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mguanci\Desktop\HSB313-SSB1208\"/>
    </mc:Choice>
  </mc:AlternateContent>
  <xr:revisionPtr revIDLastSave="0" documentId="13_ncr:1_{910CFC1E-83D6-4565-B411-A492535F2D2F}" xr6:coauthVersionLast="47" xr6:coauthVersionMax="47" xr10:uidLastSave="{00000000-0000-0000-0000-000000000000}"/>
  <workbookProtection workbookAlgorithmName="SHA-512" workbookHashValue="Njn/saI+cS5Tevtw5X8sKcjoq1WVfAyuoeWfNgEnrw/zTJK3DenerA8gF4kyHYk3TWD15sJ2qwhnxHcq8bAoZQ==" workbookSaltValue="E3pNRDCJu9OCzcP5Fj0eyg==" workbookSpinCount="100000" lockStructure="1"/>
  <bookViews>
    <workbookView xWindow="66120" yWindow="-7275" windowWidth="29040" windowHeight="15720" xr2:uid="{D057DBCA-BA3C-408F-965F-73AA3C73E0E6}"/>
  </bookViews>
  <sheets>
    <sheet name="Non-General Fund Levies" sheetId="2" r:id="rId1"/>
    <sheet name="General Fund Levies" sheetId="7" r:id="rId2"/>
    <sheet name="PPEL" sheetId="1" state="hidden" r:id="rId3"/>
    <sheet name="VPPEL" sheetId="4" state="hidden" r:id="rId4"/>
    <sheet name="DebtService" sheetId="5" state="hidden" r:id="rId5"/>
    <sheet name="Uniform Levy" sheetId="8" state="hidden" r:id="rId6"/>
    <sheet name="PERL" sheetId="6" state="hidden" r:id="rId7"/>
    <sheet name="Dist List" sheetId="3" state="hidden" r:id="rId8"/>
  </sheets>
  <definedNames>
    <definedName name="_xlnm._FilterDatabase" localSheetId="1" hidden="1">'General Fund Levies'!$B$3:$I$9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55" i="8" l="1"/>
  <c r="J329" i="8"/>
  <c r="G329" i="8"/>
  <c r="E329" i="8"/>
  <c r="J10" i="8"/>
  <c r="J13" i="8"/>
  <c r="J14" i="8"/>
  <c r="J15" i="8"/>
  <c r="J22" i="8"/>
  <c r="J25" i="8"/>
  <c r="J26" i="8"/>
  <c r="J27" i="8"/>
  <c r="J33" i="8"/>
  <c r="J34" i="8"/>
  <c r="J37" i="8"/>
  <c r="J45" i="8"/>
  <c r="J46" i="8"/>
  <c r="J49" i="8"/>
  <c r="J55" i="8"/>
  <c r="J58" i="8"/>
  <c r="J62" i="8"/>
  <c r="J63" i="8"/>
  <c r="J67" i="8"/>
  <c r="J70" i="8"/>
  <c r="J74" i="8"/>
  <c r="J75" i="8"/>
  <c r="J79" i="8"/>
  <c r="J82" i="8"/>
  <c r="J87" i="8"/>
  <c r="J91" i="8"/>
  <c r="J94" i="8"/>
  <c r="J97" i="8"/>
  <c r="J98" i="8"/>
  <c r="J99" i="8"/>
  <c r="J103" i="8"/>
  <c r="J106" i="8"/>
  <c r="J109" i="8"/>
  <c r="J110" i="8"/>
  <c r="J111" i="8"/>
  <c r="J115" i="8"/>
  <c r="J118" i="8"/>
  <c r="J121" i="8"/>
  <c r="J122" i="8"/>
  <c r="J123" i="8"/>
  <c r="J129" i="8"/>
  <c r="J130" i="8"/>
  <c r="J133" i="8"/>
  <c r="J134" i="8"/>
  <c r="J135" i="8"/>
  <c r="J141" i="8"/>
  <c r="J142" i="8"/>
  <c r="J145" i="8"/>
  <c r="J146" i="8"/>
  <c r="J147" i="8"/>
  <c r="J151" i="8"/>
  <c r="J153" i="8"/>
  <c r="J157" i="8"/>
  <c r="J159" i="8"/>
  <c r="J169" i="8"/>
  <c r="J171" i="8"/>
  <c r="J181" i="8"/>
  <c r="J182" i="8"/>
  <c r="J183" i="8"/>
  <c r="J193" i="8"/>
  <c r="J195" i="8"/>
  <c r="J202" i="8"/>
  <c r="J205" i="8"/>
  <c r="J206" i="8"/>
  <c r="J207" i="8"/>
  <c r="J211" i="8"/>
  <c r="J213" i="8"/>
  <c r="J214" i="8"/>
  <c r="J217" i="8"/>
  <c r="J218" i="8"/>
  <c r="J219" i="8"/>
  <c r="J223" i="8"/>
  <c r="J226" i="8"/>
  <c r="J229" i="8"/>
  <c r="J230" i="8"/>
  <c r="J231" i="8"/>
  <c r="J238" i="8"/>
  <c r="J241" i="8"/>
  <c r="J242" i="8"/>
  <c r="J243" i="8"/>
  <c r="J254" i="8"/>
  <c r="J255" i="8"/>
  <c r="J259" i="8"/>
  <c r="J262" i="8"/>
  <c r="J265" i="8"/>
  <c r="J266" i="8"/>
  <c r="J267" i="8"/>
  <c r="J274" i="8"/>
  <c r="J277" i="8"/>
  <c r="J278" i="8"/>
  <c r="J279" i="8"/>
  <c r="J283" i="8"/>
  <c r="J285" i="8"/>
  <c r="J286" i="8"/>
  <c r="J289" i="8"/>
  <c r="J290" i="8"/>
  <c r="J291" i="8"/>
  <c r="J298" i="8"/>
  <c r="J302" i="8"/>
  <c r="J303" i="8"/>
  <c r="J307" i="8"/>
  <c r="J310" i="8"/>
  <c r="J314" i="8"/>
  <c r="J315" i="8"/>
  <c r="J321" i="8"/>
  <c r="J322" i="8"/>
  <c r="J325" i="8"/>
  <c r="J326" i="8"/>
  <c r="J327" i="8"/>
  <c r="J331" i="8"/>
  <c r="J333" i="8"/>
  <c r="J334" i="8"/>
  <c r="J337" i="8"/>
  <c r="J338" i="8"/>
  <c r="J339" i="8"/>
  <c r="J346" i="8"/>
  <c r="J349" i="8"/>
  <c r="J350" i="8"/>
  <c r="J351" i="8"/>
  <c r="J358" i="8"/>
  <c r="J361" i="8"/>
  <c r="J362" i="8"/>
  <c r="J369" i="8"/>
  <c r="J370" i="8"/>
  <c r="J373" i="8"/>
  <c r="J374" i="8"/>
  <c r="J375" i="8"/>
  <c r="J379" i="8"/>
  <c r="J381" i="8"/>
  <c r="J382" i="8"/>
  <c r="J385" i="8"/>
  <c r="J386" i="8"/>
  <c r="J387" i="8"/>
  <c r="J391" i="8"/>
  <c r="J393" i="8"/>
  <c r="J397" i="8"/>
  <c r="J398" i="8"/>
  <c r="J399" i="8"/>
  <c r="J405" i="8"/>
  <c r="J406" i="8"/>
  <c r="J409" i="8"/>
  <c r="J410" i="8"/>
  <c r="J411" i="8"/>
  <c r="J415" i="8"/>
  <c r="J417" i="8"/>
  <c r="J421" i="8"/>
  <c r="J422" i="8"/>
  <c r="J423" i="8"/>
  <c r="J427" i="8"/>
  <c r="J429" i="8"/>
  <c r="J430" i="8"/>
  <c r="J433" i="8"/>
  <c r="J434" i="8"/>
  <c r="J435" i="8"/>
  <c r="J439" i="8"/>
  <c r="J441" i="8"/>
  <c r="J442" i="8"/>
  <c r="J445" i="8"/>
  <c r="J446" i="8"/>
  <c r="J447" i="8"/>
  <c r="J454" i="8"/>
  <c r="J457" i="8"/>
  <c r="J458" i="8"/>
  <c r="J459" i="8"/>
  <c r="J463" i="8"/>
  <c r="J465" i="8"/>
  <c r="J466" i="8"/>
  <c r="J469" i="8"/>
  <c r="J470" i="8"/>
  <c r="J471" i="8"/>
  <c r="J475" i="8"/>
  <c r="J477" i="8"/>
  <c r="J478" i="8"/>
  <c r="J481" i="8"/>
  <c r="J482" i="8"/>
  <c r="J483" i="8"/>
  <c r="J490" i="8"/>
  <c r="J492" i="8"/>
  <c r="J493" i="8"/>
  <c r="J494" i="8"/>
  <c r="J495" i="8"/>
  <c r="J501" i="8"/>
  <c r="J502" i="8"/>
  <c r="J505" i="8"/>
  <c r="J506" i="8"/>
  <c r="J507" i="8"/>
  <c r="J511" i="8"/>
  <c r="J514" i="8"/>
  <c r="J517" i="8"/>
  <c r="J518" i="8"/>
  <c r="J519" i="8"/>
  <c r="J525" i="8"/>
  <c r="J526" i="8"/>
  <c r="J529" i="8"/>
  <c r="J530" i="8"/>
  <c r="J535" i="8"/>
  <c r="J537" i="8"/>
  <c r="J538" i="8"/>
  <c r="J540" i="8"/>
  <c r="J541" i="8"/>
  <c r="J542" i="8"/>
  <c r="J553" i="8"/>
  <c r="J555" i="8"/>
  <c r="J559" i="8"/>
  <c r="J561" i="8"/>
  <c r="J562" i="8"/>
  <c r="J565" i="8"/>
  <c r="J566" i="8"/>
  <c r="J567" i="8"/>
  <c r="J571" i="8"/>
  <c r="J573" i="8"/>
  <c r="J574" i="8"/>
  <c r="J577" i="8"/>
  <c r="J578" i="8"/>
  <c r="J579" i="8"/>
  <c r="J583" i="8"/>
  <c r="J585" i="8"/>
  <c r="J586" i="8"/>
  <c r="J589" i="8"/>
  <c r="J590" i="8"/>
  <c r="J591" i="8"/>
  <c r="J597" i="8"/>
  <c r="J598" i="8"/>
  <c r="J601" i="8"/>
  <c r="J602" i="8"/>
  <c r="J603" i="8"/>
  <c r="J609" i="8"/>
  <c r="J610" i="8"/>
  <c r="J613" i="8"/>
  <c r="J614" i="8"/>
  <c r="J615" i="8"/>
  <c r="J619" i="8"/>
  <c r="J621" i="8"/>
  <c r="J622" i="8"/>
  <c r="J625" i="8"/>
  <c r="J626" i="8"/>
  <c r="J627" i="8"/>
  <c r="J633" i="8"/>
  <c r="J634" i="8"/>
  <c r="J637" i="8"/>
  <c r="J638" i="8"/>
  <c r="J639" i="8"/>
  <c r="J645" i="8"/>
  <c r="J648" i="8"/>
  <c r="J649" i="8"/>
  <c r="J650" i="8"/>
  <c r="J651" i="8"/>
  <c r="J658" i="8"/>
  <c r="J661" i="8"/>
  <c r="J662" i="8"/>
  <c r="J663" i="8"/>
  <c r="J667" i="8"/>
  <c r="J670" i="8"/>
  <c r="J673" i="8"/>
  <c r="J674" i="8"/>
  <c r="J675" i="8"/>
  <c r="J679" i="8"/>
  <c r="J681" i="8"/>
  <c r="J682" i="8"/>
  <c r="J686" i="8"/>
  <c r="J687" i="8"/>
  <c r="J691" i="8"/>
  <c r="J693" i="8"/>
  <c r="J694" i="8"/>
  <c r="J697" i="8"/>
  <c r="J698" i="8"/>
  <c r="J699" i="8"/>
  <c r="J705" i="8"/>
  <c r="J706" i="8"/>
  <c r="J709" i="8"/>
  <c r="J710" i="8"/>
  <c r="J711" i="8"/>
  <c r="J717" i="8"/>
  <c r="J718" i="8"/>
  <c r="J721" i="8"/>
  <c r="J722" i="8"/>
  <c r="J730" i="8"/>
  <c r="J733" i="8"/>
  <c r="J734" i="8"/>
  <c r="J735" i="8"/>
  <c r="J741" i="8"/>
  <c r="J742" i="8"/>
  <c r="J745" i="8"/>
  <c r="J746" i="8"/>
  <c r="J747" i="8"/>
  <c r="J753" i="8"/>
  <c r="J754" i="8"/>
  <c r="J756" i="8"/>
  <c r="J757" i="8"/>
  <c r="J758" i="8"/>
  <c r="J759" i="8"/>
  <c r="J763" i="8"/>
  <c r="J765" i="8"/>
  <c r="J766" i="8"/>
  <c r="J769" i="8"/>
  <c r="J771" i="8"/>
  <c r="J775" i="8"/>
  <c r="J777" i="8"/>
  <c r="J781" i="8"/>
  <c r="J782" i="8"/>
  <c r="J783" i="8"/>
  <c r="J787" i="8"/>
  <c r="J790" i="8"/>
  <c r="J793" i="8"/>
  <c r="J795" i="8"/>
  <c r="J799" i="8"/>
  <c r="J802" i="8"/>
  <c r="J804" i="8"/>
  <c r="J805" i="8"/>
  <c r="J807" i="8"/>
  <c r="J811" i="8"/>
  <c r="J814" i="8"/>
  <c r="J817" i="8"/>
  <c r="J818" i="8"/>
  <c r="J819" i="8"/>
  <c r="J823" i="8"/>
  <c r="J825" i="8"/>
  <c r="J826" i="8"/>
  <c r="J829" i="8"/>
  <c r="J830" i="8"/>
  <c r="J831" i="8"/>
  <c r="J837" i="8"/>
  <c r="J838" i="8"/>
  <c r="J841" i="8"/>
  <c r="J842" i="8"/>
  <c r="J849" i="8"/>
  <c r="J850" i="8"/>
  <c r="J853" i="8"/>
  <c r="J854" i="8"/>
  <c r="J855" i="8"/>
  <c r="J859" i="8"/>
  <c r="J862" i="8"/>
  <c r="J865" i="8"/>
  <c r="J866" i="8"/>
  <c r="J867" i="8"/>
  <c r="J874" i="8"/>
  <c r="J877" i="8"/>
  <c r="J878" i="8"/>
  <c r="J879" i="8"/>
  <c r="J885" i="8"/>
  <c r="J886" i="8"/>
  <c r="J888" i="8"/>
  <c r="J889" i="8"/>
  <c r="J890" i="8"/>
  <c r="J895" i="8"/>
  <c r="J897" i="8"/>
  <c r="J898" i="8"/>
  <c r="J900" i="8"/>
  <c r="J901" i="8"/>
  <c r="J902" i="8"/>
  <c r="J903" i="8"/>
  <c r="J907" i="8"/>
  <c r="J910" i="8"/>
  <c r="J913" i="8"/>
  <c r="J914" i="8"/>
  <c r="J915" i="8"/>
  <c r="J921" i="8"/>
  <c r="J924" i="8"/>
  <c r="J925" i="8"/>
  <c r="J926" i="8"/>
  <c r="J927" i="8"/>
  <c r="J931" i="8"/>
  <c r="J933" i="8"/>
  <c r="J934" i="8"/>
  <c r="J936" i="8"/>
  <c r="J937" i="8"/>
  <c r="J939" i="8"/>
  <c r="J945" i="8"/>
  <c r="J948" i="8"/>
  <c r="J949" i="8"/>
  <c r="J950" i="8"/>
  <c r="J951" i="8"/>
  <c r="J955" i="8"/>
  <c r="J957" i="8"/>
  <c r="J958" i="8"/>
  <c r="J960" i="8"/>
  <c r="J961" i="8"/>
  <c r="J962" i="8"/>
  <c r="J963" i="8"/>
  <c r="J970" i="8"/>
  <c r="J973" i="8"/>
  <c r="J974" i="8"/>
  <c r="J975" i="8"/>
  <c r="J979" i="8"/>
  <c r="J982" i="8"/>
  <c r="J984" i="8"/>
  <c r="J985" i="8"/>
  <c r="J986" i="8"/>
  <c r="J987" i="8"/>
  <c r="J991" i="8"/>
  <c r="J994" i="8"/>
  <c r="J997" i="8"/>
  <c r="J998" i="8"/>
  <c r="J999" i="8"/>
  <c r="J1003" i="8"/>
  <c r="J1006" i="8"/>
  <c r="J1009" i="8"/>
  <c r="J1010" i="8"/>
  <c r="J1011" i="8"/>
  <c r="J1017" i="8"/>
  <c r="J1018" i="8"/>
  <c r="J1021" i="8"/>
  <c r="J1022" i="8"/>
  <c r="J1023" i="8"/>
  <c r="J1027" i="8"/>
  <c r="J1029" i="8"/>
  <c r="J1033" i="8"/>
  <c r="J1034" i="8"/>
  <c r="J1035" i="8"/>
  <c r="J1041" i="8"/>
  <c r="J1042" i="8"/>
  <c r="J1044" i="8"/>
  <c r="J1045" i="8"/>
  <c r="J1046" i="8"/>
  <c r="J1047" i="8"/>
  <c r="J1053" i="8"/>
  <c r="J1054" i="8"/>
  <c r="J1056" i="8"/>
  <c r="J1057" i="8"/>
  <c r="J1058" i="8"/>
  <c r="J1059" i="8"/>
  <c r="J1065" i="8"/>
  <c r="J1066" i="8"/>
  <c r="J1069" i="8"/>
  <c r="J1070" i="8"/>
  <c r="J1071" i="8"/>
  <c r="J1075" i="8"/>
  <c r="J1078" i="8"/>
  <c r="J1080" i="8"/>
  <c r="J1081" i="8"/>
  <c r="J1082" i="8"/>
  <c r="J1083" i="8"/>
  <c r="J1087" i="8"/>
  <c r="J1090" i="8"/>
  <c r="J1092" i="8"/>
  <c r="J1093" i="8"/>
  <c r="J1094" i="8"/>
  <c r="J1095" i="8"/>
  <c r="J1099" i="8"/>
  <c r="J1102" i="8"/>
  <c r="J1105" i="8"/>
  <c r="J1106" i="8"/>
  <c r="J1107" i="8"/>
  <c r="J1113" i="8"/>
  <c r="J1114" i="8"/>
  <c r="J1117" i="8"/>
  <c r="J1118" i="8"/>
  <c r="J1119" i="8"/>
  <c r="J1123" i="8"/>
  <c r="J1125" i="8"/>
  <c r="J1126" i="8"/>
  <c r="J1129" i="8"/>
  <c r="J1130" i="8"/>
  <c r="J1131" i="8"/>
  <c r="J1137" i="8"/>
  <c r="J1138" i="8"/>
  <c r="J1140" i="8"/>
  <c r="J1142" i="8"/>
  <c r="J1143" i="8"/>
  <c r="J1149" i="8"/>
  <c r="J1150" i="8"/>
  <c r="J1152" i="8"/>
  <c r="J1153" i="8"/>
  <c r="J1155" i="8"/>
  <c r="J1161" i="8"/>
  <c r="J1162" i="8"/>
  <c r="J1164" i="8"/>
  <c r="J1165" i="8"/>
  <c r="J1166" i="8"/>
  <c r="J1167" i="8"/>
  <c r="J1173" i="8"/>
  <c r="J1174" i="8"/>
  <c r="J1176" i="8"/>
  <c r="J1177" i="8"/>
  <c r="J1178" i="8"/>
  <c r="J1183" i="8"/>
  <c r="J1186" i="8"/>
  <c r="J1188" i="8"/>
  <c r="J1189" i="8"/>
  <c r="J1190" i="8"/>
  <c r="J1191" i="8"/>
  <c r="J1195" i="8"/>
  <c r="J1197" i="8"/>
  <c r="J1198" i="8"/>
  <c r="J1200" i="8"/>
  <c r="J1201" i="8"/>
  <c r="J1202" i="8"/>
  <c r="J1203" i="8"/>
  <c r="J1207" i="8"/>
  <c r="J1209" i="8"/>
  <c r="J1210" i="8"/>
  <c r="J1213" i="8"/>
  <c r="J1214" i="8"/>
  <c r="J1215" i="8"/>
  <c r="J1219" i="8"/>
  <c r="J1221" i="8"/>
  <c r="J1222" i="8"/>
  <c r="J1225" i="8"/>
  <c r="J1226" i="8"/>
  <c r="J1227" i="8"/>
  <c r="J1233" i="8"/>
  <c r="J1234" i="8"/>
  <c r="J1236" i="8"/>
  <c r="J1237" i="8"/>
  <c r="J1238" i="8"/>
  <c r="J1239" i="8"/>
  <c r="J1243" i="8"/>
  <c r="J1245" i="8"/>
  <c r="J1246" i="8"/>
  <c r="J1248" i="8"/>
  <c r="J1249" i="8"/>
  <c r="J1251" i="8"/>
  <c r="J1255" i="8"/>
  <c r="J1258" i="8"/>
  <c r="J1260" i="8"/>
  <c r="J1261" i="8"/>
  <c r="J1262" i="8"/>
  <c r="J1263" i="8"/>
  <c r="J1267" i="8"/>
  <c r="J1269" i="8"/>
  <c r="J1270" i="8"/>
  <c r="J1273" i="8"/>
  <c r="J1274" i="8"/>
  <c r="J1275" i="8"/>
  <c r="J1279" i="8"/>
  <c r="J1281" i="8"/>
  <c r="J1282" i="8"/>
  <c r="J1285" i="8"/>
  <c r="J1286" i="8"/>
  <c r="J1287" i="8"/>
  <c r="J1291" i="8"/>
  <c r="J1293" i="8"/>
  <c r="J1294" i="8"/>
  <c r="J1297" i="8"/>
  <c r="J1298" i="8"/>
  <c r="J1299" i="8"/>
  <c r="J1305" i="8"/>
  <c r="J1306" i="8"/>
  <c r="J1308" i="8"/>
  <c r="J1309" i="8"/>
  <c r="J1310" i="8"/>
  <c r="J1311" i="8"/>
  <c r="J1315" i="8"/>
  <c r="J1318" i="8"/>
  <c r="J1321" i="8"/>
  <c r="J1322" i="8"/>
  <c r="J1323" i="8"/>
  <c r="J1329" i="8"/>
  <c r="J1330" i="8"/>
  <c r="J1333" i="8"/>
  <c r="J1334" i="8"/>
  <c r="J1335" i="8"/>
  <c r="J1339" i="8"/>
  <c r="J1341" i="8"/>
  <c r="J1342" i="8"/>
  <c r="J1344" i="8"/>
  <c r="J1345" i="8"/>
  <c r="J1346" i="8"/>
  <c r="J1347" i="8"/>
  <c r="J1354" i="8"/>
  <c r="J1356" i="8"/>
  <c r="J1358" i="8"/>
  <c r="J1359" i="8"/>
  <c r="J1365" i="8"/>
  <c r="J1366" i="8"/>
  <c r="J1368" i="8"/>
  <c r="J1369" i="8"/>
  <c r="J1370" i="8"/>
  <c r="J1371" i="8"/>
  <c r="J1375" i="8"/>
  <c r="J1377" i="8"/>
  <c r="J1378" i="8"/>
  <c r="J1380" i="8"/>
  <c r="J1381" i="8"/>
  <c r="J1382" i="8"/>
  <c r="J1390" i="8"/>
  <c r="J1392" i="8"/>
  <c r="J1393" i="8"/>
  <c r="J1394" i="8"/>
  <c r="J1395" i="8"/>
  <c r="J1399" i="8"/>
  <c r="J1402" i="8"/>
  <c r="J1404" i="8"/>
  <c r="J1405" i="8"/>
  <c r="J1406" i="8"/>
  <c r="J1407" i="8"/>
  <c r="J1411" i="8"/>
  <c r="J1414" i="8"/>
  <c r="J1417" i="8"/>
  <c r="J1418" i="8"/>
  <c r="J1425" i="8"/>
  <c r="J1426" i="8"/>
  <c r="J1429" i="8"/>
  <c r="J1430" i="8"/>
  <c r="J1431" i="8"/>
  <c r="J1437" i="8"/>
  <c r="J1438" i="8"/>
  <c r="J1440" i="8"/>
  <c r="J1441" i="8"/>
  <c r="J1442" i="8"/>
  <c r="J1443" i="8"/>
  <c r="J1449" i="8"/>
  <c r="J1451" i="8"/>
  <c r="J1452" i="8"/>
  <c r="J1453" i="8"/>
  <c r="J1454" i="8"/>
  <c r="J1455" i="8"/>
  <c r="J1459" i="8"/>
  <c r="J1461" i="8"/>
  <c r="J1464" i="8"/>
  <c r="J1465" i="8"/>
  <c r="J1467" i="8"/>
  <c r="J1471" i="8"/>
  <c r="J1474" i="8"/>
  <c r="J1476" i="8"/>
  <c r="J1477" i="8"/>
  <c r="J1478" i="8"/>
  <c r="J1479" i="8"/>
  <c r="J1483" i="8"/>
  <c r="J1486" i="8"/>
  <c r="J1488" i="8"/>
  <c r="J1489" i="8"/>
  <c r="J1490" i="8"/>
  <c r="J1491" i="8"/>
  <c r="J1495" i="8"/>
  <c r="J1498" i="8"/>
  <c r="J1500" i="8"/>
  <c r="J1501" i="8"/>
  <c r="J1502" i="8"/>
  <c r="J1503" i="8"/>
  <c r="J1507" i="8"/>
  <c r="J1510" i="8"/>
  <c r="J1513" i="8"/>
  <c r="J1514" i="8"/>
  <c r="J1515" i="8"/>
  <c r="J1521" i="8"/>
  <c r="J1522" i="8"/>
  <c r="J1525" i="8"/>
  <c r="J1526" i="8"/>
  <c r="J1527" i="8"/>
  <c r="J1529" i="8"/>
  <c r="J1531" i="8"/>
  <c r="J1534" i="8"/>
  <c r="J1537" i="8"/>
  <c r="J1538" i="8"/>
  <c r="J1539" i="8"/>
  <c r="J1544" i="8"/>
  <c r="J1545" i="8"/>
  <c r="J1546" i="8"/>
  <c r="J1549" i="8"/>
  <c r="J1550" i="8"/>
  <c r="J1551" i="8"/>
  <c r="J1555" i="8"/>
  <c r="J1557" i="8"/>
  <c r="J1558" i="8"/>
  <c r="J1561" i="8"/>
  <c r="J1562" i="8"/>
  <c r="J1563" i="8"/>
  <c r="J1567" i="8"/>
  <c r="J1570" i="8"/>
  <c r="J1573" i="8"/>
  <c r="J1574" i="8"/>
  <c r="J1575" i="8"/>
  <c r="J1581" i="8"/>
  <c r="J1582" i="8"/>
  <c r="J1585" i="8"/>
  <c r="J1586" i="8"/>
  <c r="J1587" i="8"/>
  <c r="J1591" i="8"/>
  <c r="J1592" i="8"/>
  <c r="J1593" i="8"/>
  <c r="J1596" i="8"/>
  <c r="J1597" i="8"/>
  <c r="J1598" i="8"/>
  <c r="J1599" i="8"/>
  <c r="J1603" i="8"/>
  <c r="J1605" i="8"/>
  <c r="J1606" i="8"/>
  <c r="J1608" i="8"/>
  <c r="J1609" i="8"/>
  <c r="J1610" i="8"/>
  <c r="J1611" i="8"/>
  <c r="J1620" i="8"/>
  <c r="J1621" i="8"/>
  <c r="J1622" i="8"/>
  <c r="J1623" i="8"/>
  <c r="J1627" i="8"/>
  <c r="J1628" i="8"/>
  <c r="J1629" i="8"/>
  <c r="J1630" i="8"/>
  <c r="J1634" i="8"/>
  <c r="J1635" i="8"/>
  <c r="J1639" i="8"/>
  <c r="J1642" i="8"/>
  <c r="J1645" i="8"/>
  <c r="J1646" i="8"/>
  <c r="J1647" i="8"/>
  <c r="J1649" i="8"/>
  <c r="J1651" i="8"/>
  <c r="J1653" i="8"/>
  <c r="J1654" i="8"/>
  <c r="J1657" i="8"/>
  <c r="J1658" i="8"/>
  <c r="J1659" i="8"/>
  <c r="J1663" i="8"/>
  <c r="J1666" i="8"/>
  <c r="J1669" i="8"/>
  <c r="J1670" i="8"/>
  <c r="J1671" i="8"/>
  <c r="J1675" i="8"/>
  <c r="J1678" i="8"/>
  <c r="J1682" i="8"/>
  <c r="J1683" i="8"/>
  <c r="J1689" i="8"/>
  <c r="J1690" i="8"/>
  <c r="J1693" i="8"/>
  <c r="J1694" i="8"/>
  <c r="J1695" i="8"/>
  <c r="J1701" i="8"/>
  <c r="J1702" i="8"/>
  <c r="J1705" i="8"/>
  <c r="J1706" i="8"/>
  <c r="J1707" i="8"/>
  <c r="J1709" i="8"/>
  <c r="J1711" i="8"/>
  <c r="J1713" i="8"/>
  <c r="J1716" i="8"/>
  <c r="J1717" i="8"/>
  <c r="J1719" i="8"/>
  <c r="J1723" i="8"/>
  <c r="J1724" i="8"/>
  <c r="J1725" i="8"/>
  <c r="J1726" i="8"/>
  <c r="J1728" i="8"/>
  <c r="J1729" i="8"/>
  <c r="J1730" i="8"/>
  <c r="J1731" i="8"/>
  <c r="J1735" i="8"/>
  <c r="J1738" i="8"/>
  <c r="J1740" i="8"/>
  <c r="J1741" i="8"/>
  <c r="J1742" i="8"/>
  <c r="J1743" i="8"/>
  <c r="J1747" i="8"/>
  <c r="J1750" i="8"/>
  <c r="J1753" i="8"/>
  <c r="J1754" i="8"/>
  <c r="J1755" i="8"/>
  <c r="J1760" i="8"/>
  <c r="J1762" i="8"/>
  <c r="J1765" i="8"/>
  <c r="J1766" i="8"/>
  <c r="J1767" i="8"/>
  <c r="J1771" i="8"/>
  <c r="J1773" i="8"/>
  <c r="J1774" i="8"/>
  <c r="J1777" i="8"/>
  <c r="J1778" i="8"/>
  <c r="J1779" i="8"/>
  <c r="J1785" i="8"/>
  <c r="J1786" i="8"/>
  <c r="J1788" i="8"/>
  <c r="J1789" i="8"/>
  <c r="J1790" i="8"/>
  <c r="J1791" i="8"/>
  <c r="J1796" i="8"/>
  <c r="J1797" i="8"/>
  <c r="J1798" i="8"/>
  <c r="J1801" i="8"/>
  <c r="J1802" i="8"/>
  <c r="J1803" i="8"/>
  <c r="J1809" i="8"/>
  <c r="J1810" i="8"/>
  <c r="J1812" i="8"/>
  <c r="J1813" i="8"/>
  <c r="J1814" i="8"/>
  <c r="J1815" i="8"/>
  <c r="J1821" i="8"/>
  <c r="J1822" i="8"/>
  <c r="J1825" i="8"/>
  <c r="J1826" i="8"/>
  <c r="J1827" i="8"/>
  <c r="J1829" i="8"/>
  <c r="J1833" i="8"/>
  <c r="J1834" i="8"/>
  <c r="J1837" i="8"/>
  <c r="J1838" i="8"/>
  <c r="J1839" i="8"/>
  <c r="J1845" i="8"/>
  <c r="J1846" i="8"/>
  <c r="J1848" i="8"/>
  <c r="J1849" i="8"/>
  <c r="J1850" i="8"/>
  <c r="J1851" i="8"/>
  <c r="J1852" i="8"/>
  <c r="J1857" i="8"/>
  <c r="J1858" i="8"/>
  <c r="J1861" i="8"/>
  <c r="J1862" i="8"/>
  <c r="J1863" i="8"/>
  <c r="J1867" i="8"/>
  <c r="J1869" i="8"/>
  <c r="J1871" i="8"/>
  <c r="J1873" i="8"/>
  <c r="J1874" i="8"/>
  <c r="J1875" i="8"/>
  <c r="J1879" i="8"/>
  <c r="J1881" i="8"/>
  <c r="J1882" i="8"/>
  <c r="J1884" i="8"/>
  <c r="J1885" i="8"/>
  <c r="J1886" i="8"/>
  <c r="J1887" i="8"/>
  <c r="J1893" i="8"/>
  <c r="J1894" i="8"/>
  <c r="J1897" i="8"/>
  <c r="J1898" i="8"/>
  <c r="J1899" i="8"/>
  <c r="J1903" i="8"/>
  <c r="J1905" i="8"/>
  <c r="J1906" i="8"/>
  <c r="J1909" i="8"/>
  <c r="J1910" i="8"/>
  <c r="J1911" i="8"/>
  <c r="J1915" i="8"/>
  <c r="J1917" i="8"/>
  <c r="J1920" i="8"/>
  <c r="J1921" i="8"/>
  <c r="J1922" i="8"/>
  <c r="J1923" i="8"/>
  <c r="J1927" i="8"/>
  <c r="J1929" i="8"/>
  <c r="J1930" i="8"/>
  <c r="J1931" i="8"/>
  <c r="J1932" i="8"/>
  <c r="J1933" i="8"/>
  <c r="J1934" i="8"/>
  <c r="J1935" i="8"/>
  <c r="J1941" i="8"/>
  <c r="J1942" i="8"/>
  <c r="J1944" i="8"/>
  <c r="J1945" i="8"/>
  <c r="J1946" i="8"/>
  <c r="J1947" i="8"/>
  <c r="J1953" i="8"/>
  <c r="J1954" i="8"/>
  <c r="J1956" i="8"/>
  <c r="J1957" i="8"/>
  <c r="H1959" i="8"/>
  <c r="E1959" i="8"/>
  <c r="G1959" i="8" s="1"/>
  <c r="B1959" i="8"/>
  <c r="J1958" i="8"/>
  <c r="G1958" i="8"/>
  <c r="B1958" i="8"/>
  <c r="G1957" i="8"/>
  <c r="B1957" i="8"/>
  <c r="G1956" i="8"/>
  <c r="B1956" i="8"/>
  <c r="J1955" i="8"/>
  <c r="G1955" i="8"/>
  <c r="B1955" i="8"/>
  <c r="G1954" i="8"/>
  <c r="B1954" i="8"/>
  <c r="G1953" i="8"/>
  <c r="B1953" i="8"/>
  <c r="J1952" i="8"/>
  <c r="G1952" i="8"/>
  <c r="B1952" i="8"/>
  <c r="J1951" i="8"/>
  <c r="G1951" i="8"/>
  <c r="B1951" i="8"/>
  <c r="J1950" i="8"/>
  <c r="G1950" i="8"/>
  <c r="B1950" i="8"/>
  <c r="J1949" i="8"/>
  <c r="G1949" i="8"/>
  <c r="B1949" i="8"/>
  <c r="J1948" i="8"/>
  <c r="G1948" i="8"/>
  <c r="B1948" i="8"/>
  <c r="G1947" i="8"/>
  <c r="B1947" i="8"/>
  <c r="G1946" i="8"/>
  <c r="B1946" i="8"/>
  <c r="G1945" i="8"/>
  <c r="B1945" i="8"/>
  <c r="G1944" i="8"/>
  <c r="B1944" i="8"/>
  <c r="J1943" i="8"/>
  <c r="G1943" i="8"/>
  <c r="B1943" i="8"/>
  <c r="G1942" i="8"/>
  <c r="B1942" i="8"/>
  <c r="G1941" i="8"/>
  <c r="B1941" i="8"/>
  <c r="J1940" i="8"/>
  <c r="G1940" i="8"/>
  <c r="B1940" i="8"/>
  <c r="J1939" i="8"/>
  <c r="G1939" i="8"/>
  <c r="B1939" i="8"/>
  <c r="J1938" i="8"/>
  <c r="G1938" i="8"/>
  <c r="B1938" i="8"/>
  <c r="J1937" i="8"/>
  <c r="G1937" i="8"/>
  <c r="B1937" i="8"/>
  <c r="J1936" i="8"/>
  <c r="G1936" i="8"/>
  <c r="B1936" i="8"/>
  <c r="G1935" i="8"/>
  <c r="B1935" i="8"/>
  <c r="G1934" i="8"/>
  <c r="B1934" i="8"/>
  <c r="G1933" i="8"/>
  <c r="B1933" i="8"/>
  <c r="G1932" i="8"/>
  <c r="B1932" i="8"/>
  <c r="G1931" i="8"/>
  <c r="B1931" i="8"/>
  <c r="G1930" i="8"/>
  <c r="B1930" i="8"/>
  <c r="G1929" i="8"/>
  <c r="B1929" i="8"/>
  <c r="J1928" i="8"/>
  <c r="G1928" i="8"/>
  <c r="B1928" i="8"/>
  <c r="G1927" i="8"/>
  <c r="B1927" i="8"/>
  <c r="J1926" i="8"/>
  <c r="G1926" i="8"/>
  <c r="B1926" i="8"/>
  <c r="J1925" i="8"/>
  <c r="G1925" i="8"/>
  <c r="B1925" i="8"/>
  <c r="J1924" i="8"/>
  <c r="G1924" i="8"/>
  <c r="B1924" i="8"/>
  <c r="G1923" i="8"/>
  <c r="B1923" i="8"/>
  <c r="G1922" i="8"/>
  <c r="B1922" i="8"/>
  <c r="G1921" i="8"/>
  <c r="B1921" i="8"/>
  <c r="G1920" i="8"/>
  <c r="B1920" i="8"/>
  <c r="J1919" i="8"/>
  <c r="G1919" i="8"/>
  <c r="B1919" i="8"/>
  <c r="J1918" i="8"/>
  <c r="G1918" i="8"/>
  <c r="B1918" i="8"/>
  <c r="G1917" i="8"/>
  <c r="B1917" i="8"/>
  <c r="J1916" i="8"/>
  <c r="G1916" i="8"/>
  <c r="B1916" i="8"/>
  <c r="G1915" i="8"/>
  <c r="B1915" i="8"/>
  <c r="J1914" i="8"/>
  <c r="G1914" i="8"/>
  <c r="B1914" i="8"/>
  <c r="J1913" i="8"/>
  <c r="G1913" i="8"/>
  <c r="B1913" i="8"/>
  <c r="J1912" i="8"/>
  <c r="G1912" i="8"/>
  <c r="B1912" i="8"/>
  <c r="G1911" i="8"/>
  <c r="B1911" i="8"/>
  <c r="G1910" i="8"/>
  <c r="B1910" i="8"/>
  <c r="G1909" i="8"/>
  <c r="B1909" i="8"/>
  <c r="J1908" i="8"/>
  <c r="G1908" i="8"/>
  <c r="B1908" i="8"/>
  <c r="J1907" i="8"/>
  <c r="G1907" i="8"/>
  <c r="B1907" i="8"/>
  <c r="G1906" i="8"/>
  <c r="B1906" i="8"/>
  <c r="G1905" i="8"/>
  <c r="B1905" i="8"/>
  <c r="J1904" i="8"/>
  <c r="G1904" i="8"/>
  <c r="B1904" i="8"/>
  <c r="G1903" i="8"/>
  <c r="B1903" i="8"/>
  <c r="J1902" i="8"/>
  <c r="G1902" i="8"/>
  <c r="B1902" i="8"/>
  <c r="J1901" i="8"/>
  <c r="G1901" i="8"/>
  <c r="B1901" i="8"/>
  <c r="J1900" i="8"/>
  <c r="G1900" i="8"/>
  <c r="B1900" i="8"/>
  <c r="G1899" i="8"/>
  <c r="B1899" i="8"/>
  <c r="G1898" i="8"/>
  <c r="B1898" i="8"/>
  <c r="G1897" i="8"/>
  <c r="B1897" i="8"/>
  <c r="J1896" i="8"/>
  <c r="G1896" i="8"/>
  <c r="B1896" i="8"/>
  <c r="J1895" i="8"/>
  <c r="G1895" i="8"/>
  <c r="B1895" i="8"/>
  <c r="G1894" i="8"/>
  <c r="B1894" i="8"/>
  <c r="G1893" i="8"/>
  <c r="B1893" i="8"/>
  <c r="J1892" i="8"/>
  <c r="G1892" i="8"/>
  <c r="B1892" i="8"/>
  <c r="J1891" i="8"/>
  <c r="G1891" i="8"/>
  <c r="B1891" i="8"/>
  <c r="J1890" i="8"/>
  <c r="G1890" i="8"/>
  <c r="B1890" i="8"/>
  <c r="J1889" i="8"/>
  <c r="G1889" i="8"/>
  <c r="B1889" i="8"/>
  <c r="J1888" i="8"/>
  <c r="G1888" i="8"/>
  <c r="B1888" i="8"/>
  <c r="G1887" i="8"/>
  <c r="B1887" i="8"/>
  <c r="G1886" i="8"/>
  <c r="B1886" i="8"/>
  <c r="G1885" i="8"/>
  <c r="B1885" i="8"/>
  <c r="G1884" i="8"/>
  <c r="B1884" i="8"/>
  <c r="J1883" i="8"/>
  <c r="G1883" i="8"/>
  <c r="B1883" i="8"/>
  <c r="G1882" i="8"/>
  <c r="B1882" i="8"/>
  <c r="G1881" i="8"/>
  <c r="B1881" i="8"/>
  <c r="J1880" i="8"/>
  <c r="G1880" i="8"/>
  <c r="B1880" i="8"/>
  <c r="G1879" i="8"/>
  <c r="B1879" i="8"/>
  <c r="J1878" i="8"/>
  <c r="G1878" i="8"/>
  <c r="B1878" i="8"/>
  <c r="J1877" i="8"/>
  <c r="G1877" i="8"/>
  <c r="B1877" i="8"/>
  <c r="J1876" i="8"/>
  <c r="G1876" i="8"/>
  <c r="B1876" i="8"/>
  <c r="G1875" i="8"/>
  <c r="B1875" i="8"/>
  <c r="G1874" i="8"/>
  <c r="B1874" i="8"/>
  <c r="G1873" i="8"/>
  <c r="B1873" i="8"/>
  <c r="J1872" i="8"/>
  <c r="G1872" i="8"/>
  <c r="B1872" i="8"/>
  <c r="G1871" i="8"/>
  <c r="B1871" i="8"/>
  <c r="J1870" i="8"/>
  <c r="G1870" i="8"/>
  <c r="B1870" i="8"/>
  <c r="G1869" i="8"/>
  <c r="B1869" i="8"/>
  <c r="J1868" i="8"/>
  <c r="G1868" i="8"/>
  <c r="B1868" i="8"/>
  <c r="G1867" i="8"/>
  <c r="B1867" i="8"/>
  <c r="J1866" i="8"/>
  <c r="G1866" i="8"/>
  <c r="B1866" i="8"/>
  <c r="J1865" i="8"/>
  <c r="G1865" i="8"/>
  <c r="B1865" i="8"/>
  <c r="J1864" i="8"/>
  <c r="G1864" i="8"/>
  <c r="B1864" i="8"/>
  <c r="G1863" i="8"/>
  <c r="B1863" i="8"/>
  <c r="G1862" i="8"/>
  <c r="B1862" i="8"/>
  <c r="G1861" i="8"/>
  <c r="B1861" i="8"/>
  <c r="J1860" i="8"/>
  <c r="G1860" i="8"/>
  <c r="B1860" i="8"/>
  <c r="J1859" i="8"/>
  <c r="G1859" i="8"/>
  <c r="B1859" i="8"/>
  <c r="G1858" i="8"/>
  <c r="B1858" i="8"/>
  <c r="G1857" i="8"/>
  <c r="B1857" i="8"/>
  <c r="J1856" i="8"/>
  <c r="G1856" i="8"/>
  <c r="B1856" i="8"/>
  <c r="J1855" i="8"/>
  <c r="G1855" i="8"/>
  <c r="B1855" i="8"/>
  <c r="J1854" i="8"/>
  <c r="G1854" i="8"/>
  <c r="B1854" i="8"/>
  <c r="J1853" i="8"/>
  <c r="G1853" i="8"/>
  <c r="B1853" i="8"/>
  <c r="G1852" i="8"/>
  <c r="B1852" i="8"/>
  <c r="G1851" i="8"/>
  <c r="B1851" i="8"/>
  <c r="G1850" i="8"/>
  <c r="B1850" i="8"/>
  <c r="G1849" i="8"/>
  <c r="B1849" i="8"/>
  <c r="G1848" i="8"/>
  <c r="B1848" i="8"/>
  <c r="J1847" i="8"/>
  <c r="G1847" i="8"/>
  <c r="B1847" i="8"/>
  <c r="G1846" i="8"/>
  <c r="B1846" i="8"/>
  <c r="G1845" i="8"/>
  <c r="B1845" i="8"/>
  <c r="J1844" i="8"/>
  <c r="G1844" i="8"/>
  <c r="B1844" i="8"/>
  <c r="J1843" i="8"/>
  <c r="G1843" i="8"/>
  <c r="B1843" i="8"/>
  <c r="J1842" i="8"/>
  <c r="G1842" i="8"/>
  <c r="B1842" i="8"/>
  <c r="J1841" i="8"/>
  <c r="G1841" i="8"/>
  <c r="B1841" i="8"/>
  <c r="J1840" i="8"/>
  <c r="G1840" i="8"/>
  <c r="B1840" i="8"/>
  <c r="G1839" i="8"/>
  <c r="B1839" i="8"/>
  <c r="G1838" i="8"/>
  <c r="B1838" i="8"/>
  <c r="G1837" i="8"/>
  <c r="B1837" i="8"/>
  <c r="J1836" i="8"/>
  <c r="G1836" i="8"/>
  <c r="B1836" i="8"/>
  <c r="J1835" i="8"/>
  <c r="G1835" i="8"/>
  <c r="B1835" i="8"/>
  <c r="G1834" i="8"/>
  <c r="B1834" i="8"/>
  <c r="G1833" i="8"/>
  <c r="B1833" i="8"/>
  <c r="J1832" i="8"/>
  <c r="G1832" i="8"/>
  <c r="B1832" i="8"/>
  <c r="J1831" i="8"/>
  <c r="G1831" i="8"/>
  <c r="B1831" i="8"/>
  <c r="J1830" i="8"/>
  <c r="G1830" i="8"/>
  <c r="B1830" i="8"/>
  <c r="G1829" i="8"/>
  <c r="B1829" i="8"/>
  <c r="J1828" i="8"/>
  <c r="G1828" i="8"/>
  <c r="B1828" i="8"/>
  <c r="G1827" i="8"/>
  <c r="B1827" i="8"/>
  <c r="G1826" i="8"/>
  <c r="B1826" i="8"/>
  <c r="G1825" i="8"/>
  <c r="B1825" i="8"/>
  <c r="J1824" i="8"/>
  <c r="G1824" i="8"/>
  <c r="B1824" i="8"/>
  <c r="J1823" i="8"/>
  <c r="G1823" i="8"/>
  <c r="B1823" i="8"/>
  <c r="G1822" i="8"/>
  <c r="B1822" i="8"/>
  <c r="G1821" i="8"/>
  <c r="B1821" i="8"/>
  <c r="J1820" i="8"/>
  <c r="G1820" i="8"/>
  <c r="B1820" i="8"/>
  <c r="J1819" i="8"/>
  <c r="G1819" i="8"/>
  <c r="B1819" i="8"/>
  <c r="J1818" i="8"/>
  <c r="G1818" i="8"/>
  <c r="B1818" i="8"/>
  <c r="J1817" i="8"/>
  <c r="G1817" i="8"/>
  <c r="B1817" i="8"/>
  <c r="J1816" i="8"/>
  <c r="G1816" i="8"/>
  <c r="B1816" i="8"/>
  <c r="G1815" i="8"/>
  <c r="B1815" i="8"/>
  <c r="G1814" i="8"/>
  <c r="B1814" i="8"/>
  <c r="G1813" i="8"/>
  <c r="B1813" i="8"/>
  <c r="G1812" i="8"/>
  <c r="B1812" i="8"/>
  <c r="J1811" i="8"/>
  <c r="G1811" i="8"/>
  <c r="B1811" i="8"/>
  <c r="G1810" i="8"/>
  <c r="B1810" i="8"/>
  <c r="G1809" i="8"/>
  <c r="B1809" i="8"/>
  <c r="J1808" i="8"/>
  <c r="G1808" i="8"/>
  <c r="B1808" i="8"/>
  <c r="J1807" i="8"/>
  <c r="G1807" i="8"/>
  <c r="B1807" i="8"/>
  <c r="J1806" i="8"/>
  <c r="G1806" i="8"/>
  <c r="B1806" i="8"/>
  <c r="J1805" i="8"/>
  <c r="G1805" i="8"/>
  <c r="B1805" i="8"/>
  <c r="J1804" i="8"/>
  <c r="G1804" i="8"/>
  <c r="B1804" i="8"/>
  <c r="G1803" i="8"/>
  <c r="B1803" i="8"/>
  <c r="G1802" i="8"/>
  <c r="B1802" i="8"/>
  <c r="G1801" i="8"/>
  <c r="B1801" i="8"/>
  <c r="J1800" i="8"/>
  <c r="G1800" i="8"/>
  <c r="B1800" i="8"/>
  <c r="J1799" i="8"/>
  <c r="G1799" i="8"/>
  <c r="B1799" i="8"/>
  <c r="G1798" i="8"/>
  <c r="B1798" i="8"/>
  <c r="G1797" i="8"/>
  <c r="B1797" i="8"/>
  <c r="G1796" i="8"/>
  <c r="B1796" i="8"/>
  <c r="J1795" i="8"/>
  <c r="G1795" i="8"/>
  <c r="B1795" i="8"/>
  <c r="J1794" i="8"/>
  <c r="G1794" i="8"/>
  <c r="B1794" i="8"/>
  <c r="J1793" i="8"/>
  <c r="G1793" i="8"/>
  <c r="B1793" i="8"/>
  <c r="J1792" i="8"/>
  <c r="G1792" i="8"/>
  <c r="B1792" i="8"/>
  <c r="G1791" i="8"/>
  <c r="B1791" i="8"/>
  <c r="G1790" i="8"/>
  <c r="B1790" i="8"/>
  <c r="G1789" i="8"/>
  <c r="B1789" i="8"/>
  <c r="G1788" i="8"/>
  <c r="B1788" i="8"/>
  <c r="J1787" i="8"/>
  <c r="G1787" i="8"/>
  <c r="B1787" i="8"/>
  <c r="G1786" i="8"/>
  <c r="B1786" i="8"/>
  <c r="G1785" i="8"/>
  <c r="B1785" i="8"/>
  <c r="J1784" i="8"/>
  <c r="G1784" i="8"/>
  <c r="B1784" i="8"/>
  <c r="J1783" i="8"/>
  <c r="G1783" i="8"/>
  <c r="B1783" i="8"/>
  <c r="J1782" i="8"/>
  <c r="G1782" i="8"/>
  <c r="B1782" i="8"/>
  <c r="J1781" i="8"/>
  <c r="G1781" i="8"/>
  <c r="B1781" i="8"/>
  <c r="J1780" i="8"/>
  <c r="G1780" i="8"/>
  <c r="B1780" i="8"/>
  <c r="G1779" i="8"/>
  <c r="B1779" i="8"/>
  <c r="G1778" i="8"/>
  <c r="B1778" i="8"/>
  <c r="G1777" i="8"/>
  <c r="B1777" i="8"/>
  <c r="J1776" i="8"/>
  <c r="G1776" i="8"/>
  <c r="B1776" i="8"/>
  <c r="J1775" i="8"/>
  <c r="G1775" i="8"/>
  <c r="B1775" i="8"/>
  <c r="G1774" i="8"/>
  <c r="B1774" i="8"/>
  <c r="G1773" i="8"/>
  <c r="B1773" i="8"/>
  <c r="J1772" i="8"/>
  <c r="G1772" i="8"/>
  <c r="B1772" i="8"/>
  <c r="G1771" i="8"/>
  <c r="B1771" i="8"/>
  <c r="J1770" i="8"/>
  <c r="G1770" i="8"/>
  <c r="B1770" i="8"/>
  <c r="J1769" i="8"/>
  <c r="G1769" i="8"/>
  <c r="B1769" i="8"/>
  <c r="J1768" i="8"/>
  <c r="G1768" i="8"/>
  <c r="B1768" i="8"/>
  <c r="G1767" i="8"/>
  <c r="B1767" i="8"/>
  <c r="G1766" i="8"/>
  <c r="B1766" i="8"/>
  <c r="G1765" i="8"/>
  <c r="B1765" i="8"/>
  <c r="J1764" i="8"/>
  <c r="G1764" i="8"/>
  <c r="B1764" i="8"/>
  <c r="J1763" i="8"/>
  <c r="G1763" i="8"/>
  <c r="B1763" i="8"/>
  <c r="G1762" i="8"/>
  <c r="B1762" i="8"/>
  <c r="J1761" i="8"/>
  <c r="G1761" i="8"/>
  <c r="B1761" i="8"/>
  <c r="G1760" i="8"/>
  <c r="B1760" i="8"/>
  <c r="J1759" i="8"/>
  <c r="G1759" i="8"/>
  <c r="B1759" i="8"/>
  <c r="J1758" i="8"/>
  <c r="G1758" i="8"/>
  <c r="B1758" i="8"/>
  <c r="J1757" i="8"/>
  <c r="G1757" i="8"/>
  <c r="B1757" i="8"/>
  <c r="J1756" i="8"/>
  <c r="G1756" i="8"/>
  <c r="B1756" i="8"/>
  <c r="G1755" i="8"/>
  <c r="B1755" i="8"/>
  <c r="G1754" i="8"/>
  <c r="B1754" i="8"/>
  <c r="G1753" i="8"/>
  <c r="B1753" i="8"/>
  <c r="J1752" i="8"/>
  <c r="G1752" i="8"/>
  <c r="B1752" i="8"/>
  <c r="J1751" i="8"/>
  <c r="G1751" i="8"/>
  <c r="B1751" i="8"/>
  <c r="G1750" i="8"/>
  <c r="B1750" i="8"/>
  <c r="J1749" i="8"/>
  <c r="G1749" i="8"/>
  <c r="B1749" i="8"/>
  <c r="J1748" i="8"/>
  <c r="G1748" i="8"/>
  <c r="B1748" i="8"/>
  <c r="G1747" i="8"/>
  <c r="B1747" i="8"/>
  <c r="J1746" i="8"/>
  <c r="G1746" i="8"/>
  <c r="B1746" i="8"/>
  <c r="J1745" i="8"/>
  <c r="G1745" i="8"/>
  <c r="B1745" i="8"/>
  <c r="J1744" i="8"/>
  <c r="G1744" i="8"/>
  <c r="B1744" i="8"/>
  <c r="G1743" i="8"/>
  <c r="B1743" i="8"/>
  <c r="G1742" i="8"/>
  <c r="B1742" i="8"/>
  <c r="G1741" i="8"/>
  <c r="B1741" i="8"/>
  <c r="G1740" i="8"/>
  <c r="B1740" i="8"/>
  <c r="J1739" i="8"/>
  <c r="G1739" i="8"/>
  <c r="B1739" i="8"/>
  <c r="G1738" i="8"/>
  <c r="B1738" i="8"/>
  <c r="J1737" i="8"/>
  <c r="G1737" i="8"/>
  <c r="B1737" i="8"/>
  <c r="J1736" i="8"/>
  <c r="G1736" i="8"/>
  <c r="B1736" i="8"/>
  <c r="G1735" i="8"/>
  <c r="B1735" i="8"/>
  <c r="J1734" i="8"/>
  <c r="G1734" i="8"/>
  <c r="B1734" i="8"/>
  <c r="J1733" i="8"/>
  <c r="G1733" i="8"/>
  <c r="B1733" i="8"/>
  <c r="J1732" i="8"/>
  <c r="G1732" i="8"/>
  <c r="B1732" i="8"/>
  <c r="G1731" i="8"/>
  <c r="B1731" i="8"/>
  <c r="G1730" i="8"/>
  <c r="B1730" i="8"/>
  <c r="G1729" i="8"/>
  <c r="B1729" i="8"/>
  <c r="G1728" i="8"/>
  <c r="B1728" i="8"/>
  <c r="J1727" i="8"/>
  <c r="G1727" i="8"/>
  <c r="B1727" i="8"/>
  <c r="G1726" i="8"/>
  <c r="B1726" i="8"/>
  <c r="G1725" i="8"/>
  <c r="B1725" i="8"/>
  <c r="G1724" i="8"/>
  <c r="B1724" i="8"/>
  <c r="G1723" i="8"/>
  <c r="B1723" i="8"/>
  <c r="J1722" i="8"/>
  <c r="G1722" i="8"/>
  <c r="B1722" i="8"/>
  <c r="J1721" i="8"/>
  <c r="G1721" i="8"/>
  <c r="B1721" i="8"/>
  <c r="J1720" i="8"/>
  <c r="G1720" i="8"/>
  <c r="B1720" i="8"/>
  <c r="G1719" i="8"/>
  <c r="B1719" i="8"/>
  <c r="J1718" i="8"/>
  <c r="G1718" i="8"/>
  <c r="B1718" i="8"/>
  <c r="G1717" i="8"/>
  <c r="B1717" i="8"/>
  <c r="G1716" i="8"/>
  <c r="B1716" i="8"/>
  <c r="J1715" i="8"/>
  <c r="G1715" i="8"/>
  <c r="B1715" i="8"/>
  <c r="J1714" i="8"/>
  <c r="G1714" i="8"/>
  <c r="B1714" i="8"/>
  <c r="G1713" i="8"/>
  <c r="B1713" i="8"/>
  <c r="J1712" i="8"/>
  <c r="G1712" i="8"/>
  <c r="B1712" i="8"/>
  <c r="G1711" i="8"/>
  <c r="B1711" i="8"/>
  <c r="J1710" i="8"/>
  <c r="G1710" i="8"/>
  <c r="B1710" i="8"/>
  <c r="G1709" i="8"/>
  <c r="B1709" i="8"/>
  <c r="J1708" i="8"/>
  <c r="G1708" i="8"/>
  <c r="B1708" i="8"/>
  <c r="G1707" i="8"/>
  <c r="B1707" i="8"/>
  <c r="G1706" i="8"/>
  <c r="B1706" i="8"/>
  <c r="G1705" i="8"/>
  <c r="B1705" i="8"/>
  <c r="J1704" i="8"/>
  <c r="G1704" i="8"/>
  <c r="B1704" i="8"/>
  <c r="J1703" i="8"/>
  <c r="G1703" i="8"/>
  <c r="B1703" i="8"/>
  <c r="G1702" i="8"/>
  <c r="B1702" i="8"/>
  <c r="G1701" i="8"/>
  <c r="B1701" i="8"/>
  <c r="J1700" i="8"/>
  <c r="G1700" i="8"/>
  <c r="B1700" i="8"/>
  <c r="J1699" i="8"/>
  <c r="G1699" i="8"/>
  <c r="B1699" i="8"/>
  <c r="J1698" i="8"/>
  <c r="G1698" i="8"/>
  <c r="B1698" i="8"/>
  <c r="J1697" i="8"/>
  <c r="G1697" i="8"/>
  <c r="B1697" i="8"/>
  <c r="J1696" i="8"/>
  <c r="G1696" i="8"/>
  <c r="B1696" i="8"/>
  <c r="G1695" i="8"/>
  <c r="B1695" i="8"/>
  <c r="G1694" i="8"/>
  <c r="B1694" i="8"/>
  <c r="G1693" i="8"/>
  <c r="B1693" i="8"/>
  <c r="J1692" i="8"/>
  <c r="G1692" i="8"/>
  <c r="B1692" i="8"/>
  <c r="J1691" i="8"/>
  <c r="G1691" i="8"/>
  <c r="B1691" i="8"/>
  <c r="G1690" i="8"/>
  <c r="B1690" i="8"/>
  <c r="G1689" i="8"/>
  <c r="B1689" i="8"/>
  <c r="J1688" i="8"/>
  <c r="G1688" i="8"/>
  <c r="B1688" i="8"/>
  <c r="J1687" i="8"/>
  <c r="G1687" i="8"/>
  <c r="B1687" i="8"/>
  <c r="J1686" i="8"/>
  <c r="G1686" i="8"/>
  <c r="B1686" i="8"/>
  <c r="J1685" i="8"/>
  <c r="G1685" i="8"/>
  <c r="B1685" i="8"/>
  <c r="J1684" i="8"/>
  <c r="G1684" i="8"/>
  <c r="B1684" i="8"/>
  <c r="G1683" i="8"/>
  <c r="B1683" i="8"/>
  <c r="G1682" i="8"/>
  <c r="B1682" i="8"/>
  <c r="J1681" i="8"/>
  <c r="G1681" i="8"/>
  <c r="B1681" i="8"/>
  <c r="J1680" i="8"/>
  <c r="G1680" i="8"/>
  <c r="B1680" i="8"/>
  <c r="J1679" i="8"/>
  <c r="G1679" i="8"/>
  <c r="B1679" i="8"/>
  <c r="G1678" i="8"/>
  <c r="B1678" i="8"/>
  <c r="J1677" i="8"/>
  <c r="G1677" i="8"/>
  <c r="B1677" i="8"/>
  <c r="J1676" i="8"/>
  <c r="G1676" i="8"/>
  <c r="B1676" i="8"/>
  <c r="G1675" i="8"/>
  <c r="B1675" i="8"/>
  <c r="J1674" i="8"/>
  <c r="G1674" i="8"/>
  <c r="B1674" i="8"/>
  <c r="J1673" i="8"/>
  <c r="G1673" i="8"/>
  <c r="B1673" i="8"/>
  <c r="J1672" i="8"/>
  <c r="G1672" i="8"/>
  <c r="B1672" i="8"/>
  <c r="G1671" i="8"/>
  <c r="B1671" i="8"/>
  <c r="G1670" i="8"/>
  <c r="B1670" i="8"/>
  <c r="G1669" i="8"/>
  <c r="B1669" i="8"/>
  <c r="J1668" i="8"/>
  <c r="G1668" i="8"/>
  <c r="B1668" i="8"/>
  <c r="J1667" i="8"/>
  <c r="G1667" i="8"/>
  <c r="B1667" i="8"/>
  <c r="G1666" i="8"/>
  <c r="B1666" i="8"/>
  <c r="J1665" i="8"/>
  <c r="G1665" i="8"/>
  <c r="B1665" i="8"/>
  <c r="J1664" i="8"/>
  <c r="G1664" i="8"/>
  <c r="B1664" i="8"/>
  <c r="G1663" i="8"/>
  <c r="B1663" i="8"/>
  <c r="J1662" i="8"/>
  <c r="G1662" i="8"/>
  <c r="B1662" i="8"/>
  <c r="J1661" i="8"/>
  <c r="G1661" i="8"/>
  <c r="B1661" i="8"/>
  <c r="J1660" i="8"/>
  <c r="G1660" i="8"/>
  <c r="B1660" i="8"/>
  <c r="G1659" i="8"/>
  <c r="B1659" i="8"/>
  <c r="G1658" i="8"/>
  <c r="B1658" i="8"/>
  <c r="G1657" i="8"/>
  <c r="B1657" i="8"/>
  <c r="J1656" i="8"/>
  <c r="G1656" i="8"/>
  <c r="B1656" i="8"/>
  <c r="J1655" i="8"/>
  <c r="G1655" i="8"/>
  <c r="B1655" i="8"/>
  <c r="G1654" i="8"/>
  <c r="B1654" i="8"/>
  <c r="G1653" i="8"/>
  <c r="B1653" i="8"/>
  <c r="J1652" i="8"/>
  <c r="G1652" i="8"/>
  <c r="B1652" i="8"/>
  <c r="G1651" i="8"/>
  <c r="B1651" i="8"/>
  <c r="J1650" i="8"/>
  <c r="G1650" i="8"/>
  <c r="B1650" i="8"/>
  <c r="G1649" i="8"/>
  <c r="B1649" i="8"/>
  <c r="J1648" i="8"/>
  <c r="G1648" i="8"/>
  <c r="B1648" i="8"/>
  <c r="G1647" i="8"/>
  <c r="B1647" i="8"/>
  <c r="G1646" i="8"/>
  <c r="B1646" i="8"/>
  <c r="G1645" i="8"/>
  <c r="B1645" i="8"/>
  <c r="J1644" i="8"/>
  <c r="G1644" i="8"/>
  <c r="B1644" i="8"/>
  <c r="J1643" i="8"/>
  <c r="G1643" i="8"/>
  <c r="B1643" i="8"/>
  <c r="G1642" i="8"/>
  <c r="B1642" i="8"/>
  <c r="J1641" i="8"/>
  <c r="G1641" i="8"/>
  <c r="B1641" i="8"/>
  <c r="J1640" i="8"/>
  <c r="G1640" i="8"/>
  <c r="B1640" i="8"/>
  <c r="G1639" i="8"/>
  <c r="B1639" i="8"/>
  <c r="J1638" i="8"/>
  <c r="G1638" i="8"/>
  <c r="B1638" i="8"/>
  <c r="J1637" i="8"/>
  <c r="G1637" i="8"/>
  <c r="B1637" i="8"/>
  <c r="J1636" i="8"/>
  <c r="G1636" i="8"/>
  <c r="B1636" i="8"/>
  <c r="G1635" i="8"/>
  <c r="B1635" i="8"/>
  <c r="G1634" i="8"/>
  <c r="B1634" i="8"/>
  <c r="H1633" i="8"/>
  <c r="G1633" i="8"/>
  <c r="E1633" i="8"/>
  <c r="B1633" i="8"/>
  <c r="J1632" i="8"/>
  <c r="G1632" i="8"/>
  <c r="B1632" i="8"/>
  <c r="J1631" i="8"/>
  <c r="G1631" i="8"/>
  <c r="B1631" i="8"/>
  <c r="G1630" i="8"/>
  <c r="B1630" i="8"/>
  <c r="G1629" i="8"/>
  <c r="B1629" i="8"/>
  <c r="G1628" i="8"/>
  <c r="B1628" i="8"/>
  <c r="G1627" i="8"/>
  <c r="B1627" i="8"/>
  <c r="J1626" i="8"/>
  <c r="G1626" i="8"/>
  <c r="B1626" i="8"/>
  <c r="J1625" i="8"/>
  <c r="G1625" i="8"/>
  <c r="B1625" i="8"/>
  <c r="J1624" i="8"/>
  <c r="G1624" i="8"/>
  <c r="B1624" i="8"/>
  <c r="G1623" i="8"/>
  <c r="B1623" i="8"/>
  <c r="G1622" i="8"/>
  <c r="B1622" i="8"/>
  <c r="G1621" i="8"/>
  <c r="B1621" i="8"/>
  <c r="G1620" i="8"/>
  <c r="B1620" i="8"/>
  <c r="J1619" i="8"/>
  <c r="G1619" i="8"/>
  <c r="B1619" i="8"/>
  <c r="J1618" i="8"/>
  <c r="G1618" i="8"/>
  <c r="B1618" i="8"/>
  <c r="J1617" i="8"/>
  <c r="G1617" i="8"/>
  <c r="B1617" i="8"/>
  <c r="J1616" i="8"/>
  <c r="G1616" i="8"/>
  <c r="B1616" i="8"/>
  <c r="J1615" i="8"/>
  <c r="G1615" i="8"/>
  <c r="B1615" i="8"/>
  <c r="J1614" i="8"/>
  <c r="G1614" i="8"/>
  <c r="B1614" i="8"/>
  <c r="J1613" i="8"/>
  <c r="G1613" i="8"/>
  <c r="B1613" i="8"/>
  <c r="J1612" i="8"/>
  <c r="G1612" i="8"/>
  <c r="B1612" i="8"/>
  <c r="G1611" i="8"/>
  <c r="B1611" i="8"/>
  <c r="G1610" i="8"/>
  <c r="B1610" i="8"/>
  <c r="G1609" i="8"/>
  <c r="B1609" i="8"/>
  <c r="G1608" i="8"/>
  <c r="B1608" i="8"/>
  <c r="J1607" i="8"/>
  <c r="G1607" i="8"/>
  <c r="B1607" i="8"/>
  <c r="G1606" i="8"/>
  <c r="B1606" i="8"/>
  <c r="G1605" i="8"/>
  <c r="B1605" i="8"/>
  <c r="J1604" i="8"/>
  <c r="G1604" i="8"/>
  <c r="B1604" i="8"/>
  <c r="G1603" i="8"/>
  <c r="B1603" i="8"/>
  <c r="J1602" i="8"/>
  <c r="G1602" i="8"/>
  <c r="B1602" i="8"/>
  <c r="J1601" i="8"/>
  <c r="G1601" i="8"/>
  <c r="B1601" i="8"/>
  <c r="J1600" i="8"/>
  <c r="G1600" i="8"/>
  <c r="B1600" i="8"/>
  <c r="G1599" i="8"/>
  <c r="B1599" i="8"/>
  <c r="G1598" i="8"/>
  <c r="B1598" i="8"/>
  <c r="G1597" i="8"/>
  <c r="B1597" i="8"/>
  <c r="G1596" i="8"/>
  <c r="B1596" i="8"/>
  <c r="J1595" i="8"/>
  <c r="G1595" i="8"/>
  <c r="B1595" i="8"/>
  <c r="J1594" i="8"/>
  <c r="G1594" i="8"/>
  <c r="B1594" i="8"/>
  <c r="G1593" i="8"/>
  <c r="B1593" i="8"/>
  <c r="G1592" i="8"/>
  <c r="B1592" i="8"/>
  <c r="G1591" i="8"/>
  <c r="B1591" i="8"/>
  <c r="J1590" i="8"/>
  <c r="G1590" i="8"/>
  <c r="B1590" i="8"/>
  <c r="J1589" i="8"/>
  <c r="G1589" i="8"/>
  <c r="B1589" i="8"/>
  <c r="J1588" i="8"/>
  <c r="G1588" i="8"/>
  <c r="B1588" i="8"/>
  <c r="G1587" i="8"/>
  <c r="B1587" i="8"/>
  <c r="G1586" i="8"/>
  <c r="B1586" i="8"/>
  <c r="G1585" i="8"/>
  <c r="B1585" i="8"/>
  <c r="J1584" i="8"/>
  <c r="G1584" i="8"/>
  <c r="B1584" i="8"/>
  <c r="J1583" i="8"/>
  <c r="G1583" i="8"/>
  <c r="B1583" i="8"/>
  <c r="G1582" i="8"/>
  <c r="B1582" i="8"/>
  <c r="G1581" i="8"/>
  <c r="B1581" i="8"/>
  <c r="J1580" i="8"/>
  <c r="G1580" i="8"/>
  <c r="B1580" i="8"/>
  <c r="J1579" i="8"/>
  <c r="G1579" i="8"/>
  <c r="B1579" i="8"/>
  <c r="J1578" i="8"/>
  <c r="G1578" i="8"/>
  <c r="B1578" i="8"/>
  <c r="J1577" i="8"/>
  <c r="G1577" i="8"/>
  <c r="B1577" i="8"/>
  <c r="J1576" i="8"/>
  <c r="G1576" i="8"/>
  <c r="B1576" i="8"/>
  <c r="G1575" i="8"/>
  <c r="B1575" i="8"/>
  <c r="G1574" i="8"/>
  <c r="B1574" i="8"/>
  <c r="G1573" i="8"/>
  <c r="B1573" i="8"/>
  <c r="J1572" i="8"/>
  <c r="G1572" i="8"/>
  <c r="B1572" i="8"/>
  <c r="J1571" i="8"/>
  <c r="G1571" i="8"/>
  <c r="B1571" i="8"/>
  <c r="G1570" i="8"/>
  <c r="B1570" i="8"/>
  <c r="J1569" i="8"/>
  <c r="G1569" i="8"/>
  <c r="B1569" i="8"/>
  <c r="J1568" i="8"/>
  <c r="G1568" i="8"/>
  <c r="B1568" i="8"/>
  <c r="G1567" i="8"/>
  <c r="B1567" i="8"/>
  <c r="J1566" i="8"/>
  <c r="G1566" i="8"/>
  <c r="B1566" i="8"/>
  <c r="J1565" i="8"/>
  <c r="G1565" i="8"/>
  <c r="B1565" i="8"/>
  <c r="J1564" i="8"/>
  <c r="G1564" i="8"/>
  <c r="B1564" i="8"/>
  <c r="G1563" i="8"/>
  <c r="B1563" i="8"/>
  <c r="G1562" i="8"/>
  <c r="B1562" i="8"/>
  <c r="G1561" i="8"/>
  <c r="B1561" i="8"/>
  <c r="J1560" i="8"/>
  <c r="G1560" i="8"/>
  <c r="B1560" i="8"/>
  <c r="J1559" i="8"/>
  <c r="G1559" i="8"/>
  <c r="B1559" i="8"/>
  <c r="G1558" i="8"/>
  <c r="B1558" i="8"/>
  <c r="G1557" i="8"/>
  <c r="B1557" i="8"/>
  <c r="J1556" i="8"/>
  <c r="G1556" i="8"/>
  <c r="B1556" i="8"/>
  <c r="G1555" i="8"/>
  <c r="B1555" i="8"/>
  <c r="J1554" i="8"/>
  <c r="G1554" i="8"/>
  <c r="B1554" i="8"/>
  <c r="J1553" i="8"/>
  <c r="G1553" i="8"/>
  <c r="B1553" i="8"/>
  <c r="J1552" i="8"/>
  <c r="G1552" i="8"/>
  <c r="B1552" i="8"/>
  <c r="G1551" i="8"/>
  <c r="B1551" i="8"/>
  <c r="G1550" i="8"/>
  <c r="B1550" i="8"/>
  <c r="G1549" i="8"/>
  <c r="B1549" i="8"/>
  <c r="J1548" i="8"/>
  <c r="G1548" i="8"/>
  <c r="B1548" i="8"/>
  <c r="J1547" i="8"/>
  <c r="G1547" i="8"/>
  <c r="B1547" i="8"/>
  <c r="G1546" i="8"/>
  <c r="B1546" i="8"/>
  <c r="G1545" i="8"/>
  <c r="B1545" i="8"/>
  <c r="G1544" i="8"/>
  <c r="B1544" i="8"/>
  <c r="J1543" i="8"/>
  <c r="G1543" i="8"/>
  <c r="B1543" i="8"/>
  <c r="J1542" i="8"/>
  <c r="G1542" i="8"/>
  <c r="B1542" i="8"/>
  <c r="J1541" i="8"/>
  <c r="G1541" i="8"/>
  <c r="B1541" i="8"/>
  <c r="J1540" i="8"/>
  <c r="G1540" i="8"/>
  <c r="B1540" i="8"/>
  <c r="G1539" i="8"/>
  <c r="B1539" i="8"/>
  <c r="G1538" i="8"/>
  <c r="B1538" i="8"/>
  <c r="G1537" i="8"/>
  <c r="B1537" i="8"/>
  <c r="J1536" i="8"/>
  <c r="G1536" i="8"/>
  <c r="B1536" i="8"/>
  <c r="J1535" i="8"/>
  <c r="G1535" i="8"/>
  <c r="B1535" i="8"/>
  <c r="G1534" i="8"/>
  <c r="B1534" i="8"/>
  <c r="J1533" i="8"/>
  <c r="G1533" i="8"/>
  <c r="B1533" i="8"/>
  <c r="J1532" i="8"/>
  <c r="G1532" i="8"/>
  <c r="B1532" i="8"/>
  <c r="G1531" i="8"/>
  <c r="B1531" i="8"/>
  <c r="J1530" i="8"/>
  <c r="G1530" i="8"/>
  <c r="B1530" i="8"/>
  <c r="G1529" i="8"/>
  <c r="B1529" i="8"/>
  <c r="J1528" i="8"/>
  <c r="G1528" i="8"/>
  <c r="B1528" i="8"/>
  <c r="G1527" i="8"/>
  <c r="B1527" i="8"/>
  <c r="G1526" i="8"/>
  <c r="B1526" i="8"/>
  <c r="G1525" i="8"/>
  <c r="B1525" i="8"/>
  <c r="J1524" i="8"/>
  <c r="G1524" i="8"/>
  <c r="B1524" i="8"/>
  <c r="J1523" i="8"/>
  <c r="G1523" i="8"/>
  <c r="B1523" i="8"/>
  <c r="G1522" i="8"/>
  <c r="B1522" i="8"/>
  <c r="G1521" i="8"/>
  <c r="B1521" i="8"/>
  <c r="J1520" i="8"/>
  <c r="G1520" i="8"/>
  <c r="B1520" i="8"/>
  <c r="J1519" i="8"/>
  <c r="G1519" i="8"/>
  <c r="B1519" i="8"/>
  <c r="J1518" i="8"/>
  <c r="G1518" i="8"/>
  <c r="B1518" i="8"/>
  <c r="J1517" i="8"/>
  <c r="G1517" i="8"/>
  <c r="B1517" i="8"/>
  <c r="J1516" i="8"/>
  <c r="G1516" i="8"/>
  <c r="B1516" i="8"/>
  <c r="G1515" i="8"/>
  <c r="B1515" i="8"/>
  <c r="G1514" i="8"/>
  <c r="B1514" i="8"/>
  <c r="G1513" i="8"/>
  <c r="B1513" i="8"/>
  <c r="J1512" i="8"/>
  <c r="G1512" i="8"/>
  <c r="B1512" i="8"/>
  <c r="J1511" i="8"/>
  <c r="G1511" i="8"/>
  <c r="B1511" i="8"/>
  <c r="G1510" i="8"/>
  <c r="B1510" i="8"/>
  <c r="J1509" i="8"/>
  <c r="G1509" i="8"/>
  <c r="B1509" i="8"/>
  <c r="J1508" i="8"/>
  <c r="G1508" i="8"/>
  <c r="B1508" i="8"/>
  <c r="G1507" i="8"/>
  <c r="B1507" i="8"/>
  <c r="J1506" i="8"/>
  <c r="G1506" i="8"/>
  <c r="B1506" i="8"/>
  <c r="J1505" i="8"/>
  <c r="G1505" i="8"/>
  <c r="B1505" i="8"/>
  <c r="J1504" i="8"/>
  <c r="G1504" i="8"/>
  <c r="B1504" i="8"/>
  <c r="G1503" i="8"/>
  <c r="B1503" i="8"/>
  <c r="G1502" i="8"/>
  <c r="B1502" i="8"/>
  <c r="G1501" i="8"/>
  <c r="B1501" i="8"/>
  <c r="G1500" i="8"/>
  <c r="B1500" i="8"/>
  <c r="J1499" i="8"/>
  <c r="G1499" i="8"/>
  <c r="B1499" i="8"/>
  <c r="G1498" i="8"/>
  <c r="B1498" i="8"/>
  <c r="J1497" i="8"/>
  <c r="G1497" i="8"/>
  <c r="B1497" i="8"/>
  <c r="J1496" i="8"/>
  <c r="G1496" i="8"/>
  <c r="B1496" i="8"/>
  <c r="G1495" i="8"/>
  <c r="B1495" i="8"/>
  <c r="J1494" i="8"/>
  <c r="G1494" i="8"/>
  <c r="B1494" i="8"/>
  <c r="J1493" i="8"/>
  <c r="G1493" i="8"/>
  <c r="B1493" i="8"/>
  <c r="J1492" i="8"/>
  <c r="G1492" i="8"/>
  <c r="B1492" i="8"/>
  <c r="G1491" i="8"/>
  <c r="B1491" i="8"/>
  <c r="G1490" i="8"/>
  <c r="B1490" i="8"/>
  <c r="G1489" i="8"/>
  <c r="B1489" i="8"/>
  <c r="G1488" i="8"/>
  <c r="B1488" i="8"/>
  <c r="J1487" i="8"/>
  <c r="G1487" i="8"/>
  <c r="B1487" i="8"/>
  <c r="G1486" i="8"/>
  <c r="B1486" i="8"/>
  <c r="J1485" i="8"/>
  <c r="G1485" i="8"/>
  <c r="B1485" i="8"/>
  <c r="J1484" i="8"/>
  <c r="G1484" i="8"/>
  <c r="B1484" i="8"/>
  <c r="G1483" i="8"/>
  <c r="B1483" i="8"/>
  <c r="J1482" i="8"/>
  <c r="G1482" i="8"/>
  <c r="B1482" i="8"/>
  <c r="J1481" i="8"/>
  <c r="G1481" i="8"/>
  <c r="B1481" i="8"/>
  <c r="J1480" i="8"/>
  <c r="G1480" i="8"/>
  <c r="B1480" i="8"/>
  <c r="G1479" i="8"/>
  <c r="B1479" i="8"/>
  <c r="G1478" i="8"/>
  <c r="B1478" i="8"/>
  <c r="G1477" i="8"/>
  <c r="B1477" i="8"/>
  <c r="G1476" i="8"/>
  <c r="B1476" i="8"/>
  <c r="J1475" i="8"/>
  <c r="G1475" i="8"/>
  <c r="B1475" i="8"/>
  <c r="G1474" i="8"/>
  <c r="B1474" i="8"/>
  <c r="J1473" i="8"/>
  <c r="G1473" i="8"/>
  <c r="B1473" i="8"/>
  <c r="J1472" i="8"/>
  <c r="G1472" i="8"/>
  <c r="B1472" i="8"/>
  <c r="G1471" i="8"/>
  <c r="B1471" i="8"/>
  <c r="J1470" i="8"/>
  <c r="G1470" i="8"/>
  <c r="B1470" i="8"/>
  <c r="J1469" i="8"/>
  <c r="G1469" i="8"/>
  <c r="B1469" i="8"/>
  <c r="J1468" i="8"/>
  <c r="G1468" i="8"/>
  <c r="B1468" i="8"/>
  <c r="G1467" i="8"/>
  <c r="B1467" i="8"/>
  <c r="J1466" i="8"/>
  <c r="G1466" i="8"/>
  <c r="B1466" i="8"/>
  <c r="G1465" i="8"/>
  <c r="B1465" i="8"/>
  <c r="G1464" i="8"/>
  <c r="B1464" i="8"/>
  <c r="J1463" i="8"/>
  <c r="G1463" i="8"/>
  <c r="B1463" i="8"/>
  <c r="J1462" i="8"/>
  <c r="G1462" i="8"/>
  <c r="B1462" i="8"/>
  <c r="G1461" i="8"/>
  <c r="B1461" i="8"/>
  <c r="J1460" i="8"/>
  <c r="G1460" i="8"/>
  <c r="B1460" i="8"/>
  <c r="G1459" i="8"/>
  <c r="B1459" i="8"/>
  <c r="J1458" i="8"/>
  <c r="G1458" i="8"/>
  <c r="B1458" i="8"/>
  <c r="J1457" i="8"/>
  <c r="G1457" i="8"/>
  <c r="B1457" i="8"/>
  <c r="J1456" i="8"/>
  <c r="G1456" i="8"/>
  <c r="B1456" i="8"/>
  <c r="G1455" i="8"/>
  <c r="B1455" i="8"/>
  <c r="G1454" i="8"/>
  <c r="B1454" i="8"/>
  <c r="G1453" i="8"/>
  <c r="B1453" i="8"/>
  <c r="G1452" i="8"/>
  <c r="B1452" i="8"/>
  <c r="G1451" i="8"/>
  <c r="B1451" i="8"/>
  <c r="J1450" i="8"/>
  <c r="G1450" i="8"/>
  <c r="B1450" i="8"/>
  <c r="G1449" i="8"/>
  <c r="B1449" i="8"/>
  <c r="J1448" i="8"/>
  <c r="G1448" i="8"/>
  <c r="B1448" i="8"/>
  <c r="J1447" i="8"/>
  <c r="G1447" i="8"/>
  <c r="B1447" i="8"/>
  <c r="J1446" i="8"/>
  <c r="G1446" i="8"/>
  <c r="B1446" i="8"/>
  <c r="J1445" i="8"/>
  <c r="G1445" i="8"/>
  <c r="B1445" i="8"/>
  <c r="J1444" i="8"/>
  <c r="G1444" i="8"/>
  <c r="B1444" i="8"/>
  <c r="G1443" i="8"/>
  <c r="B1443" i="8"/>
  <c r="G1442" i="8"/>
  <c r="B1442" i="8"/>
  <c r="G1441" i="8"/>
  <c r="B1441" i="8"/>
  <c r="G1440" i="8"/>
  <c r="B1440" i="8"/>
  <c r="J1439" i="8"/>
  <c r="G1439" i="8"/>
  <c r="B1439" i="8"/>
  <c r="G1438" i="8"/>
  <c r="B1438" i="8"/>
  <c r="G1437" i="8"/>
  <c r="B1437" i="8"/>
  <c r="J1436" i="8"/>
  <c r="G1436" i="8"/>
  <c r="B1436" i="8"/>
  <c r="J1435" i="8"/>
  <c r="G1435" i="8"/>
  <c r="B1435" i="8"/>
  <c r="J1434" i="8"/>
  <c r="G1434" i="8"/>
  <c r="B1434" i="8"/>
  <c r="J1433" i="8"/>
  <c r="G1433" i="8"/>
  <c r="B1433" i="8"/>
  <c r="J1432" i="8"/>
  <c r="G1432" i="8"/>
  <c r="B1432" i="8"/>
  <c r="G1431" i="8"/>
  <c r="B1431" i="8"/>
  <c r="G1430" i="8"/>
  <c r="B1430" i="8"/>
  <c r="G1429" i="8"/>
  <c r="B1429" i="8"/>
  <c r="J1428" i="8"/>
  <c r="G1428" i="8"/>
  <c r="B1428" i="8"/>
  <c r="J1427" i="8"/>
  <c r="G1427" i="8"/>
  <c r="B1427" i="8"/>
  <c r="G1426" i="8"/>
  <c r="B1426" i="8"/>
  <c r="G1425" i="8"/>
  <c r="B1425" i="8"/>
  <c r="J1424" i="8"/>
  <c r="G1424" i="8"/>
  <c r="B1424" i="8"/>
  <c r="J1423" i="8"/>
  <c r="G1423" i="8"/>
  <c r="B1423" i="8"/>
  <c r="J1422" i="8"/>
  <c r="G1422" i="8"/>
  <c r="B1422" i="8"/>
  <c r="J1421" i="8"/>
  <c r="G1421" i="8"/>
  <c r="B1421" i="8"/>
  <c r="J1420" i="8"/>
  <c r="G1420" i="8"/>
  <c r="B1420" i="8"/>
  <c r="J1419" i="8"/>
  <c r="G1419" i="8"/>
  <c r="B1419" i="8"/>
  <c r="G1418" i="8"/>
  <c r="B1418" i="8"/>
  <c r="G1417" i="8"/>
  <c r="B1417" i="8"/>
  <c r="J1416" i="8"/>
  <c r="G1416" i="8"/>
  <c r="B1416" i="8"/>
  <c r="J1415" i="8"/>
  <c r="G1415" i="8"/>
  <c r="B1415" i="8"/>
  <c r="G1414" i="8"/>
  <c r="B1414" i="8"/>
  <c r="J1413" i="8"/>
  <c r="G1413" i="8"/>
  <c r="B1413" i="8"/>
  <c r="J1412" i="8"/>
  <c r="G1412" i="8"/>
  <c r="B1412" i="8"/>
  <c r="G1411" i="8"/>
  <c r="B1411" i="8"/>
  <c r="J1410" i="8"/>
  <c r="G1410" i="8"/>
  <c r="B1410" i="8"/>
  <c r="J1409" i="8"/>
  <c r="G1409" i="8"/>
  <c r="B1409" i="8"/>
  <c r="J1408" i="8"/>
  <c r="G1408" i="8"/>
  <c r="B1408" i="8"/>
  <c r="G1407" i="8"/>
  <c r="B1407" i="8"/>
  <c r="G1406" i="8"/>
  <c r="B1406" i="8"/>
  <c r="G1405" i="8"/>
  <c r="B1405" i="8"/>
  <c r="G1404" i="8"/>
  <c r="B1404" i="8"/>
  <c r="J1403" i="8"/>
  <c r="G1403" i="8"/>
  <c r="B1403" i="8"/>
  <c r="G1402" i="8"/>
  <c r="B1402" i="8"/>
  <c r="J1401" i="8"/>
  <c r="G1401" i="8"/>
  <c r="B1401" i="8"/>
  <c r="J1400" i="8"/>
  <c r="G1400" i="8"/>
  <c r="B1400" i="8"/>
  <c r="G1399" i="8"/>
  <c r="B1399" i="8"/>
  <c r="J1398" i="8"/>
  <c r="G1398" i="8"/>
  <c r="B1398" i="8"/>
  <c r="J1397" i="8"/>
  <c r="G1397" i="8"/>
  <c r="B1397" i="8"/>
  <c r="J1396" i="8"/>
  <c r="G1396" i="8"/>
  <c r="B1396" i="8"/>
  <c r="G1395" i="8"/>
  <c r="B1395" i="8"/>
  <c r="G1394" i="8"/>
  <c r="B1394" i="8"/>
  <c r="G1393" i="8"/>
  <c r="B1393" i="8"/>
  <c r="G1392" i="8"/>
  <c r="B1392" i="8"/>
  <c r="J1391" i="8"/>
  <c r="G1391" i="8"/>
  <c r="B1391" i="8"/>
  <c r="G1390" i="8"/>
  <c r="B1390" i="8"/>
  <c r="J1389" i="8"/>
  <c r="G1389" i="8"/>
  <c r="B1389" i="8"/>
  <c r="J1388" i="8"/>
  <c r="G1388" i="8"/>
  <c r="B1388" i="8"/>
  <c r="J1387" i="8"/>
  <c r="G1387" i="8"/>
  <c r="B1387" i="8"/>
  <c r="J1386" i="8"/>
  <c r="G1386" i="8"/>
  <c r="B1386" i="8"/>
  <c r="J1385" i="8"/>
  <c r="G1385" i="8"/>
  <c r="B1385" i="8"/>
  <c r="J1384" i="8"/>
  <c r="G1384" i="8"/>
  <c r="B1384" i="8"/>
  <c r="J1383" i="8"/>
  <c r="G1383" i="8"/>
  <c r="B1383" i="8"/>
  <c r="G1382" i="8"/>
  <c r="B1382" i="8"/>
  <c r="G1381" i="8"/>
  <c r="B1381" i="8"/>
  <c r="G1380" i="8"/>
  <c r="B1380" i="8"/>
  <c r="J1379" i="8"/>
  <c r="G1379" i="8"/>
  <c r="B1379" i="8"/>
  <c r="G1378" i="8"/>
  <c r="B1378" i="8"/>
  <c r="G1377" i="8"/>
  <c r="B1377" i="8"/>
  <c r="J1376" i="8"/>
  <c r="G1376" i="8"/>
  <c r="B1376" i="8"/>
  <c r="G1375" i="8"/>
  <c r="B1375" i="8"/>
  <c r="J1374" i="8"/>
  <c r="G1374" i="8"/>
  <c r="B1374" i="8"/>
  <c r="J1373" i="8"/>
  <c r="G1373" i="8"/>
  <c r="B1373" i="8"/>
  <c r="J1372" i="8"/>
  <c r="G1372" i="8"/>
  <c r="B1372" i="8"/>
  <c r="G1371" i="8"/>
  <c r="B1371" i="8"/>
  <c r="G1370" i="8"/>
  <c r="B1370" i="8"/>
  <c r="G1369" i="8"/>
  <c r="B1369" i="8"/>
  <c r="G1368" i="8"/>
  <c r="B1368" i="8"/>
  <c r="J1367" i="8"/>
  <c r="G1367" i="8"/>
  <c r="B1367" i="8"/>
  <c r="G1366" i="8"/>
  <c r="B1366" i="8"/>
  <c r="G1365" i="8"/>
  <c r="B1365" i="8"/>
  <c r="J1364" i="8"/>
  <c r="G1364" i="8"/>
  <c r="B1364" i="8"/>
  <c r="J1363" i="8"/>
  <c r="G1363" i="8"/>
  <c r="B1363" i="8"/>
  <c r="J1362" i="8"/>
  <c r="G1362" i="8"/>
  <c r="B1362" i="8"/>
  <c r="J1361" i="8"/>
  <c r="G1361" i="8"/>
  <c r="B1361" i="8"/>
  <c r="J1360" i="8"/>
  <c r="G1360" i="8"/>
  <c r="B1360" i="8"/>
  <c r="G1359" i="8"/>
  <c r="B1359" i="8"/>
  <c r="G1358" i="8"/>
  <c r="B1358" i="8"/>
  <c r="J1357" i="8"/>
  <c r="G1357" i="8"/>
  <c r="B1357" i="8"/>
  <c r="G1356" i="8"/>
  <c r="B1356" i="8"/>
  <c r="J1355" i="8"/>
  <c r="G1355" i="8"/>
  <c r="B1355" i="8"/>
  <c r="G1354" i="8"/>
  <c r="B1354" i="8"/>
  <c r="J1353" i="8"/>
  <c r="G1353" i="8"/>
  <c r="B1353" i="8"/>
  <c r="J1352" i="8"/>
  <c r="G1352" i="8"/>
  <c r="B1352" i="8"/>
  <c r="J1351" i="8"/>
  <c r="G1351" i="8"/>
  <c r="B1351" i="8"/>
  <c r="J1350" i="8"/>
  <c r="G1350" i="8"/>
  <c r="B1350" i="8"/>
  <c r="J1349" i="8"/>
  <c r="G1349" i="8"/>
  <c r="B1349" i="8"/>
  <c r="J1348" i="8"/>
  <c r="G1348" i="8"/>
  <c r="B1348" i="8"/>
  <c r="G1347" i="8"/>
  <c r="B1347" i="8"/>
  <c r="G1346" i="8"/>
  <c r="B1346" i="8"/>
  <c r="G1345" i="8"/>
  <c r="B1345" i="8"/>
  <c r="G1344" i="8"/>
  <c r="B1344" i="8"/>
  <c r="J1343" i="8"/>
  <c r="G1343" i="8"/>
  <c r="B1343" i="8"/>
  <c r="G1342" i="8"/>
  <c r="B1342" i="8"/>
  <c r="G1341" i="8"/>
  <c r="B1341" i="8"/>
  <c r="J1340" i="8"/>
  <c r="G1340" i="8"/>
  <c r="B1340" i="8"/>
  <c r="G1339" i="8"/>
  <c r="B1339" i="8"/>
  <c r="J1338" i="8"/>
  <c r="G1338" i="8"/>
  <c r="B1338" i="8"/>
  <c r="J1337" i="8"/>
  <c r="G1337" i="8"/>
  <c r="B1337" i="8"/>
  <c r="J1336" i="8"/>
  <c r="G1336" i="8"/>
  <c r="B1336" i="8"/>
  <c r="G1335" i="8"/>
  <c r="B1335" i="8"/>
  <c r="G1334" i="8"/>
  <c r="B1334" i="8"/>
  <c r="G1333" i="8"/>
  <c r="B1333" i="8"/>
  <c r="J1332" i="8"/>
  <c r="G1332" i="8"/>
  <c r="B1332" i="8"/>
  <c r="J1331" i="8"/>
  <c r="G1331" i="8"/>
  <c r="B1331" i="8"/>
  <c r="G1330" i="8"/>
  <c r="B1330" i="8"/>
  <c r="G1329" i="8"/>
  <c r="B1329" i="8"/>
  <c r="J1328" i="8"/>
  <c r="G1328" i="8"/>
  <c r="B1328" i="8"/>
  <c r="J1327" i="8"/>
  <c r="G1327" i="8"/>
  <c r="B1327" i="8"/>
  <c r="J1326" i="8"/>
  <c r="G1326" i="8"/>
  <c r="B1326" i="8"/>
  <c r="J1325" i="8"/>
  <c r="G1325" i="8"/>
  <c r="B1325" i="8"/>
  <c r="J1324" i="8"/>
  <c r="G1324" i="8"/>
  <c r="B1324" i="8"/>
  <c r="G1323" i="8"/>
  <c r="B1323" i="8"/>
  <c r="G1322" i="8"/>
  <c r="B1322" i="8"/>
  <c r="G1321" i="8"/>
  <c r="B1321" i="8"/>
  <c r="J1320" i="8"/>
  <c r="G1320" i="8"/>
  <c r="B1320" i="8"/>
  <c r="J1319" i="8"/>
  <c r="G1319" i="8"/>
  <c r="B1319" i="8"/>
  <c r="G1318" i="8"/>
  <c r="B1318" i="8"/>
  <c r="J1317" i="8"/>
  <c r="G1317" i="8"/>
  <c r="B1317" i="8"/>
  <c r="J1316" i="8"/>
  <c r="G1316" i="8"/>
  <c r="B1316" i="8"/>
  <c r="G1315" i="8"/>
  <c r="B1315" i="8"/>
  <c r="J1314" i="8"/>
  <c r="G1314" i="8"/>
  <c r="B1314" i="8"/>
  <c r="J1313" i="8"/>
  <c r="G1313" i="8"/>
  <c r="B1313" i="8"/>
  <c r="J1312" i="8"/>
  <c r="G1312" i="8"/>
  <c r="B1312" i="8"/>
  <c r="G1311" i="8"/>
  <c r="B1311" i="8"/>
  <c r="G1310" i="8"/>
  <c r="B1310" i="8"/>
  <c r="G1309" i="8"/>
  <c r="B1309" i="8"/>
  <c r="G1308" i="8"/>
  <c r="B1308" i="8"/>
  <c r="H1307" i="8"/>
  <c r="E1307" i="8"/>
  <c r="B1307" i="8"/>
  <c r="G1306" i="8"/>
  <c r="B1306" i="8"/>
  <c r="G1305" i="8"/>
  <c r="B1305" i="8"/>
  <c r="J1304" i="8"/>
  <c r="G1304" i="8"/>
  <c r="B1304" i="8"/>
  <c r="J1303" i="8"/>
  <c r="G1303" i="8"/>
  <c r="B1303" i="8"/>
  <c r="J1302" i="8"/>
  <c r="G1302" i="8"/>
  <c r="B1302" i="8"/>
  <c r="J1301" i="8"/>
  <c r="G1301" i="8"/>
  <c r="B1301" i="8"/>
  <c r="J1300" i="8"/>
  <c r="G1300" i="8"/>
  <c r="B1300" i="8"/>
  <c r="G1299" i="8"/>
  <c r="B1299" i="8"/>
  <c r="G1298" i="8"/>
  <c r="B1298" i="8"/>
  <c r="G1297" i="8"/>
  <c r="B1297" i="8"/>
  <c r="J1296" i="8"/>
  <c r="G1296" i="8"/>
  <c r="B1296" i="8"/>
  <c r="J1295" i="8"/>
  <c r="G1295" i="8"/>
  <c r="B1295" i="8"/>
  <c r="G1294" i="8"/>
  <c r="B1294" i="8"/>
  <c r="G1293" i="8"/>
  <c r="B1293" i="8"/>
  <c r="J1292" i="8"/>
  <c r="G1292" i="8"/>
  <c r="B1292" i="8"/>
  <c r="G1291" i="8"/>
  <c r="B1291" i="8"/>
  <c r="J1290" i="8"/>
  <c r="G1290" i="8"/>
  <c r="B1290" i="8"/>
  <c r="J1289" i="8"/>
  <c r="G1289" i="8"/>
  <c r="B1289" i="8"/>
  <c r="J1288" i="8"/>
  <c r="G1288" i="8"/>
  <c r="B1288" i="8"/>
  <c r="G1287" i="8"/>
  <c r="B1287" i="8"/>
  <c r="G1286" i="8"/>
  <c r="B1286" i="8"/>
  <c r="G1285" i="8"/>
  <c r="B1285" i="8"/>
  <c r="J1284" i="8"/>
  <c r="G1284" i="8"/>
  <c r="B1284" i="8"/>
  <c r="J1283" i="8"/>
  <c r="G1283" i="8"/>
  <c r="B1283" i="8"/>
  <c r="G1282" i="8"/>
  <c r="B1282" i="8"/>
  <c r="G1281" i="8"/>
  <c r="B1281" i="8"/>
  <c r="J1280" i="8"/>
  <c r="G1280" i="8"/>
  <c r="B1280" i="8"/>
  <c r="G1279" i="8"/>
  <c r="B1279" i="8"/>
  <c r="J1278" i="8"/>
  <c r="G1278" i="8"/>
  <c r="B1278" i="8"/>
  <c r="J1277" i="8"/>
  <c r="G1277" i="8"/>
  <c r="B1277" i="8"/>
  <c r="J1276" i="8"/>
  <c r="G1276" i="8"/>
  <c r="B1276" i="8"/>
  <c r="G1275" i="8"/>
  <c r="B1275" i="8"/>
  <c r="G1274" i="8"/>
  <c r="B1274" i="8"/>
  <c r="G1273" i="8"/>
  <c r="B1273" i="8"/>
  <c r="J1272" i="8"/>
  <c r="G1272" i="8"/>
  <c r="B1272" i="8"/>
  <c r="J1271" i="8"/>
  <c r="G1271" i="8"/>
  <c r="B1271" i="8"/>
  <c r="G1270" i="8"/>
  <c r="B1270" i="8"/>
  <c r="G1269" i="8"/>
  <c r="B1269" i="8"/>
  <c r="J1268" i="8"/>
  <c r="G1268" i="8"/>
  <c r="B1268" i="8"/>
  <c r="G1267" i="8"/>
  <c r="B1267" i="8"/>
  <c r="J1266" i="8"/>
  <c r="G1266" i="8"/>
  <c r="B1266" i="8"/>
  <c r="J1265" i="8"/>
  <c r="G1265" i="8"/>
  <c r="B1265" i="8"/>
  <c r="J1264" i="8"/>
  <c r="G1264" i="8"/>
  <c r="B1264" i="8"/>
  <c r="G1263" i="8"/>
  <c r="B1263" i="8"/>
  <c r="G1262" i="8"/>
  <c r="B1262" i="8"/>
  <c r="G1261" i="8"/>
  <c r="B1261" i="8"/>
  <c r="G1260" i="8"/>
  <c r="B1260" i="8"/>
  <c r="J1259" i="8"/>
  <c r="G1259" i="8"/>
  <c r="B1259" i="8"/>
  <c r="G1258" i="8"/>
  <c r="B1258" i="8"/>
  <c r="J1257" i="8"/>
  <c r="G1257" i="8"/>
  <c r="B1257" i="8"/>
  <c r="J1256" i="8"/>
  <c r="G1256" i="8"/>
  <c r="B1256" i="8"/>
  <c r="G1255" i="8"/>
  <c r="B1255" i="8"/>
  <c r="J1254" i="8"/>
  <c r="G1254" i="8"/>
  <c r="B1254" i="8"/>
  <c r="J1253" i="8"/>
  <c r="G1253" i="8"/>
  <c r="B1253" i="8"/>
  <c r="J1252" i="8"/>
  <c r="G1252" i="8"/>
  <c r="B1252" i="8"/>
  <c r="G1251" i="8"/>
  <c r="B1251" i="8"/>
  <c r="J1250" i="8"/>
  <c r="G1250" i="8"/>
  <c r="B1250" i="8"/>
  <c r="G1249" i="8"/>
  <c r="B1249" i="8"/>
  <c r="G1248" i="8"/>
  <c r="B1248" i="8"/>
  <c r="J1247" i="8"/>
  <c r="G1247" i="8"/>
  <c r="B1247" i="8"/>
  <c r="G1246" i="8"/>
  <c r="B1246" i="8"/>
  <c r="G1245" i="8"/>
  <c r="B1245" i="8"/>
  <c r="J1244" i="8"/>
  <c r="G1244" i="8"/>
  <c r="B1244" i="8"/>
  <c r="G1243" i="8"/>
  <c r="B1243" i="8"/>
  <c r="J1242" i="8"/>
  <c r="G1242" i="8"/>
  <c r="B1242" i="8"/>
  <c r="J1241" i="8"/>
  <c r="G1241" i="8"/>
  <c r="B1241" i="8"/>
  <c r="J1240" i="8"/>
  <c r="G1240" i="8"/>
  <c r="B1240" i="8"/>
  <c r="G1239" i="8"/>
  <c r="B1239" i="8"/>
  <c r="G1238" i="8"/>
  <c r="B1238" i="8"/>
  <c r="G1237" i="8"/>
  <c r="B1237" i="8"/>
  <c r="G1236" i="8"/>
  <c r="B1236" i="8"/>
  <c r="J1235" i="8"/>
  <c r="G1235" i="8"/>
  <c r="B1235" i="8"/>
  <c r="G1234" i="8"/>
  <c r="B1234" i="8"/>
  <c r="G1233" i="8"/>
  <c r="B1233" i="8"/>
  <c r="J1232" i="8"/>
  <c r="G1232" i="8"/>
  <c r="B1232" i="8"/>
  <c r="J1231" i="8"/>
  <c r="G1231" i="8"/>
  <c r="B1231" i="8"/>
  <c r="J1230" i="8"/>
  <c r="G1230" i="8"/>
  <c r="B1230" i="8"/>
  <c r="J1229" i="8"/>
  <c r="G1229" i="8"/>
  <c r="B1229" i="8"/>
  <c r="J1228" i="8"/>
  <c r="G1228" i="8"/>
  <c r="B1228" i="8"/>
  <c r="G1227" i="8"/>
  <c r="B1227" i="8"/>
  <c r="G1226" i="8"/>
  <c r="B1226" i="8"/>
  <c r="G1225" i="8"/>
  <c r="B1225" i="8"/>
  <c r="J1224" i="8"/>
  <c r="G1224" i="8"/>
  <c r="B1224" i="8"/>
  <c r="J1223" i="8"/>
  <c r="G1223" i="8"/>
  <c r="B1223" i="8"/>
  <c r="G1222" i="8"/>
  <c r="B1222" i="8"/>
  <c r="G1221" i="8"/>
  <c r="B1221" i="8"/>
  <c r="J1220" i="8"/>
  <c r="G1220" i="8"/>
  <c r="B1220" i="8"/>
  <c r="G1219" i="8"/>
  <c r="B1219" i="8"/>
  <c r="J1218" i="8"/>
  <c r="G1218" i="8"/>
  <c r="B1218" i="8"/>
  <c r="J1217" i="8"/>
  <c r="G1217" i="8"/>
  <c r="B1217" i="8"/>
  <c r="J1216" i="8"/>
  <c r="G1216" i="8"/>
  <c r="B1216" i="8"/>
  <c r="G1215" i="8"/>
  <c r="B1215" i="8"/>
  <c r="G1214" i="8"/>
  <c r="B1214" i="8"/>
  <c r="G1213" i="8"/>
  <c r="B1213" i="8"/>
  <c r="J1212" i="8"/>
  <c r="G1212" i="8"/>
  <c r="B1212" i="8"/>
  <c r="J1211" i="8"/>
  <c r="G1211" i="8"/>
  <c r="B1211" i="8"/>
  <c r="G1210" i="8"/>
  <c r="B1210" i="8"/>
  <c r="G1209" i="8"/>
  <c r="B1209" i="8"/>
  <c r="J1208" i="8"/>
  <c r="G1208" i="8"/>
  <c r="B1208" i="8"/>
  <c r="G1207" i="8"/>
  <c r="B1207" i="8"/>
  <c r="J1206" i="8"/>
  <c r="G1206" i="8"/>
  <c r="B1206" i="8"/>
  <c r="J1205" i="8"/>
  <c r="G1205" i="8"/>
  <c r="B1205" i="8"/>
  <c r="J1204" i="8"/>
  <c r="G1204" i="8"/>
  <c r="B1204" i="8"/>
  <c r="G1203" i="8"/>
  <c r="B1203" i="8"/>
  <c r="G1202" i="8"/>
  <c r="B1202" i="8"/>
  <c r="G1201" i="8"/>
  <c r="B1201" i="8"/>
  <c r="G1200" i="8"/>
  <c r="B1200" i="8"/>
  <c r="J1199" i="8"/>
  <c r="G1199" i="8"/>
  <c r="B1199" i="8"/>
  <c r="G1198" i="8"/>
  <c r="B1198" i="8"/>
  <c r="G1197" i="8"/>
  <c r="B1197" i="8"/>
  <c r="J1196" i="8"/>
  <c r="G1196" i="8"/>
  <c r="B1196" i="8"/>
  <c r="G1195" i="8"/>
  <c r="B1195" i="8"/>
  <c r="J1194" i="8"/>
  <c r="G1194" i="8"/>
  <c r="B1194" i="8"/>
  <c r="J1193" i="8"/>
  <c r="G1193" i="8"/>
  <c r="B1193" i="8"/>
  <c r="J1192" i="8"/>
  <c r="G1192" i="8"/>
  <c r="B1192" i="8"/>
  <c r="G1191" i="8"/>
  <c r="B1191" i="8"/>
  <c r="G1190" i="8"/>
  <c r="B1190" i="8"/>
  <c r="G1189" i="8"/>
  <c r="B1189" i="8"/>
  <c r="G1188" i="8"/>
  <c r="B1188" i="8"/>
  <c r="J1187" i="8"/>
  <c r="G1187" i="8"/>
  <c r="B1187" i="8"/>
  <c r="G1186" i="8"/>
  <c r="B1186" i="8"/>
  <c r="J1185" i="8"/>
  <c r="G1185" i="8"/>
  <c r="B1185" i="8"/>
  <c r="J1184" i="8"/>
  <c r="G1184" i="8"/>
  <c r="B1184" i="8"/>
  <c r="G1183" i="8"/>
  <c r="B1183" i="8"/>
  <c r="J1182" i="8"/>
  <c r="G1182" i="8"/>
  <c r="B1182" i="8"/>
  <c r="J1181" i="8"/>
  <c r="G1181" i="8"/>
  <c r="B1181" i="8"/>
  <c r="J1180" i="8"/>
  <c r="G1180" i="8"/>
  <c r="B1180" i="8"/>
  <c r="J1179" i="8"/>
  <c r="G1179" i="8"/>
  <c r="B1179" i="8"/>
  <c r="G1178" i="8"/>
  <c r="B1178" i="8"/>
  <c r="G1177" i="8"/>
  <c r="B1177" i="8"/>
  <c r="G1176" i="8"/>
  <c r="B1176" i="8"/>
  <c r="J1175" i="8"/>
  <c r="G1175" i="8"/>
  <c r="B1175" i="8"/>
  <c r="G1174" i="8"/>
  <c r="B1174" i="8"/>
  <c r="G1173" i="8"/>
  <c r="B1173" i="8"/>
  <c r="J1172" i="8"/>
  <c r="G1172" i="8"/>
  <c r="B1172" i="8"/>
  <c r="J1171" i="8"/>
  <c r="G1171" i="8"/>
  <c r="B1171" i="8"/>
  <c r="J1170" i="8"/>
  <c r="G1170" i="8"/>
  <c r="B1170" i="8"/>
  <c r="J1169" i="8"/>
  <c r="G1169" i="8"/>
  <c r="B1169" i="8"/>
  <c r="J1168" i="8"/>
  <c r="G1168" i="8"/>
  <c r="B1168" i="8"/>
  <c r="G1167" i="8"/>
  <c r="B1167" i="8"/>
  <c r="G1166" i="8"/>
  <c r="B1166" i="8"/>
  <c r="G1165" i="8"/>
  <c r="B1165" i="8"/>
  <c r="G1164" i="8"/>
  <c r="B1164" i="8"/>
  <c r="J1163" i="8"/>
  <c r="G1163" i="8"/>
  <c r="B1163" i="8"/>
  <c r="G1162" i="8"/>
  <c r="B1162" i="8"/>
  <c r="G1161" i="8"/>
  <c r="B1161" i="8"/>
  <c r="J1160" i="8"/>
  <c r="G1160" i="8"/>
  <c r="B1160" i="8"/>
  <c r="J1159" i="8"/>
  <c r="G1159" i="8"/>
  <c r="B1159" i="8"/>
  <c r="J1158" i="8"/>
  <c r="G1158" i="8"/>
  <c r="B1158" i="8"/>
  <c r="J1157" i="8"/>
  <c r="G1157" i="8"/>
  <c r="B1157" i="8"/>
  <c r="J1156" i="8"/>
  <c r="G1156" i="8"/>
  <c r="B1156" i="8"/>
  <c r="G1155" i="8"/>
  <c r="B1155" i="8"/>
  <c r="J1154" i="8"/>
  <c r="G1154" i="8"/>
  <c r="B1154" i="8"/>
  <c r="G1153" i="8"/>
  <c r="B1153" i="8"/>
  <c r="G1152" i="8"/>
  <c r="B1152" i="8"/>
  <c r="J1151" i="8"/>
  <c r="G1151" i="8"/>
  <c r="B1151" i="8"/>
  <c r="G1150" i="8"/>
  <c r="B1150" i="8"/>
  <c r="G1149" i="8"/>
  <c r="B1149" i="8"/>
  <c r="J1148" i="8"/>
  <c r="G1148" i="8"/>
  <c r="B1148" i="8"/>
  <c r="J1147" i="8"/>
  <c r="G1147" i="8"/>
  <c r="B1147" i="8"/>
  <c r="J1146" i="8"/>
  <c r="G1146" i="8"/>
  <c r="B1146" i="8"/>
  <c r="J1145" i="8"/>
  <c r="G1145" i="8"/>
  <c r="B1145" i="8"/>
  <c r="J1144" i="8"/>
  <c r="G1144" i="8"/>
  <c r="B1144" i="8"/>
  <c r="G1143" i="8"/>
  <c r="B1143" i="8"/>
  <c r="G1142" i="8"/>
  <c r="B1142" i="8"/>
  <c r="J1141" i="8"/>
  <c r="G1141" i="8"/>
  <c r="B1141" i="8"/>
  <c r="G1140" i="8"/>
  <c r="B1140" i="8"/>
  <c r="J1139" i="8"/>
  <c r="G1139" i="8"/>
  <c r="B1139" i="8"/>
  <c r="G1138" i="8"/>
  <c r="B1138" i="8"/>
  <c r="G1137" i="8"/>
  <c r="B1137" i="8"/>
  <c r="J1136" i="8"/>
  <c r="G1136" i="8"/>
  <c r="B1136" i="8"/>
  <c r="J1135" i="8"/>
  <c r="G1135" i="8"/>
  <c r="B1135" i="8"/>
  <c r="J1134" i="8"/>
  <c r="G1134" i="8"/>
  <c r="B1134" i="8"/>
  <c r="J1133" i="8"/>
  <c r="G1133" i="8"/>
  <c r="B1133" i="8"/>
  <c r="J1132" i="8"/>
  <c r="G1132" i="8"/>
  <c r="B1132" i="8"/>
  <c r="G1131" i="8"/>
  <c r="B1131" i="8"/>
  <c r="G1130" i="8"/>
  <c r="B1130" i="8"/>
  <c r="G1129" i="8"/>
  <c r="B1129" i="8"/>
  <c r="J1128" i="8"/>
  <c r="G1128" i="8"/>
  <c r="B1128" i="8"/>
  <c r="J1127" i="8"/>
  <c r="G1127" i="8"/>
  <c r="B1127" i="8"/>
  <c r="G1126" i="8"/>
  <c r="B1126" i="8"/>
  <c r="G1125" i="8"/>
  <c r="B1125" i="8"/>
  <c r="J1124" i="8"/>
  <c r="G1124" i="8"/>
  <c r="B1124" i="8"/>
  <c r="G1123" i="8"/>
  <c r="B1123" i="8"/>
  <c r="J1122" i="8"/>
  <c r="G1122" i="8"/>
  <c r="B1122" i="8"/>
  <c r="J1121" i="8"/>
  <c r="G1121" i="8"/>
  <c r="B1121" i="8"/>
  <c r="J1120" i="8"/>
  <c r="G1120" i="8"/>
  <c r="B1120" i="8"/>
  <c r="G1119" i="8"/>
  <c r="B1119" i="8"/>
  <c r="G1118" i="8"/>
  <c r="B1118" i="8"/>
  <c r="G1117" i="8"/>
  <c r="B1117" i="8"/>
  <c r="J1116" i="8"/>
  <c r="G1116" i="8"/>
  <c r="B1116" i="8"/>
  <c r="J1115" i="8"/>
  <c r="G1115" i="8"/>
  <c r="B1115" i="8"/>
  <c r="G1114" i="8"/>
  <c r="B1114" i="8"/>
  <c r="G1113" i="8"/>
  <c r="B1113" i="8"/>
  <c r="J1112" i="8"/>
  <c r="G1112" i="8"/>
  <c r="B1112" i="8"/>
  <c r="J1111" i="8"/>
  <c r="G1111" i="8"/>
  <c r="B1111" i="8"/>
  <c r="J1110" i="8"/>
  <c r="G1110" i="8"/>
  <c r="B1110" i="8"/>
  <c r="J1109" i="8"/>
  <c r="G1109" i="8"/>
  <c r="B1109" i="8"/>
  <c r="J1108" i="8"/>
  <c r="G1108" i="8"/>
  <c r="B1108" i="8"/>
  <c r="G1107" i="8"/>
  <c r="B1107" i="8"/>
  <c r="G1106" i="8"/>
  <c r="B1106" i="8"/>
  <c r="G1105" i="8"/>
  <c r="B1105" i="8"/>
  <c r="J1104" i="8"/>
  <c r="G1104" i="8"/>
  <c r="B1104" i="8"/>
  <c r="J1103" i="8"/>
  <c r="G1103" i="8"/>
  <c r="B1103" i="8"/>
  <c r="G1102" i="8"/>
  <c r="B1102" i="8"/>
  <c r="J1101" i="8"/>
  <c r="G1101" i="8"/>
  <c r="B1101" i="8"/>
  <c r="J1100" i="8"/>
  <c r="G1100" i="8"/>
  <c r="B1100" i="8"/>
  <c r="G1099" i="8"/>
  <c r="B1099" i="8"/>
  <c r="J1098" i="8"/>
  <c r="G1098" i="8"/>
  <c r="B1098" i="8"/>
  <c r="J1097" i="8"/>
  <c r="G1097" i="8"/>
  <c r="B1097" i="8"/>
  <c r="J1096" i="8"/>
  <c r="G1096" i="8"/>
  <c r="B1096" i="8"/>
  <c r="G1095" i="8"/>
  <c r="B1095" i="8"/>
  <c r="G1094" i="8"/>
  <c r="B1094" i="8"/>
  <c r="G1093" i="8"/>
  <c r="B1093" i="8"/>
  <c r="G1092" i="8"/>
  <c r="B1092" i="8"/>
  <c r="J1091" i="8"/>
  <c r="G1091" i="8"/>
  <c r="B1091" i="8"/>
  <c r="G1090" i="8"/>
  <c r="B1090" i="8"/>
  <c r="J1089" i="8"/>
  <c r="G1089" i="8"/>
  <c r="B1089" i="8"/>
  <c r="J1088" i="8"/>
  <c r="G1088" i="8"/>
  <c r="B1088" i="8"/>
  <c r="G1087" i="8"/>
  <c r="B1087" i="8"/>
  <c r="J1086" i="8"/>
  <c r="G1086" i="8"/>
  <c r="B1086" i="8"/>
  <c r="J1085" i="8"/>
  <c r="G1085" i="8"/>
  <c r="B1085" i="8"/>
  <c r="J1084" i="8"/>
  <c r="G1084" i="8"/>
  <c r="B1084" i="8"/>
  <c r="G1083" i="8"/>
  <c r="B1083" i="8"/>
  <c r="G1082" i="8"/>
  <c r="B1082" i="8"/>
  <c r="G1081" i="8"/>
  <c r="B1081" i="8"/>
  <c r="G1080" i="8"/>
  <c r="B1080" i="8"/>
  <c r="J1079" i="8"/>
  <c r="G1079" i="8"/>
  <c r="B1079" i="8"/>
  <c r="G1078" i="8"/>
  <c r="B1078" i="8"/>
  <c r="J1077" i="8"/>
  <c r="G1077" i="8"/>
  <c r="B1077" i="8"/>
  <c r="J1076" i="8"/>
  <c r="G1076" i="8"/>
  <c r="B1076" i="8"/>
  <c r="G1075" i="8"/>
  <c r="B1075" i="8"/>
  <c r="J1074" i="8"/>
  <c r="G1074" i="8"/>
  <c r="B1074" i="8"/>
  <c r="J1073" i="8"/>
  <c r="G1073" i="8"/>
  <c r="B1073" i="8"/>
  <c r="J1072" i="8"/>
  <c r="G1072" i="8"/>
  <c r="B1072" i="8"/>
  <c r="G1071" i="8"/>
  <c r="B1071" i="8"/>
  <c r="G1070" i="8"/>
  <c r="B1070" i="8"/>
  <c r="G1069" i="8"/>
  <c r="B1069" i="8"/>
  <c r="J1068" i="8"/>
  <c r="G1068" i="8"/>
  <c r="B1068" i="8"/>
  <c r="J1067" i="8"/>
  <c r="G1067" i="8"/>
  <c r="B1067" i="8"/>
  <c r="G1066" i="8"/>
  <c r="B1066" i="8"/>
  <c r="G1065" i="8"/>
  <c r="B1065" i="8"/>
  <c r="J1064" i="8"/>
  <c r="G1064" i="8"/>
  <c r="B1064" i="8"/>
  <c r="J1063" i="8"/>
  <c r="G1063" i="8"/>
  <c r="B1063" i="8"/>
  <c r="J1062" i="8"/>
  <c r="G1062" i="8"/>
  <c r="B1062" i="8"/>
  <c r="J1061" i="8"/>
  <c r="G1061" i="8"/>
  <c r="B1061" i="8"/>
  <c r="J1060" i="8"/>
  <c r="G1060" i="8"/>
  <c r="B1060" i="8"/>
  <c r="G1059" i="8"/>
  <c r="B1059" i="8"/>
  <c r="G1058" i="8"/>
  <c r="B1058" i="8"/>
  <c r="G1057" i="8"/>
  <c r="B1057" i="8"/>
  <c r="G1056" i="8"/>
  <c r="B1056" i="8"/>
  <c r="J1055" i="8"/>
  <c r="G1055" i="8"/>
  <c r="B1055" i="8"/>
  <c r="G1054" i="8"/>
  <c r="B1054" i="8"/>
  <c r="G1053" i="8"/>
  <c r="B1053" i="8"/>
  <c r="J1052" i="8"/>
  <c r="G1052" i="8"/>
  <c r="B1052" i="8"/>
  <c r="J1051" i="8"/>
  <c r="G1051" i="8"/>
  <c r="B1051" i="8"/>
  <c r="J1050" i="8"/>
  <c r="G1050" i="8"/>
  <c r="B1050" i="8"/>
  <c r="J1049" i="8"/>
  <c r="G1049" i="8"/>
  <c r="B1049" i="8"/>
  <c r="J1048" i="8"/>
  <c r="G1048" i="8"/>
  <c r="B1048" i="8"/>
  <c r="G1047" i="8"/>
  <c r="B1047" i="8"/>
  <c r="G1046" i="8"/>
  <c r="B1046" i="8"/>
  <c r="G1045" i="8"/>
  <c r="B1045" i="8"/>
  <c r="G1044" i="8"/>
  <c r="B1044" i="8"/>
  <c r="J1043" i="8"/>
  <c r="G1043" i="8"/>
  <c r="B1043" i="8"/>
  <c r="G1042" i="8"/>
  <c r="B1042" i="8"/>
  <c r="G1041" i="8"/>
  <c r="B1041" i="8"/>
  <c r="J1040" i="8"/>
  <c r="G1040" i="8"/>
  <c r="B1040" i="8"/>
  <c r="J1039" i="8"/>
  <c r="G1039" i="8"/>
  <c r="B1039" i="8"/>
  <c r="J1038" i="8"/>
  <c r="G1038" i="8"/>
  <c r="B1038" i="8"/>
  <c r="J1037" i="8"/>
  <c r="G1037" i="8"/>
  <c r="B1037" i="8"/>
  <c r="J1036" i="8"/>
  <c r="G1036" i="8"/>
  <c r="B1036" i="8"/>
  <c r="G1035" i="8"/>
  <c r="B1035" i="8"/>
  <c r="G1034" i="8"/>
  <c r="B1034" i="8"/>
  <c r="G1033" i="8"/>
  <c r="B1033" i="8"/>
  <c r="J1032" i="8"/>
  <c r="G1032" i="8"/>
  <c r="B1032" i="8"/>
  <c r="J1031" i="8"/>
  <c r="G1031" i="8"/>
  <c r="B1031" i="8"/>
  <c r="J1030" i="8"/>
  <c r="G1030" i="8"/>
  <c r="B1030" i="8"/>
  <c r="G1029" i="8"/>
  <c r="B1029" i="8"/>
  <c r="J1028" i="8"/>
  <c r="G1028" i="8"/>
  <c r="B1028" i="8"/>
  <c r="G1027" i="8"/>
  <c r="B1027" i="8"/>
  <c r="J1026" i="8"/>
  <c r="G1026" i="8"/>
  <c r="B1026" i="8"/>
  <c r="J1025" i="8"/>
  <c r="G1025" i="8"/>
  <c r="B1025" i="8"/>
  <c r="J1024" i="8"/>
  <c r="G1024" i="8"/>
  <c r="B1024" i="8"/>
  <c r="G1023" i="8"/>
  <c r="B1023" i="8"/>
  <c r="G1022" i="8"/>
  <c r="B1022" i="8"/>
  <c r="G1021" i="8"/>
  <c r="B1021" i="8"/>
  <c r="J1020" i="8"/>
  <c r="G1020" i="8"/>
  <c r="B1020" i="8"/>
  <c r="J1019" i="8"/>
  <c r="G1019" i="8"/>
  <c r="B1019" i="8"/>
  <c r="G1018" i="8"/>
  <c r="B1018" i="8"/>
  <c r="G1017" i="8"/>
  <c r="B1017" i="8"/>
  <c r="J1016" i="8"/>
  <c r="G1016" i="8"/>
  <c r="B1016" i="8"/>
  <c r="J1015" i="8"/>
  <c r="G1015" i="8"/>
  <c r="B1015" i="8"/>
  <c r="J1014" i="8"/>
  <c r="G1014" i="8"/>
  <c r="B1014" i="8"/>
  <c r="J1013" i="8"/>
  <c r="G1013" i="8"/>
  <c r="B1013" i="8"/>
  <c r="J1012" i="8"/>
  <c r="G1012" i="8"/>
  <c r="B1012" i="8"/>
  <c r="G1011" i="8"/>
  <c r="B1011" i="8"/>
  <c r="G1010" i="8"/>
  <c r="B1010" i="8"/>
  <c r="G1009" i="8"/>
  <c r="B1009" i="8"/>
  <c r="J1008" i="8"/>
  <c r="G1008" i="8"/>
  <c r="B1008" i="8"/>
  <c r="J1007" i="8"/>
  <c r="G1007" i="8"/>
  <c r="B1007" i="8"/>
  <c r="G1006" i="8"/>
  <c r="B1006" i="8"/>
  <c r="J1005" i="8"/>
  <c r="G1005" i="8"/>
  <c r="B1005" i="8"/>
  <c r="J1004" i="8"/>
  <c r="G1004" i="8"/>
  <c r="B1004" i="8"/>
  <c r="G1003" i="8"/>
  <c r="B1003" i="8"/>
  <c r="J1002" i="8"/>
  <c r="G1002" i="8"/>
  <c r="B1002" i="8"/>
  <c r="J1001" i="8"/>
  <c r="G1001" i="8"/>
  <c r="B1001" i="8"/>
  <c r="J1000" i="8"/>
  <c r="G1000" i="8"/>
  <c r="B1000" i="8"/>
  <c r="G999" i="8"/>
  <c r="B999" i="8"/>
  <c r="G998" i="8"/>
  <c r="B998" i="8"/>
  <c r="G997" i="8"/>
  <c r="B997" i="8"/>
  <c r="J996" i="8"/>
  <c r="G996" i="8"/>
  <c r="B996" i="8"/>
  <c r="J995" i="8"/>
  <c r="G995" i="8"/>
  <c r="B995" i="8"/>
  <c r="G994" i="8"/>
  <c r="B994" i="8"/>
  <c r="J993" i="8"/>
  <c r="G993" i="8"/>
  <c r="B993" i="8"/>
  <c r="J992" i="8"/>
  <c r="G992" i="8"/>
  <c r="B992" i="8"/>
  <c r="G991" i="8"/>
  <c r="B991" i="8"/>
  <c r="J990" i="8"/>
  <c r="G990" i="8"/>
  <c r="B990" i="8"/>
  <c r="J989" i="8"/>
  <c r="G989" i="8"/>
  <c r="B989" i="8"/>
  <c r="J988" i="8"/>
  <c r="G988" i="8"/>
  <c r="B988" i="8"/>
  <c r="G987" i="8"/>
  <c r="B987" i="8"/>
  <c r="G986" i="8"/>
  <c r="B986" i="8"/>
  <c r="G985" i="8"/>
  <c r="B985" i="8"/>
  <c r="G984" i="8"/>
  <c r="B984" i="8"/>
  <c r="J983" i="8"/>
  <c r="G983" i="8"/>
  <c r="B983" i="8"/>
  <c r="G982" i="8"/>
  <c r="B982" i="8"/>
  <c r="H981" i="8"/>
  <c r="E981" i="8"/>
  <c r="B981" i="8"/>
  <c r="J980" i="8"/>
  <c r="G980" i="8"/>
  <c r="B980" i="8"/>
  <c r="G979" i="8"/>
  <c r="B979" i="8"/>
  <c r="J978" i="8"/>
  <c r="G978" i="8"/>
  <c r="B978" i="8"/>
  <c r="J977" i="8"/>
  <c r="G977" i="8"/>
  <c r="B977" i="8"/>
  <c r="J976" i="8"/>
  <c r="G976" i="8"/>
  <c r="B976" i="8"/>
  <c r="G975" i="8"/>
  <c r="B975" i="8"/>
  <c r="G974" i="8"/>
  <c r="B974" i="8"/>
  <c r="G973" i="8"/>
  <c r="B973" i="8"/>
  <c r="J972" i="8"/>
  <c r="G972" i="8"/>
  <c r="B972" i="8"/>
  <c r="J971" i="8"/>
  <c r="G971" i="8"/>
  <c r="B971" i="8"/>
  <c r="G970" i="8"/>
  <c r="B970" i="8"/>
  <c r="J969" i="8"/>
  <c r="G969" i="8"/>
  <c r="B969" i="8"/>
  <c r="J968" i="8"/>
  <c r="G968" i="8"/>
  <c r="B968" i="8"/>
  <c r="J967" i="8"/>
  <c r="G967" i="8"/>
  <c r="B967" i="8"/>
  <c r="J966" i="8"/>
  <c r="G966" i="8"/>
  <c r="B966" i="8"/>
  <c r="J965" i="8"/>
  <c r="G965" i="8"/>
  <c r="B965" i="8"/>
  <c r="J964" i="8"/>
  <c r="G964" i="8"/>
  <c r="B964" i="8"/>
  <c r="G963" i="8"/>
  <c r="B963" i="8"/>
  <c r="G962" i="8"/>
  <c r="B962" i="8"/>
  <c r="G961" i="8"/>
  <c r="B961" i="8"/>
  <c r="G960" i="8"/>
  <c r="B960" i="8"/>
  <c r="J959" i="8"/>
  <c r="G959" i="8"/>
  <c r="B959" i="8"/>
  <c r="G958" i="8"/>
  <c r="B958" i="8"/>
  <c r="G957" i="8"/>
  <c r="B957" i="8"/>
  <c r="J956" i="8"/>
  <c r="G956" i="8"/>
  <c r="B956" i="8"/>
  <c r="G955" i="8"/>
  <c r="B955" i="8"/>
  <c r="J954" i="8"/>
  <c r="G954" i="8"/>
  <c r="B954" i="8"/>
  <c r="J953" i="8"/>
  <c r="G953" i="8"/>
  <c r="B953" i="8"/>
  <c r="J952" i="8"/>
  <c r="G952" i="8"/>
  <c r="B952" i="8"/>
  <c r="G951" i="8"/>
  <c r="B951" i="8"/>
  <c r="G950" i="8"/>
  <c r="B950" i="8"/>
  <c r="G949" i="8"/>
  <c r="B949" i="8"/>
  <c r="G948" i="8"/>
  <c r="B948" i="8"/>
  <c r="J947" i="8"/>
  <c r="G947" i="8"/>
  <c r="B947" i="8"/>
  <c r="J946" i="8"/>
  <c r="G946" i="8"/>
  <c r="B946" i="8"/>
  <c r="G945" i="8"/>
  <c r="B945" i="8"/>
  <c r="J944" i="8"/>
  <c r="G944" i="8"/>
  <c r="B944" i="8"/>
  <c r="J943" i="8"/>
  <c r="G943" i="8"/>
  <c r="B943" i="8"/>
  <c r="J942" i="8"/>
  <c r="G942" i="8"/>
  <c r="B942" i="8"/>
  <c r="J941" i="8"/>
  <c r="G941" i="8"/>
  <c r="B941" i="8"/>
  <c r="J940" i="8"/>
  <c r="G940" i="8"/>
  <c r="B940" i="8"/>
  <c r="G939" i="8"/>
  <c r="B939" i="8"/>
  <c r="J938" i="8"/>
  <c r="G938" i="8"/>
  <c r="B938" i="8"/>
  <c r="G937" i="8"/>
  <c r="B937" i="8"/>
  <c r="G936" i="8"/>
  <c r="B936" i="8"/>
  <c r="J935" i="8"/>
  <c r="G935" i="8"/>
  <c r="B935" i="8"/>
  <c r="G934" i="8"/>
  <c r="B934" i="8"/>
  <c r="G933" i="8"/>
  <c r="B933" i="8"/>
  <c r="J932" i="8"/>
  <c r="G932" i="8"/>
  <c r="B932" i="8"/>
  <c r="G931" i="8"/>
  <c r="B931" i="8"/>
  <c r="J930" i="8"/>
  <c r="G930" i="8"/>
  <c r="B930" i="8"/>
  <c r="J929" i="8"/>
  <c r="G929" i="8"/>
  <c r="B929" i="8"/>
  <c r="J928" i="8"/>
  <c r="G928" i="8"/>
  <c r="B928" i="8"/>
  <c r="G927" i="8"/>
  <c r="B927" i="8"/>
  <c r="G926" i="8"/>
  <c r="B926" i="8"/>
  <c r="G925" i="8"/>
  <c r="B925" i="8"/>
  <c r="G924" i="8"/>
  <c r="B924" i="8"/>
  <c r="J923" i="8"/>
  <c r="G923" i="8"/>
  <c r="B923" i="8"/>
  <c r="J922" i="8"/>
  <c r="G922" i="8"/>
  <c r="B922" i="8"/>
  <c r="G921" i="8"/>
  <c r="B921" i="8"/>
  <c r="J920" i="8"/>
  <c r="G920" i="8"/>
  <c r="B920" i="8"/>
  <c r="J919" i="8"/>
  <c r="G919" i="8"/>
  <c r="B919" i="8"/>
  <c r="J918" i="8"/>
  <c r="G918" i="8"/>
  <c r="B918" i="8"/>
  <c r="J917" i="8"/>
  <c r="G917" i="8"/>
  <c r="B917" i="8"/>
  <c r="J916" i="8"/>
  <c r="G916" i="8"/>
  <c r="B916" i="8"/>
  <c r="G915" i="8"/>
  <c r="B915" i="8"/>
  <c r="G914" i="8"/>
  <c r="B914" i="8"/>
  <c r="G913" i="8"/>
  <c r="B913" i="8"/>
  <c r="J912" i="8"/>
  <c r="G912" i="8"/>
  <c r="B912" i="8"/>
  <c r="J911" i="8"/>
  <c r="G911" i="8"/>
  <c r="B911" i="8"/>
  <c r="G910" i="8"/>
  <c r="B910" i="8"/>
  <c r="J909" i="8"/>
  <c r="G909" i="8"/>
  <c r="B909" i="8"/>
  <c r="J908" i="8"/>
  <c r="G908" i="8"/>
  <c r="B908" i="8"/>
  <c r="G907" i="8"/>
  <c r="B907" i="8"/>
  <c r="J906" i="8"/>
  <c r="G906" i="8"/>
  <c r="B906" i="8"/>
  <c r="J905" i="8"/>
  <c r="G905" i="8"/>
  <c r="B905" i="8"/>
  <c r="J904" i="8"/>
  <c r="G904" i="8"/>
  <c r="B904" i="8"/>
  <c r="G903" i="8"/>
  <c r="B903" i="8"/>
  <c r="G902" i="8"/>
  <c r="B902" i="8"/>
  <c r="G901" i="8"/>
  <c r="B901" i="8"/>
  <c r="G900" i="8"/>
  <c r="B900" i="8"/>
  <c r="J899" i="8"/>
  <c r="G899" i="8"/>
  <c r="B899" i="8"/>
  <c r="G898" i="8"/>
  <c r="B898" i="8"/>
  <c r="G897" i="8"/>
  <c r="B897" i="8"/>
  <c r="J896" i="8"/>
  <c r="G896" i="8"/>
  <c r="B896" i="8"/>
  <c r="G895" i="8"/>
  <c r="B895" i="8"/>
  <c r="J894" i="8"/>
  <c r="G894" i="8"/>
  <c r="B894" i="8"/>
  <c r="J893" i="8"/>
  <c r="G893" i="8"/>
  <c r="B893" i="8"/>
  <c r="J892" i="8"/>
  <c r="G892" i="8"/>
  <c r="B892" i="8"/>
  <c r="J891" i="8"/>
  <c r="G891" i="8"/>
  <c r="B891" i="8"/>
  <c r="G890" i="8"/>
  <c r="B890" i="8"/>
  <c r="G889" i="8"/>
  <c r="B889" i="8"/>
  <c r="G888" i="8"/>
  <c r="B888" i="8"/>
  <c r="J887" i="8"/>
  <c r="G887" i="8"/>
  <c r="B887" i="8"/>
  <c r="G886" i="8"/>
  <c r="B886" i="8"/>
  <c r="G885" i="8"/>
  <c r="B885" i="8"/>
  <c r="J884" i="8"/>
  <c r="G884" i="8"/>
  <c r="B884" i="8"/>
  <c r="J883" i="8"/>
  <c r="G883" i="8"/>
  <c r="B883" i="8"/>
  <c r="J882" i="8"/>
  <c r="G882" i="8"/>
  <c r="B882" i="8"/>
  <c r="J881" i="8"/>
  <c r="G881" i="8"/>
  <c r="B881" i="8"/>
  <c r="J880" i="8"/>
  <c r="G880" i="8"/>
  <c r="B880" i="8"/>
  <c r="G879" i="8"/>
  <c r="B879" i="8"/>
  <c r="G878" i="8"/>
  <c r="B878" i="8"/>
  <c r="G877" i="8"/>
  <c r="B877" i="8"/>
  <c r="J876" i="8"/>
  <c r="G876" i="8"/>
  <c r="B876" i="8"/>
  <c r="J875" i="8"/>
  <c r="G875" i="8"/>
  <c r="B875" i="8"/>
  <c r="G874" i="8"/>
  <c r="B874" i="8"/>
  <c r="J873" i="8"/>
  <c r="G873" i="8"/>
  <c r="B873" i="8"/>
  <c r="J872" i="8"/>
  <c r="G872" i="8"/>
  <c r="B872" i="8"/>
  <c r="J871" i="8"/>
  <c r="G871" i="8"/>
  <c r="B871" i="8"/>
  <c r="J870" i="8"/>
  <c r="G870" i="8"/>
  <c r="B870" i="8"/>
  <c r="J869" i="8"/>
  <c r="G869" i="8"/>
  <c r="B869" i="8"/>
  <c r="J868" i="8"/>
  <c r="G868" i="8"/>
  <c r="B868" i="8"/>
  <c r="G867" i="8"/>
  <c r="B867" i="8"/>
  <c r="G866" i="8"/>
  <c r="B866" i="8"/>
  <c r="G865" i="8"/>
  <c r="B865" i="8"/>
  <c r="J864" i="8"/>
  <c r="G864" i="8"/>
  <c r="B864" i="8"/>
  <c r="J863" i="8"/>
  <c r="G863" i="8"/>
  <c r="B863" i="8"/>
  <c r="G862" i="8"/>
  <c r="B862" i="8"/>
  <c r="J861" i="8"/>
  <c r="G861" i="8"/>
  <c r="B861" i="8"/>
  <c r="J860" i="8"/>
  <c r="G860" i="8"/>
  <c r="B860" i="8"/>
  <c r="G859" i="8"/>
  <c r="B859" i="8"/>
  <c r="J858" i="8"/>
  <c r="G858" i="8"/>
  <c r="B858" i="8"/>
  <c r="J857" i="8"/>
  <c r="G857" i="8"/>
  <c r="B857" i="8"/>
  <c r="J856" i="8"/>
  <c r="G856" i="8"/>
  <c r="B856" i="8"/>
  <c r="G855" i="8"/>
  <c r="B855" i="8"/>
  <c r="G854" i="8"/>
  <c r="B854" i="8"/>
  <c r="G853" i="8"/>
  <c r="B853" i="8"/>
  <c r="J852" i="8"/>
  <c r="G852" i="8"/>
  <c r="B852" i="8"/>
  <c r="J851" i="8"/>
  <c r="G851" i="8"/>
  <c r="B851" i="8"/>
  <c r="G850" i="8"/>
  <c r="B850" i="8"/>
  <c r="G849" i="8"/>
  <c r="B849" i="8"/>
  <c r="J848" i="8"/>
  <c r="G848" i="8"/>
  <c r="B848" i="8"/>
  <c r="J847" i="8"/>
  <c r="G847" i="8"/>
  <c r="B847" i="8"/>
  <c r="J846" i="8"/>
  <c r="G846" i="8"/>
  <c r="B846" i="8"/>
  <c r="J845" i="8"/>
  <c r="G845" i="8"/>
  <c r="B845" i="8"/>
  <c r="J844" i="8"/>
  <c r="G844" i="8"/>
  <c r="B844" i="8"/>
  <c r="J843" i="8"/>
  <c r="G843" i="8"/>
  <c r="B843" i="8"/>
  <c r="G842" i="8"/>
  <c r="B842" i="8"/>
  <c r="G841" i="8"/>
  <c r="B841" i="8"/>
  <c r="J840" i="8"/>
  <c r="G840" i="8"/>
  <c r="B840" i="8"/>
  <c r="J839" i="8"/>
  <c r="G839" i="8"/>
  <c r="B839" i="8"/>
  <c r="G838" i="8"/>
  <c r="B838" i="8"/>
  <c r="G837" i="8"/>
  <c r="B837" i="8"/>
  <c r="J836" i="8"/>
  <c r="G836" i="8"/>
  <c r="B836" i="8"/>
  <c r="J835" i="8"/>
  <c r="G835" i="8"/>
  <c r="B835" i="8"/>
  <c r="J834" i="8"/>
  <c r="G834" i="8"/>
  <c r="B834" i="8"/>
  <c r="J833" i="8"/>
  <c r="G833" i="8"/>
  <c r="B833" i="8"/>
  <c r="J832" i="8"/>
  <c r="G832" i="8"/>
  <c r="B832" i="8"/>
  <c r="G831" i="8"/>
  <c r="B831" i="8"/>
  <c r="G830" i="8"/>
  <c r="B830" i="8"/>
  <c r="G829" i="8"/>
  <c r="B829" i="8"/>
  <c r="J828" i="8"/>
  <c r="G828" i="8"/>
  <c r="B828" i="8"/>
  <c r="J827" i="8"/>
  <c r="G827" i="8"/>
  <c r="B827" i="8"/>
  <c r="G826" i="8"/>
  <c r="B826" i="8"/>
  <c r="G825" i="8"/>
  <c r="B825" i="8"/>
  <c r="J824" i="8"/>
  <c r="G824" i="8"/>
  <c r="B824" i="8"/>
  <c r="G823" i="8"/>
  <c r="B823" i="8"/>
  <c r="J822" i="8"/>
  <c r="G822" i="8"/>
  <c r="B822" i="8"/>
  <c r="J821" i="8"/>
  <c r="G821" i="8"/>
  <c r="B821" i="8"/>
  <c r="J820" i="8"/>
  <c r="G820" i="8"/>
  <c r="B820" i="8"/>
  <c r="G819" i="8"/>
  <c r="B819" i="8"/>
  <c r="G818" i="8"/>
  <c r="B818" i="8"/>
  <c r="G817" i="8"/>
  <c r="B817" i="8"/>
  <c r="J816" i="8"/>
  <c r="G816" i="8"/>
  <c r="B816" i="8"/>
  <c r="J815" i="8"/>
  <c r="G815" i="8"/>
  <c r="B815" i="8"/>
  <c r="G814" i="8"/>
  <c r="B814" i="8"/>
  <c r="J813" i="8"/>
  <c r="G813" i="8"/>
  <c r="B813" i="8"/>
  <c r="J812" i="8"/>
  <c r="G812" i="8"/>
  <c r="B812" i="8"/>
  <c r="G811" i="8"/>
  <c r="B811" i="8"/>
  <c r="J810" i="8"/>
  <c r="G810" i="8"/>
  <c r="B810" i="8"/>
  <c r="J809" i="8"/>
  <c r="G809" i="8"/>
  <c r="B809" i="8"/>
  <c r="J808" i="8"/>
  <c r="G808" i="8"/>
  <c r="B808" i="8"/>
  <c r="G807" i="8"/>
  <c r="B807" i="8"/>
  <c r="J806" i="8"/>
  <c r="G806" i="8"/>
  <c r="B806" i="8"/>
  <c r="G805" i="8"/>
  <c r="B805" i="8"/>
  <c r="G804" i="8"/>
  <c r="B804" i="8"/>
  <c r="J803" i="8"/>
  <c r="G803" i="8"/>
  <c r="B803" i="8"/>
  <c r="G802" i="8"/>
  <c r="B802" i="8"/>
  <c r="J801" i="8"/>
  <c r="G801" i="8"/>
  <c r="B801" i="8"/>
  <c r="J800" i="8"/>
  <c r="G800" i="8"/>
  <c r="B800" i="8"/>
  <c r="G799" i="8"/>
  <c r="B799" i="8"/>
  <c r="J798" i="8"/>
  <c r="G798" i="8"/>
  <c r="B798" i="8"/>
  <c r="J797" i="8"/>
  <c r="G797" i="8"/>
  <c r="B797" i="8"/>
  <c r="J796" i="8"/>
  <c r="G796" i="8"/>
  <c r="B796" i="8"/>
  <c r="G795" i="8"/>
  <c r="B795" i="8"/>
  <c r="J794" i="8"/>
  <c r="G794" i="8"/>
  <c r="B794" i="8"/>
  <c r="G793" i="8"/>
  <c r="B793" i="8"/>
  <c r="J792" i="8"/>
  <c r="G792" i="8"/>
  <c r="B792" i="8"/>
  <c r="J791" i="8"/>
  <c r="G791" i="8"/>
  <c r="B791" i="8"/>
  <c r="G790" i="8"/>
  <c r="B790" i="8"/>
  <c r="J789" i="8"/>
  <c r="G789" i="8"/>
  <c r="B789" i="8"/>
  <c r="J788" i="8"/>
  <c r="G788" i="8"/>
  <c r="B788" i="8"/>
  <c r="G787" i="8"/>
  <c r="B787" i="8"/>
  <c r="J786" i="8"/>
  <c r="G786" i="8"/>
  <c r="B786" i="8"/>
  <c r="J785" i="8"/>
  <c r="G785" i="8"/>
  <c r="B785" i="8"/>
  <c r="J784" i="8"/>
  <c r="G784" i="8"/>
  <c r="B784" i="8"/>
  <c r="G783" i="8"/>
  <c r="B783" i="8"/>
  <c r="G782" i="8"/>
  <c r="B782" i="8"/>
  <c r="G781" i="8"/>
  <c r="B781" i="8"/>
  <c r="J780" i="8"/>
  <c r="G780" i="8"/>
  <c r="B780" i="8"/>
  <c r="J779" i="8"/>
  <c r="G779" i="8"/>
  <c r="B779" i="8"/>
  <c r="J778" i="8"/>
  <c r="G778" i="8"/>
  <c r="B778" i="8"/>
  <c r="G777" i="8"/>
  <c r="B777" i="8"/>
  <c r="J776" i="8"/>
  <c r="G776" i="8"/>
  <c r="B776" i="8"/>
  <c r="G775" i="8"/>
  <c r="B775" i="8"/>
  <c r="J774" i="8"/>
  <c r="G774" i="8"/>
  <c r="B774" i="8"/>
  <c r="J773" i="8"/>
  <c r="G773" i="8"/>
  <c r="B773" i="8"/>
  <c r="J772" i="8"/>
  <c r="G772" i="8"/>
  <c r="B772" i="8"/>
  <c r="G771" i="8"/>
  <c r="B771" i="8"/>
  <c r="J770" i="8"/>
  <c r="G770" i="8"/>
  <c r="B770" i="8"/>
  <c r="G769" i="8"/>
  <c r="B769" i="8"/>
  <c r="J768" i="8"/>
  <c r="G768" i="8"/>
  <c r="B768" i="8"/>
  <c r="J767" i="8"/>
  <c r="G767" i="8"/>
  <c r="B767" i="8"/>
  <c r="G766" i="8"/>
  <c r="B766" i="8"/>
  <c r="G765" i="8"/>
  <c r="B765" i="8"/>
  <c r="J764" i="8"/>
  <c r="G764" i="8"/>
  <c r="B764" i="8"/>
  <c r="G763" i="8"/>
  <c r="B763" i="8"/>
  <c r="J762" i="8"/>
  <c r="G762" i="8"/>
  <c r="B762" i="8"/>
  <c r="J761" i="8"/>
  <c r="G761" i="8"/>
  <c r="B761" i="8"/>
  <c r="J760" i="8"/>
  <c r="G760" i="8"/>
  <c r="B760" i="8"/>
  <c r="G759" i="8"/>
  <c r="B759" i="8"/>
  <c r="G758" i="8"/>
  <c r="B758" i="8"/>
  <c r="G757" i="8"/>
  <c r="B757" i="8"/>
  <c r="G756" i="8"/>
  <c r="B756" i="8"/>
  <c r="J755" i="8"/>
  <c r="G755" i="8"/>
  <c r="B755" i="8"/>
  <c r="G754" i="8"/>
  <c r="B754" i="8"/>
  <c r="G753" i="8"/>
  <c r="B753" i="8"/>
  <c r="J752" i="8"/>
  <c r="G752" i="8"/>
  <c r="B752" i="8"/>
  <c r="J751" i="8"/>
  <c r="G751" i="8"/>
  <c r="B751" i="8"/>
  <c r="J750" i="8"/>
  <c r="G750" i="8"/>
  <c r="B750" i="8"/>
  <c r="J749" i="8"/>
  <c r="G749" i="8"/>
  <c r="B749" i="8"/>
  <c r="J748" i="8"/>
  <c r="G748" i="8"/>
  <c r="B748" i="8"/>
  <c r="G747" i="8"/>
  <c r="B747" i="8"/>
  <c r="G746" i="8"/>
  <c r="B746" i="8"/>
  <c r="G745" i="8"/>
  <c r="B745" i="8"/>
  <c r="J744" i="8"/>
  <c r="G744" i="8"/>
  <c r="B744" i="8"/>
  <c r="J743" i="8"/>
  <c r="G743" i="8"/>
  <c r="B743" i="8"/>
  <c r="G742" i="8"/>
  <c r="B742" i="8"/>
  <c r="G741" i="8"/>
  <c r="B741" i="8"/>
  <c r="J740" i="8"/>
  <c r="G740" i="8"/>
  <c r="B740" i="8"/>
  <c r="J739" i="8"/>
  <c r="G739" i="8"/>
  <c r="B739" i="8"/>
  <c r="J738" i="8"/>
  <c r="G738" i="8"/>
  <c r="B738" i="8"/>
  <c r="J737" i="8"/>
  <c r="G737" i="8"/>
  <c r="B737" i="8"/>
  <c r="J736" i="8"/>
  <c r="G736" i="8"/>
  <c r="B736" i="8"/>
  <c r="G735" i="8"/>
  <c r="B735" i="8"/>
  <c r="G734" i="8"/>
  <c r="B734" i="8"/>
  <c r="G733" i="8"/>
  <c r="B733" i="8"/>
  <c r="J732" i="8"/>
  <c r="G732" i="8"/>
  <c r="B732" i="8"/>
  <c r="J731" i="8"/>
  <c r="G731" i="8"/>
  <c r="B731" i="8"/>
  <c r="G730" i="8"/>
  <c r="B730" i="8"/>
  <c r="J729" i="8"/>
  <c r="G729" i="8"/>
  <c r="B729" i="8"/>
  <c r="J728" i="8"/>
  <c r="G728" i="8"/>
  <c r="B728" i="8"/>
  <c r="J727" i="8"/>
  <c r="G727" i="8"/>
  <c r="B727" i="8"/>
  <c r="J726" i="8"/>
  <c r="G726" i="8"/>
  <c r="B726" i="8"/>
  <c r="J725" i="8"/>
  <c r="G725" i="8"/>
  <c r="B725" i="8"/>
  <c r="J724" i="8"/>
  <c r="G724" i="8"/>
  <c r="B724" i="8"/>
  <c r="J723" i="8"/>
  <c r="G723" i="8"/>
  <c r="B723" i="8"/>
  <c r="G722" i="8"/>
  <c r="B722" i="8"/>
  <c r="G721" i="8"/>
  <c r="B721" i="8"/>
  <c r="J720" i="8"/>
  <c r="G720" i="8"/>
  <c r="B720" i="8"/>
  <c r="J719" i="8"/>
  <c r="G719" i="8"/>
  <c r="B719" i="8"/>
  <c r="G718" i="8"/>
  <c r="B718" i="8"/>
  <c r="G717" i="8"/>
  <c r="B717" i="8"/>
  <c r="J716" i="8"/>
  <c r="G716" i="8"/>
  <c r="B716" i="8"/>
  <c r="J715" i="8"/>
  <c r="G715" i="8"/>
  <c r="B715" i="8"/>
  <c r="J714" i="8"/>
  <c r="G714" i="8"/>
  <c r="B714" i="8"/>
  <c r="J713" i="8"/>
  <c r="G713" i="8"/>
  <c r="B713" i="8"/>
  <c r="J712" i="8"/>
  <c r="G712" i="8"/>
  <c r="B712" i="8"/>
  <c r="G711" i="8"/>
  <c r="B711" i="8"/>
  <c r="G710" i="8"/>
  <c r="B710" i="8"/>
  <c r="G709" i="8"/>
  <c r="B709" i="8"/>
  <c r="J708" i="8"/>
  <c r="G708" i="8"/>
  <c r="B708" i="8"/>
  <c r="J707" i="8"/>
  <c r="G707" i="8"/>
  <c r="B707" i="8"/>
  <c r="G706" i="8"/>
  <c r="B706" i="8"/>
  <c r="G705" i="8"/>
  <c r="B705" i="8"/>
  <c r="J704" i="8"/>
  <c r="G704" i="8"/>
  <c r="B704" i="8"/>
  <c r="J703" i="8"/>
  <c r="G703" i="8"/>
  <c r="B703" i="8"/>
  <c r="J702" i="8"/>
  <c r="G702" i="8"/>
  <c r="B702" i="8"/>
  <c r="J701" i="8"/>
  <c r="G701" i="8"/>
  <c r="B701" i="8"/>
  <c r="J700" i="8"/>
  <c r="G700" i="8"/>
  <c r="B700" i="8"/>
  <c r="G699" i="8"/>
  <c r="B699" i="8"/>
  <c r="G698" i="8"/>
  <c r="B698" i="8"/>
  <c r="G697" i="8"/>
  <c r="B697" i="8"/>
  <c r="J696" i="8"/>
  <c r="G696" i="8"/>
  <c r="B696" i="8"/>
  <c r="J695" i="8"/>
  <c r="G695" i="8"/>
  <c r="B695" i="8"/>
  <c r="G694" i="8"/>
  <c r="B694" i="8"/>
  <c r="G693" i="8"/>
  <c r="B693" i="8"/>
  <c r="J692" i="8"/>
  <c r="G692" i="8"/>
  <c r="B692" i="8"/>
  <c r="G691" i="8"/>
  <c r="B691" i="8"/>
  <c r="J690" i="8"/>
  <c r="G690" i="8"/>
  <c r="B690" i="8"/>
  <c r="J689" i="8"/>
  <c r="G689" i="8"/>
  <c r="B689" i="8"/>
  <c r="J688" i="8"/>
  <c r="G688" i="8"/>
  <c r="B688" i="8"/>
  <c r="G687" i="8"/>
  <c r="B687" i="8"/>
  <c r="G686" i="8"/>
  <c r="B686" i="8"/>
  <c r="J685" i="8"/>
  <c r="G685" i="8"/>
  <c r="B685" i="8"/>
  <c r="J684" i="8"/>
  <c r="G684" i="8"/>
  <c r="B684" i="8"/>
  <c r="J683" i="8"/>
  <c r="G683" i="8"/>
  <c r="B683" i="8"/>
  <c r="G682" i="8"/>
  <c r="B682" i="8"/>
  <c r="G681" i="8"/>
  <c r="B681" i="8"/>
  <c r="J680" i="8"/>
  <c r="G680" i="8"/>
  <c r="B680" i="8"/>
  <c r="G679" i="8"/>
  <c r="B679" i="8"/>
  <c r="J678" i="8"/>
  <c r="G678" i="8"/>
  <c r="B678" i="8"/>
  <c r="J677" i="8"/>
  <c r="G677" i="8"/>
  <c r="B677" i="8"/>
  <c r="J676" i="8"/>
  <c r="G676" i="8"/>
  <c r="B676" i="8"/>
  <c r="G675" i="8"/>
  <c r="B675" i="8"/>
  <c r="G674" i="8"/>
  <c r="B674" i="8"/>
  <c r="G673" i="8"/>
  <c r="B673" i="8"/>
  <c r="J672" i="8"/>
  <c r="G672" i="8"/>
  <c r="B672" i="8"/>
  <c r="J671" i="8"/>
  <c r="G671" i="8"/>
  <c r="B671" i="8"/>
  <c r="G670" i="8"/>
  <c r="B670" i="8"/>
  <c r="J669" i="8"/>
  <c r="G669" i="8"/>
  <c r="B669" i="8"/>
  <c r="J668" i="8"/>
  <c r="G668" i="8"/>
  <c r="B668" i="8"/>
  <c r="G667" i="8"/>
  <c r="B667" i="8"/>
  <c r="J666" i="8"/>
  <c r="G666" i="8"/>
  <c r="B666" i="8"/>
  <c r="J665" i="8"/>
  <c r="G665" i="8"/>
  <c r="B665" i="8"/>
  <c r="J664" i="8"/>
  <c r="G664" i="8"/>
  <c r="B664" i="8"/>
  <c r="G663" i="8"/>
  <c r="B663" i="8"/>
  <c r="G662" i="8"/>
  <c r="B662" i="8"/>
  <c r="G661" i="8"/>
  <c r="B661" i="8"/>
  <c r="J660" i="8"/>
  <c r="G660" i="8"/>
  <c r="B660" i="8"/>
  <c r="J659" i="8"/>
  <c r="G659" i="8"/>
  <c r="B659" i="8"/>
  <c r="G658" i="8"/>
  <c r="B658" i="8"/>
  <c r="J657" i="8"/>
  <c r="G657" i="8"/>
  <c r="B657" i="8"/>
  <c r="J656" i="8"/>
  <c r="G656" i="8"/>
  <c r="B656" i="8"/>
  <c r="H655" i="8"/>
  <c r="B655" i="8"/>
  <c r="J654" i="8"/>
  <c r="G654" i="8"/>
  <c r="B654" i="8"/>
  <c r="J653" i="8"/>
  <c r="G653" i="8"/>
  <c r="B653" i="8"/>
  <c r="J652" i="8"/>
  <c r="G652" i="8"/>
  <c r="B652" i="8"/>
  <c r="G651" i="8"/>
  <c r="B651" i="8"/>
  <c r="G650" i="8"/>
  <c r="B650" i="8"/>
  <c r="G649" i="8"/>
  <c r="B649" i="8"/>
  <c r="G648" i="8"/>
  <c r="B648" i="8"/>
  <c r="J647" i="8"/>
  <c r="G647" i="8"/>
  <c r="B647" i="8"/>
  <c r="J646" i="8"/>
  <c r="G646" i="8"/>
  <c r="B646" i="8"/>
  <c r="G645" i="8"/>
  <c r="B645" i="8"/>
  <c r="J644" i="8"/>
  <c r="G644" i="8"/>
  <c r="B644" i="8"/>
  <c r="J643" i="8"/>
  <c r="G643" i="8"/>
  <c r="B643" i="8"/>
  <c r="J642" i="8"/>
  <c r="G642" i="8"/>
  <c r="B642" i="8"/>
  <c r="J641" i="8"/>
  <c r="G641" i="8"/>
  <c r="B641" i="8"/>
  <c r="J640" i="8"/>
  <c r="G640" i="8"/>
  <c r="B640" i="8"/>
  <c r="G639" i="8"/>
  <c r="B639" i="8"/>
  <c r="G638" i="8"/>
  <c r="B638" i="8"/>
  <c r="G637" i="8"/>
  <c r="B637" i="8"/>
  <c r="J636" i="8"/>
  <c r="G636" i="8"/>
  <c r="B636" i="8"/>
  <c r="J635" i="8"/>
  <c r="G635" i="8"/>
  <c r="B635" i="8"/>
  <c r="G634" i="8"/>
  <c r="B634" i="8"/>
  <c r="G633" i="8"/>
  <c r="B633" i="8"/>
  <c r="J632" i="8"/>
  <c r="G632" i="8"/>
  <c r="B632" i="8"/>
  <c r="J631" i="8"/>
  <c r="G631" i="8"/>
  <c r="B631" i="8"/>
  <c r="J630" i="8"/>
  <c r="G630" i="8"/>
  <c r="B630" i="8"/>
  <c r="J629" i="8"/>
  <c r="G629" i="8"/>
  <c r="B629" i="8"/>
  <c r="J628" i="8"/>
  <c r="G628" i="8"/>
  <c r="B628" i="8"/>
  <c r="G627" i="8"/>
  <c r="B627" i="8"/>
  <c r="G626" i="8"/>
  <c r="B626" i="8"/>
  <c r="G625" i="8"/>
  <c r="B625" i="8"/>
  <c r="J624" i="8"/>
  <c r="G624" i="8"/>
  <c r="B624" i="8"/>
  <c r="J623" i="8"/>
  <c r="G623" i="8"/>
  <c r="B623" i="8"/>
  <c r="G622" i="8"/>
  <c r="B622" i="8"/>
  <c r="G621" i="8"/>
  <c r="B621" i="8"/>
  <c r="J620" i="8"/>
  <c r="G620" i="8"/>
  <c r="B620" i="8"/>
  <c r="G619" i="8"/>
  <c r="B619" i="8"/>
  <c r="J618" i="8"/>
  <c r="G618" i="8"/>
  <c r="B618" i="8"/>
  <c r="J617" i="8"/>
  <c r="G617" i="8"/>
  <c r="B617" i="8"/>
  <c r="J616" i="8"/>
  <c r="G616" i="8"/>
  <c r="B616" i="8"/>
  <c r="G615" i="8"/>
  <c r="B615" i="8"/>
  <c r="G614" i="8"/>
  <c r="B614" i="8"/>
  <c r="G613" i="8"/>
  <c r="B613" i="8"/>
  <c r="J612" i="8"/>
  <c r="G612" i="8"/>
  <c r="B612" i="8"/>
  <c r="J611" i="8"/>
  <c r="G611" i="8"/>
  <c r="B611" i="8"/>
  <c r="G610" i="8"/>
  <c r="B610" i="8"/>
  <c r="G609" i="8"/>
  <c r="B609" i="8"/>
  <c r="J608" i="8"/>
  <c r="G608" i="8"/>
  <c r="B608" i="8"/>
  <c r="J607" i="8"/>
  <c r="G607" i="8"/>
  <c r="B607" i="8"/>
  <c r="J606" i="8"/>
  <c r="G606" i="8"/>
  <c r="B606" i="8"/>
  <c r="J605" i="8"/>
  <c r="G605" i="8"/>
  <c r="B605" i="8"/>
  <c r="J604" i="8"/>
  <c r="G604" i="8"/>
  <c r="B604" i="8"/>
  <c r="G603" i="8"/>
  <c r="B603" i="8"/>
  <c r="G602" i="8"/>
  <c r="B602" i="8"/>
  <c r="G601" i="8"/>
  <c r="B601" i="8"/>
  <c r="J600" i="8"/>
  <c r="G600" i="8"/>
  <c r="B600" i="8"/>
  <c r="J599" i="8"/>
  <c r="G599" i="8"/>
  <c r="B599" i="8"/>
  <c r="G598" i="8"/>
  <c r="B598" i="8"/>
  <c r="G597" i="8"/>
  <c r="B597" i="8"/>
  <c r="J596" i="8"/>
  <c r="G596" i="8"/>
  <c r="B596" i="8"/>
  <c r="J595" i="8"/>
  <c r="G595" i="8"/>
  <c r="B595" i="8"/>
  <c r="J594" i="8"/>
  <c r="G594" i="8"/>
  <c r="B594" i="8"/>
  <c r="J593" i="8"/>
  <c r="G593" i="8"/>
  <c r="B593" i="8"/>
  <c r="J592" i="8"/>
  <c r="G592" i="8"/>
  <c r="B592" i="8"/>
  <c r="G591" i="8"/>
  <c r="B591" i="8"/>
  <c r="G590" i="8"/>
  <c r="B590" i="8"/>
  <c r="G589" i="8"/>
  <c r="B589" i="8"/>
  <c r="J588" i="8"/>
  <c r="G588" i="8"/>
  <c r="B588" i="8"/>
  <c r="J587" i="8"/>
  <c r="G587" i="8"/>
  <c r="B587" i="8"/>
  <c r="G586" i="8"/>
  <c r="B586" i="8"/>
  <c r="G585" i="8"/>
  <c r="B585" i="8"/>
  <c r="J584" i="8"/>
  <c r="G584" i="8"/>
  <c r="B584" i="8"/>
  <c r="G583" i="8"/>
  <c r="B583" i="8"/>
  <c r="J582" i="8"/>
  <c r="G582" i="8"/>
  <c r="B582" i="8"/>
  <c r="J581" i="8"/>
  <c r="G581" i="8"/>
  <c r="B581" i="8"/>
  <c r="J580" i="8"/>
  <c r="G580" i="8"/>
  <c r="B580" i="8"/>
  <c r="G579" i="8"/>
  <c r="B579" i="8"/>
  <c r="G578" i="8"/>
  <c r="B578" i="8"/>
  <c r="G577" i="8"/>
  <c r="B577" i="8"/>
  <c r="J576" i="8"/>
  <c r="G576" i="8"/>
  <c r="B576" i="8"/>
  <c r="J575" i="8"/>
  <c r="G575" i="8"/>
  <c r="B575" i="8"/>
  <c r="G574" i="8"/>
  <c r="B574" i="8"/>
  <c r="G573" i="8"/>
  <c r="B573" i="8"/>
  <c r="J572" i="8"/>
  <c r="G572" i="8"/>
  <c r="B572" i="8"/>
  <c r="G571" i="8"/>
  <c r="B571" i="8"/>
  <c r="J570" i="8"/>
  <c r="G570" i="8"/>
  <c r="B570" i="8"/>
  <c r="J569" i="8"/>
  <c r="G569" i="8"/>
  <c r="B569" i="8"/>
  <c r="J568" i="8"/>
  <c r="G568" i="8"/>
  <c r="B568" i="8"/>
  <c r="G567" i="8"/>
  <c r="B567" i="8"/>
  <c r="G566" i="8"/>
  <c r="B566" i="8"/>
  <c r="G565" i="8"/>
  <c r="B565" i="8"/>
  <c r="J564" i="8"/>
  <c r="G564" i="8"/>
  <c r="B564" i="8"/>
  <c r="J563" i="8"/>
  <c r="G563" i="8"/>
  <c r="B563" i="8"/>
  <c r="G562" i="8"/>
  <c r="B562" i="8"/>
  <c r="G561" i="8"/>
  <c r="B561" i="8"/>
  <c r="J560" i="8"/>
  <c r="G560" i="8"/>
  <c r="B560" i="8"/>
  <c r="G559" i="8"/>
  <c r="B559" i="8"/>
  <c r="J558" i="8"/>
  <c r="G558" i="8"/>
  <c r="B558" i="8"/>
  <c r="J557" i="8"/>
  <c r="G557" i="8"/>
  <c r="B557" i="8"/>
  <c r="J556" i="8"/>
  <c r="G556" i="8"/>
  <c r="B556" i="8"/>
  <c r="G555" i="8"/>
  <c r="B555" i="8"/>
  <c r="J554" i="8"/>
  <c r="G554" i="8"/>
  <c r="B554" i="8"/>
  <c r="G553" i="8"/>
  <c r="B553" i="8"/>
  <c r="J552" i="8"/>
  <c r="G552" i="8"/>
  <c r="B552" i="8"/>
  <c r="J551" i="8"/>
  <c r="G551" i="8"/>
  <c r="B551" i="8"/>
  <c r="J550" i="8"/>
  <c r="G550" i="8"/>
  <c r="B550" i="8"/>
  <c r="J549" i="8"/>
  <c r="G549" i="8"/>
  <c r="B549" i="8"/>
  <c r="J548" i="8"/>
  <c r="G548" i="8"/>
  <c r="B548" i="8"/>
  <c r="J547" i="8"/>
  <c r="G547" i="8"/>
  <c r="B547" i="8"/>
  <c r="J546" i="8"/>
  <c r="G546" i="8"/>
  <c r="B546" i="8"/>
  <c r="J545" i="8"/>
  <c r="G545" i="8"/>
  <c r="B545" i="8"/>
  <c r="J544" i="8"/>
  <c r="G544" i="8"/>
  <c r="B544" i="8"/>
  <c r="J543" i="8"/>
  <c r="G543" i="8"/>
  <c r="B543" i="8"/>
  <c r="G542" i="8"/>
  <c r="B542" i="8"/>
  <c r="G541" i="8"/>
  <c r="B541" i="8"/>
  <c r="G540" i="8"/>
  <c r="B540" i="8"/>
  <c r="J539" i="8"/>
  <c r="G539" i="8"/>
  <c r="B539" i="8"/>
  <c r="G538" i="8"/>
  <c r="B538" i="8"/>
  <c r="G537" i="8"/>
  <c r="B537" i="8"/>
  <c r="J536" i="8"/>
  <c r="G536" i="8"/>
  <c r="B536" i="8"/>
  <c r="G535" i="8"/>
  <c r="B535" i="8"/>
  <c r="J534" i="8"/>
  <c r="G534" i="8"/>
  <c r="B534" i="8"/>
  <c r="J533" i="8"/>
  <c r="G533" i="8"/>
  <c r="B533" i="8"/>
  <c r="J532" i="8"/>
  <c r="G532" i="8"/>
  <c r="B532" i="8"/>
  <c r="J531" i="8"/>
  <c r="G531" i="8"/>
  <c r="B531" i="8"/>
  <c r="G530" i="8"/>
  <c r="B530" i="8"/>
  <c r="G529" i="8"/>
  <c r="B529" i="8"/>
  <c r="J528" i="8"/>
  <c r="G528" i="8"/>
  <c r="B528" i="8"/>
  <c r="J527" i="8"/>
  <c r="G527" i="8"/>
  <c r="B527" i="8"/>
  <c r="G526" i="8"/>
  <c r="B526" i="8"/>
  <c r="G525" i="8"/>
  <c r="B525" i="8"/>
  <c r="J524" i="8"/>
  <c r="G524" i="8"/>
  <c r="B524" i="8"/>
  <c r="J523" i="8"/>
  <c r="G523" i="8"/>
  <c r="B523" i="8"/>
  <c r="J522" i="8"/>
  <c r="G522" i="8"/>
  <c r="B522" i="8"/>
  <c r="J521" i="8"/>
  <c r="G521" i="8"/>
  <c r="B521" i="8"/>
  <c r="J520" i="8"/>
  <c r="G520" i="8"/>
  <c r="B520" i="8"/>
  <c r="G519" i="8"/>
  <c r="B519" i="8"/>
  <c r="G518" i="8"/>
  <c r="B518" i="8"/>
  <c r="G517" i="8"/>
  <c r="B517" i="8"/>
  <c r="J516" i="8"/>
  <c r="G516" i="8"/>
  <c r="B516" i="8"/>
  <c r="J515" i="8"/>
  <c r="G515" i="8"/>
  <c r="B515" i="8"/>
  <c r="G514" i="8"/>
  <c r="B514" i="8"/>
  <c r="J513" i="8"/>
  <c r="G513" i="8"/>
  <c r="B513" i="8"/>
  <c r="J512" i="8"/>
  <c r="G512" i="8"/>
  <c r="B512" i="8"/>
  <c r="G511" i="8"/>
  <c r="B511" i="8"/>
  <c r="J510" i="8"/>
  <c r="G510" i="8"/>
  <c r="B510" i="8"/>
  <c r="J509" i="8"/>
  <c r="G509" i="8"/>
  <c r="B509" i="8"/>
  <c r="J508" i="8"/>
  <c r="G508" i="8"/>
  <c r="B508" i="8"/>
  <c r="G507" i="8"/>
  <c r="B507" i="8"/>
  <c r="G506" i="8"/>
  <c r="B506" i="8"/>
  <c r="G505" i="8"/>
  <c r="B505" i="8"/>
  <c r="J504" i="8"/>
  <c r="G504" i="8"/>
  <c r="B504" i="8"/>
  <c r="J503" i="8"/>
  <c r="G503" i="8"/>
  <c r="B503" i="8"/>
  <c r="G502" i="8"/>
  <c r="B502" i="8"/>
  <c r="G501" i="8"/>
  <c r="B501" i="8"/>
  <c r="J500" i="8"/>
  <c r="G500" i="8"/>
  <c r="B500" i="8"/>
  <c r="J499" i="8"/>
  <c r="G499" i="8"/>
  <c r="B499" i="8"/>
  <c r="J498" i="8"/>
  <c r="G498" i="8"/>
  <c r="B498" i="8"/>
  <c r="J497" i="8"/>
  <c r="G497" i="8"/>
  <c r="B497" i="8"/>
  <c r="J496" i="8"/>
  <c r="G496" i="8"/>
  <c r="B496" i="8"/>
  <c r="G495" i="8"/>
  <c r="B495" i="8"/>
  <c r="G494" i="8"/>
  <c r="B494" i="8"/>
  <c r="G493" i="8"/>
  <c r="B493" i="8"/>
  <c r="G492" i="8"/>
  <c r="B492" i="8"/>
  <c r="J491" i="8"/>
  <c r="G491" i="8"/>
  <c r="B491" i="8"/>
  <c r="G490" i="8"/>
  <c r="B490" i="8"/>
  <c r="J489" i="8"/>
  <c r="G489" i="8"/>
  <c r="B489" i="8"/>
  <c r="J488" i="8"/>
  <c r="G488" i="8"/>
  <c r="B488" i="8"/>
  <c r="J487" i="8"/>
  <c r="G487" i="8"/>
  <c r="B487" i="8"/>
  <c r="J486" i="8"/>
  <c r="G486" i="8"/>
  <c r="B486" i="8"/>
  <c r="J485" i="8"/>
  <c r="G485" i="8"/>
  <c r="B485" i="8"/>
  <c r="J484" i="8"/>
  <c r="G484" i="8"/>
  <c r="B484" i="8"/>
  <c r="G483" i="8"/>
  <c r="B483" i="8"/>
  <c r="G482" i="8"/>
  <c r="B482" i="8"/>
  <c r="G481" i="8"/>
  <c r="B481" i="8"/>
  <c r="J480" i="8"/>
  <c r="G480" i="8"/>
  <c r="B480" i="8"/>
  <c r="J479" i="8"/>
  <c r="G479" i="8"/>
  <c r="B479" i="8"/>
  <c r="G478" i="8"/>
  <c r="B478" i="8"/>
  <c r="G477" i="8"/>
  <c r="B477" i="8"/>
  <c r="J476" i="8"/>
  <c r="G476" i="8"/>
  <c r="B476" i="8"/>
  <c r="G475" i="8"/>
  <c r="B475" i="8"/>
  <c r="J474" i="8"/>
  <c r="G474" i="8"/>
  <c r="B474" i="8"/>
  <c r="J473" i="8"/>
  <c r="G473" i="8"/>
  <c r="B473" i="8"/>
  <c r="J472" i="8"/>
  <c r="G472" i="8"/>
  <c r="B472" i="8"/>
  <c r="G471" i="8"/>
  <c r="B471" i="8"/>
  <c r="G470" i="8"/>
  <c r="B470" i="8"/>
  <c r="G469" i="8"/>
  <c r="B469" i="8"/>
  <c r="J468" i="8"/>
  <c r="G468" i="8"/>
  <c r="B468" i="8"/>
  <c r="J467" i="8"/>
  <c r="G467" i="8"/>
  <c r="B467" i="8"/>
  <c r="G466" i="8"/>
  <c r="B466" i="8"/>
  <c r="G465" i="8"/>
  <c r="B465" i="8"/>
  <c r="J464" i="8"/>
  <c r="G464" i="8"/>
  <c r="B464" i="8"/>
  <c r="G463" i="8"/>
  <c r="B463" i="8"/>
  <c r="J462" i="8"/>
  <c r="G462" i="8"/>
  <c r="B462" i="8"/>
  <c r="J461" i="8"/>
  <c r="G461" i="8"/>
  <c r="B461" i="8"/>
  <c r="J460" i="8"/>
  <c r="G460" i="8"/>
  <c r="B460" i="8"/>
  <c r="G459" i="8"/>
  <c r="B459" i="8"/>
  <c r="G458" i="8"/>
  <c r="B458" i="8"/>
  <c r="G457" i="8"/>
  <c r="B457" i="8"/>
  <c r="J456" i="8"/>
  <c r="G456" i="8"/>
  <c r="B456" i="8"/>
  <c r="J455" i="8"/>
  <c r="G455" i="8"/>
  <c r="B455" i="8"/>
  <c r="G454" i="8"/>
  <c r="B454" i="8"/>
  <c r="J453" i="8"/>
  <c r="G453" i="8"/>
  <c r="B453" i="8"/>
  <c r="J452" i="8"/>
  <c r="G452" i="8"/>
  <c r="B452" i="8"/>
  <c r="J451" i="8"/>
  <c r="G451" i="8"/>
  <c r="B451" i="8"/>
  <c r="J450" i="8"/>
  <c r="G450" i="8"/>
  <c r="B450" i="8"/>
  <c r="J449" i="8"/>
  <c r="G449" i="8"/>
  <c r="B449" i="8"/>
  <c r="J448" i="8"/>
  <c r="G448" i="8"/>
  <c r="B448" i="8"/>
  <c r="G447" i="8"/>
  <c r="B447" i="8"/>
  <c r="G446" i="8"/>
  <c r="B446" i="8"/>
  <c r="G445" i="8"/>
  <c r="B445" i="8"/>
  <c r="J444" i="8"/>
  <c r="G444" i="8"/>
  <c r="B444" i="8"/>
  <c r="J443" i="8"/>
  <c r="G443" i="8"/>
  <c r="B443" i="8"/>
  <c r="G442" i="8"/>
  <c r="B442" i="8"/>
  <c r="G441" i="8"/>
  <c r="B441" i="8"/>
  <c r="J440" i="8"/>
  <c r="G440" i="8"/>
  <c r="B440" i="8"/>
  <c r="G439" i="8"/>
  <c r="B439" i="8"/>
  <c r="J438" i="8"/>
  <c r="G438" i="8"/>
  <c r="B438" i="8"/>
  <c r="J437" i="8"/>
  <c r="G437" i="8"/>
  <c r="B437" i="8"/>
  <c r="J436" i="8"/>
  <c r="G436" i="8"/>
  <c r="B436" i="8"/>
  <c r="G435" i="8"/>
  <c r="B435" i="8"/>
  <c r="G434" i="8"/>
  <c r="B434" i="8"/>
  <c r="G433" i="8"/>
  <c r="B433" i="8"/>
  <c r="J432" i="8"/>
  <c r="G432" i="8"/>
  <c r="B432" i="8"/>
  <c r="J431" i="8"/>
  <c r="G431" i="8"/>
  <c r="B431" i="8"/>
  <c r="G430" i="8"/>
  <c r="B430" i="8"/>
  <c r="G429" i="8"/>
  <c r="B429" i="8"/>
  <c r="J428" i="8"/>
  <c r="G428" i="8"/>
  <c r="B428" i="8"/>
  <c r="G427" i="8"/>
  <c r="B427" i="8"/>
  <c r="J426" i="8"/>
  <c r="G426" i="8"/>
  <c r="B426" i="8"/>
  <c r="J425" i="8"/>
  <c r="G425" i="8"/>
  <c r="B425" i="8"/>
  <c r="J424" i="8"/>
  <c r="G424" i="8"/>
  <c r="B424" i="8"/>
  <c r="G423" i="8"/>
  <c r="B423" i="8"/>
  <c r="G422" i="8"/>
  <c r="B422" i="8"/>
  <c r="G421" i="8"/>
  <c r="B421" i="8"/>
  <c r="J420" i="8"/>
  <c r="G420" i="8"/>
  <c r="B420" i="8"/>
  <c r="J419" i="8"/>
  <c r="G419" i="8"/>
  <c r="B419" i="8"/>
  <c r="J418" i="8"/>
  <c r="G418" i="8"/>
  <c r="B418" i="8"/>
  <c r="G417" i="8"/>
  <c r="B417" i="8"/>
  <c r="J416" i="8"/>
  <c r="G416" i="8"/>
  <c r="B416" i="8"/>
  <c r="G415" i="8"/>
  <c r="B415" i="8"/>
  <c r="J414" i="8"/>
  <c r="G414" i="8"/>
  <c r="B414" i="8"/>
  <c r="J413" i="8"/>
  <c r="G413" i="8"/>
  <c r="B413" i="8"/>
  <c r="J412" i="8"/>
  <c r="G412" i="8"/>
  <c r="B412" i="8"/>
  <c r="G411" i="8"/>
  <c r="B411" i="8"/>
  <c r="G410" i="8"/>
  <c r="B410" i="8"/>
  <c r="G409" i="8"/>
  <c r="B409" i="8"/>
  <c r="J408" i="8"/>
  <c r="G408" i="8"/>
  <c r="B408" i="8"/>
  <c r="J407" i="8"/>
  <c r="G407" i="8"/>
  <c r="B407" i="8"/>
  <c r="G406" i="8"/>
  <c r="B406" i="8"/>
  <c r="G405" i="8"/>
  <c r="B405" i="8"/>
  <c r="J404" i="8"/>
  <c r="G404" i="8"/>
  <c r="B404" i="8"/>
  <c r="J403" i="8"/>
  <c r="G403" i="8"/>
  <c r="B403" i="8"/>
  <c r="J402" i="8"/>
  <c r="G402" i="8"/>
  <c r="B402" i="8"/>
  <c r="J401" i="8"/>
  <c r="G401" i="8"/>
  <c r="B401" i="8"/>
  <c r="J400" i="8"/>
  <c r="G400" i="8"/>
  <c r="B400" i="8"/>
  <c r="G399" i="8"/>
  <c r="B399" i="8"/>
  <c r="G398" i="8"/>
  <c r="B398" i="8"/>
  <c r="G397" i="8"/>
  <c r="B397" i="8"/>
  <c r="J396" i="8"/>
  <c r="G396" i="8"/>
  <c r="B396" i="8"/>
  <c r="J395" i="8"/>
  <c r="G395" i="8"/>
  <c r="B395" i="8"/>
  <c r="J394" i="8"/>
  <c r="G394" i="8"/>
  <c r="B394" i="8"/>
  <c r="G393" i="8"/>
  <c r="B393" i="8"/>
  <c r="J392" i="8"/>
  <c r="G392" i="8"/>
  <c r="B392" i="8"/>
  <c r="G391" i="8"/>
  <c r="B391" i="8"/>
  <c r="J390" i="8"/>
  <c r="G390" i="8"/>
  <c r="B390" i="8"/>
  <c r="J389" i="8"/>
  <c r="G389" i="8"/>
  <c r="B389" i="8"/>
  <c r="J388" i="8"/>
  <c r="G388" i="8"/>
  <c r="B388" i="8"/>
  <c r="G387" i="8"/>
  <c r="B387" i="8"/>
  <c r="G386" i="8"/>
  <c r="B386" i="8"/>
  <c r="G385" i="8"/>
  <c r="B385" i="8"/>
  <c r="J384" i="8"/>
  <c r="G384" i="8"/>
  <c r="B384" i="8"/>
  <c r="J383" i="8"/>
  <c r="G383" i="8"/>
  <c r="B383" i="8"/>
  <c r="G382" i="8"/>
  <c r="B382" i="8"/>
  <c r="G381" i="8"/>
  <c r="B381" i="8"/>
  <c r="J380" i="8"/>
  <c r="G380" i="8"/>
  <c r="B380" i="8"/>
  <c r="G379" i="8"/>
  <c r="B379" i="8"/>
  <c r="J378" i="8"/>
  <c r="G378" i="8"/>
  <c r="B378" i="8"/>
  <c r="J377" i="8"/>
  <c r="G377" i="8"/>
  <c r="B377" i="8"/>
  <c r="J376" i="8"/>
  <c r="G376" i="8"/>
  <c r="B376" i="8"/>
  <c r="G375" i="8"/>
  <c r="B375" i="8"/>
  <c r="G374" i="8"/>
  <c r="B374" i="8"/>
  <c r="G373" i="8"/>
  <c r="B373" i="8"/>
  <c r="J372" i="8"/>
  <c r="G372" i="8"/>
  <c r="B372" i="8"/>
  <c r="J371" i="8"/>
  <c r="G371" i="8"/>
  <c r="B371" i="8"/>
  <c r="G370" i="8"/>
  <c r="B370" i="8"/>
  <c r="G369" i="8"/>
  <c r="B369" i="8"/>
  <c r="J368" i="8"/>
  <c r="G368" i="8"/>
  <c r="B368" i="8"/>
  <c r="J367" i="8"/>
  <c r="G367" i="8"/>
  <c r="B367" i="8"/>
  <c r="J366" i="8"/>
  <c r="G366" i="8"/>
  <c r="B366" i="8"/>
  <c r="J365" i="8"/>
  <c r="G365" i="8"/>
  <c r="B365" i="8"/>
  <c r="J364" i="8"/>
  <c r="G364" i="8"/>
  <c r="B364" i="8"/>
  <c r="J363" i="8"/>
  <c r="G363" i="8"/>
  <c r="B363" i="8"/>
  <c r="G362" i="8"/>
  <c r="B362" i="8"/>
  <c r="G361" i="8"/>
  <c r="B361" i="8"/>
  <c r="J360" i="8"/>
  <c r="G360" i="8"/>
  <c r="B360" i="8"/>
  <c r="J359" i="8"/>
  <c r="G359" i="8"/>
  <c r="B359" i="8"/>
  <c r="G358" i="8"/>
  <c r="B358" i="8"/>
  <c r="J357" i="8"/>
  <c r="G357" i="8"/>
  <c r="B357" i="8"/>
  <c r="J356" i="8"/>
  <c r="G356" i="8"/>
  <c r="B356" i="8"/>
  <c r="J355" i="8"/>
  <c r="G355" i="8"/>
  <c r="B355" i="8"/>
  <c r="J354" i="8"/>
  <c r="G354" i="8"/>
  <c r="B354" i="8"/>
  <c r="J353" i="8"/>
  <c r="G353" i="8"/>
  <c r="B353" i="8"/>
  <c r="J352" i="8"/>
  <c r="G352" i="8"/>
  <c r="B352" i="8"/>
  <c r="G351" i="8"/>
  <c r="B351" i="8"/>
  <c r="G350" i="8"/>
  <c r="B350" i="8"/>
  <c r="G349" i="8"/>
  <c r="B349" i="8"/>
  <c r="J348" i="8"/>
  <c r="G348" i="8"/>
  <c r="B348" i="8"/>
  <c r="J347" i="8"/>
  <c r="G347" i="8"/>
  <c r="B347" i="8"/>
  <c r="G346" i="8"/>
  <c r="B346" i="8"/>
  <c r="J345" i="8"/>
  <c r="G345" i="8"/>
  <c r="B345" i="8"/>
  <c r="J344" i="8"/>
  <c r="G344" i="8"/>
  <c r="B344" i="8"/>
  <c r="J343" i="8"/>
  <c r="G343" i="8"/>
  <c r="B343" i="8"/>
  <c r="J342" i="8"/>
  <c r="G342" i="8"/>
  <c r="B342" i="8"/>
  <c r="J341" i="8"/>
  <c r="G341" i="8"/>
  <c r="B341" i="8"/>
  <c r="J340" i="8"/>
  <c r="G340" i="8"/>
  <c r="B340" i="8"/>
  <c r="G339" i="8"/>
  <c r="B339" i="8"/>
  <c r="G338" i="8"/>
  <c r="B338" i="8"/>
  <c r="G337" i="8"/>
  <c r="B337" i="8"/>
  <c r="J336" i="8"/>
  <c r="G336" i="8"/>
  <c r="B336" i="8"/>
  <c r="J335" i="8"/>
  <c r="G335" i="8"/>
  <c r="B335" i="8"/>
  <c r="G334" i="8"/>
  <c r="B334" i="8"/>
  <c r="G333" i="8"/>
  <c r="B333" i="8"/>
  <c r="J332" i="8"/>
  <c r="G332" i="8"/>
  <c r="B332" i="8"/>
  <c r="G331" i="8"/>
  <c r="B331" i="8"/>
  <c r="J330" i="8"/>
  <c r="G330" i="8"/>
  <c r="B330" i="8"/>
  <c r="H329" i="8"/>
  <c r="B329" i="8"/>
  <c r="J328" i="8"/>
  <c r="G328" i="8"/>
  <c r="B328" i="8"/>
  <c r="G327" i="8"/>
  <c r="B327" i="8"/>
  <c r="G326" i="8"/>
  <c r="B326" i="8"/>
  <c r="G325" i="8"/>
  <c r="B325" i="8"/>
  <c r="J324" i="8"/>
  <c r="G324" i="8"/>
  <c r="B324" i="8"/>
  <c r="J323" i="8"/>
  <c r="G323" i="8"/>
  <c r="B323" i="8"/>
  <c r="G322" i="8"/>
  <c r="B322" i="8"/>
  <c r="G321" i="8"/>
  <c r="B321" i="8"/>
  <c r="J320" i="8"/>
  <c r="G320" i="8"/>
  <c r="B320" i="8"/>
  <c r="J319" i="8"/>
  <c r="G319" i="8"/>
  <c r="B319" i="8"/>
  <c r="J318" i="8"/>
  <c r="G318" i="8"/>
  <c r="B318" i="8"/>
  <c r="J317" i="8"/>
  <c r="G317" i="8"/>
  <c r="B317" i="8"/>
  <c r="J316" i="8"/>
  <c r="G316" i="8"/>
  <c r="B316" i="8"/>
  <c r="G315" i="8"/>
  <c r="B315" i="8"/>
  <c r="G314" i="8"/>
  <c r="B314" i="8"/>
  <c r="J313" i="8"/>
  <c r="G313" i="8"/>
  <c r="B313" i="8"/>
  <c r="J312" i="8"/>
  <c r="G312" i="8"/>
  <c r="B312" i="8"/>
  <c r="J311" i="8"/>
  <c r="G311" i="8"/>
  <c r="B311" i="8"/>
  <c r="G310" i="8"/>
  <c r="B310" i="8"/>
  <c r="J309" i="8"/>
  <c r="G309" i="8"/>
  <c r="B309" i="8"/>
  <c r="J308" i="8"/>
  <c r="G308" i="8"/>
  <c r="B308" i="8"/>
  <c r="G307" i="8"/>
  <c r="B307" i="8"/>
  <c r="J306" i="8"/>
  <c r="G306" i="8"/>
  <c r="B306" i="8"/>
  <c r="J305" i="8"/>
  <c r="G305" i="8"/>
  <c r="B305" i="8"/>
  <c r="J304" i="8"/>
  <c r="G304" i="8"/>
  <c r="B304" i="8"/>
  <c r="G303" i="8"/>
  <c r="B303" i="8"/>
  <c r="G302" i="8"/>
  <c r="B302" i="8"/>
  <c r="J301" i="8"/>
  <c r="G301" i="8"/>
  <c r="B301" i="8"/>
  <c r="J300" i="8"/>
  <c r="G300" i="8"/>
  <c r="B300" i="8"/>
  <c r="J299" i="8"/>
  <c r="G299" i="8"/>
  <c r="B299" i="8"/>
  <c r="G298" i="8"/>
  <c r="B298" i="8"/>
  <c r="J297" i="8"/>
  <c r="G297" i="8"/>
  <c r="B297" i="8"/>
  <c r="J296" i="8"/>
  <c r="G296" i="8"/>
  <c r="B296" i="8"/>
  <c r="J295" i="8"/>
  <c r="G295" i="8"/>
  <c r="B295" i="8"/>
  <c r="J294" i="8"/>
  <c r="G294" i="8"/>
  <c r="B294" i="8"/>
  <c r="J293" i="8"/>
  <c r="G293" i="8"/>
  <c r="B293" i="8"/>
  <c r="J292" i="8"/>
  <c r="G292" i="8"/>
  <c r="B292" i="8"/>
  <c r="G291" i="8"/>
  <c r="B291" i="8"/>
  <c r="G290" i="8"/>
  <c r="B290" i="8"/>
  <c r="G289" i="8"/>
  <c r="B289" i="8"/>
  <c r="J288" i="8"/>
  <c r="G288" i="8"/>
  <c r="B288" i="8"/>
  <c r="J287" i="8"/>
  <c r="G287" i="8"/>
  <c r="B287" i="8"/>
  <c r="G286" i="8"/>
  <c r="B286" i="8"/>
  <c r="G285" i="8"/>
  <c r="B285" i="8"/>
  <c r="J284" i="8"/>
  <c r="G284" i="8"/>
  <c r="B284" i="8"/>
  <c r="G283" i="8"/>
  <c r="B283" i="8"/>
  <c r="J282" i="8"/>
  <c r="G282" i="8"/>
  <c r="B282" i="8"/>
  <c r="J281" i="8"/>
  <c r="G281" i="8"/>
  <c r="B281" i="8"/>
  <c r="J280" i="8"/>
  <c r="G280" i="8"/>
  <c r="B280" i="8"/>
  <c r="G279" i="8"/>
  <c r="B279" i="8"/>
  <c r="G278" i="8"/>
  <c r="B278" i="8"/>
  <c r="G277" i="8"/>
  <c r="B277" i="8"/>
  <c r="J276" i="8"/>
  <c r="G276" i="8"/>
  <c r="B276" i="8"/>
  <c r="J275" i="8"/>
  <c r="G275" i="8"/>
  <c r="B275" i="8"/>
  <c r="G274" i="8"/>
  <c r="B274" i="8"/>
  <c r="J273" i="8"/>
  <c r="G273" i="8"/>
  <c r="B273" i="8"/>
  <c r="J272" i="8"/>
  <c r="G272" i="8"/>
  <c r="B272" i="8"/>
  <c r="J271" i="8"/>
  <c r="G271" i="8"/>
  <c r="B271" i="8"/>
  <c r="J270" i="8"/>
  <c r="G270" i="8"/>
  <c r="B270" i="8"/>
  <c r="J269" i="8"/>
  <c r="G269" i="8"/>
  <c r="B269" i="8"/>
  <c r="J268" i="8"/>
  <c r="G268" i="8"/>
  <c r="B268" i="8"/>
  <c r="G267" i="8"/>
  <c r="B267" i="8"/>
  <c r="G266" i="8"/>
  <c r="B266" i="8"/>
  <c r="G265" i="8"/>
  <c r="B265" i="8"/>
  <c r="J264" i="8"/>
  <c r="G264" i="8"/>
  <c r="B264" i="8"/>
  <c r="J263" i="8"/>
  <c r="G263" i="8"/>
  <c r="B263" i="8"/>
  <c r="G262" i="8"/>
  <c r="B262" i="8"/>
  <c r="J261" i="8"/>
  <c r="G261" i="8"/>
  <c r="B261" i="8"/>
  <c r="J260" i="8"/>
  <c r="G260" i="8"/>
  <c r="B260" i="8"/>
  <c r="G259" i="8"/>
  <c r="B259" i="8"/>
  <c r="J258" i="8"/>
  <c r="G258" i="8"/>
  <c r="B258" i="8"/>
  <c r="J257" i="8"/>
  <c r="G257" i="8"/>
  <c r="B257" i="8"/>
  <c r="J256" i="8"/>
  <c r="G256" i="8"/>
  <c r="B256" i="8"/>
  <c r="G255" i="8"/>
  <c r="B255" i="8"/>
  <c r="G254" i="8"/>
  <c r="B254" i="8"/>
  <c r="J253" i="8"/>
  <c r="G253" i="8"/>
  <c r="B253" i="8"/>
  <c r="J252" i="8"/>
  <c r="G252" i="8"/>
  <c r="B252" i="8"/>
  <c r="J251" i="8"/>
  <c r="G251" i="8"/>
  <c r="B251" i="8"/>
  <c r="J250" i="8"/>
  <c r="G250" i="8"/>
  <c r="B250" i="8"/>
  <c r="J249" i="8"/>
  <c r="G249" i="8"/>
  <c r="B249" i="8"/>
  <c r="J248" i="8"/>
  <c r="G248" i="8"/>
  <c r="B248" i="8"/>
  <c r="J247" i="8"/>
  <c r="G247" i="8"/>
  <c r="B247" i="8"/>
  <c r="J246" i="8"/>
  <c r="G246" i="8"/>
  <c r="B246" i="8"/>
  <c r="J245" i="8"/>
  <c r="G245" i="8"/>
  <c r="B245" i="8"/>
  <c r="J244" i="8"/>
  <c r="G244" i="8"/>
  <c r="B244" i="8"/>
  <c r="G243" i="8"/>
  <c r="B243" i="8"/>
  <c r="G242" i="8"/>
  <c r="B242" i="8"/>
  <c r="G241" i="8"/>
  <c r="B241" i="8"/>
  <c r="J240" i="8"/>
  <c r="G240" i="8"/>
  <c r="B240" i="8"/>
  <c r="J239" i="8"/>
  <c r="G239" i="8"/>
  <c r="B239" i="8"/>
  <c r="G238" i="8"/>
  <c r="B238" i="8"/>
  <c r="J237" i="8"/>
  <c r="G237" i="8"/>
  <c r="B237" i="8"/>
  <c r="J236" i="8"/>
  <c r="G236" i="8"/>
  <c r="B236" i="8"/>
  <c r="J235" i="8"/>
  <c r="G235" i="8"/>
  <c r="B235" i="8"/>
  <c r="J234" i="8"/>
  <c r="G234" i="8"/>
  <c r="B234" i="8"/>
  <c r="J233" i="8"/>
  <c r="G233" i="8"/>
  <c r="B233" i="8"/>
  <c r="J232" i="8"/>
  <c r="G232" i="8"/>
  <c r="B232" i="8"/>
  <c r="G231" i="8"/>
  <c r="B231" i="8"/>
  <c r="G230" i="8"/>
  <c r="B230" i="8"/>
  <c r="G229" i="8"/>
  <c r="B229" i="8"/>
  <c r="J228" i="8"/>
  <c r="G228" i="8"/>
  <c r="B228" i="8"/>
  <c r="J227" i="8"/>
  <c r="G227" i="8"/>
  <c r="B227" i="8"/>
  <c r="G226" i="8"/>
  <c r="B226" i="8"/>
  <c r="J225" i="8"/>
  <c r="G225" i="8"/>
  <c r="B225" i="8"/>
  <c r="J224" i="8"/>
  <c r="G224" i="8"/>
  <c r="B224" i="8"/>
  <c r="G223" i="8"/>
  <c r="B223" i="8"/>
  <c r="J222" i="8"/>
  <c r="G222" i="8"/>
  <c r="B222" i="8"/>
  <c r="J221" i="8"/>
  <c r="G221" i="8"/>
  <c r="B221" i="8"/>
  <c r="J220" i="8"/>
  <c r="G220" i="8"/>
  <c r="B220" i="8"/>
  <c r="G219" i="8"/>
  <c r="B219" i="8"/>
  <c r="G218" i="8"/>
  <c r="B218" i="8"/>
  <c r="G217" i="8"/>
  <c r="B217" i="8"/>
  <c r="J216" i="8"/>
  <c r="G216" i="8"/>
  <c r="B216" i="8"/>
  <c r="J215" i="8"/>
  <c r="G215" i="8"/>
  <c r="B215" i="8"/>
  <c r="G214" i="8"/>
  <c r="B214" i="8"/>
  <c r="G213" i="8"/>
  <c r="B213" i="8"/>
  <c r="J212" i="8"/>
  <c r="G212" i="8"/>
  <c r="B212" i="8"/>
  <c r="G211" i="8"/>
  <c r="B211" i="8"/>
  <c r="J210" i="8"/>
  <c r="G210" i="8"/>
  <c r="B210" i="8"/>
  <c r="J209" i="8"/>
  <c r="G209" i="8"/>
  <c r="B209" i="8"/>
  <c r="J208" i="8"/>
  <c r="G208" i="8"/>
  <c r="B208" i="8"/>
  <c r="G207" i="8"/>
  <c r="B207" i="8"/>
  <c r="G206" i="8"/>
  <c r="B206" i="8"/>
  <c r="G205" i="8"/>
  <c r="B205" i="8"/>
  <c r="J204" i="8"/>
  <c r="G204" i="8"/>
  <c r="B204" i="8"/>
  <c r="J203" i="8"/>
  <c r="G203" i="8"/>
  <c r="B203" i="8"/>
  <c r="G202" i="8"/>
  <c r="B202" i="8"/>
  <c r="J201" i="8"/>
  <c r="G201" i="8"/>
  <c r="B201" i="8"/>
  <c r="J200" i="8"/>
  <c r="G200" i="8"/>
  <c r="B200" i="8"/>
  <c r="J199" i="8"/>
  <c r="G199" i="8"/>
  <c r="B199" i="8"/>
  <c r="J198" i="8"/>
  <c r="G198" i="8"/>
  <c r="B198" i="8"/>
  <c r="J197" i="8"/>
  <c r="G197" i="8"/>
  <c r="B197" i="8"/>
  <c r="J196" i="8"/>
  <c r="G196" i="8"/>
  <c r="B196" i="8"/>
  <c r="G195" i="8"/>
  <c r="B195" i="8"/>
  <c r="J194" i="8"/>
  <c r="G194" i="8"/>
  <c r="B194" i="8"/>
  <c r="G193" i="8"/>
  <c r="B193" i="8"/>
  <c r="J192" i="8"/>
  <c r="G192" i="8"/>
  <c r="B192" i="8"/>
  <c r="J191" i="8"/>
  <c r="G191" i="8"/>
  <c r="B191" i="8"/>
  <c r="J190" i="8"/>
  <c r="G190" i="8"/>
  <c r="B190" i="8"/>
  <c r="J189" i="8"/>
  <c r="G189" i="8"/>
  <c r="B189" i="8"/>
  <c r="J188" i="8"/>
  <c r="G188" i="8"/>
  <c r="B188" i="8"/>
  <c r="J187" i="8"/>
  <c r="G187" i="8"/>
  <c r="B187" i="8"/>
  <c r="J186" i="8"/>
  <c r="G186" i="8"/>
  <c r="B186" i="8"/>
  <c r="J185" i="8"/>
  <c r="G185" i="8"/>
  <c r="B185" i="8"/>
  <c r="J184" i="8"/>
  <c r="G184" i="8"/>
  <c r="B184" i="8"/>
  <c r="G183" i="8"/>
  <c r="B183" i="8"/>
  <c r="G182" i="8"/>
  <c r="B182" i="8"/>
  <c r="G181" i="8"/>
  <c r="B181" i="8"/>
  <c r="J180" i="8"/>
  <c r="G180" i="8"/>
  <c r="B180" i="8"/>
  <c r="J179" i="8"/>
  <c r="G179" i="8"/>
  <c r="B179" i="8"/>
  <c r="J178" i="8"/>
  <c r="G178" i="8"/>
  <c r="B178" i="8"/>
  <c r="J177" i="8"/>
  <c r="G177" i="8"/>
  <c r="B177" i="8"/>
  <c r="J176" i="8"/>
  <c r="G176" i="8"/>
  <c r="B176" i="8"/>
  <c r="J175" i="8"/>
  <c r="G175" i="8"/>
  <c r="B175" i="8"/>
  <c r="J174" i="8"/>
  <c r="G174" i="8"/>
  <c r="B174" i="8"/>
  <c r="J173" i="8"/>
  <c r="G173" i="8"/>
  <c r="B173" i="8"/>
  <c r="J172" i="8"/>
  <c r="G172" i="8"/>
  <c r="B172" i="8"/>
  <c r="G171" i="8"/>
  <c r="B171" i="8"/>
  <c r="J170" i="8"/>
  <c r="G170" i="8"/>
  <c r="B170" i="8"/>
  <c r="G169" i="8"/>
  <c r="B169" i="8"/>
  <c r="J168" i="8"/>
  <c r="G168" i="8"/>
  <c r="B168" i="8"/>
  <c r="J167" i="8"/>
  <c r="G167" i="8"/>
  <c r="B167" i="8"/>
  <c r="J166" i="8"/>
  <c r="G166" i="8"/>
  <c r="B166" i="8"/>
  <c r="J165" i="8"/>
  <c r="G165" i="8"/>
  <c r="B165" i="8"/>
  <c r="J164" i="8"/>
  <c r="G164" i="8"/>
  <c r="B164" i="8"/>
  <c r="J163" i="8"/>
  <c r="G163" i="8"/>
  <c r="B163" i="8"/>
  <c r="J162" i="8"/>
  <c r="G162" i="8"/>
  <c r="B162" i="8"/>
  <c r="J161" i="8"/>
  <c r="G161" i="8"/>
  <c r="B161" i="8"/>
  <c r="J160" i="8"/>
  <c r="G160" i="8"/>
  <c r="B160" i="8"/>
  <c r="G159" i="8"/>
  <c r="B159" i="8"/>
  <c r="J158" i="8"/>
  <c r="G158" i="8"/>
  <c r="B158" i="8"/>
  <c r="G157" i="8"/>
  <c r="B157" i="8"/>
  <c r="J156" i="8"/>
  <c r="G156" i="8"/>
  <c r="B156" i="8"/>
  <c r="J155" i="8"/>
  <c r="G155" i="8"/>
  <c r="B155" i="8"/>
  <c r="J154" i="8"/>
  <c r="G154" i="8"/>
  <c r="B154" i="8"/>
  <c r="G153" i="8"/>
  <c r="B153" i="8"/>
  <c r="J152" i="8"/>
  <c r="G152" i="8"/>
  <c r="B152" i="8"/>
  <c r="G151" i="8"/>
  <c r="B151" i="8"/>
  <c r="J150" i="8"/>
  <c r="G150" i="8"/>
  <c r="B150" i="8"/>
  <c r="J149" i="8"/>
  <c r="G149" i="8"/>
  <c r="B149" i="8"/>
  <c r="J148" i="8"/>
  <c r="G148" i="8"/>
  <c r="B148" i="8"/>
  <c r="G147" i="8"/>
  <c r="B147" i="8"/>
  <c r="G146" i="8"/>
  <c r="B146" i="8"/>
  <c r="G145" i="8"/>
  <c r="B145" i="8"/>
  <c r="J144" i="8"/>
  <c r="G144" i="8"/>
  <c r="B144" i="8"/>
  <c r="J143" i="8"/>
  <c r="G143" i="8"/>
  <c r="B143" i="8"/>
  <c r="G142" i="8"/>
  <c r="B142" i="8"/>
  <c r="G141" i="8"/>
  <c r="B141" i="8"/>
  <c r="J140" i="8"/>
  <c r="G140" i="8"/>
  <c r="B140" i="8"/>
  <c r="J139" i="8"/>
  <c r="G139" i="8"/>
  <c r="B139" i="8"/>
  <c r="J138" i="8"/>
  <c r="G138" i="8"/>
  <c r="B138" i="8"/>
  <c r="J137" i="8"/>
  <c r="G137" i="8"/>
  <c r="B137" i="8"/>
  <c r="J136" i="8"/>
  <c r="G136" i="8"/>
  <c r="B136" i="8"/>
  <c r="G135" i="8"/>
  <c r="B135" i="8"/>
  <c r="G134" i="8"/>
  <c r="B134" i="8"/>
  <c r="G133" i="8"/>
  <c r="B133" i="8"/>
  <c r="J132" i="8"/>
  <c r="G132" i="8"/>
  <c r="B132" i="8"/>
  <c r="J131" i="8"/>
  <c r="G131" i="8"/>
  <c r="B131" i="8"/>
  <c r="G130" i="8"/>
  <c r="B130" i="8"/>
  <c r="G129" i="8"/>
  <c r="B129" i="8"/>
  <c r="J128" i="8"/>
  <c r="G128" i="8"/>
  <c r="B128" i="8"/>
  <c r="J127" i="8"/>
  <c r="G127" i="8"/>
  <c r="B127" i="8"/>
  <c r="J126" i="8"/>
  <c r="G126" i="8"/>
  <c r="B126" i="8"/>
  <c r="J125" i="8"/>
  <c r="G125" i="8"/>
  <c r="B125" i="8"/>
  <c r="J124" i="8"/>
  <c r="G124" i="8"/>
  <c r="B124" i="8"/>
  <c r="G123" i="8"/>
  <c r="B123" i="8"/>
  <c r="G122" i="8"/>
  <c r="B122" i="8"/>
  <c r="G121" i="8"/>
  <c r="B121" i="8"/>
  <c r="J120" i="8"/>
  <c r="G120" i="8"/>
  <c r="B120" i="8"/>
  <c r="J119" i="8"/>
  <c r="G119" i="8"/>
  <c r="B119" i="8"/>
  <c r="G118" i="8"/>
  <c r="B118" i="8"/>
  <c r="J117" i="8"/>
  <c r="G117" i="8"/>
  <c r="B117" i="8"/>
  <c r="J116" i="8"/>
  <c r="G116" i="8"/>
  <c r="B116" i="8"/>
  <c r="G115" i="8"/>
  <c r="B115" i="8"/>
  <c r="J114" i="8"/>
  <c r="G114" i="8"/>
  <c r="B114" i="8"/>
  <c r="J113" i="8"/>
  <c r="G113" i="8"/>
  <c r="B113" i="8"/>
  <c r="J112" i="8"/>
  <c r="G112" i="8"/>
  <c r="B112" i="8"/>
  <c r="G111" i="8"/>
  <c r="B111" i="8"/>
  <c r="G110" i="8"/>
  <c r="B110" i="8"/>
  <c r="G109" i="8"/>
  <c r="B109" i="8"/>
  <c r="J108" i="8"/>
  <c r="G108" i="8"/>
  <c r="B108" i="8"/>
  <c r="J107" i="8"/>
  <c r="G107" i="8"/>
  <c r="B107" i="8"/>
  <c r="G106" i="8"/>
  <c r="B106" i="8"/>
  <c r="J105" i="8"/>
  <c r="G105" i="8"/>
  <c r="B105" i="8"/>
  <c r="J104" i="8"/>
  <c r="G104" i="8"/>
  <c r="B104" i="8"/>
  <c r="G103" i="8"/>
  <c r="B103" i="8"/>
  <c r="J102" i="8"/>
  <c r="G102" i="8"/>
  <c r="B102" i="8"/>
  <c r="J101" i="8"/>
  <c r="G101" i="8"/>
  <c r="B101" i="8"/>
  <c r="J100" i="8"/>
  <c r="G100" i="8"/>
  <c r="B100" i="8"/>
  <c r="G99" i="8"/>
  <c r="B99" i="8"/>
  <c r="G98" i="8"/>
  <c r="B98" i="8"/>
  <c r="G97" i="8"/>
  <c r="B97" i="8"/>
  <c r="J96" i="8"/>
  <c r="G96" i="8"/>
  <c r="B96" i="8"/>
  <c r="J95" i="8"/>
  <c r="G95" i="8"/>
  <c r="B95" i="8"/>
  <c r="G94" i="8"/>
  <c r="B94" i="8"/>
  <c r="J93" i="8"/>
  <c r="G93" i="8"/>
  <c r="B93" i="8"/>
  <c r="J92" i="8"/>
  <c r="G92" i="8"/>
  <c r="B92" i="8"/>
  <c r="G91" i="8"/>
  <c r="B91" i="8"/>
  <c r="J90" i="8"/>
  <c r="G90" i="8"/>
  <c r="B90" i="8"/>
  <c r="J89" i="8"/>
  <c r="G89" i="8"/>
  <c r="B89" i="8"/>
  <c r="J88" i="8"/>
  <c r="G88" i="8"/>
  <c r="B88" i="8"/>
  <c r="G87" i="8"/>
  <c r="B87" i="8"/>
  <c r="J86" i="8"/>
  <c r="G86" i="8"/>
  <c r="B86" i="8"/>
  <c r="J85" i="8"/>
  <c r="G85" i="8"/>
  <c r="B85" i="8"/>
  <c r="J84" i="8"/>
  <c r="G84" i="8"/>
  <c r="B84" i="8"/>
  <c r="J83" i="8"/>
  <c r="G83" i="8"/>
  <c r="B83" i="8"/>
  <c r="G82" i="8"/>
  <c r="B82" i="8"/>
  <c r="J81" i="8"/>
  <c r="G81" i="8"/>
  <c r="B81" i="8"/>
  <c r="J80" i="8"/>
  <c r="G80" i="8"/>
  <c r="B80" i="8"/>
  <c r="G79" i="8"/>
  <c r="B79" i="8"/>
  <c r="J78" i="8"/>
  <c r="G78" i="8"/>
  <c r="B78" i="8"/>
  <c r="J77" i="8"/>
  <c r="G77" i="8"/>
  <c r="B77" i="8"/>
  <c r="J76" i="8"/>
  <c r="G76" i="8"/>
  <c r="B76" i="8"/>
  <c r="G75" i="8"/>
  <c r="B75" i="8"/>
  <c r="G74" i="8"/>
  <c r="B74" i="8"/>
  <c r="J73" i="8"/>
  <c r="G73" i="8"/>
  <c r="B73" i="8"/>
  <c r="J72" i="8"/>
  <c r="G72" i="8"/>
  <c r="B72" i="8"/>
  <c r="J71" i="8"/>
  <c r="G71" i="8"/>
  <c r="B71" i="8"/>
  <c r="G70" i="8"/>
  <c r="B70" i="8"/>
  <c r="J69" i="8"/>
  <c r="G69" i="8"/>
  <c r="B69" i="8"/>
  <c r="J68" i="8"/>
  <c r="G68" i="8"/>
  <c r="B68" i="8"/>
  <c r="G67" i="8"/>
  <c r="B67" i="8"/>
  <c r="J66" i="8"/>
  <c r="G66" i="8"/>
  <c r="B66" i="8"/>
  <c r="J65" i="8"/>
  <c r="G65" i="8"/>
  <c r="B65" i="8"/>
  <c r="J64" i="8"/>
  <c r="G64" i="8"/>
  <c r="B64" i="8"/>
  <c r="G63" i="8"/>
  <c r="B63" i="8"/>
  <c r="G62" i="8"/>
  <c r="B62" i="8"/>
  <c r="J61" i="8"/>
  <c r="G61" i="8"/>
  <c r="B61" i="8"/>
  <c r="J60" i="8"/>
  <c r="G60" i="8"/>
  <c r="B60" i="8"/>
  <c r="J59" i="8"/>
  <c r="G59" i="8"/>
  <c r="B59" i="8"/>
  <c r="G58" i="8"/>
  <c r="B58" i="8"/>
  <c r="J57" i="8"/>
  <c r="G57" i="8"/>
  <c r="B57" i="8"/>
  <c r="J56" i="8"/>
  <c r="G56" i="8"/>
  <c r="B56" i="8"/>
  <c r="G55" i="8"/>
  <c r="B55" i="8"/>
  <c r="J54" i="8"/>
  <c r="G54" i="8"/>
  <c r="B54" i="8"/>
  <c r="J53" i="8"/>
  <c r="G53" i="8"/>
  <c r="B53" i="8"/>
  <c r="J52" i="8"/>
  <c r="G52" i="8"/>
  <c r="B52" i="8"/>
  <c r="J51" i="8"/>
  <c r="G51" i="8"/>
  <c r="B51" i="8"/>
  <c r="J50" i="8"/>
  <c r="G50" i="8"/>
  <c r="B50" i="8"/>
  <c r="G49" i="8"/>
  <c r="B49" i="8"/>
  <c r="J48" i="8"/>
  <c r="G48" i="8"/>
  <c r="B48" i="8"/>
  <c r="J47" i="8"/>
  <c r="G47" i="8"/>
  <c r="B47" i="8"/>
  <c r="G46" i="8"/>
  <c r="B46" i="8"/>
  <c r="G45" i="8"/>
  <c r="B45" i="8"/>
  <c r="J44" i="8"/>
  <c r="G44" i="8"/>
  <c r="B44" i="8"/>
  <c r="J43" i="8"/>
  <c r="G43" i="8"/>
  <c r="B43" i="8"/>
  <c r="J42" i="8"/>
  <c r="G42" i="8"/>
  <c r="B42" i="8"/>
  <c r="J41" i="8"/>
  <c r="G41" i="8"/>
  <c r="B41" i="8"/>
  <c r="J40" i="8"/>
  <c r="G40" i="8"/>
  <c r="B40" i="8"/>
  <c r="J39" i="8"/>
  <c r="G39" i="8"/>
  <c r="B39" i="8"/>
  <c r="J38" i="8"/>
  <c r="G38" i="8"/>
  <c r="B38" i="8"/>
  <c r="G37" i="8"/>
  <c r="B37" i="8"/>
  <c r="J36" i="8"/>
  <c r="G36" i="8"/>
  <c r="B36" i="8"/>
  <c r="J35" i="8"/>
  <c r="G35" i="8"/>
  <c r="B35" i="8"/>
  <c r="G34" i="8"/>
  <c r="B34" i="8"/>
  <c r="G33" i="8"/>
  <c r="B33" i="8"/>
  <c r="J32" i="8"/>
  <c r="G32" i="8"/>
  <c r="B32" i="8"/>
  <c r="J31" i="8"/>
  <c r="G31" i="8"/>
  <c r="B31" i="8"/>
  <c r="J30" i="8"/>
  <c r="G30" i="8"/>
  <c r="B30" i="8"/>
  <c r="J29" i="8"/>
  <c r="G29" i="8"/>
  <c r="B29" i="8"/>
  <c r="J28" i="8"/>
  <c r="G28" i="8"/>
  <c r="B28" i="8"/>
  <c r="G27" i="8"/>
  <c r="B27" i="8"/>
  <c r="G26" i="8"/>
  <c r="B26" i="8"/>
  <c r="G25" i="8"/>
  <c r="B25" i="8"/>
  <c r="J24" i="8"/>
  <c r="G24" i="8"/>
  <c r="B24" i="8"/>
  <c r="J23" i="8"/>
  <c r="G23" i="8"/>
  <c r="B23" i="8"/>
  <c r="G22" i="8"/>
  <c r="B22" i="8"/>
  <c r="J21" i="8"/>
  <c r="G21" i="8"/>
  <c r="B21" i="8"/>
  <c r="J20" i="8"/>
  <c r="G20" i="8"/>
  <c r="B20" i="8"/>
  <c r="J19" i="8"/>
  <c r="G19" i="8"/>
  <c r="B19" i="8"/>
  <c r="J18" i="8"/>
  <c r="G18" i="8"/>
  <c r="B18" i="8"/>
  <c r="J17" i="8"/>
  <c r="G17" i="8"/>
  <c r="B17" i="8"/>
  <c r="J16" i="8"/>
  <c r="G16" i="8"/>
  <c r="B16" i="8"/>
  <c r="G15" i="8"/>
  <c r="B15" i="8"/>
  <c r="G14" i="8"/>
  <c r="B14" i="8"/>
  <c r="G13" i="8"/>
  <c r="B13" i="8"/>
  <c r="J12" i="8"/>
  <c r="G12" i="8"/>
  <c r="B12" i="8"/>
  <c r="J11" i="8"/>
  <c r="G11" i="8"/>
  <c r="B11" i="8"/>
  <c r="G10" i="8"/>
  <c r="B10" i="8"/>
  <c r="J9" i="8"/>
  <c r="G9" i="8"/>
  <c r="B9" i="8"/>
  <c r="J8" i="8"/>
  <c r="G8" i="8"/>
  <c r="B8" i="8"/>
  <c r="J7" i="8"/>
  <c r="G7" i="8"/>
  <c r="B7" i="8"/>
  <c r="J6" i="8"/>
  <c r="G6" i="8"/>
  <c r="B6" i="8"/>
  <c r="J5" i="8"/>
  <c r="G5" i="8"/>
  <c r="B5" i="8"/>
  <c r="J4" i="8"/>
  <c r="G4" i="8"/>
  <c r="B4" i="8"/>
  <c r="B6" i="7"/>
  <c r="D25" i="7" s="1" a="1"/>
  <c r="D25" i="7" s="1"/>
  <c r="N1959" i="6"/>
  <c r="E1959" i="6"/>
  <c r="N1633" i="6"/>
  <c r="E1633" i="6"/>
  <c r="N1307" i="6"/>
  <c r="E1307" i="6"/>
  <c r="N981" i="6"/>
  <c r="E981" i="6"/>
  <c r="N655" i="6"/>
  <c r="E655" i="6"/>
  <c r="N329" i="6"/>
  <c r="K329" i="6"/>
  <c r="E329" i="6"/>
  <c r="H15" i="7" l="1" a="1"/>
  <c r="H15" i="7" s="1"/>
  <c r="C15" i="7" a="1"/>
  <c r="C15" i="7" s="1"/>
  <c r="G15" i="7" a="1"/>
  <c r="G15" i="7" s="1"/>
  <c r="F15" i="7" a="1"/>
  <c r="F15" i="7" s="1"/>
  <c r="D15" i="7" a="1"/>
  <c r="D15" i="7" s="1"/>
  <c r="D35" i="7" s="1"/>
  <c r="C25" i="7" a="1"/>
  <c r="C25" i="7" s="1"/>
  <c r="E15" i="7" a="1"/>
  <c r="E15" i="7" s="1"/>
  <c r="H25" i="7" a="1"/>
  <c r="H25" i="7" s="1"/>
  <c r="G25" i="7" a="1"/>
  <c r="G25" i="7" s="1"/>
  <c r="F25" i="7" a="1"/>
  <c r="F25" i="7" s="1"/>
  <c r="E25" i="7" a="1"/>
  <c r="E25" i="7" s="1"/>
  <c r="G655" i="8"/>
  <c r="G1307" i="8"/>
  <c r="J1633" i="8"/>
  <c r="J655" i="8"/>
  <c r="J981" i="8"/>
  <c r="G981" i="8"/>
  <c r="J1307" i="8"/>
  <c r="J1959" i="8"/>
  <c r="E19" i="7" a="1"/>
  <c r="E19" i="7" s="1"/>
  <c r="G9" i="7" a="1"/>
  <c r="G9" i="7" s="1"/>
  <c r="C24" i="7" a="1"/>
  <c r="C24" i="7" s="1"/>
  <c r="E14" i="7" a="1"/>
  <c r="E14" i="7" s="1"/>
  <c r="D19" i="7" a="1"/>
  <c r="D19" i="7" s="1"/>
  <c r="F9" i="7" a="1"/>
  <c r="F9" i="7" s="1"/>
  <c r="H24" i="7" a="1"/>
  <c r="H24" i="7" s="1"/>
  <c r="D14" i="7" a="1"/>
  <c r="D14" i="7" s="1"/>
  <c r="C19" i="7" a="1"/>
  <c r="C19" i="7" s="1"/>
  <c r="E9" i="7" a="1"/>
  <c r="E9" i="7" s="1"/>
  <c r="G24" i="7" a="1"/>
  <c r="G24" i="7" s="1"/>
  <c r="G19" i="7" a="1"/>
  <c r="G19" i="7" s="1"/>
  <c r="C9" i="7" a="1"/>
  <c r="C9" i="7" s="1"/>
  <c r="H14" i="7" a="1"/>
  <c r="H14" i="7" s="1"/>
  <c r="F24" i="7" a="1"/>
  <c r="F24" i="7" s="1"/>
  <c r="H19" i="7" a="1"/>
  <c r="H19" i="7" s="1"/>
  <c r="D9" i="7" a="1"/>
  <c r="D9" i="7" s="1"/>
  <c r="H9" i="7" a="1"/>
  <c r="H9" i="7" s="1"/>
  <c r="C14" i="7" a="1"/>
  <c r="C14" i="7" s="1"/>
  <c r="F14" i="7" a="1"/>
  <c r="F14" i="7" s="1"/>
  <c r="F19" i="7" a="1"/>
  <c r="F19" i="7" s="1"/>
  <c r="D24" i="7" a="1"/>
  <c r="D24" i="7" s="1"/>
  <c r="G14" i="7" a="1"/>
  <c r="G14" i="7" s="1"/>
  <c r="E24" i="7" a="1"/>
  <c r="E24" i="7" s="1"/>
  <c r="O1959" i="6"/>
  <c r="F1959" i="6"/>
  <c r="B1959" i="6"/>
  <c r="O1958" i="6"/>
  <c r="P1958" i="6" s="1"/>
  <c r="F1958" i="6"/>
  <c r="G1958" i="6" s="1"/>
  <c r="B1958" i="6"/>
  <c r="O1957" i="6"/>
  <c r="P1957" i="6" s="1"/>
  <c r="F1957" i="6"/>
  <c r="G1957" i="6" s="1"/>
  <c r="B1957" i="6"/>
  <c r="O1956" i="6"/>
  <c r="P1956" i="6" s="1"/>
  <c r="F1956" i="6"/>
  <c r="G1956" i="6" s="1"/>
  <c r="B1956" i="6"/>
  <c r="O1955" i="6"/>
  <c r="P1955" i="6" s="1"/>
  <c r="F1955" i="6"/>
  <c r="G1955" i="6" s="1"/>
  <c r="B1955" i="6"/>
  <c r="O1954" i="6"/>
  <c r="P1954" i="6" s="1"/>
  <c r="G1954" i="6"/>
  <c r="F1954" i="6"/>
  <c r="B1954" i="6"/>
  <c r="O1953" i="6"/>
  <c r="P1953" i="6" s="1"/>
  <c r="F1953" i="6"/>
  <c r="G1953" i="6" s="1"/>
  <c r="B1953" i="6"/>
  <c r="O1952" i="6"/>
  <c r="P1952" i="6" s="1"/>
  <c r="F1952" i="6"/>
  <c r="G1952" i="6" s="1"/>
  <c r="B1952" i="6"/>
  <c r="O1951" i="6"/>
  <c r="P1951" i="6" s="1"/>
  <c r="F1951" i="6"/>
  <c r="G1951" i="6" s="1"/>
  <c r="B1951" i="6"/>
  <c r="O1950" i="6"/>
  <c r="P1950" i="6" s="1"/>
  <c r="F1950" i="6"/>
  <c r="G1950" i="6" s="1"/>
  <c r="B1950" i="6"/>
  <c r="O1949" i="6"/>
  <c r="P1949" i="6" s="1"/>
  <c r="F1949" i="6"/>
  <c r="G1949" i="6" s="1"/>
  <c r="B1949" i="6"/>
  <c r="O1948" i="6"/>
  <c r="P1948" i="6" s="1"/>
  <c r="F1948" i="6"/>
  <c r="G1948" i="6" s="1"/>
  <c r="B1948" i="6"/>
  <c r="O1947" i="6"/>
  <c r="P1947" i="6" s="1"/>
  <c r="F1947" i="6"/>
  <c r="G1947" i="6" s="1"/>
  <c r="B1947" i="6"/>
  <c r="O1946" i="6"/>
  <c r="P1946" i="6" s="1"/>
  <c r="F1946" i="6"/>
  <c r="G1946" i="6" s="1"/>
  <c r="B1946" i="6"/>
  <c r="O1945" i="6"/>
  <c r="P1945" i="6" s="1"/>
  <c r="F1945" i="6"/>
  <c r="G1945" i="6" s="1"/>
  <c r="B1945" i="6"/>
  <c r="O1944" i="6"/>
  <c r="P1944" i="6" s="1"/>
  <c r="F1944" i="6"/>
  <c r="G1944" i="6" s="1"/>
  <c r="B1944" i="6"/>
  <c r="O1943" i="6"/>
  <c r="P1943" i="6" s="1"/>
  <c r="F1943" i="6"/>
  <c r="G1943" i="6" s="1"/>
  <c r="B1943" i="6"/>
  <c r="O1942" i="6"/>
  <c r="P1942" i="6" s="1"/>
  <c r="F1942" i="6"/>
  <c r="G1942" i="6" s="1"/>
  <c r="B1942" i="6"/>
  <c r="O1941" i="6"/>
  <c r="P1941" i="6" s="1"/>
  <c r="F1941" i="6"/>
  <c r="G1941" i="6" s="1"/>
  <c r="B1941" i="6"/>
  <c r="O1940" i="6"/>
  <c r="P1940" i="6" s="1"/>
  <c r="F1940" i="6"/>
  <c r="G1940" i="6" s="1"/>
  <c r="B1940" i="6"/>
  <c r="O1939" i="6"/>
  <c r="P1939" i="6" s="1"/>
  <c r="F1939" i="6"/>
  <c r="G1939" i="6" s="1"/>
  <c r="B1939" i="6"/>
  <c r="O1938" i="6"/>
  <c r="P1938" i="6" s="1"/>
  <c r="F1938" i="6"/>
  <c r="G1938" i="6" s="1"/>
  <c r="B1938" i="6"/>
  <c r="O1937" i="6"/>
  <c r="P1937" i="6" s="1"/>
  <c r="F1937" i="6"/>
  <c r="G1937" i="6" s="1"/>
  <c r="B1937" i="6"/>
  <c r="O1936" i="6"/>
  <c r="P1936" i="6" s="1"/>
  <c r="F1936" i="6"/>
  <c r="G1936" i="6" s="1"/>
  <c r="B1936" i="6"/>
  <c r="O1935" i="6"/>
  <c r="P1935" i="6" s="1"/>
  <c r="F1935" i="6"/>
  <c r="G1935" i="6" s="1"/>
  <c r="B1935" i="6"/>
  <c r="O1934" i="6"/>
  <c r="P1934" i="6" s="1"/>
  <c r="F1934" i="6"/>
  <c r="G1934" i="6" s="1"/>
  <c r="B1934" i="6"/>
  <c r="O1933" i="6"/>
  <c r="P1933" i="6" s="1"/>
  <c r="F1933" i="6"/>
  <c r="G1933" i="6" s="1"/>
  <c r="B1933" i="6"/>
  <c r="O1932" i="6"/>
  <c r="P1932" i="6" s="1"/>
  <c r="F1932" i="6"/>
  <c r="G1932" i="6" s="1"/>
  <c r="B1932" i="6"/>
  <c r="O1931" i="6"/>
  <c r="P1931" i="6" s="1"/>
  <c r="F1931" i="6"/>
  <c r="G1931" i="6" s="1"/>
  <c r="B1931" i="6"/>
  <c r="O1930" i="6"/>
  <c r="P1930" i="6" s="1"/>
  <c r="F1930" i="6"/>
  <c r="G1930" i="6" s="1"/>
  <c r="B1930" i="6"/>
  <c r="O1929" i="6"/>
  <c r="P1929" i="6" s="1"/>
  <c r="F1929" i="6"/>
  <c r="G1929" i="6" s="1"/>
  <c r="B1929" i="6"/>
  <c r="O1928" i="6"/>
  <c r="P1928" i="6" s="1"/>
  <c r="F1928" i="6"/>
  <c r="G1928" i="6" s="1"/>
  <c r="B1928" i="6"/>
  <c r="O1927" i="6"/>
  <c r="P1927" i="6" s="1"/>
  <c r="F1927" i="6"/>
  <c r="G1927" i="6" s="1"/>
  <c r="B1927" i="6"/>
  <c r="O1926" i="6"/>
  <c r="P1926" i="6" s="1"/>
  <c r="F1926" i="6"/>
  <c r="G1926" i="6" s="1"/>
  <c r="B1926" i="6"/>
  <c r="O1925" i="6"/>
  <c r="P1925" i="6" s="1"/>
  <c r="F1925" i="6"/>
  <c r="G1925" i="6" s="1"/>
  <c r="B1925" i="6"/>
  <c r="O1924" i="6"/>
  <c r="P1924" i="6" s="1"/>
  <c r="F1924" i="6"/>
  <c r="G1924" i="6" s="1"/>
  <c r="B1924" i="6"/>
  <c r="O1923" i="6"/>
  <c r="P1923" i="6" s="1"/>
  <c r="F1923" i="6"/>
  <c r="G1923" i="6" s="1"/>
  <c r="B1923" i="6"/>
  <c r="O1922" i="6"/>
  <c r="P1922" i="6" s="1"/>
  <c r="F1922" i="6"/>
  <c r="G1922" i="6" s="1"/>
  <c r="B1922" i="6"/>
  <c r="O1921" i="6"/>
  <c r="P1921" i="6" s="1"/>
  <c r="F1921" i="6"/>
  <c r="G1921" i="6" s="1"/>
  <c r="B1921" i="6"/>
  <c r="O1920" i="6"/>
  <c r="P1920" i="6" s="1"/>
  <c r="G1920" i="6"/>
  <c r="F1920" i="6"/>
  <c r="B1920" i="6"/>
  <c r="O1919" i="6"/>
  <c r="P1919" i="6" s="1"/>
  <c r="F1919" i="6"/>
  <c r="G1919" i="6" s="1"/>
  <c r="B1919" i="6"/>
  <c r="O1918" i="6"/>
  <c r="P1918" i="6" s="1"/>
  <c r="F1918" i="6"/>
  <c r="G1918" i="6" s="1"/>
  <c r="B1918" i="6"/>
  <c r="O1917" i="6"/>
  <c r="P1917" i="6" s="1"/>
  <c r="F1917" i="6"/>
  <c r="G1917" i="6" s="1"/>
  <c r="B1917" i="6"/>
  <c r="O1916" i="6"/>
  <c r="P1916" i="6" s="1"/>
  <c r="F1916" i="6"/>
  <c r="G1916" i="6" s="1"/>
  <c r="B1916" i="6"/>
  <c r="O1915" i="6"/>
  <c r="P1915" i="6" s="1"/>
  <c r="F1915" i="6"/>
  <c r="G1915" i="6" s="1"/>
  <c r="B1915" i="6"/>
  <c r="O1914" i="6"/>
  <c r="P1914" i="6" s="1"/>
  <c r="F1914" i="6"/>
  <c r="G1914" i="6" s="1"/>
  <c r="B1914" i="6"/>
  <c r="O1913" i="6"/>
  <c r="P1913" i="6" s="1"/>
  <c r="F1913" i="6"/>
  <c r="G1913" i="6" s="1"/>
  <c r="B1913" i="6"/>
  <c r="O1912" i="6"/>
  <c r="P1912" i="6" s="1"/>
  <c r="F1912" i="6"/>
  <c r="G1912" i="6" s="1"/>
  <c r="B1912" i="6"/>
  <c r="O1911" i="6"/>
  <c r="P1911" i="6" s="1"/>
  <c r="F1911" i="6"/>
  <c r="G1911" i="6" s="1"/>
  <c r="B1911" i="6"/>
  <c r="O1910" i="6"/>
  <c r="P1910" i="6" s="1"/>
  <c r="F1910" i="6"/>
  <c r="G1910" i="6" s="1"/>
  <c r="B1910" i="6"/>
  <c r="O1909" i="6"/>
  <c r="P1909" i="6" s="1"/>
  <c r="F1909" i="6"/>
  <c r="G1909" i="6" s="1"/>
  <c r="B1909" i="6"/>
  <c r="O1908" i="6"/>
  <c r="P1908" i="6" s="1"/>
  <c r="F1908" i="6"/>
  <c r="G1908" i="6" s="1"/>
  <c r="B1908" i="6"/>
  <c r="O1907" i="6"/>
  <c r="P1907" i="6" s="1"/>
  <c r="F1907" i="6"/>
  <c r="G1907" i="6" s="1"/>
  <c r="B1907" i="6"/>
  <c r="O1906" i="6"/>
  <c r="P1906" i="6" s="1"/>
  <c r="F1906" i="6"/>
  <c r="G1906" i="6" s="1"/>
  <c r="B1906" i="6"/>
  <c r="O1905" i="6"/>
  <c r="P1905" i="6" s="1"/>
  <c r="F1905" i="6"/>
  <c r="G1905" i="6" s="1"/>
  <c r="B1905" i="6"/>
  <c r="O1904" i="6"/>
  <c r="P1904" i="6" s="1"/>
  <c r="F1904" i="6"/>
  <c r="G1904" i="6" s="1"/>
  <c r="B1904" i="6"/>
  <c r="O1903" i="6"/>
  <c r="P1903" i="6" s="1"/>
  <c r="F1903" i="6"/>
  <c r="G1903" i="6" s="1"/>
  <c r="B1903" i="6"/>
  <c r="O1902" i="6"/>
  <c r="P1902" i="6" s="1"/>
  <c r="F1902" i="6"/>
  <c r="G1902" i="6" s="1"/>
  <c r="B1902" i="6"/>
  <c r="O1901" i="6"/>
  <c r="P1901" i="6" s="1"/>
  <c r="F1901" i="6"/>
  <c r="G1901" i="6" s="1"/>
  <c r="B1901" i="6"/>
  <c r="O1900" i="6"/>
  <c r="P1900" i="6" s="1"/>
  <c r="F1900" i="6"/>
  <c r="G1900" i="6" s="1"/>
  <c r="B1900" i="6"/>
  <c r="O1899" i="6"/>
  <c r="P1899" i="6" s="1"/>
  <c r="F1899" i="6"/>
  <c r="G1899" i="6" s="1"/>
  <c r="B1899" i="6"/>
  <c r="O1898" i="6"/>
  <c r="P1898" i="6" s="1"/>
  <c r="F1898" i="6"/>
  <c r="G1898" i="6" s="1"/>
  <c r="B1898" i="6"/>
  <c r="O1897" i="6"/>
  <c r="P1897" i="6" s="1"/>
  <c r="F1897" i="6"/>
  <c r="G1897" i="6" s="1"/>
  <c r="B1897" i="6"/>
  <c r="O1896" i="6"/>
  <c r="P1896" i="6" s="1"/>
  <c r="F1896" i="6"/>
  <c r="G1896" i="6" s="1"/>
  <c r="B1896" i="6"/>
  <c r="O1895" i="6"/>
  <c r="P1895" i="6" s="1"/>
  <c r="F1895" i="6"/>
  <c r="G1895" i="6" s="1"/>
  <c r="B1895" i="6"/>
  <c r="O1894" i="6"/>
  <c r="P1894" i="6" s="1"/>
  <c r="F1894" i="6"/>
  <c r="G1894" i="6" s="1"/>
  <c r="B1894" i="6"/>
  <c r="O1893" i="6"/>
  <c r="P1893" i="6" s="1"/>
  <c r="F1893" i="6"/>
  <c r="G1893" i="6" s="1"/>
  <c r="B1893" i="6"/>
  <c r="O1892" i="6"/>
  <c r="P1892" i="6" s="1"/>
  <c r="F1892" i="6"/>
  <c r="G1892" i="6" s="1"/>
  <c r="B1892" i="6"/>
  <c r="O1891" i="6"/>
  <c r="P1891" i="6" s="1"/>
  <c r="F1891" i="6"/>
  <c r="G1891" i="6" s="1"/>
  <c r="B1891" i="6"/>
  <c r="O1890" i="6"/>
  <c r="P1890" i="6" s="1"/>
  <c r="F1890" i="6"/>
  <c r="G1890" i="6" s="1"/>
  <c r="B1890" i="6"/>
  <c r="O1889" i="6"/>
  <c r="P1889" i="6" s="1"/>
  <c r="F1889" i="6"/>
  <c r="G1889" i="6" s="1"/>
  <c r="B1889" i="6"/>
  <c r="O1888" i="6"/>
  <c r="P1888" i="6" s="1"/>
  <c r="F1888" i="6"/>
  <c r="G1888" i="6" s="1"/>
  <c r="B1888" i="6"/>
  <c r="O1887" i="6"/>
  <c r="P1887" i="6" s="1"/>
  <c r="F1887" i="6"/>
  <c r="G1887" i="6" s="1"/>
  <c r="B1887" i="6"/>
  <c r="O1886" i="6"/>
  <c r="P1886" i="6" s="1"/>
  <c r="F1886" i="6"/>
  <c r="G1886" i="6" s="1"/>
  <c r="B1886" i="6"/>
  <c r="O1885" i="6"/>
  <c r="P1885" i="6" s="1"/>
  <c r="F1885" i="6"/>
  <c r="G1885" i="6" s="1"/>
  <c r="B1885" i="6"/>
  <c r="O1884" i="6"/>
  <c r="P1884" i="6" s="1"/>
  <c r="F1884" i="6"/>
  <c r="G1884" i="6" s="1"/>
  <c r="B1884" i="6"/>
  <c r="O1883" i="6"/>
  <c r="P1883" i="6" s="1"/>
  <c r="F1883" i="6"/>
  <c r="G1883" i="6" s="1"/>
  <c r="B1883" i="6"/>
  <c r="O1882" i="6"/>
  <c r="P1882" i="6" s="1"/>
  <c r="F1882" i="6"/>
  <c r="G1882" i="6" s="1"/>
  <c r="B1882" i="6"/>
  <c r="O1881" i="6"/>
  <c r="P1881" i="6" s="1"/>
  <c r="F1881" i="6"/>
  <c r="G1881" i="6" s="1"/>
  <c r="B1881" i="6"/>
  <c r="O1880" i="6"/>
  <c r="P1880" i="6" s="1"/>
  <c r="F1880" i="6"/>
  <c r="G1880" i="6" s="1"/>
  <c r="B1880" i="6"/>
  <c r="O1879" i="6"/>
  <c r="P1879" i="6" s="1"/>
  <c r="F1879" i="6"/>
  <c r="G1879" i="6" s="1"/>
  <c r="B1879" i="6"/>
  <c r="O1878" i="6"/>
  <c r="P1878" i="6" s="1"/>
  <c r="F1878" i="6"/>
  <c r="G1878" i="6" s="1"/>
  <c r="B1878" i="6"/>
  <c r="O1877" i="6"/>
  <c r="P1877" i="6" s="1"/>
  <c r="F1877" i="6"/>
  <c r="G1877" i="6" s="1"/>
  <c r="B1877" i="6"/>
  <c r="O1876" i="6"/>
  <c r="P1876" i="6" s="1"/>
  <c r="F1876" i="6"/>
  <c r="G1876" i="6" s="1"/>
  <c r="B1876" i="6"/>
  <c r="O1875" i="6"/>
  <c r="P1875" i="6" s="1"/>
  <c r="F1875" i="6"/>
  <c r="G1875" i="6" s="1"/>
  <c r="B1875" i="6"/>
  <c r="O1874" i="6"/>
  <c r="P1874" i="6" s="1"/>
  <c r="F1874" i="6"/>
  <c r="G1874" i="6" s="1"/>
  <c r="B1874" i="6"/>
  <c r="O1873" i="6"/>
  <c r="P1873" i="6" s="1"/>
  <c r="F1873" i="6"/>
  <c r="G1873" i="6" s="1"/>
  <c r="B1873" i="6"/>
  <c r="O1872" i="6"/>
  <c r="P1872" i="6" s="1"/>
  <c r="F1872" i="6"/>
  <c r="G1872" i="6" s="1"/>
  <c r="B1872" i="6"/>
  <c r="O1871" i="6"/>
  <c r="P1871" i="6" s="1"/>
  <c r="F1871" i="6"/>
  <c r="G1871" i="6" s="1"/>
  <c r="B1871" i="6"/>
  <c r="O1870" i="6"/>
  <c r="P1870" i="6" s="1"/>
  <c r="F1870" i="6"/>
  <c r="G1870" i="6" s="1"/>
  <c r="B1870" i="6"/>
  <c r="O1869" i="6"/>
  <c r="P1869" i="6" s="1"/>
  <c r="F1869" i="6"/>
  <c r="G1869" i="6" s="1"/>
  <c r="B1869" i="6"/>
  <c r="O1868" i="6"/>
  <c r="P1868" i="6" s="1"/>
  <c r="F1868" i="6"/>
  <c r="G1868" i="6" s="1"/>
  <c r="B1868" i="6"/>
  <c r="O1867" i="6"/>
  <c r="P1867" i="6" s="1"/>
  <c r="F1867" i="6"/>
  <c r="G1867" i="6" s="1"/>
  <c r="B1867" i="6"/>
  <c r="O1866" i="6"/>
  <c r="P1866" i="6" s="1"/>
  <c r="F1866" i="6"/>
  <c r="G1866" i="6" s="1"/>
  <c r="B1866" i="6"/>
  <c r="O1865" i="6"/>
  <c r="P1865" i="6" s="1"/>
  <c r="F1865" i="6"/>
  <c r="G1865" i="6" s="1"/>
  <c r="B1865" i="6"/>
  <c r="O1864" i="6"/>
  <c r="P1864" i="6" s="1"/>
  <c r="F1864" i="6"/>
  <c r="G1864" i="6" s="1"/>
  <c r="B1864" i="6"/>
  <c r="O1863" i="6"/>
  <c r="P1863" i="6" s="1"/>
  <c r="F1863" i="6"/>
  <c r="G1863" i="6" s="1"/>
  <c r="B1863" i="6"/>
  <c r="O1862" i="6"/>
  <c r="P1862" i="6" s="1"/>
  <c r="F1862" i="6"/>
  <c r="G1862" i="6" s="1"/>
  <c r="B1862" i="6"/>
  <c r="O1861" i="6"/>
  <c r="P1861" i="6" s="1"/>
  <c r="F1861" i="6"/>
  <c r="G1861" i="6" s="1"/>
  <c r="B1861" i="6"/>
  <c r="O1860" i="6"/>
  <c r="P1860" i="6" s="1"/>
  <c r="F1860" i="6"/>
  <c r="G1860" i="6" s="1"/>
  <c r="B1860" i="6"/>
  <c r="O1859" i="6"/>
  <c r="P1859" i="6" s="1"/>
  <c r="F1859" i="6"/>
  <c r="G1859" i="6" s="1"/>
  <c r="B1859" i="6"/>
  <c r="O1858" i="6"/>
  <c r="P1858" i="6" s="1"/>
  <c r="F1858" i="6"/>
  <c r="G1858" i="6" s="1"/>
  <c r="B1858" i="6"/>
  <c r="O1857" i="6"/>
  <c r="P1857" i="6" s="1"/>
  <c r="F1857" i="6"/>
  <c r="G1857" i="6" s="1"/>
  <c r="B1857" i="6"/>
  <c r="O1856" i="6"/>
  <c r="P1856" i="6" s="1"/>
  <c r="F1856" i="6"/>
  <c r="G1856" i="6" s="1"/>
  <c r="B1856" i="6"/>
  <c r="O1855" i="6"/>
  <c r="P1855" i="6" s="1"/>
  <c r="F1855" i="6"/>
  <c r="G1855" i="6" s="1"/>
  <c r="B1855" i="6"/>
  <c r="P1854" i="6"/>
  <c r="O1854" i="6"/>
  <c r="F1854" i="6"/>
  <c r="G1854" i="6" s="1"/>
  <c r="B1854" i="6"/>
  <c r="O1853" i="6"/>
  <c r="P1853" i="6" s="1"/>
  <c r="F1853" i="6"/>
  <c r="G1853" i="6" s="1"/>
  <c r="B1853" i="6"/>
  <c r="O1852" i="6"/>
  <c r="P1852" i="6" s="1"/>
  <c r="F1852" i="6"/>
  <c r="G1852" i="6" s="1"/>
  <c r="B1852" i="6"/>
  <c r="O1851" i="6"/>
  <c r="P1851" i="6" s="1"/>
  <c r="F1851" i="6"/>
  <c r="G1851" i="6" s="1"/>
  <c r="B1851" i="6"/>
  <c r="O1850" i="6"/>
  <c r="P1850" i="6" s="1"/>
  <c r="F1850" i="6"/>
  <c r="G1850" i="6" s="1"/>
  <c r="B1850" i="6"/>
  <c r="O1849" i="6"/>
  <c r="P1849" i="6" s="1"/>
  <c r="F1849" i="6"/>
  <c r="G1849" i="6" s="1"/>
  <c r="B1849" i="6"/>
  <c r="O1848" i="6"/>
  <c r="P1848" i="6" s="1"/>
  <c r="F1848" i="6"/>
  <c r="G1848" i="6" s="1"/>
  <c r="B1848" i="6"/>
  <c r="O1847" i="6"/>
  <c r="P1847" i="6" s="1"/>
  <c r="F1847" i="6"/>
  <c r="G1847" i="6" s="1"/>
  <c r="B1847" i="6"/>
  <c r="O1846" i="6"/>
  <c r="P1846" i="6" s="1"/>
  <c r="F1846" i="6"/>
  <c r="G1846" i="6" s="1"/>
  <c r="B1846" i="6"/>
  <c r="O1845" i="6"/>
  <c r="P1845" i="6" s="1"/>
  <c r="F1845" i="6"/>
  <c r="G1845" i="6" s="1"/>
  <c r="B1845" i="6"/>
  <c r="O1844" i="6"/>
  <c r="P1844" i="6" s="1"/>
  <c r="F1844" i="6"/>
  <c r="G1844" i="6" s="1"/>
  <c r="B1844" i="6"/>
  <c r="O1843" i="6"/>
  <c r="P1843" i="6" s="1"/>
  <c r="F1843" i="6"/>
  <c r="G1843" i="6" s="1"/>
  <c r="B1843" i="6"/>
  <c r="O1842" i="6"/>
  <c r="P1842" i="6" s="1"/>
  <c r="F1842" i="6"/>
  <c r="G1842" i="6" s="1"/>
  <c r="B1842" i="6"/>
  <c r="O1841" i="6"/>
  <c r="P1841" i="6" s="1"/>
  <c r="F1841" i="6"/>
  <c r="G1841" i="6" s="1"/>
  <c r="B1841" i="6"/>
  <c r="O1840" i="6"/>
  <c r="P1840" i="6" s="1"/>
  <c r="F1840" i="6"/>
  <c r="G1840" i="6" s="1"/>
  <c r="B1840" i="6"/>
  <c r="O1839" i="6"/>
  <c r="P1839" i="6" s="1"/>
  <c r="F1839" i="6"/>
  <c r="G1839" i="6" s="1"/>
  <c r="B1839" i="6"/>
  <c r="O1838" i="6"/>
  <c r="P1838" i="6" s="1"/>
  <c r="F1838" i="6"/>
  <c r="G1838" i="6" s="1"/>
  <c r="B1838" i="6"/>
  <c r="O1837" i="6"/>
  <c r="P1837" i="6" s="1"/>
  <c r="F1837" i="6"/>
  <c r="G1837" i="6" s="1"/>
  <c r="B1837" i="6"/>
  <c r="O1836" i="6"/>
  <c r="P1836" i="6" s="1"/>
  <c r="F1836" i="6"/>
  <c r="G1836" i="6" s="1"/>
  <c r="B1836" i="6"/>
  <c r="O1835" i="6"/>
  <c r="P1835" i="6" s="1"/>
  <c r="F1835" i="6"/>
  <c r="G1835" i="6" s="1"/>
  <c r="B1835" i="6"/>
  <c r="O1834" i="6"/>
  <c r="P1834" i="6" s="1"/>
  <c r="F1834" i="6"/>
  <c r="G1834" i="6" s="1"/>
  <c r="B1834" i="6"/>
  <c r="O1833" i="6"/>
  <c r="P1833" i="6" s="1"/>
  <c r="F1833" i="6"/>
  <c r="G1833" i="6" s="1"/>
  <c r="B1833" i="6"/>
  <c r="O1832" i="6"/>
  <c r="P1832" i="6" s="1"/>
  <c r="F1832" i="6"/>
  <c r="G1832" i="6" s="1"/>
  <c r="B1832" i="6"/>
  <c r="O1831" i="6"/>
  <c r="P1831" i="6" s="1"/>
  <c r="F1831" i="6"/>
  <c r="G1831" i="6" s="1"/>
  <c r="B1831" i="6"/>
  <c r="O1830" i="6"/>
  <c r="P1830" i="6" s="1"/>
  <c r="F1830" i="6"/>
  <c r="G1830" i="6" s="1"/>
  <c r="B1830" i="6"/>
  <c r="O1829" i="6"/>
  <c r="P1829" i="6" s="1"/>
  <c r="F1829" i="6"/>
  <c r="G1829" i="6" s="1"/>
  <c r="B1829" i="6"/>
  <c r="O1828" i="6"/>
  <c r="P1828" i="6" s="1"/>
  <c r="F1828" i="6"/>
  <c r="G1828" i="6" s="1"/>
  <c r="B1828" i="6"/>
  <c r="O1827" i="6"/>
  <c r="P1827" i="6" s="1"/>
  <c r="F1827" i="6"/>
  <c r="G1827" i="6" s="1"/>
  <c r="B1827" i="6"/>
  <c r="O1826" i="6"/>
  <c r="P1826" i="6" s="1"/>
  <c r="F1826" i="6"/>
  <c r="G1826" i="6" s="1"/>
  <c r="B1826" i="6"/>
  <c r="O1825" i="6"/>
  <c r="P1825" i="6" s="1"/>
  <c r="F1825" i="6"/>
  <c r="G1825" i="6" s="1"/>
  <c r="B1825" i="6"/>
  <c r="O1824" i="6"/>
  <c r="P1824" i="6" s="1"/>
  <c r="F1824" i="6"/>
  <c r="G1824" i="6" s="1"/>
  <c r="B1824" i="6"/>
  <c r="O1823" i="6"/>
  <c r="P1823" i="6" s="1"/>
  <c r="F1823" i="6"/>
  <c r="G1823" i="6" s="1"/>
  <c r="B1823" i="6"/>
  <c r="O1822" i="6"/>
  <c r="P1822" i="6" s="1"/>
  <c r="F1822" i="6"/>
  <c r="G1822" i="6" s="1"/>
  <c r="B1822" i="6"/>
  <c r="O1821" i="6"/>
  <c r="P1821" i="6" s="1"/>
  <c r="F1821" i="6"/>
  <c r="G1821" i="6" s="1"/>
  <c r="B1821" i="6"/>
  <c r="O1820" i="6"/>
  <c r="P1820" i="6" s="1"/>
  <c r="F1820" i="6"/>
  <c r="G1820" i="6" s="1"/>
  <c r="B1820" i="6"/>
  <c r="O1819" i="6"/>
  <c r="P1819" i="6" s="1"/>
  <c r="F1819" i="6"/>
  <c r="G1819" i="6" s="1"/>
  <c r="B1819" i="6"/>
  <c r="O1818" i="6"/>
  <c r="P1818" i="6" s="1"/>
  <c r="F1818" i="6"/>
  <c r="G1818" i="6" s="1"/>
  <c r="B1818" i="6"/>
  <c r="O1817" i="6"/>
  <c r="P1817" i="6" s="1"/>
  <c r="F1817" i="6"/>
  <c r="G1817" i="6" s="1"/>
  <c r="B1817" i="6"/>
  <c r="O1816" i="6"/>
  <c r="P1816" i="6" s="1"/>
  <c r="F1816" i="6"/>
  <c r="G1816" i="6" s="1"/>
  <c r="B1816" i="6"/>
  <c r="O1815" i="6"/>
  <c r="P1815" i="6" s="1"/>
  <c r="F1815" i="6"/>
  <c r="G1815" i="6" s="1"/>
  <c r="B1815" i="6"/>
  <c r="O1814" i="6"/>
  <c r="P1814" i="6" s="1"/>
  <c r="F1814" i="6"/>
  <c r="G1814" i="6" s="1"/>
  <c r="B1814" i="6"/>
  <c r="O1813" i="6"/>
  <c r="P1813" i="6" s="1"/>
  <c r="F1813" i="6"/>
  <c r="G1813" i="6" s="1"/>
  <c r="B1813" i="6"/>
  <c r="O1812" i="6"/>
  <c r="P1812" i="6" s="1"/>
  <c r="F1812" i="6"/>
  <c r="G1812" i="6" s="1"/>
  <c r="B1812" i="6"/>
  <c r="O1811" i="6"/>
  <c r="P1811" i="6" s="1"/>
  <c r="F1811" i="6"/>
  <c r="G1811" i="6" s="1"/>
  <c r="B1811" i="6"/>
  <c r="O1810" i="6"/>
  <c r="P1810" i="6" s="1"/>
  <c r="F1810" i="6"/>
  <c r="G1810" i="6" s="1"/>
  <c r="B1810" i="6"/>
  <c r="O1809" i="6"/>
  <c r="P1809" i="6" s="1"/>
  <c r="F1809" i="6"/>
  <c r="G1809" i="6" s="1"/>
  <c r="B1809" i="6"/>
  <c r="O1808" i="6"/>
  <c r="P1808" i="6" s="1"/>
  <c r="F1808" i="6"/>
  <c r="G1808" i="6" s="1"/>
  <c r="B1808" i="6"/>
  <c r="O1807" i="6"/>
  <c r="P1807" i="6" s="1"/>
  <c r="F1807" i="6"/>
  <c r="G1807" i="6" s="1"/>
  <c r="B1807" i="6"/>
  <c r="O1806" i="6"/>
  <c r="P1806" i="6" s="1"/>
  <c r="F1806" i="6"/>
  <c r="G1806" i="6" s="1"/>
  <c r="B1806" i="6"/>
  <c r="O1805" i="6"/>
  <c r="P1805" i="6" s="1"/>
  <c r="F1805" i="6"/>
  <c r="G1805" i="6" s="1"/>
  <c r="B1805" i="6"/>
  <c r="O1804" i="6"/>
  <c r="P1804" i="6" s="1"/>
  <c r="F1804" i="6"/>
  <c r="G1804" i="6" s="1"/>
  <c r="B1804" i="6"/>
  <c r="O1803" i="6"/>
  <c r="P1803" i="6" s="1"/>
  <c r="F1803" i="6"/>
  <c r="G1803" i="6" s="1"/>
  <c r="B1803" i="6"/>
  <c r="O1802" i="6"/>
  <c r="P1802" i="6" s="1"/>
  <c r="F1802" i="6"/>
  <c r="G1802" i="6" s="1"/>
  <c r="B1802" i="6"/>
  <c r="O1801" i="6"/>
  <c r="P1801" i="6" s="1"/>
  <c r="F1801" i="6"/>
  <c r="G1801" i="6" s="1"/>
  <c r="B1801" i="6"/>
  <c r="O1800" i="6"/>
  <c r="P1800" i="6" s="1"/>
  <c r="F1800" i="6"/>
  <c r="G1800" i="6" s="1"/>
  <c r="B1800" i="6"/>
  <c r="O1799" i="6"/>
  <c r="P1799" i="6" s="1"/>
  <c r="F1799" i="6"/>
  <c r="G1799" i="6" s="1"/>
  <c r="B1799" i="6"/>
  <c r="O1798" i="6"/>
  <c r="P1798" i="6" s="1"/>
  <c r="F1798" i="6"/>
  <c r="G1798" i="6" s="1"/>
  <c r="B1798" i="6"/>
  <c r="O1797" i="6"/>
  <c r="P1797" i="6" s="1"/>
  <c r="F1797" i="6"/>
  <c r="G1797" i="6" s="1"/>
  <c r="B1797" i="6"/>
  <c r="O1796" i="6"/>
  <c r="P1796" i="6" s="1"/>
  <c r="F1796" i="6"/>
  <c r="G1796" i="6" s="1"/>
  <c r="B1796" i="6"/>
  <c r="O1795" i="6"/>
  <c r="P1795" i="6" s="1"/>
  <c r="F1795" i="6"/>
  <c r="G1795" i="6" s="1"/>
  <c r="B1795" i="6"/>
  <c r="O1794" i="6"/>
  <c r="P1794" i="6" s="1"/>
  <c r="F1794" i="6"/>
  <c r="G1794" i="6" s="1"/>
  <c r="B1794" i="6"/>
  <c r="O1793" i="6"/>
  <c r="P1793" i="6" s="1"/>
  <c r="F1793" i="6"/>
  <c r="G1793" i="6" s="1"/>
  <c r="B1793" i="6"/>
  <c r="O1792" i="6"/>
  <c r="P1792" i="6" s="1"/>
  <c r="F1792" i="6"/>
  <c r="G1792" i="6" s="1"/>
  <c r="B1792" i="6"/>
  <c r="O1791" i="6"/>
  <c r="P1791" i="6" s="1"/>
  <c r="F1791" i="6"/>
  <c r="G1791" i="6" s="1"/>
  <c r="B1791" i="6"/>
  <c r="O1790" i="6"/>
  <c r="P1790" i="6" s="1"/>
  <c r="F1790" i="6"/>
  <c r="G1790" i="6" s="1"/>
  <c r="B1790" i="6"/>
  <c r="O1789" i="6"/>
  <c r="P1789" i="6" s="1"/>
  <c r="F1789" i="6"/>
  <c r="G1789" i="6" s="1"/>
  <c r="B1789" i="6"/>
  <c r="O1788" i="6"/>
  <c r="P1788" i="6" s="1"/>
  <c r="F1788" i="6"/>
  <c r="G1788" i="6" s="1"/>
  <c r="B1788" i="6"/>
  <c r="O1787" i="6"/>
  <c r="P1787" i="6" s="1"/>
  <c r="F1787" i="6"/>
  <c r="G1787" i="6" s="1"/>
  <c r="B1787" i="6"/>
  <c r="O1786" i="6"/>
  <c r="P1786" i="6" s="1"/>
  <c r="G1786" i="6"/>
  <c r="F1786" i="6"/>
  <c r="B1786" i="6"/>
  <c r="O1785" i="6"/>
  <c r="P1785" i="6" s="1"/>
  <c r="F1785" i="6"/>
  <c r="G1785" i="6" s="1"/>
  <c r="B1785" i="6"/>
  <c r="O1784" i="6"/>
  <c r="P1784" i="6" s="1"/>
  <c r="F1784" i="6"/>
  <c r="G1784" i="6" s="1"/>
  <c r="B1784" i="6"/>
  <c r="O1783" i="6"/>
  <c r="P1783" i="6" s="1"/>
  <c r="F1783" i="6"/>
  <c r="G1783" i="6" s="1"/>
  <c r="B1783" i="6"/>
  <c r="O1782" i="6"/>
  <c r="P1782" i="6" s="1"/>
  <c r="F1782" i="6"/>
  <c r="G1782" i="6" s="1"/>
  <c r="B1782" i="6"/>
  <c r="O1781" i="6"/>
  <c r="P1781" i="6" s="1"/>
  <c r="F1781" i="6"/>
  <c r="G1781" i="6" s="1"/>
  <c r="B1781" i="6"/>
  <c r="O1780" i="6"/>
  <c r="P1780" i="6" s="1"/>
  <c r="F1780" i="6"/>
  <c r="G1780" i="6" s="1"/>
  <c r="B1780" i="6"/>
  <c r="O1779" i="6"/>
  <c r="P1779" i="6" s="1"/>
  <c r="F1779" i="6"/>
  <c r="G1779" i="6" s="1"/>
  <c r="B1779" i="6"/>
  <c r="O1778" i="6"/>
  <c r="P1778" i="6" s="1"/>
  <c r="F1778" i="6"/>
  <c r="G1778" i="6" s="1"/>
  <c r="B1778" i="6"/>
  <c r="O1777" i="6"/>
  <c r="P1777" i="6" s="1"/>
  <c r="F1777" i="6"/>
  <c r="G1777" i="6" s="1"/>
  <c r="B1777" i="6"/>
  <c r="O1776" i="6"/>
  <c r="P1776" i="6" s="1"/>
  <c r="F1776" i="6"/>
  <c r="G1776" i="6" s="1"/>
  <c r="B1776" i="6"/>
  <c r="O1775" i="6"/>
  <c r="P1775" i="6" s="1"/>
  <c r="F1775" i="6"/>
  <c r="G1775" i="6" s="1"/>
  <c r="B1775" i="6"/>
  <c r="O1774" i="6"/>
  <c r="P1774" i="6" s="1"/>
  <c r="F1774" i="6"/>
  <c r="G1774" i="6" s="1"/>
  <c r="B1774" i="6"/>
  <c r="O1773" i="6"/>
  <c r="P1773" i="6" s="1"/>
  <c r="F1773" i="6"/>
  <c r="G1773" i="6" s="1"/>
  <c r="B1773" i="6"/>
  <c r="O1772" i="6"/>
  <c r="P1772" i="6" s="1"/>
  <c r="F1772" i="6"/>
  <c r="G1772" i="6" s="1"/>
  <c r="B1772" i="6"/>
  <c r="O1771" i="6"/>
  <c r="P1771" i="6" s="1"/>
  <c r="F1771" i="6"/>
  <c r="G1771" i="6" s="1"/>
  <c r="B1771" i="6"/>
  <c r="O1770" i="6"/>
  <c r="P1770" i="6" s="1"/>
  <c r="F1770" i="6"/>
  <c r="G1770" i="6" s="1"/>
  <c r="B1770" i="6"/>
  <c r="O1769" i="6"/>
  <c r="P1769" i="6" s="1"/>
  <c r="F1769" i="6"/>
  <c r="G1769" i="6" s="1"/>
  <c r="B1769" i="6"/>
  <c r="O1768" i="6"/>
  <c r="P1768" i="6" s="1"/>
  <c r="F1768" i="6"/>
  <c r="G1768" i="6" s="1"/>
  <c r="B1768" i="6"/>
  <c r="O1767" i="6"/>
  <c r="P1767" i="6" s="1"/>
  <c r="F1767" i="6"/>
  <c r="G1767" i="6" s="1"/>
  <c r="B1767" i="6"/>
  <c r="O1766" i="6"/>
  <c r="P1766" i="6" s="1"/>
  <c r="F1766" i="6"/>
  <c r="G1766" i="6" s="1"/>
  <c r="B1766" i="6"/>
  <c r="O1765" i="6"/>
  <c r="P1765" i="6" s="1"/>
  <c r="F1765" i="6"/>
  <c r="G1765" i="6" s="1"/>
  <c r="B1765" i="6"/>
  <c r="O1764" i="6"/>
  <c r="P1764" i="6" s="1"/>
  <c r="F1764" i="6"/>
  <c r="G1764" i="6" s="1"/>
  <c r="B1764" i="6"/>
  <c r="O1763" i="6"/>
  <c r="P1763" i="6" s="1"/>
  <c r="F1763" i="6"/>
  <c r="G1763" i="6" s="1"/>
  <c r="B1763" i="6"/>
  <c r="O1762" i="6"/>
  <c r="P1762" i="6" s="1"/>
  <c r="F1762" i="6"/>
  <c r="G1762" i="6" s="1"/>
  <c r="B1762" i="6"/>
  <c r="O1761" i="6"/>
  <c r="P1761" i="6" s="1"/>
  <c r="F1761" i="6"/>
  <c r="G1761" i="6" s="1"/>
  <c r="B1761" i="6"/>
  <c r="O1760" i="6"/>
  <c r="P1760" i="6" s="1"/>
  <c r="F1760" i="6"/>
  <c r="G1760" i="6" s="1"/>
  <c r="B1760" i="6"/>
  <c r="O1759" i="6"/>
  <c r="P1759" i="6" s="1"/>
  <c r="F1759" i="6"/>
  <c r="G1759" i="6" s="1"/>
  <c r="B1759" i="6"/>
  <c r="O1758" i="6"/>
  <c r="P1758" i="6" s="1"/>
  <c r="F1758" i="6"/>
  <c r="G1758" i="6" s="1"/>
  <c r="B1758" i="6"/>
  <c r="O1757" i="6"/>
  <c r="P1757" i="6" s="1"/>
  <c r="F1757" i="6"/>
  <c r="G1757" i="6" s="1"/>
  <c r="B1757" i="6"/>
  <c r="O1756" i="6"/>
  <c r="P1756" i="6" s="1"/>
  <c r="F1756" i="6"/>
  <c r="G1756" i="6" s="1"/>
  <c r="B1756" i="6"/>
  <c r="O1755" i="6"/>
  <c r="P1755" i="6" s="1"/>
  <c r="F1755" i="6"/>
  <c r="G1755" i="6" s="1"/>
  <c r="B1755" i="6"/>
  <c r="O1754" i="6"/>
  <c r="P1754" i="6" s="1"/>
  <c r="F1754" i="6"/>
  <c r="G1754" i="6" s="1"/>
  <c r="B1754" i="6"/>
  <c r="O1753" i="6"/>
  <c r="P1753" i="6" s="1"/>
  <c r="F1753" i="6"/>
  <c r="G1753" i="6" s="1"/>
  <c r="B1753" i="6"/>
  <c r="O1752" i="6"/>
  <c r="P1752" i="6" s="1"/>
  <c r="F1752" i="6"/>
  <c r="G1752" i="6" s="1"/>
  <c r="B1752" i="6"/>
  <c r="O1751" i="6"/>
  <c r="P1751" i="6" s="1"/>
  <c r="F1751" i="6"/>
  <c r="G1751" i="6" s="1"/>
  <c r="B1751" i="6"/>
  <c r="O1750" i="6"/>
  <c r="P1750" i="6" s="1"/>
  <c r="F1750" i="6"/>
  <c r="G1750" i="6" s="1"/>
  <c r="B1750" i="6"/>
  <c r="O1749" i="6"/>
  <c r="P1749" i="6" s="1"/>
  <c r="F1749" i="6"/>
  <c r="G1749" i="6" s="1"/>
  <c r="B1749" i="6"/>
  <c r="O1748" i="6"/>
  <c r="P1748" i="6" s="1"/>
  <c r="F1748" i="6"/>
  <c r="G1748" i="6" s="1"/>
  <c r="B1748" i="6"/>
  <c r="O1747" i="6"/>
  <c r="P1747" i="6" s="1"/>
  <c r="F1747" i="6"/>
  <c r="G1747" i="6" s="1"/>
  <c r="B1747" i="6"/>
  <c r="O1746" i="6"/>
  <c r="P1746" i="6" s="1"/>
  <c r="F1746" i="6"/>
  <c r="G1746" i="6" s="1"/>
  <c r="B1746" i="6"/>
  <c r="O1745" i="6"/>
  <c r="P1745" i="6" s="1"/>
  <c r="F1745" i="6"/>
  <c r="G1745" i="6" s="1"/>
  <c r="B1745" i="6"/>
  <c r="O1744" i="6"/>
  <c r="P1744" i="6" s="1"/>
  <c r="F1744" i="6"/>
  <c r="G1744" i="6" s="1"/>
  <c r="B1744" i="6"/>
  <c r="O1743" i="6"/>
  <c r="P1743" i="6" s="1"/>
  <c r="F1743" i="6"/>
  <c r="G1743" i="6" s="1"/>
  <c r="B1743" i="6"/>
  <c r="O1742" i="6"/>
  <c r="P1742" i="6" s="1"/>
  <c r="F1742" i="6"/>
  <c r="G1742" i="6" s="1"/>
  <c r="B1742" i="6"/>
  <c r="O1741" i="6"/>
  <c r="P1741" i="6" s="1"/>
  <c r="F1741" i="6"/>
  <c r="G1741" i="6" s="1"/>
  <c r="B1741" i="6"/>
  <c r="O1740" i="6"/>
  <c r="P1740" i="6" s="1"/>
  <c r="F1740" i="6"/>
  <c r="G1740" i="6" s="1"/>
  <c r="B1740" i="6"/>
  <c r="O1739" i="6"/>
  <c r="P1739" i="6" s="1"/>
  <c r="F1739" i="6"/>
  <c r="G1739" i="6" s="1"/>
  <c r="B1739" i="6"/>
  <c r="O1738" i="6"/>
  <c r="P1738" i="6" s="1"/>
  <c r="F1738" i="6"/>
  <c r="G1738" i="6" s="1"/>
  <c r="B1738" i="6"/>
  <c r="O1737" i="6"/>
  <c r="P1737" i="6" s="1"/>
  <c r="F1737" i="6"/>
  <c r="G1737" i="6" s="1"/>
  <c r="B1737" i="6"/>
  <c r="O1736" i="6"/>
  <c r="P1736" i="6" s="1"/>
  <c r="F1736" i="6"/>
  <c r="G1736" i="6" s="1"/>
  <c r="B1736" i="6"/>
  <c r="O1735" i="6"/>
  <c r="P1735" i="6" s="1"/>
  <c r="F1735" i="6"/>
  <c r="G1735" i="6" s="1"/>
  <c r="B1735" i="6"/>
  <c r="O1734" i="6"/>
  <c r="P1734" i="6" s="1"/>
  <c r="F1734" i="6"/>
  <c r="G1734" i="6" s="1"/>
  <c r="B1734" i="6"/>
  <c r="O1733" i="6"/>
  <c r="P1733" i="6" s="1"/>
  <c r="F1733" i="6"/>
  <c r="G1733" i="6" s="1"/>
  <c r="B1733" i="6"/>
  <c r="O1732" i="6"/>
  <c r="P1732" i="6" s="1"/>
  <c r="F1732" i="6"/>
  <c r="G1732" i="6" s="1"/>
  <c r="B1732" i="6"/>
  <c r="O1731" i="6"/>
  <c r="P1731" i="6" s="1"/>
  <c r="F1731" i="6"/>
  <c r="G1731" i="6" s="1"/>
  <c r="B1731" i="6"/>
  <c r="O1730" i="6"/>
  <c r="P1730" i="6" s="1"/>
  <c r="F1730" i="6"/>
  <c r="G1730" i="6" s="1"/>
  <c r="B1730" i="6"/>
  <c r="O1729" i="6"/>
  <c r="P1729" i="6" s="1"/>
  <c r="F1729" i="6"/>
  <c r="G1729" i="6" s="1"/>
  <c r="B1729" i="6"/>
  <c r="O1728" i="6"/>
  <c r="P1728" i="6" s="1"/>
  <c r="F1728" i="6"/>
  <c r="G1728" i="6" s="1"/>
  <c r="B1728" i="6"/>
  <c r="O1727" i="6"/>
  <c r="P1727" i="6" s="1"/>
  <c r="F1727" i="6"/>
  <c r="G1727" i="6" s="1"/>
  <c r="B1727" i="6"/>
  <c r="O1726" i="6"/>
  <c r="P1726" i="6" s="1"/>
  <c r="F1726" i="6"/>
  <c r="G1726" i="6" s="1"/>
  <c r="B1726" i="6"/>
  <c r="O1725" i="6"/>
  <c r="P1725" i="6" s="1"/>
  <c r="F1725" i="6"/>
  <c r="G1725" i="6" s="1"/>
  <c r="B1725" i="6"/>
  <c r="O1724" i="6"/>
  <c r="P1724" i="6" s="1"/>
  <c r="F1724" i="6"/>
  <c r="G1724" i="6" s="1"/>
  <c r="B1724" i="6"/>
  <c r="O1723" i="6"/>
  <c r="P1723" i="6" s="1"/>
  <c r="F1723" i="6"/>
  <c r="G1723" i="6" s="1"/>
  <c r="B1723" i="6"/>
  <c r="O1722" i="6"/>
  <c r="P1722" i="6" s="1"/>
  <c r="F1722" i="6"/>
  <c r="G1722" i="6" s="1"/>
  <c r="B1722" i="6"/>
  <c r="O1721" i="6"/>
  <c r="P1721" i="6" s="1"/>
  <c r="F1721" i="6"/>
  <c r="G1721" i="6" s="1"/>
  <c r="B1721" i="6"/>
  <c r="O1720" i="6"/>
  <c r="P1720" i="6" s="1"/>
  <c r="F1720" i="6"/>
  <c r="G1720" i="6" s="1"/>
  <c r="B1720" i="6"/>
  <c r="O1719" i="6"/>
  <c r="P1719" i="6" s="1"/>
  <c r="F1719" i="6"/>
  <c r="G1719" i="6" s="1"/>
  <c r="B1719" i="6"/>
  <c r="O1718" i="6"/>
  <c r="P1718" i="6" s="1"/>
  <c r="F1718" i="6"/>
  <c r="G1718" i="6" s="1"/>
  <c r="B1718" i="6"/>
  <c r="O1717" i="6"/>
  <c r="P1717" i="6" s="1"/>
  <c r="F1717" i="6"/>
  <c r="G1717" i="6" s="1"/>
  <c r="B1717" i="6"/>
  <c r="O1716" i="6"/>
  <c r="P1716" i="6" s="1"/>
  <c r="F1716" i="6"/>
  <c r="G1716" i="6" s="1"/>
  <c r="B1716" i="6"/>
  <c r="O1715" i="6"/>
  <c r="P1715" i="6" s="1"/>
  <c r="G1715" i="6"/>
  <c r="F1715" i="6"/>
  <c r="B1715" i="6"/>
  <c r="P1714" i="6"/>
  <c r="O1714" i="6"/>
  <c r="F1714" i="6"/>
  <c r="G1714" i="6" s="1"/>
  <c r="B1714" i="6"/>
  <c r="O1713" i="6"/>
  <c r="P1713" i="6" s="1"/>
  <c r="F1713" i="6"/>
  <c r="G1713" i="6" s="1"/>
  <c r="B1713" i="6"/>
  <c r="O1712" i="6"/>
  <c r="P1712" i="6" s="1"/>
  <c r="F1712" i="6"/>
  <c r="G1712" i="6" s="1"/>
  <c r="B1712" i="6"/>
  <c r="O1711" i="6"/>
  <c r="P1711" i="6" s="1"/>
  <c r="F1711" i="6"/>
  <c r="G1711" i="6" s="1"/>
  <c r="B1711" i="6"/>
  <c r="O1710" i="6"/>
  <c r="P1710" i="6" s="1"/>
  <c r="F1710" i="6"/>
  <c r="G1710" i="6" s="1"/>
  <c r="B1710" i="6"/>
  <c r="O1709" i="6"/>
  <c r="P1709" i="6" s="1"/>
  <c r="F1709" i="6"/>
  <c r="G1709" i="6" s="1"/>
  <c r="B1709" i="6"/>
  <c r="O1708" i="6"/>
  <c r="P1708" i="6" s="1"/>
  <c r="F1708" i="6"/>
  <c r="G1708" i="6" s="1"/>
  <c r="B1708" i="6"/>
  <c r="O1707" i="6"/>
  <c r="P1707" i="6" s="1"/>
  <c r="F1707" i="6"/>
  <c r="G1707" i="6" s="1"/>
  <c r="B1707" i="6"/>
  <c r="O1706" i="6"/>
  <c r="P1706" i="6" s="1"/>
  <c r="F1706" i="6"/>
  <c r="G1706" i="6" s="1"/>
  <c r="B1706" i="6"/>
  <c r="O1705" i="6"/>
  <c r="P1705" i="6" s="1"/>
  <c r="F1705" i="6"/>
  <c r="G1705" i="6" s="1"/>
  <c r="B1705" i="6"/>
  <c r="O1704" i="6"/>
  <c r="P1704" i="6" s="1"/>
  <c r="F1704" i="6"/>
  <c r="G1704" i="6" s="1"/>
  <c r="B1704" i="6"/>
  <c r="O1703" i="6"/>
  <c r="P1703" i="6" s="1"/>
  <c r="F1703" i="6"/>
  <c r="G1703" i="6" s="1"/>
  <c r="B1703" i="6"/>
  <c r="O1702" i="6"/>
  <c r="P1702" i="6" s="1"/>
  <c r="F1702" i="6"/>
  <c r="G1702" i="6" s="1"/>
  <c r="B1702" i="6"/>
  <c r="O1701" i="6"/>
  <c r="P1701" i="6" s="1"/>
  <c r="F1701" i="6"/>
  <c r="G1701" i="6" s="1"/>
  <c r="B1701" i="6"/>
  <c r="O1700" i="6"/>
  <c r="P1700" i="6" s="1"/>
  <c r="F1700" i="6"/>
  <c r="G1700" i="6" s="1"/>
  <c r="B1700" i="6"/>
  <c r="O1699" i="6"/>
  <c r="P1699" i="6" s="1"/>
  <c r="F1699" i="6"/>
  <c r="G1699" i="6" s="1"/>
  <c r="B1699" i="6"/>
  <c r="O1698" i="6"/>
  <c r="P1698" i="6" s="1"/>
  <c r="G1698" i="6"/>
  <c r="F1698" i="6"/>
  <c r="B1698" i="6"/>
  <c r="O1697" i="6"/>
  <c r="P1697" i="6" s="1"/>
  <c r="F1697" i="6"/>
  <c r="G1697" i="6" s="1"/>
  <c r="B1697" i="6"/>
  <c r="O1696" i="6"/>
  <c r="P1696" i="6" s="1"/>
  <c r="F1696" i="6"/>
  <c r="G1696" i="6" s="1"/>
  <c r="B1696" i="6"/>
  <c r="O1695" i="6"/>
  <c r="P1695" i="6" s="1"/>
  <c r="F1695" i="6"/>
  <c r="G1695" i="6" s="1"/>
  <c r="B1695" i="6"/>
  <c r="O1694" i="6"/>
  <c r="P1694" i="6" s="1"/>
  <c r="F1694" i="6"/>
  <c r="G1694" i="6" s="1"/>
  <c r="B1694" i="6"/>
  <c r="O1693" i="6"/>
  <c r="P1693" i="6" s="1"/>
  <c r="F1693" i="6"/>
  <c r="G1693" i="6" s="1"/>
  <c r="B1693" i="6"/>
  <c r="O1692" i="6"/>
  <c r="P1692" i="6" s="1"/>
  <c r="F1692" i="6"/>
  <c r="G1692" i="6" s="1"/>
  <c r="B1692" i="6"/>
  <c r="O1691" i="6"/>
  <c r="P1691" i="6" s="1"/>
  <c r="F1691" i="6"/>
  <c r="G1691" i="6" s="1"/>
  <c r="B1691" i="6"/>
  <c r="O1690" i="6"/>
  <c r="P1690" i="6" s="1"/>
  <c r="F1690" i="6"/>
  <c r="G1690" i="6" s="1"/>
  <c r="B1690" i="6"/>
  <c r="O1689" i="6"/>
  <c r="P1689" i="6" s="1"/>
  <c r="F1689" i="6"/>
  <c r="G1689" i="6" s="1"/>
  <c r="B1689" i="6"/>
  <c r="O1688" i="6"/>
  <c r="P1688" i="6" s="1"/>
  <c r="F1688" i="6"/>
  <c r="G1688" i="6" s="1"/>
  <c r="B1688" i="6"/>
  <c r="O1687" i="6"/>
  <c r="P1687" i="6" s="1"/>
  <c r="F1687" i="6"/>
  <c r="G1687" i="6" s="1"/>
  <c r="B1687" i="6"/>
  <c r="O1686" i="6"/>
  <c r="P1686" i="6" s="1"/>
  <c r="F1686" i="6"/>
  <c r="G1686" i="6" s="1"/>
  <c r="B1686" i="6"/>
  <c r="O1685" i="6"/>
  <c r="P1685" i="6" s="1"/>
  <c r="F1685" i="6"/>
  <c r="G1685" i="6" s="1"/>
  <c r="B1685" i="6"/>
  <c r="O1684" i="6"/>
  <c r="P1684" i="6" s="1"/>
  <c r="F1684" i="6"/>
  <c r="G1684" i="6" s="1"/>
  <c r="B1684" i="6"/>
  <c r="O1683" i="6"/>
  <c r="P1683" i="6" s="1"/>
  <c r="F1683" i="6"/>
  <c r="G1683" i="6" s="1"/>
  <c r="B1683" i="6"/>
  <c r="O1682" i="6"/>
  <c r="P1682" i="6" s="1"/>
  <c r="F1682" i="6"/>
  <c r="G1682" i="6" s="1"/>
  <c r="B1682" i="6"/>
  <c r="O1681" i="6"/>
  <c r="P1681" i="6" s="1"/>
  <c r="G1681" i="6"/>
  <c r="F1681" i="6"/>
  <c r="B1681" i="6"/>
  <c r="O1680" i="6"/>
  <c r="P1680" i="6" s="1"/>
  <c r="F1680" i="6"/>
  <c r="G1680" i="6" s="1"/>
  <c r="B1680" i="6"/>
  <c r="O1679" i="6"/>
  <c r="P1679" i="6" s="1"/>
  <c r="F1679" i="6"/>
  <c r="G1679" i="6" s="1"/>
  <c r="B1679" i="6"/>
  <c r="O1678" i="6"/>
  <c r="P1678" i="6" s="1"/>
  <c r="F1678" i="6"/>
  <c r="G1678" i="6" s="1"/>
  <c r="B1678" i="6"/>
  <c r="O1677" i="6"/>
  <c r="P1677" i="6" s="1"/>
  <c r="F1677" i="6"/>
  <c r="G1677" i="6" s="1"/>
  <c r="B1677" i="6"/>
  <c r="O1676" i="6"/>
  <c r="P1676" i="6" s="1"/>
  <c r="F1676" i="6"/>
  <c r="G1676" i="6" s="1"/>
  <c r="B1676" i="6"/>
  <c r="O1675" i="6"/>
  <c r="P1675" i="6" s="1"/>
  <c r="F1675" i="6"/>
  <c r="G1675" i="6" s="1"/>
  <c r="B1675" i="6"/>
  <c r="O1674" i="6"/>
  <c r="P1674" i="6" s="1"/>
  <c r="F1674" i="6"/>
  <c r="G1674" i="6" s="1"/>
  <c r="B1674" i="6"/>
  <c r="O1673" i="6"/>
  <c r="P1673" i="6" s="1"/>
  <c r="F1673" i="6"/>
  <c r="G1673" i="6" s="1"/>
  <c r="B1673" i="6"/>
  <c r="O1672" i="6"/>
  <c r="P1672" i="6" s="1"/>
  <c r="F1672" i="6"/>
  <c r="G1672" i="6" s="1"/>
  <c r="B1672" i="6"/>
  <c r="O1671" i="6"/>
  <c r="P1671" i="6" s="1"/>
  <c r="F1671" i="6"/>
  <c r="G1671" i="6" s="1"/>
  <c r="B1671" i="6"/>
  <c r="O1670" i="6"/>
  <c r="P1670" i="6" s="1"/>
  <c r="F1670" i="6"/>
  <c r="G1670" i="6" s="1"/>
  <c r="B1670" i="6"/>
  <c r="O1669" i="6"/>
  <c r="P1669" i="6" s="1"/>
  <c r="F1669" i="6"/>
  <c r="G1669" i="6" s="1"/>
  <c r="B1669" i="6"/>
  <c r="O1668" i="6"/>
  <c r="P1668" i="6" s="1"/>
  <c r="F1668" i="6"/>
  <c r="G1668" i="6" s="1"/>
  <c r="B1668" i="6"/>
  <c r="O1667" i="6"/>
  <c r="P1667" i="6" s="1"/>
  <c r="F1667" i="6"/>
  <c r="G1667" i="6" s="1"/>
  <c r="B1667" i="6"/>
  <c r="O1666" i="6"/>
  <c r="P1666" i="6" s="1"/>
  <c r="F1666" i="6"/>
  <c r="G1666" i="6" s="1"/>
  <c r="B1666" i="6"/>
  <c r="O1665" i="6"/>
  <c r="P1665" i="6" s="1"/>
  <c r="F1665" i="6"/>
  <c r="G1665" i="6" s="1"/>
  <c r="B1665" i="6"/>
  <c r="O1664" i="6"/>
  <c r="P1664" i="6" s="1"/>
  <c r="F1664" i="6"/>
  <c r="G1664" i="6" s="1"/>
  <c r="B1664" i="6"/>
  <c r="O1663" i="6"/>
  <c r="P1663" i="6" s="1"/>
  <c r="F1663" i="6"/>
  <c r="G1663" i="6" s="1"/>
  <c r="B1663" i="6"/>
  <c r="O1662" i="6"/>
  <c r="P1662" i="6" s="1"/>
  <c r="F1662" i="6"/>
  <c r="G1662" i="6" s="1"/>
  <c r="B1662" i="6"/>
  <c r="O1661" i="6"/>
  <c r="P1661" i="6" s="1"/>
  <c r="F1661" i="6"/>
  <c r="G1661" i="6" s="1"/>
  <c r="B1661" i="6"/>
  <c r="O1660" i="6"/>
  <c r="P1660" i="6" s="1"/>
  <c r="F1660" i="6"/>
  <c r="G1660" i="6" s="1"/>
  <c r="B1660" i="6"/>
  <c r="O1659" i="6"/>
  <c r="P1659" i="6" s="1"/>
  <c r="F1659" i="6"/>
  <c r="G1659" i="6" s="1"/>
  <c r="B1659" i="6"/>
  <c r="O1658" i="6"/>
  <c r="P1658" i="6" s="1"/>
  <c r="F1658" i="6"/>
  <c r="G1658" i="6" s="1"/>
  <c r="B1658" i="6"/>
  <c r="O1657" i="6"/>
  <c r="P1657" i="6" s="1"/>
  <c r="F1657" i="6"/>
  <c r="G1657" i="6" s="1"/>
  <c r="B1657" i="6"/>
  <c r="O1656" i="6"/>
  <c r="P1656" i="6" s="1"/>
  <c r="F1656" i="6"/>
  <c r="G1656" i="6" s="1"/>
  <c r="B1656" i="6"/>
  <c r="O1655" i="6"/>
  <c r="P1655" i="6" s="1"/>
  <c r="F1655" i="6"/>
  <c r="G1655" i="6" s="1"/>
  <c r="B1655" i="6"/>
  <c r="O1654" i="6"/>
  <c r="P1654" i="6" s="1"/>
  <c r="F1654" i="6"/>
  <c r="G1654" i="6" s="1"/>
  <c r="B1654" i="6"/>
  <c r="O1653" i="6"/>
  <c r="P1653" i="6" s="1"/>
  <c r="F1653" i="6"/>
  <c r="G1653" i="6" s="1"/>
  <c r="B1653" i="6"/>
  <c r="O1652" i="6"/>
  <c r="P1652" i="6" s="1"/>
  <c r="F1652" i="6"/>
  <c r="G1652" i="6" s="1"/>
  <c r="B1652" i="6"/>
  <c r="O1651" i="6"/>
  <c r="P1651" i="6" s="1"/>
  <c r="F1651" i="6"/>
  <c r="G1651" i="6" s="1"/>
  <c r="B1651" i="6"/>
  <c r="O1650" i="6"/>
  <c r="P1650" i="6" s="1"/>
  <c r="F1650" i="6"/>
  <c r="G1650" i="6" s="1"/>
  <c r="B1650" i="6"/>
  <c r="O1649" i="6"/>
  <c r="P1649" i="6" s="1"/>
  <c r="F1649" i="6"/>
  <c r="G1649" i="6" s="1"/>
  <c r="B1649" i="6"/>
  <c r="O1648" i="6"/>
  <c r="P1648" i="6" s="1"/>
  <c r="F1648" i="6"/>
  <c r="G1648" i="6" s="1"/>
  <c r="B1648" i="6"/>
  <c r="O1647" i="6"/>
  <c r="P1647" i="6" s="1"/>
  <c r="F1647" i="6"/>
  <c r="G1647" i="6" s="1"/>
  <c r="B1647" i="6"/>
  <c r="O1646" i="6"/>
  <c r="P1646" i="6" s="1"/>
  <c r="F1646" i="6"/>
  <c r="G1646" i="6" s="1"/>
  <c r="B1646" i="6"/>
  <c r="O1645" i="6"/>
  <c r="P1645" i="6" s="1"/>
  <c r="F1645" i="6"/>
  <c r="G1645" i="6" s="1"/>
  <c r="B1645" i="6"/>
  <c r="O1644" i="6"/>
  <c r="P1644" i="6" s="1"/>
  <c r="F1644" i="6"/>
  <c r="G1644" i="6" s="1"/>
  <c r="B1644" i="6"/>
  <c r="O1643" i="6"/>
  <c r="P1643" i="6" s="1"/>
  <c r="F1643" i="6"/>
  <c r="G1643" i="6" s="1"/>
  <c r="B1643" i="6"/>
  <c r="O1642" i="6"/>
  <c r="P1642" i="6" s="1"/>
  <c r="F1642" i="6"/>
  <c r="G1642" i="6" s="1"/>
  <c r="B1642" i="6"/>
  <c r="O1641" i="6"/>
  <c r="P1641" i="6" s="1"/>
  <c r="F1641" i="6"/>
  <c r="G1641" i="6" s="1"/>
  <c r="B1641" i="6"/>
  <c r="O1640" i="6"/>
  <c r="P1640" i="6" s="1"/>
  <c r="F1640" i="6"/>
  <c r="G1640" i="6" s="1"/>
  <c r="B1640" i="6"/>
  <c r="O1639" i="6"/>
  <c r="P1639" i="6" s="1"/>
  <c r="F1639" i="6"/>
  <c r="G1639" i="6" s="1"/>
  <c r="B1639" i="6"/>
  <c r="O1638" i="6"/>
  <c r="P1638" i="6" s="1"/>
  <c r="F1638" i="6"/>
  <c r="G1638" i="6" s="1"/>
  <c r="B1638" i="6"/>
  <c r="O1637" i="6"/>
  <c r="P1637" i="6" s="1"/>
  <c r="F1637" i="6"/>
  <c r="G1637" i="6" s="1"/>
  <c r="B1637" i="6"/>
  <c r="O1636" i="6"/>
  <c r="P1636" i="6" s="1"/>
  <c r="F1636" i="6"/>
  <c r="G1636" i="6" s="1"/>
  <c r="B1636" i="6"/>
  <c r="O1635" i="6"/>
  <c r="P1635" i="6" s="1"/>
  <c r="F1635" i="6"/>
  <c r="G1635" i="6" s="1"/>
  <c r="B1635" i="6"/>
  <c r="O1634" i="6"/>
  <c r="P1634" i="6" s="1"/>
  <c r="F1634" i="6"/>
  <c r="G1634" i="6" s="1"/>
  <c r="B1634" i="6"/>
  <c r="O1633" i="6"/>
  <c r="F1633" i="6"/>
  <c r="G1633" i="6" s="1"/>
  <c r="B1633" i="6"/>
  <c r="O1632" i="6"/>
  <c r="P1632" i="6" s="1"/>
  <c r="F1632" i="6"/>
  <c r="G1632" i="6" s="1"/>
  <c r="B1632" i="6"/>
  <c r="O1631" i="6"/>
  <c r="P1631" i="6" s="1"/>
  <c r="F1631" i="6"/>
  <c r="G1631" i="6" s="1"/>
  <c r="B1631" i="6"/>
  <c r="O1630" i="6"/>
  <c r="P1630" i="6" s="1"/>
  <c r="F1630" i="6"/>
  <c r="G1630" i="6" s="1"/>
  <c r="B1630" i="6"/>
  <c r="O1629" i="6"/>
  <c r="P1629" i="6" s="1"/>
  <c r="F1629" i="6"/>
  <c r="G1629" i="6" s="1"/>
  <c r="B1629" i="6"/>
  <c r="O1628" i="6"/>
  <c r="P1628" i="6" s="1"/>
  <c r="F1628" i="6"/>
  <c r="G1628" i="6" s="1"/>
  <c r="B1628" i="6"/>
  <c r="O1627" i="6"/>
  <c r="P1627" i="6" s="1"/>
  <c r="F1627" i="6"/>
  <c r="G1627" i="6" s="1"/>
  <c r="B1627" i="6"/>
  <c r="O1626" i="6"/>
  <c r="P1626" i="6" s="1"/>
  <c r="F1626" i="6"/>
  <c r="G1626" i="6" s="1"/>
  <c r="B1626" i="6"/>
  <c r="O1625" i="6"/>
  <c r="P1625" i="6" s="1"/>
  <c r="F1625" i="6"/>
  <c r="G1625" i="6" s="1"/>
  <c r="B1625" i="6"/>
  <c r="O1624" i="6"/>
  <c r="P1624" i="6" s="1"/>
  <c r="F1624" i="6"/>
  <c r="G1624" i="6" s="1"/>
  <c r="B1624" i="6"/>
  <c r="O1623" i="6"/>
  <c r="P1623" i="6" s="1"/>
  <c r="F1623" i="6"/>
  <c r="G1623" i="6" s="1"/>
  <c r="B1623" i="6"/>
  <c r="O1622" i="6"/>
  <c r="P1622" i="6" s="1"/>
  <c r="F1622" i="6"/>
  <c r="G1622" i="6" s="1"/>
  <c r="B1622" i="6"/>
  <c r="O1621" i="6"/>
  <c r="P1621" i="6" s="1"/>
  <c r="F1621" i="6"/>
  <c r="G1621" i="6" s="1"/>
  <c r="B1621" i="6"/>
  <c r="O1620" i="6"/>
  <c r="P1620" i="6" s="1"/>
  <c r="F1620" i="6"/>
  <c r="G1620" i="6" s="1"/>
  <c r="B1620" i="6"/>
  <c r="O1619" i="6"/>
  <c r="P1619" i="6" s="1"/>
  <c r="F1619" i="6"/>
  <c r="G1619" i="6" s="1"/>
  <c r="B1619" i="6"/>
  <c r="O1618" i="6"/>
  <c r="P1618" i="6" s="1"/>
  <c r="F1618" i="6"/>
  <c r="G1618" i="6" s="1"/>
  <c r="B1618" i="6"/>
  <c r="O1617" i="6"/>
  <c r="P1617" i="6" s="1"/>
  <c r="F1617" i="6"/>
  <c r="G1617" i="6" s="1"/>
  <c r="B1617" i="6"/>
  <c r="O1616" i="6"/>
  <c r="P1616" i="6" s="1"/>
  <c r="F1616" i="6"/>
  <c r="G1616" i="6" s="1"/>
  <c r="B1616" i="6"/>
  <c r="O1615" i="6"/>
  <c r="P1615" i="6" s="1"/>
  <c r="F1615" i="6"/>
  <c r="G1615" i="6" s="1"/>
  <c r="B1615" i="6"/>
  <c r="O1614" i="6"/>
  <c r="P1614" i="6" s="1"/>
  <c r="F1614" i="6"/>
  <c r="G1614" i="6" s="1"/>
  <c r="B1614" i="6"/>
  <c r="O1613" i="6"/>
  <c r="P1613" i="6" s="1"/>
  <c r="F1613" i="6"/>
  <c r="G1613" i="6" s="1"/>
  <c r="B1613" i="6"/>
  <c r="O1612" i="6"/>
  <c r="P1612" i="6" s="1"/>
  <c r="F1612" i="6"/>
  <c r="G1612" i="6" s="1"/>
  <c r="B1612" i="6"/>
  <c r="O1611" i="6"/>
  <c r="P1611" i="6" s="1"/>
  <c r="F1611" i="6"/>
  <c r="G1611" i="6" s="1"/>
  <c r="B1611" i="6"/>
  <c r="O1610" i="6"/>
  <c r="P1610" i="6" s="1"/>
  <c r="F1610" i="6"/>
  <c r="G1610" i="6" s="1"/>
  <c r="B1610" i="6"/>
  <c r="O1609" i="6"/>
  <c r="P1609" i="6" s="1"/>
  <c r="F1609" i="6"/>
  <c r="G1609" i="6" s="1"/>
  <c r="B1609" i="6"/>
  <c r="O1608" i="6"/>
  <c r="P1608" i="6" s="1"/>
  <c r="F1608" i="6"/>
  <c r="G1608" i="6" s="1"/>
  <c r="B1608" i="6"/>
  <c r="O1607" i="6"/>
  <c r="P1607" i="6" s="1"/>
  <c r="F1607" i="6"/>
  <c r="G1607" i="6" s="1"/>
  <c r="B1607" i="6"/>
  <c r="O1606" i="6"/>
  <c r="P1606" i="6" s="1"/>
  <c r="F1606" i="6"/>
  <c r="G1606" i="6" s="1"/>
  <c r="B1606" i="6"/>
  <c r="O1605" i="6"/>
  <c r="P1605" i="6" s="1"/>
  <c r="F1605" i="6"/>
  <c r="G1605" i="6" s="1"/>
  <c r="B1605" i="6"/>
  <c r="O1604" i="6"/>
  <c r="P1604" i="6" s="1"/>
  <c r="F1604" i="6"/>
  <c r="G1604" i="6" s="1"/>
  <c r="B1604" i="6"/>
  <c r="O1603" i="6"/>
  <c r="P1603" i="6" s="1"/>
  <c r="F1603" i="6"/>
  <c r="G1603" i="6" s="1"/>
  <c r="B1603" i="6"/>
  <c r="O1602" i="6"/>
  <c r="P1602" i="6" s="1"/>
  <c r="F1602" i="6"/>
  <c r="G1602" i="6" s="1"/>
  <c r="B1602" i="6"/>
  <c r="O1601" i="6"/>
  <c r="P1601" i="6" s="1"/>
  <c r="F1601" i="6"/>
  <c r="G1601" i="6" s="1"/>
  <c r="B1601" i="6"/>
  <c r="O1600" i="6"/>
  <c r="P1600" i="6" s="1"/>
  <c r="F1600" i="6"/>
  <c r="G1600" i="6" s="1"/>
  <c r="B1600" i="6"/>
  <c r="O1599" i="6"/>
  <c r="P1599" i="6" s="1"/>
  <c r="F1599" i="6"/>
  <c r="G1599" i="6" s="1"/>
  <c r="B1599" i="6"/>
  <c r="O1598" i="6"/>
  <c r="P1598" i="6" s="1"/>
  <c r="F1598" i="6"/>
  <c r="G1598" i="6" s="1"/>
  <c r="B1598" i="6"/>
  <c r="O1597" i="6"/>
  <c r="P1597" i="6" s="1"/>
  <c r="F1597" i="6"/>
  <c r="G1597" i="6" s="1"/>
  <c r="B1597" i="6"/>
  <c r="O1596" i="6"/>
  <c r="P1596" i="6" s="1"/>
  <c r="F1596" i="6"/>
  <c r="G1596" i="6" s="1"/>
  <c r="B1596" i="6"/>
  <c r="O1595" i="6"/>
  <c r="P1595" i="6" s="1"/>
  <c r="F1595" i="6"/>
  <c r="G1595" i="6" s="1"/>
  <c r="B1595" i="6"/>
  <c r="O1594" i="6"/>
  <c r="P1594" i="6" s="1"/>
  <c r="F1594" i="6"/>
  <c r="G1594" i="6" s="1"/>
  <c r="B1594" i="6"/>
  <c r="O1593" i="6"/>
  <c r="P1593" i="6" s="1"/>
  <c r="F1593" i="6"/>
  <c r="G1593" i="6" s="1"/>
  <c r="B1593" i="6"/>
  <c r="O1592" i="6"/>
  <c r="P1592" i="6" s="1"/>
  <c r="F1592" i="6"/>
  <c r="G1592" i="6" s="1"/>
  <c r="B1592" i="6"/>
  <c r="O1591" i="6"/>
  <c r="P1591" i="6" s="1"/>
  <c r="F1591" i="6"/>
  <c r="G1591" i="6" s="1"/>
  <c r="B1591" i="6"/>
  <c r="O1590" i="6"/>
  <c r="P1590" i="6" s="1"/>
  <c r="F1590" i="6"/>
  <c r="G1590" i="6" s="1"/>
  <c r="B1590" i="6"/>
  <c r="O1589" i="6"/>
  <c r="P1589" i="6" s="1"/>
  <c r="F1589" i="6"/>
  <c r="G1589" i="6" s="1"/>
  <c r="B1589" i="6"/>
  <c r="O1588" i="6"/>
  <c r="P1588" i="6" s="1"/>
  <c r="F1588" i="6"/>
  <c r="G1588" i="6" s="1"/>
  <c r="B1588" i="6"/>
  <c r="O1587" i="6"/>
  <c r="P1587" i="6" s="1"/>
  <c r="F1587" i="6"/>
  <c r="G1587" i="6" s="1"/>
  <c r="B1587" i="6"/>
  <c r="O1586" i="6"/>
  <c r="P1586" i="6" s="1"/>
  <c r="F1586" i="6"/>
  <c r="G1586" i="6" s="1"/>
  <c r="B1586" i="6"/>
  <c r="O1585" i="6"/>
  <c r="P1585" i="6" s="1"/>
  <c r="F1585" i="6"/>
  <c r="G1585" i="6" s="1"/>
  <c r="B1585" i="6"/>
  <c r="O1584" i="6"/>
  <c r="P1584" i="6" s="1"/>
  <c r="F1584" i="6"/>
  <c r="G1584" i="6" s="1"/>
  <c r="B1584" i="6"/>
  <c r="O1583" i="6"/>
  <c r="P1583" i="6" s="1"/>
  <c r="F1583" i="6"/>
  <c r="G1583" i="6" s="1"/>
  <c r="B1583" i="6"/>
  <c r="O1582" i="6"/>
  <c r="P1582" i="6" s="1"/>
  <c r="F1582" i="6"/>
  <c r="G1582" i="6" s="1"/>
  <c r="B1582" i="6"/>
  <c r="O1581" i="6"/>
  <c r="P1581" i="6" s="1"/>
  <c r="F1581" i="6"/>
  <c r="G1581" i="6" s="1"/>
  <c r="B1581" i="6"/>
  <c r="O1580" i="6"/>
  <c r="P1580" i="6" s="1"/>
  <c r="F1580" i="6"/>
  <c r="G1580" i="6" s="1"/>
  <c r="B1580" i="6"/>
  <c r="O1579" i="6"/>
  <c r="P1579" i="6" s="1"/>
  <c r="F1579" i="6"/>
  <c r="G1579" i="6" s="1"/>
  <c r="B1579" i="6"/>
  <c r="O1578" i="6"/>
  <c r="P1578" i="6" s="1"/>
  <c r="F1578" i="6"/>
  <c r="G1578" i="6" s="1"/>
  <c r="B1578" i="6"/>
  <c r="O1577" i="6"/>
  <c r="P1577" i="6" s="1"/>
  <c r="F1577" i="6"/>
  <c r="G1577" i="6" s="1"/>
  <c r="B1577" i="6"/>
  <c r="O1576" i="6"/>
  <c r="P1576" i="6" s="1"/>
  <c r="F1576" i="6"/>
  <c r="G1576" i="6" s="1"/>
  <c r="B1576" i="6"/>
  <c r="O1575" i="6"/>
  <c r="P1575" i="6" s="1"/>
  <c r="F1575" i="6"/>
  <c r="G1575" i="6" s="1"/>
  <c r="B1575" i="6"/>
  <c r="O1574" i="6"/>
  <c r="P1574" i="6" s="1"/>
  <c r="F1574" i="6"/>
  <c r="G1574" i="6" s="1"/>
  <c r="B1574" i="6"/>
  <c r="O1573" i="6"/>
  <c r="P1573" i="6" s="1"/>
  <c r="F1573" i="6"/>
  <c r="G1573" i="6" s="1"/>
  <c r="B1573" i="6"/>
  <c r="O1572" i="6"/>
  <c r="P1572" i="6" s="1"/>
  <c r="F1572" i="6"/>
  <c r="G1572" i="6" s="1"/>
  <c r="B1572" i="6"/>
  <c r="O1571" i="6"/>
  <c r="P1571" i="6" s="1"/>
  <c r="F1571" i="6"/>
  <c r="G1571" i="6" s="1"/>
  <c r="B1571" i="6"/>
  <c r="O1570" i="6"/>
  <c r="P1570" i="6" s="1"/>
  <c r="F1570" i="6"/>
  <c r="G1570" i="6" s="1"/>
  <c r="B1570" i="6"/>
  <c r="O1569" i="6"/>
  <c r="P1569" i="6" s="1"/>
  <c r="F1569" i="6"/>
  <c r="G1569" i="6" s="1"/>
  <c r="B1569" i="6"/>
  <c r="O1568" i="6"/>
  <c r="P1568" i="6" s="1"/>
  <c r="F1568" i="6"/>
  <c r="G1568" i="6" s="1"/>
  <c r="B1568" i="6"/>
  <c r="O1567" i="6"/>
  <c r="P1567" i="6" s="1"/>
  <c r="F1567" i="6"/>
  <c r="G1567" i="6" s="1"/>
  <c r="B1567" i="6"/>
  <c r="O1566" i="6"/>
  <c r="P1566" i="6" s="1"/>
  <c r="F1566" i="6"/>
  <c r="G1566" i="6" s="1"/>
  <c r="B1566" i="6"/>
  <c r="O1565" i="6"/>
  <c r="P1565" i="6" s="1"/>
  <c r="F1565" i="6"/>
  <c r="G1565" i="6" s="1"/>
  <c r="B1565" i="6"/>
  <c r="O1564" i="6"/>
  <c r="P1564" i="6" s="1"/>
  <c r="F1564" i="6"/>
  <c r="G1564" i="6" s="1"/>
  <c r="B1564" i="6"/>
  <c r="O1563" i="6"/>
  <c r="P1563" i="6" s="1"/>
  <c r="F1563" i="6"/>
  <c r="G1563" i="6" s="1"/>
  <c r="B1563" i="6"/>
  <c r="O1562" i="6"/>
  <c r="P1562" i="6" s="1"/>
  <c r="F1562" i="6"/>
  <c r="G1562" i="6" s="1"/>
  <c r="B1562" i="6"/>
  <c r="O1561" i="6"/>
  <c r="P1561" i="6" s="1"/>
  <c r="F1561" i="6"/>
  <c r="G1561" i="6" s="1"/>
  <c r="B1561" i="6"/>
  <c r="O1560" i="6"/>
  <c r="P1560" i="6" s="1"/>
  <c r="F1560" i="6"/>
  <c r="G1560" i="6" s="1"/>
  <c r="B1560" i="6"/>
  <c r="O1559" i="6"/>
  <c r="P1559" i="6" s="1"/>
  <c r="F1559" i="6"/>
  <c r="G1559" i="6" s="1"/>
  <c r="B1559" i="6"/>
  <c r="O1558" i="6"/>
  <c r="P1558" i="6" s="1"/>
  <c r="F1558" i="6"/>
  <c r="G1558" i="6" s="1"/>
  <c r="B1558" i="6"/>
  <c r="O1557" i="6"/>
  <c r="P1557" i="6" s="1"/>
  <c r="F1557" i="6"/>
  <c r="G1557" i="6" s="1"/>
  <c r="B1557" i="6"/>
  <c r="O1556" i="6"/>
  <c r="P1556" i="6" s="1"/>
  <c r="F1556" i="6"/>
  <c r="G1556" i="6" s="1"/>
  <c r="B1556" i="6"/>
  <c r="O1555" i="6"/>
  <c r="P1555" i="6" s="1"/>
  <c r="F1555" i="6"/>
  <c r="G1555" i="6" s="1"/>
  <c r="B1555" i="6"/>
  <c r="O1554" i="6"/>
  <c r="P1554" i="6" s="1"/>
  <c r="F1554" i="6"/>
  <c r="G1554" i="6" s="1"/>
  <c r="B1554" i="6"/>
  <c r="O1553" i="6"/>
  <c r="P1553" i="6" s="1"/>
  <c r="F1553" i="6"/>
  <c r="G1553" i="6" s="1"/>
  <c r="B1553" i="6"/>
  <c r="O1552" i="6"/>
  <c r="P1552" i="6" s="1"/>
  <c r="F1552" i="6"/>
  <c r="G1552" i="6" s="1"/>
  <c r="B1552" i="6"/>
  <c r="O1551" i="6"/>
  <c r="P1551" i="6" s="1"/>
  <c r="F1551" i="6"/>
  <c r="G1551" i="6" s="1"/>
  <c r="B1551" i="6"/>
  <c r="O1550" i="6"/>
  <c r="P1550" i="6" s="1"/>
  <c r="F1550" i="6"/>
  <c r="G1550" i="6" s="1"/>
  <c r="B1550" i="6"/>
  <c r="O1549" i="6"/>
  <c r="P1549" i="6" s="1"/>
  <c r="F1549" i="6"/>
  <c r="G1549" i="6" s="1"/>
  <c r="B1549" i="6"/>
  <c r="O1548" i="6"/>
  <c r="P1548" i="6" s="1"/>
  <c r="F1548" i="6"/>
  <c r="G1548" i="6" s="1"/>
  <c r="B1548" i="6"/>
  <c r="O1547" i="6"/>
  <c r="P1547" i="6" s="1"/>
  <c r="F1547" i="6"/>
  <c r="G1547" i="6" s="1"/>
  <c r="B1547" i="6"/>
  <c r="O1546" i="6"/>
  <c r="P1546" i="6" s="1"/>
  <c r="F1546" i="6"/>
  <c r="G1546" i="6" s="1"/>
  <c r="B1546" i="6"/>
  <c r="O1545" i="6"/>
  <c r="P1545" i="6" s="1"/>
  <c r="F1545" i="6"/>
  <c r="G1545" i="6" s="1"/>
  <c r="B1545" i="6"/>
  <c r="O1544" i="6"/>
  <c r="P1544" i="6" s="1"/>
  <c r="F1544" i="6"/>
  <c r="G1544" i="6" s="1"/>
  <c r="B1544" i="6"/>
  <c r="O1543" i="6"/>
  <c r="P1543" i="6" s="1"/>
  <c r="F1543" i="6"/>
  <c r="G1543" i="6" s="1"/>
  <c r="B1543" i="6"/>
  <c r="O1542" i="6"/>
  <c r="P1542" i="6" s="1"/>
  <c r="F1542" i="6"/>
  <c r="G1542" i="6" s="1"/>
  <c r="B1542" i="6"/>
  <c r="O1541" i="6"/>
  <c r="P1541" i="6" s="1"/>
  <c r="F1541" i="6"/>
  <c r="G1541" i="6" s="1"/>
  <c r="B1541" i="6"/>
  <c r="O1540" i="6"/>
  <c r="P1540" i="6" s="1"/>
  <c r="F1540" i="6"/>
  <c r="G1540" i="6" s="1"/>
  <c r="B1540" i="6"/>
  <c r="O1539" i="6"/>
  <c r="P1539" i="6" s="1"/>
  <c r="F1539" i="6"/>
  <c r="G1539" i="6" s="1"/>
  <c r="B1539" i="6"/>
  <c r="O1538" i="6"/>
  <c r="P1538" i="6" s="1"/>
  <c r="F1538" i="6"/>
  <c r="G1538" i="6" s="1"/>
  <c r="B1538" i="6"/>
  <c r="O1537" i="6"/>
  <c r="P1537" i="6" s="1"/>
  <c r="F1537" i="6"/>
  <c r="G1537" i="6" s="1"/>
  <c r="B1537" i="6"/>
  <c r="O1536" i="6"/>
  <c r="P1536" i="6" s="1"/>
  <c r="F1536" i="6"/>
  <c r="G1536" i="6" s="1"/>
  <c r="B1536" i="6"/>
  <c r="O1535" i="6"/>
  <c r="P1535" i="6" s="1"/>
  <c r="F1535" i="6"/>
  <c r="G1535" i="6" s="1"/>
  <c r="B1535" i="6"/>
  <c r="O1534" i="6"/>
  <c r="P1534" i="6" s="1"/>
  <c r="F1534" i="6"/>
  <c r="G1534" i="6" s="1"/>
  <c r="B1534" i="6"/>
  <c r="O1533" i="6"/>
  <c r="P1533" i="6" s="1"/>
  <c r="G1533" i="6"/>
  <c r="F1533" i="6"/>
  <c r="B1533" i="6"/>
  <c r="O1532" i="6"/>
  <c r="P1532" i="6" s="1"/>
  <c r="F1532" i="6"/>
  <c r="G1532" i="6" s="1"/>
  <c r="B1532" i="6"/>
  <c r="O1531" i="6"/>
  <c r="P1531" i="6" s="1"/>
  <c r="F1531" i="6"/>
  <c r="G1531" i="6" s="1"/>
  <c r="B1531" i="6"/>
  <c r="O1530" i="6"/>
  <c r="P1530" i="6" s="1"/>
  <c r="F1530" i="6"/>
  <c r="G1530" i="6" s="1"/>
  <c r="B1530" i="6"/>
  <c r="O1529" i="6"/>
  <c r="P1529" i="6" s="1"/>
  <c r="F1529" i="6"/>
  <c r="G1529" i="6" s="1"/>
  <c r="B1529" i="6"/>
  <c r="O1528" i="6"/>
  <c r="P1528" i="6" s="1"/>
  <c r="F1528" i="6"/>
  <c r="G1528" i="6" s="1"/>
  <c r="B1528" i="6"/>
  <c r="O1527" i="6"/>
  <c r="P1527" i="6" s="1"/>
  <c r="F1527" i="6"/>
  <c r="G1527" i="6" s="1"/>
  <c r="B1527" i="6"/>
  <c r="O1526" i="6"/>
  <c r="P1526" i="6" s="1"/>
  <c r="F1526" i="6"/>
  <c r="G1526" i="6" s="1"/>
  <c r="B1526" i="6"/>
  <c r="O1525" i="6"/>
  <c r="P1525" i="6" s="1"/>
  <c r="F1525" i="6"/>
  <c r="G1525" i="6" s="1"/>
  <c r="B1525" i="6"/>
  <c r="O1524" i="6"/>
  <c r="P1524" i="6" s="1"/>
  <c r="F1524" i="6"/>
  <c r="G1524" i="6" s="1"/>
  <c r="B1524" i="6"/>
  <c r="O1523" i="6"/>
  <c r="P1523" i="6" s="1"/>
  <c r="F1523" i="6"/>
  <c r="G1523" i="6" s="1"/>
  <c r="B1523" i="6"/>
  <c r="O1522" i="6"/>
  <c r="P1522" i="6" s="1"/>
  <c r="F1522" i="6"/>
  <c r="G1522" i="6" s="1"/>
  <c r="B1522" i="6"/>
  <c r="O1521" i="6"/>
  <c r="P1521" i="6" s="1"/>
  <c r="F1521" i="6"/>
  <c r="G1521" i="6" s="1"/>
  <c r="B1521" i="6"/>
  <c r="O1520" i="6"/>
  <c r="P1520" i="6" s="1"/>
  <c r="F1520" i="6"/>
  <c r="G1520" i="6" s="1"/>
  <c r="B1520" i="6"/>
  <c r="O1519" i="6"/>
  <c r="P1519" i="6" s="1"/>
  <c r="F1519" i="6"/>
  <c r="G1519" i="6" s="1"/>
  <c r="B1519" i="6"/>
  <c r="O1518" i="6"/>
  <c r="P1518" i="6" s="1"/>
  <c r="F1518" i="6"/>
  <c r="G1518" i="6" s="1"/>
  <c r="B1518" i="6"/>
  <c r="O1517" i="6"/>
  <c r="P1517" i="6" s="1"/>
  <c r="F1517" i="6"/>
  <c r="G1517" i="6" s="1"/>
  <c r="B1517" i="6"/>
  <c r="O1516" i="6"/>
  <c r="P1516" i="6" s="1"/>
  <c r="F1516" i="6"/>
  <c r="G1516" i="6" s="1"/>
  <c r="B1516" i="6"/>
  <c r="O1515" i="6"/>
  <c r="P1515" i="6" s="1"/>
  <c r="F1515" i="6"/>
  <c r="G1515" i="6" s="1"/>
  <c r="B1515" i="6"/>
  <c r="O1514" i="6"/>
  <c r="P1514" i="6" s="1"/>
  <c r="F1514" i="6"/>
  <c r="G1514" i="6" s="1"/>
  <c r="B1514" i="6"/>
  <c r="O1513" i="6"/>
  <c r="P1513" i="6" s="1"/>
  <c r="F1513" i="6"/>
  <c r="G1513" i="6" s="1"/>
  <c r="B1513" i="6"/>
  <c r="O1512" i="6"/>
  <c r="P1512" i="6" s="1"/>
  <c r="F1512" i="6"/>
  <c r="G1512" i="6" s="1"/>
  <c r="B1512" i="6"/>
  <c r="O1511" i="6"/>
  <c r="P1511" i="6" s="1"/>
  <c r="F1511" i="6"/>
  <c r="G1511" i="6" s="1"/>
  <c r="B1511" i="6"/>
  <c r="O1510" i="6"/>
  <c r="P1510" i="6" s="1"/>
  <c r="F1510" i="6"/>
  <c r="G1510" i="6" s="1"/>
  <c r="B1510" i="6"/>
  <c r="O1509" i="6"/>
  <c r="P1509" i="6" s="1"/>
  <c r="F1509" i="6"/>
  <c r="G1509" i="6" s="1"/>
  <c r="B1509" i="6"/>
  <c r="O1508" i="6"/>
  <c r="P1508" i="6" s="1"/>
  <c r="F1508" i="6"/>
  <c r="G1508" i="6" s="1"/>
  <c r="B1508" i="6"/>
  <c r="O1507" i="6"/>
  <c r="P1507" i="6" s="1"/>
  <c r="F1507" i="6"/>
  <c r="G1507" i="6" s="1"/>
  <c r="B1507" i="6"/>
  <c r="O1506" i="6"/>
  <c r="P1506" i="6" s="1"/>
  <c r="F1506" i="6"/>
  <c r="G1506" i="6" s="1"/>
  <c r="B1506" i="6"/>
  <c r="O1505" i="6"/>
  <c r="P1505" i="6" s="1"/>
  <c r="F1505" i="6"/>
  <c r="G1505" i="6" s="1"/>
  <c r="B1505" i="6"/>
  <c r="O1504" i="6"/>
  <c r="P1504" i="6" s="1"/>
  <c r="F1504" i="6"/>
  <c r="G1504" i="6" s="1"/>
  <c r="B1504" i="6"/>
  <c r="O1503" i="6"/>
  <c r="P1503" i="6" s="1"/>
  <c r="F1503" i="6"/>
  <c r="G1503" i="6" s="1"/>
  <c r="B1503" i="6"/>
  <c r="O1502" i="6"/>
  <c r="P1502" i="6" s="1"/>
  <c r="F1502" i="6"/>
  <c r="G1502" i="6" s="1"/>
  <c r="B1502" i="6"/>
  <c r="O1501" i="6"/>
  <c r="P1501" i="6" s="1"/>
  <c r="F1501" i="6"/>
  <c r="G1501" i="6" s="1"/>
  <c r="B1501" i="6"/>
  <c r="O1500" i="6"/>
  <c r="P1500" i="6" s="1"/>
  <c r="F1500" i="6"/>
  <c r="G1500" i="6" s="1"/>
  <c r="B1500" i="6"/>
  <c r="O1499" i="6"/>
  <c r="P1499" i="6" s="1"/>
  <c r="F1499" i="6"/>
  <c r="G1499" i="6" s="1"/>
  <c r="B1499" i="6"/>
  <c r="O1498" i="6"/>
  <c r="P1498" i="6" s="1"/>
  <c r="F1498" i="6"/>
  <c r="G1498" i="6" s="1"/>
  <c r="B1498" i="6"/>
  <c r="O1497" i="6"/>
  <c r="P1497" i="6" s="1"/>
  <c r="F1497" i="6"/>
  <c r="G1497" i="6" s="1"/>
  <c r="B1497" i="6"/>
  <c r="O1496" i="6"/>
  <c r="P1496" i="6" s="1"/>
  <c r="F1496" i="6"/>
  <c r="G1496" i="6" s="1"/>
  <c r="B1496" i="6"/>
  <c r="O1495" i="6"/>
  <c r="P1495" i="6" s="1"/>
  <c r="F1495" i="6"/>
  <c r="G1495" i="6" s="1"/>
  <c r="B1495" i="6"/>
  <c r="O1494" i="6"/>
  <c r="P1494" i="6" s="1"/>
  <c r="F1494" i="6"/>
  <c r="G1494" i="6" s="1"/>
  <c r="B1494" i="6"/>
  <c r="O1493" i="6"/>
  <c r="P1493" i="6" s="1"/>
  <c r="F1493" i="6"/>
  <c r="G1493" i="6" s="1"/>
  <c r="B1493" i="6"/>
  <c r="O1492" i="6"/>
  <c r="P1492" i="6" s="1"/>
  <c r="F1492" i="6"/>
  <c r="G1492" i="6" s="1"/>
  <c r="B1492" i="6"/>
  <c r="O1491" i="6"/>
  <c r="P1491" i="6" s="1"/>
  <c r="F1491" i="6"/>
  <c r="G1491" i="6" s="1"/>
  <c r="B1491" i="6"/>
  <c r="O1490" i="6"/>
  <c r="P1490" i="6" s="1"/>
  <c r="F1490" i="6"/>
  <c r="G1490" i="6" s="1"/>
  <c r="B1490" i="6"/>
  <c r="O1489" i="6"/>
  <c r="P1489" i="6" s="1"/>
  <c r="F1489" i="6"/>
  <c r="G1489" i="6" s="1"/>
  <c r="B1489" i="6"/>
  <c r="O1488" i="6"/>
  <c r="P1488" i="6" s="1"/>
  <c r="F1488" i="6"/>
  <c r="G1488" i="6" s="1"/>
  <c r="B1488" i="6"/>
  <c r="O1487" i="6"/>
  <c r="P1487" i="6" s="1"/>
  <c r="F1487" i="6"/>
  <c r="G1487" i="6" s="1"/>
  <c r="B1487" i="6"/>
  <c r="O1486" i="6"/>
  <c r="P1486" i="6" s="1"/>
  <c r="F1486" i="6"/>
  <c r="G1486" i="6" s="1"/>
  <c r="B1486" i="6"/>
  <c r="O1485" i="6"/>
  <c r="P1485" i="6" s="1"/>
  <c r="F1485" i="6"/>
  <c r="G1485" i="6" s="1"/>
  <c r="B1485" i="6"/>
  <c r="O1484" i="6"/>
  <c r="P1484" i="6" s="1"/>
  <c r="F1484" i="6"/>
  <c r="G1484" i="6" s="1"/>
  <c r="B1484" i="6"/>
  <c r="O1483" i="6"/>
  <c r="P1483" i="6" s="1"/>
  <c r="F1483" i="6"/>
  <c r="G1483" i="6" s="1"/>
  <c r="B1483" i="6"/>
  <c r="O1482" i="6"/>
  <c r="P1482" i="6" s="1"/>
  <c r="F1482" i="6"/>
  <c r="G1482" i="6" s="1"/>
  <c r="B1482" i="6"/>
  <c r="O1481" i="6"/>
  <c r="P1481" i="6" s="1"/>
  <c r="F1481" i="6"/>
  <c r="G1481" i="6" s="1"/>
  <c r="B1481" i="6"/>
  <c r="O1480" i="6"/>
  <c r="P1480" i="6" s="1"/>
  <c r="F1480" i="6"/>
  <c r="G1480" i="6" s="1"/>
  <c r="B1480" i="6"/>
  <c r="O1479" i="6"/>
  <c r="P1479" i="6" s="1"/>
  <c r="F1479" i="6"/>
  <c r="G1479" i="6" s="1"/>
  <c r="B1479" i="6"/>
  <c r="O1478" i="6"/>
  <c r="P1478" i="6" s="1"/>
  <c r="F1478" i="6"/>
  <c r="G1478" i="6" s="1"/>
  <c r="B1478" i="6"/>
  <c r="O1477" i="6"/>
  <c r="P1477" i="6" s="1"/>
  <c r="F1477" i="6"/>
  <c r="G1477" i="6" s="1"/>
  <c r="B1477" i="6"/>
  <c r="O1476" i="6"/>
  <c r="P1476" i="6" s="1"/>
  <c r="F1476" i="6"/>
  <c r="G1476" i="6" s="1"/>
  <c r="B1476" i="6"/>
  <c r="O1475" i="6"/>
  <c r="P1475" i="6" s="1"/>
  <c r="F1475" i="6"/>
  <c r="G1475" i="6" s="1"/>
  <c r="B1475" i="6"/>
  <c r="O1474" i="6"/>
  <c r="P1474" i="6" s="1"/>
  <c r="F1474" i="6"/>
  <c r="G1474" i="6" s="1"/>
  <c r="B1474" i="6"/>
  <c r="O1473" i="6"/>
  <c r="P1473" i="6" s="1"/>
  <c r="F1473" i="6"/>
  <c r="G1473" i="6" s="1"/>
  <c r="B1473" i="6"/>
  <c r="O1472" i="6"/>
  <c r="P1472" i="6" s="1"/>
  <c r="F1472" i="6"/>
  <c r="G1472" i="6" s="1"/>
  <c r="B1472" i="6"/>
  <c r="O1471" i="6"/>
  <c r="P1471" i="6" s="1"/>
  <c r="F1471" i="6"/>
  <c r="G1471" i="6" s="1"/>
  <c r="B1471" i="6"/>
  <c r="O1470" i="6"/>
  <c r="P1470" i="6" s="1"/>
  <c r="F1470" i="6"/>
  <c r="G1470" i="6" s="1"/>
  <c r="B1470" i="6"/>
  <c r="O1469" i="6"/>
  <c r="P1469" i="6" s="1"/>
  <c r="F1469" i="6"/>
  <c r="G1469" i="6" s="1"/>
  <c r="B1469" i="6"/>
  <c r="O1468" i="6"/>
  <c r="P1468" i="6" s="1"/>
  <c r="F1468" i="6"/>
  <c r="G1468" i="6" s="1"/>
  <c r="B1468" i="6"/>
  <c r="O1467" i="6"/>
  <c r="P1467" i="6" s="1"/>
  <c r="F1467" i="6"/>
  <c r="G1467" i="6" s="1"/>
  <c r="B1467" i="6"/>
  <c r="O1466" i="6"/>
  <c r="P1466" i="6" s="1"/>
  <c r="F1466" i="6"/>
  <c r="G1466" i="6" s="1"/>
  <c r="B1466" i="6"/>
  <c r="O1465" i="6"/>
  <c r="P1465" i="6" s="1"/>
  <c r="F1465" i="6"/>
  <c r="G1465" i="6" s="1"/>
  <c r="B1465" i="6"/>
  <c r="O1464" i="6"/>
  <c r="P1464" i="6" s="1"/>
  <c r="F1464" i="6"/>
  <c r="G1464" i="6" s="1"/>
  <c r="B1464" i="6"/>
  <c r="O1463" i="6"/>
  <c r="P1463" i="6" s="1"/>
  <c r="F1463" i="6"/>
  <c r="G1463" i="6" s="1"/>
  <c r="B1463" i="6"/>
  <c r="O1462" i="6"/>
  <c r="P1462" i="6" s="1"/>
  <c r="F1462" i="6"/>
  <c r="G1462" i="6" s="1"/>
  <c r="B1462" i="6"/>
  <c r="O1461" i="6"/>
  <c r="P1461" i="6" s="1"/>
  <c r="F1461" i="6"/>
  <c r="G1461" i="6" s="1"/>
  <c r="B1461" i="6"/>
  <c r="O1460" i="6"/>
  <c r="P1460" i="6" s="1"/>
  <c r="F1460" i="6"/>
  <c r="G1460" i="6" s="1"/>
  <c r="B1460" i="6"/>
  <c r="O1459" i="6"/>
  <c r="P1459" i="6" s="1"/>
  <c r="F1459" i="6"/>
  <c r="G1459" i="6" s="1"/>
  <c r="B1459" i="6"/>
  <c r="O1458" i="6"/>
  <c r="P1458" i="6" s="1"/>
  <c r="F1458" i="6"/>
  <c r="G1458" i="6" s="1"/>
  <c r="B1458" i="6"/>
  <c r="O1457" i="6"/>
  <c r="P1457" i="6" s="1"/>
  <c r="F1457" i="6"/>
  <c r="G1457" i="6" s="1"/>
  <c r="B1457" i="6"/>
  <c r="O1456" i="6"/>
  <c r="P1456" i="6" s="1"/>
  <c r="F1456" i="6"/>
  <c r="G1456" i="6" s="1"/>
  <c r="B1456" i="6"/>
  <c r="O1455" i="6"/>
  <c r="P1455" i="6" s="1"/>
  <c r="F1455" i="6"/>
  <c r="G1455" i="6" s="1"/>
  <c r="B1455" i="6"/>
  <c r="O1454" i="6"/>
  <c r="P1454" i="6" s="1"/>
  <c r="F1454" i="6"/>
  <c r="G1454" i="6" s="1"/>
  <c r="B1454" i="6"/>
  <c r="O1453" i="6"/>
  <c r="P1453" i="6" s="1"/>
  <c r="F1453" i="6"/>
  <c r="G1453" i="6" s="1"/>
  <c r="B1453" i="6"/>
  <c r="O1452" i="6"/>
  <c r="P1452" i="6" s="1"/>
  <c r="F1452" i="6"/>
  <c r="G1452" i="6" s="1"/>
  <c r="B1452" i="6"/>
  <c r="O1451" i="6"/>
  <c r="P1451" i="6" s="1"/>
  <c r="F1451" i="6"/>
  <c r="G1451" i="6" s="1"/>
  <c r="B1451" i="6"/>
  <c r="O1450" i="6"/>
  <c r="P1450" i="6" s="1"/>
  <c r="F1450" i="6"/>
  <c r="G1450" i="6" s="1"/>
  <c r="B1450" i="6"/>
  <c r="O1449" i="6"/>
  <c r="P1449" i="6" s="1"/>
  <c r="F1449" i="6"/>
  <c r="G1449" i="6" s="1"/>
  <c r="B1449" i="6"/>
  <c r="P1448" i="6"/>
  <c r="O1448" i="6"/>
  <c r="F1448" i="6"/>
  <c r="G1448" i="6" s="1"/>
  <c r="B1448" i="6"/>
  <c r="O1447" i="6"/>
  <c r="P1447" i="6" s="1"/>
  <c r="F1447" i="6"/>
  <c r="G1447" i="6" s="1"/>
  <c r="B1447" i="6"/>
  <c r="O1446" i="6"/>
  <c r="P1446" i="6" s="1"/>
  <c r="F1446" i="6"/>
  <c r="G1446" i="6" s="1"/>
  <c r="B1446" i="6"/>
  <c r="O1445" i="6"/>
  <c r="P1445" i="6" s="1"/>
  <c r="F1445" i="6"/>
  <c r="G1445" i="6" s="1"/>
  <c r="B1445" i="6"/>
  <c r="O1444" i="6"/>
  <c r="P1444" i="6" s="1"/>
  <c r="F1444" i="6"/>
  <c r="G1444" i="6" s="1"/>
  <c r="B1444" i="6"/>
  <c r="O1443" i="6"/>
  <c r="P1443" i="6" s="1"/>
  <c r="F1443" i="6"/>
  <c r="G1443" i="6" s="1"/>
  <c r="B1443" i="6"/>
  <c r="O1442" i="6"/>
  <c r="P1442" i="6" s="1"/>
  <c r="F1442" i="6"/>
  <c r="G1442" i="6" s="1"/>
  <c r="B1442" i="6"/>
  <c r="O1441" i="6"/>
  <c r="P1441" i="6" s="1"/>
  <c r="F1441" i="6"/>
  <c r="G1441" i="6" s="1"/>
  <c r="B1441" i="6"/>
  <c r="O1440" i="6"/>
  <c r="P1440" i="6" s="1"/>
  <c r="F1440" i="6"/>
  <c r="G1440" i="6" s="1"/>
  <c r="B1440" i="6"/>
  <c r="O1439" i="6"/>
  <c r="P1439" i="6" s="1"/>
  <c r="F1439" i="6"/>
  <c r="G1439" i="6" s="1"/>
  <c r="B1439" i="6"/>
  <c r="O1438" i="6"/>
  <c r="P1438" i="6" s="1"/>
  <c r="F1438" i="6"/>
  <c r="G1438" i="6" s="1"/>
  <c r="B1438" i="6"/>
  <c r="O1437" i="6"/>
  <c r="P1437" i="6" s="1"/>
  <c r="F1437" i="6"/>
  <c r="G1437" i="6" s="1"/>
  <c r="B1437" i="6"/>
  <c r="O1436" i="6"/>
  <c r="P1436" i="6" s="1"/>
  <c r="F1436" i="6"/>
  <c r="G1436" i="6" s="1"/>
  <c r="B1436" i="6"/>
  <c r="O1435" i="6"/>
  <c r="P1435" i="6" s="1"/>
  <c r="F1435" i="6"/>
  <c r="G1435" i="6" s="1"/>
  <c r="B1435" i="6"/>
  <c r="O1434" i="6"/>
  <c r="P1434" i="6" s="1"/>
  <c r="F1434" i="6"/>
  <c r="G1434" i="6" s="1"/>
  <c r="B1434" i="6"/>
  <c r="O1433" i="6"/>
  <c r="P1433" i="6" s="1"/>
  <c r="F1433" i="6"/>
  <c r="G1433" i="6" s="1"/>
  <c r="B1433" i="6"/>
  <c r="O1432" i="6"/>
  <c r="P1432" i="6" s="1"/>
  <c r="F1432" i="6"/>
  <c r="G1432" i="6" s="1"/>
  <c r="B1432" i="6"/>
  <c r="O1431" i="6"/>
  <c r="P1431" i="6" s="1"/>
  <c r="F1431" i="6"/>
  <c r="G1431" i="6" s="1"/>
  <c r="B1431" i="6"/>
  <c r="O1430" i="6"/>
  <c r="P1430" i="6" s="1"/>
  <c r="F1430" i="6"/>
  <c r="G1430" i="6" s="1"/>
  <c r="B1430" i="6"/>
  <c r="O1429" i="6"/>
  <c r="P1429" i="6" s="1"/>
  <c r="F1429" i="6"/>
  <c r="G1429" i="6" s="1"/>
  <c r="B1429" i="6"/>
  <c r="O1428" i="6"/>
  <c r="P1428" i="6" s="1"/>
  <c r="F1428" i="6"/>
  <c r="G1428" i="6" s="1"/>
  <c r="B1428" i="6"/>
  <c r="O1427" i="6"/>
  <c r="P1427" i="6" s="1"/>
  <c r="F1427" i="6"/>
  <c r="G1427" i="6" s="1"/>
  <c r="B1427" i="6"/>
  <c r="O1426" i="6"/>
  <c r="P1426" i="6" s="1"/>
  <c r="F1426" i="6"/>
  <c r="G1426" i="6" s="1"/>
  <c r="B1426" i="6"/>
  <c r="O1425" i="6"/>
  <c r="P1425" i="6" s="1"/>
  <c r="F1425" i="6"/>
  <c r="G1425" i="6" s="1"/>
  <c r="B1425" i="6"/>
  <c r="O1424" i="6"/>
  <c r="P1424" i="6" s="1"/>
  <c r="F1424" i="6"/>
  <c r="G1424" i="6" s="1"/>
  <c r="B1424" i="6"/>
  <c r="O1423" i="6"/>
  <c r="P1423" i="6" s="1"/>
  <c r="F1423" i="6"/>
  <c r="G1423" i="6" s="1"/>
  <c r="B1423" i="6"/>
  <c r="O1422" i="6"/>
  <c r="P1422" i="6" s="1"/>
  <c r="F1422" i="6"/>
  <c r="G1422" i="6" s="1"/>
  <c r="B1422" i="6"/>
  <c r="O1421" i="6"/>
  <c r="P1421" i="6" s="1"/>
  <c r="F1421" i="6"/>
  <c r="G1421" i="6" s="1"/>
  <c r="B1421" i="6"/>
  <c r="O1420" i="6"/>
  <c r="P1420" i="6" s="1"/>
  <c r="F1420" i="6"/>
  <c r="G1420" i="6" s="1"/>
  <c r="B1420" i="6"/>
  <c r="O1419" i="6"/>
  <c r="P1419" i="6" s="1"/>
  <c r="F1419" i="6"/>
  <c r="G1419" i="6" s="1"/>
  <c r="B1419" i="6"/>
  <c r="O1418" i="6"/>
  <c r="P1418" i="6" s="1"/>
  <c r="F1418" i="6"/>
  <c r="G1418" i="6" s="1"/>
  <c r="B1418" i="6"/>
  <c r="O1417" i="6"/>
  <c r="P1417" i="6" s="1"/>
  <c r="F1417" i="6"/>
  <c r="G1417" i="6" s="1"/>
  <c r="B1417" i="6"/>
  <c r="O1416" i="6"/>
  <c r="P1416" i="6" s="1"/>
  <c r="F1416" i="6"/>
  <c r="G1416" i="6" s="1"/>
  <c r="B1416" i="6"/>
  <c r="O1415" i="6"/>
  <c r="P1415" i="6" s="1"/>
  <c r="F1415" i="6"/>
  <c r="G1415" i="6" s="1"/>
  <c r="B1415" i="6"/>
  <c r="O1414" i="6"/>
  <c r="P1414" i="6" s="1"/>
  <c r="F1414" i="6"/>
  <c r="G1414" i="6" s="1"/>
  <c r="B1414" i="6"/>
  <c r="O1413" i="6"/>
  <c r="P1413" i="6" s="1"/>
  <c r="F1413" i="6"/>
  <c r="G1413" i="6" s="1"/>
  <c r="B1413" i="6"/>
  <c r="O1412" i="6"/>
  <c r="P1412" i="6" s="1"/>
  <c r="F1412" i="6"/>
  <c r="G1412" i="6" s="1"/>
  <c r="B1412" i="6"/>
  <c r="O1411" i="6"/>
  <c r="P1411" i="6" s="1"/>
  <c r="F1411" i="6"/>
  <c r="G1411" i="6" s="1"/>
  <c r="B1411" i="6"/>
  <c r="O1410" i="6"/>
  <c r="P1410" i="6" s="1"/>
  <c r="F1410" i="6"/>
  <c r="G1410" i="6" s="1"/>
  <c r="B1410" i="6"/>
  <c r="O1409" i="6"/>
  <c r="P1409" i="6" s="1"/>
  <c r="F1409" i="6"/>
  <c r="G1409" i="6" s="1"/>
  <c r="B1409" i="6"/>
  <c r="O1408" i="6"/>
  <c r="P1408" i="6" s="1"/>
  <c r="F1408" i="6"/>
  <c r="G1408" i="6" s="1"/>
  <c r="B1408" i="6"/>
  <c r="O1407" i="6"/>
  <c r="P1407" i="6" s="1"/>
  <c r="F1407" i="6"/>
  <c r="G1407" i="6" s="1"/>
  <c r="B1407" i="6"/>
  <c r="O1406" i="6"/>
  <c r="P1406" i="6" s="1"/>
  <c r="F1406" i="6"/>
  <c r="G1406" i="6" s="1"/>
  <c r="B1406" i="6"/>
  <c r="O1405" i="6"/>
  <c r="P1405" i="6" s="1"/>
  <c r="F1405" i="6"/>
  <c r="G1405" i="6" s="1"/>
  <c r="B1405" i="6"/>
  <c r="O1404" i="6"/>
  <c r="P1404" i="6" s="1"/>
  <c r="F1404" i="6"/>
  <c r="G1404" i="6" s="1"/>
  <c r="B1404" i="6"/>
  <c r="O1403" i="6"/>
  <c r="P1403" i="6" s="1"/>
  <c r="F1403" i="6"/>
  <c r="G1403" i="6" s="1"/>
  <c r="B1403" i="6"/>
  <c r="O1402" i="6"/>
  <c r="P1402" i="6" s="1"/>
  <c r="F1402" i="6"/>
  <c r="G1402" i="6" s="1"/>
  <c r="B1402" i="6"/>
  <c r="O1401" i="6"/>
  <c r="P1401" i="6" s="1"/>
  <c r="F1401" i="6"/>
  <c r="G1401" i="6" s="1"/>
  <c r="B1401" i="6"/>
  <c r="O1400" i="6"/>
  <c r="P1400" i="6" s="1"/>
  <c r="F1400" i="6"/>
  <c r="G1400" i="6" s="1"/>
  <c r="B1400" i="6"/>
  <c r="O1399" i="6"/>
  <c r="P1399" i="6" s="1"/>
  <c r="F1399" i="6"/>
  <c r="G1399" i="6" s="1"/>
  <c r="B1399" i="6"/>
  <c r="O1398" i="6"/>
  <c r="P1398" i="6" s="1"/>
  <c r="F1398" i="6"/>
  <c r="G1398" i="6" s="1"/>
  <c r="B1398" i="6"/>
  <c r="O1397" i="6"/>
  <c r="P1397" i="6" s="1"/>
  <c r="F1397" i="6"/>
  <c r="G1397" i="6" s="1"/>
  <c r="B1397" i="6"/>
  <c r="O1396" i="6"/>
  <c r="P1396" i="6" s="1"/>
  <c r="F1396" i="6"/>
  <c r="G1396" i="6" s="1"/>
  <c r="B1396" i="6"/>
  <c r="O1395" i="6"/>
  <c r="P1395" i="6" s="1"/>
  <c r="F1395" i="6"/>
  <c r="G1395" i="6" s="1"/>
  <c r="B1395" i="6"/>
  <c r="O1394" i="6"/>
  <c r="P1394" i="6" s="1"/>
  <c r="F1394" i="6"/>
  <c r="G1394" i="6" s="1"/>
  <c r="B1394" i="6"/>
  <c r="O1393" i="6"/>
  <c r="P1393" i="6" s="1"/>
  <c r="F1393" i="6"/>
  <c r="G1393" i="6" s="1"/>
  <c r="B1393" i="6"/>
  <c r="O1392" i="6"/>
  <c r="P1392" i="6" s="1"/>
  <c r="F1392" i="6"/>
  <c r="G1392" i="6" s="1"/>
  <c r="B1392" i="6"/>
  <c r="O1391" i="6"/>
  <c r="P1391" i="6" s="1"/>
  <c r="F1391" i="6"/>
  <c r="G1391" i="6" s="1"/>
  <c r="B1391" i="6"/>
  <c r="O1390" i="6"/>
  <c r="P1390" i="6" s="1"/>
  <c r="F1390" i="6"/>
  <c r="G1390" i="6" s="1"/>
  <c r="B1390" i="6"/>
  <c r="O1389" i="6"/>
  <c r="P1389" i="6" s="1"/>
  <c r="F1389" i="6"/>
  <c r="G1389" i="6" s="1"/>
  <c r="B1389" i="6"/>
  <c r="O1388" i="6"/>
  <c r="P1388" i="6" s="1"/>
  <c r="F1388" i="6"/>
  <c r="G1388" i="6" s="1"/>
  <c r="B1388" i="6"/>
  <c r="O1387" i="6"/>
  <c r="P1387" i="6" s="1"/>
  <c r="F1387" i="6"/>
  <c r="G1387" i="6" s="1"/>
  <c r="B1387" i="6"/>
  <c r="O1386" i="6"/>
  <c r="P1386" i="6" s="1"/>
  <c r="F1386" i="6"/>
  <c r="G1386" i="6" s="1"/>
  <c r="B1386" i="6"/>
  <c r="O1385" i="6"/>
  <c r="P1385" i="6" s="1"/>
  <c r="F1385" i="6"/>
  <c r="G1385" i="6" s="1"/>
  <c r="B1385" i="6"/>
  <c r="O1384" i="6"/>
  <c r="P1384" i="6" s="1"/>
  <c r="F1384" i="6"/>
  <c r="G1384" i="6" s="1"/>
  <c r="B1384" i="6"/>
  <c r="O1383" i="6"/>
  <c r="P1383" i="6" s="1"/>
  <c r="F1383" i="6"/>
  <c r="G1383" i="6" s="1"/>
  <c r="B1383" i="6"/>
  <c r="O1382" i="6"/>
  <c r="P1382" i="6" s="1"/>
  <c r="F1382" i="6"/>
  <c r="G1382" i="6" s="1"/>
  <c r="B1382" i="6"/>
  <c r="O1381" i="6"/>
  <c r="P1381" i="6" s="1"/>
  <c r="F1381" i="6"/>
  <c r="G1381" i="6" s="1"/>
  <c r="B1381" i="6"/>
  <c r="O1380" i="6"/>
  <c r="P1380" i="6" s="1"/>
  <c r="F1380" i="6"/>
  <c r="G1380" i="6" s="1"/>
  <c r="B1380" i="6"/>
  <c r="O1379" i="6"/>
  <c r="P1379" i="6" s="1"/>
  <c r="F1379" i="6"/>
  <c r="G1379" i="6" s="1"/>
  <c r="B1379" i="6"/>
  <c r="O1378" i="6"/>
  <c r="P1378" i="6" s="1"/>
  <c r="F1378" i="6"/>
  <c r="G1378" i="6" s="1"/>
  <c r="B1378" i="6"/>
  <c r="O1377" i="6"/>
  <c r="P1377" i="6" s="1"/>
  <c r="F1377" i="6"/>
  <c r="G1377" i="6" s="1"/>
  <c r="B1377" i="6"/>
  <c r="O1376" i="6"/>
  <c r="P1376" i="6" s="1"/>
  <c r="F1376" i="6"/>
  <c r="G1376" i="6" s="1"/>
  <c r="B1376" i="6"/>
  <c r="O1375" i="6"/>
  <c r="P1375" i="6" s="1"/>
  <c r="F1375" i="6"/>
  <c r="G1375" i="6" s="1"/>
  <c r="B1375" i="6"/>
  <c r="O1374" i="6"/>
  <c r="P1374" i="6" s="1"/>
  <c r="F1374" i="6"/>
  <c r="G1374" i="6" s="1"/>
  <c r="B1374" i="6"/>
  <c r="O1373" i="6"/>
  <c r="P1373" i="6" s="1"/>
  <c r="F1373" i="6"/>
  <c r="G1373" i="6" s="1"/>
  <c r="B1373" i="6"/>
  <c r="O1372" i="6"/>
  <c r="P1372" i="6" s="1"/>
  <c r="F1372" i="6"/>
  <c r="G1372" i="6" s="1"/>
  <c r="B1372" i="6"/>
  <c r="O1371" i="6"/>
  <c r="P1371" i="6" s="1"/>
  <c r="F1371" i="6"/>
  <c r="G1371" i="6" s="1"/>
  <c r="B1371" i="6"/>
  <c r="O1370" i="6"/>
  <c r="P1370" i="6" s="1"/>
  <c r="F1370" i="6"/>
  <c r="G1370" i="6" s="1"/>
  <c r="B1370" i="6"/>
  <c r="O1369" i="6"/>
  <c r="P1369" i="6" s="1"/>
  <c r="F1369" i="6"/>
  <c r="G1369" i="6" s="1"/>
  <c r="B1369" i="6"/>
  <c r="O1368" i="6"/>
  <c r="P1368" i="6" s="1"/>
  <c r="F1368" i="6"/>
  <c r="G1368" i="6" s="1"/>
  <c r="B1368" i="6"/>
  <c r="O1367" i="6"/>
  <c r="P1367" i="6" s="1"/>
  <c r="F1367" i="6"/>
  <c r="G1367" i="6" s="1"/>
  <c r="B1367" i="6"/>
  <c r="O1366" i="6"/>
  <c r="P1366" i="6" s="1"/>
  <c r="F1366" i="6"/>
  <c r="G1366" i="6" s="1"/>
  <c r="B1366" i="6"/>
  <c r="O1365" i="6"/>
  <c r="P1365" i="6" s="1"/>
  <c r="F1365" i="6"/>
  <c r="G1365" i="6" s="1"/>
  <c r="B1365" i="6"/>
  <c r="O1364" i="6"/>
  <c r="P1364" i="6" s="1"/>
  <c r="F1364" i="6"/>
  <c r="G1364" i="6" s="1"/>
  <c r="B1364" i="6"/>
  <c r="O1363" i="6"/>
  <c r="P1363" i="6" s="1"/>
  <c r="F1363" i="6"/>
  <c r="G1363" i="6" s="1"/>
  <c r="B1363" i="6"/>
  <c r="O1362" i="6"/>
  <c r="P1362" i="6" s="1"/>
  <c r="F1362" i="6"/>
  <c r="G1362" i="6" s="1"/>
  <c r="B1362" i="6"/>
  <c r="O1361" i="6"/>
  <c r="P1361" i="6" s="1"/>
  <c r="F1361" i="6"/>
  <c r="G1361" i="6" s="1"/>
  <c r="B1361" i="6"/>
  <c r="O1360" i="6"/>
  <c r="P1360" i="6" s="1"/>
  <c r="F1360" i="6"/>
  <c r="G1360" i="6" s="1"/>
  <c r="B1360" i="6"/>
  <c r="O1359" i="6"/>
  <c r="P1359" i="6" s="1"/>
  <c r="F1359" i="6"/>
  <c r="G1359" i="6" s="1"/>
  <c r="B1359" i="6"/>
  <c r="O1358" i="6"/>
  <c r="P1358" i="6" s="1"/>
  <c r="F1358" i="6"/>
  <c r="G1358" i="6" s="1"/>
  <c r="B1358" i="6"/>
  <c r="O1357" i="6"/>
  <c r="P1357" i="6" s="1"/>
  <c r="F1357" i="6"/>
  <c r="G1357" i="6" s="1"/>
  <c r="B1357" i="6"/>
  <c r="O1356" i="6"/>
  <c r="P1356" i="6" s="1"/>
  <c r="F1356" i="6"/>
  <c r="G1356" i="6" s="1"/>
  <c r="B1356" i="6"/>
  <c r="O1355" i="6"/>
  <c r="P1355" i="6" s="1"/>
  <c r="F1355" i="6"/>
  <c r="G1355" i="6" s="1"/>
  <c r="B1355" i="6"/>
  <c r="O1354" i="6"/>
  <c r="P1354" i="6" s="1"/>
  <c r="F1354" i="6"/>
  <c r="G1354" i="6" s="1"/>
  <c r="B1354" i="6"/>
  <c r="O1353" i="6"/>
  <c r="P1353" i="6" s="1"/>
  <c r="F1353" i="6"/>
  <c r="G1353" i="6" s="1"/>
  <c r="B1353" i="6"/>
  <c r="O1352" i="6"/>
  <c r="P1352" i="6" s="1"/>
  <c r="F1352" i="6"/>
  <c r="G1352" i="6" s="1"/>
  <c r="B1352" i="6"/>
  <c r="O1351" i="6"/>
  <c r="P1351" i="6" s="1"/>
  <c r="F1351" i="6"/>
  <c r="G1351" i="6" s="1"/>
  <c r="B1351" i="6"/>
  <c r="O1350" i="6"/>
  <c r="P1350" i="6" s="1"/>
  <c r="F1350" i="6"/>
  <c r="G1350" i="6" s="1"/>
  <c r="B1350" i="6"/>
  <c r="O1349" i="6"/>
  <c r="P1349" i="6" s="1"/>
  <c r="F1349" i="6"/>
  <c r="G1349" i="6" s="1"/>
  <c r="B1349" i="6"/>
  <c r="O1348" i="6"/>
  <c r="P1348" i="6" s="1"/>
  <c r="F1348" i="6"/>
  <c r="G1348" i="6" s="1"/>
  <c r="B1348" i="6"/>
  <c r="O1347" i="6"/>
  <c r="P1347" i="6" s="1"/>
  <c r="F1347" i="6"/>
  <c r="G1347" i="6" s="1"/>
  <c r="B1347" i="6"/>
  <c r="O1346" i="6"/>
  <c r="P1346" i="6" s="1"/>
  <c r="F1346" i="6"/>
  <c r="G1346" i="6" s="1"/>
  <c r="B1346" i="6"/>
  <c r="O1345" i="6"/>
  <c r="P1345" i="6" s="1"/>
  <c r="F1345" i="6"/>
  <c r="G1345" i="6" s="1"/>
  <c r="B1345" i="6"/>
  <c r="O1344" i="6"/>
  <c r="P1344" i="6" s="1"/>
  <c r="F1344" i="6"/>
  <c r="G1344" i="6" s="1"/>
  <c r="B1344" i="6"/>
  <c r="O1343" i="6"/>
  <c r="P1343" i="6" s="1"/>
  <c r="F1343" i="6"/>
  <c r="G1343" i="6" s="1"/>
  <c r="B1343" i="6"/>
  <c r="O1342" i="6"/>
  <c r="P1342" i="6" s="1"/>
  <c r="F1342" i="6"/>
  <c r="G1342" i="6" s="1"/>
  <c r="B1342" i="6"/>
  <c r="O1341" i="6"/>
  <c r="P1341" i="6" s="1"/>
  <c r="F1341" i="6"/>
  <c r="G1341" i="6" s="1"/>
  <c r="B1341" i="6"/>
  <c r="O1340" i="6"/>
  <c r="P1340" i="6" s="1"/>
  <c r="F1340" i="6"/>
  <c r="G1340" i="6" s="1"/>
  <c r="B1340" i="6"/>
  <c r="O1339" i="6"/>
  <c r="P1339" i="6" s="1"/>
  <c r="F1339" i="6"/>
  <c r="G1339" i="6" s="1"/>
  <c r="B1339" i="6"/>
  <c r="O1338" i="6"/>
  <c r="P1338" i="6" s="1"/>
  <c r="F1338" i="6"/>
  <c r="G1338" i="6" s="1"/>
  <c r="B1338" i="6"/>
  <c r="O1337" i="6"/>
  <c r="P1337" i="6" s="1"/>
  <c r="F1337" i="6"/>
  <c r="G1337" i="6" s="1"/>
  <c r="B1337" i="6"/>
  <c r="O1336" i="6"/>
  <c r="P1336" i="6" s="1"/>
  <c r="F1336" i="6"/>
  <c r="G1336" i="6" s="1"/>
  <c r="B1336" i="6"/>
  <c r="O1335" i="6"/>
  <c r="P1335" i="6" s="1"/>
  <c r="F1335" i="6"/>
  <c r="G1335" i="6" s="1"/>
  <c r="B1335" i="6"/>
  <c r="O1334" i="6"/>
  <c r="P1334" i="6" s="1"/>
  <c r="F1334" i="6"/>
  <c r="G1334" i="6" s="1"/>
  <c r="B1334" i="6"/>
  <c r="O1333" i="6"/>
  <c r="P1333" i="6" s="1"/>
  <c r="F1333" i="6"/>
  <c r="G1333" i="6" s="1"/>
  <c r="B1333" i="6"/>
  <c r="O1332" i="6"/>
  <c r="P1332" i="6" s="1"/>
  <c r="F1332" i="6"/>
  <c r="G1332" i="6" s="1"/>
  <c r="B1332" i="6"/>
  <c r="O1331" i="6"/>
  <c r="P1331" i="6" s="1"/>
  <c r="F1331" i="6"/>
  <c r="G1331" i="6" s="1"/>
  <c r="B1331" i="6"/>
  <c r="O1330" i="6"/>
  <c r="P1330" i="6" s="1"/>
  <c r="F1330" i="6"/>
  <c r="G1330" i="6" s="1"/>
  <c r="B1330" i="6"/>
  <c r="O1329" i="6"/>
  <c r="P1329" i="6" s="1"/>
  <c r="F1329" i="6"/>
  <c r="G1329" i="6" s="1"/>
  <c r="B1329" i="6"/>
  <c r="O1328" i="6"/>
  <c r="P1328" i="6" s="1"/>
  <c r="F1328" i="6"/>
  <c r="G1328" i="6" s="1"/>
  <c r="B1328" i="6"/>
  <c r="O1327" i="6"/>
  <c r="P1327" i="6" s="1"/>
  <c r="F1327" i="6"/>
  <c r="G1327" i="6" s="1"/>
  <c r="B1327" i="6"/>
  <c r="O1326" i="6"/>
  <c r="P1326" i="6" s="1"/>
  <c r="F1326" i="6"/>
  <c r="G1326" i="6" s="1"/>
  <c r="B1326" i="6"/>
  <c r="O1325" i="6"/>
  <c r="P1325" i="6" s="1"/>
  <c r="F1325" i="6"/>
  <c r="G1325" i="6" s="1"/>
  <c r="B1325" i="6"/>
  <c r="O1324" i="6"/>
  <c r="P1324" i="6" s="1"/>
  <c r="F1324" i="6"/>
  <c r="G1324" i="6" s="1"/>
  <c r="B1324" i="6"/>
  <c r="O1323" i="6"/>
  <c r="P1323" i="6" s="1"/>
  <c r="F1323" i="6"/>
  <c r="G1323" i="6" s="1"/>
  <c r="B1323" i="6"/>
  <c r="O1322" i="6"/>
  <c r="P1322" i="6" s="1"/>
  <c r="F1322" i="6"/>
  <c r="G1322" i="6" s="1"/>
  <c r="B1322" i="6"/>
  <c r="O1321" i="6"/>
  <c r="P1321" i="6" s="1"/>
  <c r="F1321" i="6"/>
  <c r="G1321" i="6" s="1"/>
  <c r="B1321" i="6"/>
  <c r="O1320" i="6"/>
  <c r="P1320" i="6" s="1"/>
  <c r="F1320" i="6"/>
  <c r="G1320" i="6" s="1"/>
  <c r="B1320" i="6"/>
  <c r="O1319" i="6"/>
  <c r="P1319" i="6" s="1"/>
  <c r="F1319" i="6"/>
  <c r="G1319" i="6" s="1"/>
  <c r="B1319" i="6"/>
  <c r="O1318" i="6"/>
  <c r="P1318" i="6" s="1"/>
  <c r="F1318" i="6"/>
  <c r="G1318" i="6" s="1"/>
  <c r="B1318" i="6"/>
  <c r="O1317" i="6"/>
  <c r="P1317" i="6" s="1"/>
  <c r="F1317" i="6"/>
  <c r="G1317" i="6" s="1"/>
  <c r="B1317" i="6"/>
  <c r="O1316" i="6"/>
  <c r="P1316" i="6" s="1"/>
  <c r="F1316" i="6"/>
  <c r="G1316" i="6" s="1"/>
  <c r="B1316" i="6"/>
  <c r="O1315" i="6"/>
  <c r="P1315" i="6" s="1"/>
  <c r="F1315" i="6"/>
  <c r="G1315" i="6" s="1"/>
  <c r="B1315" i="6"/>
  <c r="O1314" i="6"/>
  <c r="P1314" i="6" s="1"/>
  <c r="F1314" i="6"/>
  <c r="G1314" i="6" s="1"/>
  <c r="B1314" i="6"/>
  <c r="O1313" i="6"/>
  <c r="P1313" i="6" s="1"/>
  <c r="F1313" i="6"/>
  <c r="G1313" i="6" s="1"/>
  <c r="B1313" i="6"/>
  <c r="O1312" i="6"/>
  <c r="P1312" i="6" s="1"/>
  <c r="F1312" i="6"/>
  <c r="G1312" i="6" s="1"/>
  <c r="B1312" i="6"/>
  <c r="O1311" i="6"/>
  <c r="P1311" i="6" s="1"/>
  <c r="F1311" i="6"/>
  <c r="G1311" i="6" s="1"/>
  <c r="B1311" i="6"/>
  <c r="O1310" i="6"/>
  <c r="P1310" i="6" s="1"/>
  <c r="F1310" i="6"/>
  <c r="G1310" i="6" s="1"/>
  <c r="B1310" i="6"/>
  <c r="O1309" i="6"/>
  <c r="P1309" i="6" s="1"/>
  <c r="F1309" i="6"/>
  <c r="G1309" i="6" s="1"/>
  <c r="B1309" i="6"/>
  <c r="O1308" i="6"/>
  <c r="P1308" i="6" s="1"/>
  <c r="F1308" i="6"/>
  <c r="G1308" i="6" s="1"/>
  <c r="B1308" i="6"/>
  <c r="O1307" i="6"/>
  <c r="F1307" i="6"/>
  <c r="G1307" i="6" s="1"/>
  <c r="B1307" i="6"/>
  <c r="O1306" i="6"/>
  <c r="P1306" i="6" s="1"/>
  <c r="F1306" i="6"/>
  <c r="G1306" i="6" s="1"/>
  <c r="B1306" i="6"/>
  <c r="O1305" i="6"/>
  <c r="P1305" i="6" s="1"/>
  <c r="F1305" i="6"/>
  <c r="G1305" i="6" s="1"/>
  <c r="B1305" i="6"/>
  <c r="O1304" i="6"/>
  <c r="P1304" i="6" s="1"/>
  <c r="F1304" i="6"/>
  <c r="G1304" i="6" s="1"/>
  <c r="B1304" i="6"/>
  <c r="O1303" i="6"/>
  <c r="P1303" i="6" s="1"/>
  <c r="F1303" i="6"/>
  <c r="G1303" i="6" s="1"/>
  <c r="B1303" i="6"/>
  <c r="O1302" i="6"/>
  <c r="P1302" i="6" s="1"/>
  <c r="F1302" i="6"/>
  <c r="G1302" i="6" s="1"/>
  <c r="B1302" i="6"/>
  <c r="O1301" i="6"/>
  <c r="P1301" i="6" s="1"/>
  <c r="F1301" i="6"/>
  <c r="G1301" i="6" s="1"/>
  <c r="B1301" i="6"/>
  <c r="O1300" i="6"/>
  <c r="P1300" i="6" s="1"/>
  <c r="F1300" i="6"/>
  <c r="G1300" i="6" s="1"/>
  <c r="B1300" i="6"/>
  <c r="O1299" i="6"/>
  <c r="P1299" i="6" s="1"/>
  <c r="F1299" i="6"/>
  <c r="G1299" i="6" s="1"/>
  <c r="B1299" i="6"/>
  <c r="O1298" i="6"/>
  <c r="P1298" i="6" s="1"/>
  <c r="F1298" i="6"/>
  <c r="G1298" i="6" s="1"/>
  <c r="B1298" i="6"/>
  <c r="O1297" i="6"/>
  <c r="P1297" i="6" s="1"/>
  <c r="F1297" i="6"/>
  <c r="G1297" i="6" s="1"/>
  <c r="B1297" i="6"/>
  <c r="O1296" i="6"/>
  <c r="P1296" i="6" s="1"/>
  <c r="F1296" i="6"/>
  <c r="G1296" i="6" s="1"/>
  <c r="B1296" i="6"/>
  <c r="O1295" i="6"/>
  <c r="P1295" i="6" s="1"/>
  <c r="F1295" i="6"/>
  <c r="G1295" i="6" s="1"/>
  <c r="B1295" i="6"/>
  <c r="O1294" i="6"/>
  <c r="P1294" i="6" s="1"/>
  <c r="F1294" i="6"/>
  <c r="G1294" i="6" s="1"/>
  <c r="B1294" i="6"/>
  <c r="O1293" i="6"/>
  <c r="P1293" i="6" s="1"/>
  <c r="F1293" i="6"/>
  <c r="G1293" i="6" s="1"/>
  <c r="B1293" i="6"/>
  <c r="O1292" i="6"/>
  <c r="P1292" i="6" s="1"/>
  <c r="F1292" i="6"/>
  <c r="G1292" i="6" s="1"/>
  <c r="B1292" i="6"/>
  <c r="O1291" i="6"/>
  <c r="P1291" i="6" s="1"/>
  <c r="F1291" i="6"/>
  <c r="G1291" i="6" s="1"/>
  <c r="B1291" i="6"/>
  <c r="O1290" i="6"/>
  <c r="P1290" i="6" s="1"/>
  <c r="F1290" i="6"/>
  <c r="G1290" i="6" s="1"/>
  <c r="B1290" i="6"/>
  <c r="O1289" i="6"/>
  <c r="P1289" i="6" s="1"/>
  <c r="F1289" i="6"/>
  <c r="G1289" i="6" s="1"/>
  <c r="B1289" i="6"/>
  <c r="O1288" i="6"/>
  <c r="P1288" i="6" s="1"/>
  <c r="F1288" i="6"/>
  <c r="G1288" i="6" s="1"/>
  <c r="B1288" i="6"/>
  <c r="O1287" i="6"/>
  <c r="P1287" i="6" s="1"/>
  <c r="F1287" i="6"/>
  <c r="G1287" i="6" s="1"/>
  <c r="B1287" i="6"/>
  <c r="O1286" i="6"/>
  <c r="P1286" i="6" s="1"/>
  <c r="F1286" i="6"/>
  <c r="G1286" i="6" s="1"/>
  <c r="B1286" i="6"/>
  <c r="O1285" i="6"/>
  <c r="P1285" i="6" s="1"/>
  <c r="F1285" i="6"/>
  <c r="G1285" i="6" s="1"/>
  <c r="B1285" i="6"/>
  <c r="O1284" i="6"/>
  <c r="P1284" i="6" s="1"/>
  <c r="F1284" i="6"/>
  <c r="G1284" i="6" s="1"/>
  <c r="B1284" i="6"/>
  <c r="O1283" i="6"/>
  <c r="P1283" i="6" s="1"/>
  <c r="F1283" i="6"/>
  <c r="G1283" i="6" s="1"/>
  <c r="B1283" i="6"/>
  <c r="O1282" i="6"/>
  <c r="P1282" i="6" s="1"/>
  <c r="F1282" i="6"/>
  <c r="G1282" i="6" s="1"/>
  <c r="B1282" i="6"/>
  <c r="O1281" i="6"/>
  <c r="P1281" i="6" s="1"/>
  <c r="F1281" i="6"/>
  <c r="G1281" i="6" s="1"/>
  <c r="B1281" i="6"/>
  <c r="O1280" i="6"/>
  <c r="P1280" i="6" s="1"/>
  <c r="F1280" i="6"/>
  <c r="G1280" i="6" s="1"/>
  <c r="B1280" i="6"/>
  <c r="O1279" i="6"/>
  <c r="P1279" i="6" s="1"/>
  <c r="F1279" i="6"/>
  <c r="G1279" i="6" s="1"/>
  <c r="B1279" i="6"/>
  <c r="O1278" i="6"/>
  <c r="P1278" i="6" s="1"/>
  <c r="F1278" i="6"/>
  <c r="G1278" i="6" s="1"/>
  <c r="B1278" i="6"/>
  <c r="O1277" i="6"/>
  <c r="P1277" i="6" s="1"/>
  <c r="F1277" i="6"/>
  <c r="G1277" i="6" s="1"/>
  <c r="B1277" i="6"/>
  <c r="O1276" i="6"/>
  <c r="P1276" i="6" s="1"/>
  <c r="F1276" i="6"/>
  <c r="G1276" i="6" s="1"/>
  <c r="B1276" i="6"/>
  <c r="O1275" i="6"/>
  <c r="P1275" i="6" s="1"/>
  <c r="F1275" i="6"/>
  <c r="G1275" i="6" s="1"/>
  <c r="B1275" i="6"/>
  <c r="O1274" i="6"/>
  <c r="P1274" i="6" s="1"/>
  <c r="F1274" i="6"/>
  <c r="G1274" i="6" s="1"/>
  <c r="B1274" i="6"/>
  <c r="O1273" i="6"/>
  <c r="P1273" i="6" s="1"/>
  <c r="F1273" i="6"/>
  <c r="G1273" i="6" s="1"/>
  <c r="B1273" i="6"/>
  <c r="O1272" i="6"/>
  <c r="P1272" i="6" s="1"/>
  <c r="F1272" i="6"/>
  <c r="G1272" i="6" s="1"/>
  <c r="B1272" i="6"/>
  <c r="O1271" i="6"/>
  <c r="P1271" i="6" s="1"/>
  <c r="F1271" i="6"/>
  <c r="G1271" i="6" s="1"/>
  <c r="B1271" i="6"/>
  <c r="O1270" i="6"/>
  <c r="P1270" i="6" s="1"/>
  <c r="F1270" i="6"/>
  <c r="G1270" i="6" s="1"/>
  <c r="B1270" i="6"/>
  <c r="O1269" i="6"/>
  <c r="P1269" i="6" s="1"/>
  <c r="F1269" i="6"/>
  <c r="G1269" i="6" s="1"/>
  <c r="B1269" i="6"/>
  <c r="O1268" i="6"/>
  <c r="P1268" i="6" s="1"/>
  <c r="F1268" i="6"/>
  <c r="G1268" i="6" s="1"/>
  <c r="B1268" i="6"/>
  <c r="O1267" i="6"/>
  <c r="P1267" i="6" s="1"/>
  <c r="F1267" i="6"/>
  <c r="G1267" i="6" s="1"/>
  <c r="B1267" i="6"/>
  <c r="O1266" i="6"/>
  <c r="P1266" i="6" s="1"/>
  <c r="F1266" i="6"/>
  <c r="G1266" i="6" s="1"/>
  <c r="B1266" i="6"/>
  <c r="O1265" i="6"/>
  <c r="P1265" i="6" s="1"/>
  <c r="F1265" i="6"/>
  <c r="G1265" i="6" s="1"/>
  <c r="B1265" i="6"/>
  <c r="O1264" i="6"/>
  <c r="P1264" i="6" s="1"/>
  <c r="F1264" i="6"/>
  <c r="G1264" i="6" s="1"/>
  <c r="B1264" i="6"/>
  <c r="O1263" i="6"/>
  <c r="P1263" i="6" s="1"/>
  <c r="F1263" i="6"/>
  <c r="G1263" i="6" s="1"/>
  <c r="B1263" i="6"/>
  <c r="O1262" i="6"/>
  <c r="P1262" i="6" s="1"/>
  <c r="F1262" i="6"/>
  <c r="G1262" i="6" s="1"/>
  <c r="B1262" i="6"/>
  <c r="O1261" i="6"/>
  <c r="P1261" i="6" s="1"/>
  <c r="F1261" i="6"/>
  <c r="G1261" i="6" s="1"/>
  <c r="B1261" i="6"/>
  <c r="O1260" i="6"/>
  <c r="P1260" i="6" s="1"/>
  <c r="F1260" i="6"/>
  <c r="G1260" i="6" s="1"/>
  <c r="B1260" i="6"/>
  <c r="P1259" i="6"/>
  <c r="O1259" i="6"/>
  <c r="F1259" i="6"/>
  <c r="G1259" i="6" s="1"/>
  <c r="B1259" i="6"/>
  <c r="O1258" i="6"/>
  <c r="P1258" i="6" s="1"/>
  <c r="F1258" i="6"/>
  <c r="G1258" i="6" s="1"/>
  <c r="B1258" i="6"/>
  <c r="O1257" i="6"/>
  <c r="P1257" i="6" s="1"/>
  <c r="F1257" i="6"/>
  <c r="G1257" i="6" s="1"/>
  <c r="B1257" i="6"/>
  <c r="O1256" i="6"/>
  <c r="P1256" i="6" s="1"/>
  <c r="F1256" i="6"/>
  <c r="G1256" i="6" s="1"/>
  <c r="B1256" i="6"/>
  <c r="O1255" i="6"/>
  <c r="P1255" i="6" s="1"/>
  <c r="F1255" i="6"/>
  <c r="G1255" i="6" s="1"/>
  <c r="B1255" i="6"/>
  <c r="O1254" i="6"/>
  <c r="P1254" i="6" s="1"/>
  <c r="F1254" i="6"/>
  <c r="G1254" i="6" s="1"/>
  <c r="B1254" i="6"/>
  <c r="O1253" i="6"/>
  <c r="P1253" i="6" s="1"/>
  <c r="F1253" i="6"/>
  <c r="G1253" i="6" s="1"/>
  <c r="B1253" i="6"/>
  <c r="O1252" i="6"/>
  <c r="P1252" i="6" s="1"/>
  <c r="F1252" i="6"/>
  <c r="G1252" i="6" s="1"/>
  <c r="B1252" i="6"/>
  <c r="O1251" i="6"/>
  <c r="P1251" i="6" s="1"/>
  <c r="F1251" i="6"/>
  <c r="G1251" i="6" s="1"/>
  <c r="B1251" i="6"/>
  <c r="O1250" i="6"/>
  <c r="P1250" i="6" s="1"/>
  <c r="F1250" i="6"/>
  <c r="G1250" i="6" s="1"/>
  <c r="B1250" i="6"/>
  <c r="O1249" i="6"/>
  <c r="P1249" i="6" s="1"/>
  <c r="F1249" i="6"/>
  <c r="G1249" i="6" s="1"/>
  <c r="B1249" i="6"/>
  <c r="O1248" i="6"/>
  <c r="P1248" i="6" s="1"/>
  <c r="F1248" i="6"/>
  <c r="G1248" i="6" s="1"/>
  <c r="B1248" i="6"/>
  <c r="O1247" i="6"/>
  <c r="P1247" i="6" s="1"/>
  <c r="F1247" i="6"/>
  <c r="G1247" i="6" s="1"/>
  <c r="B1247" i="6"/>
  <c r="O1246" i="6"/>
  <c r="P1246" i="6" s="1"/>
  <c r="F1246" i="6"/>
  <c r="G1246" i="6" s="1"/>
  <c r="B1246" i="6"/>
  <c r="O1245" i="6"/>
  <c r="P1245" i="6" s="1"/>
  <c r="F1245" i="6"/>
  <c r="G1245" i="6" s="1"/>
  <c r="B1245" i="6"/>
  <c r="O1244" i="6"/>
  <c r="P1244" i="6" s="1"/>
  <c r="F1244" i="6"/>
  <c r="G1244" i="6" s="1"/>
  <c r="B1244" i="6"/>
  <c r="O1243" i="6"/>
  <c r="P1243" i="6" s="1"/>
  <c r="F1243" i="6"/>
  <c r="G1243" i="6" s="1"/>
  <c r="B1243" i="6"/>
  <c r="O1242" i="6"/>
  <c r="P1242" i="6" s="1"/>
  <c r="F1242" i="6"/>
  <c r="G1242" i="6" s="1"/>
  <c r="B1242" i="6"/>
  <c r="O1241" i="6"/>
  <c r="P1241" i="6" s="1"/>
  <c r="F1241" i="6"/>
  <c r="G1241" i="6" s="1"/>
  <c r="B1241" i="6"/>
  <c r="O1240" i="6"/>
  <c r="P1240" i="6" s="1"/>
  <c r="F1240" i="6"/>
  <c r="G1240" i="6" s="1"/>
  <c r="B1240" i="6"/>
  <c r="O1239" i="6"/>
  <c r="P1239" i="6" s="1"/>
  <c r="F1239" i="6"/>
  <c r="G1239" i="6" s="1"/>
  <c r="B1239" i="6"/>
  <c r="O1238" i="6"/>
  <c r="P1238" i="6" s="1"/>
  <c r="F1238" i="6"/>
  <c r="G1238" i="6" s="1"/>
  <c r="B1238" i="6"/>
  <c r="O1237" i="6"/>
  <c r="P1237" i="6" s="1"/>
  <c r="F1237" i="6"/>
  <c r="G1237" i="6" s="1"/>
  <c r="B1237" i="6"/>
  <c r="O1236" i="6"/>
  <c r="P1236" i="6" s="1"/>
  <c r="F1236" i="6"/>
  <c r="G1236" i="6" s="1"/>
  <c r="B1236" i="6"/>
  <c r="O1235" i="6"/>
  <c r="P1235" i="6" s="1"/>
  <c r="F1235" i="6"/>
  <c r="G1235" i="6" s="1"/>
  <c r="B1235" i="6"/>
  <c r="O1234" i="6"/>
  <c r="P1234" i="6" s="1"/>
  <c r="F1234" i="6"/>
  <c r="G1234" i="6" s="1"/>
  <c r="B1234" i="6"/>
  <c r="O1233" i="6"/>
  <c r="P1233" i="6" s="1"/>
  <c r="F1233" i="6"/>
  <c r="G1233" i="6" s="1"/>
  <c r="B1233" i="6"/>
  <c r="O1232" i="6"/>
  <c r="P1232" i="6" s="1"/>
  <c r="F1232" i="6"/>
  <c r="G1232" i="6" s="1"/>
  <c r="B1232" i="6"/>
  <c r="O1231" i="6"/>
  <c r="P1231" i="6" s="1"/>
  <c r="F1231" i="6"/>
  <c r="G1231" i="6" s="1"/>
  <c r="B1231" i="6"/>
  <c r="O1230" i="6"/>
  <c r="P1230" i="6" s="1"/>
  <c r="F1230" i="6"/>
  <c r="G1230" i="6" s="1"/>
  <c r="B1230" i="6"/>
  <c r="O1229" i="6"/>
  <c r="P1229" i="6" s="1"/>
  <c r="F1229" i="6"/>
  <c r="G1229" i="6" s="1"/>
  <c r="B1229" i="6"/>
  <c r="O1228" i="6"/>
  <c r="P1228" i="6" s="1"/>
  <c r="F1228" i="6"/>
  <c r="G1228" i="6" s="1"/>
  <c r="B1228" i="6"/>
  <c r="O1227" i="6"/>
  <c r="P1227" i="6" s="1"/>
  <c r="F1227" i="6"/>
  <c r="G1227" i="6" s="1"/>
  <c r="B1227" i="6"/>
  <c r="O1226" i="6"/>
  <c r="P1226" i="6" s="1"/>
  <c r="F1226" i="6"/>
  <c r="G1226" i="6" s="1"/>
  <c r="B1226" i="6"/>
  <c r="O1225" i="6"/>
  <c r="P1225" i="6" s="1"/>
  <c r="F1225" i="6"/>
  <c r="G1225" i="6" s="1"/>
  <c r="B1225" i="6"/>
  <c r="O1224" i="6"/>
  <c r="P1224" i="6" s="1"/>
  <c r="F1224" i="6"/>
  <c r="G1224" i="6" s="1"/>
  <c r="B1224" i="6"/>
  <c r="O1223" i="6"/>
  <c r="P1223" i="6" s="1"/>
  <c r="F1223" i="6"/>
  <c r="G1223" i="6" s="1"/>
  <c r="B1223" i="6"/>
  <c r="O1222" i="6"/>
  <c r="P1222" i="6" s="1"/>
  <c r="F1222" i="6"/>
  <c r="G1222" i="6" s="1"/>
  <c r="B1222" i="6"/>
  <c r="P1221" i="6"/>
  <c r="O1221" i="6"/>
  <c r="F1221" i="6"/>
  <c r="G1221" i="6" s="1"/>
  <c r="B1221" i="6"/>
  <c r="O1220" i="6"/>
  <c r="P1220" i="6" s="1"/>
  <c r="F1220" i="6"/>
  <c r="G1220" i="6" s="1"/>
  <c r="B1220" i="6"/>
  <c r="O1219" i="6"/>
  <c r="P1219" i="6" s="1"/>
  <c r="F1219" i="6"/>
  <c r="G1219" i="6" s="1"/>
  <c r="B1219" i="6"/>
  <c r="O1218" i="6"/>
  <c r="P1218" i="6" s="1"/>
  <c r="F1218" i="6"/>
  <c r="G1218" i="6" s="1"/>
  <c r="B1218" i="6"/>
  <c r="O1217" i="6"/>
  <c r="P1217" i="6" s="1"/>
  <c r="F1217" i="6"/>
  <c r="G1217" i="6" s="1"/>
  <c r="B1217" i="6"/>
  <c r="O1216" i="6"/>
  <c r="P1216" i="6" s="1"/>
  <c r="F1216" i="6"/>
  <c r="G1216" i="6" s="1"/>
  <c r="B1216" i="6"/>
  <c r="O1215" i="6"/>
  <c r="P1215" i="6" s="1"/>
  <c r="F1215" i="6"/>
  <c r="G1215" i="6" s="1"/>
  <c r="B1215" i="6"/>
  <c r="O1214" i="6"/>
  <c r="P1214" i="6" s="1"/>
  <c r="F1214" i="6"/>
  <c r="G1214" i="6" s="1"/>
  <c r="B1214" i="6"/>
  <c r="O1213" i="6"/>
  <c r="P1213" i="6" s="1"/>
  <c r="F1213" i="6"/>
  <c r="G1213" i="6" s="1"/>
  <c r="B1213" i="6"/>
  <c r="O1212" i="6"/>
  <c r="P1212" i="6" s="1"/>
  <c r="F1212" i="6"/>
  <c r="G1212" i="6" s="1"/>
  <c r="B1212" i="6"/>
  <c r="O1211" i="6"/>
  <c r="P1211" i="6" s="1"/>
  <c r="F1211" i="6"/>
  <c r="G1211" i="6" s="1"/>
  <c r="B1211" i="6"/>
  <c r="O1210" i="6"/>
  <c r="P1210" i="6" s="1"/>
  <c r="F1210" i="6"/>
  <c r="G1210" i="6" s="1"/>
  <c r="B1210" i="6"/>
  <c r="O1209" i="6"/>
  <c r="P1209" i="6" s="1"/>
  <c r="F1209" i="6"/>
  <c r="G1209" i="6" s="1"/>
  <c r="B1209" i="6"/>
  <c r="O1208" i="6"/>
  <c r="P1208" i="6" s="1"/>
  <c r="F1208" i="6"/>
  <c r="G1208" i="6" s="1"/>
  <c r="B1208" i="6"/>
  <c r="O1207" i="6"/>
  <c r="P1207" i="6" s="1"/>
  <c r="F1207" i="6"/>
  <c r="G1207" i="6" s="1"/>
  <c r="B1207" i="6"/>
  <c r="O1206" i="6"/>
  <c r="P1206" i="6" s="1"/>
  <c r="F1206" i="6"/>
  <c r="G1206" i="6" s="1"/>
  <c r="B1206" i="6"/>
  <c r="O1205" i="6"/>
  <c r="P1205" i="6" s="1"/>
  <c r="F1205" i="6"/>
  <c r="G1205" i="6" s="1"/>
  <c r="B1205" i="6"/>
  <c r="O1204" i="6"/>
  <c r="P1204" i="6" s="1"/>
  <c r="F1204" i="6"/>
  <c r="G1204" i="6" s="1"/>
  <c r="B1204" i="6"/>
  <c r="O1203" i="6"/>
  <c r="P1203" i="6" s="1"/>
  <c r="F1203" i="6"/>
  <c r="G1203" i="6" s="1"/>
  <c r="B1203" i="6"/>
  <c r="O1202" i="6"/>
  <c r="P1202" i="6" s="1"/>
  <c r="F1202" i="6"/>
  <c r="G1202" i="6" s="1"/>
  <c r="B1202" i="6"/>
  <c r="O1201" i="6"/>
  <c r="P1201" i="6" s="1"/>
  <c r="F1201" i="6"/>
  <c r="G1201" i="6" s="1"/>
  <c r="B1201" i="6"/>
  <c r="O1200" i="6"/>
  <c r="P1200" i="6" s="1"/>
  <c r="F1200" i="6"/>
  <c r="G1200" i="6" s="1"/>
  <c r="B1200" i="6"/>
  <c r="O1199" i="6"/>
  <c r="P1199" i="6" s="1"/>
  <c r="F1199" i="6"/>
  <c r="G1199" i="6" s="1"/>
  <c r="B1199" i="6"/>
  <c r="O1198" i="6"/>
  <c r="P1198" i="6" s="1"/>
  <c r="F1198" i="6"/>
  <c r="G1198" i="6" s="1"/>
  <c r="B1198" i="6"/>
  <c r="O1197" i="6"/>
  <c r="P1197" i="6" s="1"/>
  <c r="F1197" i="6"/>
  <c r="G1197" i="6" s="1"/>
  <c r="B1197" i="6"/>
  <c r="O1196" i="6"/>
  <c r="P1196" i="6" s="1"/>
  <c r="F1196" i="6"/>
  <c r="G1196" i="6" s="1"/>
  <c r="B1196" i="6"/>
  <c r="O1195" i="6"/>
  <c r="P1195" i="6" s="1"/>
  <c r="F1195" i="6"/>
  <c r="G1195" i="6" s="1"/>
  <c r="B1195" i="6"/>
  <c r="O1194" i="6"/>
  <c r="P1194" i="6" s="1"/>
  <c r="F1194" i="6"/>
  <c r="G1194" i="6" s="1"/>
  <c r="B1194" i="6"/>
  <c r="O1193" i="6"/>
  <c r="P1193" i="6" s="1"/>
  <c r="F1193" i="6"/>
  <c r="G1193" i="6" s="1"/>
  <c r="B1193" i="6"/>
  <c r="O1192" i="6"/>
  <c r="P1192" i="6" s="1"/>
  <c r="F1192" i="6"/>
  <c r="G1192" i="6" s="1"/>
  <c r="B1192" i="6"/>
  <c r="O1191" i="6"/>
  <c r="P1191" i="6" s="1"/>
  <c r="F1191" i="6"/>
  <c r="G1191" i="6" s="1"/>
  <c r="B1191" i="6"/>
  <c r="O1190" i="6"/>
  <c r="P1190" i="6" s="1"/>
  <c r="F1190" i="6"/>
  <c r="G1190" i="6" s="1"/>
  <c r="B1190" i="6"/>
  <c r="O1189" i="6"/>
  <c r="P1189" i="6" s="1"/>
  <c r="F1189" i="6"/>
  <c r="G1189" i="6" s="1"/>
  <c r="B1189" i="6"/>
  <c r="O1188" i="6"/>
  <c r="P1188" i="6" s="1"/>
  <c r="F1188" i="6"/>
  <c r="G1188" i="6" s="1"/>
  <c r="B1188" i="6"/>
  <c r="O1187" i="6"/>
  <c r="P1187" i="6" s="1"/>
  <c r="F1187" i="6"/>
  <c r="G1187" i="6" s="1"/>
  <c r="B1187" i="6"/>
  <c r="O1186" i="6"/>
  <c r="P1186" i="6" s="1"/>
  <c r="F1186" i="6"/>
  <c r="G1186" i="6" s="1"/>
  <c r="B1186" i="6"/>
  <c r="O1185" i="6"/>
  <c r="P1185" i="6" s="1"/>
  <c r="F1185" i="6"/>
  <c r="G1185" i="6" s="1"/>
  <c r="B1185" i="6"/>
  <c r="O1184" i="6"/>
  <c r="P1184" i="6" s="1"/>
  <c r="F1184" i="6"/>
  <c r="G1184" i="6" s="1"/>
  <c r="B1184" i="6"/>
  <c r="O1183" i="6"/>
  <c r="P1183" i="6" s="1"/>
  <c r="F1183" i="6"/>
  <c r="G1183" i="6" s="1"/>
  <c r="B1183" i="6"/>
  <c r="O1182" i="6"/>
  <c r="P1182" i="6" s="1"/>
  <c r="F1182" i="6"/>
  <c r="G1182" i="6" s="1"/>
  <c r="B1182" i="6"/>
  <c r="O1181" i="6"/>
  <c r="P1181" i="6" s="1"/>
  <c r="F1181" i="6"/>
  <c r="G1181" i="6" s="1"/>
  <c r="B1181" i="6"/>
  <c r="O1180" i="6"/>
  <c r="P1180" i="6" s="1"/>
  <c r="F1180" i="6"/>
  <c r="G1180" i="6" s="1"/>
  <c r="B1180" i="6"/>
  <c r="O1179" i="6"/>
  <c r="P1179" i="6" s="1"/>
  <c r="F1179" i="6"/>
  <c r="G1179" i="6" s="1"/>
  <c r="B1179" i="6"/>
  <c r="O1178" i="6"/>
  <c r="P1178" i="6" s="1"/>
  <c r="F1178" i="6"/>
  <c r="G1178" i="6" s="1"/>
  <c r="B1178" i="6"/>
  <c r="O1177" i="6"/>
  <c r="P1177" i="6" s="1"/>
  <c r="F1177" i="6"/>
  <c r="G1177" i="6" s="1"/>
  <c r="B1177" i="6"/>
  <c r="O1176" i="6"/>
  <c r="P1176" i="6" s="1"/>
  <c r="F1176" i="6"/>
  <c r="G1176" i="6" s="1"/>
  <c r="B1176" i="6"/>
  <c r="O1175" i="6"/>
  <c r="P1175" i="6" s="1"/>
  <c r="F1175" i="6"/>
  <c r="G1175" i="6" s="1"/>
  <c r="B1175" i="6"/>
  <c r="O1174" i="6"/>
  <c r="P1174" i="6" s="1"/>
  <c r="F1174" i="6"/>
  <c r="G1174" i="6" s="1"/>
  <c r="B1174" i="6"/>
  <c r="O1173" i="6"/>
  <c r="P1173" i="6" s="1"/>
  <c r="F1173" i="6"/>
  <c r="G1173" i="6" s="1"/>
  <c r="B1173" i="6"/>
  <c r="O1172" i="6"/>
  <c r="P1172" i="6" s="1"/>
  <c r="F1172" i="6"/>
  <c r="G1172" i="6" s="1"/>
  <c r="B1172" i="6"/>
  <c r="O1171" i="6"/>
  <c r="P1171" i="6" s="1"/>
  <c r="F1171" i="6"/>
  <c r="G1171" i="6" s="1"/>
  <c r="B1171" i="6"/>
  <c r="O1170" i="6"/>
  <c r="P1170" i="6" s="1"/>
  <c r="F1170" i="6"/>
  <c r="G1170" i="6" s="1"/>
  <c r="B1170" i="6"/>
  <c r="O1169" i="6"/>
  <c r="P1169" i="6" s="1"/>
  <c r="F1169" i="6"/>
  <c r="G1169" i="6" s="1"/>
  <c r="B1169" i="6"/>
  <c r="O1168" i="6"/>
  <c r="P1168" i="6" s="1"/>
  <c r="F1168" i="6"/>
  <c r="G1168" i="6" s="1"/>
  <c r="B1168" i="6"/>
  <c r="O1167" i="6"/>
  <c r="P1167" i="6" s="1"/>
  <c r="F1167" i="6"/>
  <c r="G1167" i="6" s="1"/>
  <c r="B1167" i="6"/>
  <c r="O1166" i="6"/>
  <c r="P1166" i="6" s="1"/>
  <c r="F1166" i="6"/>
  <c r="G1166" i="6" s="1"/>
  <c r="B1166" i="6"/>
  <c r="O1165" i="6"/>
  <c r="P1165" i="6" s="1"/>
  <c r="F1165" i="6"/>
  <c r="G1165" i="6" s="1"/>
  <c r="B1165" i="6"/>
  <c r="O1164" i="6"/>
  <c r="P1164" i="6" s="1"/>
  <c r="F1164" i="6"/>
  <c r="G1164" i="6" s="1"/>
  <c r="B1164" i="6"/>
  <c r="O1163" i="6"/>
  <c r="P1163" i="6" s="1"/>
  <c r="F1163" i="6"/>
  <c r="G1163" i="6" s="1"/>
  <c r="B1163" i="6"/>
  <c r="O1162" i="6"/>
  <c r="P1162" i="6" s="1"/>
  <c r="F1162" i="6"/>
  <c r="G1162" i="6" s="1"/>
  <c r="B1162" i="6"/>
  <c r="O1161" i="6"/>
  <c r="P1161" i="6" s="1"/>
  <c r="F1161" i="6"/>
  <c r="G1161" i="6" s="1"/>
  <c r="B1161" i="6"/>
  <c r="O1160" i="6"/>
  <c r="P1160" i="6" s="1"/>
  <c r="F1160" i="6"/>
  <c r="G1160" i="6" s="1"/>
  <c r="B1160" i="6"/>
  <c r="O1159" i="6"/>
  <c r="P1159" i="6" s="1"/>
  <c r="F1159" i="6"/>
  <c r="G1159" i="6" s="1"/>
  <c r="B1159" i="6"/>
  <c r="O1158" i="6"/>
  <c r="P1158" i="6" s="1"/>
  <c r="F1158" i="6"/>
  <c r="G1158" i="6" s="1"/>
  <c r="B1158" i="6"/>
  <c r="O1157" i="6"/>
  <c r="P1157" i="6" s="1"/>
  <c r="F1157" i="6"/>
  <c r="G1157" i="6" s="1"/>
  <c r="B1157" i="6"/>
  <c r="O1156" i="6"/>
  <c r="P1156" i="6" s="1"/>
  <c r="F1156" i="6"/>
  <c r="G1156" i="6" s="1"/>
  <c r="B1156" i="6"/>
  <c r="O1155" i="6"/>
  <c r="P1155" i="6" s="1"/>
  <c r="F1155" i="6"/>
  <c r="G1155" i="6" s="1"/>
  <c r="B1155" i="6"/>
  <c r="O1154" i="6"/>
  <c r="P1154" i="6" s="1"/>
  <c r="F1154" i="6"/>
  <c r="G1154" i="6" s="1"/>
  <c r="B1154" i="6"/>
  <c r="O1153" i="6"/>
  <c r="P1153" i="6" s="1"/>
  <c r="F1153" i="6"/>
  <c r="G1153" i="6" s="1"/>
  <c r="B1153" i="6"/>
  <c r="O1152" i="6"/>
  <c r="P1152" i="6" s="1"/>
  <c r="F1152" i="6"/>
  <c r="G1152" i="6" s="1"/>
  <c r="B1152" i="6"/>
  <c r="O1151" i="6"/>
  <c r="P1151" i="6" s="1"/>
  <c r="F1151" i="6"/>
  <c r="G1151" i="6" s="1"/>
  <c r="B1151" i="6"/>
  <c r="O1150" i="6"/>
  <c r="P1150" i="6" s="1"/>
  <c r="F1150" i="6"/>
  <c r="G1150" i="6" s="1"/>
  <c r="B1150" i="6"/>
  <c r="O1149" i="6"/>
  <c r="P1149" i="6" s="1"/>
  <c r="F1149" i="6"/>
  <c r="G1149" i="6" s="1"/>
  <c r="B1149" i="6"/>
  <c r="O1148" i="6"/>
  <c r="P1148" i="6" s="1"/>
  <c r="F1148" i="6"/>
  <c r="G1148" i="6" s="1"/>
  <c r="B1148" i="6"/>
  <c r="O1147" i="6"/>
  <c r="P1147" i="6" s="1"/>
  <c r="F1147" i="6"/>
  <c r="G1147" i="6" s="1"/>
  <c r="B1147" i="6"/>
  <c r="O1146" i="6"/>
  <c r="P1146" i="6" s="1"/>
  <c r="F1146" i="6"/>
  <c r="G1146" i="6" s="1"/>
  <c r="B1146" i="6"/>
  <c r="O1145" i="6"/>
  <c r="P1145" i="6" s="1"/>
  <c r="F1145" i="6"/>
  <c r="G1145" i="6" s="1"/>
  <c r="B1145" i="6"/>
  <c r="O1144" i="6"/>
  <c r="P1144" i="6" s="1"/>
  <c r="F1144" i="6"/>
  <c r="G1144" i="6" s="1"/>
  <c r="B1144" i="6"/>
  <c r="O1143" i="6"/>
  <c r="P1143" i="6" s="1"/>
  <c r="F1143" i="6"/>
  <c r="G1143" i="6" s="1"/>
  <c r="B1143" i="6"/>
  <c r="O1142" i="6"/>
  <c r="P1142" i="6" s="1"/>
  <c r="F1142" i="6"/>
  <c r="G1142" i="6" s="1"/>
  <c r="B1142" i="6"/>
  <c r="O1141" i="6"/>
  <c r="P1141" i="6" s="1"/>
  <c r="F1141" i="6"/>
  <c r="G1141" i="6" s="1"/>
  <c r="B1141" i="6"/>
  <c r="O1140" i="6"/>
  <c r="P1140" i="6" s="1"/>
  <c r="F1140" i="6"/>
  <c r="G1140" i="6" s="1"/>
  <c r="B1140" i="6"/>
  <c r="O1139" i="6"/>
  <c r="P1139" i="6" s="1"/>
  <c r="F1139" i="6"/>
  <c r="G1139" i="6" s="1"/>
  <c r="B1139" i="6"/>
  <c r="O1138" i="6"/>
  <c r="P1138" i="6" s="1"/>
  <c r="F1138" i="6"/>
  <c r="G1138" i="6" s="1"/>
  <c r="B1138" i="6"/>
  <c r="O1137" i="6"/>
  <c r="P1137" i="6" s="1"/>
  <c r="F1137" i="6"/>
  <c r="G1137" i="6" s="1"/>
  <c r="B1137" i="6"/>
  <c r="O1136" i="6"/>
  <c r="P1136" i="6" s="1"/>
  <c r="F1136" i="6"/>
  <c r="G1136" i="6" s="1"/>
  <c r="B1136" i="6"/>
  <c r="O1135" i="6"/>
  <c r="P1135" i="6" s="1"/>
  <c r="F1135" i="6"/>
  <c r="G1135" i="6" s="1"/>
  <c r="B1135" i="6"/>
  <c r="O1134" i="6"/>
  <c r="P1134" i="6" s="1"/>
  <c r="F1134" i="6"/>
  <c r="G1134" i="6" s="1"/>
  <c r="B1134" i="6"/>
  <c r="O1133" i="6"/>
  <c r="P1133" i="6" s="1"/>
  <c r="F1133" i="6"/>
  <c r="G1133" i="6" s="1"/>
  <c r="B1133" i="6"/>
  <c r="O1132" i="6"/>
  <c r="P1132" i="6" s="1"/>
  <c r="F1132" i="6"/>
  <c r="G1132" i="6" s="1"/>
  <c r="B1132" i="6"/>
  <c r="O1131" i="6"/>
  <c r="P1131" i="6" s="1"/>
  <c r="F1131" i="6"/>
  <c r="G1131" i="6" s="1"/>
  <c r="B1131" i="6"/>
  <c r="O1130" i="6"/>
  <c r="P1130" i="6" s="1"/>
  <c r="F1130" i="6"/>
  <c r="G1130" i="6" s="1"/>
  <c r="B1130" i="6"/>
  <c r="O1129" i="6"/>
  <c r="P1129" i="6" s="1"/>
  <c r="F1129" i="6"/>
  <c r="G1129" i="6" s="1"/>
  <c r="B1129" i="6"/>
  <c r="O1128" i="6"/>
  <c r="P1128" i="6" s="1"/>
  <c r="F1128" i="6"/>
  <c r="G1128" i="6" s="1"/>
  <c r="B1128" i="6"/>
  <c r="O1127" i="6"/>
  <c r="P1127" i="6" s="1"/>
  <c r="F1127" i="6"/>
  <c r="G1127" i="6" s="1"/>
  <c r="B1127" i="6"/>
  <c r="O1126" i="6"/>
  <c r="P1126" i="6" s="1"/>
  <c r="F1126" i="6"/>
  <c r="G1126" i="6" s="1"/>
  <c r="B1126" i="6"/>
  <c r="O1125" i="6"/>
  <c r="P1125" i="6" s="1"/>
  <c r="F1125" i="6"/>
  <c r="G1125" i="6" s="1"/>
  <c r="B1125" i="6"/>
  <c r="O1124" i="6"/>
  <c r="P1124" i="6" s="1"/>
  <c r="F1124" i="6"/>
  <c r="G1124" i="6" s="1"/>
  <c r="B1124" i="6"/>
  <c r="O1123" i="6"/>
  <c r="P1123" i="6" s="1"/>
  <c r="F1123" i="6"/>
  <c r="G1123" i="6" s="1"/>
  <c r="B1123" i="6"/>
  <c r="O1122" i="6"/>
  <c r="P1122" i="6" s="1"/>
  <c r="F1122" i="6"/>
  <c r="G1122" i="6" s="1"/>
  <c r="B1122" i="6"/>
  <c r="O1121" i="6"/>
  <c r="P1121" i="6" s="1"/>
  <c r="F1121" i="6"/>
  <c r="G1121" i="6" s="1"/>
  <c r="B1121" i="6"/>
  <c r="O1120" i="6"/>
  <c r="P1120" i="6" s="1"/>
  <c r="F1120" i="6"/>
  <c r="G1120" i="6" s="1"/>
  <c r="B1120" i="6"/>
  <c r="O1119" i="6"/>
  <c r="P1119" i="6" s="1"/>
  <c r="F1119" i="6"/>
  <c r="G1119" i="6" s="1"/>
  <c r="B1119" i="6"/>
  <c r="O1118" i="6"/>
  <c r="P1118" i="6" s="1"/>
  <c r="F1118" i="6"/>
  <c r="G1118" i="6" s="1"/>
  <c r="B1118" i="6"/>
  <c r="O1117" i="6"/>
  <c r="P1117" i="6" s="1"/>
  <c r="F1117" i="6"/>
  <c r="G1117" i="6" s="1"/>
  <c r="B1117" i="6"/>
  <c r="O1116" i="6"/>
  <c r="P1116" i="6" s="1"/>
  <c r="F1116" i="6"/>
  <c r="G1116" i="6" s="1"/>
  <c r="B1116" i="6"/>
  <c r="O1115" i="6"/>
  <c r="P1115" i="6" s="1"/>
  <c r="F1115" i="6"/>
  <c r="G1115" i="6" s="1"/>
  <c r="B1115" i="6"/>
  <c r="O1114" i="6"/>
  <c r="P1114" i="6" s="1"/>
  <c r="F1114" i="6"/>
  <c r="G1114" i="6" s="1"/>
  <c r="B1114" i="6"/>
  <c r="O1113" i="6"/>
  <c r="P1113" i="6" s="1"/>
  <c r="F1113" i="6"/>
  <c r="G1113" i="6" s="1"/>
  <c r="B1113" i="6"/>
  <c r="O1112" i="6"/>
  <c r="P1112" i="6" s="1"/>
  <c r="F1112" i="6"/>
  <c r="G1112" i="6" s="1"/>
  <c r="B1112" i="6"/>
  <c r="O1111" i="6"/>
  <c r="P1111" i="6" s="1"/>
  <c r="F1111" i="6"/>
  <c r="G1111" i="6" s="1"/>
  <c r="B1111" i="6"/>
  <c r="O1110" i="6"/>
  <c r="P1110" i="6" s="1"/>
  <c r="F1110" i="6"/>
  <c r="G1110" i="6" s="1"/>
  <c r="B1110" i="6"/>
  <c r="O1109" i="6"/>
  <c r="P1109" i="6" s="1"/>
  <c r="F1109" i="6"/>
  <c r="G1109" i="6" s="1"/>
  <c r="B1109" i="6"/>
  <c r="O1108" i="6"/>
  <c r="P1108" i="6" s="1"/>
  <c r="F1108" i="6"/>
  <c r="G1108" i="6" s="1"/>
  <c r="B1108" i="6"/>
  <c r="O1107" i="6"/>
  <c r="P1107" i="6" s="1"/>
  <c r="F1107" i="6"/>
  <c r="G1107" i="6" s="1"/>
  <c r="B1107" i="6"/>
  <c r="O1106" i="6"/>
  <c r="P1106" i="6" s="1"/>
  <c r="F1106" i="6"/>
  <c r="G1106" i="6" s="1"/>
  <c r="B1106" i="6"/>
  <c r="O1105" i="6"/>
  <c r="P1105" i="6" s="1"/>
  <c r="F1105" i="6"/>
  <c r="G1105" i="6" s="1"/>
  <c r="B1105" i="6"/>
  <c r="O1104" i="6"/>
  <c r="P1104" i="6" s="1"/>
  <c r="F1104" i="6"/>
  <c r="G1104" i="6" s="1"/>
  <c r="B1104" i="6"/>
  <c r="O1103" i="6"/>
  <c r="P1103" i="6" s="1"/>
  <c r="F1103" i="6"/>
  <c r="G1103" i="6" s="1"/>
  <c r="B1103" i="6"/>
  <c r="O1102" i="6"/>
  <c r="P1102" i="6" s="1"/>
  <c r="F1102" i="6"/>
  <c r="G1102" i="6" s="1"/>
  <c r="B1102" i="6"/>
  <c r="O1101" i="6"/>
  <c r="P1101" i="6" s="1"/>
  <c r="F1101" i="6"/>
  <c r="G1101" i="6" s="1"/>
  <c r="B1101" i="6"/>
  <c r="O1100" i="6"/>
  <c r="P1100" i="6" s="1"/>
  <c r="F1100" i="6"/>
  <c r="G1100" i="6" s="1"/>
  <c r="B1100" i="6"/>
  <c r="O1099" i="6"/>
  <c r="P1099" i="6" s="1"/>
  <c r="F1099" i="6"/>
  <c r="G1099" i="6" s="1"/>
  <c r="B1099" i="6"/>
  <c r="O1098" i="6"/>
  <c r="P1098" i="6" s="1"/>
  <c r="F1098" i="6"/>
  <c r="G1098" i="6" s="1"/>
  <c r="B1098" i="6"/>
  <c r="O1097" i="6"/>
  <c r="P1097" i="6" s="1"/>
  <c r="F1097" i="6"/>
  <c r="G1097" i="6" s="1"/>
  <c r="B1097" i="6"/>
  <c r="O1096" i="6"/>
  <c r="P1096" i="6" s="1"/>
  <c r="F1096" i="6"/>
  <c r="G1096" i="6" s="1"/>
  <c r="B1096" i="6"/>
  <c r="O1095" i="6"/>
  <c r="P1095" i="6" s="1"/>
  <c r="F1095" i="6"/>
  <c r="G1095" i="6" s="1"/>
  <c r="B1095" i="6"/>
  <c r="O1094" i="6"/>
  <c r="P1094" i="6" s="1"/>
  <c r="F1094" i="6"/>
  <c r="G1094" i="6" s="1"/>
  <c r="B1094" i="6"/>
  <c r="O1093" i="6"/>
  <c r="P1093" i="6" s="1"/>
  <c r="F1093" i="6"/>
  <c r="G1093" i="6" s="1"/>
  <c r="B1093" i="6"/>
  <c r="O1092" i="6"/>
  <c r="P1092" i="6" s="1"/>
  <c r="F1092" i="6"/>
  <c r="G1092" i="6" s="1"/>
  <c r="B1092" i="6"/>
  <c r="O1091" i="6"/>
  <c r="P1091" i="6" s="1"/>
  <c r="F1091" i="6"/>
  <c r="G1091" i="6" s="1"/>
  <c r="B1091" i="6"/>
  <c r="O1090" i="6"/>
  <c r="P1090" i="6" s="1"/>
  <c r="F1090" i="6"/>
  <c r="G1090" i="6" s="1"/>
  <c r="B1090" i="6"/>
  <c r="O1089" i="6"/>
  <c r="P1089" i="6" s="1"/>
  <c r="F1089" i="6"/>
  <c r="G1089" i="6" s="1"/>
  <c r="B1089" i="6"/>
  <c r="O1088" i="6"/>
  <c r="P1088" i="6" s="1"/>
  <c r="F1088" i="6"/>
  <c r="G1088" i="6" s="1"/>
  <c r="B1088" i="6"/>
  <c r="O1087" i="6"/>
  <c r="P1087" i="6" s="1"/>
  <c r="F1087" i="6"/>
  <c r="G1087" i="6" s="1"/>
  <c r="B1087" i="6"/>
  <c r="O1086" i="6"/>
  <c r="P1086" i="6" s="1"/>
  <c r="F1086" i="6"/>
  <c r="G1086" i="6" s="1"/>
  <c r="B1086" i="6"/>
  <c r="O1085" i="6"/>
  <c r="P1085" i="6" s="1"/>
  <c r="F1085" i="6"/>
  <c r="G1085" i="6" s="1"/>
  <c r="B1085" i="6"/>
  <c r="O1084" i="6"/>
  <c r="P1084" i="6" s="1"/>
  <c r="F1084" i="6"/>
  <c r="G1084" i="6" s="1"/>
  <c r="B1084" i="6"/>
  <c r="O1083" i="6"/>
  <c r="P1083" i="6" s="1"/>
  <c r="F1083" i="6"/>
  <c r="G1083" i="6" s="1"/>
  <c r="B1083" i="6"/>
  <c r="O1082" i="6"/>
  <c r="P1082" i="6" s="1"/>
  <c r="F1082" i="6"/>
  <c r="G1082" i="6" s="1"/>
  <c r="B1082" i="6"/>
  <c r="O1081" i="6"/>
  <c r="P1081" i="6" s="1"/>
  <c r="F1081" i="6"/>
  <c r="G1081" i="6" s="1"/>
  <c r="B1081" i="6"/>
  <c r="O1080" i="6"/>
  <c r="P1080" i="6" s="1"/>
  <c r="F1080" i="6"/>
  <c r="G1080" i="6" s="1"/>
  <c r="B1080" i="6"/>
  <c r="O1079" i="6"/>
  <c r="P1079" i="6" s="1"/>
  <c r="F1079" i="6"/>
  <c r="G1079" i="6" s="1"/>
  <c r="B1079" i="6"/>
  <c r="O1078" i="6"/>
  <c r="P1078" i="6" s="1"/>
  <c r="F1078" i="6"/>
  <c r="G1078" i="6" s="1"/>
  <c r="B1078" i="6"/>
  <c r="O1077" i="6"/>
  <c r="P1077" i="6" s="1"/>
  <c r="F1077" i="6"/>
  <c r="G1077" i="6" s="1"/>
  <c r="B1077" i="6"/>
  <c r="O1076" i="6"/>
  <c r="P1076" i="6" s="1"/>
  <c r="F1076" i="6"/>
  <c r="G1076" i="6" s="1"/>
  <c r="B1076" i="6"/>
  <c r="O1075" i="6"/>
  <c r="P1075" i="6" s="1"/>
  <c r="F1075" i="6"/>
  <c r="G1075" i="6" s="1"/>
  <c r="B1075" i="6"/>
  <c r="O1074" i="6"/>
  <c r="P1074" i="6" s="1"/>
  <c r="F1074" i="6"/>
  <c r="G1074" i="6" s="1"/>
  <c r="B1074" i="6"/>
  <c r="O1073" i="6"/>
  <c r="P1073" i="6" s="1"/>
  <c r="F1073" i="6"/>
  <c r="G1073" i="6" s="1"/>
  <c r="B1073" i="6"/>
  <c r="O1072" i="6"/>
  <c r="P1072" i="6" s="1"/>
  <c r="F1072" i="6"/>
  <c r="G1072" i="6" s="1"/>
  <c r="B1072" i="6"/>
  <c r="O1071" i="6"/>
  <c r="P1071" i="6" s="1"/>
  <c r="F1071" i="6"/>
  <c r="G1071" i="6" s="1"/>
  <c r="B1071" i="6"/>
  <c r="O1070" i="6"/>
  <c r="P1070" i="6" s="1"/>
  <c r="F1070" i="6"/>
  <c r="G1070" i="6" s="1"/>
  <c r="B1070" i="6"/>
  <c r="O1069" i="6"/>
  <c r="P1069" i="6" s="1"/>
  <c r="F1069" i="6"/>
  <c r="G1069" i="6" s="1"/>
  <c r="B1069" i="6"/>
  <c r="O1068" i="6"/>
  <c r="P1068" i="6" s="1"/>
  <c r="F1068" i="6"/>
  <c r="G1068" i="6" s="1"/>
  <c r="B1068" i="6"/>
  <c r="O1067" i="6"/>
  <c r="P1067" i="6" s="1"/>
  <c r="F1067" i="6"/>
  <c r="G1067" i="6" s="1"/>
  <c r="B1067" i="6"/>
  <c r="O1066" i="6"/>
  <c r="P1066" i="6" s="1"/>
  <c r="F1066" i="6"/>
  <c r="G1066" i="6" s="1"/>
  <c r="B1066" i="6"/>
  <c r="O1065" i="6"/>
  <c r="P1065" i="6" s="1"/>
  <c r="F1065" i="6"/>
  <c r="G1065" i="6" s="1"/>
  <c r="B1065" i="6"/>
  <c r="O1064" i="6"/>
  <c r="P1064" i="6" s="1"/>
  <c r="F1064" i="6"/>
  <c r="G1064" i="6" s="1"/>
  <c r="B1064" i="6"/>
  <c r="O1063" i="6"/>
  <c r="P1063" i="6" s="1"/>
  <c r="F1063" i="6"/>
  <c r="G1063" i="6" s="1"/>
  <c r="B1063" i="6"/>
  <c r="O1062" i="6"/>
  <c r="P1062" i="6" s="1"/>
  <c r="F1062" i="6"/>
  <c r="G1062" i="6" s="1"/>
  <c r="B1062" i="6"/>
  <c r="O1061" i="6"/>
  <c r="P1061" i="6" s="1"/>
  <c r="F1061" i="6"/>
  <c r="G1061" i="6" s="1"/>
  <c r="B1061" i="6"/>
  <c r="O1060" i="6"/>
  <c r="P1060" i="6" s="1"/>
  <c r="F1060" i="6"/>
  <c r="G1060" i="6" s="1"/>
  <c r="B1060" i="6"/>
  <c r="O1059" i="6"/>
  <c r="P1059" i="6" s="1"/>
  <c r="F1059" i="6"/>
  <c r="G1059" i="6" s="1"/>
  <c r="B1059" i="6"/>
  <c r="O1058" i="6"/>
  <c r="P1058" i="6" s="1"/>
  <c r="F1058" i="6"/>
  <c r="G1058" i="6" s="1"/>
  <c r="B1058" i="6"/>
  <c r="O1057" i="6"/>
  <c r="P1057" i="6" s="1"/>
  <c r="F1057" i="6"/>
  <c r="G1057" i="6" s="1"/>
  <c r="B1057" i="6"/>
  <c r="O1056" i="6"/>
  <c r="P1056" i="6" s="1"/>
  <c r="F1056" i="6"/>
  <c r="G1056" i="6" s="1"/>
  <c r="B1056" i="6"/>
  <c r="O1055" i="6"/>
  <c r="P1055" i="6" s="1"/>
  <c r="F1055" i="6"/>
  <c r="G1055" i="6" s="1"/>
  <c r="B1055" i="6"/>
  <c r="O1054" i="6"/>
  <c r="P1054" i="6" s="1"/>
  <c r="F1054" i="6"/>
  <c r="G1054" i="6" s="1"/>
  <c r="B1054" i="6"/>
  <c r="O1053" i="6"/>
  <c r="P1053" i="6" s="1"/>
  <c r="F1053" i="6"/>
  <c r="G1053" i="6" s="1"/>
  <c r="B1053" i="6"/>
  <c r="O1052" i="6"/>
  <c r="P1052" i="6" s="1"/>
  <c r="F1052" i="6"/>
  <c r="G1052" i="6" s="1"/>
  <c r="B1052" i="6"/>
  <c r="O1051" i="6"/>
  <c r="P1051" i="6" s="1"/>
  <c r="F1051" i="6"/>
  <c r="G1051" i="6" s="1"/>
  <c r="B1051" i="6"/>
  <c r="O1050" i="6"/>
  <c r="P1050" i="6" s="1"/>
  <c r="F1050" i="6"/>
  <c r="G1050" i="6" s="1"/>
  <c r="B1050" i="6"/>
  <c r="O1049" i="6"/>
  <c r="P1049" i="6" s="1"/>
  <c r="F1049" i="6"/>
  <c r="G1049" i="6" s="1"/>
  <c r="B1049" i="6"/>
  <c r="O1048" i="6"/>
  <c r="P1048" i="6" s="1"/>
  <c r="F1048" i="6"/>
  <c r="G1048" i="6" s="1"/>
  <c r="B1048" i="6"/>
  <c r="O1047" i="6"/>
  <c r="P1047" i="6" s="1"/>
  <c r="F1047" i="6"/>
  <c r="G1047" i="6" s="1"/>
  <c r="B1047" i="6"/>
  <c r="O1046" i="6"/>
  <c r="P1046" i="6" s="1"/>
  <c r="F1046" i="6"/>
  <c r="G1046" i="6" s="1"/>
  <c r="B1046" i="6"/>
  <c r="O1045" i="6"/>
  <c r="P1045" i="6" s="1"/>
  <c r="F1045" i="6"/>
  <c r="G1045" i="6" s="1"/>
  <c r="B1045" i="6"/>
  <c r="O1044" i="6"/>
  <c r="P1044" i="6" s="1"/>
  <c r="F1044" i="6"/>
  <c r="G1044" i="6" s="1"/>
  <c r="B1044" i="6"/>
  <c r="O1043" i="6"/>
  <c r="P1043" i="6" s="1"/>
  <c r="F1043" i="6"/>
  <c r="G1043" i="6" s="1"/>
  <c r="B1043" i="6"/>
  <c r="O1042" i="6"/>
  <c r="P1042" i="6" s="1"/>
  <c r="F1042" i="6"/>
  <c r="G1042" i="6" s="1"/>
  <c r="B1042" i="6"/>
  <c r="O1041" i="6"/>
  <c r="P1041" i="6" s="1"/>
  <c r="F1041" i="6"/>
  <c r="G1041" i="6" s="1"/>
  <c r="B1041" i="6"/>
  <c r="O1040" i="6"/>
  <c r="P1040" i="6" s="1"/>
  <c r="F1040" i="6"/>
  <c r="G1040" i="6" s="1"/>
  <c r="B1040" i="6"/>
  <c r="O1039" i="6"/>
  <c r="P1039" i="6" s="1"/>
  <c r="F1039" i="6"/>
  <c r="G1039" i="6" s="1"/>
  <c r="B1039" i="6"/>
  <c r="O1038" i="6"/>
  <c r="P1038" i="6" s="1"/>
  <c r="F1038" i="6"/>
  <c r="G1038" i="6" s="1"/>
  <c r="B1038" i="6"/>
  <c r="O1037" i="6"/>
  <c r="P1037" i="6" s="1"/>
  <c r="F1037" i="6"/>
  <c r="G1037" i="6" s="1"/>
  <c r="B1037" i="6"/>
  <c r="O1036" i="6"/>
  <c r="P1036" i="6" s="1"/>
  <c r="F1036" i="6"/>
  <c r="G1036" i="6" s="1"/>
  <c r="B1036" i="6"/>
  <c r="O1035" i="6"/>
  <c r="P1035" i="6" s="1"/>
  <c r="F1035" i="6"/>
  <c r="G1035" i="6" s="1"/>
  <c r="B1035" i="6"/>
  <c r="O1034" i="6"/>
  <c r="P1034" i="6" s="1"/>
  <c r="F1034" i="6"/>
  <c r="G1034" i="6" s="1"/>
  <c r="B1034" i="6"/>
  <c r="O1033" i="6"/>
  <c r="P1033" i="6" s="1"/>
  <c r="F1033" i="6"/>
  <c r="G1033" i="6" s="1"/>
  <c r="B1033" i="6"/>
  <c r="O1032" i="6"/>
  <c r="P1032" i="6" s="1"/>
  <c r="F1032" i="6"/>
  <c r="G1032" i="6" s="1"/>
  <c r="B1032" i="6"/>
  <c r="O1031" i="6"/>
  <c r="P1031" i="6" s="1"/>
  <c r="F1031" i="6"/>
  <c r="G1031" i="6" s="1"/>
  <c r="B1031" i="6"/>
  <c r="O1030" i="6"/>
  <c r="P1030" i="6" s="1"/>
  <c r="F1030" i="6"/>
  <c r="G1030" i="6" s="1"/>
  <c r="B1030" i="6"/>
  <c r="O1029" i="6"/>
  <c r="P1029" i="6" s="1"/>
  <c r="F1029" i="6"/>
  <c r="G1029" i="6" s="1"/>
  <c r="B1029" i="6"/>
  <c r="O1028" i="6"/>
  <c r="P1028" i="6" s="1"/>
  <c r="F1028" i="6"/>
  <c r="G1028" i="6" s="1"/>
  <c r="B1028" i="6"/>
  <c r="O1027" i="6"/>
  <c r="P1027" i="6" s="1"/>
  <c r="F1027" i="6"/>
  <c r="G1027" i="6" s="1"/>
  <c r="B1027" i="6"/>
  <c r="O1026" i="6"/>
  <c r="P1026" i="6" s="1"/>
  <c r="F1026" i="6"/>
  <c r="G1026" i="6" s="1"/>
  <c r="B1026" i="6"/>
  <c r="O1025" i="6"/>
  <c r="P1025" i="6" s="1"/>
  <c r="F1025" i="6"/>
  <c r="G1025" i="6" s="1"/>
  <c r="B1025" i="6"/>
  <c r="O1024" i="6"/>
  <c r="P1024" i="6" s="1"/>
  <c r="F1024" i="6"/>
  <c r="G1024" i="6" s="1"/>
  <c r="B1024" i="6"/>
  <c r="O1023" i="6"/>
  <c r="P1023" i="6" s="1"/>
  <c r="F1023" i="6"/>
  <c r="G1023" i="6" s="1"/>
  <c r="B1023" i="6"/>
  <c r="O1022" i="6"/>
  <c r="P1022" i="6" s="1"/>
  <c r="F1022" i="6"/>
  <c r="G1022" i="6" s="1"/>
  <c r="B1022" i="6"/>
  <c r="O1021" i="6"/>
  <c r="P1021" i="6" s="1"/>
  <c r="F1021" i="6"/>
  <c r="G1021" i="6" s="1"/>
  <c r="B1021" i="6"/>
  <c r="O1020" i="6"/>
  <c r="P1020" i="6" s="1"/>
  <c r="F1020" i="6"/>
  <c r="G1020" i="6" s="1"/>
  <c r="B1020" i="6"/>
  <c r="O1019" i="6"/>
  <c r="P1019" i="6" s="1"/>
  <c r="F1019" i="6"/>
  <c r="G1019" i="6" s="1"/>
  <c r="B1019" i="6"/>
  <c r="O1018" i="6"/>
  <c r="P1018" i="6" s="1"/>
  <c r="F1018" i="6"/>
  <c r="G1018" i="6" s="1"/>
  <c r="B1018" i="6"/>
  <c r="O1017" i="6"/>
  <c r="P1017" i="6" s="1"/>
  <c r="F1017" i="6"/>
  <c r="G1017" i="6" s="1"/>
  <c r="B1017" i="6"/>
  <c r="O1016" i="6"/>
  <c r="P1016" i="6" s="1"/>
  <c r="F1016" i="6"/>
  <c r="G1016" i="6" s="1"/>
  <c r="B1016" i="6"/>
  <c r="O1015" i="6"/>
  <c r="P1015" i="6" s="1"/>
  <c r="F1015" i="6"/>
  <c r="G1015" i="6" s="1"/>
  <c r="B1015" i="6"/>
  <c r="O1014" i="6"/>
  <c r="P1014" i="6" s="1"/>
  <c r="F1014" i="6"/>
  <c r="G1014" i="6" s="1"/>
  <c r="B1014" i="6"/>
  <c r="O1013" i="6"/>
  <c r="P1013" i="6" s="1"/>
  <c r="F1013" i="6"/>
  <c r="G1013" i="6" s="1"/>
  <c r="B1013" i="6"/>
  <c r="O1012" i="6"/>
  <c r="P1012" i="6" s="1"/>
  <c r="F1012" i="6"/>
  <c r="G1012" i="6" s="1"/>
  <c r="B1012" i="6"/>
  <c r="O1011" i="6"/>
  <c r="P1011" i="6" s="1"/>
  <c r="F1011" i="6"/>
  <c r="G1011" i="6" s="1"/>
  <c r="B1011" i="6"/>
  <c r="O1010" i="6"/>
  <c r="P1010" i="6" s="1"/>
  <c r="F1010" i="6"/>
  <c r="G1010" i="6" s="1"/>
  <c r="B1010" i="6"/>
  <c r="O1009" i="6"/>
  <c r="P1009" i="6" s="1"/>
  <c r="F1009" i="6"/>
  <c r="G1009" i="6" s="1"/>
  <c r="B1009" i="6"/>
  <c r="O1008" i="6"/>
  <c r="P1008" i="6" s="1"/>
  <c r="F1008" i="6"/>
  <c r="G1008" i="6" s="1"/>
  <c r="B1008" i="6"/>
  <c r="O1007" i="6"/>
  <c r="P1007" i="6" s="1"/>
  <c r="F1007" i="6"/>
  <c r="G1007" i="6" s="1"/>
  <c r="B1007" i="6"/>
  <c r="O1006" i="6"/>
  <c r="P1006" i="6" s="1"/>
  <c r="F1006" i="6"/>
  <c r="G1006" i="6" s="1"/>
  <c r="B1006" i="6"/>
  <c r="O1005" i="6"/>
  <c r="P1005" i="6" s="1"/>
  <c r="F1005" i="6"/>
  <c r="G1005" i="6" s="1"/>
  <c r="B1005" i="6"/>
  <c r="O1004" i="6"/>
  <c r="P1004" i="6" s="1"/>
  <c r="F1004" i="6"/>
  <c r="G1004" i="6" s="1"/>
  <c r="B1004" i="6"/>
  <c r="O1003" i="6"/>
  <c r="P1003" i="6" s="1"/>
  <c r="F1003" i="6"/>
  <c r="G1003" i="6" s="1"/>
  <c r="B1003" i="6"/>
  <c r="O1002" i="6"/>
  <c r="P1002" i="6" s="1"/>
  <c r="F1002" i="6"/>
  <c r="G1002" i="6" s="1"/>
  <c r="B1002" i="6"/>
  <c r="O1001" i="6"/>
  <c r="P1001" i="6" s="1"/>
  <c r="F1001" i="6"/>
  <c r="G1001" i="6" s="1"/>
  <c r="B1001" i="6"/>
  <c r="O1000" i="6"/>
  <c r="P1000" i="6" s="1"/>
  <c r="F1000" i="6"/>
  <c r="G1000" i="6" s="1"/>
  <c r="B1000" i="6"/>
  <c r="O999" i="6"/>
  <c r="P999" i="6" s="1"/>
  <c r="F999" i="6"/>
  <c r="G999" i="6" s="1"/>
  <c r="B999" i="6"/>
  <c r="O998" i="6"/>
  <c r="P998" i="6" s="1"/>
  <c r="F998" i="6"/>
  <c r="G998" i="6" s="1"/>
  <c r="B998" i="6"/>
  <c r="O997" i="6"/>
  <c r="P997" i="6" s="1"/>
  <c r="F997" i="6"/>
  <c r="G997" i="6" s="1"/>
  <c r="B997" i="6"/>
  <c r="O996" i="6"/>
  <c r="P996" i="6" s="1"/>
  <c r="F996" i="6"/>
  <c r="G996" i="6" s="1"/>
  <c r="B996" i="6"/>
  <c r="O995" i="6"/>
  <c r="P995" i="6" s="1"/>
  <c r="F995" i="6"/>
  <c r="G995" i="6" s="1"/>
  <c r="B995" i="6"/>
  <c r="O994" i="6"/>
  <c r="P994" i="6" s="1"/>
  <c r="F994" i="6"/>
  <c r="G994" i="6" s="1"/>
  <c r="B994" i="6"/>
  <c r="O993" i="6"/>
  <c r="P993" i="6" s="1"/>
  <c r="F993" i="6"/>
  <c r="G993" i="6" s="1"/>
  <c r="B993" i="6"/>
  <c r="O992" i="6"/>
  <c r="P992" i="6" s="1"/>
  <c r="F992" i="6"/>
  <c r="G992" i="6" s="1"/>
  <c r="B992" i="6"/>
  <c r="O991" i="6"/>
  <c r="P991" i="6" s="1"/>
  <c r="F991" i="6"/>
  <c r="G991" i="6" s="1"/>
  <c r="B991" i="6"/>
  <c r="O990" i="6"/>
  <c r="P990" i="6" s="1"/>
  <c r="F990" i="6"/>
  <c r="G990" i="6" s="1"/>
  <c r="B990" i="6"/>
  <c r="O989" i="6"/>
  <c r="P989" i="6" s="1"/>
  <c r="F989" i="6"/>
  <c r="G989" i="6" s="1"/>
  <c r="B989" i="6"/>
  <c r="O988" i="6"/>
  <c r="P988" i="6" s="1"/>
  <c r="F988" i="6"/>
  <c r="G988" i="6" s="1"/>
  <c r="B988" i="6"/>
  <c r="O987" i="6"/>
  <c r="P987" i="6" s="1"/>
  <c r="F987" i="6"/>
  <c r="G987" i="6" s="1"/>
  <c r="B987" i="6"/>
  <c r="O986" i="6"/>
  <c r="P986" i="6" s="1"/>
  <c r="F986" i="6"/>
  <c r="G986" i="6" s="1"/>
  <c r="B986" i="6"/>
  <c r="O985" i="6"/>
  <c r="P985" i="6" s="1"/>
  <c r="F985" i="6"/>
  <c r="G985" i="6" s="1"/>
  <c r="B985" i="6"/>
  <c r="O984" i="6"/>
  <c r="P984" i="6" s="1"/>
  <c r="F984" i="6"/>
  <c r="G984" i="6" s="1"/>
  <c r="B984" i="6"/>
  <c r="O983" i="6"/>
  <c r="P983" i="6" s="1"/>
  <c r="F983" i="6"/>
  <c r="G983" i="6" s="1"/>
  <c r="B983" i="6"/>
  <c r="O982" i="6"/>
  <c r="P982" i="6" s="1"/>
  <c r="F982" i="6"/>
  <c r="G982" i="6" s="1"/>
  <c r="B982" i="6"/>
  <c r="O981" i="6"/>
  <c r="F981" i="6"/>
  <c r="G981" i="6" s="1"/>
  <c r="B981" i="6"/>
  <c r="O980" i="6"/>
  <c r="P980" i="6" s="1"/>
  <c r="F980" i="6"/>
  <c r="G980" i="6" s="1"/>
  <c r="B980" i="6"/>
  <c r="O979" i="6"/>
  <c r="P979" i="6" s="1"/>
  <c r="F979" i="6"/>
  <c r="G979" i="6" s="1"/>
  <c r="B979" i="6"/>
  <c r="O978" i="6"/>
  <c r="P978" i="6" s="1"/>
  <c r="F978" i="6"/>
  <c r="G978" i="6" s="1"/>
  <c r="B978" i="6"/>
  <c r="O977" i="6"/>
  <c r="P977" i="6" s="1"/>
  <c r="F977" i="6"/>
  <c r="G977" i="6" s="1"/>
  <c r="B977" i="6"/>
  <c r="O976" i="6"/>
  <c r="P976" i="6" s="1"/>
  <c r="F976" i="6"/>
  <c r="G976" i="6" s="1"/>
  <c r="B976" i="6"/>
  <c r="O975" i="6"/>
  <c r="P975" i="6" s="1"/>
  <c r="F975" i="6"/>
  <c r="G975" i="6" s="1"/>
  <c r="B975" i="6"/>
  <c r="O974" i="6"/>
  <c r="P974" i="6" s="1"/>
  <c r="F974" i="6"/>
  <c r="G974" i="6" s="1"/>
  <c r="B974" i="6"/>
  <c r="O973" i="6"/>
  <c r="P973" i="6" s="1"/>
  <c r="F973" i="6"/>
  <c r="G973" i="6" s="1"/>
  <c r="B973" i="6"/>
  <c r="O972" i="6"/>
  <c r="P972" i="6" s="1"/>
  <c r="F972" i="6"/>
  <c r="G972" i="6" s="1"/>
  <c r="B972" i="6"/>
  <c r="O971" i="6"/>
  <c r="P971" i="6" s="1"/>
  <c r="F971" i="6"/>
  <c r="G971" i="6" s="1"/>
  <c r="B971" i="6"/>
  <c r="O970" i="6"/>
  <c r="P970" i="6" s="1"/>
  <c r="F970" i="6"/>
  <c r="G970" i="6" s="1"/>
  <c r="B970" i="6"/>
  <c r="O969" i="6"/>
  <c r="P969" i="6" s="1"/>
  <c r="F969" i="6"/>
  <c r="G969" i="6" s="1"/>
  <c r="B969" i="6"/>
  <c r="O968" i="6"/>
  <c r="P968" i="6" s="1"/>
  <c r="F968" i="6"/>
  <c r="G968" i="6" s="1"/>
  <c r="B968" i="6"/>
  <c r="O967" i="6"/>
  <c r="P967" i="6" s="1"/>
  <c r="F967" i="6"/>
  <c r="G967" i="6" s="1"/>
  <c r="B967" i="6"/>
  <c r="O966" i="6"/>
  <c r="P966" i="6" s="1"/>
  <c r="F966" i="6"/>
  <c r="G966" i="6" s="1"/>
  <c r="B966" i="6"/>
  <c r="O965" i="6"/>
  <c r="P965" i="6" s="1"/>
  <c r="F965" i="6"/>
  <c r="G965" i="6" s="1"/>
  <c r="B965" i="6"/>
  <c r="O964" i="6"/>
  <c r="P964" i="6" s="1"/>
  <c r="F964" i="6"/>
  <c r="G964" i="6" s="1"/>
  <c r="B964" i="6"/>
  <c r="O963" i="6"/>
  <c r="P963" i="6" s="1"/>
  <c r="F963" i="6"/>
  <c r="G963" i="6" s="1"/>
  <c r="B963" i="6"/>
  <c r="O962" i="6"/>
  <c r="P962" i="6" s="1"/>
  <c r="F962" i="6"/>
  <c r="G962" i="6" s="1"/>
  <c r="B962" i="6"/>
  <c r="O961" i="6"/>
  <c r="P961" i="6" s="1"/>
  <c r="F961" i="6"/>
  <c r="G961" i="6" s="1"/>
  <c r="B961" i="6"/>
  <c r="O960" i="6"/>
  <c r="P960" i="6" s="1"/>
  <c r="F960" i="6"/>
  <c r="G960" i="6" s="1"/>
  <c r="B960" i="6"/>
  <c r="P959" i="6"/>
  <c r="O959" i="6"/>
  <c r="F959" i="6"/>
  <c r="G959" i="6" s="1"/>
  <c r="B959" i="6"/>
  <c r="O958" i="6"/>
  <c r="P958" i="6" s="1"/>
  <c r="F958" i="6"/>
  <c r="G958" i="6" s="1"/>
  <c r="B958" i="6"/>
  <c r="O957" i="6"/>
  <c r="P957" i="6" s="1"/>
  <c r="F957" i="6"/>
  <c r="G957" i="6" s="1"/>
  <c r="B957" i="6"/>
  <c r="O956" i="6"/>
  <c r="P956" i="6" s="1"/>
  <c r="F956" i="6"/>
  <c r="G956" i="6" s="1"/>
  <c r="B956" i="6"/>
  <c r="P955" i="6"/>
  <c r="O955" i="6"/>
  <c r="F955" i="6"/>
  <c r="G955" i="6" s="1"/>
  <c r="B955" i="6"/>
  <c r="O954" i="6"/>
  <c r="P954" i="6" s="1"/>
  <c r="F954" i="6"/>
  <c r="G954" i="6" s="1"/>
  <c r="B954" i="6"/>
  <c r="O953" i="6"/>
  <c r="P953" i="6" s="1"/>
  <c r="F953" i="6"/>
  <c r="G953" i="6" s="1"/>
  <c r="B953" i="6"/>
  <c r="O952" i="6"/>
  <c r="P952" i="6" s="1"/>
  <c r="F952" i="6"/>
  <c r="G952" i="6" s="1"/>
  <c r="B952" i="6"/>
  <c r="O951" i="6"/>
  <c r="P951" i="6" s="1"/>
  <c r="F951" i="6"/>
  <c r="G951" i="6" s="1"/>
  <c r="B951" i="6"/>
  <c r="O950" i="6"/>
  <c r="P950" i="6" s="1"/>
  <c r="F950" i="6"/>
  <c r="G950" i="6" s="1"/>
  <c r="B950" i="6"/>
  <c r="O949" i="6"/>
  <c r="P949" i="6" s="1"/>
  <c r="F949" i="6"/>
  <c r="G949" i="6" s="1"/>
  <c r="B949" i="6"/>
  <c r="O948" i="6"/>
  <c r="P948" i="6" s="1"/>
  <c r="F948" i="6"/>
  <c r="G948" i="6" s="1"/>
  <c r="B948" i="6"/>
  <c r="O947" i="6"/>
  <c r="P947" i="6" s="1"/>
  <c r="F947" i="6"/>
  <c r="G947" i="6" s="1"/>
  <c r="B947" i="6"/>
  <c r="O946" i="6"/>
  <c r="P946" i="6" s="1"/>
  <c r="F946" i="6"/>
  <c r="G946" i="6" s="1"/>
  <c r="B946" i="6"/>
  <c r="O945" i="6"/>
  <c r="P945" i="6" s="1"/>
  <c r="F945" i="6"/>
  <c r="G945" i="6" s="1"/>
  <c r="B945" i="6"/>
  <c r="O944" i="6"/>
  <c r="P944" i="6" s="1"/>
  <c r="F944" i="6"/>
  <c r="G944" i="6" s="1"/>
  <c r="B944" i="6"/>
  <c r="O943" i="6"/>
  <c r="P943" i="6" s="1"/>
  <c r="F943" i="6"/>
  <c r="G943" i="6" s="1"/>
  <c r="B943" i="6"/>
  <c r="O942" i="6"/>
  <c r="P942" i="6" s="1"/>
  <c r="F942" i="6"/>
  <c r="G942" i="6" s="1"/>
  <c r="B942" i="6"/>
  <c r="O941" i="6"/>
  <c r="P941" i="6" s="1"/>
  <c r="F941" i="6"/>
  <c r="G941" i="6" s="1"/>
  <c r="B941" i="6"/>
  <c r="O940" i="6"/>
  <c r="P940" i="6" s="1"/>
  <c r="F940" i="6"/>
  <c r="G940" i="6" s="1"/>
  <c r="B940" i="6"/>
  <c r="O939" i="6"/>
  <c r="P939" i="6" s="1"/>
  <c r="F939" i="6"/>
  <c r="G939" i="6" s="1"/>
  <c r="B939" i="6"/>
  <c r="O938" i="6"/>
  <c r="P938" i="6" s="1"/>
  <c r="F938" i="6"/>
  <c r="G938" i="6" s="1"/>
  <c r="B938" i="6"/>
  <c r="O937" i="6"/>
  <c r="P937" i="6" s="1"/>
  <c r="F937" i="6"/>
  <c r="G937" i="6" s="1"/>
  <c r="B937" i="6"/>
  <c r="O936" i="6"/>
  <c r="P936" i="6" s="1"/>
  <c r="F936" i="6"/>
  <c r="G936" i="6" s="1"/>
  <c r="B936" i="6"/>
  <c r="O935" i="6"/>
  <c r="P935" i="6" s="1"/>
  <c r="F935" i="6"/>
  <c r="G935" i="6" s="1"/>
  <c r="B935" i="6"/>
  <c r="O934" i="6"/>
  <c r="P934" i="6" s="1"/>
  <c r="F934" i="6"/>
  <c r="G934" i="6" s="1"/>
  <c r="B934" i="6"/>
  <c r="O933" i="6"/>
  <c r="P933" i="6" s="1"/>
  <c r="F933" i="6"/>
  <c r="G933" i="6" s="1"/>
  <c r="B933" i="6"/>
  <c r="O932" i="6"/>
  <c r="P932" i="6" s="1"/>
  <c r="F932" i="6"/>
  <c r="G932" i="6" s="1"/>
  <c r="B932" i="6"/>
  <c r="O931" i="6"/>
  <c r="P931" i="6" s="1"/>
  <c r="F931" i="6"/>
  <c r="G931" i="6" s="1"/>
  <c r="B931" i="6"/>
  <c r="O930" i="6"/>
  <c r="P930" i="6" s="1"/>
  <c r="F930" i="6"/>
  <c r="G930" i="6" s="1"/>
  <c r="B930" i="6"/>
  <c r="O929" i="6"/>
  <c r="P929" i="6" s="1"/>
  <c r="F929" i="6"/>
  <c r="G929" i="6" s="1"/>
  <c r="B929" i="6"/>
  <c r="O928" i="6"/>
  <c r="P928" i="6" s="1"/>
  <c r="F928" i="6"/>
  <c r="G928" i="6" s="1"/>
  <c r="B928" i="6"/>
  <c r="O927" i="6"/>
  <c r="P927" i="6" s="1"/>
  <c r="F927" i="6"/>
  <c r="G927" i="6" s="1"/>
  <c r="B927" i="6"/>
  <c r="O926" i="6"/>
  <c r="P926" i="6" s="1"/>
  <c r="F926" i="6"/>
  <c r="G926" i="6" s="1"/>
  <c r="B926" i="6"/>
  <c r="P925" i="6"/>
  <c r="O925" i="6"/>
  <c r="F925" i="6"/>
  <c r="G925" i="6" s="1"/>
  <c r="B925" i="6"/>
  <c r="O924" i="6"/>
  <c r="P924" i="6" s="1"/>
  <c r="F924" i="6"/>
  <c r="G924" i="6" s="1"/>
  <c r="B924" i="6"/>
  <c r="O923" i="6"/>
  <c r="P923" i="6" s="1"/>
  <c r="F923" i="6"/>
  <c r="G923" i="6" s="1"/>
  <c r="B923" i="6"/>
  <c r="O922" i="6"/>
  <c r="P922" i="6" s="1"/>
  <c r="F922" i="6"/>
  <c r="G922" i="6" s="1"/>
  <c r="B922" i="6"/>
  <c r="O921" i="6"/>
  <c r="P921" i="6" s="1"/>
  <c r="F921" i="6"/>
  <c r="G921" i="6" s="1"/>
  <c r="B921" i="6"/>
  <c r="O920" i="6"/>
  <c r="P920" i="6" s="1"/>
  <c r="F920" i="6"/>
  <c r="G920" i="6" s="1"/>
  <c r="B920" i="6"/>
  <c r="O919" i="6"/>
  <c r="P919" i="6" s="1"/>
  <c r="F919" i="6"/>
  <c r="G919" i="6" s="1"/>
  <c r="B919" i="6"/>
  <c r="O918" i="6"/>
  <c r="P918" i="6" s="1"/>
  <c r="F918" i="6"/>
  <c r="G918" i="6" s="1"/>
  <c r="B918" i="6"/>
  <c r="O917" i="6"/>
  <c r="P917" i="6" s="1"/>
  <c r="F917" i="6"/>
  <c r="G917" i="6" s="1"/>
  <c r="B917" i="6"/>
  <c r="O916" i="6"/>
  <c r="P916" i="6" s="1"/>
  <c r="F916" i="6"/>
  <c r="G916" i="6" s="1"/>
  <c r="B916" i="6"/>
  <c r="O915" i="6"/>
  <c r="P915" i="6" s="1"/>
  <c r="F915" i="6"/>
  <c r="G915" i="6" s="1"/>
  <c r="B915" i="6"/>
  <c r="O914" i="6"/>
  <c r="P914" i="6" s="1"/>
  <c r="F914" i="6"/>
  <c r="G914" i="6" s="1"/>
  <c r="B914" i="6"/>
  <c r="O913" i="6"/>
  <c r="P913" i="6" s="1"/>
  <c r="F913" i="6"/>
  <c r="G913" i="6" s="1"/>
  <c r="B913" i="6"/>
  <c r="O912" i="6"/>
  <c r="P912" i="6" s="1"/>
  <c r="F912" i="6"/>
  <c r="G912" i="6" s="1"/>
  <c r="B912" i="6"/>
  <c r="O911" i="6"/>
  <c r="P911" i="6" s="1"/>
  <c r="F911" i="6"/>
  <c r="G911" i="6" s="1"/>
  <c r="B911" i="6"/>
  <c r="O910" i="6"/>
  <c r="P910" i="6" s="1"/>
  <c r="F910" i="6"/>
  <c r="G910" i="6" s="1"/>
  <c r="B910" i="6"/>
  <c r="O909" i="6"/>
  <c r="P909" i="6" s="1"/>
  <c r="F909" i="6"/>
  <c r="G909" i="6" s="1"/>
  <c r="B909" i="6"/>
  <c r="O908" i="6"/>
  <c r="P908" i="6" s="1"/>
  <c r="F908" i="6"/>
  <c r="G908" i="6" s="1"/>
  <c r="B908" i="6"/>
  <c r="O907" i="6"/>
  <c r="P907" i="6" s="1"/>
  <c r="F907" i="6"/>
  <c r="G907" i="6" s="1"/>
  <c r="B907" i="6"/>
  <c r="O906" i="6"/>
  <c r="P906" i="6" s="1"/>
  <c r="F906" i="6"/>
  <c r="G906" i="6" s="1"/>
  <c r="B906" i="6"/>
  <c r="O905" i="6"/>
  <c r="P905" i="6" s="1"/>
  <c r="F905" i="6"/>
  <c r="G905" i="6" s="1"/>
  <c r="B905" i="6"/>
  <c r="O904" i="6"/>
  <c r="P904" i="6" s="1"/>
  <c r="F904" i="6"/>
  <c r="G904" i="6" s="1"/>
  <c r="B904" i="6"/>
  <c r="O903" i="6"/>
  <c r="P903" i="6" s="1"/>
  <c r="F903" i="6"/>
  <c r="G903" i="6" s="1"/>
  <c r="B903" i="6"/>
  <c r="O902" i="6"/>
  <c r="P902" i="6" s="1"/>
  <c r="F902" i="6"/>
  <c r="G902" i="6" s="1"/>
  <c r="B902" i="6"/>
  <c r="O901" i="6"/>
  <c r="P901" i="6" s="1"/>
  <c r="F901" i="6"/>
  <c r="G901" i="6" s="1"/>
  <c r="B901" i="6"/>
  <c r="O900" i="6"/>
  <c r="P900" i="6" s="1"/>
  <c r="F900" i="6"/>
  <c r="G900" i="6" s="1"/>
  <c r="B900" i="6"/>
  <c r="O899" i="6"/>
  <c r="P899" i="6" s="1"/>
  <c r="F899" i="6"/>
  <c r="G899" i="6" s="1"/>
  <c r="B899" i="6"/>
  <c r="O898" i="6"/>
  <c r="P898" i="6" s="1"/>
  <c r="F898" i="6"/>
  <c r="G898" i="6" s="1"/>
  <c r="B898" i="6"/>
  <c r="O897" i="6"/>
  <c r="P897" i="6" s="1"/>
  <c r="F897" i="6"/>
  <c r="G897" i="6" s="1"/>
  <c r="B897" i="6"/>
  <c r="P896" i="6"/>
  <c r="O896" i="6"/>
  <c r="F896" i="6"/>
  <c r="G896" i="6" s="1"/>
  <c r="B896" i="6"/>
  <c r="O895" i="6"/>
  <c r="P895" i="6" s="1"/>
  <c r="F895" i="6"/>
  <c r="G895" i="6" s="1"/>
  <c r="B895" i="6"/>
  <c r="O894" i="6"/>
  <c r="P894" i="6" s="1"/>
  <c r="F894" i="6"/>
  <c r="G894" i="6" s="1"/>
  <c r="B894" i="6"/>
  <c r="O893" i="6"/>
  <c r="P893" i="6" s="1"/>
  <c r="F893" i="6"/>
  <c r="G893" i="6" s="1"/>
  <c r="B893" i="6"/>
  <c r="O892" i="6"/>
  <c r="P892" i="6" s="1"/>
  <c r="F892" i="6"/>
  <c r="G892" i="6" s="1"/>
  <c r="B892" i="6"/>
  <c r="O891" i="6"/>
  <c r="P891" i="6" s="1"/>
  <c r="F891" i="6"/>
  <c r="G891" i="6" s="1"/>
  <c r="B891" i="6"/>
  <c r="O890" i="6"/>
  <c r="P890" i="6" s="1"/>
  <c r="F890" i="6"/>
  <c r="G890" i="6" s="1"/>
  <c r="B890" i="6"/>
  <c r="O889" i="6"/>
  <c r="P889" i="6" s="1"/>
  <c r="F889" i="6"/>
  <c r="G889" i="6" s="1"/>
  <c r="B889" i="6"/>
  <c r="O888" i="6"/>
  <c r="P888" i="6" s="1"/>
  <c r="F888" i="6"/>
  <c r="G888" i="6" s="1"/>
  <c r="B888" i="6"/>
  <c r="O887" i="6"/>
  <c r="P887" i="6" s="1"/>
  <c r="F887" i="6"/>
  <c r="G887" i="6" s="1"/>
  <c r="B887" i="6"/>
  <c r="O886" i="6"/>
  <c r="P886" i="6" s="1"/>
  <c r="F886" i="6"/>
  <c r="G886" i="6" s="1"/>
  <c r="B886" i="6"/>
  <c r="O885" i="6"/>
  <c r="P885" i="6" s="1"/>
  <c r="F885" i="6"/>
  <c r="G885" i="6" s="1"/>
  <c r="B885" i="6"/>
  <c r="O884" i="6"/>
  <c r="P884" i="6" s="1"/>
  <c r="F884" i="6"/>
  <c r="G884" i="6" s="1"/>
  <c r="B884" i="6"/>
  <c r="O883" i="6"/>
  <c r="P883" i="6" s="1"/>
  <c r="F883" i="6"/>
  <c r="G883" i="6" s="1"/>
  <c r="B883" i="6"/>
  <c r="O882" i="6"/>
  <c r="P882" i="6" s="1"/>
  <c r="F882" i="6"/>
  <c r="G882" i="6" s="1"/>
  <c r="B882" i="6"/>
  <c r="O881" i="6"/>
  <c r="P881" i="6" s="1"/>
  <c r="F881" i="6"/>
  <c r="G881" i="6" s="1"/>
  <c r="B881" i="6"/>
  <c r="O880" i="6"/>
  <c r="P880" i="6" s="1"/>
  <c r="F880" i="6"/>
  <c r="G880" i="6" s="1"/>
  <c r="B880" i="6"/>
  <c r="O879" i="6"/>
  <c r="P879" i="6" s="1"/>
  <c r="F879" i="6"/>
  <c r="G879" i="6" s="1"/>
  <c r="B879" i="6"/>
  <c r="O878" i="6"/>
  <c r="P878" i="6" s="1"/>
  <c r="F878" i="6"/>
  <c r="G878" i="6" s="1"/>
  <c r="B878" i="6"/>
  <c r="O877" i="6"/>
  <c r="P877" i="6" s="1"/>
  <c r="F877" i="6"/>
  <c r="G877" i="6" s="1"/>
  <c r="B877" i="6"/>
  <c r="O876" i="6"/>
  <c r="P876" i="6" s="1"/>
  <c r="F876" i="6"/>
  <c r="G876" i="6" s="1"/>
  <c r="B876" i="6"/>
  <c r="O875" i="6"/>
  <c r="P875" i="6" s="1"/>
  <c r="F875" i="6"/>
  <c r="G875" i="6" s="1"/>
  <c r="B875" i="6"/>
  <c r="O874" i="6"/>
  <c r="P874" i="6" s="1"/>
  <c r="F874" i="6"/>
  <c r="G874" i="6" s="1"/>
  <c r="B874" i="6"/>
  <c r="O873" i="6"/>
  <c r="P873" i="6" s="1"/>
  <c r="F873" i="6"/>
  <c r="G873" i="6" s="1"/>
  <c r="B873" i="6"/>
  <c r="O872" i="6"/>
  <c r="P872" i="6" s="1"/>
  <c r="F872" i="6"/>
  <c r="G872" i="6" s="1"/>
  <c r="B872" i="6"/>
  <c r="O871" i="6"/>
  <c r="P871" i="6" s="1"/>
  <c r="F871" i="6"/>
  <c r="G871" i="6" s="1"/>
  <c r="B871" i="6"/>
  <c r="O870" i="6"/>
  <c r="P870" i="6" s="1"/>
  <c r="F870" i="6"/>
  <c r="G870" i="6" s="1"/>
  <c r="B870" i="6"/>
  <c r="O869" i="6"/>
  <c r="P869" i="6" s="1"/>
  <c r="F869" i="6"/>
  <c r="G869" i="6" s="1"/>
  <c r="B869" i="6"/>
  <c r="O868" i="6"/>
  <c r="P868" i="6" s="1"/>
  <c r="F868" i="6"/>
  <c r="G868" i="6" s="1"/>
  <c r="B868" i="6"/>
  <c r="O867" i="6"/>
  <c r="P867" i="6" s="1"/>
  <c r="G867" i="6"/>
  <c r="F867" i="6"/>
  <c r="B867" i="6"/>
  <c r="O866" i="6"/>
  <c r="P866" i="6" s="1"/>
  <c r="F866" i="6"/>
  <c r="G866" i="6" s="1"/>
  <c r="B866" i="6"/>
  <c r="O865" i="6"/>
  <c r="P865" i="6" s="1"/>
  <c r="F865" i="6"/>
  <c r="G865" i="6" s="1"/>
  <c r="B865" i="6"/>
  <c r="O864" i="6"/>
  <c r="P864" i="6" s="1"/>
  <c r="F864" i="6"/>
  <c r="G864" i="6" s="1"/>
  <c r="B864" i="6"/>
  <c r="O863" i="6"/>
  <c r="P863" i="6" s="1"/>
  <c r="F863" i="6"/>
  <c r="G863" i="6" s="1"/>
  <c r="B863" i="6"/>
  <c r="O862" i="6"/>
  <c r="P862" i="6" s="1"/>
  <c r="F862" i="6"/>
  <c r="G862" i="6" s="1"/>
  <c r="B862" i="6"/>
  <c r="O861" i="6"/>
  <c r="P861" i="6" s="1"/>
  <c r="F861" i="6"/>
  <c r="G861" i="6" s="1"/>
  <c r="B861" i="6"/>
  <c r="O860" i="6"/>
  <c r="P860" i="6" s="1"/>
  <c r="F860" i="6"/>
  <c r="G860" i="6" s="1"/>
  <c r="B860" i="6"/>
  <c r="O859" i="6"/>
  <c r="P859" i="6" s="1"/>
  <c r="F859" i="6"/>
  <c r="G859" i="6" s="1"/>
  <c r="B859" i="6"/>
  <c r="O858" i="6"/>
  <c r="P858" i="6" s="1"/>
  <c r="F858" i="6"/>
  <c r="G858" i="6" s="1"/>
  <c r="B858" i="6"/>
  <c r="O857" i="6"/>
  <c r="P857" i="6" s="1"/>
  <c r="F857" i="6"/>
  <c r="G857" i="6" s="1"/>
  <c r="B857" i="6"/>
  <c r="O856" i="6"/>
  <c r="P856" i="6" s="1"/>
  <c r="F856" i="6"/>
  <c r="G856" i="6" s="1"/>
  <c r="B856" i="6"/>
  <c r="O855" i="6"/>
  <c r="P855" i="6" s="1"/>
  <c r="F855" i="6"/>
  <c r="G855" i="6" s="1"/>
  <c r="B855" i="6"/>
  <c r="O854" i="6"/>
  <c r="P854" i="6" s="1"/>
  <c r="F854" i="6"/>
  <c r="G854" i="6" s="1"/>
  <c r="B854" i="6"/>
  <c r="O853" i="6"/>
  <c r="P853" i="6" s="1"/>
  <c r="F853" i="6"/>
  <c r="G853" i="6" s="1"/>
  <c r="B853" i="6"/>
  <c r="O852" i="6"/>
  <c r="P852" i="6" s="1"/>
  <c r="F852" i="6"/>
  <c r="G852" i="6" s="1"/>
  <c r="B852" i="6"/>
  <c r="O851" i="6"/>
  <c r="P851" i="6" s="1"/>
  <c r="F851" i="6"/>
  <c r="G851" i="6" s="1"/>
  <c r="B851" i="6"/>
  <c r="O850" i="6"/>
  <c r="P850" i="6" s="1"/>
  <c r="F850" i="6"/>
  <c r="G850" i="6" s="1"/>
  <c r="B850" i="6"/>
  <c r="O849" i="6"/>
  <c r="P849" i="6" s="1"/>
  <c r="F849" i="6"/>
  <c r="G849" i="6" s="1"/>
  <c r="B849" i="6"/>
  <c r="O848" i="6"/>
  <c r="P848" i="6" s="1"/>
  <c r="F848" i="6"/>
  <c r="G848" i="6" s="1"/>
  <c r="B848" i="6"/>
  <c r="O847" i="6"/>
  <c r="P847" i="6" s="1"/>
  <c r="F847" i="6"/>
  <c r="G847" i="6" s="1"/>
  <c r="B847" i="6"/>
  <c r="O846" i="6"/>
  <c r="P846" i="6" s="1"/>
  <c r="F846" i="6"/>
  <c r="G846" i="6" s="1"/>
  <c r="B846" i="6"/>
  <c r="O845" i="6"/>
  <c r="P845" i="6" s="1"/>
  <c r="F845" i="6"/>
  <c r="G845" i="6" s="1"/>
  <c r="B845" i="6"/>
  <c r="O844" i="6"/>
  <c r="P844" i="6" s="1"/>
  <c r="F844" i="6"/>
  <c r="G844" i="6" s="1"/>
  <c r="B844" i="6"/>
  <c r="O843" i="6"/>
  <c r="P843" i="6" s="1"/>
  <c r="F843" i="6"/>
  <c r="G843" i="6" s="1"/>
  <c r="B843" i="6"/>
  <c r="O842" i="6"/>
  <c r="P842" i="6" s="1"/>
  <c r="F842" i="6"/>
  <c r="G842" i="6" s="1"/>
  <c r="B842" i="6"/>
  <c r="O841" i="6"/>
  <c r="P841" i="6" s="1"/>
  <c r="F841" i="6"/>
  <c r="G841" i="6" s="1"/>
  <c r="B841" i="6"/>
  <c r="O840" i="6"/>
  <c r="P840" i="6" s="1"/>
  <c r="F840" i="6"/>
  <c r="G840" i="6" s="1"/>
  <c r="B840" i="6"/>
  <c r="O839" i="6"/>
  <c r="P839" i="6" s="1"/>
  <c r="F839" i="6"/>
  <c r="G839" i="6" s="1"/>
  <c r="B839" i="6"/>
  <c r="O838" i="6"/>
  <c r="P838" i="6" s="1"/>
  <c r="F838" i="6"/>
  <c r="G838" i="6" s="1"/>
  <c r="B838" i="6"/>
  <c r="O837" i="6"/>
  <c r="P837" i="6" s="1"/>
  <c r="F837" i="6"/>
  <c r="G837" i="6" s="1"/>
  <c r="B837" i="6"/>
  <c r="O836" i="6"/>
  <c r="P836" i="6" s="1"/>
  <c r="F836" i="6"/>
  <c r="G836" i="6" s="1"/>
  <c r="B836" i="6"/>
  <c r="O835" i="6"/>
  <c r="P835" i="6" s="1"/>
  <c r="F835" i="6"/>
  <c r="G835" i="6" s="1"/>
  <c r="B835" i="6"/>
  <c r="O834" i="6"/>
  <c r="P834" i="6" s="1"/>
  <c r="F834" i="6"/>
  <c r="G834" i="6" s="1"/>
  <c r="B834" i="6"/>
  <c r="O833" i="6"/>
  <c r="P833" i="6" s="1"/>
  <c r="F833" i="6"/>
  <c r="G833" i="6" s="1"/>
  <c r="B833" i="6"/>
  <c r="O832" i="6"/>
  <c r="P832" i="6" s="1"/>
  <c r="F832" i="6"/>
  <c r="G832" i="6" s="1"/>
  <c r="B832" i="6"/>
  <c r="O831" i="6"/>
  <c r="P831" i="6" s="1"/>
  <c r="F831" i="6"/>
  <c r="G831" i="6" s="1"/>
  <c r="B831" i="6"/>
  <c r="O830" i="6"/>
  <c r="P830" i="6" s="1"/>
  <c r="F830" i="6"/>
  <c r="G830" i="6" s="1"/>
  <c r="B830" i="6"/>
  <c r="O829" i="6"/>
  <c r="P829" i="6" s="1"/>
  <c r="F829" i="6"/>
  <c r="G829" i="6" s="1"/>
  <c r="B829" i="6"/>
  <c r="O828" i="6"/>
  <c r="P828" i="6" s="1"/>
  <c r="F828" i="6"/>
  <c r="G828" i="6" s="1"/>
  <c r="B828" i="6"/>
  <c r="O827" i="6"/>
  <c r="P827" i="6" s="1"/>
  <c r="F827" i="6"/>
  <c r="G827" i="6" s="1"/>
  <c r="B827" i="6"/>
  <c r="O826" i="6"/>
  <c r="P826" i="6" s="1"/>
  <c r="F826" i="6"/>
  <c r="G826" i="6" s="1"/>
  <c r="B826" i="6"/>
  <c r="O825" i="6"/>
  <c r="P825" i="6" s="1"/>
  <c r="F825" i="6"/>
  <c r="G825" i="6" s="1"/>
  <c r="B825" i="6"/>
  <c r="O824" i="6"/>
  <c r="P824" i="6" s="1"/>
  <c r="F824" i="6"/>
  <c r="G824" i="6" s="1"/>
  <c r="B824" i="6"/>
  <c r="O823" i="6"/>
  <c r="P823" i="6" s="1"/>
  <c r="F823" i="6"/>
  <c r="G823" i="6" s="1"/>
  <c r="B823" i="6"/>
  <c r="O822" i="6"/>
  <c r="P822" i="6" s="1"/>
  <c r="F822" i="6"/>
  <c r="G822" i="6" s="1"/>
  <c r="B822" i="6"/>
  <c r="O821" i="6"/>
  <c r="P821" i="6" s="1"/>
  <c r="F821" i="6"/>
  <c r="G821" i="6" s="1"/>
  <c r="B821" i="6"/>
  <c r="O820" i="6"/>
  <c r="P820" i="6" s="1"/>
  <c r="F820" i="6"/>
  <c r="G820" i="6" s="1"/>
  <c r="B820" i="6"/>
  <c r="O819" i="6"/>
  <c r="P819" i="6" s="1"/>
  <c r="F819" i="6"/>
  <c r="G819" i="6" s="1"/>
  <c r="B819" i="6"/>
  <c r="O818" i="6"/>
  <c r="P818" i="6" s="1"/>
  <c r="F818" i="6"/>
  <c r="G818" i="6" s="1"/>
  <c r="B818" i="6"/>
  <c r="O817" i="6"/>
  <c r="P817" i="6" s="1"/>
  <c r="F817" i="6"/>
  <c r="G817" i="6" s="1"/>
  <c r="B817" i="6"/>
  <c r="O816" i="6"/>
  <c r="P816" i="6" s="1"/>
  <c r="F816" i="6"/>
  <c r="G816" i="6" s="1"/>
  <c r="B816" i="6"/>
  <c r="O815" i="6"/>
  <c r="P815" i="6" s="1"/>
  <c r="F815" i="6"/>
  <c r="G815" i="6" s="1"/>
  <c r="B815" i="6"/>
  <c r="O814" i="6"/>
  <c r="P814" i="6" s="1"/>
  <c r="F814" i="6"/>
  <c r="G814" i="6" s="1"/>
  <c r="B814" i="6"/>
  <c r="O813" i="6"/>
  <c r="P813" i="6" s="1"/>
  <c r="F813" i="6"/>
  <c r="G813" i="6" s="1"/>
  <c r="B813" i="6"/>
  <c r="O812" i="6"/>
  <c r="P812" i="6" s="1"/>
  <c r="F812" i="6"/>
  <c r="G812" i="6" s="1"/>
  <c r="B812" i="6"/>
  <c r="O811" i="6"/>
  <c r="P811" i="6" s="1"/>
  <c r="F811" i="6"/>
  <c r="G811" i="6" s="1"/>
  <c r="B811" i="6"/>
  <c r="O810" i="6"/>
  <c r="P810" i="6" s="1"/>
  <c r="F810" i="6"/>
  <c r="G810" i="6" s="1"/>
  <c r="B810" i="6"/>
  <c r="O809" i="6"/>
  <c r="P809" i="6" s="1"/>
  <c r="F809" i="6"/>
  <c r="G809" i="6" s="1"/>
  <c r="B809" i="6"/>
  <c r="O808" i="6"/>
  <c r="P808" i="6" s="1"/>
  <c r="F808" i="6"/>
  <c r="G808" i="6" s="1"/>
  <c r="B808" i="6"/>
  <c r="O807" i="6"/>
  <c r="P807" i="6" s="1"/>
  <c r="F807" i="6"/>
  <c r="G807" i="6" s="1"/>
  <c r="B807" i="6"/>
  <c r="O806" i="6"/>
  <c r="P806" i="6" s="1"/>
  <c r="F806" i="6"/>
  <c r="G806" i="6" s="1"/>
  <c r="B806" i="6"/>
  <c r="O805" i="6"/>
  <c r="P805" i="6" s="1"/>
  <c r="F805" i="6"/>
  <c r="G805" i="6" s="1"/>
  <c r="B805" i="6"/>
  <c r="O804" i="6"/>
  <c r="P804" i="6" s="1"/>
  <c r="F804" i="6"/>
  <c r="G804" i="6" s="1"/>
  <c r="B804" i="6"/>
  <c r="O803" i="6"/>
  <c r="P803" i="6" s="1"/>
  <c r="F803" i="6"/>
  <c r="G803" i="6" s="1"/>
  <c r="B803" i="6"/>
  <c r="P802" i="6"/>
  <c r="O802" i="6"/>
  <c r="F802" i="6"/>
  <c r="G802" i="6" s="1"/>
  <c r="B802" i="6"/>
  <c r="O801" i="6"/>
  <c r="P801" i="6" s="1"/>
  <c r="F801" i="6"/>
  <c r="G801" i="6" s="1"/>
  <c r="B801" i="6"/>
  <c r="O800" i="6"/>
  <c r="P800" i="6" s="1"/>
  <c r="F800" i="6"/>
  <c r="G800" i="6" s="1"/>
  <c r="B800" i="6"/>
  <c r="O799" i="6"/>
  <c r="P799" i="6" s="1"/>
  <c r="F799" i="6"/>
  <c r="G799" i="6" s="1"/>
  <c r="B799" i="6"/>
  <c r="O798" i="6"/>
  <c r="P798" i="6" s="1"/>
  <c r="F798" i="6"/>
  <c r="G798" i="6" s="1"/>
  <c r="B798" i="6"/>
  <c r="O797" i="6"/>
  <c r="P797" i="6" s="1"/>
  <c r="F797" i="6"/>
  <c r="G797" i="6" s="1"/>
  <c r="B797" i="6"/>
  <c r="O796" i="6"/>
  <c r="P796" i="6" s="1"/>
  <c r="F796" i="6"/>
  <c r="G796" i="6" s="1"/>
  <c r="B796" i="6"/>
  <c r="O795" i="6"/>
  <c r="P795" i="6" s="1"/>
  <c r="F795" i="6"/>
  <c r="G795" i="6" s="1"/>
  <c r="B795" i="6"/>
  <c r="O794" i="6"/>
  <c r="P794" i="6" s="1"/>
  <c r="F794" i="6"/>
  <c r="G794" i="6" s="1"/>
  <c r="B794" i="6"/>
  <c r="O793" i="6"/>
  <c r="P793" i="6" s="1"/>
  <c r="F793" i="6"/>
  <c r="G793" i="6" s="1"/>
  <c r="B793" i="6"/>
  <c r="O792" i="6"/>
  <c r="P792" i="6" s="1"/>
  <c r="F792" i="6"/>
  <c r="G792" i="6" s="1"/>
  <c r="B792" i="6"/>
  <c r="O791" i="6"/>
  <c r="P791" i="6" s="1"/>
  <c r="F791" i="6"/>
  <c r="G791" i="6" s="1"/>
  <c r="B791" i="6"/>
  <c r="O790" i="6"/>
  <c r="P790" i="6" s="1"/>
  <c r="F790" i="6"/>
  <c r="G790" i="6" s="1"/>
  <c r="B790" i="6"/>
  <c r="O789" i="6"/>
  <c r="P789" i="6" s="1"/>
  <c r="F789" i="6"/>
  <c r="G789" i="6" s="1"/>
  <c r="B789" i="6"/>
  <c r="O788" i="6"/>
  <c r="P788" i="6" s="1"/>
  <c r="F788" i="6"/>
  <c r="G788" i="6" s="1"/>
  <c r="B788" i="6"/>
  <c r="O787" i="6"/>
  <c r="P787" i="6" s="1"/>
  <c r="F787" i="6"/>
  <c r="G787" i="6" s="1"/>
  <c r="B787" i="6"/>
  <c r="O786" i="6"/>
  <c r="P786" i="6" s="1"/>
  <c r="F786" i="6"/>
  <c r="G786" i="6" s="1"/>
  <c r="B786" i="6"/>
  <c r="O785" i="6"/>
  <c r="P785" i="6" s="1"/>
  <c r="F785" i="6"/>
  <c r="G785" i="6" s="1"/>
  <c r="B785" i="6"/>
  <c r="O784" i="6"/>
  <c r="P784" i="6" s="1"/>
  <c r="F784" i="6"/>
  <c r="G784" i="6" s="1"/>
  <c r="B784" i="6"/>
  <c r="O783" i="6"/>
  <c r="P783" i="6" s="1"/>
  <c r="F783" i="6"/>
  <c r="G783" i="6" s="1"/>
  <c r="B783" i="6"/>
  <c r="O782" i="6"/>
  <c r="P782" i="6" s="1"/>
  <c r="F782" i="6"/>
  <c r="G782" i="6" s="1"/>
  <c r="B782" i="6"/>
  <c r="O781" i="6"/>
  <c r="P781" i="6" s="1"/>
  <c r="F781" i="6"/>
  <c r="G781" i="6" s="1"/>
  <c r="B781" i="6"/>
  <c r="O780" i="6"/>
  <c r="P780" i="6" s="1"/>
  <c r="F780" i="6"/>
  <c r="G780" i="6" s="1"/>
  <c r="B780" i="6"/>
  <c r="O779" i="6"/>
  <c r="P779" i="6" s="1"/>
  <c r="F779" i="6"/>
  <c r="G779" i="6" s="1"/>
  <c r="B779" i="6"/>
  <c r="O778" i="6"/>
  <c r="P778" i="6" s="1"/>
  <c r="F778" i="6"/>
  <c r="G778" i="6" s="1"/>
  <c r="B778" i="6"/>
  <c r="O777" i="6"/>
  <c r="P777" i="6" s="1"/>
  <c r="F777" i="6"/>
  <c r="G777" i="6" s="1"/>
  <c r="B777" i="6"/>
  <c r="O776" i="6"/>
  <c r="P776" i="6" s="1"/>
  <c r="F776" i="6"/>
  <c r="G776" i="6" s="1"/>
  <c r="B776" i="6"/>
  <c r="O775" i="6"/>
  <c r="P775" i="6" s="1"/>
  <c r="F775" i="6"/>
  <c r="G775" i="6" s="1"/>
  <c r="B775" i="6"/>
  <c r="O774" i="6"/>
  <c r="P774" i="6" s="1"/>
  <c r="F774" i="6"/>
  <c r="G774" i="6" s="1"/>
  <c r="B774" i="6"/>
  <c r="O773" i="6"/>
  <c r="P773" i="6" s="1"/>
  <c r="F773" i="6"/>
  <c r="G773" i="6" s="1"/>
  <c r="B773" i="6"/>
  <c r="O772" i="6"/>
  <c r="P772" i="6" s="1"/>
  <c r="F772" i="6"/>
  <c r="G772" i="6" s="1"/>
  <c r="B772" i="6"/>
  <c r="O771" i="6"/>
  <c r="P771" i="6" s="1"/>
  <c r="F771" i="6"/>
  <c r="G771" i="6" s="1"/>
  <c r="B771" i="6"/>
  <c r="O770" i="6"/>
  <c r="P770" i="6" s="1"/>
  <c r="F770" i="6"/>
  <c r="G770" i="6" s="1"/>
  <c r="B770" i="6"/>
  <c r="O769" i="6"/>
  <c r="P769" i="6" s="1"/>
  <c r="F769" i="6"/>
  <c r="G769" i="6" s="1"/>
  <c r="B769" i="6"/>
  <c r="O768" i="6"/>
  <c r="P768" i="6" s="1"/>
  <c r="F768" i="6"/>
  <c r="G768" i="6" s="1"/>
  <c r="B768" i="6"/>
  <c r="O767" i="6"/>
  <c r="P767" i="6" s="1"/>
  <c r="F767" i="6"/>
  <c r="G767" i="6" s="1"/>
  <c r="B767" i="6"/>
  <c r="O766" i="6"/>
  <c r="P766" i="6" s="1"/>
  <c r="F766" i="6"/>
  <c r="G766" i="6" s="1"/>
  <c r="B766" i="6"/>
  <c r="O765" i="6"/>
  <c r="P765" i="6" s="1"/>
  <c r="F765" i="6"/>
  <c r="G765" i="6" s="1"/>
  <c r="B765" i="6"/>
  <c r="O764" i="6"/>
  <c r="P764" i="6" s="1"/>
  <c r="F764" i="6"/>
  <c r="G764" i="6" s="1"/>
  <c r="B764" i="6"/>
  <c r="O763" i="6"/>
  <c r="P763" i="6" s="1"/>
  <c r="F763" i="6"/>
  <c r="G763" i="6" s="1"/>
  <c r="B763" i="6"/>
  <c r="O762" i="6"/>
  <c r="P762" i="6" s="1"/>
  <c r="F762" i="6"/>
  <c r="G762" i="6" s="1"/>
  <c r="B762" i="6"/>
  <c r="O761" i="6"/>
  <c r="P761" i="6" s="1"/>
  <c r="F761" i="6"/>
  <c r="G761" i="6" s="1"/>
  <c r="B761" i="6"/>
  <c r="O760" i="6"/>
  <c r="P760" i="6" s="1"/>
  <c r="F760" i="6"/>
  <c r="G760" i="6" s="1"/>
  <c r="B760" i="6"/>
  <c r="O759" i="6"/>
  <c r="P759" i="6" s="1"/>
  <c r="F759" i="6"/>
  <c r="G759" i="6" s="1"/>
  <c r="B759" i="6"/>
  <c r="O758" i="6"/>
  <c r="P758" i="6" s="1"/>
  <c r="F758" i="6"/>
  <c r="G758" i="6" s="1"/>
  <c r="B758" i="6"/>
  <c r="O757" i="6"/>
  <c r="P757" i="6" s="1"/>
  <c r="F757" i="6"/>
  <c r="G757" i="6" s="1"/>
  <c r="B757" i="6"/>
  <c r="O756" i="6"/>
  <c r="P756" i="6" s="1"/>
  <c r="F756" i="6"/>
  <c r="G756" i="6" s="1"/>
  <c r="B756" i="6"/>
  <c r="O755" i="6"/>
  <c r="P755" i="6" s="1"/>
  <c r="F755" i="6"/>
  <c r="G755" i="6" s="1"/>
  <c r="B755" i="6"/>
  <c r="O754" i="6"/>
  <c r="P754" i="6" s="1"/>
  <c r="F754" i="6"/>
  <c r="G754" i="6" s="1"/>
  <c r="B754" i="6"/>
  <c r="O753" i="6"/>
  <c r="P753" i="6" s="1"/>
  <c r="F753" i="6"/>
  <c r="G753" i="6" s="1"/>
  <c r="B753" i="6"/>
  <c r="O752" i="6"/>
  <c r="P752" i="6" s="1"/>
  <c r="F752" i="6"/>
  <c r="G752" i="6" s="1"/>
  <c r="B752" i="6"/>
  <c r="O751" i="6"/>
  <c r="P751" i="6" s="1"/>
  <c r="F751" i="6"/>
  <c r="G751" i="6" s="1"/>
  <c r="B751" i="6"/>
  <c r="O750" i="6"/>
  <c r="P750" i="6" s="1"/>
  <c r="F750" i="6"/>
  <c r="G750" i="6" s="1"/>
  <c r="B750" i="6"/>
  <c r="O749" i="6"/>
  <c r="P749" i="6" s="1"/>
  <c r="F749" i="6"/>
  <c r="G749" i="6" s="1"/>
  <c r="B749" i="6"/>
  <c r="O748" i="6"/>
  <c r="P748" i="6" s="1"/>
  <c r="F748" i="6"/>
  <c r="G748" i="6" s="1"/>
  <c r="B748" i="6"/>
  <c r="O747" i="6"/>
  <c r="P747" i="6" s="1"/>
  <c r="F747" i="6"/>
  <c r="G747" i="6" s="1"/>
  <c r="B747" i="6"/>
  <c r="O746" i="6"/>
  <c r="P746" i="6" s="1"/>
  <c r="F746" i="6"/>
  <c r="G746" i="6" s="1"/>
  <c r="B746" i="6"/>
  <c r="O745" i="6"/>
  <c r="P745" i="6" s="1"/>
  <c r="F745" i="6"/>
  <c r="G745" i="6" s="1"/>
  <c r="B745" i="6"/>
  <c r="O744" i="6"/>
  <c r="P744" i="6" s="1"/>
  <c r="F744" i="6"/>
  <c r="G744" i="6" s="1"/>
  <c r="B744" i="6"/>
  <c r="O743" i="6"/>
  <c r="P743" i="6" s="1"/>
  <c r="F743" i="6"/>
  <c r="G743" i="6" s="1"/>
  <c r="B743" i="6"/>
  <c r="O742" i="6"/>
  <c r="P742" i="6" s="1"/>
  <c r="F742" i="6"/>
  <c r="G742" i="6" s="1"/>
  <c r="B742" i="6"/>
  <c r="O741" i="6"/>
  <c r="P741" i="6" s="1"/>
  <c r="F741" i="6"/>
  <c r="G741" i="6" s="1"/>
  <c r="B741" i="6"/>
  <c r="O740" i="6"/>
  <c r="P740" i="6" s="1"/>
  <c r="F740" i="6"/>
  <c r="G740" i="6" s="1"/>
  <c r="B740" i="6"/>
  <c r="O739" i="6"/>
  <c r="P739" i="6" s="1"/>
  <c r="F739" i="6"/>
  <c r="G739" i="6" s="1"/>
  <c r="B739" i="6"/>
  <c r="O738" i="6"/>
  <c r="P738" i="6" s="1"/>
  <c r="F738" i="6"/>
  <c r="G738" i="6" s="1"/>
  <c r="B738" i="6"/>
  <c r="O737" i="6"/>
  <c r="P737" i="6" s="1"/>
  <c r="F737" i="6"/>
  <c r="G737" i="6" s="1"/>
  <c r="B737" i="6"/>
  <c r="O736" i="6"/>
  <c r="P736" i="6" s="1"/>
  <c r="F736" i="6"/>
  <c r="G736" i="6" s="1"/>
  <c r="B736" i="6"/>
  <c r="O735" i="6"/>
  <c r="P735" i="6" s="1"/>
  <c r="F735" i="6"/>
  <c r="G735" i="6" s="1"/>
  <c r="B735" i="6"/>
  <c r="O734" i="6"/>
  <c r="P734" i="6" s="1"/>
  <c r="F734" i="6"/>
  <c r="G734" i="6" s="1"/>
  <c r="B734" i="6"/>
  <c r="O733" i="6"/>
  <c r="P733" i="6" s="1"/>
  <c r="F733" i="6"/>
  <c r="G733" i="6" s="1"/>
  <c r="B733" i="6"/>
  <c r="O732" i="6"/>
  <c r="P732" i="6" s="1"/>
  <c r="F732" i="6"/>
  <c r="G732" i="6" s="1"/>
  <c r="B732" i="6"/>
  <c r="O731" i="6"/>
  <c r="P731" i="6" s="1"/>
  <c r="F731" i="6"/>
  <c r="G731" i="6" s="1"/>
  <c r="B731" i="6"/>
  <c r="O730" i="6"/>
  <c r="P730" i="6" s="1"/>
  <c r="F730" i="6"/>
  <c r="G730" i="6" s="1"/>
  <c r="B730" i="6"/>
  <c r="O729" i="6"/>
  <c r="P729" i="6" s="1"/>
  <c r="F729" i="6"/>
  <c r="G729" i="6" s="1"/>
  <c r="B729" i="6"/>
  <c r="O728" i="6"/>
  <c r="P728" i="6" s="1"/>
  <c r="F728" i="6"/>
  <c r="G728" i="6" s="1"/>
  <c r="B728" i="6"/>
  <c r="O727" i="6"/>
  <c r="P727" i="6" s="1"/>
  <c r="F727" i="6"/>
  <c r="G727" i="6" s="1"/>
  <c r="B727" i="6"/>
  <c r="O726" i="6"/>
  <c r="P726" i="6" s="1"/>
  <c r="F726" i="6"/>
  <c r="G726" i="6" s="1"/>
  <c r="B726" i="6"/>
  <c r="O725" i="6"/>
  <c r="P725" i="6" s="1"/>
  <c r="F725" i="6"/>
  <c r="G725" i="6" s="1"/>
  <c r="B725" i="6"/>
  <c r="O724" i="6"/>
  <c r="P724" i="6" s="1"/>
  <c r="F724" i="6"/>
  <c r="G724" i="6" s="1"/>
  <c r="B724" i="6"/>
  <c r="O723" i="6"/>
  <c r="P723" i="6" s="1"/>
  <c r="F723" i="6"/>
  <c r="G723" i="6" s="1"/>
  <c r="B723" i="6"/>
  <c r="O722" i="6"/>
  <c r="P722" i="6" s="1"/>
  <c r="F722" i="6"/>
  <c r="G722" i="6" s="1"/>
  <c r="B722" i="6"/>
  <c r="O721" i="6"/>
  <c r="P721" i="6" s="1"/>
  <c r="F721" i="6"/>
  <c r="G721" i="6" s="1"/>
  <c r="B721" i="6"/>
  <c r="O720" i="6"/>
  <c r="P720" i="6" s="1"/>
  <c r="F720" i="6"/>
  <c r="G720" i="6" s="1"/>
  <c r="B720" i="6"/>
  <c r="O719" i="6"/>
  <c r="P719" i="6" s="1"/>
  <c r="F719" i="6"/>
  <c r="G719" i="6" s="1"/>
  <c r="B719" i="6"/>
  <c r="O718" i="6"/>
  <c r="P718" i="6" s="1"/>
  <c r="F718" i="6"/>
  <c r="G718" i="6" s="1"/>
  <c r="B718" i="6"/>
  <c r="O717" i="6"/>
  <c r="P717" i="6" s="1"/>
  <c r="F717" i="6"/>
  <c r="G717" i="6" s="1"/>
  <c r="B717" i="6"/>
  <c r="O716" i="6"/>
  <c r="P716" i="6" s="1"/>
  <c r="F716" i="6"/>
  <c r="G716" i="6" s="1"/>
  <c r="B716" i="6"/>
  <c r="O715" i="6"/>
  <c r="P715" i="6" s="1"/>
  <c r="F715" i="6"/>
  <c r="G715" i="6" s="1"/>
  <c r="B715" i="6"/>
  <c r="O714" i="6"/>
  <c r="P714" i="6" s="1"/>
  <c r="F714" i="6"/>
  <c r="G714" i="6" s="1"/>
  <c r="B714" i="6"/>
  <c r="O713" i="6"/>
  <c r="P713" i="6" s="1"/>
  <c r="F713" i="6"/>
  <c r="G713" i="6" s="1"/>
  <c r="B713" i="6"/>
  <c r="O712" i="6"/>
  <c r="P712" i="6" s="1"/>
  <c r="F712" i="6"/>
  <c r="G712" i="6" s="1"/>
  <c r="B712" i="6"/>
  <c r="O711" i="6"/>
  <c r="P711" i="6" s="1"/>
  <c r="F711" i="6"/>
  <c r="G711" i="6" s="1"/>
  <c r="B711" i="6"/>
  <c r="O710" i="6"/>
  <c r="P710" i="6" s="1"/>
  <c r="F710" i="6"/>
  <c r="G710" i="6" s="1"/>
  <c r="B710" i="6"/>
  <c r="O709" i="6"/>
  <c r="P709" i="6" s="1"/>
  <c r="F709" i="6"/>
  <c r="G709" i="6" s="1"/>
  <c r="B709" i="6"/>
  <c r="O708" i="6"/>
  <c r="P708" i="6" s="1"/>
  <c r="F708" i="6"/>
  <c r="G708" i="6" s="1"/>
  <c r="B708" i="6"/>
  <c r="O707" i="6"/>
  <c r="P707" i="6" s="1"/>
  <c r="F707" i="6"/>
  <c r="G707" i="6" s="1"/>
  <c r="B707" i="6"/>
  <c r="O706" i="6"/>
  <c r="P706" i="6" s="1"/>
  <c r="F706" i="6"/>
  <c r="G706" i="6" s="1"/>
  <c r="B706" i="6"/>
  <c r="O705" i="6"/>
  <c r="P705" i="6" s="1"/>
  <c r="F705" i="6"/>
  <c r="G705" i="6" s="1"/>
  <c r="B705" i="6"/>
  <c r="O704" i="6"/>
  <c r="P704" i="6" s="1"/>
  <c r="F704" i="6"/>
  <c r="G704" i="6" s="1"/>
  <c r="B704" i="6"/>
  <c r="O703" i="6"/>
  <c r="P703" i="6" s="1"/>
  <c r="F703" i="6"/>
  <c r="G703" i="6" s="1"/>
  <c r="B703" i="6"/>
  <c r="O702" i="6"/>
  <c r="P702" i="6" s="1"/>
  <c r="F702" i="6"/>
  <c r="G702" i="6" s="1"/>
  <c r="B702" i="6"/>
  <c r="O701" i="6"/>
  <c r="P701" i="6" s="1"/>
  <c r="F701" i="6"/>
  <c r="G701" i="6" s="1"/>
  <c r="B701" i="6"/>
  <c r="O700" i="6"/>
  <c r="P700" i="6" s="1"/>
  <c r="F700" i="6"/>
  <c r="G700" i="6" s="1"/>
  <c r="B700" i="6"/>
  <c r="O699" i="6"/>
  <c r="P699" i="6" s="1"/>
  <c r="F699" i="6"/>
  <c r="G699" i="6" s="1"/>
  <c r="B699" i="6"/>
  <c r="O698" i="6"/>
  <c r="P698" i="6" s="1"/>
  <c r="F698" i="6"/>
  <c r="G698" i="6" s="1"/>
  <c r="B698" i="6"/>
  <c r="O697" i="6"/>
  <c r="P697" i="6" s="1"/>
  <c r="F697" i="6"/>
  <c r="G697" i="6" s="1"/>
  <c r="B697" i="6"/>
  <c r="O696" i="6"/>
  <c r="P696" i="6" s="1"/>
  <c r="F696" i="6"/>
  <c r="G696" i="6" s="1"/>
  <c r="B696" i="6"/>
  <c r="O695" i="6"/>
  <c r="P695" i="6" s="1"/>
  <c r="F695" i="6"/>
  <c r="G695" i="6" s="1"/>
  <c r="B695" i="6"/>
  <c r="O694" i="6"/>
  <c r="P694" i="6" s="1"/>
  <c r="F694" i="6"/>
  <c r="G694" i="6" s="1"/>
  <c r="B694" i="6"/>
  <c r="O693" i="6"/>
  <c r="P693" i="6" s="1"/>
  <c r="F693" i="6"/>
  <c r="G693" i="6" s="1"/>
  <c r="B693" i="6"/>
  <c r="O692" i="6"/>
  <c r="P692" i="6" s="1"/>
  <c r="F692" i="6"/>
  <c r="G692" i="6" s="1"/>
  <c r="B692" i="6"/>
  <c r="O691" i="6"/>
  <c r="P691" i="6" s="1"/>
  <c r="F691" i="6"/>
  <c r="G691" i="6" s="1"/>
  <c r="B691" i="6"/>
  <c r="O690" i="6"/>
  <c r="P690" i="6" s="1"/>
  <c r="F690" i="6"/>
  <c r="G690" i="6" s="1"/>
  <c r="B690" i="6"/>
  <c r="O689" i="6"/>
  <c r="P689" i="6" s="1"/>
  <c r="F689" i="6"/>
  <c r="G689" i="6" s="1"/>
  <c r="B689" i="6"/>
  <c r="O688" i="6"/>
  <c r="P688" i="6" s="1"/>
  <c r="F688" i="6"/>
  <c r="G688" i="6" s="1"/>
  <c r="B688" i="6"/>
  <c r="O687" i="6"/>
  <c r="P687" i="6" s="1"/>
  <c r="F687" i="6"/>
  <c r="G687" i="6" s="1"/>
  <c r="B687" i="6"/>
  <c r="O686" i="6"/>
  <c r="P686" i="6" s="1"/>
  <c r="F686" i="6"/>
  <c r="G686" i="6" s="1"/>
  <c r="B686" i="6"/>
  <c r="O685" i="6"/>
  <c r="P685" i="6" s="1"/>
  <c r="F685" i="6"/>
  <c r="G685" i="6" s="1"/>
  <c r="B685" i="6"/>
  <c r="O684" i="6"/>
  <c r="P684" i="6" s="1"/>
  <c r="F684" i="6"/>
  <c r="G684" i="6" s="1"/>
  <c r="B684" i="6"/>
  <c r="O683" i="6"/>
  <c r="P683" i="6" s="1"/>
  <c r="F683" i="6"/>
  <c r="G683" i="6" s="1"/>
  <c r="B683" i="6"/>
  <c r="O682" i="6"/>
  <c r="P682" i="6" s="1"/>
  <c r="F682" i="6"/>
  <c r="G682" i="6" s="1"/>
  <c r="B682" i="6"/>
  <c r="O681" i="6"/>
  <c r="P681" i="6" s="1"/>
  <c r="F681" i="6"/>
  <c r="G681" i="6" s="1"/>
  <c r="B681" i="6"/>
  <c r="O680" i="6"/>
  <c r="P680" i="6" s="1"/>
  <c r="F680" i="6"/>
  <c r="G680" i="6" s="1"/>
  <c r="B680" i="6"/>
  <c r="O679" i="6"/>
  <c r="P679" i="6" s="1"/>
  <c r="F679" i="6"/>
  <c r="G679" i="6" s="1"/>
  <c r="B679" i="6"/>
  <c r="O678" i="6"/>
  <c r="P678" i="6" s="1"/>
  <c r="F678" i="6"/>
  <c r="G678" i="6" s="1"/>
  <c r="B678" i="6"/>
  <c r="O677" i="6"/>
  <c r="P677" i="6" s="1"/>
  <c r="F677" i="6"/>
  <c r="G677" i="6" s="1"/>
  <c r="B677" i="6"/>
  <c r="O676" i="6"/>
  <c r="P676" i="6" s="1"/>
  <c r="F676" i="6"/>
  <c r="G676" i="6" s="1"/>
  <c r="B676" i="6"/>
  <c r="O675" i="6"/>
  <c r="P675" i="6" s="1"/>
  <c r="F675" i="6"/>
  <c r="G675" i="6" s="1"/>
  <c r="B675" i="6"/>
  <c r="O674" i="6"/>
  <c r="P674" i="6" s="1"/>
  <c r="F674" i="6"/>
  <c r="G674" i="6" s="1"/>
  <c r="B674" i="6"/>
  <c r="O673" i="6"/>
  <c r="P673" i="6" s="1"/>
  <c r="F673" i="6"/>
  <c r="G673" i="6" s="1"/>
  <c r="B673" i="6"/>
  <c r="O672" i="6"/>
  <c r="P672" i="6" s="1"/>
  <c r="F672" i="6"/>
  <c r="G672" i="6" s="1"/>
  <c r="B672" i="6"/>
  <c r="O671" i="6"/>
  <c r="P671" i="6" s="1"/>
  <c r="F671" i="6"/>
  <c r="G671" i="6" s="1"/>
  <c r="B671" i="6"/>
  <c r="O670" i="6"/>
  <c r="P670" i="6" s="1"/>
  <c r="F670" i="6"/>
  <c r="G670" i="6" s="1"/>
  <c r="B670" i="6"/>
  <c r="O669" i="6"/>
  <c r="P669" i="6" s="1"/>
  <c r="F669" i="6"/>
  <c r="G669" i="6" s="1"/>
  <c r="B669" i="6"/>
  <c r="O668" i="6"/>
  <c r="P668" i="6" s="1"/>
  <c r="F668" i="6"/>
  <c r="G668" i="6" s="1"/>
  <c r="B668" i="6"/>
  <c r="O667" i="6"/>
  <c r="P667" i="6" s="1"/>
  <c r="F667" i="6"/>
  <c r="G667" i="6" s="1"/>
  <c r="B667" i="6"/>
  <c r="O666" i="6"/>
  <c r="P666" i="6" s="1"/>
  <c r="F666" i="6"/>
  <c r="G666" i="6" s="1"/>
  <c r="B666" i="6"/>
  <c r="O665" i="6"/>
  <c r="P665" i="6" s="1"/>
  <c r="F665" i="6"/>
  <c r="G665" i="6" s="1"/>
  <c r="B665" i="6"/>
  <c r="O664" i="6"/>
  <c r="P664" i="6" s="1"/>
  <c r="F664" i="6"/>
  <c r="G664" i="6" s="1"/>
  <c r="B664" i="6"/>
  <c r="O663" i="6"/>
  <c r="P663" i="6" s="1"/>
  <c r="F663" i="6"/>
  <c r="G663" i="6" s="1"/>
  <c r="B663" i="6"/>
  <c r="O662" i="6"/>
  <c r="P662" i="6" s="1"/>
  <c r="F662" i="6"/>
  <c r="G662" i="6" s="1"/>
  <c r="B662" i="6"/>
  <c r="O661" i="6"/>
  <c r="P661" i="6" s="1"/>
  <c r="F661" i="6"/>
  <c r="G661" i="6" s="1"/>
  <c r="B661" i="6"/>
  <c r="O660" i="6"/>
  <c r="P660" i="6" s="1"/>
  <c r="F660" i="6"/>
  <c r="G660" i="6" s="1"/>
  <c r="B660" i="6"/>
  <c r="O659" i="6"/>
  <c r="P659" i="6" s="1"/>
  <c r="F659" i="6"/>
  <c r="G659" i="6" s="1"/>
  <c r="B659" i="6"/>
  <c r="O658" i="6"/>
  <c r="P658" i="6" s="1"/>
  <c r="F658" i="6"/>
  <c r="G658" i="6" s="1"/>
  <c r="B658" i="6"/>
  <c r="O657" i="6"/>
  <c r="P657" i="6" s="1"/>
  <c r="F657" i="6"/>
  <c r="G657" i="6" s="1"/>
  <c r="B657" i="6"/>
  <c r="O656" i="6"/>
  <c r="P656" i="6" s="1"/>
  <c r="F656" i="6"/>
  <c r="G656" i="6" s="1"/>
  <c r="B656" i="6"/>
  <c r="O655" i="6"/>
  <c r="F655" i="6"/>
  <c r="B655" i="6"/>
  <c r="O654" i="6"/>
  <c r="P654" i="6" s="1"/>
  <c r="F654" i="6"/>
  <c r="G654" i="6" s="1"/>
  <c r="B654" i="6"/>
  <c r="O653" i="6"/>
  <c r="P653" i="6" s="1"/>
  <c r="F653" i="6"/>
  <c r="G653" i="6" s="1"/>
  <c r="B653" i="6"/>
  <c r="O652" i="6"/>
  <c r="P652" i="6" s="1"/>
  <c r="F652" i="6"/>
  <c r="G652" i="6" s="1"/>
  <c r="B652" i="6"/>
  <c r="O651" i="6"/>
  <c r="P651" i="6" s="1"/>
  <c r="F651" i="6"/>
  <c r="G651" i="6" s="1"/>
  <c r="B651" i="6"/>
  <c r="O650" i="6"/>
  <c r="P650" i="6" s="1"/>
  <c r="F650" i="6"/>
  <c r="G650" i="6" s="1"/>
  <c r="B650" i="6"/>
  <c r="O649" i="6"/>
  <c r="P649" i="6" s="1"/>
  <c r="F649" i="6"/>
  <c r="G649" i="6" s="1"/>
  <c r="B649" i="6"/>
  <c r="O648" i="6"/>
  <c r="P648" i="6" s="1"/>
  <c r="F648" i="6"/>
  <c r="G648" i="6" s="1"/>
  <c r="B648" i="6"/>
  <c r="O647" i="6"/>
  <c r="P647" i="6" s="1"/>
  <c r="F647" i="6"/>
  <c r="G647" i="6" s="1"/>
  <c r="B647" i="6"/>
  <c r="O646" i="6"/>
  <c r="P646" i="6" s="1"/>
  <c r="F646" i="6"/>
  <c r="G646" i="6" s="1"/>
  <c r="B646" i="6"/>
  <c r="O645" i="6"/>
  <c r="P645" i="6" s="1"/>
  <c r="F645" i="6"/>
  <c r="G645" i="6" s="1"/>
  <c r="B645" i="6"/>
  <c r="O644" i="6"/>
  <c r="P644" i="6" s="1"/>
  <c r="F644" i="6"/>
  <c r="G644" i="6" s="1"/>
  <c r="B644" i="6"/>
  <c r="O643" i="6"/>
  <c r="P643" i="6" s="1"/>
  <c r="F643" i="6"/>
  <c r="G643" i="6" s="1"/>
  <c r="B643" i="6"/>
  <c r="O642" i="6"/>
  <c r="P642" i="6" s="1"/>
  <c r="F642" i="6"/>
  <c r="G642" i="6" s="1"/>
  <c r="B642" i="6"/>
  <c r="O641" i="6"/>
  <c r="P641" i="6" s="1"/>
  <c r="F641" i="6"/>
  <c r="G641" i="6" s="1"/>
  <c r="B641" i="6"/>
  <c r="O640" i="6"/>
  <c r="P640" i="6" s="1"/>
  <c r="F640" i="6"/>
  <c r="G640" i="6" s="1"/>
  <c r="B640" i="6"/>
  <c r="O639" i="6"/>
  <c r="P639" i="6" s="1"/>
  <c r="F639" i="6"/>
  <c r="G639" i="6" s="1"/>
  <c r="B639" i="6"/>
  <c r="O638" i="6"/>
  <c r="P638" i="6" s="1"/>
  <c r="F638" i="6"/>
  <c r="G638" i="6" s="1"/>
  <c r="B638" i="6"/>
  <c r="O637" i="6"/>
  <c r="P637" i="6" s="1"/>
  <c r="F637" i="6"/>
  <c r="G637" i="6" s="1"/>
  <c r="B637" i="6"/>
  <c r="O636" i="6"/>
  <c r="P636" i="6" s="1"/>
  <c r="F636" i="6"/>
  <c r="G636" i="6" s="1"/>
  <c r="B636" i="6"/>
  <c r="O635" i="6"/>
  <c r="P635" i="6" s="1"/>
  <c r="F635" i="6"/>
  <c r="G635" i="6" s="1"/>
  <c r="B635" i="6"/>
  <c r="O634" i="6"/>
  <c r="P634" i="6" s="1"/>
  <c r="F634" i="6"/>
  <c r="G634" i="6" s="1"/>
  <c r="B634" i="6"/>
  <c r="O633" i="6"/>
  <c r="P633" i="6" s="1"/>
  <c r="F633" i="6"/>
  <c r="G633" i="6" s="1"/>
  <c r="B633" i="6"/>
  <c r="O632" i="6"/>
  <c r="P632" i="6" s="1"/>
  <c r="F632" i="6"/>
  <c r="G632" i="6" s="1"/>
  <c r="B632" i="6"/>
  <c r="O631" i="6"/>
  <c r="P631" i="6" s="1"/>
  <c r="F631" i="6"/>
  <c r="G631" i="6" s="1"/>
  <c r="B631" i="6"/>
  <c r="O630" i="6"/>
  <c r="P630" i="6" s="1"/>
  <c r="F630" i="6"/>
  <c r="G630" i="6" s="1"/>
  <c r="B630" i="6"/>
  <c r="O629" i="6"/>
  <c r="P629" i="6" s="1"/>
  <c r="F629" i="6"/>
  <c r="G629" i="6" s="1"/>
  <c r="B629" i="6"/>
  <c r="O628" i="6"/>
  <c r="P628" i="6" s="1"/>
  <c r="F628" i="6"/>
  <c r="G628" i="6" s="1"/>
  <c r="B628" i="6"/>
  <c r="O627" i="6"/>
  <c r="P627" i="6" s="1"/>
  <c r="F627" i="6"/>
  <c r="G627" i="6" s="1"/>
  <c r="B627" i="6"/>
  <c r="O626" i="6"/>
  <c r="P626" i="6" s="1"/>
  <c r="F626" i="6"/>
  <c r="G626" i="6" s="1"/>
  <c r="B626" i="6"/>
  <c r="O625" i="6"/>
  <c r="P625" i="6" s="1"/>
  <c r="F625" i="6"/>
  <c r="G625" i="6" s="1"/>
  <c r="B625" i="6"/>
  <c r="O624" i="6"/>
  <c r="P624" i="6" s="1"/>
  <c r="F624" i="6"/>
  <c r="G624" i="6" s="1"/>
  <c r="B624" i="6"/>
  <c r="O623" i="6"/>
  <c r="P623" i="6" s="1"/>
  <c r="F623" i="6"/>
  <c r="G623" i="6" s="1"/>
  <c r="B623" i="6"/>
  <c r="O622" i="6"/>
  <c r="P622" i="6" s="1"/>
  <c r="F622" i="6"/>
  <c r="G622" i="6" s="1"/>
  <c r="B622" i="6"/>
  <c r="O621" i="6"/>
  <c r="P621" i="6" s="1"/>
  <c r="F621" i="6"/>
  <c r="G621" i="6" s="1"/>
  <c r="B621" i="6"/>
  <c r="O620" i="6"/>
  <c r="P620" i="6" s="1"/>
  <c r="F620" i="6"/>
  <c r="G620" i="6" s="1"/>
  <c r="B620" i="6"/>
  <c r="O619" i="6"/>
  <c r="P619" i="6" s="1"/>
  <c r="F619" i="6"/>
  <c r="G619" i="6" s="1"/>
  <c r="B619" i="6"/>
  <c r="O618" i="6"/>
  <c r="P618" i="6" s="1"/>
  <c r="F618" i="6"/>
  <c r="G618" i="6" s="1"/>
  <c r="B618" i="6"/>
  <c r="O617" i="6"/>
  <c r="P617" i="6" s="1"/>
  <c r="F617" i="6"/>
  <c r="G617" i="6" s="1"/>
  <c r="B617" i="6"/>
  <c r="O616" i="6"/>
  <c r="P616" i="6" s="1"/>
  <c r="F616" i="6"/>
  <c r="G616" i="6" s="1"/>
  <c r="B616" i="6"/>
  <c r="O615" i="6"/>
  <c r="P615" i="6" s="1"/>
  <c r="F615" i="6"/>
  <c r="G615" i="6" s="1"/>
  <c r="B615" i="6"/>
  <c r="O614" i="6"/>
  <c r="P614" i="6" s="1"/>
  <c r="F614" i="6"/>
  <c r="G614" i="6" s="1"/>
  <c r="B614" i="6"/>
  <c r="O613" i="6"/>
  <c r="P613" i="6" s="1"/>
  <c r="F613" i="6"/>
  <c r="G613" i="6" s="1"/>
  <c r="B613" i="6"/>
  <c r="O612" i="6"/>
  <c r="P612" i="6" s="1"/>
  <c r="F612" i="6"/>
  <c r="G612" i="6" s="1"/>
  <c r="B612" i="6"/>
  <c r="O611" i="6"/>
  <c r="P611" i="6" s="1"/>
  <c r="F611" i="6"/>
  <c r="G611" i="6" s="1"/>
  <c r="B611" i="6"/>
  <c r="O610" i="6"/>
  <c r="P610" i="6" s="1"/>
  <c r="F610" i="6"/>
  <c r="G610" i="6" s="1"/>
  <c r="B610" i="6"/>
  <c r="O609" i="6"/>
  <c r="P609" i="6" s="1"/>
  <c r="F609" i="6"/>
  <c r="G609" i="6" s="1"/>
  <c r="B609" i="6"/>
  <c r="O608" i="6"/>
  <c r="P608" i="6" s="1"/>
  <c r="F608" i="6"/>
  <c r="G608" i="6" s="1"/>
  <c r="B608" i="6"/>
  <c r="O607" i="6"/>
  <c r="P607" i="6" s="1"/>
  <c r="F607" i="6"/>
  <c r="G607" i="6" s="1"/>
  <c r="B607" i="6"/>
  <c r="O606" i="6"/>
  <c r="P606" i="6" s="1"/>
  <c r="F606" i="6"/>
  <c r="G606" i="6" s="1"/>
  <c r="B606" i="6"/>
  <c r="O605" i="6"/>
  <c r="P605" i="6" s="1"/>
  <c r="F605" i="6"/>
  <c r="G605" i="6" s="1"/>
  <c r="B605" i="6"/>
  <c r="O604" i="6"/>
  <c r="P604" i="6" s="1"/>
  <c r="F604" i="6"/>
  <c r="G604" i="6" s="1"/>
  <c r="B604" i="6"/>
  <c r="O603" i="6"/>
  <c r="P603" i="6" s="1"/>
  <c r="F603" i="6"/>
  <c r="G603" i="6" s="1"/>
  <c r="B603" i="6"/>
  <c r="O602" i="6"/>
  <c r="P602" i="6" s="1"/>
  <c r="F602" i="6"/>
  <c r="G602" i="6" s="1"/>
  <c r="B602" i="6"/>
  <c r="O601" i="6"/>
  <c r="P601" i="6" s="1"/>
  <c r="F601" i="6"/>
  <c r="G601" i="6" s="1"/>
  <c r="B601" i="6"/>
  <c r="O600" i="6"/>
  <c r="P600" i="6" s="1"/>
  <c r="F600" i="6"/>
  <c r="G600" i="6" s="1"/>
  <c r="B600" i="6"/>
  <c r="O599" i="6"/>
  <c r="P599" i="6" s="1"/>
  <c r="F599" i="6"/>
  <c r="G599" i="6" s="1"/>
  <c r="B599" i="6"/>
  <c r="O598" i="6"/>
  <c r="P598" i="6" s="1"/>
  <c r="F598" i="6"/>
  <c r="G598" i="6" s="1"/>
  <c r="B598" i="6"/>
  <c r="O597" i="6"/>
  <c r="P597" i="6" s="1"/>
  <c r="F597" i="6"/>
  <c r="G597" i="6" s="1"/>
  <c r="B597" i="6"/>
  <c r="O596" i="6"/>
  <c r="P596" i="6" s="1"/>
  <c r="F596" i="6"/>
  <c r="G596" i="6" s="1"/>
  <c r="B596" i="6"/>
  <c r="O595" i="6"/>
  <c r="P595" i="6" s="1"/>
  <c r="F595" i="6"/>
  <c r="G595" i="6" s="1"/>
  <c r="B595" i="6"/>
  <c r="O594" i="6"/>
  <c r="P594" i="6" s="1"/>
  <c r="F594" i="6"/>
  <c r="G594" i="6" s="1"/>
  <c r="B594" i="6"/>
  <c r="O593" i="6"/>
  <c r="P593" i="6" s="1"/>
  <c r="F593" i="6"/>
  <c r="G593" i="6" s="1"/>
  <c r="B593" i="6"/>
  <c r="O592" i="6"/>
  <c r="P592" i="6" s="1"/>
  <c r="F592" i="6"/>
  <c r="G592" i="6" s="1"/>
  <c r="B592" i="6"/>
  <c r="O591" i="6"/>
  <c r="P591" i="6" s="1"/>
  <c r="F591" i="6"/>
  <c r="G591" i="6" s="1"/>
  <c r="B591" i="6"/>
  <c r="O590" i="6"/>
  <c r="P590" i="6" s="1"/>
  <c r="F590" i="6"/>
  <c r="G590" i="6" s="1"/>
  <c r="B590" i="6"/>
  <c r="O589" i="6"/>
  <c r="P589" i="6" s="1"/>
  <c r="F589" i="6"/>
  <c r="G589" i="6" s="1"/>
  <c r="B589" i="6"/>
  <c r="O588" i="6"/>
  <c r="P588" i="6" s="1"/>
  <c r="F588" i="6"/>
  <c r="G588" i="6" s="1"/>
  <c r="B588" i="6"/>
  <c r="O587" i="6"/>
  <c r="P587" i="6" s="1"/>
  <c r="F587" i="6"/>
  <c r="G587" i="6" s="1"/>
  <c r="B587" i="6"/>
  <c r="O586" i="6"/>
  <c r="P586" i="6" s="1"/>
  <c r="F586" i="6"/>
  <c r="G586" i="6" s="1"/>
  <c r="B586" i="6"/>
  <c r="O585" i="6"/>
  <c r="P585" i="6" s="1"/>
  <c r="F585" i="6"/>
  <c r="G585" i="6" s="1"/>
  <c r="B585" i="6"/>
  <c r="O584" i="6"/>
  <c r="P584" i="6" s="1"/>
  <c r="F584" i="6"/>
  <c r="G584" i="6" s="1"/>
  <c r="B584" i="6"/>
  <c r="O583" i="6"/>
  <c r="P583" i="6" s="1"/>
  <c r="F583" i="6"/>
  <c r="G583" i="6" s="1"/>
  <c r="B583" i="6"/>
  <c r="O582" i="6"/>
  <c r="P582" i="6" s="1"/>
  <c r="F582" i="6"/>
  <c r="G582" i="6" s="1"/>
  <c r="B582" i="6"/>
  <c r="O581" i="6"/>
  <c r="P581" i="6" s="1"/>
  <c r="F581" i="6"/>
  <c r="G581" i="6" s="1"/>
  <c r="B581" i="6"/>
  <c r="O580" i="6"/>
  <c r="P580" i="6" s="1"/>
  <c r="F580" i="6"/>
  <c r="G580" i="6" s="1"/>
  <c r="B580" i="6"/>
  <c r="O579" i="6"/>
  <c r="P579" i="6" s="1"/>
  <c r="F579" i="6"/>
  <c r="G579" i="6" s="1"/>
  <c r="B579" i="6"/>
  <c r="O578" i="6"/>
  <c r="P578" i="6" s="1"/>
  <c r="F578" i="6"/>
  <c r="G578" i="6" s="1"/>
  <c r="B578" i="6"/>
  <c r="O577" i="6"/>
  <c r="P577" i="6" s="1"/>
  <c r="F577" i="6"/>
  <c r="G577" i="6" s="1"/>
  <c r="B577" i="6"/>
  <c r="O576" i="6"/>
  <c r="P576" i="6" s="1"/>
  <c r="F576" i="6"/>
  <c r="G576" i="6" s="1"/>
  <c r="B576" i="6"/>
  <c r="O575" i="6"/>
  <c r="P575" i="6" s="1"/>
  <c r="F575" i="6"/>
  <c r="G575" i="6" s="1"/>
  <c r="B575" i="6"/>
  <c r="O574" i="6"/>
  <c r="P574" i="6" s="1"/>
  <c r="F574" i="6"/>
  <c r="G574" i="6" s="1"/>
  <c r="B574" i="6"/>
  <c r="O573" i="6"/>
  <c r="P573" i="6" s="1"/>
  <c r="F573" i="6"/>
  <c r="G573" i="6" s="1"/>
  <c r="B573" i="6"/>
  <c r="O572" i="6"/>
  <c r="P572" i="6" s="1"/>
  <c r="F572" i="6"/>
  <c r="G572" i="6" s="1"/>
  <c r="B572" i="6"/>
  <c r="O571" i="6"/>
  <c r="P571" i="6" s="1"/>
  <c r="F571" i="6"/>
  <c r="G571" i="6" s="1"/>
  <c r="B571" i="6"/>
  <c r="O570" i="6"/>
  <c r="P570" i="6" s="1"/>
  <c r="F570" i="6"/>
  <c r="G570" i="6" s="1"/>
  <c r="B570" i="6"/>
  <c r="O569" i="6"/>
  <c r="P569" i="6" s="1"/>
  <c r="F569" i="6"/>
  <c r="G569" i="6" s="1"/>
  <c r="B569" i="6"/>
  <c r="O568" i="6"/>
  <c r="P568" i="6" s="1"/>
  <c r="F568" i="6"/>
  <c r="G568" i="6" s="1"/>
  <c r="B568" i="6"/>
  <c r="O567" i="6"/>
  <c r="P567" i="6" s="1"/>
  <c r="F567" i="6"/>
  <c r="G567" i="6" s="1"/>
  <c r="B567" i="6"/>
  <c r="O566" i="6"/>
  <c r="P566" i="6" s="1"/>
  <c r="F566" i="6"/>
  <c r="G566" i="6" s="1"/>
  <c r="B566" i="6"/>
  <c r="O565" i="6"/>
  <c r="P565" i="6" s="1"/>
  <c r="F565" i="6"/>
  <c r="G565" i="6" s="1"/>
  <c r="B565" i="6"/>
  <c r="O564" i="6"/>
  <c r="P564" i="6" s="1"/>
  <c r="F564" i="6"/>
  <c r="G564" i="6" s="1"/>
  <c r="B564" i="6"/>
  <c r="O563" i="6"/>
  <c r="P563" i="6" s="1"/>
  <c r="F563" i="6"/>
  <c r="G563" i="6" s="1"/>
  <c r="B563" i="6"/>
  <c r="O562" i="6"/>
  <c r="P562" i="6" s="1"/>
  <c r="F562" i="6"/>
  <c r="G562" i="6" s="1"/>
  <c r="B562" i="6"/>
  <c r="O561" i="6"/>
  <c r="P561" i="6" s="1"/>
  <c r="F561" i="6"/>
  <c r="G561" i="6" s="1"/>
  <c r="B561" i="6"/>
  <c r="O560" i="6"/>
  <c r="P560" i="6" s="1"/>
  <c r="F560" i="6"/>
  <c r="G560" i="6" s="1"/>
  <c r="B560" i="6"/>
  <c r="O559" i="6"/>
  <c r="P559" i="6" s="1"/>
  <c r="F559" i="6"/>
  <c r="G559" i="6" s="1"/>
  <c r="B559" i="6"/>
  <c r="O558" i="6"/>
  <c r="P558" i="6" s="1"/>
  <c r="F558" i="6"/>
  <c r="G558" i="6" s="1"/>
  <c r="B558" i="6"/>
  <c r="O557" i="6"/>
  <c r="P557" i="6" s="1"/>
  <c r="F557" i="6"/>
  <c r="G557" i="6" s="1"/>
  <c r="B557" i="6"/>
  <c r="O556" i="6"/>
  <c r="P556" i="6" s="1"/>
  <c r="F556" i="6"/>
  <c r="G556" i="6" s="1"/>
  <c r="B556" i="6"/>
  <c r="O555" i="6"/>
  <c r="P555" i="6" s="1"/>
  <c r="F555" i="6"/>
  <c r="G555" i="6" s="1"/>
  <c r="B555" i="6"/>
  <c r="O554" i="6"/>
  <c r="P554" i="6" s="1"/>
  <c r="F554" i="6"/>
  <c r="G554" i="6" s="1"/>
  <c r="B554" i="6"/>
  <c r="O553" i="6"/>
  <c r="P553" i="6" s="1"/>
  <c r="F553" i="6"/>
  <c r="G553" i="6" s="1"/>
  <c r="B553" i="6"/>
  <c r="O552" i="6"/>
  <c r="P552" i="6" s="1"/>
  <c r="F552" i="6"/>
  <c r="G552" i="6" s="1"/>
  <c r="B552" i="6"/>
  <c r="O551" i="6"/>
  <c r="P551" i="6" s="1"/>
  <c r="F551" i="6"/>
  <c r="G551" i="6" s="1"/>
  <c r="B551" i="6"/>
  <c r="O550" i="6"/>
  <c r="P550" i="6" s="1"/>
  <c r="F550" i="6"/>
  <c r="G550" i="6" s="1"/>
  <c r="B550" i="6"/>
  <c r="O549" i="6"/>
  <c r="P549" i="6" s="1"/>
  <c r="F549" i="6"/>
  <c r="G549" i="6" s="1"/>
  <c r="B549" i="6"/>
  <c r="O548" i="6"/>
  <c r="P548" i="6" s="1"/>
  <c r="F548" i="6"/>
  <c r="G548" i="6" s="1"/>
  <c r="B548" i="6"/>
  <c r="O547" i="6"/>
  <c r="P547" i="6" s="1"/>
  <c r="F547" i="6"/>
  <c r="G547" i="6" s="1"/>
  <c r="B547" i="6"/>
  <c r="O546" i="6"/>
  <c r="P546" i="6" s="1"/>
  <c r="F546" i="6"/>
  <c r="G546" i="6" s="1"/>
  <c r="B546" i="6"/>
  <c r="O545" i="6"/>
  <c r="P545" i="6" s="1"/>
  <c r="F545" i="6"/>
  <c r="G545" i="6" s="1"/>
  <c r="B545" i="6"/>
  <c r="O544" i="6"/>
  <c r="P544" i="6" s="1"/>
  <c r="F544" i="6"/>
  <c r="G544" i="6" s="1"/>
  <c r="B544" i="6"/>
  <c r="O543" i="6"/>
  <c r="P543" i="6" s="1"/>
  <c r="F543" i="6"/>
  <c r="G543" i="6" s="1"/>
  <c r="B543" i="6"/>
  <c r="O542" i="6"/>
  <c r="P542" i="6" s="1"/>
  <c r="F542" i="6"/>
  <c r="G542" i="6" s="1"/>
  <c r="B542" i="6"/>
  <c r="O541" i="6"/>
  <c r="P541" i="6" s="1"/>
  <c r="F541" i="6"/>
  <c r="G541" i="6" s="1"/>
  <c r="B541" i="6"/>
  <c r="O540" i="6"/>
  <c r="P540" i="6" s="1"/>
  <c r="F540" i="6"/>
  <c r="G540" i="6" s="1"/>
  <c r="B540" i="6"/>
  <c r="O539" i="6"/>
  <c r="P539" i="6" s="1"/>
  <c r="F539" i="6"/>
  <c r="G539" i="6" s="1"/>
  <c r="B539" i="6"/>
  <c r="O538" i="6"/>
  <c r="P538" i="6" s="1"/>
  <c r="F538" i="6"/>
  <c r="G538" i="6" s="1"/>
  <c r="B538" i="6"/>
  <c r="O537" i="6"/>
  <c r="P537" i="6" s="1"/>
  <c r="F537" i="6"/>
  <c r="G537" i="6" s="1"/>
  <c r="B537" i="6"/>
  <c r="O536" i="6"/>
  <c r="P536" i="6" s="1"/>
  <c r="F536" i="6"/>
  <c r="G536" i="6" s="1"/>
  <c r="B536" i="6"/>
  <c r="O535" i="6"/>
  <c r="P535" i="6" s="1"/>
  <c r="F535" i="6"/>
  <c r="G535" i="6" s="1"/>
  <c r="B535" i="6"/>
  <c r="O534" i="6"/>
  <c r="P534" i="6" s="1"/>
  <c r="F534" i="6"/>
  <c r="G534" i="6" s="1"/>
  <c r="B534" i="6"/>
  <c r="O533" i="6"/>
  <c r="P533" i="6" s="1"/>
  <c r="F533" i="6"/>
  <c r="G533" i="6" s="1"/>
  <c r="B533" i="6"/>
  <c r="O532" i="6"/>
  <c r="P532" i="6" s="1"/>
  <c r="F532" i="6"/>
  <c r="G532" i="6" s="1"/>
  <c r="B532" i="6"/>
  <c r="O531" i="6"/>
  <c r="P531" i="6" s="1"/>
  <c r="F531" i="6"/>
  <c r="G531" i="6" s="1"/>
  <c r="B531" i="6"/>
  <c r="O530" i="6"/>
  <c r="P530" i="6" s="1"/>
  <c r="F530" i="6"/>
  <c r="G530" i="6" s="1"/>
  <c r="B530" i="6"/>
  <c r="O529" i="6"/>
  <c r="P529" i="6" s="1"/>
  <c r="F529" i="6"/>
  <c r="G529" i="6" s="1"/>
  <c r="B529" i="6"/>
  <c r="O528" i="6"/>
  <c r="P528" i="6" s="1"/>
  <c r="F528" i="6"/>
  <c r="G528" i="6" s="1"/>
  <c r="B528" i="6"/>
  <c r="O527" i="6"/>
  <c r="P527" i="6" s="1"/>
  <c r="F527" i="6"/>
  <c r="G527" i="6" s="1"/>
  <c r="B527" i="6"/>
  <c r="O526" i="6"/>
  <c r="P526" i="6" s="1"/>
  <c r="F526" i="6"/>
  <c r="G526" i="6" s="1"/>
  <c r="B526" i="6"/>
  <c r="O525" i="6"/>
  <c r="P525" i="6" s="1"/>
  <c r="G525" i="6"/>
  <c r="F525" i="6"/>
  <c r="B525" i="6"/>
  <c r="O524" i="6"/>
  <c r="P524" i="6" s="1"/>
  <c r="F524" i="6"/>
  <c r="G524" i="6" s="1"/>
  <c r="B524" i="6"/>
  <c r="O523" i="6"/>
  <c r="P523" i="6" s="1"/>
  <c r="F523" i="6"/>
  <c r="G523" i="6" s="1"/>
  <c r="B523" i="6"/>
  <c r="O522" i="6"/>
  <c r="P522" i="6" s="1"/>
  <c r="F522" i="6"/>
  <c r="G522" i="6" s="1"/>
  <c r="B522" i="6"/>
  <c r="O521" i="6"/>
  <c r="P521" i="6" s="1"/>
  <c r="F521" i="6"/>
  <c r="G521" i="6" s="1"/>
  <c r="B521" i="6"/>
  <c r="O520" i="6"/>
  <c r="P520" i="6" s="1"/>
  <c r="F520" i="6"/>
  <c r="G520" i="6" s="1"/>
  <c r="B520" i="6"/>
  <c r="O519" i="6"/>
  <c r="P519" i="6" s="1"/>
  <c r="F519" i="6"/>
  <c r="G519" i="6" s="1"/>
  <c r="B519" i="6"/>
  <c r="O518" i="6"/>
  <c r="P518" i="6" s="1"/>
  <c r="F518" i="6"/>
  <c r="G518" i="6" s="1"/>
  <c r="B518" i="6"/>
  <c r="O517" i="6"/>
  <c r="P517" i="6" s="1"/>
  <c r="F517" i="6"/>
  <c r="G517" i="6" s="1"/>
  <c r="B517" i="6"/>
  <c r="O516" i="6"/>
  <c r="P516" i="6" s="1"/>
  <c r="F516" i="6"/>
  <c r="G516" i="6" s="1"/>
  <c r="B516" i="6"/>
  <c r="O515" i="6"/>
  <c r="P515" i="6" s="1"/>
  <c r="F515" i="6"/>
  <c r="G515" i="6" s="1"/>
  <c r="B515" i="6"/>
  <c r="O514" i="6"/>
  <c r="P514" i="6" s="1"/>
  <c r="F514" i="6"/>
  <c r="G514" i="6" s="1"/>
  <c r="B514" i="6"/>
  <c r="O513" i="6"/>
  <c r="P513" i="6" s="1"/>
  <c r="F513" i="6"/>
  <c r="G513" i="6" s="1"/>
  <c r="B513" i="6"/>
  <c r="O512" i="6"/>
  <c r="P512" i="6" s="1"/>
  <c r="F512" i="6"/>
  <c r="G512" i="6" s="1"/>
  <c r="B512" i="6"/>
  <c r="P511" i="6"/>
  <c r="O511" i="6"/>
  <c r="F511" i="6"/>
  <c r="G511" i="6" s="1"/>
  <c r="B511" i="6"/>
  <c r="O510" i="6"/>
  <c r="P510" i="6" s="1"/>
  <c r="F510" i="6"/>
  <c r="G510" i="6" s="1"/>
  <c r="B510" i="6"/>
  <c r="O509" i="6"/>
  <c r="P509" i="6" s="1"/>
  <c r="F509" i="6"/>
  <c r="G509" i="6" s="1"/>
  <c r="B509" i="6"/>
  <c r="O508" i="6"/>
  <c r="P508" i="6" s="1"/>
  <c r="F508" i="6"/>
  <c r="G508" i="6" s="1"/>
  <c r="B508" i="6"/>
  <c r="O507" i="6"/>
  <c r="P507" i="6" s="1"/>
  <c r="F507" i="6"/>
  <c r="G507" i="6" s="1"/>
  <c r="B507" i="6"/>
  <c r="O506" i="6"/>
  <c r="P506" i="6" s="1"/>
  <c r="F506" i="6"/>
  <c r="G506" i="6" s="1"/>
  <c r="B506" i="6"/>
  <c r="O505" i="6"/>
  <c r="P505" i="6" s="1"/>
  <c r="F505" i="6"/>
  <c r="G505" i="6" s="1"/>
  <c r="B505" i="6"/>
  <c r="O504" i="6"/>
  <c r="P504" i="6" s="1"/>
  <c r="F504" i="6"/>
  <c r="G504" i="6" s="1"/>
  <c r="B504" i="6"/>
  <c r="O503" i="6"/>
  <c r="P503" i="6" s="1"/>
  <c r="F503" i="6"/>
  <c r="G503" i="6" s="1"/>
  <c r="B503" i="6"/>
  <c r="O502" i="6"/>
  <c r="P502" i="6" s="1"/>
  <c r="F502" i="6"/>
  <c r="G502" i="6" s="1"/>
  <c r="B502" i="6"/>
  <c r="O501" i="6"/>
  <c r="P501" i="6" s="1"/>
  <c r="F501" i="6"/>
  <c r="G501" i="6" s="1"/>
  <c r="B501" i="6"/>
  <c r="O500" i="6"/>
  <c r="P500" i="6" s="1"/>
  <c r="F500" i="6"/>
  <c r="G500" i="6" s="1"/>
  <c r="B500" i="6"/>
  <c r="O499" i="6"/>
  <c r="P499" i="6" s="1"/>
  <c r="F499" i="6"/>
  <c r="G499" i="6" s="1"/>
  <c r="B499" i="6"/>
  <c r="O498" i="6"/>
  <c r="P498" i="6" s="1"/>
  <c r="F498" i="6"/>
  <c r="G498" i="6" s="1"/>
  <c r="B498" i="6"/>
  <c r="O497" i="6"/>
  <c r="P497" i="6" s="1"/>
  <c r="F497" i="6"/>
  <c r="G497" i="6" s="1"/>
  <c r="B497" i="6"/>
  <c r="O496" i="6"/>
  <c r="P496" i="6" s="1"/>
  <c r="F496" i="6"/>
  <c r="G496" i="6" s="1"/>
  <c r="B496" i="6"/>
  <c r="O495" i="6"/>
  <c r="P495" i="6" s="1"/>
  <c r="F495" i="6"/>
  <c r="G495" i="6" s="1"/>
  <c r="B495" i="6"/>
  <c r="O494" i="6"/>
  <c r="P494" i="6" s="1"/>
  <c r="F494" i="6"/>
  <c r="G494" i="6" s="1"/>
  <c r="B494" i="6"/>
  <c r="O493" i="6"/>
  <c r="P493" i="6" s="1"/>
  <c r="F493" i="6"/>
  <c r="G493" i="6" s="1"/>
  <c r="B493" i="6"/>
  <c r="O492" i="6"/>
  <c r="P492" i="6" s="1"/>
  <c r="F492" i="6"/>
  <c r="G492" i="6" s="1"/>
  <c r="B492" i="6"/>
  <c r="O491" i="6"/>
  <c r="P491" i="6" s="1"/>
  <c r="F491" i="6"/>
  <c r="G491" i="6" s="1"/>
  <c r="B491" i="6"/>
  <c r="O490" i="6"/>
  <c r="P490" i="6" s="1"/>
  <c r="F490" i="6"/>
  <c r="G490" i="6" s="1"/>
  <c r="B490" i="6"/>
  <c r="O489" i="6"/>
  <c r="P489" i="6" s="1"/>
  <c r="F489" i="6"/>
  <c r="G489" i="6" s="1"/>
  <c r="B489" i="6"/>
  <c r="O488" i="6"/>
  <c r="P488" i="6" s="1"/>
  <c r="F488" i="6"/>
  <c r="G488" i="6" s="1"/>
  <c r="B488" i="6"/>
  <c r="O487" i="6"/>
  <c r="P487" i="6" s="1"/>
  <c r="F487" i="6"/>
  <c r="G487" i="6" s="1"/>
  <c r="B487" i="6"/>
  <c r="O486" i="6"/>
  <c r="P486" i="6" s="1"/>
  <c r="F486" i="6"/>
  <c r="G486" i="6" s="1"/>
  <c r="B486" i="6"/>
  <c r="O485" i="6"/>
  <c r="P485" i="6" s="1"/>
  <c r="F485" i="6"/>
  <c r="G485" i="6" s="1"/>
  <c r="B485" i="6"/>
  <c r="O484" i="6"/>
  <c r="P484" i="6" s="1"/>
  <c r="F484" i="6"/>
  <c r="G484" i="6" s="1"/>
  <c r="B484" i="6"/>
  <c r="O483" i="6"/>
  <c r="P483" i="6" s="1"/>
  <c r="F483" i="6"/>
  <c r="G483" i="6" s="1"/>
  <c r="B483" i="6"/>
  <c r="O482" i="6"/>
  <c r="P482" i="6" s="1"/>
  <c r="F482" i="6"/>
  <c r="G482" i="6" s="1"/>
  <c r="B482" i="6"/>
  <c r="O481" i="6"/>
  <c r="P481" i="6" s="1"/>
  <c r="F481" i="6"/>
  <c r="G481" i="6" s="1"/>
  <c r="B481" i="6"/>
  <c r="O480" i="6"/>
  <c r="P480" i="6" s="1"/>
  <c r="F480" i="6"/>
  <c r="G480" i="6" s="1"/>
  <c r="B480" i="6"/>
  <c r="O479" i="6"/>
  <c r="P479" i="6" s="1"/>
  <c r="F479" i="6"/>
  <c r="G479" i="6" s="1"/>
  <c r="B479" i="6"/>
  <c r="O478" i="6"/>
  <c r="P478" i="6" s="1"/>
  <c r="F478" i="6"/>
  <c r="G478" i="6" s="1"/>
  <c r="B478" i="6"/>
  <c r="O477" i="6"/>
  <c r="P477" i="6" s="1"/>
  <c r="F477" i="6"/>
  <c r="G477" i="6" s="1"/>
  <c r="B477" i="6"/>
  <c r="O476" i="6"/>
  <c r="P476" i="6" s="1"/>
  <c r="F476" i="6"/>
  <c r="G476" i="6" s="1"/>
  <c r="B476" i="6"/>
  <c r="O475" i="6"/>
  <c r="P475" i="6" s="1"/>
  <c r="F475" i="6"/>
  <c r="G475" i="6" s="1"/>
  <c r="B475" i="6"/>
  <c r="O474" i="6"/>
  <c r="P474" i="6" s="1"/>
  <c r="F474" i="6"/>
  <c r="G474" i="6" s="1"/>
  <c r="B474" i="6"/>
  <c r="O473" i="6"/>
  <c r="P473" i="6" s="1"/>
  <c r="F473" i="6"/>
  <c r="G473" i="6" s="1"/>
  <c r="B473" i="6"/>
  <c r="O472" i="6"/>
  <c r="P472" i="6" s="1"/>
  <c r="F472" i="6"/>
  <c r="G472" i="6" s="1"/>
  <c r="B472" i="6"/>
  <c r="O471" i="6"/>
  <c r="P471" i="6" s="1"/>
  <c r="F471" i="6"/>
  <c r="G471" i="6" s="1"/>
  <c r="B471" i="6"/>
  <c r="O470" i="6"/>
  <c r="P470" i="6" s="1"/>
  <c r="F470" i="6"/>
  <c r="G470" i="6" s="1"/>
  <c r="B470" i="6"/>
  <c r="O469" i="6"/>
  <c r="P469" i="6" s="1"/>
  <c r="F469" i="6"/>
  <c r="G469" i="6" s="1"/>
  <c r="B469" i="6"/>
  <c r="O468" i="6"/>
  <c r="P468" i="6" s="1"/>
  <c r="F468" i="6"/>
  <c r="G468" i="6" s="1"/>
  <c r="B468" i="6"/>
  <c r="O467" i="6"/>
  <c r="P467" i="6" s="1"/>
  <c r="F467" i="6"/>
  <c r="G467" i="6" s="1"/>
  <c r="B467" i="6"/>
  <c r="O466" i="6"/>
  <c r="P466" i="6" s="1"/>
  <c r="F466" i="6"/>
  <c r="G466" i="6" s="1"/>
  <c r="B466" i="6"/>
  <c r="O465" i="6"/>
  <c r="P465" i="6" s="1"/>
  <c r="F465" i="6"/>
  <c r="G465" i="6" s="1"/>
  <c r="B465" i="6"/>
  <c r="O464" i="6"/>
  <c r="P464" i="6" s="1"/>
  <c r="F464" i="6"/>
  <c r="G464" i="6" s="1"/>
  <c r="B464" i="6"/>
  <c r="O463" i="6"/>
  <c r="P463" i="6" s="1"/>
  <c r="F463" i="6"/>
  <c r="G463" i="6" s="1"/>
  <c r="B463" i="6"/>
  <c r="O462" i="6"/>
  <c r="P462" i="6" s="1"/>
  <c r="F462" i="6"/>
  <c r="G462" i="6" s="1"/>
  <c r="B462" i="6"/>
  <c r="O461" i="6"/>
  <c r="P461" i="6" s="1"/>
  <c r="F461" i="6"/>
  <c r="G461" i="6" s="1"/>
  <c r="B461" i="6"/>
  <c r="O460" i="6"/>
  <c r="P460" i="6" s="1"/>
  <c r="F460" i="6"/>
  <c r="G460" i="6" s="1"/>
  <c r="B460" i="6"/>
  <c r="O459" i="6"/>
  <c r="P459" i="6" s="1"/>
  <c r="F459" i="6"/>
  <c r="G459" i="6" s="1"/>
  <c r="B459" i="6"/>
  <c r="O458" i="6"/>
  <c r="P458" i="6" s="1"/>
  <c r="F458" i="6"/>
  <c r="G458" i="6" s="1"/>
  <c r="B458" i="6"/>
  <c r="O457" i="6"/>
  <c r="P457" i="6" s="1"/>
  <c r="F457" i="6"/>
  <c r="G457" i="6" s="1"/>
  <c r="B457" i="6"/>
  <c r="O456" i="6"/>
  <c r="P456" i="6" s="1"/>
  <c r="F456" i="6"/>
  <c r="G456" i="6" s="1"/>
  <c r="B456" i="6"/>
  <c r="O455" i="6"/>
  <c r="P455" i="6" s="1"/>
  <c r="F455" i="6"/>
  <c r="G455" i="6" s="1"/>
  <c r="B455" i="6"/>
  <c r="O454" i="6"/>
  <c r="P454" i="6" s="1"/>
  <c r="F454" i="6"/>
  <c r="G454" i="6" s="1"/>
  <c r="B454" i="6"/>
  <c r="O453" i="6"/>
  <c r="P453" i="6" s="1"/>
  <c r="F453" i="6"/>
  <c r="G453" i="6" s="1"/>
  <c r="B453" i="6"/>
  <c r="O452" i="6"/>
  <c r="P452" i="6" s="1"/>
  <c r="F452" i="6"/>
  <c r="G452" i="6" s="1"/>
  <c r="B452" i="6"/>
  <c r="P451" i="6"/>
  <c r="O451" i="6"/>
  <c r="F451" i="6"/>
  <c r="G451" i="6" s="1"/>
  <c r="B451" i="6"/>
  <c r="O450" i="6"/>
  <c r="P450" i="6" s="1"/>
  <c r="F450" i="6"/>
  <c r="G450" i="6" s="1"/>
  <c r="B450" i="6"/>
  <c r="O449" i="6"/>
  <c r="P449" i="6" s="1"/>
  <c r="F449" i="6"/>
  <c r="G449" i="6" s="1"/>
  <c r="B449" i="6"/>
  <c r="O448" i="6"/>
  <c r="P448" i="6" s="1"/>
  <c r="F448" i="6"/>
  <c r="G448" i="6" s="1"/>
  <c r="B448" i="6"/>
  <c r="O447" i="6"/>
  <c r="P447" i="6" s="1"/>
  <c r="F447" i="6"/>
  <c r="G447" i="6" s="1"/>
  <c r="B447" i="6"/>
  <c r="O446" i="6"/>
  <c r="P446" i="6" s="1"/>
  <c r="F446" i="6"/>
  <c r="G446" i="6" s="1"/>
  <c r="B446" i="6"/>
  <c r="O445" i="6"/>
  <c r="P445" i="6" s="1"/>
  <c r="F445" i="6"/>
  <c r="G445" i="6" s="1"/>
  <c r="B445" i="6"/>
  <c r="O444" i="6"/>
  <c r="P444" i="6" s="1"/>
  <c r="F444" i="6"/>
  <c r="G444" i="6" s="1"/>
  <c r="B444" i="6"/>
  <c r="O443" i="6"/>
  <c r="P443" i="6" s="1"/>
  <c r="F443" i="6"/>
  <c r="G443" i="6" s="1"/>
  <c r="B443" i="6"/>
  <c r="O442" i="6"/>
  <c r="P442" i="6" s="1"/>
  <c r="F442" i="6"/>
  <c r="G442" i="6" s="1"/>
  <c r="B442" i="6"/>
  <c r="O441" i="6"/>
  <c r="P441" i="6" s="1"/>
  <c r="F441" i="6"/>
  <c r="G441" i="6" s="1"/>
  <c r="B441" i="6"/>
  <c r="O440" i="6"/>
  <c r="P440" i="6" s="1"/>
  <c r="F440" i="6"/>
  <c r="G440" i="6" s="1"/>
  <c r="B440" i="6"/>
  <c r="O439" i="6"/>
  <c r="P439" i="6" s="1"/>
  <c r="F439" i="6"/>
  <c r="G439" i="6" s="1"/>
  <c r="B439" i="6"/>
  <c r="O438" i="6"/>
  <c r="P438" i="6" s="1"/>
  <c r="F438" i="6"/>
  <c r="G438" i="6" s="1"/>
  <c r="B438" i="6"/>
  <c r="O437" i="6"/>
  <c r="P437" i="6" s="1"/>
  <c r="F437" i="6"/>
  <c r="G437" i="6" s="1"/>
  <c r="B437" i="6"/>
  <c r="O436" i="6"/>
  <c r="P436" i="6" s="1"/>
  <c r="F436" i="6"/>
  <c r="G436" i="6" s="1"/>
  <c r="B436" i="6"/>
  <c r="O435" i="6"/>
  <c r="P435" i="6" s="1"/>
  <c r="F435" i="6"/>
  <c r="G435" i="6" s="1"/>
  <c r="B435" i="6"/>
  <c r="O434" i="6"/>
  <c r="P434" i="6" s="1"/>
  <c r="F434" i="6"/>
  <c r="G434" i="6" s="1"/>
  <c r="B434" i="6"/>
  <c r="O433" i="6"/>
  <c r="P433" i="6" s="1"/>
  <c r="F433" i="6"/>
  <c r="G433" i="6" s="1"/>
  <c r="B433" i="6"/>
  <c r="O432" i="6"/>
  <c r="P432" i="6" s="1"/>
  <c r="F432" i="6"/>
  <c r="G432" i="6" s="1"/>
  <c r="B432" i="6"/>
  <c r="O431" i="6"/>
  <c r="P431" i="6" s="1"/>
  <c r="F431" i="6"/>
  <c r="G431" i="6" s="1"/>
  <c r="B431" i="6"/>
  <c r="O430" i="6"/>
  <c r="P430" i="6" s="1"/>
  <c r="F430" i="6"/>
  <c r="G430" i="6" s="1"/>
  <c r="B430" i="6"/>
  <c r="O429" i="6"/>
  <c r="P429" i="6" s="1"/>
  <c r="F429" i="6"/>
  <c r="G429" i="6" s="1"/>
  <c r="B429" i="6"/>
  <c r="O428" i="6"/>
  <c r="P428" i="6" s="1"/>
  <c r="F428" i="6"/>
  <c r="G428" i="6" s="1"/>
  <c r="B428" i="6"/>
  <c r="O427" i="6"/>
  <c r="P427" i="6" s="1"/>
  <c r="F427" i="6"/>
  <c r="G427" i="6" s="1"/>
  <c r="B427" i="6"/>
  <c r="O426" i="6"/>
  <c r="P426" i="6" s="1"/>
  <c r="F426" i="6"/>
  <c r="G426" i="6" s="1"/>
  <c r="B426" i="6"/>
  <c r="O425" i="6"/>
  <c r="P425" i="6" s="1"/>
  <c r="F425" i="6"/>
  <c r="G425" i="6" s="1"/>
  <c r="B425" i="6"/>
  <c r="O424" i="6"/>
  <c r="P424" i="6" s="1"/>
  <c r="F424" i="6"/>
  <c r="G424" i="6" s="1"/>
  <c r="B424" i="6"/>
  <c r="O423" i="6"/>
  <c r="P423" i="6" s="1"/>
  <c r="F423" i="6"/>
  <c r="G423" i="6" s="1"/>
  <c r="B423" i="6"/>
  <c r="O422" i="6"/>
  <c r="P422" i="6" s="1"/>
  <c r="F422" i="6"/>
  <c r="G422" i="6" s="1"/>
  <c r="B422" i="6"/>
  <c r="O421" i="6"/>
  <c r="P421" i="6" s="1"/>
  <c r="F421" i="6"/>
  <c r="G421" i="6" s="1"/>
  <c r="B421" i="6"/>
  <c r="O420" i="6"/>
  <c r="P420" i="6" s="1"/>
  <c r="F420" i="6"/>
  <c r="G420" i="6" s="1"/>
  <c r="B420" i="6"/>
  <c r="O419" i="6"/>
  <c r="P419" i="6" s="1"/>
  <c r="F419" i="6"/>
  <c r="G419" i="6" s="1"/>
  <c r="B419" i="6"/>
  <c r="O418" i="6"/>
  <c r="P418" i="6" s="1"/>
  <c r="F418" i="6"/>
  <c r="G418" i="6" s="1"/>
  <c r="B418" i="6"/>
  <c r="O417" i="6"/>
  <c r="P417" i="6" s="1"/>
  <c r="F417" i="6"/>
  <c r="G417" i="6" s="1"/>
  <c r="B417" i="6"/>
  <c r="O416" i="6"/>
  <c r="P416" i="6" s="1"/>
  <c r="F416" i="6"/>
  <c r="G416" i="6" s="1"/>
  <c r="B416" i="6"/>
  <c r="O415" i="6"/>
  <c r="P415" i="6" s="1"/>
  <c r="F415" i="6"/>
  <c r="G415" i="6" s="1"/>
  <c r="B415" i="6"/>
  <c r="O414" i="6"/>
  <c r="P414" i="6" s="1"/>
  <c r="F414" i="6"/>
  <c r="G414" i="6" s="1"/>
  <c r="B414" i="6"/>
  <c r="O413" i="6"/>
  <c r="P413" i="6" s="1"/>
  <c r="F413" i="6"/>
  <c r="G413" i="6" s="1"/>
  <c r="B413" i="6"/>
  <c r="O412" i="6"/>
  <c r="P412" i="6" s="1"/>
  <c r="F412" i="6"/>
  <c r="G412" i="6" s="1"/>
  <c r="B412" i="6"/>
  <c r="O411" i="6"/>
  <c r="P411" i="6" s="1"/>
  <c r="G411" i="6"/>
  <c r="F411" i="6"/>
  <c r="B411" i="6"/>
  <c r="O410" i="6"/>
  <c r="P410" i="6" s="1"/>
  <c r="F410" i="6"/>
  <c r="G410" i="6" s="1"/>
  <c r="B410" i="6"/>
  <c r="O409" i="6"/>
  <c r="P409" i="6" s="1"/>
  <c r="F409" i="6"/>
  <c r="G409" i="6" s="1"/>
  <c r="B409" i="6"/>
  <c r="O408" i="6"/>
  <c r="P408" i="6" s="1"/>
  <c r="F408" i="6"/>
  <c r="G408" i="6" s="1"/>
  <c r="B408" i="6"/>
  <c r="O407" i="6"/>
  <c r="P407" i="6" s="1"/>
  <c r="F407" i="6"/>
  <c r="G407" i="6" s="1"/>
  <c r="B407" i="6"/>
  <c r="O406" i="6"/>
  <c r="P406" i="6" s="1"/>
  <c r="F406" i="6"/>
  <c r="G406" i="6" s="1"/>
  <c r="B406" i="6"/>
  <c r="O405" i="6"/>
  <c r="P405" i="6" s="1"/>
  <c r="F405" i="6"/>
  <c r="G405" i="6" s="1"/>
  <c r="B405" i="6"/>
  <c r="O404" i="6"/>
  <c r="P404" i="6" s="1"/>
  <c r="F404" i="6"/>
  <c r="G404" i="6" s="1"/>
  <c r="B404" i="6"/>
  <c r="O403" i="6"/>
  <c r="P403" i="6" s="1"/>
  <c r="F403" i="6"/>
  <c r="G403" i="6" s="1"/>
  <c r="B403" i="6"/>
  <c r="O402" i="6"/>
  <c r="P402" i="6" s="1"/>
  <c r="F402" i="6"/>
  <c r="G402" i="6" s="1"/>
  <c r="B402" i="6"/>
  <c r="O401" i="6"/>
  <c r="P401" i="6" s="1"/>
  <c r="F401" i="6"/>
  <c r="G401" i="6" s="1"/>
  <c r="B401" i="6"/>
  <c r="O400" i="6"/>
  <c r="P400" i="6" s="1"/>
  <c r="F400" i="6"/>
  <c r="G400" i="6" s="1"/>
  <c r="B400" i="6"/>
  <c r="P399" i="6"/>
  <c r="O399" i="6"/>
  <c r="F399" i="6"/>
  <c r="G399" i="6" s="1"/>
  <c r="B399" i="6"/>
  <c r="O398" i="6"/>
  <c r="P398" i="6" s="1"/>
  <c r="F398" i="6"/>
  <c r="G398" i="6" s="1"/>
  <c r="B398" i="6"/>
  <c r="O397" i="6"/>
  <c r="P397" i="6" s="1"/>
  <c r="F397" i="6"/>
  <c r="G397" i="6" s="1"/>
  <c r="B397" i="6"/>
  <c r="O396" i="6"/>
  <c r="P396" i="6" s="1"/>
  <c r="F396" i="6"/>
  <c r="G396" i="6" s="1"/>
  <c r="B396" i="6"/>
  <c r="O395" i="6"/>
  <c r="P395" i="6" s="1"/>
  <c r="F395" i="6"/>
  <c r="G395" i="6" s="1"/>
  <c r="B395" i="6"/>
  <c r="O394" i="6"/>
  <c r="P394" i="6" s="1"/>
  <c r="F394" i="6"/>
  <c r="G394" i="6" s="1"/>
  <c r="B394" i="6"/>
  <c r="O393" i="6"/>
  <c r="P393" i="6" s="1"/>
  <c r="F393" i="6"/>
  <c r="G393" i="6" s="1"/>
  <c r="B393" i="6"/>
  <c r="O392" i="6"/>
  <c r="P392" i="6" s="1"/>
  <c r="F392" i="6"/>
  <c r="G392" i="6" s="1"/>
  <c r="B392" i="6"/>
  <c r="O391" i="6"/>
  <c r="P391" i="6" s="1"/>
  <c r="F391" i="6"/>
  <c r="G391" i="6" s="1"/>
  <c r="B391" i="6"/>
  <c r="O390" i="6"/>
  <c r="P390" i="6" s="1"/>
  <c r="F390" i="6"/>
  <c r="G390" i="6" s="1"/>
  <c r="B390" i="6"/>
  <c r="O389" i="6"/>
  <c r="P389" i="6" s="1"/>
  <c r="F389" i="6"/>
  <c r="G389" i="6" s="1"/>
  <c r="B389" i="6"/>
  <c r="O388" i="6"/>
  <c r="P388" i="6" s="1"/>
  <c r="F388" i="6"/>
  <c r="G388" i="6" s="1"/>
  <c r="B388" i="6"/>
  <c r="O387" i="6"/>
  <c r="P387" i="6" s="1"/>
  <c r="F387" i="6"/>
  <c r="G387" i="6" s="1"/>
  <c r="B387" i="6"/>
  <c r="O386" i="6"/>
  <c r="P386" i="6" s="1"/>
  <c r="F386" i="6"/>
  <c r="G386" i="6" s="1"/>
  <c r="B386" i="6"/>
  <c r="O385" i="6"/>
  <c r="P385" i="6" s="1"/>
  <c r="F385" i="6"/>
  <c r="G385" i="6" s="1"/>
  <c r="B385" i="6"/>
  <c r="O384" i="6"/>
  <c r="P384" i="6" s="1"/>
  <c r="F384" i="6"/>
  <c r="G384" i="6" s="1"/>
  <c r="B384" i="6"/>
  <c r="O383" i="6"/>
  <c r="P383" i="6" s="1"/>
  <c r="F383" i="6"/>
  <c r="G383" i="6" s="1"/>
  <c r="B383" i="6"/>
  <c r="O382" i="6"/>
  <c r="P382" i="6" s="1"/>
  <c r="F382" i="6"/>
  <c r="G382" i="6" s="1"/>
  <c r="B382" i="6"/>
  <c r="O381" i="6"/>
  <c r="P381" i="6" s="1"/>
  <c r="F381" i="6"/>
  <c r="G381" i="6" s="1"/>
  <c r="B381" i="6"/>
  <c r="O380" i="6"/>
  <c r="P380" i="6" s="1"/>
  <c r="F380" i="6"/>
  <c r="G380" i="6" s="1"/>
  <c r="B380" i="6"/>
  <c r="O379" i="6"/>
  <c r="P379" i="6" s="1"/>
  <c r="F379" i="6"/>
  <c r="G379" i="6" s="1"/>
  <c r="B379" i="6"/>
  <c r="O378" i="6"/>
  <c r="P378" i="6" s="1"/>
  <c r="F378" i="6"/>
  <c r="G378" i="6" s="1"/>
  <c r="B378" i="6"/>
  <c r="O377" i="6"/>
  <c r="P377" i="6" s="1"/>
  <c r="F377" i="6"/>
  <c r="G377" i="6" s="1"/>
  <c r="B377" i="6"/>
  <c r="O376" i="6"/>
  <c r="P376" i="6" s="1"/>
  <c r="F376" i="6"/>
  <c r="G376" i="6" s="1"/>
  <c r="B376" i="6"/>
  <c r="O375" i="6"/>
  <c r="P375" i="6" s="1"/>
  <c r="F375" i="6"/>
  <c r="G375" i="6" s="1"/>
  <c r="B375" i="6"/>
  <c r="O374" i="6"/>
  <c r="P374" i="6" s="1"/>
  <c r="F374" i="6"/>
  <c r="G374" i="6" s="1"/>
  <c r="B374" i="6"/>
  <c r="O373" i="6"/>
  <c r="P373" i="6" s="1"/>
  <c r="F373" i="6"/>
  <c r="G373" i="6" s="1"/>
  <c r="B373" i="6"/>
  <c r="O372" i="6"/>
  <c r="P372" i="6" s="1"/>
  <c r="F372" i="6"/>
  <c r="G372" i="6" s="1"/>
  <c r="B372" i="6"/>
  <c r="O371" i="6"/>
  <c r="P371" i="6" s="1"/>
  <c r="F371" i="6"/>
  <c r="G371" i="6" s="1"/>
  <c r="B371" i="6"/>
  <c r="O370" i="6"/>
  <c r="P370" i="6" s="1"/>
  <c r="F370" i="6"/>
  <c r="G370" i="6" s="1"/>
  <c r="B370" i="6"/>
  <c r="O369" i="6"/>
  <c r="P369" i="6" s="1"/>
  <c r="F369" i="6"/>
  <c r="G369" i="6" s="1"/>
  <c r="B369" i="6"/>
  <c r="O368" i="6"/>
  <c r="P368" i="6" s="1"/>
  <c r="F368" i="6"/>
  <c r="G368" i="6" s="1"/>
  <c r="B368" i="6"/>
  <c r="O367" i="6"/>
  <c r="P367" i="6" s="1"/>
  <c r="F367" i="6"/>
  <c r="G367" i="6" s="1"/>
  <c r="B367" i="6"/>
  <c r="O366" i="6"/>
  <c r="P366" i="6" s="1"/>
  <c r="F366" i="6"/>
  <c r="G366" i="6" s="1"/>
  <c r="B366" i="6"/>
  <c r="O365" i="6"/>
  <c r="P365" i="6" s="1"/>
  <c r="F365" i="6"/>
  <c r="G365" i="6" s="1"/>
  <c r="B365" i="6"/>
  <c r="O364" i="6"/>
  <c r="P364" i="6" s="1"/>
  <c r="F364" i="6"/>
  <c r="G364" i="6" s="1"/>
  <c r="B364" i="6"/>
  <c r="O363" i="6"/>
  <c r="P363" i="6" s="1"/>
  <c r="F363" i="6"/>
  <c r="G363" i="6" s="1"/>
  <c r="B363" i="6"/>
  <c r="O362" i="6"/>
  <c r="P362" i="6" s="1"/>
  <c r="F362" i="6"/>
  <c r="G362" i="6" s="1"/>
  <c r="B362" i="6"/>
  <c r="O361" i="6"/>
  <c r="P361" i="6" s="1"/>
  <c r="F361" i="6"/>
  <c r="G361" i="6" s="1"/>
  <c r="B361" i="6"/>
  <c r="O360" i="6"/>
  <c r="P360" i="6" s="1"/>
  <c r="F360" i="6"/>
  <c r="G360" i="6" s="1"/>
  <c r="B360" i="6"/>
  <c r="O359" i="6"/>
  <c r="P359" i="6" s="1"/>
  <c r="F359" i="6"/>
  <c r="G359" i="6" s="1"/>
  <c r="B359" i="6"/>
  <c r="O358" i="6"/>
  <c r="P358" i="6" s="1"/>
  <c r="F358" i="6"/>
  <c r="G358" i="6" s="1"/>
  <c r="B358" i="6"/>
  <c r="O357" i="6"/>
  <c r="P357" i="6" s="1"/>
  <c r="F357" i="6"/>
  <c r="G357" i="6" s="1"/>
  <c r="B357" i="6"/>
  <c r="O356" i="6"/>
  <c r="P356" i="6" s="1"/>
  <c r="F356" i="6"/>
  <c r="G356" i="6" s="1"/>
  <c r="B356" i="6"/>
  <c r="O355" i="6"/>
  <c r="P355" i="6" s="1"/>
  <c r="F355" i="6"/>
  <c r="G355" i="6" s="1"/>
  <c r="B355" i="6"/>
  <c r="O354" i="6"/>
  <c r="P354" i="6" s="1"/>
  <c r="F354" i="6"/>
  <c r="G354" i="6" s="1"/>
  <c r="B354" i="6"/>
  <c r="O353" i="6"/>
  <c r="P353" i="6" s="1"/>
  <c r="F353" i="6"/>
  <c r="G353" i="6" s="1"/>
  <c r="B353" i="6"/>
  <c r="O352" i="6"/>
  <c r="P352" i="6" s="1"/>
  <c r="F352" i="6"/>
  <c r="G352" i="6" s="1"/>
  <c r="B352" i="6"/>
  <c r="O351" i="6"/>
  <c r="P351" i="6" s="1"/>
  <c r="F351" i="6"/>
  <c r="G351" i="6" s="1"/>
  <c r="B351" i="6"/>
  <c r="O350" i="6"/>
  <c r="P350" i="6" s="1"/>
  <c r="F350" i="6"/>
  <c r="G350" i="6" s="1"/>
  <c r="B350" i="6"/>
  <c r="O349" i="6"/>
  <c r="P349" i="6" s="1"/>
  <c r="F349" i="6"/>
  <c r="G349" i="6" s="1"/>
  <c r="B349" i="6"/>
  <c r="O348" i="6"/>
  <c r="P348" i="6" s="1"/>
  <c r="F348" i="6"/>
  <c r="G348" i="6" s="1"/>
  <c r="B348" i="6"/>
  <c r="O347" i="6"/>
  <c r="P347" i="6" s="1"/>
  <c r="F347" i="6"/>
  <c r="G347" i="6" s="1"/>
  <c r="B347" i="6"/>
  <c r="O346" i="6"/>
  <c r="P346" i="6" s="1"/>
  <c r="F346" i="6"/>
  <c r="G346" i="6" s="1"/>
  <c r="B346" i="6"/>
  <c r="O345" i="6"/>
  <c r="P345" i="6" s="1"/>
  <c r="F345" i="6"/>
  <c r="G345" i="6" s="1"/>
  <c r="B345" i="6"/>
  <c r="O344" i="6"/>
  <c r="P344" i="6" s="1"/>
  <c r="F344" i="6"/>
  <c r="G344" i="6" s="1"/>
  <c r="B344" i="6"/>
  <c r="O343" i="6"/>
  <c r="P343" i="6" s="1"/>
  <c r="F343" i="6"/>
  <c r="G343" i="6" s="1"/>
  <c r="B343" i="6"/>
  <c r="O342" i="6"/>
  <c r="P342" i="6" s="1"/>
  <c r="F342" i="6"/>
  <c r="G342" i="6" s="1"/>
  <c r="B342" i="6"/>
  <c r="O341" i="6"/>
  <c r="P341" i="6" s="1"/>
  <c r="F341" i="6"/>
  <c r="G341" i="6" s="1"/>
  <c r="B341" i="6"/>
  <c r="O340" i="6"/>
  <c r="P340" i="6" s="1"/>
  <c r="F340" i="6"/>
  <c r="G340" i="6" s="1"/>
  <c r="B340" i="6"/>
  <c r="O339" i="6"/>
  <c r="P339" i="6" s="1"/>
  <c r="F339" i="6"/>
  <c r="G339" i="6" s="1"/>
  <c r="B339" i="6"/>
  <c r="O338" i="6"/>
  <c r="P338" i="6" s="1"/>
  <c r="F338" i="6"/>
  <c r="G338" i="6" s="1"/>
  <c r="B338" i="6"/>
  <c r="O337" i="6"/>
  <c r="P337" i="6" s="1"/>
  <c r="F337" i="6"/>
  <c r="G337" i="6" s="1"/>
  <c r="B337" i="6"/>
  <c r="O336" i="6"/>
  <c r="P336" i="6" s="1"/>
  <c r="F336" i="6"/>
  <c r="G336" i="6" s="1"/>
  <c r="B336" i="6"/>
  <c r="O335" i="6"/>
  <c r="P335" i="6" s="1"/>
  <c r="F335" i="6"/>
  <c r="G335" i="6" s="1"/>
  <c r="B335" i="6"/>
  <c r="O334" i="6"/>
  <c r="P334" i="6" s="1"/>
  <c r="F334" i="6"/>
  <c r="G334" i="6" s="1"/>
  <c r="B334" i="6"/>
  <c r="O333" i="6"/>
  <c r="P333" i="6" s="1"/>
  <c r="F333" i="6"/>
  <c r="G333" i="6" s="1"/>
  <c r="B333" i="6"/>
  <c r="O332" i="6"/>
  <c r="P332" i="6" s="1"/>
  <c r="F332" i="6"/>
  <c r="G332" i="6" s="1"/>
  <c r="B332" i="6"/>
  <c r="O331" i="6"/>
  <c r="P331" i="6" s="1"/>
  <c r="F331" i="6"/>
  <c r="G331" i="6" s="1"/>
  <c r="B331" i="6"/>
  <c r="O330" i="6"/>
  <c r="P330" i="6" s="1"/>
  <c r="F330" i="6"/>
  <c r="G330" i="6" s="1"/>
  <c r="B330" i="6"/>
  <c r="O329" i="6"/>
  <c r="F329" i="6"/>
  <c r="B329" i="6"/>
  <c r="O328" i="6"/>
  <c r="P328" i="6" s="1"/>
  <c r="F328" i="6"/>
  <c r="G328" i="6" s="1"/>
  <c r="I328" i="6" s="1"/>
  <c r="B328" i="6"/>
  <c r="O327" i="6"/>
  <c r="P327" i="6" s="1"/>
  <c r="F327" i="6"/>
  <c r="G327" i="6" s="1"/>
  <c r="I327" i="6" s="1"/>
  <c r="B327" i="6"/>
  <c r="O326" i="6"/>
  <c r="P326" i="6" s="1"/>
  <c r="F326" i="6"/>
  <c r="G326" i="6" s="1"/>
  <c r="I326" i="6" s="1"/>
  <c r="L326" i="6" s="1"/>
  <c r="B326" i="6"/>
  <c r="O325" i="6"/>
  <c r="P325" i="6" s="1"/>
  <c r="F325" i="6"/>
  <c r="G325" i="6" s="1"/>
  <c r="I325" i="6" s="1"/>
  <c r="B325" i="6"/>
  <c r="O324" i="6"/>
  <c r="P324" i="6" s="1"/>
  <c r="F324" i="6"/>
  <c r="G324" i="6" s="1"/>
  <c r="I324" i="6" s="1"/>
  <c r="J324" i="6" s="1"/>
  <c r="B324" i="6"/>
  <c r="O323" i="6"/>
  <c r="P323" i="6" s="1"/>
  <c r="F323" i="6"/>
  <c r="G323" i="6" s="1"/>
  <c r="I323" i="6" s="1"/>
  <c r="B323" i="6"/>
  <c r="O322" i="6"/>
  <c r="P322" i="6" s="1"/>
  <c r="F322" i="6"/>
  <c r="G322" i="6" s="1"/>
  <c r="I322" i="6" s="1"/>
  <c r="B322" i="6"/>
  <c r="O321" i="6"/>
  <c r="P321" i="6" s="1"/>
  <c r="F321" i="6"/>
  <c r="G321" i="6" s="1"/>
  <c r="I321" i="6" s="1"/>
  <c r="J321" i="6" s="1"/>
  <c r="M321" i="6" s="1"/>
  <c r="B321" i="6"/>
  <c r="O320" i="6"/>
  <c r="P320" i="6" s="1"/>
  <c r="F320" i="6"/>
  <c r="G320" i="6" s="1"/>
  <c r="I320" i="6" s="1"/>
  <c r="B320" i="6"/>
  <c r="O319" i="6"/>
  <c r="P319" i="6" s="1"/>
  <c r="F319" i="6"/>
  <c r="G319" i="6" s="1"/>
  <c r="I319" i="6" s="1"/>
  <c r="J319" i="6" s="1"/>
  <c r="M319" i="6" s="1"/>
  <c r="B319" i="6"/>
  <c r="O318" i="6"/>
  <c r="P318" i="6" s="1"/>
  <c r="F318" i="6"/>
  <c r="G318" i="6" s="1"/>
  <c r="I318" i="6" s="1"/>
  <c r="L318" i="6" s="1"/>
  <c r="B318" i="6"/>
  <c r="O317" i="6"/>
  <c r="P317" i="6" s="1"/>
  <c r="F317" i="6"/>
  <c r="G317" i="6" s="1"/>
  <c r="I317" i="6" s="1"/>
  <c r="B317" i="6"/>
  <c r="O316" i="6"/>
  <c r="P316" i="6" s="1"/>
  <c r="F316" i="6"/>
  <c r="G316" i="6" s="1"/>
  <c r="I316" i="6" s="1"/>
  <c r="B316" i="6"/>
  <c r="O315" i="6"/>
  <c r="P315" i="6" s="1"/>
  <c r="F315" i="6"/>
  <c r="G315" i="6" s="1"/>
  <c r="I315" i="6" s="1"/>
  <c r="J315" i="6" s="1"/>
  <c r="B315" i="6"/>
  <c r="O314" i="6"/>
  <c r="P314" i="6" s="1"/>
  <c r="F314" i="6"/>
  <c r="G314" i="6" s="1"/>
  <c r="I314" i="6" s="1"/>
  <c r="B314" i="6"/>
  <c r="O313" i="6"/>
  <c r="P313" i="6" s="1"/>
  <c r="F313" i="6"/>
  <c r="G313" i="6" s="1"/>
  <c r="I313" i="6" s="1"/>
  <c r="B313" i="6"/>
  <c r="O312" i="6"/>
  <c r="P312" i="6" s="1"/>
  <c r="F312" i="6"/>
  <c r="G312" i="6" s="1"/>
  <c r="I312" i="6" s="1"/>
  <c r="I638" i="6" s="1" a="1"/>
  <c r="I638" i="6" s="1"/>
  <c r="B312" i="6"/>
  <c r="O311" i="6"/>
  <c r="P311" i="6" s="1"/>
  <c r="F311" i="6"/>
  <c r="G311" i="6" s="1"/>
  <c r="I311" i="6" s="1"/>
  <c r="B311" i="6"/>
  <c r="O310" i="6"/>
  <c r="P310" i="6" s="1"/>
  <c r="F310" i="6"/>
  <c r="G310" i="6" s="1"/>
  <c r="I310" i="6" s="1"/>
  <c r="B310" i="6"/>
  <c r="O309" i="6"/>
  <c r="P309" i="6" s="1"/>
  <c r="F309" i="6"/>
  <c r="G309" i="6" s="1"/>
  <c r="I309" i="6" s="1"/>
  <c r="L309" i="6" s="1"/>
  <c r="B309" i="6"/>
  <c r="O308" i="6"/>
  <c r="P308" i="6" s="1"/>
  <c r="F308" i="6"/>
  <c r="G308" i="6" s="1"/>
  <c r="I308" i="6" s="1"/>
  <c r="B308" i="6"/>
  <c r="O307" i="6"/>
  <c r="P307" i="6" s="1"/>
  <c r="F307" i="6"/>
  <c r="G307" i="6" s="1"/>
  <c r="I307" i="6" s="1"/>
  <c r="L307" i="6" s="1"/>
  <c r="B307" i="6"/>
  <c r="O306" i="6"/>
  <c r="P306" i="6" s="1"/>
  <c r="F306" i="6"/>
  <c r="G306" i="6" s="1"/>
  <c r="I306" i="6" s="1"/>
  <c r="B306" i="6"/>
  <c r="O305" i="6"/>
  <c r="P305" i="6" s="1"/>
  <c r="F305" i="6"/>
  <c r="G305" i="6" s="1"/>
  <c r="I305" i="6" s="1"/>
  <c r="L305" i="6" s="1"/>
  <c r="B305" i="6"/>
  <c r="O304" i="6"/>
  <c r="P304" i="6" s="1"/>
  <c r="F304" i="6"/>
  <c r="G304" i="6" s="1"/>
  <c r="I304" i="6" s="1"/>
  <c r="J304" i="6" s="1"/>
  <c r="M304" i="6" s="1"/>
  <c r="B304" i="6"/>
  <c r="O303" i="6"/>
  <c r="P303" i="6" s="1"/>
  <c r="F303" i="6"/>
  <c r="G303" i="6" s="1"/>
  <c r="I303" i="6" s="1"/>
  <c r="B303" i="6"/>
  <c r="O302" i="6"/>
  <c r="P302" i="6" s="1"/>
  <c r="F302" i="6"/>
  <c r="G302" i="6" s="1"/>
  <c r="I302" i="6" s="1"/>
  <c r="B302" i="6"/>
  <c r="O301" i="6"/>
  <c r="P301" i="6" s="1"/>
  <c r="F301" i="6"/>
  <c r="G301" i="6" s="1"/>
  <c r="I301" i="6" s="1"/>
  <c r="B301" i="6"/>
  <c r="O300" i="6"/>
  <c r="P300" i="6" s="1"/>
  <c r="F300" i="6"/>
  <c r="G300" i="6" s="1"/>
  <c r="I300" i="6" s="1"/>
  <c r="B300" i="6"/>
  <c r="O299" i="6"/>
  <c r="P299" i="6" s="1"/>
  <c r="F299" i="6"/>
  <c r="G299" i="6" s="1"/>
  <c r="I299" i="6" s="1"/>
  <c r="L299" i="6" s="1"/>
  <c r="B299" i="6"/>
  <c r="O298" i="6"/>
  <c r="P298" i="6" s="1"/>
  <c r="F298" i="6"/>
  <c r="G298" i="6" s="1"/>
  <c r="I298" i="6" s="1"/>
  <c r="B298" i="6"/>
  <c r="O297" i="6"/>
  <c r="P297" i="6" s="1"/>
  <c r="F297" i="6"/>
  <c r="G297" i="6" s="1"/>
  <c r="I297" i="6" s="1"/>
  <c r="J297" i="6" s="1"/>
  <c r="M297" i="6" s="1"/>
  <c r="B297" i="6"/>
  <c r="O296" i="6"/>
  <c r="P296" i="6" s="1"/>
  <c r="F296" i="6"/>
  <c r="G296" i="6" s="1"/>
  <c r="I296" i="6" s="1"/>
  <c r="B296" i="6"/>
  <c r="O295" i="6"/>
  <c r="P295" i="6" s="1"/>
  <c r="F295" i="6"/>
  <c r="G295" i="6" s="1"/>
  <c r="I295" i="6" s="1"/>
  <c r="J295" i="6" s="1"/>
  <c r="M295" i="6" s="1"/>
  <c r="B295" i="6"/>
  <c r="O294" i="6"/>
  <c r="P294" i="6" s="1"/>
  <c r="F294" i="6"/>
  <c r="G294" i="6" s="1"/>
  <c r="I294" i="6" s="1"/>
  <c r="J294" i="6" s="1"/>
  <c r="K294" i="6" s="1"/>
  <c r="B294" i="6"/>
  <c r="O293" i="6"/>
  <c r="P293" i="6" s="1"/>
  <c r="F293" i="6"/>
  <c r="G293" i="6" s="1"/>
  <c r="I293" i="6" s="1"/>
  <c r="B293" i="6"/>
  <c r="O292" i="6"/>
  <c r="P292" i="6" s="1"/>
  <c r="F292" i="6"/>
  <c r="G292" i="6" s="1"/>
  <c r="I292" i="6" s="1"/>
  <c r="B292" i="6"/>
  <c r="O291" i="6"/>
  <c r="P291" i="6" s="1"/>
  <c r="F291" i="6"/>
  <c r="G291" i="6" s="1"/>
  <c r="I291" i="6" s="1"/>
  <c r="J291" i="6" s="1"/>
  <c r="M291" i="6" s="1"/>
  <c r="B291" i="6"/>
  <c r="O290" i="6"/>
  <c r="P290" i="6" s="1"/>
  <c r="F290" i="6"/>
  <c r="G290" i="6" s="1"/>
  <c r="I290" i="6" s="1"/>
  <c r="J290" i="6" s="1"/>
  <c r="B290" i="6"/>
  <c r="O289" i="6"/>
  <c r="P289" i="6" s="1"/>
  <c r="F289" i="6"/>
  <c r="G289" i="6" s="1"/>
  <c r="I289" i="6" s="1"/>
  <c r="J289" i="6" s="1"/>
  <c r="B289" i="6"/>
  <c r="P288" i="6"/>
  <c r="O288" i="6"/>
  <c r="F288" i="6"/>
  <c r="G288" i="6" s="1"/>
  <c r="I288" i="6" s="1"/>
  <c r="I614" i="6" s="1" a="1"/>
  <c r="I614" i="6" s="1"/>
  <c r="B288" i="6"/>
  <c r="O287" i="6"/>
  <c r="P287" i="6" s="1"/>
  <c r="F287" i="6"/>
  <c r="G287" i="6" s="1"/>
  <c r="I287" i="6" s="1"/>
  <c r="L287" i="6" s="1"/>
  <c r="B287" i="6"/>
  <c r="O286" i="6"/>
  <c r="P286" i="6" s="1"/>
  <c r="F286" i="6"/>
  <c r="G286" i="6" s="1"/>
  <c r="I286" i="6" s="1"/>
  <c r="B286" i="6"/>
  <c r="O285" i="6"/>
  <c r="P285" i="6" s="1"/>
  <c r="F285" i="6"/>
  <c r="G285" i="6" s="1"/>
  <c r="I285" i="6" s="1"/>
  <c r="B285" i="6"/>
  <c r="O284" i="6"/>
  <c r="P284" i="6" s="1"/>
  <c r="F284" i="6"/>
  <c r="G284" i="6" s="1"/>
  <c r="I284" i="6" s="1"/>
  <c r="B284" i="6"/>
  <c r="O283" i="6"/>
  <c r="P283" i="6" s="1"/>
  <c r="F283" i="6"/>
  <c r="G283" i="6" s="1"/>
  <c r="I283" i="6" s="1"/>
  <c r="B283" i="6"/>
  <c r="O282" i="6"/>
  <c r="P282" i="6" s="1"/>
  <c r="F282" i="6"/>
  <c r="G282" i="6" s="1"/>
  <c r="I282" i="6" s="1"/>
  <c r="J282" i="6" s="1"/>
  <c r="M282" i="6" s="1"/>
  <c r="B282" i="6"/>
  <c r="O281" i="6"/>
  <c r="P281" i="6" s="1"/>
  <c r="F281" i="6"/>
  <c r="G281" i="6" s="1"/>
  <c r="I281" i="6" s="1"/>
  <c r="B281" i="6"/>
  <c r="O280" i="6"/>
  <c r="P280" i="6" s="1"/>
  <c r="F280" i="6"/>
  <c r="G280" i="6" s="1"/>
  <c r="I280" i="6" s="1"/>
  <c r="B280" i="6"/>
  <c r="O279" i="6"/>
  <c r="P279" i="6" s="1"/>
  <c r="F279" i="6"/>
  <c r="G279" i="6" s="1"/>
  <c r="I279" i="6" s="1"/>
  <c r="B279" i="6"/>
  <c r="O278" i="6"/>
  <c r="P278" i="6" s="1"/>
  <c r="F278" i="6"/>
  <c r="G278" i="6" s="1"/>
  <c r="I278" i="6" s="1"/>
  <c r="B278" i="6"/>
  <c r="O277" i="6"/>
  <c r="P277" i="6" s="1"/>
  <c r="F277" i="6"/>
  <c r="G277" i="6" s="1"/>
  <c r="I277" i="6" s="1"/>
  <c r="B277" i="6"/>
  <c r="O276" i="6"/>
  <c r="P276" i="6" s="1"/>
  <c r="F276" i="6"/>
  <c r="G276" i="6" s="1"/>
  <c r="I276" i="6" s="1"/>
  <c r="B276" i="6"/>
  <c r="O275" i="6"/>
  <c r="P275" i="6" s="1"/>
  <c r="F275" i="6"/>
  <c r="G275" i="6" s="1"/>
  <c r="I275" i="6" s="1"/>
  <c r="B275" i="6"/>
  <c r="O274" i="6"/>
  <c r="P274" i="6" s="1"/>
  <c r="F274" i="6"/>
  <c r="G274" i="6" s="1"/>
  <c r="I274" i="6" s="1"/>
  <c r="B274" i="6"/>
  <c r="O273" i="6"/>
  <c r="P273" i="6" s="1"/>
  <c r="F273" i="6"/>
  <c r="G273" i="6" s="1"/>
  <c r="I273" i="6" s="1"/>
  <c r="J273" i="6" s="1"/>
  <c r="B273" i="6"/>
  <c r="O272" i="6"/>
  <c r="P272" i="6" s="1"/>
  <c r="F272" i="6"/>
  <c r="G272" i="6" s="1"/>
  <c r="I272" i="6" s="1"/>
  <c r="B272" i="6"/>
  <c r="O271" i="6"/>
  <c r="P271" i="6" s="1"/>
  <c r="F271" i="6"/>
  <c r="G271" i="6" s="1"/>
  <c r="I271" i="6" s="1"/>
  <c r="L271" i="6" s="1"/>
  <c r="B271" i="6"/>
  <c r="O270" i="6"/>
  <c r="P270" i="6" s="1"/>
  <c r="F270" i="6"/>
  <c r="G270" i="6" s="1"/>
  <c r="I270" i="6" s="1"/>
  <c r="B270" i="6"/>
  <c r="O269" i="6"/>
  <c r="P269" i="6" s="1"/>
  <c r="F269" i="6"/>
  <c r="G269" i="6" s="1"/>
  <c r="I269" i="6" s="1"/>
  <c r="J269" i="6" s="1"/>
  <c r="K269" i="6" s="1"/>
  <c r="B269" i="6"/>
  <c r="O268" i="6"/>
  <c r="P268" i="6" s="1"/>
  <c r="F268" i="6"/>
  <c r="G268" i="6" s="1"/>
  <c r="I268" i="6" s="1"/>
  <c r="J268" i="6" s="1"/>
  <c r="B268" i="6"/>
  <c r="O267" i="6"/>
  <c r="P267" i="6" s="1"/>
  <c r="F267" i="6"/>
  <c r="G267" i="6" s="1"/>
  <c r="I267" i="6" s="1"/>
  <c r="L267" i="6" s="1"/>
  <c r="B267" i="6"/>
  <c r="O266" i="6"/>
  <c r="P266" i="6" s="1"/>
  <c r="F266" i="6"/>
  <c r="G266" i="6" s="1"/>
  <c r="I266" i="6" s="1"/>
  <c r="B266" i="6"/>
  <c r="O265" i="6"/>
  <c r="P265" i="6" s="1"/>
  <c r="F265" i="6"/>
  <c r="G265" i="6" s="1"/>
  <c r="I265" i="6" s="1"/>
  <c r="L265" i="6" s="1"/>
  <c r="B265" i="6"/>
  <c r="O264" i="6"/>
  <c r="P264" i="6" s="1"/>
  <c r="F264" i="6"/>
  <c r="G264" i="6" s="1"/>
  <c r="I264" i="6" s="1"/>
  <c r="B264" i="6"/>
  <c r="O263" i="6"/>
  <c r="P263" i="6" s="1"/>
  <c r="F263" i="6"/>
  <c r="G263" i="6" s="1"/>
  <c r="I263" i="6" s="1"/>
  <c r="L263" i="6" s="1"/>
  <c r="B263" i="6"/>
  <c r="O262" i="6"/>
  <c r="P262" i="6" s="1"/>
  <c r="F262" i="6"/>
  <c r="G262" i="6" s="1"/>
  <c r="I262" i="6" s="1"/>
  <c r="B262" i="6"/>
  <c r="O261" i="6"/>
  <c r="P261" i="6" s="1"/>
  <c r="F261" i="6"/>
  <c r="G261" i="6" s="1"/>
  <c r="I261" i="6" s="1"/>
  <c r="B261" i="6"/>
  <c r="O260" i="6"/>
  <c r="P260" i="6" s="1"/>
  <c r="F260" i="6"/>
  <c r="G260" i="6" s="1"/>
  <c r="I260" i="6" s="1"/>
  <c r="B260" i="6"/>
  <c r="O259" i="6"/>
  <c r="P259" i="6" s="1"/>
  <c r="F259" i="6"/>
  <c r="G259" i="6" s="1"/>
  <c r="I259" i="6" s="1"/>
  <c r="B259" i="6"/>
  <c r="O258" i="6"/>
  <c r="P258" i="6" s="1"/>
  <c r="F258" i="6"/>
  <c r="G258" i="6" s="1"/>
  <c r="I258" i="6" s="1"/>
  <c r="B258" i="6"/>
  <c r="O257" i="6"/>
  <c r="P257" i="6" s="1"/>
  <c r="F257" i="6"/>
  <c r="G257" i="6" s="1"/>
  <c r="I257" i="6" s="1"/>
  <c r="J257" i="6" s="1"/>
  <c r="B257" i="6"/>
  <c r="O256" i="6"/>
  <c r="P256" i="6" s="1"/>
  <c r="F256" i="6"/>
  <c r="G256" i="6" s="1"/>
  <c r="I256" i="6" s="1"/>
  <c r="B256" i="6"/>
  <c r="O255" i="6"/>
  <c r="P255" i="6" s="1"/>
  <c r="F255" i="6"/>
  <c r="G255" i="6" s="1"/>
  <c r="I255" i="6" s="1"/>
  <c r="J255" i="6" s="1"/>
  <c r="B255" i="6"/>
  <c r="O254" i="6"/>
  <c r="P254" i="6" s="1"/>
  <c r="F254" i="6"/>
  <c r="G254" i="6" s="1"/>
  <c r="I254" i="6" s="1"/>
  <c r="L254" i="6" s="1"/>
  <c r="B254" i="6"/>
  <c r="O253" i="6"/>
  <c r="P253" i="6" s="1"/>
  <c r="F253" i="6"/>
  <c r="G253" i="6" s="1"/>
  <c r="I253" i="6" s="1"/>
  <c r="B253" i="6"/>
  <c r="O252" i="6"/>
  <c r="P252" i="6" s="1"/>
  <c r="F252" i="6"/>
  <c r="G252" i="6" s="1"/>
  <c r="I252" i="6" s="1"/>
  <c r="J252" i="6" s="1"/>
  <c r="B252" i="6"/>
  <c r="O251" i="6"/>
  <c r="P251" i="6" s="1"/>
  <c r="F251" i="6"/>
  <c r="G251" i="6" s="1"/>
  <c r="I251" i="6" s="1"/>
  <c r="B251" i="6"/>
  <c r="O250" i="6"/>
  <c r="P250" i="6" s="1"/>
  <c r="F250" i="6"/>
  <c r="G250" i="6" s="1"/>
  <c r="I250" i="6" s="1"/>
  <c r="L250" i="6" s="1"/>
  <c r="B250" i="6"/>
  <c r="O249" i="6"/>
  <c r="P249" i="6" s="1"/>
  <c r="F249" i="6"/>
  <c r="G249" i="6" s="1"/>
  <c r="I249" i="6" s="1"/>
  <c r="B249" i="6"/>
  <c r="O248" i="6"/>
  <c r="P248" i="6" s="1"/>
  <c r="F248" i="6"/>
  <c r="G248" i="6" s="1"/>
  <c r="I248" i="6" s="1"/>
  <c r="B248" i="6"/>
  <c r="O247" i="6"/>
  <c r="P247" i="6" s="1"/>
  <c r="F247" i="6"/>
  <c r="G247" i="6" s="1"/>
  <c r="I247" i="6" s="1"/>
  <c r="B247" i="6"/>
  <c r="O246" i="6"/>
  <c r="P246" i="6" s="1"/>
  <c r="F246" i="6"/>
  <c r="G246" i="6" s="1"/>
  <c r="I246" i="6" s="1"/>
  <c r="B246" i="6"/>
  <c r="O245" i="6"/>
  <c r="P245" i="6" s="1"/>
  <c r="F245" i="6"/>
  <c r="G245" i="6" s="1"/>
  <c r="I245" i="6" s="1"/>
  <c r="B245" i="6"/>
  <c r="O244" i="6"/>
  <c r="P244" i="6" s="1"/>
  <c r="F244" i="6"/>
  <c r="G244" i="6" s="1"/>
  <c r="I244" i="6" s="1"/>
  <c r="B244" i="6"/>
  <c r="O243" i="6"/>
  <c r="P243" i="6" s="1"/>
  <c r="F243" i="6"/>
  <c r="G243" i="6" s="1"/>
  <c r="I243" i="6" s="1"/>
  <c r="J243" i="6" s="1"/>
  <c r="M243" i="6" s="1"/>
  <c r="B243" i="6"/>
  <c r="O242" i="6"/>
  <c r="P242" i="6" s="1"/>
  <c r="F242" i="6"/>
  <c r="G242" i="6" s="1"/>
  <c r="I242" i="6" s="1"/>
  <c r="B242" i="6"/>
  <c r="O241" i="6"/>
  <c r="P241" i="6" s="1"/>
  <c r="F241" i="6"/>
  <c r="G241" i="6" s="1"/>
  <c r="I241" i="6" s="1"/>
  <c r="B241" i="6"/>
  <c r="O240" i="6"/>
  <c r="P240" i="6" s="1"/>
  <c r="F240" i="6"/>
  <c r="G240" i="6" s="1"/>
  <c r="I240" i="6" s="1"/>
  <c r="B240" i="6"/>
  <c r="O239" i="6"/>
  <c r="P239" i="6" s="1"/>
  <c r="F239" i="6"/>
  <c r="G239" i="6" s="1"/>
  <c r="I239" i="6" s="1"/>
  <c r="B239" i="6"/>
  <c r="O238" i="6"/>
  <c r="P238" i="6" s="1"/>
  <c r="F238" i="6"/>
  <c r="G238" i="6" s="1"/>
  <c r="I238" i="6" s="1"/>
  <c r="B238" i="6"/>
  <c r="O237" i="6"/>
  <c r="P237" i="6" s="1"/>
  <c r="F237" i="6"/>
  <c r="G237" i="6" s="1"/>
  <c r="I237" i="6" s="1"/>
  <c r="B237" i="6"/>
  <c r="O236" i="6"/>
  <c r="P236" i="6" s="1"/>
  <c r="F236" i="6"/>
  <c r="G236" i="6" s="1"/>
  <c r="I236" i="6" s="1"/>
  <c r="L236" i="6" s="1"/>
  <c r="B236" i="6"/>
  <c r="O235" i="6"/>
  <c r="P235" i="6" s="1"/>
  <c r="F235" i="6"/>
  <c r="G235" i="6" s="1"/>
  <c r="I235" i="6" s="1"/>
  <c r="I561" i="6" s="1" a="1"/>
  <c r="I561" i="6" s="1"/>
  <c r="B235" i="6"/>
  <c r="O234" i="6"/>
  <c r="P234" i="6" s="1"/>
  <c r="F234" i="6"/>
  <c r="G234" i="6" s="1"/>
  <c r="I234" i="6" s="1"/>
  <c r="J234" i="6" s="1"/>
  <c r="B234" i="6"/>
  <c r="O233" i="6"/>
  <c r="P233" i="6" s="1"/>
  <c r="F233" i="6"/>
  <c r="G233" i="6" s="1"/>
  <c r="I233" i="6" s="1"/>
  <c r="L233" i="6" s="1"/>
  <c r="B233" i="6"/>
  <c r="O232" i="6"/>
  <c r="P232" i="6" s="1"/>
  <c r="F232" i="6"/>
  <c r="G232" i="6" s="1"/>
  <c r="I232" i="6" s="1"/>
  <c r="B232" i="6"/>
  <c r="O231" i="6"/>
  <c r="P231" i="6" s="1"/>
  <c r="F231" i="6"/>
  <c r="G231" i="6" s="1"/>
  <c r="I231" i="6" s="1"/>
  <c r="B231" i="6"/>
  <c r="O230" i="6"/>
  <c r="P230" i="6" s="1"/>
  <c r="F230" i="6"/>
  <c r="G230" i="6" s="1"/>
  <c r="I230" i="6" s="1"/>
  <c r="B230" i="6"/>
  <c r="O229" i="6"/>
  <c r="P229" i="6" s="1"/>
  <c r="F229" i="6"/>
  <c r="G229" i="6" s="1"/>
  <c r="I229" i="6" s="1"/>
  <c r="L229" i="6" s="1"/>
  <c r="B229" i="6"/>
  <c r="O228" i="6"/>
  <c r="P228" i="6" s="1"/>
  <c r="F228" i="6"/>
  <c r="G228" i="6" s="1"/>
  <c r="I228" i="6" s="1"/>
  <c r="B228" i="6"/>
  <c r="O227" i="6"/>
  <c r="P227" i="6" s="1"/>
  <c r="F227" i="6"/>
  <c r="G227" i="6" s="1"/>
  <c r="I227" i="6" s="1"/>
  <c r="B227" i="6"/>
  <c r="O226" i="6"/>
  <c r="P226" i="6" s="1"/>
  <c r="F226" i="6"/>
  <c r="G226" i="6" s="1"/>
  <c r="I226" i="6" s="1"/>
  <c r="B226" i="6"/>
  <c r="O225" i="6"/>
  <c r="P225" i="6" s="1"/>
  <c r="F225" i="6"/>
  <c r="G225" i="6" s="1"/>
  <c r="I225" i="6" s="1"/>
  <c r="B225" i="6"/>
  <c r="O224" i="6"/>
  <c r="P224" i="6" s="1"/>
  <c r="F224" i="6"/>
  <c r="G224" i="6" s="1"/>
  <c r="I224" i="6" s="1"/>
  <c r="B224" i="6"/>
  <c r="O223" i="6"/>
  <c r="P223" i="6" s="1"/>
  <c r="F223" i="6"/>
  <c r="G223" i="6" s="1"/>
  <c r="I223" i="6" s="1"/>
  <c r="B223" i="6"/>
  <c r="O222" i="6"/>
  <c r="P222" i="6" s="1"/>
  <c r="F222" i="6"/>
  <c r="G222" i="6" s="1"/>
  <c r="I222" i="6" s="1"/>
  <c r="B222" i="6"/>
  <c r="O221" i="6"/>
  <c r="P221" i="6" s="1"/>
  <c r="F221" i="6"/>
  <c r="G221" i="6" s="1"/>
  <c r="I221" i="6" s="1"/>
  <c r="B221" i="6"/>
  <c r="O220" i="6"/>
  <c r="P220" i="6" s="1"/>
  <c r="F220" i="6"/>
  <c r="G220" i="6" s="1"/>
  <c r="I220" i="6" s="1"/>
  <c r="L220" i="6" s="1"/>
  <c r="B220" i="6"/>
  <c r="O219" i="6"/>
  <c r="P219" i="6" s="1"/>
  <c r="F219" i="6"/>
  <c r="G219" i="6" s="1"/>
  <c r="I219" i="6" s="1"/>
  <c r="B219" i="6"/>
  <c r="O218" i="6"/>
  <c r="P218" i="6" s="1"/>
  <c r="F218" i="6"/>
  <c r="G218" i="6" s="1"/>
  <c r="I218" i="6" s="1"/>
  <c r="J218" i="6" s="1"/>
  <c r="B218" i="6"/>
  <c r="O217" i="6"/>
  <c r="P217" i="6" s="1"/>
  <c r="F217" i="6"/>
  <c r="G217" i="6" s="1"/>
  <c r="I217" i="6" s="1"/>
  <c r="I543" i="6" s="1" a="1"/>
  <c r="I543" i="6" s="1"/>
  <c r="B217" i="6"/>
  <c r="O216" i="6"/>
  <c r="P216" i="6" s="1"/>
  <c r="F216" i="6"/>
  <c r="G216" i="6" s="1"/>
  <c r="I216" i="6" s="1"/>
  <c r="B216" i="6"/>
  <c r="O215" i="6"/>
  <c r="P215" i="6" s="1"/>
  <c r="F215" i="6"/>
  <c r="G215" i="6" s="1"/>
  <c r="I215" i="6" s="1"/>
  <c r="B215" i="6"/>
  <c r="O214" i="6"/>
  <c r="P214" i="6" s="1"/>
  <c r="F214" i="6"/>
  <c r="G214" i="6" s="1"/>
  <c r="I214" i="6" s="1"/>
  <c r="B214" i="6"/>
  <c r="O213" i="6"/>
  <c r="P213" i="6" s="1"/>
  <c r="F213" i="6"/>
  <c r="G213" i="6" s="1"/>
  <c r="I213" i="6" s="1"/>
  <c r="I539" i="6" s="1" a="1"/>
  <c r="I539" i="6" s="1"/>
  <c r="B213" i="6"/>
  <c r="O212" i="6"/>
  <c r="P212" i="6" s="1"/>
  <c r="F212" i="6"/>
  <c r="G212" i="6" s="1"/>
  <c r="I212" i="6" s="1"/>
  <c r="B212" i="6"/>
  <c r="O211" i="6"/>
  <c r="P211" i="6" s="1"/>
  <c r="F211" i="6"/>
  <c r="G211" i="6" s="1"/>
  <c r="I211" i="6" s="1"/>
  <c r="B211" i="6"/>
  <c r="O210" i="6"/>
  <c r="P210" i="6" s="1"/>
  <c r="F210" i="6"/>
  <c r="G210" i="6" s="1"/>
  <c r="I210" i="6" s="1"/>
  <c r="B210" i="6"/>
  <c r="O209" i="6"/>
  <c r="P209" i="6" s="1"/>
  <c r="F209" i="6"/>
  <c r="G209" i="6" s="1"/>
  <c r="I209" i="6" s="1"/>
  <c r="B209" i="6"/>
  <c r="O208" i="6"/>
  <c r="P208" i="6" s="1"/>
  <c r="F208" i="6"/>
  <c r="G208" i="6" s="1"/>
  <c r="I208" i="6" s="1"/>
  <c r="L208" i="6" s="1"/>
  <c r="B208" i="6"/>
  <c r="O207" i="6"/>
  <c r="P207" i="6" s="1"/>
  <c r="F207" i="6"/>
  <c r="G207" i="6" s="1"/>
  <c r="I207" i="6" s="1"/>
  <c r="B207" i="6"/>
  <c r="O206" i="6"/>
  <c r="P206" i="6" s="1"/>
  <c r="F206" i="6"/>
  <c r="G206" i="6" s="1"/>
  <c r="I206" i="6" s="1"/>
  <c r="J206" i="6" s="1"/>
  <c r="B206" i="6"/>
  <c r="O205" i="6"/>
  <c r="P205" i="6" s="1"/>
  <c r="F205" i="6"/>
  <c r="G205" i="6" s="1"/>
  <c r="I205" i="6" s="1"/>
  <c r="B205" i="6"/>
  <c r="O204" i="6"/>
  <c r="P204" i="6" s="1"/>
  <c r="F204" i="6"/>
  <c r="G204" i="6" s="1"/>
  <c r="I204" i="6" s="1"/>
  <c r="I530" i="6" s="1" a="1"/>
  <c r="I530" i="6" s="1"/>
  <c r="B204" i="6"/>
  <c r="O203" i="6"/>
  <c r="P203" i="6" s="1"/>
  <c r="F203" i="6"/>
  <c r="G203" i="6" s="1"/>
  <c r="I203" i="6" s="1"/>
  <c r="L203" i="6" s="1"/>
  <c r="B203" i="6"/>
  <c r="O202" i="6"/>
  <c r="P202" i="6" s="1"/>
  <c r="F202" i="6"/>
  <c r="G202" i="6" s="1"/>
  <c r="I202" i="6" s="1"/>
  <c r="B202" i="6"/>
  <c r="O201" i="6"/>
  <c r="P201" i="6" s="1"/>
  <c r="F201" i="6"/>
  <c r="G201" i="6" s="1"/>
  <c r="I201" i="6" s="1"/>
  <c r="B201" i="6"/>
  <c r="O200" i="6"/>
  <c r="P200" i="6" s="1"/>
  <c r="F200" i="6"/>
  <c r="G200" i="6" s="1"/>
  <c r="I200" i="6" s="1"/>
  <c r="B200" i="6"/>
  <c r="O199" i="6"/>
  <c r="P199" i="6" s="1"/>
  <c r="F199" i="6"/>
  <c r="G199" i="6" s="1"/>
  <c r="I199" i="6" s="1"/>
  <c r="B199" i="6"/>
  <c r="O198" i="6"/>
  <c r="P198" i="6" s="1"/>
  <c r="F198" i="6"/>
  <c r="G198" i="6" s="1"/>
  <c r="I198" i="6" s="1"/>
  <c r="B198" i="6"/>
  <c r="O197" i="6"/>
  <c r="P197" i="6" s="1"/>
  <c r="F197" i="6"/>
  <c r="G197" i="6" s="1"/>
  <c r="I197" i="6" s="1"/>
  <c r="B197" i="6"/>
  <c r="O196" i="6"/>
  <c r="P196" i="6" s="1"/>
  <c r="F196" i="6"/>
  <c r="G196" i="6" s="1"/>
  <c r="I196" i="6" s="1"/>
  <c r="B196" i="6"/>
  <c r="O195" i="6"/>
  <c r="P195" i="6" s="1"/>
  <c r="F195" i="6"/>
  <c r="G195" i="6" s="1"/>
  <c r="I195" i="6" s="1"/>
  <c r="J195" i="6" s="1"/>
  <c r="M195" i="6" s="1"/>
  <c r="B195" i="6"/>
  <c r="O194" i="6"/>
  <c r="P194" i="6" s="1"/>
  <c r="F194" i="6"/>
  <c r="G194" i="6" s="1"/>
  <c r="I194" i="6" s="1"/>
  <c r="B194" i="6"/>
  <c r="O193" i="6"/>
  <c r="P193" i="6" s="1"/>
  <c r="F193" i="6"/>
  <c r="G193" i="6" s="1"/>
  <c r="I193" i="6" s="1"/>
  <c r="J193" i="6" s="1"/>
  <c r="B193" i="6"/>
  <c r="O192" i="6"/>
  <c r="P192" i="6" s="1"/>
  <c r="F192" i="6"/>
  <c r="G192" i="6" s="1"/>
  <c r="I192" i="6" s="1"/>
  <c r="I518" i="6" s="1" a="1"/>
  <c r="I518" i="6" s="1"/>
  <c r="B192" i="6"/>
  <c r="O191" i="6"/>
  <c r="P191" i="6" s="1"/>
  <c r="F191" i="6"/>
  <c r="G191" i="6" s="1"/>
  <c r="I191" i="6" s="1"/>
  <c r="B191" i="6"/>
  <c r="O190" i="6"/>
  <c r="P190" i="6" s="1"/>
  <c r="F190" i="6"/>
  <c r="G190" i="6" s="1"/>
  <c r="I190" i="6" s="1"/>
  <c r="B190" i="6"/>
  <c r="O189" i="6"/>
  <c r="P189" i="6" s="1"/>
  <c r="F189" i="6"/>
  <c r="G189" i="6" s="1"/>
  <c r="I189" i="6" s="1"/>
  <c r="B189" i="6"/>
  <c r="O188" i="6"/>
  <c r="P188" i="6" s="1"/>
  <c r="F188" i="6"/>
  <c r="G188" i="6" s="1"/>
  <c r="I188" i="6" s="1"/>
  <c r="B188" i="6"/>
  <c r="O187" i="6"/>
  <c r="P187" i="6" s="1"/>
  <c r="F187" i="6"/>
  <c r="G187" i="6" s="1"/>
  <c r="I187" i="6" s="1"/>
  <c r="B187" i="6"/>
  <c r="O186" i="6"/>
  <c r="P186" i="6" s="1"/>
  <c r="F186" i="6"/>
  <c r="G186" i="6" s="1"/>
  <c r="I186" i="6" s="1"/>
  <c r="B186" i="6"/>
  <c r="O185" i="6"/>
  <c r="P185" i="6" s="1"/>
  <c r="F185" i="6"/>
  <c r="G185" i="6" s="1"/>
  <c r="I185" i="6" s="1"/>
  <c r="L185" i="6" s="1"/>
  <c r="B185" i="6"/>
  <c r="O184" i="6"/>
  <c r="P184" i="6" s="1"/>
  <c r="F184" i="6"/>
  <c r="G184" i="6" s="1"/>
  <c r="I184" i="6" s="1"/>
  <c r="J184" i="6" s="1"/>
  <c r="B184" i="6"/>
  <c r="O183" i="6"/>
  <c r="P183" i="6" s="1"/>
  <c r="F183" i="6"/>
  <c r="G183" i="6" s="1"/>
  <c r="I183" i="6" s="1"/>
  <c r="B183" i="6"/>
  <c r="O182" i="6"/>
  <c r="P182" i="6" s="1"/>
  <c r="F182" i="6"/>
  <c r="G182" i="6" s="1"/>
  <c r="I182" i="6" s="1"/>
  <c r="J182" i="6" s="1"/>
  <c r="B182" i="6"/>
  <c r="O181" i="6"/>
  <c r="P181" i="6" s="1"/>
  <c r="F181" i="6"/>
  <c r="G181" i="6" s="1"/>
  <c r="I181" i="6" s="1"/>
  <c r="B181" i="6"/>
  <c r="O180" i="6"/>
  <c r="P180" i="6" s="1"/>
  <c r="F180" i="6"/>
  <c r="G180" i="6" s="1"/>
  <c r="I180" i="6" s="1"/>
  <c r="J180" i="6" s="1"/>
  <c r="M180" i="6" s="1"/>
  <c r="B180" i="6"/>
  <c r="O179" i="6"/>
  <c r="P179" i="6" s="1"/>
  <c r="F179" i="6"/>
  <c r="G179" i="6" s="1"/>
  <c r="I179" i="6" s="1"/>
  <c r="B179" i="6"/>
  <c r="O178" i="6"/>
  <c r="P178" i="6" s="1"/>
  <c r="F178" i="6"/>
  <c r="G178" i="6" s="1"/>
  <c r="I178" i="6" s="1"/>
  <c r="B178" i="6"/>
  <c r="O177" i="6"/>
  <c r="P177" i="6" s="1"/>
  <c r="F177" i="6"/>
  <c r="G177" i="6" s="1"/>
  <c r="I177" i="6" s="1"/>
  <c r="I503" i="6" s="1" a="1"/>
  <c r="I503" i="6" s="1"/>
  <c r="B177" i="6"/>
  <c r="O176" i="6"/>
  <c r="P176" i="6" s="1"/>
  <c r="F176" i="6"/>
  <c r="G176" i="6" s="1"/>
  <c r="I176" i="6" s="1"/>
  <c r="L176" i="6" s="1"/>
  <c r="B176" i="6"/>
  <c r="P175" i="6"/>
  <c r="O175" i="6"/>
  <c r="F175" i="6"/>
  <c r="G175" i="6" s="1"/>
  <c r="I175" i="6" s="1"/>
  <c r="J175" i="6" s="1"/>
  <c r="K175" i="6" s="1"/>
  <c r="B175" i="6"/>
  <c r="O174" i="6"/>
  <c r="P174" i="6" s="1"/>
  <c r="F174" i="6"/>
  <c r="G174" i="6" s="1"/>
  <c r="I174" i="6" s="1"/>
  <c r="I500" i="6" s="1" a="1"/>
  <c r="I500" i="6" s="1"/>
  <c r="B174" i="6"/>
  <c r="O173" i="6"/>
  <c r="P173" i="6" s="1"/>
  <c r="F173" i="6"/>
  <c r="G173" i="6" s="1"/>
  <c r="I173" i="6" s="1"/>
  <c r="L173" i="6" s="1"/>
  <c r="B173" i="6"/>
  <c r="O172" i="6"/>
  <c r="P172" i="6" s="1"/>
  <c r="F172" i="6"/>
  <c r="G172" i="6" s="1"/>
  <c r="I172" i="6" s="1"/>
  <c r="L172" i="6" s="1"/>
  <c r="B172" i="6"/>
  <c r="O171" i="6"/>
  <c r="P171" i="6" s="1"/>
  <c r="F171" i="6"/>
  <c r="G171" i="6" s="1"/>
  <c r="I171" i="6" s="1"/>
  <c r="J171" i="6" s="1"/>
  <c r="M171" i="6" s="1"/>
  <c r="B171" i="6"/>
  <c r="O170" i="6"/>
  <c r="P170" i="6" s="1"/>
  <c r="F170" i="6"/>
  <c r="G170" i="6" s="1"/>
  <c r="I170" i="6" s="1"/>
  <c r="B170" i="6"/>
  <c r="O169" i="6"/>
  <c r="P169" i="6" s="1"/>
  <c r="F169" i="6"/>
  <c r="G169" i="6" s="1"/>
  <c r="I169" i="6" s="1"/>
  <c r="B169" i="6"/>
  <c r="O168" i="6"/>
  <c r="P168" i="6" s="1"/>
  <c r="F168" i="6"/>
  <c r="G168" i="6" s="1"/>
  <c r="I168" i="6" s="1"/>
  <c r="L168" i="6" s="1"/>
  <c r="B168" i="6"/>
  <c r="O167" i="6"/>
  <c r="P167" i="6" s="1"/>
  <c r="F167" i="6"/>
  <c r="G167" i="6" s="1"/>
  <c r="I167" i="6" s="1"/>
  <c r="B167" i="6"/>
  <c r="O166" i="6"/>
  <c r="P166" i="6" s="1"/>
  <c r="F166" i="6"/>
  <c r="G166" i="6" s="1"/>
  <c r="I166" i="6" s="1"/>
  <c r="B166" i="6"/>
  <c r="O165" i="6"/>
  <c r="P165" i="6" s="1"/>
  <c r="F165" i="6"/>
  <c r="G165" i="6" s="1"/>
  <c r="I165" i="6" s="1"/>
  <c r="I491" i="6" s="1" a="1"/>
  <c r="I491" i="6" s="1"/>
  <c r="B165" i="6"/>
  <c r="O164" i="6"/>
  <c r="P164" i="6" s="1"/>
  <c r="F164" i="6"/>
  <c r="G164" i="6" s="1"/>
  <c r="I164" i="6" s="1"/>
  <c r="B164" i="6"/>
  <c r="O163" i="6"/>
  <c r="P163" i="6" s="1"/>
  <c r="F163" i="6"/>
  <c r="G163" i="6" s="1"/>
  <c r="I163" i="6" s="1"/>
  <c r="L163" i="6" s="1"/>
  <c r="B163" i="6"/>
  <c r="O162" i="6"/>
  <c r="P162" i="6" s="1"/>
  <c r="F162" i="6"/>
  <c r="G162" i="6" s="1"/>
  <c r="I162" i="6" s="1"/>
  <c r="B162" i="6"/>
  <c r="O161" i="6"/>
  <c r="P161" i="6" s="1"/>
  <c r="F161" i="6"/>
  <c r="G161" i="6" s="1"/>
  <c r="I161" i="6" s="1"/>
  <c r="J161" i="6" s="1"/>
  <c r="B161" i="6"/>
  <c r="O160" i="6"/>
  <c r="P160" i="6" s="1"/>
  <c r="F160" i="6"/>
  <c r="G160" i="6" s="1"/>
  <c r="I160" i="6" s="1"/>
  <c r="B160" i="6"/>
  <c r="O159" i="6"/>
  <c r="P159" i="6" s="1"/>
  <c r="F159" i="6"/>
  <c r="G159" i="6" s="1"/>
  <c r="I159" i="6" s="1"/>
  <c r="B159" i="6"/>
  <c r="O158" i="6"/>
  <c r="P158" i="6" s="1"/>
  <c r="F158" i="6"/>
  <c r="G158" i="6" s="1"/>
  <c r="I158" i="6" s="1"/>
  <c r="B158" i="6"/>
  <c r="O157" i="6"/>
  <c r="P157" i="6" s="1"/>
  <c r="F157" i="6"/>
  <c r="G157" i="6" s="1"/>
  <c r="I157" i="6" s="1"/>
  <c r="L157" i="6" s="1"/>
  <c r="B157" i="6"/>
  <c r="O156" i="6"/>
  <c r="P156" i="6" s="1"/>
  <c r="F156" i="6"/>
  <c r="G156" i="6" s="1"/>
  <c r="I156" i="6" s="1"/>
  <c r="I482" i="6" s="1" a="1"/>
  <c r="I482" i="6" s="1"/>
  <c r="B156" i="6"/>
  <c r="O155" i="6"/>
  <c r="P155" i="6" s="1"/>
  <c r="F155" i="6"/>
  <c r="G155" i="6" s="1"/>
  <c r="I155" i="6" s="1"/>
  <c r="I481" i="6" s="1" a="1"/>
  <c r="I481" i="6" s="1"/>
  <c r="B155" i="6"/>
  <c r="O154" i="6"/>
  <c r="P154" i="6" s="1"/>
  <c r="F154" i="6"/>
  <c r="G154" i="6" s="1"/>
  <c r="I154" i="6" s="1"/>
  <c r="B154" i="6"/>
  <c r="O153" i="6"/>
  <c r="P153" i="6" s="1"/>
  <c r="F153" i="6"/>
  <c r="G153" i="6" s="1"/>
  <c r="I153" i="6" s="1"/>
  <c r="B153" i="6"/>
  <c r="O152" i="6"/>
  <c r="P152" i="6" s="1"/>
  <c r="F152" i="6"/>
  <c r="G152" i="6" s="1"/>
  <c r="I152" i="6" s="1"/>
  <c r="B152" i="6"/>
  <c r="O151" i="6"/>
  <c r="P151" i="6" s="1"/>
  <c r="F151" i="6"/>
  <c r="G151" i="6" s="1"/>
  <c r="I151" i="6" s="1"/>
  <c r="B151" i="6"/>
  <c r="O150" i="6"/>
  <c r="P150" i="6" s="1"/>
  <c r="F150" i="6"/>
  <c r="G150" i="6" s="1"/>
  <c r="I150" i="6" s="1"/>
  <c r="B150" i="6"/>
  <c r="O149" i="6"/>
  <c r="P149" i="6" s="1"/>
  <c r="F149" i="6"/>
  <c r="G149" i="6" s="1"/>
  <c r="I149" i="6" s="1"/>
  <c r="B149" i="6"/>
  <c r="O148" i="6"/>
  <c r="P148" i="6" s="1"/>
  <c r="F148" i="6"/>
  <c r="G148" i="6" s="1"/>
  <c r="I148" i="6" s="1"/>
  <c r="L148" i="6" s="1"/>
  <c r="B148" i="6"/>
  <c r="O147" i="6"/>
  <c r="P147" i="6" s="1"/>
  <c r="F147" i="6"/>
  <c r="G147" i="6" s="1"/>
  <c r="I147" i="6" s="1"/>
  <c r="B147" i="6"/>
  <c r="O146" i="6"/>
  <c r="P146" i="6" s="1"/>
  <c r="F146" i="6"/>
  <c r="G146" i="6" s="1"/>
  <c r="I146" i="6" s="1"/>
  <c r="L146" i="6" s="1"/>
  <c r="B146" i="6"/>
  <c r="O145" i="6"/>
  <c r="P145" i="6" s="1"/>
  <c r="F145" i="6"/>
  <c r="G145" i="6" s="1"/>
  <c r="I145" i="6" s="1"/>
  <c r="J145" i="6" s="1"/>
  <c r="B145" i="6"/>
  <c r="O144" i="6"/>
  <c r="P144" i="6" s="1"/>
  <c r="F144" i="6"/>
  <c r="G144" i="6" s="1"/>
  <c r="I144" i="6" s="1"/>
  <c r="B144" i="6"/>
  <c r="O143" i="6"/>
  <c r="P143" i="6" s="1"/>
  <c r="F143" i="6"/>
  <c r="G143" i="6" s="1"/>
  <c r="I143" i="6" s="1"/>
  <c r="B143" i="6"/>
  <c r="O142" i="6"/>
  <c r="P142" i="6" s="1"/>
  <c r="F142" i="6"/>
  <c r="G142" i="6" s="1"/>
  <c r="I142" i="6" s="1"/>
  <c r="B142" i="6"/>
  <c r="O141" i="6"/>
  <c r="P141" i="6" s="1"/>
  <c r="F141" i="6"/>
  <c r="G141" i="6" s="1"/>
  <c r="I141" i="6" s="1"/>
  <c r="L141" i="6" s="1"/>
  <c r="B141" i="6"/>
  <c r="O140" i="6"/>
  <c r="P140" i="6" s="1"/>
  <c r="F140" i="6"/>
  <c r="G140" i="6" s="1"/>
  <c r="I140" i="6" s="1"/>
  <c r="B140" i="6"/>
  <c r="O139" i="6"/>
  <c r="P139" i="6" s="1"/>
  <c r="F139" i="6"/>
  <c r="G139" i="6" s="1"/>
  <c r="I139" i="6" s="1"/>
  <c r="J139" i="6" s="1"/>
  <c r="M139" i="6" s="1"/>
  <c r="B139" i="6"/>
  <c r="O138" i="6"/>
  <c r="P138" i="6" s="1"/>
  <c r="F138" i="6"/>
  <c r="G138" i="6" s="1"/>
  <c r="I138" i="6" s="1"/>
  <c r="I464" i="6" s="1" a="1"/>
  <c r="I464" i="6" s="1"/>
  <c r="B138" i="6"/>
  <c r="O137" i="6"/>
  <c r="P137" i="6" s="1"/>
  <c r="F137" i="6"/>
  <c r="G137" i="6" s="1"/>
  <c r="I137" i="6" s="1"/>
  <c r="I463" i="6" s="1" a="1"/>
  <c r="I463" i="6" s="1"/>
  <c r="B137" i="6"/>
  <c r="O136" i="6"/>
  <c r="P136" i="6" s="1"/>
  <c r="F136" i="6"/>
  <c r="G136" i="6" s="1"/>
  <c r="I136" i="6" s="1"/>
  <c r="L136" i="6" s="1"/>
  <c r="B136" i="6"/>
  <c r="O135" i="6"/>
  <c r="P135" i="6" s="1"/>
  <c r="F135" i="6"/>
  <c r="G135" i="6" s="1"/>
  <c r="I135" i="6" s="1"/>
  <c r="B135" i="6"/>
  <c r="O134" i="6"/>
  <c r="P134" i="6" s="1"/>
  <c r="F134" i="6"/>
  <c r="G134" i="6" s="1"/>
  <c r="I134" i="6" s="1"/>
  <c r="L134" i="6" s="1"/>
  <c r="B134" i="6"/>
  <c r="O133" i="6"/>
  <c r="P133" i="6" s="1"/>
  <c r="F133" i="6"/>
  <c r="G133" i="6" s="1"/>
  <c r="I133" i="6" s="1"/>
  <c r="B133" i="6"/>
  <c r="O132" i="6"/>
  <c r="P132" i="6" s="1"/>
  <c r="F132" i="6"/>
  <c r="G132" i="6" s="1"/>
  <c r="I132" i="6" s="1"/>
  <c r="L132" i="6" s="1"/>
  <c r="B132" i="6"/>
  <c r="O131" i="6"/>
  <c r="P131" i="6" s="1"/>
  <c r="F131" i="6"/>
  <c r="G131" i="6" s="1"/>
  <c r="I131" i="6" s="1"/>
  <c r="J131" i="6" s="1"/>
  <c r="M131" i="6" s="1"/>
  <c r="B131" i="6"/>
  <c r="O130" i="6"/>
  <c r="P130" i="6" s="1"/>
  <c r="F130" i="6"/>
  <c r="G130" i="6" s="1"/>
  <c r="I130" i="6" s="1"/>
  <c r="B130" i="6"/>
  <c r="O129" i="6"/>
  <c r="P129" i="6" s="1"/>
  <c r="F129" i="6"/>
  <c r="G129" i="6" s="1"/>
  <c r="I129" i="6" s="1"/>
  <c r="B129" i="6"/>
  <c r="O128" i="6"/>
  <c r="P128" i="6" s="1"/>
  <c r="F128" i="6"/>
  <c r="G128" i="6" s="1"/>
  <c r="I128" i="6" s="1"/>
  <c r="B128" i="6"/>
  <c r="O127" i="6"/>
  <c r="P127" i="6" s="1"/>
  <c r="F127" i="6"/>
  <c r="G127" i="6" s="1"/>
  <c r="I127" i="6" s="1"/>
  <c r="B127" i="6"/>
  <c r="O126" i="6"/>
  <c r="P126" i="6" s="1"/>
  <c r="F126" i="6"/>
  <c r="G126" i="6" s="1"/>
  <c r="I126" i="6" s="1"/>
  <c r="J126" i="6" s="1"/>
  <c r="B126" i="6"/>
  <c r="O125" i="6"/>
  <c r="P125" i="6" s="1"/>
  <c r="F125" i="6"/>
  <c r="G125" i="6" s="1"/>
  <c r="I125" i="6" s="1"/>
  <c r="B125" i="6"/>
  <c r="O124" i="6"/>
  <c r="P124" i="6" s="1"/>
  <c r="F124" i="6"/>
  <c r="G124" i="6" s="1"/>
  <c r="I124" i="6" s="1"/>
  <c r="B124" i="6"/>
  <c r="O123" i="6"/>
  <c r="P123" i="6" s="1"/>
  <c r="F123" i="6"/>
  <c r="G123" i="6" s="1"/>
  <c r="I123" i="6" s="1"/>
  <c r="B123" i="6"/>
  <c r="O122" i="6"/>
  <c r="P122" i="6" s="1"/>
  <c r="F122" i="6"/>
  <c r="G122" i="6" s="1"/>
  <c r="I122" i="6" s="1"/>
  <c r="B122" i="6"/>
  <c r="O121" i="6"/>
  <c r="P121" i="6" s="1"/>
  <c r="F121" i="6"/>
  <c r="G121" i="6" s="1"/>
  <c r="I121" i="6" s="1"/>
  <c r="L121" i="6" s="1"/>
  <c r="B121" i="6"/>
  <c r="O120" i="6"/>
  <c r="P120" i="6" s="1"/>
  <c r="F120" i="6"/>
  <c r="G120" i="6" s="1"/>
  <c r="I120" i="6" s="1"/>
  <c r="I446" i="6" s="1" a="1"/>
  <c r="I446" i="6" s="1"/>
  <c r="B120" i="6"/>
  <c r="O119" i="6"/>
  <c r="P119" i="6" s="1"/>
  <c r="F119" i="6"/>
  <c r="G119" i="6" s="1"/>
  <c r="I119" i="6" s="1"/>
  <c r="B119" i="6"/>
  <c r="O118" i="6"/>
  <c r="P118" i="6" s="1"/>
  <c r="F118" i="6"/>
  <c r="G118" i="6" s="1"/>
  <c r="I118" i="6" s="1"/>
  <c r="B118" i="6"/>
  <c r="O117" i="6"/>
  <c r="P117" i="6" s="1"/>
  <c r="F117" i="6"/>
  <c r="G117" i="6" s="1"/>
  <c r="I117" i="6" s="1"/>
  <c r="B117" i="6"/>
  <c r="O116" i="6"/>
  <c r="P116" i="6" s="1"/>
  <c r="F116" i="6"/>
  <c r="G116" i="6" s="1"/>
  <c r="I116" i="6" s="1"/>
  <c r="J116" i="6" s="1"/>
  <c r="B116" i="6"/>
  <c r="O115" i="6"/>
  <c r="P115" i="6" s="1"/>
  <c r="F115" i="6"/>
  <c r="G115" i="6" s="1"/>
  <c r="I115" i="6" s="1"/>
  <c r="I441" i="6" s="1" a="1"/>
  <c r="I441" i="6" s="1"/>
  <c r="B115" i="6"/>
  <c r="O114" i="6"/>
  <c r="P114" i="6" s="1"/>
  <c r="F114" i="6"/>
  <c r="G114" i="6" s="1"/>
  <c r="I114" i="6" s="1"/>
  <c r="B114" i="6"/>
  <c r="O113" i="6"/>
  <c r="P113" i="6" s="1"/>
  <c r="F113" i="6"/>
  <c r="G113" i="6" s="1"/>
  <c r="I113" i="6" s="1"/>
  <c r="B113" i="6"/>
  <c r="O112" i="6"/>
  <c r="P112" i="6" s="1"/>
  <c r="F112" i="6"/>
  <c r="G112" i="6" s="1"/>
  <c r="I112" i="6" s="1"/>
  <c r="J112" i="6" s="1"/>
  <c r="B112" i="6"/>
  <c r="O111" i="6"/>
  <c r="P111" i="6" s="1"/>
  <c r="F111" i="6"/>
  <c r="G111" i="6" s="1"/>
  <c r="I111" i="6" s="1"/>
  <c r="B111" i="6"/>
  <c r="O110" i="6"/>
  <c r="P110" i="6" s="1"/>
  <c r="F110" i="6"/>
  <c r="G110" i="6" s="1"/>
  <c r="I110" i="6" s="1"/>
  <c r="B110" i="6"/>
  <c r="O109" i="6"/>
  <c r="P109" i="6" s="1"/>
  <c r="F109" i="6"/>
  <c r="G109" i="6" s="1"/>
  <c r="I109" i="6" s="1"/>
  <c r="J109" i="6" s="1"/>
  <c r="B109" i="6"/>
  <c r="O108" i="6"/>
  <c r="P108" i="6" s="1"/>
  <c r="F108" i="6"/>
  <c r="G108" i="6" s="1"/>
  <c r="I108" i="6" s="1"/>
  <c r="J108" i="6" s="1"/>
  <c r="M108" i="6" s="1"/>
  <c r="B108" i="6"/>
  <c r="O107" i="6"/>
  <c r="P107" i="6" s="1"/>
  <c r="F107" i="6"/>
  <c r="G107" i="6" s="1"/>
  <c r="I107" i="6" s="1"/>
  <c r="B107" i="6"/>
  <c r="O106" i="6"/>
  <c r="P106" i="6" s="1"/>
  <c r="F106" i="6"/>
  <c r="G106" i="6" s="1"/>
  <c r="I106" i="6" s="1"/>
  <c r="B106" i="6"/>
  <c r="O105" i="6"/>
  <c r="P105" i="6" s="1"/>
  <c r="F105" i="6"/>
  <c r="G105" i="6" s="1"/>
  <c r="I105" i="6" s="1"/>
  <c r="B105" i="6"/>
  <c r="O104" i="6"/>
  <c r="P104" i="6" s="1"/>
  <c r="F104" i="6"/>
  <c r="G104" i="6" s="1"/>
  <c r="I104" i="6" s="1"/>
  <c r="B104" i="6"/>
  <c r="O103" i="6"/>
  <c r="P103" i="6" s="1"/>
  <c r="F103" i="6"/>
  <c r="G103" i="6" s="1"/>
  <c r="I103" i="6" s="1"/>
  <c r="L103" i="6" s="1"/>
  <c r="B103" i="6"/>
  <c r="O102" i="6"/>
  <c r="P102" i="6" s="1"/>
  <c r="F102" i="6"/>
  <c r="G102" i="6" s="1"/>
  <c r="I102" i="6" s="1"/>
  <c r="J102" i="6" s="1"/>
  <c r="B102" i="6"/>
  <c r="O101" i="6"/>
  <c r="P101" i="6" s="1"/>
  <c r="F101" i="6"/>
  <c r="G101" i="6" s="1"/>
  <c r="I101" i="6" s="1"/>
  <c r="B101" i="6"/>
  <c r="O100" i="6"/>
  <c r="P100" i="6" s="1"/>
  <c r="F100" i="6"/>
  <c r="G100" i="6" s="1"/>
  <c r="I100" i="6" s="1"/>
  <c r="L100" i="6" s="1"/>
  <c r="B100" i="6"/>
  <c r="O99" i="6"/>
  <c r="P99" i="6" s="1"/>
  <c r="F99" i="6"/>
  <c r="G99" i="6" s="1"/>
  <c r="I99" i="6" s="1"/>
  <c r="B99" i="6"/>
  <c r="O98" i="6"/>
  <c r="P98" i="6" s="1"/>
  <c r="F98" i="6"/>
  <c r="G98" i="6" s="1"/>
  <c r="I98" i="6" s="1"/>
  <c r="B98" i="6"/>
  <c r="O97" i="6"/>
  <c r="P97" i="6" s="1"/>
  <c r="F97" i="6"/>
  <c r="G97" i="6" s="1"/>
  <c r="I97" i="6" s="1"/>
  <c r="B97" i="6"/>
  <c r="O96" i="6"/>
  <c r="P96" i="6" s="1"/>
  <c r="F96" i="6"/>
  <c r="G96" i="6" s="1"/>
  <c r="I96" i="6" s="1"/>
  <c r="L96" i="6" s="1"/>
  <c r="B96" i="6"/>
  <c r="O95" i="6"/>
  <c r="P95" i="6" s="1"/>
  <c r="F95" i="6"/>
  <c r="G95" i="6" s="1"/>
  <c r="I95" i="6" s="1"/>
  <c r="B95" i="6"/>
  <c r="O94" i="6"/>
  <c r="P94" i="6" s="1"/>
  <c r="F94" i="6"/>
  <c r="G94" i="6" s="1"/>
  <c r="I94" i="6" s="1"/>
  <c r="B94" i="6"/>
  <c r="O93" i="6"/>
  <c r="P93" i="6" s="1"/>
  <c r="F93" i="6"/>
  <c r="G93" i="6" s="1"/>
  <c r="I93" i="6" s="1"/>
  <c r="B93" i="6"/>
  <c r="O92" i="6"/>
  <c r="P92" i="6" s="1"/>
  <c r="F92" i="6"/>
  <c r="G92" i="6" s="1"/>
  <c r="I92" i="6" s="1"/>
  <c r="B92" i="6"/>
  <c r="O91" i="6"/>
  <c r="P91" i="6" s="1"/>
  <c r="F91" i="6"/>
  <c r="G91" i="6" s="1"/>
  <c r="I91" i="6" s="1"/>
  <c r="I417" i="6" s="1" a="1"/>
  <c r="I417" i="6" s="1"/>
  <c r="B91" i="6"/>
  <c r="O90" i="6"/>
  <c r="P90" i="6" s="1"/>
  <c r="F90" i="6"/>
  <c r="G90" i="6" s="1"/>
  <c r="I90" i="6" s="1"/>
  <c r="B90" i="6"/>
  <c r="O89" i="6"/>
  <c r="P89" i="6" s="1"/>
  <c r="F89" i="6"/>
  <c r="G89" i="6" s="1"/>
  <c r="I89" i="6" s="1"/>
  <c r="B89" i="6"/>
  <c r="O88" i="6"/>
  <c r="P88" i="6" s="1"/>
  <c r="F88" i="6"/>
  <c r="G88" i="6" s="1"/>
  <c r="I88" i="6" s="1"/>
  <c r="B88" i="6"/>
  <c r="O87" i="6"/>
  <c r="P87" i="6" s="1"/>
  <c r="F87" i="6"/>
  <c r="G87" i="6" s="1"/>
  <c r="I87" i="6" s="1"/>
  <c r="I413" i="6" s="1" a="1"/>
  <c r="I413" i="6" s="1"/>
  <c r="B87" i="6"/>
  <c r="O86" i="6"/>
  <c r="P86" i="6" s="1"/>
  <c r="F86" i="6"/>
  <c r="G86" i="6" s="1"/>
  <c r="I86" i="6" s="1"/>
  <c r="B86" i="6"/>
  <c r="O85" i="6"/>
  <c r="P85" i="6" s="1"/>
  <c r="F85" i="6"/>
  <c r="G85" i="6" s="1"/>
  <c r="I85" i="6" s="1"/>
  <c r="L85" i="6" s="1"/>
  <c r="B85" i="6"/>
  <c r="O84" i="6"/>
  <c r="P84" i="6" s="1"/>
  <c r="F84" i="6"/>
  <c r="G84" i="6" s="1"/>
  <c r="I84" i="6" s="1"/>
  <c r="B84" i="6"/>
  <c r="O83" i="6"/>
  <c r="P83" i="6" s="1"/>
  <c r="F83" i="6"/>
  <c r="G83" i="6" s="1"/>
  <c r="I83" i="6" s="1"/>
  <c r="B83" i="6"/>
  <c r="O82" i="6"/>
  <c r="P82" i="6" s="1"/>
  <c r="F82" i="6"/>
  <c r="G82" i="6" s="1"/>
  <c r="I82" i="6" s="1"/>
  <c r="B82" i="6"/>
  <c r="O81" i="6"/>
  <c r="P81" i="6" s="1"/>
  <c r="F81" i="6"/>
  <c r="G81" i="6" s="1"/>
  <c r="I81" i="6" s="1"/>
  <c r="B81" i="6"/>
  <c r="O80" i="6"/>
  <c r="P80" i="6" s="1"/>
  <c r="F80" i="6"/>
  <c r="G80" i="6" s="1"/>
  <c r="I80" i="6" s="1"/>
  <c r="B80" i="6"/>
  <c r="O79" i="6"/>
  <c r="P79" i="6" s="1"/>
  <c r="F79" i="6"/>
  <c r="G79" i="6" s="1"/>
  <c r="I79" i="6" s="1"/>
  <c r="J79" i="6" s="1"/>
  <c r="B79" i="6"/>
  <c r="O78" i="6"/>
  <c r="P78" i="6" s="1"/>
  <c r="F78" i="6"/>
  <c r="G78" i="6" s="1"/>
  <c r="I78" i="6" s="1"/>
  <c r="I404" i="6" s="1" a="1"/>
  <c r="I404" i="6" s="1"/>
  <c r="B78" i="6"/>
  <c r="O77" i="6"/>
  <c r="P77" i="6" s="1"/>
  <c r="F77" i="6"/>
  <c r="G77" i="6" s="1"/>
  <c r="I77" i="6" s="1"/>
  <c r="B77" i="6"/>
  <c r="O76" i="6"/>
  <c r="P76" i="6" s="1"/>
  <c r="F76" i="6"/>
  <c r="G76" i="6" s="1"/>
  <c r="I76" i="6" s="1"/>
  <c r="B76" i="6"/>
  <c r="O75" i="6"/>
  <c r="P75" i="6" s="1"/>
  <c r="F75" i="6"/>
  <c r="G75" i="6" s="1"/>
  <c r="I75" i="6" s="1"/>
  <c r="B75" i="6"/>
  <c r="O74" i="6"/>
  <c r="P74" i="6" s="1"/>
  <c r="F74" i="6"/>
  <c r="G74" i="6" s="1"/>
  <c r="I74" i="6" s="1"/>
  <c r="B74" i="6"/>
  <c r="O73" i="6"/>
  <c r="P73" i="6" s="1"/>
  <c r="F73" i="6"/>
  <c r="G73" i="6" s="1"/>
  <c r="I73" i="6" s="1"/>
  <c r="L73" i="6" s="1"/>
  <c r="B73" i="6"/>
  <c r="O72" i="6"/>
  <c r="P72" i="6" s="1"/>
  <c r="F72" i="6"/>
  <c r="G72" i="6" s="1"/>
  <c r="I72" i="6" s="1"/>
  <c r="B72" i="6"/>
  <c r="O71" i="6"/>
  <c r="P71" i="6" s="1"/>
  <c r="F71" i="6"/>
  <c r="G71" i="6" s="1"/>
  <c r="I71" i="6" s="1"/>
  <c r="B71" i="6"/>
  <c r="O70" i="6"/>
  <c r="P70" i="6" s="1"/>
  <c r="F70" i="6"/>
  <c r="G70" i="6" s="1"/>
  <c r="I70" i="6" s="1"/>
  <c r="B70" i="6"/>
  <c r="O69" i="6"/>
  <c r="P69" i="6" s="1"/>
  <c r="F69" i="6"/>
  <c r="G69" i="6" s="1"/>
  <c r="I69" i="6" s="1"/>
  <c r="L69" i="6" s="1"/>
  <c r="B69" i="6"/>
  <c r="O68" i="6"/>
  <c r="P68" i="6" s="1"/>
  <c r="F68" i="6"/>
  <c r="G68" i="6" s="1"/>
  <c r="I68" i="6" s="1"/>
  <c r="B68" i="6"/>
  <c r="O67" i="6"/>
  <c r="P67" i="6" s="1"/>
  <c r="F67" i="6"/>
  <c r="G67" i="6" s="1"/>
  <c r="I67" i="6" s="1"/>
  <c r="L67" i="6" s="1"/>
  <c r="B67" i="6"/>
  <c r="O66" i="6"/>
  <c r="P66" i="6" s="1"/>
  <c r="F66" i="6"/>
  <c r="G66" i="6" s="1"/>
  <c r="I66" i="6" s="1"/>
  <c r="I392" i="6" s="1" a="1"/>
  <c r="I392" i="6" s="1"/>
  <c r="B66" i="6"/>
  <c r="O65" i="6"/>
  <c r="P65" i="6" s="1"/>
  <c r="F65" i="6"/>
  <c r="G65" i="6" s="1"/>
  <c r="I65" i="6" s="1"/>
  <c r="B65" i="6"/>
  <c r="O64" i="6"/>
  <c r="P64" i="6" s="1"/>
  <c r="F64" i="6"/>
  <c r="G64" i="6" s="1"/>
  <c r="I64" i="6" s="1"/>
  <c r="B64" i="6"/>
  <c r="O63" i="6"/>
  <c r="P63" i="6" s="1"/>
  <c r="F63" i="6"/>
  <c r="G63" i="6" s="1"/>
  <c r="I63" i="6" s="1"/>
  <c r="B63" i="6"/>
  <c r="O62" i="6"/>
  <c r="P62" i="6" s="1"/>
  <c r="F62" i="6"/>
  <c r="G62" i="6" s="1"/>
  <c r="I62" i="6" s="1"/>
  <c r="B62" i="6"/>
  <c r="O61" i="6"/>
  <c r="P61" i="6" s="1"/>
  <c r="F61" i="6"/>
  <c r="G61" i="6" s="1"/>
  <c r="I61" i="6" s="1"/>
  <c r="B61" i="6"/>
  <c r="O60" i="6"/>
  <c r="P60" i="6" s="1"/>
  <c r="F60" i="6"/>
  <c r="G60" i="6" s="1"/>
  <c r="I60" i="6" s="1"/>
  <c r="I386" i="6" s="1" a="1"/>
  <c r="I386" i="6" s="1"/>
  <c r="B60" i="6"/>
  <c r="O59" i="6"/>
  <c r="P59" i="6" s="1"/>
  <c r="F59" i="6"/>
  <c r="G59" i="6" s="1"/>
  <c r="I59" i="6" s="1"/>
  <c r="B59" i="6"/>
  <c r="O58" i="6"/>
  <c r="P58" i="6" s="1"/>
  <c r="F58" i="6"/>
  <c r="G58" i="6" s="1"/>
  <c r="I58" i="6" s="1"/>
  <c r="B58" i="6"/>
  <c r="O57" i="6"/>
  <c r="P57" i="6" s="1"/>
  <c r="F57" i="6"/>
  <c r="G57" i="6" s="1"/>
  <c r="I57" i="6" s="1"/>
  <c r="B57" i="6"/>
  <c r="O56" i="6"/>
  <c r="P56" i="6" s="1"/>
  <c r="F56" i="6"/>
  <c r="G56" i="6" s="1"/>
  <c r="I56" i="6" s="1"/>
  <c r="B56" i="6"/>
  <c r="O55" i="6"/>
  <c r="P55" i="6" s="1"/>
  <c r="F55" i="6"/>
  <c r="G55" i="6" s="1"/>
  <c r="I55" i="6" s="1"/>
  <c r="I381" i="6" s="1" a="1"/>
  <c r="I381" i="6" s="1"/>
  <c r="B55" i="6"/>
  <c r="O54" i="6"/>
  <c r="P54" i="6" s="1"/>
  <c r="F54" i="6"/>
  <c r="G54" i="6" s="1"/>
  <c r="I54" i="6" s="1"/>
  <c r="B54" i="6"/>
  <c r="O53" i="6"/>
  <c r="P53" i="6" s="1"/>
  <c r="F53" i="6"/>
  <c r="G53" i="6" s="1"/>
  <c r="I53" i="6" s="1"/>
  <c r="B53" i="6"/>
  <c r="O52" i="6"/>
  <c r="P52" i="6" s="1"/>
  <c r="F52" i="6"/>
  <c r="G52" i="6" s="1"/>
  <c r="I52" i="6" s="1"/>
  <c r="B52" i="6"/>
  <c r="O51" i="6"/>
  <c r="P51" i="6" s="1"/>
  <c r="F51" i="6"/>
  <c r="G51" i="6" s="1"/>
  <c r="I51" i="6" s="1"/>
  <c r="B51" i="6"/>
  <c r="O50" i="6"/>
  <c r="P50" i="6" s="1"/>
  <c r="F50" i="6"/>
  <c r="G50" i="6" s="1"/>
  <c r="I50" i="6" s="1"/>
  <c r="B50" i="6"/>
  <c r="O49" i="6"/>
  <c r="P49" i="6" s="1"/>
  <c r="F49" i="6"/>
  <c r="G49" i="6" s="1"/>
  <c r="I49" i="6" s="1"/>
  <c r="L49" i="6" s="1"/>
  <c r="B49" i="6"/>
  <c r="O48" i="6"/>
  <c r="P48" i="6" s="1"/>
  <c r="F48" i="6"/>
  <c r="G48" i="6" s="1"/>
  <c r="I48" i="6" s="1"/>
  <c r="I374" i="6" s="1" a="1"/>
  <c r="I374" i="6" s="1"/>
  <c r="B48" i="6"/>
  <c r="O47" i="6"/>
  <c r="P47" i="6" s="1"/>
  <c r="F47" i="6"/>
  <c r="G47" i="6" s="1"/>
  <c r="I47" i="6" s="1"/>
  <c r="L47" i="6" s="1"/>
  <c r="B47" i="6"/>
  <c r="O46" i="6"/>
  <c r="P46" i="6" s="1"/>
  <c r="F46" i="6"/>
  <c r="G46" i="6" s="1"/>
  <c r="I46" i="6" s="1"/>
  <c r="B46" i="6"/>
  <c r="O45" i="6"/>
  <c r="P45" i="6" s="1"/>
  <c r="F45" i="6"/>
  <c r="G45" i="6" s="1"/>
  <c r="I45" i="6" s="1"/>
  <c r="B45" i="6"/>
  <c r="O44" i="6"/>
  <c r="P44" i="6" s="1"/>
  <c r="F44" i="6"/>
  <c r="G44" i="6" s="1"/>
  <c r="I44" i="6" s="1"/>
  <c r="B44" i="6"/>
  <c r="O43" i="6"/>
  <c r="P43" i="6" s="1"/>
  <c r="F43" i="6"/>
  <c r="G43" i="6" s="1"/>
  <c r="I43" i="6" s="1"/>
  <c r="L43" i="6" s="1"/>
  <c r="B43" i="6"/>
  <c r="O42" i="6"/>
  <c r="P42" i="6" s="1"/>
  <c r="F42" i="6"/>
  <c r="G42" i="6" s="1"/>
  <c r="I42" i="6" s="1"/>
  <c r="J42" i="6" s="1"/>
  <c r="B42" i="6"/>
  <c r="O41" i="6"/>
  <c r="P41" i="6" s="1"/>
  <c r="F41" i="6"/>
  <c r="G41" i="6" s="1"/>
  <c r="I41" i="6" s="1"/>
  <c r="B41" i="6"/>
  <c r="O40" i="6"/>
  <c r="P40" i="6" s="1"/>
  <c r="F40" i="6"/>
  <c r="G40" i="6" s="1"/>
  <c r="I40" i="6" s="1"/>
  <c r="L40" i="6" s="1"/>
  <c r="B40" i="6"/>
  <c r="O39" i="6"/>
  <c r="P39" i="6" s="1"/>
  <c r="F39" i="6"/>
  <c r="G39" i="6" s="1"/>
  <c r="I39" i="6" s="1"/>
  <c r="B39" i="6"/>
  <c r="O38" i="6"/>
  <c r="P38" i="6" s="1"/>
  <c r="F38" i="6"/>
  <c r="G38" i="6" s="1"/>
  <c r="I38" i="6" s="1"/>
  <c r="B38" i="6"/>
  <c r="O37" i="6"/>
  <c r="P37" i="6" s="1"/>
  <c r="F37" i="6"/>
  <c r="G37" i="6" s="1"/>
  <c r="I37" i="6" s="1"/>
  <c r="L37" i="6" s="1"/>
  <c r="B37" i="6"/>
  <c r="O36" i="6"/>
  <c r="P36" i="6" s="1"/>
  <c r="F36" i="6"/>
  <c r="G36" i="6" s="1"/>
  <c r="I36" i="6" s="1"/>
  <c r="B36" i="6"/>
  <c r="O35" i="6"/>
  <c r="P35" i="6" s="1"/>
  <c r="F35" i="6"/>
  <c r="G35" i="6" s="1"/>
  <c r="I35" i="6" s="1"/>
  <c r="B35" i="6"/>
  <c r="O34" i="6"/>
  <c r="P34" i="6" s="1"/>
  <c r="F34" i="6"/>
  <c r="G34" i="6" s="1"/>
  <c r="I34" i="6" s="1"/>
  <c r="B34" i="6"/>
  <c r="O33" i="6"/>
  <c r="P33" i="6" s="1"/>
  <c r="F33" i="6"/>
  <c r="G33" i="6" s="1"/>
  <c r="I33" i="6" s="1"/>
  <c r="L33" i="6" s="1"/>
  <c r="B33" i="6"/>
  <c r="O32" i="6"/>
  <c r="P32" i="6" s="1"/>
  <c r="F32" i="6"/>
  <c r="G32" i="6" s="1"/>
  <c r="I32" i="6" s="1"/>
  <c r="B32" i="6"/>
  <c r="O31" i="6"/>
  <c r="P31" i="6" s="1"/>
  <c r="F31" i="6"/>
  <c r="G31" i="6" s="1"/>
  <c r="I31" i="6" s="1"/>
  <c r="L31" i="6" s="1"/>
  <c r="B31" i="6"/>
  <c r="O30" i="6"/>
  <c r="P30" i="6" s="1"/>
  <c r="F30" i="6"/>
  <c r="G30" i="6" s="1"/>
  <c r="I30" i="6" s="1"/>
  <c r="B30" i="6"/>
  <c r="O29" i="6"/>
  <c r="P29" i="6" s="1"/>
  <c r="F29" i="6"/>
  <c r="G29" i="6" s="1"/>
  <c r="I29" i="6" s="1"/>
  <c r="B29" i="6"/>
  <c r="O28" i="6"/>
  <c r="P28" i="6" s="1"/>
  <c r="F28" i="6"/>
  <c r="G28" i="6" s="1"/>
  <c r="I28" i="6" s="1"/>
  <c r="B28" i="6"/>
  <c r="O27" i="6"/>
  <c r="P27" i="6" s="1"/>
  <c r="F27" i="6"/>
  <c r="G27" i="6" s="1"/>
  <c r="I27" i="6" s="1"/>
  <c r="B27" i="6"/>
  <c r="O26" i="6"/>
  <c r="P26" i="6" s="1"/>
  <c r="F26" i="6"/>
  <c r="G26" i="6" s="1"/>
  <c r="I26" i="6" s="1"/>
  <c r="B26" i="6"/>
  <c r="O25" i="6"/>
  <c r="P25" i="6" s="1"/>
  <c r="F25" i="6"/>
  <c r="G25" i="6" s="1"/>
  <c r="I25" i="6" s="1"/>
  <c r="L25" i="6" s="1"/>
  <c r="B25" i="6"/>
  <c r="O24" i="6"/>
  <c r="P24" i="6" s="1"/>
  <c r="F24" i="6"/>
  <c r="G24" i="6" s="1"/>
  <c r="I24" i="6" s="1"/>
  <c r="B24" i="6"/>
  <c r="O23" i="6"/>
  <c r="P23" i="6" s="1"/>
  <c r="G23" i="6"/>
  <c r="I23" i="6" s="1"/>
  <c r="F23" i="6"/>
  <c r="B23" i="6"/>
  <c r="O22" i="6"/>
  <c r="P22" i="6" s="1"/>
  <c r="F22" i="6"/>
  <c r="G22" i="6" s="1"/>
  <c r="I22" i="6" s="1"/>
  <c r="B22" i="6"/>
  <c r="O21" i="6"/>
  <c r="P21" i="6" s="1"/>
  <c r="F21" i="6"/>
  <c r="G21" i="6" s="1"/>
  <c r="I21" i="6" s="1"/>
  <c r="B21" i="6"/>
  <c r="O20" i="6"/>
  <c r="P20" i="6" s="1"/>
  <c r="F20" i="6"/>
  <c r="G20" i="6" s="1"/>
  <c r="I20" i="6" s="1"/>
  <c r="B20" i="6"/>
  <c r="O19" i="6"/>
  <c r="P19" i="6" s="1"/>
  <c r="F19" i="6"/>
  <c r="G19" i="6" s="1"/>
  <c r="I19" i="6" s="1"/>
  <c r="B19" i="6"/>
  <c r="O18" i="6"/>
  <c r="P18" i="6" s="1"/>
  <c r="F18" i="6"/>
  <c r="G18" i="6" s="1"/>
  <c r="I18" i="6" s="1"/>
  <c r="B18" i="6"/>
  <c r="O17" i="6"/>
  <c r="P17" i="6" s="1"/>
  <c r="F17" i="6"/>
  <c r="G17" i="6" s="1"/>
  <c r="I17" i="6" s="1"/>
  <c r="B17" i="6"/>
  <c r="O16" i="6"/>
  <c r="P16" i="6" s="1"/>
  <c r="F16" i="6"/>
  <c r="G16" i="6" s="1"/>
  <c r="I16" i="6" s="1"/>
  <c r="B16" i="6"/>
  <c r="O15" i="6"/>
  <c r="P15" i="6" s="1"/>
  <c r="F15" i="6"/>
  <c r="G15" i="6" s="1"/>
  <c r="I15" i="6" s="1"/>
  <c r="B15" i="6"/>
  <c r="O14" i="6"/>
  <c r="P14" i="6" s="1"/>
  <c r="F14" i="6"/>
  <c r="G14" i="6" s="1"/>
  <c r="I14" i="6" s="1"/>
  <c r="B14" i="6"/>
  <c r="O13" i="6"/>
  <c r="P13" i="6" s="1"/>
  <c r="F13" i="6"/>
  <c r="G13" i="6" s="1"/>
  <c r="I13" i="6" s="1"/>
  <c r="B13" i="6"/>
  <c r="O12" i="6"/>
  <c r="P12" i="6" s="1"/>
  <c r="F12" i="6"/>
  <c r="G12" i="6" s="1"/>
  <c r="I12" i="6" s="1"/>
  <c r="I338" i="6" s="1" a="1"/>
  <c r="I338" i="6" s="1"/>
  <c r="B12" i="6"/>
  <c r="O11" i="6"/>
  <c r="P11" i="6" s="1"/>
  <c r="F11" i="6"/>
  <c r="G11" i="6" s="1"/>
  <c r="I11" i="6" s="1"/>
  <c r="L11" i="6" s="1"/>
  <c r="B11" i="6"/>
  <c r="O10" i="6"/>
  <c r="P10" i="6" s="1"/>
  <c r="F10" i="6"/>
  <c r="G10" i="6" s="1"/>
  <c r="I10" i="6" s="1"/>
  <c r="B10" i="6"/>
  <c r="O9" i="6"/>
  <c r="P9" i="6" s="1"/>
  <c r="F9" i="6"/>
  <c r="G9" i="6" s="1"/>
  <c r="I9" i="6" s="1"/>
  <c r="B9" i="6"/>
  <c r="O8" i="6"/>
  <c r="P8" i="6" s="1"/>
  <c r="F8" i="6"/>
  <c r="G8" i="6" s="1"/>
  <c r="I8" i="6" s="1"/>
  <c r="B8" i="6"/>
  <c r="O7" i="6"/>
  <c r="P7" i="6" s="1"/>
  <c r="F7" i="6"/>
  <c r="G7" i="6" s="1"/>
  <c r="I7" i="6" s="1"/>
  <c r="L7" i="6" s="1"/>
  <c r="B7" i="6"/>
  <c r="O6" i="6"/>
  <c r="P6" i="6" s="1"/>
  <c r="F6" i="6"/>
  <c r="G6" i="6" s="1"/>
  <c r="I6" i="6" s="1"/>
  <c r="J6" i="6" s="1"/>
  <c r="B6" i="6"/>
  <c r="O5" i="6"/>
  <c r="P5" i="6" s="1"/>
  <c r="F5" i="6"/>
  <c r="G5" i="6" s="1"/>
  <c r="I5" i="6" s="1"/>
  <c r="B5" i="6"/>
  <c r="O4" i="6"/>
  <c r="P4" i="6" s="1"/>
  <c r="F4" i="6"/>
  <c r="G4" i="6" s="1"/>
  <c r="I4" i="6" s="1"/>
  <c r="L4" i="6" s="1"/>
  <c r="B4" i="6"/>
  <c r="N1959" i="5"/>
  <c r="E1959"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8" i="5"/>
  <c r="B1887"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N1633"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E1307"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N981"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N655" i="5"/>
  <c r="E655"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N329" i="5"/>
  <c r="E329"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O8" i="5"/>
  <c r="P8" i="5" s="1"/>
  <c r="B7" i="5"/>
  <c r="B6" i="5"/>
  <c r="B5" i="5"/>
  <c r="B4" i="5"/>
  <c r="H35" i="7" l="1"/>
  <c r="F34" i="7"/>
  <c r="C34" i="7"/>
  <c r="E34" i="7"/>
  <c r="D34" i="7"/>
  <c r="H34" i="7"/>
  <c r="G34" i="7"/>
  <c r="H29" i="7"/>
  <c r="I25" i="7"/>
  <c r="F29" i="7"/>
  <c r="G29" i="7"/>
  <c r="C29" i="7"/>
  <c r="I15" i="7"/>
  <c r="I21" i="7"/>
  <c r="C35" i="7"/>
  <c r="G35" i="7"/>
  <c r="F35" i="7"/>
  <c r="E35" i="7"/>
  <c r="D29" i="7"/>
  <c r="E29" i="7"/>
  <c r="I20" i="7"/>
  <c r="I22" i="7"/>
  <c r="L295" i="6"/>
  <c r="I609" i="6" a="1"/>
  <c r="I609" i="6" s="1"/>
  <c r="I431" i="6" a="1"/>
  <c r="I431" i="6" s="1"/>
  <c r="K139" i="6"/>
  <c r="K295" i="6"/>
  <c r="L114" i="6"/>
  <c r="J114" i="6"/>
  <c r="K114" i="6" s="1"/>
  <c r="L61" i="6"/>
  <c r="J61" i="6"/>
  <c r="M61" i="6" s="1"/>
  <c r="L272" i="6"/>
  <c r="J272" i="6"/>
  <c r="L206" i="6"/>
  <c r="L55" i="6"/>
  <c r="L235" i="6"/>
  <c r="I410" i="6" a="1"/>
  <c r="I410" i="6" s="1"/>
  <c r="I554" i="6" a="1"/>
  <c r="I554" i="6" s="1"/>
  <c r="L127" i="6"/>
  <c r="J127" i="6"/>
  <c r="M127" i="6" s="1"/>
  <c r="K182" i="6"/>
  <c r="M182" i="6"/>
  <c r="L211" i="6"/>
  <c r="J211" i="6"/>
  <c r="K211" i="6" s="1"/>
  <c r="I487" i="6" a="1"/>
  <c r="I487" i="6" s="1"/>
  <c r="L161" i="6"/>
  <c r="L231" i="6"/>
  <c r="J231" i="6"/>
  <c r="M231" i="6" s="1"/>
  <c r="L313" i="6"/>
  <c r="J313" i="6"/>
  <c r="L321" i="6"/>
  <c r="I535" i="6" a="1"/>
  <c r="I535" i="6" s="1"/>
  <c r="M175" i="6"/>
  <c r="J55" i="6"/>
  <c r="M55" i="6" s="1"/>
  <c r="L283" i="6"/>
  <c r="G1959" i="6"/>
  <c r="G329" i="6"/>
  <c r="I329" i="6" s="1"/>
  <c r="L66" i="6"/>
  <c r="J235" i="6"/>
  <c r="K235" i="6" s="1"/>
  <c r="I336" i="6" a="1"/>
  <c r="I336" i="6" s="1"/>
  <c r="L336" i="6" s="1"/>
  <c r="L10" i="6"/>
  <c r="J10" i="6"/>
  <c r="M10" i="6" s="1"/>
  <c r="J18" i="6"/>
  <c r="L18" i="6"/>
  <c r="J246" i="6"/>
  <c r="L246" i="6"/>
  <c r="I409" i="6" a="1"/>
  <c r="I409" i="6" s="1"/>
  <c r="J409" i="6" s="1"/>
  <c r="L83" i="6"/>
  <c r="I602" i="6" a="1"/>
  <c r="I602" i="6" s="1"/>
  <c r="L276" i="6"/>
  <c r="K290" i="6"/>
  <c r="M290" i="6"/>
  <c r="J24" i="6"/>
  <c r="K24" i="6" s="1"/>
  <c r="L24" i="6"/>
  <c r="J119" i="6"/>
  <c r="K119" i="6" s="1"/>
  <c r="L119" i="6"/>
  <c r="L186" i="6"/>
  <c r="J186" i="6"/>
  <c r="I476" i="6" a="1"/>
  <c r="I476" i="6" s="1"/>
  <c r="L150" i="6"/>
  <c r="J150" i="6"/>
  <c r="L241" i="6"/>
  <c r="J241" i="6"/>
  <c r="I485" i="6" a="1"/>
  <c r="I485" i="6" s="1"/>
  <c r="L159" i="6"/>
  <c r="L13" i="6"/>
  <c r="J13" i="6"/>
  <c r="J203" i="6"/>
  <c r="M203" i="6" s="1"/>
  <c r="L19" i="6"/>
  <c r="J19" i="6"/>
  <c r="M19" i="6" s="1"/>
  <c r="J174" i="6"/>
  <c r="L174" i="6"/>
  <c r="I553" i="6" a="1"/>
  <c r="I553" i="6" s="1"/>
  <c r="L227" i="6"/>
  <c r="J159" i="6"/>
  <c r="J30" i="6"/>
  <c r="M30" i="6" s="1"/>
  <c r="L30" i="6"/>
  <c r="I415" i="6" a="1"/>
  <c r="I415" i="6" s="1"/>
  <c r="L415" i="6" s="1"/>
  <c r="J89" i="6"/>
  <c r="L89" i="6"/>
  <c r="L102" i="6"/>
  <c r="L109" i="6"/>
  <c r="J197" i="6"/>
  <c r="K197" i="6" s="1"/>
  <c r="L197" i="6"/>
  <c r="J181" i="6"/>
  <c r="M181" i="6" s="1"/>
  <c r="L181" i="6"/>
  <c r="I517" i="6" a="1"/>
  <c r="I517" i="6" s="1"/>
  <c r="L517" i="6" s="1"/>
  <c r="L191" i="6"/>
  <c r="J191" i="6"/>
  <c r="K191" i="6" s="1"/>
  <c r="I646" i="6" a="1"/>
  <c r="I646" i="6" s="1"/>
  <c r="J646" i="6" s="1"/>
  <c r="J320" i="6"/>
  <c r="K282" i="6"/>
  <c r="J236" i="6"/>
  <c r="L282" i="6"/>
  <c r="K297" i="6"/>
  <c r="J326" i="6"/>
  <c r="K218" i="6"/>
  <c r="M218" i="6"/>
  <c r="M126" i="6"/>
  <c r="K126" i="6"/>
  <c r="L195" i="6"/>
  <c r="M211" i="6"/>
  <c r="L218" i="6"/>
  <c r="I344" i="6" a="1"/>
  <c r="I344" i="6" s="1"/>
  <c r="J344" i="6" s="1"/>
  <c r="J54" i="6"/>
  <c r="L54" i="6"/>
  <c r="J222" i="6"/>
  <c r="L222" i="6"/>
  <c r="I427" i="6" a="1"/>
  <c r="I427" i="6" s="1"/>
  <c r="L427" i="6" s="1"/>
  <c r="L101" i="6"/>
  <c r="J101" i="6"/>
  <c r="K101" i="6" s="1"/>
  <c r="J123" i="6"/>
  <c r="K123" i="6" s="1"/>
  <c r="L123" i="6"/>
  <c r="L199" i="6"/>
  <c r="J199" i="6"/>
  <c r="M199" i="6" s="1"/>
  <c r="I628" i="6" a="1"/>
  <c r="I628" i="6" s="1"/>
  <c r="J302" i="6"/>
  <c r="K302" i="6" s="1"/>
  <c r="L302" i="6"/>
  <c r="K324" i="6"/>
  <c r="M324" i="6"/>
  <c r="I509" i="6" a="1"/>
  <c r="I509" i="6" s="1"/>
  <c r="J509" i="6" s="1"/>
  <c r="J183" i="6"/>
  <c r="M183" i="6" s="1"/>
  <c r="I631" i="6" a="1"/>
  <c r="I631" i="6" s="1"/>
  <c r="J631" i="6" s="1"/>
  <c r="J305" i="6"/>
  <c r="M305" i="6" s="1"/>
  <c r="I359" i="6" a="1"/>
  <c r="I359" i="6" s="1"/>
  <c r="J359" i="6" s="1"/>
  <c r="I499" i="6" a="1"/>
  <c r="I499" i="6" s="1"/>
  <c r="J173" i="6"/>
  <c r="K173" i="6" s="1"/>
  <c r="L155" i="6"/>
  <c r="K291" i="6"/>
  <c r="M294" i="6"/>
  <c r="I372" i="6" a="1"/>
  <c r="I372" i="6" s="1"/>
  <c r="J372" i="6" s="1"/>
  <c r="K372" i="6" s="1"/>
  <c r="J46" i="6"/>
  <c r="M46" i="6" s="1"/>
  <c r="J413" i="6"/>
  <c r="M413" i="6" s="1"/>
  <c r="L46" i="6"/>
  <c r="J87" i="6"/>
  <c r="K171" i="6"/>
  <c r="J25" i="6"/>
  <c r="M25" i="6" s="1"/>
  <c r="J163" i="6"/>
  <c r="M163" i="6" s="1"/>
  <c r="I339" i="6" a="1"/>
  <c r="I339" i="6" s="1"/>
  <c r="I536" i="6" a="1"/>
  <c r="I536" i="6" s="1"/>
  <c r="J210" i="6"/>
  <c r="M210" i="6" s="1"/>
  <c r="L60" i="6"/>
  <c r="J233" i="6"/>
  <c r="J49" i="6"/>
  <c r="L87" i="6"/>
  <c r="I437" i="6" a="1"/>
  <c r="I437" i="6" s="1"/>
  <c r="I763" i="6" s="1" a="1"/>
  <c r="I763" i="6" s="1"/>
  <c r="J111" i="6"/>
  <c r="M111" i="6" s="1"/>
  <c r="P1959" i="6"/>
  <c r="L14" i="6"/>
  <c r="J14" i="6"/>
  <c r="J44" i="6"/>
  <c r="L44" i="6"/>
  <c r="M193" i="6"/>
  <c r="K193" i="6"/>
  <c r="J224" i="6"/>
  <c r="L224" i="6"/>
  <c r="K234" i="6"/>
  <c r="M234" i="6"/>
  <c r="I564" i="6" a="1"/>
  <c r="I564" i="6" s="1"/>
  <c r="L238" i="6"/>
  <c r="J238" i="6"/>
  <c r="L278" i="6"/>
  <c r="J278" i="6"/>
  <c r="L338" i="6"/>
  <c r="I664" i="6" a="1"/>
  <c r="I664" i="6" s="1"/>
  <c r="J338" i="6"/>
  <c r="L15" i="6"/>
  <c r="J15" i="6"/>
  <c r="L35" i="6"/>
  <c r="J35" i="6"/>
  <c r="J72" i="6"/>
  <c r="I398" i="6" a="1"/>
  <c r="I398" i="6" s="1"/>
  <c r="L72" i="6"/>
  <c r="L166" i="6"/>
  <c r="I492" i="6" a="1"/>
  <c r="I492" i="6" s="1"/>
  <c r="I818" i="6" s="1" a="1"/>
  <c r="I818" i="6" s="1"/>
  <c r="I1144" i="6" s="1" a="1"/>
  <c r="I1144" i="6" s="1"/>
  <c r="I1470" i="6" s="1" a="1"/>
  <c r="I1470" i="6" s="1"/>
  <c r="J166" i="6"/>
  <c r="I432" i="6" a="1"/>
  <c r="I432" i="6" s="1"/>
  <c r="L106" i="6"/>
  <c r="J106" i="6"/>
  <c r="M109" i="6"/>
  <c r="K109" i="6"/>
  <c r="I469" i="6" a="1"/>
  <c r="I469" i="6" s="1"/>
  <c r="L143" i="6"/>
  <c r="J143" i="6"/>
  <c r="I527" i="6" a="1"/>
  <c r="I527" i="6" s="1"/>
  <c r="L201" i="6"/>
  <c r="J201" i="6"/>
  <c r="L230" i="6"/>
  <c r="J230" i="6"/>
  <c r="M257" i="6"/>
  <c r="K257" i="6"/>
  <c r="M268" i="6"/>
  <c r="K268" i="6"/>
  <c r="L5" i="6"/>
  <c r="I331" i="6" a="1"/>
  <c r="I331" i="6" s="1"/>
  <c r="J5" i="6"/>
  <c r="I355" i="6" a="1"/>
  <c r="I355" i="6" s="1"/>
  <c r="L29" i="6"/>
  <c r="J29" i="6"/>
  <c r="L32" i="6"/>
  <c r="J32" i="6"/>
  <c r="I365" i="6" a="1"/>
  <c r="I365" i="6" s="1"/>
  <c r="J39" i="6"/>
  <c r="L39" i="6"/>
  <c r="I379" i="6" a="1"/>
  <c r="I379" i="6" s="1"/>
  <c r="L53" i="6"/>
  <c r="J53" i="6"/>
  <c r="J63" i="6"/>
  <c r="I389" i="6" a="1"/>
  <c r="I389" i="6" s="1"/>
  <c r="L63" i="6"/>
  <c r="L93" i="6"/>
  <c r="J93" i="6"/>
  <c r="I505" i="6" a="1"/>
  <c r="I505" i="6" s="1"/>
  <c r="L179" i="6"/>
  <c r="J179" i="6"/>
  <c r="L214" i="6"/>
  <c r="J214" i="6"/>
  <c r="J244" i="6"/>
  <c r="L244" i="6"/>
  <c r="L308" i="6"/>
  <c r="J308" i="6"/>
  <c r="I360" i="6" a="1"/>
  <c r="I360" i="6" s="1"/>
  <c r="L34" i="6"/>
  <c r="J34" i="6"/>
  <c r="L28" i="6"/>
  <c r="J28" i="6"/>
  <c r="I391" i="6" a="1"/>
  <c r="I391" i="6" s="1"/>
  <c r="J65" i="6"/>
  <c r="L65" i="6"/>
  <c r="L68" i="6"/>
  <c r="J68" i="6"/>
  <c r="I401" i="6" a="1"/>
  <c r="I401" i="6" s="1"/>
  <c r="J75" i="6"/>
  <c r="L75" i="6"/>
  <c r="J8" i="6"/>
  <c r="L8" i="6"/>
  <c r="L16" i="6"/>
  <c r="J16" i="6"/>
  <c r="J21" i="6"/>
  <c r="L21" i="6"/>
  <c r="I352" i="6" a="1"/>
  <c r="I352" i="6" s="1"/>
  <c r="J26" i="6"/>
  <c r="L26" i="6"/>
  <c r="K42" i="6"/>
  <c r="M42" i="6"/>
  <c r="J45" i="6"/>
  <c r="I371" i="6" a="1"/>
  <c r="I371" i="6" s="1"/>
  <c r="L45" i="6"/>
  <c r="L58" i="6"/>
  <c r="I384" i="6" a="1"/>
  <c r="I384" i="6" s="1"/>
  <c r="J58" i="6"/>
  <c r="I408" i="6" a="1"/>
  <c r="I408" i="6" s="1"/>
  <c r="L82" i="6"/>
  <c r="J82" i="6"/>
  <c r="J90" i="6"/>
  <c r="L90" i="6"/>
  <c r="M112" i="6"/>
  <c r="K112" i="6"/>
  <c r="L130" i="6"/>
  <c r="I456" i="6" a="1"/>
  <c r="I456" i="6" s="1"/>
  <c r="I782" i="6" s="1" a="1"/>
  <c r="I782" i="6" s="1"/>
  <c r="I1108" i="6" s="1" a="1"/>
  <c r="I1108" i="6" s="1"/>
  <c r="I1434" i="6" s="1" a="1"/>
  <c r="I1434" i="6" s="1"/>
  <c r="I1760" i="6" s="1" a="1"/>
  <c r="I1760" i="6" s="1"/>
  <c r="J130" i="6"/>
  <c r="I461" i="6" a="1"/>
  <c r="I461" i="6" s="1"/>
  <c r="J135" i="6"/>
  <c r="L135" i="6"/>
  <c r="L140" i="6"/>
  <c r="J140" i="6"/>
  <c r="I475" i="6" a="1"/>
  <c r="I475" i="6" s="1"/>
  <c r="L149" i="6"/>
  <c r="J149" i="6"/>
  <c r="I480" i="6" a="1"/>
  <c r="I480" i="6" s="1"/>
  <c r="L154" i="6"/>
  <c r="J154" i="6"/>
  <c r="J164" i="6"/>
  <c r="L164" i="6"/>
  <c r="M184" i="6"/>
  <c r="K184" i="6"/>
  <c r="J225" i="6"/>
  <c r="L225" i="6"/>
  <c r="J239" i="6"/>
  <c r="L239" i="6"/>
  <c r="L249" i="6"/>
  <c r="J249" i="6"/>
  <c r="L311" i="6"/>
  <c r="J311" i="6"/>
  <c r="I670" i="6" a="1"/>
  <c r="I670" i="6" s="1"/>
  <c r="J36" i="6"/>
  <c r="L36" i="6"/>
  <c r="K79" i="6"/>
  <c r="M79" i="6"/>
  <c r="L107" i="6"/>
  <c r="J107" i="6"/>
  <c r="I448" i="6" a="1"/>
  <c r="I448" i="6" s="1"/>
  <c r="L122" i="6"/>
  <c r="J122" i="6"/>
  <c r="I451" i="6" a="1"/>
  <c r="I451" i="6" s="1"/>
  <c r="L125" i="6"/>
  <c r="J125" i="6"/>
  <c r="I493" i="6" a="1"/>
  <c r="I493" i="6" s="1"/>
  <c r="L167" i="6"/>
  <c r="J167" i="6"/>
  <c r="L194" i="6"/>
  <c r="J194" i="6"/>
  <c r="M252" i="6"/>
  <c r="K252" i="6"/>
  <c r="L266" i="6"/>
  <c r="J266" i="6"/>
  <c r="J279" i="6"/>
  <c r="L279" i="6"/>
  <c r="I421" i="6" a="1"/>
  <c r="I421" i="6" s="1"/>
  <c r="L95" i="6"/>
  <c r="J95" i="6"/>
  <c r="L50" i="6"/>
  <c r="J50" i="6"/>
  <c r="I396" i="6" a="1"/>
  <c r="I396" i="6" s="1"/>
  <c r="L70" i="6"/>
  <c r="J70" i="6"/>
  <c r="L88" i="6"/>
  <c r="J88" i="6"/>
  <c r="J110" i="6"/>
  <c r="L110" i="6"/>
  <c r="J144" i="6"/>
  <c r="L144" i="6"/>
  <c r="J170" i="6"/>
  <c r="L170" i="6"/>
  <c r="I528" i="6" a="1"/>
  <c r="I528" i="6" s="1"/>
  <c r="I854" i="6" s="1" a="1"/>
  <c r="I854" i="6" s="1"/>
  <c r="I1180" i="6" s="1" a="1"/>
  <c r="I1180" i="6" s="1"/>
  <c r="L202" i="6"/>
  <c r="J202" i="6"/>
  <c r="L215" i="6"/>
  <c r="J215" i="6"/>
  <c r="I571" i="6" a="1"/>
  <c r="I571" i="6" s="1"/>
  <c r="I897" i="6" s="1" a="1"/>
  <c r="I897" i="6" s="1"/>
  <c r="I1223" i="6" s="1" a="1"/>
  <c r="I1223" i="6" s="1"/>
  <c r="L245" i="6"/>
  <c r="J245" i="6"/>
  <c r="I626" i="6" a="1"/>
  <c r="I626" i="6" s="1"/>
  <c r="J300" i="6"/>
  <c r="L300" i="6"/>
  <c r="J314" i="6"/>
  <c r="L314" i="6"/>
  <c r="J327" i="6"/>
  <c r="L327" i="6"/>
  <c r="K6" i="6"/>
  <c r="M6" i="6"/>
  <c r="I343" i="6" a="1"/>
  <c r="I343" i="6" s="1"/>
  <c r="I669" i="6" s="1" a="1"/>
  <c r="I669" i="6" s="1"/>
  <c r="L17" i="6"/>
  <c r="J17" i="6"/>
  <c r="J27" i="6"/>
  <c r="I353" i="6" a="1"/>
  <c r="I353" i="6" s="1"/>
  <c r="L27" i="6"/>
  <c r="L64" i="6"/>
  <c r="J64" i="6"/>
  <c r="I420" i="6" a="1"/>
  <c r="I420" i="6" s="1"/>
  <c r="L94" i="6"/>
  <c r="J94" i="6"/>
  <c r="L104" i="6"/>
  <c r="J104" i="6"/>
  <c r="I443" i="6" a="1"/>
  <c r="I443" i="6" s="1"/>
  <c r="J117" i="6"/>
  <c r="L117" i="6"/>
  <c r="L147" i="6"/>
  <c r="J147" i="6"/>
  <c r="J162" i="6"/>
  <c r="L162" i="6"/>
  <c r="J189" i="6"/>
  <c r="L189" i="6"/>
  <c r="M197" i="6"/>
  <c r="J207" i="6"/>
  <c r="L207" i="6"/>
  <c r="L242" i="6"/>
  <c r="J242" i="6"/>
  <c r="I587" i="6" a="1"/>
  <c r="I587" i="6" s="1"/>
  <c r="L261" i="6"/>
  <c r="J261" i="6"/>
  <c r="I600" i="6" a="1"/>
  <c r="I600" i="6" s="1"/>
  <c r="J274" i="6"/>
  <c r="L274" i="6"/>
  <c r="I412" i="6" a="1"/>
  <c r="I412" i="6" s="1"/>
  <c r="L86" i="6"/>
  <c r="J86" i="6"/>
  <c r="L212" i="6"/>
  <c r="I538" i="6" a="1"/>
  <c r="I538" i="6" s="1"/>
  <c r="J212" i="6"/>
  <c r="I547" i="6" a="1"/>
  <c r="I547" i="6" s="1"/>
  <c r="L221" i="6"/>
  <c r="J221" i="6"/>
  <c r="I552" i="6" a="1"/>
  <c r="I552" i="6" s="1"/>
  <c r="L226" i="6"/>
  <c r="J226" i="6"/>
  <c r="J280" i="6"/>
  <c r="L280" i="6"/>
  <c r="J9" i="6"/>
  <c r="L9" i="6"/>
  <c r="I335" i="6" a="1"/>
  <c r="I335" i="6" s="1"/>
  <c r="L22" i="6"/>
  <c r="I348" i="6" a="1"/>
  <c r="I348" i="6" s="1"/>
  <c r="J22" i="6"/>
  <c r="J56" i="6"/>
  <c r="L56" i="6"/>
  <c r="L59" i="6"/>
  <c r="J59" i="6"/>
  <c r="I400" i="6" a="1"/>
  <c r="I400" i="6" s="1"/>
  <c r="J74" i="6"/>
  <c r="L74" i="6"/>
  <c r="L77" i="6"/>
  <c r="J77" i="6"/>
  <c r="I403" i="6" a="1"/>
  <c r="I403" i="6" s="1"/>
  <c r="L51" i="6"/>
  <c r="J51" i="6"/>
  <c r="I397" i="6" a="1"/>
  <c r="I397" i="6" s="1"/>
  <c r="L71" i="6"/>
  <c r="J71" i="6"/>
  <c r="J80" i="6"/>
  <c r="L80" i="6"/>
  <c r="L446" i="6"/>
  <c r="I772" i="6" a="1"/>
  <c r="I772" i="6" s="1"/>
  <c r="J446" i="6"/>
  <c r="M123" i="6"/>
  <c r="J128" i="6"/>
  <c r="L128" i="6"/>
  <c r="J152" i="6"/>
  <c r="L152" i="6"/>
  <c r="J285" i="6"/>
  <c r="L285" i="6"/>
  <c r="J301" i="6"/>
  <c r="L301" i="6"/>
  <c r="I767" i="6" a="1"/>
  <c r="I767" i="6" s="1"/>
  <c r="J441" i="6"/>
  <c r="L441" i="6"/>
  <c r="M145" i="6"/>
  <c r="K145" i="6"/>
  <c r="I484" i="6" a="1"/>
  <c r="I484" i="6" s="1"/>
  <c r="L158" i="6"/>
  <c r="J158" i="6"/>
  <c r="I542" i="6" a="1"/>
  <c r="I542" i="6" s="1"/>
  <c r="J216" i="6"/>
  <c r="L216" i="6"/>
  <c r="L256" i="6"/>
  <c r="J256" i="6"/>
  <c r="L298" i="6"/>
  <c r="J298" i="6"/>
  <c r="M315" i="6"/>
  <c r="K315" i="6"/>
  <c r="J92" i="6"/>
  <c r="L92" i="6"/>
  <c r="J270" i="6"/>
  <c r="L270" i="6"/>
  <c r="I601" i="6" a="1"/>
  <c r="I601" i="6" s="1"/>
  <c r="L275" i="6"/>
  <c r="J275" i="6"/>
  <c r="I607" i="6" a="1"/>
  <c r="I607" i="6" s="1"/>
  <c r="J281" i="6"/>
  <c r="L281" i="6"/>
  <c r="J431" i="6"/>
  <c r="L431" i="6"/>
  <c r="I444" i="6" a="1"/>
  <c r="I444" i="6" s="1"/>
  <c r="J118" i="6"/>
  <c r="L118" i="6"/>
  <c r="L142" i="6"/>
  <c r="J142" i="6"/>
  <c r="I468" i="6" a="1"/>
  <c r="I468" i="6" s="1"/>
  <c r="L190" i="6"/>
  <c r="J190" i="6"/>
  <c r="J200" i="6"/>
  <c r="L200" i="6"/>
  <c r="L219" i="6"/>
  <c r="J219" i="6"/>
  <c r="J20" i="6"/>
  <c r="L20" i="6"/>
  <c r="L23" i="6"/>
  <c r="J23" i="6"/>
  <c r="J38" i="6"/>
  <c r="I364" i="6" a="1"/>
  <c r="I364" i="6" s="1"/>
  <c r="L38" i="6"/>
  <c r="L41" i="6"/>
  <c r="I367" i="6" a="1"/>
  <c r="I367" i="6" s="1"/>
  <c r="J41" i="6"/>
  <c r="I378" i="6" a="1"/>
  <c r="I378" i="6" s="1"/>
  <c r="L52" i="6"/>
  <c r="J52" i="6"/>
  <c r="J57" i="6"/>
  <c r="L57" i="6"/>
  <c r="J62" i="6"/>
  <c r="I388" i="6" a="1"/>
  <c r="I388" i="6" s="1"/>
  <c r="L62" i="6"/>
  <c r="J81" i="6"/>
  <c r="L81" i="6"/>
  <c r="J98" i="6"/>
  <c r="L98" i="6"/>
  <c r="I455" i="6" a="1"/>
  <c r="I455" i="6" s="1"/>
  <c r="L129" i="6"/>
  <c r="J129" i="6"/>
  <c r="J153" i="6"/>
  <c r="I479" i="6" a="1"/>
  <c r="I479" i="6" s="1"/>
  <c r="L153" i="6"/>
  <c r="I504" i="6" a="1"/>
  <c r="I504" i="6" s="1"/>
  <c r="L178" i="6"/>
  <c r="J178" i="6"/>
  <c r="K181" i="6"/>
  <c r="L251" i="6"/>
  <c r="J251" i="6"/>
  <c r="I612" i="6" a="1"/>
  <c r="I612" i="6" s="1"/>
  <c r="L286" i="6"/>
  <c r="J286" i="6"/>
  <c r="L76" i="6"/>
  <c r="I402" i="6" a="1"/>
  <c r="I402" i="6" s="1"/>
  <c r="J4" i="6"/>
  <c r="J7" i="6"/>
  <c r="K10" i="6"/>
  <c r="J73" i="6"/>
  <c r="J76" i="6"/>
  <c r="K111" i="6"/>
  <c r="I477" i="6" a="1"/>
  <c r="I477" i="6" s="1"/>
  <c r="L151" i="6"/>
  <c r="J151" i="6"/>
  <c r="K183" i="6"/>
  <c r="L374" i="6"/>
  <c r="I700" i="6" a="1"/>
  <c r="I700" i="6" s="1"/>
  <c r="J374" i="6"/>
  <c r="L84" i="6"/>
  <c r="L91" i="6"/>
  <c r="J481" i="6"/>
  <c r="L481" i="6"/>
  <c r="L160" i="6"/>
  <c r="J160" i="6"/>
  <c r="L165" i="6"/>
  <c r="M173" i="6"/>
  <c r="L180" i="6"/>
  <c r="I928" i="6" a="1"/>
  <c r="I928" i="6" s="1"/>
  <c r="L602" i="6"/>
  <c r="J602" i="6"/>
  <c r="L292" i="6"/>
  <c r="J292" i="6"/>
  <c r="L6" i="6"/>
  <c r="L12" i="6"/>
  <c r="L42" i="6"/>
  <c r="L48" i="6"/>
  <c r="L78" i="6"/>
  <c r="J83" i="6"/>
  <c r="L138" i="6"/>
  <c r="L145" i="6"/>
  <c r="J155" i="6"/>
  <c r="L182" i="6"/>
  <c r="K195" i="6"/>
  <c r="L210" i="6"/>
  <c r="L217" i="6"/>
  <c r="J227" i="6"/>
  <c r="L257" i="6"/>
  <c r="J259" i="6"/>
  <c r="L259" i="6"/>
  <c r="J276" i="6"/>
  <c r="J283" i="6"/>
  <c r="L290" i="6"/>
  <c r="L294" i="6"/>
  <c r="I957" i="6" a="1"/>
  <c r="I957" i="6" s="1"/>
  <c r="L317" i="6"/>
  <c r="I643" i="6" a="1"/>
  <c r="I643" i="6" s="1"/>
  <c r="J317" i="6"/>
  <c r="I645" i="6" a="1"/>
  <c r="I645" i="6" s="1"/>
  <c r="L319" i="6"/>
  <c r="L323" i="6"/>
  <c r="J323" i="6"/>
  <c r="I346" i="6" a="1"/>
  <c r="I346" i="6" s="1"/>
  <c r="I350" i="6" a="1"/>
  <c r="I350" i="6" s="1"/>
  <c r="I366" i="6" a="1"/>
  <c r="I366" i="6" s="1"/>
  <c r="L372" i="6"/>
  <c r="L115" i="6"/>
  <c r="J115" i="6"/>
  <c r="I340" i="6" a="1"/>
  <c r="I340" i="6" s="1"/>
  <c r="I666" i="6" s="1" a="1"/>
  <c r="I666" i="6" s="1"/>
  <c r="J11" i="6"/>
  <c r="K25" i="6"/>
  <c r="K55" i="6"/>
  <c r="K61" i="6"/>
  <c r="J69" i="6"/>
  <c r="J85" i="6"/>
  <c r="J105" i="6"/>
  <c r="I332" i="6" a="1"/>
  <c r="I332" i="6" s="1"/>
  <c r="I658" i="6" s="1" a="1"/>
  <c r="I658" i="6" s="1"/>
  <c r="I342" i="6" a="1"/>
  <c r="I342" i="6" s="1"/>
  <c r="M372" i="6"/>
  <c r="I394" i="6" a="1"/>
  <c r="I394" i="6" s="1"/>
  <c r="I467" i="6" a="1"/>
  <c r="I467" i="6" s="1"/>
  <c r="I844" i="6" a="1"/>
  <c r="I844" i="6" s="1"/>
  <c r="L518" i="6"/>
  <c r="J518" i="6"/>
  <c r="I563" i="6" a="1"/>
  <c r="I563" i="6" s="1"/>
  <c r="J237" i="6"/>
  <c r="L247" i="6"/>
  <c r="J247" i="6"/>
  <c r="M273" i="6"/>
  <c r="K273" i="6"/>
  <c r="I651" i="6" a="1"/>
  <c r="I651" i="6" s="1"/>
  <c r="I977" i="6" s="1" a="1"/>
  <c r="I977" i="6" s="1"/>
  <c r="J325" i="6"/>
  <c r="L325" i="6"/>
  <c r="K19" i="6"/>
  <c r="J33" i="6"/>
  <c r="J47" i="6"/>
  <c r="J100" i="6"/>
  <c r="J120" i="6"/>
  <c r="K127" i="6"/>
  <c r="J132" i="6"/>
  <c r="I718" i="6" a="1"/>
  <c r="I718" i="6" s="1"/>
  <c r="I1044" i="6" s="1" a="1"/>
  <c r="I1044" i="6" s="1"/>
  <c r="L392" i="6"/>
  <c r="J392" i="6"/>
  <c r="L120" i="6"/>
  <c r="J137" i="6"/>
  <c r="L192" i="6"/>
  <c r="J209" i="6"/>
  <c r="L234" i="6"/>
  <c r="J254" i="6"/>
  <c r="J263" i="6"/>
  <c r="I619" i="6" a="1"/>
  <c r="I619" i="6" s="1"/>
  <c r="L293" i="6"/>
  <c r="L303" i="6"/>
  <c r="J303" i="6"/>
  <c r="J309" i="6"/>
  <c r="L315" i="6"/>
  <c r="I707" i="6" a="1"/>
  <c r="I707" i="6" s="1"/>
  <c r="L381" i="6"/>
  <c r="I422" i="6" a="1"/>
  <c r="I422" i="6" s="1"/>
  <c r="I436" i="6" a="1"/>
  <c r="I436" i="6" s="1"/>
  <c r="I438" i="6" a="1"/>
  <c r="I438" i="6" s="1"/>
  <c r="L112" i="6"/>
  <c r="I856" i="6" a="1"/>
  <c r="I856" i="6" s="1"/>
  <c r="J530" i="6"/>
  <c r="L530" i="6"/>
  <c r="L463" i="6"/>
  <c r="J463" i="6"/>
  <c r="J157" i="6"/>
  <c r="J172" i="6"/>
  <c r="J177" i="6"/>
  <c r="J192" i="6"/>
  <c r="K199" i="6"/>
  <c r="J204" i="6"/>
  <c r="L237" i="6"/>
  <c r="L386" i="6"/>
  <c r="I712" i="6" a="1"/>
  <c r="I712" i="6" s="1"/>
  <c r="J386" i="6"/>
  <c r="I368" i="6" a="1"/>
  <c r="I368" i="6" s="1"/>
  <c r="I377" i="6" a="1"/>
  <c r="I377" i="6" s="1"/>
  <c r="J60" i="6"/>
  <c r="J66" i="6"/>
  <c r="L97" i="6"/>
  <c r="J97" i="6"/>
  <c r="L105" i="6"/>
  <c r="L137" i="6"/>
  <c r="L139" i="6"/>
  <c r="I465" i="6" a="1"/>
  <c r="I465" i="6" s="1"/>
  <c r="J485" i="6"/>
  <c r="L485" i="6"/>
  <c r="L169" i="6"/>
  <c r="J169" i="6"/>
  <c r="I826" i="6" a="1"/>
  <c r="I826" i="6" s="1"/>
  <c r="L500" i="6"/>
  <c r="J500" i="6"/>
  <c r="L177" i="6"/>
  <c r="L204" i="6"/>
  <c r="L209" i="6"/>
  <c r="L268" i="6"/>
  <c r="J287" i="6"/>
  <c r="J293" i="6"/>
  <c r="I623" i="6" a="1"/>
  <c r="I623" i="6" s="1"/>
  <c r="L297" i="6"/>
  <c r="J307" i="6"/>
  <c r="I362" i="6" a="1"/>
  <c r="I362" i="6" s="1"/>
  <c r="J381" i="6"/>
  <c r="I829" i="6" a="1"/>
  <c r="I829" i="6" s="1"/>
  <c r="J503" i="6"/>
  <c r="L503" i="6"/>
  <c r="I510" i="6" a="1"/>
  <c r="I510" i="6" s="1"/>
  <c r="L184" i="6"/>
  <c r="I513" i="6" a="1"/>
  <c r="I513" i="6" s="1"/>
  <c r="L187" i="6"/>
  <c r="J187" i="6"/>
  <c r="J535" i="6"/>
  <c r="I861" i="6" a="1"/>
  <c r="I861" i="6" s="1"/>
  <c r="L535" i="6"/>
  <c r="J229" i="6"/>
  <c r="L273" i="6"/>
  <c r="K305" i="6"/>
  <c r="K319" i="6"/>
  <c r="M102" i="6"/>
  <c r="K102" i="6"/>
  <c r="L124" i="6"/>
  <c r="J124" i="6"/>
  <c r="J146" i="6"/>
  <c r="I472" i="6" a="1"/>
  <c r="I472" i="6" s="1"/>
  <c r="I813" i="6" a="1"/>
  <c r="I813" i="6" s="1"/>
  <c r="L487" i="6"/>
  <c r="J487" i="6"/>
  <c r="M174" i="6"/>
  <c r="K174" i="6"/>
  <c r="L196" i="6"/>
  <c r="J196" i="6"/>
  <c r="I591" i="6" a="1"/>
  <c r="I591" i="6" s="1"/>
  <c r="J265" i="6"/>
  <c r="K313" i="6"/>
  <c r="M313" i="6"/>
  <c r="I373" i="6" a="1"/>
  <c r="I373" i="6" s="1"/>
  <c r="I405" i="6" a="1"/>
  <c r="I405" i="6" s="1"/>
  <c r="L79" i="6"/>
  <c r="K89" i="6"/>
  <c r="M89" i="6"/>
  <c r="J99" i="6"/>
  <c r="I425" i="6" a="1"/>
  <c r="I425" i="6" s="1"/>
  <c r="L131" i="6"/>
  <c r="I457" i="6" a="1"/>
  <c r="I457" i="6" s="1"/>
  <c r="I783" i="6" s="1" a="1"/>
  <c r="I783" i="6" s="1"/>
  <c r="J134" i="6"/>
  <c r="I460" i="6" a="1"/>
  <c r="I460" i="6" s="1"/>
  <c r="K161" i="6"/>
  <c r="M161" i="6"/>
  <c r="I524" i="6" a="1"/>
  <c r="I524" i="6" s="1"/>
  <c r="J198" i="6"/>
  <c r="K206" i="6"/>
  <c r="M206" i="6"/>
  <c r="I584" i="6" a="1"/>
  <c r="I584" i="6" s="1"/>
  <c r="J258" i="6"/>
  <c r="I603" i="6" a="1"/>
  <c r="I603" i="6" s="1"/>
  <c r="L277" i="6"/>
  <c r="J277" i="6"/>
  <c r="I615" i="6" a="1"/>
  <c r="I615" i="6" s="1"/>
  <c r="L289" i="6"/>
  <c r="L646" i="6"/>
  <c r="J322" i="6"/>
  <c r="I648" i="6" a="1"/>
  <c r="I648" i="6" s="1"/>
  <c r="I654" i="6" a="1"/>
  <c r="I654" i="6" s="1"/>
  <c r="I980" i="6" s="1" a="1"/>
  <c r="I980" i="6" s="1"/>
  <c r="I1306" i="6" s="1" a="1"/>
  <c r="I1306" i="6" s="1"/>
  <c r="J328" i="6"/>
  <c r="L328" i="6"/>
  <c r="I347" i="6" a="1"/>
  <c r="I347" i="6" s="1"/>
  <c r="I865" i="6" a="1"/>
  <c r="I865" i="6" s="1"/>
  <c r="L539" i="6"/>
  <c r="J539" i="6"/>
  <c r="I549" i="6" a="1"/>
  <c r="I549" i="6" s="1"/>
  <c r="L223" i="6"/>
  <c r="J223" i="6"/>
  <c r="I574" i="6" a="1"/>
  <c r="I574" i="6" s="1"/>
  <c r="L248" i="6"/>
  <c r="K272" i="6"/>
  <c r="M272" i="6"/>
  <c r="I610" i="6" a="1"/>
  <c r="I610" i="6" s="1"/>
  <c r="L284" i="6"/>
  <c r="K289" i="6"/>
  <c r="M289" i="6"/>
  <c r="J316" i="6"/>
  <c r="L316" i="6"/>
  <c r="K320" i="6"/>
  <c r="M320" i="6"/>
  <c r="K326" i="6"/>
  <c r="M326" i="6"/>
  <c r="I341" i="6" a="1"/>
  <c r="I341" i="6" s="1"/>
  <c r="I667" i="6" s="1" a="1"/>
  <c r="I667" i="6" s="1"/>
  <c r="I356" i="6" a="1"/>
  <c r="I356" i="6" s="1"/>
  <c r="I434" i="6" a="1"/>
  <c r="I434" i="6" s="1"/>
  <c r="I880" i="6" a="1"/>
  <c r="I880" i="6" s="1"/>
  <c r="L554" i="6"/>
  <c r="J554" i="6"/>
  <c r="I579" i="6" a="1"/>
  <c r="I579" i="6" s="1"/>
  <c r="L253" i="6"/>
  <c r="L260" i="6"/>
  <c r="I586" i="6" a="1"/>
  <c r="I586" i="6" s="1"/>
  <c r="J84" i="6"/>
  <c r="J96" i="6"/>
  <c r="L99" i="6"/>
  <c r="L111" i="6"/>
  <c r="M119" i="6"/>
  <c r="J121" i="6"/>
  <c r="L126" i="6"/>
  <c r="K131" i="6"/>
  <c r="J136" i="6"/>
  <c r="J141" i="6"/>
  <c r="J148" i="6"/>
  <c r="J156" i="6"/>
  <c r="K163" i="6"/>
  <c r="J168" i="6"/>
  <c r="L171" i="6"/>
  <c r="I825" i="6" a="1"/>
  <c r="I825" i="6" s="1"/>
  <c r="L499" i="6"/>
  <c r="J499" i="6"/>
  <c r="J176" i="6"/>
  <c r="L183" i="6"/>
  <c r="M191" i="6"/>
  <c r="L198" i="6"/>
  <c r="K203" i="6"/>
  <c r="J208" i="6"/>
  <c r="J213" i="6"/>
  <c r="J220" i="6"/>
  <c r="J228" i="6"/>
  <c r="L561" i="6"/>
  <c r="I887" i="6" a="1"/>
  <c r="I887" i="6" s="1"/>
  <c r="J561" i="6"/>
  <c r="K243" i="6"/>
  <c r="J248" i="6"/>
  <c r="J253" i="6"/>
  <c r="L258" i="6"/>
  <c r="J260" i="6"/>
  <c r="J267" i="6"/>
  <c r="I595" i="6" a="1"/>
  <c r="I595" i="6" s="1"/>
  <c r="I921" i="6" s="1" a="1"/>
  <c r="I921" i="6" s="1"/>
  <c r="L269" i="6"/>
  <c r="J284" i="6"/>
  <c r="L291" i="6"/>
  <c r="K304" i="6"/>
  <c r="J306" i="6"/>
  <c r="I632" i="6" a="1"/>
  <c r="I632" i="6" s="1"/>
  <c r="L306" i="6"/>
  <c r="L320" i="6"/>
  <c r="L322" i="6"/>
  <c r="P655" i="6"/>
  <c r="I333" i="6" a="1"/>
  <c r="I333" i="6" s="1"/>
  <c r="I345" i="6" a="1"/>
  <c r="I345" i="6" s="1"/>
  <c r="I671" i="6" s="1" a="1"/>
  <c r="I671" i="6" s="1"/>
  <c r="I997" i="6" s="1" a="1"/>
  <c r="I997" i="6" s="1"/>
  <c r="I1323" i="6" s="1" a="1"/>
  <c r="I1323" i="6" s="1"/>
  <c r="I1649" i="6" s="1" a="1"/>
  <c r="I1649" i="6" s="1"/>
  <c r="I429" i="6" a="1"/>
  <c r="I429" i="6" s="1"/>
  <c r="I808" i="6" a="1"/>
  <c r="I808" i="6" s="1"/>
  <c r="L482" i="6"/>
  <c r="J482" i="6"/>
  <c r="I817" i="6" a="1"/>
  <c r="I817" i="6" s="1"/>
  <c r="J491" i="6"/>
  <c r="L491" i="6"/>
  <c r="I514" i="6" a="1"/>
  <c r="I514" i="6" s="1"/>
  <c r="J188" i="6"/>
  <c r="J543" i="6"/>
  <c r="I869" i="6" a="1"/>
  <c r="I869" i="6" s="1"/>
  <c r="L543" i="6"/>
  <c r="L228" i="6"/>
  <c r="L243" i="6"/>
  <c r="I576" i="6" a="1"/>
  <c r="I576" i="6" s="1"/>
  <c r="I902" i="6" s="1" a="1"/>
  <c r="I902" i="6" s="1"/>
  <c r="J250" i="6"/>
  <c r="M255" i="6"/>
  <c r="K255" i="6"/>
  <c r="I588" i="6" a="1"/>
  <c r="I588" i="6" s="1"/>
  <c r="L262" i="6"/>
  <c r="J262" i="6"/>
  <c r="L628" i="6"/>
  <c r="I954" i="6" a="1"/>
  <c r="I954" i="6" s="1"/>
  <c r="I1280" i="6" s="1" a="1"/>
  <c r="I1280" i="6" s="1"/>
  <c r="J628" i="6"/>
  <c r="L304" i="6"/>
  <c r="I337" i="6" a="1"/>
  <c r="I337" i="6" s="1"/>
  <c r="I743" i="6" a="1"/>
  <c r="I743" i="6" s="1"/>
  <c r="L417" i="6"/>
  <c r="J417" i="6"/>
  <c r="J37" i="6"/>
  <c r="J40" i="6"/>
  <c r="J43" i="6"/>
  <c r="K46" i="6"/>
  <c r="I519" i="6" a="1"/>
  <c r="I519" i="6" s="1"/>
  <c r="L193" i="6"/>
  <c r="L404" i="6"/>
  <c r="J404" i="6"/>
  <c r="I439" i="6" a="1"/>
  <c r="I439" i="6" s="1"/>
  <c r="L113" i="6"/>
  <c r="K116" i="6"/>
  <c r="M116" i="6"/>
  <c r="L156" i="6"/>
  <c r="P329" i="6"/>
  <c r="J12" i="6"/>
  <c r="J48" i="6"/>
  <c r="J78" i="6"/>
  <c r="K108" i="6"/>
  <c r="J113" i="6"/>
  <c r="L116" i="6"/>
  <c r="L133" i="6"/>
  <c r="J133" i="6"/>
  <c r="I802" i="6" a="1"/>
  <c r="I802" i="6" s="1"/>
  <c r="L476" i="6"/>
  <c r="J476" i="6"/>
  <c r="J165" i="6"/>
  <c r="L175" i="6"/>
  <c r="I501" i="6" a="1"/>
  <c r="I501" i="6" s="1"/>
  <c r="K180" i="6"/>
  <c r="J185" i="6"/>
  <c r="L188" i="6"/>
  <c r="I531" i="6" a="1"/>
  <c r="I531" i="6" s="1"/>
  <c r="I857" i="6" s="1" a="1"/>
  <c r="I857" i="6" s="1"/>
  <c r="I1183" i="6" s="1" a="1"/>
  <c r="I1183" i="6" s="1"/>
  <c r="L205" i="6"/>
  <c r="J205" i="6"/>
  <c r="I862" i="6" a="1"/>
  <c r="I862" i="6" s="1"/>
  <c r="L536" i="6"/>
  <c r="J536" i="6"/>
  <c r="L213" i="6"/>
  <c r="J217" i="6"/>
  <c r="I566" i="6" a="1"/>
  <c r="I566" i="6" s="1"/>
  <c r="L240" i="6"/>
  <c r="J240" i="6"/>
  <c r="L255" i="6"/>
  <c r="M269" i="6"/>
  <c r="J310" i="6"/>
  <c r="I636" i="6" a="1"/>
  <c r="I636" i="6" s="1"/>
  <c r="L310" i="6"/>
  <c r="I665" i="6" a="1"/>
  <c r="I665" i="6" s="1"/>
  <c r="J339" i="6"/>
  <c r="L339" i="6"/>
  <c r="I383" i="6" a="1"/>
  <c r="I383" i="6" s="1"/>
  <c r="I709" i="6" s="1" a="1"/>
  <c r="I709" i="6" s="1"/>
  <c r="I387" i="6" a="1"/>
  <c r="I387" i="6" s="1"/>
  <c r="I713" i="6" s="1" a="1"/>
  <c r="I713" i="6" s="1"/>
  <c r="I393" i="6" a="1"/>
  <c r="I393" i="6" s="1"/>
  <c r="I736" i="6" a="1"/>
  <c r="I736" i="6" s="1"/>
  <c r="I1062" i="6" s="1" a="1"/>
  <c r="I1062" i="6" s="1"/>
  <c r="L410" i="6"/>
  <c r="J410" i="6"/>
  <c r="J91" i="6"/>
  <c r="I790" i="6" a="1"/>
  <c r="I790" i="6" s="1"/>
  <c r="I1116" i="6" s="1" a="1"/>
  <c r="I1116" i="6" s="1"/>
  <c r="I1442" i="6" s="1" a="1"/>
  <c r="I1442" i="6" s="1"/>
  <c r="L464" i="6"/>
  <c r="J464" i="6"/>
  <c r="J31" i="6"/>
  <c r="J67" i="6"/>
  <c r="M101" i="6"/>
  <c r="J103" i="6"/>
  <c r="L108" i="6"/>
  <c r="J138" i="6"/>
  <c r="I879" i="6" a="1"/>
  <c r="I879" i="6" s="1"/>
  <c r="L553" i="6"/>
  <c r="J553" i="6"/>
  <c r="I558" i="6" a="1"/>
  <c r="I558" i="6" s="1"/>
  <c r="L232" i="6"/>
  <c r="J232" i="6"/>
  <c r="I578" i="6" a="1"/>
  <c r="I578" i="6" s="1"/>
  <c r="L252" i="6"/>
  <c r="I590" i="6" a="1"/>
  <c r="I590" i="6" s="1"/>
  <c r="J264" i="6"/>
  <c r="L264" i="6"/>
  <c r="I597" i="6" a="1"/>
  <c r="I597" i="6" s="1"/>
  <c r="J271" i="6"/>
  <c r="L609" i="6"/>
  <c r="I935" i="6" a="1"/>
  <c r="I935" i="6" s="1"/>
  <c r="J609" i="6"/>
  <c r="I940" i="6" a="1"/>
  <c r="I940" i="6" s="1"/>
  <c r="L614" i="6"/>
  <c r="J614" i="6"/>
  <c r="L296" i="6"/>
  <c r="J296" i="6"/>
  <c r="J329" i="6"/>
  <c r="M329" i="6" s="1"/>
  <c r="L329" i="6"/>
  <c r="I361" i="6" a="1"/>
  <c r="I361" i="6" s="1"/>
  <c r="I687" i="6" s="1" a="1"/>
  <c r="I687" i="6" s="1"/>
  <c r="I376" i="6" a="1"/>
  <c r="I376" i="6" s="1"/>
  <c r="I385" i="6" a="1"/>
  <c r="I385" i="6" s="1"/>
  <c r="L413" i="6"/>
  <c r="I964" i="6" a="1"/>
  <c r="I964" i="6" s="1"/>
  <c r="L638" i="6"/>
  <c r="J638" i="6"/>
  <c r="I354" i="6" a="1"/>
  <c r="I354" i="6" s="1"/>
  <c r="I680" i="6" s="1" a="1"/>
  <c r="I680" i="6" s="1"/>
  <c r="I357" i="6" a="1"/>
  <c r="I357" i="6" s="1"/>
  <c r="I369" i="6" a="1"/>
  <c r="I369" i="6" s="1"/>
  <c r="I411" i="6" a="1"/>
  <c r="I411" i="6" s="1"/>
  <c r="I414" i="6" a="1"/>
  <c r="I414" i="6" s="1"/>
  <c r="I430" i="6" a="1"/>
  <c r="I430" i="6" s="1"/>
  <c r="I433" i="6" a="1"/>
  <c r="I433" i="6" s="1"/>
  <c r="I440" i="6" a="1"/>
  <c r="I440" i="6" s="1"/>
  <c r="I766" i="6" s="1" a="1"/>
  <c r="I766" i="6" s="1"/>
  <c r="I490" i="6" a="1"/>
  <c r="I490" i="6" s="1"/>
  <c r="J288" i="6"/>
  <c r="J299" i="6"/>
  <c r="J312" i="6"/>
  <c r="J318" i="6"/>
  <c r="K321" i="6"/>
  <c r="I375" i="6" a="1"/>
  <c r="I375" i="6" s="1"/>
  <c r="I395" i="6" a="1"/>
  <c r="I395" i="6" s="1"/>
  <c r="I407" i="6" a="1"/>
  <c r="I407" i="6" s="1"/>
  <c r="I445" i="6" a="1"/>
  <c r="I445" i="6" s="1"/>
  <c r="I470" i="6" a="1"/>
  <c r="I470" i="6" s="1"/>
  <c r="I474" i="6" a="1"/>
  <c r="I474" i="6" s="1"/>
  <c r="I502" i="6" a="1"/>
  <c r="I502" i="6" s="1"/>
  <c r="I496" i="6" a="1"/>
  <c r="I496" i="6" s="1"/>
  <c r="I498" i="6" a="1"/>
  <c r="I498" i="6" s="1"/>
  <c r="I512" i="6" a="1"/>
  <c r="I512" i="6" s="1"/>
  <c r="I442" i="6" a="1"/>
  <c r="I442" i="6" s="1"/>
  <c r="L288" i="6"/>
  <c r="L312" i="6"/>
  <c r="I334" i="6" a="1"/>
  <c r="I334" i="6" s="1"/>
  <c r="I449" i="6" a="1"/>
  <c r="I449" i="6" s="1"/>
  <c r="I454" i="6" a="1"/>
  <c r="I454" i="6" s="1"/>
  <c r="I780" i="6" s="1" a="1"/>
  <c r="I780" i="6" s="1"/>
  <c r="I515" i="6" a="1"/>
  <c r="I515" i="6" s="1"/>
  <c r="I419" i="6" a="1"/>
  <c r="I419" i="6" s="1"/>
  <c r="I478" i="6" a="1"/>
  <c r="I478" i="6" s="1"/>
  <c r="I494" i="6" a="1"/>
  <c r="I494" i="6" s="1"/>
  <c r="I416" i="6" a="1"/>
  <c r="I416" i="6" s="1"/>
  <c r="I742" i="6" s="1" a="1"/>
  <c r="I742" i="6" s="1"/>
  <c r="I1068" i="6" s="1" a="1"/>
  <c r="I1068" i="6" s="1"/>
  <c r="I424" i="6" a="1"/>
  <c r="I424" i="6" s="1"/>
  <c r="I426" i="6" a="1"/>
  <c r="I426" i="6" s="1"/>
  <c r="I752" i="6" s="1" a="1"/>
  <c r="I752" i="6" s="1"/>
  <c r="I489" i="6" a="1"/>
  <c r="I489" i="6" s="1"/>
  <c r="I520" i="6" a="1"/>
  <c r="I520" i="6" s="1"/>
  <c r="I560" i="6" a="1"/>
  <c r="I560" i="6" s="1"/>
  <c r="I573" i="6" a="1"/>
  <c r="I573" i="6" s="1"/>
  <c r="I899" i="6" s="1" a="1"/>
  <c r="I899" i="6" s="1"/>
  <c r="I406" i="6" a="1"/>
  <c r="I406" i="6" s="1"/>
  <c r="I458" i="6" a="1"/>
  <c r="I458" i="6" s="1"/>
  <c r="I399" i="6" a="1"/>
  <c r="I399" i="6" s="1"/>
  <c r="I473" i="6" a="1"/>
  <c r="I473" i="6" s="1"/>
  <c r="I799" i="6" s="1" a="1"/>
  <c r="I799" i="6" s="1"/>
  <c r="I546" i="6" a="1"/>
  <c r="I546" i="6" s="1"/>
  <c r="I567" i="6" a="1"/>
  <c r="I567" i="6" s="1"/>
  <c r="I893" i="6" s="1" a="1"/>
  <c r="I893" i="6" s="1"/>
  <c r="I330" i="6" a="1"/>
  <c r="I330" i="6" s="1"/>
  <c r="I349" i="6" a="1"/>
  <c r="I349" i="6" s="1"/>
  <c r="I358" i="6" a="1"/>
  <c r="I358" i="6" s="1"/>
  <c r="I370" i="6" a="1"/>
  <c r="I370" i="6" s="1"/>
  <c r="I418" i="6" a="1"/>
  <c r="I418" i="6" s="1"/>
  <c r="I744" i="6" s="1" a="1"/>
  <c r="I744" i="6" s="1"/>
  <c r="I450" i="6" a="1"/>
  <c r="I450" i="6" s="1"/>
  <c r="I486" i="6" a="1"/>
  <c r="I486" i="6" s="1"/>
  <c r="I540" i="6" a="1"/>
  <c r="I540" i="6" s="1"/>
  <c r="I866" i="6" s="1" a="1"/>
  <c r="I866" i="6" s="1"/>
  <c r="I1192" i="6" s="1" a="1"/>
  <c r="I1192" i="6" s="1"/>
  <c r="I1518" i="6" s="1" a="1"/>
  <c r="I1518" i="6" s="1"/>
  <c r="I453" i="6" a="1"/>
  <c r="I453" i="6" s="1"/>
  <c r="I462" i="6" a="1"/>
  <c r="I462" i="6" s="1"/>
  <c r="I497" i="6" a="1"/>
  <c r="I497" i="6" s="1"/>
  <c r="I823" i="6" s="1" a="1"/>
  <c r="I823" i="6" s="1"/>
  <c r="I511" i="6" a="1"/>
  <c r="I511" i="6" s="1"/>
  <c r="I837" i="6" s="1" a="1"/>
  <c r="I837" i="6" s="1"/>
  <c r="I516" i="6" a="1"/>
  <c r="I516" i="6" s="1"/>
  <c r="I842" i="6" s="1" a="1"/>
  <c r="I842" i="6" s="1"/>
  <c r="I1168" i="6" s="1" a="1"/>
  <c r="I1168" i="6" s="1"/>
  <c r="I466" i="6" a="1"/>
  <c r="I466" i="6" s="1"/>
  <c r="I488" i="6" a="1"/>
  <c r="I488" i="6" s="1"/>
  <c r="I506" i="6" a="1"/>
  <c r="I506" i="6" s="1"/>
  <c r="I555" i="6" a="1"/>
  <c r="I555" i="6" s="1"/>
  <c r="I881" i="6" s="1" a="1"/>
  <c r="I881" i="6" s="1"/>
  <c r="I1207" i="6" s="1" a="1"/>
  <c r="I1207" i="6" s="1"/>
  <c r="I428" i="6" a="1"/>
  <c r="I428" i="6" s="1"/>
  <c r="I650" i="6" a="1"/>
  <c r="I650" i="6" s="1"/>
  <c r="L324" i="6"/>
  <c r="I351" i="6" a="1"/>
  <c r="I351" i="6" s="1"/>
  <c r="I382" i="6" a="1"/>
  <c r="I382" i="6" s="1"/>
  <c r="I459" i="6" a="1"/>
  <c r="I459" i="6" s="1"/>
  <c r="I550" i="6" a="1"/>
  <c r="I550" i="6" s="1"/>
  <c r="I423" i="6" a="1"/>
  <c r="I423" i="6" s="1"/>
  <c r="I749" i="6" s="1" a="1"/>
  <c r="I749" i="6" s="1"/>
  <c r="I1075" i="6" s="1" a="1"/>
  <c r="I1075" i="6" s="1"/>
  <c r="I507" i="6" a="1"/>
  <c r="I507" i="6" s="1"/>
  <c r="I529" i="6" a="1"/>
  <c r="I529" i="6" s="1"/>
  <c r="I855" i="6" s="1" a="1"/>
  <c r="I855" i="6" s="1"/>
  <c r="I532" i="6" a="1"/>
  <c r="I532" i="6" s="1"/>
  <c r="I858" i="6" s="1" a="1"/>
  <c r="I858" i="6" s="1"/>
  <c r="I562" i="6" a="1"/>
  <c r="I562" i="6" s="1"/>
  <c r="I598" i="6" a="1"/>
  <c r="I598" i="6" s="1"/>
  <c r="I924" i="6" s="1" a="1"/>
  <c r="I924" i="6" s="1"/>
  <c r="I435" i="6" a="1"/>
  <c r="I435" i="6" s="1"/>
  <c r="I761" i="6" s="1" a="1"/>
  <c r="I761" i="6" s="1"/>
  <c r="I452" i="6" a="1"/>
  <c r="I452" i="6" s="1"/>
  <c r="I778" i="6" s="1" a="1"/>
  <c r="I778" i="6" s="1"/>
  <c r="I1104" i="6" s="1" a="1"/>
  <c r="I1104" i="6" s="1"/>
  <c r="I548" i="6" a="1"/>
  <c r="I548" i="6" s="1"/>
  <c r="I652" i="6" a="1"/>
  <c r="I652" i="6" s="1"/>
  <c r="I525" i="6" a="1"/>
  <c r="I525" i="6" s="1"/>
  <c r="I545" i="6" a="1"/>
  <c r="I545" i="6" s="1"/>
  <c r="I871" i="6" s="1" a="1"/>
  <c r="I871" i="6" s="1"/>
  <c r="I559" i="6" a="1"/>
  <c r="I559" i="6" s="1"/>
  <c r="I885" i="6" s="1" a="1"/>
  <c r="I885" i="6" s="1"/>
  <c r="I592" i="6" a="1"/>
  <c r="I592" i="6" s="1"/>
  <c r="I918" i="6" s="1" a="1"/>
  <c r="I918" i="6" s="1"/>
  <c r="I363" i="6" a="1"/>
  <c r="I363" i="6" s="1"/>
  <c r="I380" i="6" a="1"/>
  <c r="I380" i="6" s="1"/>
  <c r="I706" i="6" s="1" a="1"/>
  <c r="I706" i="6" s="1"/>
  <c r="I447" i="6" a="1"/>
  <c r="I447" i="6" s="1"/>
  <c r="I773" i="6" s="1" a="1"/>
  <c r="I773" i="6" s="1"/>
  <c r="I534" i="6" a="1"/>
  <c r="I534" i="6" s="1"/>
  <c r="I583" i="6" a="1"/>
  <c r="I583" i="6" s="1"/>
  <c r="I594" i="6" a="1"/>
  <c r="I594" i="6" s="1"/>
  <c r="I596" i="6" a="1"/>
  <c r="I596" i="6" s="1"/>
  <c r="I922" i="6" s="1" a="1"/>
  <c r="I922" i="6" s="1"/>
  <c r="I1248" i="6" s="1" a="1"/>
  <c r="I1248" i="6" s="1"/>
  <c r="I674" i="6" a="1"/>
  <c r="I674" i="6" s="1"/>
  <c r="I522" i="6" a="1"/>
  <c r="I522" i="6" s="1"/>
  <c r="I585" i="6" a="1"/>
  <c r="I585" i="6" s="1"/>
  <c r="I911" i="6" s="1" a="1"/>
  <c r="I911" i="6" s="1"/>
  <c r="I604" i="6" a="1"/>
  <c r="I604" i="6" s="1"/>
  <c r="I930" i="6" s="1" a="1"/>
  <c r="I930" i="6" s="1"/>
  <c r="I608" i="6" a="1"/>
  <c r="I608" i="6" s="1"/>
  <c r="I627" i="6" a="1"/>
  <c r="I627" i="6" s="1"/>
  <c r="I580" i="6" a="1"/>
  <c r="I580" i="6" s="1"/>
  <c r="I471" i="6" a="1"/>
  <c r="I471" i="6" s="1"/>
  <c r="I797" i="6" s="1" a="1"/>
  <c r="I797" i="6" s="1"/>
  <c r="I1123" i="6" s="1" a="1"/>
  <c r="I1123" i="6" s="1"/>
  <c r="I1449" i="6" s="1" a="1"/>
  <c r="I1449" i="6" s="1"/>
  <c r="I495" i="6" a="1"/>
  <c r="I495" i="6" s="1"/>
  <c r="I821" i="6" s="1" a="1"/>
  <c r="I821" i="6" s="1"/>
  <c r="I1147" i="6" s="1" a="1"/>
  <c r="I1147" i="6" s="1"/>
  <c r="I541" i="6" a="1"/>
  <c r="I541" i="6" s="1"/>
  <c r="I575" i="6" a="1"/>
  <c r="I575" i="6" s="1"/>
  <c r="I634" i="6" a="1"/>
  <c r="I634" i="6" s="1"/>
  <c r="I960" i="6" s="1" a="1"/>
  <c r="I960" i="6" s="1"/>
  <c r="I544" i="6" a="1"/>
  <c r="I544" i="6" s="1"/>
  <c r="I483" i="6" a="1"/>
  <c r="I483" i="6" s="1"/>
  <c r="I508" i="6" a="1"/>
  <c r="I508" i="6" s="1"/>
  <c r="I568" i="6" a="1"/>
  <c r="I568" i="6" s="1"/>
  <c r="I894" i="6" s="1" a="1"/>
  <c r="I894" i="6" s="1"/>
  <c r="I616" i="6" a="1"/>
  <c r="I616" i="6" s="1"/>
  <c r="I620" i="6" a="1"/>
  <c r="I620" i="6" s="1"/>
  <c r="I577" i="6" a="1"/>
  <c r="I577" i="6" s="1"/>
  <c r="I903" i="6" s="1" a="1"/>
  <c r="I903" i="6" s="1"/>
  <c r="I582" i="6" a="1"/>
  <c r="I582" i="6" s="1"/>
  <c r="I908" i="6" s="1" a="1"/>
  <c r="I908" i="6" s="1"/>
  <c r="I1234" i="6" s="1" a="1"/>
  <c r="I1234" i="6" s="1"/>
  <c r="I618" i="6" a="1"/>
  <c r="I618" i="6" s="1"/>
  <c r="I630" i="6" a="1"/>
  <c r="I630" i="6" s="1"/>
  <c r="I526" i="6" a="1"/>
  <c r="I526" i="6" s="1"/>
  <c r="I551" i="6" a="1"/>
  <c r="I551" i="6" s="1"/>
  <c r="I565" i="6" a="1"/>
  <c r="I565" i="6" s="1"/>
  <c r="I570" i="6" a="1"/>
  <c r="I570" i="6" s="1"/>
  <c r="I572" i="6" a="1"/>
  <c r="I572" i="6" s="1"/>
  <c r="I390" i="6" a="1"/>
  <c r="I390" i="6" s="1"/>
  <c r="I716" i="6" s="1" a="1"/>
  <c r="I716" i="6" s="1"/>
  <c r="I1042" i="6" s="1" a="1"/>
  <c r="I1042" i="6" s="1"/>
  <c r="I1368" i="6" s="1" a="1"/>
  <c r="I1368" i="6" s="1"/>
  <c r="I523" i="6" a="1"/>
  <c r="I523" i="6" s="1"/>
  <c r="I849" i="6" s="1" a="1"/>
  <c r="I849" i="6" s="1"/>
  <c r="I537" i="6" a="1"/>
  <c r="I537" i="6" s="1"/>
  <c r="I611" i="6" a="1"/>
  <c r="I611" i="6" s="1"/>
  <c r="I613" i="6" a="1"/>
  <c r="I613" i="6" s="1"/>
  <c r="I939" i="6" s="1" a="1"/>
  <c r="I939" i="6" s="1"/>
  <c r="P981" i="6"/>
  <c r="I642" i="6" a="1"/>
  <c r="I642" i="6" s="1"/>
  <c r="I661" i="6" a="1"/>
  <c r="I661" i="6" s="1"/>
  <c r="I722" i="6" a="1"/>
  <c r="I722" i="6" s="1"/>
  <c r="I1048" i="6" s="1" a="1"/>
  <c r="I1048" i="6" s="1"/>
  <c r="I1374" i="6" s="1" a="1"/>
  <c r="I1374" i="6" s="1"/>
  <c r="I1700" i="6" s="1" a="1"/>
  <c r="I1700" i="6" s="1"/>
  <c r="I624" i="6" a="1"/>
  <c r="I624" i="6" s="1"/>
  <c r="I950" i="6" s="1" a="1"/>
  <c r="I950" i="6" s="1"/>
  <c r="I1276" i="6" s="1" a="1"/>
  <c r="I1276" i="6" s="1"/>
  <c r="I635" i="6" a="1"/>
  <c r="I635" i="6" s="1"/>
  <c r="I961" i="6" s="1" a="1"/>
  <c r="I961" i="6" s="1"/>
  <c r="I644" i="6" a="1"/>
  <c r="I644" i="6" s="1"/>
  <c r="I691" i="6" a="1"/>
  <c r="I691" i="6" s="1"/>
  <c r="I599" i="6" a="1"/>
  <c r="I599" i="6" s="1"/>
  <c r="I925" i="6" s="1" a="1"/>
  <c r="I925" i="6" s="1"/>
  <c r="I1251" i="6" s="1" a="1"/>
  <c r="I1251" i="6" s="1"/>
  <c r="I556" i="6" a="1"/>
  <c r="I556" i="6" s="1"/>
  <c r="I621" i="6" a="1"/>
  <c r="I621" i="6" s="1"/>
  <c r="I637" i="6" a="1"/>
  <c r="I637" i="6" s="1"/>
  <c r="I639" i="6" a="1"/>
  <c r="I639" i="6" s="1"/>
  <c r="I965" i="6" s="1" a="1"/>
  <c r="I965" i="6" s="1"/>
  <c r="I1291" i="6" s="1" a="1"/>
  <c r="I1291" i="6" s="1"/>
  <c r="I789" i="6" a="1"/>
  <c r="I789" i="6" s="1"/>
  <c r="I1115" i="6" s="1" a="1"/>
  <c r="I1115" i="6" s="1"/>
  <c r="I733" i="6" a="1"/>
  <c r="I733" i="6" s="1"/>
  <c r="I769" i="6" a="1"/>
  <c r="I769" i="6" s="1"/>
  <c r="I1095" i="6" s="1" a="1"/>
  <c r="I1095" i="6" s="1"/>
  <c r="I647" i="6" a="1"/>
  <c r="I647" i="6" s="1"/>
  <c r="I973" i="6" s="1" a="1"/>
  <c r="I973" i="6" s="1"/>
  <c r="I1299" i="6" s="1" a="1"/>
  <c r="I1299" i="6" s="1"/>
  <c r="I655" i="6" a="1"/>
  <c r="I655" i="6" s="1"/>
  <c r="I705" i="6" a="1"/>
  <c r="I705" i="6" s="1"/>
  <c r="I1031" i="6" s="1" a="1"/>
  <c r="I1031" i="6" s="1"/>
  <c r="I1357" i="6" s="1" a="1"/>
  <c r="I1357" i="6" s="1"/>
  <c r="I622" i="6" a="1"/>
  <c r="I622" i="6" s="1"/>
  <c r="G655" i="6"/>
  <c r="I685" i="6" a="1"/>
  <c r="I685" i="6" s="1"/>
  <c r="I720" i="6" a="1"/>
  <c r="I720" i="6" s="1"/>
  <c r="I875" i="6" a="1"/>
  <c r="I875" i="6" s="1"/>
  <c r="I1201" i="6" s="1" a="1"/>
  <c r="I1201" i="6" s="1"/>
  <c r="I819" i="6" a="1"/>
  <c r="I819" i="6" s="1"/>
  <c r="I839" i="6" a="1"/>
  <c r="I839" i="6" s="1"/>
  <c r="I1165" i="6" s="1" a="1"/>
  <c r="I1165" i="6" s="1"/>
  <c r="I1491" i="6" s="1" a="1"/>
  <c r="I1491" i="6" s="1"/>
  <c r="I878" i="6" a="1"/>
  <c r="I878" i="6" s="1"/>
  <c r="I1204" i="6" s="1" a="1"/>
  <c r="I1204" i="6" s="1"/>
  <c r="I735" i="6" a="1"/>
  <c r="I735" i="6" s="1"/>
  <c r="I741" i="6" a="1"/>
  <c r="I741" i="6" s="1"/>
  <c r="I1067" i="6" s="1" a="1"/>
  <c r="I1067" i="6" s="1"/>
  <c r="I1393" i="6" s="1" a="1"/>
  <c r="I1393" i="6" s="1"/>
  <c r="I1719" i="6" s="1" a="1"/>
  <c r="I1719" i="6" s="1"/>
  <c r="I747" i="6" a="1"/>
  <c r="I747" i="6" s="1"/>
  <c r="I703" i="6" a="1"/>
  <c r="I703" i="6" s="1"/>
  <c r="I1029" i="6" s="1" a="1"/>
  <c r="I1029" i="6" s="1"/>
  <c r="I1355" i="6" s="1" a="1"/>
  <c r="I1355" i="6" s="1"/>
  <c r="I757" i="6" a="1"/>
  <c r="I757" i="6" s="1"/>
  <c r="I1083" i="6" s="1" a="1"/>
  <c r="I1083" i="6" s="1"/>
  <c r="I693" i="6" a="1"/>
  <c r="I693" i="6" s="1"/>
  <c r="I1019" i="6" s="1" a="1"/>
  <c r="I1019" i="6" s="1"/>
  <c r="I794" i="6" a="1"/>
  <c r="I794" i="6" s="1"/>
  <c r="I910" i="6" a="1"/>
  <c r="I910" i="6" s="1"/>
  <c r="I1236" i="6" s="1" a="1"/>
  <c r="I1236" i="6" s="1"/>
  <c r="I625" i="6" a="1"/>
  <c r="I625" i="6" s="1"/>
  <c r="I951" i="6" s="1" a="1"/>
  <c r="I951" i="6" s="1"/>
  <c r="I640" i="6" a="1"/>
  <c r="I640" i="6" s="1"/>
  <c r="I966" i="6" s="1" a="1"/>
  <c r="I966" i="6" s="1"/>
  <c r="I521" i="6" a="1"/>
  <c r="I521" i="6" s="1"/>
  <c r="I557" i="6" a="1"/>
  <c r="I557" i="6" s="1"/>
  <c r="I581" i="6" a="1"/>
  <c r="I581" i="6" s="1"/>
  <c r="I907" i="6" s="1" a="1"/>
  <c r="I907" i="6" s="1"/>
  <c r="I629" i="6" a="1"/>
  <c r="I629" i="6" s="1"/>
  <c r="I955" i="6" s="1" a="1"/>
  <c r="I955" i="6" s="1"/>
  <c r="I633" i="6" a="1"/>
  <c r="I633" i="6" s="1"/>
  <c r="I746" i="6" a="1"/>
  <c r="I746" i="6" s="1"/>
  <c r="I715" i="6" a="1"/>
  <c r="I715" i="6" s="1"/>
  <c r="I770" i="6" a="1"/>
  <c r="I770" i="6" s="1"/>
  <c r="I807" i="6" a="1"/>
  <c r="I807" i="6" s="1"/>
  <c r="I1133" i="6" s="1" a="1"/>
  <c r="I1133" i="6" s="1"/>
  <c r="I649" i="6" a="1"/>
  <c r="I649" i="6" s="1"/>
  <c r="I831" i="6" a="1"/>
  <c r="I831" i="6" s="1"/>
  <c r="I739" i="6" a="1"/>
  <c r="I739" i="6" s="1"/>
  <c r="I815" i="6" a="1"/>
  <c r="I815" i="6" s="1"/>
  <c r="I1141" i="6" s="1" a="1"/>
  <c r="I1141" i="6" s="1"/>
  <c r="I1467" i="6" s="1" a="1"/>
  <c r="I1467" i="6" s="1"/>
  <c r="I1793" i="6" s="1" a="1"/>
  <c r="I1793" i="6" s="1"/>
  <c r="I533" i="6" a="1"/>
  <c r="I533" i="6" s="1"/>
  <c r="I569" i="6" a="1"/>
  <c r="I569" i="6" s="1"/>
  <c r="I593" i="6" a="1"/>
  <c r="I593" i="6" s="1"/>
  <c r="I919" i="6" s="1" a="1"/>
  <c r="I919" i="6" s="1"/>
  <c r="I606" i="6" a="1"/>
  <c r="I606" i="6" s="1"/>
  <c r="I662" i="6" a="1"/>
  <c r="I662" i="6" s="1"/>
  <c r="I988" i="6" s="1" a="1"/>
  <c r="I988" i="6" s="1"/>
  <c r="I1314" i="6" s="1" a="1"/>
  <c r="I1314" i="6" s="1"/>
  <c r="I698" i="6" a="1"/>
  <c r="I698" i="6" s="1"/>
  <c r="I1024" i="6" s="1" a="1"/>
  <c r="I1024" i="6" s="1"/>
  <c r="I730" i="6" a="1"/>
  <c r="I730" i="6" s="1"/>
  <c r="I1056" i="6" s="1" a="1"/>
  <c r="I1056" i="6" s="1"/>
  <c r="I1382" i="6" s="1" a="1"/>
  <c r="I1382" i="6" s="1"/>
  <c r="I1708" i="6" s="1" a="1"/>
  <c r="I1708" i="6" s="1"/>
  <c r="I589" i="6" a="1"/>
  <c r="I589" i="6" s="1"/>
  <c r="I915" i="6" s="1" a="1"/>
  <c r="I915" i="6" s="1"/>
  <c r="I727" i="6" a="1"/>
  <c r="I727" i="6" s="1"/>
  <c r="I853" i="6" a="1"/>
  <c r="I853" i="6" s="1"/>
  <c r="I734" i="6" a="1"/>
  <c r="I734" i="6" s="1"/>
  <c r="I806" i="6" a="1"/>
  <c r="I806" i="6" s="1"/>
  <c r="I949" i="6" a="1"/>
  <c r="I949" i="6" s="1"/>
  <c r="I972" i="6" a="1"/>
  <c r="I972" i="6" s="1"/>
  <c r="I830" i="6" a="1"/>
  <c r="I830" i="6" s="1"/>
  <c r="I900" i="6" a="1"/>
  <c r="I900" i="6" s="1"/>
  <c r="I1226" i="6" s="1" a="1"/>
  <c r="I1226" i="6" s="1"/>
  <c r="I641" i="6" a="1"/>
  <c r="I641" i="6" s="1"/>
  <c r="I967" i="6" s="1" a="1"/>
  <c r="I967" i="6" s="1"/>
  <c r="I679" i="6" a="1"/>
  <c r="I679" i="6" s="1"/>
  <c r="I775" i="6" a="1"/>
  <c r="I775" i="6" s="1"/>
  <c r="I1101" i="6" s="1" a="1"/>
  <c r="I1101" i="6" s="1"/>
  <c r="I1427" i="6" s="1" a="1"/>
  <c r="I1427" i="6" s="1"/>
  <c r="I913" i="6" a="1"/>
  <c r="I913" i="6" s="1"/>
  <c r="I938" i="6" a="1"/>
  <c r="I938" i="6" s="1"/>
  <c r="I1264" i="6" s="1" a="1"/>
  <c r="I1264" i="6" s="1"/>
  <c r="I889" i="6" a="1"/>
  <c r="I889" i="6" s="1"/>
  <c r="I958" i="6" a="1"/>
  <c r="I958" i="6" s="1"/>
  <c r="I1284" i="6" s="1" a="1"/>
  <c r="I1284" i="6" s="1"/>
  <c r="I1610" i="6" s="1" a="1"/>
  <c r="I1610" i="6" s="1"/>
  <c r="I905" i="6" a="1"/>
  <c r="I905" i="6" s="1"/>
  <c r="I1231" i="6" s="1" a="1"/>
  <c r="I1231" i="6" s="1"/>
  <c r="I1557" i="6" s="1" a="1"/>
  <c r="I1557" i="6" s="1"/>
  <c r="I787" i="6" a="1"/>
  <c r="I787" i="6" s="1"/>
  <c r="I1113" i="6" s="1" a="1"/>
  <c r="I1113" i="6" s="1"/>
  <c r="I811" i="6" a="1"/>
  <c r="I811" i="6" s="1"/>
  <c r="I927" i="6" a="1"/>
  <c r="I927" i="6" s="1"/>
  <c r="I605" i="6" a="1"/>
  <c r="I605" i="6" s="1"/>
  <c r="I931" i="6" s="1" a="1"/>
  <c r="I931" i="6" s="1"/>
  <c r="I751" i="6" a="1"/>
  <c r="I751" i="6" s="1"/>
  <c r="I1077" i="6" s="1" a="1"/>
  <c r="I1077" i="6" s="1"/>
  <c r="I1403" i="6" s="1" a="1"/>
  <c r="I1403" i="6" s="1"/>
  <c r="I1729" i="6" s="1" a="1"/>
  <c r="I1729" i="6" s="1"/>
  <c r="I835" i="6" a="1"/>
  <c r="I835" i="6" s="1"/>
  <c r="P1307" i="6"/>
  <c r="I974" i="6" a="1"/>
  <c r="I974" i="6" s="1"/>
  <c r="I933" i="6" a="1"/>
  <c r="I933" i="6" s="1"/>
  <c r="I1259" i="6" s="1" a="1"/>
  <c r="I1259" i="6" s="1"/>
  <c r="I962" i="6" a="1"/>
  <c r="I962" i="6" s="1"/>
  <c r="I1033" i="6" a="1"/>
  <c r="I1033" i="6" s="1"/>
  <c r="I1359" i="6" s="1" a="1"/>
  <c r="I1359" i="6" s="1"/>
  <c r="I1685" i="6" s="1" a="1"/>
  <c r="I1685" i="6" s="1"/>
  <c r="I914" i="6" a="1"/>
  <c r="I914" i="6" s="1"/>
  <c r="I1143" i="6" a="1"/>
  <c r="I1143" i="6" s="1"/>
  <c r="I1191" i="6" a="1"/>
  <c r="I1191" i="6" s="1"/>
  <c r="I1152" i="6" a="1"/>
  <c r="I1152" i="6" s="1"/>
  <c r="I1478" i="6" s="1" a="1"/>
  <c r="I1478" i="6" s="1"/>
  <c r="I1804" i="6" s="1" a="1"/>
  <c r="I1804" i="6" s="1"/>
  <c r="I969" i="6" a="1"/>
  <c r="I969" i="6" s="1"/>
  <c r="I1295" i="6" s="1" a="1"/>
  <c r="I1295" i="6" s="1"/>
  <c r="I1155" i="6" a="1"/>
  <c r="I1155" i="6" s="1"/>
  <c r="I1206" i="6" a="1"/>
  <c r="I1206" i="6" s="1"/>
  <c r="I1532" i="6" s="1" a="1"/>
  <c r="I1532" i="6" s="1"/>
  <c r="I1858" i="6" s="1" a="1"/>
  <c r="I1858" i="6" s="1"/>
  <c r="I1213" i="6" a="1"/>
  <c r="I1213" i="6" s="1"/>
  <c r="I1539" i="6" s="1" a="1"/>
  <c r="I1539" i="6" s="1"/>
  <c r="I1182" i="6" a="1"/>
  <c r="I1182" i="6" s="1"/>
  <c r="I1508" i="6" s="1" a="1"/>
  <c r="I1508" i="6" s="1"/>
  <c r="I929" i="6" a="1"/>
  <c r="I929" i="6" s="1"/>
  <c r="I1290" i="6" a="1"/>
  <c r="I1290" i="6" s="1"/>
  <c r="I1188" i="6" a="1"/>
  <c r="I1188" i="6" s="1"/>
  <c r="I1151" i="6" a="1"/>
  <c r="I1151" i="6" s="1"/>
  <c r="I1266" i="6" a="1"/>
  <c r="I1266" i="6" s="1"/>
  <c r="I1592" i="6" s="1" a="1"/>
  <c r="I1592" i="6" s="1"/>
  <c r="P1633" i="6"/>
  <c r="I617" i="6" a="1"/>
  <c r="I617" i="6" s="1"/>
  <c r="I653" i="6" a="1"/>
  <c r="I653" i="6" s="1"/>
  <c r="I1139" i="6" a="1"/>
  <c r="I1139" i="6" s="1"/>
  <c r="O292" i="5"/>
  <c r="P292" i="5" s="1"/>
  <c r="F260" i="5"/>
  <c r="G260" i="5" s="1"/>
  <c r="I260" i="5" s="1"/>
  <c r="L260" i="5" s="1"/>
  <c r="O80" i="5"/>
  <c r="P80" i="5" s="1"/>
  <c r="O192" i="5"/>
  <c r="P192" i="5" s="1"/>
  <c r="F224" i="5"/>
  <c r="G224" i="5" s="1"/>
  <c r="I224" i="5" s="1"/>
  <c r="F238" i="5"/>
  <c r="G238" i="5" s="1"/>
  <c r="I238" i="5" s="1"/>
  <c r="O250" i="5"/>
  <c r="P250" i="5" s="1"/>
  <c r="O258" i="5"/>
  <c r="P258" i="5" s="1"/>
  <c r="O307" i="5"/>
  <c r="P307" i="5" s="1"/>
  <c r="F332" i="5"/>
  <c r="G332" i="5" s="1"/>
  <c r="O202" i="5"/>
  <c r="P202" i="5" s="1"/>
  <c r="F294" i="5"/>
  <c r="G294" i="5" s="1"/>
  <c r="I294" i="5" s="1"/>
  <c r="O111" i="5"/>
  <c r="P111" i="5" s="1"/>
  <c r="F167" i="5"/>
  <c r="G167" i="5" s="1"/>
  <c r="I167" i="5" s="1"/>
  <c r="F22" i="5"/>
  <c r="G22" i="5" s="1"/>
  <c r="I22" i="5" s="1"/>
  <c r="O112" i="5"/>
  <c r="P112" i="5" s="1"/>
  <c r="F129" i="5"/>
  <c r="G129" i="5" s="1"/>
  <c r="I129" i="5" s="1"/>
  <c r="I455" i="5" s="1" a="1"/>
  <c r="I455" i="5" s="1"/>
  <c r="F156" i="5"/>
  <c r="G156" i="5" s="1"/>
  <c r="I156" i="5" s="1"/>
  <c r="O162" i="5"/>
  <c r="P162" i="5" s="1"/>
  <c r="F168" i="5"/>
  <c r="G168" i="5" s="1"/>
  <c r="I168" i="5" s="1"/>
  <c r="F171" i="5"/>
  <c r="G171" i="5" s="1"/>
  <c r="I171" i="5" s="1"/>
  <c r="I497" i="5" s="1" a="1"/>
  <c r="I497" i="5" s="1"/>
  <c r="I823" i="5" s="1" a="1"/>
  <c r="I823" i="5" s="1"/>
  <c r="F203" i="5"/>
  <c r="G203" i="5" s="1"/>
  <c r="I203" i="5" s="1"/>
  <c r="O56" i="5"/>
  <c r="P56" i="5" s="1"/>
  <c r="F94" i="5"/>
  <c r="G94" i="5" s="1"/>
  <c r="I94" i="5" s="1"/>
  <c r="O168" i="5"/>
  <c r="P168" i="5" s="1"/>
  <c r="F190" i="5"/>
  <c r="G190" i="5" s="1"/>
  <c r="I190" i="5" s="1"/>
  <c r="O228" i="5"/>
  <c r="P228" i="5" s="1"/>
  <c r="F243" i="5"/>
  <c r="G243" i="5" s="1"/>
  <c r="I243" i="5" s="1"/>
  <c r="I569" i="5" s="1" a="1"/>
  <c r="I569" i="5" s="1"/>
  <c r="O267" i="5"/>
  <c r="P267" i="5" s="1"/>
  <c r="F170" i="5"/>
  <c r="G170" i="5" s="1"/>
  <c r="I170" i="5" s="1"/>
  <c r="O205" i="5"/>
  <c r="P205" i="5" s="1"/>
  <c r="F254" i="5"/>
  <c r="G254" i="5" s="1"/>
  <c r="I254" i="5" s="1"/>
  <c r="O282" i="5"/>
  <c r="P282" i="5" s="1"/>
  <c r="F41" i="5"/>
  <c r="G41" i="5" s="1"/>
  <c r="I41" i="5" s="1"/>
  <c r="F110" i="5"/>
  <c r="G110" i="5" s="1"/>
  <c r="I110" i="5" s="1"/>
  <c r="O116" i="5"/>
  <c r="P116" i="5" s="1"/>
  <c r="F160" i="5"/>
  <c r="G160" i="5" s="1"/>
  <c r="I160" i="5" s="1"/>
  <c r="O214" i="5"/>
  <c r="P214" i="5" s="1"/>
  <c r="F232" i="5"/>
  <c r="G232" i="5" s="1"/>
  <c r="I232" i="5" s="1"/>
  <c r="O10" i="5"/>
  <c r="P10" i="5" s="1"/>
  <c r="F45" i="5"/>
  <c r="G45" i="5" s="1"/>
  <c r="I45" i="5" s="1"/>
  <c r="F79" i="5"/>
  <c r="G79" i="5" s="1"/>
  <c r="I79" i="5" s="1"/>
  <c r="I405" i="5" s="1" a="1"/>
  <c r="I405" i="5" s="1"/>
  <c r="F85" i="5"/>
  <c r="G85" i="5" s="1"/>
  <c r="I85" i="5" s="1"/>
  <c r="I411" i="5" s="1" a="1"/>
  <c r="I411" i="5" s="1"/>
  <c r="I737" i="5" s="1" a="1"/>
  <c r="I737" i="5" s="1"/>
  <c r="I1063" i="5" s="1" a="1"/>
  <c r="I1063" i="5" s="1"/>
  <c r="I1389" i="5" s="1" a="1"/>
  <c r="I1389" i="5" s="1"/>
  <c r="I1715" i="5" s="1" a="1"/>
  <c r="I1715" i="5" s="1"/>
  <c r="O100" i="5"/>
  <c r="P100" i="5" s="1"/>
  <c r="F113" i="5"/>
  <c r="G113" i="5" s="1"/>
  <c r="I113" i="5" s="1"/>
  <c r="O143" i="5"/>
  <c r="P143" i="5" s="1"/>
  <c r="O1956" i="5"/>
  <c r="P1956" i="5" s="1"/>
  <c r="F1948" i="5"/>
  <c r="G1948" i="5" s="1"/>
  <c r="O1944" i="5"/>
  <c r="P1944" i="5" s="1"/>
  <c r="F1936" i="5"/>
  <c r="G1936" i="5" s="1"/>
  <c r="O1932" i="5"/>
  <c r="P1932" i="5" s="1"/>
  <c r="F1924" i="5"/>
  <c r="G1924" i="5" s="1"/>
  <c r="O1920" i="5"/>
  <c r="P1920" i="5" s="1"/>
  <c r="F1912" i="5"/>
  <c r="G1912" i="5" s="1"/>
  <c r="O1908" i="5"/>
  <c r="P1908" i="5" s="1"/>
  <c r="F1900" i="5"/>
  <c r="G1900" i="5" s="1"/>
  <c r="O1896" i="5"/>
  <c r="P1896" i="5" s="1"/>
  <c r="F1888" i="5"/>
  <c r="G1888" i="5" s="1"/>
  <c r="O1884" i="5"/>
  <c r="P1884" i="5" s="1"/>
  <c r="F1876" i="5"/>
  <c r="G1876" i="5" s="1"/>
  <c r="O1872" i="5"/>
  <c r="P1872" i="5" s="1"/>
  <c r="F1864" i="5"/>
  <c r="G1864" i="5" s="1"/>
  <c r="O1860" i="5"/>
  <c r="P1860" i="5" s="1"/>
  <c r="O1959" i="5"/>
  <c r="O1957" i="5"/>
  <c r="P1957" i="5" s="1"/>
  <c r="F1952" i="5"/>
  <c r="G1952" i="5" s="1"/>
  <c r="O1948" i="5"/>
  <c r="P1948" i="5" s="1"/>
  <c r="F1940" i="5"/>
  <c r="G1940" i="5" s="1"/>
  <c r="O1936" i="5"/>
  <c r="P1936" i="5" s="1"/>
  <c r="F1928" i="5"/>
  <c r="G1928" i="5" s="1"/>
  <c r="O1924" i="5"/>
  <c r="P1924" i="5" s="1"/>
  <c r="F1916" i="5"/>
  <c r="G1916" i="5" s="1"/>
  <c r="O1912" i="5"/>
  <c r="P1912" i="5" s="1"/>
  <c r="F1904" i="5"/>
  <c r="G1904" i="5" s="1"/>
  <c r="O1900" i="5"/>
  <c r="P1900" i="5" s="1"/>
  <c r="F1892" i="5"/>
  <c r="G1892" i="5" s="1"/>
  <c r="O1888" i="5"/>
  <c r="P1888" i="5" s="1"/>
  <c r="F1880" i="5"/>
  <c r="G1880" i="5" s="1"/>
  <c r="F1955" i="5"/>
  <c r="G1955" i="5" s="1"/>
  <c r="O1950" i="5"/>
  <c r="P1950" i="5" s="1"/>
  <c r="F1943" i="5"/>
  <c r="G1943" i="5" s="1"/>
  <c r="O1941" i="5"/>
  <c r="P1941" i="5" s="1"/>
  <c r="F1939" i="5"/>
  <c r="G1939" i="5" s="1"/>
  <c r="O1937" i="5"/>
  <c r="P1937" i="5" s="1"/>
  <c r="F1934" i="5"/>
  <c r="G1934" i="5" s="1"/>
  <c r="F1930" i="5"/>
  <c r="G1930" i="5" s="1"/>
  <c r="O1928" i="5"/>
  <c r="P1928" i="5" s="1"/>
  <c r="F1903" i="5"/>
  <c r="G1903" i="5" s="1"/>
  <c r="O1901" i="5"/>
  <c r="P1901" i="5" s="1"/>
  <c r="F1898" i="5"/>
  <c r="G1898" i="5" s="1"/>
  <c r="F1894" i="5"/>
  <c r="G1894" i="5" s="1"/>
  <c r="O1892" i="5"/>
  <c r="P1892" i="5" s="1"/>
  <c r="F1874" i="5"/>
  <c r="G1874" i="5" s="1"/>
  <c r="F1868" i="5"/>
  <c r="G1868" i="5" s="1"/>
  <c r="F1861" i="5"/>
  <c r="G1861" i="5" s="1"/>
  <c r="F1852" i="5"/>
  <c r="G1852" i="5" s="1"/>
  <c r="O1848" i="5"/>
  <c r="P1848" i="5" s="1"/>
  <c r="O1946" i="5"/>
  <c r="P1946" i="5" s="1"/>
  <c r="F1958" i="5"/>
  <c r="G1958" i="5" s="1"/>
  <c r="O1954" i="5"/>
  <c r="P1954" i="5" s="1"/>
  <c r="O1951" i="5"/>
  <c r="P1951" i="5" s="1"/>
  <c r="F1944" i="5"/>
  <c r="G1944" i="5" s="1"/>
  <c r="O1942" i="5"/>
  <c r="P1942" i="5" s="1"/>
  <c r="F1935" i="5"/>
  <c r="G1935" i="5" s="1"/>
  <c r="O1933" i="5"/>
  <c r="P1933" i="5" s="1"/>
  <c r="F1956" i="5"/>
  <c r="G1956" i="5" s="1"/>
  <c r="F1927" i="5"/>
  <c r="G1927" i="5" s="1"/>
  <c r="O1925" i="5"/>
  <c r="P1925" i="5" s="1"/>
  <c r="F1959" i="5"/>
  <c r="G1959" i="5" s="1"/>
  <c r="F1945" i="5"/>
  <c r="G1945" i="5" s="1"/>
  <c r="O1943" i="5"/>
  <c r="P1943" i="5" s="1"/>
  <c r="F1941" i="5"/>
  <c r="G1941" i="5" s="1"/>
  <c r="O1939" i="5"/>
  <c r="P1939" i="5" s="1"/>
  <c r="O1934" i="5"/>
  <c r="P1934" i="5" s="1"/>
  <c r="O1952" i="5"/>
  <c r="P1952" i="5" s="1"/>
  <c r="F1950" i="5"/>
  <c r="G1950" i="5" s="1"/>
  <c r="F1932" i="5"/>
  <c r="G1932" i="5" s="1"/>
  <c r="O1930" i="5"/>
  <c r="P1930" i="5" s="1"/>
  <c r="F1923" i="5"/>
  <c r="G1923" i="5" s="1"/>
  <c r="O1921" i="5"/>
  <c r="P1921" i="5" s="1"/>
  <c r="O1955" i="5"/>
  <c r="P1955" i="5" s="1"/>
  <c r="F1954" i="5"/>
  <c r="G1954" i="5" s="1"/>
  <c r="O1958" i="5"/>
  <c r="P1958" i="5" s="1"/>
  <c r="F1957" i="5"/>
  <c r="G1957" i="5" s="1"/>
  <c r="F1953" i="5"/>
  <c r="G1953" i="5" s="1"/>
  <c r="F1949" i="5"/>
  <c r="G1949" i="5" s="1"/>
  <c r="F1933" i="5"/>
  <c r="G1933" i="5" s="1"/>
  <c r="O1922" i="5"/>
  <c r="P1922" i="5" s="1"/>
  <c r="O1917" i="5"/>
  <c r="P1917" i="5" s="1"/>
  <c r="O1914" i="5"/>
  <c r="P1914" i="5" s="1"/>
  <c r="O1907" i="5"/>
  <c r="P1907" i="5" s="1"/>
  <c r="O1893" i="5"/>
  <c r="P1893" i="5" s="1"/>
  <c r="O1882" i="5"/>
  <c r="P1882" i="5" s="1"/>
  <c r="O1879" i="5"/>
  <c r="P1879" i="5" s="1"/>
  <c r="F1863" i="5"/>
  <c r="G1863" i="5" s="1"/>
  <c r="O1861" i="5"/>
  <c r="P1861" i="5" s="1"/>
  <c r="O1856" i="5"/>
  <c r="P1856" i="5" s="1"/>
  <c r="O1842" i="5"/>
  <c r="P1842" i="5" s="1"/>
  <c r="F1834" i="5"/>
  <c r="G1834" i="5" s="1"/>
  <c r="O1830" i="5"/>
  <c r="P1830" i="5" s="1"/>
  <c r="F1822" i="5"/>
  <c r="G1822" i="5" s="1"/>
  <c r="O1818" i="5"/>
  <c r="P1818" i="5" s="1"/>
  <c r="F1810" i="5"/>
  <c r="G1810" i="5" s="1"/>
  <c r="O1806" i="5"/>
  <c r="P1806" i="5" s="1"/>
  <c r="F1798" i="5"/>
  <c r="G1798" i="5" s="1"/>
  <c r="O1794" i="5"/>
  <c r="P1794" i="5" s="1"/>
  <c r="F1786" i="5"/>
  <c r="G1786" i="5" s="1"/>
  <c r="O1782" i="5"/>
  <c r="P1782" i="5" s="1"/>
  <c r="F1774" i="5"/>
  <c r="G1774" i="5" s="1"/>
  <c r="O1770" i="5"/>
  <c r="P1770" i="5" s="1"/>
  <c r="F1762" i="5"/>
  <c r="G1762" i="5" s="1"/>
  <c r="O1758" i="5"/>
  <c r="P1758" i="5" s="1"/>
  <c r="F1750" i="5"/>
  <c r="G1750" i="5" s="1"/>
  <c r="O1746" i="5"/>
  <c r="P1746" i="5" s="1"/>
  <c r="F1738" i="5"/>
  <c r="G1738" i="5" s="1"/>
  <c r="O1734" i="5"/>
  <c r="P1734" i="5" s="1"/>
  <c r="F1726" i="5"/>
  <c r="G1726" i="5" s="1"/>
  <c r="O1722" i="5"/>
  <c r="P1722" i="5" s="1"/>
  <c r="F1946" i="5"/>
  <c r="G1946" i="5" s="1"/>
  <c r="O1947" i="5"/>
  <c r="P1947" i="5" s="1"/>
  <c r="F1947" i="5"/>
  <c r="G1947" i="5" s="1"/>
  <c r="O1953" i="5"/>
  <c r="P1953" i="5" s="1"/>
  <c r="O1949" i="5"/>
  <c r="P1949" i="5" s="1"/>
  <c r="O1940" i="5"/>
  <c r="P1940" i="5" s="1"/>
  <c r="O1919" i="5"/>
  <c r="P1919" i="5" s="1"/>
  <c r="F1918" i="5"/>
  <c r="G1918" i="5" s="1"/>
  <c r="O1910" i="5"/>
  <c r="P1910" i="5" s="1"/>
  <c r="F1909" i="5"/>
  <c r="G1909" i="5" s="1"/>
  <c r="F1906" i="5"/>
  <c r="G1906" i="5" s="1"/>
  <c r="O1886" i="5"/>
  <c r="P1886" i="5" s="1"/>
  <c r="F1882" i="5"/>
  <c r="G1882" i="5" s="1"/>
  <c r="F1879" i="5"/>
  <c r="G1879" i="5" s="1"/>
  <c r="F1872" i="5"/>
  <c r="G1872" i="5" s="1"/>
  <c r="O1867" i="5"/>
  <c r="P1867" i="5" s="1"/>
  <c r="F1865" i="5"/>
  <c r="G1865" i="5" s="1"/>
  <c r="O1851" i="5"/>
  <c r="P1851" i="5" s="1"/>
  <c r="F1848" i="5"/>
  <c r="G1848" i="5" s="1"/>
  <c r="O1846" i="5"/>
  <c r="P1846" i="5" s="1"/>
  <c r="O1840" i="5"/>
  <c r="P1840" i="5" s="1"/>
  <c r="O1834" i="5"/>
  <c r="P1834" i="5" s="1"/>
  <c r="O1827" i="5"/>
  <c r="P1827" i="5" s="1"/>
  <c r="O1821" i="5"/>
  <c r="P1821" i="5" s="1"/>
  <c r="O1814" i="5"/>
  <c r="P1814" i="5" s="1"/>
  <c r="O1801" i="5"/>
  <c r="P1801" i="5" s="1"/>
  <c r="F1797" i="5"/>
  <c r="G1797" i="5" s="1"/>
  <c r="O1788" i="5"/>
  <c r="P1788" i="5" s="1"/>
  <c r="O1781" i="5"/>
  <c r="P1781" i="5" s="1"/>
  <c r="O1775" i="5"/>
  <c r="P1775" i="5" s="1"/>
  <c r="O1768" i="5"/>
  <c r="P1768" i="5" s="1"/>
  <c r="O1762" i="5"/>
  <c r="P1762" i="5" s="1"/>
  <c r="O1755" i="5"/>
  <c r="P1755" i="5" s="1"/>
  <c r="O1749" i="5"/>
  <c r="P1749" i="5" s="1"/>
  <c r="O1742" i="5"/>
  <c r="P1742" i="5" s="1"/>
  <c r="O1729" i="5"/>
  <c r="P1729" i="5" s="1"/>
  <c r="F1725" i="5"/>
  <c r="G1725" i="5" s="1"/>
  <c r="O1715" i="5"/>
  <c r="P1715" i="5" s="1"/>
  <c r="F1707" i="5"/>
  <c r="G1707" i="5" s="1"/>
  <c r="O1703" i="5"/>
  <c r="P1703" i="5" s="1"/>
  <c r="F1695" i="5"/>
  <c r="G1695" i="5" s="1"/>
  <c r="O1691" i="5"/>
  <c r="P1691" i="5" s="1"/>
  <c r="F1919" i="5"/>
  <c r="G1919" i="5" s="1"/>
  <c r="O1890" i="5"/>
  <c r="P1890" i="5" s="1"/>
  <c r="F1854" i="5"/>
  <c r="G1854" i="5" s="1"/>
  <c r="O1852" i="5"/>
  <c r="P1852" i="5" s="1"/>
  <c r="O1841" i="5"/>
  <c r="P1841" i="5" s="1"/>
  <c r="O1835" i="5"/>
  <c r="P1835" i="5" s="1"/>
  <c r="O1828" i="5"/>
  <c r="P1828" i="5" s="1"/>
  <c r="F1938" i="5"/>
  <c r="G1938" i="5" s="1"/>
  <c r="F1951" i="5"/>
  <c r="G1951" i="5" s="1"/>
  <c r="F1931" i="5"/>
  <c r="G1931" i="5" s="1"/>
  <c r="O1915" i="5"/>
  <c r="P1915" i="5" s="1"/>
  <c r="O1911" i="5"/>
  <c r="P1911" i="5" s="1"/>
  <c r="O1904" i="5"/>
  <c r="P1904" i="5" s="1"/>
  <c r="O1902" i="5"/>
  <c r="P1902" i="5" s="1"/>
  <c r="F1901" i="5"/>
  <c r="G1901" i="5" s="1"/>
  <c r="O1883" i="5"/>
  <c r="P1883" i="5" s="1"/>
  <c r="O1881" i="5"/>
  <c r="P1881" i="5" s="1"/>
  <c r="F1875" i="5"/>
  <c r="G1875" i="5" s="1"/>
  <c r="O1866" i="5"/>
  <c r="P1866" i="5" s="1"/>
  <c r="O1843" i="5"/>
  <c r="P1843" i="5" s="1"/>
  <c r="F1826" i="5"/>
  <c r="G1826" i="5" s="1"/>
  <c r="F1817" i="5"/>
  <c r="G1817" i="5" s="1"/>
  <c r="O1927" i="5"/>
  <c r="P1927" i="5" s="1"/>
  <c r="F1925" i="5"/>
  <c r="G1925" i="5" s="1"/>
  <c r="O1913" i="5"/>
  <c r="P1913" i="5" s="1"/>
  <c r="F1910" i="5"/>
  <c r="G1910" i="5" s="1"/>
  <c r="F1908" i="5"/>
  <c r="G1908" i="5" s="1"/>
  <c r="F1899" i="5"/>
  <c r="G1899" i="5" s="1"/>
  <c r="O1895" i="5"/>
  <c r="P1895" i="5" s="1"/>
  <c r="F1887" i="5"/>
  <c r="G1887" i="5" s="1"/>
  <c r="F1878" i="5"/>
  <c r="G1878" i="5" s="1"/>
  <c r="F1917" i="5"/>
  <c r="G1917" i="5" s="1"/>
  <c r="F1915" i="5"/>
  <c r="G1915" i="5" s="1"/>
  <c r="O1905" i="5"/>
  <c r="P1905" i="5" s="1"/>
  <c r="O1898" i="5"/>
  <c r="P1898" i="5" s="1"/>
  <c r="F1890" i="5"/>
  <c r="G1890" i="5" s="1"/>
  <c r="F1883" i="5"/>
  <c r="G1883" i="5" s="1"/>
  <c r="F1881" i="5"/>
  <c r="G1881" i="5" s="1"/>
  <c r="O1877" i="5"/>
  <c r="P1877" i="5" s="1"/>
  <c r="O1916" i="5"/>
  <c r="P1916" i="5" s="1"/>
  <c r="F1911" i="5"/>
  <c r="G1911" i="5" s="1"/>
  <c r="F1907" i="5"/>
  <c r="G1907" i="5" s="1"/>
  <c r="O1887" i="5"/>
  <c r="P1887" i="5" s="1"/>
  <c r="O1880" i="5"/>
  <c r="P1880" i="5" s="1"/>
  <c r="F1877" i="5"/>
  <c r="G1877" i="5" s="1"/>
  <c r="O1870" i="5"/>
  <c r="P1870" i="5" s="1"/>
  <c r="O1857" i="5"/>
  <c r="P1857" i="5" s="1"/>
  <c r="F1843" i="5"/>
  <c r="G1843" i="5" s="1"/>
  <c r="O1826" i="5"/>
  <c r="P1826" i="5" s="1"/>
  <c r="O1808" i="5"/>
  <c r="P1808" i="5" s="1"/>
  <c r="O1789" i="5"/>
  <c r="P1789" i="5" s="1"/>
  <c r="F1896" i="5"/>
  <c r="G1896" i="5" s="1"/>
  <c r="F1889" i="5"/>
  <c r="G1889" i="5" s="1"/>
  <c r="F1884" i="5"/>
  <c r="G1884" i="5" s="1"/>
  <c r="O1878" i="5"/>
  <c r="P1878" i="5" s="1"/>
  <c r="F1870" i="5"/>
  <c r="G1870" i="5" s="1"/>
  <c r="F1866" i="5"/>
  <c r="G1866" i="5" s="1"/>
  <c r="O1854" i="5"/>
  <c r="P1854" i="5" s="1"/>
  <c r="O1849" i="5"/>
  <c r="P1849" i="5" s="1"/>
  <c r="F1835" i="5"/>
  <c r="G1835" i="5" s="1"/>
  <c r="O1823" i="5"/>
  <c r="P1823" i="5" s="1"/>
  <c r="F1818" i="5"/>
  <c r="G1818" i="5" s="1"/>
  <c r="F1815" i="5"/>
  <c r="G1815" i="5" s="1"/>
  <c r="O1799" i="5"/>
  <c r="P1799" i="5" s="1"/>
  <c r="F1793" i="5"/>
  <c r="G1793" i="5" s="1"/>
  <c r="F1789" i="5"/>
  <c r="G1789" i="5" s="1"/>
  <c r="F1763" i="5"/>
  <c r="G1763" i="5" s="1"/>
  <c r="O1761" i="5"/>
  <c r="P1761" i="5" s="1"/>
  <c r="O1756" i="5"/>
  <c r="P1756" i="5" s="1"/>
  <c r="F1744" i="5"/>
  <c r="G1744" i="5" s="1"/>
  <c r="O1723" i="5"/>
  <c r="P1723" i="5" s="1"/>
  <c r="O1712" i="5"/>
  <c r="P1712" i="5" s="1"/>
  <c r="O1706" i="5"/>
  <c r="P1706" i="5" s="1"/>
  <c r="O1699" i="5"/>
  <c r="P1699" i="5" s="1"/>
  <c r="F1688" i="5"/>
  <c r="G1688" i="5" s="1"/>
  <c r="O1684" i="5"/>
  <c r="P1684" i="5" s="1"/>
  <c r="F1676" i="5"/>
  <c r="G1676" i="5" s="1"/>
  <c r="O1672" i="5"/>
  <c r="P1672" i="5" s="1"/>
  <c r="F1664" i="5"/>
  <c r="G1664" i="5" s="1"/>
  <c r="O1660" i="5"/>
  <c r="P1660" i="5" s="1"/>
  <c r="F1652" i="5"/>
  <c r="G1652" i="5" s="1"/>
  <c r="O1648" i="5"/>
  <c r="P1648" i="5" s="1"/>
  <c r="F1640" i="5"/>
  <c r="G1640" i="5" s="1"/>
  <c r="O1636" i="5"/>
  <c r="P1636" i="5" s="1"/>
  <c r="F1627" i="5"/>
  <c r="G1627" i="5" s="1"/>
  <c r="O1623" i="5"/>
  <c r="P1623" i="5" s="1"/>
  <c r="F1615" i="5"/>
  <c r="G1615" i="5" s="1"/>
  <c r="O1611" i="5"/>
  <c r="P1611" i="5" s="1"/>
  <c r="F1603" i="5"/>
  <c r="G1603" i="5" s="1"/>
  <c r="O1599" i="5"/>
  <c r="P1599" i="5" s="1"/>
  <c r="F1591" i="5"/>
  <c r="G1591" i="5" s="1"/>
  <c r="O1587" i="5"/>
  <c r="P1587" i="5" s="1"/>
  <c r="F1579" i="5"/>
  <c r="G1579" i="5" s="1"/>
  <c r="O1575" i="5"/>
  <c r="P1575" i="5" s="1"/>
  <c r="F1567" i="5"/>
  <c r="G1567" i="5" s="1"/>
  <c r="O1563" i="5"/>
  <c r="P1563" i="5" s="1"/>
  <c r="F1555" i="5"/>
  <c r="G1555" i="5" s="1"/>
  <c r="O1551" i="5"/>
  <c r="P1551" i="5" s="1"/>
  <c r="F1543" i="5"/>
  <c r="G1543" i="5" s="1"/>
  <c r="O1539" i="5"/>
  <c r="P1539" i="5" s="1"/>
  <c r="F1531" i="5"/>
  <c r="G1531" i="5" s="1"/>
  <c r="O1527" i="5"/>
  <c r="P1527" i="5" s="1"/>
  <c r="F1519" i="5"/>
  <c r="G1519" i="5" s="1"/>
  <c r="O1515" i="5"/>
  <c r="P1515" i="5" s="1"/>
  <c r="F1507" i="5"/>
  <c r="G1507" i="5" s="1"/>
  <c r="O1503" i="5"/>
  <c r="P1503" i="5" s="1"/>
  <c r="F1495" i="5"/>
  <c r="G1495" i="5" s="1"/>
  <c r="O1491" i="5"/>
  <c r="P1491" i="5" s="1"/>
  <c r="F1483" i="5"/>
  <c r="G1483" i="5" s="1"/>
  <c r="O1479" i="5"/>
  <c r="P1479" i="5" s="1"/>
  <c r="F1471" i="5"/>
  <c r="G1471" i="5" s="1"/>
  <c r="O1467" i="5"/>
  <c r="P1467" i="5" s="1"/>
  <c r="F1459" i="5"/>
  <c r="G1459" i="5" s="1"/>
  <c r="F1929" i="5"/>
  <c r="G1929" i="5" s="1"/>
  <c r="F1922" i="5"/>
  <c r="G1922" i="5" s="1"/>
  <c r="F1895" i="5"/>
  <c r="G1895" i="5" s="1"/>
  <c r="F1893" i="5"/>
  <c r="G1893" i="5" s="1"/>
  <c r="O1875" i="5"/>
  <c r="P1875" i="5" s="1"/>
  <c r="O1871" i="5"/>
  <c r="P1871" i="5" s="1"/>
  <c r="O1859" i="5"/>
  <c r="P1859" i="5" s="1"/>
  <c r="F1851" i="5"/>
  <c r="G1851" i="5" s="1"/>
  <c r="O1845" i="5"/>
  <c r="P1845" i="5" s="1"/>
  <c r="F1844" i="5"/>
  <c r="G1844" i="5" s="1"/>
  <c r="F1833" i="5"/>
  <c r="G1833" i="5" s="1"/>
  <c r="F1942" i="5"/>
  <c r="G1942" i="5" s="1"/>
  <c r="O1885" i="5"/>
  <c r="P1885" i="5" s="1"/>
  <c r="O1873" i="5"/>
  <c r="P1873" i="5" s="1"/>
  <c r="F1856" i="5"/>
  <c r="G1856" i="5" s="1"/>
  <c r="F1839" i="5"/>
  <c r="G1839" i="5" s="1"/>
  <c r="F1836" i="5"/>
  <c r="G1836" i="5" s="1"/>
  <c r="O1829" i="5"/>
  <c r="P1829" i="5" s="1"/>
  <c r="F1819" i="5"/>
  <c r="G1819" i="5" s="1"/>
  <c r="F1816" i="5"/>
  <c r="G1816" i="5" s="1"/>
  <c r="O1931" i="5"/>
  <c r="P1931" i="5" s="1"/>
  <c r="O1906" i="5"/>
  <c r="P1906" i="5" s="1"/>
  <c r="F1873" i="5"/>
  <c r="G1873" i="5" s="1"/>
  <c r="F1871" i="5"/>
  <c r="G1871" i="5" s="1"/>
  <c r="F1867" i="5"/>
  <c r="G1867" i="5" s="1"/>
  <c r="O1864" i="5"/>
  <c r="P1864" i="5" s="1"/>
  <c r="O1862" i="5"/>
  <c r="P1862" i="5" s="1"/>
  <c r="F1847" i="5"/>
  <c r="G1847" i="5" s="1"/>
  <c r="F1845" i="5"/>
  <c r="G1845" i="5" s="1"/>
  <c r="F1842" i="5"/>
  <c r="G1842" i="5" s="1"/>
  <c r="O1838" i="5"/>
  <c r="P1838" i="5" s="1"/>
  <c r="F1837" i="5"/>
  <c r="G1837" i="5" s="1"/>
  <c r="F1811" i="5"/>
  <c r="G1811" i="5" s="1"/>
  <c r="F1795" i="5"/>
  <c r="G1795" i="5" s="1"/>
  <c r="O1793" i="5"/>
  <c r="P1793" i="5" s="1"/>
  <c r="O1786" i="5"/>
  <c r="P1786" i="5" s="1"/>
  <c r="F1784" i="5"/>
  <c r="G1784" i="5" s="1"/>
  <c r="F1780" i="5"/>
  <c r="G1780" i="5" s="1"/>
  <c r="O1778" i="5"/>
  <c r="P1778" i="5" s="1"/>
  <c r="F1766" i="5"/>
  <c r="G1766" i="5" s="1"/>
  <c r="O1764" i="5"/>
  <c r="P1764" i="5" s="1"/>
  <c r="F1761" i="5"/>
  <c r="G1761" i="5" s="1"/>
  <c r="O1759" i="5"/>
  <c r="P1759" i="5" s="1"/>
  <c r="F1756" i="5"/>
  <c r="G1756" i="5" s="1"/>
  <c r="O1754" i="5"/>
  <c r="P1754" i="5" s="1"/>
  <c r="F1752" i="5"/>
  <c r="G1752" i="5" s="1"/>
  <c r="F1742" i="5"/>
  <c r="G1742" i="5" s="1"/>
  <c r="O1740" i="5"/>
  <c r="P1740" i="5" s="1"/>
  <c r="F1737" i="5"/>
  <c r="G1737" i="5" s="1"/>
  <c r="O1735" i="5"/>
  <c r="P1735" i="5" s="1"/>
  <c r="F1728" i="5"/>
  <c r="G1728" i="5" s="1"/>
  <c r="O1726" i="5"/>
  <c r="P1726" i="5" s="1"/>
  <c r="O1716" i="5"/>
  <c r="P1716" i="5" s="1"/>
  <c r="F1712" i="5"/>
  <c r="G1712" i="5" s="1"/>
  <c r="F1705" i="5"/>
  <c r="G1705" i="5" s="1"/>
  <c r="F1699" i="5"/>
  <c r="G1699" i="5" s="1"/>
  <c r="F1692" i="5"/>
  <c r="G1692" i="5" s="1"/>
  <c r="F1683" i="5"/>
  <c r="G1683" i="5" s="1"/>
  <c r="O1679" i="5"/>
  <c r="P1679" i="5" s="1"/>
  <c r="F1671" i="5"/>
  <c r="G1671" i="5" s="1"/>
  <c r="O1667" i="5"/>
  <c r="P1667" i="5" s="1"/>
  <c r="O1923" i="5"/>
  <c r="P1923" i="5" s="1"/>
  <c r="O1918" i="5"/>
  <c r="P1918" i="5" s="1"/>
  <c r="F1914" i="5"/>
  <c r="G1914" i="5" s="1"/>
  <c r="F1885" i="5"/>
  <c r="G1885" i="5" s="1"/>
  <c r="O1874" i="5"/>
  <c r="P1874" i="5" s="1"/>
  <c r="F1859" i="5"/>
  <c r="G1859" i="5" s="1"/>
  <c r="F1840" i="5"/>
  <c r="G1840" i="5" s="1"/>
  <c r="F1827" i="5"/>
  <c r="G1827" i="5" s="1"/>
  <c r="O1809" i="5"/>
  <c r="P1809" i="5" s="1"/>
  <c r="F1794" i="5"/>
  <c r="G1794" i="5" s="1"/>
  <c r="O1777" i="5"/>
  <c r="P1777" i="5" s="1"/>
  <c r="F1772" i="5"/>
  <c r="G1772" i="5" s="1"/>
  <c r="O1767" i="5"/>
  <c r="P1767" i="5" s="1"/>
  <c r="O1837" i="5"/>
  <c r="P1837" i="5" s="1"/>
  <c r="F1831" i="5"/>
  <c r="G1831" i="5" s="1"/>
  <c r="F1829" i="5"/>
  <c r="G1829" i="5" s="1"/>
  <c r="O1820" i="5"/>
  <c r="P1820" i="5" s="1"/>
  <c r="O1816" i="5"/>
  <c r="P1816" i="5" s="1"/>
  <c r="F1800" i="5"/>
  <c r="G1800" i="5" s="1"/>
  <c r="F1792" i="5"/>
  <c r="G1792" i="5" s="1"/>
  <c r="O1780" i="5"/>
  <c r="P1780" i="5" s="1"/>
  <c r="F1760" i="5"/>
  <c r="G1760" i="5" s="1"/>
  <c r="F1757" i="5"/>
  <c r="G1757" i="5" s="1"/>
  <c r="F1748" i="5"/>
  <c r="G1748" i="5" s="1"/>
  <c r="O1738" i="5"/>
  <c r="P1738" i="5" s="1"/>
  <c r="F1736" i="5"/>
  <c r="G1736" i="5" s="1"/>
  <c r="F1724" i="5"/>
  <c r="G1724" i="5" s="1"/>
  <c r="F1718" i="5"/>
  <c r="G1718" i="5" s="1"/>
  <c r="O1709" i="5"/>
  <c r="P1709" i="5" s="1"/>
  <c r="F1700" i="5"/>
  <c r="G1700" i="5" s="1"/>
  <c r="O1695" i="5"/>
  <c r="P1695" i="5" s="1"/>
  <c r="F1685" i="5"/>
  <c r="G1685" i="5" s="1"/>
  <c r="O1683" i="5"/>
  <c r="P1683" i="5" s="1"/>
  <c r="O1674" i="5"/>
  <c r="P1674" i="5" s="1"/>
  <c r="F1667" i="5"/>
  <c r="G1667" i="5" s="1"/>
  <c r="O1665" i="5"/>
  <c r="P1665" i="5" s="1"/>
  <c r="F1662" i="5"/>
  <c r="G1662" i="5" s="1"/>
  <c r="F1656" i="5"/>
  <c r="G1656" i="5" s="1"/>
  <c r="F1649" i="5"/>
  <c r="G1649" i="5" s="1"/>
  <c r="F1643" i="5"/>
  <c r="G1643" i="5" s="1"/>
  <c r="F1636" i="5"/>
  <c r="G1636" i="5" s="1"/>
  <c r="O1627" i="5"/>
  <c r="P1627" i="5" s="1"/>
  <c r="O1620" i="5"/>
  <c r="P1620" i="5" s="1"/>
  <c r="O1614" i="5"/>
  <c r="P1614" i="5" s="1"/>
  <c r="O1607" i="5"/>
  <c r="P1607" i="5" s="1"/>
  <c r="O1594" i="5"/>
  <c r="P1594" i="5" s="1"/>
  <c r="F1590" i="5"/>
  <c r="G1590" i="5" s="1"/>
  <c r="O1581" i="5"/>
  <c r="P1581" i="5" s="1"/>
  <c r="O1574" i="5"/>
  <c r="P1574" i="5" s="1"/>
  <c r="O1568" i="5"/>
  <c r="P1568" i="5" s="1"/>
  <c r="O1561" i="5"/>
  <c r="P1561" i="5" s="1"/>
  <c r="O1555" i="5"/>
  <c r="P1555" i="5" s="1"/>
  <c r="O1548" i="5"/>
  <c r="P1548" i="5" s="1"/>
  <c r="O1542" i="5"/>
  <c r="P1542" i="5" s="1"/>
  <c r="O1535" i="5"/>
  <c r="P1535" i="5" s="1"/>
  <c r="O1522" i="5"/>
  <c r="P1522" i="5" s="1"/>
  <c r="F1518" i="5"/>
  <c r="G1518" i="5" s="1"/>
  <c r="O1509" i="5"/>
  <c r="P1509" i="5" s="1"/>
  <c r="O1502" i="5"/>
  <c r="P1502" i="5" s="1"/>
  <c r="O1496" i="5"/>
  <c r="P1496" i="5" s="1"/>
  <c r="O1489" i="5"/>
  <c r="P1489" i="5" s="1"/>
  <c r="F1902" i="5"/>
  <c r="G1902" i="5" s="1"/>
  <c r="O1853" i="5"/>
  <c r="P1853" i="5" s="1"/>
  <c r="O1839" i="5"/>
  <c r="P1839" i="5" s="1"/>
  <c r="O1812" i="5"/>
  <c r="P1812" i="5" s="1"/>
  <c r="F1808" i="5"/>
  <c r="G1808" i="5" s="1"/>
  <c r="O1804" i="5"/>
  <c r="P1804" i="5" s="1"/>
  <c r="F1913" i="5"/>
  <c r="G1913" i="5" s="1"/>
  <c r="O1909" i="5"/>
  <c r="P1909" i="5" s="1"/>
  <c r="O1858" i="5"/>
  <c r="P1858" i="5" s="1"/>
  <c r="O1926" i="5"/>
  <c r="P1926" i="5" s="1"/>
  <c r="F1905" i="5"/>
  <c r="G1905" i="5" s="1"/>
  <c r="O1894" i="5"/>
  <c r="P1894" i="5" s="1"/>
  <c r="O1891" i="5"/>
  <c r="P1891" i="5" s="1"/>
  <c r="O1863" i="5"/>
  <c r="P1863" i="5" s="1"/>
  <c r="O1945" i="5"/>
  <c r="P1945" i="5" s="1"/>
  <c r="F1937" i="5"/>
  <c r="G1937" i="5" s="1"/>
  <c r="F1897" i="5"/>
  <c r="G1897" i="5" s="1"/>
  <c r="F1869" i="5"/>
  <c r="G1869" i="5" s="1"/>
  <c r="O1850" i="5"/>
  <c r="P1850" i="5" s="1"/>
  <c r="F1841" i="5"/>
  <c r="G1841" i="5" s="1"/>
  <c r="F1830" i="5"/>
  <c r="G1830" i="5" s="1"/>
  <c r="O1865" i="5"/>
  <c r="P1865" i="5" s="1"/>
  <c r="F1855" i="5"/>
  <c r="G1855" i="5" s="1"/>
  <c r="F1832" i="5"/>
  <c r="G1832" i="5" s="1"/>
  <c r="F1823" i="5"/>
  <c r="G1823" i="5" s="1"/>
  <c r="O1817" i="5"/>
  <c r="P1817" i="5" s="1"/>
  <c r="O1800" i="5"/>
  <c r="P1800" i="5" s="1"/>
  <c r="F1799" i="5"/>
  <c r="G1799" i="5" s="1"/>
  <c r="F1796" i="5"/>
  <c r="G1796" i="5" s="1"/>
  <c r="F1783" i="5"/>
  <c r="G1783" i="5" s="1"/>
  <c r="F1771" i="5"/>
  <c r="G1771" i="5" s="1"/>
  <c r="O1769" i="5"/>
  <c r="P1769" i="5" s="1"/>
  <c r="F1765" i="5"/>
  <c r="G1765" i="5" s="1"/>
  <c r="F1759" i="5"/>
  <c r="G1759" i="5" s="1"/>
  <c r="F1753" i="5"/>
  <c r="G1753" i="5" s="1"/>
  <c r="F1741" i="5"/>
  <c r="G1741" i="5" s="1"/>
  <c r="F1735" i="5"/>
  <c r="G1735" i="5" s="1"/>
  <c r="F1732" i="5"/>
  <c r="G1732" i="5" s="1"/>
  <c r="F1729" i="5"/>
  <c r="G1729" i="5" s="1"/>
  <c r="F1920" i="5"/>
  <c r="G1920" i="5" s="1"/>
  <c r="F1886" i="5"/>
  <c r="G1886" i="5" s="1"/>
  <c r="F1860" i="5"/>
  <c r="G1860" i="5" s="1"/>
  <c r="F1921" i="5"/>
  <c r="G1921" i="5" s="1"/>
  <c r="O1836" i="5"/>
  <c r="P1836" i="5" s="1"/>
  <c r="O1938" i="5"/>
  <c r="P1938" i="5" s="1"/>
  <c r="O1929" i="5"/>
  <c r="P1929" i="5" s="1"/>
  <c r="O1899" i="5"/>
  <c r="P1899" i="5" s="1"/>
  <c r="O1855" i="5"/>
  <c r="P1855" i="5" s="1"/>
  <c r="O1847" i="5"/>
  <c r="P1847" i="5" s="1"/>
  <c r="O1832" i="5"/>
  <c r="P1832" i="5" s="1"/>
  <c r="F1820" i="5"/>
  <c r="G1820" i="5" s="1"/>
  <c r="F1812" i="5"/>
  <c r="G1812" i="5" s="1"/>
  <c r="O1807" i="5"/>
  <c r="P1807" i="5" s="1"/>
  <c r="F1801" i="5"/>
  <c r="G1801" i="5" s="1"/>
  <c r="O1784" i="5"/>
  <c r="P1784" i="5" s="1"/>
  <c r="O1776" i="5"/>
  <c r="P1776" i="5" s="1"/>
  <c r="F1773" i="5"/>
  <c r="G1773" i="5" s="1"/>
  <c r="O1763" i="5"/>
  <c r="P1763" i="5" s="1"/>
  <c r="O1747" i="5"/>
  <c r="P1747" i="5" s="1"/>
  <c r="F1746" i="5"/>
  <c r="G1746" i="5" s="1"/>
  <c r="O1721" i="5"/>
  <c r="P1721" i="5" s="1"/>
  <c r="F1708" i="5"/>
  <c r="G1708" i="5" s="1"/>
  <c r="O1700" i="5"/>
  <c r="P1700" i="5" s="1"/>
  <c r="F1696" i="5"/>
  <c r="G1696" i="5" s="1"/>
  <c r="F1690" i="5"/>
  <c r="G1690" i="5" s="1"/>
  <c r="O1685" i="5"/>
  <c r="P1685" i="5" s="1"/>
  <c r="O1897" i="5"/>
  <c r="P1897" i="5" s="1"/>
  <c r="O1876" i="5"/>
  <c r="P1876" i="5" s="1"/>
  <c r="O1869" i="5"/>
  <c r="P1869" i="5" s="1"/>
  <c r="F1858" i="5"/>
  <c r="G1858" i="5" s="1"/>
  <c r="F1838" i="5"/>
  <c r="G1838" i="5" s="1"/>
  <c r="F1825" i="5"/>
  <c r="G1825" i="5" s="1"/>
  <c r="F1849" i="5"/>
  <c r="G1849" i="5" s="1"/>
  <c r="O1889" i="5"/>
  <c r="P1889" i="5" s="1"/>
  <c r="F1853" i="5"/>
  <c r="G1853" i="5" s="1"/>
  <c r="F1828" i="5"/>
  <c r="G1828" i="5" s="1"/>
  <c r="O1824" i="5"/>
  <c r="P1824" i="5" s="1"/>
  <c r="F1809" i="5"/>
  <c r="G1809" i="5" s="1"/>
  <c r="F1821" i="5"/>
  <c r="G1821" i="5" s="1"/>
  <c r="O1811" i="5"/>
  <c r="P1811" i="5" s="1"/>
  <c r="O1795" i="5"/>
  <c r="P1795" i="5" s="1"/>
  <c r="O1790" i="5"/>
  <c r="P1790" i="5" s="1"/>
  <c r="F1769" i="5"/>
  <c r="G1769" i="5" s="1"/>
  <c r="F1755" i="5"/>
  <c r="G1755" i="5" s="1"/>
  <c r="O1743" i="5"/>
  <c r="P1743" i="5" s="1"/>
  <c r="O1730" i="5"/>
  <c r="P1730" i="5" s="1"/>
  <c r="O1728" i="5"/>
  <c r="P1728" i="5" s="1"/>
  <c r="O1719" i="5"/>
  <c r="P1719" i="5" s="1"/>
  <c r="O1714" i="5"/>
  <c r="P1714" i="5" s="1"/>
  <c r="O1701" i="5"/>
  <c r="P1701" i="5" s="1"/>
  <c r="O1696" i="5"/>
  <c r="P1696" i="5" s="1"/>
  <c r="O1668" i="5"/>
  <c r="P1668" i="5" s="1"/>
  <c r="F1663" i="5"/>
  <c r="G1663" i="5" s="1"/>
  <c r="O1661" i="5"/>
  <c r="P1661" i="5" s="1"/>
  <c r="F1654" i="5"/>
  <c r="G1654" i="5" s="1"/>
  <c r="O1652" i="5"/>
  <c r="P1652" i="5" s="1"/>
  <c r="F1645" i="5"/>
  <c r="G1645" i="5" s="1"/>
  <c r="O1643" i="5"/>
  <c r="P1643" i="5" s="1"/>
  <c r="O1634" i="5"/>
  <c r="P1634" i="5" s="1"/>
  <c r="F1631" i="5"/>
  <c r="G1631" i="5" s="1"/>
  <c r="O1629" i="5"/>
  <c r="P1629" i="5" s="1"/>
  <c r="F1626" i="5"/>
  <c r="G1626" i="5" s="1"/>
  <c r="O1624" i="5"/>
  <c r="P1624" i="5" s="1"/>
  <c r="F1621" i="5"/>
  <c r="G1621" i="5" s="1"/>
  <c r="O1619" i="5"/>
  <c r="P1619" i="5" s="1"/>
  <c r="F1617" i="5"/>
  <c r="G1617" i="5" s="1"/>
  <c r="F1607" i="5"/>
  <c r="G1607" i="5" s="1"/>
  <c r="O1605" i="5"/>
  <c r="P1605" i="5" s="1"/>
  <c r="F1602" i="5"/>
  <c r="G1602" i="5" s="1"/>
  <c r="O1600" i="5"/>
  <c r="P1600" i="5" s="1"/>
  <c r="F1593" i="5"/>
  <c r="G1593" i="5" s="1"/>
  <c r="O1591" i="5"/>
  <c r="P1591" i="5" s="1"/>
  <c r="F1569" i="5"/>
  <c r="G1569" i="5" s="1"/>
  <c r="O1567" i="5"/>
  <c r="P1567" i="5" s="1"/>
  <c r="O1562" i="5"/>
  <c r="P1562" i="5" s="1"/>
  <c r="F1550" i="5"/>
  <c r="G1550" i="5" s="1"/>
  <c r="O1529" i="5"/>
  <c r="P1529" i="5" s="1"/>
  <c r="O1510" i="5"/>
  <c r="P1510" i="5" s="1"/>
  <c r="F1498" i="5"/>
  <c r="G1498" i="5" s="1"/>
  <c r="F1493" i="5"/>
  <c r="G1493" i="5" s="1"/>
  <c r="O1474" i="5"/>
  <c r="P1474" i="5" s="1"/>
  <c r="F1470" i="5"/>
  <c r="G1470" i="5" s="1"/>
  <c r="O1461" i="5"/>
  <c r="P1461" i="5" s="1"/>
  <c r="F1456" i="5"/>
  <c r="G1456" i="5" s="1"/>
  <c r="O1452" i="5"/>
  <c r="P1452" i="5" s="1"/>
  <c r="F1444" i="5"/>
  <c r="G1444" i="5" s="1"/>
  <c r="O1440" i="5"/>
  <c r="P1440" i="5" s="1"/>
  <c r="F1432" i="5"/>
  <c r="G1432" i="5" s="1"/>
  <c r="O1428" i="5"/>
  <c r="P1428" i="5" s="1"/>
  <c r="F1420" i="5"/>
  <c r="G1420" i="5" s="1"/>
  <c r="O1416" i="5"/>
  <c r="P1416" i="5" s="1"/>
  <c r="F1408" i="5"/>
  <c r="G1408" i="5" s="1"/>
  <c r="O1404" i="5"/>
  <c r="P1404" i="5" s="1"/>
  <c r="F1396" i="5"/>
  <c r="G1396" i="5" s="1"/>
  <c r="O1392" i="5"/>
  <c r="P1392" i="5" s="1"/>
  <c r="F1384" i="5"/>
  <c r="G1384" i="5" s="1"/>
  <c r="O1380" i="5"/>
  <c r="P1380" i="5" s="1"/>
  <c r="F1372" i="5"/>
  <c r="G1372" i="5" s="1"/>
  <c r="O1368" i="5"/>
  <c r="P1368" i="5" s="1"/>
  <c r="F1360" i="5"/>
  <c r="G1360" i="5" s="1"/>
  <c r="O1356" i="5"/>
  <c r="P1356" i="5" s="1"/>
  <c r="F1348" i="5"/>
  <c r="G1348" i="5" s="1"/>
  <c r="O1344" i="5"/>
  <c r="P1344" i="5" s="1"/>
  <c r="F1336" i="5"/>
  <c r="G1336" i="5" s="1"/>
  <c r="O1332" i="5"/>
  <c r="P1332" i="5" s="1"/>
  <c r="F1324" i="5"/>
  <c r="G1324" i="5" s="1"/>
  <c r="O1320" i="5"/>
  <c r="P1320" i="5" s="1"/>
  <c r="F1891" i="5"/>
  <c r="G1891" i="5" s="1"/>
  <c r="F1846" i="5"/>
  <c r="G1846" i="5" s="1"/>
  <c r="O1815" i="5"/>
  <c r="P1815" i="5" s="1"/>
  <c r="O1797" i="5"/>
  <c r="P1797" i="5" s="1"/>
  <c r="O1785" i="5"/>
  <c r="P1785" i="5" s="1"/>
  <c r="F1781" i="5"/>
  <c r="G1781" i="5" s="1"/>
  <c r="O1774" i="5"/>
  <c r="P1774" i="5" s="1"/>
  <c r="O1766" i="5"/>
  <c r="P1766" i="5" s="1"/>
  <c r="O1760" i="5"/>
  <c r="P1760" i="5" s="1"/>
  <c r="F1751" i="5"/>
  <c r="G1751" i="5" s="1"/>
  <c r="O1741" i="5"/>
  <c r="P1741" i="5" s="1"/>
  <c r="O1739" i="5"/>
  <c r="P1739" i="5" s="1"/>
  <c r="O1724" i="5"/>
  <c r="P1724" i="5" s="1"/>
  <c r="F1723" i="5"/>
  <c r="G1723" i="5" s="1"/>
  <c r="O1868" i="5"/>
  <c r="P1868" i="5" s="1"/>
  <c r="O1831" i="5"/>
  <c r="P1831" i="5" s="1"/>
  <c r="F1805" i="5"/>
  <c r="G1805" i="5" s="1"/>
  <c r="O1802" i="5"/>
  <c r="P1802" i="5" s="1"/>
  <c r="O1792" i="5"/>
  <c r="P1792" i="5" s="1"/>
  <c r="F1788" i="5"/>
  <c r="G1788" i="5" s="1"/>
  <c r="O1772" i="5"/>
  <c r="P1772" i="5" s="1"/>
  <c r="O1752" i="5"/>
  <c r="P1752" i="5" s="1"/>
  <c r="F1749" i="5"/>
  <c r="G1749" i="5" s="1"/>
  <c r="F1734" i="5"/>
  <c r="G1734" i="5" s="1"/>
  <c r="F1721" i="5"/>
  <c r="G1721" i="5" s="1"/>
  <c r="O1717" i="5"/>
  <c r="P1717" i="5" s="1"/>
  <c r="F1713" i="5"/>
  <c r="G1713" i="5" s="1"/>
  <c r="O1704" i="5"/>
  <c r="P1704" i="5" s="1"/>
  <c r="O1686" i="5"/>
  <c r="P1686" i="5" s="1"/>
  <c r="O1935" i="5"/>
  <c r="P1935" i="5" s="1"/>
  <c r="O1844" i="5"/>
  <c r="P1844" i="5" s="1"/>
  <c r="O1810" i="5"/>
  <c r="P1810" i="5" s="1"/>
  <c r="F1790" i="5"/>
  <c r="G1790" i="5" s="1"/>
  <c r="F1785" i="5"/>
  <c r="G1785" i="5" s="1"/>
  <c r="F1778" i="5"/>
  <c r="G1778" i="5" s="1"/>
  <c r="F1776" i="5"/>
  <c r="G1776" i="5" s="1"/>
  <c r="F1764" i="5"/>
  <c r="G1764" i="5" s="1"/>
  <c r="F1758" i="5"/>
  <c r="G1758" i="5" s="1"/>
  <c r="O1903" i="5"/>
  <c r="P1903" i="5" s="1"/>
  <c r="O1813" i="5"/>
  <c r="P1813" i="5" s="1"/>
  <c r="F1804" i="5"/>
  <c r="G1804" i="5" s="1"/>
  <c r="O1791" i="5"/>
  <c r="P1791" i="5" s="1"/>
  <c r="F1770" i="5"/>
  <c r="G1770" i="5" s="1"/>
  <c r="O1822" i="5"/>
  <c r="P1822" i="5" s="1"/>
  <c r="F1813" i="5"/>
  <c r="G1813" i="5" s="1"/>
  <c r="O1779" i="5"/>
  <c r="P1779" i="5" s="1"/>
  <c r="O1771" i="5"/>
  <c r="P1771" i="5" s="1"/>
  <c r="O1753" i="5"/>
  <c r="P1753" i="5" s="1"/>
  <c r="F1733" i="5"/>
  <c r="G1733" i="5" s="1"/>
  <c r="F1722" i="5"/>
  <c r="G1722" i="5" s="1"/>
  <c r="F1717" i="5"/>
  <c r="G1717" i="5" s="1"/>
  <c r="O1713" i="5"/>
  <c r="P1713" i="5" s="1"/>
  <c r="O1708" i="5"/>
  <c r="P1708" i="5" s="1"/>
  <c r="O1705" i="5"/>
  <c r="P1705" i="5" s="1"/>
  <c r="F1704" i="5"/>
  <c r="G1704" i="5" s="1"/>
  <c r="F1694" i="5"/>
  <c r="G1694" i="5" s="1"/>
  <c r="O1690" i="5"/>
  <c r="P1690" i="5" s="1"/>
  <c r="F1689" i="5"/>
  <c r="G1689" i="5" s="1"/>
  <c r="F1686" i="5"/>
  <c r="G1686" i="5" s="1"/>
  <c r="O1833" i="5"/>
  <c r="P1833" i="5" s="1"/>
  <c r="F1806" i="5"/>
  <c r="G1806" i="5" s="1"/>
  <c r="O1798" i="5"/>
  <c r="P1798" i="5" s="1"/>
  <c r="O1773" i="5"/>
  <c r="P1773" i="5" s="1"/>
  <c r="O1803" i="5"/>
  <c r="P1803" i="5" s="1"/>
  <c r="F1791" i="5"/>
  <c r="G1791" i="5" s="1"/>
  <c r="O1783" i="5"/>
  <c r="P1783" i="5" s="1"/>
  <c r="F1926" i="5"/>
  <c r="G1926" i="5" s="1"/>
  <c r="F1850" i="5"/>
  <c r="G1850" i="5" s="1"/>
  <c r="O1805" i="5"/>
  <c r="P1805" i="5" s="1"/>
  <c r="O1750" i="5"/>
  <c r="P1750" i="5" s="1"/>
  <c r="F1739" i="5"/>
  <c r="G1739" i="5" s="1"/>
  <c r="O1720" i="5"/>
  <c r="P1720" i="5" s="1"/>
  <c r="O1682" i="5"/>
  <c r="P1682" i="5" s="1"/>
  <c r="F1675" i="5"/>
  <c r="G1675" i="5" s="1"/>
  <c r="F1672" i="5"/>
  <c r="G1672" i="5" s="1"/>
  <c r="F1666" i="5"/>
  <c r="G1666" i="5" s="1"/>
  <c r="O1640" i="5"/>
  <c r="P1640" i="5" s="1"/>
  <c r="F1638" i="5"/>
  <c r="G1638" i="5" s="1"/>
  <c r="O1618" i="5"/>
  <c r="P1618" i="5" s="1"/>
  <c r="F1609" i="5"/>
  <c r="G1609" i="5" s="1"/>
  <c r="O1819" i="5"/>
  <c r="P1819" i="5" s="1"/>
  <c r="F1767" i="5"/>
  <c r="G1767" i="5" s="1"/>
  <c r="O1744" i="5"/>
  <c r="P1744" i="5" s="1"/>
  <c r="O1736" i="5"/>
  <c r="P1736" i="5" s="1"/>
  <c r="O1710" i="5"/>
  <c r="P1710" i="5" s="1"/>
  <c r="F1697" i="5"/>
  <c r="G1697" i="5" s="1"/>
  <c r="O1694" i="5"/>
  <c r="P1694" i="5" s="1"/>
  <c r="O1680" i="5"/>
  <c r="P1680" i="5" s="1"/>
  <c r="O1677" i="5"/>
  <c r="P1677" i="5" s="1"/>
  <c r="F1747" i="5"/>
  <c r="G1747" i="5" s="1"/>
  <c r="O1733" i="5"/>
  <c r="P1733" i="5" s="1"/>
  <c r="F1731" i="5"/>
  <c r="G1731" i="5" s="1"/>
  <c r="O1787" i="5"/>
  <c r="P1787" i="5" s="1"/>
  <c r="F1782" i="5"/>
  <c r="G1782" i="5" s="1"/>
  <c r="F1720" i="5"/>
  <c r="G1720" i="5" s="1"/>
  <c r="F1706" i="5"/>
  <c r="G1706" i="5" s="1"/>
  <c r="O1689" i="5"/>
  <c r="P1689" i="5" s="1"/>
  <c r="O1687" i="5"/>
  <c r="P1687" i="5" s="1"/>
  <c r="F1679" i="5"/>
  <c r="G1679" i="5" s="1"/>
  <c r="O1671" i="5"/>
  <c r="P1671" i="5" s="1"/>
  <c r="O1655" i="5"/>
  <c r="P1655" i="5" s="1"/>
  <c r="F1646" i="5"/>
  <c r="G1646" i="5" s="1"/>
  <c r="O1641" i="5"/>
  <c r="P1641" i="5" s="1"/>
  <c r="F1639" i="5"/>
  <c r="G1639" i="5" s="1"/>
  <c r="O1630" i="5"/>
  <c r="P1630" i="5" s="1"/>
  <c r="F1628" i="5"/>
  <c r="G1628" i="5" s="1"/>
  <c r="F1610" i="5"/>
  <c r="G1610" i="5" s="1"/>
  <c r="O1608" i="5"/>
  <c r="P1608" i="5" s="1"/>
  <c r="O1601" i="5"/>
  <c r="P1601" i="5" s="1"/>
  <c r="F1599" i="5"/>
  <c r="G1599" i="5" s="1"/>
  <c r="F1592" i="5"/>
  <c r="G1592" i="5" s="1"/>
  <c r="F1588" i="5"/>
  <c r="G1588" i="5" s="1"/>
  <c r="O1583" i="5"/>
  <c r="P1583" i="5" s="1"/>
  <c r="O1579" i="5"/>
  <c r="P1579" i="5" s="1"/>
  <c r="F1577" i="5"/>
  <c r="G1577" i="5" s="1"/>
  <c r="F1570" i="5"/>
  <c r="G1570" i="5" s="1"/>
  <c r="F1562" i="5"/>
  <c r="G1562" i="5" s="1"/>
  <c r="O1557" i="5"/>
  <c r="P1557" i="5" s="1"/>
  <c r="O1546" i="5"/>
  <c r="P1546" i="5" s="1"/>
  <c r="O1520" i="5"/>
  <c r="P1520" i="5" s="1"/>
  <c r="F1514" i="5"/>
  <c r="G1514" i="5" s="1"/>
  <c r="F1510" i="5"/>
  <c r="G1510" i="5" s="1"/>
  <c r="F1488" i="5"/>
  <c r="G1488" i="5" s="1"/>
  <c r="O1486" i="5"/>
  <c r="P1486" i="5" s="1"/>
  <c r="O1482" i="5"/>
  <c r="P1482" i="5" s="1"/>
  <c r="F1857" i="5"/>
  <c r="G1857" i="5" s="1"/>
  <c r="O1825" i="5"/>
  <c r="P1825" i="5" s="1"/>
  <c r="F1787" i="5"/>
  <c r="G1787" i="5" s="1"/>
  <c r="F1777" i="5"/>
  <c r="G1777" i="5" s="1"/>
  <c r="O1757" i="5"/>
  <c r="P1757" i="5" s="1"/>
  <c r="F1802" i="5"/>
  <c r="G1802" i="5" s="1"/>
  <c r="O1751" i="5"/>
  <c r="P1751" i="5" s="1"/>
  <c r="O1748" i="5"/>
  <c r="P1748" i="5" s="1"/>
  <c r="F1743" i="5"/>
  <c r="G1743" i="5" s="1"/>
  <c r="F1740" i="5"/>
  <c r="G1740" i="5" s="1"/>
  <c r="O1732" i="5"/>
  <c r="P1732" i="5" s="1"/>
  <c r="F1814" i="5"/>
  <c r="G1814" i="5" s="1"/>
  <c r="F1807" i="5"/>
  <c r="G1807" i="5" s="1"/>
  <c r="O1796" i="5"/>
  <c r="P1796" i="5" s="1"/>
  <c r="F1775" i="5"/>
  <c r="G1775" i="5" s="1"/>
  <c r="F1754" i="5"/>
  <c r="G1754" i="5" s="1"/>
  <c r="O1745" i="5"/>
  <c r="P1745" i="5" s="1"/>
  <c r="F1714" i="5"/>
  <c r="G1714" i="5" s="1"/>
  <c r="F1693" i="5"/>
  <c r="G1693" i="5" s="1"/>
  <c r="F1691" i="5"/>
  <c r="G1691" i="5" s="1"/>
  <c r="O1688" i="5"/>
  <c r="P1688" i="5" s="1"/>
  <c r="O1676" i="5"/>
  <c r="P1676" i="5" s="1"/>
  <c r="F1655" i="5"/>
  <c r="G1655" i="5" s="1"/>
  <c r="F1862" i="5"/>
  <c r="G1862" i="5" s="1"/>
  <c r="F1768" i="5"/>
  <c r="G1768" i="5" s="1"/>
  <c r="F1745" i="5"/>
  <c r="G1745" i="5" s="1"/>
  <c r="O1731" i="5"/>
  <c r="P1731" i="5" s="1"/>
  <c r="O1718" i="5"/>
  <c r="P1718" i="5" s="1"/>
  <c r="O1711" i="5"/>
  <c r="P1711" i="5" s="1"/>
  <c r="F1709" i="5"/>
  <c r="G1709" i="5" s="1"/>
  <c r="O1697" i="5"/>
  <c r="P1697" i="5" s="1"/>
  <c r="F1779" i="5"/>
  <c r="G1779" i="5" s="1"/>
  <c r="F1730" i="5"/>
  <c r="G1730" i="5" s="1"/>
  <c r="O1725" i="5"/>
  <c r="P1725" i="5" s="1"/>
  <c r="O1702" i="5"/>
  <c r="P1702" i="5" s="1"/>
  <c r="F1669" i="5"/>
  <c r="G1669" i="5" s="1"/>
  <c r="F1658" i="5"/>
  <c r="G1658" i="5" s="1"/>
  <c r="O1650" i="5"/>
  <c r="P1650" i="5" s="1"/>
  <c r="F1644" i="5"/>
  <c r="G1644" i="5" s="1"/>
  <c r="O1632" i="5"/>
  <c r="P1632" i="5" s="1"/>
  <c r="F1605" i="5"/>
  <c r="G1605" i="5" s="1"/>
  <c r="O1598" i="5"/>
  <c r="P1598" i="5" s="1"/>
  <c r="O1595" i="5"/>
  <c r="P1595" i="5" s="1"/>
  <c r="O1592" i="5"/>
  <c r="P1592" i="5" s="1"/>
  <c r="O1589" i="5"/>
  <c r="P1589" i="5" s="1"/>
  <c r="O1577" i="5"/>
  <c r="P1577" i="5" s="1"/>
  <c r="F1560" i="5"/>
  <c r="G1560" i="5" s="1"/>
  <c r="F1557" i="5"/>
  <c r="G1557" i="5" s="1"/>
  <c r="O1552" i="5"/>
  <c r="P1552" i="5" s="1"/>
  <c r="O1549" i="5"/>
  <c r="P1549" i="5" s="1"/>
  <c r="F1545" i="5"/>
  <c r="G1545" i="5" s="1"/>
  <c r="O1543" i="5"/>
  <c r="P1543" i="5" s="1"/>
  <c r="O1540" i="5"/>
  <c r="P1540" i="5" s="1"/>
  <c r="F1535" i="5"/>
  <c r="G1535" i="5" s="1"/>
  <c r="O1518" i="5"/>
  <c r="P1518" i="5" s="1"/>
  <c r="O1514" i="5"/>
  <c r="P1514" i="5" s="1"/>
  <c r="F1513" i="5"/>
  <c r="G1513" i="5" s="1"/>
  <c r="O1508" i="5"/>
  <c r="P1508" i="5" s="1"/>
  <c r="O1499" i="5"/>
  <c r="P1499" i="5" s="1"/>
  <c r="F1481" i="5"/>
  <c r="G1481" i="5" s="1"/>
  <c r="F1477" i="5"/>
  <c r="G1477" i="5" s="1"/>
  <c r="F1467" i="5"/>
  <c r="G1467" i="5" s="1"/>
  <c r="O1465" i="5"/>
  <c r="P1465" i="5" s="1"/>
  <c r="F1458" i="5"/>
  <c r="G1458" i="5" s="1"/>
  <c r="F1451" i="5"/>
  <c r="G1451" i="5" s="1"/>
  <c r="F1445" i="5"/>
  <c r="G1445" i="5" s="1"/>
  <c r="O1442" i="5"/>
  <c r="P1442" i="5" s="1"/>
  <c r="F1438" i="5"/>
  <c r="G1438" i="5" s="1"/>
  <c r="O1429" i="5"/>
  <c r="P1429" i="5" s="1"/>
  <c r="F1425" i="5"/>
  <c r="G1425" i="5" s="1"/>
  <c r="F1418" i="5"/>
  <c r="G1418" i="5" s="1"/>
  <c r="F1412" i="5"/>
  <c r="G1412" i="5" s="1"/>
  <c r="F1405" i="5"/>
  <c r="G1405" i="5" s="1"/>
  <c r="F1399" i="5"/>
  <c r="G1399" i="5" s="1"/>
  <c r="F1392" i="5"/>
  <c r="G1392" i="5" s="1"/>
  <c r="F1386" i="5"/>
  <c r="G1386" i="5" s="1"/>
  <c r="F1379" i="5"/>
  <c r="G1379" i="5" s="1"/>
  <c r="F1373" i="5"/>
  <c r="G1373" i="5" s="1"/>
  <c r="O1370" i="5"/>
  <c r="P1370" i="5" s="1"/>
  <c r="F1366" i="5"/>
  <c r="G1366" i="5" s="1"/>
  <c r="O1357" i="5"/>
  <c r="P1357" i="5" s="1"/>
  <c r="F1353" i="5"/>
  <c r="G1353" i="5" s="1"/>
  <c r="F1346" i="5"/>
  <c r="G1346" i="5" s="1"/>
  <c r="F1340" i="5"/>
  <c r="G1340" i="5" s="1"/>
  <c r="F1333" i="5"/>
  <c r="G1333" i="5" s="1"/>
  <c r="F1327" i="5"/>
  <c r="G1327" i="5" s="1"/>
  <c r="F1320" i="5"/>
  <c r="G1320" i="5" s="1"/>
  <c r="F1313" i="5"/>
  <c r="G1313" i="5" s="1"/>
  <c r="O1309" i="5"/>
  <c r="P1309" i="5" s="1"/>
  <c r="F1300" i="5"/>
  <c r="G1300" i="5" s="1"/>
  <c r="O1296" i="5"/>
  <c r="P1296" i="5" s="1"/>
  <c r="F1288" i="5"/>
  <c r="G1288" i="5" s="1"/>
  <c r="O1284" i="5"/>
  <c r="P1284" i="5" s="1"/>
  <c r="F1276" i="5"/>
  <c r="G1276" i="5" s="1"/>
  <c r="O1272" i="5"/>
  <c r="P1272" i="5" s="1"/>
  <c r="F1264" i="5"/>
  <c r="G1264" i="5" s="1"/>
  <c r="O1260" i="5"/>
  <c r="P1260" i="5" s="1"/>
  <c r="F1252" i="5"/>
  <c r="G1252" i="5" s="1"/>
  <c r="O1248" i="5"/>
  <c r="P1248" i="5" s="1"/>
  <c r="F1240" i="5"/>
  <c r="G1240" i="5" s="1"/>
  <c r="O1236" i="5"/>
  <c r="P1236" i="5" s="1"/>
  <c r="F1228" i="5"/>
  <c r="G1228" i="5" s="1"/>
  <c r="O1224" i="5"/>
  <c r="P1224" i="5" s="1"/>
  <c r="F1216" i="5"/>
  <c r="G1216" i="5" s="1"/>
  <c r="O1212" i="5"/>
  <c r="P1212" i="5" s="1"/>
  <c r="F1204" i="5"/>
  <c r="G1204" i="5" s="1"/>
  <c r="O1200" i="5"/>
  <c r="P1200" i="5" s="1"/>
  <c r="F1192" i="5"/>
  <c r="G1192" i="5" s="1"/>
  <c r="O1188" i="5"/>
  <c r="P1188" i="5" s="1"/>
  <c r="F1180" i="5"/>
  <c r="G1180" i="5" s="1"/>
  <c r="O1176" i="5"/>
  <c r="P1176" i="5" s="1"/>
  <c r="F1168" i="5"/>
  <c r="G1168" i="5" s="1"/>
  <c r="O1164" i="5"/>
  <c r="P1164" i="5" s="1"/>
  <c r="F1156" i="5"/>
  <c r="G1156" i="5" s="1"/>
  <c r="O1152" i="5"/>
  <c r="P1152" i="5" s="1"/>
  <c r="F1144" i="5"/>
  <c r="G1144" i="5" s="1"/>
  <c r="O1140" i="5"/>
  <c r="P1140" i="5" s="1"/>
  <c r="F1132" i="5"/>
  <c r="G1132" i="5" s="1"/>
  <c r="O1128" i="5"/>
  <c r="P1128" i="5" s="1"/>
  <c r="F1120" i="5"/>
  <c r="G1120" i="5" s="1"/>
  <c r="O1116" i="5"/>
  <c r="P1116" i="5" s="1"/>
  <c r="F1108" i="5"/>
  <c r="G1108" i="5" s="1"/>
  <c r="O1104" i="5"/>
  <c r="P1104" i="5" s="1"/>
  <c r="F1096" i="5"/>
  <c r="G1096" i="5" s="1"/>
  <c r="O1092" i="5"/>
  <c r="P1092" i="5" s="1"/>
  <c r="F1084" i="5"/>
  <c r="G1084" i="5" s="1"/>
  <c r="O1080" i="5"/>
  <c r="P1080" i="5" s="1"/>
  <c r="F1072" i="5"/>
  <c r="G1072" i="5" s="1"/>
  <c r="O1068" i="5"/>
  <c r="P1068" i="5" s="1"/>
  <c r="F1060" i="5"/>
  <c r="G1060" i="5" s="1"/>
  <c r="O1056" i="5"/>
  <c r="P1056" i="5" s="1"/>
  <c r="F1048" i="5"/>
  <c r="G1048" i="5" s="1"/>
  <c r="O1044" i="5"/>
  <c r="P1044" i="5" s="1"/>
  <c r="F1036" i="5"/>
  <c r="G1036" i="5" s="1"/>
  <c r="O1032" i="5"/>
  <c r="P1032" i="5" s="1"/>
  <c r="F1024" i="5"/>
  <c r="G1024" i="5" s="1"/>
  <c r="O1020" i="5"/>
  <c r="P1020" i="5" s="1"/>
  <c r="F1012" i="5"/>
  <c r="G1012" i="5" s="1"/>
  <c r="O1008" i="5"/>
  <c r="P1008" i="5" s="1"/>
  <c r="F1000" i="5"/>
  <c r="G1000" i="5" s="1"/>
  <c r="O996" i="5"/>
  <c r="P996" i="5" s="1"/>
  <c r="F988" i="5"/>
  <c r="G988" i="5" s="1"/>
  <c r="O984" i="5"/>
  <c r="P984" i="5" s="1"/>
  <c r="F975" i="5"/>
  <c r="G975" i="5" s="1"/>
  <c r="O971" i="5"/>
  <c r="P971" i="5" s="1"/>
  <c r="F963" i="5"/>
  <c r="G963" i="5" s="1"/>
  <c r="O959" i="5"/>
  <c r="P959" i="5" s="1"/>
  <c r="F951" i="5"/>
  <c r="G951" i="5" s="1"/>
  <c r="O947" i="5"/>
  <c r="P947" i="5" s="1"/>
  <c r="F939" i="5"/>
  <c r="G939" i="5" s="1"/>
  <c r="O935" i="5"/>
  <c r="P935" i="5" s="1"/>
  <c r="F927" i="5"/>
  <c r="G927" i="5" s="1"/>
  <c r="O923" i="5"/>
  <c r="P923" i="5" s="1"/>
  <c r="F915" i="5"/>
  <c r="G915" i="5" s="1"/>
  <c r="O911" i="5"/>
  <c r="P911" i="5" s="1"/>
  <c r="F903" i="5"/>
  <c r="G903" i="5" s="1"/>
  <c r="O899" i="5"/>
  <c r="P899" i="5" s="1"/>
  <c r="F891" i="5"/>
  <c r="G891" i="5" s="1"/>
  <c r="O887" i="5"/>
  <c r="P887" i="5" s="1"/>
  <c r="F879" i="5"/>
  <c r="G879" i="5" s="1"/>
  <c r="O875" i="5"/>
  <c r="P875" i="5" s="1"/>
  <c r="F867" i="5"/>
  <c r="G867" i="5" s="1"/>
  <c r="O863" i="5"/>
  <c r="P863" i="5" s="1"/>
  <c r="F855" i="5"/>
  <c r="G855" i="5" s="1"/>
  <c r="O851" i="5"/>
  <c r="P851" i="5" s="1"/>
  <c r="F843" i="5"/>
  <c r="G843" i="5" s="1"/>
  <c r="O839" i="5"/>
  <c r="P839" i="5" s="1"/>
  <c r="F831" i="5"/>
  <c r="G831" i="5" s="1"/>
  <c r="O827" i="5"/>
  <c r="P827" i="5" s="1"/>
  <c r="F819" i="5"/>
  <c r="G819" i="5" s="1"/>
  <c r="F1702" i="5"/>
  <c r="G1702" i="5" s="1"/>
  <c r="F1681" i="5"/>
  <c r="G1681" i="5" s="1"/>
  <c r="O1670" i="5"/>
  <c r="P1670" i="5" s="1"/>
  <c r="F1665" i="5"/>
  <c r="G1665" i="5" s="1"/>
  <c r="F1710" i="5"/>
  <c r="G1710" i="5" s="1"/>
  <c r="O1698" i="5"/>
  <c r="P1698" i="5" s="1"/>
  <c r="O1678" i="5"/>
  <c r="P1678" i="5" s="1"/>
  <c r="O1666" i="5"/>
  <c r="P1666" i="5" s="1"/>
  <c r="O1657" i="5"/>
  <c r="P1657" i="5" s="1"/>
  <c r="F1647" i="5"/>
  <c r="G1647" i="5" s="1"/>
  <c r="F1642" i="5"/>
  <c r="G1642" i="5" s="1"/>
  <c r="O1638" i="5"/>
  <c r="P1638" i="5" s="1"/>
  <c r="F1637" i="5"/>
  <c r="G1637" i="5" s="1"/>
  <c r="O1633" i="5"/>
  <c r="F1632" i="5"/>
  <c r="G1632" i="5" s="1"/>
  <c r="O1625" i="5"/>
  <c r="P1625" i="5" s="1"/>
  <c r="F1624" i="5"/>
  <c r="G1624" i="5" s="1"/>
  <c r="O1612" i="5"/>
  <c r="P1612" i="5" s="1"/>
  <c r="O1596" i="5"/>
  <c r="P1596" i="5" s="1"/>
  <c r="F1582" i="5"/>
  <c r="G1582" i="5" s="1"/>
  <c r="F1576" i="5"/>
  <c r="G1576" i="5" s="1"/>
  <c r="F1573" i="5"/>
  <c r="G1573" i="5" s="1"/>
  <c r="F1701" i="5"/>
  <c r="G1701" i="5" s="1"/>
  <c r="F1698" i="5"/>
  <c r="G1698" i="5" s="1"/>
  <c r="O1707" i="5"/>
  <c r="P1707" i="5" s="1"/>
  <c r="O1693" i="5"/>
  <c r="P1693" i="5" s="1"/>
  <c r="F1682" i="5"/>
  <c r="G1682" i="5" s="1"/>
  <c r="F1680" i="5"/>
  <c r="G1680" i="5" s="1"/>
  <c r="O1673" i="5"/>
  <c r="P1673" i="5" s="1"/>
  <c r="O1658" i="5"/>
  <c r="P1658" i="5" s="1"/>
  <c r="F1719" i="5"/>
  <c r="G1719" i="5" s="1"/>
  <c r="F1715" i="5"/>
  <c r="G1715" i="5" s="1"/>
  <c r="F1687" i="5"/>
  <c r="G1687" i="5" s="1"/>
  <c r="O1669" i="5"/>
  <c r="P1669" i="5" s="1"/>
  <c r="F1653" i="5"/>
  <c r="G1653" i="5" s="1"/>
  <c r="F1625" i="5"/>
  <c r="G1625" i="5" s="1"/>
  <c r="O1613" i="5"/>
  <c r="P1613" i="5" s="1"/>
  <c r="O1597" i="5"/>
  <c r="P1597" i="5" s="1"/>
  <c r="F1684" i="5"/>
  <c r="G1684" i="5" s="1"/>
  <c r="F1659" i="5"/>
  <c r="G1659" i="5" s="1"/>
  <c r="F1630" i="5"/>
  <c r="G1630" i="5" s="1"/>
  <c r="F1606" i="5"/>
  <c r="G1606" i="5" s="1"/>
  <c r="F1600" i="5"/>
  <c r="G1600" i="5" s="1"/>
  <c r="F1598" i="5"/>
  <c r="G1598" i="5" s="1"/>
  <c r="F1596" i="5"/>
  <c r="G1596" i="5" s="1"/>
  <c r="F1587" i="5"/>
  <c r="G1587" i="5" s="1"/>
  <c r="F1585" i="5"/>
  <c r="G1585" i="5" s="1"/>
  <c r="F1578" i="5"/>
  <c r="G1578" i="5" s="1"/>
  <c r="O1572" i="5"/>
  <c r="P1572" i="5" s="1"/>
  <c r="F1571" i="5"/>
  <c r="G1571" i="5" s="1"/>
  <c r="O1564" i="5"/>
  <c r="P1564" i="5" s="1"/>
  <c r="F1563" i="5"/>
  <c r="G1563" i="5" s="1"/>
  <c r="O1559" i="5"/>
  <c r="P1559" i="5" s="1"/>
  <c r="F1558" i="5"/>
  <c r="G1558" i="5" s="1"/>
  <c r="F1534" i="5"/>
  <c r="G1534" i="5" s="1"/>
  <c r="F1528" i="5"/>
  <c r="G1528" i="5" s="1"/>
  <c r="O1524" i="5"/>
  <c r="P1524" i="5" s="1"/>
  <c r="O1516" i="5"/>
  <c r="P1516" i="5" s="1"/>
  <c r="O1500" i="5"/>
  <c r="P1500" i="5" s="1"/>
  <c r="F1479" i="5"/>
  <c r="G1479" i="5" s="1"/>
  <c r="F1472" i="5"/>
  <c r="G1472" i="5" s="1"/>
  <c r="O1470" i="5"/>
  <c r="P1470" i="5" s="1"/>
  <c r="O1466" i="5"/>
  <c r="P1466" i="5" s="1"/>
  <c r="F1452" i="5"/>
  <c r="G1452" i="5" s="1"/>
  <c r="O1450" i="5"/>
  <c r="P1450" i="5" s="1"/>
  <c r="F1443" i="5"/>
  <c r="G1443" i="5" s="1"/>
  <c r="O1441" i="5"/>
  <c r="P1441" i="5" s="1"/>
  <c r="F1429" i="5"/>
  <c r="G1429" i="5" s="1"/>
  <c r="O1427" i="5"/>
  <c r="P1427" i="5" s="1"/>
  <c r="O1423" i="5"/>
  <c r="P1423" i="5" s="1"/>
  <c r="F1407" i="5"/>
  <c r="G1407" i="5" s="1"/>
  <c r="O1405" i="5"/>
  <c r="P1405" i="5" s="1"/>
  <c r="F1398" i="5"/>
  <c r="G1398" i="5" s="1"/>
  <c r="O1396" i="5"/>
  <c r="P1396" i="5" s="1"/>
  <c r="F1389" i="5"/>
  <c r="G1389" i="5" s="1"/>
  <c r="O1387" i="5"/>
  <c r="P1387" i="5" s="1"/>
  <c r="F1380" i="5"/>
  <c r="G1380" i="5" s="1"/>
  <c r="O1378" i="5"/>
  <c r="P1378" i="5" s="1"/>
  <c r="F1371" i="5"/>
  <c r="G1371" i="5" s="1"/>
  <c r="O1369" i="5"/>
  <c r="P1369" i="5" s="1"/>
  <c r="F1357" i="5"/>
  <c r="G1357" i="5" s="1"/>
  <c r="O1355" i="5"/>
  <c r="P1355" i="5" s="1"/>
  <c r="O1351" i="5"/>
  <c r="P1351" i="5" s="1"/>
  <c r="F1335" i="5"/>
  <c r="G1335" i="5" s="1"/>
  <c r="O1333" i="5"/>
  <c r="P1333" i="5" s="1"/>
  <c r="F1326" i="5"/>
  <c r="G1326" i="5" s="1"/>
  <c r="O1324" i="5"/>
  <c r="P1324" i="5" s="1"/>
  <c r="F1317" i="5"/>
  <c r="G1317" i="5" s="1"/>
  <c r="O1315" i="5"/>
  <c r="P1315" i="5" s="1"/>
  <c r="F1311" i="5"/>
  <c r="G1311" i="5" s="1"/>
  <c r="O1302" i="5"/>
  <c r="P1302" i="5" s="1"/>
  <c r="O1295" i="5"/>
  <c r="P1295" i="5" s="1"/>
  <c r="O1289" i="5"/>
  <c r="P1289" i="5" s="1"/>
  <c r="O1282" i="5"/>
  <c r="P1282" i="5" s="1"/>
  <c r="O1276" i="5"/>
  <c r="P1276" i="5" s="1"/>
  <c r="O1269" i="5"/>
  <c r="P1269" i="5" s="1"/>
  <c r="O1263" i="5"/>
  <c r="P1263" i="5" s="1"/>
  <c r="O1256" i="5"/>
  <c r="P1256" i="5" s="1"/>
  <c r="O1243" i="5"/>
  <c r="P1243" i="5" s="1"/>
  <c r="F1239" i="5"/>
  <c r="G1239" i="5" s="1"/>
  <c r="O1230" i="5"/>
  <c r="P1230" i="5" s="1"/>
  <c r="O1223" i="5"/>
  <c r="P1223" i="5" s="1"/>
  <c r="O1217" i="5"/>
  <c r="P1217" i="5" s="1"/>
  <c r="O1210" i="5"/>
  <c r="P1210" i="5" s="1"/>
  <c r="O1204" i="5"/>
  <c r="P1204" i="5" s="1"/>
  <c r="O1197" i="5"/>
  <c r="P1197" i="5" s="1"/>
  <c r="O1191" i="5"/>
  <c r="P1191" i="5" s="1"/>
  <c r="O1184" i="5"/>
  <c r="P1184" i="5" s="1"/>
  <c r="O1171" i="5"/>
  <c r="P1171" i="5" s="1"/>
  <c r="F1167" i="5"/>
  <c r="G1167" i="5" s="1"/>
  <c r="O1158" i="5"/>
  <c r="P1158" i="5" s="1"/>
  <c r="O1727" i="5"/>
  <c r="P1727" i="5" s="1"/>
  <c r="O1675" i="5"/>
  <c r="P1675" i="5" s="1"/>
  <c r="O1664" i="5"/>
  <c r="P1664" i="5" s="1"/>
  <c r="F1623" i="5"/>
  <c r="G1623" i="5" s="1"/>
  <c r="F1608" i="5"/>
  <c r="G1608" i="5" s="1"/>
  <c r="O1603" i="5"/>
  <c r="P1603" i="5" s="1"/>
  <c r="F1727" i="5"/>
  <c r="G1727" i="5" s="1"/>
  <c r="F1650" i="5"/>
  <c r="G1650" i="5" s="1"/>
  <c r="F1648" i="5"/>
  <c r="G1648" i="5" s="1"/>
  <c r="F1641" i="5"/>
  <c r="G1641" i="5" s="1"/>
  <c r="F1803" i="5"/>
  <c r="G1803" i="5" s="1"/>
  <c r="F1670" i="5"/>
  <c r="G1670" i="5" s="1"/>
  <c r="F1661" i="5"/>
  <c r="G1661" i="5" s="1"/>
  <c r="O1649" i="5"/>
  <c r="P1649" i="5" s="1"/>
  <c r="O1647" i="5"/>
  <c r="P1647" i="5" s="1"/>
  <c r="F1634" i="5"/>
  <c r="G1634" i="5" s="1"/>
  <c r="O1631" i="5"/>
  <c r="P1631" i="5" s="1"/>
  <c r="O1593" i="5"/>
  <c r="P1593" i="5" s="1"/>
  <c r="F1824" i="5"/>
  <c r="G1824" i="5" s="1"/>
  <c r="O1651" i="5"/>
  <c r="P1651" i="5" s="1"/>
  <c r="O1635" i="5"/>
  <c r="P1635" i="5" s="1"/>
  <c r="O1628" i="5"/>
  <c r="P1628" i="5" s="1"/>
  <c r="F1595" i="5"/>
  <c r="G1595" i="5" s="1"/>
  <c r="F1584" i="5"/>
  <c r="G1584" i="5" s="1"/>
  <c r="O1558" i="5"/>
  <c r="P1558" i="5" s="1"/>
  <c r="F1554" i="5"/>
  <c r="G1554" i="5" s="1"/>
  <c r="O1545" i="5"/>
  <c r="P1545" i="5" s="1"/>
  <c r="F1541" i="5"/>
  <c r="G1541" i="5" s="1"/>
  <c r="O1534" i="5"/>
  <c r="P1534" i="5" s="1"/>
  <c r="F1533" i="5"/>
  <c r="G1533" i="5" s="1"/>
  <c r="F1716" i="5"/>
  <c r="G1716" i="5" s="1"/>
  <c r="O1681" i="5"/>
  <c r="P1681" i="5" s="1"/>
  <c r="F1673" i="5"/>
  <c r="G1673" i="5" s="1"/>
  <c r="F1660" i="5"/>
  <c r="G1660" i="5" s="1"/>
  <c r="F1657" i="5"/>
  <c r="G1657" i="5" s="1"/>
  <c r="O1644" i="5"/>
  <c r="P1644" i="5" s="1"/>
  <c r="O1639" i="5"/>
  <c r="P1639" i="5" s="1"/>
  <c r="O1637" i="5"/>
  <c r="P1637" i="5" s="1"/>
  <c r="O1621" i="5"/>
  <c r="P1621" i="5" s="1"/>
  <c r="F1611" i="5"/>
  <c r="G1611" i="5" s="1"/>
  <c r="O1604" i="5"/>
  <c r="P1604" i="5" s="1"/>
  <c r="F1589" i="5"/>
  <c r="G1589" i="5" s="1"/>
  <c r="O1576" i="5"/>
  <c r="P1576" i="5" s="1"/>
  <c r="O1566" i="5"/>
  <c r="P1566" i="5" s="1"/>
  <c r="F1549" i="5"/>
  <c r="G1549" i="5" s="1"/>
  <c r="F1544" i="5"/>
  <c r="G1544" i="5" s="1"/>
  <c r="F1522" i="5"/>
  <c r="G1522" i="5" s="1"/>
  <c r="F1506" i="5"/>
  <c r="G1506" i="5" s="1"/>
  <c r="O1494" i="5"/>
  <c r="P1494" i="5" s="1"/>
  <c r="O1483" i="5"/>
  <c r="P1483" i="5" s="1"/>
  <c r="F1478" i="5"/>
  <c r="G1478" i="5" s="1"/>
  <c r="F1455" i="5"/>
  <c r="G1455" i="5" s="1"/>
  <c r="O1453" i="5"/>
  <c r="P1453" i="5" s="1"/>
  <c r="F1437" i="5"/>
  <c r="G1437" i="5" s="1"/>
  <c r="O1435" i="5"/>
  <c r="P1435" i="5" s="1"/>
  <c r="F1433" i="5"/>
  <c r="G1433" i="5" s="1"/>
  <c r="O1431" i="5"/>
  <c r="P1431" i="5" s="1"/>
  <c r="F1419" i="5"/>
  <c r="G1419" i="5" s="1"/>
  <c r="O1417" i="5"/>
  <c r="P1417" i="5" s="1"/>
  <c r="F1410" i="5"/>
  <c r="G1410" i="5" s="1"/>
  <c r="O1408" i="5"/>
  <c r="P1408" i="5" s="1"/>
  <c r="F1401" i="5"/>
  <c r="G1401" i="5" s="1"/>
  <c r="O1399" i="5"/>
  <c r="P1399" i="5" s="1"/>
  <c r="O1390" i="5"/>
  <c r="P1390" i="5" s="1"/>
  <c r="F1383" i="5"/>
  <c r="G1383" i="5" s="1"/>
  <c r="O1381" i="5"/>
  <c r="P1381" i="5" s="1"/>
  <c r="O1765" i="5"/>
  <c r="P1765" i="5" s="1"/>
  <c r="O1737" i="5"/>
  <c r="P1737" i="5" s="1"/>
  <c r="F1677" i="5"/>
  <c r="G1677" i="5" s="1"/>
  <c r="O1662" i="5"/>
  <c r="P1662" i="5" s="1"/>
  <c r="F1613" i="5"/>
  <c r="G1613" i="5" s="1"/>
  <c r="O1606" i="5"/>
  <c r="P1606" i="5" s="1"/>
  <c r="O1590" i="5"/>
  <c r="P1590" i="5" s="1"/>
  <c r="O1585" i="5"/>
  <c r="P1585" i="5" s="1"/>
  <c r="F1575" i="5"/>
  <c r="G1575" i="5" s="1"/>
  <c r="O1571" i="5"/>
  <c r="P1571" i="5" s="1"/>
  <c r="O1553" i="5"/>
  <c r="P1553" i="5" s="1"/>
  <c r="F1552" i="5"/>
  <c r="G1552" i="5" s="1"/>
  <c r="O1537" i="5"/>
  <c r="P1537" i="5" s="1"/>
  <c r="F1530" i="5"/>
  <c r="G1530" i="5" s="1"/>
  <c r="O1526" i="5"/>
  <c r="P1526" i="5" s="1"/>
  <c r="O1523" i="5"/>
  <c r="P1523" i="5" s="1"/>
  <c r="F1703" i="5"/>
  <c r="G1703" i="5" s="1"/>
  <c r="O1659" i="5"/>
  <c r="P1659" i="5" s="1"/>
  <c r="O1656" i="5"/>
  <c r="P1656" i="5" s="1"/>
  <c r="O1646" i="5"/>
  <c r="P1646" i="5" s="1"/>
  <c r="F1635" i="5"/>
  <c r="G1635" i="5" s="1"/>
  <c r="F1633" i="5"/>
  <c r="G1633" i="5" s="1"/>
  <c r="F1619" i="5"/>
  <c r="G1619" i="5" s="1"/>
  <c r="O1616" i="5"/>
  <c r="P1616" i="5" s="1"/>
  <c r="O1610" i="5"/>
  <c r="P1610" i="5" s="1"/>
  <c r="O1588" i="5"/>
  <c r="P1588" i="5" s="1"/>
  <c r="O1692" i="5"/>
  <c r="P1692" i="5" s="1"/>
  <c r="O1654" i="5"/>
  <c r="P1654" i="5" s="1"/>
  <c r="F1618" i="5"/>
  <c r="G1618" i="5" s="1"/>
  <c r="O1609" i="5"/>
  <c r="P1609" i="5" s="1"/>
  <c r="O1569" i="5"/>
  <c r="P1569" i="5" s="1"/>
  <c r="F1542" i="5"/>
  <c r="G1542" i="5" s="1"/>
  <c r="F1711" i="5"/>
  <c r="G1711" i="5" s="1"/>
  <c r="F1674" i="5"/>
  <c r="G1674" i="5" s="1"/>
  <c r="F1601" i="5"/>
  <c r="G1601" i="5" s="1"/>
  <c r="F1597" i="5"/>
  <c r="G1597" i="5" s="1"/>
  <c r="F1572" i="5"/>
  <c r="G1572" i="5" s="1"/>
  <c r="F1565" i="5"/>
  <c r="G1565" i="5" s="1"/>
  <c r="O1560" i="5"/>
  <c r="P1560" i="5" s="1"/>
  <c r="F1551" i="5"/>
  <c r="G1551" i="5" s="1"/>
  <c r="F1540" i="5"/>
  <c r="G1540" i="5" s="1"/>
  <c r="F1538" i="5"/>
  <c r="G1538" i="5" s="1"/>
  <c r="F1529" i="5"/>
  <c r="G1529" i="5" s="1"/>
  <c r="O1506" i="5"/>
  <c r="P1506" i="5" s="1"/>
  <c r="F1505" i="5"/>
  <c r="G1505" i="5" s="1"/>
  <c r="O1497" i="5"/>
  <c r="P1497" i="5" s="1"/>
  <c r="F1494" i="5"/>
  <c r="G1494" i="5" s="1"/>
  <c r="F1492" i="5"/>
  <c r="G1492" i="5" s="1"/>
  <c r="O1484" i="5"/>
  <c r="P1484" i="5" s="1"/>
  <c r="F1480" i="5"/>
  <c r="G1480" i="5" s="1"/>
  <c r="F1475" i="5"/>
  <c r="G1475" i="5" s="1"/>
  <c r="O1468" i="5"/>
  <c r="P1468" i="5" s="1"/>
  <c r="O1460" i="5"/>
  <c r="P1460" i="5" s="1"/>
  <c r="O1455" i="5"/>
  <c r="P1455" i="5" s="1"/>
  <c r="O1449" i="5"/>
  <c r="P1449" i="5" s="1"/>
  <c r="O1653" i="5"/>
  <c r="P1653" i="5" s="1"/>
  <c r="O1622" i="5"/>
  <c r="P1622" i="5" s="1"/>
  <c r="O1617" i="5"/>
  <c r="P1617" i="5" s="1"/>
  <c r="F1574" i="5"/>
  <c r="G1574" i="5" s="1"/>
  <c r="O1642" i="5"/>
  <c r="P1642" i="5" s="1"/>
  <c r="O1586" i="5"/>
  <c r="P1586" i="5" s="1"/>
  <c r="O1550" i="5"/>
  <c r="P1550" i="5" s="1"/>
  <c r="O1541" i="5"/>
  <c r="P1541" i="5" s="1"/>
  <c r="O1528" i="5"/>
  <c r="P1528" i="5" s="1"/>
  <c r="F1526" i="5"/>
  <c r="G1526" i="5" s="1"/>
  <c r="F1516" i="5"/>
  <c r="G1516" i="5" s="1"/>
  <c r="F1512" i="5"/>
  <c r="G1512" i="5" s="1"/>
  <c r="O1504" i="5"/>
  <c r="P1504" i="5" s="1"/>
  <c r="F1616" i="5"/>
  <c r="G1616" i="5" s="1"/>
  <c r="F1586" i="5"/>
  <c r="G1586" i="5" s="1"/>
  <c r="F1581" i="5"/>
  <c r="G1581" i="5" s="1"/>
  <c r="F1564" i="5"/>
  <c r="G1564" i="5" s="1"/>
  <c r="F1539" i="5"/>
  <c r="G1539" i="5" s="1"/>
  <c r="F1537" i="5"/>
  <c r="G1537" i="5" s="1"/>
  <c r="O1525" i="5"/>
  <c r="P1525" i="5" s="1"/>
  <c r="O1511" i="5"/>
  <c r="P1511" i="5" s="1"/>
  <c r="O1663" i="5"/>
  <c r="P1663" i="5" s="1"/>
  <c r="F1651" i="5"/>
  <c r="G1651" i="5" s="1"/>
  <c r="O1570" i="5"/>
  <c r="P1570" i="5" s="1"/>
  <c r="F1678" i="5"/>
  <c r="G1678" i="5" s="1"/>
  <c r="O1645" i="5"/>
  <c r="P1645" i="5" s="1"/>
  <c r="O1615" i="5"/>
  <c r="P1615" i="5" s="1"/>
  <c r="F1620" i="5"/>
  <c r="G1620" i="5" s="1"/>
  <c r="F1580" i="5"/>
  <c r="G1580" i="5" s="1"/>
  <c r="F1568" i="5"/>
  <c r="G1568" i="5" s="1"/>
  <c r="F1547" i="5"/>
  <c r="G1547" i="5" s="1"/>
  <c r="O1538" i="5"/>
  <c r="P1538" i="5" s="1"/>
  <c r="O1536" i="5"/>
  <c r="P1536" i="5" s="1"/>
  <c r="F1523" i="5"/>
  <c r="G1523" i="5" s="1"/>
  <c r="F1515" i="5"/>
  <c r="G1515" i="5" s="1"/>
  <c r="F1668" i="5"/>
  <c r="G1668" i="5" s="1"/>
  <c r="F1594" i="5"/>
  <c r="G1594" i="5" s="1"/>
  <c r="F1629" i="5"/>
  <c r="G1629" i="5" s="1"/>
  <c r="F1612" i="5"/>
  <c r="G1612" i="5" s="1"/>
  <c r="O1578" i="5"/>
  <c r="P1578" i="5" s="1"/>
  <c r="F1559" i="5"/>
  <c r="G1559" i="5" s="1"/>
  <c r="F1556" i="5"/>
  <c r="G1556" i="5" s="1"/>
  <c r="O1517" i="5"/>
  <c r="P1517" i="5" s="1"/>
  <c r="O1512" i="5"/>
  <c r="P1512" i="5" s="1"/>
  <c r="F1508" i="5"/>
  <c r="G1508" i="5" s="1"/>
  <c r="F1499" i="5"/>
  <c r="G1499" i="5" s="1"/>
  <c r="O1495" i="5"/>
  <c r="P1495" i="5" s="1"/>
  <c r="F1473" i="5"/>
  <c r="G1473" i="5" s="1"/>
  <c r="F1435" i="5"/>
  <c r="G1435" i="5" s="1"/>
  <c r="O1430" i="5"/>
  <c r="P1430" i="5" s="1"/>
  <c r="F1426" i="5"/>
  <c r="G1426" i="5" s="1"/>
  <c r="F1423" i="5"/>
  <c r="G1423" i="5" s="1"/>
  <c r="F1417" i="5"/>
  <c r="G1417" i="5" s="1"/>
  <c r="O1395" i="5"/>
  <c r="P1395" i="5" s="1"/>
  <c r="F1385" i="5"/>
  <c r="G1385" i="5" s="1"/>
  <c r="F1376" i="5"/>
  <c r="G1376" i="5" s="1"/>
  <c r="O1371" i="5"/>
  <c r="P1371" i="5" s="1"/>
  <c r="O1367" i="5"/>
  <c r="P1367" i="5" s="1"/>
  <c r="F1362" i="5"/>
  <c r="G1362" i="5" s="1"/>
  <c r="O1360" i="5"/>
  <c r="P1360" i="5" s="1"/>
  <c r="F1351" i="5"/>
  <c r="G1351" i="5" s="1"/>
  <c r="F1344" i="5"/>
  <c r="G1344" i="5" s="1"/>
  <c r="O1339" i="5"/>
  <c r="P1339" i="5" s="1"/>
  <c r="F1337" i="5"/>
  <c r="G1337" i="5" s="1"/>
  <c r="O1321" i="5"/>
  <c r="P1321" i="5" s="1"/>
  <c r="O1317" i="5"/>
  <c r="P1317" i="5" s="1"/>
  <c r="O1290" i="5"/>
  <c r="P1290" i="5" s="1"/>
  <c r="F1278" i="5"/>
  <c r="G1278" i="5" s="1"/>
  <c r="F1273" i="5"/>
  <c r="G1273" i="5" s="1"/>
  <c r="O1271" i="5"/>
  <c r="P1271" i="5" s="1"/>
  <c r="F1259" i="5"/>
  <c r="G1259" i="5" s="1"/>
  <c r="F1249" i="5"/>
  <c r="G1249" i="5" s="1"/>
  <c r="O1247" i="5"/>
  <c r="P1247" i="5" s="1"/>
  <c r="O1602" i="5"/>
  <c r="P1602" i="5" s="1"/>
  <c r="F1583" i="5"/>
  <c r="G1583" i="5" s="1"/>
  <c r="O1573" i="5"/>
  <c r="P1573" i="5" s="1"/>
  <c r="O1544" i="5"/>
  <c r="P1544" i="5" s="1"/>
  <c r="F1520" i="5"/>
  <c r="G1520" i="5" s="1"/>
  <c r="O1505" i="5"/>
  <c r="P1505" i="5" s="1"/>
  <c r="F1501" i="5"/>
  <c r="G1501" i="5" s="1"/>
  <c r="O1481" i="5"/>
  <c r="P1481" i="5" s="1"/>
  <c r="F1548" i="5"/>
  <c r="G1548" i="5" s="1"/>
  <c r="F1532" i="5"/>
  <c r="G1532" i="5" s="1"/>
  <c r="F1503" i="5"/>
  <c r="G1503" i="5" s="1"/>
  <c r="F1489" i="5"/>
  <c r="G1489" i="5" s="1"/>
  <c r="O1458" i="5"/>
  <c r="P1458" i="5" s="1"/>
  <c r="F1457" i="5"/>
  <c r="G1457" i="5" s="1"/>
  <c r="F1441" i="5"/>
  <c r="G1441" i="5" s="1"/>
  <c r="O1413" i="5"/>
  <c r="P1413" i="5" s="1"/>
  <c r="O1401" i="5"/>
  <c r="P1401" i="5" s="1"/>
  <c r="F1397" i="5"/>
  <c r="G1397" i="5" s="1"/>
  <c r="F1394" i="5"/>
  <c r="G1394" i="5" s="1"/>
  <c r="O1384" i="5"/>
  <c r="P1384" i="5" s="1"/>
  <c r="F1355" i="5"/>
  <c r="G1355" i="5" s="1"/>
  <c r="F1316" i="5"/>
  <c r="G1316" i="5" s="1"/>
  <c r="F1312" i="5"/>
  <c r="G1312" i="5" s="1"/>
  <c r="O1310" i="5"/>
  <c r="P1310" i="5" s="1"/>
  <c r="O1305" i="5"/>
  <c r="P1305" i="5" s="1"/>
  <c r="O1582" i="5"/>
  <c r="P1582" i="5" s="1"/>
  <c r="O1519" i="5"/>
  <c r="P1519" i="5" s="1"/>
  <c r="F1517" i="5"/>
  <c r="G1517" i="5" s="1"/>
  <c r="O1507" i="5"/>
  <c r="P1507" i="5" s="1"/>
  <c r="O1498" i="5"/>
  <c r="P1498" i="5" s="1"/>
  <c r="F1497" i="5"/>
  <c r="G1497" i="5" s="1"/>
  <c r="F1491" i="5"/>
  <c r="G1491" i="5" s="1"/>
  <c r="F1485" i="5"/>
  <c r="G1485" i="5" s="1"/>
  <c r="F1476" i="5"/>
  <c r="G1476" i="5" s="1"/>
  <c r="O1472" i="5"/>
  <c r="P1472" i="5" s="1"/>
  <c r="O1463" i="5"/>
  <c r="P1463" i="5" s="1"/>
  <c r="O1554" i="5"/>
  <c r="P1554" i="5" s="1"/>
  <c r="O1547" i="5"/>
  <c r="P1547" i="5" s="1"/>
  <c r="O1626" i="5"/>
  <c r="P1626" i="5" s="1"/>
  <c r="O1531" i="5"/>
  <c r="P1531" i="5" s="1"/>
  <c r="F1525" i="5"/>
  <c r="G1525" i="5" s="1"/>
  <c r="O1492" i="5"/>
  <c r="P1492" i="5" s="1"/>
  <c r="O1490" i="5"/>
  <c r="P1490" i="5" s="1"/>
  <c r="O1488" i="5"/>
  <c r="P1488" i="5" s="1"/>
  <c r="O1475" i="5"/>
  <c r="P1475" i="5" s="1"/>
  <c r="F1469" i="5"/>
  <c r="G1469" i="5" s="1"/>
  <c r="F1460" i="5"/>
  <c r="G1460" i="5" s="1"/>
  <c r="O1451" i="5"/>
  <c r="P1451" i="5" s="1"/>
  <c r="O1446" i="5"/>
  <c r="P1446" i="5" s="1"/>
  <c r="F1439" i="5"/>
  <c r="G1439" i="5" s="1"/>
  <c r="F1436" i="5"/>
  <c r="G1436" i="5" s="1"/>
  <c r="F1427" i="5"/>
  <c r="G1427" i="5" s="1"/>
  <c r="O1414" i="5"/>
  <c r="P1414" i="5" s="1"/>
  <c r="O1411" i="5"/>
  <c r="P1411" i="5" s="1"/>
  <c r="F1566" i="5"/>
  <c r="G1566" i="5" s="1"/>
  <c r="F1474" i="5"/>
  <c r="G1474" i="5" s="1"/>
  <c r="F1561" i="5"/>
  <c r="G1561" i="5" s="1"/>
  <c r="O1533" i="5"/>
  <c r="P1533" i="5" s="1"/>
  <c r="O1521" i="5"/>
  <c r="P1521" i="5" s="1"/>
  <c r="O1513" i="5"/>
  <c r="P1513" i="5" s="1"/>
  <c r="F1500" i="5"/>
  <c r="G1500" i="5" s="1"/>
  <c r="F1614" i="5"/>
  <c r="G1614" i="5" s="1"/>
  <c r="O1580" i="5"/>
  <c r="P1580" i="5" s="1"/>
  <c r="O1565" i="5"/>
  <c r="P1565" i="5" s="1"/>
  <c r="F1546" i="5"/>
  <c r="G1546" i="5" s="1"/>
  <c r="O1530" i="5"/>
  <c r="P1530" i="5" s="1"/>
  <c r="F1509" i="5"/>
  <c r="G1509" i="5" s="1"/>
  <c r="F1504" i="5"/>
  <c r="G1504" i="5" s="1"/>
  <c r="F1502" i="5"/>
  <c r="G1502" i="5" s="1"/>
  <c r="F1486" i="5"/>
  <c r="G1486" i="5" s="1"/>
  <c r="O1480" i="5"/>
  <c r="P1480" i="5" s="1"/>
  <c r="F1463" i="5"/>
  <c r="G1463" i="5" s="1"/>
  <c r="O1454" i="5"/>
  <c r="P1454" i="5" s="1"/>
  <c r="F1453" i="5"/>
  <c r="G1453" i="5" s="1"/>
  <c r="O1556" i="5"/>
  <c r="P1556" i="5" s="1"/>
  <c r="F1536" i="5"/>
  <c r="G1536" i="5" s="1"/>
  <c r="F1511" i="5"/>
  <c r="G1511" i="5" s="1"/>
  <c r="F1496" i="5"/>
  <c r="G1496" i="5" s="1"/>
  <c r="F1490" i="5"/>
  <c r="G1490" i="5" s="1"/>
  <c r="F1484" i="5"/>
  <c r="G1484" i="5" s="1"/>
  <c r="F1622" i="5"/>
  <c r="G1622" i="5" s="1"/>
  <c r="F1604" i="5"/>
  <c r="G1604" i="5" s="1"/>
  <c r="O1584" i="5"/>
  <c r="P1584" i="5" s="1"/>
  <c r="F1553" i="5"/>
  <c r="G1553" i="5" s="1"/>
  <c r="F1527" i="5"/>
  <c r="G1527" i="5" s="1"/>
  <c r="F1524" i="5"/>
  <c r="G1524" i="5" s="1"/>
  <c r="F1521" i="5"/>
  <c r="G1521" i="5" s="1"/>
  <c r="O1501" i="5"/>
  <c r="P1501" i="5" s="1"/>
  <c r="O1487" i="5"/>
  <c r="P1487" i="5" s="1"/>
  <c r="O1478" i="5"/>
  <c r="P1478" i="5" s="1"/>
  <c r="O1457" i="5"/>
  <c r="P1457" i="5" s="1"/>
  <c r="O1447" i="5"/>
  <c r="P1447" i="5" s="1"/>
  <c r="F1446" i="5"/>
  <c r="G1446" i="5" s="1"/>
  <c r="F1440" i="5"/>
  <c r="G1440" i="5" s="1"/>
  <c r="O1424" i="5"/>
  <c r="P1424" i="5" s="1"/>
  <c r="O1532" i="5"/>
  <c r="P1532" i="5" s="1"/>
  <c r="O1476" i="5"/>
  <c r="P1476" i="5" s="1"/>
  <c r="F1450" i="5"/>
  <c r="G1450" i="5" s="1"/>
  <c r="O1438" i="5"/>
  <c r="P1438" i="5" s="1"/>
  <c r="O1436" i="5"/>
  <c r="P1436" i="5" s="1"/>
  <c r="F1416" i="5"/>
  <c r="G1416" i="5" s="1"/>
  <c r="O1398" i="5"/>
  <c r="P1398" i="5" s="1"/>
  <c r="O1394" i="5"/>
  <c r="P1394" i="5" s="1"/>
  <c r="F1391" i="5"/>
  <c r="G1391" i="5" s="1"/>
  <c r="O1383" i="5"/>
  <c r="P1383" i="5" s="1"/>
  <c r="F1382" i="5"/>
  <c r="G1382" i="5" s="1"/>
  <c r="F1354" i="5"/>
  <c r="G1354" i="5" s="1"/>
  <c r="O1345" i="5"/>
  <c r="P1345" i="5" s="1"/>
  <c r="O1340" i="5"/>
  <c r="P1340" i="5" s="1"/>
  <c r="O1311" i="5"/>
  <c r="P1311" i="5" s="1"/>
  <c r="O1298" i="5"/>
  <c r="P1298" i="5" s="1"/>
  <c r="O1275" i="5"/>
  <c r="P1275" i="5" s="1"/>
  <c r="F1266" i="5"/>
  <c r="G1266" i="5" s="1"/>
  <c r="O1264" i="5"/>
  <c r="P1264" i="5" s="1"/>
  <c r="F1258" i="5"/>
  <c r="G1258" i="5" s="1"/>
  <c r="F1247" i="5"/>
  <c r="G1247" i="5" s="1"/>
  <c r="F1243" i="5"/>
  <c r="G1243" i="5" s="1"/>
  <c r="O1237" i="5"/>
  <c r="P1237" i="5" s="1"/>
  <c r="O1218" i="5"/>
  <c r="P1218" i="5" s="1"/>
  <c r="F1206" i="5"/>
  <c r="G1206" i="5" s="1"/>
  <c r="F1201" i="5"/>
  <c r="G1201" i="5" s="1"/>
  <c r="O1199" i="5"/>
  <c r="P1199" i="5" s="1"/>
  <c r="F1187" i="5"/>
  <c r="G1187" i="5" s="1"/>
  <c r="F1177" i="5"/>
  <c r="G1177" i="5" s="1"/>
  <c r="O1175" i="5"/>
  <c r="P1175" i="5" s="1"/>
  <c r="O1166" i="5"/>
  <c r="P1166" i="5" s="1"/>
  <c r="F1163" i="5"/>
  <c r="G1163" i="5" s="1"/>
  <c r="O1161" i="5"/>
  <c r="P1161" i="5" s="1"/>
  <c r="F1153" i="5"/>
  <c r="G1153" i="5" s="1"/>
  <c r="F1147" i="5"/>
  <c r="G1147" i="5" s="1"/>
  <c r="F1140" i="5"/>
  <c r="G1140" i="5" s="1"/>
  <c r="F1134" i="5"/>
  <c r="G1134" i="5" s="1"/>
  <c r="F1127" i="5"/>
  <c r="G1127" i="5" s="1"/>
  <c r="F1121" i="5"/>
  <c r="G1121" i="5" s="1"/>
  <c r="O1118" i="5"/>
  <c r="P1118" i="5" s="1"/>
  <c r="F1114" i="5"/>
  <c r="G1114" i="5" s="1"/>
  <c r="O1105" i="5"/>
  <c r="P1105" i="5" s="1"/>
  <c r="F1101" i="5"/>
  <c r="G1101" i="5" s="1"/>
  <c r="F1094" i="5"/>
  <c r="G1094" i="5" s="1"/>
  <c r="F1088" i="5"/>
  <c r="G1088" i="5" s="1"/>
  <c r="F1081" i="5"/>
  <c r="G1081" i="5" s="1"/>
  <c r="F1075" i="5"/>
  <c r="G1075" i="5" s="1"/>
  <c r="F1068" i="5"/>
  <c r="G1068" i="5" s="1"/>
  <c r="F1062" i="5"/>
  <c r="G1062" i="5" s="1"/>
  <c r="F1055" i="5"/>
  <c r="G1055" i="5" s="1"/>
  <c r="F1049" i="5"/>
  <c r="G1049" i="5" s="1"/>
  <c r="O1046" i="5"/>
  <c r="P1046" i="5" s="1"/>
  <c r="F1042" i="5"/>
  <c r="G1042" i="5" s="1"/>
  <c r="O1033" i="5"/>
  <c r="P1033" i="5" s="1"/>
  <c r="F1029" i="5"/>
  <c r="G1029" i="5" s="1"/>
  <c r="F1022" i="5"/>
  <c r="G1022" i="5" s="1"/>
  <c r="F1016" i="5"/>
  <c r="G1016" i="5" s="1"/>
  <c r="F1009" i="5"/>
  <c r="G1009" i="5" s="1"/>
  <c r="F1003" i="5"/>
  <c r="G1003" i="5" s="1"/>
  <c r="F996" i="5"/>
  <c r="G996" i="5" s="1"/>
  <c r="F990" i="5"/>
  <c r="G990" i="5" s="1"/>
  <c r="F983" i="5"/>
  <c r="G983" i="5" s="1"/>
  <c r="O980" i="5"/>
  <c r="P980" i="5" s="1"/>
  <c r="O974" i="5"/>
  <c r="P974" i="5" s="1"/>
  <c r="O967" i="5"/>
  <c r="P967" i="5" s="1"/>
  <c r="O954" i="5"/>
  <c r="P954" i="5" s="1"/>
  <c r="F950" i="5"/>
  <c r="G950" i="5" s="1"/>
  <c r="O941" i="5"/>
  <c r="P941" i="5" s="1"/>
  <c r="O934" i="5"/>
  <c r="P934" i="5" s="1"/>
  <c r="O928" i="5"/>
  <c r="P928" i="5" s="1"/>
  <c r="O921" i="5"/>
  <c r="P921" i="5" s="1"/>
  <c r="O915" i="5"/>
  <c r="P915" i="5" s="1"/>
  <c r="O908" i="5"/>
  <c r="P908" i="5" s="1"/>
  <c r="O902" i="5"/>
  <c r="P902" i="5" s="1"/>
  <c r="O895" i="5"/>
  <c r="P895" i="5" s="1"/>
  <c r="O882" i="5"/>
  <c r="P882" i="5" s="1"/>
  <c r="F878" i="5"/>
  <c r="G878" i="5" s="1"/>
  <c r="O869" i="5"/>
  <c r="P869" i="5" s="1"/>
  <c r="O862" i="5"/>
  <c r="P862" i="5" s="1"/>
  <c r="O856" i="5"/>
  <c r="P856" i="5" s="1"/>
  <c r="O849" i="5"/>
  <c r="P849" i="5" s="1"/>
  <c r="O843" i="5"/>
  <c r="P843" i="5" s="1"/>
  <c r="O836" i="5"/>
  <c r="P836" i="5" s="1"/>
  <c r="O830" i="5"/>
  <c r="P830" i="5" s="1"/>
  <c r="O823" i="5"/>
  <c r="P823" i="5" s="1"/>
  <c r="F809" i="5"/>
  <c r="G809" i="5" s="1"/>
  <c r="O805" i="5"/>
  <c r="P805" i="5" s="1"/>
  <c r="F797" i="5"/>
  <c r="G797" i="5" s="1"/>
  <c r="O793" i="5"/>
  <c r="P793" i="5" s="1"/>
  <c r="F785" i="5"/>
  <c r="G785" i="5" s="1"/>
  <c r="O781" i="5"/>
  <c r="P781" i="5" s="1"/>
  <c r="F773" i="5"/>
  <c r="G773" i="5" s="1"/>
  <c r="O769" i="5"/>
  <c r="P769" i="5" s="1"/>
  <c r="F761" i="5"/>
  <c r="G761" i="5" s="1"/>
  <c r="O757" i="5"/>
  <c r="P757" i="5" s="1"/>
  <c r="F749" i="5"/>
  <c r="G749" i="5" s="1"/>
  <c r="O745" i="5"/>
  <c r="P745" i="5" s="1"/>
  <c r="F737" i="5"/>
  <c r="G737" i="5" s="1"/>
  <c r="O733" i="5"/>
  <c r="P733" i="5" s="1"/>
  <c r="F725" i="5"/>
  <c r="G725" i="5" s="1"/>
  <c r="O721" i="5"/>
  <c r="P721" i="5" s="1"/>
  <c r="F713" i="5"/>
  <c r="G713" i="5" s="1"/>
  <c r="O709" i="5"/>
  <c r="P709" i="5" s="1"/>
  <c r="F701" i="5"/>
  <c r="G701" i="5" s="1"/>
  <c r="O697" i="5"/>
  <c r="P697" i="5" s="1"/>
  <c r="F689" i="5"/>
  <c r="G689" i="5" s="1"/>
  <c r="O685" i="5"/>
  <c r="P685" i="5" s="1"/>
  <c r="F677" i="5"/>
  <c r="G677" i="5" s="1"/>
  <c r="O673" i="5"/>
  <c r="P673" i="5" s="1"/>
  <c r="F665" i="5"/>
  <c r="G665" i="5" s="1"/>
  <c r="O661" i="5"/>
  <c r="P661" i="5" s="1"/>
  <c r="F651" i="5"/>
  <c r="G651" i="5" s="1"/>
  <c r="O647" i="5"/>
  <c r="P647" i="5" s="1"/>
  <c r="F639" i="5"/>
  <c r="G639" i="5" s="1"/>
  <c r="O635" i="5"/>
  <c r="P635" i="5" s="1"/>
  <c r="F627" i="5"/>
  <c r="G627" i="5" s="1"/>
  <c r="O623" i="5"/>
  <c r="P623" i="5" s="1"/>
  <c r="F615" i="5"/>
  <c r="G615" i="5" s="1"/>
  <c r="O611" i="5"/>
  <c r="P611" i="5" s="1"/>
  <c r="F603" i="5"/>
  <c r="G603" i="5" s="1"/>
  <c r="O599" i="5"/>
  <c r="P599" i="5" s="1"/>
  <c r="F591" i="5"/>
  <c r="G591" i="5" s="1"/>
  <c r="O587" i="5"/>
  <c r="P587" i="5" s="1"/>
  <c r="F579" i="5"/>
  <c r="G579" i="5" s="1"/>
  <c r="O575" i="5"/>
  <c r="P575" i="5" s="1"/>
  <c r="F567" i="5"/>
  <c r="G567" i="5" s="1"/>
  <c r="O563" i="5"/>
  <c r="P563" i="5" s="1"/>
  <c r="F555" i="5"/>
  <c r="G555" i="5" s="1"/>
  <c r="O551" i="5"/>
  <c r="P551" i="5" s="1"/>
  <c r="F543" i="5"/>
  <c r="G543" i="5" s="1"/>
  <c r="O539" i="5"/>
  <c r="P539" i="5" s="1"/>
  <c r="F531" i="5"/>
  <c r="G531" i="5" s="1"/>
  <c r="O527" i="5"/>
  <c r="P527" i="5" s="1"/>
  <c r="F519" i="5"/>
  <c r="G519" i="5" s="1"/>
  <c r="O515" i="5"/>
  <c r="P515" i="5" s="1"/>
  <c r="F507" i="5"/>
  <c r="G507" i="5" s="1"/>
  <c r="O503" i="5"/>
  <c r="P503" i="5" s="1"/>
  <c r="F495" i="5"/>
  <c r="G495" i="5" s="1"/>
  <c r="O491" i="5"/>
  <c r="P491" i="5" s="1"/>
  <c r="F483" i="5"/>
  <c r="G483" i="5" s="1"/>
  <c r="O479" i="5"/>
  <c r="P479" i="5" s="1"/>
  <c r="F471" i="5"/>
  <c r="G471" i="5" s="1"/>
  <c r="O467" i="5"/>
  <c r="P467" i="5" s="1"/>
  <c r="F459" i="5"/>
  <c r="G459" i="5" s="1"/>
  <c r="O455" i="5"/>
  <c r="P455" i="5" s="1"/>
  <c r="F447" i="5"/>
  <c r="G447" i="5" s="1"/>
  <c r="O443" i="5"/>
  <c r="P443" i="5" s="1"/>
  <c r="F435" i="5"/>
  <c r="G435" i="5" s="1"/>
  <c r="O431" i="5"/>
  <c r="P431" i="5" s="1"/>
  <c r="F423" i="5"/>
  <c r="G423" i="5" s="1"/>
  <c r="O419" i="5"/>
  <c r="P419" i="5" s="1"/>
  <c r="F411" i="5"/>
  <c r="G411" i="5" s="1"/>
  <c r="O407" i="5"/>
  <c r="P407" i="5" s="1"/>
  <c r="F399" i="5"/>
  <c r="G399" i="5" s="1"/>
  <c r="O395" i="5"/>
  <c r="P395" i="5" s="1"/>
  <c r="F387" i="5"/>
  <c r="G387" i="5" s="1"/>
  <c r="O383" i="5"/>
  <c r="P383" i="5" s="1"/>
  <c r="F375" i="5"/>
  <c r="G375" i="5" s="1"/>
  <c r="O371" i="5"/>
  <c r="P371" i="5" s="1"/>
  <c r="F363" i="5"/>
  <c r="G363" i="5" s="1"/>
  <c r="O359" i="5"/>
  <c r="P359" i="5" s="1"/>
  <c r="F351" i="5"/>
  <c r="G351" i="5" s="1"/>
  <c r="O347" i="5"/>
  <c r="P347" i="5" s="1"/>
  <c r="F339" i="5"/>
  <c r="G339" i="5" s="1"/>
  <c r="O326" i="5"/>
  <c r="P326" i="5" s="1"/>
  <c r="F319" i="5"/>
  <c r="G319" i="5" s="1"/>
  <c r="I319" i="5" s="1"/>
  <c r="I645" i="5" s="1" a="1"/>
  <c r="I645" i="5" s="1"/>
  <c r="O314" i="5"/>
  <c r="P314" i="5" s="1"/>
  <c r="F307" i="5"/>
  <c r="G307" i="5" s="1"/>
  <c r="I307" i="5" s="1"/>
  <c r="I633" i="5" s="1" a="1"/>
  <c r="I633" i="5" s="1"/>
  <c r="I959" i="5" s="1" a="1"/>
  <c r="I959" i="5" s="1"/>
  <c r="O302" i="5"/>
  <c r="P302" i="5" s="1"/>
  <c r="F295" i="5"/>
  <c r="G295" i="5" s="1"/>
  <c r="I295" i="5" s="1"/>
  <c r="O290" i="5"/>
  <c r="P290" i="5" s="1"/>
  <c r="F283" i="5"/>
  <c r="G283" i="5" s="1"/>
  <c r="I283" i="5" s="1"/>
  <c r="I609" i="5" s="1" a="1"/>
  <c r="I609" i="5" s="1"/>
  <c r="O278" i="5"/>
  <c r="P278" i="5" s="1"/>
  <c r="F271" i="5"/>
  <c r="G271" i="5" s="1"/>
  <c r="I271" i="5" s="1"/>
  <c r="O266" i="5"/>
  <c r="P266" i="5" s="1"/>
  <c r="F259" i="5"/>
  <c r="G259" i="5" s="1"/>
  <c r="I259" i="5" s="1"/>
  <c r="O254" i="5"/>
  <c r="P254" i="5" s="1"/>
  <c r="F247" i="5"/>
  <c r="G247" i="5" s="1"/>
  <c r="I247" i="5" s="1"/>
  <c r="I573" i="5" s="1" a="1"/>
  <c r="I573" i="5" s="1"/>
  <c r="I899" i="5" s="1" a="1"/>
  <c r="I899" i="5" s="1"/>
  <c r="O242" i="5"/>
  <c r="P242" i="5" s="1"/>
  <c r="F235" i="5"/>
  <c r="G235" i="5" s="1"/>
  <c r="I235" i="5" s="1"/>
  <c r="I561" i="5" s="1" a="1"/>
  <c r="I561" i="5" s="1"/>
  <c r="I887" i="5" s="1" a="1"/>
  <c r="I887" i="5" s="1"/>
  <c r="O230" i="5"/>
  <c r="P230" i="5" s="1"/>
  <c r="F223" i="5"/>
  <c r="G223" i="5" s="1"/>
  <c r="I223" i="5" s="1"/>
  <c r="O218" i="5"/>
  <c r="P218" i="5" s="1"/>
  <c r="F211" i="5"/>
  <c r="G211" i="5" s="1"/>
  <c r="I211" i="5" s="1"/>
  <c r="I537" i="5" s="1" a="1"/>
  <c r="I537" i="5" s="1"/>
  <c r="O206" i="5"/>
  <c r="P206" i="5" s="1"/>
  <c r="F199" i="5"/>
  <c r="G199" i="5" s="1"/>
  <c r="I199" i="5" s="1"/>
  <c r="O194" i="5"/>
  <c r="P194" i="5" s="1"/>
  <c r="F187" i="5"/>
  <c r="G187" i="5" s="1"/>
  <c r="I187" i="5" s="1"/>
  <c r="O182" i="5"/>
  <c r="P182" i="5" s="1"/>
  <c r="F175" i="5"/>
  <c r="G175" i="5" s="1"/>
  <c r="I175" i="5" s="1"/>
  <c r="O170" i="5"/>
  <c r="P170" i="5" s="1"/>
  <c r="F163" i="5"/>
  <c r="G163" i="5" s="1"/>
  <c r="I163" i="5" s="1"/>
  <c r="I489" i="5" s="1" a="1"/>
  <c r="I489" i="5" s="1"/>
  <c r="O158" i="5"/>
  <c r="P158" i="5" s="1"/>
  <c r="F151" i="5"/>
  <c r="G151" i="5" s="1"/>
  <c r="I151" i="5" s="1"/>
  <c r="I477" i="5" s="1" a="1"/>
  <c r="I477" i="5" s="1"/>
  <c r="O146" i="5"/>
  <c r="P146" i="5" s="1"/>
  <c r="F139" i="5"/>
  <c r="G139" i="5" s="1"/>
  <c r="I139" i="5" s="1"/>
  <c r="I465" i="5" s="1" a="1"/>
  <c r="I465" i="5" s="1"/>
  <c r="O134" i="5"/>
  <c r="P134" i="5" s="1"/>
  <c r="F127" i="5"/>
  <c r="G127" i="5" s="1"/>
  <c r="I127" i="5" s="1"/>
  <c r="O122" i="5"/>
  <c r="P122" i="5" s="1"/>
  <c r="F115" i="5"/>
  <c r="G115" i="5" s="1"/>
  <c r="I115" i="5" s="1"/>
  <c r="I441" i="5" s="1" a="1"/>
  <c r="I441" i="5" s="1"/>
  <c r="O110" i="5"/>
  <c r="P110" i="5" s="1"/>
  <c r="F103" i="5"/>
  <c r="G103" i="5" s="1"/>
  <c r="I103" i="5" s="1"/>
  <c r="F1464" i="5"/>
  <c r="G1464" i="5" s="1"/>
  <c r="F1487" i="5"/>
  <c r="G1487" i="5" s="1"/>
  <c r="F1461" i="5"/>
  <c r="G1461" i="5" s="1"/>
  <c r="F1447" i="5"/>
  <c r="G1447" i="5" s="1"/>
  <c r="O1444" i="5"/>
  <c r="P1444" i="5" s="1"/>
  <c r="F1434" i="5"/>
  <c r="G1434" i="5" s="1"/>
  <c r="F1430" i="5"/>
  <c r="G1430" i="5" s="1"/>
  <c r="F1428" i="5"/>
  <c r="G1428" i="5" s="1"/>
  <c r="O1425" i="5"/>
  <c r="P1425" i="5" s="1"/>
  <c r="O1421" i="5"/>
  <c r="P1421" i="5" s="1"/>
  <c r="F1406" i="5"/>
  <c r="G1406" i="5" s="1"/>
  <c r="F1370" i="5"/>
  <c r="G1370" i="5" s="1"/>
  <c r="O1366" i="5"/>
  <c r="P1366" i="5" s="1"/>
  <c r="O1361" i="5"/>
  <c r="P1361" i="5" s="1"/>
  <c r="O1493" i="5"/>
  <c r="P1493" i="5" s="1"/>
  <c r="O1415" i="5"/>
  <c r="P1415" i="5" s="1"/>
  <c r="O1388" i="5"/>
  <c r="P1388" i="5" s="1"/>
  <c r="F1387" i="5"/>
  <c r="G1387" i="5" s="1"/>
  <c r="O1379" i="5"/>
  <c r="P1379" i="5" s="1"/>
  <c r="O1374" i="5"/>
  <c r="P1374" i="5" s="1"/>
  <c r="F1365" i="5"/>
  <c r="G1365" i="5" s="1"/>
  <c r="F1347" i="5"/>
  <c r="G1347" i="5" s="1"/>
  <c r="O1338" i="5"/>
  <c r="P1338" i="5" s="1"/>
  <c r="O1325" i="5"/>
  <c r="P1325" i="5" s="1"/>
  <c r="F1321" i="5"/>
  <c r="G1321" i="5" s="1"/>
  <c r="F1310" i="5"/>
  <c r="G1310" i="5" s="1"/>
  <c r="F1304" i="5"/>
  <c r="G1304" i="5" s="1"/>
  <c r="O1299" i="5"/>
  <c r="P1299" i="5" s="1"/>
  <c r="F1297" i="5"/>
  <c r="G1297" i="5" s="1"/>
  <c r="F1274" i="5"/>
  <c r="G1274" i="5" s="1"/>
  <c r="O1265" i="5"/>
  <c r="P1265" i="5" s="1"/>
  <c r="O1246" i="5"/>
  <c r="P1246" i="5" s="1"/>
  <c r="F1244" i="5"/>
  <c r="G1244" i="5" s="1"/>
  <c r="O1242" i="5"/>
  <c r="P1242" i="5" s="1"/>
  <c r="F1226" i="5"/>
  <c r="G1226" i="5" s="1"/>
  <c r="O1205" i="5"/>
  <c r="P1205" i="5" s="1"/>
  <c r="F1202" i="5"/>
  <c r="G1202" i="5" s="1"/>
  <c r="F1193" i="5"/>
  <c r="G1193" i="5" s="1"/>
  <c r="F1188" i="5"/>
  <c r="G1188" i="5" s="1"/>
  <c r="O1186" i="5"/>
  <c r="P1186" i="5" s="1"/>
  <c r="F1178" i="5"/>
  <c r="G1178" i="5" s="1"/>
  <c r="F1174" i="5"/>
  <c r="G1174" i="5" s="1"/>
  <c r="F1164" i="5"/>
  <c r="G1164" i="5" s="1"/>
  <c r="O1162" i="5"/>
  <c r="P1162" i="5" s="1"/>
  <c r="F1155" i="5"/>
  <c r="G1155" i="5" s="1"/>
  <c r="O1146" i="5"/>
  <c r="P1146" i="5" s="1"/>
  <c r="O1139" i="5"/>
  <c r="P1139" i="5" s="1"/>
  <c r="O1133" i="5"/>
  <c r="P1133" i="5" s="1"/>
  <c r="O1126" i="5"/>
  <c r="P1126" i="5" s="1"/>
  <c r="O1120" i="5"/>
  <c r="P1120" i="5" s="1"/>
  <c r="O1113" i="5"/>
  <c r="P1113" i="5" s="1"/>
  <c r="O1107" i="5"/>
  <c r="P1107" i="5" s="1"/>
  <c r="O1100" i="5"/>
  <c r="P1100" i="5" s="1"/>
  <c r="O1087" i="5"/>
  <c r="P1087" i="5" s="1"/>
  <c r="F1083" i="5"/>
  <c r="G1083" i="5" s="1"/>
  <c r="O1074" i="5"/>
  <c r="P1074" i="5" s="1"/>
  <c r="O1067" i="5"/>
  <c r="P1067" i="5" s="1"/>
  <c r="O1061" i="5"/>
  <c r="P1061" i="5" s="1"/>
  <c r="O1054" i="5"/>
  <c r="P1054" i="5" s="1"/>
  <c r="O1048" i="5"/>
  <c r="P1048" i="5" s="1"/>
  <c r="O1041" i="5"/>
  <c r="P1041" i="5" s="1"/>
  <c r="O1035" i="5"/>
  <c r="P1035" i="5" s="1"/>
  <c r="O1028" i="5"/>
  <c r="P1028" i="5" s="1"/>
  <c r="O1015" i="5"/>
  <c r="P1015" i="5" s="1"/>
  <c r="F1011" i="5"/>
  <c r="G1011" i="5" s="1"/>
  <c r="O1002" i="5"/>
  <c r="P1002" i="5" s="1"/>
  <c r="O995" i="5"/>
  <c r="P995" i="5" s="1"/>
  <c r="O989" i="5"/>
  <c r="P989" i="5" s="1"/>
  <c r="O982" i="5"/>
  <c r="P982" i="5" s="1"/>
  <c r="F978" i="5"/>
  <c r="G978" i="5" s="1"/>
  <c r="F971" i="5"/>
  <c r="G971" i="5" s="1"/>
  <c r="F965" i="5"/>
  <c r="G965" i="5" s="1"/>
  <c r="F958" i="5"/>
  <c r="G958" i="5" s="1"/>
  <c r="F952" i="5"/>
  <c r="G952" i="5" s="1"/>
  <c r="O949" i="5"/>
  <c r="P949" i="5" s="1"/>
  <c r="F945" i="5"/>
  <c r="G945" i="5" s="1"/>
  <c r="O936" i="5"/>
  <c r="P936" i="5" s="1"/>
  <c r="F1449" i="5"/>
  <c r="G1449" i="5" s="1"/>
  <c r="O1433" i="5"/>
  <c r="P1433" i="5" s="1"/>
  <c r="F1421" i="5"/>
  <c r="G1421" i="5" s="1"/>
  <c r="O1407" i="5"/>
  <c r="P1407" i="5" s="1"/>
  <c r="F1404" i="5"/>
  <c r="G1404" i="5" s="1"/>
  <c r="F1402" i="5"/>
  <c r="G1402" i="5" s="1"/>
  <c r="F1400" i="5"/>
  <c r="G1400" i="5" s="1"/>
  <c r="O1462" i="5"/>
  <c r="P1462" i="5" s="1"/>
  <c r="O1459" i="5"/>
  <c r="P1459" i="5" s="1"/>
  <c r="O1456" i="5"/>
  <c r="P1456" i="5" s="1"/>
  <c r="O1448" i="5"/>
  <c r="P1448" i="5" s="1"/>
  <c r="O1443" i="5"/>
  <c r="P1443" i="5" s="1"/>
  <c r="O1439" i="5"/>
  <c r="P1439" i="5" s="1"/>
  <c r="O1422" i="5"/>
  <c r="P1422" i="5" s="1"/>
  <c r="F1413" i="5"/>
  <c r="G1413" i="5" s="1"/>
  <c r="F1390" i="5"/>
  <c r="G1390" i="5" s="1"/>
  <c r="F1388" i="5"/>
  <c r="G1388" i="5" s="1"/>
  <c r="O1382" i="5"/>
  <c r="P1382" i="5" s="1"/>
  <c r="F1381" i="5"/>
  <c r="G1381" i="5" s="1"/>
  <c r="O1375" i="5"/>
  <c r="P1375" i="5" s="1"/>
  <c r="F1374" i="5"/>
  <c r="G1374" i="5" s="1"/>
  <c r="O1362" i="5"/>
  <c r="P1362" i="5" s="1"/>
  <c r="F1358" i="5"/>
  <c r="G1358" i="5" s="1"/>
  <c r="O1354" i="5"/>
  <c r="P1354" i="5" s="1"/>
  <c r="O1349" i="5"/>
  <c r="P1349" i="5" s="1"/>
  <c r="O1331" i="5"/>
  <c r="P1331" i="5" s="1"/>
  <c r="F1330" i="5"/>
  <c r="G1330" i="5" s="1"/>
  <c r="O1326" i="5"/>
  <c r="P1326" i="5" s="1"/>
  <c r="F1305" i="5"/>
  <c r="G1305" i="5" s="1"/>
  <c r="F1302" i="5"/>
  <c r="G1302" i="5" s="1"/>
  <c r="F1268" i="5"/>
  <c r="G1268" i="5" s="1"/>
  <c r="O1266" i="5"/>
  <c r="P1266" i="5" s="1"/>
  <c r="O1262" i="5"/>
  <c r="P1262" i="5" s="1"/>
  <c r="F1253" i="5"/>
  <c r="G1253" i="5" s="1"/>
  <c r="O1251" i="5"/>
  <c r="P1251" i="5" s="1"/>
  <c r="O1240" i="5"/>
  <c r="P1240" i="5" s="1"/>
  <c r="F1431" i="5"/>
  <c r="G1431" i="5" s="1"/>
  <c r="O1418" i="5"/>
  <c r="P1418" i="5" s="1"/>
  <c r="F1411" i="5"/>
  <c r="G1411" i="5" s="1"/>
  <c r="F1409" i="5"/>
  <c r="G1409" i="5" s="1"/>
  <c r="O1391" i="5"/>
  <c r="P1391" i="5" s="1"/>
  <c r="O1365" i="5"/>
  <c r="P1365" i="5" s="1"/>
  <c r="F1361" i="5"/>
  <c r="G1361" i="5" s="1"/>
  <c r="O1347" i="5"/>
  <c r="P1347" i="5" s="1"/>
  <c r="F1343" i="5"/>
  <c r="G1343" i="5" s="1"/>
  <c r="F1338" i="5"/>
  <c r="G1338" i="5" s="1"/>
  <c r="O1334" i="5"/>
  <c r="P1334" i="5" s="1"/>
  <c r="F1465" i="5"/>
  <c r="G1465" i="5" s="1"/>
  <c r="F1462" i="5"/>
  <c r="G1462" i="5" s="1"/>
  <c r="F1448" i="5"/>
  <c r="G1448" i="5" s="1"/>
  <c r="O1445" i="5"/>
  <c r="P1445" i="5" s="1"/>
  <c r="O1426" i="5"/>
  <c r="P1426" i="5" s="1"/>
  <c r="F1403" i="5"/>
  <c r="G1403" i="5" s="1"/>
  <c r="F1395" i="5"/>
  <c r="G1395" i="5" s="1"/>
  <c r="O1389" i="5"/>
  <c r="P1389" i="5" s="1"/>
  <c r="F1369" i="5"/>
  <c r="G1369" i="5" s="1"/>
  <c r="O1352" i="5"/>
  <c r="P1352" i="5" s="1"/>
  <c r="F1341" i="5"/>
  <c r="G1341" i="5" s="1"/>
  <c r="F1415" i="5"/>
  <c r="G1415" i="5" s="1"/>
  <c r="O1385" i="5"/>
  <c r="P1385" i="5" s="1"/>
  <c r="O1353" i="5"/>
  <c r="P1353" i="5" s="1"/>
  <c r="F1329" i="5"/>
  <c r="G1329" i="5" s="1"/>
  <c r="O1322" i="5"/>
  <c r="P1322" i="5" s="1"/>
  <c r="O1316" i="5"/>
  <c r="P1316" i="5" s="1"/>
  <c r="F1283" i="5"/>
  <c r="G1283" i="5" s="1"/>
  <c r="O1229" i="5"/>
  <c r="P1229" i="5" s="1"/>
  <c r="F1214" i="5"/>
  <c r="G1214" i="5" s="1"/>
  <c r="F1211" i="5"/>
  <c r="G1211" i="5" s="1"/>
  <c r="O1209" i="5"/>
  <c r="P1209" i="5" s="1"/>
  <c r="F1208" i="5"/>
  <c r="G1208" i="5" s="1"/>
  <c r="O1203" i="5"/>
  <c r="P1203" i="5" s="1"/>
  <c r="F1171" i="5"/>
  <c r="G1171" i="5" s="1"/>
  <c r="O1163" i="5"/>
  <c r="P1163" i="5" s="1"/>
  <c r="O1154" i="5"/>
  <c r="P1154" i="5" s="1"/>
  <c r="O1150" i="5"/>
  <c r="P1150" i="5" s="1"/>
  <c r="F1145" i="5"/>
  <c r="G1145" i="5" s="1"/>
  <c r="O1136" i="5"/>
  <c r="P1136" i="5" s="1"/>
  <c r="O1129" i="5"/>
  <c r="P1129" i="5" s="1"/>
  <c r="O1122" i="5"/>
  <c r="P1122" i="5" s="1"/>
  <c r="O1111" i="5"/>
  <c r="P1111" i="5" s="1"/>
  <c r="F1102" i="5"/>
  <c r="G1102" i="5" s="1"/>
  <c r="O1093" i="5"/>
  <c r="P1093" i="5" s="1"/>
  <c r="O1086" i="5"/>
  <c r="P1086" i="5" s="1"/>
  <c r="F1070" i="5"/>
  <c r="G1070" i="5" s="1"/>
  <c r="F1063" i="5"/>
  <c r="G1063" i="5" s="1"/>
  <c r="O1047" i="5"/>
  <c r="P1047" i="5" s="1"/>
  <c r="F1045" i="5"/>
  <c r="G1045" i="5" s="1"/>
  <c r="F1027" i="5"/>
  <c r="G1027" i="5" s="1"/>
  <c r="O1018" i="5"/>
  <c r="P1018" i="5" s="1"/>
  <c r="F1013" i="5"/>
  <c r="G1013" i="5" s="1"/>
  <c r="O1004" i="5"/>
  <c r="P1004" i="5" s="1"/>
  <c r="F1002" i="5"/>
  <c r="G1002" i="5" s="1"/>
  <c r="O997" i="5"/>
  <c r="P997" i="5" s="1"/>
  <c r="O993" i="5"/>
  <c r="P993" i="5" s="1"/>
  <c r="O986" i="5"/>
  <c r="P986" i="5" s="1"/>
  <c r="O1469" i="5"/>
  <c r="P1469" i="5" s="1"/>
  <c r="O1364" i="5"/>
  <c r="P1364" i="5" s="1"/>
  <c r="O1358" i="5"/>
  <c r="P1358" i="5" s="1"/>
  <c r="O1477" i="5"/>
  <c r="P1477" i="5" s="1"/>
  <c r="O1372" i="5"/>
  <c r="P1372" i="5" s="1"/>
  <c r="F1367" i="5"/>
  <c r="G1367" i="5" s="1"/>
  <c r="F1356" i="5"/>
  <c r="G1356" i="5" s="1"/>
  <c r="O1350" i="5"/>
  <c r="P1350" i="5" s="1"/>
  <c r="O1342" i="5"/>
  <c r="P1342" i="5" s="1"/>
  <c r="O1337" i="5"/>
  <c r="P1337" i="5" s="1"/>
  <c r="O1330" i="5"/>
  <c r="P1330" i="5" s="1"/>
  <c r="O1328" i="5"/>
  <c r="P1328" i="5" s="1"/>
  <c r="O1306" i="5"/>
  <c r="P1306" i="5" s="1"/>
  <c r="F1303" i="5"/>
  <c r="G1303" i="5" s="1"/>
  <c r="F1296" i="5"/>
  <c r="G1296" i="5" s="1"/>
  <c r="F1291" i="5"/>
  <c r="G1291" i="5" s="1"/>
  <c r="F1286" i="5"/>
  <c r="G1286" i="5" s="1"/>
  <c r="F1281" i="5"/>
  <c r="G1281" i="5" s="1"/>
  <c r="O1485" i="5"/>
  <c r="P1485" i="5" s="1"/>
  <c r="O1434" i="5"/>
  <c r="P1434" i="5" s="1"/>
  <c r="F1422" i="5"/>
  <c r="G1422" i="5" s="1"/>
  <c r="O1410" i="5"/>
  <c r="P1410" i="5" s="1"/>
  <c r="O1403" i="5"/>
  <c r="P1403" i="5" s="1"/>
  <c r="F1375" i="5"/>
  <c r="G1375" i="5" s="1"/>
  <c r="F1364" i="5"/>
  <c r="G1364" i="5" s="1"/>
  <c r="F1314" i="5"/>
  <c r="G1314" i="5" s="1"/>
  <c r="F1301" i="5"/>
  <c r="G1301" i="5" s="1"/>
  <c r="F1294" i="5"/>
  <c r="G1294" i="5" s="1"/>
  <c r="F1279" i="5"/>
  <c r="G1279" i="5" s="1"/>
  <c r="O1268" i="5"/>
  <c r="P1268" i="5" s="1"/>
  <c r="F1265" i="5"/>
  <c r="G1265" i="5" s="1"/>
  <c r="F1260" i="5"/>
  <c r="G1260" i="5" s="1"/>
  <c r="O1254" i="5"/>
  <c r="P1254" i="5" s="1"/>
  <c r="O1249" i="5"/>
  <c r="P1249" i="5" s="1"/>
  <c r="F1468" i="5"/>
  <c r="G1468" i="5" s="1"/>
  <c r="F1414" i="5"/>
  <c r="G1414" i="5" s="1"/>
  <c r="F1378" i="5"/>
  <c r="G1378" i="5" s="1"/>
  <c r="F1454" i="5"/>
  <c r="G1454" i="5" s="1"/>
  <c r="O1406" i="5"/>
  <c r="P1406" i="5" s="1"/>
  <c r="O1402" i="5"/>
  <c r="P1402" i="5" s="1"/>
  <c r="O1393" i="5"/>
  <c r="P1393" i="5" s="1"/>
  <c r="F1482" i="5"/>
  <c r="G1482" i="5" s="1"/>
  <c r="O1473" i="5"/>
  <c r="P1473" i="5" s="1"/>
  <c r="O1437" i="5"/>
  <c r="P1437" i="5" s="1"/>
  <c r="O1420" i="5"/>
  <c r="P1420" i="5" s="1"/>
  <c r="O1409" i="5"/>
  <c r="P1409" i="5" s="1"/>
  <c r="F1377" i="5"/>
  <c r="G1377" i="5" s="1"/>
  <c r="F1339" i="5"/>
  <c r="G1339" i="5" s="1"/>
  <c r="F1334" i="5"/>
  <c r="G1334" i="5" s="1"/>
  <c r="O1327" i="5"/>
  <c r="P1327" i="5" s="1"/>
  <c r="F1306" i="5"/>
  <c r="G1306" i="5" s="1"/>
  <c r="O1288" i="5"/>
  <c r="P1288" i="5" s="1"/>
  <c r="F1282" i="5"/>
  <c r="G1282" i="5" s="1"/>
  <c r="F1466" i="5"/>
  <c r="G1466" i="5" s="1"/>
  <c r="F1393" i="5"/>
  <c r="G1393" i="5" s="1"/>
  <c r="O1386" i="5"/>
  <c r="P1386" i="5" s="1"/>
  <c r="F1352" i="5"/>
  <c r="G1352" i="5" s="1"/>
  <c r="F1349" i="5"/>
  <c r="G1349" i="5" s="1"/>
  <c r="O1341" i="5"/>
  <c r="P1341" i="5" s="1"/>
  <c r="O1329" i="5"/>
  <c r="P1329" i="5" s="1"/>
  <c r="F1442" i="5"/>
  <c r="G1442" i="5" s="1"/>
  <c r="O1432" i="5"/>
  <c r="P1432" i="5" s="1"/>
  <c r="F1424" i="5"/>
  <c r="G1424" i="5" s="1"/>
  <c r="O1412" i="5"/>
  <c r="P1412" i="5" s="1"/>
  <c r="O1376" i="5"/>
  <c r="P1376" i="5" s="1"/>
  <c r="O1373" i="5"/>
  <c r="P1373" i="5" s="1"/>
  <c r="O1359" i="5"/>
  <c r="P1359" i="5" s="1"/>
  <c r="O1346" i="5"/>
  <c r="P1346" i="5" s="1"/>
  <c r="O1343" i="5"/>
  <c r="P1343" i="5" s="1"/>
  <c r="F1323" i="5"/>
  <c r="G1323" i="5" s="1"/>
  <c r="F1319" i="5"/>
  <c r="G1319" i="5" s="1"/>
  <c r="F1315" i="5"/>
  <c r="G1315" i="5" s="1"/>
  <c r="O1471" i="5"/>
  <c r="P1471" i="5" s="1"/>
  <c r="O1348" i="5"/>
  <c r="P1348" i="5" s="1"/>
  <c r="F1325" i="5"/>
  <c r="G1325" i="5" s="1"/>
  <c r="F1307" i="5"/>
  <c r="O1303" i="5"/>
  <c r="P1303" i="5" s="1"/>
  <c r="F1293" i="5"/>
  <c r="G1293" i="5" s="1"/>
  <c r="O1274" i="5"/>
  <c r="P1274" i="5" s="1"/>
  <c r="O1267" i="5"/>
  <c r="P1267" i="5" s="1"/>
  <c r="O1253" i="5"/>
  <c r="P1253" i="5" s="1"/>
  <c r="O1231" i="5"/>
  <c r="P1231" i="5" s="1"/>
  <c r="F1230" i="5"/>
  <c r="G1230" i="5" s="1"/>
  <c r="F1225" i="5"/>
  <c r="G1225" i="5" s="1"/>
  <c r="O1221" i="5"/>
  <c r="P1221" i="5" s="1"/>
  <c r="F1217" i="5"/>
  <c r="G1217" i="5" s="1"/>
  <c r="O1464" i="5"/>
  <c r="P1464" i="5" s="1"/>
  <c r="F1368" i="5"/>
  <c r="G1368" i="5" s="1"/>
  <c r="F1332" i="5"/>
  <c r="G1332" i="5" s="1"/>
  <c r="O1319" i="5"/>
  <c r="P1319" i="5" s="1"/>
  <c r="O1287" i="5"/>
  <c r="P1287" i="5" s="1"/>
  <c r="O1277" i="5"/>
  <c r="P1277" i="5" s="1"/>
  <c r="F1269" i="5"/>
  <c r="G1269" i="5" s="1"/>
  <c r="O1227" i="5"/>
  <c r="P1227" i="5" s="1"/>
  <c r="O1225" i="5"/>
  <c r="P1225" i="5" s="1"/>
  <c r="F1224" i="5"/>
  <c r="G1224" i="5" s="1"/>
  <c r="F1222" i="5"/>
  <c r="G1222" i="5" s="1"/>
  <c r="F1220" i="5"/>
  <c r="G1220" i="5" s="1"/>
  <c r="F1213" i="5"/>
  <c r="G1213" i="5" s="1"/>
  <c r="F1205" i="5"/>
  <c r="G1205" i="5" s="1"/>
  <c r="F1200" i="5"/>
  <c r="G1200" i="5" s="1"/>
  <c r="O1185" i="5"/>
  <c r="P1185" i="5" s="1"/>
  <c r="F1184" i="5"/>
  <c r="G1184" i="5" s="1"/>
  <c r="O1169" i="5"/>
  <c r="P1169" i="5" s="1"/>
  <c r="F1165" i="5"/>
  <c r="G1165" i="5" s="1"/>
  <c r="O1153" i="5"/>
  <c r="P1153" i="5" s="1"/>
  <c r="F1149" i="5"/>
  <c r="G1149" i="5" s="1"/>
  <c r="F1143" i="5"/>
  <c r="G1143" i="5" s="1"/>
  <c r="O1138" i="5"/>
  <c r="P1138" i="5" s="1"/>
  <c r="O1132" i="5"/>
  <c r="P1132" i="5" s="1"/>
  <c r="F1122" i="5"/>
  <c r="G1122" i="5" s="1"/>
  <c r="F1116" i="5"/>
  <c r="G1116" i="5" s="1"/>
  <c r="F1113" i="5"/>
  <c r="G1113" i="5" s="1"/>
  <c r="F1107" i="5"/>
  <c r="G1107" i="5" s="1"/>
  <c r="F1098" i="5"/>
  <c r="G1098" i="5" s="1"/>
  <c r="F1095" i="5"/>
  <c r="G1095" i="5" s="1"/>
  <c r="F1092" i="5"/>
  <c r="G1092" i="5" s="1"/>
  <c r="F1089" i="5"/>
  <c r="G1089" i="5" s="1"/>
  <c r="F1086" i="5"/>
  <c r="G1086" i="5" s="1"/>
  <c r="O1078" i="5"/>
  <c r="P1078" i="5" s="1"/>
  <c r="F1077" i="5"/>
  <c r="G1077" i="5" s="1"/>
  <c r="O1075" i="5"/>
  <c r="P1075" i="5" s="1"/>
  <c r="F1071" i="5"/>
  <c r="G1071" i="5" s="1"/>
  <c r="O1057" i="5"/>
  <c r="P1057" i="5" s="1"/>
  <c r="O1051" i="5"/>
  <c r="P1051" i="5" s="1"/>
  <c r="O1045" i="5"/>
  <c r="P1045" i="5" s="1"/>
  <c r="O1042" i="5"/>
  <c r="P1042" i="5" s="1"/>
  <c r="F1034" i="5"/>
  <c r="G1034" i="5" s="1"/>
  <c r="O1024" i="5"/>
  <c r="P1024" i="5" s="1"/>
  <c r="O994" i="5"/>
  <c r="P994" i="5" s="1"/>
  <c r="F980" i="5"/>
  <c r="G980" i="5" s="1"/>
  <c r="F966" i="5"/>
  <c r="G966" i="5" s="1"/>
  <c r="F962" i="5"/>
  <c r="G962" i="5" s="1"/>
  <c r="O957" i="5"/>
  <c r="P957" i="5" s="1"/>
  <c r="F955" i="5"/>
  <c r="G955" i="5" s="1"/>
  <c r="O946" i="5"/>
  <c r="P946" i="5" s="1"/>
  <c r="O943" i="5"/>
  <c r="P943" i="5" s="1"/>
  <c r="F941" i="5"/>
  <c r="G941" i="5" s="1"/>
  <c r="F937" i="5"/>
  <c r="G937" i="5" s="1"/>
  <c r="F924" i="5"/>
  <c r="G924" i="5" s="1"/>
  <c r="O903" i="5"/>
  <c r="P903" i="5" s="1"/>
  <c r="F900" i="5"/>
  <c r="G900" i="5" s="1"/>
  <c r="O898" i="5"/>
  <c r="P898" i="5" s="1"/>
  <c r="F886" i="5"/>
  <c r="G886" i="5" s="1"/>
  <c r="O884" i="5"/>
  <c r="P884" i="5" s="1"/>
  <c r="F876" i="5"/>
  <c r="G876" i="5" s="1"/>
  <c r="O874" i="5"/>
  <c r="P874" i="5" s="1"/>
  <c r="F872" i="5"/>
  <c r="G872" i="5" s="1"/>
  <c r="O865" i="5"/>
  <c r="P865" i="5" s="1"/>
  <c r="F862" i="5"/>
  <c r="G862" i="5" s="1"/>
  <c r="O860" i="5"/>
  <c r="P860" i="5" s="1"/>
  <c r="F1350" i="5"/>
  <c r="G1350" i="5" s="1"/>
  <c r="O1335" i="5"/>
  <c r="P1335" i="5" s="1"/>
  <c r="F1295" i="5"/>
  <c r="G1295" i="5" s="1"/>
  <c r="F1290" i="5"/>
  <c r="G1290" i="5" s="1"/>
  <c r="F1280" i="5"/>
  <c r="G1280" i="5" s="1"/>
  <c r="F1271" i="5"/>
  <c r="G1271" i="5" s="1"/>
  <c r="O1255" i="5"/>
  <c r="P1255" i="5" s="1"/>
  <c r="O1244" i="5"/>
  <c r="P1244" i="5" s="1"/>
  <c r="O1214" i="5"/>
  <c r="P1214" i="5" s="1"/>
  <c r="O1196" i="5"/>
  <c r="P1196" i="5" s="1"/>
  <c r="O1397" i="5"/>
  <c r="P1397" i="5" s="1"/>
  <c r="F1345" i="5"/>
  <c r="G1345" i="5" s="1"/>
  <c r="F1331" i="5"/>
  <c r="G1331" i="5" s="1"/>
  <c r="O1312" i="5"/>
  <c r="P1312" i="5" s="1"/>
  <c r="F1309" i="5"/>
  <c r="G1309" i="5" s="1"/>
  <c r="F1292" i="5"/>
  <c r="G1292" i="5" s="1"/>
  <c r="F1285" i="5"/>
  <c r="G1285" i="5" s="1"/>
  <c r="F1275" i="5"/>
  <c r="G1275" i="5" s="1"/>
  <c r="F1262" i="5"/>
  <c r="G1262" i="5" s="1"/>
  <c r="F1251" i="5"/>
  <c r="G1251" i="5" s="1"/>
  <c r="O1238" i="5"/>
  <c r="P1238" i="5" s="1"/>
  <c r="F1237" i="5"/>
  <c r="G1237" i="5" s="1"/>
  <c r="F1235" i="5"/>
  <c r="G1235" i="5" s="1"/>
  <c r="F1233" i="5"/>
  <c r="G1233" i="5" s="1"/>
  <c r="F1218" i="5"/>
  <c r="G1218" i="5" s="1"/>
  <c r="F1203" i="5"/>
  <c r="G1203" i="5" s="1"/>
  <c r="F1195" i="5"/>
  <c r="G1195" i="5" s="1"/>
  <c r="O1180" i="5"/>
  <c r="P1180" i="5" s="1"/>
  <c r="F1176" i="5"/>
  <c r="G1176" i="5" s="1"/>
  <c r="O1159" i="5"/>
  <c r="P1159" i="5" s="1"/>
  <c r="O1156" i="5"/>
  <c r="P1156" i="5" s="1"/>
  <c r="F1152" i="5"/>
  <c r="G1152" i="5" s="1"/>
  <c r="O1294" i="5"/>
  <c r="P1294" i="5" s="1"/>
  <c r="F1287" i="5"/>
  <c r="G1287" i="5" s="1"/>
  <c r="O1279" i="5"/>
  <c r="P1279" i="5" s="1"/>
  <c r="O1270" i="5"/>
  <c r="P1270" i="5" s="1"/>
  <c r="O1257" i="5"/>
  <c r="P1257" i="5" s="1"/>
  <c r="F1255" i="5"/>
  <c r="G1255" i="5" s="1"/>
  <c r="O1219" i="5"/>
  <c r="P1219" i="5" s="1"/>
  <c r="O1207" i="5"/>
  <c r="P1207" i="5" s="1"/>
  <c r="F1198" i="5"/>
  <c r="G1198" i="5" s="1"/>
  <c r="O1183" i="5"/>
  <c r="P1183" i="5" s="1"/>
  <c r="O1167" i="5"/>
  <c r="P1167" i="5" s="1"/>
  <c r="O1148" i="5"/>
  <c r="P1148" i="5" s="1"/>
  <c r="O1145" i="5"/>
  <c r="P1145" i="5" s="1"/>
  <c r="O1142" i="5"/>
  <c r="P1142" i="5" s="1"/>
  <c r="O1121" i="5"/>
  <c r="P1121" i="5" s="1"/>
  <c r="F1111" i="5"/>
  <c r="G1111" i="5" s="1"/>
  <c r="O1106" i="5"/>
  <c r="P1106" i="5" s="1"/>
  <c r="O1091" i="5"/>
  <c r="P1091" i="5" s="1"/>
  <c r="O1088" i="5"/>
  <c r="P1088" i="5" s="1"/>
  <c r="O1085" i="5"/>
  <c r="P1085" i="5" s="1"/>
  <c r="O1079" i="5"/>
  <c r="P1079" i="5" s="1"/>
  <c r="O1076" i="5"/>
  <c r="P1076" i="5" s="1"/>
  <c r="O1073" i="5"/>
  <c r="P1073" i="5" s="1"/>
  <c r="O1070" i="5"/>
  <c r="P1070" i="5" s="1"/>
  <c r="F1035" i="5"/>
  <c r="G1035" i="5" s="1"/>
  <c r="F1032" i="5"/>
  <c r="G1032" i="5" s="1"/>
  <c r="F1322" i="5"/>
  <c r="G1322" i="5" s="1"/>
  <c r="O1318" i="5"/>
  <c r="P1318" i="5" s="1"/>
  <c r="O1308" i="5"/>
  <c r="P1308" i="5" s="1"/>
  <c r="F1299" i="5"/>
  <c r="G1299" i="5" s="1"/>
  <c r="F1277" i="5"/>
  <c r="G1277" i="5" s="1"/>
  <c r="O1261" i="5"/>
  <c r="P1261" i="5" s="1"/>
  <c r="O1259" i="5"/>
  <c r="P1259" i="5" s="1"/>
  <c r="O1252" i="5"/>
  <c r="P1252" i="5" s="1"/>
  <c r="O1250" i="5"/>
  <c r="P1250" i="5" s="1"/>
  <c r="F1246" i="5"/>
  <c r="G1246" i="5" s="1"/>
  <c r="O1234" i="5"/>
  <c r="P1234" i="5" s="1"/>
  <c r="F1231" i="5"/>
  <c r="G1231" i="5" s="1"/>
  <c r="F1229" i="5"/>
  <c r="G1229" i="5" s="1"/>
  <c r="O1194" i="5"/>
  <c r="P1194" i="5" s="1"/>
  <c r="F1190" i="5"/>
  <c r="G1190" i="5" s="1"/>
  <c r="F1308" i="5"/>
  <c r="G1308" i="5" s="1"/>
  <c r="O1291" i="5"/>
  <c r="P1291" i="5" s="1"/>
  <c r="F1289" i="5"/>
  <c r="G1289" i="5" s="1"/>
  <c r="O1281" i="5"/>
  <c r="P1281" i="5" s="1"/>
  <c r="F1242" i="5"/>
  <c r="G1242" i="5" s="1"/>
  <c r="O1232" i="5"/>
  <c r="P1232" i="5" s="1"/>
  <c r="F1227" i="5"/>
  <c r="G1227" i="5" s="1"/>
  <c r="F1223" i="5"/>
  <c r="G1223" i="5" s="1"/>
  <c r="F1221" i="5"/>
  <c r="G1221" i="5" s="1"/>
  <c r="O1215" i="5"/>
  <c r="P1215" i="5" s="1"/>
  <c r="O1202" i="5"/>
  <c r="P1202" i="5" s="1"/>
  <c r="O1173" i="5"/>
  <c r="P1173" i="5" s="1"/>
  <c r="O1170" i="5"/>
  <c r="P1170" i="5" s="1"/>
  <c r="F1166" i="5"/>
  <c r="G1166" i="5" s="1"/>
  <c r="F1150" i="5"/>
  <c r="G1150" i="5" s="1"/>
  <c r="F1141" i="5"/>
  <c r="G1141" i="5" s="1"/>
  <c r="F1138" i="5"/>
  <c r="G1138" i="5" s="1"/>
  <c r="F1359" i="5"/>
  <c r="G1359" i="5" s="1"/>
  <c r="F1318" i="5"/>
  <c r="G1318" i="5" s="1"/>
  <c r="O1286" i="5"/>
  <c r="P1286" i="5" s="1"/>
  <c r="F1257" i="5"/>
  <c r="G1257" i="5" s="1"/>
  <c r="F1248" i="5"/>
  <c r="G1248" i="5" s="1"/>
  <c r="O1228" i="5"/>
  <c r="P1228" i="5" s="1"/>
  <c r="F1212" i="5"/>
  <c r="G1212" i="5" s="1"/>
  <c r="F1209" i="5"/>
  <c r="G1209" i="5" s="1"/>
  <c r="F1196" i="5"/>
  <c r="G1196" i="5" s="1"/>
  <c r="O1192" i="5"/>
  <c r="P1192" i="5" s="1"/>
  <c r="O1377" i="5"/>
  <c r="P1377" i="5" s="1"/>
  <c r="O1314" i="5"/>
  <c r="P1314" i="5" s="1"/>
  <c r="O1307" i="5"/>
  <c r="O1304" i="5"/>
  <c r="P1304" i="5" s="1"/>
  <c r="O1301" i="5"/>
  <c r="P1301" i="5" s="1"/>
  <c r="O1293" i="5"/>
  <c r="P1293" i="5" s="1"/>
  <c r="F1284" i="5"/>
  <c r="G1284" i="5" s="1"/>
  <c r="O1278" i="5"/>
  <c r="P1278" i="5" s="1"/>
  <c r="F1272" i="5"/>
  <c r="G1272" i="5" s="1"/>
  <c r="F1270" i="5"/>
  <c r="G1270" i="5" s="1"/>
  <c r="O1245" i="5"/>
  <c r="P1245" i="5" s="1"/>
  <c r="O1239" i="5"/>
  <c r="P1239" i="5" s="1"/>
  <c r="F1238" i="5"/>
  <c r="G1238" i="5" s="1"/>
  <c r="F1236" i="5"/>
  <c r="G1236" i="5" s="1"/>
  <c r="O1226" i="5"/>
  <c r="P1226" i="5" s="1"/>
  <c r="O1213" i="5"/>
  <c r="P1213" i="5" s="1"/>
  <c r="F1199" i="5"/>
  <c r="G1199" i="5" s="1"/>
  <c r="O1181" i="5"/>
  <c r="P1181" i="5" s="1"/>
  <c r="F1172" i="5"/>
  <c r="G1172" i="5" s="1"/>
  <c r="O1168" i="5"/>
  <c r="P1168" i="5" s="1"/>
  <c r="O1165" i="5"/>
  <c r="P1165" i="5" s="1"/>
  <c r="O1160" i="5"/>
  <c r="P1160" i="5" s="1"/>
  <c r="F1159" i="5"/>
  <c r="G1159" i="5" s="1"/>
  <c r="O1143" i="5"/>
  <c r="P1143" i="5" s="1"/>
  <c r="O1134" i="5"/>
  <c r="P1134" i="5" s="1"/>
  <c r="F1109" i="5"/>
  <c r="G1109" i="5" s="1"/>
  <c r="O1101" i="5"/>
  <c r="P1101" i="5" s="1"/>
  <c r="O1098" i="5"/>
  <c r="P1098" i="5" s="1"/>
  <c r="F1097" i="5"/>
  <c r="G1097" i="5" s="1"/>
  <c r="O1089" i="5"/>
  <c r="P1089" i="5" s="1"/>
  <c r="F1085" i="5"/>
  <c r="G1085" i="5" s="1"/>
  <c r="O1077" i="5"/>
  <c r="P1077" i="5" s="1"/>
  <c r="O1071" i="5"/>
  <c r="P1071" i="5" s="1"/>
  <c r="O1062" i="5"/>
  <c r="P1062" i="5" s="1"/>
  <c r="O1059" i="5"/>
  <c r="P1059" i="5" s="1"/>
  <c r="F1030" i="5"/>
  <c r="G1030" i="5" s="1"/>
  <c r="O990" i="5"/>
  <c r="P990" i="5" s="1"/>
  <c r="O987" i="5"/>
  <c r="P987" i="5" s="1"/>
  <c r="F982" i="5"/>
  <c r="G982" i="5" s="1"/>
  <c r="O977" i="5"/>
  <c r="P977" i="5" s="1"/>
  <c r="O973" i="5"/>
  <c r="P973" i="5" s="1"/>
  <c r="O966" i="5"/>
  <c r="P966" i="5" s="1"/>
  <c r="O963" i="5"/>
  <c r="P963" i="5" s="1"/>
  <c r="O952" i="5"/>
  <c r="P952" i="5" s="1"/>
  <c r="F943" i="5"/>
  <c r="G943" i="5" s="1"/>
  <c r="O938" i="5"/>
  <c r="P938" i="5" s="1"/>
  <c r="O896" i="5"/>
  <c r="P896" i="5" s="1"/>
  <c r="F884" i="5"/>
  <c r="G884" i="5" s="1"/>
  <c r="F865" i="5"/>
  <c r="G865" i="5" s="1"/>
  <c r="O844" i="5"/>
  <c r="P844" i="5" s="1"/>
  <c r="F841" i="5"/>
  <c r="G841" i="5" s="1"/>
  <c r="F832" i="5"/>
  <c r="G832" i="5" s="1"/>
  <c r="F827" i="5"/>
  <c r="G827" i="5" s="1"/>
  <c r="O825" i="5"/>
  <c r="P825" i="5" s="1"/>
  <c r="F817" i="5"/>
  <c r="G817" i="5" s="1"/>
  <c r="O815" i="5"/>
  <c r="P815" i="5" s="1"/>
  <c r="O809" i="5"/>
  <c r="P809" i="5" s="1"/>
  <c r="O802" i="5"/>
  <c r="P802" i="5" s="1"/>
  <c r="O796" i="5"/>
  <c r="P796" i="5" s="1"/>
  <c r="O789" i="5"/>
  <c r="P789" i="5" s="1"/>
  <c r="O776" i="5"/>
  <c r="P776" i="5" s="1"/>
  <c r="F772" i="5"/>
  <c r="G772" i="5" s="1"/>
  <c r="O1419" i="5"/>
  <c r="P1419" i="5" s="1"/>
  <c r="F1263" i="5"/>
  <c r="G1263" i="5" s="1"/>
  <c r="F1250" i="5"/>
  <c r="G1250" i="5" s="1"/>
  <c r="O1241" i="5"/>
  <c r="P1241" i="5" s="1"/>
  <c r="F1234" i="5"/>
  <c r="G1234" i="5" s="1"/>
  <c r="O1222" i="5"/>
  <c r="P1222" i="5" s="1"/>
  <c r="O1220" i="5"/>
  <c r="P1220" i="5" s="1"/>
  <c r="F1219" i="5"/>
  <c r="G1219" i="5" s="1"/>
  <c r="F1207" i="5"/>
  <c r="G1207" i="5" s="1"/>
  <c r="F1194" i="5"/>
  <c r="G1194" i="5" s="1"/>
  <c r="F1191" i="5"/>
  <c r="G1191" i="5" s="1"/>
  <c r="F1183" i="5"/>
  <c r="G1183" i="5" s="1"/>
  <c r="F1175" i="5"/>
  <c r="G1175" i="5" s="1"/>
  <c r="O1155" i="5"/>
  <c r="P1155" i="5" s="1"/>
  <c r="O1149" i="5"/>
  <c r="P1149" i="5" s="1"/>
  <c r="F1142" i="5"/>
  <c r="G1142" i="5" s="1"/>
  <c r="O1137" i="5"/>
  <c r="P1137" i="5" s="1"/>
  <c r="F1136" i="5"/>
  <c r="G1136" i="5" s="1"/>
  <c r="O1131" i="5"/>
  <c r="P1131" i="5" s="1"/>
  <c r="O1125" i="5"/>
  <c r="P1125" i="5" s="1"/>
  <c r="F1124" i="5"/>
  <c r="G1124" i="5" s="1"/>
  <c r="F1115" i="5"/>
  <c r="G1115" i="5" s="1"/>
  <c r="F1112" i="5"/>
  <c r="G1112" i="5" s="1"/>
  <c r="F1103" i="5"/>
  <c r="G1103" i="5" s="1"/>
  <c r="F1091" i="5"/>
  <c r="G1091" i="5" s="1"/>
  <c r="F1082" i="5"/>
  <c r="G1082" i="5" s="1"/>
  <c r="O1065" i="5"/>
  <c r="P1065" i="5" s="1"/>
  <c r="F1064" i="5"/>
  <c r="G1064" i="5" s="1"/>
  <c r="O1053" i="5"/>
  <c r="P1053" i="5" s="1"/>
  <c r="O1050" i="5"/>
  <c r="P1050" i="5" s="1"/>
  <c r="O1038" i="5"/>
  <c r="P1038" i="5" s="1"/>
  <c r="F1033" i="5"/>
  <c r="G1033" i="5" s="1"/>
  <c r="O1023" i="5"/>
  <c r="P1023" i="5" s="1"/>
  <c r="F1021" i="5"/>
  <c r="G1021" i="5" s="1"/>
  <c r="F1015" i="5"/>
  <c r="G1015" i="5" s="1"/>
  <c r="O999" i="5"/>
  <c r="P999" i="5" s="1"/>
  <c r="F992" i="5"/>
  <c r="G992" i="5" s="1"/>
  <c r="F979" i="5"/>
  <c r="G979" i="5" s="1"/>
  <c r="O970" i="5"/>
  <c r="P970" i="5" s="1"/>
  <c r="F968" i="5"/>
  <c r="G968" i="5" s="1"/>
  <c r="O956" i="5"/>
  <c r="P956" i="5" s="1"/>
  <c r="F954" i="5"/>
  <c r="G954" i="5" s="1"/>
  <c r="O945" i="5"/>
  <c r="P945" i="5" s="1"/>
  <c r="F940" i="5"/>
  <c r="G940" i="5" s="1"/>
  <c r="F932" i="5"/>
  <c r="G932" i="5" s="1"/>
  <c r="O930" i="5"/>
  <c r="P930" i="5" s="1"/>
  <c r="O925" i="5"/>
  <c r="P925" i="5" s="1"/>
  <c r="F922" i="5"/>
  <c r="G922" i="5" s="1"/>
  <c r="O920" i="5"/>
  <c r="P920" i="5" s="1"/>
  <c r="F918" i="5"/>
  <c r="G918" i="5" s="1"/>
  <c r="F908" i="5"/>
  <c r="G908" i="5" s="1"/>
  <c r="O906" i="5"/>
  <c r="P906" i="5" s="1"/>
  <c r="O1363" i="5"/>
  <c r="P1363" i="5" s="1"/>
  <c r="F1342" i="5"/>
  <c r="G1342" i="5" s="1"/>
  <c r="F1298" i="5"/>
  <c r="G1298" i="5" s="1"/>
  <c r="O1283" i="5"/>
  <c r="P1283" i="5" s="1"/>
  <c r="O1273" i="5"/>
  <c r="P1273" i="5" s="1"/>
  <c r="F1261" i="5"/>
  <c r="G1261" i="5" s="1"/>
  <c r="O1258" i="5"/>
  <c r="P1258" i="5" s="1"/>
  <c r="F1254" i="5"/>
  <c r="G1254" i="5" s="1"/>
  <c r="O1235" i="5"/>
  <c r="P1235" i="5" s="1"/>
  <c r="O1211" i="5"/>
  <c r="P1211" i="5" s="1"/>
  <c r="O1400" i="5"/>
  <c r="P1400" i="5" s="1"/>
  <c r="F1363" i="5"/>
  <c r="G1363" i="5" s="1"/>
  <c r="O1300" i="5"/>
  <c r="P1300" i="5" s="1"/>
  <c r="O1285" i="5"/>
  <c r="P1285" i="5" s="1"/>
  <c r="O1280" i="5"/>
  <c r="P1280" i="5" s="1"/>
  <c r="F1267" i="5"/>
  <c r="G1267" i="5" s="1"/>
  <c r="F1241" i="5"/>
  <c r="G1241" i="5" s="1"/>
  <c r="F1232" i="5"/>
  <c r="G1232" i="5" s="1"/>
  <c r="O1216" i="5"/>
  <c r="P1216" i="5" s="1"/>
  <c r="F1215" i="5"/>
  <c r="G1215" i="5" s="1"/>
  <c r="O1198" i="5"/>
  <c r="P1198" i="5" s="1"/>
  <c r="F1197" i="5"/>
  <c r="G1197" i="5" s="1"/>
  <c r="F1186" i="5"/>
  <c r="G1186" i="5" s="1"/>
  <c r="O1182" i="5"/>
  <c r="P1182" i="5" s="1"/>
  <c r="O1179" i="5"/>
  <c r="P1179" i="5" s="1"/>
  <c r="O1292" i="5"/>
  <c r="P1292" i="5" s="1"/>
  <c r="O1201" i="5"/>
  <c r="P1201" i="5" s="1"/>
  <c r="O1195" i="5"/>
  <c r="P1195" i="5" s="1"/>
  <c r="O1189" i="5"/>
  <c r="P1189" i="5" s="1"/>
  <c r="F1185" i="5"/>
  <c r="G1185" i="5" s="1"/>
  <c r="F1173" i="5"/>
  <c r="G1173" i="5" s="1"/>
  <c r="F1148" i="5"/>
  <c r="G1148" i="5" s="1"/>
  <c r="F1137" i="5"/>
  <c r="G1137" i="5" s="1"/>
  <c r="O1060" i="5"/>
  <c r="P1060" i="5" s="1"/>
  <c r="O1049" i="5"/>
  <c r="P1049" i="5" s="1"/>
  <c r="F1039" i="5"/>
  <c r="G1039" i="5" s="1"/>
  <c r="O1007" i="5"/>
  <c r="P1007" i="5" s="1"/>
  <c r="O1005" i="5"/>
  <c r="P1005" i="5" s="1"/>
  <c r="O1003" i="5"/>
  <c r="P1003" i="5" s="1"/>
  <c r="F986" i="5"/>
  <c r="G986" i="5" s="1"/>
  <c r="F984" i="5"/>
  <c r="G984" i="5" s="1"/>
  <c r="O978" i="5"/>
  <c r="P978" i="5" s="1"/>
  <c r="O976" i="5"/>
  <c r="P976" i="5" s="1"/>
  <c r="O958" i="5"/>
  <c r="P958" i="5" s="1"/>
  <c r="F946" i="5"/>
  <c r="G946" i="5" s="1"/>
  <c r="F944" i="5"/>
  <c r="G944" i="5" s="1"/>
  <c r="F917" i="5"/>
  <c r="G917" i="5" s="1"/>
  <c r="F1328" i="5"/>
  <c r="G1328" i="5" s="1"/>
  <c r="F1256" i="5"/>
  <c r="G1256" i="5" s="1"/>
  <c r="O1206" i="5"/>
  <c r="P1206" i="5" s="1"/>
  <c r="O1178" i="5"/>
  <c r="P1178" i="5" s="1"/>
  <c r="F1170" i="5"/>
  <c r="G1170" i="5" s="1"/>
  <c r="F1151" i="5"/>
  <c r="G1151" i="5" s="1"/>
  <c r="F1189" i="5"/>
  <c r="G1189" i="5" s="1"/>
  <c r="F1181" i="5"/>
  <c r="G1181" i="5" s="1"/>
  <c r="O1172" i="5"/>
  <c r="P1172" i="5" s="1"/>
  <c r="F1161" i="5"/>
  <c r="G1161" i="5" s="1"/>
  <c r="O1147" i="5"/>
  <c r="P1147" i="5" s="1"/>
  <c r="F1118" i="5"/>
  <c r="G1118" i="5" s="1"/>
  <c r="O1115" i="5"/>
  <c r="P1115" i="5" s="1"/>
  <c r="F1087" i="5"/>
  <c r="G1087" i="5" s="1"/>
  <c r="O1084" i="5"/>
  <c r="P1084" i="5" s="1"/>
  <c r="O1082" i="5"/>
  <c r="P1082" i="5" s="1"/>
  <c r="O1336" i="5"/>
  <c r="P1336" i="5" s="1"/>
  <c r="O1144" i="5"/>
  <c r="P1144" i="5" s="1"/>
  <c r="O1141" i="5"/>
  <c r="P1141" i="5" s="1"/>
  <c r="F1129" i="5"/>
  <c r="G1129" i="5" s="1"/>
  <c r="O1124" i="5"/>
  <c r="P1124" i="5" s="1"/>
  <c r="O1108" i="5"/>
  <c r="P1108" i="5" s="1"/>
  <c r="F1100" i="5"/>
  <c r="G1100" i="5" s="1"/>
  <c r="O1097" i="5"/>
  <c r="P1097" i="5" s="1"/>
  <c r="O1095" i="5"/>
  <c r="P1095" i="5" s="1"/>
  <c r="F1078" i="5"/>
  <c r="G1078" i="5" s="1"/>
  <c r="O1064" i="5"/>
  <c r="P1064" i="5" s="1"/>
  <c r="F1058" i="5"/>
  <c r="G1058" i="5" s="1"/>
  <c r="O1055" i="5"/>
  <c r="P1055" i="5" s="1"/>
  <c r="O1040" i="5"/>
  <c r="P1040" i="5" s="1"/>
  <c r="O1193" i="5"/>
  <c r="P1193" i="5" s="1"/>
  <c r="F1139" i="5"/>
  <c r="G1139" i="5" s="1"/>
  <c r="O1117" i="5"/>
  <c r="P1117" i="5" s="1"/>
  <c r="F1069" i="5"/>
  <c r="G1069" i="5" s="1"/>
  <c r="O1066" i="5"/>
  <c r="P1066" i="5" s="1"/>
  <c r="F1047" i="5"/>
  <c r="G1047" i="5" s="1"/>
  <c r="O1029" i="5"/>
  <c r="P1029" i="5" s="1"/>
  <c r="O1027" i="5"/>
  <c r="P1027" i="5" s="1"/>
  <c r="F1018" i="5"/>
  <c r="G1018" i="5" s="1"/>
  <c r="F1005" i="5"/>
  <c r="G1005" i="5" s="1"/>
  <c r="O1297" i="5"/>
  <c r="P1297" i="5" s="1"/>
  <c r="F1245" i="5"/>
  <c r="G1245" i="5" s="1"/>
  <c r="O1177" i="5"/>
  <c r="P1177" i="5" s="1"/>
  <c r="F1169" i="5"/>
  <c r="G1169" i="5" s="1"/>
  <c r="F1158" i="5"/>
  <c r="G1158" i="5" s="1"/>
  <c r="F1131" i="5"/>
  <c r="G1131" i="5" s="1"/>
  <c r="O1119" i="5"/>
  <c r="P1119" i="5" s="1"/>
  <c r="O1110" i="5"/>
  <c r="P1110" i="5" s="1"/>
  <c r="O1099" i="5"/>
  <c r="P1099" i="5" s="1"/>
  <c r="F1080" i="5"/>
  <c r="G1080" i="5" s="1"/>
  <c r="F1051" i="5"/>
  <c r="G1051" i="5" s="1"/>
  <c r="F1038" i="5"/>
  <c r="G1038" i="5" s="1"/>
  <c r="O1025" i="5"/>
  <c r="P1025" i="5" s="1"/>
  <c r="O1021" i="5"/>
  <c r="P1021" i="5" s="1"/>
  <c r="F1001" i="5"/>
  <c r="G1001" i="5" s="1"/>
  <c r="F976" i="5"/>
  <c r="G976" i="5" s="1"/>
  <c r="F949" i="5"/>
  <c r="G949" i="5" s="1"/>
  <c r="F947" i="5"/>
  <c r="G947" i="5" s="1"/>
  <c r="O939" i="5"/>
  <c r="P939" i="5" s="1"/>
  <c r="O927" i="5"/>
  <c r="P927" i="5" s="1"/>
  <c r="O914" i="5"/>
  <c r="P914" i="5" s="1"/>
  <c r="F902" i="5"/>
  <c r="G902" i="5" s="1"/>
  <c r="F896" i="5"/>
  <c r="G896" i="5" s="1"/>
  <c r="F893" i="5"/>
  <c r="G893" i="5" s="1"/>
  <c r="O888" i="5"/>
  <c r="P888" i="5" s="1"/>
  <c r="O885" i="5"/>
  <c r="P885" i="5" s="1"/>
  <c r="O879" i="5"/>
  <c r="P879" i="5" s="1"/>
  <c r="O876" i="5"/>
  <c r="P876" i="5" s="1"/>
  <c r="O870" i="5"/>
  <c r="P870" i="5" s="1"/>
  <c r="O867" i="5"/>
  <c r="P867" i="5" s="1"/>
  <c r="O864" i="5"/>
  <c r="P864" i="5" s="1"/>
  <c r="F1210" i="5"/>
  <c r="G1210" i="5" s="1"/>
  <c r="O1187" i="5"/>
  <c r="P1187" i="5" s="1"/>
  <c r="O1174" i="5"/>
  <c r="P1174" i="5" s="1"/>
  <c r="O1135" i="5"/>
  <c r="P1135" i="5" s="1"/>
  <c r="O1112" i="5"/>
  <c r="P1112" i="5" s="1"/>
  <c r="F1104" i="5"/>
  <c r="G1104" i="5" s="1"/>
  <c r="F1093" i="5"/>
  <c r="G1093" i="5" s="1"/>
  <c r="O1090" i="5"/>
  <c r="P1090" i="5" s="1"/>
  <c r="F1073" i="5"/>
  <c r="G1073" i="5" s="1"/>
  <c r="O1323" i="5"/>
  <c r="P1323" i="5" s="1"/>
  <c r="O1313" i="5"/>
  <c r="P1313" i="5" s="1"/>
  <c r="F1160" i="5"/>
  <c r="G1160" i="5" s="1"/>
  <c r="O1157" i="5"/>
  <c r="P1157" i="5" s="1"/>
  <c r="O1130" i="5"/>
  <c r="P1130" i="5" s="1"/>
  <c r="F1117" i="5"/>
  <c r="G1117" i="5" s="1"/>
  <c r="F1110" i="5"/>
  <c r="G1110" i="5" s="1"/>
  <c r="F1106" i="5"/>
  <c r="G1106" i="5" s="1"/>
  <c r="O1083" i="5"/>
  <c r="P1083" i="5" s="1"/>
  <c r="O1081" i="5"/>
  <c r="P1081" i="5" s="1"/>
  <c r="F1040" i="5"/>
  <c r="G1040" i="5" s="1"/>
  <c r="O1037" i="5"/>
  <c r="P1037" i="5" s="1"/>
  <c r="F1025" i="5"/>
  <c r="G1025" i="5" s="1"/>
  <c r="F1010" i="5"/>
  <c r="G1010" i="5" s="1"/>
  <c r="O1000" i="5"/>
  <c r="P1000" i="5" s="1"/>
  <c r="O998" i="5"/>
  <c r="P998" i="5" s="1"/>
  <c r="F991" i="5"/>
  <c r="G991" i="5" s="1"/>
  <c r="O975" i="5"/>
  <c r="P975" i="5" s="1"/>
  <c r="O968" i="5"/>
  <c r="P968" i="5" s="1"/>
  <c r="O948" i="5"/>
  <c r="P948" i="5" s="1"/>
  <c r="O937" i="5"/>
  <c r="P937" i="5" s="1"/>
  <c r="F926" i="5"/>
  <c r="G926" i="5" s="1"/>
  <c r="F921" i="5"/>
  <c r="G921" i="5" s="1"/>
  <c r="O909" i="5"/>
  <c r="P909" i="5" s="1"/>
  <c r="O904" i="5"/>
  <c r="P904" i="5" s="1"/>
  <c r="O901" i="5"/>
  <c r="P901" i="5" s="1"/>
  <c r="O892" i="5"/>
  <c r="P892" i="5" s="1"/>
  <c r="F887" i="5"/>
  <c r="G887" i="5" s="1"/>
  <c r="F875" i="5"/>
  <c r="G875" i="5" s="1"/>
  <c r="F869" i="5"/>
  <c r="G869" i="5" s="1"/>
  <c r="F866" i="5"/>
  <c r="G866" i="5" s="1"/>
  <c r="F860" i="5"/>
  <c r="G860" i="5" s="1"/>
  <c r="O855" i="5"/>
  <c r="P855" i="5" s="1"/>
  <c r="F853" i="5"/>
  <c r="G853" i="5" s="1"/>
  <c r="F849" i="5"/>
  <c r="G849" i="5" s="1"/>
  <c r="O840" i="5"/>
  <c r="P840" i="5" s="1"/>
  <c r="F838" i="5"/>
  <c r="G838" i="5" s="1"/>
  <c r="F811" i="5"/>
  <c r="G811" i="5" s="1"/>
  <c r="F806" i="5"/>
  <c r="G806" i="5" s="1"/>
  <c r="O804" i="5"/>
  <c r="P804" i="5" s="1"/>
  <c r="F792" i="5"/>
  <c r="G792" i="5" s="1"/>
  <c r="F782" i="5"/>
  <c r="G782" i="5" s="1"/>
  <c r="O780" i="5"/>
  <c r="P780" i="5" s="1"/>
  <c r="O771" i="5"/>
  <c r="P771" i="5" s="1"/>
  <c r="F768" i="5"/>
  <c r="G768" i="5" s="1"/>
  <c r="F762" i="5"/>
  <c r="G762" i="5" s="1"/>
  <c r="O759" i="5"/>
  <c r="P759" i="5" s="1"/>
  <c r="F755" i="5"/>
  <c r="G755" i="5" s="1"/>
  <c r="O746" i="5"/>
  <c r="P746" i="5" s="1"/>
  <c r="F742" i="5"/>
  <c r="G742" i="5" s="1"/>
  <c r="F735" i="5"/>
  <c r="G735" i="5" s="1"/>
  <c r="F729" i="5"/>
  <c r="G729" i="5" s="1"/>
  <c r="F722" i="5"/>
  <c r="G722" i="5" s="1"/>
  <c r="F716" i="5"/>
  <c r="G716" i="5" s="1"/>
  <c r="F709" i="5"/>
  <c r="G709" i="5" s="1"/>
  <c r="F703" i="5"/>
  <c r="G703" i="5" s="1"/>
  <c r="F696" i="5"/>
  <c r="G696" i="5" s="1"/>
  <c r="F690" i="5"/>
  <c r="G690" i="5" s="1"/>
  <c r="O687" i="5"/>
  <c r="P687" i="5" s="1"/>
  <c r="F683" i="5"/>
  <c r="G683" i="5" s="1"/>
  <c r="O674" i="5"/>
  <c r="P674" i="5" s="1"/>
  <c r="F670" i="5"/>
  <c r="G670" i="5" s="1"/>
  <c r="F663" i="5"/>
  <c r="G663" i="5" s="1"/>
  <c r="F657" i="5"/>
  <c r="G657" i="5" s="1"/>
  <c r="F649" i="5"/>
  <c r="G649" i="5" s="1"/>
  <c r="F643" i="5"/>
  <c r="G643" i="5" s="1"/>
  <c r="F636" i="5"/>
  <c r="G636" i="5" s="1"/>
  <c r="F630" i="5"/>
  <c r="G630" i="5" s="1"/>
  <c r="F623" i="5"/>
  <c r="G623" i="5" s="1"/>
  <c r="F617" i="5"/>
  <c r="G617" i="5" s="1"/>
  <c r="F610" i="5"/>
  <c r="G610" i="5" s="1"/>
  <c r="F604" i="5"/>
  <c r="G604" i="5" s="1"/>
  <c r="O601" i="5"/>
  <c r="P601" i="5" s="1"/>
  <c r="F597" i="5"/>
  <c r="G597" i="5" s="1"/>
  <c r="O588" i="5"/>
  <c r="P588" i="5" s="1"/>
  <c r="F584" i="5"/>
  <c r="G584" i="5" s="1"/>
  <c r="F577" i="5"/>
  <c r="G577" i="5" s="1"/>
  <c r="F571" i="5"/>
  <c r="G571" i="5" s="1"/>
  <c r="F564" i="5"/>
  <c r="G564" i="5" s="1"/>
  <c r="F558" i="5"/>
  <c r="G558" i="5" s="1"/>
  <c r="F551" i="5"/>
  <c r="G551" i="5" s="1"/>
  <c r="F545" i="5"/>
  <c r="G545" i="5" s="1"/>
  <c r="F538" i="5"/>
  <c r="G538" i="5" s="1"/>
  <c r="F532" i="5"/>
  <c r="G532" i="5" s="1"/>
  <c r="O529" i="5"/>
  <c r="P529" i="5" s="1"/>
  <c r="F525" i="5"/>
  <c r="G525" i="5" s="1"/>
  <c r="O516" i="5"/>
  <c r="P516" i="5" s="1"/>
  <c r="F512" i="5"/>
  <c r="G512" i="5" s="1"/>
  <c r="F505" i="5"/>
  <c r="G505" i="5" s="1"/>
  <c r="F499" i="5"/>
  <c r="G499" i="5" s="1"/>
  <c r="F492" i="5"/>
  <c r="G492" i="5" s="1"/>
  <c r="F486" i="5"/>
  <c r="G486" i="5" s="1"/>
  <c r="F479" i="5"/>
  <c r="G479" i="5" s="1"/>
  <c r="F473" i="5"/>
  <c r="G473" i="5" s="1"/>
  <c r="F466" i="5"/>
  <c r="G466" i="5" s="1"/>
  <c r="F460" i="5"/>
  <c r="G460" i="5" s="1"/>
  <c r="O457" i="5"/>
  <c r="P457" i="5" s="1"/>
  <c r="F453" i="5"/>
  <c r="G453" i="5" s="1"/>
  <c r="O444" i="5"/>
  <c r="P444" i="5" s="1"/>
  <c r="F440" i="5"/>
  <c r="G440" i="5" s="1"/>
  <c r="F433" i="5"/>
  <c r="G433" i="5" s="1"/>
  <c r="F427" i="5"/>
  <c r="G427" i="5" s="1"/>
  <c r="F420" i="5"/>
  <c r="G420" i="5" s="1"/>
  <c r="F414" i="5"/>
  <c r="G414" i="5" s="1"/>
  <c r="F407" i="5"/>
  <c r="G407" i="5" s="1"/>
  <c r="F401" i="5"/>
  <c r="G401" i="5" s="1"/>
  <c r="F394" i="5"/>
  <c r="G394" i="5" s="1"/>
  <c r="F388" i="5"/>
  <c r="G388" i="5" s="1"/>
  <c r="O385" i="5"/>
  <c r="P385" i="5" s="1"/>
  <c r="F381" i="5"/>
  <c r="G381" i="5" s="1"/>
  <c r="O372" i="5"/>
  <c r="P372" i="5" s="1"/>
  <c r="F368" i="5"/>
  <c r="G368" i="5" s="1"/>
  <c r="F361" i="5"/>
  <c r="G361" i="5" s="1"/>
  <c r="F355" i="5"/>
  <c r="G355" i="5" s="1"/>
  <c r="F348" i="5"/>
  <c r="G348" i="5" s="1"/>
  <c r="F342" i="5"/>
  <c r="G342" i="5" s="1"/>
  <c r="F334" i="5"/>
  <c r="G334" i="5" s="1"/>
  <c r="O330" i="5"/>
  <c r="P330" i="5" s="1"/>
  <c r="O328" i="5"/>
  <c r="P328" i="5" s="1"/>
  <c r="F318" i="5"/>
  <c r="G318" i="5" s="1"/>
  <c r="I318" i="5" s="1"/>
  <c r="I644" i="5" s="1" a="1"/>
  <c r="I644" i="5" s="1"/>
  <c r="I970" i="5" s="1" a="1"/>
  <c r="I970" i="5" s="1"/>
  <c r="F311" i="5"/>
  <c r="G311" i="5" s="1"/>
  <c r="I311" i="5" s="1"/>
  <c r="I637" i="5" s="1" a="1"/>
  <c r="I637" i="5" s="1"/>
  <c r="O308" i="5"/>
  <c r="P308" i="5" s="1"/>
  <c r="F290" i="5"/>
  <c r="G290" i="5" s="1"/>
  <c r="I290" i="5" s="1"/>
  <c r="I616" i="5" s="1" a="1"/>
  <c r="I616" i="5" s="1"/>
  <c r="O287" i="5"/>
  <c r="P287" i="5" s="1"/>
  <c r="F284" i="5"/>
  <c r="G284" i="5" s="1"/>
  <c r="I284" i="5" s="1"/>
  <c r="O280" i="5"/>
  <c r="P280" i="5" s="1"/>
  <c r="F270" i="5"/>
  <c r="G270" i="5" s="1"/>
  <c r="I270" i="5" s="1"/>
  <c r="F1135" i="5"/>
  <c r="G1135" i="5" s="1"/>
  <c r="F1133" i="5"/>
  <c r="G1133" i="5" s="1"/>
  <c r="F1128" i="5"/>
  <c r="G1128" i="5" s="1"/>
  <c r="F1126" i="5"/>
  <c r="G1126" i="5" s="1"/>
  <c r="O1123" i="5"/>
  <c r="P1123" i="5" s="1"/>
  <c r="O1114" i="5"/>
  <c r="P1114" i="5" s="1"/>
  <c r="O1103" i="5"/>
  <c r="P1103" i="5" s="1"/>
  <c r="F1099" i="5"/>
  <c r="G1099" i="5" s="1"/>
  <c r="O1094" i="5"/>
  <c r="P1094" i="5" s="1"/>
  <c r="O1072" i="5"/>
  <c r="P1072" i="5" s="1"/>
  <c r="F1066" i="5"/>
  <c r="G1066" i="5" s="1"/>
  <c r="O1063" i="5"/>
  <c r="P1063" i="5" s="1"/>
  <c r="F1057" i="5"/>
  <c r="G1057" i="5" s="1"/>
  <c r="O1052" i="5"/>
  <c r="P1052" i="5" s="1"/>
  <c r="F1044" i="5"/>
  <c r="G1044" i="5" s="1"/>
  <c r="F1031" i="5"/>
  <c r="G1031" i="5" s="1"/>
  <c r="O1011" i="5"/>
  <c r="P1011" i="5" s="1"/>
  <c r="O988" i="5"/>
  <c r="P988" i="5" s="1"/>
  <c r="F974" i="5"/>
  <c r="G974" i="5" s="1"/>
  <c r="F972" i="5"/>
  <c r="G972" i="5" s="1"/>
  <c r="O964" i="5"/>
  <c r="P964" i="5" s="1"/>
  <c r="O944" i="5"/>
  <c r="P944" i="5" s="1"/>
  <c r="F934" i="5"/>
  <c r="G934" i="5" s="1"/>
  <c r="F929" i="5"/>
  <c r="G929" i="5" s="1"/>
  <c r="F919" i="5"/>
  <c r="G919" i="5" s="1"/>
  <c r="F916" i="5"/>
  <c r="G916" i="5" s="1"/>
  <c r="O912" i="5"/>
  <c r="P912" i="5" s="1"/>
  <c r="O889" i="5"/>
  <c r="P889" i="5" s="1"/>
  <c r="O1208" i="5"/>
  <c r="P1208" i="5" s="1"/>
  <c r="F1146" i="5"/>
  <c r="G1146" i="5" s="1"/>
  <c r="F1119" i="5"/>
  <c r="G1119" i="5" s="1"/>
  <c r="O1109" i="5"/>
  <c r="P1109" i="5" s="1"/>
  <c r="O1096" i="5"/>
  <c r="P1096" i="5" s="1"/>
  <c r="F1090" i="5"/>
  <c r="G1090" i="5" s="1"/>
  <c r="F1059" i="5"/>
  <c r="G1059" i="5" s="1"/>
  <c r="O1039" i="5"/>
  <c r="P1039" i="5" s="1"/>
  <c r="O1233" i="5"/>
  <c r="P1233" i="5" s="1"/>
  <c r="O1190" i="5"/>
  <c r="P1190" i="5" s="1"/>
  <c r="F1182" i="5"/>
  <c r="G1182" i="5" s="1"/>
  <c r="F1162" i="5"/>
  <c r="G1162" i="5" s="1"/>
  <c r="F1157" i="5"/>
  <c r="G1157" i="5" s="1"/>
  <c r="O1151" i="5"/>
  <c r="P1151" i="5" s="1"/>
  <c r="O1127" i="5"/>
  <c r="P1127" i="5" s="1"/>
  <c r="F1079" i="5"/>
  <c r="G1079" i="5" s="1"/>
  <c r="F1061" i="5"/>
  <c r="G1061" i="5" s="1"/>
  <c r="F1050" i="5"/>
  <c r="G1050" i="5" s="1"/>
  <c r="F1046" i="5"/>
  <c r="G1046" i="5" s="1"/>
  <c r="O1043" i="5"/>
  <c r="P1043" i="5" s="1"/>
  <c r="O1030" i="5"/>
  <c r="P1030" i="5" s="1"/>
  <c r="O1026" i="5"/>
  <c r="P1026" i="5" s="1"/>
  <c r="F1017" i="5"/>
  <c r="G1017" i="5" s="1"/>
  <c r="F1008" i="5"/>
  <c r="G1008" i="5" s="1"/>
  <c r="F1006" i="5"/>
  <c r="G1006" i="5" s="1"/>
  <c r="F1004" i="5"/>
  <c r="G1004" i="5" s="1"/>
  <c r="F1179" i="5"/>
  <c r="G1179" i="5" s="1"/>
  <c r="F1105" i="5"/>
  <c r="G1105" i="5" s="1"/>
  <c r="O1016" i="5"/>
  <c r="P1016" i="5" s="1"/>
  <c r="F1007" i="5"/>
  <c r="G1007" i="5" s="1"/>
  <c r="O992" i="5"/>
  <c r="P992" i="5" s="1"/>
  <c r="F957" i="5"/>
  <c r="G957" i="5" s="1"/>
  <c r="F1026" i="5"/>
  <c r="G1026" i="5" s="1"/>
  <c r="O1022" i="5"/>
  <c r="P1022" i="5" s="1"/>
  <c r="O1019" i="5"/>
  <c r="P1019" i="5" s="1"/>
  <c r="F995" i="5"/>
  <c r="G995" i="5" s="1"/>
  <c r="F977" i="5"/>
  <c r="G977" i="5" s="1"/>
  <c r="F967" i="5"/>
  <c r="G967" i="5" s="1"/>
  <c r="F942" i="5"/>
  <c r="G942" i="5" s="1"/>
  <c r="F925" i="5"/>
  <c r="G925" i="5" s="1"/>
  <c r="O922" i="5"/>
  <c r="P922" i="5" s="1"/>
  <c r="F911" i="5"/>
  <c r="G911" i="5" s="1"/>
  <c r="F905" i="5"/>
  <c r="G905" i="5" s="1"/>
  <c r="F864" i="5"/>
  <c r="G864" i="5" s="1"/>
  <c r="O853" i="5"/>
  <c r="P853" i="5" s="1"/>
  <c r="F852" i="5"/>
  <c r="G852" i="5" s="1"/>
  <c r="F847" i="5"/>
  <c r="G847" i="5" s="1"/>
  <c r="F839" i="5"/>
  <c r="G839" i="5" s="1"/>
  <c r="F836" i="5"/>
  <c r="G836" i="5" s="1"/>
  <c r="F833" i="5"/>
  <c r="G833" i="5" s="1"/>
  <c r="F1123" i="5"/>
  <c r="G1123" i="5" s="1"/>
  <c r="F1076" i="5"/>
  <c r="G1076" i="5" s="1"/>
  <c r="F1065" i="5"/>
  <c r="G1065" i="5" s="1"/>
  <c r="F1019" i="5"/>
  <c r="G1019" i="5" s="1"/>
  <c r="O1012" i="5"/>
  <c r="P1012" i="5" s="1"/>
  <c r="O1009" i="5"/>
  <c r="P1009" i="5" s="1"/>
  <c r="O1006" i="5"/>
  <c r="P1006" i="5" s="1"/>
  <c r="F987" i="5"/>
  <c r="G987" i="5" s="1"/>
  <c r="O979" i="5"/>
  <c r="P979" i="5" s="1"/>
  <c r="F969" i="5"/>
  <c r="G969" i="5" s="1"/>
  <c r="F959" i="5"/>
  <c r="G959" i="5" s="1"/>
  <c r="O951" i="5"/>
  <c r="P951" i="5" s="1"/>
  <c r="O931" i="5"/>
  <c r="P931" i="5" s="1"/>
  <c r="O929" i="5"/>
  <c r="P929" i="5" s="1"/>
  <c r="F1130" i="5"/>
  <c r="G1130" i="5" s="1"/>
  <c r="O1069" i="5"/>
  <c r="P1069" i="5" s="1"/>
  <c r="O1034" i="5"/>
  <c r="P1034" i="5" s="1"/>
  <c r="F964" i="5"/>
  <c r="G964" i="5" s="1"/>
  <c r="O961" i="5"/>
  <c r="P961" i="5" s="1"/>
  <c r="O926" i="5"/>
  <c r="P926" i="5" s="1"/>
  <c r="O924" i="5"/>
  <c r="P924" i="5" s="1"/>
  <c r="F920" i="5"/>
  <c r="G920" i="5" s="1"/>
  <c r="O917" i="5"/>
  <c r="P917" i="5" s="1"/>
  <c r="F913" i="5"/>
  <c r="G913" i="5" s="1"/>
  <c r="F907" i="5"/>
  <c r="G907" i="5" s="1"/>
  <c r="F895" i="5"/>
  <c r="G895" i="5" s="1"/>
  <c r="O881" i="5"/>
  <c r="P881" i="5" s="1"/>
  <c r="O1102" i="5"/>
  <c r="P1102" i="5" s="1"/>
  <c r="O1058" i="5"/>
  <c r="P1058" i="5" s="1"/>
  <c r="F1054" i="5"/>
  <c r="G1054" i="5" s="1"/>
  <c r="F997" i="5"/>
  <c r="G997" i="5" s="1"/>
  <c r="O981" i="5"/>
  <c r="O991" i="5"/>
  <c r="P991" i="5" s="1"/>
  <c r="F989" i="5"/>
  <c r="G989" i="5" s="1"/>
  <c r="F961" i="5"/>
  <c r="G961" i="5" s="1"/>
  <c r="O953" i="5"/>
  <c r="P953" i="5" s="1"/>
  <c r="F936" i="5"/>
  <c r="G936" i="5" s="1"/>
  <c r="O933" i="5"/>
  <c r="P933" i="5" s="1"/>
  <c r="F885" i="5"/>
  <c r="G885" i="5" s="1"/>
  <c r="F874" i="5"/>
  <c r="G874" i="5" s="1"/>
  <c r="O859" i="5"/>
  <c r="P859" i="5" s="1"/>
  <c r="O854" i="5"/>
  <c r="P854" i="5" s="1"/>
  <c r="F845" i="5"/>
  <c r="G845" i="5" s="1"/>
  <c r="F837" i="5"/>
  <c r="G837" i="5" s="1"/>
  <c r="F834" i="5"/>
  <c r="G834" i="5" s="1"/>
  <c r="O826" i="5"/>
  <c r="P826" i="5" s="1"/>
  <c r="F818" i="5"/>
  <c r="G818" i="5" s="1"/>
  <c r="F1074" i="5"/>
  <c r="G1074" i="5" s="1"/>
  <c r="F1053" i="5"/>
  <c r="G1053" i="5" s="1"/>
  <c r="F1043" i="5"/>
  <c r="G1043" i="5" s="1"/>
  <c r="F999" i="5"/>
  <c r="G999" i="5" s="1"/>
  <c r="F994" i="5"/>
  <c r="G994" i="5" s="1"/>
  <c r="O983" i="5"/>
  <c r="P983" i="5" s="1"/>
  <c r="F956" i="5"/>
  <c r="G956" i="5" s="1"/>
  <c r="F1154" i="5"/>
  <c r="G1154" i="5" s="1"/>
  <c r="F1037" i="5"/>
  <c r="G1037" i="5" s="1"/>
  <c r="F1028" i="5"/>
  <c r="G1028" i="5" s="1"/>
  <c r="O1014" i="5"/>
  <c r="P1014" i="5" s="1"/>
  <c r="O1001" i="5"/>
  <c r="P1001" i="5" s="1"/>
  <c r="F1052" i="5"/>
  <c r="G1052" i="5" s="1"/>
  <c r="O985" i="5"/>
  <c r="P985" i="5" s="1"/>
  <c r="F981" i="5"/>
  <c r="G981" i="5" s="1"/>
  <c r="F973" i="5"/>
  <c r="G973" i="5" s="1"/>
  <c r="F970" i="5"/>
  <c r="G970" i="5" s="1"/>
  <c r="O965" i="5"/>
  <c r="P965" i="5" s="1"/>
  <c r="O955" i="5"/>
  <c r="P955" i="5" s="1"/>
  <c r="F953" i="5"/>
  <c r="G953" i="5" s="1"/>
  <c r="F948" i="5"/>
  <c r="G948" i="5" s="1"/>
  <c r="F933" i="5"/>
  <c r="G933" i="5" s="1"/>
  <c r="O916" i="5"/>
  <c r="P916" i="5" s="1"/>
  <c r="F910" i="5"/>
  <c r="G910" i="5" s="1"/>
  <c r="F898" i="5"/>
  <c r="G898" i="5" s="1"/>
  <c r="F894" i="5"/>
  <c r="G894" i="5" s="1"/>
  <c r="F892" i="5"/>
  <c r="G892" i="5" s="1"/>
  <c r="O886" i="5"/>
  <c r="P886" i="5" s="1"/>
  <c r="F883" i="5"/>
  <c r="G883" i="5" s="1"/>
  <c r="O871" i="5"/>
  <c r="P871" i="5" s="1"/>
  <c r="F870" i="5"/>
  <c r="G870" i="5" s="1"/>
  <c r="F861" i="5"/>
  <c r="G861" i="5" s="1"/>
  <c r="F851" i="5"/>
  <c r="G851" i="5" s="1"/>
  <c r="F846" i="5"/>
  <c r="G846" i="5" s="1"/>
  <c r="O833" i="5"/>
  <c r="P833" i="5" s="1"/>
  <c r="F822" i="5"/>
  <c r="G822" i="5" s="1"/>
  <c r="O1036" i="5"/>
  <c r="P1036" i="5" s="1"/>
  <c r="O1031" i="5"/>
  <c r="P1031" i="5" s="1"/>
  <c r="O1017" i="5"/>
  <c r="P1017" i="5" s="1"/>
  <c r="F1014" i="5"/>
  <c r="G1014" i="5" s="1"/>
  <c r="O942" i="5"/>
  <c r="P942" i="5" s="1"/>
  <c r="F928" i="5"/>
  <c r="G928" i="5" s="1"/>
  <c r="F914" i="5"/>
  <c r="G914" i="5" s="1"/>
  <c r="F912" i="5"/>
  <c r="G912" i="5" s="1"/>
  <c r="O905" i="5"/>
  <c r="P905" i="5" s="1"/>
  <c r="F1067" i="5"/>
  <c r="G1067" i="5" s="1"/>
  <c r="F998" i="5"/>
  <c r="G998" i="5" s="1"/>
  <c r="F993" i="5"/>
  <c r="G993" i="5" s="1"/>
  <c r="O972" i="5"/>
  <c r="P972" i="5" s="1"/>
  <c r="O969" i="5"/>
  <c r="P969" i="5" s="1"/>
  <c r="O962" i="5"/>
  <c r="P962" i="5" s="1"/>
  <c r="O932" i="5"/>
  <c r="P932" i="5" s="1"/>
  <c r="O918" i="5"/>
  <c r="P918" i="5" s="1"/>
  <c r="O907" i="5"/>
  <c r="P907" i="5" s="1"/>
  <c r="F890" i="5"/>
  <c r="G890" i="5" s="1"/>
  <c r="F877" i="5"/>
  <c r="G877" i="5" s="1"/>
  <c r="F859" i="5"/>
  <c r="G859" i="5" s="1"/>
  <c r="F854" i="5"/>
  <c r="G854" i="5" s="1"/>
  <c r="O824" i="5"/>
  <c r="P824" i="5" s="1"/>
  <c r="O818" i="5"/>
  <c r="P818" i="5" s="1"/>
  <c r="O811" i="5"/>
  <c r="P811" i="5" s="1"/>
  <c r="O807" i="5"/>
  <c r="P807" i="5" s="1"/>
  <c r="F798" i="5"/>
  <c r="G798" i="5" s="1"/>
  <c r="O792" i="5"/>
  <c r="P792" i="5" s="1"/>
  <c r="F790" i="5"/>
  <c r="G790" i="5" s="1"/>
  <c r="F771" i="5"/>
  <c r="G771" i="5" s="1"/>
  <c r="F754" i="5"/>
  <c r="G754" i="5" s="1"/>
  <c r="O752" i="5"/>
  <c r="P752" i="5" s="1"/>
  <c r="F750" i="5"/>
  <c r="G750" i="5" s="1"/>
  <c r="O748" i="5"/>
  <c r="P748" i="5" s="1"/>
  <c r="F736" i="5"/>
  <c r="G736" i="5" s="1"/>
  <c r="O734" i="5"/>
  <c r="P734" i="5" s="1"/>
  <c r="F727" i="5"/>
  <c r="G727" i="5" s="1"/>
  <c r="O725" i="5"/>
  <c r="P725" i="5" s="1"/>
  <c r="F718" i="5"/>
  <c r="G718" i="5" s="1"/>
  <c r="O716" i="5"/>
  <c r="P716" i="5" s="1"/>
  <c r="F1125" i="5"/>
  <c r="G1125" i="5" s="1"/>
  <c r="F1056" i="5"/>
  <c r="G1056" i="5" s="1"/>
  <c r="F1041" i="5"/>
  <c r="G1041" i="5" s="1"/>
  <c r="F1023" i="5"/>
  <c r="G1023" i="5" s="1"/>
  <c r="F1020" i="5"/>
  <c r="G1020" i="5" s="1"/>
  <c r="O1013" i="5"/>
  <c r="P1013" i="5" s="1"/>
  <c r="O1010" i="5"/>
  <c r="P1010" i="5" s="1"/>
  <c r="F985" i="5"/>
  <c r="G985" i="5" s="1"/>
  <c r="F960" i="5"/>
  <c r="G960" i="5" s="1"/>
  <c r="F935" i="5"/>
  <c r="G935" i="5" s="1"/>
  <c r="F930" i="5"/>
  <c r="G930" i="5" s="1"/>
  <c r="F923" i="5"/>
  <c r="G923" i="5" s="1"/>
  <c r="F880" i="5"/>
  <c r="G880" i="5" s="1"/>
  <c r="F850" i="5"/>
  <c r="G850" i="5" s="1"/>
  <c r="F830" i="5"/>
  <c r="G830" i="5" s="1"/>
  <c r="F828" i="5"/>
  <c r="G828" i="5" s="1"/>
  <c r="F826" i="5"/>
  <c r="G826" i="5" s="1"/>
  <c r="O820" i="5"/>
  <c r="P820" i="5" s="1"/>
  <c r="O816" i="5"/>
  <c r="P816" i="5" s="1"/>
  <c r="F815" i="5"/>
  <c r="G815" i="5" s="1"/>
  <c r="F813" i="5"/>
  <c r="G813" i="5" s="1"/>
  <c r="F808" i="5"/>
  <c r="G808" i="5" s="1"/>
  <c r="F796" i="5"/>
  <c r="G796" i="5" s="1"/>
  <c r="F793" i="5"/>
  <c r="G793" i="5" s="1"/>
  <c r="O960" i="5"/>
  <c r="P960" i="5" s="1"/>
  <c r="O891" i="5"/>
  <c r="P891" i="5" s="1"/>
  <c r="F904" i="5"/>
  <c r="G904" i="5" s="1"/>
  <c r="F901" i="5"/>
  <c r="G901" i="5" s="1"/>
  <c r="F888" i="5"/>
  <c r="G888" i="5" s="1"/>
  <c r="F882" i="5"/>
  <c r="G882" i="5" s="1"/>
  <c r="O866" i="5"/>
  <c r="P866" i="5" s="1"/>
  <c r="O861" i="5"/>
  <c r="P861" i="5" s="1"/>
  <c r="O842" i="5"/>
  <c r="P842" i="5" s="1"/>
  <c r="O831" i="5"/>
  <c r="P831" i="5" s="1"/>
  <c r="O829" i="5"/>
  <c r="P829" i="5" s="1"/>
  <c r="F824" i="5"/>
  <c r="G824" i="5" s="1"/>
  <c r="F820" i="5"/>
  <c r="G820" i="5" s="1"/>
  <c r="O814" i="5"/>
  <c r="P814" i="5" s="1"/>
  <c r="O786" i="5"/>
  <c r="P786" i="5" s="1"/>
  <c r="F775" i="5"/>
  <c r="G775" i="5" s="1"/>
  <c r="O897" i="5"/>
  <c r="P897" i="5" s="1"/>
  <c r="O894" i="5"/>
  <c r="P894" i="5" s="1"/>
  <c r="O858" i="5"/>
  <c r="P858" i="5" s="1"/>
  <c r="O837" i="5"/>
  <c r="P837" i="5" s="1"/>
  <c r="O835" i="5"/>
  <c r="P835" i="5" s="1"/>
  <c r="O812" i="5"/>
  <c r="P812" i="5" s="1"/>
  <c r="F803" i="5"/>
  <c r="G803" i="5" s="1"/>
  <c r="F800" i="5"/>
  <c r="G800" i="5" s="1"/>
  <c r="O795" i="5"/>
  <c r="P795" i="5" s="1"/>
  <c r="F788" i="5"/>
  <c r="G788" i="5" s="1"/>
  <c r="O783" i="5"/>
  <c r="P783" i="5" s="1"/>
  <c r="O760" i="5"/>
  <c r="P760" i="5" s="1"/>
  <c r="F751" i="5"/>
  <c r="G751" i="5" s="1"/>
  <c r="F740" i="5"/>
  <c r="G740" i="5" s="1"/>
  <c r="O738" i="5"/>
  <c r="P738" i="5" s="1"/>
  <c r="O731" i="5"/>
  <c r="P731" i="5" s="1"/>
  <c r="O724" i="5"/>
  <c r="P724" i="5" s="1"/>
  <c r="O720" i="5"/>
  <c r="P720" i="5" s="1"/>
  <c r="F710" i="5"/>
  <c r="G710" i="5" s="1"/>
  <c r="O708" i="5"/>
  <c r="P708" i="5" s="1"/>
  <c r="O699" i="5"/>
  <c r="P699" i="5" s="1"/>
  <c r="F679" i="5"/>
  <c r="G679" i="5" s="1"/>
  <c r="O677" i="5"/>
  <c r="P677" i="5" s="1"/>
  <c r="O663" i="5"/>
  <c r="P663" i="5" s="1"/>
  <c r="F656" i="5"/>
  <c r="G656" i="5" s="1"/>
  <c r="O649" i="5"/>
  <c r="P649" i="5" s="1"/>
  <c r="F642" i="5"/>
  <c r="G642" i="5" s="1"/>
  <c r="O640" i="5"/>
  <c r="P640" i="5" s="1"/>
  <c r="F633" i="5"/>
  <c r="G633" i="5" s="1"/>
  <c r="O631" i="5"/>
  <c r="P631" i="5" s="1"/>
  <c r="F624" i="5"/>
  <c r="G624" i="5" s="1"/>
  <c r="O622" i="5"/>
  <c r="P622" i="5" s="1"/>
  <c r="O613" i="5"/>
  <c r="P613" i="5" s="1"/>
  <c r="F593" i="5"/>
  <c r="G593" i="5" s="1"/>
  <c r="O591" i="5"/>
  <c r="P591" i="5" s="1"/>
  <c r="O577" i="5"/>
  <c r="P577" i="5" s="1"/>
  <c r="F570" i="5"/>
  <c r="G570" i="5" s="1"/>
  <c r="O568" i="5"/>
  <c r="P568" i="5" s="1"/>
  <c r="F561" i="5"/>
  <c r="G561" i="5" s="1"/>
  <c r="O559" i="5"/>
  <c r="P559" i="5" s="1"/>
  <c r="F552" i="5"/>
  <c r="G552" i="5" s="1"/>
  <c r="O550" i="5"/>
  <c r="P550" i="5" s="1"/>
  <c r="O541" i="5"/>
  <c r="P541" i="5" s="1"/>
  <c r="F521" i="5"/>
  <c r="G521" i="5" s="1"/>
  <c r="O519" i="5"/>
  <c r="P519" i="5" s="1"/>
  <c r="O505" i="5"/>
  <c r="P505" i="5" s="1"/>
  <c r="F498" i="5"/>
  <c r="G498" i="5" s="1"/>
  <c r="O496" i="5"/>
  <c r="P496" i="5" s="1"/>
  <c r="F938" i="5"/>
  <c r="G938" i="5" s="1"/>
  <c r="O910" i="5"/>
  <c r="P910" i="5" s="1"/>
  <c r="O900" i="5"/>
  <c r="P900" i="5" s="1"/>
  <c r="O890" i="5"/>
  <c r="P890" i="5" s="1"/>
  <c r="O868" i="5"/>
  <c r="P868" i="5" s="1"/>
  <c r="F840" i="5"/>
  <c r="G840" i="5" s="1"/>
  <c r="O821" i="5"/>
  <c r="P821" i="5" s="1"/>
  <c r="F816" i="5"/>
  <c r="G816" i="5" s="1"/>
  <c r="F794" i="5"/>
  <c r="G794" i="5" s="1"/>
  <c r="F791" i="5"/>
  <c r="G791" i="5" s="1"/>
  <c r="F779" i="5"/>
  <c r="G779" i="5" s="1"/>
  <c r="O777" i="5"/>
  <c r="P777" i="5" s="1"/>
  <c r="F769" i="5"/>
  <c r="G769" i="5" s="1"/>
  <c r="F758" i="5"/>
  <c r="G758" i="5" s="1"/>
  <c r="O756" i="5"/>
  <c r="P756" i="5" s="1"/>
  <c r="O753" i="5"/>
  <c r="P753" i="5" s="1"/>
  <c r="F747" i="5"/>
  <c r="G747" i="5" s="1"/>
  <c r="O950" i="5"/>
  <c r="P950" i="5" s="1"/>
  <c r="F897" i="5"/>
  <c r="G897" i="5" s="1"/>
  <c r="F856" i="5"/>
  <c r="G856" i="5" s="1"/>
  <c r="F842" i="5"/>
  <c r="G842" i="5" s="1"/>
  <c r="O819" i="5"/>
  <c r="P819" i="5" s="1"/>
  <c r="F931" i="5"/>
  <c r="G931" i="5" s="1"/>
  <c r="O919" i="5"/>
  <c r="P919" i="5" s="1"/>
  <c r="O893" i="5"/>
  <c r="P893" i="5" s="1"/>
  <c r="O878" i="5"/>
  <c r="P878" i="5" s="1"/>
  <c r="O873" i="5"/>
  <c r="P873" i="5" s="1"/>
  <c r="F871" i="5"/>
  <c r="G871" i="5" s="1"/>
  <c r="F858" i="5"/>
  <c r="G858" i="5" s="1"/>
  <c r="F906" i="5"/>
  <c r="G906" i="5" s="1"/>
  <c r="F881" i="5"/>
  <c r="G881" i="5" s="1"/>
  <c r="F868" i="5"/>
  <c r="G868" i="5" s="1"/>
  <c r="F863" i="5"/>
  <c r="G863" i="5" s="1"/>
  <c r="O848" i="5"/>
  <c r="P848" i="5" s="1"/>
  <c r="O841" i="5"/>
  <c r="P841" i="5" s="1"/>
  <c r="O883" i="5"/>
  <c r="P883" i="5" s="1"/>
  <c r="F873" i="5"/>
  <c r="G873" i="5" s="1"/>
  <c r="O850" i="5"/>
  <c r="P850" i="5" s="1"/>
  <c r="F844" i="5"/>
  <c r="G844" i="5" s="1"/>
  <c r="O832" i="5"/>
  <c r="P832" i="5" s="1"/>
  <c r="O828" i="5"/>
  <c r="P828" i="5" s="1"/>
  <c r="F807" i="5"/>
  <c r="G807" i="5" s="1"/>
  <c r="F789" i="5"/>
  <c r="G789" i="5" s="1"/>
  <c r="F786" i="5"/>
  <c r="G786" i="5" s="1"/>
  <c r="F780" i="5"/>
  <c r="G780" i="5" s="1"/>
  <c r="O913" i="5"/>
  <c r="P913" i="5" s="1"/>
  <c r="F909" i="5"/>
  <c r="G909" i="5" s="1"/>
  <c r="F899" i="5"/>
  <c r="G899" i="5" s="1"/>
  <c r="O880" i="5"/>
  <c r="P880" i="5" s="1"/>
  <c r="O857" i="5"/>
  <c r="P857" i="5" s="1"/>
  <c r="O940" i="5"/>
  <c r="P940" i="5" s="1"/>
  <c r="F889" i="5"/>
  <c r="G889" i="5" s="1"/>
  <c r="O877" i="5"/>
  <c r="P877" i="5" s="1"/>
  <c r="F857" i="5"/>
  <c r="G857" i="5" s="1"/>
  <c r="F848" i="5"/>
  <c r="G848" i="5" s="1"/>
  <c r="O838" i="5"/>
  <c r="P838" i="5" s="1"/>
  <c r="F814" i="5"/>
  <c r="G814" i="5" s="1"/>
  <c r="O800" i="5"/>
  <c r="P800" i="5" s="1"/>
  <c r="O763" i="5"/>
  <c r="P763" i="5" s="1"/>
  <c r="F757" i="5"/>
  <c r="G757" i="5" s="1"/>
  <c r="F744" i="5"/>
  <c r="G744" i="5" s="1"/>
  <c r="F821" i="5"/>
  <c r="G821" i="5" s="1"/>
  <c r="O788" i="5"/>
  <c r="P788" i="5" s="1"/>
  <c r="F784" i="5"/>
  <c r="G784" i="5" s="1"/>
  <c r="F777" i="5"/>
  <c r="G777" i="5" s="1"/>
  <c r="O772" i="5"/>
  <c r="P772" i="5" s="1"/>
  <c r="F767" i="5"/>
  <c r="G767" i="5" s="1"/>
  <c r="O813" i="5"/>
  <c r="P813" i="5" s="1"/>
  <c r="O810" i="5"/>
  <c r="P810" i="5" s="1"/>
  <c r="F805" i="5"/>
  <c r="G805" i="5" s="1"/>
  <c r="O790" i="5"/>
  <c r="P790" i="5" s="1"/>
  <c r="O774" i="5"/>
  <c r="P774" i="5" s="1"/>
  <c r="O761" i="5"/>
  <c r="P761" i="5" s="1"/>
  <c r="O751" i="5"/>
  <c r="P751" i="5" s="1"/>
  <c r="O743" i="5"/>
  <c r="P743" i="5" s="1"/>
  <c r="O737" i="5"/>
  <c r="P737" i="5" s="1"/>
  <c r="O728" i="5"/>
  <c r="P728" i="5" s="1"/>
  <c r="O713" i="5"/>
  <c r="P713" i="5" s="1"/>
  <c r="F711" i="5"/>
  <c r="G711" i="5" s="1"/>
  <c r="F697" i="5"/>
  <c r="G697" i="5" s="1"/>
  <c r="O684" i="5"/>
  <c r="P684" i="5" s="1"/>
  <c r="F682" i="5"/>
  <c r="G682" i="5" s="1"/>
  <c r="O797" i="5"/>
  <c r="P797" i="5" s="1"/>
  <c r="O778" i="5"/>
  <c r="P778" i="5" s="1"/>
  <c r="O770" i="5"/>
  <c r="P770" i="5" s="1"/>
  <c r="O768" i="5"/>
  <c r="P768" i="5" s="1"/>
  <c r="O766" i="5"/>
  <c r="P766" i="5" s="1"/>
  <c r="F765" i="5"/>
  <c r="G765" i="5" s="1"/>
  <c r="O754" i="5"/>
  <c r="P754" i="5" s="1"/>
  <c r="F733" i="5"/>
  <c r="G733" i="5" s="1"/>
  <c r="F730" i="5"/>
  <c r="G730" i="5" s="1"/>
  <c r="F724" i="5"/>
  <c r="G724" i="5" s="1"/>
  <c r="O719" i="5"/>
  <c r="P719" i="5" s="1"/>
  <c r="F715" i="5"/>
  <c r="G715" i="5" s="1"/>
  <c r="O785" i="5"/>
  <c r="P785" i="5" s="1"/>
  <c r="F781" i="5"/>
  <c r="G781" i="5" s="1"/>
  <c r="F763" i="5"/>
  <c r="G763" i="5" s="1"/>
  <c r="F745" i="5"/>
  <c r="G745" i="5" s="1"/>
  <c r="F739" i="5"/>
  <c r="G739" i="5" s="1"/>
  <c r="O710" i="5"/>
  <c r="P710" i="5" s="1"/>
  <c r="F708" i="5"/>
  <c r="G708" i="5" s="1"/>
  <c r="O703" i="5"/>
  <c r="P703" i="5" s="1"/>
  <c r="F694" i="5"/>
  <c r="G694" i="5" s="1"/>
  <c r="O847" i="5"/>
  <c r="P847" i="5" s="1"/>
  <c r="F823" i="5"/>
  <c r="G823" i="5" s="1"/>
  <c r="F802" i="5"/>
  <c r="G802" i="5" s="1"/>
  <c r="O787" i="5"/>
  <c r="P787" i="5" s="1"/>
  <c r="O764" i="5"/>
  <c r="P764" i="5" s="1"/>
  <c r="F753" i="5"/>
  <c r="G753" i="5" s="1"/>
  <c r="O749" i="5"/>
  <c r="P749" i="5" s="1"/>
  <c r="F748" i="5"/>
  <c r="G748" i="5" s="1"/>
  <c r="O735" i="5"/>
  <c r="P735" i="5" s="1"/>
  <c r="F721" i="5"/>
  <c r="G721" i="5" s="1"/>
  <c r="O717" i="5"/>
  <c r="P717" i="5" s="1"/>
  <c r="O714" i="5"/>
  <c r="P714" i="5" s="1"/>
  <c r="F712" i="5"/>
  <c r="G712" i="5" s="1"/>
  <c r="F705" i="5"/>
  <c r="G705" i="5" s="1"/>
  <c r="O696" i="5"/>
  <c r="P696" i="5" s="1"/>
  <c r="O689" i="5"/>
  <c r="P689" i="5" s="1"/>
  <c r="O678" i="5"/>
  <c r="P678" i="5" s="1"/>
  <c r="F676" i="5"/>
  <c r="G676" i="5" s="1"/>
  <c r="O656" i="5"/>
  <c r="P656" i="5" s="1"/>
  <c r="O648" i="5"/>
  <c r="P648" i="5" s="1"/>
  <c r="F646" i="5"/>
  <c r="G646" i="5" s="1"/>
  <c r="O644" i="5"/>
  <c r="P644" i="5" s="1"/>
  <c r="O641" i="5"/>
  <c r="P641" i="5" s="1"/>
  <c r="F635" i="5"/>
  <c r="G635" i="5" s="1"/>
  <c r="O630" i="5"/>
  <c r="P630" i="5" s="1"/>
  <c r="F618" i="5"/>
  <c r="G618" i="5" s="1"/>
  <c r="F614" i="5"/>
  <c r="G614" i="5" s="1"/>
  <c r="O609" i="5"/>
  <c r="P609" i="5" s="1"/>
  <c r="O602" i="5"/>
  <c r="P602" i="5" s="1"/>
  <c r="O594" i="5"/>
  <c r="P594" i="5" s="1"/>
  <c r="O576" i="5"/>
  <c r="P576" i="5" s="1"/>
  <c r="F574" i="5"/>
  <c r="G574" i="5" s="1"/>
  <c r="O572" i="5"/>
  <c r="P572" i="5" s="1"/>
  <c r="O569" i="5"/>
  <c r="P569" i="5" s="1"/>
  <c r="F563" i="5"/>
  <c r="G563" i="5" s="1"/>
  <c r="O558" i="5"/>
  <c r="P558" i="5" s="1"/>
  <c r="F546" i="5"/>
  <c r="G546" i="5" s="1"/>
  <c r="F542" i="5"/>
  <c r="G542" i="5" s="1"/>
  <c r="O537" i="5"/>
  <c r="P537" i="5" s="1"/>
  <c r="O530" i="5"/>
  <c r="P530" i="5" s="1"/>
  <c r="O522" i="5"/>
  <c r="P522" i="5" s="1"/>
  <c r="O852" i="5"/>
  <c r="P852" i="5" s="1"/>
  <c r="F810" i="5"/>
  <c r="G810" i="5" s="1"/>
  <c r="F804" i="5"/>
  <c r="G804" i="5" s="1"/>
  <c r="O799" i="5"/>
  <c r="P799" i="5" s="1"/>
  <c r="F795" i="5"/>
  <c r="G795" i="5" s="1"/>
  <c r="F783" i="5"/>
  <c r="G783" i="5" s="1"/>
  <c r="F776" i="5"/>
  <c r="G776" i="5" s="1"/>
  <c r="F774" i="5"/>
  <c r="G774" i="5" s="1"/>
  <c r="O846" i="5"/>
  <c r="P846" i="5" s="1"/>
  <c r="F812" i="5"/>
  <c r="G812" i="5" s="1"/>
  <c r="O806" i="5"/>
  <c r="P806" i="5" s="1"/>
  <c r="O801" i="5"/>
  <c r="P801" i="5" s="1"/>
  <c r="F778" i="5"/>
  <c r="G778" i="5" s="1"/>
  <c r="F770" i="5"/>
  <c r="G770" i="5" s="1"/>
  <c r="O762" i="5"/>
  <c r="P762" i="5" s="1"/>
  <c r="F835" i="5"/>
  <c r="G835" i="5" s="1"/>
  <c r="O822" i="5"/>
  <c r="P822" i="5" s="1"/>
  <c r="O794" i="5"/>
  <c r="P794" i="5" s="1"/>
  <c r="O782" i="5"/>
  <c r="P782" i="5" s="1"/>
  <c r="O775" i="5"/>
  <c r="P775" i="5" s="1"/>
  <c r="F766" i="5"/>
  <c r="G766" i="5" s="1"/>
  <c r="F759" i="5"/>
  <c r="G759" i="5" s="1"/>
  <c r="O747" i="5"/>
  <c r="P747" i="5" s="1"/>
  <c r="F743" i="5"/>
  <c r="G743" i="5" s="1"/>
  <c r="F734" i="5"/>
  <c r="G734" i="5" s="1"/>
  <c r="F728" i="5"/>
  <c r="G728" i="5" s="1"/>
  <c r="O711" i="5"/>
  <c r="P711" i="5" s="1"/>
  <c r="F706" i="5"/>
  <c r="G706" i="5" s="1"/>
  <c r="O701" i="5"/>
  <c r="P701" i="5" s="1"/>
  <c r="F695" i="5"/>
  <c r="G695" i="5" s="1"/>
  <c r="F688" i="5"/>
  <c r="G688" i="5" s="1"/>
  <c r="O686" i="5"/>
  <c r="P686" i="5" s="1"/>
  <c r="O872" i="5"/>
  <c r="P872" i="5" s="1"/>
  <c r="O845" i="5"/>
  <c r="P845" i="5" s="1"/>
  <c r="O803" i="5"/>
  <c r="P803" i="5" s="1"/>
  <c r="F799" i="5"/>
  <c r="G799" i="5" s="1"/>
  <c r="F787" i="5"/>
  <c r="G787" i="5" s="1"/>
  <c r="O784" i="5"/>
  <c r="P784" i="5" s="1"/>
  <c r="O773" i="5"/>
  <c r="P773" i="5" s="1"/>
  <c r="O767" i="5"/>
  <c r="P767" i="5" s="1"/>
  <c r="O834" i="5"/>
  <c r="P834" i="5" s="1"/>
  <c r="F825" i="5"/>
  <c r="G825" i="5" s="1"/>
  <c r="F801" i="5"/>
  <c r="G801" i="5" s="1"/>
  <c r="O791" i="5"/>
  <c r="P791" i="5" s="1"/>
  <c r="O765" i="5"/>
  <c r="P765" i="5" s="1"/>
  <c r="O758" i="5"/>
  <c r="P758" i="5" s="1"/>
  <c r="O742" i="5"/>
  <c r="P742" i="5" s="1"/>
  <c r="O739" i="5"/>
  <c r="P739" i="5" s="1"/>
  <c r="O730" i="5"/>
  <c r="P730" i="5" s="1"/>
  <c r="F829" i="5"/>
  <c r="G829" i="5" s="1"/>
  <c r="O817" i="5"/>
  <c r="P817" i="5" s="1"/>
  <c r="O808" i="5"/>
  <c r="P808" i="5" s="1"/>
  <c r="O798" i="5"/>
  <c r="P798" i="5" s="1"/>
  <c r="O779" i="5"/>
  <c r="P779" i="5" s="1"/>
  <c r="F752" i="5"/>
  <c r="G752" i="5" s="1"/>
  <c r="F741" i="5"/>
  <c r="G741" i="5" s="1"/>
  <c r="F738" i="5"/>
  <c r="G738" i="5" s="1"/>
  <c r="F732" i="5"/>
  <c r="G732" i="5" s="1"/>
  <c r="F726" i="5"/>
  <c r="G726" i="5" s="1"/>
  <c r="F723" i="5"/>
  <c r="G723" i="5" s="1"/>
  <c r="F717" i="5"/>
  <c r="G717" i="5" s="1"/>
  <c r="O712" i="5"/>
  <c r="P712" i="5" s="1"/>
  <c r="O705" i="5"/>
  <c r="P705" i="5" s="1"/>
  <c r="F685" i="5"/>
  <c r="G685" i="5" s="1"/>
  <c r="F678" i="5"/>
  <c r="G678" i="5" s="1"/>
  <c r="F764" i="5"/>
  <c r="G764" i="5" s="1"/>
  <c r="O732" i="5"/>
  <c r="P732" i="5" s="1"/>
  <c r="O729" i="5"/>
  <c r="P729" i="5" s="1"/>
  <c r="O726" i="5"/>
  <c r="P726" i="5" s="1"/>
  <c r="O706" i="5"/>
  <c r="P706" i="5" s="1"/>
  <c r="F700" i="5"/>
  <c r="G700" i="5" s="1"/>
  <c r="F746" i="5"/>
  <c r="G746" i="5" s="1"/>
  <c r="O718" i="5"/>
  <c r="P718" i="5" s="1"/>
  <c r="O715" i="5"/>
  <c r="P715" i="5" s="1"/>
  <c r="F704" i="5"/>
  <c r="G704" i="5" s="1"/>
  <c r="F693" i="5"/>
  <c r="G693" i="5" s="1"/>
  <c r="O690" i="5"/>
  <c r="P690" i="5" s="1"/>
  <c r="F684" i="5"/>
  <c r="G684" i="5" s="1"/>
  <c r="F672" i="5"/>
  <c r="G672" i="5" s="1"/>
  <c r="F669" i="5"/>
  <c r="G669" i="5" s="1"/>
  <c r="O655" i="5"/>
  <c r="F653" i="5"/>
  <c r="G653" i="5" s="1"/>
  <c r="F650" i="5"/>
  <c r="G650" i="5" s="1"/>
  <c r="F647" i="5"/>
  <c r="G647" i="5" s="1"/>
  <c r="F644" i="5"/>
  <c r="G644" i="5" s="1"/>
  <c r="F641" i="5"/>
  <c r="G641" i="5" s="1"/>
  <c r="F638" i="5"/>
  <c r="G638" i="5" s="1"/>
  <c r="O633" i="5"/>
  <c r="P633" i="5" s="1"/>
  <c r="F632" i="5"/>
  <c r="G632" i="5" s="1"/>
  <c r="F626" i="5"/>
  <c r="G626" i="5" s="1"/>
  <c r="F620" i="5"/>
  <c r="G620" i="5" s="1"/>
  <c r="F605" i="5"/>
  <c r="G605" i="5" s="1"/>
  <c r="F602" i="5"/>
  <c r="G602" i="5" s="1"/>
  <c r="F590" i="5"/>
  <c r="G590" i="5" s="1"/>
  <c r="O573" i="5"/>
  <c r="P573" i="5" s="1"/>
  <c r="O741" i="5"/>
  <c r="P741" i="5" s="1"/>
  <c r="O723" i="5"/>
  <c r="P723" i="5" s="1"/>
  <c r="F686" i="5"/>
  <c r="G686" i="5" s="1"/>
  <c r="O680" i="5"/>
  <c r="P680" i="5" s="1"/>
  <c r="O692" i="5"/>
  <c r="P692" i="5" s="1"/>
  <c r="O676" i="5"/>
  <c r="P676" i="5" s="1"/>
  <c r="O668" i="5"/>
  <c r="P668" i="5" s="1"/>
  <c r="O665" i="5"/>
  <c r="P665" i="5" s="1"/>
  <c r="O658" i="5"/>
  <c r="P658" i="5" s="1"/>
  <c r="O652" i="5"/>
  <c r="P652" i="5" s="1"/>
  <c r="O616" i="5"/>
  <c r="P616" i="5" s="1"/>
  <c r="O610" i="5"/>
  <c r="P610" i="5" s="1"/>
  <c r="O607" i="5"/>
  <c r="P607" i="5" s="1"/>
  <c r="O592" i="5"/>
  <c r="P592" i="5" s="1"/>
  <c r="O694" i="5"/>
  <c r="P694" i="5" s="1"/>
  <c r="O683" i="5"/>
  <c r="P683" i="5" s="1"/>
  <c r="F675" i="5"/>
  <c r="G675" i="5" s="1"/>
  <c r="O671" i="5"/>
  <c r="P671" i="5" s="1"/>
  <c r="F660" i="5"/>
  <c r="G660" i="5" s="1"/>
  <c r="O646" i="5"/>
  <c r="P646" i="5" s="1"/>
  <c r="O643" i="5"/>
  <c r="P643" i="5" s="1"/>
  <c r="O637" i="5"/>
  <c r="P637" i="5" s="1"/>
  <c r="O634" i="5"/>
  <c r="P634" i="5" s="1"/>
  <c r="O625" i="5"/>
  <c r="P625" i="5" s="1"/>
  <c r="O619" i="5"/>
  <c r="P619" i="5" s="1"/>
  <c r="O604" i="5"/>
  <c r="P604" i="5" s="1"/>
  <c r="O598" i="5"/>
  <c r="P598" i="5" s="1"/>
  <c r="O595" i="5"/>
  <c r="P595" i="5" s="1"/>
  <c r="O589" i="5"/>
  <c r="P589" i="5" s="1"/>
  <c r="O586" i="5"/>
  <c r="P586" i="5" s="1"/>
  <c r="O583" i="5"/>
  <c r="P583" i="5" s="1"/>
  <c r="O580" i="5"/>
  <c r="P580" i="5" s="1"/>
  <c r="O544" i="5"/>
  <c r="P544" i="5" s="1"/>
  <c r="O538" i="5"/>
  <c r="P538" i="5" s="1"/>
  <c r="O535" i="5"/>
  <c r="P535" i="5" s="1"/>
  <c r="F680" i="5"/>
  <c r="G680" i="5" s="1"/>
  <c r="F756" i="5"/>
  <c r="G756" i="5" s="1"/>
  <c r="O744" i="5"/>
  <c r="P744" i="5" s="1"/>
  <c r="O740" i="5"/>
  <c r="P740" i="5" s="1"/>
  <c r="F731" i="5"/>
  <c r="G731" i="5" s="1"/>
  <c r="O707" i="5"/>
  <c r="P707" i="5" s="1"/>
  <c r="F699" i="5"/>
  <c r="G699" i="5" s="1"/>
  <c r="F692" i="5"/>
  <c r="G692" i="5" s="1"/>
  <c r="O681" i="5"/>
  <c r="P681" i="5" s="1"/>
  <c r="F673" i="5"/>
  <c r="G673" i="5" s="1"/>
  <c r="F648" i="5"/>
  <c r="G648" i="5" s="1"/>
  <c r="F645" i="5"/>
  <c r="G645" i="5" s="1"/>
  <c r="F600" i="5"/>
  <c r="G600" i="5" s="1"/>
  <c r="F588" i="5"/>
  <c r="G588" i="5" s="1"/>
  <c r="F582" i="5"/>
  <c r="G582" i="5" s="1"/>
  <c r="O722" i="5"/>
  <c r="P722" i="5" s="1"/>
  <c r="F720" i="5"/>
  <c r="G720" i="5" s="1"/>
  <c r="O700" i="5"/>
  <c r="P700" i="5" s="1"/>
  <c r="O755" i="5"/>
  <c r="P755" i="5" s="1"/>
  <c r="O727" i="5"/>
  <c r="P727" i="5" s="1"/>
  <c r="O702" i="5"/>
  <c r="P702" i="5" s="1"/>
  <c r="O698" i="5"/>
  <c r="P698" i="5" s="1"/>
  <c r="O691" i="5"/>
  <c r="P691" i="5" s="1"/>
  <c r="F687" i="5"/>
  <c r="G687" i="5" s="1"/>
  <c r="O679" i="5"/>
  <c r="P679" i="5" s="1"/>
  <c r="O672" i="5"/>
  <c r="P672" i="5" s="1"/>
  <c r="O666" i="5"/>
  <c r="P666" i="5" s="1"/>
  <c r="F655" i="5"/>
  <c r="G655" i="5" s="1"/>
  <c r="O653" i="5"/>
  <c r="P653" i="5" s="1"/>
  <c r="F652" i="5"/>
  <c r="G652" i="5" s="1"/>
  <c r="F640" i="5"/>
  <c r="G640" i="5" s="1"/>
  <c r="O632" i="5"/>
  <c r="P632" i="5" s="1"/>
  <c r="O626" i="5"/>
  <c r="P626" i="5" s="1"/>
  <c r="F760" i="5"/>
  <c r="G760" i="5" s="1"/>
  <c r="O736" i="5"/>
  <c r="P736" i="5" s="1"/>
  <c r="O704" i="5"/>
  <c r="P704" i="5" s="1"/>
  <c r="O750" i="5"/>
  <c r="P750" i="5" s="1"/>
  <c r="F719" i="5"/>
  <c r="G719" i="5" s="1"/>
  <c r="F714" i="5"/>
  <c r="G714" i="5" s="1"/>
  <c r="F707" i="5"/>
  <c r="G707" i="5" s="1"/>
  <c r="O693" i="5"/>
  <c r="P693" i="5" s="1"/>
  <c r="O675" i="5"/>
  <c r="P675" i="5" s="1"/>
  <c r="F668" i="5"/>
  <c r="G668" i="5" s="1"/>
  <c r="O660" i="5"/>
  <c r="P660" i="5" s="1"/>
  <c r="O657" i="5"/>
  <c r="P657" i="5" s="1"/>
  <c r="F637" i="5"/>
  <c r="G637" i="5" s="1"/>
  <c r="F634" i="5"/>
  <c r="G634" i="5" s="1"/>
  <c r="O615" i="5"/>
  <c r="P615" i="5" s="1"/>
  <c r="F613" i="5"/>
  <c r="G613" i="5" s="1"/>
  <c r="F601" i="5"/>
  <c r="G601" i="5" s="1"/>
  <c r="F595" i="5"/>
  <c r="G595" i="5" s="1"/>
  <c r="F589" i="5"/>
  <c r="G589" i="5" s="1"/>
  <c r="F583" i="5"/>
  <c r="G583" i="5" s="1"/>
  <c r="F559" i="5"/>
  <c r="G559" i="5" s="1"/>
  <c r="F556" i="5"/>
  <c r="G556" i="5" s="1"/>
  <c r="F553" i="5"/>
  <c r="G553" i="5" s="1"/>
  <c r="F550" i="5"/>
  <c r="G550" i="5" s="1"/>
  <c r="F547" i="5"/>
  <c r="G547" i="5" s="1"/>
  <c r="F526" i="5"/>
  <c r="G526" i="5" s="1"/>
  <c r="F520" i="5"/>
  <c r="G520" i="5" s="1"/>
  <c r="F514" i="5"/>
  <c r="G514" i="5" s="1"/>
  <c r="F503" i="5"/>
  <c r="G503" i="5" s="1"/>
  <c r="O501" i="5"/>
  <c r="P501" i="5" s="1"/>
  <c r="F496" i="5"/>
  <c r="G496" i="5" s="1"/>
  <c r="O490" i="5"/>
  <c r="P490" i="5" s="1"/>
  <c r="O481" i="5"/>
  <c r="P481" i="5" s="1"/>
  <c r="O662" i="5"/>
  <c r="P662" i="5" s="1"/>
  <c r="O659" i="5"/>
  <c r="P659" i="5" s="1"/>
  <c r="O642" i="5"/>
  <c r="P642" i="5" s="1"/>
  <c r="O621" i="5"/>
  <c r="P621" i="5" s="1"/>
  <c r="F612" i="5"/>
  <c r="G612" i="5" s="1"/>
  <c r="O605" i="5"/>
  <c r="P605" i="5" s="1"/>
  <c r="F587" i="5"/>
  <c r="G587" i="5" s="1"/>
  <c r="F580" i="5"/>
  <c r="G580" i="5" s="1"/>
  <c r="F578" i="5"/>
  <c r="G578" i="5" s="1"/>
  <c r="F562" i="5"/>
  <c r="G562" i="5" s="1"/>
  <c r="O545" i="5"/>
  <c r="P545" i="5" s="1"/>
  <c r="F535" i="5"/>
  <c r="G535" i="5" s="1"/>
  <c r="O528" i="5"/>
  <c r="P528" i="5" s="1"/>
  <c r="O500" i="5"/>
  <c r="P500" i="5" s="1"/>
  <c r="F493" i="5"/>
  <c r="G493" i="5" s="1"/>
  <c r="O477" i="5"/>
  <c r="P477" i="5" s="1"/>
  <c r="F462" i="5"/>
  <c r="G462" i="5" s="1"/>
  <c r="O460" i="5"/>
  <c r="P460" i="5" s="1"/>
  <c r="F457" i="5"/>
  <c r="G457" i="5" s="1"/>
  <c r="O451" i="5"/>
  <c r="P451" i="5" s="1"/>
  <c r="F439" i="5"/>
  <c r="G439" i="5" s="1"/>
  <c r="O437" i="5"/>
  <c r="P437" i="5" s="1"/>
  <c r="F430" i="5"/>
  <c r="G430" i="5" s="1"/>
  <c r="O428" i="5"/>
  <c r="P428" i="5" s="1"/>
  <c r="F421" i="5"/>
  <c r="G421" i="5" s="1"/>
  <c r="F390" i="5"/>
  <c r="G390" i="5" s="1"/>
  <c r="O388" i="5"/>
  <c r="P388" i="5" s="1"/>
  <c r="F385" i="5"/>
  <c r="G385" i="5" s="1"/>
  <c r="O379" i="5"/>
  <c r="P379" i="5" s="1"/>
  <c r="F367" i="5"/>
  <c r="G367" i="5" s="1"/>
  <c r="O365" i="5"/>
  <c r="P365" i="5" s="1"/>
  <c r="F358" i="5"/>
  <c r="G358" i="5" s="1"/>
  <c r="O356" i="5"/>
  <c r="P356" i="5" s="1"/>
  <c r="F349" i="5"/>
  <c r="G349" i="5" s="1"/>
  <c r="O333" i="5"/>
  <c r="P333" i="5" s="1"/>
  <c r="O325" i="5"/>
  <c r="P325" i="5" s="1"/>
  <c r="O315" i="5"/>
  <c r="P315" i="5" s="1"/>
  <c r="F308" i="5"/>
  <c r="G308" i="5" s="1"/>
  <c r="I308" i="5" s="1"/>
  <c r="I634" i="5" s="1" a="1"/>
  <c r="I634" i="5" s="1"/>
  <c r="O300" i="5"/>
  <c r="P300" i="5" s="1"/>
  <c r="F293" i="5"/>
  <c r="G293" i="5" s="1"/>
  <c r="I293" i="5" s="1"/>
  <c r="F288" i="5"/>
  <c r="G288" i="5" s="1"/>
  <c r="I288" i="5" s="1"/>
  <c r="O281" i="5"/>
  <c r="P281" i="5" s="1"/>
  <c r="O276" i="5"/>
  <c r="P276" i="5" s="1"/>
  <c r="F268" i="5"/>
  <c r="G268" i="5" s="1"/>
  <c r="I268" i="5" s="1"/>
  <c r="I594" i="5" s="1" a="1"/>
  <c r="I594" i="5" s="1"/>
  <c r="I920" i="5" s="1" a="1"/>
  <c r="I920" i="5" s="1"/>
  <c r="I1246" i="5" s="1" a="1"/>
  <c r="I1246" i="5" s="1"/>
  <c r="O265" i="5"/>
  <c r="P265" i="5" s="1"/>
  <c r="F262" i="5"/>
  <c r="G262" i="5" s="1"/>
  <c r="I262" i="5" s="1"/>
  <c r="O259" i="5"/>
  <c r="P259" i="5" s="1"/>
  <c r="O245" i="5"/>
  <c r="P245" i="5" s="1"/>
  <c r="F241" i="5"/>
  <c r="G241" i="5" s="1"/>
  <c r="I241" i="5" s="1"/>
  <c r="O238" i="5"/>
  <c r="P238" i="5" s="1"/>
  <c r="O231" i="5"/>
  <c r="P231" i="5" s="1"/>
  <c r="F220" i="5"/>
  <c r="G220" i="5" s="1"/>
  <c r="I220" i="5" s="1"/>
  <c r="O217" i="5"/>
  <c r="P217" i="5" s="1"/>
  <c r="F214" i="5"/>
  <c r="G214" i="5" s="1"/>
  <c r="I214" i="5" s="1"/>
  <c r="O211" i="5"/>
  <c r="P211" i="5" s="1"/>
  <c r="O197" i="5"/>
  <c r="P197" i="5" s="1"/>
  <c r="F193" i="5"/>
  <c r="G193" i="5" s="1"/>
  <c r="I193" i="5" s="1"/>
  <c r="I519" i="5" s="1" a="1"/>
  <c r="I519" i="5" s="1"/>
  <c r="I845" i="5" s="1" a="1"/>
  <c r="I845" i="5" s="1"/>
  <c r="O190" i="5"/>
  <c r="P190" i="5" s="1"/>
  <c r="O183" i="5"/>
  <c r="P183" i="5" s="1"/>
  <c r="F172" i="5"/>
  <c r="G172" i="5" s="1"/>
  <c r="I172" i="5" s="1"/>
  <c r="O169" i="5"/>
  <c r="P169" i="5" s="1"/>
  <c r="F166" i="5"/>
  <c r="G166" i="5" s="1"/>
  <c r="I166" i="5" s="1"/>
  <c r="O163" i="5"/>
  <c r="P163" i="5" s="1"/>
  <c r="O149" i="5"/>
  <c r="P149" i="5" s="1"/>
  <c r="F145" i="5"/>
  <c r="G145" i="5" s="1"/>
  <c r="I145" i="5" s="1"/>
  <c r="O142" i="5"/>
  <c r="P142" i="5" s="1"/>
  <c r="O135" i="5"/>
  <c r="P135" i="5" s="1"/>
  <c r="F124" i="5"/>
  <c r="G124" i="5" s="1"/>
  <c r="I124" i="5" s="1"/>
  <c r="O121" i="5"/>
  <c r="P121" i="5" s="1"/>
  <c r="F118" i="5"/>
  <c r="G118" i="5" s="1"/>
  <c r="I118" i="5" s="1"/>
  <c r="O115" i="5"/>
  <c r="P115" i="5" s="1"/>
  <c r="O101" i="5"/>
  <c r="P101" i="5" s="1"/>
  <c r="F95" i="5"/>
  <c r="G95" i="5" s="1"/>
  <c r="I95" i="5" s="1"/>
  <c r="I421" i="5" s="1" a="1"/>
  <c r="I421" i="5" s="1"/>
  <c r="O90" i="5"/>
  <c r="P90" i="5" s="1"/>
  <c r="F83" i="5"/>
  <c r="G83" i="5" s="1"/>
  <c r="I83" i="5" s="1"/>
  <c r="I409" i="5" s="1" a="1"/>
  <c r="I409" i="5" s="1"/>
  <c r="I735" i="5" s="1" a="1"/>
  <c r="I735" i="5" s="1"/>
  <c r="I1061" i="5" s="1" a="1"/>
  <c r="I1061" i="5" s="1"/>
  <c r="I1387" i="5" s="1" a="1"/>
  <c r="I1387" i="5" s="1"/>
  <c r="I1713" i="5" s="1" a="1"/>
  <c r="I1713" i="5" s="1"/>
  <c r="O78" i="5"/>
  <c r="P78" i="5" s="1"/>
  <c r="F71" i="5"/>
  <c r="G71" i="5" s="1"/>
  <c r="I71" i="5" s="1"/>
  <c r="I397" i="5" s="1" a="1"/>
  <c r="I397" i="5" s="1"/>
  <c r="O66" i="5"/>
  <c r="P66" i="5" s="1"/>
  <c r="F59" i="5"/>
  <c r="G59" i="5" s="1"/>
  <c r="I59" i="5" s="1"/>
  <c r="O54" i="5"/>
  <c r="P54" i="5" s="1"/>
  <c r="F47" i="5"/>
  <c r="G47" i="5" s="1"/>
  <c r="I47" i="5" s="1"/>
  <c r="I373" i="5" s="1" a="1"/>
  <c r="I373" i="5" s="1"/>
  <c r="I699" i="5" s="1" a="1"/>
  <c r="I699" i="5" s="1"/>
  <c r="O42" i="5"/>
  <c r="P42" i="5" s="1"/>
  <c r="F35" i="5"/>
  <c r="G35" i="5" s="1"/>
  <c r="I35" i="5" s="1"/>
  <c r="I361" i="5" s="1" a="1"/>
  <c r="I361" i="5" s="1"/>
  <c r="O30" i="5"/>
  <c r="P30" i="5" s="1"/>
  <c r="F23" i="5"/>
  <c r="G23" i="5" s="1"/>
  <c r="I23" i="5" s="1"/>
  <c r="I349" i="5" s="1" a="1"/>
  <c r="I349" i="5" s="1"/>
  <c r="O18" i="5"/>
  <c r="P18" i="5" s="1"/>
  <c r="F11" i="5"/>
  <c r="G11" i="5" s="1"/>
  <c r="I11" i="5" s="1"/>
  <c r="O6" i="5"/>
  <c r="P6" i="5" s="1"/>
  <c r="F345" i="5"/>
  <c r="G345" i="5" s="1"/>
  <c r="O343" i="5"/>
  <c r="P343" i="5" s="1"/>
  <c r="F336" i="5"/>
  <c r="G336" i="5" s="1"/>
  <c r="F323" i="5"/>
  <c r="G323" i="5" s="1"/>
  <c r="I323" i="5" s="1"/>
  <c r="F313" i="5"/>
  <c r="G313" i="5" s="1"/>
  <c r="I313" i="5" s="1"/>
  <c r="O306" i="5"/>
  <c r="P306" i="5" s="1"/>
  <c r="F303" i="5"/>
  <c r="G303" i="5" s="1"/>
  <c r="I303" i="5" s="1"/>
  <c r="I629" i="5" s="1" a="1"/>
  <c r="I629" i="5" s="1"/>
  <c r="I955" i="5" s="1" a="1"/>
  <c r="I955" i="5" s="1"/>
  <c r="I1281" i="5" s="1" a="1"/>
  <c r="I1281" i="5" s="1"/>
  <c r="O296" i="5"/>
  <c r="P296" i="5" s="1"/>
  <c r="O291" i="5"/>
  <c r="P291" i="5" s="1"/>
  <c r="O286" i="5"/>
  <c r="P286" i="5" s="1"/>
  <c r="F274" i="5"/>
  <c r="G274" i="5" s="1"/>
  <c r="I274" i="5" s="1"/>
  <c r="I600" i="5" s="1" a="1"/>
  <c r="I600" i="5" s="1"/>
  <c r="F269" i="5"/>
  <c r="G269" i="5" s="1"/>
  <c r="I269" i="5" s="1"/>
  <c r="F255" i="5"/>
  <c r="G255" i="5" s="1"/>
  <c r="I255" i="5" s="1"/>
  <c r="O252" i="5"/>
  <c r="P252" i="5" s="1"/>
  <c r="F249" i="5"/>
  <c r="G249" i="5" s="1"/>
  <c r="I249" i="5" s="1"/>
  <c r="F228" i="5"/>
  <c r="G228" i="5" s="1"/>
  <c r="I228" i="5" s="1"/>
  <c r="O225" i="5"/>
  <c r="P225" i="5" s="1"/>
  <c r="F221" i="5"/>
  <c r="G221" i="5" s="1"/>
  <c r="I221" i="5" s="1"/>
  <c r="I547" i="5" s="1" a="1"/>
  <c r="I547" i="5" s="1"/>
  <c r="I873" i="5" s="1" a="1"/>
  <c r="I873" i="5" s="1"/>
  <c r="F207" i="5"/>
  <c r="G207" i="5" s="1"/>
  <c r="I207" i="5" s="1"/>
  <c r="I533" i="5" s="1" a="1"/>
  <c r="I533" i="5" s="1"/>
  <c r="O198" i="5"/>
  <c r="P198" i="5" s="1"/>
  <c r="F180" i="5"/>
  <c r="G180" i="5" s="1"/>
  <c r="I180" i="5" s="1"/>
  <c r="O156" i="5"/>
  <c r="P156" i="5" s="1"/>
  <c r="F153" i="5"/>
  <c r="G153" i="5" s="1"/>
  <c r="I153" i="5" s="1"/>
  <c r="I479" i="5" s="1" a="1"/>
  <c r="I479" i="5" s="1"/>
  <c r="O129" i="5"/>
  <c r="P129" i="5" s="1"/>
  <c r="F125" i="5"/>
  <c r="G125" i="5" s="1"/>
  <c r="I125" i="5" s="1"/>
  <c r="O102" i="5"/>
  <c r="P102" i="5" s="1"/>
  <c r="F96" i="5"/>
  <c r="G96" i="5" s="1"/>
  <c r="I96" i="5" s="1"/>
  <c r="O79" i="5"/>
  <c r="P79" i="5" s="1"/>
  <c r="F72" i="5"/>
  <c r="G72" i="5" s="1"/>
  <c r="I72" i="5" s="1"/>
  <c r="F60" i="5"/>
  <c r="G60" i="5" s="1"/>
  <c r="I60" i="5" s="1"/>
  <c r="O55" i="5"/>
  <c r="P55" i="5" s="1"/>
  <c r="F48" i="5"/>
  <c r="G48" i="5" s="1"/>
  <c r="I48" i="5" s="1"/>
  <c r="O43" i="5"/>
  <c r="P43" i="5" s="1"/>
  <c r="F36" i="5"/>
  <c r="G36" i="5" s="1"/>
  <c r="I36" i="5" s="1"/>
  <c r="O31" i="5"/>
  <c r="P31" i="5" s="1"/>
  <c r="F24" i="5"/>
  <c r="G24" i="5" s="1"/>
  <c r="I24" i="5" s="1"/>
  <c r="F12" i="5"/>
  <c r="G12" i="5" s="1"/>
  <c r="I12" i="5" s="1"/>
  <c r="O7" i="5"/>
  <c r="P7" i="5" s="1"/>
  <c r="F517" i="5"/>
  <c r="G517" i="5" s="1"/>
  <c r="O513" i="5"/>
  <c r="P513" i="5" s="1"/>
  <c r="O507" i="5"/>
  <c r="P507" i="5" s="1"/>
  <c r="O498" i="5"/>
  <c r="P498" i="5" s="1"/>
  <c r="O495" i="5"/>
  <c r="P495" i="5" s="1"/>
  <c r="F444" i="5"/>
  <c r="G444" i="5" s="1"/>
  <c r="O442" i="5"/>
  <c r="P442" i="5" s="1"/>
  <c r="O438" i="5"/>
  <c r="P438" i="5" s="1"/>
  <c r="F422" i="5"/>
  <c r="G422" i="5" s="1"/>
  <c r="O420" i="5"/>
  <c r="P420" i="5" s="1"/>
  <c r="F413" i="5"/>
  <c r="G413" i="5" s="1"/>
  <c r="O411" i="5"/>
  <c r="P411" i="5" s="1"/>
  <c r="F671" i="5"/>
  <c r="G671" i="5" s="1"/>
  <c r="F654" i="5"/>
  <c r="G654" i="5" s="1"/>
  <c r="O645" i="5"/>
  <c r="P645" i="5" s="1"/>
  <c r="O639" i="5"/>
  <c r="P639" i="5" s="1"/>
  <c r="O628" i="5"/>
  <c r="P628" i="5" s="1"/>
  <c r="O600" i="5"/>
  <c r="P600" i="5" s="1"/>
  <c r="O584" i="5"/>
  <c r="P584" i="5" s="1"/>
  <c r="F573" i="5"/>
  <c r="G573" i="5" s="1"/>
  <c r="F569" i="5"/>
  <c r="G569" i="5" s="1"/>
  <c r="F560" i="5"/>
  <c r="G560" i="5" s="1"/>
  <c r="O554" i="5"/>
  <c r="P554" i="5" s="1"/>
  <c r="O552" i="5"/>
  <c r="P552" i="5" s="1"/>
  <c r="O543" i="5"/>
  <c r="P543" i="5" s="1"/>
  <c r="O536" i="5"/>
  <c r="P536" i="5" s="1"/>
  <c r="O531" i="5"/>
  <c r="P531" i="5" s="1"/>
  <c r="F527" i="5"/>
  <c r="G527" i="5" s="1"/>
  <c r="O523" i="5"/>
  <c r="P523" i="5" s="1"/>
  <c r="F522" i="5"/>
  <c r="G522" i="5" s="1"/>
  <c r="O518" i="5"/>
  <c r="P518" i="5" s="1"/>
  <c r="O510" i="5"/>
  <c r="P510" i="5" s="1"/>
  <c r="F502" i="5"/>
  <c r="G502" i="5" s="1"/>
  <c r="O488" i="5"/>
  <c r="P488" i="5" s="1"/>
  <c r="O469" i="5"/>
  <c r="P469" i="5" s="1"/>
  <c r="F449" i="5"/>
  <c r="G449" i="5" s="1"/>
  <c r="O447" i="5"/>
  <c r="P447" i="5" s="1"/>
  <c r="O433" i="5"/>
  <c r="P433" i="5" s="1"/>
  <c r="F426" i="5"/>
  <c r="G426" i="5" s="1"/>
  <c r="O424" i="5"/>
  <c r="P424" i="5" s="1"/>
  <c r="F417" i="5"/>
  <c r="G417" i="5" s="1"/>
  <c r="O415" i="5"/>
  <c r="P415" i="5" s="1"/>
  <c r="F408" i="5"/>
  <c r="G408" i="5" s="1"/>
  <c r="O406" i="5"/>
  <c r="P406" i="5" s="1"/>
  <c r="O397" i="5"/>
  <c r="P397" i="5" s="1"/>
  <c r="F377" i="5"/>
  <c r="G377" i="5" s="1"/>
  <c r="O375" i="5"/>
  <c r="P375" i="5" s="1"/>
  <c r="O361" i="5"/>
  <c r="P361" i="5" s="1"/>
  <c r="F354" i="5"/>
  <c r="G354" i="5" s="1"/>
  <c r="O352" i="5"/>
  <c r="P352" i="5" s="1"/>
  <c r="O246" i="5"/>
  <c r="P246" i="5" s="1"/>
  <c r="O204" i="5"/>
  <c r="P204" i="5" s="1"/>
  <c r="F201" i="5"/>
  <c r="G201" i="5" s="1"/>
  <c r="I201" i="5" s="1"/>
  <c r="O177" i="5"/>
  <c r="P177" i="5" s="1"/>
  <c r="F173" i="5"/>
  <c r="G173" i="5" s="1"/>
  <c r="I173" i="5" s="1"/>
  <c r="F159" i="5"/>
  <c r="G159" i="5" s="1"/>
  <c r="I159" i="5" s="1"/>
  <c r="I485" i="5" s="1" a="1"/>
  <c r="I485" i="5" s="1"/>
  <c r="I811" i="5" s="1" a="1"/>
  <c r="I811" i="5" s="1"/>
  <c r="O150" i="5"/>
  <c r="P150" i="5" s="1"/>
  <c r="F132" i="5"/>
  <c r="G132" i="5" s="1"/>
  <c r="I132" i="5" s="1"/>
  <c r="F111" i="5"/>
  <c r="G111" i="5" s="1"/>
  <c r="I111" i="5" s="1"/>
  <c r="O108" i="5"/>
  <c r="P108" i="5" s="1"/>
  <c r="F105" i="5"/>
  <c r="G105" i="5" s="1"/>
  <c r="I105" i="5" s="1"/>
  <c r="O91" i="5"/>
  <c r="P91" i="5" s="1"/>
  <c r="F84" i="5"/>
  <c r="G84" i="5" s="1"/>
  <c r="I84" i="5" s="1"/>
  <c r="O67" i="5"/>
  <c r="P67" i="5" s="1"/>
  <c r="O19" i="5"/>
  <c r="P19" i="5" s="1"/>
  <c r="F549" i="5"/>
  <c r="G549" i="5" s="1"/>
  <c r="F530" i="5"/>
  <c r="G530" i="5" s="1"/>
  <c r="F404" i="5"/>
  <c r="G404" i="5" s="1"/>
  <c r="O402" i="5"/>
  <c r="P402" i="5" s="1"/>
  <c r="F395" i="5"/>
  <c r="G395" i="5" s="1"/>
  <c r="O393" i="5"/>
  <c r="P393" i="5" s="1"/>
  <c r="F386" i="5"/>
  <c r="G386" i="5" s="1"/>
  <c r="O384" i="5"/>
  <c r="P384" i="5" s="1"/>
  <c r="O695" i="5"/>
  <c r="P695" i="5" s="1"/>
  <c r="O636" i="5"/>
  <c r="P636" i="5" s="1"/>
  <c r="F631" i="5"/>
  <c r="G631" i="5" s="1"/>
  <c r="F619" i="5"/>
  <c r="G619" i="5" s="1"/>
  <c r="F598" i="5"/>
  <c r="G598" i="5" s="1"/>
  <c r="F596" i="5"/>
  <c r="G596" i="5" s="1"/>
  <c r="O593" i="5"/>
  <c r="P593" i="5" s="1"/>
  <c r="O492" i="5"/>
  <c r="P492" i="5" s="1"/>
  <c r="F490" i="5"/>
  <c r="G490" i="5" s="1"/>
  <c r="O485" i="5"/>
  <c r="P485" i="5" s="1"/>
  <c r="O474" i="5"/>
  <c r="P474" i="5" s="1"/>
  <c r="F467" i="5"/>
  <c r="G467" i="5" s="1"/>
  <c r="O465" i="5"/>
  <c r="P465" i="5" s="1"/>
  <c r="F458" i="5"/>
  <c r="G458" i="5" s="1"/>
  <c r="O456" i="5"/>
  <c r="P456" i="5" s="1"/>
  <c r="O688" i="5"/>
  <c r="P688" i="5" s="1"/>
  <c r="O667" i="5"/>
  <c r="P667" i="5" s="1"/>
  <c r="F662" i="5"/>
  <c r="G662" i="5" s="1"/>
  <c r="F659" i="5"/>
  <c r="G659" i="5" s="1"/>
  <c r="O650" i="5"/>
  <c r="P650" i="5" s="1"/>
  <c r="F621" i="5"/>
  <c r="G621" i="5" s="1"/>
  <c r="O579" i="5"/>
  <c r="P579" i="5" s="1"/>
  <c r="F575" i="5"/>
  <c r="G575" i="5" s="1"/>
  <c r="O570" i="5"/>
  <c r="P570" i="5" s="1"/>
  <c r="F565" i="5"/>
  <c r="G565" i="5" s="1"/>
  <c r="O561" i="5"/>
  <c r="P561" i="5" s="1"/>
  <c r="F540" i="5"/>
  <c r="G540" i="5" s="1"/>
  <c r="O534" i="5"/>
  <c r="P534" i="5" s="1"/>
  <c r="F533" i="5"/>
  <c r="G533" i="5" s="1"/>
  <c r="O526" i="5"/>
  <c r="P526" i="5" s="1"/>
  <c r="O504" i="5"/>
  <c r="P504" i="5" s="1"/>
  <c r="F494" i="5"/>
  <c r="G494" i="5" s="1"/>
  <c r="F487" i="5"/>
  <c r="G487" i="5" s="1"/>
  <c r="O478" i="5"/>
  <c r="P478" i="5" s="1"/>
  <c r="F476" i="5"/>
  <c r="G476" i="5" s="1"/>
  <c r="F472" i="5"/>
  <c r="G472" i="5" s="1"/>
  <c r="O470" i="5"/>
  <c r="P470" i="5" s="1"/>
  <c r="F463" i="5"/>
  <c r="G463" i="5" s="1"/>
  <c r="O461" i="5"/>
  <c r="P461" i="5" s="1"/>
  <c r="F454" i="5"/>
  <c r="G454" i="5" s="1"/>
  <c r="O452" i="5"/>
  <c r="P452" i="5" s="1"/>
  <c r="F436" i="5"/>
  <c r="G436" i="5" s="1"/>
  <c r="O434" i="5"/>
  <c r="P434" i="5" s="1"/>
  <c r="F431" i="5"/>
  <c r="G431" i="5" s="1"/>
  <c r="O429" i="5"/>
  <c r="P429" i="5" s="1"/>
  <c r="O425" i="5"/>
  <c r="P425" i="5" s="1"/>
  <c r="F400" i="5"/>
  <c r="G400" i="5" s="1"/>
  <c r="O398" i="5"/>
  <c r="P398" i="5" s="1"/>
  <c r="F391" i="5"/>
  <c r="G391" i="5" s="1"/>
  <c r="O389" i="5"/>
  <c r="P389" i="5" s="1"/>
  <c r="F382" i="5"/>
  <c r="G382" i="5" s="1"/>
  <c r="O380" i="5"/>
  <c r="P380" i="5" s="1"/>
  <c r="F364" i="5"/>
  <c r="G364" i="5" s="1"/>
  <c r="O362" i="5"/>
  <c r="P362" i="5" s="1"/>
  <c r="F359" i="5"/>
  <c r="G359" i="5" s="1"/>
  <c r="O357" i="5"/>
  <c r="P357" i="5" s="1"/>
  <c r="O353" i="5"/>
  <c r="P353" i="5" s="1"/>
  <c r="F702" i="5"/>
  <c r="G702" i="5" s="1"/>
  <c r="O682" i="5"/>
  <c r="P682" i="5" s="1"/>
  <c r="O670" i="5"/>
  <c r="P670" i="5" s="1"/>
  <c r="F667" i="5"/>
  <c r="G667" i="5" s="1"/>
  <c r="O664" i="5"/>
  <c r="P664" i="5" s="1"/>
  <c r="F628" i="5"/>
  <c r="G628" i="5" s="1"/>
  <c r="O618" i="5"/>
  <c r="P618" i="5" s="1"/>
  <c r="F607" i="5"/>
  <c r="G607" i="5" s="1"/>
  <c r="F674" i="5"/>
  <c r="G674" i="5" s="1"/>
  <c r="O638" i="5"/>
  <c r="P638" i="5" s="1"/>
  <c r="F616" i="5"/>
  <c r="G616" i="5" s="1"/>
  <c r="F609" i="5"/>
  <c r="G609" i="5" s="1"/>
  <c r="O597" i="5"/>
  <c r="P597" i="5" s="1"/>
  <c r="O590" i="5"/>
  <c r="P590" i="5" s="1"/>
  <c r="F586" i="5"/>
  <c r="G586" i="5" s="1"/>
  <c r="O574" i="5"/>
  <c r="P574" i="5" s="1"/>
  <c r="O564" i="5"/>
  <c r="P564" i="5" s="1"/>
  <c r="O555" i="5"/>
  <c r="P555" i="5" s="1"/>
  <c r="F554" i="5"/>
  <c r="G554" i="5" s="1"/>
  <c r="O548" i="5"/>
  <c r="P548" i="5" s="1"/>
  <c r="O546" i="5"/>
  <c r="P546" i="5" s="1"/>
  <c r="F536" i="5"/>
  <c r="G536" i="5" s="1"/>
  <c r="F515" i="5"/>
  <c r="G515" i="5" s="1"/>
  <c r="O511" i="5"/>
  <c r="P511" i="5" s="1"/>
  <c r="F506" i="5"/>
  <c r="G506" i="5" s="1"/>
  <c r="O608" i="5"/>
  <c r="P608" i="5" s="1"/>
  <c r="F581" i="5"/>
  <c r="G581" i="5" s="1"/>
  <c r="F568" i="5"/>
  <c r="G568" i="5" s="1"/>
  <c r="O562" i="5"/>
  <c r="P562" i="5" s="1"/>
  <c r="O553" i="5"/>
  <c r="P553" i="5" s="1"/>
  <c r="O514" i="5"/>
  <c r="P514" i="5" s="1"/>
  <c r="F513" i="5"/>
  <c r="G513" i="5" s="1"/>
  <c r="O508" i="5"/>
  <c r="P508" i="5" s="1"/>
  <c r="O629" i="5"/>
  <c r="P629" i="5" s="1"/>
  <c r="O624" i="5"/>
  <c r="P624" i="5" s="1"/>
  <c r="O617" i="5"/>
  <c r="P617" i="5" s="1"/>
  <c r="O585" i="5"/>
  <c r="P585" i="5" s="1"/>
  <c r="O578" i="5"/>
  <c r="P578" i="5" s="1"/>
  <c r="F681" i="5"/>
  <c r="G681" i="5" s="1"/>
  <c r="F666" i="5"/>
  <c r="G666" i="5" s="1"/>
  <c r="F606" i="5"/>
  <c r="G606" i="5" s="1"/>
  <c r="O603" i="5"/>
  <c r="P603" i="5" s="1"/>
  <c r="F599" i="5"/>
  <c r="G599" i="5" s="1"/>
  <c r="O560" i="5"/>
  <c r="P560" i="5" s="1"/>
  <c r="O549" i="5"/>
  <c r="P549" i="5" s="1"/>
  <c r="F548" i="5"/>
  <c r="G548" i="5" s="1"/>
  <c r="O542" i="5"/>
  <c r="P542" i="5" s="1"/>
  <c r="F541" i="5"/>
  <c r="G541" i="5" s="1"/>
  <c r="F539" i="5"/>
  <c r="G539" i="5" s="1"/>
  <c r="O517" i="5"/>
  <c r="P517" i="5" s="1"/>
  <c r="F504" i="5"/>
  <c r="G504" i="5" s="1"/>
  <c r="F501" i="5"/>
  <c r="G501" i="5" s="1"/>
  <c r="F698" i="5"/>
  <c r="G698" i="5" s="1"/>
  <c r="F691" i="5"/>
  <c r="G691" i="5" s="1"/>
  <c r="O654" i="5"/>
  <c r="P654" i="5" s="1"/>
  <c r="F622" i="5"/>
  <c r="G622" i="5" s="1"/>
  <c r="O612" i="5"/>
  <c r="P612" i="5" s="1"/>
  <c r="O596" i="5"/>
  <c r="P596" i="5" s="1"/>
  <c r="F585" i="5"/>
  <c r="G585" i="5" s="1"/>
  <c r="F576" i="5"/>
  <c r="G576" i="5" s="1"/>
  <c r="O567" i="5"/>
  <c r="P567" i="5" s="1"/>
  <c r="O565" i="5"/>
  <c r="P565" i="5" s="1"/>
  <c r="O556" i="5"/>
  <c r="P556" i="5" s="1"/>
  <c r="O651" i="5"/>
  <c r="P651" i="5" s="1"/>
  <c r="F629" i="5"/>
  <c r="G629" i="5" s="1"/>
  <c r="O614" i="5"/>
  <c r="P614" i="5" s="1"/>
  <c r="F608" i="5"/>
  <c r="G608" i="5" s="1"/>
  <c r="F594" i="5"/>
  <c r="G594" i="5" s="1"/>
  <c r="F592" i="5"/>
  <c r="G592" i="5" s="1"/>
  <c r="O582" i="5"/>
  <c r="P582" i="5" s="1"/>
  <c r="O547" i="5"/>
  <c r="P547" i="5" s="1"/>
  <c r="F544" i="5"/>
  <c r="G544" i="5" s="1"/>
  <c r="O540" i="5"/>
  <c r="P540" i="5" s="1"/>
  <c r="F537" i="5"/>
  <c r="G537" i="5" s="1"/>
  <c r="O533" i="5"/>
  <c r="P533" i="5" s="1"/>
  <c r="O669" i="5"/>
  <c r="P669" i="5" s="1"/>
  <c r="F518" i="5"/>
  <c r="G518" i="5" s="1"/>
  <c r="O473" i="5"/>
  <c r="P473" i="5" s="1"/>
  <c r="F470" i="5"/>
  <c r="G470" i="5" s="1"/>
  <c r="O427" i="5"/>
  <c r="P427" i="5" s="1"/>
  <c r="O412" i="5"/>
  <c r="P412" i="5" s="1"/>
  <c r="O405" i="5"/>
  <c r="P405" i="5" s="1"/>
  <c r="O403" i="5"/>
  <c r="P403" i="5" s="1"/>
  <c r="F402" i="5"/>
  <c r="G402" i="5" s="1"/>
  <c r="F393" i="5"/>
  <c r="G393" i="5" s="1"/>
  <c r="O381" i="5"/>
  <c r="P381" i="5" s="1"/>
  <c r="F373" i="5"/>
  <c r="G373" i="5" s="1"/>
  <c r="F360" i="5"/>
  <c r="G360" i="5" s="1"/>
  <c r="O346" i="5"/>
  <c r="P346" i="5" s="1"/>
  <c r="F340" i="5"/>
  <c r="G340" i="5" s="1"/>
  <c r="F337" i="5"/>
  <c r="G337" i="5" s="1"/>
  <c r="F333" i="5"/>
  <c r="G333" i="5" s="1"/>
  <c r="O331" i="5"/>
  <c r="P331" i="5" s="1"/>
  <c r="O318" i="5"/>
  <c r="P318" i="5" s="1"/>
  <c r="O301" i="5"/>
  <c r="P301" i="5" s="1"/>
  <c r="O298" i="5"/>
  <c r="P298" i="5" s="1"/>
  <c r="O288" i="5"/>
  <c r="P288" i="5" s="1"/>
  <c r="F280" i="5"/>
  <c r="G280" i="5" s="1"/>
  <c r="I280" i="5" s="1"/>
  <c r="O272" i="5"/>
  <c r="P272" i="5" s="1"/>
  <c r="O269" i="5"/>
  <c r="P269" i="5" s="1"/>
  <c r="F244" i="5"/>
  <c r="G244" i="5" s="1"/>
  <c r="I244" i="5" s="1"/>
  <c r="I570" i="5" s="1" a="1"/>
  <c r="I570" i="5" s="1"/>
  <c r="I896" i="5" s="1" a="1"/>
  <c r="I896" i="5" s="1"/>
  <c r="I1222" i="5" s="1" a="1"/>
  <c r="I1222" i="5" s="1"/>
  <c r="F237" i="5"/>
  <c r="G237" i="5" s="1"/>
  <c r="I237" i="5" s="1"/>
  <c r="O235" i="5"/>
  <c r="P235" i="5" s="1"/>
  <c r="O219" i="5"/>
  <c r="P219" i="5" s="1"/>
  <c r="F217" i="5"/>
  <c r="G217" i="5" s="1"/>
  <c r="I217" i="5" s="1"/>
  <c r="O215" i="5"/>
  <c r="P215" i="5" s="1"/>
  <c r="F198" i="5"/>
  <c r="G198" i="5" s="1"/>
  <c r="I198" i="5" s="1"/>
  <c r="F625" i="5"/>
  <c r="G625" i="5" s="1"/>
  <c r="O606" i="5"/>
  <c r="P606" i="5" s="1"/>
  <c r="O524" i="5"/>
  <c r="P524" i="5" s="1"/>
  <c r="O521" i="5"/>
  <c r="P521" i="5" s="1"/>
  <c r="O486" i="5"/>
  <c r="P486" i="5" s="1"/>
  <c r="F485" i="5"/>
  <c r="G485" i="5" s="1"/>
  <c r="F455" i="5"/>
  <c r="G455" i="5" s="1"/>
  <c r="F528" i="5"/>
  <c r="G528" i="5" s="1"/>
  <c r="F500" i="5"/>
  <c r="G500" i="5" s="1"/>
  <c r="F491" i="5"/>
  <c r="G491" i="5" s="1"/>
  <c r="F489" i="5"/>
  <c r="G489" i="5" s="1"/>
  <c r="O482" i="5"/>
  <c r="P482" i="5" s="1"/>
  <c r="F464" i="5"/>
  <c r="G464" i="5" s="1"/>
  <c r="O445" i="5"/>
  <c r="P445" i="5" s="1"/>
  <c r="O436" i="5"/>
  <c r="P436" i="5" s="1"/>
  <c r="F658" i="5"/>
  <c r="G658" i="5" s="1"/>
  <c r="F511" i="5"/>
  <c r="G511" i="5" s="1"/>
  <c r="O502" i="5"/>
  <c r="P502" i="5" s="1"/>
  <c r="O497" i="5"/>
  <c r="P497" i="5" s="1"/>
  <c r="O484" i="5"/>
  <c r="P484" i="5" s="1"/>
  <c r="F481" i="5"/>
  <c r="G481" i="5" s="1"/>
  <c r="F477" i="5"/>
  <c r="G477" i="5" s="1"/>
  <c r="F475" i="5"/>
  <c r="G475" i="5" s="1"/>
  <c r="F451" i="5"/>
  <c r="G451" i="5" s="1"/>
  <c r="F442" i="5"/>
  <c r="G442" i="5" s="1"/>
  <c r="F524" i="5"/>
  <c r="G524" i="5" s="1"/>
  <c r="O520" i="5"/>
  <c r="P520" i="5" s="1"/>
  <c r="F508" i="5"/>
  <c r="G508" i="5" s="1"/>
  <c r="O581" i="5"/>
  <c r="P581" i="5" s="1"/>
  <c r="O499" i="5"/>
  <c r="P499" i="5" s="1"/>
  <c r="F497" i="5"/>
  <c r="G497" i="5" s="1"/>
  <c r="F484" i="5"/>
  <c r="G484" i="5" s="1"/>
  <c r="O480" i="5"/>
  <c r="P480" i="5" s="1"/>
  <c r="O472" i="5"/>
  <c r="P472" i="5" s="1"/>
  <c r="O463" i="5"/>
  <c r="P463" i="5" s="1"/>
  <c r="O448" i="5"/>
  <c r="P448" i="5" s="1"/>
  <c r="O439" i="5"/>
  <c r="P439" i="5" s="1"/>
  <c r="O557" i="5"/>
  <c r="P557" i="5" s="1"/>
  <c r="F664" i="5"/>
  <c r="G664" i="5" s="1"/>
  <c r="O620" i="5"/>
  <c r="P620" i="5" s="1"/>
  <c r="F611" i="5"/>
  <c r="G611" i="5" s="1"/>
  <c r="F534" i="5"/>
  <c r="G534" i="5" s="1"/>
  <c r="F523" i="5"/>
  <c r="G523" i="5" s="1"/>
  <c r="F510" i="5"/>
  <c r="G510" i="5" s="1"/>
  <c r="F480" i="5"/>
  <c r="G480" i="5" s="1"/>
  <c r="O446" i="5"/>
  <c r="P446" i="5" s="1"/>
  <c r="O435" i="5"/>
  <c r="P435" i="5" s="1"/>
  <c r="F557" i="5"/>
  <c r="G557" i="5" s="1"/>
  <c r="O512" i="5"/>
  <c r="P512" i="5" s="1"/>
  <c r="O483" i="5"/>
  <c r="P483" i="5" s="1"/>
  <c r="O468" i="5"/>
  <c r="P468" i="5" s="1"/>
  <c r="O466" i="5"/>
  <c r="P466" i="5" s="1"/>
  <c r="F456" i="5"/>
  <c r="G456" i="5" s="1"/>
  <c r="F572" i="5"/>
  <c r="G572" i="5" s="1"/>
  <c r="O566" i="5"/>
  <c r="P566" i="5" s="1"/>
  <c r="F516" i="5"/>
  <c r="G516" i="5" s="1"/>
  <c r="O506" i="5"/>
  <c r="P506" i="5" s="1"/>
  <c r="O489" i="5"/>
  <c r="P489" i="5" s="1"/>
  <c r="O487" i="5"/>
  <c r="P487" i="5" s="1"/>
  <c r="F482" i="5"/>
  <c r="G482" i="5" s="1"/>
  <c r="F474" i="5"/>
  <c r="G474" i="5" s="1"/>
  <c r="F465" i="5"/>
  <c r="G465" i="5" s="1"/>
  <c r="O453" i="5"/>
  <c r="P453" i="5" s="1"/>
  <c r="F443" i="5"/>
  <c r="G443" i="5" s="1"/>
  <c r="O627" i="5"/>
  <c r="P627" i="5" s="1"/>
  <c r="O525" i="5"/>
  <c r="P525" i="5" s="1"/>
  <c r="F661" i="5"/>
  <c r="G661" i="5" s="1"/>
  <c r="O571" i="5"/>
  <c r="P571" i="5" s="1"/>
  <c r="F566" i="5"/>
  <c r="G566" i="5" s="1"/>
  <c r="O532" i="5"/>
  <c r="P532" i="5" s="1"/>
  <c r="F529" i="5"/>
  <c r="G529" i="5" s="1"/>
  <c r="F509" i="5"/>
  <c r="G509" i="5" s="1"/>
  <c r="F468" i="5"/>
  <c r="G468" i="5" s="1"/>
  <c r="O464" i="5"/>
  <c r="P464" i="5" s="1"/>
  <c r="O458" i="5"/>
  <c r="P458" i="5" s="1"/>
  <c r="O449" i="5"/>
  <c r="P449" i="5" s="1"/>
  <c r="F448" i="5"/>
  <c r="G448" i="5" s="1"/>
  <c r="F446" i="5"/>
  <c r="G446" i="5" s="1"/>
  <c r="O440" i="5"/>
  <c r="P440" i="5" s="1"/>
  <c r="F437" i="5"/>
  <c r="G437" i="5" s="1"/>
  <c r="F424" i="5"/>
  <c r="G424" i="5" s="1"/>
  <c r="O418" i="5"/>
  <c r="P418" i="5" s="1"/>
  <c r="O416" i="5"/>
  <c r="P416" i="5" s="1"/>
  <c r="O396" i="5"/>
  <c r="P396" i="5" s="1"/>
  <c r="O394" i="5"/>
  <c r="P394" i="5" s="1"/>
  <c r="F384" i="5"/>
  <c r="G384" i="5" s="1"/>
  <c r="F378" i="5"/>
  <c r="G378" i="5" s="1"/>
  <c r="O374" i="5"/>
  <c r="P374" i="5" s="1"/>
  <c r="F370" i="5"/>
  <c r="G370" i="5" s="1"/>
  <c r="O366" i="5"/>
  <c r="P366" i="5" s="1"/>
  <c r="F365" i="5"/>
  <c r="G365" i="5" s="1"/>
  <c r="O351" i="5"/>
  <c r="P351" i="5" s="1"/>
  <c r="O338" i="5"/>
  <c r="P338" i="5" s="1"/>
  <c r="F329" i="5"/>
  <c r="G329" i="5" s="1"/>
  <c r="I329" i="5" s="1"/>
  <c r="O327" i="5"/>
  <c r="P327" i="5" s="1"/>
  <c r="F315" i="5"/>
  <c r="G315" i="5" s="1"/>
  <c r="I315" i="5" s="1"/>
  <c r="F306" i="5"/>
  <c r="G306" i="5" s="1"/>
  <c r="I306" i="5" s="1"/>
  <c r="O304" i="5"/>
  <c r="P304" i="5" s="1"/>
  <c r="F296" i="5"/>
  <c r="G296" i="5" s="1"/>
  <c r="I296" i="5" s="1"/>
  <c r="O261" i="5"/>
  <c r="P261" i="5" s="1"/>
  <c r="O257" i="5"/>
  <c r="P257" i="5" s="1"/>
  <c r="O253" i="5"/>
  <c r="P253" i="5" s="1"/>
  <c r="F248" i="5"/>
  <c r="G248" i="5" s="1"/>
  <c r="I248" i="5" s="1"/>
  <c r="F240" i="5"/>
  <c r="G240" i="5" s="1"/>
  <c r="I240" i="5" s="1"/>
  <c r="O226" i="5"/>
  <c r="P226" i="5" s="1"/>
  <c r="F213" i="5"/>
  <c r="G213" i="5" s="1"/>
  <c r="I213" i="5" s="1"/>
  <c r="I539" i="5" s="1" a="1"/>
  <c r="I539" i="5" s="1"/>
  <c r="O476" i="5"/>
  <c r="P476" i="5" s="1"/>
  <c r="O459" i="5"/>
  <c r="P459" i="5" s="1"/>
  <c r="O454" i="5"/>
  <c r="P454" i="5" s="1"/>
  <c r="O441" i="5"/>
  <c r="P441" i="5" s="1"/>
  <c r="F438" i="5"/>
  <c r="G438" i="5" s="1"/>
  <c r="F429" i="5"/>
  <c r="G429" i="5" s="1"/>
  <c r="F416" i="5"/>
  <c r="G416" i="5" s="1"/>
  <c r="O413" i="5"/>
  <c r="P413" i="5" s="1"/>
  <c r="F412" i="5"/>
  <c r="G412" i="5" s="1"/>
  <c r="F397" i="5"/>
  <c r="G397" i="5" s="1"/>
  <c r="O367" i="5"/>
  <c r="P367" i="5" s="1"/>
  <c r="F366" i="5"/>
  <c r="G366" i="5" s="1"/>
  <c r="F347" i="5"/>
  <c r="G347" i="5" s="1"/>
  <c r="O335" i="5"/>
  <c r="P335" i="5" s="1"/>
  <c r="F328" i="5"/>
  <c r="G328" i="5" s="1"/>
  <c r="I328" i="5" s="1"/>
  <c r="O324" i="5"/>
  <c r="P324" i="5" s="1"/>
  <c r="O319" i="5"/>
  <c r="P319" i="5" s="1"/>
  <c r="F305" i="5"/>
  <c r="G305" i="5" s="1"/>
  <c r="I305" i="5" s="1"/>
  <c r="F300" i="5"/>
  <c r="G300" i="5" s="1"/>
  <c r="I300" i="5" s="1"/>
  <c r="F292" i="5"/>
  <c r="G292" i="5" s="1"/>
  <c r="I292" i="5" s="1"/>
  <c r="I618" i="5" s="1" a="1"/>
  <c r="I618" i="5" s="1"/>
  <c r="I944" i="5" s="1" a="1"/>
  <c r="I944" i="5" s="1"/>
  <c r="I1270" i="5" s="1" a="1"/>
  <c r="I1270" i="5" s="1"/>
  <c r="F256" i="5"/>
  <c r="G256" i="5" s="1"/>
  <c r="I256" i="5" s="1"/>
  <c r="I582" i="5" s="1" a="1"/>
  <c r="I582" i="5" s="1"/>
  <c r="I908" i="5" s="1" a="1"/>
  <c r="I908" i="5" s="1"/>
  <c r="O243" i="5"/>
  <c r="P243" i="5" s="1"/>
  <c r="F239" i="5"/>
  <c r="G239" i="5" s="1"/>
  <c r="I239" i="5" s="1"/>
  <c r="I565" i="5" s="1" a="1"/>
  <c r="I565" i="5" s="1"/>
  <c r="F234" i="5"/>
  <c r="G234" i="5" s="1"/>
  <c r="I234" i="5" s="1"/>
  <c r="I560" i="5" s="1" a="1"/>
  <c r="I560" i="5" s="1"/>
  <c r="O232" i="5"/>
  <c r="P232" i="5" s="1"/>
  <c r="O229" i="5"/>
  <c r="P229" i="5" s="1"/>
  <c r="O213" i="5"/>
  <c r="P213" i="5" s="1"/>
  <c r="O210" i="5"/>
  <c r="P210" i="5" s="1"/>
  <c r="F209" i="5"/>
  <c r="G209" i="5" s="1"/>
  <c r="I209" i="5" s="1"/>
  <c r="O207" i="5"/>
  <c r="P207" i="5" s="1"/>
  <c r="F143" i="5"/>
  <c r="G143" i="5" s="1"/>
  <c r="I143" i="5" s="1"/>
  <c r="O118" i="5"/>
  <c r="P118" i="5" s="1"/>
  <c r="O114" i="5"/>
  <c r="P114" i="5" s="1"/>
  <c r="F97" i="5"/>
  <c r="G97" i="5" s="1"/>
  <c r="I97" i="5" s="1"/>
  <c r="I423" i="5" s="1" a="1"/>
  <c r="I423" i="5" s="1"/>
  <c r="F73" i="5"/>
  <c r="G73" i="5" s="1"/>
  <c r="I73" i="5" s="1"/>
  <c r="F63" i="5"/>
  <c r="G63" i="5" s="1"/>
  <c r="I63" i="5" s="1"/>
  <c r="I389" i="5" s="1" a="1"/>
  <c r="I389" i="5" s="1"/>
  <c r="I715" i="5" s="1" a="1"/>
  <c r="I715" i="5" s="1"/>
  <c r="F53" i="5"/>
  <c r="G53" i="5" s="1"/>
  <c r="I53" i="5" s="1"/>
  <c r="F39" i="5"/>
  <c r="G39" i="5" s="1"/>
  <c r="I39" i="5" s="1"/>
  <c r="I365" i="5" s="1" a="1"/>
  <c r="I365" i="5" s="1"/>
  <c r="I691" i="5" s="1" a="1"/>
  <c r="I691" i="5" s="1"/>
  <c r="I1017" i="5" s="1" a="1"/>
  <c r="I1017" i="5" s="1"/>
  <c r="F34" i="5"/>
  <c r="G34" i="5" s="1"/>
  <c r="I34" i="5" s="1"/>
  <c r="F25" i="5"/>
  <c r="G25" i="5" s="1"/>
  <c r="I25" i="5" s="1"/>
  <c r="F19" i="5"/>
  <c r="G19" i="5" s="1"/>
  <c r="I19" i="5" s="1"/>
  <c r="I345" i="5" s="1" a="1"/>
  <c r="I345" i="5" s="1"/>
  <c r="I671" i="5" s="1" a="1"/>
  <c r="I671" i="5" s="1"/>
  <c r="I997" i="5" s="1" a="1"/>
  <c r="I997" i="5" s="1"/>
  <c r="F10" i="5"/>
  <c r="G10" i="5" s="1"/>
  <c r="I10" i="5" s="1"/>
  <c r="I336" i="5" s="1" a="1"/>
  <c r="I336" i="5" s="1"/>
  <c r="I662" i="5" s="1" a="1"/>
  <c r="I662" i="5" s="1"/>
  <c r="I988" i="5" s="1" a="1"/>
  <c r="I988" i="5" s="1"/>
  <c r="F331" i="5"/>
  <c r="G331" i="5" s="1"/>
  <c r="F155" i="5"/>
  <c r="G155" i="5" s="1"/>
  <c r="I155" i="5" s="1"/>
  <c r="I481" i="5" s="1" a="1"/>
  <c r="I481" i="5" s="1"/>
  <c r="I807" i="5" s="1" a="1"/>
  <c r="I807" i="5" s="1"/>
  <c r="I1133" i="5" s="1" a="1"/>
  <c r="I1133" i="5" s="1"/>
  <c r="O138" i="5"/>
  <c r="P138" i="5" s="1"/>
  <c r="O126" i="5"/>
  <c r="P126" i="5" s="1"/>
  <c r="O103" i="5"/>
  <c r="P103" i="5" s="1"/>
  <c r="F101" i="5"/>
  <c r="G101" i="5" s="1"/>
  <c r="I101" i="5" s="1"/>
  <c r="I427" i="5" s="1" a="1"/>
  <c r="I427" i="5" s="1"/>
  <c r="I753" i="5" s="1" a="1"/>
  <c r="I753" i="5" s="1"/>
  <c r="I1079" i="5" s="1" a="1"/>
  <c r="I1079" i="5" s="1"/>
  <c r="O99" i="5"/>
  <c r="P99" i="5" s="1"/>
  <c r="O95" i="5"/>
  <c r="P95" i="5" s="1"/>
  <c r="O89" i="5"/>
  <c r="P89" i="5" s="1"/>
  <c r="O85" i="5"/>
  <c r="P85" i="5" s="1"/>
  <c r="O61" i="5"/>
  <c r="P61" i="5" s="1"/>
  <c r="O27" i="5"/>
  <c r="P27" i="5" s="1"/>
  <c r="O17" i="5"/>
  <c r="P17" i="5" s="1"/>
  <c r="F441" i="5"/>
  <c r="G441" i="5" s="1"/>
  <c r="O409" i="5"/>
  <c r="P409" i="5" s="1"/>
  <c r="F405" i="5"/>
  <c r="G405" i="5" s="1"/>
  <c r="O369" i="5"/>
  <c r="P369" i="5" s="1"/>
  <c r="O494" i="5"/>
  <c r="P494" i="5" s="1"/>
  <c r="F488" i="5"/>
  <c r="G488" i="5" s="1"/>
  <c r="O475" i="5"/>
  <c r="P475" i="5" s="1"/>
  <c r="F445" i="5"/>
  <c r="G445" i="5" s="1"/>
  <c r="O417" i="5"/>
  <c r="P417" i="5" s="1"/>
  <c r="F409" i="5"/>
  <c r="G409" i="5" s="1"/>
  <c r="F403" i="5"/>
  <c r="G403" i="5" s="1"/>
  <c r="O400" i="5"/>
  <c r="P400" i="5" s="1"/>
  <c r="F392" i="5"/>
  <c r="G392" i="5" s="1"/>
  <c r="F469" i="5"/>
  <c r="G469" i="5" s="1"/>
  <c r="O421" i="5"/>
  <c r="P421" i="5" s="1"/>
  <c r="F396" i="5"/>
  <c r="G396" i="5" s="1"/>
  <c r="O387" i="5"/>
  <c r="P387" i="5" s="1"/>
  <c r="F379" i="5"/>
  <c r="G379" i="5" s="1"/>
  <c r="F352" i="5"/>
  <c r="G352" i="5" s="1"/>
  <c r="F350" i="5"/>
  <c r="G350" i="5" s="1"/>
  <c r="F321" i="5"/>
  <c r="G321" i="5" s="1"/>
  <c r="I321" i="5" s="1"/>
  <c r="O317" i="5"/>
  <c r="P317" i="5" s="1"/>
  <c r="O312" i="5"/>
  <c r="P312" i="5" s="1"/>
  <c r="O284" i="5"/>
  <c r="P284" i="5" s="1"/>
  <c r="F278" i="5"/>
  <c r="G278" i="5" s="1"/>
  <c r="I278" i="5" s="1"/>
  <c r="I604" i="5" s="1" a="1"/>
  <c r="I604" i="5" s="1"/>
  <c r="F273" i="5"/>
  <c r="G273" i="5" s="1"/>
  <c r="I273" i="5" s="1"/>
  <c r="F265" i="5"/>
  <c r="G265" i="5" s="1"/>
  <c r="I265" i="5" s="1"/>
  <c r="I591" i="5" s="1" a="1"/>
  <c r="I591" i="5" s="1"/>
  <c r="I917" i="5" s="1" a="1"/>
  <c r="I917" i="5" s="1"/>
  <c r="O255" i="5"/>
  <c r="P255" i="5" s="1"/>
  <c r="F251" i="5"/>
  <c r="G251" i="5" s="1"/>
  <c r="I251" i="5" s="1"/>
  <c r="I577" i="5" s="1" a="1"/>
  <c r="I577" i="5" s="1"/>
  <c r="I903" i="5" s="1" a="1"/>
  <c r="I903" i="5" s="1"/>
  <c r="I1229" i="5" s="1" a="1"/>
  <c r="I1229" i="5" s="1"/>
  <c r="O241" i="5"/>
  <c r="P241" i="5" s="1"/>
  <c r="F226" i="5"/>
  <c r="G226" i="5" s="1"/>
  <c r="I226" i="5" s="1"/>
  <c r="I552" i="5" s="1" a="1"/>
  <c r="I552" i="5" s="1"/>
  <c r="O216" i="5"/>
  <c r="P216" i="5" s="1"/>
  <c r="F210" i="5"/>
  <c r="G210" i="5" s="1"/>
  <c r="I210" i="5" s="1"/>
  <c r="I536" i="5" s="1" a="1"/>
  <c r="I536" i="5" s="1"/>
  <c r="I862" i="5" s="1" a="1"/>
  <c r="I862" i="5" s="1"/>
  <c r="F200" i="5"/>
  <c r="G200" i="5" s="1"/>
  <c r="I200" i="5" s="1"/>
  <c r="F182" i="5"/>
  <c r="G182" i="5" s="1"/>
  <c r="I182" i="5" s="1"/>
  <c r="O180" i="5"/>
  <c r="P180" i="5" s="1"/>
  <c r="F178" i="5"/>
  <c r="G178" i="5" s="1"/>
  <c r="I178" i="5" s="1"/>
  <c r="I504" i="5" s="1" a="1"/>
  <c r="I504" i="5" s="1"/>
  <c r="O176" i="5"/>
  <c r="P176" i="5" s="1"/>
  <c r="O165" i="5"/>
  <c r="P165" i="5" s="1"/>
  <c r="O161" i="5"/>
  <c r="P161" i="5" s="1"/>
  <c r="O157" i="5"/>
  <c r="P157" i="5" s="1"/>
  <c r="F152" i="5"/>
  <c r="G152" i="5" s="1"/>
  <c r="I152" i="5" s="1"/>
  <c r="F144" i="5"/>
  <c r="G144" i="5" s="1"/>
  <c r="I144" i="5" s="1"/>
  <c r="O130" i="5"/>
  <c r="P130" i="5" s="1"/>
  <c r="F117" i="5"/>
  <c r="G117" i="5" s="1"/>
  <c r="I117" i="5" s="1"/>
  <c r="F109" i="5"/>
  <c r="G109" i="5" s="1"/>
  <c r="I109" i="5" s="1"/>
  <c r="O107" i="5"/>
  <c r="P107" i="5" s="1"/>
  <c r="F106" i="5"/>
  <c r="G106" i="5" s="1"/>
  <c r="I106" i="5" s="1"/>
  <c r="I432" i="5" s="1" a="1"/>
  <c r="I432" i="5" s="1"/>
  <c r="O104" i="5"/>
  <c r="P104" i="5" s="1"/>
  <c r="F98" i="5"/>
  <c r="G98" i="5" s="1"/>
  <c r="I98" i="5" s="1"/>
  <c r="F92" i="5"/>
  <c r="G92" i="5" s="1"/>
  <c r="I92" i="5" s="1"/>
  <c r="I418" i="5" s="1" a="1"/>
  <c r="I418" i="5" s="1"/>
  <c r="I744" i="5" s="1" a="1"/>
  <c r="I744" i="5" s="1"/>
  <c r="I1070" i="5" s="1" a="1"/>
  <c r="I1070" i="5" s="1"/>
  <c r="I1396" i="5" s="1" a="1"/>
  <c r="I1396" i="5" s="1"/>
  <c r="F88" i="5"/>
  <c r="G88" i="5" s="1"/>
  <c r="I88" i="5" s="1"/>
  <c r="F78" i="5"/>
  <c r="G78" i="5" s="1"/>
  <c r="I78" i="5" s="1"/>
  <c r="I404" i="5" s="1" a="1"/>
  <c r="I404" i="5" s="1"/>
  <c r="I730" i="5" s="1" a="1"/>
  <c r="I730" i="5" s="1"/>
  <c r="I1056" i="5" s="1" a="1"/>
  <c r="I1056" i="5" s="1"/>
  <c r="F74" i="5"/>
  <c r="G74" i="5" s="1"/>
  <c r="I74" i="5" s="1"/>
  <c r="I400" i="5" s="1" a="1"/>
  <c r="I400" i="5" s="1"/>
  <c r="I726" i="5" s="1" a="1"/>
  <c r="I726" i="5" s="1"/>
  <c r="F68" i="5"/>
  <c r="G68" i="5" s="1"/>
  <c r="I68" i="5" s="1"/>
  <c r="F64" i="5"/>
  <c r="G64" i="5" s="1"/>
  <c r="I64" i="5" s="1"/>
  <c r="F54" i="5"/>
  <c r="G54" i="5" s="1"/>
  <c r="I54" i="5" s="1"/>
  <c r="F50" i="5"/>
  <c r="G50" i="5" s="1"/>
  <c r="I50" i="5" s="1"/>
  <c r="I376" i="5" s="1" a="1"/>
  <c r="I376" i="5" s="1"/>
  <c r="F44" i="5"/>
  <c r="G44" i="5" s="1"/>
  <c r="I44" i="5" s="1"/>
  <c r="F40" i="5"/>
  <c r="G40" i="5" s="1"/>
  <c r="I40" i="5" s="1"/>
  <c r="F30" i="5"/>
  <c r="G30" i="5" s="1"/>
  <c r="I30" i="5" s="1"/>
  <c r="I356" i="5" s="1" a="1"/>
  <c r="I356" i="5" s="1"/>
  <c r="F26" i="5"/>
  <c r="G26" i="5" s="1"/>
  <c r="I26" i="5" s="1"/>
  <c r="F20" i="5"/>
  <c r="G20" i="5" s="1"/>
  <c r="I20" i="5" s="1"/>
  <c r="F16" i="5"/>
  <c r="G16" i="5" s="1"/>
  <c r="I16" i="5" s="1"/>
  <c r="I342" i="5" s="1" a="1"/>
  <c r="I342" i="5" s="1"/>
  <c r="I668" i="5" s="1" a="1"/>
  <c r="I668" i="5" s="1"/>
  <c r="F6" i="5"/>
  <c r="G6" i="5" s="1"/>
  <c r="I6" i="5" s="1"/>
  <c r="F148" i="5"/>
  <c r="G148" i="5" s="1"/>
  <c r="I148" i="5" s="1"/>
  <c r="I474" i="5" s="1" a="1"/>
  <c r="I474" i="5" s="1"/>
  <c r="F141" i="5"/>
  <c r="G141" i="5" s="1"/>
  <c r="I141" i="5" s="1"/>
  <c r="I467" i="5" s="1" a="1"/>
  <c r="I467" i="5" s="1"/>
  <c r="I793" i="5" s="1" a="1"/>
  <c r="I793" i="5" s="1"/>
  <c r="O139" i="5"/>
  <c r="P139" i="5" s="1"/>
  <c r="O123" i="5"/>
  <c r="P123" i="5" s="1"/>
  <c r="F121" i="5"/>
  <c r="G121" i="5" s="1"/>
  <c r="I121" i="5" s="1"/>
  <c r="O81" i="5"/>
  <c r="P81" i="5" s="1"/>
  <c r="O48" i="5"/>
  <c r="P48" i="5" s="1"/>
  <c r="O38" i="5"/>
  <c r="P38" i="5" s="1"/>
  <c r="O33" i="5"/>
  <c r="P33" i="5" s="1"/>
  <c r="O28" i="5"/>
  <c r="P28" i="5" s="1"/>
  <c r="O24" i="5"/>
  <c r="P24" i="5" s="1"/>
  <c r="O9" i="5"/>
  <c r="P9" i="5" s="1"/>
  <c r="O4" i="5"/>
  <c r="P4" i="5" s="1"/>
  <c r="O493" i="5"/>
  <c r="P493" i="5" s="1"/>
  <c r="F434" i="5"/>
  <c r="G434" i="5" s="1"/>
  <c r="O430" i="5"/>
  <c r="P430" i="5" s="1"/>
  <c r="F428" i="5"/>
  <c r="G428" i="5" s="1"/>
  <c r="O423" i="5"/>
  <c r="P423" i="5" s="1"/>
  <c r="O408" i="5"/>
  <c r="P408" i="5" s="1"/>
  <c r="O404" i="5"/>
  <c r="P404" i="5" s="1"/>
  <c r="O376" i="5"/>
  <c r="P376" i="5" s="1"/>
  <c r="F371" i="5"/>
  <c r="G371" i="5" s="1"/>
  <c r="F369" i="5"/>
  <c r="G369" i="5" s="1"/>
  <c r="O336" i="5"/>
  <c r="P336" i="5" s="1"/>
  <c r="F324" i="5"/>
  <c r="G324" i="5" s="1"/>
  <c r="I324" i="5" s="1"/>
  <c r="F316" i="5"/>
  <c r="G316" i="5" s="1"/>
  <c r="I316" i="5" s="1"/>
  <c r="I642" i="5" s="1" a="1"/>
  <c r="I642" i="5" s="1"/>
  <c r="O299" i="5"/>
  <c r="P299" i="5" s="1"/>
  <c r="O294" i="5"/>
  <c r="P294" i="5" s="1"/>
  <c r="O289" i="5"/>
  <c r="P289" i="5" s="1"/>
  <c r="O279" i="5"/>
  <c r="P279" i="5" s="1"/>
  <c r="O274" i="5"/>
  <c r="P274" i="5" s="1"/>
  <c r="O236" i="5"/>
  <c r="P236" i="5" s="1"/>
  <c r="O233" i="5"/>
  <c r="P233" i="5" s="1"/>
  <c r="O222" i="5"/>
  <c r="P222" i="5" s="1"/>
  <c r="O208" i="5"/>
  <c r="P208" i="5" s="1"/>
  <c r="O195" i="5"/>
  <c r="P195" i="5" s="1"/>
  <c r="F194" i="5"/>
  <c r="G194" i="5" s="1"/>
  <c r="I194" i="5" s="1"/>
  <c r="I520" i="5" s="1" a="1"/>
  <c r="I520" i="5" s="1"/>
  <c r="O184" i="5"/>
  <c r="P184" i="5" s="1"/>
  <c r="O173" i="5"/>
  <c r="P173" i="5" s="1"/>
  <c r="O119" i="5"/>
  <c r="P119" i="5" s="1"/>
  <c r="F102" i="5"/>
  <c r="G102" i="5" s="1"/>
  <c r="I102" i="5" s="1"/>
  <c r="I428" i="5" s="1" a="1"/>
  <c r="I428" i="5" s="1"/>
  <c r="O96" i="5"/>
  <c r="P96" i="5" s="1"/>
  <c r="O86" i="5"/>
  <c r="P86" i="5" s="1"/>
  <c r="O76" i="5"/>
  <c r="P76" i="5" s="1"/>
  <c r="O72" i="5"/>
  <c r="P72" i="5" s="1"/>
  <c r="O62" i="5"/>
  <c r="P62" i="5" s="1"/>
  <c r="O57" i="5"/>
  <c r="P57" i="5" s="1"/>
  <c r="O52" i="5"/>
  <c r="P52" i="5" s="1"/>
  <c r="O14" i="5"/>
  <c r="P14" i="5" s="1"/>
  <c r="F335" i="5"/>
  <c r="G335" i="5" s="1"/>
  <c r="O509" i="5"/>
  <c r="P509" i="5" s="1"/>
  <c r="F415" i="5"/>
  <c r="G415" i="5" s="1"/>
  <c r="O391" i="5"/>
  <c r="P391" i="5" s="1"/>
  <c r="F383" i="5"/>
  <c r="G383" i="5" s="1"/>
  <c r="O355" i="5"/>
  <c r="P355" i="5" s="1"/>
  <c r="O349" i="5"/>
  <c r="P349" i="5" s="1"/>
  <c r="F346" i="5"/>
  <c r="G346" i="5" s="1"/>
  <c r="O462" i="5"/>
  <c r="P462" i="5" s="1"/>
  <c r="O399" i="5"/>
  <c r="P399" i="5" s="1"/>
  <c r="F398" i="5"/>
  <c r="G398" i="5" s="1"/>
  <c r="O386" i="5"/>
  <c r="P386" i="5" s="1"/>
  <c r="O378" i="5"/>
  <c r="P378" i="5" s="1"/>
  <c r="O370" i="5"/>
  <c r="P370" i="5" s="1"/>
  <c r="F452" i="5"/>
  <c r="G452" i="5" s="1"/>
  <c r="O414" i="5"/>
  <c r="P414" i="5" s="1"/>
  <c r="O410" i="5"/>
  <c r="P410" i="5" s="1"/>
  <c r="F389" i="5"/>
  <c r="G389" i="5" s="1"/>
  <c r="O368" i="5"/>
  <c r="P368" i="5" s="1"/>
  <c r="F344" i="5"/>
  <c r="G344" i="5" s="1"/>
  <c r="F330" i="5"/>
  <c r="G330" i="5" s="1"/>
  <c r="F327" i="5"/>
  <c r="G327" i="5" s="1"/>
  <c r="I327" i="5" s="1"/>
  <c r="I653" i="5" s="1" a="1"/>
  <c r="I653" i="5" s="1"/>
  <c r="I979" i="5" s="1" a="1"/>
  <c r="I979" i="5" s="1"/>
  <c r="F322" i="5"/>
  <c r="G322" i="5" s="1"/>
  <c r="I322" i="5" s="1"/>
  <c r="I648" i="5" s="1" a="1"/>
  <c r="I648" i="5" s="1"/>
  <c r="O320" i="5"/>
  <c r="P320" i="5" s="1"/>
  <c r="F301" i="5"/>
  <c r="G301" i="5" s="1"/>
  <c r="I301" i="5" s="1"/>
  <c r="I627" i="5" s="1" a="1"/>
  <c r="I627" i="5" s="1"/>
  <c r="I953" i="5" s="1" a="1"/>
  <c r="I953" i="5" s="1"/>
  <c r="F299" i="5"/>
  <c r="G299" i="5" s="1"/>
  <c r="I299" i="5" s="1"/>
  <c r="F291" i="5"/>
  <c r="G291" i="5" s="1"/>
  <c r="I291" i="5" s="1"/>
  <c r="F281" i="5"/>
  <c r="G281" i="5" s="1"/>
  <c r="I281" i="5" s="1"/>
  <c r="O277" i="5"/>
  <c r="P277" i="5" s="1"/>
  <c r="O270" i="5"/>
  <c r="P270" i="5" s="1"/>
  <c r="F266" i="5"/>
  <c r="G266" i="5" s="1"/>
  <c r="I266" i="5" s="1"/>
  <c r="O264" i="5"/>
  <c r="P264" i="5" s="1"/>
  <c r="F252" i="5"/>
  <c r="G252" i="5" s="1"/>
  <c r="I252" i="5" s="1"/>
  <c r="F246" i="5"/>
  <c r="G246" i="5" s="1"/>
  <c r="I246" i="5" s="1"/>
  <c r="I572" i="5" s="1" a="1"/>
  <c r="I572" i="5" s="1"/>
  <c r="O234" i="5"/>
  <c r="P234" i="5" s="1"/>
  <c r="F227" i="5"/>
  <c r="G227" i="5" s="1"/>
  <c r="I227" i="5" s="1"/>
  <c r="F222" i="5"/>
  <c r="G222" i="5" s="1"/>
  <c r="I222" i="5" s="1"/>
  <c r="O220" i="5"/>
  <c r="P220" i="5" s="1"/>
  <c r="F216" i="5"/>
  <c r="G216" i="5" s="1"/>
  <c r="I216" i="5" s="1"/>
  <c r="O209" i="5"/>
  <c r="P209" i="5" s="1"/>
  <c r="F204" i="5"/>
  <c r="G204" i="5" s="1"/>
  <c r="I204" i="5" s="1"/>
  <c r="O199" i="5"/>
  <c r="P199" i="5" s="1"/>
  <c r="O186" i="5"/>
  <c r="P186" i="5" s="1"/>
  <c r="F183" i="5"/>
  <c r="G183" i="5" s="1"/>
  <c r="I183" i="5" s="1"/>
  <c r="I509" i="5" s="1" a="1"/>
  <c r="I509" i="5" s="1"/>
  <c r="O181" i="5"/>
  <c r="P181" i="5" s="1"/>
  <c r="F176" i="5"/>
  <c r="G176" i="5" s="1"/>
  <c r="I176" i="5" s="1"/>
  <c r="O174" i="5"/>
  <c r="P174" i="5" s="1"/>
  <c r="O151" i="5"/>
  <c r="P151" i="5" s="1"/>
  <c r="F149" i="5"/>
  <c r="G149" i="5" s="1"/>
  <c r="I149" i="5" s="1"/>
  <c r="I475" i="5" s="1" a="1"/>
  <c r="I475" i="5" s="1"/>
  <c r="O147" i="5"/>
  <c r="P147" i="5" s="1"/>
  <c r="F137" i="5"/>
  <c r="G137" i="5" s="1"/>
  <c r="I137" i="5" s="1"/>
  <c r="O124" i="5"/>
  <c r="P124" i="5" s="1"/>
  <c r="F107" i="5"/>
  <c r="G107" i="5" s="1"/>
  <c r="I107" i="5" s="1"/>
  <c r="O105" i="5"/>
  <c r="P105" i="5" s="1"/>
  <c r="O97" i="5"/>
  <c r="P97" i="5" s="1"/>
  <c r="O87" i="5"/>
  <c r="P87" i="5" s="1"/>
  <c r="O83" i="5"/>
  <c r="P83" i="5" s="1"/>
  <c r="O77" i="5"/>
  <c r="P77" i="5" s="1"/>
  <c r="O73" i="5"/>
  <c r="P73" i="5" s="1"/>
  <c r="O63" i="5"/>
  <c r="P63" i="5" s="1"/>
  <c r="O59" i="5"/>
  <c r="P59" i="5" s="1"/>
  <c r="O53" i="5"/>
  <c r="P53" i="5" s="1"/>
  <c r="O49" i="5"/>
  <c r="P49" i="5" s="1"/>
  <c r="O39" i="5"/>
  <c r="P39" i="5" s="1"/>
  <c r="O35" i="5"/>
  <c r="P35" i="5" s="1"/>
  <c r="O29" i="5"/>
  <c r="P29" i="5" s="1"/>
  <c r="O25" i="5"/>
  <c r="P25" i="5" s="1"/>
  <c r="O15" i="5"/>
  <c r="P15" i="5" s="1"/>
  <c r="O11" i="5"/>
  <c r="P11" i="5" s="1"/>
  <c r="O5" i="5"/>
  <c r="P5" i="5" s="1"/>
  <c r="O295" i="5"/>
  <c r="P295" i="5" s="1"/>
  <c r="F236" i="5"/>
  <c r="G236" i="5" s="1"/>
  <c r="I236" i="5" s="1"/>
  <c r="F230" i="5"/>
  <c r="G230" i="5" s="1"/>
  <c r="I230" i="5" s="1"/>
  <c r="O223" i="5"/>
  <c r="P223" i="5" s="1"/>
  <c r="O212" i="5"/>
  <c r="P212" i="5" s="1"/>
  <c r="O159" i="5"/>
  <c r="P159" i="5" s="1"/>
  <c r="F142" i="5"/>
  <c r="G142" i="5" s="1"/>
  <c r="I142" i="5" s="1"/>
  <c r="I468" i="5" s="1" a="1"/>
  <c r="I468" i="5" s="1"/>
  <c r="I794" i="5" s="1" a="1"/>
  <c r="I794" i="5" s="1"/>
  <c r="O92" i="5"/>
  <c r="P92" i="5" s="1"/>
  <c r="O68" i="5"/>
  <c r="P68" i="5" s="1"/>
  <c r="O20" i="5"/>
  <c r="P20" i="5" s="1"/>
  <c r="F357" i="5"/>
  <c r="G357" i="5" s="1"/>
  <c r="F353" i="5"/>
  <c r="G353" i="5" s="1"/>
  <c r="F325" i="5"/>
  <c r="G325" i="5" s="1"/>
  <c r="I325" i="5" s="1"/>
  <c r="O303" i="5"/>
  <c r="P303" i="5" s="1"/>
  <c r="O283" i="5"/>
  <c r="P283" i="5" s="1"/>
  <c r="O275" i="5"/>
  <c r="P275" i="5" s="1"/>
  <c r="F264" i="5"/>
  <c r="G264" i="5" s="1"/>
  <c r="I264" i="5" s="1"/>
  <c r="O262" i="5"/>
  <c r="P262" i="5" s="1"/>
  <c r="O256" i="5"/>
  <c r="P256" i="5" s="1"/>
  <c r="O132" i="5"/>
  <c r="P132" i="5" s="1"/>
  <c r="O128" i="5"/>
  <c r="P128" i="5" s="1"/>
  <c r="O117" i="5"/>
  <c r="P117" i="5" s="1"/>
  <c r="O113" i="5"/>
  <c r="P113" i="5" s="1"/>
  <c r="F104" i="5"/>
  <c r="G104" i="5" s="1"/>
  <c r="I104" i="5" s="1"/>
  <c r="F90" i="5"/>
  <c r="G90" i="5" s="1"/>
  <c r="I90" i="5" s="1"/>
  <c r="F86" i="5"/>
  <c r="G86" i="5" s="1"/>
  <c r="I86" i="5" s="1"/>
  <c r="F80" i="5"/>
  <c r="G80" i="5" s="1"/>
  <c r="I80" i="5" s="1"/>
  <c r="F76" i="5"/>
  <c r="G76" i="5" s="1"/>
  <c r="I76" i="5" s="1"/>
  <c r="I402" i="5" s="1" a="1"/>
  <c r="I402" i="5" s="1"/>
  <c r="F52" i="5"/>
  <c r="G52" i="5" s="1"/>
  <c r="I52" i="5" s="1"/>
  <c r="F42" i="5"/>
  <c r="G42" i="5" s="1"/>
  <c r="I42" i="5" s="1"/>
  <c r="F38" i="5"/>
  <c r="G38" i="5" s="1"/>
  <c r="I38" i="5" s="1"/>
  <c r="F32" i="5"/>
  <c r="G32" i="5" s="1"/>
  <c r="I32" i="5" s="1"/>
  <c r="F8" i="5"/>
  <c r="G8" i="5" s="1"/>
  <c r="I8" i="5" s="1"/>
  <c r="I334" i="5" s="1" a="1"/>
  <c r="I334" i="5" s="1"/>
  <c r="F4" i="5"/>
  <c r="G4" i="5" s="1"/>
  <c r="I4" i="5" s="1"/>
  <c r="I330" i="5" s="1" a="1"/>
  <c r="I330" i="5" s="1"/>
  <c r="I656" i="5" s="1" a="1"/>
  <c r="I656" i="5" s="1"/>
  <c r="F343" i="5"/>
  <c r="G343" i="5" s="1"/>
  <c r="F341" i="5"/>
  <c r="G341" i="5" s="1"/>
  <c r="O337" i="5"/>
  <c r="P337" i="5" s="1"/>
  <c r="F302" i="5"/>
  <c r="G302" i="5" s="1"/>
  <c r="I302" i="5" s="1"/>
  <c r="F285" i="5"/>
  <c r="G285" i="5" s="1"/>
  <c r="I285" i="5" s="1"/>
  <c r="I611" i="5" s="1" a="1"/>
  <c r="I611" i="5" s="1"/>
  <c r="O221" i="5"/>
  <c r="P221" i="5" s="1"/>
  <c r="F162" i="5"/>
  <c r="G162" i="5" s="1"/>
  <c r="I162" i="5" s="1"/>
  <c r="F158" i="5"/>
  <c r="G158" i="5" s="1"/>
  <c r="I158" i="5" s="1"/>
  <c r="I484" i="5" s="1" a="1"/>
  <c r="I484" i="5" s="1"/>
  <c r="F81" i="5"/>
  <c r="G81" i="5" s="1"/>
  <c r="I81" i="5" s="1"/>
  <c r="F57" i="5"/>
  <c r="G57" i="5" s="1"/>
  <c r="I57" i="5" s="1"/>
  <c r="O46" i="5"/>
  <c r="P46" i="5" s="1"/>
  <c r="O22" i="5"/>
  <c r="P22" i="5" s="1"/>
  <c r="F174" i="5"/>
  <c r="G174" i="5" s="1"/>
  <c r="I174" i="5" s="1"/>
  <c r="I500" i="5" s="1" a="1"/>
  <c r="I500" i="5" s="1"/>
  <c r="O348" i="5"/>
  <c r="P348" i="5" s="1"/>
  <c r="O340" i="5"/>
  <c r="P340" i="5" s="1"/>
  <c r="O322" i="5"/>
  <c r="P322" i="5" s="1"/>
  <c r="O263" i="5"/>
  <c r="P263" i="5" s="1"/>
  <c r="O260" i="5"/>
  <c r="P260" i="5" s="1"/>
  <c r="F253" i="5"/>
  <c r="G253" i="5" s="1"/>
  <c r="I253" i="5" s="1"/>
  <c r="F231" i="5"/>
  <c r="G231" i="5" s="1"/>
  <c r="I231" i="5" s="1"/>
  <c r="I557" i="5" s="1" a="1"/>
  <c r="I557" i="5" s="1"/>
  <c r="O227" i="5"/>
  <c r="P227" i="5" s="1"/>
  <c r="O224" i="5"/>
  <c r="P224" i="5" s="1"/>
  <c r="O153" i="5"/>
  <c r="P153" i="5" s="1"/>
  <c r="F135" i="5"/>
  <c r="G135" i="5" s="1"/>
  <c r="I135" i="5" s="1"/>
  <c r="I461" i="5" s="1" a="1"/>
  <c r="I461" i="5" s="1"/>
  <c r="I787" i="5" s="1" a="1"/>
  <c r="I787" i="5" s="1"/>
  <c r="F128" i="5"/>
  <c r="G128" i="5" s="1"/>
  <c r="I128" i="5" s="1"/>
  <c r="I454" i="5" s="1" a="1"/>
  <c r="I454" i="5" s="1"/>
  <c r="I780" i="5" s="1" a="1"/>
  <c r="I780" i="5" s="1"/>
  <c r="I1106" i="5" s="1" a="1"/>
  <c r="I1106" i="5" s="1"/>
  <c r="I1432" i="5" s="1" a="1"/>
  <c r="I1432" i="5" s="1"/>
  <c r="O71" i="5"/>
  <c r="P71" i="5" s="1"/>
  <c r="O65" i="5"/>
  <c r="P65" i="5" s="1"/>
  <c r="O41" i="5"/>
  <c r="P41" i="5" s="1"/>
  <c r="O432" i="5"/>
  <c r="P432" i="5" s="1"/>
  <c r="F419" i="5"/>
  <c r="G419" i="5" s="1"/>
  <c r="O382" i="5"/>
  <c r="P382" i="5" s="1"/>
  <c r="F376" i="5"/>
  <c r="G376" i="5" s="1"/>
  <c r="F374" i="5"/>
  <c r="G374" i="5" s="1"/>
  <c r="O364" i="5"/>
  <c r="P364" i="5" s="1"/>
  <c r="O345" i="5"/>
  <c r="P345" i="5" s="1"/>
  <c r="O341" i="5"/>
  <c r="P341" i="5" s="1"/>
  <c r="O339" i="5"/>
  <c r="P339" i="5" s="1"/>
  <c r="F338" i="5"/>
  <c r="G338" i="5" s="1"/>
  <c r="O334" i="5"/>
  <c r="P334" i="5" s="1"/>
  <c r="O323" i="5"/>
  <c r="P323" i="5" s="1"/>
  <c r="F320" i="5"/>
  <c r="G320" i="5" s="1"/>
  <c r="I320" i="5" s="1"/>
  <c r="F317" i="5"/>
  <c r="G317" i="5" s="1"/>
  <c r="I317" i="5" s="1"/>
  <c r="F312" i="5"/>
  <c r="G312" i="5" s="1"/>
  <c r="I312" i="5" s="1"/>
  <c r="O310" i="5"/>
  <c r="P310" i="5" s="1"/>
  <c r="O305" i="5"/>
  <c r="P305" i="5" s="1"/>
  <c r="F289" i="5"/>
  <c r="G289" i="5" s="1"/>
  <c r="I289" i="5" s="1"/>
  <c r="O285" i="5"/>
  <c r="P285" i="5" s="1"/>
  <c r="F279" i="5"/>
  <c r="G279" i="5" s="1"/>
  <c r="I279" i="5" s="1"/>
  <c r="I605" i="5" s="1" a="1"/>
  <c r="I605" i="5" s="1"/>
  <c r="I931" i="5" s="1" a="1"/>
  <c r="I931" i="5" s="1"/>
  <c r="I1257" i="5" s="1" a="1"/>
  <c r="I1257" i="5" s="1"/>
  <c r="O248" i="5"/>
  <c r="P248" i="5" s="1"/>
  <c r="O196" i="5"/>
  <c r="P196" i="5" s="1"/>
  <c r="F195" i="5"/>
  <c r="G195" i="5" s="1"/>
  <c r="I195" i="5" s="1"/>
  <c r="I521" i="5" s="1" a="1"/>
  <c r="I521" i="5" s="1"/>
  <c r="I847" i="5" s="1" a="1"/>
  <c r="I847" i="5" s="1"/>
  <c r="O193" i="5"/>
  <c r="P193" i="5" s="1"/>
  <c r="F161" i="5"/>
  <c r="G161" i="5" s="1"/>
  <c r="I161" i="5" s="1"/>
  <c r="I487" i="5" s="1" a="1"/>
  <c r="I487" i="5" s="1"/>
  <c r="F146" i="5"/>
  <c r="G146" i="5" s="1"/>
  <c r="I146" i="5" s="1"/>
  <c r="O140" i="5"/>
  <c r="P140" i="5" s="1"/>
  <c r="F138" i="5"/>
  <c r="G138" i="5" s="1"/>
  <c r="I138" i="5" s="1"/>
  <c r="F122" i="5"/>
  <c r="G122" i="5" s="1"/>
  <c r="I122" i="5" s="1"/>
  <c r="O120" i="5"/>
  <c r="P120" i="5" s="1"/>
  <c r="F119" i="5"/>
  <c r="G119" i="5" s="1"/>
  <c r="I119" i="5" s="1"/>
  <c r="I445" i="5" s="1" a="1"/>
  <c r="I445" i="5" s="1"/>
  <c r="O44" i="5"/>
  <c r="P44" i="5" s="1"/>
  <c r="F425" i="5"/>
  <c r="G425" i="5" s="1"/>
  <c r="O422" i="5"/>
  <c r="P422" i="5" s="1"/>
  <c r="F406" i="5"/>
  <c r="G406" i="5" s="1"/>
  <c r="O401" i="5"/>
  <c r="P401" i="5" s="1"/>
  <c r="F233" i="5"/>
  <c r="G233" i="5" s="1"/>
  <c r="I233" i="5" s="1"/>
  <c r="I559" i="5" s="1" a="1"/>
  <c r="I559" i="5" s="1"/>
  <c r="F225" i="5"/>
  <c r="G225" i="5" s="1"/>
  <c r="I225" i="5" s="1"/>
  <c r="F208" i="5"/>
  <c r="G208" i="5" s="1"/>
  <c r="I208" i="5" s="1"/>
  <c r="O178" i="5"/>
  <c r="P178" i="5" s="1"/>
  <c r="F165" i="5"/>
  <c r="G165" i="5" s="1"/>
  <c r="I165" i="5" s="1"/>
  <c r="I491" i="5" s="1" a="1"/>
  <c r="I491" i="5" s="1"/>
  <c r="F157" i="5"/>
  <c r="G157" i="5" s="1"/>
  <c r="I157" i="5" s="1"/>
  <c r="O155" i="5"/>
  <c r="P155" i="5" s="1"/>
  <c r="F154" i="5"/>
  <c r="G154" i="5" s="1"/>
  <c r="I154" i="5" s="1"/>
  <c r="I480" i="5" s="1" a="1"/>
  <c r="I480" i="5" s="1"/>
  <c r="O152" i="5"/>
  <c r="P152" i="5" s="1"/>
  <c r="O144" i="5"/>
  <c r="P144" i="5" s="1"/>
  <c r="F134" i="5"/>
  <c r="G134" i="5" s="1"/>
  <c r="I134" i="5" s="1"/>
  <c r="I460" i="5" s="1" a="1"/>
  <c r="I460" i="5" s="1"/>
  <c r="I786" i="5" s="1" a="1"/>
  <c r="I786" i="5" s="1"/>
  <c r="F130" i="5"/>
  <c r="G130" i="5" s="1"/>
  <c r="I130" i="5" s="1"/>
  <c r="O109" i="5"/>
  <c r="P109" i="5" s="1"/>
  <c r="F66" i="5"/>
  <c r="G66" i="5" s="1"/>
  <c r="I66" i="5" s="1"/>
  <c r="F62" i="5"/>
  <c r="G62" i="5" s="1"/>
  <c r="I62" i="5" s="1"/>
  <c r="I388" i="5" s="1" a="1"/>
  <c r="I388" i="5" s="1"/>
  <c r="F56" i="5"/>
  <c r="G56" i="5" s="1"/>
  <c r="I56" i="5" s="1"/>
  <c r="I382" i="5" s="1" a="1"/>
  <c r="I382" i="5" s="1"/>
  <c r="I708" i="5" s="1" a="1"/>
  <c r="I708" i="5" s="1"/>
  <c r="I1034" i="5" s="1" a="1"/>
  <c r="I1034" i="5" s="1"/>
  <c r="F28" i="5"/>
  <c r="G28" i="5" s="1"/>
  <c r="I28" i="5" s="1"/>
  <c r="F18" i="5"/>
  <c r="G18" i="5" s="1"/>
  <c r="I18" i="5" s="1"/>
  <c r="F14" i="5"/>
  <c r="G14" i="5" s="1"/>
  <c r="I14" i="5" s="1"/>
  <c r="O373" i="5"/>
  <c r="P373" i="5" s="1"/>
  <c r="O172" i="5"/>
  <c r="P172" i="5" s="1"/>
  <c r="O133" i="5"/>
  <c r="P133" i="5" s="1"/>
  <c r="O51" i="5"/>
  <c r="P51" i="5" s="1"/>
  <c r="O37" i="5"/>
  <c r="P37" i="5" s="1"/>
  <c r="F356" i="5"/>
  <c r="G356" i="5" s="1"/>
  <c r="O342" i="5"/>
  <c r="P342" i="5" s="1"/>
  <c r="F478" i="5"/>
  <c r="G478" i="5" s="1"/>
  <c r="O471" i="5"/>
  <c r="P471" i="5" s="1"/>
  <c r="F461" i="5"/>
  <c r="G461" i="5" s="1"/>
  <c r="O390" i="5"/>
  <c r="P390" i="5" s="1"/>
  <c r="F372" i="5"/>
  <c r="G372" i="5" s="1"/>
  <c r="F112" i="5"/>
  <c r="G112" i="5" s="1"/>
  <c r="I112" i="5" s="1"/>
  <c r="O106" i="5"/>
  <c r="P106" i="5" s="1"/>
  <c r="F147" i="5"/>
  <c r="G147" i="5" s="1"/>
  <c r="I147" i="5" s="1"/>
  <c r="I473" i="5" s="1" a="1"/>
  <c r="I473" i="5" s="1"/>
  <c r="I799" i="5" s="1" a="1"/>
  <c r="I799" i="5" s="1"/>
  <c r="I1125" i="5" s="1" a="1"/>
  <c r="I1125" i="5" s="1"/>
  <c r="I1451" i="5" s="1" a="1"/>
  <c r="I1451" i="5" s="1"/>
  <c r="F140" i="5"/>
  <c r="G140" i="5" s="1"/>
  <c r="I140" i="5" s="1"/>
  <c r="O137" i="5"/>
  <c r="P137" i="5" s="1"/>
  <c r="F87" i="5"/>
  <c r="G87" i="5" s="1"/>
  <c r="I87" i="5" s="1"/>
  <c r="I413" i="5" s="1" a="1"/>
  <c r="I413" i="5" s="1"/>
  <c r="I739" i="5" s="1" a="1"/>
  <c r="I739" i="5" s="1"/>
  <c r="I1065" i="5" s="1" a="1"/>
  <c r="I1065" i="5" s="1"/>
  <c r="I1391" i="5" s="1" a="1"/>
  <c r="I1391" i="5" s="1"/>
  <c r="I1717" i="5" s="1" a="1"/>
  <c r="I1717" i="5" s="1"/>
  <c r="F82" i="5"/>
  <c r="G82" i="5" s="1"/>
  <c r="I82" i="5" s="1"/>
  <c r="F58" i="5"/>
  <c r="G58" i="5" s="1"/>
  <c r="I58" i="5" s="1"/>
  <c r="F49" i="5"/>
  <c r="G49" i="5" s="1"/>
  <c r="I49" i="5" s="1"/>
  <c r="F43" i="5"/>
  <c r="G43" i="5" s="1"/>
  <c r="I43" i="5" s="1"/>
  <c r="I369" i="5" s="1" a="1"/>
  <c r="I369" i="5" s="1"/>
  <c r="I695" i="5" s="1" a="1"/>
  <c r="I695" i="5" s="1"/>
  <c r="F29" i="5"/>
  <c r="G29" i="5" s="1"/>
  <c r="I29" i="5" s="1"/>
  <c r="F215" i="5"/>
  <c r="G215" i="5" s="1"/>
  <c r="I215" i="5" s="1"/>
  <c r="I541" i="5" s="1" a="1"/>
  <c r="I541" i="5" s="1"/>
  <c r="F196" i="5"/>
  <c r="G196" i="5" s="1"/>
  <c r="I196" i="5" s="1"/>
  <c r="O191" i="5"/>
  <c r="P191" i="5" s="1"/>
  <c r="F185" i="5"/>
  <c r="G185" i="5" s="1"/>
  <c r="I185" i="5" s="1"/>
  <c r="F362" i="5"/>
  <c r="G362" i="5" s="1"/>
  <c r="F298" i="5"/>
  <c r="G298" i="5" s="1"/>
  <c r="I298" i="5" s="1"/>
  <c r="I624" i="5" s="1" a="1"/>
  <c r="I624" i="5" s="1"/>
  <c r="O271" i="5"/>
  <c r="P271" i="5" s="1"/>
  <c r="O450" i="5"/>
  <c r="P450" i="5" s="1"/>
  <c r="O426" i="5"/>
  <c r="P426" i="5" s="1"/>
  <c r="F410" i="5"/>
  <c r="G410" i="5" s="1"/>
  <c r="F380" i="5"/>
  <c r="G380" i="5" s="1"/>
  <c r="O377" i="5"/>
  <c r="P377" i="5" s="1"/>
  <c r="O360" i="5"/>
  <c r="P360" i="5" s="1"/>
  <c r="O358" i="5"/>
  <c r="P358" i="5" s="1"/>
  <c r="O354" i="5"/>
  <c r="P354" i="5" s="1"/>
  <c r="O350" i="5"/>
  <c r="P350" i="5" s="1"/>
  <c r="O329" i="5"/>
  <c r="O321" i="5"/>
  <c r="P321" i="5" s="1"/>
  <c r="O313" i="5"/>
  <c r="P313" i="5" s="1"/>
  <c r="F310" i="5"/>
  <c r="G310" i="5" s="1"/>
  <c r="I310" i="5" s="1"/>
  <c r="F297" i="5"/>
  <c r="G297" i="5" s="1"/>
  <c r="I297" i="5" s="1"/>
  <c r="O293" i="5"/>
  <c r="P293" i="5" s="1"/>
  <c r="F287" i="5"/>
  <c r="G287" i="5" s="1"/>
  <c r="I287" i="5" s="1"/>
  <c r="F277" i="5"/>
  <c r="G277" i="5" s="1"/>
  <c r="I277" i="5" s="1"/>
  <c r="I603" i="5" s="1" a="1"/>
  <c r="I603" i="5" s="1"/>
  <c r="O273" i="5"/>
  <c r="P273" i="5" s="1"/>
  <c r="F272" i="5"/>
  <c r="G272" i="5" s="1"/>
  <c r="I272" i="5" s="1"/>
  <c r="I598" i="5" s="1" a="1"/>
  <c r="I598" i="5" s="1"/>
  <c r="I924" i="5" s="1" a="1"/>
  <c r="I924" i="5" s="1"/>
  <c r="O268" i="5"/>
  <c r="P268" i="5" s="1"/>
  <c r="F267" i="5"/>
  <c r="G267" i="5" s="1"/>
  <c r="I267" i="5" s="1"/>
  <c r="I593" i="5" s="1" a="1"/>
  <c r="I593" i="5" s="1"/>
  <c r="F261" i="5"/>
  <c r="G261" i="5" s="1"/>
  <c r="I261" i="5" s="1"/>
  <c r="F258" i="5"/>
  <c r="G258" i="5" s="1"/>
  <c r="I258" i="5" s="1"/>
  <c r="I584" i="5" s="1" a="1"/>
  <c r="I584" i="5" s="1"/>
  <c r="F250" i="5"/>
  <c r="G250" i="5" s="1"/>
  <c r="I250" i="5" s="1"/>
  <c r="I576" i="5" s="1" a="1"/>
  <c r="I576" i="5" s="1"/>
  <c r="O240" i="5"/>
  <c r="P240" i="5" s="1"/>
  <c r="O237" i="5"/>
  <c r="P237" i="5" s="1"/>
  <c r="F219" i="5"/>
  <c r="G219" i="5" s="1"/>
  <c r="I219" i="5" s="1"/>
  <c r="F202" i="5"/>
  <c r="G202" i="5" s="1"/>
  <c r="I202" i="5" s="1"/>
  <c r="O200" i="5"/>
  <c r="P200" i="5" s="1"/>
  <c r="F192" i="5"/>
  <c r="G192" i="5" s="1"/>
  <c r="I192" i="5" s="1"/>
  <c r="F189" i="5"/>
  <c r="G189" i="5" s="1"/>
  <c r="I189" i="5" s="1"/>
  <c r="I515" i="5" s="1" a="1"/>
  <c r="I515" i="5" s="1"/>
  <c r="O187" i="5"/>
  <c r="P187" i="5" s="1"/>
  <c r="O171" i="5"/>
  <c r="P171" i="5" s="1"/>
  <c r="F169" i="5"/>
  <c r="G169" i="5" s="1"/>
  <c r="I169" i="5" s="1"/>
  <c r="I495" i="5" s="1" a="1"/>
  <c r="I495" i="5" s="1"/>
  <c r="I821" i="5" s="1" a="1"/>
  <c r="I821" i="5" s="1"/>
  <c r="O167" i="5"/>
  <c r="P167" i="5" s="1"/>
  <c r="F150" i="5"/>
  <c r="G150" i="5" s="1"/>
  <c r="I150" i="5" s="1"/>
  <c r="O136" i="5"/>
  <c r="P136" i="5" s="1"/>
  <c r="O125" i="5"/>
  <c r="P125" i="5" s="1"/>
  <c r="F100" i="5"/>
  <c r="G100" i="5" s="1"/>
  <c r="I100" i="5" s="1"/>
  <c r="O98" i="5"/>
  <c r="P98" i="5" s="1"/>
  <c r="O93" i="5"/>
  <c r="P93" i="5" s="1"/>
  <c r="O88" i="5"/>
  <c r="P88" i="5" s="1"/>
  <c r="O84" i="5"/>
  <c r="P84" i="5" s="1"/>
  <c r="O74" i="5"/>
  <c r="P74" i="5" s="1"/>
  <c r="O69" i="5"/>
  <c r="P69" i="5" s="1"/>
  <c r="O64" i="5"/>
  <c r="P64" i="5" s="1"/>
  <c r="O60" i="5"/>
  <c r="P60" i="5" s="1"/>
  <c r="O50" i="5"/>
  <c r="P50" i="5" s="1"/>
  <c r="O45" i="5"/>
  <c r="P45" i="5" s="1"/>
  <c r="O40" i="5"/>
  <c r="P40" i="5" s="1"/>
  <c r="O36" i="5"/>
  <c r="P36" i="5" s="1"/>
  <c r="O26" i="5"/>
  <c r="P26" i="5" s="1"/>
  <c r="O21" i="5"/>
  <c r="P21" i="5" s="1"/>
  <c r="O16" i="5"/>
  <c r="P16" i="5" s="1"/>
  <c r="O12" i="5"/>
  <c r="P12" i="5" s="1"/>
  <c r="O392" i="5"/>
  <c r="P392" i="5" s="1"/>
  <c r="O179" i="5"/>
  <c r="P179" i="5" s="1"/>
  <c r="O148" i="5"/>
  <c r="P148" i="5" s="1"/>
  <c r="F123" i="5"/>
  <c r="G123" i="5" s="1"/>
  <c r="I123" i="5" s="1"/>
  <c r="I449" i="5" s="1" a="1"/>
  <c r="I449" i="5" s="1"/>
  <c r="I775" i="5" s="1" a="1"/>
  <c r="I775" i="5" s="1"/>
  <c r="I1101" i="5" s="1" a="1"/>
  <c r="I1101" i="5" s="1"/>
  <c r="F108" i="5"/>
  <c r="G108" i="5" s="1"/>
  <c r="I108" i="5" s="1"/>
  <c r="O94" i="5"/>
  <c r="P94" i="5" s="1"/>
  <c r="O70" i="5"/>
  <c r="P70" i="5" s="1"/>
  <c r="O164" i="5"/>
  <c r="P164" i="5" s="1"/>
  <c r="O160" i="5"/>
  <c r="P160" i="5" s="1"/>
  <c r="O145" i="5"/>
  <c r="P145" i="5" s="1"/>
  <c r="O141" i="5"/>
  <c r="P141" i="5" s="1"/>
  <c r="F120" i="5"/>
  <c r="G120" i="5" s="1"/>
  <c r="I120" i="5" s="1"/>
  <c r="F116" i="5"/>
  <c r="G116" i="5" s="1"/>
  <c r="I116" i="5" s="1"/>
  <c r="F91" i="5"/>
  <c r="G91" i="5" s="1"/>
  <c r="I91" i="5" s="1"/>
  <c r="F77" i="5"/>
  <c r="G77" i="5" s="1"/>
  <c r="I77" i="5" s="1"/>
  <c r="O344" i="5"/>
  <c r="P344" i="5" s="1"/>
  <c r="F450" i="5"/>
  <c r="G450" i="5" s="1"/>
  <c r="F432" i="5"/>
  <c r="G432" i="5" s="1"/>
  <c r="F418" i="5"/>
  <c r="G418" i="5" s="1"/>
  <c r="O332" i="5"/>
  <c r="P332" i="5" s="1"/>
  <c r="O316" i="5"/>
  <c r="P316" i="5" s="1"/>
  <c r="O311" i="5"/>
  <c r="P311" i="5" s="1"/>
  <c r="O251" i="5"/>
  <c r="P251" i="5" s="1"/>
  <c r="F242" i="5"/>
  <c r="G242" i="5" s="1"/>
  <c r="I242" i="5" s="1"/>
  <c r="F205" i="5"/>
  <c r="G205" i="5" s="1"/>
  <c r="I205" i="5" s="1"/>
  <c r="O203" i="5"/>
  <c r="P203" i="5" s="1"/>
  <c r="F184" i="5"/>
  <c r="G184" i="5" s="1"/>
  <c r="I184" i="5" s="1"/>
  <c r="F181" i="5"/>
  <c r="G181" i="5" s="1"/>
  <c r="I181" i="5" s="1"/>
  <c r="F177" i="5"/>
  <c r="G177" i="5" s="1"/>
  <c r="I177" i="5" s="1"/>
  <c r="I503" i="5" s="1" a="1"/>
  <c r="I503" i="5" s="1"/>
  <c r="I829" i="5" s="1" a="1"/>
  <c r="I829" i="5" s="1"/>
  <c r="O175" i="5"/>
  <c r="P175" i="5" s="1"/>
  <c r="F131" i="5"/>
  <c r="G131" i="5" s="1"/>
  <c r="I131" i="5" s="1"/>
  <c r="F33" i="5"/>
  <c r="G33" i="5" s="1"/>
  <c r="I33" i="5" s="1"/>
  <c r="F9" i="5"/>
  <c r="G9" i="5" s="1"/>
  <c r="I9" i="5" s="1"/>
  <c r="F67" i="5"/>
  <c r="G67" i="5" s="1"/>
  <c r="I67" i="5" s="1"/>
  <c r="F15" i="5"/>
  <c r="G15" i="5" s="1"/>
  <c r="I15" i="5" s="1"/>
  <c r="I341" i="5" s="1" a="1"/>
  <c r="I341" i="5" s="1"/>
  <c r="F5" i="5"/>
  <c r="G5" i="5" s="1"/>
  <c r="I5" i="5" s="1"/>
  <c r="F282" i="5"/>
  <c r="G282" i="5" s="1"/>
  <c r="I282" i="5" s="1"/>
  <c r="I608" i="5" s="1" a="1"/>
  <c r="I608" i="5" s="1"/>
  <c r="I934" i="5" s="1" a="1"/>
  <c r="I934" i="5" s="1"/>
  <c r="F275" i="5"/>
  <c r="G275" i="5" s="1"/>
  <c r="I275" i="5" s="1"/>
  <c r="F206" i="5"/>
  <c r="G206" i="5" s="1"/>
  <c r="I206" i="5" s="1"/>
  <c r="O75" i="5"/>
  <c r="P75" i="5" s="1"/>
  <c r="O47" i="5"/>
  <c r="P47" i="5" s="1"/>
  <c r="O23" i="5"/>
  <c r="P23" i="5" s="1"/>
  <c r="O13" i="5"/>
  <c r="P13" i="5" s="1"/>
  <c r="O363" i="5"/>
  <c r="P363" i="5" s="1"/>
  <c r="F326" i="5"/>
  <c r="G326" i="5" s="1"/>
  <c r="I326" i="5" s="1"/>
  <c r="O309" i="5"/>
  <c r="P309" i="5" s="1"/>
  <c r="O249" i="5"/>
  <c r="P249" i="5" s="1"/>
  <c r="F245" i="5"/>
  <c r="G245" i="5" s="1"/>
  <c r="I245" i="5" s="1"/>
  <c r="I571" i="5" s="1" a="1"/>
  <c r="I571" i="5" s="1"/>
  <c r="F70" i="5"/>
  <c r="G70" i="5" s="1"/>
  <c r="I70" i="5" s="1"/>
  <c r="I396" i="5" s="1" a="1"/>
  <c r="I396" i="5" s="1"/>
  <c r="O166" i="5"/>
  <c r="P166" i="5" s="1"/>
  <c r="F188" i="5"/>
  <c r="G188" i="5" s="1"/>
  <c r="I188" i="5" s="1"/>
  <c r="F191" i="5"/>
  <c r="G191" i="5" s="1"/>
  <c r="I191" i="5" s="1"/>
  <c r="I517" i="5" s="1" a="1"/>
  <c r="I517" i="5" s="1"/>
  <c r="I843" i="5" s="1" a="1"/>
  <c r="I843" i="5" s="1"/>
  <c r="O201" i="5"/>
  <c r="P201" i="5" s="1"/>
  <c r="O244" i="5"/>
  <c r="P244" i="5" s="1"/>
  <c r="O297" i="5"/>
  <c r="P297" i="5" s="1"/>
  <c r="F309" i="5"/>
  <c r="G309" i="5" s="1"/>
  <c r="I309" i="5" s="1"/>
  <c r="F179" i="5"/>
  <c r="G179" i="5" s="1"/>
  <c r="I179" i="5" s="1"/>
  <c r="I505" i="5" s="1" a="1"/>
  <c r="I505" i="5" s="1"/>
  <c r="I831" i="5" s="1" a="1"/>
  <c r="I831" i="5" s="1"/>
  <c r="O185" i="5"/>
  <c r="P185" i="5" s="1"/>
  <c r="F229" i="5"/>
  <c r="G229" i="5" s="1"/>
  <c r="I229" i="5" s="1"/>
  <c r="I555" i="5" s="1" a="1"/>
  <c r="I555" i="5" s="1"/>
  <c r="I881" i="5" s="1" a="1"/>
  <c r="I881" i="5" s="1"/>
  <c r="F46" i="5"/>
  <c r="G46" i="5" s="1"/>
  <c r="I46" i="5" s="1"/>
  <c r="I372" i="5" s="1" a="1"/>
  <c r="I372" i="5" s="1"/>
  <c r="I698" i="5" s="1" a="1"/>
  <c r="I698" i="5" s="1"/>
  <c r="F286" i="5"/>
  <c r="G286" i="5" s="1"/>
  <c r="I286" i="5" s="1"/>
  <c r="I612" i="5" s="1" a="1"/>
  <c r="I612" i="5" s="1"/>
  <c r="F31" i="5"/>
  <c r="G31" i="5" s="1"/>
  <c r="I31" i="5" s="1"/>
  <c r="F37" i="5"/>
  <c r="G37" i="5" s="1"/>
  <c r="I37" i="5" s="1"/>
  <c r="O58" i="5"/>
  <c r="P58" i="5" s="1"/>
  <c r="F65" i="5"/>
  <c r="G65" i="5" s="1"/>
  <c r="I65" i="5" s="1"/>
  <c r="I391" i="5" s="1" a="1"/>
  <c r="I391" i="5" s="1"/>
  <c r="I717" i="5" s="1" a="1"/>
  <c r="I717" i="5" s="1"/>
  <c r="I1043" i="5" s="1" a="1"/>
  <c r="I1043" i="5" s="1"/>
  <c r="F93" i="5"/>
  <c r="G93" i="5" s="1"/>
  <c r="I93" i="5" s="1"/>
  <c r="F99" i="5"/>
  <c r="G99" i="5" s="1"/>
  <c r="I99" i="5" s="1"/>
  <c r="I425" i="5" s="1" a="1"/>
  <c r="I425" i="5" s="1"/>
  <c r="I751" i="5" s="1" a="1"/>
  <c r="I751" i="5" s="1"/>
  <c r="O131" i="5"/>
  <c r="P131" i="5" s="1"/>
  <c r="F186" i="5"/>
  <c r="G186" i="5" s="1"/>
  <c r="I186" i="5" s="1"/>
  <c r="I512" i="5" s="1" a="1"/>
  <c r="I512" i="5" s="1"/>
  <c r="O189" i="5"/>
  <c r="P189" i="5" s="1"/>
  <c r="F7" i="5"/>
  <c r="G7" i="5" s="1"/>
  <c r="I7" i="5" s="1"/>
  <c r="F13" i="5"/>
  <c r="G13" i="5" s="1"/>
  <c r="I13" i="5" s="1"/>
  <c r="O34" i="5"/>
  <c r="P34" i="5" s="1"/>
  <c r="F69" i="5"/>
  <c r="G69" i="5" s="1"/>
  <c r="I69" i="5" s="1"/>
  <c r="I395" i="5" s="1" a="1"/>
  <c r="I395" i="5" s="1"/>
  <c r="I721" i="5" s="1" a="1"/>
  <c r="I721" i="5" s="1"/>
  <c r="F75" i="5"/>
  <c r="G75" i="5" s="1"/>
  <c r="I75" i="5" s="1"/>
  <c r="I401" i="5" s="1" a="1"/>
  <c r="I401" i="5" s="1"/>
  <c r="I727" i="5" s="1" a="1"/>
  <c r="I727" i="5" s="1"/>
  <c r="I1053" i="5" s="1" a="1"/>
  <c r="I1053" i="5" s="1"/>
  <c r="I1379" i="5" s="1" a="1"/>
  <c r="I1379" i="5" s="1"/>
  <c r="F126" i="5"/>
  <c r="G126" i="5" s="1"/>
  <c r="I126" i="5" s="1"/>
  <c r="F136" i="5"/>
  <c r="G136" i="5" s="1"/>
  <c r="I136" i="5" s="1"/>
  <c r="F197" i="5"/>
  <c r="G197" i="5" s="1"/>
  <c r="I197" i="5" s="1"/>
  <c r="F263" i="5"/>
  <c r="G263" i="5" s="1"/>
  <c r="I263" i="5" s="1"/>
  <c r="F133" i="5"/>
  <c r="G133" i="5" s="1"/>
  <c r="I133" i="5" s="1"/>
  <c r="I459" i="5" s="1" a="1"/>
  <c r="I459" i="5" s="1"/>
  <c r="F218" i="5"/>
  <c r="G218" i="5" s="1"/>
  <c r="I218" i="5" s="1"/>
  <c r="O239" i="5"/>
  <c r="P239" i="5" s="1"/>
  <c r="F276" i="5"/>
  <c r="G276" i="5" s="1"/>
  <c r="I276" i="5" s="1"/>
  <c r="F304" i="5"/>
  <c r="G304" i="5" s="1"/>
  <c r="I304" i="5" s="1"/>
  <c r="I630" i="5" s="1" a="1"/>
  <c r="I630" i="5" s="1"/>
  <c r="F17" i="5"/>
  <c r="G17" i="5" s="1"/>
  <c r="I17" i="5" s="1"/>
  <c r="I343" i="5" s="1" a="1"/>
  <c r="I343" i="5" s="1"/>
  <c r="F51" i="5"/>
  <c r="G51" i="5" s="1"/>
  <c r="I51" i="5" s="1"/>
  <c r="I377" i="5" s="1" a="1"/>
  <c r="I377" i="5" s="1"/>
  <c r="I703" i="5" s="1" a="1"/>
  <c r="I703" i="5" s="1"/>
  <c r="I1029" i="5" s="1" a="1"/>
  <c r="I1029" i="5" s="1"/>
  <c r="I1355" i="5" s="1" a="1"/>
  <c r="I1355" i="5" s="1"/>
  <c r="O247" i="5"/>
  <c r="P247" i="5" s="1"/>
  <c r="O32" i="5"/>
  <c r="P32" i="5" s="1"/>
  <c r="F21" i="5"/>
  <c r="G21" i="5" s="1"/>
  <c r="I21" i="5" s="1"/>
  <c r="F27" i="5"/>
  <c r="G27" i="5" s="1"/>
  <c r="I27" i="5" s="1"/>
  <c r="F55" i="5"/>
  <c r="G55" i="5" s="1"/>
  <c r="I55" i="5" s="1"/>
  <c r="F61" i="5"/>
  <c r="G61" i="5" s="1"/>
  <c r="I61" i="5" s="1"/>
  <c r="I387" i="5" s="1" a="1"/>
  <c r="I387" i="5" s="1"/>
  <c r="I713" i="5" s="1" a="1"/>
  <c r="I713" i="5" s="1"/>
  <c r="I1039" i="5" s="1" a="1"/>
  <c r="I1039" i="5" s="1"/>
  <c r="O82" i="5"/>
  <c r="P82" i="5" s="1"/>
  <c r="F89" i="5"/>
  <c r="G89" i="5" s="1"/>
  <c r="I89" i="5" s="1"/>
  <c r="I415" i="5" s="1" a="1"/>
  <c r="I415" i="5" s="1"/>
  <c r="I741" i="5" s="1" a="1"/>
  <c r="I741" i="5" s="1"/>
  <c r="I1067" i="5" s="1" a="1"/>
  <c r="I1067" i="5" s="1"/>
  <c r="F114" i="5"/>
  <c r="G114" i="5" s="1"/>
  <c r="I114" i="5" s="1"/>
  <c r="I440" i="5" s="1" a="1"/>
  <c r="I440" i="5" s="1"/>
  <c r="I766" i="5" s="1" a="1"/>
  <c r="I766" i="5" s="1"/>
  <c r="I1092" i="5" s="1" a="1"/>
  <c r="I1092" i="5" s="1"/>
  <c r="O127" i="5"/>
  <c r="P127" i="5" s="1"/>
  <c r="O154" i="5"/>
  <c r="P154" i="5" s="1"/>
  <c r="F164" i="5"/>
  <c r="G164" i="5" s="1"/>
  <c r="I164" i="5" s="1"/>
  <c r="I490" i="5" s="1" a="1"/>
  <c r="I490" i="5" s="1"/>
  <c r="I816" i="5" s="1" a="1"/>
  <c r="I816" i="5" s="1"/>
  <c r="I1142" i="5" s="1" a="1"/>
  <c r="I1142" i="5" s="1"/>
  <c r="O188" i="5"/>
  <c r="P188" i="5" s="1"/>
  <c r="F212" i="5"/>
  <c r="G212" i="5" s="1"/>
  <c r="I212" i="5" s="1"/>
  <c r="F257" i="5"/>
  <c r="G257" i="5" s="1"/>
  <c r="I257" i="5" s="1"/>
  <c r="F314" i="5"/>
  <c r="G314" i="5" s="1"/>
  <c r="I314" i="5" s="1"/>
  <c r="I380" i="5" a="1"/>
  <c r="I380" i="5" s="1"/>
  <c r="I706" i="5" s="1" a="1"/>
  <c r="I706" i="5" s="1"/>
  <c r="I353" i="5" a="1"/>
  <c r="I353" i="5" s="1"/>
  <c r="I679" i="5" s="1" a="1"/>
  <c r="I679" i="5" s="1"/>
  <c r="I368" i="5" a="1"/>
  <c r="I368" i="5" s="1"/>
  <c r="I414" i="5" a="1"/>
  <c r="I414" i="5" s="1"/>
  <c r="I451" i="5" a="1"/>
  <c r="I451" i="5" s="1"/>
  <c r="I351" i="5" a="1"/>
  <c r="I351" i="5" s="1"/>
  <c r="I359" i="5" a="1"/>
  <c r="I359" i="5" s="1"/>
  <c r="I464" i="5" a="1"/>
  <c r="I464" i="5" s="1"/>
  <c r="I550" i="5" a="1"/>
  <c r="I550" i="5" s="1"/>
  <c r="I876" i="5" s="1" a="1"/>
  <c r="I876" i="5" s="1"/>
  <c r="I1202" i="5" s="1" a="1"/>
  <c r="I1202" i="5" s="1"/>
  <c r="I516" i="5" a="1"/>
  <c r="I516" i="5" s="1"/>
  <c r="I551" i="5" a="1"/>
  <c r="I551" i="5" s="1"/>
  <c r="I450" i="5" a="1"/>
  <c r="I450" i="5" s="1"/>
  <c r="I776" i="5" s="1" a="1"/>
  <c r="I776" i="5" s="1"/>
  <c r="I1102" i="5" s="1" a="1"/>
  <c r="I1102" i="5" s="1"/>
  <c r="I472" i="5" a="1"/>
  <c r="I472" i="5" s="1"/>
  <c r="I526" i="5" a="1"/>
  <c r="I526" i="5" s="1"/>
  <c r="I463" i="5" a="1"/>
  <c r="I463" i="5" s="1"/>
  <c r="I476" i="5" a="1"/>
  <c r="I476" i="5" s="1"/>
  <c r="I802" i="5" s="1" a="1"/>
  <c r="I802" i="5" s="1"/>
  <c r="I1128" i="5" s="1" a="1"/>
  <c r="I1128" i="5" s="1"/>
  <c r="I523" i="5" a="1"/>
  <c r="I523" i="5" s="1"/>
  <c r="I849" i="5" s="1" a="1"/>
  <c r="I849" i="5" s="1"/>
  <c r="I436" i="5" a="1"/>
  <c r="I436" i="5" s="1"/>
  <c r="I762" i="5" s="1" a="1"/>
  <c r="I762" i="5" s="1"/>
  <c r="I1088" i="5" s="1" a="1"/>
  <c r="I1088" i="5" s="1"/>
  <c r="I613" i="5" a="1"/>
  <c r="I613" i="5" s="1"/>
  <c r="I564" i="5" a="1"/>
  <c r="I564" i="5" s="1"/>
  <c r="I623" i="5" a="1"/>
  <c r="I623" i="5" s="1"/>
  <c r="I632" i="5" a="1"/>
  <c r="I632" i="5" s="1"/>
  <c r="I958" i="5" s="1" a="1"/>
  <c r="I958" i="5" s="1"/>
  <c r="I431" i="5" a="1"/>
  <c r="I431" i="5" s="1"/>
  <c r="I540" i="5" a="1"/>
  <c r="I540" i="5" s="1"/>
  <c r="I444" i="5" a="1"/>
  <c r="I444" i="5" s="1"/>
  <c r="I378" i="5" a="1"/>
  <c r="I378" i="5" s="1"/>
  <c r="I704" i="5" s="1" a="1"/>
  <c r="I704" i="5" s="1"/>
  <c r="I1030" i="5" s="1" a="1"/>
  <c r="I1030" i="5" s="1"/>
  <c r="I1356" i="5" s="1" a="1"/>
  <c r="I1356" i="5" s="1"/>
  <c r="I437" i="5" a="1"/>
  <c r="I437" i="5" s="1"/>
  <c r="I763" i="5" s="1" a="1"/>
  <c r="I763" i="5" s="1"/>
  <c r="I1089" i="5" s="1" a="1"/>
  <c r="I1089" i="5" s="1"/>
  <c r="I1415" i="5" s="1" a="1"/>
  <c r="I1415" i="5" s="1"/>
  <c r="I1741" i="5" s="1" a="1"/>
  <c r="I1741" i="5" s="1"/>
  <c r="I643" i="5" a="1"/>
  <c r="I643" i="5" s="1"/>
  <c r="I546" i="5" a="1"/>
  <c r="I546" i="5" s="1"/>
  <c r="I635" i="5" a="1"/>
  <c r="I635" i="5" s="1"/>
  <c r="I961" i="5" s="1" a="1"/>
  <c r="I961" i="5" s="1"/>
  <c r="I685" i="5" a="1"/>
  <c r="I685" i="5" s="1"/>
  <c r="I641" i="5" a="1"/>
  <c r="I641" i="5" s="1"/>
  <c r="I528" i="5" a="1"/>
  <c r="I528" i="5" s="1"/>
  <c r="I647" i="5" a="1"/>
  <c r="I647" i="5" s="1"/>
  <c r="I545" i="5" a="1"/>
  <c r="I545" i="5" s="1"/>
  <c r="I589" i="5" a="1"/>
  <c r="I589" i="5" s="1"/>
  <c r="I915" i="5" s="1" a="1"/>
  <c r="I915" i="5" s="1"/>
  <c r="I1241" i="5" s="1" a="1"/>
  <c r="I1241" i="5" s="1"/>
  <c r="I596" i="5" a="1"/>
  <c r="I596" i="5" s="1"/>
  <c r="I558" i="5" a="1"/>
  <c r="I558" i="5" s="1"/>
  <c r="I408" i="5" a="1"/>
  <c r="I408" i="5" s="1"/>
  <c r="I631" i="5" a="1"/>
  <c r="I631" i="5" s="1"/>
  <c r="I654" i="5" a="1"/>
  <c r="I654" i="5" s="1"/>
  <c r="I980" i="5" s="1" a="1"/>
  <c r="I980" i="5" s="1"/>
  <c r="I757" i="5" a="1"/>
  <c r="I757" i="5" s="1"/>
  <c r="I575" i="5" a="1"/>
  <c r="I575" i="5" s="1"/>
  <c r="I581" i="5" a="1"/>
  <c r="I581" i="5" s="1"/>
  <c r="I907" i="5" s="1" a="1"/>
  <c r="I907" i="5" s="1"/>
  <c r="I1233" i="5" s="1" a="1"/>
  <c r="I1233" i="5" s="1"/>
  <c r="I617" i="5" a="1"/>
  <c r="I617" i="5" s="1"/>
  <c r="I513" i="5" a="1"/>
  <c r="I513" i="5" s="1"/>
  <c r="I839" i="5" s="1" a="1"/>
  <c r="I839" i="5" s="1"/>
  <c r="I1165" i="5" s="1" a="1"/>
  <c r="I1165" i="5" s="1"/>
  <c r="I535" i="5" a="1"/>
  <c r="I535" i="5" s="1"/>
  <c r="I585" i="5" a="1"/>
  <c r="I585" i="5" s="1"/>
  <c r="I607" i="5" a="1"/>
  <c r="I607" i="5" s="1"/>
  <c r="I493" i="5" a="1"/>
  <c r="I493" i="5" s="1"/>
  <c r="G1307" i="5"/>
  <c r="N1959" i="4"/>
  <c r="E1959" i="4"/>
  <c r="B1959" i="4"/>
  <c r="B1958" i="4"/>
  <c r="B1957" i="4"/>
  <c r="B1956" i="4"/>
  <c r="B1955" i="4"/>
  <c r="B1954" i="4"/>
  <c r="B1953" i="4"/>
  <c r="B1952" i="4"/>
  <c r="B1951" i="4"/>
  <c r="B1950" i="4"/>
  <c r="B1949" i="4"/>
  <c r="B1948" i="4"/>
  <c r="B1947" i="4"/>
  <c r="B1946" i="4"/>
  <c r="B1945" i="4"/>
  <c r="B1944" i="4"/>
  <c r="B1943" i="4"/>
  <c r="B1942" i="4"/>
  <c r="B1941" i="4"/>
  <c r="B1940" i="4"/>
  <c r="B1939" i="4"/>
  <c r="B1938" i="4"/>
  <c r="B1937" i="4"/>
  <c r="B1936" i="4"/>
  <c r="B1935" i="4"/>
  <c r="B1934" i="4"/>
  <c r="B1933" i="4"/>
  <c r="B1932" i="4"/>
  <c r="B1931" i="4"/>
  <c r="B1930" i="4"/>
  <c r="B1929" i="4"/>
  <c r="B1928" i="4"/>
  <c r="B1927" i="4"/>
  <c r="B1926" i="4"/>
  <c r="B1925" i="4"/>
  <c r="B1924" i="4"/>
  <c r="B1923" i="4"/>
  <c r="B1922" i="4"/>
  <c r="B1921" i="4"/>
  <c r="B1920" i="4"/>
  <c r="B1919" i="4"/>
  <c r="B1918" i="4"/>
  <c r="B1917" i="4"/>
  <c r="B1916" i="4"/>
  <c r="B1915" i="4"/>
  <c r="B1914" i="4"/>
  <c r="B1913" i="4"/>
  <c r="B1912" i="4"/>
  <c r="B1911" i="4"/>
  <c r="B1910" i="4"/>
  <c r="B1909" i="4"/>
  <c r="B1908" i="4"/>
  <c r="B1907" i="4"/>
  <c r="B1906" i="4"/>
  <c r="B1905" i="4"/>
  <c r="B1904" i="4"/>
  <c r="B1903" i="4"/>
  <c r="B1902" i="4"/>
  <c r="B1901" i="4"/>
  <c r="B1900" i="4"/>
  <c r="B1899" i="4"/>
  <c r="B1898" i="4"/>
  <c r="B1897" i="4"/>
  <c r="B1896" i="4"/>
  <c r="B1895" i="4"/>
  <c r="B1894" i="4"/>
  <c r="B1893" i="4"/>
  <c r="B1892" i="4"/>
  <c r="B1891" i="4"/>
  <c r="B1890" i="4"/>
  <c r="B1889" i="4"/>
  <c r="B1888" i="4"/>
  <c r="B1887" i="4"/>
  <c r="B1886" i="4"/>
  <c r="B1885" i="4"/>
  <c r="B1884" i="4"/>
  <c r="B1883" i="4"/>
  <c r="B1882" i="4"/>
  <c r="B1881" i="4"/>
  <c r="B1880" i="4"/>
  <c r="B1879" i="4"/>
  <c r="B1878" i="4"/>
  <c r="B1877" i="4"/>
  <c r="B1876" i="4"/>
  <c r="B1875" i="4"/>
  <c r="B1874" i="4"/>
  <c r="B1873" i="4"/>
  <c r="B1872" i="4"/>
  <c r="B1871" i="4"/>
  <c r="B1870" i="4"/>
  <c r="B1869" i="4"/>
  <c r="B1868" i="4"/>
  <c r="B1867" i="4"/>
  <c r="B1866" i="4"/>
  <c r="B1865" i="4"/>
  <c r="B1864" i="4"/>
  <c r="B1863" i="4"/>
  <c r="B1862" i="4"/>
  <c r="B1861" i="4"/>
  <c r="B1860" i="4"/>
  <c r="B1859" i="4"/>
  <c r="B1858" i="4"/>
  <c r="B1857" i="4"/>
  <c r="B1856" i="4"/>
  <c r="B1855" i="4"/>
  <c r="B1854" i="4"/>
  <c r="B1853" i="4"/>
  <c r="B1852" i="4"/>
  <c r="B1851" i="4"/>
  <c r="B1850" i="4"/>
  <c r="B1849" i="4"/>
  <c r="B1848" i="4"/>
  <c r="B1847" i="4"/>
  <c r="B1846" i="4"/>
  <c r="B1845" i="4"/>
  <c r="B1844" i="4"/>
  <c r="B1843" i="4"/>
  <c r="B1842" i="4"/>
  <c r="B1841" i="4"/>
  <c r="B1840" i="4"/>
  <c r="B1839" i="4"/>
  <c r="B1838" i="4"/>
  <c r="B1837" i="4"/>
  <c r="B1836" i="4"/>
  <c r="B1835" i="4"/>
  <c r="B1834" i="4"/>
  <c r="B1833" i="4"/>
  <c r="B1832" i="4"/>
  <c r="B1831" i="4"/>
  <c r="B1830" i="4"/>
  <c r="B1829" i="4"/>
  <c r="B1828" i="4"/>
  <c r="B1827" i="4"/>
  <c r="B1826" i="4"/>
  <c r="B1825" i="4"/>
  <c r="B1824" i="4"/>
  <c r="B1823" i="4"/>
  <c r="B1822" i="4"/>
  <c r="B1821" i="4"/>
  <c r="B1820" i="4"/>
  <c r="B1819" i="4"/>
  <c r="B1818" i="4"/>
  <c r="B1817" i="4"/>
  <c r="B1816" i="4"/>
  <c r="B1815" i="4"/>
  <c r="B1814" i="4"/>
  <c r="B1813" i="4"/>
  <c r="B1812" i="4"/>
  <c r="B1811" i="4"/>
  <c r="B1810" i="4"/>
  <c r="B1809" i="4"/>
  <c r="B1808" i="4"/>
  <c r="B1807" i="4"/>
  <c r="B1806" i="4"/>
  <c r="B1805" i="4"/>
  <c r="B1804" i="4"/>
  <c r="B1803" i="4"/>
  <c r="B1802" i="4"/>
  <c r="B1801" i="4"/>
  <c r="B1800" i="4"/>
  <c r="B1799" i="4"/>
  <c r="B1798" i="4"/>
  <c r="B1797" i="4"/>
  <c r="B1796" i="4"/>
  <c r="B1795" i="4"/>
  <c r="B1794" i="4"/>
  <c r="B1793" i="4"/>
  <c r="B1792" i="4"/>
  <c r="B1791" i="4"/>
  <c r="B1790" i="4"/>
  <c r="B1789" i="4"/>
  <c r="B1788" i="4"/>
  <c r="B1787" i="4"/>
  <c r="B1786" i="4"/>
  <c r="B1785" i="4"/>
  <c r="B1784" i="4"/>
  <c r="B1783" i="4"/>
  <c r="B1782" i="4"/>
  <c r="B1781" i="4"/>
  <c r="B1780" i="4"/>
  <c r="B1779" i="4"/>
  <c r="B1778" i="4"/>
  <c r="B1777" i="4"/>
  <c r="B1776" i="4"/>
  <c r="B1775" i="4"/>
  <c r="B1774" i="4"/>
  <c r="B1773" i="4"/>
  <c r="B1772" i="4"/>
  <c r="B1771" i="4"/>
  <c r="B1770" i="4"/>
  <c r="B1769" i="4"/>
  <c r="B1768" i="4"/>
  <c r="B1767" i="4"/>
  <c r="B1766" i="4"/>
  <c r="B1765" i="4"/>
  <c r="B1764" i="4"/>
  <c r="B1763" i="4"/>
  <c r="B1762" i="4"/>
  <c r="B1761" i="4"/>
  <c r="B1760" i="4"/>
  <c r="B1759" i="4"/>
  <c r="B1758" i="4"/>
  <c r="B1757" i="4"/>
  <c r="B1756" i="4"/>
  <c r="B1755" i="4"/>
  <c r="B1754" i="4"/>
  <c r="B1753" i="4"/>
  <c r="B1752" i="4"/>
  <c r="B1751" i="4"/>
  <c r="B1750" i="4"/>
  <c r="B1749" i="4"/>
  <c r="B1748" i="4"/>
  <c r="B1747" i="4"/>
  <c r="B1746" i="4"/>
  <c r="B1745" i="4"/>
  <c r="B1744" i="4"/>
  <c r="B1743" i="4"/>
  <c r="B1742" i="4"/>
  <c r="B1741" i="4"/>
  <c r="B1740" i="4"/>
  <c r="B1739" i="4"/>
  <c r="B1738" i="4"/>
  <c r="B1737" i="4"/>
  <c r="B1736" i="4"/>
  <c r="B1735" i="4"/>
  <c r="B1734" i="4"/>
  <c r="B1733" i="4"/>
  <c r="B1732" i="4"/>
  <c r="B1731" i="4"/>
  <c r="B1730" i="4"/>
  <c r="B1729" i="4"/>
  <c r="B1728" i="4"/>
  <c r="B1727" i="4"/>
  <c r="B1726" i="4"/>
  <c r="B1725" i="4"/>
  <c r="B1724" i="4"/>
  <c r="B1723" i="4"/>
  <c r="B1722" i="4"/>
  <c r="B1721" i="4"/>
  <c r="B1720" i="4"/>
  <c r="B1719" i="4"/>
  <c r="B1718" i="4"/>
  <c r="B1717" i="4"/>
  <c r="B1716" i="4"/>
  <c r="B1715" i="4"/>
  <c r="B1714" i="4"/>
  <c r="B1713" i="4"/>
  <c r="B1712" i="4"/>
  <c r="B1711" i="4"/>
  <c r="B1710" i="4"/>
  <c r="B1709" i="4"/>
  <c r="B1708" i="4"/>
  <c r="B1707" i="4"/>
  <c r="B1706" i="4"/>
  <c r="B1705" i="4"/>
  <c r="B1704" i="4"/>
  <c r="B1703" i="4"/>
  <c r="B1702" i="4"/>
  <c r="B1701" i="4"/>
  <c r="B1700" i="4"/>
  <c r="B1699" i="4"/>
  <c r="B1698" i="4"/>
  <c r="B1697" i="4"/>
  <c r="B1696" i="4"/>
  <c r="B1695" i="4"/>
  <c r="B1694" i="4"/>
  <c r="B1693" i="4"/>
  <c r="B1692" i="4"/>
  <c r="B1691" i="4"/>
  <c r="B1690" i="4"/>
  <c r="B1689" i="4"/>
  <c r="B1688" i="4"/>
  <c r="B1687" i="4"/>
  <c r="B1686" i="4"/>
  <c r="B1685" i="4"/>
  <c r="B1684" i="4"/>
  <c r="B1683" i="4"/>
  <c r="B1682" i="4"/>
  <c r="B1681" i="4"/>
  <c r="B1680" i="4"/>
  <c r="B1679" i="4"/>
  <c r="B1678" i="4"/>
  <c r="B1677" i="4"/>
  <c r="B1676" i="4"/>
  <c r="B1675" i="4"/>
  <c r="B1674" i="4"/>
  <c r="B1673" i="4"/>
  <c r="B1672" i="4"/>
  <c r="B1671" i="4"/>
  <c r="B1670" i="4"/>
  <c r="B1669" i="4"/>
  <c r="B1668" i="4"/>
  <c r="B1667" i="4"/>
  <c r="B1666" i="4"/>
  <c r="B1665" i="4"/>
  <c r="B1664" i="4"/>
  <c r="B1663" i="4"/>
  <c r="B1662" i="4"/>
  <c r="B1661" i="4"/>
  <c r="B1660" i="4"/>
  <c r="B1659" i="4"/>
  <c r="B1658" i="4"/>
  <c r="B1657" i="4"/>
  <c r="B1656" i="4"/>
  <c r="B1655" i="4"/>
  <c r="B1654" i="4"/>
  <c r="B1653" i="4"/>
  <c r="B1652" i="4"/>
  <c r="B1651" i="4"/>
  <c r="B1650" i="4"/>
  <c r="B1649" i="4"/>
  <c r="B1648" i="4"/>
  <c r="B1647" i="4"/>
  <c r="B1646" i="4"/>
  <c r="B1645" i="4"/>
  <c r="B1644" i="4"/>
  <c r="B1643" i="4"/>
  <c r="B1642" i="4"/>
  <c r="B1641" i="4"/>
  <c r="B1640" i="4"/>
  <c r="B1639" i="4"/>
  <c r="B1638" i="4"/>
  <c r="B1637" i="4"/>
  <c r="B1636" i="4"/>
  <c r="B1635" i="4"/>
  <c r="B1634" i="4"/>
  <c r="N1633" i="4"/>
  <c r="B1633" i="4"/>
  <c r="B1632" i="4"/>
  <c r="B1631" i="4"/>
  <c r="B1630" i="4"/>
  <c r="B1629" i="4"/>
  <c r="B1628" i="4"/>
  <c r="B1627" i="4"/>
  <c r="B1626" i="4"/>
  <c r="B1625" i="4"/>
  <c r="B1624" i="4"/>
  <c r="B1623" i="4"/>
  <c r="B1622" i="4"/>
  <c r="B1621" i="4"/>
  <c r="B1620" i="4"/>
  <c r="B1619" i="4"/>
  <c r="B1618" i="4"/>
  <c r="B1617" i="4"/>
  <c r="B1616" i="4"/>
  <c r="B1615" i="4"/>
  <c r="B1614" i="4"/>
  <c r="B1613" i="4"/>
  <c r="B1612" i="4"/>
  <c r="B1611" i="4"/>
  <c r="B1610" i="4"/>
  <c r="B1609" i="4"/>
  <c r="B1608" i="4"/>
  <c r="B1607" i="4"/>
  <c r="B1606" i="4"/>
  <c r="B1605" i="4"/>
  <c r="B1604" i="4"/>
  <c r="B1603" i="4"/>
  <c r="B1602" i="4"/>
  <c r="B1601" i="4"/>
  <c r="B1600" i="4"/>
  <c r="B1599" i="4"/>
  <c r="B1598" i="4"/>
  <c r="B1597" i="4"/>
  <c r="B1596" i="4"/>
  <c r="B1595" i="4"/>
  <c r="B1594" i="4"/>
  <c r="B1593" i="4"/>
  <c r="B1592" i="4"/>
  <c r="B1591" i="4"/>
  <c r="B1590" i="4"/>
  <c r="B1589" i="4"/>
  <c r="B1588" i="4"/>
  <c r="B1587" i="4"/>
  <c r="B1586" i="4"/>
  <c r="B1585" i="4"/>
  <c r="B1584" i="4"/>
  <c r="B1583" i="4"/>
  <c r="B1582" i="4"/>
  <c r="B1581" i="4"/>
  <c r="B1580" i="4"/>
  <c r="B1579" i="4"/>
  <c r="B1578" i="4"/>
  <c r="B1577" i="4"/>
  <c r="B1576" i="4"/>
  <c r="B1575" i="4"/>
  <c r="B1574" i="4"/>
  <c r="B1573" i="4"/>
  <c r="B1572" i="4"/>
  <c r="B1571" i="4"/>
  <c r="B1570" i="4"/>
  <c r="B1569" i="4"/>
  <c r="B1568" i="4"/>
  <c r="B1567" i="4"/>
  <c r="B1566" i="4"/>
  <c r="B1565" i="4"/>
  <c r="B1564" i="4"/>
  <c r="B1563" i="4"/>
  <c r="B1562" i="4"/>
  <c r="B1561" i="4"/>
  <c r="B1560" i="4"/>
  <c r="B1559" i="4"/>
  <c r="B1558" i="4"/>
  <c r="B1557" i="4"/>
  <c r="B1556" i="4"/>
  <c r="B1555" i="4"/>
  <c r="B1554" i="4"/>
  <c r="B1553" i="4"/>
  <c r="B1552" i="4"/>
  <c r="B1551" i="4"/>
  <c r="B1550" i="4"/>
  <c r="B1549" i="4"/>
  <c r="B1548" i="4"/>
  <c r="B1547" i="4"/>
  <c r="B1546" i="4"/>
  <c r="B1545" i="4"/>
  <c r="B1544" i="4"/>
  <c r="B1543" i="4"/>
  <c r="B1542" i="4"/>
  <c r="B1541" i="4"/>
  <c r="B1540" i="4"/>
  <c r="B1539" i="4"/>
  <c r="B1538" i="4"/>
  <c r="B1537" i="4"/>
  <c r="B1536" i="4"/>
  <c r="B1535" i="4"/>
  <c r="B1534" i="4"/>
  <c r="B1533" i="4"/>
  <c r="B1532" i="4"/>
  <c r="B1531" i="4"/>
  <c r="B1530" i="4"/>
  <c r="B1529" i="4"/>
  <c r="B1528" i="4"/>
  <c r="B1527" i="4"/>
  <c r="B1526" i="4"/>
  <c r="B1525" i="4"/>
  <c r="B1524" i="4"/>
  <c r="B1523" i="4"/>
  <c r="B1522" i="4"/>
  <c r="B1521" i="4"/>
  <c r="B1520" i="4"/>
  <c r="B1519" i="4"/>
  <c r="B1518" i="4"/>
  <c r="B1517" i="4"/>
  <c r="B1516" i="4"/>
  <c r="B1515" i="4"/>
  <c r="B1514" i="4"/>
  <c r="B1513" i="4"/>
  <c r="B1512" i="4"/>
  <c r="B1511" i="4"/>
  <c r="B1510" i="4"/>
  <c r="B1509" i="4"/>
  <c r="B1508" i="4"/>
  <c r="B1507" i="4"/>
  <c r="B1506" i="4"/>
  <c r="B1505" i="4"/>
  <c r="B1504" i="4"/>
  <c r="B1503" i="4"/>
  <c r="B1502" i="4"/>
  <c r="B1501" i="4"/>
  <c r="B1500" i="4"/>
  <c r="B1499" i="4"/>
  <c r="B1498" i="4"/>
  <c r="B1497" i="4"/>
  <c r="B1496" i="4"/>
  <c r="B1495" i="4"/>
  <c r="B1494" i="4"/>
  <c r="B1493" i="4"/>
  <c r="B1492" i="4"/>
  <c r="B1491" i="4"/>
  <c r="B1490" i="4"/>
  <c r="B1489" i="4"/>
  <c r="B1488" i="4"/>
  <c r="B1487" i="4"/>
  <c r="B1486" i="4"/>
  <c r="B1485" i="4"/>
  <c r="B1484" i="4"/>
  <c r="B1483" i="4"/>
  <c r="B1482" i="4"/>
  <c r="B1481" i="4"/>
  <c r="B1480" i="4"/>
  <c r="B1479" i="4"/>
  <c r="B1478" i="4"/>
  <c r="B1477" i="4"/>
  <c r="B1476" i="4"/>
  <c r="B1475" i="4"/>
  <c r="B1474" i="4"/>
  <c r="B1473" i="4"/>
  <c r="B1472" i="4"/>
  <c r="B1471" i="4"/>
  <c r="B1470" i="4"/>
  <c r="B1469" i="4"/>
  <c r="B1468" i="4"/>
  <c r="B1467" i="4"/>
  <c r="B1466" i="4"/>
  <c r="B1465" i="4"/>
  <c r="B1464" i="4"/>
  <c r="B1463" i="4"/>
  <c r="B1462" i="4"/>
  <c r="B1461" i="4"/>
  <c r="B1460" i="4"/>
  <c r="B1459" i="4"/>
  <c r="B1458" i="4"/>
  <c r="B1457" i="4"/>
  <c r="B1456" i="4"/>
  <c r="B1455" i="4"/>
  <c r="B1454" i="4"/>
  <c r="B1453" i="4"/>
  <c r="B1452" i="4"/>
  <c r="B1451" i="4"/>
  <c r="B1450" i="4"/>
  <c r="B1449" i="4"/>
  <c r="B1448" i="4"/>
  <c r="B1447" i="4"/>
  <c r="B1446" i="4"/>
  <c r="B1445" i="4"/>
  <c r="B1444" i="4"/>
  <c r="B1443" i="4"/>
  <c r="B1442" i="4"/>
  <c r="B1441" i="4"/>
  <c r="B1440" i="4"/>
  <c r="B1439" i="4"/>
  <c r="B1438" i="4"/>
  <c r="B1437" i="4"/>
  <c r="B1436" i="4"/>
  <c r="B1435" i="4"/>
  <c r="B1434" i="4"/>
  <c r="B1433" i="4"/>
  <c r="B1432" i="4"/>
  <c r="B1431" i="4"/>
  <c r="B1430" i="4"/>
  <c r="B1429" i="4"/>
  <c r="B1428" i="4"/>
  <c r="B1427" i="4"/>
  <c r="B1426" i="4"/>
  <c r="B1425" i="4"/>
  <c r="B1424" i="4"/>
  <c r="B1423" i="4"/>
  <c r="B1422" i="4"/>
  <c r="B1421" i="4"/>
  <c r="B1420" i="4"/>
  <c r="B1419" i="4"/>
  <c r="B1418" i="4"/>
  <c r="B1417" i="4"/>
  <c r="B1416" i="4"/>
  <c r="B1415" i="4"/>
  <c r="B1414" i="4"/>
  <c r="B1413" i="4"/>
  <c r="B1412" i="4"/>
  <c r="B1411" i="4"/>
  <c r="B1410" i="4"/>
  <c r="B1409" i="4"/>
  <c r="B1408" i="4"/>
  <c r="B1407" i="4"/>
  <c r="B1406" i="4"/>
  <c r="B1405" i="4"/>
  <c r="B1404" i="4"/>
  <c r="B1403" i="4"/>
  <c r="B1402" i="4"/>
  <c r="B1401" i="4"/>
  <c r="B1400" i="4"/>
  <c r="B1399" i="4"/>
  <c r="B1398" i="4"/>
  <c r="B1397" i="4"/>
  <c r="B1396" i="4"/>
  <c r="B1395" i="4"/>
  <c r="B1394" i="4"/>
  <c r="B1393" i="4"/>
  <c r="B1392" i="4"/>
  <c r="B1391" i="4"/>
  <c r="B1390" i="4"/>
  <c r="B1389" i="4"/>
  <c r="B1388" i="4"/>
  <c r="B1387" i="4"/>
  <c r="B1386" i="4"/>
  <c r="B1385" i="4"/>
  <c r="B1384" i="4"/>
  <c r="B1383" i="4"/>
  <c r="B1382" i="4"/>
  <c r="B1381" i="4"/>
  <c r="B1380" i="4"/>
  <c r="B1379" i="4"/>
  <c r="B1378" i="4"/>
  <c r="B1377" i="4"/>
  <c r="B1376" i="4"/>
  <c r="B1375" i="4"/>
  <c r="B1374" i="4"/>
  <c r="B1373" i="4"/>
  <c r="B1372" i="4"/>
  <c r="B1371" i="4"/>
  <c r="B1370" i="4"/>
  <c r="B1369" i="4"/>
  <c r="B1368" i="4"/>
  <c r="B1367" i="4"/>
  <c r="B1366" i="4"/>
  <c r="B1365" i="4"/>
  <c r="B1364" i="4"/>
  <c r="B1363" i="4"/>
  <c r="B1362" i="4"/>
  <c r="B1361" i="4"/>
  <c r="B1360" i="4"/>
  <c r="B1359" i="4"/>
  <c r="B1358" i="4"/>
  <c r="B1357" i="4"/>
  <c r="B1356" i="4"/>
  <c r="B1355" i="4"/>
  <c r="B1354" i="4"/>
  <c r="B1353" i="4"/>
  <c r="B1352" i="4"/>
  <c r="B1351" i="4"/>
  <c r="B1350" i="4"/>
  <c r="B1349" i="4"/>
  <c r="B1348" i="4"/>
  <c r="B1347" i="4"/>
  <c r="B1346" i="4"/>
  <c r="B1345" i="4"/>
  <c r="B1344" i="4"/>
  <c r="B1343" i="4"/>
  <c r="B1342" i="4"/>
  <c r="B1341" i="4"/>
  <c r="B1340" i="4"/>
  <c r="B1339" i="4"/>
  <c r="B1338" i="4"/>
  <c r="B1337" i="4"/>
  <c r="B1336" i="4"/>
  <c r="B1335" i="4"/>
  <c r="B1334" i="4"/>
  <c r="B1333" i="4"/>
  <c r="B1332" i="4"/>
  <c r="B1331" i="4"/>
  <c r="B1330" i="4"/>
  <c r="B1329" i="4"/>
  <c r="B1328" i="4"/>
  <c r="B1327" i="4"/>
  <c r="B1326" i="4"/>
  <c r="B1325" i="4"/>
  <c r="B1324" i="4"/>
  <c r="B1323" i="4"/>
  <c r="B1322" i="4"/>
  <c r="B1321" i="4"/>
  <c r="B1320" i="4"/>
  <c r="B1319" i="4"/>
  <c r="B1318" i="4"/>
  <c r="B1317" i="4"/>
  <c r="B1316" i="4"/>
  <c r="B1315" i="4"/>
  <c r="B1314" i="4"/>
  <c r="B1313" i="4"/>
  <c r="B1312" i="4"/>
  <c r="B1311" i="4"/>
  <c r="B1310" i="4"/>
  <c r="B1309" i="4"/>
  <c r="B1308" i="4"/>
  <c r="E1307" i="4"/>
  <c r="B1307" i="4"/>
  <c r="B1306" i="4"/>
  <c r="B1305" i="4"/>
  <c r="B1304" i="4"/>
  <c r="B1303" i="4"/>
  <c r="B1302" i="4"/>
  <c r="B1301" i="4"/>
  <c r="B1300" i="4"/>
  <c r="B1299" i="4"/>
  <c r="B1298" i="4"/>
  <c r="B1297" i="4"/>
  <c r="B1296" i="4"/>
  <c r="B1295" i="4"/>
  <c r="B1294" i="4"/>
  <c r="B1293" i="4"/>
  <c r="B1292" i="4"/>
  <c r="B1291" i="4"/>
  <c r="B1290" i="4"/>
  <c r="B1289" i="4"/>
  <c r="B1288" i="4"/>
  <c r="B1287" i="4"/>
  <c r="B1286" i="4"/>
  <c r="B1285" i="4"/>
  <c r="B1284" i="4"/>
  <c r="B1283" i="4"/>
  <c r="B1282" i="4"/>
  <c r="B1281" i="4"/>
  <c r="B1280" i="4"/>
  <c r="B1279" i="4"/>
  <c r="B1278" i="4"/>
  <c r="B1277" i="4"/>
  <c r="B1276" i="4"/>
  <c r="B1275" i="4"/>
  <c r="B1274" i="4"/>
  <c r="B1273" i="4"/>
  <c r="B1272" i="4"/>
  <c r="B1271" i="4"/>
  <c r="B1270" i="4"/>
  <c r="B1269" i="4"/>
  <c r="B1268" i="4"/>
  <c r="B1267" i="4"/>
  <c r="B1266" i="4"/>
  <c r="B1265" i="4"/>
  <c r="B1264" i="4"/>
  <c r="B1263" i="4"/>
  <c r="B1262" i="4"/>
  <c r="B1261" i="4"/>
  <c r="B1260" i="4"/>
  <c r="B1259" i="4"/>
  <c r="B1258" i="4"/>
  <c r="B1257" i="4"/>
  <c r="B1256" i="4"/>
  <c r="B1255" i="4"/>
  <c r="B1254" i="4"/>
  <c r="B1253" i="4"/>
  <c r="B1252" i="4"/>
  <c r="B1251" i="4"/>
  <c r="B1250" i="4"/>
  <c r="B1249" i="4"/>
  <c r="B1248" i="4"/>
  <c r="B1247" i="4"/>
  <c r="B1246" i="4"/>
  <c r="B1245" i="4"/>
  <c r="B1244" i="4"/>
  <c r="B1243" i="4"/>
  <c r="B1242" i="4"/>
  <c r="B1241" i="4"/>
  <c r="B1240" i="4"/>
  <c r="B1239" i="4"/>
  <c r="B1238" i="4"/>
  <c r="B1237" i="4"/>
  <c r="B1236" i="4"/>
  <c r="B1235" i="4"/>
  <c r="B1234" i="4"/>
  <c r="B1233" i="4"/>
  <c r="B1232" i="4"/>
  <c r="B1231" i="4"/>
  <c r="B1230" i="4"/>
  <c r="B1229" i="4"/>
  <c r="B1228" i="4"/>
  <c r="B1227" i="4"/>
  <c r="B1226" i="4"/>
  <c r="B1225" i="4"/>
  <c r="B1224" i="4"/>
  <c r="B1223" i="4"/>
  <c r="B1222" i="4"/>
  <c r="B1221" i="4"/>
  <c r="B1220" i="4"/>
  <c r="B1219" i="4"/>
  <c r="B1218" i="4"/>
  <c r="B1217" i="4"/>
  <c r="B1216" i="4"/>
  <c r="B1215" i="4"/>
  <c r="B1214" i="4"/>
  <c r="B1213" i="4"/>
  <c r="B1212" i="4"/>
  <c r="B1211" i="4"/>
  <c r="B1210" i="4"/>
  <c r="B1209" i="4"/>
  <c r="B1208" i="4"/>
  <c r="B1207" i="4"/>
  <c r="B1206" i="4"/>
  <c r="B1205" i="4"/>
  <c r="B1204" i="4"/>
  <c r="B1203" i="4"/>
  <c r="B1202" i="4"/>
  <c r="B1201" i="4"/>
  <c r="B1200" i="4"/>
  <c r="B1199" i="4"/>
  <c r="B1198" i="4"/>
  <c r="B1197" i="4"/>
  <c r="B1196" i="4"/>
  <c r="B1195" i="4"/>
  <c r="B1194" i="4"/>
  <c r="B1193" i="4"/>
  <c r="B1192" i="4"/>
  <c r="B1191" i="4"/>
  <c r="B1190" i="4"/>
  <c r="B1189" i="4"/>
  <c r="B1188" i="4"/>
  <c r="B1187" i="4"/>
  <c r="B1186" i="4"/>
  <c r="B1185" i="4"/>
  <c r="B1184" i="4"/>
  <c r="B1183" i="4"/>
  <c r="B1182" i="4"/>
  <c r="B1181" i="4"/>
  <c r="B1180" i="4"/>
  <c r="B1179" i="4"/>
  <c r="B1178" i="4"/>
  <c r="B1177" i="4"/>
  <c r="B1176" i="4"/>
  <c r="B1175" i="4"/>
  <c r="B1174" i="4"/>
  <c r="B1173" i="4"/>
  <c r="B1172" i="4"/>
  <c r="B1171" i="4"/>
  <c r="B1170" i="4"/>
  <c r="B1169" i="4"/>
  <c r="B1168" i="4"/>
  <c r="B1167" i="4"/>
  <c r="B1166" i="4"/>
  <c r="B1165" i="4"/>
  <c r="B1164" i="4"/>
  <c r="B1163" i="4"/>
  <c r="B1162" i="4"/>
  <c r="B1161" i="4"/>
  <c r="B1160" i="4"/>
  <c r="B1159" i="4"/>
  <c r="B1158" i="4"/>
  <c r="B1157" i="4"/>
  <c r="B1156" i="4"/>
  <c r="B1155" i="4"/>
  <c r="B1154" i="4"/>
  <c r="B1153" i="4"/>
  <c r="B1152" i="4"/>
  <c r="B1151" i="4"/>
  <c r="B1150" i="4"/>
  <c r="B1149" i="4"/>
  <c r="B1148" i="4"/>
  <c r="B1147" i="4"/>
  <c r="B1146" i="4"/>
  <c r="B1145" i="4"/>
  <c r="B1144" i="4"/>
  <c r="B1143" i="4"/>
  <c r="B1142" i="4"/>
  <c r="B1141" i="4"/>
  <c r="B1140" i="4"/>
  <c r="B1139" i="4"/>
  <c r="B1138" i="4"/>
  <c r="B1137" i="4"/>
  <c r="B1136" i="4"/>
  <c r="B1135" i="4"/>
  <c r="B1134" i="4"/>
  <c r="B1133" i="4"/>
  <c r="B1132" i="4"/>
  <c r="B1131" i="4"/>
  <c r="B1130" i="4"/>
  <c r="B1129" i="4"/>
  <c r="B1128" i="4"/>
  <c r="B1127" i="4"/>
  <c r="B1126" i="4"/>
  <c r="B1125" i="4"/>
  <c r="B1124" i="4"/>
  <c r="B1123" i="4"/>
  <c r="B1122" i="4"/>
  <c r="B1121" i="4"/>
  <c r="B1120" i="4"/>
  <c r="B1119" i="4"/>
  <c r="B1118" i="4"/>
  <c r="B1117" i="4"/>
  <c r="B1116" i="4"/>
  <c r="B1115" i="4"/>
  <c r="B1114" i="4"/>
  <c r="B1113" i="4"/>
  <c r="B1112" i="4"/>
  <c r="B1111" i="4"/>
  <c r="B1110" i="4"/>
  <c r="B1109" i="4"/>
  <c r="B1108" i="4"/>
  <c r="B1107" i="4"/>
  <c r="B1106" i="4"/>
  <c r="B1105" i="4"/>
  <c r="B1104" i="4"/>
  <c r="B1103" i="4"/>
  <c r="B1102" i="4"/>
  <c r="B1101" i="4"/>
  <c r="B1100" i="4"/>
  <c r="B1099" i="4"/>
  <c r="B1098" i="4"/>
  <c r="B1097" i="4"/>
  <c r="B1096" i="4"/>
  <c r="B1095" i="4"/>
  <c r="B1094" i="4"/>
  <c r="B1093" i="4"/>
  <c r="B1092" i="4"/>
  <c r="B1091" i="4"/>
  <c r="B1090" i="4"/>
  <c r="B1089" i="4"/>
  <c r="B1088" i="4"/>
  <c r="B1087" i="4"/>
  <c r="B1086" i="4"/>
  <c r="B1085" i="4"/>
  <c r="B1084" i="4"/>
  <c r="B1083" i="4"/>
  <c r="B1082" i="4"/>
  <c r="B1081" i="4"/>
  <c r="B1080" i="4"/>
  <c r="B1079" i="4"/>
  <c r="B1078" i="4"/>
  <c r="B1077" i="4"/>
  <c r="B1076" i="4"/>
  <c r="B1075" i="4"/>
  <c r="B1074" i="4"/>
  <c r="B1073" i="4"/>
  <c r="B1072" i="4"/>
  <c r="B1071" i="4"/>
  <c r="B1070" i="4"/>
  <c r="B1069" i="4"/>
  <c r="B1068" i="4"/>
  <c r="B1067" i="4"/>
  <c r="B1066" i="4"/>
  <c r="B1065" i="4"/>
  <c r="B1064" i="4"/>
  <c r="B1063" i="4"/>
  <c r="B1062" i="4"/>
  <c r="B1061" i="4"/>
  <c r="B1060" i="4"/>
  <c r="B1059" i="4"/>
  <c r="B1058" i="4"/>
  <c r="B1057" i="4"/>
  <c r="B1056" i="4"/>
  <c r="B1055" i="4"/>
  <c r="B1054" i="4"/>
  <c r="B1053" i="4"/>
  <c r="B1052" i="4"/>
  <c r="B1051" i="4"/>
  <c r="B1050" i="4"/>
  <c r="B1049" i="4"/>
  <c r="B1048" i="4"/>
  <c r="B1047" i="4"/>
  <c r="B1046" i="4"/>
  <c r="B1045" i="4"/>
  <c r="B1044" i="4"/>
  <c r="B1043" i="4"/>
  <c r="B1042" i="4"/>
  <c r="B1041" i="4"/>
  <c r="B1040" i="4"/>
  <c r="B1039" i="4"/>
  <c r="B1038" i="4"/>
  <c r="B1037" i="4"/>
  <c r="B1036" i="4"/>
  <c r="B1035" i="4"/>
  <c r="B1034" i="4"/>
  <c r="B1033" i="4"/>
  <c r="B1032" i="4"/>
  <c r="B1031" i="4"/>
  <c r="B1030" i="4"/>
  <c r="B1029" i="4"/>
  <c r="B1028" i="4"/>
  <c r="B1027" i="4"/>
  <c r="B1026" i="4"/>
  <c r="B1025" i="4"/>
  <c r="B1024" i="4"/>
  <c r="B1023" i="4"/>
  <c r="B1022" i="4"/>
  <c r="B1021" i="4"/>
  <c r="B1020" i="4"/>
  <c r="B1019" i="4"/>
  <c r="B1018" i="4"/>
  <c r="B1017" i="4"/>
  <c r="B1016" i="4"/>
  <c r="B1015" i="4"/>
  <c r="B1014" i="4"/>
  <c r="B1013" i="4"/>
  <c r="B1012" i="4"/>
  <c r="B1011" i="4"/>
  <c r="B1010" i="4"/>
  <c r="B1009" i="4"/>
  <c r="B1008" i="4"/>
  <c r="B1007" i="4"/>
  <c r="B1006" i="4"/>
  <c r="B1005" i="4"/>
  <c r="B1004" i="4"/>
  <c r="B1003" i="4"/>
  <c r="B1002" i="4"/>
  <c r="B1001" i="4"/>
  <c r="B1000" i="4"/>
  <c r="B999" i="4"/>
  <c r="B998" i="4"/>
  <c r="B997" i="4"/>
  <c r="B996" i="4"/>
  <c r="B995" i="4"/>
  <c r="B994" i="4"/>
  <c r="B993" i="4"/>
  <c r="B992" i="4"/>
  <c r="B991" i="4"/>
  <c r="B990" i="4"/>
  <c r="B989" i="4"/>
  <c r="B988" i="4"/>
  <c r="B987" i="4"/>
  <c r="B986" i="4"/>
  <c r="B985" i="4"/>
  <c r="B984" i="4"/>
  <c r="B983" i="4"/>
  <c r="B982" i="4"/>
  <c r="N981"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N655" i="4"/>
  <c r="E655"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N329" i="4"/>
  <c r="E329"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B5" i="4"/>
  <c r="B4" i="4"/>
  <c r="K15" i="1"/>
  <c r="K51" i="1"/>
  <c r="K75" i="1"/>
  <c r="K99" i="1"/>
  <c r="K123" i="1"/>
  <c r="K135" i="1"/>
  <c r="K147" i="1"/>
  <c r="K171" i="1"/>
  <c r="K207" i="1"/>
  <c r="K231" i="1"/>
  <c r="K267" i="1"/>
  <c r="K279" i="1"/>
  <c r="K291" i="1"/>
  <c r="K315" i="1"/>
  <c r="J11" i="1"/>
  <c r="K11" i="1" s="1"/>
  <c r="J12" i="1"/>
  <c r="K12" i="1" s="1"/>
  <c r="J35" i="1"/>
  <c r="K35" i="1" s="1"/>
  <c r="J36" i="1"/>
  <c r="K36" i="1" s="1"/>
  <c r="J37" i="1"/>
  <c r="K37" i="1" s="1"/>
  <c r="J60" i="1"/>
  <c r="K60" i="1" s="1"/>
  <c r="J61" i="1"/>
  <c r="K61" i="1" s="1"/>
  <c r="J62" i="1"/>
  <c r="K62" i="1" s="1"/>
  <c r="J85" i="1"/>
  <c r="K85" i="1" s="1"/>
  <c r="J86" i="1"/>
  <c r="K86" i="1" s="1"/>
  <c r="J87" i="1"/>
  <c r="K87" i="1" s="1"/>
  <c r="J110" i="1"/>
  <c r="K110" i="1" s="1"/>
  <c r="J111" i="1"/>
  <c r="K111" i="1" s="1"/>
  <c r="J144" i="1"/>
  <c r="K144" i="1" s="1"/>
  <c r="J168" i="1"/>
  <c r="K168" i="1" s="1"/>
  <c r="J169" i="1"/>
  <c r="K169" i="1" s="1"/>
  <c r="J192" i="1"/>
  <c r="K192" i="1" s="1"/>
  <c r="J193" i="1"/>
  <c r="K193" i="1" s="1"/>
  <c r="J194" i="1"/>
  <c r="K194" i="1" s="1"/>
  <c r="J218" i="1"/>
  <c r="K218" i="1" s="1"/>
  <c r="J219" i="1"/>
  <c r="K219" i="1" s="1"/>
  <c r="J242" i="1"/>
  <c r="K242" i="1" s="1"/>
  <c r="J243" i="1"/>
  <c r="K243" i="1" s="1"/>
  <c r="J266" i="1"/>
  <c r="K266" i="1" s="1"/>
  <c r="J300" i="1"/>
  <c r="K300" i="1" s="1"/>
  <c r="J301" i="1"/>
  <c r="K301" i="1" s="1"/>
  <c r="J324" i="1"/>
  <c r="K324" i="1" s="1"/>
  <c r="J326" i="1"/>
  <c r="K326" i="1" s="1"/>
  <c r="E1959" i="1"/>
  <c r="G1959" i="1" s="1"/>
  <c r="N1959" i="1"/>
  <c r="P1959" i="1" s="1"/>
  <c r="N1633" i="1"/>
  <c r="P1633" i="1" s="1"/>
  <c r="E1307" i="1"/>
  <c r="G1307" i="1" s="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309" i="1"/>
  <c r="B1308"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N981"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657" i="1"/>
  <c r="B656" i="1"/>
  <c r="N655" i="1"/>
  <c r="P655" i="1" s="1"/>
  <c r="P339" i="1"/>
  <c r="P340" i="1"/>
  <c r="P341" i="1"/>
  <c r="P342" i="1"/>
  <c r="P351" i="1"/>
  <c r="P352" i="1"/>
  <c r="P353" i="1"/>
  <c r="P354" i="1"/>
  <c r="P363" i="1"/>
  <c r="P364" i="1"/>
  <c r="P365" i="1"/>
  <c r="P366" i="1"/>
  <c r="P375" i="1"/>
  <c r="P376" i="1"/>
  <c r="P377" i="1"/>
  <c r="P378" i="1"/>
  <c r="P387" i="1"/>
  <c r="P388" i="1"/>
  <c r="P389" i="1"/>
  <c r="P390" i="1"/>
  <c r="P399" i="1"/>
  <c r="P400" i="1"/>
  <c r="P401" i="1"/>
  <c r="P402" i="1"/>
  <c r="P411" i="1"/>
  <c r="P412" i="1"/>
  <c r="P413" i="1"/>
  <c r="P414" i="1"/>
  <c r="P423" i="1"/>
  <c r="P424" i="1"/>
  <c r="P425" i="1"/>
  <c r="P426" i="1"/>
  <c r="P435" i="1"/>
  <c r="P436" i="1"/>
  <c r="P437" i="1"/>
  <c r="P438" i="1"/>
  <c r="P447" i="1"/>
  <c r="P448" i="1"/>
  <c r="P449" i="1"/>
  <c r="P450" i="1"/>
  <c r="P459" i="1"/>
  <c r="P460" i="1"/>
  <c r="P461" i="1"/>
  <c r="P462" i="1"/>
  <c r="P471" i="1"/>
  <c r="P472" i="1"/>
  <c r="P473" i="1"/>
  <c r="P474" i="1"/>
  <c r="P483" i="1"/>
  <c r="P484" i="1"/>
  <c r="P485" i="1"/>
  <c r="P486" i="1"/>
  <c r="P495" i="1"/>
  <c r="P496" i="1"/>
  <c r="P497" i="1"/>
  <c r="P498" i="1"/>
  <c r="P507" i="1"/>
  <c r="P508" i="1"/>
  <c r="P509" i="1"/>
  <c r="P510" i="1"/>
  <c r="P519" i="1"/>
  <c r="P520" i="1"/>
  <c r="P521" i="1"/>
  <c r="P522" i="1"/>
  <c r="P531" i="1"/>
  <c r="P532" i="1"/>
  <c r="P533" i="1"/>
  <c r="P534" i="1"/>
  <c r="P543" i="1"/>
  <c r="P544" i="1"/>
  <c r="P545" i="1"/>
  <c r="P546" i="1"/>
  <c r="P555" i="1"/>
  <c r="P556" i="1"/>
  <c r="P557" i="1"/>
  <c r="P558" i="1"/>
  <c r="P567" i="1"/>
  <c r="P568" i="1"/>
  <c r="P569" i="1"/>
  <c r="P570" i="1"/>
  <c r="P579" i="1"/>
  <c r="P580" i="1"/>
  <c r="P581" i="1"/>
  <c r="P582" i="1"/>
  <c r="P591" i="1"/>
  <c r="P592" i="1"/>
  <c r="P593" i="1"/>
  <c r="P594" i="1"/>
  <c r="P603" i="1"/>
  <c r="P604" i="1"/>
  <c r="P605" i="1"/>
  <c r="P606" i="1"/>
  <c r="P615" i="1"/>
  <c r="P616" i="1"/>
  <c r="P617" i="1"/>
  <c r="P618" i="1"/>
  <c r="P627" i="1"/>
  <c r="P628" i="1"/>
  <c r="P629" i="1"/>
  <c r="P630" i="1"/>
  <c r="P639" i="1"/>
  <c r="P640" i="1"/>
  <c r="P641" i="1"/>
  <c r="P642" i="1"/>
  <c r="P651" i="1"/>
  <c r="P652" i="1"/>
  <c r="P653" i="1"/>
  <c r="P654" i="1"/>
  <c r="P330" i="1"/>
  <c r="B6" i="2"/>
  <c r="C15" i="2" s="1" a="1"/>
  <c r="C15" i="2" s="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31" i="1"/>
  <c r="P332" i="1"/>
  <c r="P333" i="1"/>
  <c r="P334" i="1"/>
  <c r="P335" i="1"/>
  <c r="P336" i="1"/>
  <c r="P337" i="1"/>
  <c r="P338" i="1"/>
  <c r="P343" i="1"/>
  <c r="P344" i="1"/>
  <c r="P345" i="1"/>
  <c r="P346" i="1"/>
  <c r="P347" i="1"/>
  <c r="P348" i="1"/>
  <c r="P349" i="1"/>
  <c r="P350" i="1"/>
  <c r="P355" i="1"/>
  <c r="P356" i="1"/>
  <c r="P357" i="1"/>
  <c r="P358" i="1"/>
  <c r="P359" i="1"/>
  <c r="P360" i="1"/>
  <c r="P361" i="1"/>
  <c r="P362" i="1"/>
  <c r="P367" i="1"/>
  <c r="P368" i="1"/>
  <c r="P369" i="1"/>
  <c r="P370" i="1"/>
  <c r="P371" i="1"/>
  <c r="P372" i="1"/>
  <c r="P373" i="1"/>
  <c r="P374" i="1"/>
  <c r="P379" i="1"/>
  <c r="P380" i="1"/>
  <c r="P381" i="1"/>
  <c r="P382" i="1"/>
  <c r="P383" i="1"/>
  <c r="P384" i="1"/>
  <c r="P385" i="1"/>
  <c r="P386" i="1"/>
  <c r="P391" i="1"/>
  <c r="P392" i="1"/>
  <c r="P393" i="1"/>
  <c r="P394" i="1"/>
  <c r="P395" i="1"/>
  <c r="P396" i="1"/>
  <c r="P397" i="1"/>
  <c r="P398" i="1"/>
  <c r="P403" i="1"/>
  <c r="P404" i="1"/>
  <c r="P405" i="1"/>
  <c r="P406" i="1"/>
  <c r="P407" i="1"/>
  <c r="P408" i="1"/>
  <c r="P409" i="1"/>
  <c r="P410" i="1"/>
  <c r="P415" i="1"/>
  <c r="P416" i="1"/>
  <c r="P417" i="1"/>
  <c r="P418" i="1"/>
  <c r="P419" i="1"/>
  <c r="P420" i="1"/>
  <c r="P421" i="1"/>
  <c r="P422" i="1"/>
  <c r="P427" i="1"/>
  <c r="P428" i="1"/>
  <c r="P429" i="1"/>
  <c r="P430" i="1"/>
  <c r="P431" i="1"/>
  <c r="P432" i="1"/>
  <c r="P433" i="1"/>
  <c r="P434" i="1"/>
  <c r="P439" i="1"/>
  <c r="P440" i="1"/>
  <c r="P441" i="1"/>
  <c r="P442" i="1"/>
  <c r="P443" i="1"/>
  <c r="P444" i="1"/>
  <c r="P445" i="1"/>
  <c r="P446" i="1"/>
  <c r="P451" i="1"/>
  <c r="P452" i="1"/>
  <c r="P453" i="1"/>
  <c r="P454" i="1"/>
  <c r="P455" i="1"/>
  <c r="P456" i="1"/>
  <c r="P457" i="1"/>
  <c r="P458" i="1"/>
  <c r="P463" i="1"/>
  <c r="P464" i="1"/>
  <c r="P465" i="1"/>
  <c r="P466" i="1"/>
  <c r="P467" i="1"/>
  <c r="P468" i="1"/>
  <c r="P469" i="1"/>
  <c r="P470" i="1"/>
  <c r="P475" i="1"/>
  <c r="P476" i="1"/>
  <c r="P477" i="1"/>
  <c r="P478" i="1"/>
  <c r="P479" i="1"/>
  <c r="P480" i="1"/>
  <c r="P481" i="1"/>
  <c r="P482" i="1"/>
  <c r="P487" i="1"/>
  <c r="P488" i="1"/>
  <c r="P489" i="1"/>
  <c r="P490" i="1"/>
  <c r="P491" i="1"/>
  <c r="P492" i="1"/>
  <c r="P493" i="1"/>
  <c r="P494" i="1"/>
  <c r="P499" i="1"/>
  <c r="P500" i="1"/>
  <c r="P501" i="1"/>
  <c r="P502" i="1"/>
  <c r="P503" i="1"/>
  <c r="P504" i="1"/>
  <c r="P505" i="1"/>
  <c r="P506" i="1"/>
  <c r="P511" i="1"/>
  <c r="P512" i="1"/>
  <c r="P513" i="1"/>
  <c r="P514" i="1"/>
  <c r="P515" i="1"/>
  <c r="P516" i="1"/>
  <c r="P517" i="1"/>
  <c r="P518" i="1"/>
  <c r="P523" i="1"/>
  <c r="P524" i="1"/>
  <c r="P525" i="1"/>
  <c r="P526" i="1"/>
  <c r="P527" i="1"/>
  <c r="P528" i="1"/>
  <c r="P529" i="1"/>
  <c r="P530" i="1"/>
  <c r="P535" i="1"/>
  <c r="P536" i="1"/>
  <c r="P537" i="1"/>
  <c r="P538" i="1"/>
  <c r="P539" i="1"/>
  <c r="P540" i="1"/>
  <c r="P541" i="1"/>
  <c r="P542" i="1"/>
  <c r="P547" i="1"/>
  <c r="P548" i="1"/>
  <c r="P549" i="1"/>
  <c r="P550" i="1"/>
  <c r="P551" i="1"/>
  <c r="P552" i="1"/>
  <c r="P553" i="1"/>
  <c r="P554" i="1"/>
  <c r="P559" i="1"/>
  <c r="P560" i="1"/>
  <c r="P561" i="1"/>
  <c r="P562" i="1"/>
  <c r="P563" i="1"/>
  <c r="P564" i="1"/>
  <c r="P565" i="1"/>
  <c r="P566" i="1"/>
  <c r="P571" i="1"/>
  <c r="P572" i="1"/>
  <c r="P573" i="1"/>
  <c r="P574" i="1"/>
  <c r="P575" i="1"/>
  <c r="P576" i="1"/>
  <c r="P577" i="1"/>
  <c r="P578" i="1"/>
  <c r="P583" i="1"/>
  <c r="P584" i="1"/>
  <c r="P585" i="1"/>
  <c r="P586" i="1"/>
  <c r="P587" i="1"/>
  <c r="P588" i="1"/>
  <c r="P589" i="1"/>
  <c r="P590" i="1"/>
  <c r="P595" i="1"/>
  <c r="P596" i="1"/>
  <c r="P597" i="1"/>
  <c r="P598" i="1"/>
  <c r="P599" i="1"/>
  <c r="P600" i="1"/>
  <c r="P601" i="1"/>
  <c r="P602" i="1"/>
  <c r="P607" i="1"/>
  <c r="P608" i="1"/>
  <c r="P609" i="1"/>
  <c r="P610" i="1"/>
  <c r="P611" i="1"/>
  <c r="P612" i="1"/>
  <c r="P613" i="1"/>
  <c r="P614" i="1"/>
  <c r="P619" i="1"/>
  <c r="P620" i="1"/>
  <c r="P621" i="1"/>
  <c r="P622" i="1"/>
  <c r="P623" i="1"/>
  <c r="P624" i="1"/>
  <c r="P625" i="1"/>
  <c r="P626" i="1"/>
  <c r="P631" i="1"/>
  <c r="P632" i="1"/>
  <c r="P633" i="1"/>
  <c r="P634" i="1"/>
  <c r="P635" i="1"/>
  <c r="P636" i="1"/>
  <c r="P637" i="1"/>
  <c r="P638" i="1"/>
  <c r="P643" i="1"/>
  <c r="P644" i="1"/>
  <c r="P645" i="1"/>
  <c r="P646" i="1"/>
  <c r="P647" i="1"/>
  <c r="P648" i="1"/>
  <c r="P649" i="1"/>
  <c r="P650" i="1"/>
  <c r="P4" i="1"/>
  <c r="N329" i="1"/>
  <c r="P329" i="1" s="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I330" i="1" s="1" a="1"/>
  <c r="I330" i="1" s="1"/>
  <c r="B331" i="1"/>
  <c r="B332" i="1"/>
  <c r="B333" i="1"/>
  <c r="B334" i="1"/>
  <c r="B335" i="1"/>
  <c r="B336" i="1"/>
  <c r="I336" i="1" s="1" a="1"/>
  <c r="I336" i="1" s="1"/>
  <c r="J336" i="1" s="1"/>
  <c r="K336" i="1" s="1"/>
  <c r="B337" i="1"/>
  <c r="I337" i="1" s="1" a="1"/>
  <c r="I337" i="1" s="1"/>
  <c r="J337" i="1" s="1"/>
  <c r="K337" i="1" s="1"/>
  <c r="B338" i="1"/>
  <c r="I338" i="1" s="1" a="1"/>
  <c r="I338" i="1" s="1"/>
  <c r="J338" i="1" s="1"/>
  <c r="K338" i="1" s="1"/>
  <c r="B339" i="1"/>
  <c r="I339" i="1" s="1" a="1"/>
  <c r="I339" i="1" s="1"/>
  <c r="J339" i="1" s="1"/>
  <c r="K339" i="1" s="1"/>
  <c r="B340" i="1"/>
  <c r="I340" i="1" s="1" a="1"/>
  <c r="I340" i="1" s="1"/>
  <c r="J340" i="1" s="1"/>
  <c r="K340" i="1" s="1"/>
  <c r="B341" i="1"/>
  <c r="B342" i="1"/>
  <c r="B343" i="1"/>
  <c r="B344" i="1"/>
  <c r="B345" i="1"/>
  <c r="B346" i="1"/>
  <c r="B347" i="1"/>
  <c r="B348" i="1"/>
  <c r="I348" i="1" s="1" a="1"/>
  <c r="I348" i="1" s="1"/>
  <c r="J348" i="1" s="1"/>
  <c r="K348" i="1" s="1"/>
  <c r="B349" i="1"/>
  <c r="I349" i="1" s="1" a="1"/>
  <c r="I349" i="1" s="1"/>
  <c r="J349" i="1" s="1"/>
  <c r="K349" i="1" s="1"/>
  <c r="B350" i="1"/>
  <c r="I350" i="1" s="1" a="1"/>
  <c r="I350" i="1" s="1"/>
  <c r="J350" i="1" s="1"/>
  <c r="K350" i="1" s="1"/>
  <c r="B351" i="1"/>
  <c r="I351" i="1" s="1" a="1"/>
  <c r="I351" i="1" s="1"/>
  <c r="J351" i="1" s="1"/>
  <c r="K351" i="1" s="1"/>
  <c r="B352" i="1"/>
  <c r="I352" i="1" s="1" a="1"/>
  <c r="I352" i="1" s="1"/>
  <c r="J352" i="1" s="1"/>
  <c r="K352" i="1" s="1"/>
  <c r="B353" i="1"/>
  <c r="B354" i="1"/>
  <c r="B355" i="1"/>
  <c r="B356" i="1"/>
  <c r="B357" i="1"/>
  <c r="B358" i="1"/>
  <c r="B359" i="1"/>
  <c r="B360" i="1"/>
  <c r="I360" i="1" s="1" a="1"/>
  <c r="I360" i="1" s="1"/>
  <c r="B361" i="1"/>
  <c r="I361" i="1" s="1" a="1"/>
  <c r="I361" i="1" s="1"/>
  <c r="J361" i="1" s="1"/>
  <c r="K361" i="1" s="1"/>
  <c r="B362" i="1"/>
  <c r="I362" i="1" s="1" a="1"/>
  <c r="I362" i="1" s="1"/>
  <c r="J362" i="1" s="1"/>
  <c r="K362" i="1" s="1"/>
  <c r="B363" i="1"/>
  <c r="I363" i="1" s="1" a="1"/>
  <c r="I363" i="1" s="1"/>
  <c r="J363" i="1" s="1"/>
  <c r="K363" i="1" s="1"/>
  <c r="B364" i="1"/>
  <c r="I364" i="1" s="1" a="1"/>
  <c r="I364" i="1" s="1"/>
  <c r="J364" i="1" s="1"/>
  <c r="K364" i="1" s="1"/>
  <c r="B365" i="1"/>
  <c r="B366" i="1"/>
  <c r="B367" i="1"/>
  <c r="B368" i="1"/>
  <c r="B369" i="1"/>
  <c r="B370" i="1"/>
  <c r="B371" i="1"/>
  <c r="B372" i="1"/>
  <c r="I372" i="1" s="1" a="1"/>
  <c r="I372" i="1" s="1"/>
  <c r="J372" i="1" s="1"/>
  <c r="K372" i="1" s="1"/>
  <c r="B373" i="1"/>
  <c r="I373" i="1" s="1" a="1"/>
  <c r="I373" i="1" s="1"/>
  <c r="J373" i="1" s="1"/>
  <c r="K373" i="1" s="1"/>
  <c r="B374" i="1"/>
  <c r="I374" i="1" s="1" a="1"/>
  <c r="I374" i="1" s="1"/>
  <c r="J374" i="1" s="1"/>
  <c r="K374" i="1" s="1"/>
  <c r="B375" i="1"/>
  <c r="I375" i="1" s="1" a="1"/>
  <c r="I375" i="1" s="1"/>
  <c r="I701" i="1" s="1" a="1"/>
  <c r="I701" i="1" s="1"/>
  <c r="J701" i="1" s="1"/>
  <c r="K701" i="1" s="1"/>
  <c r="B376" i="1"/>
  <c r="I376" i="1" s="1" a="1"/>
  <c r="I376" i="1" s="1"/>
  <c r="B377" i="1"/>
  <c r="B378" i="1"/>
  <c r="B379" i="1"/>
  <c r="B380" i="1"/>
  <c r="B381" i="1"/>
  <c r="B382" i="1"/>
  <c r="B383" i="1"/>
  <c r="B384" i="1"/>
  <c r="I384" i="1" s="1" a="1"/>
  <c r="I384" i="1" s="1"/>
  <c r="J384" i="1" s="1"/>
  <c r="K384" i="1" s="1"/>
  <c r="B385" i="1"/>
  <c r="I385" i="1" s="1" a="1"/>
  <c r="I385" i="1" s="1"/>
  <c r="J385" i="1" s="1"/>
  <c r="K385" i="1" s="1"/>
  <c r="B386" i="1"/>
  <c r="I386" i="1" s="1" a="1"/>
  <c r="I386" i="1" s="1"/>
  <c r="J386" i="1" s="1"/>
  <c r="K386" i="1" s="1"/>
  <c r="B387" i="1"/>
  <c r="I387" i="1" s="1" a="1"/>
  <c r="I387" i="1" s="1"/>
  <c r="J387" i="1" s="1"/>
  <c r="K387" i="1" s="1"/>
  <c r="B388" i="1"/>
  <c r="I388" i="1" s="1" a="1"/>
  <c r="I388" i="1" s="1"/>
  <c r="J388" i="1" s="1"/>
  <c r="K388" i="1" s="1"/>
  <c r="B389" i="1"/>
  <c r="B390" i="1"/>
  <c r="B391" i="1"/>
  <c r="B392" i="1"/>
  <c r="B393" i="1"/>
  <c r="B394" i="1"/>
  <c r="B395" i="1"/>
  <c r="B396" i="1"/>
  <c r="I396" i="1" s="1" a="1"/>
  <c r="I396" i="1" s="1"/>
  <c r="J396" i="1" s="1"/>
  <c r="K396" i="1" s="1"/>
  <c r="B397" i="1"/>
  <c r="I397" i="1" s="1" a="1"/>
  <c r="I397" i="1" s="1"/>
  <c r="J397" i="1" s="1"/>
  <c r="K397" i="1" s="1"/>
  <c r="B398" i="1"/>
  <c r="I398" i="1" s="1" a="1"/>
  <c r="I398" i="1" s="1"/>
  <c r="J398" i="1" s="1"/>
  <c r="K398" i="1" s="1"/>
  <c r="B399" i="1"/>
  <c r="I399" i="1" s="1" a="1"/>
  <c r="I399" i="1" s="1"/>
  <c r="J399" i="1" s="1"/>
  <c r="K399" i="1" s="1"/>
  <c r="B400" i="1"/>
  <c r="I400" i="1" s="1" a="1"/>
  <c r="I400" i="1" s="1"/>
  <c r="J400" i="1" s="1"/>
  <c r="K400" i="1" s="1"/>
  <c r="B401" i="1"/>
  <c r="B402" i="1"/>
  <c r="B403" i="1"/>
  <c r="B404" i="1"/>
  <c r="B405" i="1"/>
  <c r="B406" i="1"/>
  <c r="B407" i="1"/>
  <c r="B408" i="1"/>
  <c r="I408" i="1" s="1" a="1"/>
  <c r="I408" i="1" s="1"/>
  <c r="J408" i="1" s="1"/>
  <c r="K408" i="1" s="1"/>
  <c r="B409" i="1"/>
  <c r="I409" i="1" s="1" a="1"/>
  <c r="I409" i="1" s="1"/>
  <c r="I735" i="1" s="1" a="1"/>
  <c r="I735" i="1" s="1"/>
  <c r="J735" i="1" s="1"/>
  <c r="K735" i="1" s="1"/>
  <c r="B410" i="1"/>
  <c r="I410" i="1" s="1" a="1"/>
  <c r="I410" i="1" s="1"/>
  <c r="I736" i="1" s="1" a="1"/>
  <c r="I736" i="1" s="1"/>
  <c r="J736" i="1" s="1"/>
  <c r="K736" i="1" s="1"/>
  <c r="B411" i="1"/>
  <c r="I411" i="1" s="1" a="1"/>
  <c r="I411" i="1" s="1"/>
  <c r="J411" i="1" s="1"/>
  <c r="K411" i="1" s="1"/>
  <c r="B412" i="1"/>
  <c r="I412" i="1" s="1" a="1"/>
  <c r="I412" i="1" s="1"/>
  <c r="B413" i="1"/>
  <c r="B414" i="1"/>
  <c r="B415" i="1"/>
  <c r="B416" i="1"/>
  <c r="B417" i="1"/>
  <c r="B418" i="1"/>
  <c r="B419" i="1"/>
  <c r="B420" i="1"/>
  <c r="I420" i="1" s="1" a="1"/>
  <c r="I420" i="1" s="1"/>
  <c r="J420" i="1" s="1"/>
  <c r="K420" i="1" s="1"/>
  <c r="B421" i="1"/>
  <c r="I421" i="1" s="1" a="1"/>
  <c r="I421" i="1" s="1"/>
  <c r="J421" i="1" s="1"/>
  <c r="K421" i="1" s="1"/>
  <c r="B422" i="1"/>
  <c r="I422" i="1" s="1" a="1"/>
  <c r="I422" i="1" s="1"/>
  <c r="J422" i="1" s="1"/>
  <c r="K422" i="1" s="1"/>
  <c r="B423" i="1"/>
  <c r="I423" i="1" s="1" a="1"/>
  <c r="I423" i="1" s="1"/>
  <c r="J423" i="1" s="1"/>
  <c r="K423" i="1" s="1"/>
  <c r="B424" i="1"/>
  <c r="I424" i="1" s="1" a="1"/>
  <c r="I424" i="1" s="1"/>
  <c r="J424" i="1" s="1"/>
  <c r="K424" i="1" s="1"/>
  <c r="B425" i="1"/>
  <c r="B426" i="1"/>
  <c r="B427" i="1"/>
  <c r="B428" i="1"/>
  <c r="B429" i="1"/>
  <c r="B430" i="1"/>
  <c r="B431" i="1"/>
  <c r="B432" i="1"/>
  <c r="I432" i="1" s="1" a="1"/>
  <c r="I432" i="1" s="1"/>
  <c r="B433" i="1"/>
  <c r="I433" i="1" s="1" a="1"/>
  <c r="I433" i="1" s="1"/>
  <c r="I759" i="1" s="1" a="1"/>
  <c r="I759" i="1" s="1"/>
  <c r="J759" i="1" s="1"/>
  <c r="K759" i="1" s="1"/>
  <c r="B434" i="1"/>
  <c r="I434" i="1" s="1" a="1"/>
  <c r="I434" i="1" s="1"/>
  <c r="J434" i="1" s="1"/>
  <c r="K434" i="1" s="1"/>
  <c r="B435" i="1"/>
  <c r="I435" i="1" s="1" a="1"/>
  <c r="I435" i="1" s="1"/>
  <c r="J435" i="1" s="1"/>
  <c r="K435" i="1" s="1"/>
  <c r="B436" i="1"/>
  <c r="I436" i="1" s="1" a="1"/>
  <c r="I436" i="1" s="1"/>
  <c r="J436" i="1" s="1"/>
  <c r="K436" i="1" s="1"/>
  <c r="B437" i="1"/>
  <c r="B438" i="1"/>
  <c r="B439" i="1"/>
  <c r="B440" i="1"/>
  <c r="B441" i="1"/>
  <c r="B442" i="1"/>
  <c r="B443" i="1"/>
  <c r="B444" i="1"/>
  <c r="I444" i="1" s="1" a="1"/>
  <c r="I444" i="1" s="1"/>
  <c r="J444" i="1" s="1"/>
  <c r="K444" i="1" s="1"/>
  <c r="B445" i="1"/>
  <c r="I445" i="1" s="1" a="1"/>
  <c r="I445" i="1" s="1"/>
  <c r="J445" i="1" s="1"/>
  <c r="K445" i="1" s="1"/>
  <c r="B446" i="1"/>
  <c r="I446" i="1" s="1" a="1"/>
  <c r="I446" i="1" s="1"/>
  <c r="I772" i="1" s="1" a="1"/>
  <c r="I772" i="1" s="1"/>
  <c r="J772" i="1" s="1"/>
  <c r="K772" i="1" s="1"/>
  <c r="B447" i="1"/>
  <c r="I447" i="1" s="1" a="1"/>
  <c r="I447" i="1" s="1"/>
  <c r="J447" i="1" s="1"/>
  <c r="K447" i="1" s="1"/>
  <c r="B448" i="1"/>
  <c r="I448" i="1" s="1" a="1"/>
  <c r="I448" i="1" s="1"/>
  <c r="B449" i="1"/>
  <c r="B450" i="1"/>
  <c r="B451" i="1"/>
  <c r="B452" i="1"/>
  <c r="B453" i="1"/>
  <c r="B454" i="1"/>
  <c r="B455" i="1"/>
  <c r="B456" i="1"/>
  <c r="I456" i="1" s="1" a="1"/>
  <c r="I456" i="1" s="1"/>
  <c r="J456" i="1" s="1"/>
  <c r="K456" i="1" s="1"/>
  <c r="B457" i="1"/>
  <c r="I457" i="1" s="1" a="1"/>
  <c r="I457" i="1" s="1"/>
  <c r="I783" i="1" s="1" a="1"/>
  <c r="I783" i="1" s="1"/>
  <c r="I1109" i="1" s="1" a="1"/>
  <c r="I1109" i="1" s="1"/>
  <c r="J1109" i="1" s="1"/>
  <c r="K1109" i="1" s="1"/>
  <c r="B458" i="1"/>
  <c r="I458" i="1" s="1" a="1"/>
  <c r="I458" i="1" s="1"/>
  <c r="J458" i="1" s="1"/>
  <c r="K458" i="1" s="1"/>
  <c r="B459" i="1"/>
  <c r="I459" i="1" s="1" a="1"/>
  <c r="I459" i="1" s="1"/>
  <c r="I785" i="1" s="1" a="1"/>
  <c r="I785" i="1" s="1"/>
  <c r="J785" i="1" s="1"/>
  <c r="K785" i="1" s="1"/>
  <c r="B460" i="1"/>
  <c r="I460" i="1" s="1" a="1"/>
  <c r="I460" i="1" s="1"/>
  <c r="J460" i="1" s="1"/>
  <c r="K460" i="1" s="1"/>
  <c r="B461" i="1"/>
  <c r="B462" i="1"/>
  <c r="B463" i="1"/>
  <c r="B464" i="1"/>
  <c r="B465" i="1"/>
  <c r="B466" i="1"/>
  <c r="B467" i="1"/>
  <c r="B468" i="1"/>
  <c r="I468" i="1" s="1" a="1"/>
  <c r="I468" i="1" s="1"/>
  <c r="J468" i="1" s="1"/>
  <c r="K468" i="1" s="1"/>
  <c r="B469" i="1"/>
  <c r="I469" i="1" s="1" a="1"/>
  <c r="I469" i="1" s="1"/>
  <c r="J469" i="1" s="1"/>
  <c r="K469" i="1" s="1"/>
  <c r="B470" i="1"/>
  <c r="I470" i="1" s="1" a="1"/>
  <c r="I470" i="1" s="1"/>
  <c r="J470" i="1" s="1"/>
  <c r="K470" i="1" s="1"/>
  <c r="B471" i="1"/>
  <c r="I471" i="1" s="1" a="1"/>
  <c r="I471" i="1" s="1"/>
  <c r="J471" i="1" s="1"/>
  <c r="K471" i="1" s="1"/>
  <c r="B472" i="1"/>
  <c r="I472" i="1" s="1" a="1"/>
  <c r="I472" i="1" s="1"/>
  <c r="J472" i="1" s="1"/>
  <c r="K472" i="1" s="1"/>
  <c r="B473" i="1"/>
  <c r="B474" i="1"/>
  <c r="B475" i="1"/>
  <c r="B476" i="1"/>
  <c r="B477" i="1"/>
  <c r="B478" i="1"/>
  <c r="B479" i="1"/>
  <c r="B480" i="1"/>
  <c r="I480" i="1" s="1" a="1"/>
  <c r="I480" i="1" s="1"/>
  <c r="J480" i="1" s="1"/>
  <c r="K480" i="1" s="1"/>
  <c r="B481" i="1"/>
  <c r="I481" i="1" s="1" a="1"/>
  <c r="I481" i="1" s="1"/>
  <c r="J481" i="1" s="1"/>
  <c r="K481" i="1" s="1"/>
  <c r="B482" i="1"/>
  <c r="I482" i="1" s="1" a="1"/>
  <c r="I482" i="1" s="1"/>
  <c r="I808" i="1" s="1" a="1"/>
  <c r="I808" i="1" s="1"/>
  <c r="J808" i="1" s="1"/>
  <c r="K808" i="1" s="1"/>
  <c r="B483" i="1"/>
  <c r="I483" i="1" s="1" a="1"/>
  <c r="I483" i="1" s="1"/>
  <c r="J483" i="1" s="1"/>
  <c r="K483" i="1" s="1"/>
  <c r="B484" i="1"/>
  <c r="I484" i="1" s="1" a="1"/>
  <c r="I484" i="1" s="1"/>
  <c r="J484" i="1" s="1"/>
  <c r="K484" i="1" s="1"/>
  <c r="B485" i="1"/>
  <c r="B486" i="1"/>
  <c r="B487" i="1"/>
  <c r="B488" i="1"/>
  <c r="B489" i="1"/>
  <c r="B490" i="1"/>
  <c r="B491" i="1"/>
  <c r="B492" i="1"/>
  <c r="I492" i="1" s="1" a="1"/>
  <c r="I492" i="1" s="1"/>
  <c r="J492" i="1" s="1"/>
  <c r="K492" i="1" s="1"/>
  <c r="B493" i="1"/>
  <c r="I493" i="1" s="1" a="1"/>
  <c r="I493" i="1" s="1"/>
  <c r="J493" i="1" s="1"/>
  <c r="K493" i="1" s="1"/>
  <c r="B494" i="1"/>
  <c r="I494" i="1" s="1" a="1"/>
  <c r="I494" i="1" s="1"/>
  <c r="J494" i="1" s="1"/>
  <c r="K494" i="1" s="1"/>
  <c r="B495" i="1"/>
  <c r="I495" i="1" s="1" a="1"/>
  <c r="I495" i="1" s="1"/>
  <c r="J495" i="1" s="1"/>
  <c r="K495" i="1" s="1"/>
  <c r="B496" i="1"/>
  <c r="I496" i="1" s="1" a="1"/>
  <c r="I496" i="1" s="1"/>
  <c r="J496" i="1" s="1"/>
  <c r="K496" i="1" s="1"/>
  <c r="B497" i="1"/>
  <c r="B498" i="1"/>
  <c r="B499" i="1"/>
  <c r="B500" i="1"/>
  <c r="B501" i="1"/>
  <c r="B502" i="1"/>
  <c r="B503" i="1"/>
  <c r="B504" i="1"/>
  <c r="I504" i="1" s="1" a="1"/>
  <c r="I504" i="1" s="1"/>
  <c r="J504" i="1" s="1"/>
  <c r="K504" i="1" s="1"/>
  <c r="B505" i="1"/>
  <c r="I505" i="1" s="1" a="1"/>
  <c r="I505" i="1" s="1"/>
  <c r="J505" i="1" s="1"/>
  <c r="K505" i="1" s="1"/>
  <c r="B506" i="1"/>
  <c r="I506" i="1" s="1" a="1"/>
  <c r="I506" i="1" s="1"/>
  <c r="J506" i="1" s="1"/>
  <c r="K506" i="1" s="1"/>
  <c r="B507" i="1"/>
  <c r="I507" i="1" s="1" a="1"/>
  <c r="I507" i="1" s="1"/>
  <c r="J507" i="1" s="1"/>
  <c r="K507" i="1" s="1"/>
  <c r="B508" i="1"/>
  <c r="I508" i="1" s="1" a="1"/>
  <c r="I508" i="1" s="1"/>
  <c r="J508" i="1" s="1"/>
  <c r="K508" i="1" s="1"/>
  <c r="B509" i="1"/>
  <c r="B510" i="1"/>
  <c r="B511" i="1"/>
  <c r="B512" i="1"/>
  <c r="B513" i="1"/>
  <c r="B514" i="1"/>
  <c r="B515" i="1"/>
  <c r="B516" i="1"/>
  <c r="I516" i="1" s="1" a="1"/>
  <c r="I516" i="1" s="1"/>
  <c r="J516" i="1" s="1"/>
  <c r="K516" i="1" s="1"/>
  <c r="B517" i="1"/>
  <c r="I517" i="1" s="1" a="1"/>
  <c r="I517" i="1" s="1"/>
  <c r="J517" i="1" s="1"/>
  <c r="K517" i="1" s="1"/>
  <c r="B518" i="1"/>
  <c r="I518" i="1" s="1" a="1"/>
  <c r="I518" i="1" s="1"/>
  <c r="J518" i="1" s="1"/>
  <c r="K518" i="1" s="1"/>
  <c r="B519" i="1"/>
  <c r="I519" i="1" s="1" a="1"/>
  <c r="I519" i="1" s="1"/>
  <c r="B520" i="1"/>
  <c r="I520" i="1" s="1" a="1"/>
  <c r="I520" i="1" s="1"/>
  <c r="J520" i="1" s="1"/>
  <c r="K520" i="1" s="1"/>
  <c r="B521" i="1"/>
  <c r="B522" i="1"/>
  <c r="B523" i="1"/>
  <c r="B524" i="1"/>
  <c r="B525" i="1"/>
  <c r="B526" i="1"/>
  <c r="B527" i="1"/>
  <c r="B528" i="1"/>
  <c r="I528" i="1" s="1" a="1"/>
  <c r="I528" i="1" s="1"/>
  <c r="J528" i="1" s="1"/>
  <c r="K528" i="1" s="1"/>
  <c r="B529" i="1"/>
  <c r="I529" i="1" s="1" a="1"/>
  <c r="I529" i="1" s="1"/>
  <c r="I855" i="1" s="1" a="1"/>
  <c r="I855" i="1" s="1"/>
  <c r="J855" i="1" s="1"/>
  <c r="K855" i="1" s="1"/>
  <c r="B530" i="1"/>
  <c r="I530" i="1" s="1" a="1"/>
  <c r="I530" i="1" s="1"/>
  <c r="J530" i="1" s="1"/>
  <c r="K530" i="1" s="1"/>
  <c r="B531" i="1"/>
  <c r="I531" i="1" s="1" a="1"/>
  <c r="I531" i="1" s="1"/>
  <c r="J531" i="1" s="1"/>
  <c r="K531" i="1" s="1"/>
  <c r="B532" i="1"/>
  <c r="I532" i="1" s="1" a="1"/>
  <c r="I532" i="1" s="1"/>
  <c r="J532" i="1" s="1"/>
  <c r="K532" i="1" s="1"/>
  <c r="B533" i="1"/>
  <c r="B534" i="1"/>
  <c r="B535" i="1"/>
  <c r="B536" i="1"/>
  <c r="B537" i="1"/>
  <c r="B538" i="1"/>
  <c r="B539" i="1"/>
  <c r="B540" i="1"/>
  <c r="I540" i="1" s="1" a="1"/>
  <c r="I540" i="1" s="1"/>
  <c r="J540" i="1" s="1"/>
  <c r="K540" i="1" s="1"/>
  <c r="B541" i="1"/>
  <c r="I541" i="1" s="1" a="1"/>
  <c r="I541" i="1" s="1"/>
  <c r="J541" i="1" s="1"/>
  <c r="K541" i="1" s="1"/>
  <c r="B542" i="1"/>
  <c r="I542" i="1" s="1" a="1"/>
  <c r="I542" i="1" s="1"/>
  <c r="J542" i="1" s="1"/>
  <c r="K542" i="1" s="1"/>
  <c r="B543" i="1"/>
  <c r="I543" i="1" s="1" a="1"/>
  <c r="I543" i="1" s="1"/>
  <c r="J543" i="1" s="1"/>
  <c r="K543" i="1" s="1"/>
  <c r="B544" i="1"/>
  <c r="I544" i="1" s="1" a="1"/>
  <c r="I544" i="1" s="1"/>
  <c r="J544" i="1" s="1"/>
  <c r="K544" i="1" s="1"/>
  <c r="B545" i="1"/>
  <c r="B546" i="1"/>
  <c r="B547" i="1"/>
  <c r="B548" i="1"/>
  <c r="B549" i="1"/>
  <c r="B550" i="1"/>
  <c r="B551" i="1"/>
  <c r="B552" i="1"/>
  <c r="I552" i="1" s="1" a="1"/>
  <c r="I552" i="1" s="1"/>
  <c r="J552" i="1" s="1"/>
  <c r="K552" i="1" s="1"/>
  <c r="B553" i="1"/>
  <c r="I553" i="1" s="1" a="1"/>
  <c r="I553" i="1" s="1"/>
  <c r="J553" i="1" s="1"/>
  <c r="K553" i="1" s="1"/>
  <c r="B554" i="1"/>
  <c r="I554" i="1" s="1" a="1"/>
  <c r="I554" i="1" s="1"/>
  <c r="J554" i="1" s="1"/>
  <c r="K554" i="1" s="1"/>
  <c r="B555" i="1"/>
  <c r="I555" i="1" s="1" a="1"/>
  <c r="I555" i="1" s="1"/>
  <c r="J555" i="1" s="1"/>
  <c r="K555" i="1" s="1"/>
  <c r="B556" i="1"/>
  <c r="I556" i="1" s="1" a="1"/>
  <c r="I556" i="1" s="1"/>
  <c r="J556" i="1" s="1"/>
  <c r="K556" i="1" s="1"/>
  <c r="B557" i="1"/>
  <c r="B558" i="1"/>
  <c r="B559" i="1"/>
  <c r="B560" i="1"/>
  <c r="B561" i="1"/>
  <c r="B562" i="1"/>
  <c r="B563" i="1"/>
  <c r="B564" i="1"/>
  <c r="I564" i="1" s="1" a="1"/>
  <c r="I564" i="1" s="1"/>
  <c r="J564" i="1" s="1"/>
  <c r="K564" i="1" s="1"/>
  <c r="B565" i="1"/>
  <c r="I565" i="1" s="1" a="1"/>
  <c r="I565" i="1" s="1"/>
  <c r="J565" i="1" s="1"/>
  <c r="K565" i="1" s="1"/>
  <c r="B566" i="1"/>
  <c r="I566" i="1" s="1" a="1"/>
  <c r="I566" i="1" s="1"/>
  <c r="J566" i="1" s="1"/>
  <c r="K566" i="1" s="1"/>
  <c r="B567" i="1"/>
  <c r="I567" i="1" s="1" a="1"/>
  <c r="I567" i="1" s="1"/>
  <c r="J567" i="1" s="1"/>
  <c r="K567" i="1" s="1"/>
  <c r="B568" i="1"/>
  <c r="I568" i="1" s="1" a="1"/>
  <c r="I568" i="1" s="1"/>
  <c r="J568" i="1" s="1"/>
  <c r="K568" i="1" s="1"/>
  <c r="B569" i="1"/>
  <c r="B570" i="1"/>
  <c r="B571" i="1"/>
  <c r="B572" i="1"/>
  <c r="B573" i="1"/>
  <c r="B574" i="1"/>
  <c r="B575" i="1"/>
  <c r="B576" i="1"/>
  <c r="I576" i="1" s="1" a="1"/>
  <c r="I576" i="1" s="1"/>
  <c r="J576" i="1" s="1"/>
  <c r="K576" i="1" s="1"/>
  <c r="B577" i="1"/>
  <c r="I577" i="1" s="1" a="1"/>
  <c r="I577" i="1" s="1"/>
  <c r="J577" i="1" s="1"/>
  <c r="K577" i="1" s="1"/>
  <c r="B578" i="1"/>
  <c r="I578" i="1" s="1" a="1"/>
  <c r="I578" i="1" s="1"/>
  <c r="J578" i="1" s="1"/>
  <c r="K578" i="1" s="1"/>
  <c r="B579" i="1"/>
  <c r="I579" i="1" s="1" a="1"/>
  <c r="I579" i="1" s="1"/>
  <c r="J579" i="1" s="1"/>
  <c r="K579" i="1" s="1"/>
  <c r="B580" i="1"/>
  <c r="I580" i="1" s="1" a="1"/>
  <c r="I580" i="1" s="1"/>
  <c r="J580" i="1" s="1"/>
  <c r="K580" i="1" s="1"/>
  <c r="B581" i="1"/>
  <c r="B582" i="1"/>
  <c r="B583" i="1"/>
  <c r="B584" i="1"/>
  <c r="B585" i="1"/>
  <c r="B586" i="1"/>
  <c r="B587" i="1"/>
  <c r="B588" i="1"/>
  <c r="I588" i="1" s="1" a="1"/>
  <c r="I588" i="1" s="1"/>
  <c r="J588" i="1" s="1"/>
  <c r="K588" i="1" s="1"/>
  <c r="B589" i="1"/>
  <c r="I589" i="1" s="1" a="1"/>
  <c r="I589" i="1" s="1"/>
  <c r="I915" i="1" s="1" a="1"/>
  <c r="I915" i="1" s="1"/>
  <c r="B590" i="1"/>
  <c r="I590" i="1" s="1" a="1"/>
  <c r="I590" i="1" s="1"/>
  <c r="J590" i="1" s="1"/>
  <c r="K590" i="1" s="1"/>
  <c r="B591" i="1"/>
  <c r="I591" i="1" s="1" a="1"/>
  <c r="I591" i="1" s="1"/>
  <c r="J591" i="1" s="1"/>
  <c r="K591" i="1" s="1"/>
  <c r="B592" i="1"/>
  <c r="I592" i="1" s="1" a="1"/>
  <c r="I592" i="1" s="1"/>
  <c r="B593" i="1"/>
  <c r="B594" i="1"/>
  <c r="B595" i="1"/>
  <c r="B596" i="1"/>
  <c r="B597" i="1"/>
  <c r="B598" i="1"/>
  <c r="B599" i="1"/>
  <c r="B600" i="1"/>
  <c r="I600" i="1" s="1" a="1"/>
  <c r="I600" i="1" s="1"/>
  <c r="J600" i="1" s="1"/>
  <c r="K600" i="1" s="1"/>
  <c r="B601" i="1"/>
  <c r="I601" i="1" s="1" a="1"/>
  <c r="I601" i="1" s="1"/>
  <c r="B602" i="1"/>
  <c r="I602" i="1" s="1" a="1"/>
  <c r="I602" i="1" s="1"/>
  <c r="J602" i="1" s="1"/>
  <c r="K602" i="1" s="1"/>
  <c r="B603" i="1"/>
  <c r="I603" i="1" s="1" a="1"/>
  <c r="I603" i="1" s="1"/>
  <c r="B604" i="1"/>
  <c r="I604" i="1" s="1" a="1"/>
  <c r="I604" i="1" s="1"/>
  <c r="J604" i="1" s="1"/>
  <c r="K604" i="1" s="1"/>
  <c r="B605" i="1"/>
  <c r="B606" i="1"/>
  <c r="B607" i="1"/>
  <c r="B608" i="1"/>
  <c r="B609" i="1"/>
  <c r="B610" i="1"/>
  <c r="B611" i="1"/>
  <c r="B612" i="1"/>
  <c r="I612" i="1" s="1" a="1"/>
  <c r="I612" i="1" s="1"/>
  <c r="J612" i="1" s="1"/>
  <c r="K612" i="1" s="1"/>
  <c r="B613" i="1"/>
  <c r="I613" i="1" s="1" a="1"/>
  <c r="I613" i="1" s="1"/>
  <c r="J613" i="1" s="1"/>
  <c r="K613" i="1" s="1"/>
  <c r="B614" i="1"/>
  <c r="I614" i="1" s="1" a="1"/>
  <c r="I614" i="1" s="1"/>
  <c r="J614" i="1" s="1"/>
  <c r="K614" i="1" s="1"/>
  <c r="B615" i="1"/>
  <c r="I615" i="1" s="1" a="1"/>
  <c r="I615" i="1" s="1"/>
  <c r="J615" i="1" s="1"/>
  <c r="K615" i="1" s="1"/>
  <c r="B616" i="1"/>
  <c r="I616" i="1" s="1" a="1"/>
  <c r="I616" i="1" s="1"/>
  <c r="J616" i="1" s="1"/>
  <c r="K616" i="1" s="1"/>
  <c r="B617" i="1"/>
  <c r="B618" i="1"/>
  <c r="B619" i="1"/>
  <c r="B620" i="1"/>
  <c r="B621" i="1"/>
  <c r="B622" i="1"/>
  <c r="B623" i="1"/>
  <c r="B624" i="1"/>
  <c r="I624" i="1" s="1" a="1"/>
  <c r="I624" i="1" s="1"/>
  <c r="J624" i="1" s="1"/>
  <c r="K624" i="1" s="1"/>
  <c r="B625" i="1"/>
  <c r="I625" i="1" s="1" a="1"/>
  <c r="I625" i="1" s="1"/>
  <c r="J625" i="1" s="1"/>
  <c r="K625" i="1" s="1"/>
  <c r="B626" i="1"/>
  <c r="I626" i="1" s="1" a="1"/>
  <c r="I626" i="1" s="1"/>
  <c r="B627" i="1"/>
  <c r="I627" i="1" s="1" a="1"/>
  <c r="I627" i="1" s="1"/>
  <c r="J627" i="1" s="1"/>
  <c r="K627" i="1" s="1"/>
  <c r="B628" i="1"/>
  <c r="I628" i="1" s="1" a="1"/>
  <c r="I628" i="1" s="1"/>
  <c r="J628" i="1" s="1"/>
  <c r="K628" i="1" s="1"/>
  <c r="B629" i="1"/>
  <c r="B630" i="1"/>
  <c r="B631" i="1"/>
  <c r="B632" i="1"/>
  <c r="B633" i="1"/>
  <c r="B634" i="1"/>
  <c r="B635" i="1"/>
  <c r="B636" i="1"/>
  <c r="I636" i="1" s="1" a="1"/>
  <c r="I636" i="1" s="1"/>
  <c r="J636" i="1" s="1"/>
  <c r="K636" i="1" s="1"/>
  <c r="B637" i="1"/>
  <c r="I637" i="1" s="1" a="1"/>
  <c r="I637" i="1" s="1"/>
  <c r="J637" i="1" s="1"/>
  <c r="K637" i="1" s="1"/>
  <c r="B638" i="1"/>
  <c r="I638" i="1" s="1" a="1"/>
  <c r="I638" i="1" s="1"/>
  <c r="J638" i="1" s="1"/>
  <c r="K638" i="1" s="1"/>
  <c r="B639" i="1"/>
  <c r="I639" i="1" s="1" a="1"/>
  <c r="I639" i="1" s="1"/>
  <c r="J639" i="1" s="1"/>
  <c r="K639" i="1" s="1"/>
  <c r="B640" i="1"/>
  <c r="I640" i="1" s="1" a="1"/>
  <c r="I640" i="1" s="1"/>
  <c r="J640" i="1" s="1"/>
  <c r="K640" i="1" s="1"/>
  <c r="B641" i="1"/>
  <c r="B642" i="1"/>
  <c r="B643" i="1"/>
  <c r="B644" i="1"/>
  <c r="B645" i="1"/>
  <c r="B646" i="1"/>
  <c r="B647" i="1"/>
  <c r="B648" i="1"/>
  <c r="I648" i="1" s="1" a="1"/>
  <c r="I648" i="1" s="1"/>
  <c r="J648" i="1" s="1"/>
  <c r="K648" i="1" s="1"/>
  <c r="B649" i="1"/>
  <c r="I649" i="1" s="1" a="1"/>
  <c r="I649" i="1" s="1"/>
  <c r="J649" i="1" s="1"/>
  <c r="K649" i="1" s="1"/>
  <c r="B650" i="1"/>
  <c r="I650" i="1" s="1" a="1"/>
  <c r="I650" i="1" s="1"/>
  <c r="J650" i="1" s="1"/>
  <c r="K650" i="1" s="1"/>
  <c r="B651" i="1"/>
  <c r="I651" i="1" s="1" a="1"/>
  <c r="I651" i="1" s="1"/>
  <c r="J651" i="1" s="1"/>
  <c r="K651" i="1" s="1"/>
  <c r="B652" i="1"/>
  <c r="I652" i="1" s="1" a="1"/>
  <c r="I652" i="1" s="1"/>
  <c r="J652" i="1" s="1"/>
  <c r="K652" i="1" s="1"/>
  <c r="B653" i="1"/>
  <c r="B654" i="1"/>
  <c r="B655" i="1"/>
  <c r="B4"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E655" i="1"/>
  <c r="G655" i="1" s="1"/>
  <c r="G5" i="1"/>
  <c r="I5" i="1" s="1"/>
  <c r="J5" i="1" s="1"/>
  <c r="K5" i="1" s="1"/>
  <c r="G6" i="1"/>
  <c r="I6" i="1" s="1"/>
  <c r="J6" i="1" s="1"/>
  <c r="K6" i="1" s="1"/>
  <c r="G7" i="1"/>
  <c r="I7" i="1" s="1"/>
  <c r="J7" i="1" s="1"/>
  <c r="K7" i="1" s="1"/>
  <c r="G8" i="1"/>
  <c r="I8" i="1" s="1"/>
  <c r="J8" i="1" s="1"/>
  <c r="K8" i="1" s="1"/>
  <c r="G9" i="1"/>
  <c r="I9" i="1" s="1"/>
  <c r="J9" i="1" s="1"/>
  <c r="K9" i="1" s="1"/>
  <c r="G10" i="1"/>
  <c r="I10" i="1" s="1"/>
  <c r="J10" i="1" s="1"/>
  <c r="K10" i="1" s="1"/>
  <c r="G11" i="1"/>
  <c r="I11" i="1" s="1"/>
  <c r="G12" i="1"/>
  <c r="I12" i="1" s="1"/>
  <c r="G13" i="1"/>
  <c r="I13" i="1" s="1"/>
  <c r="J13" i="1" s="1"/>
  <c r="K13" i="1" s="1"/>
  <c r="G14" i="1"/>
  <c r="I14" i="1" s="1"/>
  <c r="J14" i="1" s="1"/>
  <c r="K14" i="1" s="1"/>
  <c r="G15" i="1"/>
  <c r="I15" i="1" s="1"/>
  <c r="J15" i="1" s="1"/>
  <c r="G16" i="1"/>
  <c r="I16" i="1" s="1"/>
  <c r="J16" i="1" s="1"/>
  <c r="K16" i="1" s="1"/>
  <c r="G17" i="1"/>
  <c r="I17" i="1" s="1"/>
  <c r="J17" i="1" s="1"/>
  <c r="K17" i="1" s="1"/>
  <c r="G18" i="1"/>
  <c r="I18" i="1" s="1"/>
  <c r="J18" i="1" s="1"/>
  <c r="K18" i="1" s="1"/>
  <c r="G19" i="1"/>
  <c r="I19" i="1" s="1"/>
  <c r="J19" i="1" s="1"/>
  <c r="K19" i="1" s="1"/>
  <c r="G20" i="1"/>
  <c r="I20" i="1" s="1"/>
  <c r="J20" i="1" s="1"/>
  <c r="K20" i="1" s="1"/>
  <c r="G21" i="1"/>
  <c r="I21" i="1" s="1"/>
  <c r="J21" i="1" s="1"/>
  <c r="K21" i="1" s="1"/>
  <c r="G22" i="1"/>
  <c r="I22" i="1" s="1"/>
  <c r="J22" i="1" s="1"/>
  <c r="K22" i="1" s="1"/>
  <c r="G23" i="1"/>
  <c r="I23" i="1" s="1"/>
  <c r="L23" i="1" s="1"/>
  <c r="G24" i="1"/>
  <c r="I24" i="1" s="1"/>
  <c r="J24" i="1" s="1"/>
  <c r="K24" i="1" s="1"/>
  <c r="G25" i="1"/>
  <c r="I25" i="1" s="1"/>
  <c r="J25" i="1" s="1"/>
  <c r="K25" i="1" s="1"/>
  <c r="G26" i="1"/>
  <c r="I26" i="1" s="1"/>
  <c r="J26" i="1" s="1"/>
  <c r="K26" i="1" s="1"/>
  <c r="G27" i="1"/>
  <c r="I27" i="1" s="1"/>
  <c r="J27" i="1" s="1"/>
  <c r="K27" i="1" s="1"/>
  <c r="G28" i="1"/>
  <c r="I28" i="1" s="1"/>
  <c r="J28" i="1" s="1"/>
  <c r="K28" i="1" s="1"/>
  <c r="G29" i="1"/>
  <c r="I29" i="1" s="1"/>
  <c r="J29" i="1" s="1"/>
  <c r="K29" i="1" s="1"/>
  <c r="G30" i="1"/>
  <c r="I30" i="1" s="1"/>
  <c r="J30" i="1" s="1"/>
  <c r="K30" i="1" s="1"/>
  <c r="G31" i="1"/>
  <c r="I31" i="1" s="1"/>
  <c r="J31" i="1" s="1"/>
  <c r="K31" i="1" s="1"/>
  <c r="G32" i="1"/>
  <c r="I32" i="1" s="1"/>
  <c r="J32" i="1" s="1"/>
  <c r="K32" i="1" s="1"/>
  <c r="G33" i="1"/>
  <c r="I33" i="1" s="1"/>
  <c r="J33" i="1" s="1"/>
  <c r="K33" i="1" s="1"/>
  <c r="G34" i="1"/>
  <c r="I34" i="1" s="1"/>
  <c r="J34" i="1" s="1"/>
  <c r="K34" i="1" s="1"/>
  <c r="G35" i="1"/>
  <c r="I35" i="1" s="1"/>
  <c r="G36" i="1"/>
  <c r="I36" i="1" s="1"/>
  <c r="G37" i="1"/>
  <c r="I37" i="1" s="1"/>
  <c r="G38" i="1"/>
  <c r="I38" i="1" s="1"/>
  <c r="J38" i="1" s="1"/>
  <c r="K38" i="1" s="1"/>
  <c r="G39" i="1"/>
  <c r="I39" i="1" s="1"/>
  <c r="J39" i="1" s="1"/>
  <c r="K39" i="1" s="1"/>
  <c r="G40" i="1"/>
  <c r="I40" i="1" s="1"/>
  <c r="J40" i="1" s="1"/>
  <c r="K40" i="1" s="1"/>
  <c r="G41" i="1"/>
  <c r="I41" i="1" s="1"/>
  <c r="J41" i="1" s="1"/>
  <c r="K41" i="1" s="1"/>
  <c r="G42" i="1"/>
  <c r="I42" i="1" s="1"/>
  <c r="J42" i="1" s="1"/>
  <c r="K42" i="1" s="1"/>
  <c r="G43" i="1"/>
  <c r="I43" i="1" s="1"/>
  <c r="J43" i="1" s="1"/>
  <c r="K43" i="1" s="1"/>
  <c r="G44" i="1"/>
  <c r="I44" i="1" s="1"/>
  <c r="J44" i="1" s="1"/>
  <c r="K44" i="1" s="1"/>
  <c r="G45" i="1"/>
  <c r="I45" i="1" s="1"/>
  <c r="J45" i="1" s="1"/>
  <c r="K45" i="1" s="1"/>
  <c r="G46" i="1"/>
  <c r="I46" i="1" s="1"/>
  <c r="J46" i="1" s="1"/>
  <c r="K46" i="1" s="1"/>
  <c r="G47" i="1"/>
  <c r="I47" i="1" s="1"/>
  <c r="J47" i="1" s="1"/>
  <c r="K47" i="1" s="1"/>
  <c r="G48" i="1"/>
  <c r="I48" i="1" s="1"/>
  <c r="J48" i="1" s="1"/>
  <c r="K48" i="1" s="1"/>
  <c r="G49" i="1"/>
  <c r="I49" i="1" s="1"/>
  <c r="J49" i="1" s="1"/>
  <c r="K49" i="1" s="1"/>
  <c r="G50" i="1"/>
  <c r="I50" i="1" s="1"/>
  <c r="J50" i="1" s="1"/>
  <c r="K50" i="1" s="1"/>
  <c r="G51" i="1"/>
  <c r="I51" i="1" s="1"/>
  <c r="J51" i="1" s="1"/>
  <c r="G52" i="1"/>
  <c r="I52" i="1" s="1"/>
  <c r="J52" i="1" s="1"/>
  <c r="K52" i="1" s="1"/>
  <c r="G53" i="1"/>
  <c r="I53" i="1" s="1"/>
  <c r="J53" i="1" s="1"/>
  <c r="K53" i="1" s="1"/>
  <c r="G54" i="1"/>
  <c r="I54" i="1" s="1"/>
  <c r="J54" i="1" s="1"/>
  <c r="K54" i="1" s="1"/>
  <c r="G55" i="1"/>
  <c r="I55" i="1" s="1"/>
  <c r="J55" i="1" s="1"/>
  <c r="K55" i="1" s="1"/>
  <c r="G56" i="1"/>
  <c r="I56" i="1" s="1"/>
  <c r="G57" i="1"/>
  <c r="I57" i="1" s="1"/>
  <c r="J57" i="1" s="1"/>
  <c r="K57" i="1" s="1"/>
  <c r="G58" i="1"/>
  <c r="I58" i="1" s="1"/>
  <c r="J58" i="1" s="1"/>
  <c r="K58" i="1" s="1"/>
  <c r="G59" i="1"/>
  <c r="I59" i="1" s="1"/>
  <c r="J59" i="1" s="1"/>
  <c r="K59" i="1" s="1"/>
  <c r="G60" i="1"/>
  <c r="I60" i="1" s="1"/>
  <c r="G61" i="1"/>
  <c r="I61" i="1" s="1"/>
  <c r="G62" i="1"/>
  <c r="I62" i="1" s="1"/>
  <c r="G63" i="1"/>
  <c r="I63" i="1" s="1"/>
  <c r="J63" i="1" s="1"/>
  <c r="K63" i="1" s="1"/>
  <c r="G64" i="1"/>
  <c r="I64" i="1" s="1"/>
  <c r="J64" i="1" s="1"/>
  <c r="K64" i="1" s="1"/>
  <c r="G65" i="1"/>
  <c r="I65" i="1" s="1"/>
  <c r="J65" i="1" s="1"/>
  <c r="K65" i="1" s="1"/>
  <c r="G66" i="1"/>
  <c r="I66" i="1" s="1"/>
  <c r="J66" i="1" s="1"/>
  <c r="K66" i="1" s="1"/>
  <c r="G67" i="1"/>
  <c r="I67" i="1" s="1"/>
  <c r="J67" i="1" s="1"/>
  <c r="K67" i="1" s="1"/>
  <c r="G68" i="1"/>
  <c r="I68" i="1" s="1"/>
  <c r="J68" i="1" s="1"/>
  <c r="K68" i="1" s="1"/>
  <c r="G69" i="1"/>
  <c r="I69" i="1" s="1"/>
  <c r="J69" i="1" s="1"/>
  <c r="K69" i="1" s="1"/>
  <c r="G70" i="1"/>
  <c r="I70" i="1" s="1"/>
  <c r="J70" i="1" s="1"/>
  <c r="K70" i="1" s="1"/>
  <c r="G71" i="1"/>
  <c r="I71" i="1" s="1"/>
  <c r="J71" i="1" s="1"/>
  <c r="K71" i="1" s="1"/>
  <c r="G72" i="1"/>
  <c r="I72" i="1" s="1"/>
  <c r="L72" i="1" s="1"/>
  <c r="G73" i="1"/>
  <c r="I73" i="1" s="1"/>
  <c r="J73" i="1" s="1"/>
  <c r="K73" i="1" s="1"/>
  <c r="G74" i="1"/>
  <c r="I74" i="1" s="1"/>
  <c r="J74" i="1" s="1"/>
  <c r="K74" i="1" s="1"/>
  <c r="G75" i="1"/>
  <c r="I75" i="1" s="1"/>
  <c r="J75" i="1" s="1"/>
  <c r="G76" i="1"/>
  <c r="I76" i="1" s="1"/>
  <c r="J76" i="1" s="1"/>
  <c r="K76" i="1" s="1"/>
  <c r="G77" i="1"/>
  <c r="I77" i="1" s="1"/>
  <c r="J77" i="1" s="1"/>
  <c r="K77" i="1" s="1"/>
  <c r="G78" i="1"/>
  <c r="I78" i="1" s="1"/>
  <c r="J78" i="1" s="1"/>
  <c r="K78" i="1" s="1"/>
  <c r="G79" i="1"/>
  <c r="I79" i="1" s="1"/>
  <c r="J79" i="1" s="1"/>
  <c r="K79" i="1" s="1"/>
  <c r="G80" i="1"/>
  <c r="I80" i="1" s="1"/>
  <c r="J80" i="1" s="1"/>
  <c r="K80" i="1" s="1"/>
  <c r="G81" i="1"/>
  <c r="I81" i="1" s="1"/>
  <c r="J81" i="1" s="1"/>
  <c r="K81" i="1" s="1"/>
  <c r="G82" i="1"/>
  <c r="I82" i="1" s="1"/>
  <c r="J82" i="1" s="1"/>
  <c r="K82" i="1" s="1"/>
  <c r="G83" i="1"/>
  <c r="I83" i="1" s="1"/>
  <c r="J83" i="1" s="1"/>
  <c r="K83" i="1" s="1"/>
  <c r="G84" i="1"/>
  <c r="I84" i="1" s="1"/>
  <c r="J84" i="1" s="1"/>
  <c r="K84" i="1" s="1"/>
  <c r="G85" i="1"/>
  <c r="I85" i="1" s="1"/>
  <c r="G86" i="1"/>
  <c r="I86" i="1" s="1"/>
  <c r="G87" i="1"/>
  <c r="I87" i="1" s="1"/>
  <c r="G88" i="1"/>
  <c r="I88" i="1" s="1"/>
  <c r="J88" i="1" s="1"/>
  <c r="K88" i="1" s="1"/>
  <c r="G89" i="1"/>
  <c r="I89" i="1" s="1"/>
  <c r="J89" i="1" s="1"/>
  <c r="K89" i="1" s="1"/>
  <c r="G90" i="1"/>
  <c r="I90" i="1" s="1"/>
  <c r="J90" i="1" s="1"/>
  <c r="K90" i="1" s="1"/>
  <c r="G91" i="1"/>
  <c r="I91" i="1" s="1"/>
  <c r="J91" i="1" s="1"/>
  <c r="K91" i="1" s="1"/>
  <c r="G92" i="1"/>
  <c r="I92" i="1" s="1"/>
  <c r="J92" i="1" s="1"/>
  <c r="K92" i="1" s="1"/>
  <c r="G93" i="1"/>
  <c r="I93" i="1" s="1"/>
  <c r="J93" i="1" s="1"/>
  <c r="K93" i="1" s="1"/>
  <c r="G94" i="1"/>
  <c r="I94" i="1" s="1"/>
  <c r="J94" i="1" s="1"/>
  <c r="K94" i="1" s="1"/>
  <c r="G95" i="1"/>
  <c r="I95" i="1" s="1"/>
  <c r="J95" i="1" s="1"/>
  <c r="K95" i="1" s="1"/>
  <c r="G96" i="1"/>
  <c r="I96" i="1" s="1"/>
  <c r="L96" i="1" s="1"/>
  <c r="G97" i="1"/>
  <c r="I97" i="1" s="1"/>
  <c r="J97" i="1" s="1"/>
  <c r="K97" i="1" s="1"/>
  <c r="G98" i="1"/>
  <c r="I98" i="1" s="1"/>
  <c r="J98" i="1" s="1"/>
  <c r="K98" i="1" s="1"/>
  <c r="G99" i="1"/>
  <c r="I99" i="1" s="1"/>
  <c r="J99" i="1" s="1"/>
  <c r="G100" i="1"/>
  <c r="I100" i="1" s="1"/>
  <c r="J100" i="1" s="1"/>
  <c r="K100" i="1" s="1"/>
  <c r="G101" i="1"/>
  <c r="I101" i="1" s="1"/>
  <c r="J101" i="1" s="1"/>
  <c r="K101" i="1" s="1"/>
  <c r="G102" i="1"/>
  <c r="I102" i="1" s="1"/>
  <c r="J102" i="1" s="1"/>
  <c r="K102" i="1" s="1"/>
  <c r="G103" i="1"/>
  <c r="I103" i="1" s="1"/>
  <c r="J103" i="1" s="1"/>
  <c r="K103" i="1" s="1"/>
  <c r="G104" i="1"/>
  <c r="I104" i="1" s="1"/>
  <c r="J104" i="1" s="1"/>
  <c r="K104" i="1" s="1"/>
  <c r="G105" i="1"/>
  <c r="I105" i="1" s="1"/>
  <c r="J105" i="1" s="1"/>
  <c r="K105" i="1" s="1"/>
  <c r="G106" i="1"/>
  <c r="I106" i="1" s="1"/>
  <c r="J106" i="1" s="1"/>
  <c r="K106" i="1" s="1"/>
  <c r="G107" i="1"/>
  <c r="I107" i="1" s="1"/>
  <c r="J107" i="1" s="1"/>
  <c r="K107" i="1" s="1"/>
  <c r="G108" i="1"/>
  <c r="I108" i="1" s="1"/>
  <c r="J108" i="1" s="1"/>
  <c r="K108" i="1" s="1"/>
  <c r="G109" i="1"/>
  <c r="I109" i="1" s="1"/>
  <c r="J109" i="1" s="1"/>
  <c r="K109" i="1" s="1"/>
  <c r="G110" i="1"/>
  <c r="I110" i="1" s="1"/>
  <c r="G111" i="1"/>
  <c r="I111" i="1" s="1"/>
  <c r="G112" i="1"/>
  <c r="I112" i="1" s="1"/>
  <c r="J112" i="1" s="1"/>
  <c r="K112" i="1" s="1"/>
  <c r="G113" i="1"/>
  <c r="I113" i="1" s="1"/>
  <c r="J113" i="1" s="1"/>
  <c r="K113" i="1" s="1"/>
  <c r="G114" i="1"/>
  <c r="I114" i="1" s="1"/>
  <c r="J114" i="1" s="1"/>
  <c r="K114" i="1" s="1"/>
  <c r="G115" i="1"/>
  <c r="I115" i="1" s="1"/>
  <c r="J115" i="1" s="1"/>
  <c r="K115" i="1" s="1"/>
  <c r="G116" i="1"/>
  <c r="I116" i="1" s="1"/>
  <c r="J116" i="1" s="1"/>
  <c r="K116" i="1" s="1"/>
  <c r="G117" i="1"/>
  <c r="I117" i="1" s="1"/>
  <c r="J117" i="1" s="1"/>
  <c r="K117" i="1" s="1"/>
  <c r="G118" i="1"/>
  <c r="I118" i="1" s="1"/>
  <c r="J118" i="1" s="1"/>
  <c r="K118" i="1" s="1"/>
  <c r="G119" i="1"/>
  <c r="I119" i="1" s="1"/>
  <c r="J119" i="1" s="1"/>
  <c r="K119" i="1" s="1"/>
  <c r="G120" i="1"/>
  <c r="I120" i="1" s="1"/>
  <c r="J120" i="1" s="1"/>
  <c r="K120" i="1" s="1"/>
  <c r="G121" i="1"/>
  <c r="I121" i="1" s="1"/>
  <c r="J121" i="1" s="1"/>
  <c r="K121" i="1" s="1"/>
  <c r="G122" i="1"/>
  <c r="I122" i="1" s="1"/>
  <c r="J122" i="1" s="1"/>
  <c r="K122" i="1" s="1"/>
  <c r="G123" i="1"/>
  <c r="I123" i="1" s="1"/>
  <c r="J123" i="1" s="1"/>
  <c r="G124" i="1"/>
  <c r="I124" i="1" s="1"/>
  <c r="J124" i="1" s="1"/>
  <c r="K124" i="1" s="1"/>
  <c r="G125" i="1"/>
  <c r="I125" i="1" s="1"/>
  <c r="J125" i="1" s="1"/>
  <c r="K125" i="1" s="1"/>
  <c r="G126" i="1"/>
  <c r="I126" i="1" s="1"/>
  <c r="J126" i="1" s="1"/>
  <c r="K126" i="1" s="1"/>
  <c r="G127" i="1"/>
  <c r="I127" i="1" s="1"/>
  <c r="J127" i="1" s="1"/>
  <c r="K127" i="1" s="1"/>
  <c r="G128" i="1"/>
  <c r="I128" i="1" s="1"/>
  <c r="J128" i="1" s="1"/>
  <c r="K128" i="1" s="1"/>
  <c r="G129" i="1"/>
  <c r="I129" i="1" s="1"/>
  <c r="J129" i="1" s="1"/>
  <c r="K129" i="1" s="1"/>
  <c r="G130" i="1"/>
  <c r="I130" i="1" s="1"/>
  <c r="L130" i="1" s="1"/>
  <c r="G131" i="1"/>
  <c r="I131" i="1" s="1"/>
  <c r="L131" i="1" s="1"/>
  <c r="G132" i="1"/>
  <c r="I132" i="1" s="1"/>
  <c r="L132" i="1" s="1"/>
  <c r="G133" i="1"/>
  <c r="I133" i="1" s="1"/>
  <c r="J133" i="1" s="1"/>
  <c r="K133" i="1" s="1"/>
  <c r="G134" i="1"/>
  <c r="I134" i="1" s="1"/>
  <c r="J134" i="1" s="1"/>
  <c r="K134" i="1" s="1"/>
  <c r="G135" i="1"/>
  <c r="I135" i="1" s="1"/>
  <c r="J135" i="1" s="1"/>
  <c r="G136" i="1"/>
  <c r="I136" i="1" s="1"/>
  <c r="J136" i="1" s="1"/>
  <c r="K136" i="1" s="1"/>
  <c r="G137" i="1"/>
  <c r="I137" i="1" s="1"/>
  <c r="J137" i="1" s="1"/>
  <c r="K137" i="1" s="1"/>
  <c r="G138" i="1"/>
  <c r="I138" i="1" s="1"/>
  <c r="J138" i="1" s="1"/>
  <c r="K138" i="1" s="1"/>
  <c r="G139" i="1"/>
  <c r="I139" i="1" s="1"/>
  <c r="J139" i="1" s="1"/>
  <c r="K139" i="1" s="1"/>
  <c r="G140" i="1"/>
  <c r="I140" i="1" s="1"/>
  <c r="J140" i="1" s="1"/>
  <c r="K140" i="1" s="1"/>
  <c r="G141" i="1"/>
  <c r="I141" i="1" s="1"/>
  <c r="J141" i="1" s="1"/>
  <c r="K141" i="1" s="1"/>
  <c r="G142" i="1"/>
  <c r="I142" i="1" s="1"/>
  <c r="J142" i="1" s="1"/>
  <c r="K142" i="1" s="1"/>
  <c r="G143" i="1"/>
  <c r="I143" i="1" s="1"/>
  <c r="J143" i="1" s="1"/>
  <c r="K143" i="1" s="1"/>
  <c r="G144" i="1"/>
  <c r="I144" i="1" s="1"/>
  <c r="G145" i="1"/>
  <c r="I145" i="1" s="1"/>
  <c r="J145" i="1" s="1"/>
  <c r="K145" i="1" s="1"/>
  <c r="G146" i="1"/>
  <c r="I146" i="1" s="1"/>
  <c r="J146" i="1" s="1"/>
  <c r="K146" i="1" s="1"/>
  <c r="G147" i="1"/>
  <c r="I147" i="1" s="1"/>
  <c r="J147" i="1" s="1"/>
  <c r="G148" i="1"/>
  <c r="I148" i="1" s="1"/>
  <c r="J148" i="1" s="1"/>
  <c r="K148" i="1" s="1"/>
  <c r="G149" i="1"/>
  <c r="I149" i="1" s="1"/>
  <c r="G150" i="1"/>
  <c r="I150" i="1" s="1"/>
  <c r="J150" i="1" s="1"/>
  <c r="K150" i="1" s="1"/>
  <c r="G151" i="1"/>
  <c r="I151" i="1" s="1"/>
  <c r="J151" i="1" s="1"/>
  <c r="K151" i="1" s="1"/>
  <c r="G152" i="1"/>
  <c r="I152" i="1" s="1"/>
  <c r="J152" i="1" s="1"/>
  <c r="K152" i="1" s="1"/>
  <c r="G153" i="1"/>
  <c r="I153" i="1" s="1"/>
  <c r="J153" i="1" s="1"/>
  <c r="K153" i="1" s="1"/>
  <c r="G154" i="1"/>
  <c r="I154" i="1" s="1"/>
  <c r="J154" i="1" s="1"/>
  <c r="K154" i="1" s="1"/>
  <c r="G155" i="1"/>
  <c r="I155" i="1" s="1"/>
  <c r="J155" i="1" s="1"/>
  <c r="K155" i="1" s="1"/>
  <c r="G156" i="1"/>
  <c r="I156" i="1" s="1"/>
  <c r="L156" i="1" s="1"/>
  <c r="G157" i="1"/>
  <c r="I157" i="1" s="1"/>
  <c r="J157" i="1" s="1"/>
  <c r="K157" i="1" s="1"/>
  <c r="G158" i="1"/>
  <c r="I158" i="1" s="1"/>
  <c r="J158" i="1" s="1"/>
  <c r="K158" i="1" s="1"/>
  <c r="G159" i="1"/>
  <c r="I159" i="1" s="1"/>
  <c r="J159" i="1" s="1"/>
  <c r="K159" i="1" s="1"/>
  <c r="G160" i="1"/>
  <c r="I160" i="1" s="1"/>
  <c r="J160" i="1" s="1"/>
  <c r="K160" i="1" s="1"/>
  <c r="G161" i="1"/>
  <c r="I161" i="1" s="1"/>
  <c r="J161" i="1" s="1"/>
  <c r="K161" i="1" s="1"/>
  <c r="G162" i="1"/>
  <c r="I162" i="1" s="1"/>
  <c r="G163" i="1"/>
  <c r="I163" i="1" s="1"/>
  <c r="J163" i="1" s="1"/>
  <c r="K163" i="1" s="1"/>
  <c r="G164" i="1"/>
  <c r="I164" i="1" s="1"/>
  <c r="J164" i="1" s="1"/>
  <c r="K164" i="1" s="1"/>
  <c r="G165" i="1"/>
  <c r="I165" i="1" s="1"/>
  <c r="J165" i="1" s="1"/>
  <c r="K165" i="1" s="1"/>
  <c r="G166" i="1"/>
  <c r="I166" i="1" s="1"/>
  <c r="J166" i="1" s="1"/>
  <c r="K166" i="1" s="1"/>
  <c r="G167" i="1"/>
  <c r="I167" i="1" s="1"/>
  <c r="J167" i="1" s="1"/>
  <c r="K167" i="1" s="1"/>
  <c r="G168" i="1"/>
  <c r="I168" i="1" s="1"/>
  <c r="G169" i="1"/>
  <c r="I169" i="1" s="1"/>
  <c r="G170" i="1"/>
  <c r="I170" i="1" s="1"/>
  <c r="J170" i="1" s="1"/>
  <c r="K170" i="1" s="1"/>
  <c r="G171" i="1"/>
  <c r="I171" i="1" s="1"/>
  <c r="J171" i="1" s="1"/>
  <c r="G172" i="1"/>
  <c r="I172" i="1" s="1"/>
  <c r="J172" i="1" s="1"/>
  <c r="K172" i="1" s="1"/>
  <c r="G173" i="1"/>
  <c r="I173" i="1" s="1"/>
  <c r="J173" i="1" s="1"/>
  <c r="K173" i="1" s="1"/>
  <c r="G174" i="1"/>
  <c r="I174" i="1" s="1"/>
  <c r="J174" i="1" s="1"/>
  <c r="K174" i="1" s="1"/>
  <c r="G175" i="1"/>
  <c r="I175" i="1" s="1"/>
  <c r="J175" i="1" s="1"/>
  <c r="K175" i="1" s="1"/>
  <c r="G176" i="1"/>
  <c r="I176" i="1" s="1"/>
  <c r="J176" i="1" s="1"/>
  <c r="K176" i="1" s="1"/>
  <c r="G177" i="1"/>
  <c r="I177" i="1" s="1"/>
  <c r="J177" i="1" s="1"/>
  <c r="K177" i="1" s="1"/>
  <c r="G178" i="1"/>
  <c r="I178" i="1" s="1"/>
  <c r="J178" i="1" s="1"/>
  <c r="K178" i="1" s="1"/>
  <c r="G179" i="1"/>
  <c r="I179" i="1" s="1"/>
  <c r="J179" i="1" s="1"/>
  <c r="K179" i="1" s="1"/>
  <c r="G180" i="1"/>
  <c r="I180" i="1" s="1"/>
  <c r="J180" i="1" s="1"/>
  <c r="K180" i="1" s="1"/>
  <c r="G181" i="1"/>
  <c r="I181" i="1" s="1"/>
  <c r="J181" i="1" s="1"/>
  <c r="K181" i="1" s="1"/>
  <c r="G182" i="1"/>
  <c r="I182" i="1" s="1"/>
  <c r="J182" i="1" s="1"/>
  <c r="K182" i="1" s="1"/>
  <c r="G183" i="1"/>
  <c r="I183" i="1" s="1"/>
  <c r="J183" i="1" s="1"/>
  <c r="K183" i="1" s="1"/>
  <c r="G184" i="1"/>
  <c r="I184" i="1" s="1"/>
  <c r="J184" i="1" s="1"/>
  <c r="K184" i="1" s="1"/>
  <c r="G185" i="1"/>
  <c r="I185" i="1" s="1"/>
  <c r="J185" i="1" s="1"/>
  <c r="K185" i="1" s="1"/>
  <c r="G186" i="1"/>
  <c r="I186" i="1" s="1"/>
  <c r="G187" i="1"/>
  <c r="I187" i="1" s="1"/>
  <c r="J187" i="1" s="1"/>
  <c r="K187" i="1" s="1"/>
  <c r="G188" i="1"/>
  <c r="I188" i="1" s="1"/>
  <c r="J188" i="1" s="1"/>
  <c r="K188" i="1" s="1"/>
  <c r="G189" i="1"/>
  <c r="I189" i="1" s="1"/>
  <c r="J189" i="1" s="1"/>
  <c r="K189" i="1" s="1"/>
  <c r="G190" i="1"/>
  <c r="I190" i="1" s="1"/>
  <c r="J190" i="1" s="1"/>
  <c r="K190" i="1" s="1"/>
  <c r="G191" i="1"/>
  <c r="I191" i="1" s="1"/>
  <c r="J191" i="1" s="1"/>
  <c r="K191" i="1" s="1"/>
  <c r="G192" i="1"/>
  <c r="I192" i="1" s="1"/>
  <c r="G193" i="1"/>
  <c r="I193" i="1" s="1"/>
  <c r="G194" i="1"/>
  <c r="I194" i="1" s="1"/>
  <c r="G195" i="1"/>
  <c r="I195" i="1" s="1"/>
  <c r="J195" i="1" s="1"/>
  <c r="K195" i="1" s="1"/>
  <c r="G196" i="1"/>
  <c r="I196" i="1" s="1"/>
  <c r="J196" i="1" s="1"/>
  <c r="K196" i="1" s="1"/>
  <c r="G197" i="1"/>
  <c r="I197" i="1" s="1"/>
  <c r="G198" i="1"/>
  <c r="I198" i="1" s="1"/>
  <c r="J198" i="1" s="1"/>
  <c r="K198" i="1" s="1"/>
  <c r="G199" i="1"/>
  <c r="I199" i="1" s="1"/>
  <c r="J199" i="1" s="1"/>
  <c r="K199" i="1" s="1"/>
  <c r="G200" i="1"/>
  <c r="I200" i="1" s="1"/>
  <c r="J200" i="1" s="1"/>
  <c r="K200" i="1" s="1"/>
  <c r="G201" i="1"/>
  <c r="I201" i="1" s="1"/>
  <c r="J201" i="1" s="1"/>
  <c r="K201" i="1" s="1"/>
  <c r="G202" i="1"/>
  <c r="I202" i="1" s="1"/>
  <c r="J202" i="1" s="1"/>
  <c r="K202" i="1" s="1"/>
  <c r="G203" i="1"/>
  <c r="I203" i="1" s="1"/>
  <c r="J203" i="1" s="1"/>
  <c r="K203" i="1" s="1"/>
  <c r="G204" i="1"/>
  <c r="I204" i="1" s="1"/>
  <c r="J204" i="1" s="1"/>
  <c r="K204" i="1" s="1"/>
  <c r="G205" i="1"/>
  <c r="I205" i="1" s="1"/>
  <c r="J205" i="1" s="1"/>
  <c r="K205" i="1" s="1"/>
  <c r="G206" i="1"/>
  <c r="I206" i="1" s="1"/>
  <c r="J206" i="1" s="1"/>
  <c r="K206" i="1" s="1"/>
  <c r="G207" i="1"/>
  <c r="I207" i="1" s="1"/>
  <c r="J207" i="1" s="1"/>
  <c r="G208" i="1"/>
  <c r="I208" i="1" s="1"/>
  <c r="J208" i="1" s="1"/>
  <c r="K208" i="1" s="1"/>
  <c r="G209" i="1"/>
  <c r="I209" i="1" s="1"/>
  <c r="J209" i="1" s="1"/>
  <c r="K209" i="1" s="1"/>
  <c r="G210" i="1"/>
  <c r="I210" i="1" s="1"/>
  <c r="J210" i="1" s="1"/>
  <c r="K210" i="1" s="1"/>
  <c r="G211" i="1"/>
  <c r="I211" i="1" s="1"/>
  <c r="J211" i="1" s="1"/>
  <c r="K211" i="1" s="1"/>
  <c r="G212" i="1"/>
  <c r="I212" i="1" s="1"/>
  <c r="J212" i="1" s="1"/>
  <c r="K212" i="1" s="1"/>
  <c r="G213" i="1"/>
  <c r="I213" i="1" s="1"/>
  <c r="J213" i="1" s="1"/>
  <c r="K213" i="1" s="1"/>
  <c r="G214" i="1"/>
  <c r="I214" i="1" s="1"/>
  <c r="J214" i="1" s="1"/>
  <c r="K214" i="1" s="1"/>
  <c r="G215" i="1"/>
  <c r="I215" i="1" s="1"/>
  <c r="J215" i="1" s="1"/>
  <c r="K215" i="1" s="1"/>
  <c r="G216" i="1"/>
  <c r="I216" i="1" s="1"/>
  <c r="J216" i="1" s="1"/>
  <c r="K216" i="1" s="1"/>
  <c r="G217" i="1"/>
  <c r="I217" i="1" s="1"/>
  <c r="J217" i="1" s="1"/>
  <c r="K217" i="1" s="1"/>
  <c r="G218" i="1"/>
  <c r="I218" i="1" s="1"/>
  <c r="G219" i="1"/>
  <c r="I219" i="1" s="1"/>
  <c r="G220" i="1"/>
  <c r="I220" i="1" s="1"/>
  <c r="J220" i="1" s="1"/>
  <c r="K220" i="1" s="1"/>
  <c r="G221" i="1"/>
  <c r="I221" i="1" s="1"/>
  <c r="J221" i="1" s="1"/>
  <c r="K221" i="1" s="1"/>
  <c r="G222" i="1"/>
  <c r="I222" i="1" s="1"/>
  <c r="J222" i="1" s="1"/>
  <c r="K222" i="1" s="1"/>
  <c r="G223" i="1"/>
  <c r="I223" i="1" s="1"/>
  <c r="J223" i="1" s="1"/>
  <c r="K223" i="1" s="1"/>
  <c r="G224" i="1"/>
  <c r="I224" i="1" s="1"/>
  <c r="J224" i="1" s="1"/>
  <c r="K224" i="1" s="1"/>
  <c r="G225" i="1"/>
  <c r="I225" i="1" s="1"/>
  <c r="J225" i="1" s="1"/>
  <c r="K225" i="1" s="1"/>
  <c r="G226" i="1"/>
  <c r="I226" i="1" s="1"/>
  <c r="J226" i="1" s="1"/>
  <c r="K226" i="1" s="1"/>
  <c r="G227" i="1"/>
  <c r="I227" i="1" s="1"/>
  <c r="J227" i="1" s="1"/>
  <c r="K227" i="1" s="1"/>
  <c r="G228" i="1"/>
  <c r="I228" i="1" s="1"/>
  <c r="J228" i="1" s="1"/>
  <c r="K228" i="1" s="1"/>
  <c r="G229" i="1"/>
  <c r="I229" i="1" s="1"/>
  <c r="J229" i="1" s="1"/>
  <c r="K229" i="1" s="1"/>
  <c r="G230" i="1"/>
  <c r="I230" i="1" s="1"/>
  <c r="J230" i="1" s="1"/>
  <c r="K230" i="1" s="1"/>
  <c r="G231" i="1"/>
  <c r="I231" i="1" s="1"/>
  <c r="J231" i="1" s="1"/>
  <c r="G232" i="1"/>
  <c r="I232" i="1" s="1"/>
  <c r="J232" i="1" s="1"/>
  <c r="K232" i="1" s="1"/>
  <c r="G233" i="1"/>
  <c r="I233" i="1" s="1"/>
  <c r="J233" i="1" s="1"/>
  <c r="K233" i="1" s="1"/>
  <c r="G234" i="1"/>
  <c r="I234" i="1" s="1"/>
  <c r="J234" i="1" s="1"/>
  <c r="K234" i="1" s="1"/>
  <c r="G235" i="1"/>
  <c r="I235" i="1" s="1"/>
  <c r="J235" i="1" s="1"/>
  <c r="K235" i="1" s="1"/>
  <c r="G236" i="1"/>
  <c r="I236" i="1" s="1"/>
  <c r="J236" i="1" s="1"/>
  <c r="K236" i="1" s="1"/>
  <c r="G237" i="1"/>
  <c r="I237" i="1" s="1"/>
  <c r="G238" i="1"/>
  <c r="I238" i="1" s="1"/>
  <c r="L238" i="1" s="1"/>
  <c r="G239" i="1"/>
  <c r="I239" i="1" s="1"/>
  <c r="J239" i="1" s="1"/>
  <c r="K239" i="1" s="1"/>
  <c r="G240" i="1"/>
  <c r="I240" i="1" s="1"/>
  <c r="J240" i="1" s="1"/>
  <c r="K240" i="1" s="1"/>
  <c r="G241" i="1"/>
  <c r="I241" i="1" s="1"/>
  <c r="J241" i="1" s="1"/>
  <c r="K241" i="1" s="1"/>
  <c r="G242" i="1"/>
  <c r="I242" i="1" s="1"/>
  <c r="G243" i="1"/>
  <c r="I243" i="1" s="1"/>
  <c r="G244" i="1"/>
  <c r="I244" i="1" s="1"/>
  <c r="J244" i="1" s="1"/>
  <c r="K244" i="1" s="1"/>
  <c r="G245" i="1"/>
  <c r="I245" i="1" s="1"/>
  <c r="J245" i="1" s="1"/>
  <c r="K245" i="1" s="1"/>
  <c r="G246" i="1"/>
  <c r="I246" i="1" s="1"/>
  <c r="J246" i="1" s="1"/>
  <c r="K246" i="1" s="1"/>
  <c r="G247" i="1"/>
  <c r="I247" i="1" s="1"/>
  <c r="J247" i="1" s="1"/>
  <c r="K247" i="1" s="1"/>
  <c r="G248" i="1"/>
  <c r="I248" i="1" s="1"/>
  <c r="J248" i="1" s="1"/>
  <c r="K248" i="1" s="1"/>
  <c r="G249" i="1"/>
  <c r="I249" i="1" s="1"/>
  <c r="J249" i="1" s="1"/>
  <c r="K249" i="1" s="1"/>
  <c r="G250" i="1"/>
  <c r="I250" i="1" s="1"/>
  <c r="J250" i="1" s="1"/>
  <c r="K250" i="1" s="1"/>
  <c r="G251" i="1"/>
  <c r="I251" i="1" s="1"/>
  <c r="J251" i="1" s="1"/>
  <c r="K251" i="1" s="1"/>
  <c r="G252" i="1"/>
  <c r="I252" i="1" s="1"/>
  <c r="J252" i="1" s="1"/>
  <c r="K252" i="1" s="1"/>
  <c r="G253" i="1"/>
  <c r="I253" i="1" s="1"/>
  <c r="J253" i="1" s="1"/>
  <c r="K253" i="1" s="1"/>
  <c r="G254" i="1"/>
  <c r="I254" i="1" s="1"/>
  <c r="J254" i="1" s="1"/>
  <c r="K254" i="1" s="1"/>
  <c r="G255" i="1"/>
  <c r="I255" i="1" s="1"/>
  <c r="J255" i="1" s="1"/>
  <c r="K255" i="1" s="1"/>
  <c r="G256" i="1"/>
  <c r="I256" i="1" s="1"/>
  <c r="J256" i="1" s="1"/>
  <c r="K256" i="1" s="1"/>
  <c r="G257" i="1"/>
  <c r="I257" i="1" s="1"/>
  <c r="J257" i="1" s="1"/>
  <c r="K257" i="1" s="1"/>
  <c r="G258" i="1"/>
  <c r="I258" i="1" s="1"/>
  <c r="J258" i="1" s="1"/>
  <c r="K258" i="1" s="1"/>
  <c r="G259" i="1"/>
  <c r="I259" i="1" s="1"/>
  <c r="J259" i="1" s="1"/>
  <c r="K259" i="1" s="1"/>
  <c r="G260" i="1"/>
  <c r="I260" i="1" s="1"/>
  <c r="J260" i="1" s="1"/>
  <c r="K260" i="1" s="1"/>
  <c r="G261" i="1"/>
  <c r="I261" i="1" s="1"/>
  <c r="J261" i="1" s="1"/>
  <c r="K261" i="1" s="1"/>
  <c r="G262" i="1"/>
  <c r="I262" i="1" s="1"/>
  <c r="J262" i="1" s="1"/>
  <c r="K262" i="1" s="1"/>
  <c r="G263" i="1"/>
  <c r="I263" i="1" s="1"/>
  <c r="J263" i="1" s="1"/>
  <c r="K263" i="1" s="1"/>
  <c r="G264" i="1"/>
  <c r="I264" i="1" s="1"/>
  <c r="J264" i="1" s="1"/>
  <c r="K264" i="1" s="1"/>
  <c r="G265" i="1"/>
  <c r="I265" i="1" s="1"/>
  <c r="J265" i="1" s="1"/>
  <c r="K265" i="1" s="1"/>
  <c r="G266" i="1"/>
  <c r="I266" i="1" s="1"/>
  <c r="G267" i="1"/>
  <c r="I267" i="1" s="1"/>
  <c r="J267" i="1" s="1"/>
  <c r="G268" i="1"/>
  <c r="I268" i="1" s="1"/>
  <c r="J268" i="1" s="1"/>
  <c r="K268" i="1" s="1"/>
  <c r="G269" i="1"/>
  <c r="I269" i="1" s="1"/>
  <c r="J269" i="1" s="1"/>
  <c r="K269" i="1" s="1"/>
  <c r="G270" i="1"/>
  <c r="I270" i="1" s="1"/>
  <c r="J270" i="1" s="1"/>
  <c r="K270" i="1" s="1"/>
  <c r="G271" i="1"/>
  <c r="I271" i="1" s="1"/>
  <c r="J271" i="1" s="1"/>
  <c r="K271" i="1" s="1"/>
  <c r="G272" i="1"/>
  <c r="I272" i="1" s="1"/>
  <c r="J272" i="1" s="1"/>
  <c r="K272" i="1" s="1"/>
  <c r="G273" i="1"/>
  <c r="I273" i="1" s="1"/>
  <c r="J273" i="1" s="1"/>
  <c r="K273" i="1" s="1"/>
  <c r="G274" i="1"/>
  <c r="I274" i="1" s="1"/>
  <c r="L274" i="1" s="1"/>
  <c r="G275" i="1"/>
  <c r="I275" i="1" s="1"/>
  <c r="L275" i="1" s="1"/>
  <c r="G276" i="1"/>
  <c r="I276" i="1" s="1"/>
  <c r="L276" i="1" s="1"/>
  <c r="G277" i="1"/>
  <c r="I277" i="1" s="1"/>
  <c r="J277" i="1" s="1"/>
  <c r="K277" i="1" s="1"/>
  <c r="G278" i="1"/>
  <c r="I278" i="1" s="1"/>
  <c r="J278" i="1" s="1"/>
  <c r="K278" i="1" s="1"/>
  <c r="G279" i="1"/>
  <c r="I279" i="1" s="1"/>
  <c r="J279" i="1" s="1"/>
  <c r="G280" i="1"/>
  <c r="I280" i="1" s="1"/>
  <c r="J280" i="1" s="1"/>
  <c r="K280" i="1" s="1"/>
  <c r="G281" i="1"/>
  <c r="I281" i="1" s="1"/>
  <c r="J281" i="1" s="1"/>
  <c r="K281" i="1" s="1"/>
  <c r="G282" i="1"/>
  <c r="I282" i="1" s="1"/>
  <c r="J282" i="1" s="1"/>
  <c r="K282" i="1" s="1"/>
  <c r="G283" i="1"/>
  <c r="I283" i="1" s="1"/>
  <c r="J283" i="1" s="1"/>
  <c r="K283" i="1" s="1"/>
  <c r="G284" i="1"/>
  <c r="I284" i="1" s="1"/>
  <c r="J284" i="1" s="1"/>
  <c r="K284" i="1" s="1"/>
  <c r="G285" i="1"/>
  <c r="I285" i="1" s="1"/>
  <c r="J285" i="1" s="1"/>
  <c r="K285" i="1" s="1"/>
  <c r="G286" i="1"/>
  <c r="I286" i="1" s="1"/>
  <c r="L286" i="1" s="1"/>
  <c r="G287" i="1"/>
  <c r="I287" i="1" s="1"/>
  <c r="J287" i="1" s="1"/>
  <c r="K287" i="1" s="1"/>
  <c r="G288" i="1"/>
  <c r="I288" i="1" s="1"/>
  <c r="J288" i="1" s="1"/>
  <c r="K288" i="1" s="1"/>
  <c r="G289" i="1"/>
  <c r="I289" i="1" s="1"/>
  <c r="J289" i="1" s="1"/>
  <c r="K289" i="1" s="1"/>
  <c r="G290" i="1"/>
  <c r="I290" i="1" s="1"/>
  <c r="J290" i="1" s="1"/>
  <c r="K290" i="1" s="1"/>
  <c r="G291" i="1"/>
  <c r="I291" i="1" s="1"/>
  <c r="J291" i="1" s="1"/>
  <c r="G292" i="1"/>
  <c r="I292" i="1" s="1"/>
  <c r="J292" i="1" s="1"/>
  <c r="K292" i="1" s="1"/>
  <c r="G293" i="1"/>
  <c r="I293" i="1" s="1"/>
  <c r="J293" i="1" s="1"/>
  <c r="K293" i="1" s="1"/>
  <c r="G294" i="1"/>
  <c r="I294" i="1" s="1"/>
  <c r="J294" i="1" s="1"/>
  <c r="K294" i="1" s="1"/>
  <c r="G295" i="1"/>
  <c r="I295" i="1" s="1"/>
  <c r="J295" i="1" s="1"/>
  <c r="K295" i="1" s="1"/>
  <c r="G296" i="1"/>
  <c r="I296" i="1" s="1"/>
  <c r="J296" i="1" s="1"/>
  <c r="K296" i="1" s="1"/>
  <c r="G297" i="1"/>
  <c r="I297" i="1" s="1"/>
  <c r="J297" i="1" s="1"/>
  <c r="K297" i="1" s="1"/>
  <c r="G298" i="1"/>
  <c r="I298" i="1" s="1"/>
  <c r="L298" i="1" s="1"/>
  <c r="G299" i="1"/>
  <c r="I299" i="1" s="1"/>
  <c r="J299" i="1" s="1"/>
  <c r="K299" i="1" s="1"/>
  <c r="G300" i="1"/>
  <c r="I300" i="1" s="1"/>
  <c r="G301" i="1"/>
  <c r="I301" i="1" s="1"/>
  <c r="G302" i="1"/>
  <c r="I302" i="1" s="1"/>
  <c r="J302" i="1" s="1"/>
  <c r="K302" i="1" s="1"/>
  <c r="G303" i="1"/>
  <c r="I303" i="1" s="1"/>
  <c r="J303" i="1" s="1"/>
  <c r="K303" i="1" s="1"/>
  <c r="G304" i="1"/>
  <c r="I304" i="1" s="1"/>
  <c r="J304" i="1" s="1"/>
  <c r="K304" i="1" s="1"/>
  <c r="G305" i="1"/>
  <c r="I305" i="1" s="1"/>
  <c r="J305" i="1" s="1"/>
  <c r="K305" i="1" s="1"/>
  <c r="G306" i="1"/>
  <c r="I306" i="1" s="1"/>
  <c r="J306" i="1" s="1"/>
  <c r="K306" i="1" s="1"/>
  <c r="G307" i="1"/>
  <c r="I307" i="1" s="1"/>
  <c r="J307" i="1" s="1"/>
  <c r="K307" i="1" s="1"/>
  <c r="G308" i="1"/>
  <c r="I308" i="1" s="1"/>
  <c r="J308" i="1" s="1"/>
  <c r="K308" i="1" s="1"/>
  <c r="G309" i="1"/>
  <c r="I309" i="1" s="1"/>
  <c r="J309" i="1" s="1"/>
  <c r="K309" i="1" s="1"/>
  <c r="G310" i="1"/>
  <c r="I310" i="1" s="1"/>
  <c r="J310" i="1" s="1"/>
  <c r="K310" i="1" s="1"/>
  <c r="G311" i="1"/>
  <c r="I311" i="1" s="1"/>
  <c r="J311" i="1" s="1"/>
  <c r="K311" i="1" s="1"/>
  <c r="G312" i="1"/>
  <c r="I312" i="1" s="1"/>
  <c r="J312" i="1" s="1"/>
  <c r="K312" i="1" s="1"/>
  <c r="G313" i="1"/>
  <c r="I313" i="1" s="1"/>
  <c r="J313" i="1" s="1"/>
  <c r="K313" i="1" s="1"/>
  <c r="G314" i="1"/>
  <c r="I314" i="1" s="1"/>
  <c r="L314" i="1" s="1"/>
  <c r="G315" i="1"/>
  <c r="I315" i="1" s="1"/>
  <c r="J315" i="1" s="1"/>
  <c r="G316" i="1"/>
  <c r="I316" i="1" s="1"/>
  <c r="J316" i="1" s="1"/>
  <c r="K316" i="1" s="1"/>
  <c r="G317" i="1"/>
  <c r="I317" i="1" s="1"/>
  <c r="G318" i="1"/>
  <c r="I318" i="1" s="1"/>
  <c r="J318" i="1" s="1"/>
  <c r="K318" i="1" s="1"/>
  <c r="G319" i="1"/>
  <c r="I319" i="1" s="1"/>
  <c r="J319" i="1" s="1"/>
  <c r="K319" i="1" s="1"/>
  <c r="G320" i="1"/>
  <c r="I320" i="1" s="1"/>
  <c r="J320" i="1" s="1"/>
  <c r="K320" i="1" s="1"/>
  <c r="G321" i="1"/>
  <c r="I321" i="1" s="1"/>
  <c r="J321" i="1" s="1"/>
  <c r="K321" i="1" s="1"/>
  <c r="G322" i="1"/>
  <c r="I322" i="1" s="1"/>
  <c r="J322" i="1" s="1"/>
  <c r="K322" i="1" s="1"/>
  <c r="G323" i="1"/>
  <c r="I323" i="1" s="1"/>
  <c r="J323" i="1" s="1"/>
  <c r="K323" i="1" s="1"/>
  <c r="G324" i="1"/>
  <c r="I324" i="1" s="1"/>
  <c r="G325" i="1"/>
  <c r="I325" i="1" s="1"/>
  <c r="J325" i="1" s="1"/>
  <c r="K325" i="1" s="1"/>
  <c r="G326" i="1"/>
  <c r="I326" i="1" s="1"/>
  <c r="G327" i="1"/>
  <c r="I327" i="1" s="1"/>
  <c r="J327" i="1" s="1"/>
  <c r="K327" i="1" s="1"/>
  <c r="G328" i="1"/>
  <c r="I328" i="1" s="1"/>
  <c r="J328" i="1" s="1"/>
  <c r="K328" i="1" s="1"/>
  <c r="G4" i="1"/>
  <c r="I4" i="1" s="1"/>
  <c r="J4" i="1" s="1"/>
  <c r="K4" i="1" s="1"/>
  <c r="E329" i="1"/>
  <c r="G329" i="1" s="1"/>
  <c r="I329" i="1" s="1"/>
  <c r="J329" i="1" s="1"/>
  <c r="I34" i="7" l="1"/>
  <c r="I29" i="7"/>
  <c r="I35" i="7"/>
  <c r="I31" i="7"/>
  <c r="I32" i="7"/>
  <c r="I30" i="7"/>
  <c r="D10" i="2" a="1"/>
  <c r="D10" i="2" s="1"/>
  <c r="D12" i="2" a="1"/>
  <c r="D12" i="2" s="1"/>
  <c r="E12" i="2" a="1"/>
  <c r="E12" i="2" s="1"/>
  <c r="C11" i="2" a="1"/>
  <c r="C11" i="2" s="1"/>
  <c r="C12" i="2" a="1"/>
  <c r="C12" i="2" s="1"/>
  <c r="E10" i="2" a="1"/>
  <c r="E10" i="2" s="1"/>
  <c r="F10" i="2" a="1"/>
  <c r="F10" i="2" s="1"/>
  <c r="F12" i="2" a="1"/>
  <c r="F12" i="2" s="1"/>
  <c r="G10" i="2" a="1"/>
  <c r="G10" i="2" s="1"/>
  <c r="G12" i="2" a="1"/>
  <c r="G12" i="2" s="1"/>
  <c r="H10" i="2" a="1"/>
  <c r="H10" i="2" s="1"/>
  <c r="H12" i="2" a="1"/>
  <c r="H12" i="2" s="1"/>
  <c r="G11" i="2" a="1"/>
  <c r="G11" i="2" s="1"/>
  <c r="C10" i="2" a="1"/>
  <c r="C10" i="2" s="1"/>
  <c r="D11" i="2" a="1"/>
  <c r="D11" i="2" s="1"/>
  <c r="E11" i="2" a="1"/>
  <c r="E11" i="2" s="1"/>
  <c r="F11" i="2" a="1"/>
  <c r="F11" i="2" s="1"/>
  <c r="H11" i="2" a="1"/>
  <c r="H11" i="2" s="1"/>
  <c r="L344" i="6"/>
  <c r="E14" i="2" a="1"/>
  <c r="E14" i="2" s="1"/>
  <c r="F14" i="2" a="1"/>
  <c r="F14" i="2" s="1"/>
  <c r="C14" i="2" a="1"/>
  <c r="C14" i="2" s="1"/>
  <c r="C24" i="2" a="1"/>
  <c r="C24" i="2" s="1"/>
  <c r="D24" i="2" a="1"/>
  <c r="D24" i="2" s="1"/>
  <c r="F24" i="2" a="1"/>
  <c r="F24" i="2" s="1"/>
  <c r="G14" i="2" a="1"/>
  <c r="G14" i="2" s="1"/>
  <c r="H14" i="2" a="1"/>
  <c r="H14" i="2" s="1"/>
  <c r="E24" i="2" a="1"/>
  <c r="E24" i="2" s="1"/>
  <c r="G24" i="2" a="1"/>
  <c r="G24" i="2" s="1"/>
  <c r="H24" i="2" a="1"/>
  <c r="H24" i="2" s="1"/>
  <c r="D14" i="2" a="1"/>
  <c r="D14" i="2" s="1"/>
  <c r="C19" i="2" a="1"/>
  <c r="C19" i="2" s="1"/>
  <c r="J427" i="6"/>
  <c r="M427" i="6" s="1"/>
  <c r="I753" i="6" a="1"/>
  <c r="I753" i="6" s="1"/>
  <c r="J753" i="6" s="1"/>
  <c r="K231" i="6"/>
  <c r="K413" i="6"/>
  <c r="L509" i="6"/>
  <c r="M24" i="6"/>
  <c r="J517" i="6"/>
  <c r="M517" i="6" s="1"/>
  <c r="M235" i="6"/>
  <c r="M114" i="6"/>
  <c r="L631" i="6"/>
  <c r="J336" i="6"/>
  <c r="K30" i="6"/>
  <c r="J415" i="6"/>
  <c r="L409" i="6"/>
  <c r="L359" i="6"/>
  <c r="C25" i="2" a="1"/>
  <c r="C25" i="2" s="1"/>
  <c r="D15" i="2" a="1"/>
  <c r="D15" i="2" s="1"/>
  <c r="E15" i="2" a="1"/>
  <c r="E15" i="2" s="1"/>
  <c r="F15" i="2" a="1"/>
  <c r="F15" i="2" s="1"/>
  <c r="G15" i="2" a="1"/>
  <c r="G15" i="2" s="1"/>
  <c r="H15" i="2" a="1"/>
  <c r="H15" i="2" s="1"/>
  <c r="M159" i="6"/>
  <c r="K159" i="6"/>
  <c r="M241" i="6"/>
  <c r="K241" i="6"/>
  <c r="I843" i="6" a="1"/>
  <c r="I843" i="6" s="1"/>
  <c r="L437" i="6"/>
  <c r="M49" i="6"/>
  <c r="K49" i="6"/>
  <c r="K150" i="6"/>
  <c r="M150" i="6"/>
  <c r="J437" i="6"/>
  <c r="K437" i="6" s="1"/>
  <c r="K233" i="6"/>
  <c r="M233" i="6"/>
  <c r="K222" i="6"/>
  <c r="M222" i="6"/>
  <c r="M54" i="6"/>
  <c r="K54" i="6"/>
  <c r="M186" i="6"/>
  <c r="K186" i="6"/>
  <c r="M302" i="6"/>
  <c r="K236" i="6"/>
  <c r="M236" i="6"/>
  <c r="M246" i="6"/>
  <c r="K246" i="6"/>
  <c r="M13" i="6"/>
  <c r="K13" i="6"/>
  <c r="M18" i="6"/>
  <c r="K18" i="6"/>
  <c r="K210" i="6"/>
  <c r="M87" i="6"/>
  <c r="K87" i="6"/>
  <c r="I1549" i="6" a="1"/>
  <c r="I1549" i="6" s="1"/>
  <c r="L1223" i="6"/>
  <c r="J1223" i="6"/>
  <c r="I1625" i="6" a="1"/>
  <c r="I1625" i="6" s="1"/>
  <c r="J1299" i="6"/>
  <c r="L1299" i="6"/>
  <c r="J1306" i="6"/>
  <c r="L1306" i="6"/>
  <c r="I1632" i="6" a="1"/>
  <c r="I1632" i="6" s="1"/>
  <c r="L967" i="6"/>
  <c r="I1293" i="6" a="1"/>
  <c r="I1293" i="6" s="1"/>
  <c r="J967" i="6"/>
  <c r="J1804" i="6"/>
  <c r="L1804" i="6"/>
  <c r="J1858" i="6"/>
  <c r="L1858" i="6"/>
  <c r="L1276" i="6"/>
  <c r="I1602" i="6" a="1"/>
  <c r="I1602" i="6" s="1"/>
  <c r="J1276" i="6"/>
  <c r="I1473" i="6" a="1"/>
  <c r="I1473" i="6" s="1"/>
  <c r="L1147" i="6"/>
  <c r="J1147" i="6"/>
  <c r="I1032" i="6" a="1"/>
  <c r="I1032" i="6" s="1"/>
  <c r="L706" i="6"/>
  <c r="J706" i="6"/>
  <c r="I1574" i="6" a="1"/>
  <c r="I1574" i="6" s="1"/>
  <c r="L1248" i="6"/>
  <c r="J1248" i="6"/>
  <c r="I1244" i="6" a="1"/>
  <c r="I1244" i="6" s="1"/>
  <c r="J918" i="6"/>
  <c r="L918" i="6"/>
  <c r="J752" i="6"/>
  <c r="L752" i="6"/>
  <c r="I1078" i="6" a="1"/>
  <c r="I1078" i="6" s="1"/>
  <c r="L1357" i="6"/>
  <c r="J1357" i="6"/>
  <c r="I1683" i="6" a="1"/>
  <c r="I1683" i="6" s="1"/>
  <c r="I1350" i="6" a="1"/>
  <c r="I1350" i="6" s="1"/>
  <c r="L1024" i="6"/>
  <c r="J1024" i="6"/>
  <c r="L1518" i="6"/>
  <c r="J1518" i="6"/>
  <c r="I1834" i="6" a="1"/>
  <c r="I1834" i="6" s="1"/>
  <c r="J1508" i="6"/>
  <c r="L1508" i="6"/>
  <c r="L1207" i="6"/>
  <c r="I1533" i="6" a="1"/>
  <c r="I1533" i="6" s="1"/>
  <c r="J1207" i="6"/>
  <c r="L1393" i="6"/>
  <c r="J1393" i="6"/>
  <c r="I1775" i="6" a="1"/>
  <c r="I1775" i="6" s="1"/>
  <c r="J1449" i="6"/>
  <c r="L1449" i="6"/>
  <c r="I1477" i="6" a="1"/>
  <c r="I1477" i="6" s="1"/>
  <c r="J1151" i="6"/>
  <c r="L1151" i="6"/>
  <c r="L1204" i="6"/>
  <c r="J1204" i="6"/>
  <c r="I1530" i="6" a="1"/>
  <c r="I1530" i="6" s="1"/>
  <c r="L1182" i="6"/>
  <c r="J1182" i="6"/>
  <c r="L1033" i="6"/>
  <c r="J1033" i="6"/>
  <c r="I1245" i="6" a="1"/>
  <c r="I1245" i="6" s="1"/>
  <c r="L919" i="6"/>
  <c r="J919" i="6"/>
  <c r="J1048" i="6"/>
  <c r="L1048" i="6"/>
  <c r="L925" i="6"/>
  <c r="J925" i="6"/>
  <c r="I1175" i="6" a="1"/>
  <c r="I1175" i="6" s="1"/>
  <c r="J849" i="6"/>
  <c r="L849" i="6"/>
  <c r="L679" i="6"/>
  <c r="I1005" i="6" a="1"/>
  <c r="I1005" i="6" s="1"/>
  <c r="J679" i="6"/>
  <c r="I1060" i="6" a="1"/>
  <c r="I1060" i="6" s="1"/>
  <c r="L734" i="6"/>
  <c r="J734" i="6"/>
  <c r="J593" i="6"/>
  <c r="L593" i="6"/>
  <c r="L857" i="6"/>
  <c r="J857" i="6"/>
  <c r="J557" i="6"/>
  <c r="L557" i="6"/>
  <c r="J837" i="6"/>
  <c r="L837" i="6"/>
  <c r="I1039" i="6" a="1"/>
  <c r="I1039" i="6" s="1"/>
  <c r="L713" i="6"/>
  <c r="J713" i="6"/>
  <c r="J705" i="6"/>
  <c r="L705" i="6"/>
  <c r="I963" i="6" a="1"/>
  <c r="I963" i="6" s="1"/>
  <c r="L637" i="6"/>
  <c r="J637" i="6"/>
  <c r="L722" i="6"/>
  <c r="J722" i="6"/>
  <c r="I891" i="6" a="1"/>
  <c r="I891" i="6" s="1"/>
  <c r="L565" i="6"/>
  <c r="J565" i="6"/>
  <c r="J666" i="6"/>
  <c r="L666" i="6"/>
  <c r="I848" i="6" a="1"/>
  <c r="I848" i="6" s="1"/>
  <c r="L522" i="6"/>
  <c r="J522" i="6"/>
  <c r="L525" i="6"/>
  <c r="J525" i="6"/>
  <c r="L459" i="6"/>
  <c r="J459" i="6"/>
  <c r="J497" i="6"/>
  <c r="L497" i="6"/>
  <c r="I872" i="6" a="1"/>
  <c r="I872" i="6" s="1"/>
  <c r="L546" i="6"/>
  <c r="J546" i="6"/>
  <c r="I820" i="6" a="1"/>
  <c r="I820" i="6" s="1"/>
  <c r="L494" i="6"/>
  <c r="J494" i="6"/>
  <c r="I822" i="6" a="1"/>
  <c r="I822" i="6" s="1"/>
  <c r="J496" i="6"/>
  <c r="L496" i="6"/>
  <c r="M288" i="6"/>
  <c r="K288" i="6"/>
  <c r="J964" i="6"/>
  <c r="L964" i="6"/>
  <c r="M609" i="6"/>
  <c r="K609" i="6"/>
  <c r="I884" i="6" a="1"/>
  <c r="I884" i="6" s="1"/>
  <c r="L558" i="6"/>
  <c r="J558" i="6"/>
  <c r="L790" i="6"/>
  <c r="J790" i="6"/>
  <c r="J636" i="6"/>
  <c r="L636" i="6"/>
  <c r="M205" i="6"/>
  <c r="K205" i="6"/>
  <c r="K133" i="6"/>
  <c r="M133" i="6"/>
  <c r="L743" i="6"/>
  <c r="I1069" i="6" a="1"/>
  <c r="I1069" i="6" s="1"/>
  <c r="J743" i="6"/>
  <c r="J576" i="6"/>
  <c r="L576" i="6"/>
  <c r="J825" i="6"/>
  <c r="L825" i="6"/>
  <c r="J865" i="6"/>
  <c r="L865" i="6"/>
  <c r="I786" i="6" a="1"/>
  <c r="I786" i="6" s="1"/>
  <c r="L460" i="6"/>
  <c r="J460" i="6"/>
  <c r="I699" i="6" a="1"/>
  <c r="I699" i="6" s="1"/>
  <c r="J373" i="6"/>
  <c r="L373" i="6"/>
  <c r="J829" i="6"/>
  <c r="L829" i="6"/>
  <c r="M500" i="6"/>
  <c r="K500" i="6"/>
  <c r="I762" i="6" a="1"/>
  <c r="I762" i="6" s="1"/>
  <c r="L436" i="6"/>
  <c r="J436" i="6"/>
  <c r="K47" i="6"/>
  <c r="M47" i="6"/>
  <c r="M518" i="6"/>
  <c r="K518" i="6"/>
  <c r="M276" i="6"/>
  <c r="K276" i="6"/>
  <c r="I1026" i="6" a="1"/>
  <c r="I1026" i="6" s="1"/>
  <c r="L700" i="6"/>
  <c r="J700" i="6"/>
  <c r="M7" i="6"/>
  <c r="K7" i="6"/>
  <c r="I690" i="6" a="1"/>
  <c r="I690" i="6" s="1"/>
  <c r="J364" i="6"/>
  <c r="L364" i="6"/>
  <c r="J468" i="6"/>
  <c r="L468" i="6"/>
  <c r="M301" i="6"/>
  <c r="K301" i="6"/>
  <c r="I726" i="6" a="1"/>
  <c r="I726" i="6" s="1"/>
  <c r="L400" i="6"/>
  <c r="J400" i="6"/>
  <c r="M280" i="6"/>
  <c r="K280" i="6"/>
  <c r="I738" i="6" a="1"/>
  <c r="I738" i="6" s="1"/>
  <c r="L412" i="6"/>
  <c r="J412" i="6"/>
  <c r="M207" i="6"/>
  <c r="K207" i="6"/>
  <c r="K104" i="6"/>
  <c r="M104" i="6"/>
  <c r="K17" i="6"/>
  <c r="M17" i="6"/>
  <c r="K245" i="6"/>
  <c r="M245" i="6"/>
  <c r="J461" i="6"/>
  <c r="L461" i="6"/>
  <c r="J384" i="6"/>
  <c r="I710" i="6" a="1"/>
  <c r="I710" i="6" s="1"/>
  <c r="L384" i="6"/>
  <c r="K65" i="6"/>
  <c r="M65" i="6"/>
  <c r="M244" i="6"/>
  <c r="K244" i="6"/>
  <c r="I795" i="6" a="1"/>
  <c r="I795" i="6" s="1"/>
  <c r="L469" i="6"/>
  <c r="J469" i="6"/>
  <c r="K35" i="6"/>
  <c r="M35" i="6"/>
  <c r="I1918" i="6" a="1"/>
  <c r="I1918" i="6" s="1"/>
  <c r="L1592" i="6"/>
  <c r="J1592" i="6"/>
  <c r="L1168" i="6"/>
  <c r="I1494" i="6" a="1"/>
  <c r="I1494" i="6" s="1"/>
  <c r="J1168" i="6"/>
  <c r="I1459" i="6" a="1"/>
  <c r="I1459" i="6" s="1"/>
  <c r="J1133" i="6"/>
  <c r="L1133" i="6"/>
  <c r="L1019" i="6"/>
  <c r="J1019" i="6"/>
  <c r="J885" i="6"/>
  <c r="I1211" i="6" a="1"/>
  <c r="I1211" i="6" s="1"/>
  <c r="L885" i="6"/>
  <c r="L1068" i="6"/>
  <c r="I1394" i="6" a="1"/>
  <c r="I1394" i="6" s="1"/>
  <c r="J1068" i="6"/>
  <c r="L881" i="6"/>
  <c r="J881" i="6"/>
  <c r="J893" i="6"/>
  <c r="L893" i="6"/>
  <c r="J958" i="6"/>
  <c r="L958" i="6"/>
  <c r="J641" i="6"/>
  <c r="L641" i="6"/>
  <c r="I1179" i="6" a="1"/>
  <c r="I1179" i="6" s="1"/>
  <c r="J853" i="6"/>
  <c r="L853" i="6"/>
  <c r="L569" i="6"/>
  <c r="J569" i="6"/>
  <c r="J807" i="6"/>
  <c r="L807" i="6"/>
  <c r="J521" i="6"/>
  <c r="L521" i="6"/>
  <c r="I1089" i="6" a="1"/>
  <c r="I1089" i="6" s="1"/>
  <c r="J763" i="6"/>
  <c r="L763" i="6"/>
  <c r="J878" i="6"/>
  <c r="L878" i="6"/>
  <c r="I981" i="6" a="1"/>
  <c r="I981" i="6" s="1"/>
  <c r="J655" i="6"/>
  <c r="M655" i="6" s="1"/>
  <c r="L655" i="6"/>
  <c r="L621" i="6"/>
  <c r="J621" i="6"/>
  <c r="L716" i="6"/>
  <c r="J716" i="6"/>
  <c r="L551" i="6"/>
  <c r="J551" i="6"/>
  <c r="I870" i="6" a="1"/>
  <c r="I870" i="6" s="1"/>
  <c r="L544" i="6"/>
  <c r="J544" i="6"/>
  <c r="L674" i="6"/>
  <c r="J674" i="6"/>
  <c r="I978" i="6" a="1"/>
  <c r="I978" i="6" s="1"/>
  <c r="J652" i="6"/>
  <c r="L652" i="6"/>
  <c r="L382" i="6"/>
  <c r="J382" i="6"/>
  <c r="J462" i="6"/>
  <c r="L462" i="6"/>
  <c r="J473" i="6"/>
  <c r="L473" i="6"/>
  <c r="I804" i="6" a="1"/>
  <c r="I804" i="6" s="1"/>
  <c r="L478" i="6"/>
  <c r="J478" i="6"/>
  <c r="J502" i="6"/>
  <c r="L502" i="6"/>
  <c r="I816" i="6" a="1"/>
  <c r="I816" i="6" s="1"/>
  <c r="L490" i="6"/>
  <c r="J490" i="6"/>
  <c r="L935" i="6"/>
  <c r="I1261" i="6" a="1"/>
  <c r="I1261" i="6" s="1"/>
  <c r="J935" i="6"/>
  <c r="K553" i="6"/>
  <c r="M553" i="6"/>
  <c r="M91" i="6"/>
  <c r="K91" i="6"/>
  <c r="K310" i="6"/>
  <c r="M310" i="6"/>
  <c r="I765" i="6" a="1"/>
  <c r="I765" i="6" s="1"/>
  <c r="L439" i="6"/>
  <c r="J439" i="6"/>
  <c r="L337" i="6"/>
  <c r="I663" i="6" a="1"/>
  <c r="I663" i="6" s="1"/>
  <c r="J337" i="6"/>
  <c r="I1134" i="6" a="1"/>
  <c r="I1134" i="6" s="1"/>
  <c r="L808" i="6"/>
  <c r="J808" i="6"/>
  <c r="K284" i="6"/>
  <c r="M284" i="6"/>
  <c r="M228" i="6"/>
  <c r="K228" i="6"/>
  <c r="L880" i="6"/>
  <c r="J880" i="6"/>
  <c r="L347" i="6"/>
  <c r="J347" i="6"/>
  <c r="J603" i="6"/>
  <c r="L603" i="6"/>
  <c r="K134" i="6"/>
  <c r="M134" i="6"/>
  <c r="J813" i="6"/>
  <c r="L813" i="6"/>
  <c r="M229" i="6"/>
  <c r="K229" i="6"/>
  <c r="K381" i="6"/>
  <c r="M381" i="6"/>
  <c r="M192" i="6"/>
  <c r="K192" i="6"/>
  <c r="I748" i="6" a="1"/>
  <c r="I748" i="6" s="1"/>
  <c r="L422" i="6"/>
  <c r="J422" i="6"/>
  <c r="K209" i="6"/>
  <c r="M209" i="6"/>
  <c r="M33" i="6"/>
  <c r="K33" i="6"/>
  <c r="L645" i="6"/>
  <c r="I971" i="6" a="1"/>
  <c r="I971" i="6" s="1"/>
  <c r="J645" i="6"/>
  <c r="K83" i="6"/>
  <c r="M83" i="6"/>
  <c r="M4" i="6"/>
  <c r="K4" i="6"/>
  <c r="J504" i="6"/>
  <c r="L504" i="6"/>
  <c r="I714" i="6" a="1"/>
  <c r="I714" i="6" s="1"/>
  <c r="L388" i="6"/>
  <c r="J388" i="6"/>
  <c r="K38" i="6"/>
  <c r="M38" i="6"/>
  <c r="M142" i="6"/>
  <c r="K142" i="6"/>
  <c r="L601" i="6"/>
  <c r="J601" i="6"/>
  <c r="M216" i="6"/>
  <c r="K216" i="6"/>
  <c r="K80" i="6"/>
  <c r="M80" i="6"/>
  <c r="M59" i="6"/>
  <c r="K59" i="6"/>
  <c r="M226" i="6"/>
  <c r="K226" i="6"/>
  <c r="K110" i="6"/>
  <c r="M110" i="6"/>
  <c r="M279" i="6"/>
  <c r="K279" i="6"/>
  <c r="I777" i="6" a="1"/>
  <c r="I777" i="6" s="1"/>
  <c r="L451" i="6"/>
  <c r="J451" i="6"/>
  <c r="I996" i="6" a="1"/>
  <c r="I996" i="6" s="1"/>
  <c r="L670" i="6"/>
  <c r="J670" i="6"/>
  <c r="K164" i="6"/>
  <c r="M164" i="6"/>
  <c r="M130" i="6"/>
  <c r="K130" i="6"/>
  <c r="M21" i="6"/>
  <c r="K21" i="6"/>
  <c r="L391" i="6"/>
  <c r="I717" i="6" a="1"/>
  <c r="I717" i="6" s="1"/>
  <c r="J391" i="6"/>
  <c r="M214" i="6"/>
  <c r="K214" i="6"/>
  <c r="L379" i="6"/>
  <c r="J379" i="6"/>
  <c r="J564" i="6"/>
  <c r="I890" i="6" a="1"/>
  <c r="I890" i="6" s="1"/>
  <c r="L564" i="6"/>
  <c r="L1180" i="6"/>
  <c r="I1506" i="6" a="1"/>
  <c r="I1506" i="6" s="1"/>
  <c r="J1180" i="6"/>
  <c r="L1355" i="6"/>
  <c r="J1355" i="6"/>
  <c r="L1266" i="6"/>
  <c r="J1266" i="6"/>
  <c r="L751" i="6"/>
  <c r="J751" i="6"/>
  <c r="I1253" i="6" a="1"/>
  <c r="I1253" i="6" s="1"/>
  <c r="J927" i="6"/>
  <c r="L927" i="6"/>
  <c r="I1281" i="6" a="1"/>
  <c r="I1281" i="6" s="1"/>
  <c r="L955" i="6"/>
  <c r="J955" i="6"/>
  <c r="J930" i="6"/>
  <c r="L930" i="6"/>
  <c r="L823" i="6"/>
  <c r="I1149" i="6" a="1"/>
  <c r="I1149" i="6" s="1"/>
  <c r="J823" i="6"/>
  <c r="L533" i="6"/>
  <c r="J533" i="6"/>
  <c r="L773" i="6"/>
  <c r="I1099" i="6" a="1"/>
  <c r="I1099" i="6" s="1"/>
  <c r="J773" i="6"/>
  <c r="I847" i="6" a="1"/>
  <c r="I847" i="6" s="1"/>
  <c r="L757" i="6"/>
  <c r="J757" i="6"/>
  <c r="L839" i="6"/>
  <c r="J839" i="6"/>
  <c r="J858" i="6"/>
  <c r="I1184" i="6" a="1"/>
  <c r="I1184" i="6" s="1"/>
  <c r="L858" i="6"/>
  <c r="I882" i="6" a="1"/>
  <c r="I882" i="6" s="1"/>
  <c r="J556" i="6"/>
  <c r="L556" i="6"/>
  <c r="I987" i="6" a="1"/>
  <c r="I987" i="6" s="1"/>
  <c r="J661" i="6"/>
  <c r="L661" i="6"/>
  <c r="I852" i="6" a="1"/>
  <c r="I852" i="6" s="1"/>
  <c r="L526" i="6"/>
  <c r="J526" i="6"/>
  <c r="L634" i="6"/>
  <c r="J634" i="6"/>
  <c r="L596" i="6"/>
  <c r="J596" i="6"/>
  <c r="I874" i="6" a="1"/>
  <c r="I874" i="6" s="1"/>
  <c r="L548" i="6"/>
  <c r="J548" i="6"/>
  <c r="J351" i="6"/>
  <c r="L351" i="6"/>
  <c r="I779" i="6" a="1"/>
  <c r="I779" i="6" s="1"/>
  <c r="L453" i="6"/>
  <c r="J453" i="6"/>
  <c r="L399" i="6"/>
  <c r="J399" i="6"/>
  <c r="I745" i="6" a="1"/>
  <c r="I745" i="6" s="1"/>
  <c r="L419" i="6"/>
  <c r="J419" i="6"/>
  <c r="J474" i="6"/>
  <c r="L474" i="6"/>
  <c r="L440" i="6"/>
  <c r="J440" i="6"/>
  <c r="I711" i="6" a="1"/>
  <c r="I711" i="6" s="1"/>
  <c r="L385" i="6"/>
  <c r="J385" i="6"/>
  <c r="K410" i="6"/>
  <c r="M410" i="6"/>
  <c r="J531" i="6"/>
  <c r="L531" i="6"/>
  <c r="M404" i="6"/>
  <c r="K404" i="6"/>
  <c r="I755" i="6" a="1"/>
  <c r="I755" i="6" s="1"/>
  <c r="J429" i="6"/>
  <c r="L429" i="6"/>
  <c r="M220" i="6"/>
  <c r="K220" i="6"/>
  <c r="K168" i="6"/>
  <c r="M168" i="6"/>
  <c r="I1079" i="6" a="1"/>
  <c r="I1079" i="6" s="1"/>
  <c r="L753" i="6"/>
  <c r="L434" i="6"/>
  <c r="I760" i="6" a="1"/>
  <c r="I760" i="6" s="1"/>
  <c r="J434" i="6"/>
  <c r="I936" i="6" a="1"/>
  <c r="I936" i="6" s="1"/>
  <c r="L610" i="6"/>
  <c r="J610" i="6"/>
  <c r="M258" i="6"/>
  <c r="K258" i="6"/>
  <c r="L457" i="6"/>
  <c r="J457" i="6"/>
  <c r="I798" i="6" a="1"/>
  <c r="I798" i="6" s="1"/>
  <c r="L472" i="6"/>
  <c r="J472" i="6"/>
  <c r="L362" i="6"/>
  <c r="I688" i="6" a="1"/>
  <c r="I688" i="6" s="1"/>
  <c r="J362" i="6"/>
  <c r="L826" i="6"/>
  <c r="J826" i="6"/>
  <c r="M177" i="6"/>
  <c r="K177" i="6"/>
  <c r="J844" i="6"/>
  <c r="I1170" i="6" a="1"/>
  <c r="I1170" i="6" s="1"/>
  <c r="L844" i="6"/>
  <c r="K11" i="6"/>
  <c r="M11" i="6"/>
  <c r="M317" i="6"/>
  <c r="K317" i="6"/>
  <c r="M259" i="6"/>
  <c r="K259" i="6"/>
  <c r="I728" i="6" a="1"/>
  <c r="I728" i="6" s="1"/>
  <c r="J402" i="6"/>
  <c r="L402" i="6"/>
  <c r="K62" i="6"/>
  <c r="M62" i="6"/>
  <c r="M23" i="6"/>
  <c r="K23" i="6"/>
  <c r="J542" i="6"/>
  <c r="I868" i="6" a="1"/>
  <c r="I868" i="6" s="1"/>
  <c r="L542" i="6"/>
  <c r="M285" i="6"/>
  <c r="K285" i="6"/>
  <c r="K71" i="6"/>
  <c r="M71" i="6"/>
  <c r="K409" i="6"/>
  <c r="M409" i="6"/>
  <c r="M94" i="6"/>
  <c r="K94" i="6"/>
  <c r="L343" i="6"/>
  <c r="J343" i="6"/>
  <c r="J571" i="6"/>
  <c r="L571" i="6"/>
  <c r="M88" i="6"/>
  <c r="K88" i="6"/>
  <c r="K266" i="6"/>
  <c r="M266" i="6"/>
  <c r="K122" i="6"/>
  <c r="M122" i="6"/>
  <c r="K311" i="6"/>
  <c r="M311" i="6"/>
  <c r="M154" i="6"/>
  <c r="K154" i="6"/>
  <c r="J456" i="6"/>
  <c r="L456" i="6"/>
  <c r="M16" i="6"/>
  <c r="K16" i="6"/>
  <c r="M28" i="6"/>
  <c r="K28" i="6"/>
  <c r="M15" i="6"/>
  <c r="K15" i="6"/>
  <c r="L1442" i="6"/>
  <c r="I1768" i="6" a="1"/>
  <c r="I1768" i="6" s="1"/>
  <c r="J1442" i="6"/>
  <c r="I1844" i="6" a="1"/>
  <c r="I1844" i="6" s="1"/>
  <c r="J1403" i="6"/>
  <c r="L1403" i="6"/>
  <c r="L1113" i="6"/>
  <c r="J1113" i="6"/>
  <c r="L1685" i="6"/>
  <c r="J1685" i="6"/>
  <c r="I1465" i="6" a="1"/>
  <c r="I1465" i="6" s="1"/>
  <c r="L1139" i="6"/>
  <c r="J1139" i="6"/>
  <c r="L1470" i="6"/>
  <c r="I1796" i="6" a="1"/>
  <c r="I1796" i="6" s="1"/>
  <c r="J1470" i="6"/>
  <c r="J1708" i="6"/>
  <c r="L1708" i="6"/>
  <c r="I1617" i="6" a="1"/>
  <c r="I1617" i="6" s="1"/>
  <c r="L1291" i="6"/>
  <c r="J1291" i="6"/>
  <c r="I1517" i="6" a="1"/>
  <c r="I1517" i="6" s="1"/>
  <c r="L1191" i="6"/>
  <c r="J1191" i="6"/>
  <c r="J1141" i="6"/>
  <c r="L1141" i="6"/>
  <c r="L1143" i="6"/>
  <c r="I1469" i="6" a="1"/>
  <c r="I1469" i="6" s="1"/>
  <c r="J1143" i="6"/>
  <c r="L974" i="6"/>
  <c r="I1300" i="6" a="1"/>
  <c r="I1300" i="6" s="1"/>
  <c r="J974" i="6"/>
  <c r="I992" i="6" a="1"/>
  <c r="I992" i="6" s="1"/>
  <c r="J908" i="6"/>
  <c r="L908" i="6"/>
  <c r="I851" i="6" a="1"/>
  <c r="I851" i="6" s="1"/>
  <c r="I1215" i="6" a="1"/>
  <c r="I1215" i="6" s="1"/>
  <c r="L889" i="6"/>
  <c r="J889" i="6"/>
  <c r="L900" i="6"/>
  <c r="J900" i="6"/>
  <c r="L797" i="6"/>
  <c r="J797" i="6"/>
  <c r="J843" i="6"/>
  <c r="I1169" i="6" a="1"/>
  <c r="I1169" i="6" s="1"/>
  <c r="L843" i="6"/>
  <c r="I1096" i="6" a="1"/>
  <c r="I1096" i="6" s="1"/>
  <c r="L770" i="6"/>
  <c r="J770" i="6"/>
  <c r="I828" i="6" a="1"/>
  <c r="I828" i="6" s="1"/>
  <c r="I1145" i="6" a="1"/>
  <c r="I1145" i="6" s="1"/>
  <c r="J819" i="6"/>
  <c r="L819" i="6"/>
  <c r="L742" i="6"/>
  <c r="J742" i="6"/>
  <c r="L642" i="6"/>
  <c r="I968" i="6" a="1"/>
  <c r="I968" i="6" s="1"/>
  <c r="J642" i="6"/>
  <c r="I956" i="6" a="1"/>
  <c r="I956" i="6" s="1"/>
  <c r="L630" i="6"/>
  <c r="J630" i="6"/>
  <c r="I901" i="6" a="1"/>
  <c r="I901" i="6" s="1"/>
  <c r="L575" i="6"/>
  <c r="J575" i="6"/>
  <c r="I920" i="6" a="1"/>
  <c r="I920" i="6" s="1"/>
  <c r="L594" i="6"/>
  <c r="J594" i="6"/>
  <c r="L452" i="6"/>
  <c r="J452" i="6"/>
  <c r="L540" i="6"/>
  <c r="J540" i="6"/>
  <c r="I784" i="6" a="1"/>
  <c r="I784" i="6" s="1"/>
  <c r="L458" i="6"/>
  <c r="J458" i="6"/>
  <c r="I841" i="6" a="1"/>
  <c r="I841" i="6" s="1"/>
  <c r="L515" i="6"/>
  <c r="J515" i="6"/>
  <c r="L470" i="6"/>
  <c r="I796" i="6" a="1"/>
  <c r="I796" i="6" s="1"/>
  <c r="J470" i="6"/>
  <c r="I759" i="6" a="1"/>
  <c r="I759" i="6" s="1"/>
  <c r="L433" i="6"/>
  <c r="J433" i="6"/>
  <c r="I702" i="6" a="1"/>
  <c r="I702" i="6" s="1"/>
  <c r="L376" i="6"/>
  <c r="J376" i="6"/>
  <c r="M271" i="6"/>
  <c r="K271" i="6"/>
  <c r="J879" i="6"/>
  <c r="I1205" i="6" a="1"/>
  <c r="I1205" i="6" s="1"/>
  <c r="L879" i="6"/>
  <c r="K113" i="6"/>
  <c r="M113" i="6"/>
  <c r="M628" i="6"/>
  <c r="K628" i="6"/>
  <c r="J345" i="6"/>
  <c r="L345" i="6"/>
  <c r="J595" i="6"/>
  <c r="L595" i="6"/>
  <c r="M213" i="6"/>
  <c r="K213" i="6"/>
  <c r="I682" i="6" a="1"/>
  <c r="I682" i="6" s="1"/>
  <c r="L356" i="6"/>
  <c r="J356" i="6"/>
  <c r="K328" i="6"/>
  <c r="M328" i="6"/>
  <c r="J584" i="6"/>
  <c r="L584" i="6"/>
  <c r="M265" i="6"/>
  <c r="K265" i="6"/>
  <c r="K146" i="6"/>
  <c r="M146" i="6"/>
  <c r="J861" i="6"/>
  <c r="L861" i="6"/>
  <c r="I1187" i="6" a="1"/>
  <c r="I1187" i="6" s="1"/>
  <c r="M307" i="6"/>
  <c r="K307" i="6"/>
  <c r="M169" i="6"/>
  <c r="K169" i="6"/>
  <c r="M66" i="6"/>
  <c r="K66" i="6"/>
  <c r="M172" i="6"/>
  <c r="K172" i="6"/>
  <c r="L707" i="6"/>
  <c r="J707" i="6"/>
  <c r="K137" i="6"/>
  <c r="M137" i="6"/>
  <c r="I793" i="6" a="1"/>
  <c r="I793" i="6" s="1"/>
  <c r="L467" i="6"/>
  <c r="J467" i="6"/>
  <c r="L340" i="6"/>
  <c r="J340" i="6"/>
  <c r="J643" i="6"/>
  <c r="L643" i="6"/>
  <c r="I805" i="6" a="1"/>
  <c r="I805" i="6" s="1"/>
  <c r="L479" i="6"/>
  <c r="J479" i="6"/>
  <c r="M270" i="6"/>
  <c r="K270" i="6"/>
  <c r="K158" i="6"/>
  <c r="M158" i="6"/>
  <c r="J552" i="6"/>
  <c r="L552" i="6"/>
  <c r="K215" i="6"/>
  <c r="M215" i="6"/>
  <c r="I697" i="6" a="1"/>
  <c r="I697" i="6" s="1"/>
  <c r="L371" i="6"/>
  <c r="J371" i="6"/>
  <c r="K179" i="6"/>
  <c r="M179" i="6"/>
  <c r="M39" i="6"/>
  <c r="K39" i="6"/>
  <c r="M106" i="6"/>
  <c r="K106" i="6"/>
  <c r="L1095" i="6"/>
  <c r="J1095" i="6"/>
  <c r="I1421" i="6" a="1"/>
  <c r="I1421" i="6" s="1"/>
  <c r="J1729" i="6"/>
  <c r="L1729" i="6"/>
  <c r="L1231" i="6"/>
  <c r="J1231" i="6"/>
  <c r="I1401" i="6" a="1"/>
  <c r="I1401" i="6" s="1"/>
  <c r="L1075" i="6"/>
  <c r="J1075" i="6"/>
  <c r="J988" i="6"/>
  <c r="L988" i="6"/>
  <c r="J653" i="6"/>
  <c r="L653" i="6"/>
  <c r="I1585" i="6" a="1"/>
  <c r="I1585" i="6" s="1"/>
  <c r="J1259" i="6"/>
  <c r="L1259" i="6"/>
  <c r="I1606" i="6" a="1"/>
  <c r="I1606" i="6" s="1"/>
  <c r="L1280" i="6"/>
  <c r="J1280" i="6"/>
  <c r="I1256" i="6" a="1"/>
  <c r="I1256" i="6" s="1"/>
  <c r="L1206" i="6"/>
  <c r="J1206" i="6"/>
  <c r="I1163" i="6" a="1"/>
  <c r="I1163" i="6" s="1"/>
  <c r="I895" i="6" a="1"/>
  <c r="I895" i="6" s="1"/>
  <c r="I877" i="6" a="1"/>
  <c r="I877" i="6" s="1"/>
  <c r="I1137" i="6" a="1"/>
  <c r="I1137" i="6" s="1"/>
  <c r="J811" i="6"/>
  <c r="L811" i="6"/>
  <c r="I1000" i="6" a="1"/>
  <c r="I1000" i="6" s="1"/>
  <c r="L866" i="6"/>
  <c r="J866" i="6"/>
  <c r="I1070" i="6" a="1"/>
  <c r="I1070" i="6" s="1"/>
  <c r="L744" i="6"/>
  <c r="J744" i="6"/>
  <c r="L815" i="6"/>
  <c r="J815" i="6"/>
  <c r="L715" i="6"/>
  <c r="I1041" i="6" a="1"/>
  <c r="I1041" i="6" s="1"/>
  <c r="J715" i="6"/>
  <c r="L782" i="6"/>
  <c r="J782" i="6"/>
  <c r="L749" i="6"/>
  <c r="J749" i="6"/>
  <c r="I883" i="6" a="1"/>
  <c r="I883" i="6" s="1"/>
  <c r="I673" i="6" a="1"/>
  <c r="I673" i="6" s="1"/>
  <c r="L599" i="6"/>
  <c r="J599" i="6"/>
  <c r="L618" i="6"/>
  <c r="I944" i="6" a="1"/>
  <c r="I944" i="6" s="1"/>
  <c r="J618" i="6"/>
  <c r="I867" i="6" a="1"/>
  <c r="I867" i="6" s="1"/>
  <c r="J541" i="6"/>
  <c r="L541" i="6"/>
  <c r="J583" i="6"/>
  <c r="I909" i="6" a="1"/>
  <c r="I909" i="6" s="1"/>
  <c r="L583" i="6"/>
  <c r="L435" i="6"/>
  <c r="J435" i="6"/>
  <c r="J650" i="6"/>
  <c r="I976" i="6" a="1"/>
  <c r="I976" i="6" s="1"/>
  <c r="L650" i="6"/>
  <c r="I812" i="6" a="1"/>
  <c r="I812" i="6" s="1"/>
  <c r="J486" i="6"/>
  <c r="L486" i="6"/>
  <c r="I732" i="6" a="1"/>
  <c r="I732" i="6" s="1"/>
  <c r="J406" i="6"/>
  <c r="L406" i="6"/>
  <c r="J454" i="6"/>
  <c r="L454" i="6"/>
  <c r="I771" i="6" a="1"/>
  <c r="I771" i="6" s="1"/>
  <c r="J445" i="6"/>
  <c r="L445" i="6"/>
  <c r="I756" i="6" a="1"/>
  <c r="I756" i="6" s="1"/>
  <c r="L430" i="6"/>
  <c r="J430" i="6"/>
  <c r="L361" i="6"/>
  <c r="J361" i="6"/>
  <c r="L597" i="6"/>
  <c r="I923" i="6" a="1"/>
  <c r="I923" i="6" s="1"/>
  <c r="J597" i="6"/>
  <c r="M138" i="6"/>
  <c r="K138" i="6"/>
  <c r="J736" i="6"/>
  <c r="L736" i="6"/>
  <c r="K240" i="6"/>
  <c r="M240" i="6"/>
  <c r="M185" i="6"/>
  <c r="K185" i="6"/>
  <c r="L954" i="6"/>
  <c r="J954" i="6"/>
  <c r="I1195" i="6" a="1"/>
  <c r="I1195" i="6" s="1"/>
  <c r="J869" i="6"/>
  <c r="L869" i="6"/>
  <c r="I659" i="6" a="1"/>
  <c r="I659" i="6" s="1"/>
  <c r="L333" i="6"/>
  <c r="J333" i="6"/>
  <c r="M267" i="6"/>
  <c r="K267" i="6"/>
  <c r="M208" i="6"/>
  <c r="K208" i="6"/>
  <c r="M156" i="6"/>
  <c r="K156" i="6"/>
  <c r="J341" i="6"/>
  <c r="L341" i="6"/>
  <c r="L654" i="6"/>
  <c r="J654" i="6"/>
  <c r="J591" i="6"/>
  <c r="L591" i="6"/>
  <c r="I917" i="6" a="1"/>
  <c r="I917" i="6" s="1"/>
  <c r="K124" i="6"/>
  <c r="M124" i="6"/>
  <c r="K535" i="6"/>
  <c r="M535" i="6"/>
  <c r="K60" i="6"/>
  <c r="M60" i="6"/>
  <c r="M157" i="6"/>
  <c r="K157" i="6"/>
  <c r="K325" i="6"/>
  <c r="M325" i="6"/>
  <c r="J394" i="6"/>
  <c r="L394" i="6"/>
  <c r="M115" i="6"/>
  <c r="K115" i="6"/>
  <c r="M151" i="6"/>
  <c r="K151" i="6"/>
  <c r="K286" i="6"/>
  <c r="M286" i="6"/>
  <c r="M153" i="6"/>
  <c r="K153" i="6"/>
  <c r="M57" i="6"/>
  <c r="K57" i="6"/>
  <c r="M118" i="6"/>
  <c r="K118" i="6"/>
  <c r="K152" i="6"/>
  <c r="M152" i="6"/>
  <c r="I723" i="6" a="1"/>
  <c r="I723" i="6" s="1"/>
  <c r="L397" i="6"/>
  <c r="J397" i="6"/>
  <c r="K56" i="6"/>
  <c r="M56" i="6"/>
  <c r="M221" i="6"/>
  <c r="K221" i="6"/>
  <c r="M274" i="6"/>
  <c r="K274" i="6"/>
  <c r="M189" i="6"/>
  <c r="K189" i="6"/>
  <c r="J420" i="6"/>
  <c r="L420" i="6"/>
  <c r="M70" i="6"/>
  <c r="K70" i="6"/>
  <c r="I774" i="6" a="1"/>
  <c r="I774" i="6" s="1"/>
  <c r="L448" i="6"/>
  <c r="J448" i="6"/>
  <c r="M249" i="6"/>
  <c r="K249" i="6"/>
  <c r="J480" i="6"/>
  <c r="L480" i="6"/>
  <c r="M45" i="6"/>
  <c r="K45" i="6"/>
  <c r="M34" i="6"/>
  <c r="K34" i="6"/>
  <c r="J365" i="6"/>
  <c r="L365" i="6"/>
  <c r="M338" i="6"/>
  <c r="K338" i="6"/>
  <c r="L617" i="6"/>
  <c r="J617" i="6"/>
  <c r="J1467" i="6"/>
  <c r="L1467" i="6"/>
  <c r="L1165" i="6"/>
  <c r="J1165" i="6"/>
  <c r="I1430" i="6" a="1"/>
  <c r="I1430" i="6" s="1"/>
  <c r="J1104" i="6"/>
  <c r="L1104" i="6"/>
  <c r="I1527" i="6" a="1"/>
  <c r="I1527" i="6" s="1"/>
  <c r="L1201" i="6"/>
  <c r="J1201" i="6"/>
  <c r="J969" i="6"/>
  <c r="L969" i="6"/>
  <c r="I1370" i="6" a="1"/>
  <c r="I1370" i="6" s="1"/>
  <c r="L1044" i="6"/>
  <c r="J1044" i="6"/>
  <c r="J960" i="6"/>
  <c r="I1286" i="6" a="1"/>
  <c r="I1286" i="6" s="1"/>
  <c r="L960" i="6"/>
  <c r="L965" i="6"/>
  <c r="J965" i="6"/>
  <c r="J605" i="6"/>
  <c r="L605" i="6"/>
  <c r="L787" i="6"/>
  <c r="J787" i="6"/>
  <c r="L938" i="6"/>
  <c r="J938" i="6"/>
  <c r="I1181" i="6" a="1"/>
  <c r="I1181" i="6" s="1"/>
  <c r="J855" i="6"/>
  <c r="L855" i="6"/>
  <c r="L727" i="6"/>
  <c r="J727" i="6"/>
  <c r="L761" i="6"/>
  <c r="J761" i="6"/>
  <c r="I708" i="6" a="1"/>
  <c r="I708" i="6" s="1"/>
  <c r="L640" i="6"/>
  <c r="J640" i="6"/>
  <c r="L703" i="6"/>
  <c r="J703" i="6"/>
  <c r="L875" i="6"/>
  <c r="J875" i="6"/>
  <c r="J647" i="6"/>
  <c r="L647" i="6"/>
  <c r="I788" i="6" a="1"/>
  <c r="I788" i="6" s="1"/>
  <c r="L613" i="6"/>
  <c r="J613" i="6"/>
  <c r="L582" i="6"/>
  <c r="J582" i="6"/>
  <c r="L495" i="6"/>
  <c r="J495" i="6"/>
  <c r="I860" i="6" a="1"/>
  <c r="I860" i="6" s="1"/>
  <c r="L534" i="6"/>
  <c r="J534" i="6"/>
  <c r="J598" i="6"/>
  <c r="L598" i="6"/>
  <c r="I754" i="6" a="1"/>
  <c r="I754" i="6" s="1"/>
  <c r="L428" i="6"/>
  <c r="J428" i="6"/>
  <c r="I776" i="6" a="1"/>
  <c r="I776" i="6" s="1"/>
  <c r="L450" i="6"/>
  <c r="J450" i="6"/>
  <c r="L573" i="6"/>
  <c r="J573" i="6"/>
  <c r="J449" i="6"/>
  <c r="L449" i="6"/>
  <c r="L407" i="6"/>
  <c r="J407" i="6"/>
  <c r="I740" i="6" a="1"/>
  <c r="I740" i="6" s="1"/>
  <c r="L414" i="6"/>
  <c r="J414" i="6"/>
  <c r="I719" i="6" a="1"/>
  <c r="I719" i="6" s="1"/>
  <c r="J393" i="6"/>
  <c r="L393" i="6"/>
  <c r="K78" i="6"/>
  <c r="M78" i="6"/>
  <c r="I845" i="6" a="1"/>
  <c r="I845" i="6" s="1"/>
  <c r="J519" i="6"/>
  <c r="L519" i="6"/>
  <c r="K543" i="6"/>
  <c r="M543" i="6"/>
  <c r="K260" i="6"/>
  <c r="M260" i="6"/>
  <c r="M148" i="6"/>
  <c r="K148" i="6"/>
  <c r="M96" i="6"/>
  <c r="K96" i="6"/>
  <c r="J648" i="6"/>
  <c r="L648" i="6"/>
  <c r="M437" i="6"/>
  <c r="M196" i="6"/>
  <c r="K196" i="6"/>
  <c r="K187" i="6"/>
  <c r="M187" i="6"/>
  <c r="L623" i="6"/>
  <c r="J623" i="6"/>
  <c r="J377" i="6"/>
  <c r="L377" i="6"/>
  <c r="K463" i="6"/>
  <c r="M463" i="6"/>
  <c r="M309" i="6"/>
  <c r="K309" i="6"/>
  <c r="M392" i="6"/>
  <c r="K392" i="6"/>
  <c r="L651" i="6"/>
  <c r="J651" i="6"/>
  <c r="K227" i="6"/>
  <c r="M227" i="6"/>
  <c r="M160" i="6"/>
  <c r="K160" i="6"/>
  <c r="M129" i="6"/>
  <c r="K129" i="6"/>
  <c r="M52" i="6"/>
  <c r="K52" i="6"/>
  <c r="K20" i="6"/>
  <c r="M20" i="6"/>
  <c r="J444" i="6"/>
  <c r="L444" i="6"/>
  <c r="K92" i="6"/>
  <c r="M92" i="6"/>
  <c r="I810" i="6" a="1"/>
  <c r="I810" i="6" s="1"/>
  <c r="L484" i="6"/>
  <c r="J484" i="6"/>
  <c r="M51" i="6"/>
  <c r="K51" i="6"/>
  <c r="M22" i="6"/>
  <c r="K22" i="6"/>
  <c r="I926" i="6" a="1"/>
  <c r="I926" i="6" s="1"/>
  <c r="J600" i="6"/>
  <c r="L600" i="6"/>
  <c r="M64" i="6"/>
  <c r="K64" i="6"/>
  <c r="M202" i="6"/>
  <c r="K202" i="6"/>
  <c r="K107" i="6"/>
  <c r="M107" i="6"/>
  <c r="M149" i="6"/>
  <c r="K149" i="6"/>
  <c r="K8" i="6"/>
  <c r="M8" i="6"/>
  <c r="L505" i="6"/>
  <c r="J505" i="6"/>
  <c r="K32" i="6"/>
  <c r="M32" i="6"/>
  <c r="K230" i="6"/>
  <c r="M230" i="6"/>
  <c r="J432" i="6"/>
  <c r="I758" i="6" a="1"/>
  <c r="I758" i="6" s="1"/>
  <c r="L432" i="6"/>
  <c r="I990" i="6" a="1"/>
  <c r="I990" i="6" s="1"/>
  <c r="L664" i="6"/>
  <c r="J664" i="6"/>
  <c r="K224" i="6"/>
  <c r="M224" i="6"/>
  <c r="J1719" i="6"/>
  <c r="L1719" i="6"/>
  <c r="L1793" i="6"/>
  <c r="J1793" i="6"/>
  <c r="I1883" i="6" a="1"/>
  <c r="I1883" i="6" s="1"/>
  <c r="L1557" i="6"/>
  <c r="J1557" i="6"/>
  <c r="I1439" i="6" a="1"/>
  <c r="I1439" i="6" s="1"/>
  <c r="L1434" i="6"/>
  <c r="J1434" i="6"/>
  <c r="J1323" i="6"/>
  <c r="L1323" i="6"/>
  <c r="L997" i="6"/>
  <c r="J997" i="6"/>
  <c r="J1213" i="6"/>
  <c r="L1213" i="6"/>
  <c r="J950" i="6"/>
  <c r="L950" i="6"/>
  <c r="J966" i="6"/>
  <c r="I1292" i="6" a="1"/>
  <c r="I1292" i="6" s="1"/>
  <c r="L966" i="6"/>
  <c r="J854" i="6"/>
  <c r="L854" i="6"/>
  <c r="L899" i="6"/>
  <c r="I1225" i="6" a="1"/>
  <c r="I1225" i="6" s="1"/>
  <c r="J899" i="6"/>
  <c r="I1109" i="6" a="1"/>
  <c r="I1109" i="6" s="1"/>
  <c r="J783" i="6"/>
  <c r="L783" i="6"/>
  <c r="I1250" i="6" a="1"/>
  <c r="I1250" i="6" s="1"/>
  <c r="J924" i="6"/>
  <c r="L924" i="6"/>
  <c r="L830" i="6"/>
  <c r="I1156" i="6" a="1"/>
  <c r="I1156" i="6" s="1"/>
  <c r="J830" i="6"/>
  <c r="J589" i="6"/>
  <c r="L589" i="6"/>
  <c r="I1065" i="6" a="1"/>
  <c r="I1065" i="6" s="1"/>
  <c r="L739" i="6"/>
  <c r="J739" i="6"/>
  <c r="L818" i="6"/>
  <c r="J818" i="6"/>
  <c r="L625" i="6"/>
  <c r="J625" i="6"/>
  <c r="L667" i="6"/>
  <c r="I993" i="6" a="1"/>
  <c r="I993" i="6" s="1"/>
  <c r="J667" i="6"/>
  <c r="I1092" i="6" a="1"/>
  <c r="I1092" i="6" s="1"/>
  <c r="L766" i="6"/>
  <c r="J766" i="6"/>
  <c r="J769" i="6"/>
  <c r="L769" i="6"/>
  <c r="I1017" i="6" a="1"/>
  <c r="I1017" i="6" s="1"/>
  <c r="L691" i="6"/>
  <c r="J691" i="6"/>
  <c r="I937" i="6" a="1"/>
  <c r="I937" i="6" s="1"/>
  <c r="J611" i="6"/>
  <c r="L611" i="6"/>
  <c r="L577" i="6"/>
  <c r="J577" i="6"/>
  <c r="L471" i="6"/>
  <c r="J471" i="6"/>
  <c r="L447" i="6"/>
  <c r="J447" i="6"/>
  <c r="I888" i="6" a="1"/>
  <c r="I888" i="6" s="1"/>
  <c r="L562" i="6"/>
  <c r="J562" i="6"/>
  <c r="L555" i="6"/>
  <c r="J555" i="6"/>
  <c r="L418" i="6"/>
  <c r="J418" i="6"/>
  <c r="I886" i="6" a="1"/>
  <c r="I886" i="6" s="1"/>
  <c r="L560" i="6"/>
  <c r="J560" i="6"/>
  <c r="I660" i="6" a="1"/>
  <c r="I660" i="6" s="1"/>
  <c r="L334" i="6"/>
  <c r="J334" i="6"/>
  <c r="I721" i="6" a="1"/>
  <c r="I721" i="6" s="1"/>
  <c r="J395" i="6"/>
  <c r="L395" i="6"/>
  <c r="I737" i="6" a="1"/>
  <c r="I737" i="6" s="1"/>
  <c r="L411" i="6"/>
  <c r="J411" i="6"/>
  <c r="M264" i="6"/>
  <c r="K264" i="6"/>
  <c r="M103" i="6"/>
  <c r="K103" i="6"/>
  <c r="J387" i="6"/>
  <c r="L387" i="6"/>
  <c r="I892" i="6" a="1"/>
  <c r="I892" i="6" s="1"/>
  <c r="L566" i="6"/>
  <c r="J566" i="6"/>
  <c r="I827" i="6" a="1"/>
  <c r="I827" i="6" s="1"/>
  <c r="J501" i="6"/>
  <c r="L501" i="6"/>
  <c r="M48" i="6"/>
  <c r="K48" i="6"/>
  <c r="M262" i="6"/>
  <c r="K262" i="6"/>
  <c r="K188" i="6"/>
  <c r="M188" i="6"/>
  <c r="M141" i="6"/>
  <c r="K141" i="6"/>
  <c r="M84" i="6"/>
  <c r="K84" i="6"/>
  <c r="L574" i="6"/>
  <c r="J574" i="6"/>
  <c r="M322" i="6"/>
  <c r="K322" i="6"/>
  <c r="M198" i="6"/>
  <c r="K198" i="6"/>
  <c r="J425" i="6"/>
  <c r="L425" i="6"/>
  <c r="M293" i="6"/>
  <c r="K293" i="6"/>
  <c r="M485" i="6"/>
  <c r="K485" i="6"/>
  <c r="I694" i="6" a="1"/>
  <c r="I694" i="6" s="1"/>
  <c r="J368" i="6"/>
  <c r="L368" i="6"/>
  <c r="M303" i="6"/>
  <c r="K303" i="6"/>
  <c r="I668" i="6" a="1"/>
  <c r="I668" i="6" s="1"/>
  <c r="J342" i="6"/>
  <c r="L342" i="6"/>
  <c r="I1283" i="6" a="1"/>
  <c r="I1283" i="6" s="1"/>
  <c r="J957" i="6"/>
  <c r="L957" i="6"/>
  <c r="I803" i="6" a="1"/>
  <c r="I803" i="6" s="1"/>
  <c r="L477" i="6"/>
  <c r="J477" i="6"/>
  <c r="J612" i="6"/>
  <c r="L612" i="6"/>
  <c r="M219" i="6"/>
  <c r="K219" i="6"/>
  <c r="K128" i="6"/>
  <c r="M128" i="6"/>
  <c r="J348" i="6"/>
  <c r="L348" i="6"/>
  <c r="J547" i="6"/>
  <c r="I873" i="6" a="1"/>
  <c r="I873" i="6" s="1"/>
  <c r="L547" i="6"/>
  <c r="M261" i="6"/>
  <c r="K261" i="6"/>
  <c r="M162" i="6"/>
  <c r="K162" i="6"/>
  <c r="M327" i="6"/>
  <c r="K327" i="6"/>
  <c r="J396" i="6"/>
  <c r="L396" i="6"/>
  <c r="K194" i="6"/>
  <c r="M194" i="6"/>
  <c r="J360" i="6"/>
  <c r="I686" i="6" a="1"/>
  <c r="I686" i="6" s="1"/>
  <c r="L360" i="6"/>
  <c r="M93" i="6"/>
  <c r="K93" i="6"/>
  <c r="M166" i="6"/>
  <c r="K166" i="6"/>
  <c r="I1936" i="6" a="1"/>
  <c r="I1936" i="6" s="1"/>
  <c r="L1610" i="6"/>
  <c r="J1610" i="6"/>
  <c r="L1284" i="6"/>
  <c r="J1284" i="6"/>
  <c r="J1374" i="6"/>
  <c r="L1374" i="6"/>
  <c r="J1290" i="6"/>
  <c r="L1290" i="6"/>
  <c r="I1303" i="6" a="1"/>
  <c r="I1303" i="6" s="1"/>
  <c r="L977" i="6"/>
  <c r="J977" i="6"/>
  <c r="I1388" i="6" a="1"/>
  <c r="I1388" i="6" s="1"/>
  <c r="L1062" i="6"/>
  <c r="J1062" i="6"/>
  <c r="J1077" i="6"/>
  <c r="L1077" i="6"/>
  <c r="I1409" i="6" a="1"/>
  <c r="I1409" i="6" s="1"/>
  <c r="J1083" i="6"/>
  <c r="L1083" i="6"/>
  <c r="I1240" i="6" a="1"/>
  <c r="I1240" i="6" s="1"/>
  <c r="J914" i="6"/>
  <c r="L914" i="6"/>
  <c r="L962" i="6"/>
  <c r="J962" i="6"/>
  <c r="J973" i="6"/>
  <c r="L973" i="6"/>
  <c r="J897" i="6"/>
  <c r="L897" i="6"/>
  <c r="I1287" i="6" a="1"/>
  <c r="I1287" i="6" s="1"/>
  <c r="J961" i="6"/>
  <c r="L961" i="6"/>
  <c r="L922" i="6"/>
  <c r="J922" i="6"/>
  <c r="L821" i="6"/>
  <c r="J821" i="6"/>
  <c r="I1106" i="6" a="1"/>
  <c r="I1106" i="6" s="1"/>
  <c r="L780" i="6"/>
  <c r="J780" i="6"/>
  <c r="L902" i="6"/>
  <c r="I1228" i="6" a="1"/>
  <c r="I1228" i="6" s="1"/>
  <c r="J902" i="6"/>
  <c r="I1072" i="6" a="1"/>
  <c r="I1072" i="6" s="1"/>
  <c r="L746" i="6"/>
  <c r="J746" i="6"/>
  <c r="J910" i="6"/>
  <c r="L910" i="6"/>
  <c r="I1125" i="6" a="1"/>
  <c r="I1125" i="6" s="1"/>
  <c r="J799" i="6"/>
  <c r="L799" i="6"/>
  <c r="I1046" i="6" a="1"/>
  <c r="I1046" i="6" s="1"/>
  <c r="J720" i="6"/>
  <c r="L720" i="6"/>
  <c r="I1059" i="6" a="1"/>
  <c r="I1059" i="6" s="1"/>
  <c r="L733" i="6"/>
  <c r="J733" i="6"/>
  <c r="I1013" i="6" a="1"/>
  <c r="I1013" i="6" s="1"/>
  <c r="J687" i="6"/>
  <c r="L687" i="6"/>
  <c r="L537" i="6"/>
  <c r="I863" i="6" a="1"/>
  <c r="I863" i="6" s="1"/>
  <c r="J537" i="6"/>
  <c r="L620" i="6"/>
  <c r="I946" i="6" a="1"/>
  <c r="I946" i="6" s="1"/>
  <c r="J620" i="6"/>
  <c r="I906" i="6" a="1"/>
  <c r="I906" i="6" s="1"/>
  <c r="L580" i="6"/>
  <c r="J580" i="6"/>
  <c r="J380" i="6"/>
  <c r="L380" i="6"/>
  <c r="L532" i="6"/>
  <c r="J532" i="6"/>
  <c r="I832" i="6" a="1"/>
  <c r="I832" i="6" s="1"/>
  <c r="L506" i="6"/>
  <c r="J506" i="6"/>
  <c r="I696" i="6" a="1"/>
  <c r="I696" i="6" s="1"/>
  <c r="J370" i="6"/>
  <c r="L370" i="6"/>
  <c r="I846" i="6" a="1"/>
  <c r="I846" i="6" s="1"/>
  <c r="J520" i="6"/>
  <c r="L520" i="6"/>
  <c r="I701" i="6" a="1"/>
  <c r="I701" i="6" s="1"/>
  <c r="L375" i="6"/>
  <c r="J375" i="6"/>
  <c r="I695" i="6" a="1"/>
  <c r="I695" i="6" s="1"/>
  <c r="L369" i="6"/>
  <c r="J369" i="6"/>
  <c r="K296" i="6"/>
  <c r="M296" i="6"/>
  <c r="I916" i="6" a="1"/>
  <c r="I916" i="6" s="1"/>
  <c r="J590" i="6"/>
  <c r="L590" i="6"/>
  <c r="L383" i="6"/>
  <c r="J383" i="6"/>
  <c r="M217" i="6"/>
  <c r="K217" i="6"/>
  <c r="M12" i="6"/>
  <c r="K12" i="6"/>
  <c r="M43" i="6"/>
  <c r="K43" i="6"/>
  <c r="I840" i="6" a="1"/>
  <c r="I840" i="6" s="1"/>
  <c r="L514" i="6"/>
  <c r="J514" i="6"/>
  <c r="M253" i="6"/>
  <c r="K253" i="6"/>
  <c r="M136" i="6"/>
  <c r="K136" i="6"/>
  <c r="I912" i="6" a="1"/>
  <c r="I912" i="6" s="1"/>
  <c r="J586" i="6"/>
  <c r="L586" i="6"/>
  <c r="M223" i="6"/>
  <c r="K223" i="6"/>
  <c r="I850" i="6" a="1"/>
  <c r="I850" i="6" s="1"/>
  <c r="L524" i="6"/>
  <c r="J524" i="6"/>
  <c r="M99" i="6"/>
  <c r="K99" i="6"/>
  <c r="K517" i="6"/>
  <c r="L513" i="6"/>
  <c r="J513" i="6"/>
  <c r="M287" i="6"/>
  <c r="K287" i="6"/>
  <c r="I791" i="6" a="1"/>
  <c r="I791" i="6" s="1"/>
  <c r="L465" i="6"/>
  <c r="J465" i="6"/>
  <c r="K386" i="6"/>
  <c r="M386" i="6"/>
  <c r="J718" i="6"/>
  <c r="L718" i="6"/>
  <c r="J332" i="6"/>
  <c r="L332" i="6"/>
  <c r="I692" i="6" a="1"/>
  <c r="I692" i="6" s="1"/>
  <c r="L366" i="6"/>
  <c r="J366" i="6"/>
  <c r="K631" i="6"/>
  <c r="M631" i="6"/>
  <c r="M292" i="6"/>
  <c r="K292" i="6"/>
  <c r="K251" i="6"/>
  <c r="M251" i="6"/>
  <c r="I781" i="6" a="1"/>
  <c r="I781" i="6" s="1"/>
  <c r="J455" i="6"/>
  <c r="L455" i="6"/>
  <c r="I704" i="6" a="1"/>
  <c r="I704" i="6" s="1"/>
  <c r="J378" i="6"/>
  <c r="L378" i="6"/>
  <c r="K431" i="6"/>
  <c r="M431" i="6"/>
  <c r="L403" i="6"/>
  <c r="I729" i="6" a="1"/>
  <c r="I729" i="6" s="1"/>
  <c r="J403" i="6"/>
  <c r="K212" i="6"/>
  <c r="M212" i="6"/>
  <c r="M147" i="6"/>
  <c r="K147" i="6"/>
  <c r="J528" i="6"/>
  <c r="L528" i="6"/>
  <c r="K50" i="6"/>
  <c r="M50" i="6"/>
  <c r="M239" i="6"/>
  <c r="K239" i="6"/>
  <c r="L475" i="6"/>
  <c r="I801" i="6" a="1"/>
  <c r="I801" i="6" s="1"/>
  <c r="J475" i="6"/>
  <c r="M90" i="6"/>
  <c r="K90" i="6"/>
  <c r="M75" i="6"/>
  <c r="K75" i="6"/>
  <c r="K29" i="6"/>
  <c r="M29" i="6"/>
  <c r="M201" i="6"/>
  <c r="K201" i="6"/>
  <c r="J492" i="6"/>
  <c r="L492" i="6"/>
  <c r="J1532" i="6"/>
  <c r="L1532" i="6"/>
  <c r="L1236" i="6"/>
  <c r="I1562" i="6" a="1"/>
  <c r="I1562" i="6" s="1"/>
  <c r="J1236" i="6"/>
  <c r="L1760" i="6"/>
  <c r="J1760" i="6"/>
  <c r="J1649" i="6"/>
  <c r="L1649" i="6"/>
  <c r="L1491" i="6"/>
  <c r="I1817" i="6" a="1"/>
  <c r="I1817" i="6" s="1"/>
  <c r="J1491" i="6"/>
  <c r="J1359" i="6"/>
  <c r="L1359" i="6"/>
  <c r="L1382" i="6"/>
  <c r="J1382" i="6"/>
  <c r="I1219" i="6" a="1"/>
  <c r="I1219" i="6" s="1"/>
  <c r="I1509" i="6" a="1"/>
  <c r="I1509" i="6" s="1"/>
  <c r="L1183" i="6"/>
  <c r="J1183" i="6"/>
  <c r="L929" i="6"/>
  <c r="J929" i="6"/>
  <c r="J1116" i="6"/>
  <c r="L1116" i="6"/>
  <c r="J1067" i="6"/>
  <c r="L1067" i="6"/>
  <c r="I979" i="6" a="1"/>
  <c r="I979" i="6" s="1"/>
  <c r="L1123" i="6"/>
  <c r="J1123" i="6"/>
  <c r="I1053" i="6" a="1"/>
  <c r="I1053" i="6" s="1"/>
  <c r="J951" i="6"/>
  <c r="I1277" i="6" a="1"/>
  <c r="I1277" i="6" s="1"/>
  <c r="L951" i="6"/>
  <c r="I859" i="6" a="1"/>
  <c r="I859" i="6" s="1"/>
  <c r="I947" i="6" a="1"/>
  <c r="I947" i="6" s="1"/>
  <c r="L911" i="6"/>
  <c r="I1237" i="6" a="1"/>
  <c r="I1237" i="6" s="1"/>
  <c r="J911" i="6"/>
  <c r="I1298" i="6" a="1"/>
  <c r="I1298" i="6" s="1"/>
  <c r="J972" i="6"/>
  <c r="L972" i="6"/>
  <c r="L730" i="6"/>
  <c r="J730" i="6"/>
  <c r="I1157" i="6" a="1"/>
  <c r="I1157" i="6" s="1"/>
  <c r="L831" i="6"/>
  <c r="J831" i="6"/>
  <c r="I725" i="6" a="1"/>
  <c r="I725" i="6" s="1"/>
  <c r="L794" i="6"/>
  <c r="I1120" i="6" a="1"/>
  <c r="I1120" i="6" s="1"/>
  <c r="J794" i="6"/>
  <c r="I785" i="6" a="1"/>
  <c r="I785" i="6" s="1"/>
  <c r="I1011" i="6" a="1"/>
  <c r="I1011" i="6" s="1"/>
  <c r="L685" i="6"/>
  <c r="J685" i="6"/>
  <c r="J789" i="6"/>
  <c r="L789" i="6"/>
  <c r="I970" i="6" a="1"/>
  <c r="I970" i="6" s="1"/>
  <c r="L644" i="6"/>
  <c r="J644" i="6"/>
  <c r="J523" i="6"/>
  <c r="L523" i="6"/>
  <c r="I942" i="6" a="1"/>
  <c r="I942" i="6" s="1"/>
  <c r="L616" i="6"/>
  <c r="J616" i="6"/>
  <c r="J627" i="6"/>
  <c r="I953" i="6" a="1"/>
  <c r="I953" i="6" s="1"/>
  <c r="L627" i="6"/>
  <c r="I689" i="6" a="1"/>
  <c r="I689" i="6" s="1"/>
  <c r="L363" i="6"/>
  <c r="J363" i="6"/>
  <c r="J529" i="6"/>
  <c r="L529" i="6"/>
  <c r="I814" i="6" a="1"/>
  <c r="I814" i="6" s="1"/>
  <c r="L488" i="6"/>
  <c r="J488" i="6"/>
  <c r="I684" i="6" a="1"/>
  <c r="I684" i="6" s="1"/>
  <c r="J358" i="6"/>
  <c r="L358" i="6"/>
  <c r="L489" i="6"/>
  <c r="J489" i="6"/>
  <c r="I683" i="6" a="1"/>
  <c r="I683" i="6" s="1"/>
  <c r="L357" i="6"/>
  <c r="J357" i="6"/>
  <c r="M67" i="6"/>
  <c r="K67" i="6"/>
  <c r="M165" i="6"/>
  <c r="K165" i="6"/>
  <c r="M40" i="6"/>
  <c r="K40" i="6"/>
  <c r="J588" i="6"/>
  <c r="L588" i="6"/>
  <c r="K248" i="6"/>
  <c r="M248" i="6"/>
  <c r="M646" i="6"/>
  <c r="K646" i="6"/>
  <c r="M415" i="6"/>
  <c r="K415" i="6"/>
  <c r="I1038" i="6" a="1"/>
  <c r="I1038" i="6" s="1"/>
  <c r="L712" i="6"/>
  <c r="J712" i="6"/>
  <c r="K530" i="6"/>
  <c r="M530" i="6"/>
  <c r="M132" i="6"/>
  <c r="K132" i="6"/>
  <c r="M247" i="6"/>
  <c r="K247" i="6"/>
  <c r="M105" i="6"/>
  <c r="K105" i="6"/>
  <c r="L350" i="6"/>
  <c r="I676" i="6" a="1"/>
  <c r="I676" i="6" s="1"/>
  <c r="J350" i="6"/>
  <c r="K481" i="6"/>
  <c r="M481" i="6"/>
  <c r="M41" i="6"/>
  <c r="K41" i="6"/>
  <c r="M298" i="6"/>
  <c r="K298" i="6"/>
  <c r="M77" i="6"/>
  <c r="K77" i="6"/>
  <c r="L335" i="6"/>
  <c r="J335" i="6"/>
  <c r="I864" i="6" a="1"/>
  <c r="I864" i="6" s="1"/>
  <c r="J538" i="6"/>
  <c r="L538" i="6"/>
  <c r="J587" i="6"/>
  <c r="L587" i="6"/>
  <c r="K314" i="6"/>
  <c r="M314" i="6"/>
  <c r="K167" i="6"/>
  <c r="M167" i="6"/>
  <c r="K140" i="6"/>
  <c r="M140" i="6"/>
  <c r="M82" i="6"/>
  <c r="K82" i="6"/>
  <c r="K26" i="6"/>
  <c r="M26" i="6"/>
  <c r="J401" i="6"/>
  <c r="L401" i="6"/>
  <c r="K359" i="6"/>
  <c r="M359" i="6"/>
  <c r="K336" i="6"/>
  <c r="M336" i="6"/>
  <c r="L1427" i="6"/>
  <c r="J1427" i="6"/>
  <c r="L1188" i="6"/>
  <c r="J1188" i="6"/>
  <c r="L842" i="6"/>
  <c r="J842" i="6"/>
  <c r="J1226" i="6"/>
  <c r="I1552" i="6" a="1"/>
  <c r="I1552" i="6" s="1"/>
  <c r="L1226" i="6"/>
  <c r="J1152" i="6"/>
  <c r="L1152" i="6"/>
  <c r="L931" i="6"/>
  <c r="I1257" i="6" a="1"/>
  <c r="I1257" i="6" s="1"/>
  <c r="J931" i="6"/>
  <c r="J1042" i="6"/>
  <c r="L1042" i="6"/>
  <c r="J1031" i="6"/>
  <c r="L1031" i="6"/>
  <c r="J915" i="6"/>
  <c r="I1241" i="6" a="1"/>
  <c r="I1241" i="6" s="1"/>
  <c r="L915" i="6"/>
  <c r="J980" i="6"/>
  <c r="L980" i="6"/>
  <c r="I1233" i="6" a="1"/>
  <c r="I1233" i="6" s="1"/>
  <c r="J907" i="6"/>
  <c r="L907" i="6"/>
  <c r="I1239" i="6" a="1"/>
  <c r="I1239" i="6" s="1"/>
  <c r="L913" i="6"/>
  <c r="J913" i="6"/>
  <c r="I1275" i="6" a="1"/>
  <c r="I1275" i="6" s="1"/>
  <c r="J949" i="6"/>
  <c r="L949" i="6"/>
  <c r="L698" i="6"/>
  <c r="J698" i="6"/>
  <c r="J778" i="6"/>
  <c r="L778" i="6"/>
  <c r="L633" i="6"/>
  <c r="I959" i="6" a="1"/>
  <c r="I959" i="6" s="1"/>
  <c r="J633" i="6"/>
  <c r="J693" i="6"/>
  <c r="L693" i="6"/>
  <c r="I1073" i="6" a="1"/>
  <c r="I1073" i="6" s="1"/>
  <c r="J747" i="6"/>
  <c r="L747" i="6"/>
  <c r="L671" i="6"/>
  <c r="J671" i="6"/>
  <c r="I1035" i="6" a="1"/>
  <c r="I1035" i="6" s="1"/>
  <c r="J709" i="6"/>
  <c r="L709" i="6"/>
  <c r="J635" i="6"/>
  <c r="L635" i="6"/>
  <c r="J390" i="6"/>
  <c r="L390" i="6"/>
  <c r="L568" i="6"/>
  <c r="J568" i="6"/>
  <c r="I934" i="6" a="1"/>
  <c r="I934" i="6" s="1"/>
  <c r="L608" i="6"/>
  <c r="J608" i="6"/>
  <c r="L592" i="6"/>
  <c r="J592" i="6"/>
  <c r="I833" i="6" a="1"/>
  <c r="I833" i="6" s="1"/>
  <c r="L507" i="6"/>
  <c r="J507" i="6"/>
  <c r="I792" i="6" a="1"/>
  <c r="I792" i="6" s="1"/>
  <c r="L466" i="6"/>
  <c r="J466" i="6"/>
  <c r="I675" i="6" a="1"/>
  <c r="I675" i="6" s="1"/>
  <c r="L349" i="6"/>
  <c r="J349" i="6"/>
  <c r="L426" i="6"/>
  <c r="J426" i="6"/>
  <c r="I768" i="6" a="1"/>
  <c r="I768" i="6" s="1"/>
  <c r="L442" i="6"/>
  <c r="J442" i="6"/>
  <c r="M318" i="6"/>
  <c r="K318" i="6"/>
  <c r="L354" i="6"/>
  <c r="J354" i="6"/>
  <c r="M614" i="6"/>
  <c r="K614" i="6"/>
  <c r="L578" i="6"/>
  <c r="I904" i="6" a="1"/>
  <c r="I904" i="6" s="1"/>
  <c r="J578" i="6"/>
  <c r="M31" i="6"/>
  <c r="K31" i="6"/>
  <c r="M339" i="6"/>
  <c r="K339" i="6"/>
  <c r="K536" i="6"/>
  <c r="M536" i="6"/>
  <c r="M476" i="6"/>
  <c r="K476" i="6"/>
  <c r="M37" i="6"/>
  <c r="K37" i="6"/>
  <c r="K491" i="6"/>
  <c r="M491" i="6"/>
  <c r="L632" i="6"/>
  <c r="J632" i="6"/>
  <c r="K176" i="6"/>
  <c r="M176" i="6"/>
  <c r="L549" i="6"/>
  <c r="J549" i="6"/>
  <c r="M509" i="6"/>
  <c r="K509" i="6"/>
  <c r="I836" i="6" a="1"/>
  <c r="I836" i="6" s="1"/>
  <c r="L510" i="6"/>
  <c r="J510" i="6"/>
  <c r="L856" i="6"/>
  <c r="J856" i="6"/>
  <c r="J619" i="6"/>
  <c r="I945" i="6" a="1"/>
  <c r="I945" i="6" s="1"/>
  <c r="L619" i="6"/>
  <c r="M85" i="6"/>
  <c r="K85" i="6"/>
  <c r="I672" i="6" a="1"/>
  <c r="I672" i="6" s="1"/>
  <c r="L346" i="6"/>
  <c r="J346" i="6"/>
  <c r="M602" i="6"/>
  <c r="K602" i="6"/>
  <c r="K76" i="6"/>
  <c r="M76" i="6"/>
  <c r="K98" i="6"/>
  <c r="M98" i="6"/>
  <c r="L367" i="6"/>
  <c r="J367" i="6"/>
  <c r="K200" i="6"/>
  <c r="M200" i="6"/>
  <c r="M281" i="6"/>
  <c r="K281" i="6"/>
  <c r="K441" i="6"/>
  <c r="M441" i="6"/>
  <c r="K446" i="6"/>
  <c r="M446" i="6"/>
  <c r="K242" i="6"/>
  <c r="M242" i="6"/>
  <c r="K170" i="6"/>
  <c r="M170" i="6"/>
  <c r="M95" i="6"/>
  <c r="K95" i="6"/>
  <c r="M225" i="6"/>
  <c r="K225" i="6"/>
  <c r="I678" i="6" a="1"/>
  <c r="I678" i="6" s="1"/>
  <c r="J352" i="6"/>
  <c r="L352" i="6"/>
  <c r="K68" i="6"/>
  <c r="M68" i="6"/>
  <c r="K308" i="6"/>
  <c r="M308" i="6"/>
  <c r="J389" i="6"/>
  <c r="L389" i="6"/>
  <c r="L355" i="6"/>
  <c r="I681" i="6" a="1"/>
  <c r="I681" i="6" s="1"/>
  <c r="J355" i="6"/>
  <c r="J527" i="6"/>
  <c r="L527" i="6"/>
  <c r="K278" i="6"/>
  <c r="M278" i="6"/>
  <c r="K44" i="6"/>
  <c r="M44" i="6"/>
  <c r="I1865" i="6" a="1"/>
  <c r="I1865" i="6" s="1"/>
  <c r="J1539" i="6"/>
  <c r="L1539" i="6"/>
  <c r="I1560" i="6" a="1"/>
  <c r="I1560" i="6" s="1"/>
  <c r="J1234" i="6"/>
  <c r="L1234" i="6"/>
  <c r="I1694" i="6" a="1"/>
  <c r="I1694" i="6" s="1"/>
  <c r="J1368" i="6"/>
  <c r="L1368" i="6"/>
  <c r="I1441" i="6" a="1"/>
  <c r="I1441" i="6" s="1"/>
  <c r="L1115" i="6"/>
  <c r="J1115" i="6"/>
  <c r="I1621" i="6" a="1"/>
  <c r="I1621" i="6" s="1"/>
  <c r="L1295" i="6"/>
  <c r="J1295" i="6"/>
  <c r="L1264" i="6"/>
  <c r="I1590" i="6" a="1"/>
  <c r="I1590" i="6" s="1"/>
  <c r="J1264" i="6"/>
  <c r="J1144" i="6"/>
  <c r="L1144" i="6"/>
  <c r="L1155" i="6"/>
  <c r="I1481" i="6" a="1"/>
  <c r="I1481" i="6" s="1"/>
  <c r="J1155" i="6"/>
  <c r="J1251" i="6"/>
  <c r="I1577" i="6" a="1"/>
  <c r="I1577" i="6" s="1"/>
  <c r="L1251" i="6"/>
  <c r="J1029" i="6"/>
  <c r="L1029" i="6"/>
  <c r="I1197" i="6" a="1"/>
  <c r="I1197" i="6" s="1"/>
  <c r="J871" i="6"/>
  <c r="L871" i="6"/>
  <c r="L1101" i="6"/>
  <c r="J1101" i="6"/>
  <c r="I1161" i="6" a="1"/>
  <c r="I1161" i="6" s="1"/>
  <c r="J835" i="6"/>
  <c r="L835" i="6"/>
  <c r="I943" i="6" a="1"/>
  <c r="I943" i="6" s="1"/>
  <c r="L905" i="6"/>
  <c r="J905" i="6"/>
  <c r="J894" i="6"/>
  <c r="I1220" i="6" a="1"/>
  <c r="I1220" i="6" s="1"/>
  <c r="L894" i="6"/>
  <c r="J921" i="6"/>
  <c r="I1247" i="6" a="1"/>
  <c r="I1247" i="6" s="1"/>
  <c r="L921" i="6"/>
  <c r="L662" i="6"/>
  <c r="J662" i="6"/>
  <c r="J669" i="6"/>
  <c r="I995" i="6" a="1"/>
  <c r="I995" i="6" s="1"/>
  <c r="L669" i="6"/>
  <c r="L629" i="6"/>
  <c r="J629" i="6"/>
  <c r="I1006" i="6" a="1"/>
  <c r="I1006" i="6" s="1"/>
  <c r="L680" i="6"/>
  <c r="J680" i="6"/>
  <c r="J741" i="6"/>
  <c r="L741" i="6"/>
  <c r="I984" i="6" a="1"/>
  <c r="I984" i="6" s="1"/>
  <c r="L658" i="6"/>
  <c r="J658" i="6"/>
  <c r="L624" i="6"/>
  <c r="J624" i="6"/>
  <c r="I898" i="6" a="1"/>
  <c r="I898" i="6" s="1"/>
  <c r="L572" i="6"/>
  <c r="J572" i="6"/>
  <c r="I834" i="6" a="1"/>
  <c r="I834" i="6" s="1"/>
  <c r="J508" i="6"/>
  <c r="L508" i="6"/>
  <c r="L604" i="6"/>
  <c r="J604" i="6"/>
  <c r="J559" i="6"/>
  <c r="L559" i="6"/>
  <c r="L423" i="6"/>
  <c r="J423" i="6"/>
  <c r="J516" i="6"/>
  <c r="L516" i="6"/>
  <c r="I656" i="6" a="1"/>
  <c r="I656" i="6" s="1"/>
  <c r="J330" i="6"/>
  <c r="L330" i="6"/>
  <c r="I750" i="6" a="1"/>
  <c r="I750" i="6" s="1"/>
  <c r="L424" i="6"/>
  <c r="J424" i="6"/>
  <c r="I838" i="6" a="1"/>
  <c r="I838" i="6" s="1"/>
  <c r="L512" i="6"/>
  <c r="J512" i="6"/>
  <c r="M312" i="6"/>
  <c r="K312" i="6"/>
  <c r="M638" i="6"/>
  <c r="K638" i="6"/>
  <c r="M232" i="6"/>
  <c r="K232" i="6"/>
  <c r="M464" i="6"/>
  <c r="K464" i="6"/>
  <c r="L665" i="6"/>
  <c r="I991" i="6" a="1"/>
  <c r="I991" i="6" s="1"/>
  <c r="J665" i="6"/>
  <c r="K417" i="6"/>
  <c r="M417" i="6"/>
  <c r="J817" i="6"/>
  <c r="L817" i="6"/>
  <c r="M306" i="6"/>
  <c r="K306" i="6"/>
  <c r="M561" i="6"/>
  <c r="K561" i="6"/>
  <c r="K499" i="6"/>
  <c r="M499" i="6"/>
  <c r="M121" i="6"/>
  <c r="K121" i="6"/>
  <c r="L579" i="6"/>
  <c r="J579" i="6"/>
  <c r="M316" i="6"/>
  <c r="K316" i="6"/>
  <c r="M539" i="6"/>
  <c r="K539" i="6"/>
  <c r="I941" i="6" a="1"/>
  <c r="I941" i="6" s="1"/>
  <c r="L615" i="6"/>
  <c r="J615" i="6"/>
  <c r="M263" i="6"/>
  <c r="K263" i="6"/>
  <c r="M120" i="6"/>
  <c r="K120" i="6"/>
  <c r="M237" i="6"/>
  <c r="K237" i="6"/>
  <c r="M69" i="6"/>
  <c r="K69" i="6"/>
  <c r="M323" i="6"/>
  <c r="K323" i="6"/>
  <c r="K155" i="6"/>
  <c r="M155" i="6"/>
  <c r="M73" i="6"/>
  <c r="K73" i="6"/>
  <c r="M190" i="6"/>
  <c r="K190" i="6"/>
  <c r="J607" i="6"/>
  <c r="L607" i="6"/>
  <c r="M256" i="6"/>
  <c r="K256" i="6"/>
  <c r="L767" i="6"/>
  <c r="I1093" i="6" a="1"/>
  <c r="I1093" i="6" s="1"/>
  <c r="J767" i="6"/>
  <c r="I1098" i="6" a="1"/>
  <c r="I1098" i="6" s="1"/>
  <c r="L772" i="6"/>
  <c r="J772" i="6"/>
  <c r="M9" i="6"/>
  <c r="K9" i="6"/>
  <c r="K86" i="6"/>
  <c r="M86" i="6"/>
  <c r="M117" i="6"/>
  <c r="K117" i="6"/>
  <c r="J353" i="6"/>
  <c r="L353" i="6"/>
  <c r="K300" i="6"/>
  <c r="M300" i="6"/>
  <c r="L493" i="6"/>
  <c r="J493" i="6"/>
  <c r="M36" i="6"/>
  <c r="K36" i="6"/>
  <c r="J408" i="6"/>
  <c r="L408" i="6"/>
  <c r="M63" i="6"/>
  <c r="K63" i="6"/>
  <c r="M5" i="6"/>
  <c r="K5" i="6"/>
  <c r="K143" i="6"/>
  <c r="M143" i="6"/>
  <c r="L398" i="6"/>
  <c r="I724" i="6" a="1"/>
  <c r="I724" i="6" s="1"/>
  <c r="J398" i="6"/>
  <c r="K14" i="6"/>
  <c r="M14" i="6"/>
  <c r="L1700" i="6"/>
  <c r="J1700" i="6"/>
  <c r="L1478" i="6"/>
  <c r="J1478" i="6"/>
  <c r="I1640" i="6" a="1"/>
  <c r="I1640" i="6" s="1"/>
  <c r="L1314" i="6"/>
  <c r="J1314" i="6"/>
  <c r="I1753" i="6" a="1"/>
  <c r="I1753" i="6" s="1"/>
  <c r="I1616" i="6" a="1"/>
  <c r="I1616" i="6" s="1"/>
  <c r="I1681" i="6" a="1"/>
  <c r="I1681" i="6" s="1"/>
  <c r="I1514" i="6" a="1"/>
  <c r="I1514" i="6" s="1"/>
  <c r="I1345" i="6" a="1"/>
  <c r="I1345" i="6" s="1"/>
  <c r="I1288" i="6" a="1"/>
  <c r="I1288" i="6" s="1"/>
  <c r="I1255" i="6" a="1"/>
  <c r="I1255" i="6" s="1"/>
  <c r="L1192" i="6"/>
  <c r="J1192" i="6"/>
  <c r="J1108" i="6"/>
  <c r="L1108" i="6"/>
  <c r="I1087" i="6" a="1"/>
  <c r="I1087" i="6" s="1"/>
  <c r="L1056" i="6"/>
  <c r="J1056" i="6"/>
  <c r="J933" i="6"/>
  <c r="L933" i="6"/>
  <c r="I1265" i="6" a="1"/>
  <c r="I1265" i="6" s="1"/>
  <c r="J939" i="6"/>
  <c r="L939" i="6"/>
  <c r="I1229" i="6" a="1"/>
  <c r="I1229" i="6" s="1"/>
  <c r="J903" i="6"/>
  <c r="L903" i="6"/>
  <c r="L775" i="6"/>
  <c r="J775" i="6"/>
  <c r="I1132" i="6" a="1"/>
  <c r="I1132" i="6" s="1"/>
  <c r="L806" i="6"/>
  <c r="J806" i="6"/>
  <c r="L606" i="6"/>
  <c r="I932" i="6" a="1"/>
  <c r="I932" i="6" s="1"/>
  <c r="J606" i="6"/>
  <c r="L649" i="6"/>
  <c r="I975" i="6" a="1"/>
  <c r="I975" i="6" s="1"/>
  <c r="J649" i="6"/>
  <c r="J581" i="6"/>
  <c r="L581" i="6"/>
  <c r="I677" i="6" a="1"/>
  <c r="I677" i="6" s="1"/>
  <c r="J735" i="6"/>
  <c r="I1061" i="6" a="1"/>
  <c r="I1061" i="6" s="1"/>
  <c r="L735" i="6"/>
  <c r="I948" i="6" a="1"/>
  <c r="I948" i="6" s="1"/>
  <c r="J622" i="6"/>
  <c r="L622" i="6"/>
  <c r="L639" i="6"/>
  <c r="J639" i="6"/>
  <c r="I800" i="6" a="1"/>
  <c r="I800" i="6" s="1"/>
  <c r="I896" i="6" a="1"/>
  <c r="I896" i="6" s="1"/>
  <c r="L570" i="6"/>
  <c r="J570" i="6"/>
  <c r="I809" i="6" a="1"/>
  <c r="I809" i="6" s="1"/>
  <c r="J483" i="6"/>
  <c r="L483" i="6"/>
  <c r="L585" i="6"/>
  <c r="J585" i="6"/>
  <c r="J545" i="6"/>
  <c r="L545" i="6"/>
  <c r="L550" i="6"/>
  <c r="I876" i="6" a="1"/>
  <c r="I876" i="6" s="1"/>
  <c r="J550" i="6"/>
  <c r="J511" i="6"/>
  <c r="L511" i="6"/>
  <c r="J567" i="6"/>
  <c r="L567" i="6"/>
  <c r="J416" i="6"/>
  <c r="L416" i="6"/>
  <c r="I824" i="6" a="1"/>
  <c r="I824" i="6" s="1"/>
  <c r="J498" i="6"/>
  <c r="L498" i="6"/>
  <c r="M299" i="6"/>
  <c r="K299" i="6"/>
  <c r="J940" i="6"/>
  <c r="L940" i="6"/>
  <c r="L862" i="6"/>
  <c r="J862" i="6"/>
  <c r="I1128" i="6" a="1"/>
  <c r="I1128" i="6" s="1"/>
  <c r="J802" i="6"/>
  <c r="L802" i="6"/>
  <c r="K250" i="6"/>
  <c r="M250" i="6"/>
  <c r="K482" i="6"/>
  <c r="M482" i="6"/>
  <c r="L887" i="6"/>
  <c r="J887" i="6"/>
  <c r="M554" i="6"/>
  <c r="K554" i="6"/>
  <c r="M277" i="6"/>
  <c r="K277" i="6"/>
  <c r="I731" i="6" a="1"/>
  <c r="I731" i="6" s="1"/>
  <c r="L405" i="6"/>
  <c r="J405" i="6"/>
  <c r="K487" i="6"/>
  <c r="M487" i="6"/>
  <c r="M503" i="6"/>
  <c r="K503" i="6"/>
  <c r="M97" i="6"/>
  <c r="K97" i="6"/>
  <c r="M204" i="6"/>
  <c r="K204" i="6"/>
  <c r="I764" i="6" a="1"/>
  <c r="I764" i="6" s="1"/>
  <c r="L438" i="6"/>
  <c r="J438" i="6"/>
  <c r="K254" i="6"/>
  <c r="M254" i="6"/>
  <c r="M100" i="6"/>
  <c r="K100" i="6"/>
  <c r="J563" i="6"/>
  <c r="L563" i="6"/>
  <c r="M283" i="6"/>
  <c r="K283" i="6"/>
  <c r="I1254" i="6" a="1"/>
  <c r="I1254" i="6" s="1"/>
  <c r="J928" i="6"/>
  <c r="L928" i="6"/>
  <c r="M374" i="6"/>
  <c r="K374" i="6"/>
  <c r="M178" i="6"/>
  <c r="K178" i="6"/>
  <c r="M81" i="6"/>
  <c r="K81" i="6"/>
  <c r="K275" i="6"/>
  <c r="M275" i="6"/>
  <c r="K74" i="6"/>
  <c r="M74" i="6"/>
  <c r="L443" i="6"/>
  <c r="J443" i="6"/>
  <c r="M27" i="6"/>
  <c r="K27" i="6"/>
  <c r="I952" i="6" a="1"/>
  <c r="I952" i="6" s="1"/>
  <c r="J626" i="6"/>
  <c r="L626" i="6"/>
  <c r="M144" i="6"/>
  <c r="K144" i="6"/>
  <c r="J421" i="6"/>
  <c r="L421" i="6"/>
  <c r="K125" i="6"/>
  <c r="M125" i="6"/>
  <c r="M344" i="6"/>
  <c r="K344" i="6"/>
  <c r="M135" i="6"/>
  <c r="K135" i="6"/>
  <c r="M58" i="6"/>
  <c r="K58" i="6"/>
  <c r="K53" i="6"/>
  <c r="M53" i="6"/>
  <c r="L331" i="6"/>
  <c r="I657" i="6" a="1"/>
  <c r="I657" i="6" s="1"/>
  <c r="J331" i="6"/>
  <c r="M72" i="6"/>
  <c r="K72" i="6"/>
  <c r="M238" i="6"/>
  <c r="K238" i="6"/>
  <c r="P1959" i="5"/>
  <c r="P1633" i="5"/>
  <c r="J260" i="5"/>
  <c r="I586" i="5" a="1"/>
  <c r="I586" i="5" s="1"/>
  <c r="P329" i="5"/>
  <c r="P981" i="5"/>
  <c r="P655" i="5"/>
  <c r="P1307" i="5"/>
  <c r="F1828" i="4"/>
  <c r="G1828" i="4" s="1"/>
  <c r="F1856" i="4"/>
  <c r="G1856" i="4" s="1"/>
  <c r="O14" i="4"/>
  <c r="P14" i="4" s="1"/>
  <c r="O26" i="4"/>
  <c r="P26" i="4" s="1"/>
  <c r="O38" i="4"/>
  <c r="P38" i="4" s="1"/>
  <c r="O50" i="4"/>
  <c r="P50" i="4" s="1"/>
  <c r="O62" i="4"/>
  <c r="P62" i="4" s="1"/>
  <c r="O74" i="4"/>
  <c r="P74" i="4" s="1"/>
  <c r="O86" i="4"/>
  <c r="P86" i="4" s="1"/>
  <c r="O98" i="4"/>
  <c r="P98" i="4" s="1"/>
  <c r="O110" i="4"/>
  <c r="P110" i="4" s="1"/>
  <c r="O122" i="4"/>
  <c r="P122" i="4" s="1"/>
  <c r="O134" i="4"/>
  <c r="P134" i="4" s="1"/>
  <c r="O146" i="4"/>
  <c r="P146" i="4" s="1"/>
  <c r="O158" i="4"/>
  <c r="P158" i="4" s="1"/>
  <c r="O170" i="4"/>
  <c r="P170" i="4" s="1"/>
  <c r="O182" i="4"/>
  <c r="P182" i="4" s="1"/>
  <c r="O194" i="4"/>
  <c r="P194" i="4" s="1"/>
  <c r="O206" i="4"/>
  <c r="P206" i="4" s="1"/>
  <c r="O218" i="4"/>
  <c r="P218" i="4" s="1"/>
  <c r="O230" i="4"/>
  <c r="P230" i="4" s="1"/>
  <c r="O242" i="4"/>
  <c r="P242" i="4" s="1"/>
  <c r="O254" i="4"/>
  <c r="P254" i="4" s="1"/>
  <c r="O266" i="4"/>
  <c r="P266" i="4" s="1"/>
  <c r="O278" i="4"/>
  <c r="P278" i="4" s="1"/>
  <c r="O290" i="4"/>
  <c r="P290" i="4" s="1"/>
  <c r="O302" i="4"/>
  <c r="P302" i="4" s="1"/>
  <c r="O314" i="4"/>
  <c r="P314" i="4" s="1"/>
  <c r="O326" i="4"/>
  <c r="P326" i="4" s="1"/>
  <c r="O338" i="4"/>
  <c r="P338" i="4" s="1"/>
  <c r="O350" i="4"/>
  <c r="P350" i="4" s="1"/>
  <c r="O362" i="4"/>
  <c r="P362" i="4" s="1"/>
  <c r="O374" i="4"/>
  <c r="P374" i="4" s="1"/>
  <c r="O386" i="4"/>
  <c r="P386" i="4" s="1"/>
  <c r="O398" i="4"/>
  <c r="P398" i="4" s="1"/>
  <c r="O410" i="4"/>
  <c r="P410" i="4" s="1"/>
  <c r="O422" i="4"/>
  <c r="P422" i="4" s="1"/>
  <c r="O434" i="4"/>
  <c r="P434" i="4" s="1"/>
  <c r="O446" i="4"/>
  <c r="P446" i="4" s="1"/>
  <c r="O458" i="4"/>
  <c r="P458" i="4" s="1"/>
  <c r="O470" i="4"/>
  <c r="P470" i="4" s="1"/>
  <c r="O482" i="4"/>
  <c r="P482" i="4" s="1"/>
  <c r="O494" i="4"/>
  <c r="P494" i="4" s="1"/>
  <c r="O506" i="4"/>
  <c r="P506" i="4" s="1"/>
  <c r="O518" i="4"/>
  <c r="P518" i="4" s="1"/>
  <c r="O530" i="4"/>
  <c r="P530" i="4" s="1"/>
  <c r="O542" i="4"/>
  <c r="P542" i="4" s="1"/>
  <c r="O15" i="4"/>
  <c r="P15" i="4" s="1"/>
  <c r="O27" i="4"/>
  <c r="P27" i="4" s="1"/>
  <c r="O39" i="4"/>
  <c r="P39" i="4" s="1"/>
  <c r="O51" i="4"/>
  <c r="P51" i="4" s="1"/>
  <c r="O63" i="4"/>
  <c r="P63" i="4" s="1"/>
  <c r="O75" i="4"/>
  <c r="P75" i="4" s="1"/>
  <c r="O87" i="4"/>
  <c r="P87" i="4" s="1"/>
  <c r="O99" i="4"/>
  <c r="P99" i="4" s="1"/>
  <c r="O111" i="4"/>
  <c r="P111" i="4" s="1"/>
  <c r="O123" i="4"/>
  <c r="P123" i="4" s="1"/>
  <c r="O135" i="4"/>
  <c r="P135" i="4" s="1"/>
  <c r="O147" i="4"/>
  <c r="P147" i="4" s="1"/>
  <c r="O159" i="4"/>
  <c r="P159" i="4" s="1"/>
  <c r="O171" i="4"/>
  <c r="P171" i="4" s="1"/>
  <c r="O183" i="4"/>
  <c r="P183" i="4" s="1"/>
  <c r="O195" i="4"/>
  <c r="P195" i="4" s="1"/>
  <c r="O207" i="4"/>
  <c r="P207" i="4" s="1"/>
  <c r="O219" i="4"/>
  <c r="P219" i="4" s="1"/>
  <c r="O231" i="4"/>
  <c r="P231" i="4" s="1"/>
  <c r="O243" i="4"/>
  <c r="P243" i="4" s="1"/>
  <c r="O255" i="4"/>
  <c r="P255" i="4" s="1"/>
  <c r="O267" i="4"/>
  <c r="P267" i="4" s="1"/>
  <c r="O279" i="4"/>
  <c r="P279" i="4" s="1"/>
  <c r="O291" i="4"/>
  <c r="P291" i="4" s="1"/>
  <c r="O303" i="4"/>
  <c r="P303" i="4" s="1"/>
  <c r="O315" i="4"/>
  <c r="P315" i="4" s="1"/>
  <c r="O327" i="4"/>
  <c r="P327" i="4" s="1"/>
  <c r="O339" i="4"/>
  <c r="P339" i="4" s="1"/>
  <c r="O351" i="4"/>
  <c r="P351" i="4" s="1"/>
  <c r="O363" i="4"/>
  <c r="P363" i="4" s="1"/>
  <c r="O375" i="4"/>
  <c r="P375" i="4" s="1"/>
  <c r="O387" i="4"/>
  <c r="P387" i="4" s="1"/>
  <c r="O399" i="4"/>
  <c r="P399" i="4" s="1"/>
  <c r="O411" i="4"/>
  <c r="P411" i="4" s="1"/>
  <c r="O423" i="4"/>
  <c r="P423" i="4" s="1"/>
  <c r="O435" i="4"/>
  <c r="P435" i="4" s="1"/>
  <c r="O447" i="4"/>
  <c r="P447" i="4" s="1"/>
  <c r="O459" i="4"/>
  <c r="P459" i="4" s="1"/>
  <c r="O471" i="4"/>
  <c r="P471" i="4" s="1"/>
  <c r="O483" i="4"/>
  <c r="P483" i="4" s="1"/>
  <c r="O495" i="4"/>
  <c r="P495" i="4" s="1"/>
  <c r="O507" i="4"/>
  <c r="P507" i="4" s="1"/>
  <c r="O519" i="4"/>
  <c r="P519" i="4" s="1"/>
  <c r="O531" i="4"/>
  <c r="P531" i="4" s="1"/>
  <c r="O543" i="4"/>
  <c r="P543" i="4" s="1"/>
  <c r="O555" i="4"/>
  <c r="P555" i="4" s="1"/>
  <c r="O567" i="4"/>
  <c r="P567" i="4" s="1"/>
  <c r="O579" i="4"/>
  <c r="P579" i="4" s="1"/>
  <c r="O591" i="4"/>
  <c r="P591" i="4" s="1"/>
  <c r="O603" i="4"/>
  <c r="P603" i="4" s="1"/>
  <c r="O615" i="4"/>
  <c r="P615" i="4" s="1"/>
  <c r="O627" i="4"/>
  <c r="P627" i="4" s="1"/>
  <c r="O639" i="4"/>
  <c r="P639" i="4" s="1"/>
  <c r="O651" i="4"/>
  <c r="P651" i="4" s="1"/>
  <c r="O663" i="4"/>
  <c r="P663" i="4" s="1"/>
  <c r="O675" i="4"/>
  <c r="P675" i="4" s="1"/>
  <c r="O687" i="4"/>
  <c r="P687" i="4" s="1"/>
  <c r="O4" i="4"/>
  <c r="P4" i="4" s="1"/>
  <c r="O16" i="4"/>
  <c r="P16" i="4" s="1"/>
  <c r="O28" i="4"/>
  <c r="P28" i="4" s="1"/>
  <c r="O40" i="4"/>
  <c r="P40" i="4" s="1"/>
  <c r="O52" i="4"/>
  <c r="P52" i="4" s="1"/>
  <c r="O64" i="4"/>
  <c r="P64" i="4" s="1"/>
  <c r="O76" i="4"/>
  <c r="P76" i="4" s="1"/>
  <c r="O88" i="4"/>
  <c r="P88" i="4" s="1"/>
  <c r="O100" i="4"/>
  <c r="P100" i="4" s="1"/>
  <c r="O112" i="4"/>
  <c r="P112" i="4" s="1"/>
  <c r="O124" i="4"/>
  <c r="P124" i="4" s="1"/>
  <c r="O136" i="4"/>
  <c r="P136" i="4" s="1"/>
  <c r="O148" i="4"/>
  <c r="P148" i="4" s="1"/>
  <c r="O160" i="4"/>
  <c r="P160" i="4" s="1"/>
  <c r="O172" i="4"/>
  <c r="P172" i="4" s="1"/>
  <c r="O184" i="4"/>
  <c r="P184" i="4" s="1"/>
  <c r="O196" i="4"/>
  <c r="P196" i="4" s="1"/>
  <c r="O208" i="4"/>
  <c r="P208" i="4" s="1"/>
  <c r="O220" i="4"/>
  <c r="P220" i="4" s="1"/>
  <c r="O232" i="4"/>
  <c r="P232" i="4" s="1"/>
  <c r="O244" i="4"/>
  <c r="P244" i="4" s="1"/>
  <c r="O256" i="4"/>
  <c r="P256" i="4" s="1"/>
  <c r="O268" i="4"/>
  <c r="P268" i="4" s="1"/>
  <c r="O280" i="4"/>
  <c r="P280" i="4" s="1"/>
  <c r="O292" i="4"/>
  <c r="P292" i="4" s="1"/>
  <c r="O304" i="4"/>
  <c r="P304" i="4" s="1"/>
  <c r="O316" i="4"/>
  <c r="P316" i="4" s="1"/>
  <c r="O328" i="4"/>
  <c r="P328" i="4" s="1"/>
  <c r="O340" i="4"/>
  <c r="P340" i="4" s="1"/>
  <c r="O352" i="4"/>
  <c r="P352" i="4" s="1"/>
  <c r="O364" i="4"/>
  <c r="P364" i="4" s="1"/>
  <c r="O376" i="4"/>
  <c r="P376" i="4" s="1"/>
  <c r="O388" i="4"/>
  <c r="P388" i="4" s="1"/>
  <c r="O400" i="4"/>
  <c r="P400" i="4" s="1"/>
  <c r="O412" i="4"/>
  <c r="P412" i="4" s="1"/>
  <c r="O424" i="4"/>
  <c r="P424" i="4" s="1"/>
  <c r="O436" i="4"/>
  <c r="P436" i="4" s="1"/>
  <c r="O448" i="4"/>
  <c r="P448" i="4" s="1"/>
  <c r="O460" i="4"/>
  <c r="P460" i="4" s="1"/>
  <c r="O472" i="4"/>
  <c r="P472" i="4" s="1"/>
  <c r="O484" i="4"/>
  <c r="P484" i="4" s="1"/>
  <c r="O496" i="4"/>
  <c r="P496" i="4" s="1"/>
  <c r="O508" i="4"/>
  <c r="P508" i="4" s="1"/>
  <c r="O520" i="4"/>
  <c r="P520" i="4" s="1"/>
  <c r="O532" i="4"/>
  <c r="P532" i="4" s="1"/>
  <c r="O544" i="4"/>
  <c r="P544" i="4" s="1"/>
  <c r="O556" i="4"/>
  <c r="P556" i="4" s="1"/>
  <c r="O568" i="4"/>
  <c r="P568" i="4" s="1"/>
  <c r="O580" i="4"/>
  <c r="P580" i="4" s="1"/>
  <c r="O592" i="4"/>
  <c r="P592" i="4" s="1"/>
  <c r="O604" i="4"/>
  <c r="P604" i="4" s="1"/>
  <c r="O616" i="4"/>
  <c r="P616" i="4" s="1"/>
  <c r="O628" i="4"/>
  <c r="P628" i="4" s="1"/>
  <c r="O640" i="4"/>
  <c r="P640" i="4" s="1"/>
  <c r="O652" i="4"/>
  <c r="P652" i="4" s="1"/>
  <c r="O664" i="4"/>
  <c r="P664" i="4" s="1"/>
  <c r="O676" i="4"/>
  <c r="P676" i="4" s="1"/>
  <c r="O688" i="4"/>
  <c r="P688" i="4" s="1"/>
  <c r="O5" i="4"/>
  <c r="P5" i="4" s="1"/>
  <c r="O17" i="4"/>
  <c r="P17" i="4" s="1"/>
  <c r="O29" i="4"/>
  <c r="P29" i="4" s="1"/>
  <c r="O41" i="4"/>
  <c r="P41" i="4" s="1"/>
  <c r="O53" i="4"/>
  <c r="P53" i="4" s="1"/>
  <c r="O65" i="4"/>
  <c r="P65" i="4" s="1"/>
  <c r="O77" i="4"/>
  <c r="P77" i="4" s="1"/>
  <c r="O89" i="4"/>
  <c r="P89" i="4" s="1"/>
  <c r="O101" i="4"/>
  <c r="P101" i="4" s="1"/>
  <c r="O113" i="4"/>
  <c r="P113" i="4" s="1"/>
  <c r="O125" i="4"/>
  <c r="P125" i="4" s="1"/>
  <c r="O137" i="4"/>
  <c r="P137" i="4" s="1"/>
  <c r="O149" i="4"/>
  <c r="P149" i="4" s="1"/>
  <c r="O161" i="4"/>
  <c r="P161" i="4" s="1"/>
  <c r="O173" i="4"/>
  <c r="P173" i="4" s="1"/>
  <c r="O185" i="4"/>
  <c r="P185" i="4" s="1"/>
  <c r="O197" i="4"/>
  <c r="P197" i="4" s="1"/>
  <c r="O209" i="4"/>
  <c r="P209" i="4" s="1"/>
  <c r="O221" i="4"/>
  <c r="P221" i="4" s="1"/>
  <c r="O233" i="4"/>
  <c r="P233" i="4" s="1"/>
  <c r="O245" i="4"/>
  <c r="P245" i="4" s="1"/>
  <c r="O257" i="4"/>
  <c r="P257" i="4" s="1"/>
  <c r="O269" i="4"/>
  <c r="P269" i="4" s="1"/>
  <c r="O281" i="4"/>
  <c r="P281" i="4" s="1"/>
  <c r="O293" i="4"/>
  <c r="P293" i="4" s="1"/>
  <c r="O305" i="4"/>
  <c r="P305" i="4" s="1"/>
  <c r="O317" i="4"/>
  <c r="P317" i="4" s="1"/>
  <c r="O329" i="4"/>
  <c r="O341" i="4"/>
  <c r="P341" i="4" s="1"/>
  <c r="O353" i="4"/>
  <c r="P353" i="4" s="1"/>
  <c r="O365" i="4"/>
  <c r="P365" i="4" s="1"/>
  <c r="O377" i="4"/>
  <c r="P377" i="4" s="1"/>
  <c r="O389" i="4"/>
  <c r="P389" i="4" s="1"/>
  <c r="O401" i="4"/>
  <c r="P401" i="4" s="1"/>
  <c r="O413" i="4"/>
  <c r="P413" i="4" s="1"/>
  <c r="O425" i="4"/>
  <c r="P425" i="4" s="1"/>
  <c r="O437" i="4"/>
  <c r="P437" i="4" s="1"/>
  <c r="O449" i="4"/>
  <c r="P449" i="4" s="1"/>
  <c r="O461" i="4"/>
  <c r="P461" i="4" s="1"/>
  <c r="O473" i="4"/>
  <c r="P473" i="4" s="1"/>
  <c r="O485" i="4"/>
  <c r="P485" i="4" s="1"/>
  <c r="O497" i="4"/>
  <c r="P497" i="4" s="1"/>
  <c r="O509" i="4"/>
  <c r="P509" i="4" s="1"/>
  <c r="O521" i="4"/>
  <c r="P521" i="4" s="1"/>
  <c r="O533" i="4"/>
  <c r="P533" i="4" s="1"/>
  <c r="O545" i="4"/>
  <c r="P545" i="4" s="1"/>
  <c r="O557" i="4"/>
  <c r="P557" i="4" s="1"/>
  <c r="O569" i="4"/>
  <c r="P569" i="4" s="1"/>
  <c r="O581" i="4"/>
  <c r="P581" i="4" s="1"/>
  <c r="O593" i="4"/>
  <c r="P593" i="4" s="1"/>
  <c r="O605" i="4"/>
  <c r="P605" i="4" s="1"/>
  <c r="O617" i="4"/>
  <c r="P617" i="4" s="1"/>
  <c r="O629" i="4"/>
  <c r="P629" i="4" s="1"/>
  <c r="O641" i="4"/>
  <c r="P641" i="4" s="1"/>
  <c r="O653" i="4"/>
  <c r="P653" i="4" s="1"/>
  <c r="O665" i="4"/>
  <c r="P665" i="4" s="1"/>
  <c r="O677" i="4"/>
  <c r="P677" i="4" s="1"/>
  <c r="O689" i="4"/>
  <c r="P689" i="4" s="1"/>
  <c r="O6" i="4"/>
  <c r="P6" i="4" s="1"/>
  <c r="O18" i="4"/>
  <c r="P18" i="4" s="1"/>
  <c r="O30" i="4"/>
  <c r="P30" i="4" s="1"/>
  <c r="O42" i="4"/>
  <c r="P42" i="4" s="1"/>
  <c r="O54" i="4"/>
  <c r="P54" i="4" s="1"/>
  <c r="O66" i="4"/>
  <c r="P66" i="4" s="1"/>
  <c r="O78" i="4"/>
  <c r="P78" i="4" s="1"/>
  <c r="O90" i="4"/>
  <c r="P90" i="4" s="1"/>
  <c r="O102" i="4"/>
  <c r="P102" i="4" s="1"/>
  <c r="O114" i="4"/>
  <c r="P114" i="4" s="1"/>
  <c r="O126" i="4"/>
  <c r="P126" i="4" s="1"/>
  <c r="O138" i="4"/>
  <c r="P138" i="4" s="1"/>
  <c r="O150" i="4"/>
  <c r="P150" i="4" s="1"/>
  <c r="O162" i="4"/>
  <c r="P162" i="4" s="1"/>
  <c r="O174" i="4"/>
  <c r="P174" i="4" s="1"/>
  <c r="O186" i="4"/>
  <c r="P186" i="4" s="1"/>
  <c r="O198" i="4"/>
  <c r="P198" i="4" s="1"/>
  <c r="O210" i="4"/>
  <c r="P210" i="4" s="1"/>
  <c r="O222" i="4"/>
  <c r="P222" i="4" s="1"/>
  <c r="O234" i="4"/>
  <c r="P234" i="4" s="1"/>
  <c r="O246" i="4"/>
  <c r="P246" i="4" s="1"/>
  <c r="O258" i="4"/>
  <c r="P258" i="4" s="1"/>
  <c r="O270" i="4"/>
  <c r="P270" i="4" s="1"/>
  <c r="O282" i="4"/>
  <c r="P282" i="4" s="1"/>
  <c r="O294" i="4"/>
  <c r="P294" i="4" s="1"/>
  <c r="O306" i="4"/>
  <c r="P306" i="4" s="1"/>
  <c r="O318" i="4"/>
  <c r="P318" i="4" s="1"/>
  <c r="O330" i="4"/>
  <c r="P330" i="4" s="1"/>
  <c r="O342" i="4"/>
  <c r="P342" i="4" s="1"/>
  <c r="O354" i="4"/>
  <c r="P354" i="4" s="1"/>
  <c r="O366" i="4"/>
  <c r="P366" i="4" s="1"/>
  <c r="O378" i="4"/>
  <c r="P378" i="4" s="1"/>
  <c r="O390" i="4"/>
  <c r="P390" i="4" s="1"/>
  <c r="O402" i="4"/>
  <c r="P402" i="4" s="1"/>
  <c r="O414" i="4"/>
  <c r="P414" i="4" s="1"/>
  <c r="O426" i="4"/>
  <c r="P426" i="4" s="1"/>
  <c r="O438" i="4"/>
  <c r="P438" i="4" s="1"/>
  <c r="O450" i="4"/>
  <c r="P450" i="4" s="1"/>
  <c r="O462" i="4"/>
  <c r="P462" i="4" s="1"/>
  <c r="O474" i="4"/>
  <c r="P474" i="4" s="1"/>
  <c r="O486" i="4"/>
  <c r="P486" i="4" s="1"/>
  <c r="O498" i="4"/>
  <c r="P498" i="4" s="1"/>
  <c r="O510" i="4"/>
  <c r="P510" i="4" s="1"/>
  <c r="O522" i="4"/>
  <c r="P522" i="4" s="1"/>
  <c r="O534" i="4"/>
  <c r="P534" i="4" s="1"/>
  <c r="O546" i="4"/>
  <c r="P546" i="4" s="1"/>
  <c r="O558" i="4"/>
  <c r="P558" i="4" s="1"/>
  <c r="O570" i="4"/>
  <c r="P570" i="4" s="1"/>
  <c r="O9" i="4"/>
  <c r="P9" i="4" s="1"/>
  <c r="O21" i="4"/>
  <c r="P21" i="4" s="1"/>
  <c r="O33" i="4"/>
  <c r="P33" i="4" s="1"/>
  <c r="O45" i="4"/>
  <c r="P45" i="4" s="1"/>
  <c r="O57" i="4"/>
  <c r="P57" i="4" s="1"/>
  <c r="O69" i="4"/>
  <c r="P69" i="4" s="1"/>
  <c r="O81" i="4"/>
  <c r="P81" i="4" s="1"/>
  <c r="O93" i="4"/>
  <c r="P93" i="4" s="1"/>
  <c r="O105" i="4"/>
  <c r="P105" i="4" s="1"/>
  <c r="O117" i="4"/>
  <c r="P117" i="4" s="1"/>
  <c r="O129" i="4"/>
  <c r="P129" i="4" s="1"/>
  <c r="O141" i="4"/>
  <c r="P141" i="4" s="1"/>
  <c r="O153" i="4"/>
  <c r="P153" i="4" s="1"/>
  <c r="O165" i="4"/>
  <c r="P165" i="4" s="1"/>
  <c r="O177" i="4"/>
  <c r="P177" i="4" s="1"/>
  <c r="O189" i="4"/>
  <c r="P189" i="4" s="1"/>
  <c r="O201" i="4"/>
  <c r="P201" i="4" s="1"/>
  <c r="O213" i="4"/>
  <c r="P213" i="4" s="1"/>
  <c r="O225" i="4"/>
  <c r="P225" i="4" s="1"/>
  <c r="O237" i="4"/>
  <c r="P237" i="4" s="1"/>
  <c r="O249" i="4"/>
  <c r="P249" i="4" s="1"/>
  <c r="O261" i="4"/>
  <c r="P261" i="4" s="1"/>
  <c r="O273" i="4"/>
  <c r="P273" i="4" s="1"/>
  <c r="O285" i="4"/>
  <c r="P285" i="4" s="1"/>
  <c r="O297" i="4"/>
  <c r="P297" i="4" s="1"/>
  <c r="O309" i="4"/>
  <c r="P309" i="4" s="1"/>
  <c r="O321" i="4"/>
  <c r="P321" i="4" s="1"/>
  <c r="O333" i="4"/>
  <c r="P333" i="4" s="1"/>
  <c r="O345" i="4"/>
  <c r="P345" i="4" s="1"/>
  <c r="O357" i="4"/>
  <c r="P357" i="4" s="1"/>
  <c r="O369" i="4"/>
  <c r="P369" i="4" s="1"/>
  <c r="O381" i="4"/>
  <c r="P381" i="4" s="1"/>
  <c r="O393" i="4"/>
  <c r="P393" i="4" s="1"/>
  <c r="O405" i="4"/>
  <c r="P405" i="4" s="1"/>
  <c r="O417" i="4"/>
  <c r="P417" i="4" s="1"/>
  <c r="O429" i="4"/>
  <c r="P429" i="4" s="1"/>
  <c r="O441" i="4"/>
  <c r="P441" i="4" s="1"/>
  <c r="O453" i="4"/>
  <c r="P453" i="4" s="1"/>
  <c r="O465" i="4"/>
  <c r="P465" i="4" s="1"/>
  <c r="O477" i="4"/>
  <c r="P477" i="4" s="1"/>
  <c r="O489" i="4"/>
  <c r="P489" i="4" s="1"/>
  <c r="O501" i="4"/>
  <c r="P501" i="4" s="1"/>
  <c r="O513" i="4"/>
  <c r="P513" i="4" s="1"/>
  <c r="O525" i="4"/>
  <c r="P525" i="4" s="1"/>
  <c r="O537" i="4"/>
  <c r="P537" i="4" s="1"/>
  <c r="O549" i="4"/>
  <c r="P549" i="4" s="1"/>
  <c r="O561" i="4"/>
  <c r="P561" i="4" s="1"/>
  <c r="O573" i="4"/>
  <c r="P573" i="4" s="1"/>
  <c r="O585" i="4"/>
  <c r="P585" i="4" s="1"/>
  <c r="O597" i="4"/>
  <c r="P597" i="4" s="1"/>
  <c r="O609" i="4"/>
  <c r="P609" i="4" s="1"/>
  <c r="O621" i="4"/>
  <c r="P621" i="4" s="1"/>
  <c r="O633" i="4"/>
  <c r="P633" i="4" s="1"/>
  <c r="O645" i="4"/>
  <c r="P645" i="4" s="1"/>
  <c r="O657" i="4"/>
  <c r="P657" i="4" s="1"/>
  <c r="O669" i="4"/>
  <c r="P669" i="4" s="1"/>
  <c r="O681" i="4"/>
  <c r="P681" i="4" s="1"/>
  <c r="O693" i="4"/>
  <c r="P693" i="4" s="1"/>
  <c r="O19" i="4"/>
  <c r="P19" i="4" s="1"/>
  <c r="O43" i="4"/>
  <c r="P43" i="4" s="1"/>
  <c r="O67" i="4"/>
  <c r="P67" i="4" s="1"/>
  <c r="O91" i="4"/>
  <c r="P91" i="4" s="1"/>
  <c r="O115" i="4"/>
  <c r="P115" i="4" s="1"/>
  <c r="O139" i="4"/>
  <c r="P139" i="4" s="1"/>
  <c r="O163" i="4"/>
  <c r="P163" i="4" s="1"/>
  <c r="O187" i="4"/>
  <c r="P187" i="4" s="1"/>
  <c r="O211" i="4"/>
  <c r="P211" i="4" s="1"/>
  <c r="O235" i="4"/>
  <c r="P235" i="4" s="1"/>
  <c r="O259" i="4"/>
  <c r="P259" i="4" s="1"/>
  <c r="O283" i="4"/>
  <c r="P283" i="4" s="1"/>
  <c r="O307" i="4"/>
  <c r="P307" i="4" s="1"/>
  <c r="O331" i="4"/>
  <c r="P331" i="4" s="1"/>
  <c r="O355" i="4"/>
  <c r="P355" i="4" s="1"/>
  <c r="O379" i="4"/>
  <c r="P379" i="4" s="1"/>
  <c r="O403" i="4"/>
  <c r="P403" i="4" s="1"/>
  <c r="O427" i="4"/>
  <c r="P427" i="4" s="1"/>
  <c r="O451" i="4"/>
  <c r="P451" i="4" s="1"/>
  <c r="O475" i="4"/>
  <c r="P475" i="4" s="1"/>
  <c r="O499" i="4"/>
  <c r="P499" i="4" s="1"/>
  <c r="O523" i="4"/>
  <c r="P523" i="4" s="1"/>
  <c r="O547" i="4"/>
  <c r="P547" i="4" s="1"/>
  <c r="O565" i="4"/>
  <c r="P565" i="4" s="1"/>
  <c r="O586" i="4"/>
  <c r="P586" i="4" s="1"/>
  <c r="O602" i="4"/>
  <c r="P602" i="4" s="1"/>
  <c r="O622" i="4"/>
  <c r="P622" i="4" s="1"/>
  <c r="O638" i="4"/>
  <c r="P638" i="4" s="1"/>
  <c r="O658" i="4"/>
  <c r="P658" i="4" s="1"/>
  <c r="O674" i="4"/>
  <c r="P674" i="4" s="1"/>
  <c r="O694" i="4"/>
  <c r="P694" i="4" s="1"/>
  <c r="O706" i="4"/>
  <c r="P706" i="4" s="1"/>
  <c r="O718" i="4"/>
  <c r="P718" i="4" s="1"/>
  <c r="O730" i="4"/>
  <c r="P730" i="4" s="1"/>
  <c r="O742" i="4"/>
  <c r="P742" i="4" s="1"/>
  <c r="O754" i="4"/>
  <c r="P754" i="4" s="1"/>
  <c r="O20" i="4"/>
  <c r="P20" i="4" s="1"/>
  <c r="O44" i="4"/>
  <c r="P44" i="4" s="1"/>
  <c r="O68" i="4"/>
  <c r="P68" i="4" s="1"/>
  <c r="O92" i="4"/>
  <c r="P92" i="4" s="1"/>
  <c r="O116" i="4"/>
  <c r="P116" i="4" s="1"/>
  <c r="O140" i="4"/>
  <c r="P140" i="4" s="1"/>
  <c r="O164" i="4"/>
  <c r="P164" i="4" s="1"/>
  <c r="O188" i="4"/>
  <c r="P188" i="4" s="1"/>
  <c r="O212" i="4"/>
  <c r="P212" i="4" s="1"/>
  <c r="O236" i="4"/>
  <c r="P236" i="4" s="1"/>
  <c r="O260" i="4"/>
  <c r="P260" i="4" s="1"/>
  <c r="O284" i="4"/>
  <c r="P284" i="4" s="1"/>
  <c r="O308" i="4"/>
  <c r="P308" i="4" s="1"/>
  <c r="O332" i="4"/>
  <c r="P332" i="4" s="1"/>
  <c r="O356" i="4"/>
  <c r="P356" i="4" s="1"/>
  <c r="O380" i="4"/>
  <c r="P380" i="4" s="1"/>
  <c r="O404" i="4"/>
  <c r="P404" i="4" s="1"/>
  <c r="O428" i="4"/>
  <c r="P428" i="4" s="1"/>
  <c r="O452" i="4"/>
  <c r="P452" i="4" s="1"/>
  <c r="O476" i="4"/>
  <c r="P476" i="4" s="1"/>
  <c r="O500" i="4"/>
  <c r="P500" i="4" s="1"/>
  <c r="O524" i="4"/>
  <c r="P524" i="4" s="1"/>
  <c r="O548" i="4"/>
  <c r="P548" i="4" s="1"/>
  <c r="O566" i="4"/>
  <c r="P566" i="4" s="1"/>
  <c r="O587" i="4"/>
  <c r="P587" i="4" s="1"/>
  <c r="O606" i="4"/>
  <c r="P606" i="4" s="1"/>
  <c r="O623" i="4"/>
  <c r="P623" i="4" s="1"/>
  <c r="O642" i="4"/>
  <c r="P642" i="4" s="1"/>
  <c r="O659" i="4"/>
  <c r="P659" i="4" s="1"/>
  <c r="O678" i="4"/>
  <c r="P678" i="4" s="1"/>
  <c r="O695" i="4"/>
  <c r="P695" i="4" s="1"/>
  <c r="O707" i="4"/>
  <c r="P707" i="4" s="1"/>
  <c r="O719" i="4"/>
  <c r="P719" i="4" s="1"/>
  <c r="O731" i="4"/>
  <c r="P731" i="4" s="1"/>
  <c r="O743" i="4"/>
  <c r="P743" i="4" s="1"/>
  <c r="O755" i="4"/>
  <c r="P755" i="4" s="1"/>
  <c r="O22" i="4"/>
  <c r="P22" i="4" s="1"/>
  <c r="O46" i="4"/>
  <c r="P46" i="4" s="1"/>
  <c r="O70" i="4"/>
  <c r="P70" i="4" s="1"/>
  <c r="O94" i="4"/>
  <c r="P94" i="4" s="1"/>
  <c r="O118" i="4"/>
  <c r="P118" i="4" s="1"/>
  <c r="O142" i="4"/>
  <c r="P142" i="4" s="1"/>
  <c r="O166" i="4"/>
  <c r="P166" i="4" s="1"/>
  <c r="O190" i="4"/>
  <c r="P190" i="4" s="1"/>
  <c r="O214" i="4"/>
  <c r="P214" i="4" s="1"/>
  <c r="O238" i="4"/>
  <c r="P238" i="4" s="1"/>
  <c r="O262" i="4"/>
  <c r="P262" i="4" s="1"/>
  <c r="O286" i="4"/>
  <c r="P286" i="4" s="1"/>
  <c r="O310" i="4"/>
  <c r="P310" i="4" s="1"/>
  <c r="O334" i="4"/>
  <c r="P334" i="4" s="1"/>
  <c r="O358" i="4"/>
  <c r="P358" i="4" s="1"/>
  <c r="O382" i="4"/>
  <c r="P382" i="4" s="1"/>
  <c r="O406" i="4"/>
  <c r="P406" i="4" s="1"/>
  <c r="O430" i="4"/>
  <c r="P430" i="4" s="1"/>
  <c r="O454" i="4"/>
  <c r="P454" i="4" s="1"/>
  <c r="O478" i="4"/>
  <c r="P478" i="4" s="1"/>
  <c r="O502" i="4"/>
  <c r="P502" i="4" s="1"/>
  <c r="O526" i="4"/>
  <c r="P526" i="4" s="1"/>
  <c r="O550" i="4"/>
  <c r="P550" i="4" s="1"/>
  <c r="O571" i="4"/>
  <c r="P571" i="4" s="1"/>
  <c r="O588" i="4"/>
  <c r="P588" i="4" s="1"/>
  <c r="O607" i="4"/>
  <c r="P607" i="4" s="1"/>
  <c r="O624" i="4"/>
  <c r="P624" i="4" s="1"/>
  <c r="O643" i="4"/>
  <c r="P643" i="4" s="1"/>
  <c r="O660" i="4"/>
  <c r="P660" i="4" s="1"/>
  <c r="O679" i="4"/>
  <c r="P679" i="4" s="1"/>
  <c r="O696" i="4"/>
  <c r="P696" i="4" s="1"/>
  <c r="O708" i="4"/>
  <c r="P708" i="4" s="1"/>
  <c r="O720" i="4"/>
  <c r="P720" i="4" s="1"/>
  <c r="O732" i="4"/>
  <c r="P732" i="4" s="1"/>
  <c r="O744" i="4"/>
  <c r="P744" i="4" s="1"/>
  <c r="O756" i="4"/>
  <c r="P756" i="4" s="1"/>
  <c r="O23" i="4"/>
  <c r="P23" i="4" s="1"/>
  <c r="O47" i="4"/>
  <c r="P47" i="4" s="1"/>
  <c r="O71" i="4"/>
  <c r="P71" i="4" s="1"/>
  <c r="O95" i="4"/>
  <c r="P95" i="4" s="1"/>
  <c r="O119" i="4"/>
  <c r="P119" i="4" s="1"/>
  <c r="O143" i="4"/>
  <c r="P143" i="4" s="1"/>
  <c r="O167" i="4"/>
  <c r="P167" i="4" s="1"/>
  <c r="O191" i="4"/>
  <c r="P191" i="4" s="1"/>
  <c r="O215" i="4"/>
  <c r="P215" i="4" s="1"/>
  <c r="O239" i="4"/>
  <c r="P239" i="4" s="1"/>
  <c r="O263" i="4"/>
  <c r="P263" i="4" s="1"/>
  <c r="O287" i="4"/>
  <c r="P287" i="4" s="1"/>
  <c r="O311" i="4"/>
  <c r="P311" i="4" s="1"/>
  <c r="O335" i="4"/>
  <c r="P335" i="4" s="1"/>
  <c r="O359" i="4"/>
  <c r="P359" i="4" s="1"/>
  <c r="O383" i="4"/>
  <c r="P383" i="4" s="1"/>
  <c r="O407" i="4"/>
  <c r="P407" i="4" s="1"/>
  <c r="O431" i="4"/>
  <c r="P431" i="4" s="1"/>
  <c r="O455" i="4"/>
  <c r="P455" i="4" s="1"/>
  <c r="O479" i="4"/>
  <c r="P479" i="4" s="1"/>
  <c r="O503" i="4"/>
  <c r="P503" i="4" s="1"/>
  <c r="O527" i="4"/>
  <c r="P527" i="4" s="1"/>
  <c r="O551" i="4"/>
  <c r="P551" i="4" s="1"/>
  <c r="O572" i="4"/>
  <c r="P572" i="4" s="1"/>
  <c r="O589" i="4"/>
  <c r="P589" i="4" s="1"/>
  <c r="O608" i="4"/>
  <c r="P608" i="4" s="1"/>
  <c r="O625" i="4"/>
  <c r="P625" i="4" s="1"/>
  <c r="O644" i="4"/>
  <c r="P644" i="4" s="1"/>
  <c r="O661" i="4"/>
  <c r="P661" i="4" s="1"/>
  <c r="O680" i="4"/>
  <c r="P680" i="4" s="1"/>
  <c r="O697" i="4"/>
  <c r="P697" i="4" s="1"/>
  <c r="O709" i="4"/>
  <c r="P709" i="4" s="1"/>
  <c r="O721" i="4"/>
  <c r="P721" i="4" s="1"/>
  <c r="O733" i="4"/>
  <c r="P733" i="4" s="1"/>
  <c r="O745" i="4"/>
  <c r="P745" i="4" s="1"/>
  <c r="O757" i="4"/>
  <c r="P757" i="4" s="1"/>
  <c r="O769" i="4"/>
  <c r="P769" i="4" s="1"/>
  <c r="O781" i="4"/>
  <c r="P781" i="4" s="1"/>
  <c r="O793" i="4"/>
  <c r="P793" i="4" s="1"/>
  <c r="O805" i="4"/>
  <c r="P805" i="4" s="1"/>
  <c r="O817" i="4"/>
  <c r="P817" i="4" s="1"/>
  <c r="O829" i="4"/>
  <c r="P829" i="4" s="1"/>
  <c r="O841" i="4"/>
  <c r="P841" i="4" s="1"/>
  <c r="O853" i="4"/>
  <c r="P853" i="4" s="1"/>
  <c r="O865" i="4"/>
  <c r="P865" i="4" s="1"/>
  <c r="O877" i="4"/>
  <c r="P877" i="4" s="1"/>
  <c r="O889" i="4"/>
  <c r="P889" i="4" s="1"/>
  <c r="O901" i="4"/>
  <c r="P901" i="4" s="1"/>
  <c r="O913" i="4"/>
  <c r="P913" i="4" s="1"/>
  <c r="O925" i="4"/>
  <c r="P925" i="4" s="1"/>
  <c r="O937" i="4"/>
  <c r="P937" i="4" s="1"/>
  <c r="O949" i="4"/>
  <c r="P949" i="4" s="1"/>
  <c r="O961" i="4"/>
  <c r="P961" i="4" s="1"/>
  <c r="O973" i="4"/>
  <c r="P973" i="4" s="1"/>
  <c r="O985" i="4"/>
  <c r="P985" i="4" s="1"/>
  <c r="O997" i="4"/>
  <c r="P997" i="4" s="1"/>
  <c r="O1009" i="4"/>
  <c r="P1009" i="4" s="1"/>
  <c r="O1021" i="4"/>
  <c r="P1021" i="4" s="1"/>
  <c r="O1033" i="4"/>
  <c r="P1033" i="4" s="1"/>
  <c r="O1045" i="4"/>
  <c r="P1045" i="4" s="1"/>
  <c r="O1057" i="4"/>
  <c r="P1057" i="4" s="1"/>
  <c r="O1069" i="4"/>
  <c r="P1069" i="4" s="1"/>
  <c r="O1081" i="4"/>
  <c r="P1081" i="4" s="1"/>
  <c r="O1093" i="4"/>
  <c r="P1093" i="4" s="1"/>
  <c r="O1105" i="4"/>
  <c r="P1105" i="4" s="1"/>
  <c r="O1117" i="4"/>
  <c r="P1117" i="4" s="1"/>
  <c r="O1129" i="4"/>
  <c r="P1129" i="4" s="1"/>
  <c r="O1141" i="4"/>
  <c r="P1141" i="4" s="1"/>
  <c r="O1153" i="4"/>
  <c r="P1153" i="4" s="1"/>
  <c r="O1165" i="4"/>
  <c r="P1165" i="4" s="1"/>
  <c r="O1177" i="4"/>
  <c r="P1177" i="4" s="1"/>
  <c r="O1189" i="4"/>
  <c r="P1189" i="4" s="1"/>
  <c r="O1201" i="4"/>
  <c r="P1201" i="4" s="1"/>
  <c r="O1213" i="4"/>
  <c r="P1213" i="4" s="1"/>
  <c r="O1225" i="4"/>
  <c r="P1225" i="4" s="1"/>
  <c r="O1237" i="4"/>
  <c r="P1237" i="4" s="1"/>
  <c r="O1249" i="4"/>
  <c r="P1249" i="4" s="1"/>
  <c r="O1261" i="4"/>
  <c r="P1261" i="4" s="1"/>
  <c r="O1273" i="4"/>
  <c r="P1273" i="4" s="1"/>
  <c r="O1285" i="4"/>
  <c r="P1285" i="4" s="1"/>
  <c r="O1297" i="4"/>
  <c r="P1297" i="4" s="1"/>
  <c r="O1309" i="4"/>
  <c r="P1309" i="4" s="1"/>
  <c r="O24" i="4"/>
  <c r="P24" i="4" s="1"/>
  <c r="O48" i="4"/>
  <c r="P48" i="4" s="1"/>
  <c r="O72" i="4"/>
  <c r="P72" i="4" s="1"/>
  <c r="O96" i="4"/>
  <c r="P96" i="4" s="1"/>
  <c r="O120" i="4"/>
  <c r="P120" i="4" s="1"/>
  <c r="O144" i="4"/>
  <c r="P144" i="4" s="1"/>
  <c r="O168" i="4"/>
  <c r="P168" i="4" s="1"/>
  <c r="O192" i="4"/>
  <c r="P192" i="4" s="1"/>
  <c r="O216" i="4"/>
  <c r="P216" i="4" s="1"/>
  <c r="O240" i="4"/>
  <c r="P240" i="4" s="1"/>
  <c r="O264" i="4"/>
  <c r="P264" i="4" s="1"/>
  <c r="O288" i="4"/>
  <c r="P288" i="4" s="1"/>
  <c r="O312" i="4"/>
  <c r="P312" i="4" s="1"/>
  <c r="O336" i="4"/>
  <c r="P336" i="4" s="1"/>
  <c r="O360" i="4"/>
  <c r="P360" i="4" s="1"/>
  <c r="O384" i="4"/>
  <c r="P384" i="4" s="1"/>
  <c r="O408" i="4"/>
  <c r="P408" i="4" s="1"/>
  <c r="O432" i="4"/>
  <c r="P432" i="4" s="1"/>
  <c r="O456" i="4"/>
  <c r="P456" i="4" s="1"/>
  <c r="O480" i="4"/>
  <c r="P480" i="4" s="1"/>
  <c r="O504" i="4"/>
  <c r="P504" i="4" s="1"/>
  <c r="O528" i="4"/>
  <c r="P528" i="4" s="1"/>
  <c r="O552" i="4"/>
  <c r="P552" i="4" s="1"/>
  <c r="O574" i="4"/>
  <c r="P574" i="4" s="1"/>
  <c r="O590" i="4"/>
  <c r="P590" i="4" s="1"/>
  <c r="O610" i="4"/>
  <c r="P610" i="4" s="1"/>
  <c r="O626" i="4"/>
  <c r="P626" i="4" s="1"/>
  <c r="O646" i="4"/>
  <c r="P646" i="4" s="1"/>
  <c r="O25" i="4"/>
  <c r="P25" i="4" s="1"/>
  <c r="O49" i="4"/>
  <c r="P49" i="4" s="1"/>
  <c r="O73" i="4"/>
  <c r="P73" i="4" s="1"/>
  <c r="O97" i="4"/>
  <c r="P97" i="4" s="1"/>
  <c r="O121" i="4"/>
  <c r="P121" i="4" s="1"/>
  <c r="O145" i="4"/>
  <c r="P145" i="4" s="1"/>
  <c r="O169" i="4"/>
  <c r="P169" i="4" s="1"/>
  <c r="O193" i="4"/>
  <c r="P193" i="4" s="1"/>
  <c r="O217" i="4"/>
  <c r="P217" i="4" s="1"/>
  <c r="O241" i="4"/>
  <c r="P241" i="4" s="1"/>
  <c r="O265" i="4"/>
  <c r="P265" i="4" s="1"/>
  <c r="O289" i="4"/>
  <c r="P289" i="4" s="1"/>
  <c r="O313" i="4"/>
  <c r="P313" i="4" s="1"/>
  <c r="O337" i="4"/>
  <c r="P337" i="4" s="1"/>
  <c r="O361" i="4"/>
  <c r="P361" i="4" s="1"/>
  <c r="O385" i="4"/>
  <c r="P385" i="4" s="1"/>
  <c r="O409" i="4"/>
  <c r="P409" i="4" s="1"/>
  <c r="O433" i="4"/>
  <c r="P433" i="4" s="1"/>
  <c r="O457" i="4"/>
  <c r="P457" i="4" s="1"/>
  <c r="O481" i="4"/>
  <c r="P481" i="4" s="1"/>
  <c r="O505" i="4"/>
  <c r="P505" i="4" s="1"/>
  <c r="O529" i="4"/>
  <c r="P529" i="4" s="1"/>
  <c r="O553" i="4"/>
  <c r="P553" i="4" s="1"/>
  <c r="O575" i="4"/>
  <c r="P575" i="4" s="1"/>
  <c r="O594" i="4"/>
  <c r="P594" i="4" s="1"/>
  <c r="O611" i="4"/>
  <c r="P611" i="4" s="1"/>
  <c r="O630" i="4"/>
  <c r="P630" i="4" s="1"/>
  <c r="O647" i="4"/>
  <c r="P647" i="4" s="1"/>
  <c r="O666" i="4"/>
  <c r="P666" i="4" s="1"/>
  <c r="O683" i="4"/>
  <c r="P683" i="4" s="1"/>
  <c r="O699" i="4"/>
  <c r="P699" i="4" s="1"/>
  <c r="O711" i="4"/>
  <c r="P711" i="4" s="1"/>
  <c r="O723" i="4"/>
  <c r="P723" i="4" s="1"/>
  <c r="O735" i="4"/>
  <c r="P735" i="4" s="1"/>
  <c r="O747" i="4"/>
  <c r="P747" i="4" s="1"/>
  <c r="O759" i="4"/>
  <c r="P759" i="4" s="1"/>
  <c r="O771" i="4"/>
  <c r="P771" i="4" s="1"/>
  <c r="O783" i="4"/>
  <c r="P783" i="4" s="1"/>
  <c r="O795" i="4"/>
  <c r="P795" i="4" s="1"/>
  <c r="O807" i="4"/>
  <c r="P807" i="4" s="1"/>
  <c r="O819" i="4"/>
  <c r="P819" i="4" s="1"/>
  <c r="O831" i="4"/>
  <c r="P831" i="4" s="1"/>
  <c r="O843" i="4"/>
  <c r="P843" i="4" s="1"/>
  <c r="O855" i="4"/>
  <c r="P855" i="4" s="1"/>
  <c r="O867" i="4"/>
  <c r="P867" i="4" s="1"/>
  <c r="O879" i="4"/>
  <c r="P879" i="4" s="1"/>
  <c r="O891" i="4"/>
  <c r="P891" i="4" s="1"/>
  <c r="O903" i="4"/>
  <c r="P903" i="4" s="1"/>
  <c r="O915" i="4"/>
  <c r="P915" i="4" s="1"/>
  <c r="O927" i="4"/>
  <c r="P927" i="4" s="1"/>
  <c r="O939" i="4"/>
  <c r="P939" i="4" s="1"/>
  <c r="O951" i="4"/>
  <c r="P951" i="4" s="1"/>
  <c r="O963" i="4"/>
  <c r="P963" i="4" s="1"/>
  <c r="O975" i="4"/>
  <c r="P975" i="4" s="1"/>
  <c r="O987" i="4"/>
  <c r="P987" i="4" s="1"/>
  <c r="O999" i="4"/>
  <c r="P999" i="4" s="1"/>
  <c r="O1011" i="4"/>
  <c r="P1011" i="4" s="1"/>
  <c r="O1023" i="4"/>
  <c r="P1023" i="4" s="1"/>
  <c r="O1035" i="4"/>
  <c r="P1035" i="4" s="1"/>
  <c r="O1047" i="4"/>
  <c r="P1047" i="4" s="1"/>
  <c r="O1059" i="4"/>
  <c r="P1059" i="4" s="1"/>
  <c r="O1071" i="4"/>
  <c r="P1071" i="4" s="1"/>
  <c r="O1083" i="4"/>
  <c r="P1083" i="4" s="1"/>
  <c r="O1095" i="4"/>
  <c r="P1095" i="4" s="1"/>
  <c r="O1107" i="4"/>
  <c r="P1107" i="4" s="1"/>
  <c r="O1119" i="4"/>
  <c r="P1119" i="4" s="1"/>
  <c r="O1131" i="4"/>
  <c r="P1131" i="4" s="1"/>
  <c r="O1143" i="4"/>
  <c r="P1143" i="4" s="1"/>
  <c r="O1155" i="4"/>
  <c r="P1155" i="4" s="1"/>
  <c r="O1167" i="4"/>
  <c r="P1167" i="4" s="1"/>
  <c r="O1179" i="4"/>
  <c r="P1179" i="4" s="1"/>
  <c r="O8" i="4"/>
  <c r="P8" i="4" s="1"/>
  <c r="O32" i="4"/>
  <c r="P32" i="4" s="1"/>
  <c r="O56" i="4"/>
  <c r="P56" i="4" s="1"/>
  <c r="O80" i="4"/>
  <c r="P80" i="4" s="1"/>
  <c r="O104" i="4"/>
  <c r="P104" i="4" s="1"/>
  <c r="O128" i="4"/>
  <c r="P128" i="4" s="1"/>
  <c r="O152" i="4"/>
  <c r="P152" i="4" s="1"/>
  <c r="O176" i="4"/>
  <c r="P176" i="4" s="1"/>
  <c r="O200" i="4"/>
  <c r="P200" i="4" s="1"/>
  <c r="O224" i="4"/>
  <c r="P224" i="4" s="1"/>
  <c r="O248" i="4"/>
  <c r="P248" i="4" s="1"/>
  <c r="O272" i="4"/>
  <c r="P272" i="4" s="1"/>
  <c r="O296" i="4"/>
  <c r="P296" i="4" s="1"/>
  <c r="O320" i="4"/>
  <c r="P320" i="4" s="1"/>
  <c r="O344" i="4"/>
  <c r="P344" i="4" s="1"/>
  <c r="O368" i="4"/>
  <c r="P368" i="4" s="1"/>
  <c r="O392" i="4"/>
  <c r="P392" i="4" s="1"/>
  <c r="O416" i="4"/>
  <c r="P416" i="4" s="1"/>
  <c r="O440" i="4"/>
  <c r="P440" i="4" s="1"/>
  <c r="O464" i="4"/>
  <c r="P464" i="4" s="1"/>
  <c r="O488" i="4"/>
  <c r="P488" i="4" s="1"/>
  <c r="O10" i="4"/>
  <c r="P10" i="4" s="1"/>
  <c r="O34" i="4"/>
  <c r="P34" i="4" s="1"/>
  <c r="O58" i="4"/>
  <c r="P58" i="4" s="1"/>
  <c r="O82" i="4"/>
  <c r="P82" i="4" s="1"/>
  <c r="O106" i="4"/>
  <c r="P106" i="4" s="1"/>
  <c r="O130" i="4"/>
  <c r="P130" i="4" s="1"/>
  <c r="O154" i="4"/>
  <c r="P154" i="4" s="1"/>
  <c r="O178" i="4"/>
  <c r="P178" i="4" s="1"/>
  <c r="O202" i="4"/>
  <c r="P202" i="4" s="1"/>
  <c r="O226" i="4"/>
  <c r="P226" i="4" s="1"/>
  <c r="O250" i="4"/>
  <c r="P250" i="4" s="1"/>
  <c r="O274" i="4"/>
  <c r="P274" i="4" s="1"/>
  <c r="O298" i="4"/>
  <c r="P298" i="4" s="1"/>
  <c r="O322" i="4"/>
  <c r="P322" i="4" s="1"/>
  <c r="O346" i="4"/>
  <c r="P346" i="4" s="1"/>
  <c r="O370" i="4"/>
  <c r="P370" i="4" s="1"/>
  <c r="O394" i="4"/>
  <c r="P394" i="4" s="1"/>
  <c r="O418" i="4"/>
  <c r="P418" i="4" s="1"/>
  <c r="O442" i="4"/>
  <c r="P442" i="4" s="1"/>
  <c r="O466" i="4"/>
  <c r="P466" i="4" s="1"/>
  <c r="O490" i="4"/>
  <c r="P490" i="4" s="1"/>
  <c r="O11" i="4"/>
  <c r="P11" i="4" s="1"/>
  <c r="O35" i="4"/>
  <c r="P35" i="4" s="1"/>
  <c r="O59" i="4"/>
  <c r="P59" i="4" s="1"/>
  <c r="O83" i="4"/>
  <c r="P83" i="4" s="1"/>
  <c r="O107" i="4"/>
  <c r="P107" i="4" s="1"/>
  <c r="O131" i="4"/>
  <c r="P131" i="4" s="1"/>
  <c r="O155" i="4"/>
  <c r="P155" i="4" s="1"/>
  <c r="O179" i="4"/>
  <c r="P179" i="4" s="1"/>
  <c r="O203" i="4"/>
  <c r="P203" i="4" s="1"/>
  <c r="O227" i="4"/>
  <c r="P227" i="4" s="1"/>
  <c r="O251" i="4"/>
  <c r="P251" i="4" s="1"/>
  <c r="O275" i="4"/>
  <c r="P275" i="4" s="1"/>
  <c r="O299" i="4"/>
  <c r="P299" i="4" s="1"/>
  <c r="O323" i="4"/>
  <c r="P323" i="4" s="1"/>
  <c r="O347" i="4"/>
  <c r="P347" i="4" s="1"/>
  <c r="O371" i="4"/>
  <c r="P371" i="4" s="1"/>
  <c r="O395" i="4"/>
  <c r="P395" i="4" s="1"/>
  <c r="O419" i="4"/>
  <c r="P419" i="4" s="1"/>
  <c r="O443" i="4"/>
  <c r="P443" i="4" s="1"/>
  <c r="O467" i="4"/>
  <c r="P467" i="4" s="1"/>
  <c r="O491" i="4"/>
  <c r="P491" i="4" s="1"/>
  <c r="O12" i="4"/>
  <c r="P12" i="4" s="1"/>
  <c r="O36" i="4"/>
  <c r="P36" i="4" s="1"/>
  <c r="O60" i="4"/>
  <c r="P60" i="4" s="1"/>
  <c r="O84" i="4"/>
  <c r="P84" i="4" s="1"/>
  <c r="O108" i="4"/>
  <c r="P108" i="4" s="1"/>
  <c r="O132" i="4"/>
  <c r="P132" i="4" s="1"/>
  <c r="O156" i="4"/>
  <c r="P156" i="4" s="1"/>
  <c r="O180" i="4"/>
  <c r="P180" i="4" s="1"/>
  <c r="O204" i="4"/>
  <c r="P204" i="4" s="1"/>
  <c r="O228" i="4"/>
  <c r="P228" i="4" s="1"/>
  <c r="O252" i="4"/>
  <c r="P252" i="4" s="1"/>
  <c r="O276" i="4"/>
  <c r="P276" i="4" s="1"/>
  <c r="O300" i="4"/>
  <c r="P300" i="4" s="1"/>
  <c r="O324" i="4"/>
  <c r="P324" i="4" s="1"/>
  <c r="O348" i="4"/>
  <c r="P348" i="4" s="1"/>
  <c r="O372" i="4"/>
  <c r="P372" i="4" s="1"/>
  <c r="O396" i="4"/>
  <c r="P396" i="4" s="1"/>
  <c r="O420" i="4"/>
  <c r="P420" i="4" s="1"/>
  <c r="O444" i="4"/>
  <c r="P444" i="4" s="1"/>
  <c r="O468" i="4"/>
  <c r="P468" i="4" s="1"/>
  <c r="O492" i="4"/>
  <c r="P492" i="4" s="1"/>
  <c r="O127" i="4"/>
  <c r="P127" i="4" s="1"/>
  <c r="O271" i="4"/>
  <c r="P271" i="4" s="1"/>
  <c r="O415" i="4"/>
  <c r="P415" i="4" s="1"/>
  <c r="O516" i="4"/>
  <c r="P516" i="4" s="1"/>
  <c r="O563" i="4"/>
  <c r="P563" i="4" s="1"/>
  <c r="O600" i="4"/>
  <c r="P600" i="4" s="1"/>
  <c r="O636" i="4"/>
  <c r="P636" i="4" s="1"/>
  <c r="O671" i="4"/>
  <c r="P671" i="4" s="1"/>
  <c r="O701" i="4"/>
  <c r="P701" i="4" s="1"/>
  <c r="O722" i="4"/>
  <c r="P722" i="4" s="1"/>
  <c r="O740" i="4"/>
  <c r="P740" i="4" s="1"/>
  <c r="O762" i="4"/>
  <c r="P762" i="4" s="1"/>
  <c r="O776" i="4"/>
  <c r="P776" i="4" s="1"/>
  <c r="O790" i="4"/>
  <c r="P790" i="4" s="1"/>
  <c r="O804" i="4"/>
  <c r="P804" i="4" s="1"/>
  <c r="O820" i="4"/>
  <c r="P820" i="4" s="1"/>
  <c r="O834" i="4"/>
  <c r="P834" i="4" s="1"/>
  <c r="O848" i="4"/>
  <c r="P848" i="4" s="1"/>
  <c r="O862" i="4"/>
  <c r="P862" i="4" s="1"/>
  <c r="O876" i="4"/>
  <c r="P876" i="4" s="1"/>
  <c r="O892" i="4"/>
  <c r="P892" i="4" s="1"/>
  <c r="O906" i="4"/>
  <c r="P906" i="4" s="1"/>
  <c r="O920" i="4"/>
  <c r="P920" i="4" s="1"/>
  <c r="O934" i="4"/>
  <c r="P934" i="4" s="1"/>
  <c r="O948" i="4"/>
  <c r="P948" i="4" s="1"/>
  <c r="O964" i="4"/>
  <c r="P964" i="4" s="1"/>
  <c r="O978" i="4"/>
  <c r="P978" i="4" s="1"/>
  <c r="O992" i="4"/>
  <c r="P992" i="4" s="1"/>
  <c r="O1006" i="4"/>
  <c r="P1006" i="4" s="1"/>
  <c r="O1020" i="4"/>
  <c r="P1020" i="4" s="1"/>
  <c r="O1036" i="4"/>
  <c r="P1036" i="4" s="1"/>
  <c r="O1050" i="4"/>
  <c r="P1050" i="4" s="1"/>
  <c r="O1064" i="4"/>
  <c r="P1064" i="4" s="1"/>
  <c r="O1078" i="4"/>
  <c r="P1078" i="4" s="1"/>
  <c r="O1092" i="4"/>
  <c r="P1092" i="4" s="1"/>
  <c r="O1108" i="4"/>
  <c r="P1108" i="4" s="1"/>
  <c r="O1122" i="4"/>
  <c r="P1122" i="4" s="1"/>
  <c r="O1136" i="4"/>
  <c r="P1136" i="4" s="1"/>
  <c r="O1150" i="4"/>
  <c r="P1150" i="4" s="1"/>
  <c r="O1164" i="4"/>
  <c r="P1164" i="4" s="1"/>
  <c r="O1180" i="4"/>
  <c r="P1180" i="4" s="1"/>
  <c r="O1193" i="4"/>
  <c r="P1193" i="4" s="1"/>
  <c r="O1206" i="4"/>
  <c r="P1206" i="4" s="1"/>
  <c r="O1219" i="4"/>
  <c r="P1219" i="4" s="1"/>
  <c r="O1232" i="4"/>
  <c r="P1232" i="4" s="1"/>
  <c r="O1245" i="4"/>
  <c r="P1245" i="4" s="1"/>
  <c r="O1258" i="4"/>
  <c r="P1258" i="4" s="1"/>
  <c r="O1271" i="4"/>
  <c r="P1271" i="4" s="1"/>
  <c r="O1284" i="4"/>
  <c r="P1284" i="4" s="1"/>
  <c r="O1298" i="4"/>
  <c r="P1298" i="4" s="1"/>
  <c r="O1311" i="4"/>
  <c r="P1311" i="4" s="1"/>
  <c r="O1323" i="4"/>
  <c r="P1323" i="4" s="1"/>
  <c r="O133" i="4"/>
  <c r="P133" i="4" s="1"/>
  <c r="O277" i="4"/>
  <c r="P277" i="4" s="1"/>
  <c r="O421" i="4"/>
  <c r="P421" i="4" s="1"/>
  <c r="O517" i="4"/>
  <c r="P517" i="4" s="1"/>
  <c r="O564" i="4"/>
  <c r="P564" i="4" s="1"/>
  <c r="O601" i="4"/>
  <c r="P601" i="4" s="1"/>
  <c r="O637" i="4"/>
  <c r="P637" i="4" s="1"/>
  <c r="O672" i="4"/>
  <c r="P672" i="4" s="1"/>
  <c r="O702" i="4"/>
  <c r="P702" i="4" s="1"/>
  <c r="O724" i="4"/>
  <c r="P724" i="4" s="1"/>
  <c r="O741" i="4"/>
  <c r="P741" i="4" s="1"/>
  <c r="O763" i="4"/>
  <c r="P763" i="4" s="1"/>
  <c r="O777" i="4"/>
  <c r="P777" i="4" s="1"/>
  <c r="O791" i="4"/>
  <c r="P791" i="4" s="1"/>
  <c r="O806" i="4"/>
  <c r="P806" i="4" s="1"/>
  <c r="O821" i="4"/>
  <c r="P821" i="4" s="1"/>
  <c r="O835" i="4"/>
  <c r="P835" i="4" s="1"/>
  <c r="O849" i="4"/>
  <c r="P849" i="4" s="1"/>
  <c r="O863" i="4"/>
  <c r="P863" i="4" s="1"/>
  <c r="O878" i="4"/>
  <c r="P878" i="4" s="1"/>
  <c r="O893" i="4"/>
  <c r="P893" i="4" s="1"/>
  <c r="O907" i="4"/>
  <c r="P907" i="4" s="1"/>
  <c r="O921" i="4"/>
  <c r="P921" i="4" s="1"/>
  <c r="O935" i="4"/>
  <c r="P935" i="4" s="1"/>
  <c r="O950" i="4"/>
  <c r="P950" i="4" s="1"/>
  <c r="O965" i="4"/>
  <c r="P965" i="4" s="1"/>
  <c r="O979" i="4"/>
  <c r="P979" i="4" s="1"/>
  <c r="O993" i="4"/>
  <c r="P993" i="4" s="1"/>
  <c r="O1007" i="4"/>
  <c r="P1007" i="4" s="1"/>
  <c r="O1022" i="4"/>
  <c r="P1022" i="4" s="1"/>
  <c r="O1037" i="4"/>
  <c r="P1037" i="4" s="1"/>
  <c r="O1051" i="4"/>
  <c r="P1051" i="4" s="1"/>
  <c r="O1065" i="4"/>
  <c r="P1065" i="4" s="1"/>
  <c r="O1079" i="4"/>
  <c r="P1079" i="4" s="1"/>
  <c r="O1094" i="4"/>
  <c r="P1094" i="4" s="1"/>
  <c r="O1109" i="4"/>
  <c r="P1109" i="4" s="1"/>
  <c r="O1123" i="4"/>
  <c r="P1123" i="4" s="1"/>
  <c r="O1137" i="4"/>
  <c r="P1137" i="4" s="1"/>
  <c r="O1151" i="4"/>
  <c r="P1151" i="4" s="1"/>
  <c r="O1166" i="4"/>
  <c r="P1166" i="4" s="1"/>
  <c r="O1181" i="4"/>
  <c r="P1181" i="4" s="1"/>
  <c r="O1194" i="4"/>
  <c r="P1194" i="4" s="1"/>
  <c r="O1207" i="4"/>
  <c r="P1207" i="4" s="1"/>
  <c r="O1220" i="4"/>
  <c r="P1220" i="4" s="1"/>
  <c r="O1233" i="4"/>
  <c r="P1233" i="4" s="1"/>
  <c r="O1246" i="4"/>
  <c r="P1246" i="4" s="1"/>
  <c r="O1259" i="4"/>
  <c r="P1259" i="4" s="1"/>
  <c r="O1272" i="4"/>
  <c r="P1272" i="4" s="1"/>
  <c r="O1286" i="4"/>
  <c r="P1286" i="4" s="1"/>
  <c r="O1299" i="4"/>
  <c r="P1299" i="4" s="1"/>
  <c r="O1312" i="4"/>
  <c r="P1312" i="4" s="1"/>
  <c r="O1324" i="4"/>
  <c r="P1324" i="4" s="1"/>
  <c r="O1336" i="4"/>
  <c r="P1336" i="4" s="1"/>
  <c r="O1348" i="4"/>
  <c r="P1348" i="4" s="1"/>
  <c r="O1360" i="4"/>
  <c r="P1360" i="4" s="1"/>
  <c r="O1372" i="4"/>
  <c r="P1372" i="4" s="1"/>
  <c r="O1384" i="4"/>
  <c r="P1384" i="4" s="1"/>
  <c r="O1396" i="4"/>
  <c r="P1396" i="4" s="1"/>
  <c r="O1408" i="4"/>
  <c r="P1408" i="4" s="1"/>
  <c r="O1420" i="4"/>
  <c r="P1420" i="4" s="1"/>
  <c r="O1432" i="4"/>
  <c r="P1432" i="4" s="1"/>
  <c r="O1444" i="4"/>
  <c r="P1444" i="4" s="1"/>
  <c r="O1456" i="4"/>
  <c r="P1456" i="4" s="1"/>
  <c r="O1468" i="4"/>
  <c r="P1468" i="4" s="1"/>
  <c r="O1480" i="4"/>
  <c r="P1480" i="4" s="1"/>
  <c r="O1492" i="4"/>
  <c r="P1492" i="4" s="1"/>
  <c r="O1504" i="4"/>
  <c r="P1504" i="4" s="1"/>
  <c r="O1516" i="4"/>
  <c r="P1516" i="4" s="1"/>
  <c r="O1528" i="4"/>
  <c r="P1528" i="4" s="1"/>
  <c r="O1540" i="4"/>
  <c r="P1540" i="4" s="1"/>
  <c r="O1552" i="4"/>
  <c r="P1552" i="4" s="1"/>
  <c r="O1564" i="4"/>
  <c r="P1564" i="4" s="1"/>
  <c r="O1576" i="4"/>
  <c r="P1576" i="4" s="1"/>
  <c r="O1588" i="4"/>
  <c r="P1588" i="4" s="1"/>
  <c r="O7" i="4"/>
  <c r="P7" i="4" s="1"/>
  <c r="O151" i="4"/>
  <c r="P151" i="4" s="1"/>
  <c r="O295" i="4"/>
  <c r="P295" i="4" s="1"/>
  <c r="O439" i="4"/>
  <c r="P439" i="4" s="1"/>
  <c r="O535" i="4"/>
  <c r="P535" i="4" s="1"/>
  <c r="O576" i="4"/>
  <c r="P576" i="4" s="1"/>
  <c r="O612" i="4"/>
  <c r="P612" i="4" s="1"/>
  <c r="O648" i="4"/>
  <c r="P648" i="4" s="1"/>
  <c r="O673" i="4"/>
  <c r="P673" i="4" s="1"/>
  <c r="O703" i="4"/>
  <c r="P703" i="4" s="1"/>
  <c r="O725" i="4"/>
  <c r="P725" i="4" s="1"/>
  <c r="O746" i="4"/>
  <c r="P746" i="4" s="1"/>
  <c r="O764" i="4"/>
  <c r="P764" i="4" s="1"/>
  <c r="O778" i="4"/>
  <c r="P778" i="4" s="1"/>
  <c r="O792" i="4"/>
  <c r="P792" i="4" s="1"/>
  <c r="O808" i="4"/>
  <c r="P808" i="4" s="1"/>
  <c r="O822" i="4"/>
  <c r="P822" i="4" s="1"/>
  <c r="O836" i="4"/>
  <c r="P836" i="4" s="1"/>
  <c r="O850" i="4"/>
  <c r="P850" i="4" s="1"/>
  <c r="O864" i="4"/>
  <c r="P864" i="4" s="1"/>
  <c r="O880" i="4"/>
  <c r="P880" i="4" s="1"/>
  <c r="O894" i="4"/>
  <c r="P894" i="4" s="1"/>
  <c r="O908" i="4"/>
  <c r="P908" i="4" s="1"/>
  <c r="O922" i="4"/>
  <c r="P922" i="4" s="1"/>
  <c r="O936" i="4"/>
  <c r="P936" i="4" s="1"/>
  <c r="O952" i="4"/>
  <c r="P952" i="4" s="1"/>
  <c r="O966" i="4"/>
  <c r="P966" i="4" s="1"/>
  <c r="O980" i="4"/>
  <c r="P980" i="4" s="1"/>
  <c r="O994" i="4"/>
  <c r="P994" i="4" s="1"/>
  <c r="O1008" i="4"/>
  <c r="P1008" i="4" s="1"/>
  <c r="O1024" i="4"/>
  <c r="P1024" i="4" s="1"/>
  <c r="O1038" i="4"/>
  <c r="P1038" i="4" s="1"/>
  <c r="O1052" i="4"/>
  <c r="P1052" i="4" s="1"/>
  <c r="O1066" i="4"/>
  <c r="P1066" i="4" s="1"/>
  <c r="O1080" i="4"/>
  <c r="P1080" i="4" s="1"/>
  <c r="O1096" i="4"/>
  <c r="P1096" i="4" s="1"/>
  <c r="O1110" i="4"/>
  <c r="P1110" i="4" s="1"/>
  <c r="O1124" i="4"/>
  <c r="P1124" i="4" s="1"/>
  <c r="O1138" i="4"/>
  <c r="P1138" i="4" s="1"/>
  <c r="O1152" i="4"/>
  <c r="P1152" i="4" s="1"/>
  <c r="O1168" i="4"/>
  <c r="P1168" i="4" s="1"/>
  <c r="O1182" i="4"/>
  <c r="P1182" i="4" s="1"/>
  <c r="O1195" i="4"/>
  <c r="P1195" i="4" s="1"/>
  <c r="O1208" i="4"/>
  <c r="P1208" i="4" s="1"/>
  <c r="O1221" i="4"/>
  <c r="P1221" i="4" s="1"/>
  <c r="O1234" i="4"/>
  <c r="P1234" i="4" s="1"/>
  <c r="O1247" i="4"/>
  <c r="P1247" i="4" s="1"/>
  <c r="O1260" i="4"/>
  <c r="P1260" i="4" s="1"/>
  <c r="O1274" i="4"/>
  <c r="P1274" i="4" s="1"/>
  <c r="O1287" i="4"/>
  <c r="P1287" i="4" s="1"/>
  <c r="O1300" i="4"/>
  <c r="P1300" i="4" s="1"/>
  <c r="O1313" i="4"/>
  <c r="P1313" i="4" s="1"/>
  <c r="O1325" i="4"/>
  <c r="P1325" i="4" s="1"/>
  <c r="O1337" i="4"/>
  <c r="P1337" i="4" s="1"/>
  <c r="O1349" i="4"/>
  <c r="P1349" i="4" s="1"/>
  <c r="O1361" i="4"/>
  <c r="P1361" i="4" s="1"/>
  <c r="O1373" i="4"/>
  <c r="P1373" i="4" s="1"/>
  <c r="O1385" i="4"/>
  <c r="P1385" i="4" s="1"/>
  <c r="O1397" i="4"/>
  <c r="P1397" i="4" s="1"/>
  <c r="O1409" i="4"/>
  <c r="P1409" i="4" s="1"/>
  <c r="O1421" i="4"/>
  <c r="P1421" i="4" s="1"/>
  <c r="O1433" i="4"/>
  <c r="P1433" i="4" s="1"/>
  <c r="O1445" i="4"/>
  <c r="P1445" i="4" s="1"/>
  <c r="O1457" i="4"/>
  <c r="P1457" i="4" s="1"/>
  <c r="O1469" i="4"/>
  <c r="P1469" i="4" s="1"/>
  <c r="O1481" i="4"/>
  <c r="P1481" i="4" s="1"/>
  <c r="O1493" i="4"/>
  <c r="P1493" i="4" s="1"/>
  <c r="O1505" i="4"/>
  <c r="P1505" i="4" s="1"/>
  <c r="O1517" i="4"/>
  <c r="P1517" i="4" s="1"/>
  <c r="O1529" i="4"/>
  <c r="P1529" i="4" s="1"/>
  <c r="O1541" i="4"/>
  <c r="P1541" i="4" s="1"/>
  <c r="O1553" i="4"/>
  <c r="P1553" i="4" s="1"/>
  <c r="O1565" i="4"/>
  <c r="P1565" i="4" s="1"/>
  <c r="O1577" i="4"/>
  <c r="P1577" i="4" s="1"/>
  <c r="O1589" i="4"/>
  <c r="P1589" i="4" s="1"/>
  <c r="O13" i="4"/>
  <c r="P13" i="4" s="1"/>
  <c r="O157" i="4"/>
  <c r="P157" i="4" s="1"/>
  <c r="O301" i="4"/>
  <c r="P301" i="4" s="1"/>
  <c r="O445" i="4"/>
  <c r="P445" i="4" s="1"/>
  <c r="O536" i="4"/>
  <c r="P536" i="4" s="1"/>
  <c r="O577" i="4"/>
  <c r="P577" i="4" s="1"/>
  <c r="O613" i="4"/>
  <c r="P613" i="4" s="1"/>
  <c r="O649" i="4"/>
  <c r="P649" i="4" s="1"/>
  <c r="O682" i="4"/>
  <c r="P682" i="4" s="1"/>
  <c r="O704" i="4"/>
  <c r="P704" i="4" s="1"/>
  <c r="O726" i="4"/>
  <c r="P726" i="4" s="1"/>
  <c r="O748" i="4"/>
  <c r="P748" i="4" s="1"/>
  <c r="O765" i="4"/>
  <c r="P765" i="4" s="1"/>
  <c r="O779" i="4"/>
  <c r="P779" i="4" s="1"/>
  <c r="O794" i="4"/>
  <c r="P794" i="4" s="1"/>
  <c r="O809" i="4"/>
  <c r="P809" i="4" s="1"/>
  <c r="O823" i="4"/>
  <c r="P823" i="4" s="1"/>
  <c r="O837" i="4"/>
  <c r="P837" i="4" s="1"/>
  <c r="O851" i="4"/>
  <c r="P851" i="4" s="1"/>
  <c r="O866" i="4"/>
  <c r="P866" i="4" s="1"/>
  <c r="O881" i="4"/>
  <c r="P881" i="4" s="1"/>
  <c r="O895" i="4"/>
  <c r="P895" i="4" s="1"/>
  <c r="O909" i="4"/>
  <c r="P909" i="4" s="1"/>
  <c r="O923" i="4"/>
  <c r="P923" i="4" s="1"/>
  <c r="O938" i="4"/>
  <c r="P938" i="4" s="1"/>
  <c r="O953" i="4"/>
  <c r="P953" i="4" s="1"/>
  <c r="O967" i="4"/>
  <c r="P967" i="4" s="1"/>
  <c r="O981" i="4"/>
  <c r="O995" i="4"/>
  <c r="P995" i="4" s="1"/>
  <c r="O1010" i="4"/>
  <c r="P1010" i="4" s="1"/>
  <c r="O1025" i="4"/>
  <c r="P1025" i="4" s="1"/>
  <c r="O1039" i="4"/>
  <c r="P1039" i="4" s="1"/>
  <c r="O1053" i="4"/>
  <c r="P1053" i="4" s="1"/>
  <c r="O1067" i="4"/>
  <c r="P1067" i="4" s="1"/>
  <c r="O1082" i="4"/>
  <c r="P1082" i="4" s="1"/>
  <c r="O1097" i="4"/>
  <c r="P1097" i="4" s="1"/>
  <c r="O1111" i="4"/>
  <c r="P1111" i="4" s="1"/>
  <c r="O1125" i="4"/>
  <c r="P1125" i="4" s="1"/>
  <c r="O1139" i="4"/>
  <c r="P1139" i="4" s="1"/>
  <c r="O1154" i="4"/>
  <c r="P1154" i="4" s="1"/>
  <c r="O1169" i="4"/>
  <c r="P1169" i="4" s="1"/>
  <c r="O1183" i="4"/>
  <c r="P1183" i="4" s="1"/>
  <c r="O1196" i="4"/>
  <c r="P1196" i="4" s="1"/>
  <c r="O1209" i="4"/>
  <c r="P1209" i="4" s="1"/>
  <c r="O1222" i="4"/>
  <c r="P1222" i="4" s="1"/>
  <c r="O1235" i="4"/>
  <c r="P1235" i="4" s="1"/>
  <c r="O1248" i="4"/>
  <c r="P1248" i="4" s="1"/>
  <c r="O1262" i="4"/>
  <c r="P1262" i="4" s="1"/>
  <c r="O1275" i="4"/>
  <c r="P1275" i="4" s="1"/>
  <c r="O1288" i="4"/>
  <c r="P1288" i="4" s="1"/>
  <c r="O1301" i="4"/>
  <c r="P1301" i="4" s="1"/>
  <c r="O1314" i="4"/>
  <c r="P1314" i="4" s="1"/>
  <c r="O1326" i="4"/>
  <c r="P1326" i="4" s="1"/>
  <c r="O1338" i="4"/>
  <c r="P1338" i="4" s="1"/>
  <c r="O1350" i="4"/>
  <c r="P1350" i="4" s="1"/>
  <c r="O1362" i="4"/>
  <c r="P1362" i="4" s="1"/>
  <c r="O1374" i="4"/>
  <c r="P1374" i="4" s="1"/>
  <c r="O1386" i="4"/>
  <c r="P1386" i="4" s="1"/>
  <c r="O1398" i="4"/>
  <c r="P1398" i="4" s="1"/>
  <c r="O1410" i="4"/>
  <c r="P1410" i="4" s="1"/>
  <c r="O1422" i="4"/>
  <c r="P1422" i="4" s="1"/>
  <c r="O1434" i="4"/>
  <c r="P1434" i="4" s="1"/>
  <c r="O1446" i="4"/>
  <c r="P1446" i="4" s="1"/>
  <c r="O1458" i="4"/>
  <c r="P1458" i="4" s="1"/>
  <c r="O1470" i="4"/>
  <c r="P1470" i="4" s="1"/>
  <c r="O1482" i="4"/>
  <c r="P1482" i="4" s="1"/>
  <c r="O1494" i="4"/>
  <c r="P1494" i="4" s="1"/>
  <c r="O1506" i="4"/>
  <c r="P1506" i="4" s="1"/>
  <c r="O1518" i="4"/>
  <c r="P1518" i="4" s="1"/>
  <c r="O1530" i="4"/>
  <c r="P1530" i="4" s="1"/>
  <c r="O1542" i="4"/>
  <c r="P1542" i="4" s="1"/>
  <c r="O1554" i="4"/>
  <c r="P1554" i="4" s="1"/>
  <c r="O1566" i="4"/>
  <c r="P1566" i="4" s="1"/>
  <c r="O1578" i="4"/>
  <c r="P1578" i="4" s="1"/>
  <c r="O1590" i="4"/>
  <c r="P1590" i="4" s="1"/>
  <c r="O1602" i="4"/>
  <c r="P1602" i="4" s="1"/>
  <c r="O1614" i="4"/>
  <c r="P1614" i="4" s="1"/>
  <c r="O1626" i="4"/>
  <c r="P1626" i="4" s="1"/>
  <c r="O1638" i="4"/>
  <c r="P1638" i="4" s="1"/>
  <c r="O1650" i="4"/>
  <c r="P1650" i="4" s="1"/>
  <c r="O1662" i="4"/>
  <c r="P1662" i="4" s="1"/>
  <c r="O1674" i="4"/>
  <c r="P1674" i="4" s="1"/>
  <c r="O1686" i="4"/>
  <c r="P1686" i="4" s="1"/>
  <c r="O31" i="4"/>
  <c r="P31" i="4" s="1"/>
  <c r="O175" i="4"/>
  <c r="P175" i="4" s="1"/>
  <c r="O319" i="4"/>
  <c r="P319" i="4" s="1"/>
  <c r="O463" i="4"/>
  <c r="P463" i="4" s="1"/>
  <c r="O538" i="4"/>
  <c r="P538" i="4" s="1"/>
  <c r="O578" i="4"/>
  <c r="P578" i="4" s="1"/>
  <c r="O614" i="4"/>
  <c r="P614" i="4" s="1"/>
  <c r="O650" i="4"/>
  <c r="P650" i="4" s="1"/>
  <c r="O684" i="4"/>
  <c r="P684" i="4" s="1"/>
  <c r="O705" i="4"/>
  <c r="P705" i="4" s="1"/>
  <c r="O727" i="4"/>
  <c r="P727" i="4" s="1"/>
  <c r="O749" i="4"/>
  <c r="P749" i="4" s="1"/>
  <c r="O766" i="4"/>
  <c r="P766" i="4" s="1"/>
  <c r="O780" i="4"/>
  <c r="P780" i="4" s="1"/>
  <c r="O796" i="4"/>
  <c r="P796" i="4" s="1"/>
  <c r="O810" i="4"/>
  <c r="P810" i="4" s="1"/>
  <c r="O824" i="4"/>
  <c r="P824" i="4" s="1"/>
  <c r="O838" i="4"/>
  <c r="P838" i="4" s="1"/>
  <c r="O852" i="4"/>
  <c r="P852" i="4" s="1"/>
  <c r="O868" i="4"/>
  <c r="P868" i="4" s="1"/>
  <c r="O882" i="4"/>
  <c r="P882" i="4" s="1"/>
  <c r="O896" i="4"/>
  <c r="P896" i="4" s="1"/>
  <c r="O910" i="4"/>
  <c r="P910" i="4" s="1"/>
  <c r="O924" i="4"/>
  <c r="P924" i="4" s="1"/>
  <c r="O940" i="4"/>
  <c r="P940" i="4" s="1"/>
  <c r="O954" i="4"/>
  <c r="P954" i="4" s="1"/>
  <c r="O968" i="4"/>
  <c r="P968" i="4" s="1"/>
  <c r="O982" i="4"/>
  <c r="P982" i="4" s="1"/>
  <c r="O996" i="4"/>
  <c r="P996" i="4" s="1"/>
  <c r="O1012" i="4"/>
  <c r="P1012" i="4" s="1"/>
  <c r="O1026" i="4"/>
  <c r="P1026" i="4" s="1"/>
  <c r="O1040" i="4"/>
  <c r="P1040" i="4" s="1"/>
  <c r="O1054" i="4"/>
  <c r="P1054" i="4" s="1"/>
  <c r="O1068" i="4"/>
  <c r="P1068" i="4" s="1"/>
  <c r="O1084" i="4"/>
  <c r="P1084" i="4" s="1"/>
  <c r="O1098" i="4"/>
  <c r="P1098" i="4" s="1"/>
  <c r="O1112" i="4"/>
  <c r="P1112" i="4" s="1"/>
  <c r="O1126" i="4"/>
  <c r="P1126" i="4" s="1"/>
  <c r="O1140" i="4"/>
  <c r="P1140" i="4" s="1"/>
  <c r="O1156" i="4"/>
  <c r="P1156" i="4" s="1"/>
  <c r="O1170" i="4"/>
  <c r="P1170" i="4" s="1"/>
  <c r="O1184" i="4"/>
  <c r="P1184" i="4" s="1"/>
  <c r="O1197" i="4"/>
  <c r="P1197" i="4" s="1"/>
  <c r="O1210" i="4"/>
  <c r="P1210" i="4" s="1"/>
  <c r="O1223" i="4"/>
  <c r="P1223" i="4" s="1"/>
  <c r="O1236" i="4"/>
  <c r="P1236" i="4" s="1"/>
  <c r="O1250" i="4"/>
  <c r="P1250" i="4" s="1"/>
  <c r="O1263" i="4"/>
  <c r="P1263" i="4" s="1"/>
  <c r="O1276" i="4"/>
  <c r="P1276" i="4" s="1"/>
  <c r="O1289" i="4"/>
  <c r="P1289" i="4" s="1"/>
  <c r="O1302" i="4"/>
  <c r="P1302" i="4" s="1"/>
  <c r="O1315" i="4"/>
  <c r="P1315" i="4" s="1"/>
  <c r="O1327" i="4"/>
  <c r="P1327" i="4" s="1"/>
  <c r="O1339" i="4"/>
  <c r="P1339" i="4" s="1"/>
  <c r="O1351" i="4"/>
  <c r="P1351" i="4" s="1"/>
  <c r="O1363" i="4"/>
  <c r="P1363" i="4" s="1"/>
  <c r="O1375" i="4"/>
  <c r="P1375" i="4" s="1"/>
  <c r="O37" i="4"/>
  <c r="P37" i="4" s="1"/>
  <c r="O181" i="4"/>
  <c r="P181" i="4" s="1"/>
  <c r="O325" i="4"/>
  <c r="P325" i="4" s="1"/>
  <c r="O469" i="4"/>
  <c r="P469" i="4" s="1"/>
  <c r="O539" i="4"/>
  <c r="P539" i="4" s="1"/>
  <c r="O582" i="4"/>
  <c r="P582" i="4" s="1"/>
  <c r="O618" i="4"/>
  <c r="P618" i="4" s="1"/>
  <c r="O654" i="4"/>
  <c r="P654" i="4" s="1"/>
  <c r="O685" i="4"/>
  <c r="P685" i="4" s="1"/>
  <c r="O710" i="4"/>
  <c r="P710" i="4" s="1"/>
  <c r="O728" i="4"/>
  <c r="P728" i="4" s="1"/>
  <c r="O750" i="4"/>
  <c r="P750" i="4" s="1"/>
  <c r="O767" i="4"/>
  <c r="P767" i="4" s="1"/>
  <c r="O782" i="4"/>
  <c r="P782" i="4" s="1"/>
  <c r="O797" i="4"/>
  <c r="P797" i="4" s="1"/>
  <c r="O811" i="4"/>
  <c r="P811" i="4" s="1"/>
  <c r="O825" i="4"/>
  <c r="P825" i="4" s="1"/>
  <c r="O839" i="4"/>
  <c r="P839" i="4" s="1"/>
  <c r="O854" i="4"/>
  <c r="P854" i="4" s="1"/>
  <c r="O869" i="4"/>
  <c r="P869" i="4" s="1"/>
  <c r="O883" i="4"/>
  <c r="P883" i="4" s="1"/>
  <c r="O897" i="4"/>
  <c r="P897" i="4" s="1"/>
  <c r="O911" i="4"/>
  <c r="P911" i="4" s="1"/>
  <c r="O926" i="4"/>
  <c r="P926" i="4" s="1"/>
  <c r="O941" i="4"/>
  <c r="P941" i="4" s="1"/>
  <c r="O955" i="4"/>
  <c r="P955" i="4" s="1"/>
  <c r="O969" i="4"/>
  <c r="P969" i="4" s="1"/>
  <c r="O983" i="4"/>
  <c r="P983" i="4" s="1"/>
  <c r="O998" i="4"/>
  <c r="P998" i="4" s="1"/>
  <c r="O1013" i="4"/>
  <c r="P1013" i="4" s="1"/>
  <c r="O1027" i="4"/>
  <c r="P1027" i="4" s="1"/>
  <c r="O1041" i="4"/>
  <c r="P1041" i="4" s="1"/>
  <c r="O1055" i="4"/>
  <c r="P1055" i="4" s="1"/>
  <c r="O1070" i="4"/>
  <c r="P1070" i="4" s="1"/>
  <c r="O1085" i="4"/>
  <c r="P1085" i="4" s="1"/>
  <c r="O1099" i="4"/>
  <c r="P1099" i="4" s="1"/>
  <c r="O1113" i="4"/>
  <c r="P1113" i="4" s="1"/>
  <c r="O1127" i="4"/>
  <c r="P1127" i="4" s="1"/>
  <c r="O1142" i="4"/>
  <c r="P1142" i="4" s="1"/>
  <c r="O1157" i="4"/>
  <c r="P1157" i="4" s="1"/>
  <c r="O1171" i="4"/>
  <c r="P1171" i="4" s="1"/>
  <c r="O1185" i="4"/>
  <c r="P1185" i="4" s="1"/>
  <c r="O1198" i="4"/>
  <c r="P1198" i="4" s="1"/>
  <c r="O1211" i="4"/>
  <c r="P1211" i="4" s="1"/>
  <c r="O1224" i="4"/>
  <c r="P1224" i="4" s="1"/>
  <c r="O1238" i="4"/>
  <c r="P1238" i="4" s="1"/>
  <c r="O1251" i="4"/>
  <c r="P1251" i="4" s="1"/>
  <c r="O1264" i="4"/>
  <c r="P1264" i="4" s="1"/>
  <c r="O1277" i="4"/>
  <c r="P1277" i="4" s="1"/>
  <c r="O1290" i="4"/>
  <c r="P1290" i="4" s="1"/>
  <c r="O1303" i="4"/>
  <c r="P1303" i="4" s="1"/>
  <c r="O1316" i="4"/>
  <c r="P1316" i="4" s="1"/>
  <c r="O1328" i="4"/>
  <c r="P1328" i="4" s="1"/>
  <c r="O1340" i="4"/>
  <c r="P1340" i="4" s="1"/>
  <c r="O55" i="4"/>
  <c r="P55" i="4" s="1"/>
  <c r="O199" i="4"/>
  <c r="P199" i="4" s="1"/>
  <c r="O343" i="4"/>
  <c r="P343" i="4" s="1"/>
  <c r="O487" i="4"/>
  <c r="P487" i="4" s="1"/>
  <c r="O540" i="4"/>
  <c r="P540" i="4" s="1"/>
  <c r="O583" i="4"/>
  <c r="P583" i="4" s="1"/>
  <c r="O619" i="4"/>
  <c r="P619" i="4" s="1"/>
  <c r="O655" i="4"/>
  <c r="O686" i="4"/>
  <c r="P686" i="4" s="1"/>
  <c r="O712" i="4"/>
  <c r="P712" i="4" s="1"/>
  <c r="O729" i="4"/>
  <c r="P729" i="4" s="1"/>
  <c r="O751" i="4"/>
  <c r="P751" i="4" s="1"/>
  <c r="O768" i="4"/>
  <c r="P768" i="4" s="1"/>
  <c r="O784" i="4"/>
  <c r="P784" i="4" s="1"/>
  <c r="O798" i="4"/>
  <c r="P798" i="4" s="1"/>
  <c r="O812" i="4"/>
  <c r="P812" i="4" s="1"/>
  <c r="O826" i="4"/>
  <c r="P826" i="4" s="1"/>
  <c r="O840" i="4"/>
  <c r="P840" i="4" s="1"/>
  <c r="O856" i="4"/>
  <c r="P856" i="4" s="1"/>
  <c r="O870" i="4"/>
  <c r="P870" i="4" s="1"/>
  <c r="O884" i="4"/>
  <c r="P884" i="4" s="1"/>
  <c r="O898" i="4"/>
  <c r="P898" i="4" s="1"/>
  <c r="O912" i="4"/>
  <c r="P912" i="4" s="1"/>
  <c r="O928" i="4"/>
  <c r="P928" i="4" s="1"/>
  <c r="O942" i="4"/>
  <c r="P942" i="4" s="1"/>
  <c r="O956" i="4"/>
  <c r="P956" i="4" s="1"/>
  <c r="O970" i="4"/>
  <c r="P970" i="4" s="1"/>
  <c r="O984" i="4"/>
  <c r="P984" i="4" s="1"/>
  <c r="O1000" i="4"/>
  <c r="P1000" i="4" s="1"/>
  <c r="O1014" i="4"/>
  <c r="P1014" i="4" s="1"/>
  <c r="O1028" i="4"/>
  <c r="P1028" i="4" s="1"/>
  <c r="O1042" i="4"/>
  <c r="P1042" i="4" s="1"/>
  <c r="O1056" i="4"/>
  <c r="P1056" i="4" s="1"/>
  <c r="O1072" i="4"/>
  <c r="P1072" i="4" s="1"/>
  <c r="O1086" i="4"/>
  <c r="P1086" i="4" s="1"/>
  <c r="O1100" i="4"/>
  <c r="P1100" i="4" s="1"/>
  <c r="O1114" i="4"/>
  <c r="P1114" i="4" s="1"/>
  <c r="O1128" i="4"/>
  <c r="P1128" i="4" s="1"/>
  <c r="O1144" i="4"/>
  <c r="P1144" i="4" s="1"/>
  <c r="O1158" i="4"/>
  <c r="P1158" i="4" s="1"/>
  <c r="O1172" i="4"/>
  <c r="P1172" i="4" s="1"/>
  <c r="O1186" i="4"/>
  <c r="P1186" i="4" s="1"/>
  <c r="O1199" i="4"/>
  <c r="P1199" i="4" s="1"/>
  <c r="O1212" i="4"/>
  <c r="P1212" i="4" s="1"/>
  <c r="O1226" i="4"/>
  <c r="P1226" i="4" s="1"/>
  <c r="O1239" i="4"/>
  <c r="P1239" i="4" s="1"/>
  <c r="O1252" i="4"/>
  <c r="P1252" i="4" s="1"/>
  <c r="O1265" i="4"/>
  <c r="P1265" i="4" s="1"/>
  <c r="O1278" i="4"/>
  <c r="P1278" i="4" s="1"/>
  <c r="O1291" i="4"/>
  <c r="P1291" i="4" s="1"/>
  <c r="O1304" i="4"/>
  <c r="P1304" i="4" s="1"/>
  <c r="O1317" i="4"/>
  <c r="P1317" i="4" s="1"/>
  <c r="O1329" i="4"/>
  <c r="P1329" i="4" s="1"/>
  <c r="O1341" i="4"/>
  <c r="P1341" i="4" s="1"/>
  <c r="O1353" i="4"/>
  <c r="P1353" i="4" s="1"/>
  <c r="O1365" i="4"/>
  <c r="P1365" i="4" s="1"/>
  <c r="O1377" i="4"/>
  <c r="P1377" i="4" s="1"/>
  <c r="O1389" i="4"/>
  <c r="P1389" i="4" s="1"/>
  <c r="O1401" i="4"/>
  <c r="P1401" i="4" s="1"/>
  <c r="O1413" i="4"/>
  <c r="P1413" i="4" s="1"/>
  <c r="O1425" i="4"/>
  <c r="P1425" i="4" s="1"/>
  <c r="O1437" i="4"/>
  <c r="P1437" i="4" s="1"/>
  <c r="O1449" i="4"/>
  <c r="P1449" i="4" s="1"/>
  <c r="O1461" i="4"/>
  <c r="P1461" i="4" s="1"/>
  <c r="O1473" i="4"/>
  <c r="P1473" i="4" s="1"/>
  <c r="O1485" i="4"/>
  <c r="P1485" i="4" s="1"/>
  <c r="O1497" i="4"/>
  <c r="P1497" i="4" s="1"/>
  <c r="O1509" i="4"/>
  <c r="P1509" i="4" s="1"/>
  <c r="O1521" i="4"/>
  <c r="P1521" i="4" s="1"/>
  <c r="O1533" i="4"/>
  <c r="P1533" i="4" s="1"/>
  <c r="O1545" i="4"/>
  <c r="P1545" i="4" s="1"/>
  <c r="O1557" i="4"/>
  <c r="P1557" i="4" s="1"/>
  <c r="O1569" i="4"/>
  <c r="P1569" i="4" s="1"/>
  <c r="O1581" i="4"/>
  <c r="P1581" i="4" s="1"/>
  <c r="O1593" i="4"/>
  <c r="P1593" i="4" s="1"/>
  <c r="O1605" i="4"/>
  <c r="P1605" i="4" s="1"/>
  <c r="O1617" i="4"/>
  <c r="P1617" i="4" s="1"/>
  <c r="O1629" i="4"/>
  <c r="P1629" i="4" s="1"/>
  <c r="O1641" i="4"/>
  <c r="P1641" i="4" s="1"/>
  <c r="O1653" i="4"/>
  <c r="P1653" i="4" s="1"/>
  <c r="O1665" i="4"/>
  <c r="P1665" i="4" s="1"/>
  <c r="O1677" i="4"/>
  <c r="P1677" i="4" s="1"/>
  <c r="O1689" i="4"/>
  <c r="P1689" i="4" s="1"/>
  <c r="O61" i="4"/>
  <c r="P61" i="4" s="1"/>
  <c r="O205" i="4"/>
  <c r="P205" i="4" s="1"/>
  <c r="O349" i="4"/>
  <c r="P349" i="4" s="1"/>
  <c r="O493" i="4"/>
  <c r="P493" i="4" s="1"/>
  <c r="O541" i="4"/>
  <c r="P541" i="4" s="1"/>
  <c r="O584" i="4"/>
  <c r="P584" i="4" s="1"/>
  <c r="O620" i="4"/>
  <c r="P620" i="4" s="1"/>
  <c r="O656" i="4"/>
  <c r="P656" i="4" s="1"/>
  <c r="O690" i="4"/>
  <c r="P690" i="4" s="1"/>
  <c r="O713" i="4"/>
  <c r="P713" i="4" s="1"/>
  <c r="O734" i="4"/>
  <c r="P734" i="4" s="1"/>
  <c r="O752" i="4"/>
  <c r="P752" i="4" s="1"/>
  <c r="O770" i="4"/>
  <c r="P770" i="4" s="1"/>
  <c r="O785" i="4"/>
  <c r="P785" i="4" s="1"/>
  <c r="O799" i="4"/>
  <c r="P799" i="4" s="1"/>
  <c r="O813" i="4"/>
  <c r="P813" i="4" s="1"/>
  <c r="O827" i="4"/>
  <c r="P827" i="4" s="1"/>
  <c r="O842" i="4"/>
  <c r="P842" i="4" s="1"/>
  <c r="O857" i="4"/>
  <c r="P857" i="4" s="1"/>
  <c r="O871" i="4"/>
  <c r="P871" i="4" s="1"/>
  <c r="O885" i="4"/>
  <c r="P885" i="4" s="1"/>
  <c r="O899" i="4"/>
  <c r="P899" i="4" s="1"/>
  <c r="O914" i="4"/>
  <c r="P914" i="4" s="1"/>
  <c r="O929" i="4"/>
  <c r="P929" i="4" s="1"/>
  <c r="O943" i="4"/>
  <c r="P943" i="4" s="1"/>
  <c r="O957" i="4"/>
  <c r="P957" i="4" s="1"/>
  <c r="O971" i="4"/>
  <c r="P971" i="4" s="1"/>
  <c r="O986" i="4"/>
  <c r="P986" i="4" s="1"/>
  <c r="O1001" i="4"/>
  <c r="P1001" i="4" s="1"/>
  <c r="O1015" i="4"/>
  <c r="P1015" i="4" s="1"/>
  <c r="O1029" i="4"/>
  <c r="P1029" i="4" s="1"/>
  <c r="O1043" i="4"/>
  <c r="P1043" i="4" s="1"/>
  <c r="O1058" i="4"/>
  <c r="P1058" i="4" s="1"/>
  <c r="O1073" i="4"/>
  <c r="P1073" i="4" s="1"/>
  <c r="O1087" i="4"/>
  <c r="P1087" i="4" s="1"/>
  <c r="O1101" i="4"/>
  <c r="P1101" i="4" s="1"/>
  <c r="O1115" i="4"/>
  <c r="P1115" i="4" s="1"/>
  <c r="O1130" i="4"/>
  <c r="P1130" i="4" s="1"/>
  <c r="O1145" i="4"/>
  <c r="P1145" i="4" s="1"/>
  <c r="O1159" i="4"/>
  <c r="P1159" i="4" s="1"/>
  <c r="O1173" i="4"/>
  <c r="P1173" i="4" s="1"/>
  <c r="O1187" i="4"/>
  <c r="P1187" i="4" s="1"/>
  <c r="O1200" i="4"/>
  <c r="P1200" i="4" s="1"/>
  <c r="O1214" i="4"/>
  <c r="P1214" i="4" s="1"/>
  <c r="O1227" i="4"/>
  <c r="P1227" i="4" s="1"/>
  <c r="O1240" i="4"/>
  <c r="P1240" i="4" s="1"/>
  <c r="O1253" i="4"/>
  <c r="P1253" i="4" s="1"/>
  <c r="O1266" i="4"/>
  <c r="P1266" i="4" s="1"/>
  <c r="O1279" i="4"/>
  <c r="P1279" i="4" s="1"/>
  <c r="O1292" i="4"/>
  <c r="P1292" i="4" s="1"/>
  <c r="O1305" i="4"/>
  <c r="P1305" i="4" s="1"/>
  <c r="O1318" i="4"/>
  <c r="P1318" i="4" s="1"/>
  <c r="O1330" i="4"/>
  <c r="P1330" i="4" s="1"/>
  <c r="O1342" i="4"/>
  <c r="P1342" i="4" s="1"/>
  <c r="O1354" i="4"/>
  <c r="P1354" i="4" s="1"/>
  <c r="O1366" i="4"/>
  <c r="P1366" i="4" s="1"/>
  <c r="O1378" i="4"/>
  <c r="P1378" i="4" s="1"/>
  <c r="O1390" i="4"/>
  <c r="P1390" i="4" s="1"/>
  <c r="O1402" i="4"/>
  <c r="P1402" i="4" s="1"/>
  <c r="O1414" i="4"/>
  <c r="P1414" i="4" s="1"/>
  <c r="O1426" i="4"/>
  <c r="P1426" i="4" s="1"/>
  <c r="O1438" i="4"/>
  <c r="P1438" i="4" s="1"/>
  <c r="O1450" i="4"/>
  <c r="P1450" i="4" s="1"/>
  <c r="O1462" i="4"/>
  <c r="P1462" i="4" s="1"/>
  <c r="O1474" i="4"/>
  <c r="P1474" i="4" s="1"/>
  <c r="O1486" i="4"/>
  <c r="P1486" i="4" s="1"/>
  <c r="O1498" i="4"/>
  <c r="P1498" i="4" s="1"/>
  <c r="O1510" i="4"/>
  <c r="P1510" i="4" s="1"/>
  <c r="O1522" i="4"/>
  <c r="P1522" i="4" s="1"/>
  <c r="O1534" i="4"/>
  <c r="P1534" i="4" s="1"/>
  <c r="O1546" i="4"/>
  <c r="P1546" i="4" s="1"/>
  <c r="O1558" i="4"/>
  <c r="P1558" i="4" s="1"/>
  <c r="O1570" i="4"/>
  <c r="P1570" i="4" s="1"/>
  <c r="O1582" i="4"/>
  <c r="P1582" i="4" s="1"/>
  <c r="O1594" i="4"/>
  <c r="P1594" i="4" s="1"/>
  <c r="O79" i="4"/>
  <c r="P79" i="4" s="1"/>
  <c r="O223" i="4"/>
  <c r="P223" i="4" s="1"/>
  <c r="O367" i="4"/>
  <c r="P367" i="4" s="1"/>
  <c r="O511" i="4"/>
  <c r="P511" i="4" s="1"/>
  <c r="O554" i="4"/>
  <c r="P554" i="4" s="1"/>
  <c r="O595" i="4"/>
  <c r="P595" i="4" s="1"/>
  <c r="O631" i="4"/>
  <c r="P631" i="4" s="1"/>
  <c r="O662" i="4"/>
  <c r="P662" i="4" s="1"/>
  <c r="O691" i="4"/>
  <c r="P691" i="4" s="1"/>
  <c r="O714" i="4"/>
  <c r="P714" i="4" s="1"/>
  <c r="O736" i="4"/>
  <c r="P736" i="4" s="1"/>
  <c r="O753" i="4"/>
  <c r="P753" i="4" s="1"/>
  <c r="O772" i="4"/>
  <c r="P772" i="4" s="1"/>
  <c r="O786" i="4"/>
  <c r="P786" i="4" s="1"/>
  <c r="O800" i="4"/>
  <c r="P800" i="4" s="1"/>
  <c r="O814" i="4"/>
  <c r="P814" i="4" s="1"/>
  <c r="O828" i="4"/>
  <c r="P828" i="4" s="1"/>
  <c r="O844" i="4"/>
  <c r="P844" i="4" s="1"/>
  <c r="O858" i="4"/>
  <c r="P858" i="4" s="1"/>
  <c r="O872" i="4"/>
  <c r="P872" i="4" s="1"/>
  <c r="O886" i="4"/>
  <c r="P886" i="4" s="1"/>
  <c r="O900" i="4"/>
  <c r="P900" i="4" s="1"/>
  <c r="O916" i="4"/>
  <c r="P916" i="4" s="1"/>
  <c r="O930" i="4"/>
  <c r="P930" i="4" s="1"/>
  <c r="O944" i="4"/>
  <c r="P944" i="4" s="1"/>
  <c r="O958" i="4"/>
  <c r="P958" i="4" s="1"/>
  <c r="O972" i="4"/>
  <c r="P972" i="4" s="1"/>
  <c r="O988" i="4"/>
  <c r="P988" i="4" s="1"/>
  <c r="O1002" i="4"/>
  <c r="P1002" i="4" s="1"/>
  <c r="O1016" i="4"/>
  <c r="P1016" i="4" s="1"/>
  <c r="O1030" i="4"/>
  <c r="P1030" i="4" s="1"/>
  <c r="O1044" i="4"/>
  <c r="P1044" i="4" s="1"/>
  <c r="O1060" i="4"/>
  <c r="P1060" i="4" s="1"/>
  <c r="O1074" i="4"/>
  <c r="P1074" i="4" s="1"/>
  <c r="O1088" i="4"/>
  <c r="P1088" i="4" s="1"/>
  <c r="O1102" i="4"/>
  <c r="P1102" i="4" s="1"/>
  <c r="O1116" i="4"/>
  <c r="P1116" i="4" s="1"/>
  <c r="O1132" i="4"/>
  <c r="P1132" i="4" s="1"/>
  <c r="O1146" i="4"/>
  <c r="P1146" i="4" s="1"/>
  <c r="O1160" i="4"/>
  <c r="P1160" i="4" s="1"/>
  <c r="O1174" i="4"/>
  <c r="P1174" i="4" s="1"/>
  <c r="O1188" i="4"/>
  <c r="P1188" i="4" s="1"/>
  <c r="O1202" i="4"/>
  <c r="P1202" i="4" s="1"/>
  <c r="O1215" i="4"/>
  <c r="P1215" i="4" s="1"/>
  <c r="O1228" i="4"/>
  <c r="P1228" i="4" s="1"/>
  <c r="O1241" i="4"/>
  <c r="P1241" i="4" s="1"/>
  <c r="O1254" i="4"/>
  <c r="P1254" i="4" s="1"/>
  <c r="O1267" i="4"/>
  <c r="P1267" i="4" s="1"/>
  <c r="O1280" i="4"/>
  <c r="P1280" i="4" s="1"/>
  <c r="O1293" i="4"/>
  <c r="P1293" i="4" s="1"/>
  <c r="O1306" i="4"/>
  <c r="P1306" i="4" s="1"/>
  <c r="O1319" i="4"/>
  <c r="P1319" i="4" s="1"/>
  <c r="O1331" i="4"/>
  <c r="P1331" i="4" s="1"/>
  <c r="O1343" i="4"/>
  <c r="P1343" i="4" s="1"/>
  <c r="O1355" i="4"/>
  <c r="P1355" i="4" s="1"/>
  <c r="O1367" i="4"/>
  <c r="P1367" i="4" s="1"/>
  <c r="O1379" i="4"/>
  <c r="P1379" i="4" s="1"/>
  <c r="O85" i="4"/>
  <c r="P85" i="4" s="1"/>
  <c r="O229" i="4"/>
  <c r="P229" i="4" s="1"/>
  <c r="O373" i="4"/>
  <c r="P373" i="4" s="1"/>
  <c r="O512" i="4"/>
  <c r="P512" i="4" s="1"/>
  <c r="O559" i="4"/>
  <c r="P559" i="4" s="1"/>
  <c r="O596" i="4"/>
  <c r="P596" i="4" s="1"/>
  <c r="O632" i="4"/>
  <c r="P632" i="4" s="1"/>
  <c r="O667" i="4"/>
  <c r="P667" i="4" s="1"/>
  <c r="O692" i="4"/>
  <c r="P692" i="4" s="1"/>
  <c r="O715" i="4"/>
  <c r="P715" i="4" s="1"/>
  <c r="O737" i="4"/>
  <c r="P737" i="4" s="1"/>
  <c r="O758" i="4"/>
  <c r="P758" i="4" s="1"/>
  <c r="O773" i="4"/>
  <c r="P773" i="4" s="1"/>
  <c r="O787" i="4"/>
  <c r="P787" i="4" s="1"/>
  <c r="O801" i="4"/>
  <c r="P801" i="4" s="1"/>
  <c r="O815" i="4"/>
  <c r="P815" i="4" s="1"/>
  <c r="O830" i="4"/>
  <c r="P830" i="4" s="1"/>
  <c r="O845" i="4"/>
  <c r="P845" i="4" s="1"/>
  <c r="O859" i="4"/>
  <c r="P859" i="4" s="1"/>
  <c r="O873" i="4"/>
  <c r="P873" i="4" s="1"/>
  <c r="O887" i="4"/>
  <c r="P887" i="4" s="1"/>
  <c r="O902" i="4"/>
  <c r="P902" i="4" s="1"/>
  <c r="O917" i="4"/>
  <c r="P917" i="4" s="1"/>
  <c r="O931" i="4"/>
  <c r="P931" i="4" s="1"/>
  <c r="O945" i="4"/>
  <c r="P945" i="4" s="1"/>
  <c r="O959" i="4"/>
  <c r="P959" i="4" s="1"/>
  <c r="O974" i="4"/>
  <c r="P974" i="4" s="1"/>
  <c r="O989" i="4"/>
  <c r="P989" i="4" s="1"/>
  <c r="O1003" i="4"/>
  <c r="P1003" i="4" s="1"/>
  <c r="O1017" i="4"/>
  <c r="P1017" i="4" s="1"/>
  <c r="O1031" i="4"/>
  <c r="P1031" i="4" s="1"/>
  <c r="O1046" i="4"/>
  <c r="P1046" i="4" s="1"/>
  <c r="O1061" i="4"/>
  <c r="P1061" i="4" s="1"/>
  <c r="O1075" i="4"/>
  <c r="P1075" i="4" s="1"/>
  <c r="O1089" i="4"/>
  <c r="P1089" i="4" s="1"/>
  <c r="O1103" i="4"/>
  <c r="P1103" i="4" s="1"/>
  <c r="O1118" i="4"/>
  <c r="P1118" i="4" s="1"/>
  <c r="O1133" i="4"/>
  <c r="P1133" i="4" s="1"/>
  <c r="O1147" i="4"/>
  <c r="P1147" i="4" s="1"/>
  <c r="O1161" i="4"/>
  <c r="P1161" i="4" s="1"/>
  <c r="O1175" i="4"/>
  <c r="P1175" i="4" s="1"/>
  <c r="O1190" i="4"/>
  <c r="P1190" i="4" s="1"/>
  <c r="O1203" i="4"/>
  <c r="P1203" i="4" s="1"/>
  <c r="O1216" i="4"/>
  <c r="P1216" i="4" s="1"/>
  <c r="O1229" i="4"/>
  <c r="P1229" i="4" s="1"/>
  <c r="O1242" i="4"/>
  <c r="P1242" i="4" s="1"/>
  <c r="O1255" i="4"/>
  <c r="P1255" i="4" s="1"/>
  <c r="O1268" i="4"/>
  <c r="P1268" i="4" s="1"/>
  <c r="O1281" i="4"/>
  <c r="P1281" i="4" s="1"/>
  <c r="O1294" i="4"/>
  <c r="P1294" i="4" s="1"/>
  <c r="O1307" i="4"/>
  <c r="O1320" i="4"/>
  <c r="P1320" i="4" s="1"/>
  <c r="O1332" i="4"/>
  <c r="P1332" i="4" s="1"/>
  <c r="O1344" i="4"/>
  <c r="P1344" i="4" s="1"/>
  <c r="O1356" i="4"/>
  <c r="P1356" i="4" s="1"/>
  <c r="O1368" i="4"/>
  <c r="P1368" i="4" s="1"/>
  <c r="O1380" i="4"/>
  <c r="P1380" i="4" s="1"/>
  <c r="O103" i="4"/>
  <c r="P103" i="4" s="1"/>
  <c r="O247" i="4"/>
  <c r="P247" i="4" s="1"/>
  <c r="O391" i="4"/>
  <c r="P391" i="4" s="1"/>
  <c r="O514" i="4"/>
  <c r="P514" i="4" s="1"/>
  <c r="O560" i="4"/>
  <c r="P560" i="4" s="1"/>
  <c r="O598" i="4"/>
  <c r="P598" i="4" s="1"/>
  <c r="O634" i="4"/>
  <c r="P634" i="4" s="1"/>
  <c r="O668" i="4"/>
  <c r="P668" i="4" s="1"/>
  <c r="O698" i="4"/>
  <c r="P698" i="4" s="1"/>
  <c r="O716" i="4"/>
  <c r="P716" i="4" s="1"/>
  <c r="O738" i="4"/>
  <c r="P738" i="4" s="1"/>
  <c r="O760" i="4"/>
  <c r="P760" i="4" s="1"/>
  <c r="O774" i="4"/>
  <c r="P774" i="4" s="1"/>
  <c r="O788" i="4"/>
  <c r="P788" i="4" s="1"/>
  <c r="O802" i="4"/>
  <c r="P802" i="4" s="1"/>
  <c r="O816" i="4"/>
  <c r="P816" i="4" s="1"/>
  <c r="O832" i="4"/>
  <c r="P832" i="4" s="1"/>
  <c r="O846" i="4"/>
  <c r="P846" i="4" s="1"/>
  <c r="O860" i="4"/>
  <c r="P860" i="4" s="1"/>
  <c r="O874" i="4"/>
  <c r="P874" i="4" s="1"/>
  <c r="O888" i="4"/>
  <c r="P888" i="4" s="1"/>
  <c r="O904" i="4"/>
  <c r="P904" i="4" s="1"/>
  <c r="O918" i="4"/>
  <c r="P918" i="4" s="1"/>
  <c r="O932" i="4"/>
  <c r="P932" i="4" s="1"/>
  <c r="O946" i="4"/>
  <c r="P946" i="4" s="1"/>
  <c r="O960" i="4"/>
  <c r="P960" i="4" s="1"/>
  <c r="O976" i="4"/>
  <c r="P976" i="4" s="1"/>
  <c r="O990" i="4"/>
  <c r="P990" i="4" s="1"/>
  <c r="O1004" i="4"/>
  <c r="P1004" i="4" s="1"/>
  <c r="O1018" i="4"/>
  <c r="P1018" i="4" s="1"/>
  <c r="O1032" i="4"/>
  <c r="P1032" i="4" s="1"/>
  <c r="O1048" i="4"/>
  <c r="P1048" i="4" s="1"/>
  <c r="O1062" i="4"/>
  <c r="P1062" i="4" s="1"/>
  <c r="O1076" i="4"/>
  <c r="P1076" i="4" s="1"/>
  <c r="O1090" i="4"/>
  <c r="P1090" i="4" s="1"/>
  <c r="O1104" i="4"/>
  <c r="P1104" i="4" s="1"/>
  <c r="O1120" i="4"/>
  <c r="P1120" i="4" s="1"/>
  <c r="O1134" i="4"/>
  <c r="P1134" i="4" s="1"/>
  <c r="O1148" i="4"/>
  <c r="P1148" i="4" s="1"/>
  <c r="O1162" i="4"/>
  <c r="P1162" i="4" s="1"/>
  <c r="O1176" i="4"/>
  <c r="P1176" i="4" s="1"/>
  <c r="O1191" i="4"/>
  <c r="P1191" i="4" s="1"/>
  <c r="O1204" i="4"/>
  <c r="P1204" i="4" s="1"/>
  <c r="O1217" i="4"/>
  <c r="P1217" i="4" s="1"/>
  <c r="O1230" i="4"/>
  <c r="P1230" i="4" s="1"/>
  <c r="O1243" i="4"/>
  <c r="P1243" i="4" s="1"/>
  <c r="O1256" i="4"/>
  <c r="P1256" i="4" s="1"/>
  <c r="O1269" i="4"/>
  <c r="P1269" i="4" s="1"/>
  <c r="O1282" i="4"/>
  <c r="P1282" i="4" s="1"/>
  <c r="O1295" i="4"/>
  <c r="P1295" i="4" s="1"/>
  <c r="O1308" i="4"/>
  <c r="P1308" i="4" s="1"/>
  <c r="O1321" i="4"/>
  <c r="P1321" i="4" s="1"/>
  <c r="O1333" i="4"/>
  <c r="P1333" i="4" s="1"/>
  <c r="O1345" i="4"/>
  <c r="P1345" i="4" s="1"/>
  <c r="O1357" i="4"/>
  <c r="P1357" i="4" s="1"/>
  <c r="O1369" i="4"/>
  <c r="P1369" i="4" s="1"/>
  <c r="O739" i="4"/>
  <c r="P739" i="4" s="1"/>
  <c r="O919" i="4"/>
  <c r="P919" i="4" s="1"/>
  <c r="O1091" i="4"/>
  <c r="P1091" i="4" s="1"/>
  <c r="O1257" i="4"/>
  <c r="P1257" i="4" s="1"/>
  <c r="O1359" i="4"/>
  <c r="P1359" i="4" s="1"/>
  <c r="O1393" i="4"/>
  <c r="P1393" i="4" s="1"/>
  <c r="O1415" i="4"/>
  <c r="P1415" i="4" s="1"/>
  <c r="O1435" i="4"/>
  <c r="P1435" i="4" s="1"/>
  <c r="O1454" i="4"/>
  <c r="P1454" i="4" s="1"/>
  <c r="O1476" i="4"/>
  <c r="P1476" i="4" s="1"/>
  <c r="O1496" i="4"/>
  <c r="P1496" i="4" s="1"/>
  <c r="O1515" i="4"/>
  <c r="P1515" i="4" s="1"/>
  <c r="O1537" i="4"/>
  <c r="P1537" i="4" s="1"/>
  <c r="O1559" i="4"/>
  <c r="P1559" i="4" s="1"/>
  <c r="O1579" i="4"/>
  <c r="P1579" i="4" s="1"/>
  <c r="O1598" i="4"/>
  <c r="P1598" i="4" s="1"/>
  <c r="O1612" i="4"/>
  <c r="P1612" i="4" s="1"/>
  <c r="O1627" i="4"/>
  <c r="P1627" i="4" s="1"/>
  <c r="O1642" i="4"/>
  <c r="P1642" i="4" s="1"/>
  <c r="O1656" i="4"/>
  <c r="P1656" i="4" s="1"/>
  <c r="O1670" i="4"/>
  <c r="P1670" i="4" s="1"/>
  <c r="O1684" i="4"/>
  <c r="P1684" i="4" s="1"/>
  <c r="O1698" i="4"/>
  <c r="P1698" i="4" s="1"/>
  <c r="O1710" i="4"/>
  <c r="P1710" i="4" s="1"/>
  <c r="O1722" i="4"/>
  <c r="P1722" i="4" s="1"/>
  <c r="O1734" i="4"/>
  <c r="P1734" i="4" s="1"/>
  <c r="O1746" i="4"/>
  <c r="P1746" i="4" s="1"/>
  <c r="O1758" i="4"/>
  <c r="P1758" i="4" s="1"/>
  <c r="O1770" i="4"/>
  <c r="P1770" i="4" s="1"/>
  <c r="O1782" i="4"/>
  <c r="P1782" i="4" s="1"/>
  <c r="O1794" i="4"/>
  <c r="P1794" i="4" s="1"/>
  <c r="O1806" i="4"/>
  <c r="P1806" i="4" s="1"/>
  <c r="O761" i="4"/>
  <c r="P761" i="4" s="1"/>
  <c r="O933" i="4"/>
  <c r="P933" i="4" s="1"/>
  <c r="O1106" i="4"/>
  <c r="P1106" i="4" s="1"/>
  <c r="O1270" i="4"/>
  <c r="P1270" i="4" s="1"/>
  <c r="O1364" i="4"/>
  <c r="P1364" i="4" s="1"/>
  <c r="O1394" i="4"/>
  <c r="P1394" i="4" s="1"/>
  <c r="O1416" i="4"/>
  <c r="P1416" i="4" s="1"/>
  <c r="O1436" i="4"/>
  <c r="P1436" i="4" s="1"/>
  <c r="O1455" i="4"/>
  <c r="P1455" i="4" s="1"/>
  <c r="O1477" i="4"/>
  <c r="P1477" i="4" s="1"/>
  <c r="O1499" i="4"/>
  <c r="P1499" i="4" s="1"/>
  <c r="O1519" i="4"/>
  <c r="P1519" i="4" s="1"/>
  <c r="O1538" i="4"/>
  <c r="P1538" i="4" s="1"/>
  <c r="O1560" i="4"/>
  <c r="P1560" i="4" s="1"/>
  <c r="O1580" i="4"/>
  <c r="P1580" i="4" s="1"/>
  <c r="O1599" i="4"/>
  <c r="P1599" i="4" s="1"/>
  <c r="O1613" i="4"/>
  <c r="P1613" i="4" s="1"/>
  <c r="O1628" i="4"/>
  <c r="P1628" i="4" s="1"/>
  <c r="O1643" i="4"/>
  <c r="P1643" i="4" s="1"/>
  <c r="O1657" i="4"/>
  <c r="P1657" i="4" s="1"/>
  <c r="O1671" i="4"/>
  <c r="P1671" i="4" s="1"/>
  <c r="O1685" i="4"/>
  <c r="P1685" i="4" s="1"/>
  <c r="O1699" i="4"/>
  <c r="P1699" i="4" s="1"/>
  <c r="O1711" i="4"/>
  <c r="P1711" i="4" s="1"/>
  <c r="O1723" i="4"/>
  <c r="P1723" i="4" s="1"/>
  <c r="O1735" i="4"/>
  <c r="P1735" i="4" s="1"/>
  <c r="O1747" i="4"/>
  <c r="P1747" i="4" s="1"/>
  <c r="O1759" i="4"/>
  <c r="P1759" i="4" s="1"/>
  <c r="O1771" i="4"/>
  <c r="P1771" i="4" s="1"/>
  <c r="O1783" i="4"/>
  <c r="P1783" i="4" s="1"/>
  <c r="O1795" i="4"/>
  <c r="P1795" i="4" s="1"/>
  <c r="O1807" i="4"/>
  <c r="P1807" i="4" s="1"/>
  <c r="O1819" i="4"/>
  <c r="P1819" i="4" s="1"/>
  <c r="O1831" i="4"/>
  <c r="P1831" i="4" s="1"/>
  <c r="O1843" i="4"/>
  <c r="P1843" i="4" s="1"/>
  <c r="O109" i="4"/>
  <c r="P109" i="4" s="1"/>
  <c r="O775" i="4"/>
  <c r="P775" i="4" s="1"/>
  <c r="O947" i="4"/>
  <c r="P947" i="4" s="1"/>
  <c r="O1121" i="4"/>
  <c r="P1121" i="4" s="1"/>
  <c r="O1283" i="4"/>
  <c r="P1283" i="4" s="1"/>
  <c r="O1370" i="4"/>
  <c r="P1370" i="4" s="1"/>
  <c r="O1395" i="4"/>
  <c r="P1395" i="4" s="1"/>
  <c r="O1417" i="4"/>
  <c r="P1417" i="4" s="1"/>
  <c r="O1439" i="4"/>
  <c r="P1439" i="4" s="1"/>
  <c r="O1459" i="4"/>
  <c r="P1459" i="4" s="1"/>
  <c r="O1478" i="4"/>
  <c r="P1478" i="4" s="1"/>
  <c r="O1500" i="4"/>
  <c r="P1500" i="4" s="1"/>
  <c r="O1520" i="4"/>
  <c r="P1520" i="4" s="1"/>
  <c r="O1539" i="4"/>
  <c r="P1539" i="4" s="1"/>
  <c r="O1561" i="4"/>
  <c r="P1561" i="4" s="1"/>
  <c r="O1583" i="4"/>
  <c r="P1583" i="4" s="1"/>
  <c r="O1600" i="4"/>
  <c r="P1600" i="4" s="1"/>
  <c r="O1615" i="4"/>
  <c r="P1615" i="4" s="1"/>
  <c r="O1630" i="4"/>
  <c r="P1630" i="4" s="1"/>
  <c r="O1644" i="4"/>
  <c r="P1644" i="4" s="1"/>
  <c r="O1658" i="4"/>
  <c r="P1658" i="4" s="1"/>
  <c r="O1672" i="4"/>
  <c r="P1672" i="4" s="1"/>
  <c r="O1687" i="4"/>
  <c r="P1687" i="4" s="1"/>
  <c r="O1700" i="4"/>
  <c r="P1700" i="4" s="1"/>
  <c r="O1712" i="4"/>
  <c r="P1712" i="4" s="1"/>
  <c r="O1724" i="4"/>
  <c r="P1724" i="4" s="1"/>
  <c r="O1736" i="4"/>
  <c r="P1736" i="4" s="1"/>
  <c r="O1748" i="4"/>
  <c r="P1748" i="4" s="1"/>
  <c r="O1760" i="4"/>
  <c r="P1760" i="4" s="1"/>
  <c r="O1772" i="4"/>
  <c r="P1772" i="4" s="1"/>
  <c r="O1784" i="4"/>
  <c r="P1784" i="4" s="1"/>
  <c r="O1796" i="4"/>
  <c r="P1796" i="4" s="1"/>
  <c r="O1808" i="4"/>
  <c r="P1808" i="4" s="1"/>
  <c r="O1820" i="4"/>
  <c r="P1820" i="4" s="1"/>
  <c r="O1832" i="4"/>
  <c r="P1832" i="4" s="1"/>
  <c r="O1844" i="4"/>
  <c r="P1844" i="4" s="1"/>
  <c r="O1856" i="4"/>
  <c r="P1856" i="4" s="1"/>
  <c r="O1868" i="4"/>
  <c r="P1868" i="4" s="1"/>
  <c r="O1880" i="4"/>
  <c r="P1880" i="4" s="1"/>
  <c r="O1892" i="4"/>
  <c r="P1892" i="4" s="1"/>
  <c r="O1904" i="4"/>
  <c r="P1904" i="4" s="1"/>
  <c r="O1916" i="4"/>
  <c r="P1916" i="4" s="1"/>
  <c r="O1928" i="4"/>
  <c r="P1928" i="4" s="1"/>
  <c r="O1940" i="4"/>
  <c r="P1940" i="4" s="1"/>
  <c r="O1952" i="4"/>
  <c r="P1952" i="4" s="1"/>
  <c r="F8" i="4"/>
  <c r="G8" i="4" s="1"/>
  <c r="I8" i="4" s="1"/>
  <c r="F20" i="4"/>
  <c r="G20" i="4" s="1"/>
  <c r="I20" i="4" s="1"/>
  <c r="I346" i="4" s="1" a="1"/>
  <c r="I346" i="4" s="1"/>
  <c r="O253" i="4"/>
  <c r="P253" i="4" s="1"/>
  <c r="O789" i="4"/>
  <c r="P789" i="4" s="1"/>
  <c r="O962" i="4"/>
  <c r="P962" i="4" s="1"/>
  <c r="O1135" i="4"/>
  <c r="P1135" i="4" s="1"/>
  <c r="O1296" i="4"/>
  <c r="P1296" i="4" s="1"/>
  <c r="O1371" i="4"/>
  <c r="P1371" i="4" s="1"/>
  <c r="O1399" i="4"/>
  <c r="P1399" i="4" s="1"/>
  <c r="O1418" i="4"/>
  <c r="P1418" i="4" s="1"/>
  <c r="O1440" i="4"/>
  <c r="P1440" i="4" s="1"/>
  <c r="O1460" i="4"/>
  <c r="P1460" i="4" s="1"/>
  <c r="O1479" i="4"/>
  <c r="P1479" i="4" s="1"/>
  <c r="O1501" i="4"/>
  <c r="P1501" i="4" s="1"/>
  <c r="O1523" i="4"/>
  <c r="P1523" i="4" s="1"/>
  <c r="O1543" i="4"/>
  <c r="P1543" i="4" s="1"/>
  <c r="O1562" i="4"/>
  <c r="P1562" i="4" s="1"/>
  <c r="O1584" i="4"/>
  <c r="P1584" i="4" s="1"/>
  <c r="O1601" i="4"/>
  <c r="P1601" i="4" s="1"/>
  <c r="O1616" i="4"/>
  <c r="P1616" i="4" s="1"/>
  <c r="O1631" i="4"/>
  <c r="P1631" i="4" s="1"/>
  <c r="O1645" i="4"/>
  <c r="P1645" i="4" s="1"/>
  <c r="O1659" i="4"/>
  <c r="P1659" i="4" s="1"/>
  <c r="O1673" i="4"/>
  <c r="P1673" i="4" s="1"/>
  <c r="O1688" i="4"/>
  <c r="P1688" i="4" s="1"/>
  <c r="O1701" i="4"/>
  <c r="P1701" i="4" s="1"/>
  <c r="O1713" i="4"/>
  <c r="P1713" i="4" s="1"/>
  <c r="O1725" i="4"/>
  <c r="P1725" i="4" s="1"/>
  <c r="O1737" i="4"/>
  <c r="P1737" i="4" s="1"/>
  <c r="O1749" i="4"/>
  <c r="P1749" i="4" s="1"/>
  <c r="O1761" i="4"/>
  <c r="P1761" i="4" s="1"/>
  <c r="O1773" i="4"/>
  <c r="P1773" i="4" s="1"/>
  <c r="O1785" i="4"/>
  <c r="P1785" i="4" s="1"/>
  <c r="O1797" i="4"/>
  <c r="P1797" i="4" s="1"/>
  <c r="O1809" i="4"/>
  <c r="P1809" i="4" s="1"/>
  <c r="O1821" i="4"/>
  <c r="P1821" i="4" s="1"/>
  <c r="O1833" i="4"/>
  <c r="P1833" i="4" s="1"/>
  <c r="O1845" i="4"/>
  <c r="P1845" i="4" s="1"/>
  <c r="O1857" i="4"/>
  <c r="P1857" i="4" s="1"/>
  <c r="O1869" i="4"/>
  <c r="P1869" i="4" s="1"/>
  <c r="O1881" i="4"/>
  <c r="P1881" i="4" s="1"/>
  <c r="O1893" i="4"/>
  <c r="P1893" i="4" s="1"/>
  <c r="O1905" i="4"/>
  <c r="P1905" i="4" s="1"/>
  <c r="O1917" i="4"/>
  <c r="P1917" i="4" s="1"/>
  <c r="O1929" i="4"/>
  <c r="P1929" i="4" s="1"/>
  <c r="O1941" i="4"/>
  <c r="P1941" i="4" s="1"/>
  <c r="O1953" i="4"/>
  <c r="P1953" i="4" s="1"/>
  <c r="F9" i="4"/>
  <c r="G9" i="4" s="1"/>
  <c r="I9" i="4" s="1"/>
  <c r="I335" i="4" s="1" a="1"/>
  <c r="I335" i="4" s="1"/>
  <c r="F21" i="4"/>
  <c r="G21" i="4" s="1"/>
  <c r="I21" i="4" s="1"/>
  <c r="F33" i="4"/>
  <c r="G33" i="4" s="1"/>
  <c r="I33" i="4" s="1"/>
  <c r="I359" i="4" s="1" a="1"/>
  <c r="I359" i="4" s="1"/>
  <c r="F45" i="4"/>
  <c r="G45" i="4" s="1"/>
  <c r="I45" i="4" s="1"/>
  <c r="J45" i="4" s="1"/>
  <c r="K45" i="4" s="1"/>
  <c r="F57" i="4"/>
  <c r="G57" i="4" s="1"/>
  <c r="I57" i="4" s="1"/>
  <c r="J57" i="4" s="1"/>
  <c r="K57" i="4" s="1"/>
  <c r="F69" i="4"/>
  <c r="G69" i="4" s="1"/>
  <c r="I69" i="4" s="1"/>
  <c r="J69" i="4" s="1"/>
  <c r="K69" i="4" s="1"/>
  <c r="F81" i="4"/>
  <c r="G81" i="4" s="1"/>
  <c r="I81" i="4" s="1"/>
  <c r="J81" i="4" s="1"/>
  <c r="K81" i="4" s="1"/>
  <c r="F93" i="4"/>
  <c r="G93" i="4" s="1"/>
  <c r="I93" i="4" s="1"/>
  <c r="J93" i="4" s="1"/>
  <c r="K93" i="4" s="1"/>
  <c r="F105" i="4"/>
  <c r="G105" i="4" s="1"/>
  <c r="I105" i="4" s="1"/>
  <c r="J105" i="4" s="1"/>
  <c r="F117" i="4"/>
  <c r="G117" i="4" s="1"/>
  <c r="I117" i="4" s="1"/>
  <c r="J117" i="4" s="1"/>
  <c r="F129" i="4"/>
  <c r="G129" i="4" s="1"/>
  <c r="I129" i="4" s="1"/>
  <c r="J129" i="4" s="1"/>
  <c r="K129" i="4" s="1"/>
  <c r="F141" i="4"/>
  <c r="G141" i="4" s="1"/>
  <c r="I141" i="4" s="1"/>
  <c r="J141" i="4" s="1"/>
  <c r="F153" i="4"/>
  <c r="G153" i="4" s="1"/>
  <c r="I153" i="4" s="1"/>
  <c r="J153" i="4" s="1"/>
  <c r="K153" i="4" s="1"/>
  <c r="F165" i="4"/>
  <c r="G165" i="4" s="1"/>
  <c r="I165" i="4" s="1"/>
  <c r="J165" i="4" s="1"/>
  <c r="K165" i="4" s="1"/>
  <c r="F177" i="4"/>
  <c r="G177" i="4" s="1"/>
  <c r="I177" i="4" s="1"/>
  <c r="J177" i="4" s="1"/>
  <c r="K177" i="4" s="1"/>
  <c r="F189" i="4"/>
  <c r="G189" i="4" s="1"/>
  <c r="I189" i="4" s="1"/>
  <c r="J189" i="4" s="1"/>
  <c r="K189" i="4" s="1"/>
  <c r="F201" i="4"/>
  <c r="G201" i="4" s="1"/>
  <c r="I201" i="4" s="1"/>
  <c r="J201" i="4" s="1"/>
  <c r="K201" i="4" s="1"/>
  <c r="F213" i="4"/>
  <c r="G213" i="4" s="1"/>
  <c r="I213" i="4" s="1"/>
  <c r="J213" i="4" s="1"/>
  <c r="K213" i="4" s="1"/>
  <c r="F225" i="4"/>
  <c r="G225" i="4" s="1"/>
  <c r="I225" i="4" s="1"/>
  <c r="F237" i="4"/>
  <c r="G237" i="4" s="1"/>
  <c r="I237" i="4" s="1"/>
  <c r="J237" i="4" s="1"/>
  <c r="K237" i="4" s="1"/>
  <c r="F249" i="4"/>
  <c r="G249" i="4" s="1"/>
  <c r="I249" i="4" s="1"/>
  <c r="I575" i="4" s="1" a="1"/>
  <c r="I575" i="4" s="1"/>
  <c r="F261" i="4"/>
  <c r="G261" i="4" s="1"/>
  <c r="I261" i="4" s="1"/>
  <c r="I587" i="4" s="1" a="1"/>
  <c r="I587" i="4" s="1"/>
  <c r="F273" i="4"/>
  <c r="G273" i="4" s="1"/>
  <c r="I273" i="4" s="1"/>
  <c r="J273" i="4" s="1"/>
  <c r="F285" i="4"/>
  <c r="G285" i="4" s="1"/>
  <c r="I285" i="4" s="1"/>
  <c r="J285" i="4" s="1"/>
  <c r="K285" i="4" s="1"/>
  <c r="F297" i="4"/>
  <c r="G297" i="4" s="1"/>
  <c r="I297" i="4" s="1"/>
  <c r="I623" i="4" s="1" a="1"/>
  <c r="I623" i="4" s="1"/>
  <c r="F309" i="4"/>
  <c r="G309" i="4" s="1"/>
  <c r="I309" i="4" s="1"/>
  <c r="J309" i="4" s="1"/>
  <c r="F321" i="4"/>
  <c r="G321" i="4" s="1"/>
  <c r="I321" i="4" s="1"/>
  <c r="J321" i="4" s="1"/>
  <c r="F333" i="4"/>
  <c r="G333" i="4" s="1"/>
  <c r="F345" i="4"/>
  <c r="G345" i="4" s="1"/>
  <c r="F357" i="4"/>
  <c r="G357" i="4" s="1"/>
  <c r="F369" i="4"/>
  <c r="G369" i="4" s="1"/>
  <c r="F381" i="4"/>
  <c r="G381" i="4" s="1"/>
  <c r="F393" i="4"/>
  <c r="G393" i="4" s="1"/>
  <c r="F405" i="4"/>
  <c r="G405" i="4" s="1"/>
  <c r="F417" i="4"/>
  <c r="G417" i="4" s="1"/>
  <c r="O397" i="4"/>
  <c r="P397" i="4" s="1"/>
  <c r="O803" i="4"/>
  <c r="P803" i="4" s="1"/>
  <c r="O977" i="4"/>
  <c r="P977" i="4" s="1"/>
  <c r="O1149" i="4"/>
  <c r="P1149" i="4" s="1"/>
  <c r="O1310" i="4"/>
  <c r="P1310" i="4" s="1"/>
  <c r="O1376" i="4"/>
  <c r="P1376" i="4" s="1"/>
  <c r="O1400" i="4"/>
  <c r="P1400" i="4" s="1"/>
  <c r="O1419" i="4"/>
  <c r="P1419" i="4" s="1"/>
  <c r="O1441" i="4"/>
  <c r="P1441" i="4" s="1"/>
  <c r="O1463" i="4"/>
  <c r="P1463" i="4" s="1"/>
  <c r="O1483" i="4"/>
  <c r="P1483" i="4" s="1"/>
  <c r="O1502" i="4"/>
  <c r="P1502" i="4" s="1"/>
  <c r="O1524" i="4"/>
  <c r="P1524" i="4" s="1"/>
  <c r="O1544" i="4"/>
  <c r="P1544" i="4" s="1"/>
  <c r="O1563" i="4"/>
  <c r="P1563" i="4" s="1"/>
  <c r="O1585" i="4"/>
  <c r="P1585" i="4" s="1"/>
  <c r="O1603" i="4"/>
  <c r="P1603" i="4" s="1"/>
  <c r="O1618" i="4"/>
  <c r="P1618" i="4" s="1"/>
  <c r="O1632" i="4"/>
  <c r="P1632" i="4" s="1"/>
  <c r="O1646" i="4"/>
  <c r="P1646" i="4" s="1"/>
  <c r="O1660" i="4"/>
  <c r="P1660" i="4" s="1"/>
  <c r="O1675" i="4"/>
  <c r="P1675" i="4" s="1"/>
  <c r="O1690" i="4"/>
  <c r="P1690" i="4" s="1"/>
  <c r="O1702" i="4"/>
  <c r="P1702" i="4" s="1"/>
  <c r="O1714" i="4"/>
  <c r="P1714" i="4" s="1"/>
  <c r="O1726" i="4"/>
  <c r="P1726" i="4" s="1"/>
  <c r="O1738" i="4"/>
  <c r="P1738" i="4" s="1"/>
  <c r="O1750" i="4"/>
  <c r="P1750" i="4" s="1"/>
  <c r="O1762" i="4"/>
  <c r="P1762" i="4" s="1"/>
  <c r="O1774" i="4"/>
  <c r="P1774" i="4" s="1"/>
  <c r="O1786" i="4"/>
  <c r="P1786" i="4" s="1"/>
  <c r="O1798" i="4"/>
  <c r="P1798" i="4" s="1"/>
  <c r="O1810" i="4"/>
  <c r="P1810" i="4" s="1"/>
  <c r="O1822" i="4"/>
  <c r="P1822" i="4" s="1"/>
  <c r="O1834" i="4"/>
  <c r="P1834" i="4" s="1"/>
  <c r="O1846" i="4"/>
  <c r="P1846" i="4" s="1"/>
  <c r="O1858" i="4"/>
  <c r="P1858" i="4" s="1"/>
  <c r="O1870" i="4"/>
  <c r="P1870" i="4" s="1"/>
  <c r="O1882" i="4"/>
  <c r="P1882" i="4" s="1"/>
  <c r="O1894" i="4"/>
  <c r="P1894" i="4" s="1"/>
  <c r="O1906" i="4"/>
  <c r="P1906" i="4" s="1"/>
  <c r="O1918" i="4"/>
  <c r="P1918" i="4" s="1"/>
  <c r="O1930" i="4"/>
  <c r="P1930" i="4" s="1"/>
  <c r="O1942" i="4"/>
  <c r="P1942" i="4" s="1"/>
  <c r="O1954" i="4"/>
  <c r="P1954" i="4" s="1"/>
  <c r="F10" i="4"/>
  <c r="G10" i="4" s="1"/>
  <c r="I10" i="4" s="1"/>
  <c r="J10" i="4" s="1"/>
  <c r="F22" i="4"/>
  <c r="G22" i="4" s="1"/>
  <c r="I22" i="4" s="1"/>
  <c r="I348" i="4" s="1" a="1"/>
  <c r="I348" i="4" s="1"/>
  <c r="J348" i="4" s="1"/>
  <c r="K348" i="4" s="1"/>
  <c r="F34" i="4"/>
  <c r="G34" i="4" s="1"/>
  <c r="I34" i="4" s="1"/>
  <c r="J34" i="4" s="1"/>
  <c r="K34" i="4" s="1"/>
  <c r="F46" i="4"/>
  <c r="G46" i="4" s="1"/>
  <c r="I46" i="4" s="1"/>
  <c r="I372" i="4" s="1" a="1"/>
  <c r="I372" i="4" s="1"/>
  <c r="F58" i="4"/>
  <c r="G58" i="4" s="1"/>
  <c r="I58" i="4" s="1"/>
  <c r="I384" i="4" s="1" a="1"/>
  <c r="I384" i="4" s="1"/>
  <c r="F70" i="4"/>
  <c r="G70" i="4" s="1"/>
  <c r="I70" i="4" s="1"/>
  <c r="J70" i="4" s="1"/>
  <c r="K70" i="4" s="1"/>
  <c r="F82" i="4"/>
  <c r="G82" i="4" s="1"/>
  <c r="I82" i="4" s="1"/>
  <c r="J82" i="4" s="1"/>
  <c r="F94" i="4"/>
  <c r="G94" i="4" s="1"/>
  <c r="I94" i="4" s="1"/>
  <c r="J94" i="4" s="1"/>
  <c r="K94" i="4" s="1"/>
  <c r="F106" i="4"/>
  <c r="G106" i="4" s="1"/>
  <c r="I106" i="4" s="1"/>
  <c r="F118" i="4"/>
  <c r="G118" i="4" s="1"/>
  <c r="I118" i="4" s="1"/>
  <c r="J118" i="4" s="1"/>
  <c r="K118" i="4" s="1"/>
  <c r="F130" i="4"/>
  <c r="G130" i="4" s="1"/>
  <c r="I130" i="4" s="1"/>
  <c r="J130" i="4" s="1"/>
  <c r="K130" i="4" s="1"/>
  <c r="F142" i="4"/>
  <c r="G142" i="4" s="1"/>
  <c r="I142" i="4" s="1"/>
  <c r="J142" i="4" s="1"/>
  <c r="K142" i="4" s="1"/>
  <c r="F154" i="4"/>
  <c r="G154" i="4" s="1"/>
  <c r="I154" i="4" s="1"/>
  <c r="F166" i="4"/>
  <c r="G166" i="4" s="1"/>
  <c r="I166" i="4" s="1"/>
  <c r="I492" i="4" s="1" a="1"/>
  <c r="I492" i="4" s="1"/>
  <c r="F178" i="4"/>
  <c r="G178" i="4" s="1"/>
  <c r="I178" i="4" s="1"/>
  <c r="J178" i="4" s="1"/>
  <c r="F190" i="4"/>
  <c r="G190" i="4" s="1"/>
  <c r="I190" i="4" s="1"/>
  <c r="J190" i="4" s="1"/>
  <c r="F202" i="4"/>
  <c r="G202" i="4" s="1"/>
  <c r="I202" i="4" s="1"/>
  <c r="J202" i="4" s="1"/>
  <c r="K202" i="4" s="1"/>
  <c r="F214" i="4"/>
  <c r="G214" i="4" s="1"/>
  <c r="I214" i="4" s="1"/>
  <c r="J214" i="4" s="1"/>
  <c r="K214" i="4" s="1"/>
  <c r="F226" i="4"/>
  <c r="G226" i="4" s="1"/>
  <c r="I226" i="4" s="1"/>
  <c r="I552" i="4" s="1" a="1"/>
  <c r="I552" i="4" s="1"/>
  <c r="F238" i="4"/>
  <c r="G238" i="4" s="1"/>
  <c r="I238" i="4" s="1"/>
  <c r="J238" i="4" s="1"/>
  <c r="K238" i="4" s="1"/>
  <c r="F250" i="4"/>
  <c r="G250" i="4" s="1"/>
  <c r="I250" i="4" s="1"/>
  <c r="J250" i="4" s="1"/>
  <c r="K250" i="4" s="1"/>
  <c r="F262" i="4"/>
  <c r="G262" i="4" s="1"/>
  <c r="I262" i="4" s="1"/>
  <c r="F274" i="4"/>
  <c r="G274" i="4" s="1"/>
  <c r="I274" i="4" s="1"/>
  <c r="J274" i="4" s="1"/>
  <c r="K274" i="4" s="1"/>
  <c r="F286" i="4"/>
  <c r="G286" i="4" s="1"/>
  <c r="I286" i="4" s="1"/>
  <c r="J286" i="4" s="1"/>
  <c r="K286" i="4" s="1"/>
  <c r="F298" i="4"/>
  <c r="G298" i="4" s="1"/>
  <c r="I298" i="4" s="1"/>
  <c r="F310" i="4"/>
  <c r="G310" i="4" s="1"/>
  <c r="I310" i="4" s="1"/>
  <c r="J310" i="4" s="1"/>
  <c r="K310" i="4" s="1"/>
  <c r="F322" i="4"/>
  <c r="G322" i="4" s="1"/>
  <c r="I322" i="4" s="1"/>
  <c r="F334" i="4"/>
  <c r="G334" i="4" s="1"/>
  <c r="F346" i="4"/>
  <c r="G346" i="4" s="1"/>
  <c r="F358" i="4"/>
  <c r="G358" i="4" s="1"/>
  <c r="F370" i="4"/>
  <c r="G370" i="4" s="1"/>
  <c r="F382" i="4"/>
  <c r="G382" i="4" s="1"/>
  <c r="F394" i="4"/>
  <c r="G394" i="4" s="1"/>
  <c r="F406" i="4"/>
  <c r="G406" i="4" s="1"/>
  <c r="F418" i="4"/>
  <c r="G418" i="4" s="1"/>
  <c r="F430" i="4"/>
  <c r="G430" i="4" s="1"/>
  <c r="F442" i="4"/>
  <c r="G442" i="4" s="1"/>
  <c r="F454" i="4"/>
  <c r="G454" i="4" s="1"/>
  <c r="F466" i="4"/>
  <c r="G466" i="4" s="1"/>
  <c r="F478" i="4"/>
  <c r="G478" i="4" s="1"/>
  <c r="O515" i="4"/>
  <c r="P515" i="4" s="1"/>
  <c r="O818" i="4"/>
  <c r="P818" i="4" s="1"/>
  <c r="O991" i="4"/>
  <c r="P991" i="4" s="1"/>
  <c r="O1163" i="4"/>
  <c r="P1163" i="4" s="1"/>
  <c r="O1322" i="4"/>
  <c r="P1322" i="4" s="1"/>
  <c r="O1381" i="4"/>
  <c r="P1381" i="4" s="1"/>
  <c r="O1403" i="4"/>
  <c r="P1403" i="4" s="1"/>
  <c r="O1423" i="4"/>
  <c r="P1423" i="4" s="1"/>
  <c r="O1442" i="4"/>
  <c r="P1442" i="4" s="1"/>
  <c r="O1464" i="4"/>
  <c r="P1464" i="4" s="1"/>
  <c r="O1484" i="4"/>
  <c r="P1484" i="4" s="1"/>
  <c r="O1503" i="4"/>
  <c r="P1503" i="4" s="1"/>
  <c r="O1525" i="4"/>
  <c r="P1525" i="4" s="1"/>
  <c r="O1547" i="4"/>
  <c r="P1547" i="4" s="1"/>
  <c r="O1567" i="4"/>
  <c r="P1567" i="4" s="1"/>
  <c r="O1586" i="4"/>
  <c r="P1586" i="4" s="1"/>
  <c r="O1604" i="4"/>
  <c r="P1604" i="4" s="1"/>
  <c r="O1619" i="4"/>
  <c r="P1619" i="4" s="1"/>
  <c r="O1633" i="4"/>
  <c r="O1647" i="4"/>
  <c r="P1647" i="4" s="1"/>
  <c r="O1661" i="4"/>
  <c r="P1661" i="4" s="1"/>
  <c r="O1676" i="4"/>
  <c r="P1676" i="4" s="1"/>
  <c r="O1691" i="4"/>
  <c r="P1691" i="4" s="1"/>
  <c r="O1703" i="4"/>
  <c r="P1703" i="4" s="1"/>
  <c r="O1715" i="4"/>
  <c r="P1715" i="4" s="1"/>
  <c r="O1727" i="4"/>
  <c r="P1727" i="4" s="1"/>
  <c r="O1739" i="4"/>
  <c r="P1739" i="4" s="1"/>
  <c r="O1751" i="4"/>
  <c r="P1751" i="4" s="1"/>
  <c r="O1763" i="4"/>
  <c r="P1763" i="4" s="1"/>
  <c r="O1775" i="4"/>
  <c r="P1775" i="4" s="1"/>
  <c r="O1787" i="4"/>
  <c r="P1787" i="4" s="1"/>
  <c r="O1799" i="4"/>
  <c r="P1799" i="4" s="1"/>
  <c r="O1811" i="4"/>
  <c r="P1811" i="4" s="1"/>
  <c r="O1823" i="4"/>
  <c r="P1823" i="4" s="1"/>
  <c r="O1835" i="4"/>
  <c r="P1835" i="4" s="1"/>
  <c r="O1847" i="4"/>
  <c r="P1847" i="4" s="1"/>
  <c r="O1859" i="4"/>
  <c r="P1859" i="4" s="1"/>
  <c r="O1871" i="4"/>
  <c r="P1871" i="4" s="1"/>
  <c r="O1883" i="4"/>
  <c r="P1883" i="4" s="1"/>
  <c r="O1895" i="4"/>
  <c r="P1895" i="4" s="1"/>
  <c r="O1907" i="4"/>
  <c r="P1907" i="4" s="1"/>
  <c r="O1919" i="4"/>
  <c r="P1919" i="4" s="1"/>
  <c r="O1931" i="4"/>
  <c r="P1931" i="4" s="1"/>
  <c r="O1943" i="4"/>
  <c r="P1943" i="4" s="1"/>
  <c r="O1955" i="4"/>
  <c r="P1955" i="4" s="1"/>
  <c r="F11" i="4"/>
  <c r="G11" i="4" s="1"/>
  <c r="I11" i="4" s="1"/>
  <c r="J11" i="4" s="1"/>
  <c r="K11" i="4" s="1"/>
  <c r="F23" i="4"/>
  <c r="G23" i="4" s="1"/>
  <c r="I23" i="4" s="1"/>
  <c r="J23" i="4" s="1"/>
  <c r="F35" i="4"/>
  <c r="G35" i="4" s="1"/>
  <c r="I35" i="4" s="1"/>
  <c r="L35" i="4" s="1"/>
  <c r="F47" i="4"/>
  <c r="G47" i="4" s="1"/>
  <c r="I47" i="4" s="1"/>
  <c r="J47" i="4" s="1"/>
  <c r="K47" i="4" s="1"/>
  <c r="F59" i="4"/>
  <c r="G59" i="4" s="1"/>
  <c r="I59" i="4" s="1"/>
  <c r="J59" i="4" s="1"/>
  <c r="F71" i="4"/>
  <c r="G71" i="4" s="1"/>
  <c r="I71" i="4" s="1"/>
  <c r="J71" i="4" s="1"/>
  <c r="K71" i="4" s="1"/>
  <c r="F83" i="4"/>
  <c r="G83" i="4" s="1"/>
  <c r="I83" i="4" s="1"/>
  <c r="J83" i="4" s="1"/>
  <c r="K83" i="4" s="1"/>
  <c r="F95" i="4"/>
  <c r="G95" i="4" s="1"/>
  <c r="I95" i="4" s="1"/>
  <c r="J95" i="4" s="1"/>
  <c r="K95" i="4" s="1"/>
  <c r="F107" i="4"/>
  <c r="G107" i="4" s="1"/>
  <c r="I107" i="4" s="1"/>
  <c r="J107" i="4" s="1"/>
  <c r="K107" i="4" s="1"/>
  <c r="F119" i="4"/>
  <c r="G119" i="4" s="1"/>
  <c r="I119" i="4" s="1"/>
  <c r="F131" i="4"/>
  <c r="G131" i="4" s="1"/>
  <c r="I131" i="4" s="1"/>
  <c r="J131" i="4" s="1"/>
  <c r="K131" i="4" s="1"/>
  <c r="F143" i="4"/>
  <c r="G143" i="4" s="1"/>
  <c r="I143" i="4" s="1"/>
  <c r="J143" i="4" s="1"/>
  <c r="K143" i="4" s="1"/>
  <c r="F155" i="4"/>
  <c r="G155" i="4" s="1"/>
  <c r="I155" i="4" s="1"/>
  <c r="J155" i="4" s="1"/>
  <c r="K155" i="4" s="1"/>
  <c r="F167" i="4"/>
  <c r="G167" i="4" s="1"/>
  <c r="I167" i="4" s="1"/>
  <c r="I493" i="4" s="1" a="1"/>
  <c r="I493" i="4" s="1"/>
  <c r="F179" i="4"/>
  <c r="G179" i="4" s="1"/>
  <c r="I179" i="4" s="1"/>
  <c r="J179" i="4" s="1"/>
  <c r="K179" i="4" s="1"/>
  <c r="F191" i="4"/>
  <c r="G191" i="4" s="1"/>
  <c r="I191" i="4" s="1"/>
  <c r="J191" i="4" s="1"/>
  <c r="K191" i="4" s="1"/>
  <c r="F203" i="4"/>
  <c r="G203" i="4" s="1"/>
  <c r="I203" i="4" s="1"/>
  <c r="J203" i="4" s="1"/>
  <c r="K203" i="4" s="1"/>
  <c r="F215" i="4"/>
  <c r="G215" i="4" s="1"/>
  <c r="I215" i="4" s="1"/>
  <c r="J215" i="4" s="1"/>
  <c r="K215" i="4" s="1"/>
  <c r="F227" i="4"/>
  <c r="G227" i="4" s="1"/>
  <c r="I227" i="4" s="1"/>
  <c r="J227" i="4" s="1"/>
  <c r="K227" i="4" s="1"/>
  <c r="F239" i="4"/>
  <c r="G239" i="4" s="1"/>
  <c r="I239" i="4" s="1"/>
  <c r="J239" i="4" s="1"/>
  <c r="K239" i="4" s="1"/>
  <c r="F251" i="4"/>
  <c r="G251" i="4" s="1"/>
  <c r="I251" i="4" s="1"/>
  <c r="F263" i="4"/>
  <c r="G263" i="4" s="1"/>
  <c r="I263" i="4" s="1"/>
  <c r="F275" i="4"/>
  <c r="G275" i="4" s="1"/>
  <c r="I275" i="4" s="1"/>
  <c r="J275" i="4" s="1"/>
  <c r="K275" i="4" s="1"/>
  <c r="F287" i="4"/>
  <c r="G287" i="4" s="1"/>
  <c r="I287" i="4" s="1"/>
  <c r="J287" i="4" s="1"/>
  <c r="K287" i="4" s="1"/>
  <c r="F299" i="4"/>
  <c r="G299" i="4" s="1"/>
  <c r="I299" i="4" s="1"/>
  <c r="J299" i="4" s="1"/>
  <c r="F311" i="4"/>
  <c r="G311" i="4" s="1"/>
  <c r="I311" i="4" s="1"/>
  <c r="J311" i="4" s="1"/>
  <c r="K311" i="4" s="1"/>
  <c r="F323" i="4"/>
  <c r="G323" i="4" s="1"/>
  <c r="I323" i="4" s="1"/>
  <c r="J323" i="4" s="1"/>
  <c r="K323" i="4" s="1"/>
  <c r="F335" i="4"/>
  <c r="G335" i="4" s="1"/>
  <c r="F347" i="4"/>
  <c r="G347" i="4" s="1"/>
  <c r="F359" i="4"/>
  <c r="G359" i="4" s="1"/>
  <c r="F371" i="4"/>
  <c r="G371" i="4" s="1"/>
  <c r="F383" i="4"/>
  <c r="G383" i="4" s="1"/>
  <c r="F395" i="4"/>
  <c r="G395" i="4" s="1"/>
  <c r="F407" i="4"/>
  <c r="G407" i="4" s="1"/>
  <c r="F419" i="4"/>
  <c r="G419" i="4" s="1"/>
  <c r="F431" i="4"/>
  <c r="G431" i="4" s="1"/>
  <c r="F443" i="4"/>
  <c r="G443" i="4" s="1"/>
  <c r="F455" i="4"/>
  <c r="G455" i="4" s="1"/>
  <c r="F467" i="4"/>
  <c r="G467" i="4" s="1"/>
  <c r="F479" i="4"/>
  <c r="G479" i="4" s="1"/>
  <c r="F491" i="4"/>
  <c r="G491" i="4" s="1"/>
  <c r="O599" i="4"/>
  <c r="P599" i="4" s="1"/>
  <c r="O847" i="4"/>
  <c r="P847" i="4" s="1"/>
  <c r="O1019" i="4"/>
  <c r="P1019" i="4" s="1"/>
  <c r="O1192" i="4"/>
  <c r="P1192" i="4" s="1"/>
  <c r="O1335" i="4"/>
  <c r="P1335" i="4" s="1"/>
  <c r="O1383" i="4"/>
  <c r="P1383" i="4" s="1"/>
  <c r="O1405" i="4"/>
  <c r="P1405" i="4" s="1"/>
  <c r="O1427" i="4"/>
  <c r="P1427" i="4" s="1"/>
  <c r="O1447" i="4"/>
  <c r="P1447" i="4" s="1"/>
  <c r="O1466" i="4"/>
  <c r="P1466" i="4" s="1"/>
  <c r="O1488" i="4"/>
  <c r="P1488" i="4" s="1"/>
  <c r="O1508" i="4"/>
  <c r="P1508" i="4" s="1"/>
  <c r="O1527" i="4"/>
  <c r="P1527" i="4" s="1"/>
  <c r="O1549" i="4"/>
  <c r="P1549" i="4" s="1"/>
  <c r="O1571" i="4"/>
  <c r="P1571" i="4" s="1"/>
  <c r="O1591" i="4"/>
  <c r="P1591" i="4" s="1"/>
  <c r="O1607" i="4"/>
  <c r="P1607" i="4" s="1"/>
  <c r="O1621" i="4"/>
  <c r="P1621" i="4" s="1"/>
  <c r="O1635" i="4"/>
  <c r="P1635" i="4" s="1"/>
  <c r="O1649" i="4"/>
  <c r="P1649" i="4" s="1"/>
  <c r="O1664" i="4"/>
  <c r="P1664" i="4" s="1"/>
  <c r="O1679" i="4"/>
  <c r="P1679" i="4" s="1"/>
  <c r="O1693" i="4"/>
  <c r="P1693" i="4" s="1"/>
  <c r="O1705" i="4"/>
  <c r="P1705" i="4" s="1"/>
  <c r="O1717" i="4"/>
  <c r="P1717" i="4" s="1"/>
  <c r="O1729" i="4"/>
  <c r="P1729" i="4" s="1"/>
  <c r="O1741" i="4"/>
  <c r="P1741" i="4" s="1"/>
  <c r="O1753" i="4"/>
  <c r="P1753" i="4" s="1"/>
  <c r="O1765" i="4"/>
  <c r="P1765" i="4" s="1"/>
  <c r="O1777" i="4"/>
  <c r="P1777" i="4" s="1"/>
  <c r="O1789" i="4"/>
  <c r="P1789" i="4" s="1"/>
  <c r="O1801" i="4"/>
  <c r="P1801" i="4" s="1"/>
  <c r="O1813" i="4"/>
  <c r="P1813" i="4" s="1"/>
  <c r="O635" i="4"/>
  <c r="P635" i="4" s="1"/>
  <c r="O861" i="4"/>
  <c r="P861" i="4" s="1"/>
  <c r="O1034" i="4"/>
  <c r="P1034" i="4" s="1"/>
  <c r="O1205" i="4"/>
  <c r="P1205" i="4" s="1"/>
  <c r="O1346" i="4"/>
  <c r="P1346" i="4" s="1"/>
  <c r="O1387" i="4"/>
  <c r="P1387" i="4" s="1"/>
  <c r="O1406" i="4"/>
  <c r="P1406" i="4" s="1"/>
  <c r="O1428" i="4"/>
  <c r="P1428" i="4" s="1"/>
  <c r="O1448" i="4"/>
  <c r="P1448" i="4" s="1"/>
  <c r="O1467" i="4"/>
  <c r="P1467" i="4" s="1"/>
  <c r="O1489" i="4"/>
  <c r="P1489" i="4" s="1"/>
  <c r="O1511" i="4"/>
  <c r="P1511" i="4" s="1"/>
  <c r="O1531" i="4"/>
  <c r="P1531" i="4" s="1"/>
  <c r="O1550" i="4"/>
  <c r="P1550" i="4" s="1"/>
  <c r="O1572" i="4"/>
  <c r="P1572" i="4" s="1"/>
  <c r="O1592" i="4"/>
  <c r="P1592" i="4" s="1"/>
  <c r="O1608" i="4"/>
  <c r="P1608" i="4" s="1"/>
  <c r="O1622" i="4"/>
  <c r="P1622" i="4" s="1"/>
  <c r="O1636" i="4"/>
  <c r="P1636" i="4" s="1"/>
  <c r="O1651" i="4"/>
  <c r="P1651" i="4" s="1"/>
  <c r="O1666" i="4"/>
  <c r="P1666" i="4" s="1"/>
  <c r="O1680" i="4"/>
  <c r="P1680" i="4" s="1"/>
  <c r="O1694" i="4"/>
  <c r="P1694" i="4" s="1"/>
  <c r="O1706" i="4"/>
  <c r="P1706" i="4" s="1"/>
  <c r="O1718" i="4"/>
  <c r="P1718" i="4" s="1"/>
  <c r="O1730" i="4"/>
  <c r="P1730" i="4" s="1"/>
  <c r="O1742" i="4"/>
  <c r="P1742" i="4" s="1"/>
  <c r="O1754" i="4"/>
  <c r="P1754" i="4" s="1"/>
  <c r="O1766" i="4"/>
  <c r="P1766" i="4" s="1"/>
  <c r="O1778" i="4"/>
  <c r="P1778" i="4" s="1"/>
  <c r="O1790" i="4"/>
  <c r="P1790" i="4" s="1"/>
  <c r="O1802" i="4"/>
  <c r="P1802" i="4" s="1"/>
  <c r="O1814" i="4"/>
  <c r="P1814" i="4" s="1"/>
  <c r="O1826" i="4"/>
  <c r="P1826" i="4" s="1"/>
  <c r="O1838" i="4"/>
  <c r="P1838" i="4" s="1"/>
  <c r="O1850" i="4"/>
  <c r="P1850" i="4" s="1"/>
  <c r="O1862" i="4"/>
  <c r="P1862" i="4" s="1"/>
  <c r="O1874" i="4"/>
  <c r="P1874" i="4" s="1"/>
  <c r="O1886" i="4"/>
  <c r="P1886" i="4" s="1"/>
  <c r="O1898" i="4"/>
  <c r="P1898" i="4" s="1"/>
  <c r="O1910" i="4"/>
  <c r="P1910" i="4" s="1"/>
  <c r="O1922" i="4"/>
  <c r="P1922" i="4" s="1"/>
  <c r="O1934" i="4"/>
  <c r="P1934" i="4" s="1"/>
  <c r="O1946" i="4"/>
  <c r="P1946" i="4" s="1"/>
  <c r="O1958" i="4"/>
  <c r="P1958" i="4" s="1"/>
  <c r="O670" i="4"/>
  <c r="P670" i="4" s="1"/>
  <c r="O875" i="4"/>
  <c r="P875" i="4" s="1"/>
  <c r="O1049" i="4"/>
  <c r="P1049" i="4" s="1"/>
  <c r="O1218" i="4"/>
  <c r="P1218" i="4" s="1"/>
  <c r="O1347" i="4"/>
  <c r="P1347" i="4" s="1"/>
  <c r="O1388" i="4"/>
  <c r="P1388" i="4" s="1"/>
  <c r="O1407" i="4"/>
  <c r="P1407" i="4" s="1"/>
  <c r="O1429" i="4"/>
  <c r="P1429" i="4" s="1"/>
  <c r="O1451" i="4"/>
  <c r="P1451" i="4" s="1"/>
  <c r="O1471" i="4"/>
  <c r="P1471" i="4" s="1"/>
  <c r="O1490" i="4"/>
  <c r="P1490" i="4" s="1"/>
  <c r="O1512" i="4"/>
  <c r="P1512" i="4" s="1"/>
  <c r="O1532" i="4"/>
  <c r="P1532" i="4" s="1"/>
  <c r="O1551" i="4"/>
  <c r="P1551" i="4" s="1"/>
  <c r="O1573" i="4"/>
  <c r="P1573" i="4" s="1"/>
  <c r="O1595" i="4"/>
  <c r="P1595" i="4" s="1"/>
  <c r="O1609" i="4"/>
  <c r="P1609" i="4" s="1"/>
  <c r="O1623" i="4"/>
  <c r="P1623" i="4" s="1"/>
  <c r="O1637" i="4"/>
  <c r="P1637" i="4" s="1"/>
  <c r="O1652" i="4"/>
  <c r="P1652" i="4" s="1"/>
  <c r="O1667" i="4"/>
  <c r="P1667" i="4" s="1"/>
  <c r="O1681" i="4"/>
  <c r="P1681" i="4" s="1"/>
  <c r="O1695" i="4"/>
  <c r="P1695" i="4" s="1"/>
  <c r="O1707" i="4"/>
  <c r="P1707" i="4" s="1"/>
  <c r="O1719" i="4"/>
  <c r="P1719" i="4" s="1"/>
  <c r="O1731" i="4"/>
  <c r="P1731" i="4" s="1"/>
  <c r="O1743" i="4"/>
  <c r="P1743" i="4" s="1"/>
  <c r="O1755" i="4"/>
  <c r="P1755" i="4" s="1"/>
  <c r="O1767" i="4"/>
  <c r="P1767" i="4" s="1"/>
  <c r="O1779" i="4"/>
  <c r="P1779" i="4" s="1"/>
  <c r="O1791" i="4"/>
  <c r="P1791" i="4" s="1"/>
  <c r="O1803" i="4"/>
  <c r="P1803" i="4" s="1"/>
  <c r="O1815" i="4"/>
  <c r="P1815" i="4" s="1"/>
  <c r="O1827" i="4"/>
  <c r="P1827" i="4" s="1"/>
  <c r="O1839" i="4"/>
  <c r="P1839" i="4" s="1"/>
  <c r="O1851" i="4"/>
  <c r="P1851" i="4" s="1"/>
  <c r="O1863" i="4"/>
  <c r="P1863" i="4" s="1"/>
  <c r="O1875" i="4"/>
  <c r="P1875" i="4" s="1"/>
  <c r="O1887" i="4"/>
  <c r="P1887" i="4" s="1"/>
  <c r="O1899" i="4"/>
  <c r="P1899" i="4" s="1"/>
  <c r="O1911" i="4"/>
  <c r="P1911" i="4" s="1"/>
  <c r="O1923" i="4"/>
  <c r="P1923" i="4" s="1"/>
  <c r="O1935" i="4"/>
  <c r="P1935" i="4" s="1"/>
  <c r="O1947" i="4"/>
  <c r="P1947" i="4" s="1"/>
  <c r="O1959" i="4"/>
  <c r="O700" i="4"/>
  <c r="P700" i="4" s="1"/>
  <c r="O890" i="4"/>
  <c r="P890" i="4" s="1"/>
  <c r="O1063" i="4"/>
  <c r="P1063" i="4" s="1"/>
  <c r="O1231" i="4"/>
  <c r="P1231" i="4" s="1"/>
  <c r="O1352" i="4"/>
  <c r="P1352" i="4" s="1"/>
  <c r="O1391" i="4"/>
  <c r="P1391" i="4" s="1"/>
  <c r="O1411" i="4"/>
  <c r="P1411" i="4" s="1"/>
  <c r="O1430" i="4"/>
  <c r="P1430" i="4" s="1"/>
  <c r="O1452" i="4"/>
  <c r="P1452" i="4" s="1"/>
  <c r="O1472" i="4"/>
  <c r="P1472" i="4" s="1"/>
  <c r="O1491" i="4"/>
  <c r="P1491" i="4" s="1"/>
  <c r="O1513" i="4"/>
  <c r="P1513" i="4" s="1"/>
  <c r="O1535" i="4"/>
  <c r="P1535" i="4" s="1"/>
  <c r="O1555" i="4"/>
  <c r="P1555" i="4" s="1"/>
  <c r="O1574" i="4"/>
  <c r="P1574" i="4" s="1"/>
  <c r="O1596" i="4"/>
  <c r="P1596" i="4" s="1"/>
  <c r="O1610" i="4"/>
  <c r="P1610" i="4" s="1"/>
  <c r="O1624" i="4"/>
  <c r="P1624" i="4" s="1"/>
  <c r="O1639" i="4"/>
  <c r="P1639" i="4" s="1"/>
  <c r="O1654" i="4"/>
  <c r="P1654" i="4" s="1"/>
  <c r="O1668" i="4"/>
  <c r="P1668" i="4" s="1"/>
  <c r="O1682" i="4"/>
  <c r="P1682" i="4" s="1"/>
  <c r="O1696" i="4"/>
  <c r="P1696" i="4" s="1"/>
  <c r="O1708" i="4"/>
  <c r="P1708" i="4" s="1"/>
  <c r="O1720" i="4"/>
  <c r="P1720" i="4" s="1"/>
  <c r="O1732" i="4"/>
  <c r="P1732" i="4" s="1"/>
  <c r="O1744" i="4"/>
  <c r="P1744" i="4" s="1"/>
  <c r="O1756" i="4"/>
  <c r="P1756" i="4" s="1"/>
  <c r="O1768" i="4"/>
  <c r="P1768" i="4" s="1"/>
  <c r="O1780" i="4"/>
  <c r="P1780" i="4" s="1"/>
  <c r="O1792" i="4"/>
  <c r="P1792" i="4" s="1"/>
  <c r="O1804" i="4"/>
  <c r="P1804" i="4" s="1"/>
  <c r="O1816" i="4"/>
  <c r="P1816" i="4" s="1"/>
  <c r="O1828" i="4"/>
  <c r="P1828" i="4" s="1"/>
  <c r="O1840" i="4"/>
  <c r="P1840" i="4" s="1"/>
  <c r="O717" i="4"/>
  <c r="P717" i="4" s="1"/>
  <c r="O905" i="4"/>
  <c r="P905" i="4" s="1"/>
  <c r="O1077" i="4"/>
  <c r="P1077" i="4" s="1"/>
  <c r="O1244" i="4"/>
  <c r="P1244" i="4" s="1"/>
  <c r="O1358" i="4"/>
  <c r="P1358" i="4" s="1"/>
  <c r="O1392" i="4"/>
  <c r="P1392" i="4" s="1"/>
  <c r="O1412" i="4"/>
  <c r="P1412" i="4" s="1"/>
  <c r="O1431" i="4"/>
  <c r="P1431" i="4" s="1"/>
  <c r="O1453" i="4"/>
  <c r="P1453" i="4" s="1"/>
  <c r="O1475" i="4"/>
  <c r="P1475" i="4" s="1"/>
  <c r="O1495" i="4"/>
  <c r="P1495" i="4" s="1"/>
  <c r="O1514" i="4"/>
  <c r="P1514" i="4" s="1"/>
  <c r="O1536" i="4"/>
  <c r="P1536" i="4" s="1"/>
  <c r="O1556" i="4"/>
  <c r="P1556" i="4" s="1"/>
  <c r="O1575" i="4"/>
  <c r="P1575" i="4" s="1"/>
  <c r="O1597" i="4"/>
  <c r="P1597" i="4" s="1"/>
  <c r="O1611" i="4"/>
  <c r="P1611" i="4" s="1"/>
  <c r="O1625" i="4"/>
  <c r="P1625" i="4" s="1"/>
  <c r="O1640" i="4"/>
  <c r="P1640" i="4" s="1"/>
  <c r="O1655" i="4"/>
  <c r="P1655" i="4" s="1"/>
  <c r="O1669" i="4"/>
  <c r="P1669" i="4" s="1"/>
  <c r="O1683" i="4"/>
  <c r="P1683" i="4" s="1"/>
  <c r="O1697" i="4"/>
  <c r="P1697" i="4" s="1"/>
  <c r="O1709" i="4"/>
  <c r="P1709" i="4" s="1"/>
  <c r="O1721" i="4"/>
  <c r="P1721" i="4" s="1"/>
  <c r="O1733" i="4"/>
  <c r="P1733" i="4" s="1"/>
  <c r="O1745" i="4"/>
  <c r="P1745" i="4" s="1"/>
  <c r="O1757" i="4"/>
  <c r="P1757" i="4" s="1"/>
  <c r="O1769" i="4"/>
  <c r="P1769" i="4" s="1"/>
  <c r="O1781" i="4"/>
  <c r="P1781" i="4" s="1"/>
  <c r="O1793" i="4"/>
  <c r="P1793" i="4" s="1"/>
  <c r="O1805" i="4"/>
  <c r="P1805" i="4" s="1"/>
  <c r="O1817" i="4"/>
  <c r="P1817" i="4" s="1"/>
  <c r="O1829" i="4"/>
  <c r="P1829" i="4" s="1"/>
  <c r="O1841" i="4"/>
  <c r="P1841" i="4" s="1"/>
  <c r="O1853" i="4"/>
  <c r="P1853" i="4" s="1"/>
  <c r="O1865" i="4"/>
  <c r="P1865" i="4" s="1"/>
  <c r="O1877" i="4"/>
  <c r="P1877" i="4" s="1"/>
  <c r="O1889" i="4"/>
  <c r="P1889" i="4" s="1"/>
  <c r="O1901" i="4"/>
  <c r="P1901" i="4" s="1"/>
  <c r="O1913" i="4"/>
  <c r="P1913" i="4" s="1"/>
  <c r="O1925" i="4"/>
  <c r="P1925" i="4" s="1"/>
  <c r="O1937" i="4"/>
  <c r="P1937" i="4" s="1"/>
  <c r="O1949" i="4"/>
  <c r="P1949" i="4" s="1"/>
  <c r="F5" i="4"/>
  <c r="G5" i="4" s="1"/>
  <c r="I5" i="4" s="1"/>
  <c r="J5" i="4" s="1"/>
  <c r="F17" i="4"/>
  <c r="G17" i="4" s="1"/>
  <c r="I17" i="4" s="1"/>
  <c r="J17" i="4" s="1"/>
  <c r="K17" i="4" s="1"/>
  <c r="O562" i="4"/>
  <c r="P562" i="4" s="1"/>
  <c r="O1526" i="4"/>
  <c r="P1526" i="4" s="1"/>
  <c r="O1716" i="4"/>
  <c r="P1716" i="4" s="1"/>
  <c r="O1830" i="4"/>
  <c r="P1830" i="4" s="1"/>
  <c r="O1866" i="4"/>
  <c r="P1866" i="4" s="1"/>
  <c r="O1896" i="4"/>
  <c r="P1896" i="4" s="1"/>
  <c r="O1924" i="4"/>
  <c r="P1924" i="4" s="1"/>
  <c r="O1951" i="4"/>
  <c r="P1951" i="4" s="1"/>
  <c r="F19" i="4"/>
  <c r="G19" i="4" s="1"/>
  <c r="I19" i="4" s="1"/>
  <c r="J19" i="4" s="1"/>
  <c r="K19" i="4" s="1"/>
  <c r="F38" i="4"/>
  <c r="G38" i="4" s="1"/>
  <c r="I38" i="4" s="1"/>
  <c r="I364" i="4" s="1" a="1"/>
  <c r="I364" i="4" s="1"/>
  <c r="F53" i="4"/>
  <c r="G53" i="4" s="1"/>
  <c r="I53" i="4" s="1"/>
  <c r="J53" i="4" s="1"/>
  <c r="F68" i="4"/>
  <c r="G68" i="4" s="1"/>
  <c r="I68" i="4" s="1"/>
  <c r="I394" i="4" s="1" a="1"/>
  <c r="I394" i="4" s="1"/>
  <c r="F86" i="4"/>
  <c r="G86" i="4" s="1"/>
  <c r="I86" i="4" s="1"/>
  <c r="J86" i="4" s="1"/>
  <c r="K86" i="4" s="1"/>
  <c r="F101" i="4"/>
  <c r="G101" i="4" s="1"/>
  <c r="I101" i="4" s="1"/>
  <c r="F116" i="4"/>
  <c r="G116" i="4" s="1"/>
  <c r="I116" i="4" s="1"/>
  <c r="J116" i="4" s="1"/>
  <c r="K116" i="4" s="1"/>
  <c r="F134" i="4"/>
  <c r="G134" i="4" s="1"/>
  <c r="I134" i="4" s="1"/>
  <c r="F149" i="4"/>
  <c r="G149" i="4" s="1"/>
  <c r="I149" i="4" s="1"/>
  <c r="J149" i="4" s="1"/>
  <c r="K149" i="4" s="1"/>
  <c r="F164" i="4"/>
  <c r="G164" i="4" s="1"/>
  <c r="I164" i="4" s="1"/>
  <c r="I490" i="4" s="1" a="1"/>
  <c r="I490" i="4" s="1"/>
  <c r="J490" i="4" s="1"/>
  <c r="K490" i="4" s="1"/>
  <c r="F182" i="4"/>
  <c r="G182" i="4" s="1"/>
  <c r="I182" i="4" s="1"/>
  <c r="J182" i="4" s="1"/>
  <c r="K182" i="4" s="1"/>
  <c r="F197" i="4"/>
  <c r="G197" i="4" s="1"/>
  <c r="I197" i="4" s="1"/>
  <c r="J197" i="4" s="1"/>
  <c r="K197" i="4" s="1"/>
  <c r="F212" i="4"/>
  <c r="G212" i="4" s="1"/>
  <c r="I212" i="4" s="1"/>
  <c r="J212" i="4" s="1"/>
  <c r="K212" i="4" s="1"/>
  <c r="F230" i="4"/>
  <c r="G230" i="4" s="1"/>
  <c r="I230" i="4" s="1"/>
  <c r="J230" i="4" s="1"/>
  <c r="K230" i="4" s="1"/>
  <c r="F245" i="4"/>
  <c r="G245" i="4" s="1"/>
  <c r="I245" i="4" s="1"/>
  <c r="J245" i="4" s="1"/>
  <c r="F260" i="4"/>
  <c r="G260" i="4" s="1"/>
  <c r="I260" i="4" s="1"/>
  <c r="J260" i="4" s="1"/>
  <c r="F278" i="4"/>
  <c r="G278" i="4" s="1"/>
  <c r="I278" i="4" s="1"/>
  <c r="J278" i="4" s="1"/>
  <c r="K278" i="4" s="1"/>
  <c r="F293" i="4"/>
  <c r="G293" i="4" s="1"/>
  <c r="I293" i="4" s="1"/>
  <c r="J293" i="4" s="1"/>
  <c r="K293" i="4" s="1"/>
  <c r="F308" i="4"/>
  <c r="G308" i="4" s="1"/>
  <c r="I308" i="4" s="1"/>
  <c r="J308" i="4" s="1"/>
  <c r="K308" i="4" s="1"/>
  <c r="F326" i="4"/>
  <c r="G326" i="4" s="1"/>
  <c r="I326" i="4" s="1"/>
  <c r="J326" i="4" s="1"/>
  <c r="K326" i="4" s="1"/>
  <c r="F341" i="4"/>
  <c r="G341" i="4" s="1"/>
  <c r="F356" i="4"/>
  <c r="G356" i="4" s="1"/>
  <c r="F374" i="4"/>
  <c r="G374" i="4" s="1"/>
  <c r="F389" i="4"/>
  <c r="G389" i="4" s="1"/>
  <c r="F404" i="4"/>
  <c r="G404" i="4" s="1"/>
  <c r="F422" i="4"/>
  <c r="G422" i="4" s="1"/>
  <c r="F436" i="4"/>
  <c r="G436" i="4" s="1"/>
  <c r="F450" i="4"/>
  <c r="G450" i="4" s="1"/>
  <c r="F464" i="4"/>
  <c r="G464" i="4" s="1"/>
  <c r="F480" i="4"/>
  <c r="G480" i="4" s="1"/>
  <c r="F493" i="4"/>
  <c r="G493" i="4" s="1"/>
  <c r="F505" i="4"/>
  <c r="G505" i="4" s="1"/>
  <c r="F517" i="4"/>
  <c r="G517" i="4" s="1"/>
  <c r="F529" i="4"/>
  <c r="G529" i="4" s="1"/>
  <c r="F541" i="4"/>
  <c r="G541" i="4" s="1"/>
  <c r="F553" i="4"/>
  <c r="G553" i="4" s="1"/>
  <c r="F565" i="4"/>
  <c r="G565" i="4" s="1"/>
  <c r="F577" i="4"/>
  <c r="G577" i="4" s="1"/>
  <c r="F589" i="4"/>
  <c r="G589" i="4" s="1"/>
  <c r="F601" i="4"/>
  <c r="G601" i="4" s="1"/>
  <c r="F613" i="4"/>
  <c r="G613" i="4" s="1"/>
  <c r="F625" i="4"/>
  <c r="G625" i="4" s="1"/>
  <c r="F637" i="4"/>
  <c r="G637" i="4" s="1"/>
  <c r="F649" i="4"/>
  <c r="G649" i="4" s="1"/>
  <c r="F661" i="4"/>
  <c r="G661" i="4" s="1"/>
  <c r="F673" i="4"/>
  <c r="G673" i="4" s="1"/>
  <c r="F685" i="4"/>
  <c r="G685" i="4" s="1"/>
  <c r="F697" i="4"/>
  <c r="G697" i="4" s="1"/>
  <c r="F709" i="4"/>
  <c r="G709" i="4" s="1"/>
  <c r="F721" i="4"/>
  <c r="G721" i="4" s="1"/>
  <c r="F733" i="4"/>
  <c r="G733" i="4" s="1"/>
  <c r="F745" i="4"/>
  <c r="G745" i="4" s="1"/>
  <c r="F757" i="4"/>
  <c r="G757" i="4" s="1"/>
  <c r="F769" i="4"/>
  <c r="G769" i="4" s="1"/>
  <c r="F781" i="4"/>
  <c r="G781" i="4" s="1"/>
  <c r="F793" i="4"/>
  <c r="G793" i="4" s="1"/>
  <c r="F805" i="4"/>
  <c r="G805" i="4" s="1"/>
  <c r="F817" i="4"/>
  <c r="G817" i="4" s="1"/>
  <c r="F829" i="4"/>
  <c r="G829" i="4" s="1"/>
  <c r="F841" i="4"/>
  <c r="G841" i="4" s="1"/>
  <c r="F853" i="4"/>
  <c r="G853" i="4" s="1"/>
  <c r="F865" i="4"/>
  <c r="G865" i="4" s="1"/>
  <c r="F877" i="4"/>
  <c r="G877" i="4" s="1"/>
  <c r="F889" i="4"/>
  <c r="G889" i="4" s="1"/>
  <c r="F901" i="4"/>
  <c r="G901" i="4" s="1"/>
  <c r="F913" i="4"/>
  <c r="G913" i="4" s="1"/>
  <c r="F925" i="4"/>
  <c r="G925" i="4" s="1"/>
  <c r="F937" i="4"/>
  <c r="G937" i="4" s="1"/>
  <c r="F949" i="4"/>
  <c r="G949" i="4" s="1"/>
  <c r="F961" i="4"/>
  <c r="G961" i="4" s="1"/>
  <c r="F973" i="4"/>
  <c r="G973" i="4" s="1"/>
  <c r="F985" i="4"/>
  <c r="G985" i="4" s="1"/>
  <c r="F997" i="4"/>
  <c r="G997" i="4" s="1"/>
  <c r="O833" i="4"/>
  <c r="P833" i="4" s="1"/>
  <c r="O1548" i="4"/>
  <c r="P1548" i="4" s="1"/>
  <c r="O1728" i="4"/>
  <c r="P1728" i="4" s="1"/>
  <c r="O1836" i="4"/>
  <c r="P1836" i="4" s="1"/>
  <c r="O1867" i="4"/>
  <c r="P1867" i="4" s="1"/>
  <c r="O1897" i="4"/>
  <c r="P1897" i="4" s="1"/>
  <c r="O1926" i="4"/>
  <c r="P1926" i="4" s="1"/>
  <c r="O1956" i="4"/>
  <c r="P1956" i="4" s="1"/>
  <c r="F24" i="4"/>
  <c r="G24" i="4" s="1"/>
  <c r="I24" i="4" s="1"/>
  <c r="J24" i="4" s="1"/>
  <c r="K24" i="4" s="1"/>
  <c r="F39" i="4"/>
  <c r="G39" i="4" s="1"/>
  <c r="I39" i="4" s="1"/>
  <c r="J39" i="4" s="1"/>
  <c r="K39" i="4" s="1"/>
  <c r="F54" i="4"/>
  <c r="G54" i="4" s="1"/>
  <c r="I54" i="4" s="1"/>
  <c r="I380" i="4" s="1" a="1"/>
  <c r="I380" i="4" s="1"/>
  <c r="F72" i="4"/>
  <c r="G72" i="4" s="1"/>
  <c r="I72" i="4" s="1"/>
  <c r="F87" i="4"/>
  <c r="G87" i="4" s="1"/>
  <c r="I87" i="4" s="1"/>
  <c r="I413" i="4" s="1" a="1"/>
  <c r="I413" i="4" s="1"/>
  <c r="F102" i="4"/>
  <c r="G102" i="4" s="1"/>
  <c r="I102" i="4" s="1"/>
  <c r="J102" i="4" s="1"/>
  <c r="K102" i="4" s="1"/>
  <c r="F120" i="4"/>
  <c r="G120" i="4" s="1"/>
  <c r="I120" i="4" s="1"/>
  <c r="J120" i="4" s="1"/>
  <c r="K120" i="4" s="1"/>
  <c r="F135" i="4"/>
  <c r="G135" i="4" s="1"/>
  <c r="I135" i="4" s="1"/>
  <c r="J135" i="4" s="1"/>
  <c r="K135" i="4" s="1"/>
  <c r="F150" i="4"/>
  <c r="G150" i="4" s="1"/>
  <c r="I150" i="4" s="1"/>
  <c r="J150" i="4" s="1"/>
  <c r="K150" i="4" s="1"/>
  <c r="F168" i="4"/>
  <c r="G168" i="4" s="1"/>
  <c r="I168" i="4" s="1"/>
  <c r="J168" i="4" s="1"/>
  <c r="K168" i="4" s="1"/>
  <c r="F183" i="4"/>
  <c r="G183" i="4" s="1"/>
  <c r="I183" i="4" s="1"/>
  <c r="J183" i="4" s="1"/>
  <c r="K183" i="4" s="1"/>
  <c r="F198" i="4"/>
  <c r="G198" i="4" s="1"/>
  <c r="I198" i="4" s="1"/>
  <c r="F216" i="4"/>
  <c r="G216" i="4" s="1"/>
  <c r="I216" i="4" s="1"/>
  <c r="I542" i="4" s="1" a="1"/>
  <c r="I542" i="4" s="1"/>
  <c r="J542" i="4" s="1"/>
  <c r="K542" i="4" s="1"/>
  <c r="F231" i="4"/>
  <c r="G231" i="4" s="1"/>
  <c r="I231" i="4" s="1"/>
  <c r="J231" i="4" s="1"/>
  <c r="K231" i="4" s="1"/>
  <c r="F246" i="4"/>
  <c r="G246" i="4" s="1"/>
  <c r="I246" i="4" s="1"/>
  <c r="J246" i="4" s="1"/>
  <c r="K246" i="4" s="1"/>
  <c r="F264" i="4"/>
  <c r="G264" i="4" s="1"/>
  <c r="I264" i="4" s="1"/>
  <c r="J264" i="4" s="1"/>
  <c r="K264" i="4" s="1"/>
  <c r="F279" i="4"/>
  <c r="G279" i="4" s="1"/>
  <c r="I279" i="4" s="1"/>
  <c r="J279" i="4" s="1"/>
  <c r="K279" i="4" s="1"/>
  <c r="F294" i="4"/>
  <c r="G294" i="4" s="1"/>
  <c r="I294" i="4" s="1"/>
  <c r="L294" i="4" s="1"/>
  <c r="F312" i="4"/>
  <c r="G312" i="4" s="1"/>
  <c r="I312" i="4" s="1"/>
  <c r="F327" i="4"/>
  <c r="G327" i="4" s="1"/>
  <c r="I327" i="4" s="1"/>
  <c r="I653" i="4" s="1" a="1"/>
  <c r="I653" i="4" s="1"/>
  <c r="F342" i="4"/>
  <c r="G342" i="4" s="1"/>
  <c r="F360" i="4"/>
  <c r="G360" i="4" s="1"/>
  <c r="F375" i="4"/>
  <c r="G375" i="4" s="1"/>
  <c r="F390" i="4"/>
  <c r="G390" i="4" s="1"/>
  <c r="F408" i="4"/>
  <c r="G408" i="4" s="1"/>
  <c r="F423" i="4"/>
  <c r="G423" i="4" s="1"/>
  <c r="F437" i="4"/>
  <c r="G437" i="4" s="1"/>
  <c r="F451" i="4"/>
  <c r="G451" i="4" s="1"/>
  <c r="F465" i="4"/>
  <c r="G465" i="4" s="1"/>
  <c r="F481" i="4"/>
  <c r="G481" i="4" s="1"/>
  <c r="F494" i="4"/>
  <c r="G494" i="4" s="1"/>
  <c r="F506" i="4"/>
  <c r="G506" i="4" s="1"/>
  <c r="F518" i="4"/>
  <c r="G518" i="4" s="1"/>
  <c r="F530" i="4"/>
  <c r="G530" i="4" s="1"/>
  <c r="F542" i="4"/>
  <c r="G542" i="4" s="1"/>
  <c r="F554" i="4"/>
  <c r="G554" i="4" s="1"/>
  <c r="F566" i="4"/>
  <c r="G566" i="4" s="1"/>
  <c r="F578" i="4"/>
  <c r="G578" i="4" s="1"/>
  <c r="F590" i="4"/>
  <c r="G590" i="4" s="1"/>
  <c r="F602" i="4"/>
  <c r="G602" i="4" s="1"/>
  <c r="F614" i="4"/>
  <c r="G614" i="4" s="1"/>
  <c r="F626" i="4"/>
  <c r="G626" i="4" s="1"/>
  <c r="F638" i="4"/>
  <c r="G638" i="4" s="1"/>
  <c r="F650" i="4"/>
  <c r="G650" i="4" s="1"/>
  <c r="F662" i="4"/>
  <c r="G662" i="4" s="1"/>
  <c r="F674" i="4"/>
  <c r="G674" i="4" s="1"/>
  <c r="F686" i="4"/>
  <c r="G686" i="4" s="1"/>
  <c r="F698" i="4"/>
  <c r="G698" i="4" s="1"/>
  <c r="F710" i="4"/>
  <c r="G710" i="4" s="1"/>
  <c r="F722" i="4"/>
  <c r="G722" i="4" s="1"/>
  <c r="F734" i="4"/>
  <c r="G734" i="4" s="1"/>
  <c r="F746" i="4"/>
  <c r="G746" i="4" s="1"/>
  <c r="F758" i="4"/>
  <c r="G758" i="4" s="1"/>
  <c r="F770" i="4"/>
  <c r="G770" i="4" s="1"/>
  <c r="F782" i="4"/>
  <c r="G782" i="4" s="1"/>
  <c r="F794" i="4"/>
  <c r="G794" i="4" s="1"/>
  <c r="F806" i="4"/>
  <c r="G806" i="4" s="1"/>
  <c r="F818" i="4"/>
  <c r="G818" i="4" s="1"/>
  <c r="F830" i="4"/>
  <c r="G830" i="4" s="1"/>
  <c r="F842" i="4"/>
  <c r="G842" i="4" s="1"/>
  <c r="F854" i="4"/>
  <c r="G854" i="4" s="1"/>
  <c r="O1005" i="4"/>
  <c r="P1005" i="4" s="1"/>
  <c r="O1568" i="4"/>
  <c r="P1568" i="4" s="1"/>
  <c r="O1740" i="4"/>
  <c r="P1740" i="4" s="1"/>
  <c r="O1837" i="4"/>
  <c r="P1837" i="4" s="1"/>
  <c r="O1872" i="4"/>
  <c r="P1872" i="4" s="1"/>
  <c r="O1900" i="4"/>
  <c r="P1900" i="4" s="1"/>
  <c r="O1927" i="4"/>
  <c r="P1927" i="4" s="1"/>
  <c r="O1957" i="4"/>
  <c r="P1957" i="4" s="1"/>
  <c r="F25" i="4"/>
  <c r="G25" i="4" s="1"/>
  <c r="I25" i="4" s="1"/>
  <c r="J25" i="4" s="1"/>
  <c r="K25" i="4" s="1"/>
  <c r="F40" i="4"/>
  <c r="G40" i="4" s="1"/>
  <c r="I40" i="4" s="1"/>
  <c r="J40" i="4" s="1"/>
  <c r="K40" i="4" s="1"/>
  <c r="F55" i="4"/>
  <c r="G55" i="4" s="1"/>
  <c r="I55" i="4" s="1"/>
  <c r="J55" i="4" s="1"/>
  <c r="K55" i="4" s="1"/>
  <c r="F73" i="4"/>
  <c r="G73" i="4" s="1"/>
  <c r="I73" i="4" s="1"/>
  <c r="L73" i="4" s="1"/>
  <c r="F88" i="4"/>
  <c r="G88" i="4" s="1"/>
  <c r="I88" i="4" s="1"/>
  <c r="J88" i="4" s="1"/>
  <c r="F103" i="4"/>
  <c r="G103" i="4" s="1"/>
  <c r="I103" i="4" s="1"/>
  <c r="I429" i="4" s="1" a="1"/>
  <c r="I429" i="4" s="1"/>
  <c r="J429" i="4" s="1"/>
  <c r="K429" i="4" s="1"/>
  <c r="F121" i="4"/>
  <c r="G121" i="4" s="1"/>
  <c r="I121" i="4" s="1"/>
  <c r="F136" i="4"/>
  <c r="G136" i="4" s="1"/>
  <c r="I136" i="4" s="1"/>
  <c r="I462" i="4" s="1" a="1"/>
  <c r="I462" i="4" s="1"/>
  <c r="J462" i="4" s="1"/>
  <c r="K462" i="4" s="1"/>
  <c r="F151" i="4"/>
  <c r="G151" i="4" s="1"/>
  <c r="I151" i="4" s="1"/>
  <c r="J151" i="4" s="1"/>
  <c r="K151" i="4" s="1"/>
  <c r="F169" i="4"/>
  <c r="G169" i="4" s="1"/>
  <c r="I169" i="4" s="1"/>
  <c r="F184" i="4"/>
  <c r="G184" i="4" s="1"/>
  <c r="I184" i="4" s="1"/>
  <c r="J184" i="4" s="1"/>
  <c r="K184" i="4" s="1"/>
  <c r="F199" i="4"/>
  <c r="G199" i="4" s="1"/>
  <c r="I199" i="4" s="1"/>
  <c r="I525" i="4" s="1" a="1"/>
  <c r="I525" i="4" s="1"/>
  <c r="F217" i="4"/>
  <c r="G217" i="4" s="1"/>
  <c r="I217" i="4" s="1"/>
  <c r="J217" i="4" s="1"/>
  <c r="K217" i="4" s="1"/>
  <c r="F232" i="4"/>
  <c r="G232" i="4" s="1"/>
  <c r="I232" i="4" s="1"/>
  <c r="F247" i="4"/>
  <c r="G247" i="4" s="1"/>
  <c r="I247" i="4" s="1"/>
  <c r="J247" i="4" s="1"/>
  <c r="K247" i="4" s="1"/>
  <c r="F265" i="4"/>
  <c r="G265" i="4" s="1"/>
  <c r="I265" i="4" s="1"/>
  <c r="J265" i="4" s="1"/>
  <c r="K265" i="4" s="1"/>
  <c r="F280" i="4"/>
  <c r="G280" i="4" s="1"/>
  <c r="I280" i="4" s="1"/>
  <c r="I606" i="4" s="1" a="1"/>
  <c r="I606" i="4" s="1"/>
  <c r="F295" i="4"/>
  <c r="G295" i="4" s="1"/>
  <c r="I295" i="4" s="1"/>
  <c r="L295" i="4" s="1"/>
  <c r="F313" i="4"/>
  <c r="G313" i="4" s="1"/>
  <c r="I313" i="4" s="1"/>
  <c r="J313" i="4" s="1"/>
  <c r="K313" i="4" s="1"/>
  <c r="F328" i="4"/>
  <c r="G328" i="4" s="1"/>
  <c r="I328" i="4" s="1"/>
  <c r="J328" i="4" s="1"/>
  <c r="F343" i="4"/>
  <c r="G343" i="4" s="1"/>
  <c r="F361" i="4"/>
  <c r="G361" i="4" s="1"/>
  <c r="F376" i="4"/>
  <c r="G376" i="4" s="1"/>
  <c r="F391" i="4"/>
  <c r="G391" i="4" s="1"/>
  <c r="F409" i="4"/>
  <c r="G409" i="4" s="1"/>
  <c r="F424" i="4"/>
  <c r="G424" i="4" s="1"/>
  <c r="F438" i="4"/>
  <c r="G438" i="4" s="1"/>
  <c r="F452" i="4"/>
  <c r="G452" i="4" s="1"/>
  <c r="F468" i="4"/>
  <c r="G468" i="4" s="1"/>
  <c r="F482" i="4"/>
  <c r="G482" i="4" s="1"/>
  <c r="F495" i="4"/>
  <c r="G495" i="4" s="1"/>
  <c r="F507" i="4"/>
  <c r="G507" i="4" s="1"/>
  <c r="F519" i="4"/>
  <c r="G519" i="4" s="1"/>
  <c r="F531" i="4"/>
  <c r="G531" i="4" s="1"/>
  <c r="F543" i="4"/>
  <c r="G543" i="4" s="1"/>
  <c r="F555" i="4"/>
  <c r="G555" i="4" s="1"/>
  <c r="F567" i="4"/>
  <c r="G567" i="4" s="1"/>
  <c r="F579" i="4"/>
  <c r="G579" i="4" s="1"/>
  <c r="F591" i="4"/>
  <c r="G591" i="4" s="1"/>
  <c r="F603" i="4"/>
  <c r="G603" i="4" s="1"/>
  <c r="F615" i="4"/>
  <c r="G615" i="4" s="1"/>
  <c r="F627" i="4"/>
  <c r="G627" i="4" s="1"/>
  <c r="F639" i="4"/>
  <c r="G639" i="4" s="1"/>
  <c r="F651" i="4"/>
  <c r="G651" i="4" s="1"/>
  <c r="F663" i="4"/>
  <c r="G663" i="4" s="1"/>
  <c r="F675" i="4"/>
  <c r="G675" i="4" s="1"/>
  <c r="F687" i="4"/>
  <c r="G687" i="4" s="1"/>
  <c r="F699" i="4"/>
  <c r="G699" i="4" s="1"/>
  <c r="F711" i="4"/>
  <c r="G711" i="4" s="1"/>
  <c r="F723" i="4"/>
  <c r="G723" i="4" s="1"/>
  <c r="F735" i="4"/>
  <c r="G735" i="4" s="1"/>
  <c r="F747" i="4"/>
  <c r="G747" i="4" s="1"/>
  <c r="F759" i="4"/>
  <c r="G759" i="4" s="1"/>
  <c r="F771" i="4"/>
  <c r="G771" i="4" s="1"/>
  <c r="F783" i="4"/>
  <c r="G783" i="4" s="1"/>
  <c r="F795" i="4"/>
  <c r="G795" i="4" s="1"/>
  <c r="F807" i="4"/>
  <c r="G807" i="4" s="1"/>
  <c r="F819" i="4"/>
  <c r="G819" i="4" s="1"/>
  <c r="F831" i="4"/>
  <c r="G831" i="4" s="1"/>
  <c r="F843" i="4"/>
  <c r="G843" i="4" s="1"/>
  <c r="F855" i="4"/>
  <c r="G855" i="4" s="1"/>
  <c r="F867" i="4"/>
  <c r="G867" i="4" s="1"/>
  <c r="F879" i="4"/>
  <c r="G879" i="4" s="1"/>
  <c r="F891" i="4"/>
  <c r="G891" i="4" s="1"/>
  <c r="F903" i="4"/>
  <c r="G903" i="4" s="1"/>
  <c r="F915" i="4"/>
  <c r="G915" i="4" s="1"/>
  <c r="F927" i="4"/>
  <c r="G927" i="4" s="1"/>
  <c r="F939" i="4"/>
  <c r="G939" i="4" s="1"/>
  <c r="F951" i="4"/>
  <c r="G951" i="4" s="1"/>
  <c r="F963" i="4"/>
  <c r="G963" i="4" s="1"/>
  <c r="F975" i="4"/>
  <c r="G975" i="4" s="1"/>
  <c r="F987" i="4"/>
  <c r="G987" i="4" s="1"/>
  <c r="F999" i="4"/>
  <c r="G999" i="4" s="1"/>
  <c r="F1011" i="4"/>
  <c r="G1011" i="4" s="1"/>
  <c r="O1178" i="4"/>
  <c r="P1178" i="4" s="1"/>
  <c r="O1587" i="4"/>
  <c r="P1587" i="4" s="1"/>
  <c r="O1752" i="4"/>
  <c r="P1752" i="4" s="1"/>
  <c r="O1842" i="4"/>
  <c r="P1842" i="4" s="1"/>
  <c r="O1873" i="4"/>
  <c r="P1873" i="4" s="1"/>
  <c r="O1902" i="4"/>
  <c r="P1902" i="4" s="1"/>
  <c r="O1932" i="4"/>
  <c r="P1932" i="4" s="1"/>
  <c r="F4" i="4"/>
  <c r="G4" i="4" s="1"/>
  <c r="I4" i="4" s="1"/>
  <c r="J4" i="4" s="1"/>
  <c r="K4" i="4" s="1"/>
  <c r="F26" i="4"/>
  <c r="G26" i="4" s="1"/>
  <c r="I26" i="4" s="1"/>
  <c r="J26" i="4" s="1"/>
  <c r="K26" i="4" s="1"/>
  <c r="F41" i="4"/>
  <c r="G41" i="4" s="1"/>
  <c r="I41" i="4" s="1"/>
  <c r="J41" i="4" s="1"/>
  <c r="K41" i="4" s="1"/>
  <c r="F56" i="4"/>
  <c r="G56" i="4" s="1"/>
  <c r="I56" i="4" s="1"/>
  <c r="I382" i="4" s="1" a="1"/>
  <c r="I382" i="4" s="1"/>
  <c r="J382" i="4" s="1"/>
  <c r="K382" i="4" s="1"/>
  <c r="F74" i="4"/>
  <c r="G74" i="4" s="1"/>
  <c r="I74" i="4" s="1"/>
  <c r="J74" i="4" s="1"/>
  <c r="K74" i="4" s="1"/>
  <c r="F89" i="4"/>
  <c r="G89" i="4" s="1"/>
  <c r="I89" i="4" s="1"/>
  <c r="I415" i="4" s="1" a="1"/>
  <c r="I415" i="4" s="1"/>
  <c r="J415" i="4" s="1"/>
  <c r="K415" i="4" s="1"/>
  <c r="F104" i="4"/>
  <c r="G104" i="4" s="1"/>
  <c r="I104" i="4" s="1"/>
  <c r="J104" i="4" s="1"/>
  <c r="K104" i="4" s="1"/>
  <c r="F122" i="4"/>
  <c r="G122" i="4" s="1"/>
  <c r="I122" i="4" s="1"/>
  <c r="J122" i="4" s="1"/>
  <c r="K122" i="4" s="1"/>
  <c r="F137" i="4"/>
  <c r="G137" i="4" s="1"/>
  <c r="I137" i="4" s="1"/>
  <c r="J137" i="4" s="1"/>
  <c r="K137" i="4" s="1"/>
  <c r="F152" i="4"/>
  <c r="G152" i="4" s="1"/>
  <c r="I152" i="4" s="1"/>
  <c r="J152" i="4" s="1"/>
  <c r="F170" i="4"/>
  <c r="G170" i="4" s="1"/>
  <c r="I170" i="4" s="1"/>
  <c r="I496" i="4" s="1" a="1"/>
  <c r="I496" i="4" s="1"/>
  <c r="F185" i="4"/>
  <c r="G185" i="4" s="1"/>
  <c r="I185" i="4" s="1"/>
  <c r="J185" i="4" s="1"/>
  <c r="K185" i="4" s="1"/>
  <c r="F200" i="4"/>
  <c r="G200" i="4" s="1"/>
  <c r="I200" i="4" s="1"/>
  <c r="J200" i="4" s="1"/>
  <c r="F218" i="4"/>
  <c r="G218" i="4" s="1"/>
  <c r="I218" i="4" s="1"/>
  <c r="J218" i="4" s="1"/>
  <c r="K218" i="4" s="1"/>
  <c r="F233" i="4"/>
  <c r="G233" i="4" s="1"/>
  <c r="I233" i="4" s="1"/>
  <c r="J233" i="4" s="1"/>
  <c r="K233" i="4" s="1"/>
  <c r="F248" i="4"/>
  <c r="G248" i="4" s="1"/>
  <c r="I248" i="4" s="1"/>
  <c r="J248" i="4" s="1"/>
  <c r="K248" i="4" s="1"/>
  <c r="F266" i="4"/>
  <c r="G266" i="4" s="1"/>
  <c r="I266" i="4" s="1"/>
  <c r="J266" i="4" s="1"/>
  <c r="K266" i="4" s="1"/>
  <c r="F281" i="4"/>
  <c r="G281" i="4" s="1"/>
  <c r="I281" i="4" s="1"/>
  <c r="J281" i="4" s="1"/>
  <c r="K281" i="4" s="1"/>
  <c r="F296" i="4"/>
  <c r="G296" i="4" s="1"/>
  <c r="I296" i="4" s="1"/>
  <c r="J296" i="4" s="1"/>
  <c r="K296" i="4" s="1"/>
  <c r="F314" i="4"/>
  <c r="G314" i="4" s="1"/>
  <c r="I314" i="4" s="1"/>
  <c r="F329" i="4"/>
  <c r="G329" i="4" s="1"/>
  <c r="I329" i="4" s="1"/>
  <c r="I655" i="4" s="1" a="1"/>
  <c r="I655" i="4" s="1"/>
  <c r="J655" i="4" s="1"/>
  <c r="F344" i="4"/>
  <c r="G344" i="4" s="1"/>
  <c r="F362" i="4"/>
  <c r="G362" i="4" s="1"/>
  <c r="F377" i="4"/>
  <c r="G377" i="4" s="1"/>
  <c r="F392" i="4"/>
  <c r="G392" i="4" s="1"/>
  <c r="F410" i="4"/>
  <c r="G410" i="4" s="1"/>
  <c r="F425" i="4"/>
  <c r="G425" i="4" s="1"/>
  <c r="F439" i="4"/>
  <c r="G439" i="4" s="1"/>
  <c r="F453" i="4"/>
  <c r="G453" i="4" s="1"/>
  <c r="F469" i="4"/>
  <c r="G469" i="4" s="1"/>
  <c r="F483" i="4"/>
  <c r="G483" i="4" s="1"/>
  <c r="F496" i="4"/>
  <c r="G496" i="4" s="1"/>
  <c r="F508" i="4"/>
  <c r="G508" i="4" s="1"/>
  <c r="F520" i="4"/>
  <c r="G520" i="4" s="1"/>
  <c r="F532" i="4"/>
  <c r="G532" i="4" s="1"/>
  <c r="F544" i="4"/>
  <c r="G544" i="4" s="1"/>
  <c r="F556" i="4"/>
  <c r="G556" i="4" s="1"/>
  <c r="F568" i="4"/>
  <c r="G568" i="4" s="1"/>
  <c r="F580" i="4"/>
  <c r="G580" i="4" s="1"/>
  <c r="F592" i="4"/>
  <c r="G592" i="4" s="1"/>
  <c r="F604" i="4"/>
  <c r="G604" i="4" s="1"/>
  <c r="F616" i="4"/>
  <c r="G616" i="4" s="1"/>
  <c r="F628" i="4"/>
  <c r="G628" i="4" s="1"/>
  <c r="F640" i="4"/>
  <c r="G640" i="4" s="1"/>
  <c r="F652" i="4"/>
  <c r="G652" i="4" s="1"/>
  <c r="F664" i="4"/>
  <c r="G664" i="4" s="1"/>
  <c r="F676" i="4"/>
  <c r="G676" i="4" s="1"/>
  <c r="F688" i="4"/>
  <c r="G688" i="4" s="1"/>
  <c r="F700" i="4"/>
  <c r="G700" i="4" s="1"/>
  <c r="F712" i="4"/>
  <c r="G712" i="4" s="1"/>
  <c r="F724" i="4"/>
  <c r="G724" i="4" s="1"/>
  <c r="F736" i="4"/>
  <c r="G736" i="4" s="1"/>
  <c r="F748" i="4"/>
  <c r="G748" i="4" s="1"/>
  <c r="F760" i="4"/>
  <c r="G760" i="4" s="1"/>
  <c r="F772" i="4"/>
  <c r="G772" i="4" s="1"/>
  <c r="F784" i="4"/>
  <c r="G784" i="4" s="1"/>
  <c r="F796" i="4"/>
  <c r="G796" i="4" s="1"/>
  <c r="F808" i="4"/>
  <c r="G808" i="4" s="1"/>
  <c r="F820" i="4"/>
  <c r="G820" i="4" s="1"/>
  <c r="F832" i="4"/>
  <c r="G832" i="4" s="1"/>
  <c r="F844" i="4"/>
  <c r="G844" i="4" s="1"/>
  <c r="F856" i="4"/>
  <c r="G856" i="4" s="1"/>
  <c r="F868" i="4"/>
  <c r="G868" i="4" s="1"/>
  <c r="F880" i="4"/>
  <c r="G880" i="4" s="1"/>
  <c r="F892" i="4"/>
  <c r="G892" i="4" s="1"/>
  <c r="F904" i="4"/>
  <c r="G904" i="4" s="1"/>
  <c r="F916" i="4"/>
  <c r="G916" i="4" s="1"/>
  <c r="F928" i="4"/>
  <c r="G928" i="4" s="1"/>
  <c r="F940" i="4"/>
  <c r="G940" i="4" s="1"/>
  <c r="F952" i="4"/>
  <c r="G952" i="4" s="1"/>
  <c r="F964" i="4"/>
  <c r="G964" i="4" s="1"/>
  <c r="F976" i="4"/>
  <c r="G976" i="4" s="1"/>
  <c r="F988" i="4"/>
  <c r="G988" i="4" s="1"/>
  <c r="F1000" i="4"/>
  <c r="G1000" i="4" s="1"/>
  <c r="F1012" i="4"/>
  <c r="G1012" i="4" s="1"/>
  <c r="F1024" i="4"/>
  <c r="G1024" i="4" s="1"/>
  <c r="F1036" i="4"/>
  <c r="G1036" i="4" s="1"/>
  <c r="F1048" i="4"/>
  <c r="G1048" i="4" s="1"/>
  <c r="F1060" i="4"/>
  <c r="G1060" i="4" s="1"/>
  <c r="F1072" i="4"/>
  <c r="G1072" i="4" s="1"/>
  <c r="F1084" i="4"/>
  <c r="G1084" i="4" s="1"/>
  <c r="F1096" i="4"/>
  <c r="G1096" i="4" s="1"/>
  <c r="F1108" i="4"/>
  <c r="G1108" i="4" s="1"/>
  <c r="F1120" i="4"/>
  <c r="G1120" i="4" s="1"/>
  <c r="F1132" i="4"/>
  <c r="G1132" i="4" s="1"/>
  <c r="F1144" i="4"/>
  <c r="G1144" i="4" s="1"/>
  <c r="F1156" i="4"/>
  <c r="G1156" i="4" s="1"/>
  <c r="F1168" i="4"/>
  <c r="G1168" i="4" s="1"/>
  <c r="F1180" i="4"/>
  <c r="G1180" i="4" s="1"/>
  <c r="F1192" i="4"/>
  <c r="G1192" i="4" s="1"/>
  <c r="F1204" i="4"/>
  <c r="G1204" i="4" s="1"/>
  <c r="F1216" i="4"/>
  <c r="G1216" i="4" s="1"/>
  <c r="F1228" i="4"/>
  <c r="G1228" i="4" s="1"/>
  <c r="F1240" i="4"/>
  <c r="G1240" i="4" s="1"/>
  <c r="F1252" i="4"/>
  <c r="G1252" i="4" s="1"/>
  <c r="F1264" i="4"/>
  <c r="G1264" i="4" s="1"/>
  <c r="F1276" i="4"/>
  <c r="G1276" i="4" s="1"/>
  <c r="F1288" i="4"/>
  <c r="G1288" i="4" s="1"/>
  <c r="F1300" i="4"/>
  <c r="G1300" i="4" s="1"/>
  <c r="F1312" i="4"/>
  <c r="G1312" i="4" s="1"/>
  <c r="F1324" i="4"/>
  <c r="G1324" i="4" s="1"/>
  <c r="F1336" i="4"/>
  <c r="G1336" i="4" s="1"/>
  <c r="F1348" i="4"/>
  <c r="G1348" i="4" s="1"/>
  <c r="F1360" i="4"/>
  <c r="G1360" i="4" s="1"/>
  <c r="F1372" i="4"/>
  <c r="G1372" i="4" s="1"/>
  <c r="F1384" i="4"/>
  <c r="G1384" i="4" s="1"/>
  <c r="F1396" i="4"/>
  <c r="G1396" i="4" s="1"/>
  <c r="F1408" i="4"/>
  <c r="G1408" i="4" s="1"/>
  <c r="F1420" i="4"/>
  <c r="G1420" i="4" s="1"/>
  <c r="F1432" i="4"/>
  <c r="G1432" i="4" s="1"/>
  <c r="F1444" i="4"/>
  <c r="G1444" i="4" s="1"/>
  <c r="O1334" i="4"/>
  <c r="P1334" i="4" s="1"/>
  <c r="O1606" i="4"/>
  <c r="P1606" i="4" s="1"/>
  <c r="O1764" i="4"/>
  <c r="P1764" i="4" s="1"/>
  <c r="O1848" i="4"/>
  <c r="P1848" i="4" s="1"/>
  <c r="O1876" i="4"/>
  <c r="P1876" i="4" s="1"/>
  <c r="O1903" i="4"/>
  <c r="P1903" i="4" s="1"/>
  <c r="O1933" i="4"/>
  <c r="P1933" i="4" s="1"/>
  <c r="F6" i="4"/>
  <c r="G6" i="4" s="1"/>
  <c r="I6" i="4" s="1"/>
  <c r="I332" i="4" s="1" a="1"/>
  <c r="I332" i="4" s="1"/>
  <c r="F27" i="4"/>
  <c r="G27" i="4" s="1"/>
  <c r="I27" i="4" s="1"/>
  <c r="I353" i="4" s="1" a="1"/>
  <c r="I353" i="4" s="1"/>
  <c r="F42" i="4"/>
  <c r="G42" i="4" s="1"/>
  <c r="I42" i="4" s="1"/>
  <c r="J42" i="4" s="1"/>
  <c r="K42" i="4" s="1"/>
  <c r="F60" i="4"/>
  <c r="G60" i="4" s="1"/>
  <c r="I60" i="4" s="1"/>
  <c r="J60" i="4" s="1"/>
  <c r="K60" i="4" s="1"/>
  <c r="F75" i="4"/>
  <c r="G75" i="4" s="1"/>
  <c r="I75" i="4" s="1"/>
  <c r="J75" i="4" s="1"/>
  <c r="K75" i="4" s="1"/>
  <c r="F90" i="4"/>
  <c r="G90" i="4" s="1"/>
  <c r="I90" i="4" s="1"/>
  <c r="J90" i="4" s="1"/>
  <c r="K90" i="4" s="1"/>
  <c r="F108" i="4"/>
  <c r="G108" i="4" s="1"/>
  <c r="I108" i="4" s="1"/>
  <c r="F123" i="4"/>
  <c r="G123" i="4" s="1"/>
  <c r="I123" i="4" s="1"/>
  <c r="J123" i="4" s="1"/>
  <c r="K123" i="4" s="1"/>
  <c r="F138" i="4"/>
  <c r="G138" i="4" s="1"/>
  <c r="I138" i="4" s="1"/>
  <c r="J138" i="4" s="1"/>
  <c r="K138" i="4" s="1"/>
  <c r="F156" i="4"/>
  <c r="G156" i="4" s="1"/>
  <c r="I156" i="4" s="1"/>
  <c r="J156" i="4" s="1"/>
  <c r="F171" i="4"/>
  <c r="G171" i="4" s="1"/>
  <c r="I171" i="4" s="1"/>
  <c r="L171" i="4" s="1"/>
  <c r="F186" i="4"/>
  <c r="G186" i="4" s="1"/>
  <c r="I186" i="4" s="1"/>
  <c r="J186" i="4" s="1"/>
  <c r="K186" i="4" s="1"/>
  <c r="F204" i="4"/>
  <c r="G204" i="4" s="1"/>
  <c r="I204" i="4" s="1"/>
  <c r="J204" i="4" s="1"/>
  <c r="K204" i="4" s="1"/>
  <c r="F219" i="4"/>
  <c r="G219" i="4" s="1"/>
  <c r="I219" i="4" s="1"/>
  <c r="J219" i="4" s="1"/>
  <c r="K219" i="4" s="1"/>
  <c r="F234" i="4"/>
  <c r="G234" i="4" s="1"/>
  <c r="I234" i="4" s="1"/>
  <c r="J234" i="4" s="1"/>
  <c r="F252" i="4"/>
  <c r="G252" i="4" s="1"/>
  <c r="I252" i="4" s="1"/>
  <c r="J252" i="4" s="1"/>
  <c r="K252" i="4" s="1"/>
  <c r="F267" i="4"/>
  <c r="G267" i="4" s="1"/>
  <c r="I267" i="4" s="1"/>
  <c r="J267" i="4" s="1"/>
  <c r="K267" i="4" s="1"/>
  <c r="F282" i="4"/>
  <c r="G282" i="4" s="1"/>
  <c r="I282" i="4" s="1"/>
  <c r="F300" i="4"/>
  <c r="G300" i="4" s="1"/>
  <c r="I300" i="4" s="1"/>
  <c r="F315" i="4"/>
  <c r="G315" i="4" s="1"/>
  <c r="I315" i="4" s="1"/>
  <c r="J315" i="4" s="1"/>
  <c r="K315" i="4" s="1"/>
  <c r="F330" i="4"/>
  <c r="G330" i="4" s="1"/>
  <c r="F348" i="4"/>
  <c r="G348" i="4" s="1"/>
  <c r="F363" i="4"/>
  <c r="G363" i="4" s="1"/>
  <c r="F378" i="4"/>
  <c r="G378" i="4" s="1"/>
  <c r="F396" i="4"/>
  <c r="G396" i="4" s="1"/>
  <c r="F411" i="4"/>
  <c r="G411" i="4" s="1"/>
  <c r="F426" i="4"/>
  <c r="G426" i="4" s="1"/>
  <c r="F440" i="4"/>
  <c r="G440" i="4" s="1"/>
  <c r="F456" i="4"/>
  <c r="G456" i="4" s="1"/>
  <c r="F470" i="4"/>
  <c r="G470" i="4" s="1"/>
  <c r="F484" i="4"/>
  <c r="G484" i="4" s="1"/>
  <c r="F497" i="4"/>
  <c r="G497" i="4" s="1"/>
  <c r="F509" i="4"/>
  <c r="G509" i="4" s="1"/>
  <c r="F521" i="4"/>
  <c r="G521" i="4" s="1"/>
  <c r="F533" i="4"/>
  <c r="G533" i="4" s="1"/>
  <c r="F545" i="4"/>
  <c r="G545" i="4" s="1"/>
  <c r="F557" i="4"/>
  <c r="G557" i="4" s="1"/>
  <c r="F569" i="4"/>
  <c r="G569" i="4" s="1"/>
  <c r="F581" i="4"/>
  <c r="G581" i="4" s="1"/>
  <c r="F593" i="4"/>
  <c r="G593" i="4" s="1"/>
  <c r="F605" i="4"/>
  <c r="G605" i="4" s="1"/>
  <c r="F617" i="4"/>
  <c r="G617" i="4" s="1"/>
  <c r="F629" i="4"/>
  <c r="G629" i="4" s="1"/>
  <c r="F641" i="4"/>
  <c r="G641" i="4" s="1"/>
  <c r="F653" i="4"/>
  <c r="G653" i="4" s="1"/>
  <c r="F665" i="4"/>
  <c r="G665" i="4" s="1"/>
  <c r="F677" i="4"/>
  <c r="G677" i="4" s="1"/>
  <c r="F689" i="4"/>
  <c r="G689" i="4" s="1"/>
  <c r="F701" i="4"/>
  <c r="G701" i="4" s="1"/>
  <c r="F713" i="4"/>
  <c r="G713" i="4" s="1"/>
  <c r="F725" i="4"/>
  <c r="G725" i="4" s="1"/>
  <c r="F737" i="4"/>
  <c r="G737" i="4" s="1"/>
  <c r="F749" i="4"/>
  <c r="G749" i="4" s="1"/>
  <c r="F761" i="4"/>
  <c r="G761" i="4" s="1"/>
  <c r="F773" i="4"/>
  <c r="G773" i="4" s="1"/>
  <c r="F785" i="4"/>
  <c r="G785" i="4" s="1"/>
  <c r="F797" i="4"/>
  <c r="G797" i="4" s="1"/>
  <c r="F809" i="4"/>
  <c r="G809" i="4" s="1"/>
  <c r="F821" i="4"/>
  <c r="G821" i="4" s="1"/>
  <c r="F833" i="4"/>
  <c r="G833" i="4" s="1"/>
  <c r="F845" i="4"/>
  <c r="G845" i="4" s="1"/>
  <c r="F857" i="4"/>
  <c r="G857" i="4" s="1"/>
  <c r="F869" i="4"/>
  <c r="G869" i="4" s="1"/>
  <c r="F881" i="4"/>
  <c r="G881" i="4" s="1"/>
  <c r="F893" i="4"/>
  <c r="G893" i="4" s="1"/>
  <c r="F905" i="4"/>
  <c r="G905" i="4" s="1"/>
  <c r="F917" i="4"/>
  <c r="G917" i="4" s="1"/>
  <c r="F929" i="4"/>
  <c r="G929" i="4" s="1"/>
  <c r="F941" i="4"/>
  <c r="G941" i="4" s="1"/>
  <c r="F953" i="4"/>
  <c r="G953" i="4" s="1"/>
  <c r="F965" i="4"/>
  <c r="G965" i="4" s="1"/>
  <c r="F977" i="4"/>
  <c r="G977" i="4" s="1"/>
  <c r="F989" i="4"/>
  <c r="G989" i="4" s="1"/>
  <c r="F1001" i="4"/>
  <c r="G1001" i="4" s="1"/>
  <c r="F1013" i="4"/>
  <c r="G1013" i="4" s="1"/>
  <c r="F1025" i="4"/>
  <c r="G1025" i="4" s="1"/>
  <c r="F1037" i="4"/>
  <c r="G1037" i="4" s="1"/>
  <c r="F1049" i="4"/>
  <c r="G1049" i="4" s="1"/>
  <c r="F1061" i="4"/>
  <c r="G1061" i="4" s="1"/>
  <c r="F1073" i="4"/>
  <c r="G1073" i="4" s="1"/>
  <c r="F1085" i="4"/>
  <c r="G1085" i="4" s="1"/>
  <c r="F1097" i="4"/>
  <c r="G1097" i="4" s="1"/>
  <c r="F1109" i="4"/>
  <c r="G1109" i="4" s="1"/>
  <c r="F1121" i="4"/>
  <c r="G1121" i="4" s="1"/>
  <c r="F1133" i="4"/>
  <c r="G1133" i="4" s="1"/>
  <c r="F1145" i="4"/>
  <c r="G1145" i="4" s="1"/>
  <c r="F1157" i="4"/>
  <c r="G1157" i="4" s="1"/>
  <c r="F1169" i="4"/>
  <c r="G1169" i="4" s="1"/>
  <c r="F1181" i="4"/>
  <c r="G1181" i="4" s="1"/>
  <c r="F1193" i="4"/>
  <c r="G1193" i="4" s="1"/>
  <c r="F1205" i="4"/>
  <c r="G1205" i="4" s="1"/>
  <c r="F1217" i="4"/>
  <c r="G1217" i="4" s="1"/>
  <c r="F1229" i="4"/>
  <c r="G1229" i="4" s="1"/>
  <c r="F1241" i="4"/>
  <c r="G1241" i="4" s="1"/>
  <c r="F1253" i="4"/>
  <c r="G1253" i="4" s="1"/>
  <c r="F1265" i="4"/>
  <c r="G1265" i="4" s="1"/>
  <c r="F1277" i="4"/>
  <c r="G1277" i="4" s="1"/>
  <c r="F1289" i="4"/>
  <c r="G1289" i="4" s="1"/>
  <c r="F1301" i="4"/>
  <c r="G1301" i="4" s="1"/>
  <c r="F1313" i="4"/>
  <c r="G1313" i="4" s="1"/>
  <c r="F1325" i="4"/>
  <c r="G1325" i="4" s="1"/>
  <c r="F1337" i="4"/>
  <c r="G1337" i="4" s="1"/>
  <c r="F1349" i="4"/>
  <c r="G1349" i="4" s="1"/>
  <c r="F1361" i="4"/>
  <c r="G1361" i="4" s="1"/>
  <c r="F1373" i="4"/>
  <c r="G1373" i="4" s="1"/>
  <c r="F1385" i="4"/>
  <c r="G1385" i="4" s="1"/>
  <c r="F1397" i="4"/>
  <c r="G1397" i="4" s="1"/>
  <c r="F1409" i="4"/>
  <c r="G1409" i="4" s="1"/>
  <c r="F1421" i="4"/>
  <c r="G1421" i="4" s="1"/>
  <c r="F1433" i="4"/>
  <c r="G1433" i="4" s="1"/>
  <c r="F1445" i="4"/>
  <c r="G1445" i="4" s="1"/>
  <c r="O1382" i="4"/>
  <c r="P1382" i="4" s="1"/>
  <c r="O1620" i="4"/>
  <c r="P1620" i="4" s="1"/>
  <c r="O1776" i="4"/>
  <c r="P1776" i="4" s="1"/>
  <c r="O1849" i="4"/>
  <c r="P1849" i="4" s="1"/>
  <c r="O1878" i="4"/>
  <c r="P1878" i="4" s="1"/>
  <c r="O1908" i="4"/>
  <c r="P1908" i="4" s="1"/>
  <c r="O1936" i="4"/>
  <c r="P1936" i="4" s="1"/>
  <c r="F7" i="4"/>
  <c r="G7" i="4" s="1"/>
  <c r="I7" i="4" s="1"/>
  <c r="J7" i="4" s="1"/>
  <c r="F28" i="4"/>
  <c r="G28" i="4" s="1"/>
  <c r="I28" i="4" s="1"/>
  <c r="J28" i="4" s="1"/>
  <c r="K28" i="4" s="1"/>
  <c r="F43" i="4"/>
  <c r="G43" i="4" s="1"/>
  <c r="I43" i="4" s="1"/>
  <c r="J43" i="4" s="1"/>
  <c r="K43" i="4" s="1"/>
  <c r="F61" i="4"/>
  <c r="G61" i="4" s="1"/>
  <c r="I61" i="4" s="1"/>
  <c r="I387" i="4" s="1" a="1"/>
  <c r="I387" i="4" s="1"/>
  <c r="J387" i="4" s="1"/>
  <c r="K387" i="4" s="1"/>
  <c r="F76" i="4"/>
  <c r="G76" i="4" s="1"/>
  <c r="I76" i="4" s="1"/>
  <c r="J76" i="4" s="1"/>
  <c r="K76" i="4" s="1"/>
  <c r="F91" i="4"/>
  <c r="G91" i="4" s="1"/>
  <c r="I91" i="4" s="1"/>
  <c r="J91" i="4" s="1"/>
  <c r="K91" i="4" s="1"/>
  <c r="F109" i="4"/>
  <c r="G109" i="4" s="1"/>
  <c r="I109" i="4" s="1"/>
  <c r="J109" i="4" s="1"/>
  <c r="K109" i="4" s="1"/>
  <c r="F124" i="4"/>
  <c r="G124" i="4" s="1"/>
  <c r="I124" i="4" s="1"/>
  <c r="J124" i="4" s="1"/>
  <c r="K124" i="4" s="1"/>
  <c r="F139" i="4"/>
  <c r="G139" i="4" s="1"/>
  <c r="I139" i="4" s="1"/>
  <c r="J139" i="4" s="1"/>
  <c r="K139" i="4" s="1"/>
  <c r="F157" i="4"/>
  <c r="G157" i="4" s="1"/>
  <c r="I157" i="4" s="1"/>
  <c r="J157" i="4" s="1"/>
  <c r="K157" i="4" s="1"/>
  <c r="F172" i="4"/>
  <c r="G172" i="4" s="1"/>
  <c r="I172" i="4" s="1"/>
  <c r="J172" i="4" s="1"/>
  <c r="K172" i="4" s="1"/>
  <c r="F187" i="4"/>
  <c r="G187" i="4" s="1"/>
  <c r="I187" i="4" s="1"/>
  <c r="J187" i="4" s="1"/>
  <c r="K187" i="4" s="1"/>
  <c r="F205" i="4"/>
  <c r="G205" i="4" s="1"/>
  <c r="I205" i="4" s="1"/>
  <c r="J205" i="4" s="1"/>
  <c r="F220" i="4"/>
  <c r="G220" i="4" s="1"/>
  <c r="I220" i="4" s="1"/>
  <c r="I546" i="4" s="1" a="1"/>
  <c r="I546" i="4" s="1"/>
  <c r="F235" i="4"/>
  <c r="G235" i="4" s="1"/>
  <c r="I235" i="4" s="1"/>
  <c r="J235" i="4" s="1"/>
  <c r="K235" i="4" s="1"/>
  <c r="F253" i="4"/>
  <c r="G253" i="4" s="1"/>
  <c r="I253" i="4" s="1"/>
  <c r="I579" i="4" s="1" a="1"/>
  <c r="I579" i="4" s="1"/>
  <c r="J579" i="4" s="1"/>
  <c r="K579" i="4" s="1"/>
  <c r="F268" i="4"/>
  <c r="G268" i="4" s="1"/>
  <c r="I268" i="4" s="1"/>
  <c r="J268" i="4" s="1"/>
  <c r="K268" i="4" s="1"/>
  <c r="F283" i="4"/>
  <c r="G283" i="4" s="1"/>
  <c r="I283" i="4" s="1"/>
  <c r="J283" i="4" s="1"/>
  <c r="K283" i="4" s="1"/>
  <c r="F301" i="4"/>
  <c r="G301" i="4" s="1"/>
  <c r="I301" i="4" s="1"/>
  <c r="J301" i="4" s="1"/>
  <c r="K301" i="4" s="1"/>
  <c r="F316" i="4"/>
  <c r="G316" i="4" s="1"/>
  <c r="I316" i="4" s="1"/>
  <c r="L316" i="4" s="1"/>
  <c r="F331" i="4"/>
  <c r="G331" i="4" s="1"/>
  <c r="F349" i="4"/>
  <c r="G349" i="4" s="1"/>
  <c r="F364" i="4"/>
  <c r="G364" i="4" s="1"/>
  <c r="F379" i="4"/>
  <c r="G379" i="4" s="1"/>
  <c r="F397" i="4"/>
  <c r="G397" i="4" s="1"/>
  <c r="F412" i="4"/>
  <c r="G412" i="4" s="1"/>
  <c r="F427" i="4"/>
  <c r="G427" i="4" s="1"/>
  <c r="F441" i="4"/>
  <c r="G441" i="4" s="1"/>
  <c r="F457" i="4"/>
  <c r="G457" i="4" s="1"/>
  <c r="F471" i="4"/>
  <c r="G471" i="4" s="1"/>
  <c r="F485" i="4"/>
  <c r="G485" i="4" s="1"/>
  <c r="F498" i="4"/>
  <c r="G498" i="4" s="1"/>
  <c r="F510" i="4"/>
  <c r="G510" i="4" s="1"/>
  <c r="F522" i="4"/>
  <c r="G522" i="4" s="1"/>
  <c r="F534" i="4"/>
  <c r="G534" i="4" s="1"/>
  <c r="F546" i="4"/>
  <c r="G546" i="4" s="1"/>
  <c r="F558" i="4"/>
  <c r="G558" i="4" s="1"/>
  <c r="F570" i="4"/>
  <c r="G570" i="4" s="1"/>
  <c r="F582" i="4"/>
  <c r="G582" i="4" s="1"/>
  <c r="F594" i="4"/>
  <c r="G594" i="4" s="1"/>
  <c r="F606" i="4"/>
  <c r="G606" i="4" s="1"/>
  <c r="F618" i="4"/>
  <c r="G618" i="4" s="1"/>
  <c r="F630" i="4"/>
  <c r="G630" i="4" s="1"/>
  <c r="F642" i="4"/>
  <c r="G642" i="4" s="1"/>
  <c r="F654" i="4"/>
  <c r="G654" i="4" s="1"/>
  <c r="F666" i="4"/>
  <c r="G666" i="4" s="1"/>
  <c r="F678" i="4"/>
  <c r="G678" i="4" s="1"/>
  <c r="F690" i="4"/>
  <c r="G690" i="4" s="1"/>
  <c r="F702" i="4"/>
  <c r="G702" i="4" s="1"/>
  <c r="F714" i="4"/>
  <c r="G714" i="4" s="1"/>
  <c r="F726" i="4"/>
  <c r="G726" i="4" s="1"/>
  <c r="F738" i="4"/>
  <c r="G738" i="4" s="1"/>
  <c r="F750" i="4"/>
  <c r="G750" i="4" s="1"/>
  <c r="F762" i="4"/>
  <c r="G762" i="4" s="1"/>
  <c r="F774" i="4"/>
  <c r="G774" i="4" s="1"/>
  <c r="F786" i="4"/>
  <c r="G786" i="4" s="1"/>
  <c r="F798" i="4"/>
  <c r="G798" i="4" s="1"/>
  <c r="F810" i="4"/>
  <c r="G810" i="4" s="1"/>
  <c r="F822" i="4"/>
  <c r="G822" i="4" s="1"/>
  <c r="F834" i="4"/>
  <c r="G834" i="4" s="1"/>
  <c r="F846" i="4"/>
  <c r="G846" i="4" s="1"/>
  <c r="F858" i="4"/>
  <c r="G858" i="4" s="1"/>
  <c r="F870" i="4"/>
  <c r="G870" i="4" s="1"/>
  <c r="F882" i="4"/>
  <c r="G882" i="4" s="1"/>
  <c r="F894" i="4"/>
  <c r="G894" i="4" s="1"/>
  <c r="F906" i="4"/>
  <c r="G906" i="4" s="1"/>
  <c r="F918" i="4"/>
  <c r="G918" i="4" s="1"/>
  <c r="F930" i="4"/>
  <c r="G930" i="4" s="1"/>
  <c r="F942" i="4"/>
  <c r="G942" i="4" s="1"/>
  <c r="F954" i="4"/>
  <c r="G954" i="4" s="1"/>
  <c r="F966" i="4"/>
  <c r="G966" i="4" s="1"/>
  <c r="F978" i="4"/>
  <c r="G978" i="4" s="1"/>
  <c r="F990" i="4"/>
  <c r="G990" i="4" s="1"/>
  <c r="F1002" i="4"/>
  <c r="G1002" i="4" s="1"/>
  <c r="F1014" i="4"/>
  <c r="G1014" i="4" s="1"/>
  <c r="F1026" i="4"/>
  <c r="G1026" i="4" s="1"/>
  <c r="F1038" i="4"/>
  <c r="G1038" i="4" s="1"/>
  <c r="F1050" i="4"/>
  <c r="G1050" i="4" s="1"/>
  <c r="F1062" i="4"/>
  <c r="G1062" i="4" s="1"/>
  <c r="F1074" i="4"/>
  <c r="G1074" i="4" s="1"/>
  <c r="F1086" i="4"/>
  <c r="G1086" i="4" s="1"/>
  <c r="O1424" i="4"/>
  <c r="P1424" i="4" s="1"/>
  <c r="O1648" i="4"/>
  <c r="P1648" i="4" s="1"/>
  <c r="O1800" i="4"/>
  <c r="P1800" i="4" s="1"/>
  <c r="O1854" i="4"/>
  <c r="P1854" i="4" s="1"/>
  <c r="O1884" i="4"/>
  <c r="P1884" i="4" s="1"/>
  <c r="O1912" i="4"/>
  <c r="P1912" i="4" s="1"/>
  <c r="O1939" i="4"/>
  <c r="P1939" i="4" s="1"/>
  <c r="F13" i="4"/>
  <c r="G13" i="4" s="1"/>
  <c r="I13" i="4" s="1"/>
  <c r="J13" i="4" s="1"/>
  <c r="K13" i="4" s="1"/>
  <c r="F30" i="4"/>
  <c r="G30" i="4" s="1"/>
  <c r="I30" i="4" s="1"/>
  <c r="J30" i="4" s="1"/>
  <c r="K30" i="4" s="1"/>
  <c r="F48" i="4"/>
  <c r="G48" i="4" s="1"/>
  <c r="I48" i="4" s="1"/>
  <c r="J48" i="4" s="1"/>
  <c r="K48" i="4" s="1"/>
  <c r="F63" i="4"/>
  <c r="G63" i="4" s="1"/>
  <c r="I63" i="4" s="1"/>
  <c r="I389" i="4" s="1" a="1"/>
  <c r="I389" i="4" s="1"/>
  <c r="F78" i="4"/>
  <c r="G78" i="4" s="1"/>
  <c r="I78" i="4" s="1"/>
  <c r="J78" i="4" s="1"/>
  <c r="K78" i="4" s="1"/>
  <c r="F96" i="4"/>
  <c r="G96" i="4" s="1"/>
  <c r="I96" i="4" s="1"/>
  <c r="J96" i="4" s="1"/>
  <c r="K96" i="4" s="1"/>
  <c r="F111" i="4"/>
  <c r="G111" i="4" s="1"/>
  <c r="I111" i="4" s="1"/>
  <c r="J111" i="4" s="1"/>
  <c r="K111" i="4" s="1"/>
  <c r="F126" i="4"/>
  <c r="G126" i="4" s="1"/>
  <c r="I126" i="4" s="1"/>
  <c r="J126" i="4" s="1"/>
  <c r="K126" i="4" s="1"/>
  <c r="F144" i="4"/>
  <c r="G144" i="4" s="1"/>
  <c r="I144" i="4" s="1"/>
  <c r="J144" i="4" s="1"/>
  <c r="F159" i="4"/>
  <c r="G159" i="4" s="1"/>
  <c r="I159" i="4" s="1"/>
  <c r="J159" i="4" s="1"/>
  <c r="K159" i="4" s="1"/>
  <c r="F174" i="4"/>
  <c r="G174" i="4" s="1"/>
  <c r="I174" i="4" s="1"/>
  <c r="J174" i="4" s="1"/>
  <c r="K174" i="4" s="1"/>
  <c r="F192" i="4"/>
  <c r="G192" i="4" s="1"/>
  <c r="I192" i="4" s="1"/>
  <c r="I518" i="4" s="1" a="1"/>
  <c r="I518" i="4" s="1"/>
  <c r="J518" i="4" s="1"/>
  <c r="K518" i="4" s="1"/>
  <c r="F207" i="4"/>
  <c r="G207" i="4" s="1"/>
  <c r="I207" i="4" s="1"/>
  <c r="J207" i="4" s="1"/>
  <c r="K207" i="4" s="1"/>
  <c r="F222" i="4"/>
  <c r="G222" i="4" s="1"/>
  <c r="I222" i="4" s="1"/>
  <c r="J222" i="4" s="1"/>
  <c r="K222" i="4" s="1"/>
  <c r="F240" i="4"/>
  <c r="G240" i="4" s="1"/>
  <c r="I240" i="4" s="1"/>
  <c r="F255" i="4"/>
  <c r="G255" i="4" s="1"/>
  <c r="I255" i="4" s="1"/>
  <c r="J255" i="4" s="1"/>
  <c r="K255" i="4" s="1"/>
  <c r="F270" i="4"/>
  <c r="G270" i="4" s="1"/>
  <c r="I270" i="4" s="1"/>
  <c r="F288" i="4"/>
  <c r="G288" i="4" s="1"/>
  <c r="I288" i="4" s="1"/>
  <c r="J288" i="4" s="1"/>
  <c r="K288" i="4" s="1"/>
  <c r="F303" i="4"/>
  <c r="G303" i="4" s="1"/>
  <c r="I303" i="4" s="1"/>
  <c r="J303" i="4" s="1"/>
  <c r="K303" i="4" s="1"/>
  <c r="F318" i="4"/>
  <c r="G318" i="4" s="1"/>
  <c r="I318" i="4" s="1"/>
  <c r="J318" i="4" s="1"/>
  <c r="F336" i="4"/>
  <c r="G336" i="4" s="1"/>
  <c r="F351" i="4"/>
  <c r="G351" i="4" s="1"/>
  <c r="F366" i="4"/>
  <c r="G366" i="4" s="1"/>
  <c r="F384" i="4"/>
  <c r="G384" i="4" s="1"/>
  <c r="F399" i="4"/>
  <c r="G399" i="4" s="1"/>
  <c r="F414" i="4"/>
  <c r="G414" i="4" s="1"/>
  <c r="F429" i="4"/>
  <c r="G429" i="4" s="1"/>
  <c r="F445" i="4"/>
  <c r="G445" i="4" s="1"/>
  <c r="F459" i="4"/>
  <c r="G459" i="4" s="1"/>
  <c r="F473" i="4"/>
  <c r="G473" i="4" s="1"/>
  <c r="F487" i="4"/>
  <c r="G487" i="4" s="1"/>
  <c r="F500" i="4"/>
  <c r="G500" i="4" s="1"/>
  <c r="F512" i="4"/>
  <c r="G512" i="4" s="1"/>
  <c r="F524" i="4"/>
  <c r="G524" i="4" s="1"/>
  <c r="F536" i="4"/>
  <c r="G536" i="4" s="1"/>
  <c r="F548" i="4"/>
  <c r="G548" i="4" s="1"/>
  <c r="F560" i="4"/>
  <c r="G560" i="4" s="1"/>
  <c r="F572" i="4"/>
  <c r="G572" i="4" s="1"/>
  <c r="F584" i="4"/>
  <c r="G584" i="4" s="1"/>
  <c r="F596" i="4"/>
  <c r="G596" i="4" s="1"/>
  <c r="F608" i="4"/>
  <c r="G608" i="4" s="1"/>
  <c r="F620" i="4"/>
  <c r="G620" i="4" s="1"/>
  <c r="F632" i="4"/>
  <c r="G632" i="4" s="1"/>
  <c r="F644" i="4"/>
  <c r="G644" i="4" s="1"/>
  <c r="F656" i="4"/>
  <c r="G656" i="4" s="1"/>
  <c r="F668" i="4"/>
  <c r="G668" i="4" s="1"/>
  <c r="F680" i="4"/>
  <c r="G680" i="4" s="1"/>
  <c r="F692" i="4"/>
  <c r="G692" i="4" s="1"/>
  <c r="F704" i="4"/>
  <c r="G704" i="4" s="1"/>
  <c r="F716" i="4"/>
  <c r="G716" i="4" s="1"/>
  <c r="F728" i="4"/>
  <c r="G728" i="4" s="1"/>
  <c r="F740" i="4"/>
  <c r="G740" i="4" s="1"/>
  <c r="F752" i="4"/>
  <c r="G752" i="4" s="1"/>
  <c r="F764" i="4"/>
  <c r="G764" i="4" s="1"/>
  <c r="F776" i="4"/>
  <c r="G776" i="4" s="1"/>
  <c r="F788" i="4"/>
  <c r="G788" i="4" s="1"/>
  <c r="F800" i="4"/>
  <c r="G800" i="4" s="1"/>
  <c r="F812" i="4"/>
  <c r="G812" i="4" s="1"/>
  <c r="F824" i="4"/>
  <c r="G824" i="4" s="1"/>
  <c r="F836" i="4"/>
  <c r="G836" i="4" s="1"/>
  <c r="F848" i="4"/>
  <c r="G848" i="4" s="1"/>
  <c r="F860" i="4"/>
  <c r="G860" i="4" s="1"/>
  <c r="F872" i="4"/>
  <c r="G872" i="4" s="1"/>
  <c r="F884" i="4"/>
  <c r="G884" i="4" s="1"/>
  <c r="F896" i="4"/>
  <c r="G896" i="4" s="1"/>
  <c r="F908" i="4"/>
  <c r="G908" i="4" s="1"/>
  <c r="F920" i="4"/>
  <c r="G920" i="4" s="1"/>
  <c r="F932" i="4"/>
  <c r="G932" i="4" s="1"/>
  <c r="F944" i="4"/>
  <c r="G944" i="4" s="1"/>
  <c r="F956" i="4"/>
  <c r="G956" i="4" s="1"/>
  <c r="F968" i="4"/>
  <c r="G968" i="4" s="1"/>
  <c r="F980" i="4"/>
  <c r="G980" i="4" s="1"/>
  <c r="F992" i="4"/>
  <c r="G992" i="4" s="1"/>
  <c r="F1004" i="4"/>
  <c r="G1004" i="4" s="1"/>
  <c r="F1016" i="4"/>
  <c r="G1016" i="4" s="1"/>
  <c r="F1028" i="4"/>
  <c r="G1028" i="4" s="1"/>
  <c r="F1040" i="4"/>
  <c r="G1040" i="4" s="1"/>
  <c r="F1052" i="4"/>
  <c r="G1052" i="4" s="1"/>
  <c r="O1443" i="4"/>
  <c r="P1443" i="4" s="1"/>
  <c r="O1663" i="4"/>
  <c r="P1663" i="4" s="1"/>
  <c r="O1812" i="4"/>
  <c r="P1812" i="4" s="1"/>
  <c r="O1855" i="4"/>
  <c r="P1855" i="4" s="1"/>
  <c r="O1885" i="4"/>
  <c r="P1885" i="4" s="1"/>
  <c r="O1914" i="4"/>
  <c r="P1914" i="4" s="1"/>
  <c r="O1944" i="4"/>
  <c r="P1944" i="4" s="1"/>
  <c r="F14" i="4"/>
  <c r="G14" i="4" s="1"/>
  <c r="I14" i="4" s="1"/>
  <c r="J14" i="4" s="1"/>
  <c r="K14" i="4" s="1"/>
  <c r="F31" i="4"/>
  <c r="G31" i="4" s="1"/>
  <c r="I31" i="4" s="1"/>
  <c r="J31" i="4" s="1"/>
  <c r="K31" i="4" s="1"/>
  <c r="F49" i="4"/>
  <c r="G49" i="4" s="1"/>
  <c r="I49" i="4" s="1"/>
  <c r="J49" i="4" s="1"/>
  <c r="K49" i="4" s="1"/>
  <c r="F64" i="4"/>
  <c r="G64" i="4" s="1"/>
  <c r="I64" i="4" s="1"/>
  <c r="J64" i="4" s="1"/>
  <c r="K64" i="4" s="1"/>
  <c r="F79" i="4"/>
  <c r="G79" i="4" s="1"/>
  <c r="I79" i="4" s="1"/>
  <c r="J79" i="4" s="1"/>
  <c r="F97" i="4"/>
  <c r="G97" i="4" s="1"/>
  <c r="I97" i="4" s="1"/>
  <c r="L97" i="4" s="1"/>
  <c r="F112" i="4"/>
  <c r="G112" i="4" s="1"/>
  <c r="I112" i="4" s="1"/>
  <c r="J112" i="4" s="1"/>
  <c r="K112" i="4" s="1"/>
  <c r="F127" i="4"/>
  <c r="G127" i="4" s="1"/>
  <c r="I127" i="4" s="1"/>
  <c r="J127" i="4" s="1"/>
  <c r="K127" i="4" s="1"/>
  <c r="F145" i="4"/>
  <c r="G145" i="4" s="1"/>
  <c r="I145" i="4" s="1"/>
  <c r="J145" i="4" s="1"/>
  <c r="K145" i="4" s="1"/>
  <c r="F160" i="4"/>
  <c r="G160" i="4" s="1"/>
  <c r="I160" i="4" s="1"/>
  <c r="J160" i="4" s="1"/>
  <c r="F175" i="4"/>
  <c r="G175" i="4" s="1"/>
  <c r="I175" i="4" s="1"/>
  <c r="J175" i="4" s="1"/>
  <c r="K175" i="4" s="1"/>
  <c r="F193" i="4"/>
  <c r="G193" i="4" s="1"/>
  <c r="I193" i="4" s="1"/>
  <c r="J193" i="4" s="1"/>
  <c r="K193" i="4" s="1"/>
  <c r="F208" i="4"/>
  <c r="G208" i="4" s="1"/>
  <c r="I208" i="4" s="1"/>
  <c r="J208" i="4" s="1"/>
  <c r="K208" i="4" s="1"/>
  <c r="F223" i="4"/>
  <c r="G223" i="4" s="1"/>
  <c r="I223" i="4" s="1"/>
  <c r="F241" i="4"/>
  <c r="G241" i="4" s="1"/>
  <c r="I241" i="4" s="1"/>
  <c r="J241" i="4" s="1"/>
  <c r="K241" i="4" s="1"/>
  <c r="F256" i="4"/>
  <c r="G256" i="4" s="1"/>
  <c r="I256" i="4" s="1"/>
  <c r="J256" i="4" s="1"/>
  <c r="K256" i="4" s="1"/>
  <c r="F271" i="4"/>
  <c r="G271" i="4" s="1"/>
  <c r="I271" i="4" s="1"/>
  <c r="J271" i="4" s="1"/>
  <c r="K271" i="4" s="1"/>
  <c r="F289" i="4"/>
  <c r="G289" i="4" s="1"/>
  <c r="I289" i="4" s="1"/>
  <c r="I615" i="4" s="1" a="1"/>
  <c r="I615" i="4" s="1"/>
  <c r="F304" i="4"/>
  <c r="G304" i="4" s="1"/>
  <c r="I304" i="4" s="1"/>
  <c r="I630" i="4" s="1" a="1"/>
  <c r="I630" i="4" s="1"/>
  <c r="F319" i="4"/>
  <c r="G319" i="4" s="1"/>
  <c r="I319" i="4" s="1"/>
  <c r="L319" i="4" s="1"/>
  <c r="F337" i="4"/>
  <c r="G337" i="4" s="1"/>
  <c r="F352" i="4"/>
  <c r="G352" i="4" s="1"/>
  <c r="F367" i="4"/>
  <c r="G367" i="4" s="1"/>
  <c r="F385" i="4"/>
  <c r="G385" i="4" s="1"/>
  <c r="F400" i="4"/>
  <c r="G400" i="4" s="1"/>
  <c r="F415" i="4"/>
  <c r="G415" i="4" s="1"/>
  <c r="F432" i="4"/>
  <c r="G432" i="4" s="1"/>
  <c r="F446" i="4"/>
  <c r="G446" i="4" s="1"/>
  <c r="F460" i="4"/>
  <c r="G460" i="4" s="1"/>
  <c r="F474" i="4"/>
  <c r="G474" i="4" s="1"/>
  <c r="F488" i="4"/>
  <c r="G488" i="4" s="1"/>
  <c r="F501" i="4"/>
  <c r="G501" i="4" s="1"/>
  <c r="F513" i="4"/>
  <c r="G513" i="4" s="1"/>
  <c r="F525" i="4"/>
  <c r="G525" i="4" s="1"/>
  <c r="F537" i="4"/>
  <c r="G537" i="4" s="1"/>
  <c r="F549" i="4"/>
  <c r="G549" i="4" s="1"/>
  <c r="F561" i="4"/>
  <c r="G561" i="4" s="1"/>
  <c r="F573" i="4"/>
  <c r="G573" i="4" s="1"/>
  <c r="F585" i="4"/>
  <c r="G585" i="4" s="1"/>
  <c r="F597" i="4"/>
  <c r="G597" i="4" s="1"/>
  <c r="F609" i="4"/>
  <c r="G609" i="4" s="1"/>
  <c r="F621" i="4"/>
  <c r="G621" i="4" s="1"/>
  <c r="F633" i="4"/>
  <c r="G633" i="4" s="1"/>
  <c r="F645" i="4"/>
  <c r="G645" i="4" s="1"/>
  <c r="F657" i="4"/>
  <c r="G657" i="4" s="1"/>
  <c r="F669" i="4"/>
  <c r="G669" i="4" s="1"/>
  <c r="F681" i="4"/>
  <c r="G681" i="4" s="1"/>
  <c r="F693" i="4"/>
  <c r="G693" i="4" s="1"/>
  <c r="F705" i="4"/>
  <c r="G705" i="4" s="1"/>
  <c r="F717" i="4"/>
  <c r="G717" i="4" s="1"/>
  <c r="F729" i="4"/>
  <c r="G729" i="4" s="1"/>
  <c r="F741" i="4"/>
  <c r="G741" i="4" s="1"/>
  <c r="F753" i="4"/>
  <c r="G753" i="4" s="1"/>
  <c r="F765" i="4"/>
  <c r="G765" i="4" s="1"/>
  <c r="F777" i="4"/>
  <c r="G777" i="4" s="1"/>
  <c r="F789" i="4"/>
  <c r="G789" i="4" s="1"/>
  <c r="F801" i="4"/>
  <c r="G801" i="4" s="1"/>
  <c r="F813" i="4"/>
  <c r="G813" i="4" s="1"/>
  <c r="F825" i="4"/>
  <c r="G825" i="4" s="1"/>
  <c r="F837" i="4"/>
  <c r="G837" i="4" s="1"/>
  <c r="F849" i="4"/>
  <c r="G849" i="4" s="1"/>
  <c r="F861" i="4"/>
  <c r="G861" i="4" s="1"/>
  <c r="F873" i="4"/>
  <c r="G873" i="4" s="1"/>
  <c r="F885" i="4"/>
  <c r="G885" i="4" s="1"/>
  <c r="F897" i="4"/>
  <c r="G897" i="4" s="1"/>
  <c r="F909" i="4"/>
  <c r="G909" i="4" s="1"/>
  <c r="F921" i="4"/>
  <c r="G921" i="4" s="1"/>
  <c r="F933" i="4"/>
  <c r="G933" i="4" s="1"/>
  <c r="F945" i="4"/>
  <c r="G945" i="4" s="1"/>
  <c r="F957" i="4"/>
  <c r="G957" i="4" s="1"/>
  <c r="F969" i="4"/>
  <c r="G969" i="4" s="1"/>
  <c r="F981" i="4"/>
  <c r="G981" i="4" s="1"/>
  <c r="F993" i="4"/>
  <c r="G993" i="4" s="1"/>
  <c r="F1005" i="4"/>
  <c r="G1005" i="4" s="1"/>
  <c r="F1017" i="4"/>
  <c r="G1017" i="4" s="1"/>
  <c r="F1029" i="4"/>
  <c r="G1029" i="4" s="1"/>
  <c r="F1041" i="4"/>
  <c r="G1041" i="4" s="1"/>
  <c r="F1053" i="4"/>
  <c r="G1053" i="4" s="1"/>
  <c r="O1465" i="4"/>
  <c r="P1465" i="4" s="1"/>
  <c r="O1678" i="4"/>
  <c r="P1678" i="4" s="1"/>
  <c r="O1818" i="4"/>
  <c r="P1818" i="4" s="1"/>
  <c r="O1860" i="4"/>
  <c r="P1860" i="4" s="1"/>
  <c r="O1888" i="4"/>
  <c r="P1888" i="4" s="1"/>
  <c r="O1915" i="4"/>
  <c r="P1915" i="4" s="1"/>
  <c r="O1945" i="4"/>
  <c r="P1945" i="4" s="1"/>
  <c r="F15" i="4"/>
  <c r="G15" i="4" s="1"/>
  <c r="I15" i="4" s="1"/>
  <c r="J15" i="4" s="1"/>
  <c r="K15" i="4" s="1"/>
  <c r="F32" i="4"/>
  <c r="G32" i="4" s="1"/>
  <c r="I32" i="4" s="1"/>
  <c r="J32" i="4" s="1"/>
  <c r="K32" i="4" s="1"/>
  <c r="F50" i="4"/>
  <c r="G50" i="4" s="1"/>
  <c r="I50" i="4" s="1"/>
  <c r="J50" i="4" s="1"/>
  <c r="K50" i="4" s="1"/>
  <c r="F65" i="4"/>
  <c r="G65" i="4" s="1"/>
  <c r="I65" i="4" s="1"/>
  <c r="J65" i="4" s="1"/>
  <c r="K65" i="4" s="1"/>
  <c r="F80" i="4"/>
  <c r="G80" i="4" s="1"/>
  <c r="I80" i="4" s="1"/>
  <c r="F98" i="4"/>
  <c r="G98" i="4" s="1"/>
  <c r="I98" i="4" s="1"/>
  <c r="J98" i="4" s="1"/>
  <c r="K98" i="4" s="1"/>
  <c r="F113" i="4"/>
  <c r="G113" i="4" s="1"/>
  <c r="I113" i="4" s="1"/>
  <c r="J113" i="4" s="1"/>
  <c r="K113" i="4" s="1"/>
  <c r="F128" i="4"/>
  <c r="G128" i="4" s="1"/>
  <c r="I128" i="4" s="1"/>
  <c r="I454" i="4" s="1" a="1"/>
  <c r="I454" i="4" s="1"/>
  <c r="F146" i="4"/>
  <c r="G146" i="4" s="1"/>
  <c r="I146" i="4" s="1"/>
  <c r="J146" i="4" s="1"/>
  <c r="K146" i="4" s="1"/>
  <c r="F161" i="4"/>
  <c r="G161" i="4" s="1"/>
  <c r="I161" i="4" s="1"/>
  <c r="I487" i="4" s="1" a="1"/>
  <c r="I487" i="4" s="1"/>
  <c r="J487" i="4" s="1"/>
  <c r="K487" i="4" s="1"/>
  <c r="F176" i="4"/>
  <c r="G176" i="4" s="1"/>
  <c r="I176" i="4" s="1"/>
  <c r="J176" i="4" s="1"/>
  <c r="K176" i="4" s="1"/>
  <c r="F194" i="4"/>
  <c r="G194" i="4" s="1"/>
  <c r="I194" i="4" s="1"/>
  <c r="J194" i="4" s="1"/>
  <c r="F209" i="4"/>
  <c r="G209" i="4" s="1"/>
  <c r="I209" i="4" s="1"/>
  <c r="J209" i="4" s="1"/>
  <c r="K209" i="4" s="1"/>
  <c r="F224" i="4"/>
  <c r="G224" i="4" s="1"/>
  <c r="I224" i="4" s="1"/>
  <c r="J224" i="4" s="1"/>
  <c r="K224" i="4" s="1"/>
  <c r="F242" i="4"/>
  <c r="G242" i="4" s="1"/>
  <c r="I242" i="4" s="1"/>
  <c r="J242" i="4" s="1"/>
  <c r="K242" i="4" s="1"/>
  <c r="F257" i="4"/>
  <c r="G257" i="4" s="1"/>
  <c r="I257" i="4" s="1"/>
  <c r="I583" i="4" s="1" a="1"/>
  <c r="I583" i="4" s="1"/>
  <c r="J583" i="4" s="1"/>
  <c r="K583" i="4" s="1"/>
  <c r="F272" i="4"/>
  <c r="G272" i="4" s="1"/>
  <c r="I272" i="4" s="1"/>
  <c r="J272" i="4" s="1"/>
  <c r="K272" i="4" s="1"/>
  <c r="F290" i="4"/>
  <c r="G290" i="4" s="1"/>
  <c r="I290" i="4" s="1"/>
  <c r="J290" i="4" s="1"/>
  <c r="K290" i="4" s="1"/>
  <c r="F305" i="4"/>
  <c r="G305" i="4" s="1"/>
  <c r="I305" i="4" s="1"/>
  <c r="J305" i="4" s="1"/>
  <c r="K305" i="4" s="1"/>
  <c r="F320" i="4"/>
  <c r="G320" i="4" s="1"/>
  <c r="I320" i="4" s="1"/>
  <c r="J320" i="4" s="1"/>
  <c r="K320" i="4" s="1"/>
  <c r="F338" i="4"/>
  <c r="G338" i="4" s="1"/>
  <c r="F353" i="4"/>
  <c r="G353" i="4" s="1"/>
  <c r="F368" i="4"/>
  <c r="G368" i="4" s="1"/>
  <c r="F386" i="4"/>
  <c r="G386" i="4" s="1"/>
  <c r="F401" i="4"/>
  <c r="G401" i="4" s="1"/>
  <c r="F416" i="4"/>
  <c r="G416" i="4" s="1"/>
  <c r="F433" i="4"/>
  <c r="G433" i="4" s="1"/>
  <c r="F447" i="4"/>
  <c r="G447" i="4" s="1"/>
  <c r="F461" i="4"/>
  <c r="G461" i="4" s="1"/>
  <c r="F475" i="4"/>
  <c r="G475" i="4" s="1"/>
  <c r="F489" i="4"/>
  <c r="G489" i="4" s="1"/>
  <c r="F502" i="4"/>
  <c r="G502" i="4" s="1"/>
  <c r="F514" i="4"/>
  <c r="G514" i="4" s="1"/>
  <c r="F526" i="4"/>
  <c r="G526" i="4" s="1"/>
  <c r="F538" i="4"/>
  <c r="G538" i="4" s="1"/>
  <c r="F550" i="4"/>
  <c r="G550" i="4" s="1"/>
  <c r="F562" i="4"/>
  <c r="G562" i="4" s="1"/>
  <c r="F574" i="4"/>
  <c r="G574" i="4" s="1"/>
  <c r="F586" i="4"/>
  <c r="G586" i="4" s="1"/>
  <c r="F598" i="4"/>
  <c r="G598" i="4" s="1"/>
  <c r="F610" i="4"/>
  <c r="G610" i="4" s="1"/>
  <c r="F622" i="4"/>
  <c r="G622" i="4" s="1"/>
  <c r="F634" i="4"/>
  <c r="G634" i="4" s="1"/>
  <c r="F646" i="4"/>
  <c r="G646" i="4" s="1"/>
  <c r="F658" i="4"/>
  <c r="G658" i="4" s="1"/>
  <c r="F670" i="4"/>
  <c r="G670" i="4" s="1"/>
  <c r="F682" i="4"/>
  <c r="G682" i="4" s="1"/>
  <c r="F694" i="4"/>
  <c r="G694" i="4" s="1"/>
  <c r="F706" i="4"/>
  <c r="G706" i="4" s="1"/>
  <c r="F718" i="4"/>
  <c r="G718" i="4" s="1"/>
  <c r="F730" i="4"/>
  <c r="G730" i="4" s="1"/>
  <c r="F742" i="4"/>
  <c r="G742" i="4" s="1"/>
  <c r="F754" i="4"/>
  <c r="G754" i="4" s="1"/>
  <c r="F766" i="4"/>
  <c r="G766" i="4" s="1"/>
  <c r="F778" i="4"/>
  <c r="G778" i="4" s="1"/>
  <c r="F790" i="4"/>
  <c r="G790" i="4" s="1"/>
  <c r="F802" i="4"/>
  <c r="G802" i="4" s="1"/>
  <c r="F814" i="4"/>
  <c r="G814" i="4" s="1"/>
  <c r="F826" i="4"/>
  <c r="G826" i="4" s="1"/>
  <c r="F838" i="4"/>
  <c r="G838" i="4" s="1"/>
  <c r="F850" i="4"/>
  <c r="G850" i="4" s="1"/>
  <c r="F862" i="4"/>
  <c r="G862" i="4" s="1"/>
  <c r="F874" i="4"/>
  <c r="G874" i="4" s="1"/>
  <c r="F886" i="4"/>
  <c r="G886" i="4" s="1"/>
  <c r="F898" i="4"/>
  <c r="G898" i="4" s="1"/>
  <c r="F910" i="4"/>
  <c r="G910" i="4" s="1"/>
  <c r="F922" i="4"/>
  <c r="G922" i="4" s="1"/>
  <c r="F934" i="4"/>
  <c r="G934" i="4" s="1"/>
  <c r="F946" i="4"/>
  <c r="G946" i="4" s="1"/>
  <c r="F958" i="4"/>
  <c r="G958" i="4" s="1"/>
  <c r="F970" i="4"/>
  <c r="G970" i="4" s="1"/>
  <c r="F982" i="4"/>
  <c r="G982" i="4" s="1"/>
  <c r="F994" i="4"/>
  <c r="G994" i="4" s="1"/>
  <c r="F1006" i="4"/>
  <c r="G1006" i="4" s="1"/>
  <c r="F1018" i="4"/>
  <c r="G1018" i="4" s="1"/>
  <c r="F1030" i="4"/>
  <c r="G1030" i="4" s="1"/>
  <c r="F1042" i="4"/>
  <c r="G1042" i="4" s="1"/>
  <c r="F1054" i="4"/>
  <c r="G1054" i="4" s="1"/>
  <c r="O1487" i="4"/>
  <c r="P1487" i="4" s="1"/>
  <c r="O1692" i="4"/>
  <c r="P1692" i="4" s="1"/>
  <c r="O1824" i="4"/>
  <c r="P1824" i="4" s="1"/>
  <c r="O1861" i="4"/>
  <c r="P1861" i="4" s="1"/>
  <c r="O1890" i="4"/>
  <c r="P1890" i="4" s="1"/>
  <c r="O1920" i="4"/>
  <c r="P1920" i="4" s="1"/>
  <c r="O1948" i="4"/>
  <c r="P1948" i="4" s="1"/>
  <c r="F16" i="4"/>
  <c r="G16" i="4" s="1"/>
  <c r="I16" i="4" s="1"/>
  <c r="I342" i="4" s="1" a="1"/>
  <c r="I342" i="4" s="1"/>
  <c r="J342" i="4" s="1"/>
  <c r="K342" i="4" s="1"/>
  <c r="F36" i="4"/>
  <c r="G36" i="4" s="1"/>
  <c r="I36" i="4" s="1"/>
  <c r="F51" i="4"/>
  <c r="G51" i="4" s="1"/>
  <c r="I51" i="4" s="1"/>
  <c r="J51" i="4" s="1"/>
  <c r="K51" i="4" s="1"/>
  <c r="F66" i="4"/>
  <c r="G66" i="4" s="1"/>
  <c r="I66" i="4" s="1"/>
  <c r="J66" i="4" s="1"/>
  <c r="K66" i="4" s="1"/>
  <c r="F84" i="4"/>
  <c r="G84" i="4" s="1"/>
  <c r="I84" i="4" s="1"/>
  <c r="J84" i="4" s="1"/>
  <c r="K84" i="4" s="1"/>
  <c r="F99" i="4"/>
  <c r="G99" i="4" s="1"/>
  <c r="I99" i="4" s="1"/>
  <c r="J99" i="4" s="1"/>
  <c r="K99" i="4" s="1"/>
  <c r="F114" i="4"/>
  <c r="G114" i="4" s="1"/>
  <c r="I114" i="4" s="1"/>
  <c r="J114" i="4" s="1"/>
  <c r="K114" i="4" s="1"/>
  <c r="F132" i="4"/>
  <c r="G132" i="4" s="1"/>
  <c r="I132" i="4" s="1"/>
  <c r="I458" i="4" s="1" a="1"/>
  <c r="I458" i="4" s="1"/>
  <c r="F147" i="4"/>
  <c r="G147" i="4" s="1"/>
  <c r="I147" i="4" s="1"/>
  <c r="J147" i="4" s="1"/>
  <c r="K147" i="4" s="1"/>
  <c r="F162" i="4"/>
  <c r="G162" i="4" s="1"/>
  <c r="I162" i="4" s="1"/>
  <c r="J162" i="4" s="1"/>
  <c r="F180" i="4"/>
  <c r="G180" i="4" s="1"/>
  <c r="I180" i="4" s="1"/>
  <c r="I506" i="4" s="1" a="1"/>
  <c r="I506" i="4" s="1"/>
  <c r="J506" i="4" s="1"/>
  <c r="K506" i="4" s="1"/>
  <c r="F195" i="4"/>
  <c r="G195" i="4" s="1"/>
  <c r="I195" i="4" s="1"/>
  <c r="J195" i="4" s="1"/>
  <c r="K195" i="4" s="1"/>
  <c r="F210" i="4"/>
  <c r="G210" i="4" s="1"/>
  <c r="I210" i="4" s="1"/>
  <c r="J210" i="4" s="1"/>
  <c r="K210" i="4" s="1"/>
  <c r="F228" i="4"/>
  <c r="G228" i="4" s="1"/>
  <c r="I228" i="4" s="1"/>
  <c r="J228" i="4" s="1"/>
  <c r="K228" i="4" s="1"/>
  <c r="F243" i="4"/>
  <c r="G243" i="4" s="1"/>
  <c r="I243" i="4" s="1"/>
  <c r="J243" i="4" s="1"/>
  <c r="K243" i="4" s="1"/>
  <c r="F258" i="4"/>
  <c r="G258" i="4" s="1"/>
  <c r="I258" i="4" s="1"/>
  <c r="L258" i="4" s="1"/>
  <c r="F276" i="4"/>
  <c r="G276" i="4" s="1"/>
  <c r="I276" i="4" s="1"/>
  <c r="J276" i="4" s="1"/>
  <c r="K276" i="4" s="1"/>
  <c r="F291" i="4"/>
  <c r="G291" i="4" s="1"/>
  <c r="I291" i="4" s="1"/>
  <c r="J291" i="4" s="1"/>
  <c r="K291" i="4" s="1"/>
  <c r="F306" i="4"/>
  <c r="G306" i="4" s="1"/>
  <c r="I306" i="4" s="1"/>
  <c r="F324" i="4"/>
  <c r="G324" i="4" s="1"/>
  <c r="I324" i="4" s="1"/>
  <c r="J324" i="4" s="1"/>
  <c r="K324" i="4" s="1"/>
  <c r="F339" i="4"/>
  <c r="G339" i="4" s="1"/>
  <c r="F354" i="4"/>
  <c r="G354" i="4" s="1"/>
  <c r="F372" i="4"/>
  <c r="G372" i="4" s="1"/>
  <c r="F387" i="4"/>
  <c r="G387" i="4" s="1"/>
  <c r="F402" i="4"/>
  <c r="G402" i="4" s="1"/>
  <c r="F420" i="4"/>
  <c r="G420" i="4" s="1"/>
  <c r="F434" i="4"/>
  <c r="G434" i="4" s="1"/>
  <c r="F448" i="4"/>
  <c r="G448" i="4" s="1"/>
  <c r="F462" i="4"/>
  <c r="G462" i="4" s="1"/>
  <c r="F476" i="4"/>
  <c r="G476" i="4" s="1"/>
  <c r="F490" i="4"/>
  <c r="G490" i="4" s="1"/>
  <c r="F503" i="4"/>
  <c r="G503" i="4" s="1"/>
  <c r="F515" i="4"/>
  <c r="G515" i="4" s="1"/>
  <c r="F527" i="4"/>
  <c r="G527" i="4" s="1"/>
  <c r="F539" i="4"/>
  <c r="G539" i="4" s="1"/>
  <c r="F551" i="4"/>
  <c r="G551" i="4" s="1"/>
  <c r="F563" i="4"/>
  <c r="G563" i="4" s="1"/>
  <c r="F575" i="4"/>
  <c r="G575" i="4" s="1"/>
  <c r="F587" i="4"/>
  <c r="G587" i="4" s="1"/>
  <c r="F599" i="4"/>
  <c r="G599" i="4" s="1"/>
  <c r="F611" i="4"/>
  <c r="G611" i="4" s="1"/>
  <c r="F623" i="4"/>
  <c r="G623" i="4" s="1"/>
  <c r="F635" i="4"/>
  <c r="G635" i="4" s="1"/>
  <c r="F647" i="4"/>
  <c r="G647" i="4" s="1"/>
  <c r="F659" i="4"/>
  <c r="G659" i="4" s="1"/>
  <c r="F671" i="4"/>
  <c r="G671" i="4" s="1"/>
  <c r="F683" i="4"/>
  <c r="G683" i="4" s="1"/>
  <c r="F695" i="4"/>
  <c r="G695" i="4" s="1"/>
  <c r="F707" i="4"/>
  <c r="G707" i="4" s="1"/>
  <c r="F719" i="4"/>
  <c r="G719" i="4" s="1"/>
  <c r="F731" i="4"/>
  <c r="G731" i="4" s="1"/>
  <c r="F743" i="4"/>
  <c r="G743" i="4" s="1"/>
  <c r="F755" i="4"/>
  <c r="G755" i="4" s="1"/>
  <c r="F767" i="4"/>
  <c r="G767" i="4" s="1"/>
  <c r="F779" i="4"/>
  <c r="G779" i="4" s="1"/>
  <c r="F791" i="4"/>
  <c r="G791" i="4" s="1"/>
  <c r="F803" i="4"/>
  <c r="G803" i="4" s="1"/>
  <c r="F815" i="4"/>
  <c r="G815" i="4" s="1"/>
  <c r="F827" i="4"/>
  <c r="G827" i="4" s="1"/>
  <c r="F839" i="4"/>
  <c r="G839" i="4" s="1"/>
  <c r="F851" i="4"/>
  <c r="G851" i="4" s="1"/>
  <c r="F863" i="4"/>
  <c r="G863" i="4" s="1"/>
  <c r="F875" i="4"/>
  <c r="G875" i="4" s="1"/>
  <c r="F887" i="4"/>
  <c r="G887" i="4" s="1"/>
  <c r="F899" i="4"/>
  <c r="G899" i="4" s="1"/>
  <c r="F911" i="4"/>
  <c r="G911" i="4" s="1"/>
  <c r="F923" i="4"/>
  <c r="G923" i="4" s="1"/>
  <c r="F935" i="4"/>
  <c r="G935" i="4" s="1"/>
  <c r="F947" i="4"/>
  <c r="G947" i="4" s="1"/>
  <c r="F959" i="4"/>
  <c r="G959" i="4" s="1"/>
  <c r="F971" i="4"/>
  <c r="G971" i="4" s="1"/>
  <c r="F983" i="4"/>
  <c r="G983" i="4" s="1"/>
  <c r="F995" i="4"/>
  <c r="G995" i="4" s="1"/>
  <c r="F1007" i="4"/>
  <c r="G1007" i="4" s="1"/>
  <c r="O1507" i="4"/>
  <c r="P1507" i="4" s="1"/>
  <c r="O1404" i="4"/>
  <c r="P1404" i="4" s="1"/>
  <c r="O1950" i="4"/>
  <c r="P1950" i="4" s="1"/>
  <c r="F100" i="4"/>
  <c r="G100" i="4" s="1"/>
  <c r="I100" i="4" s="1"/>
  <c r="J100" i="4" s="1"/>
  <c r="K100" i="4" s="1"/>
  <c r="F196" i="4"/>
  <c r="G196" i="4" s="1"/>
  <c r="I196" i="4" s="1"/>
  <c r="F292" i="4"/>
  <c r="G292" i="4" s="1"/>
  <c r="I292" i="4" s="1"/>
  <c r="I618" i="4" s="1" a="1"/>
  <c r="I618" i="4" s="1"/>
  <c r="F388" i="4"/>
  <c r="G388" i="4" s="1"/>
  <c r="F477" i="4"/>
  <c r="G477" i="4" s="1"/>
  <c r="F552" i="4"/>
  <c r="G552" i="4" s="1"/>
  <c r="F624" i="4"/>
  <c r="G624" i="4" s="1"/>
  <c r="F696" i="4"/>
  <c r="G696" i="4" s="1"/>
  <c r="F768" i="4"/>
  <c r="G768" i="4" s="1"/>
  <c r="F840" i="4"/>
  <c r="G840" i="4" s="1"/>
  <c r="F895" i="4"/>
  <c r="G895" i="4" s="1"/>
  <c r="F943" i="4"/>
  <c r="G943" i="4" s="1"/>
  <c r="F991" i="4"/>
  <c r="G991" i="4" s="1"/>
  <c r="F1023" i="4"/>
  <c r="G1023" i="4" s="1"/>
  <c r="F1047" i="4"/>
  <c r="G1047" i="4" s="1"/>
  <c r="F1068" i="4"/>
  <c r="G1068" i="4" s="1"/>
  <c r="F1083" i="4"/>
  <c r="G1083" i="4" s="1"/>
  <c r="F1100" i="4"/>
  <c r="G1100" i="4" s="1"/>
  <c r="F1114" i="4"/>
  <c r="G1114" i="4" s="1"/>
  <c r="F1128" i="4"/>
  <c r="G1128" i="4" s="1"/>
  <c r="F1142" i="4"/>
  <c r="G1142" i="4" s="1"/>
  <c r="F1158" i="4"/>
  <c r="G1158" i="4" s="1"/>
  <c r="F1172" i="4"/>
  <c r="G1172" i="4" s="1"/>
  <c r="F1186" i="4"/>
  <c r="G1186" i="4" s="1"/>
  <c r="F1200" i="4"/>
  <c r="G1200" i="4" s="1"/>
  <c r="F1214" i="4"/>
  <c r="G1214" i="4" s="1"/>
  <c r="F1230" i="4"/>
  <c r="G1230" i="4" s="1"/>
  <c r="F1244" i="4"/>
  <c r="G1244" i="4" s="1"/>
  <c r="F1258" i="4"/>
  <c r="G1258" i="4" s="1"/>
  <c r="F1272" i="4"/>
  <c r="G1272" i="4" s="1"/>
  <c r="F1286" i="4"/>
  <c r="G1286" i="4" s="1"/>
  <c r="F1302" i="4"/>
  <c r="G1302" i="4" s="1"/>
  <c r="F1316" i="4"/>
  <c r="G1316" i="4" s="1"/>
  <c r="F1330" i="4"/>
  <c r="G1330" i="4" s="1"/>
  <c r="F1344" i="4"/>
  <c r="G1344" i="4" s="1"/>
  <c r="F1358" i="4"/>
  <c r="G1358" i="4" s="1"/>
  <c r="F1374" i="4"/>
  <c r="G1374" i="4" s="1"/>
  <c r="F1388" i="4"/>
  <c r="G1388" i="4" s="1"/>
  <c r="F1402" i="4"/>
  <c r="G1402" i="4" s="1"/>
  <c r="F1416" i="4"/>
  <c r="G1416" i="4" s="1"/>
  <c r="F1430" i="4"/>
  <c r="G1430" i="4" s="1"/>
  <c r="F1446" i="4"/>
  <c r="G1446" i="4" s="1"/>
  <c r="F1458" i="4"/>
  <c r="G1458" i="4" s="1"/>
  <c r="F1470" i="4"/>
  <c r="G1470" i="4" s="1"/>
  <c r="F1482" i="4"/>
  <c r="G1482" i="4" s="1"/>
  <c r="F1494" i="4"/>
  <c r="G1494" i="4" s="1"/>
  <c r="F1506" i="4"/>
  <c r="G1506" i="4" s="1"/>
  <c r="F1518" i="4"/>
  <c r="G1518" i="4" s="1"/>
  <c r="F1530" i="4"/>
  <c r="G1530" i="4" s="1"/>
  <c r="F1542" i="4"/>
  <c r="G1542" i="4" s="1"/>
  <c r="F1554" i="4"/>
  <c r="G1554" i="4" s="1"/>
  <c r="F1566" i="4"/>
  <c r="G1566" i="4" s="1"/>
  <c r="F1578" i="4"/>
  <c r="G1578" i="4" s="1"/>
  <c r="F1590" i="4"/>
  <c r="G1590" i="4" s="1"/>
  <c r="F1602" i="4"/>
  <c r="G1602" i="4" s="1"/>
  <c r="F1614" i="4"/>
  <c r="G1614" i="4" s="1"/>
  <c r="F1626" i="4"/>
  <c r="G1626" i="4" s="1"/>
  <c r="F1638" i="4"/>
  <c r="G1638" i="4" s="1"/>
  <c r="F1650" i="4"/>
  <c r="G1650" i="4" s="1"/>
  <c r="F1662" i="4"/>
  <c r="G1662" i="4" s="1"/>
  <c r="F1674" i="4"/>
  <c r="G1674" i="4" s="1"/>
  <c r="F1686" i="4"/>
  <c r="G1686" i="4" s="1"/>
  <c r="F1698" i="4"/>
  <c r="G1698" i="4" s="1"/>
  <c r="F1710" i="4"/>
  <c r="G1710" i="4" s="1"/>
  <c r="F1722" i="4"/>
  <c r="G1722" i="4" s="1"/>
  <c r="F1734" i="4"/>
  <c r="G1734" i="4" s="1"/>
  <c r="F1746" i="4"/>
  <c r="G1746" i="4" s="1"/>
  <c r="F1758" i="4"/>
  <c r="G1758" i="4" s="1"/>
  <c r="F1770" i="4"/>
  <c r="G1770" i="4" s="1"/>
  <c r="F1782" i="4"/>
  <c r="G1782" i="4" s="1"/>
  <c r="F1794" i="4"/>
  <c r="G1794" i="4" s="1"/>
  <c r="F1806" i="4"/>
  <c r="G1806" i="4" s="1"/>
  <c r="F1818" i="4"/>
  <c r="G1818" i="4" s="1"/>
  <c r="F1830" i="4"/>
  <c r="G1830" i="4" s="1"/>
  <c r="F1842" i="4"/>
  <c r="G1842" i="4" s="1"/>
  <c r="F1854" i="4"/>
  <c r="G1854" i="4" s="1"/>
  <c r="F1866" i="4"/>
  <c r="G1866" i="4" s="1"/>
  <c r="F1878" i="4"/>
  <c r="G1878" i="4" s="1"/>
  <c r="F1890" i="4"/>
  <c r="G1890" i="4" s="1"/>
  <c r="F1902" i="4"/>
  <c r="G1902" i="4" s="1"/>
  <c r="F1914" i="4"/>
  <c r="G1914" i="4" s="1"/>
  <c r="F1926" i="4"/>
  <c r="G1926" i="4" s="1"/>
  <c r="F1938" i="4"/>
  <c r="G1938" i="4" s="1"/>
  <c r="O1634" i="4"/>
  <c r="P1634" i="4" s="1"/>
  <c r="F12" i="4"/>
  <c r="G12" i="4" s="1"/>
  <c r="I12" i="4" s="1"/>
  <c r="I338" i="4" s="1" a="1"/>
  <c r="I338" i="4" s="1"/>
  <c r="F110" i="4"/>
  <c r="G110" i="4" s="1"/>
  <c r="I110" i="4" s="1"/>
  <c r="J110" i="4" s="1"/>
  <c r="K110" i="4" s="1"/>
  <c r="F206" i="4"/>
  <c r="G206" i="4" s="1"/>
  <c r="I206" i="4" s="1"/>
  <c r="J206" i="4" s="1"/>
  <c r="K206" i="4" s="1"/>
  <c r="F302" i="4"/>
  <c r="G302" i="4" s="1"/>
  <c r="I302" i="4" s="1"/>
  <c r="J302" i="4" s="1"/>
  <c r="K302" i="4" s="1"/>
  <c r="F398" i="4"/>
  <c r="G398" i="4" s="1"/>
  <c r="F486" i="4"/>
  <c r="G486" i="4" s="1"/>
  <c r="F559" i="4"/>
  <c r="G559" i="4" s="1"/>
  <c r="F631" i="4"/>
  <c r="G631" i="4" s="1"/>
  <c r="F703" i="4"/>
  <c r="G703" i="4" s="1"/>
  <c r="F775" i="4"/>
  <c r="G775" i="4" s="1"/>
  <c r="F847" i="4"/>
  <c r="G847" i="4" s="1"/>
  <c r="F900" i="4"/>
  <c r="G900" i="4" s="1"/>
  <c r="F948" i="4"/>
  <c r="G948" i="4" s="1"/>
  <c r="F996" i="4"/>
  <c r="G996" i="4" s="1"/>
  <c r="F1027" i="4"/>
  <c r="G1027" i="4" s="1"/>
  <c r="F1051" i="4"/>
  <c r="G1051" i="4" s="1"/>
  <c r="F1069" i="4"/>
  <c r="G1069" i="4" s="1"/>
  <c r="F1087" i="4"/>
  <c r="G1087" i="4" s="1"/>
  <c r="F1101" i="4"/>
  <c r="G1101" i="4" s="1"/>
  <c r="F1115" i="4"/>
  <c r="G1115" i="4" s="1"/>
  <c r="F1129" i="4"/>
  <c r="G1129" i="4" s="1"/>
  <c r="F1143" i="4"/>
  <c r="G1143" i="4" s="1"/>
  <c r="F1159" i="4"/>
  <c r="G1159" i="4" s="1"/>
  <c r="F1173" i="4"/>
  <c r="G1173" i="4" s="1"/>
  <c r="F1187" i="4"/>
  <c r="G1187" i="4" s="1"/>
  <c r="F1201" i="4"/>
  <c r="G1201" i="4" s="1"/>
  <c r="F1215" i="4"/>
  <c r="G1215" i="4" s="1"/>
  <c r="F1231" i="4"/>
  <c r="G1231" i="4" s="1"/>
  <c r="F1245" i="4"/>
  <c r="G1245" i="4" s="1"/>
  <c r="F1259" i="4"/>
  <c r="G1259" i="4" s="1"/>
  <c r="F1273" i="4"/>
  <c r="G1273" i="4" s="1"/>
  <c r="F1287" i="4"/>
  <c r="G1287" i="4" s="1"/>
  <c r="F1303" i="4"/>
  <c r="G1303" i="4" s="1"/>
  <c r="F1317" i="4"/>
  <c r="G1317" i="4" s="1"/>
  <c r="F1331" i="4"/>
  <c r="G1331" i="4" s="1"/>
  <c r="F1345" i="4"/>
  <c r="G1345" i="4" s="1"/>
  <c r="F1359" i="4"/>
  <c r="G1359" i="4" s="1"/>
  <c r="F1375" i="4"/>
  <c r="G1375" i="4" s="1"/>
  <c r="F1389" i="4"/>
  <c r="G1389" i="4" s="1"/>
  <c r="F1403" i="4"/>
  <c r="G1403" i="4" s="1"/>
  <c r="F1417" i="4"/>
  <c r="G1417" i="4" s="1"/>
  <c r="F1431" i="4"/>
  <c r="G1431" i="4" s="1"/>
  <c r="F1447" i="4"/>
  <c r="G1447" i="4" s="1"/>
  <c r="F1459" i="4"/>
  <c r="G1459" i="4" s="1"/>
  <c r="F1471" i="4"/>
  <c r="G1471" i="4" s="1"/>
  <c r="F1483" i="4"/>
  <c r="G1483" i="4" s="1"/>
  <c r="F1495" i="4"/>
  <c r="G1495" i="4" s="1"/>
  <c r="F1507" i="4"/>
  <c r="G1507" i="4" s="1"/>
  <c r="F1519" i="4"/>
  <c r="G1519" i="4" s="1"/>
  <c r="F1531" i="4"/>
  <c r="G1531" i="4" s="1"/>
  <c r="F1543" i="4"/>
  <c r="G1543" i="4" s="1"/>
  <c r="F1555" i="4"/>
  <c r="G1555" i="4" s="1"/>
  <c r="F1567" i="4"/>
  <c r="G1567" i="4" s="1"/>
  <c r="F1579" i="4"/>
  <c r="G1579" i="4" s="1"/>
  <c r="F1591" i="4"/>
  <c r="G1591" i="4" s="1"/>
  <c r="F1603" i="4"/>
  <c r="G1603" i="4" s="1"/>
  <c r="F1615" i="4"/>
  <c r="G1615" i="4" s="1"/>
  <c r="F1627" i="4"/>
  <c r="G1627" i="4" s="1"/>
  <c r="F1639" i="4"/>
  <c r="G1639" i="4" s="1"/>
  <c r="F1651" i="4"/>
  <c r="G1651" i="4" s="1"/>
  <c r="F1663" i="4"/>
  <c r="G1663" i="4" s="1"/>
  <c r="F1675" i="4"/>
  <c r="G1675" i="4" s="1"/>
  <c r="F1687" i="4"/>
  <c r="G1687" i="4" s="1"/>
  <c r="F1699" i="4"/>
  <c r="G1699" i="4" s="1"/>
  <c r="F1711" i="4"/>
  <c r="G1711" i="4" s="1"/>
  <c r="F1723" i="4"/>
  <c r="G1723" i="4" s="1"/>
  <c r="F1735" i="4"/>
  <c r="G1735" i="4" s="1"/>
  <c r="F1747" i="4"/>
  <c r="G1747" i="4" s="1"/>
  <c r="F1759" i="4"/>
  <c r="G1759" i="4" s="1"/>
  <c r="F1771" i="4"/>
  <c r="G1771" i="4" s="1"/>
  <c r="F1783" i="4"/>
  <c r="G1783" i="4" s="1"/>
  <c r="F1795" i="4"/>
  <c r="G1795" i="4" s="1"/>
  <c r="F1807" i="4"/>
  <c r="G1807" i="4" s="1"/>
  <c r="F1819" i="4"/>
  <c r="G1819" i="4" s="1"/>
  <c r="F1831" i="4"/>
  <c r="G1831" i="4" s="1"/>
  <c r="F1843" i="4"/>
  <c r="G1843" i="4" s="1"/>
  <c r="F1855" i="4"/>
  <c r="G1855" i="4" s="1"/>
  <c r="F1867" i="4"/>
  <c r="G1867" i="4" s="1"/>
  <c r="F1879" i="4"/>
  <c r="G1879" i="4" s="1"/>
  <c r="F1891" i="4"/>
  <c r="G1891" i="4" s="1"/>
  <c r="F1903" i="4"/>
  <c r="G1903" i="4" s="1"/>
  <c r="F1915" i="4"/>
  <c r="G1915" i="4" s="1"/>
  <c r="O1704" i="4"/>
  <c r="P1704" i="4" s="1"/>
  <c r="F18" i="4"/>
  <c r="G18" i="4" s="1"/>
  <c r="I18" i="4" s="1"/>
  <c r="J18" i="4" s="1"/>
  <c r="K18" i="4" s="1"/>
  <c r="F115" i="4"/>
  <c r="G115" i="4" s="1"/>
  <c r="I115" i="4" s="1"/>
  <c r="J115" i="4" s="1"/>
  <c r="K115" i="4" s="1"/>
  <c r="F211" i="4"/>
  <c r="G211" i="4" s="1"/>
  <c r="I211" i="4" s="1"/>
  <c r="F307" i="4"/>
  <c r="G307" i="4" s="1"/>
  <c r="I307" i="4" s="1"/>
  <c r="L307" i="4" s="1"/>
  <c r="F403" i="4"/>
  <c r="G403" i="4" s="1"/>
  <c r="F492" i="4"/>
  <c r="G492" i="4" s="1"/>
  <c r="F564" i="4"/>
  <c r="G564" i="4" s="1"/>
  <c r="F636" i="4"/>
  <c r="G636" i="4" s="1"/>
  <c r="F708" i="4"/>
  <c r="G708" i="4" s="1"/>
  <c r="F780" i="4"/>
  <c r="G780" i="4" s="1"/>
  <c r="F852" i="4"/>
  <c r="G852" i="4" s="1"/>
  <c r="F902" i="4"/>
  <c r="G902" i="4" s="1"/>
  <c r="F950" i="4"/>
  <c r="G950" i="4" s="1"/>
  <c r="F998" i="4"/>
  <c r="G998" i="4" s="1"/>
  <c r="F1031" i="4"/>
  <c r="G1031" i="4" s="1"/>
  <c r="F1055" i="4"/>
  <c r="G1055" i="4" s="1"/>
  <c r="F1070" i="4"/>
  <c r="G1070" i="4" s="1"/>
  <c r="F1088" i="4"/>
  <c r="G1088" i="4" s="1"/>
  <c r="F1102" i="4"/>
  <c r="G1102" i="4" s="1"/>
  <c r="F1116" i="4"/>
  <c r="G1116" i="4" s="1"/>
  <c r="F1130" i="4"/>
  <c r="G1130" i="4" s="1"/>
  <c r="F1146" i="4"/>
  <c r="G1146" i="4" s="1"/>
  <c r="F1160" i="4"/>
  <c r="G1160" i="4" s="1"/>
  <c r="F1174" i="4"/>
  <c r="G1174" i="4" s="1"/>
  <c r="F1188" i="4"/>
  <c r="G1188" i="4" s="1"/>
  <c r="F1202" i="4"/>
  <c r="G1202" i="4" s="1"/>
  <c r="F1218" i="4"/>
  <c r="G1218" i="4" s="1"/>
  <c r="F1232" i="4"/>
  <c r="G1232" i="4" s="1"/>
  <c r="F1246" i="4"/>
  <c r="G1246" i="4" s="1"/>
  <c r="F1260" i="4"/>
  <c r="G1260" i="4" s="1"/>
  <c r="F1274" i="4"/>
  <c r="G1274" i="4" s="1"/>
  <c r="F1290" i="4"/>
  <c r="G1290" i="4" s="1"/>
  <c r="F1304" i="4"/>
  <c r="G1304" i="4" s="1"/>
  <c r="F1318" i="4"/>
  <c r="G1318" i="4" s="1"/>
  <c r="F1332" i="4"/>
  <c r="G1332" i="4" s="1"/>
  <c r="F1346" i="4"/>
  <c r="G1346" i="4" s="1"/>
  <c r="F1362" i="4"/>
  <c r="G1362" i="4" s="1"/>
  <c r="F1376" i="4"/>
  <c r="G1376" i="4" s="1"/>
  <c r="F1390" i="4"/>
  <c r="G1390" i="4" s="1"/>
  <c r="F1404" i="4"/>
  <c r="G1404" i="4" s="1"/>
  <c r="F1418" i="4"/>
  <c r="G1418" i="4" s="1"/>
  <c r="F1434" i="4"/>
  <c r="G1434" i="4" s="1"/>
  <c r="F1448" i="4"/>
  <c r="G1448" i="4" s="1"/>
  <c r="F1460" i="4"/>
  <c r="G1460" i="4" s="1"/>
  <c r="F1472" i="4"/>
  <c r="G1472" i="4" s="1"/>
  <c r="F1484" i="4"/>
  <c r="G1484" i="4" s="1"/>
  <c r="F1496" i="4"/>
  <c r="G1496" i="4" s="1"/>
  <c r="F1508" i="4"/>
  <c r="G1508" i="4" s="1"/>
  <c r="F1520" i="4"/>
  <c r="G1520" i="4" s="1"/>
  <c r="F1532" i="4"/>
  <c r="G1532" i="4" s="1"/>
  <c r="F1544" i="4"/>
  <c r="G1544" i="4" s="1"/>
  <c r="F1556" i="4"/>
  <c r="G1556" i="4" s="1"/>
  <c r="F1568" i="4"/>
  <c r="G1568" i="4" s="1"/>
  <c r="F1580" i="4"/>
  <c r="G1580" i="4" s="1"/>
  <c r="F1592" i="4"/>
  <c r="G1592" i="4" s="1"/>
  <c r="F1604" i="4"/>
  <c r="G1604" i="4" s="1"/>
  <c r="F1616" i="4"/>
  <c r="G1616" i="4" s="1"/>
  <c r="O1788" i="4"/>
  <c r="P1788" i="4" s="1"/>
  <c r="F29" i="4"/>
  <c r="G29" i="4" s="1"/>
  <c r="I29" i="4" s="1"/>
  <c r="J29" i="4" s="1"/>
  <c r="K29" i="4" s="1"/>
  <c r="F125" i="4"/>
  <c r="G125" i="4" s="1"/>
  <c r="I125" i="4" s="1"/>
  <c r="J125" i="4" s="1"/>
  <c r="K125" i="4" s="1"/>
  <c r="F221" i="4"/>
  <c r="G221" i="4" s="1"/>
  <c r="I221" i="4" s="1"/>
  <c r="J221" i="4" s="1"/>
  <c r="K221" i="4" s="1"/>
  <c r="F317" i="4"/>
  <c r="G317" i="4" s="1"/>
  <c r="I317" i="4" s="1"/>
  <c r="F413" i="4"/>
  <c r="G413" i="4" s="1"/>
  <c r="F499" i="4"/>
  <c r="G499" i="4" s="1"/>
  <c r="F571" i="4"/>
  <c r="G571" i="4" s="1"/>
  <c r="F643" i="4"/>
  <c r="G643" i="4" s="1"/>
  <c r="F715" i="4"/>
  <c r="G715" i="4" s="1"/>
  <c r="F787" i="4"/>
  <c r="G787" i="4" s="1"/>
  <c r="F859" i="4"/>
  <c r="G859" i="4" s="1"/>
  <c r="F907" i="4"/>
  <c r="G907" i="4" s="1"/>
  <c r="F955" i="4"/>
  <c r="G955" i="4" s="1"/>
  <c r="F1003" i="4"/>
  <c r="G1003" i="4" s="1"/>
  <c r="F1032" i="4"/>
  <c r="G1032" i="4" s="1"/>
  <c r="F1056" i="4"/>
  <c r="G1056" i="4" s="1"/>
  <c r="F1071" i="4"/>
  <c r="G1071" i="4" s="1"/>
  <c r="F1089" i="4"/>
  <c r="G1089" i="4" s="1"/>
  <c r="F1103" i="4"/>
  <c r="G1103" i="4" s="1"/>
  <c r="F1117" i="4"/>
  <c r="G1117" i="4" s="1"/>
  <c r="F1131" i="4"/>
  <c r="G1131" i="4" s="1"/>
  <c r="F1147" i="4"/>
  <c r="G1147" i="4" s="1"/>
  <c r="F1161" i="4"/>
  <c r="G1161" i="4" s="1"/>
  <c r="F1175" i="4"/>
  <c r="G1175" i="4" s="1"/>
  <c r="F1189" i="4"/>
  <c r="G1189" i="4" s="1"/>
  <c r="F1203" i="4"/>
  <c r="G1203" i="4" s="1"/>
  <c r="F1219" i="4"/>
  <c r="G1219" i="4" s="1"/>
  <c r="F1233" i="4"/>
  <c r="G1233" i="4" s="1"/>
  <c r="F1247" i="4"/>
  <c r="G1247" i="4" s="1"/>
  <c r="F1261" i="4"/>
  <c r="G1261" i="4" s="1"/>
  <c r="F1275" i="4"/>
  <c r="G1275" i="4" s="1"/>
  <c r="F1291" i="4"/>
  <c r="G1291" i="4" s="1"/>
  <c r="F1305" i="4"/>
  <c r="G1305" i="4" s="1"/>
  <c r="F1319" i="4"/>
  <c r="G1319" i="4" s="1"/>
  <c r="F1333" i="4"/>
  <c r="G1333" i="4" s="1"/>
  <c r="F1347" i="4"/>
  <c r="G1347" i="4" s="1"/>
  <c r="F1363" i="4"/>
  <c r="G1363" i="4" s="1"/>
  <c r="F1377" i="4"/>
  <c r="G1377" i="4" s="1"/>
  <c r="F1391" i="4"/>
  <c r="G1391" i="4" s="1"/>
  <c r="F1405" i="4"/>
  <c r="G1405" i="4" s="1"/>
  <c r="F1419" i="4"/>
  <c r="G1419" i="4" s="1"/>
  <c r="F1435" i="4"/>
  <c r="G1435" i="4" s="1"/>
  <c r="F1449" i="4"/>
  <c r="G1449" i="4" s="1"/>
  <c r="F1461" i="4"/>
  <c r="G1461" i="4" s="1"/>
  <c r="F1473" i="4"/>
  <c r="G1473" i="4" s="1"/>
  <c r="F1485" i="4"/>
  <c r="G1485" i="4" s="1"/>
  <c r="F1497" i="4"/>
  <c r="G1497" i="4" s="1"/>
  <c r="F1509" i="4"/>
  <c r="G1509" i="4" s="1"/>
  <c r="F1521" i="4"/>
  <c r="G1521" i="4" s="1"/>
  <c r="F1533" i="4"/>
  <c r="G1533" i="4" s="1"/>
  <c r="F1545" i="4"/>
  <c r="G1545" i="4" s="1"/>
  <c r="F1557" i="4"/>
  <c r="G1557" i="4" s="1"/>
  <c r="F1569" i="4"/>
  <c r="G1569" i="4" s="1"/>
  <c r="F1581" i="4"/>
  <c r="G1581" i="4" s="1"/>
  <c r="F1593" i="4"/>
  <c r="G1593" i="4" s="1"/>
  <c r="F1605" i="4"/>
  <c r="G1605" i="4" s="1"/>
  <c r="F1617" i="4"/>
  <c r="G1617" i="4" s="1"/>
  <c r="F1629" i="4"/>
  <c r="G1629" i="4" s="1"/>
  <c r="F1641" i="4"/>
  <c r="G1641" i="4" s="1"/>
  <c r="F1653" i="4"/>
  <c r="G1653" i="4" s="1"/>
  <c r="F1665" i="4"/>
  <c r="G1665" i="4" s="1"/>
  <c r="F1677" i="4"/>
  <c r="G1677" i="4" s="1"/>
  <c r="F1689" i="4"/>
  <c r="G1689" i="4" s="1"/>
  <c r="F1701" i="4"/>
  <c r="G1701" i="4" s="1"/>
  <c r="F1713" i="4"/>
  <c r="G1713" i="4" s="1"/>
  <c r="F1725" i="4"/>
  <c r="G1725" i="4" s="1"/>
  <c r="F1737" i="4"/>
  <c r="G1737" i="4" s="1"/>
  <c r="F1749" i="4"/>
  <c r="G1749" i="4" s="1"/>
  <c r="F1761" i="4"/>
  <c r="G1761" i="4" s="1"/>
  <c r="F1773" i="4"/>
  <c r="G1773" i="4" s="1"/>
  <c r="F1785" i="4"/>
  <c r="G1785" i="4" s="1"/>
  <c r="F1797" i="4"/>
  <c r="G1797" i="4" s="1"/>
  <c r="F1809" i="4"/>
  <c r="G1809" i="4" s="1"/>
  <c r="F1821" i="4"/>
  <c r="G1821" i="4" s="1"/>
  <c r="F1833" i="4"/>
  <c r="G1833" i="4" s="1"/>
  <c r="F1845" i="4"/>
  <c r="G1845" i="4" s="1"/>
  <c r="F1857" i="4"/>
  <c r="G1857" i="4" s="1"/>
  <c r="F1869" i="4"/>
  <c r="G1869" i="4" s="1"/>
  <c r="F1881" i="4"/>
  <c r="G1881" i="4" s="1"/>
  <c r="F1893" i="4"/>
  <c r="G1893" i="4" s="1"/>
  <c r="F1905" i="4"/>
  <c r="G1905" i="4" s="1"/>
  <c r="F1917" i="4"/>
  <c r="G1917" i="4" s="1"/>
  <c r="F1929" i="4"/>
  <c r="G1929" i="4" s="1"/>
  <c r="F1941" i="4"/>
  <c r="G1941" i="4" s="1"/>
  <c r="F1953" i="4"/>
  <c r="G1953" i="4" s="1"/>
  <c r="O1825" i="4"/>
  <c r="P1825" i="4" s="1"/>
  <c r="F37" i="4"/>
  <c r="G37" i="4" s="1"/>
  <c r="I37" i="4" s="1"/>
  <c r="J37" i="4" s="1"/>
  <c r="K37" i="4" s="1"/>
  <c r="F133" i="4"/>
  <c r="G133" i="4" s="1"/>
  <c r="I133" i="4" s="1"/>
  <c r="J133" i="4" s="1"/>
  <c r="K133" i="4" s="1"/>
  <c r="F229" i="4"/>
  <c r="G229" i="4" s="1"/>
  <c r="I229" i="4" s="1"/>
  <c r="J229" i="4" s="1"/>
  <c r="K229" i="4" s="1"/>
  <c r="F325" i="4"/>
  <c r="G325" i="4" s="1"/>
  <c r="I325" i="4" s="1"/>
  <c r="J325" i="4" s="1"/>
  <c r="K325" i="4" s="1"/>
  <c r="F421" i="4"/>
  <c r="G421" i="4" s="1"/>
  <c r="F504" i="4"/>
  <c r="G504" i="4" s="1"/>
  <c r="F576" i="4"/>
  <c r="G576" i="4" s="1"/>
  <c r="F648" i="4"/>
  <c r="G648" i="4" s="1"/>
  <c r="F720" i="4"/>
  <c r="G720" i="4" s="1"/>
  <c r="F792" i="4"/>
  <c r="G792" i="4" s="1"/>
  <c r="F864" i="4"/>
  <c r="G864" i="4" s="1"/>
  <c r="F912" i="4"/>
  <c r="G912" i="4" s="1"/>
  <c r="F960" i="4"/>
  <c r="G960" i="4" s="1"/>
  <c r="F1008" i="4"/>
  <c r="G1008" i="4" s="1"/>
  <c r="F1033" i="4"/>
  <c r="G1033" i="4" s="1"/>
  <c r="F1057" i="4"/>
  <c r="G1057" i="4" s="1"/>
  <c r="F1075" i="4"/>
  <c r="G1075" i="4" s="1"/>
  <c r="F1090" i="4"/>
  <c r="G1090" i="4" s="1"/>
  <c r="F1104" i="4"/>
  <c r="G1104" i="4" s="1"/>
  <c r="F1118" i="4"/>
  <c r="G1118" i="4" s="1"/>
  <c r="F1134" i="4"/>
  <c r="G1134" i="4" s="1"/>
  <c r="F1148" i="4"/>
  <c r="G1148" i="4" s="1"/>
  <c r="F1162" i="4"/>
  <c r="G1162" i="4" s="1"/>
  <c r="F1176" i="4"/>
  <c r="G1176" i="4" s="1"/>
  <c r="F1190" i="4"/>
  <c r="G1190" i="4" s="1"/>
  <c r="F1206" i="4"/>
  <c r="G1206" i="4" s="1"/>
  <c r="F1220" i="4"/>
  <c r="G1220" i="4" s="1"/>
  <c r="F1234" i="4"/>
  <c r="G1234" i="4" s="1"/>
  <c r="F1248" i="4"/>
  <c r="G1248" i="4" s="1"/>
  <c r="F1262" i="4"/>
  <c r="G1262" i="4" s="1"/>
  <c r="F1278" i="4"/>
  <c r="G1278" i="4" s="1"/>
  <c r="F1292" i="4"/>
  <c r="G1292" i="4" s="1"/>
  <c r="F1306" i="4"/>
  <c r="G1306" i="4" s="1"/>
  <c r="F1320" i="4"/>
  <c r="G1320" i="4" s="1"/>
  <c r="F1334" i="4"/>
  <c r="G1334" i="4" s="1"/>
  <c r="F1350" i="4"/>
  <c r="G1350" i="4" s="1"/>
  <c r="F1364" i="4"/>
  <c r="G1364" i="4" s="1"/>
  <c r="F1378" i="4"/>
  <c r="G1378" i="4" s="1"/>
  <c r="F1392" i="4"/>
  <c r="G1392" i="4" s="1"/>
  <c r="F1406" i="4"/>
  <c r="G1406" i="4" s="1"/>
  <c r="F1422" i="4"/>
  <c r="G1422" i="4" s="1"/>
  <c r="F1436" i="4"/>
  <c r="G1436" i="4" s="1"/>
  <c r="F1450" i="4"/>
  <c r="G1450" i="4" s="1"/>
  <c r="F1462" i="4"/>
  <c r="G1462" i="4" s="1"/>
  <c r="F1474" i="4"/>
  <c r="G1474" i="4" s="1"/>
  <c r="F1486" i="4"/>
  <c r="G1486" i="4" s="1"/>
  <c r="F1498" i="4"/>
  <c r="G1498" i="4" s="1"/>
  <c r="F1510" i="4"/>
  <c r="G1510" i="4" s="1"/>
  <c r="F1522" i="4"/>
  <c r="G1522" i="4" s="1"/>
  <c r="F1534" i="4"/>
  <c r="G1534" i="4" s="1"/>
  <c r="F1546" i="4"/>
  <c r="G1546" i="4" s="1"/>
  <c r="F1558" i="4"/>
  <c r="G1558" i="4" s="1"/>
  <c r="F1570" i="4"/>
  <c r="G1570" i="4" s="1"/>
  <c r="F1582" i="4"/>
  <c r="G1582" i="4" s="1"/>
  <c r="F1594" i="4"/>
  <c r="G1594" i="4" s="1"/>
  <c r="F1606" i="4"/>
  <c r="G1606" i="4" s="1"/>
  <c r="F1618" i="4"/>
  <c r="G1618" i="4" s="1"/>
  <c r="F1630" i="4"/>
  <c r="G1630" i="4" s="1"/>
  <c r="F1642" i="4"/>
  <c r="G1642" i="4" s="1"/>
  <c r="F1654" i="4"/>
  <c r="G1654" i="4" s="1"/>
  <c r="F1666" i="4"/>
  <c r="G1666" i="4" s="1"/>
  <c r="F1678" i="4"/>
  <c r="G1678" i="4" s="1"/>
  <c r="F1690" i="4"/>
  <c r="G1690" i="4" s="1"/>
  <c r="F1702" i="4"/>
  <c r="G1702" i="4" s="1"/>
  <c r="F1714" i="4"/>
  <c r="G1714" i="4" s="1"/>
  <c r="F1726" i="4"/>
  <c r="G1726" i="4" s="1"/>
  <c r="F1738" i="4"/>
  <c r="G1738" i="4" s="1"/>
  <c r="F1750" i="4"/>
  <c r="G1750" i="4" s="1"/>
  <c r="F1762" i="4"/>
  <c r="G1762" i="4" s="1"/>
  <c r="F1774" i="4"/>
  <c r="G1774" i="4" s="1"/>
  <c r="F1786" i="4"/>
  <c r="G1786" i="4" s="1"/>
  <c r="F1798" i="4"/>
  <c r="G1798" i="4" s="1"/>
  <c r="F1810" i="4"/>
  <c r="G1810" i="4" s="1"/>
  <c r="F1822" i="4"/>
  <c r="G1822" i="4" s="1"/>
  <c r="F1834" i="4"/>
  <c r="G1834" i="4" s="1"/>
  <c r="F1846" i="4"/>
  <c r="G1846" i="4" s="1"/>
  <c r="F1858" i="4"/>
  <c r="G1858" i="4" s="1"/>
  <c r="F1870" i="4"/>
  <c r="G1870" i="4" s="1"/>
  <c r="F1882" i="4"/>
  <c r="G1882" i="4" s="1"/>
  <c r="F1894" i="4"/>
  <c r="G1894" i="4" s="1"/>
  <c r="F1906" i="4"/>
  <c r="G1906" i="4" s="1"/>
  <c r="F1918" i="4"/>
  <c r="G1918" i="4" s="1"/>
  <c r="F1930" i="4"/>
  <c r="G1930" i="4" s="1"/>
  <c r="F1942" i="4"/>
  <c r="G1942" i="4" s="1"/>
  <c r="F1954" i="4"/>
  <c r="G1954" i="4" s="1"/>
  <c r="O1852" i="4"/>
  <c r="P1852" i="4" s="1"/>
  <c r="F44" i="4"/>
  <c r="G44" i="4" s="1"/>
  <c r="I44" i="4" s="1"/>
  <c r="J44" i="4" s="1"/>
  <c r="K44" i="4" s="1"/>
  <c r="F140" i="4"/>
  <c r="G140" i="4" s="1"/>
  <c r="I140" i="4" s="1"/>
  <c r="J140" i="4" s="1"/>
  <c r="K140" i="4" s="1"/>
  <c r="F236" i="4"/>
  <c r="G236" i="4" s="1"/>
  <c r="I236" i="4" s="1"/>
  <c r="J236" i="4" s="1"/>
  <c r="F332" i="4"/>
  <c r="G332" i="4" s="1"/>
  <c r="F428" i="4"/>
  <c r="G428" i="4" s="1"/>
  <c r="F511" i="4"/>
  <c r="G511" i="4" s="1"/>
  <c r="F583" i="4"/>
  <c r="G583" i="4" s="1"/>
  <c r="F655" i="4"/>
  <c r="F727" i="4"/>
  <c r="G727" i="4" s="1"/>
  <c r="F799" i="4"/>
  <c r="G799" i="4" s="1"/>
  <c r="F866" i="4"/>
  <c r="G866" i="4" s="1"/>
  <c r="F914" i="4"/>
  <c r="G914" i="4" s="1"/>
  <c r="F962" i="4"/>
  <c r="G962" i="4" s="1"/>
  <c r="F1009" i="4"/>
  <c r="G1009" i="4" s="1"/>
  <c r="F1034" i="4"/>
  <c r="G1034" i="4" s="1"/>
  <c r="F1058" i="4"/>
  <c r="G1058" i="4" s="1"/>
  <c r="F1076" i="4"/>
  <c r="G1076" i="4" s="1"/>
  <c r="F1091" i="4"/>
  <c r="G1091" i="4" s="1"/>
  <c r="F1105" i="4"/>
  <c r="G1105" i="4" s="1"/>
  <c r="F1119" i="4"/>
  <c r="G1119" i="4" s="1"/>
  <c r="F1135" i="4"/>
  <c r="G1135" i="4" s="1"/>
  <c r="F1149" i="4"/>
  <c r="G1149" i="4" s="1"/>
  <c r="F1163" i="4"/>
  <c r="G1163" i="4" s="1"/>
  <c r="F1177" i="4"/>
  <c r="G1177" i="4" s="1"/>
  <c r="F1191" i="4"/>
  <c r="G1191" i="4" s="1"/>
  <c r="F1207" i="4"/>
  <c r="G1207" i="4" s="1"/>
  <c r="F1221" i="4"/>
  <c r="G1221" i="4" s="1"/>
  <c r="F1235" i="4"/>
  <c r="G1235" i="4" s="1"/>
  <c r="F1249" i="4"/>
  <c r="G1249" i="4" s="1"/>
  <c r="F1263" i="4"/>
  <c r="G1263" i="4" s="1"/>
  <c r="F1279" i="4"/>
  <c r="G1279" i="4" s="1"/>
  <c r="F1293" i="4"/>
  <c r="G1293" i="4" s="1"/>
  <c r="F1307" i="4"/>
  <c r="G1307" i="4" s="1"/>
  <c r="F1321" i="4"/>
  <c r="G1321" i="4" s="1"/>
  <c r="F1335" i="4"/>
  <c r="G1335" i="4" s="1"/>
  <c r="F1351" i="4"/>
  <c r="G1351" i="4" s="1"/>
  <c r="F1365" i="4"/>
  <c r="G1365" i="4" s="1"/>
  <c r="F1379" i="4"/>
  <c r="G1379" i="4" s="1"/>
  <c r="F1393" i="4"/>
  <c r="G1393" i="4" s="1"/>
  <c r="F1407" i="4"/>
  <c r="G1407" i="4" s="1"/>
  <c r="F1423" i="4"/>
  <c r="G1423" i="4" s="1"/>
  <c r="F1437" i="4"/>
  <c r="G1437" i="4" s="1"/>
  <c r="F1451" i="4"/>
  <c r="G1451" i="4" s="1"/>
  <c r="F1463" i="4"/>
  <c r="G1463" i="4" s="1"/>
  <c r="F1475" i="4"/>
  <c r="G1475" i="4" s="1"/>
  <c r="F1487" i="4"/>
  <c r="G1487" i="4" s="1"/>
  <c r="F1499" i="4"/>
  <c r="G1499" i="4" s="1"/>
  <c r="F1511" i="4"/>
  <c r="G1511" i="4" s="1"/>
  <c r="F1523" i="4"/>
  <c r="G1523" i="4" s="1"/>
  <c r="F1535" i="4"/>
  <c r="G1535" i="4" s="1"/>
  <c r="F1547" i="4"/>
  <c r="G1547" i="4" s="1"/>
  <c r="F1559" i="4"/>
  <c r="G1559" i="4" s="1"/>
  <c r="F1571" i="4"/>
  <c r="G1571" i="4" s="1"/>
  <c r="F1583" i="4"/>
  <c r="G1583" i="4" s="1"/>
  <c r="F1595" i="4"/>
  <c r="G1595" i="4" s="1"/>
  <c r="F1607" i="4"/>
  <c r="G1607" i="4" s="1"/>
  <c r="F1619" i="4"/>
  <c r="G1619" i="4" s="1"/>
  <c r="F1631" i="4"/>
  <c r="G1631" i="4" s="1"/>
  <c r="F1643" i="4"/>
  <c r="G1643" i="4" s="1"/>
  <c r="F1655" i="4"/>
  <c r="G1655" i="4" s="1"/>
  <c r="F1667" i="4"/>
  <c r="G1667" i="4" s="1"/>
  <c r="F1679" i="4"/>
  <c r="G1679" i="4" s="1"/>
  <c r="F1691" i="4"/>
  <c r="G1691" i="4" s="1"/>
  <c r="F1703" i="4"/>
  <c r="G1703" i="4" s="1"/>
  <c r="F1715" i="4"/>
  <c r="G1715" i="4" s="1"/>
  <c r="F1727" i="4"/>
  <c r="G1727" i="4" s="1"/>
  <c r="F1739" i="4"/>
  <c r="G1739" i="4" s="1"/>
  <c r="F1751" i="4"/>
  <c r="G1751" i="4" s="1"/>
  <c r="F1763" i="4"/>
  <c r="G1763" i="4" s="1"/>
  <c r="F1775" i="4"/>
  <c r="G1775" i="4" s="1"/>
  <c r="F1787" i="4"/>
  <c r="G1787" i="4" s="1"/>
  <c r="F1799" i="4"/>
  <c r="G1799" i="4" s="1"/>
  <c r="F1811" i="4"/>
  <c r="G1811" i="4" s="1"/>
  <c r="F1823" i="4"/>
  <c r="G1823" i="4" s="1"/>
  <c r="F1835" i="4"/>
  <c r="G1835" i="4" s="1"/>
  <c r="F1847" i="4"/>
  <c r="G1847" i="4" s="1"/>
  <c r="F1859" i="4"/>
  <c r="G1859" i="4" s="1"/>
  <c r="F1871" i="4"/>
  <c r="G1871" i="4" s="1"/>
  <c r="F1883" i="4"/>
  <c r="G1883" i="4" s="1"/>
  <c r="F1895" i="4"/>
  <c r="G1895" i="4" s="1"/>
  <c r="F1907" i="4"/>
  <c r="G1907" i="4" s="1"/>
  <c r="F1919" i="4"/>
  <c r="G1919" i="4" s="1"/>
  <c r="F1931" i="4"/>
  <c r="G1931" i="4" s="1"/>
  <c r="F1943" i="4"/>
  <c r="G1943" i="4" s="1"/>
  <c r="F1955" i="4"/>
  <c r="G1955" i="4" s="1"/>
  <c r="O1879" i="4"/>
  <c r="P1879" i="4" s="1"/>
  <c r="F62" i="4"/>
  <c r="G62" i="4" s="1"/>
  <c r="I62" i="4" s="1"/>
  <c r="J62" i="4" s="1"/>
  <c r="K62" i="4" s="1"/>
  <c r="F158" i="4"/>
  <c r="G158" i="4" s="1"/>
  <c r="I158" i="4" s="1"/>
  <c r="J158" i="4" s="1"/>
  <c r="F254" i="4"/>
  <c r="G254" i="4" s="1"/>
  <c r="I254" i="4" s="1"/>
  <c r="I580" i="4" s="1" a="1"/>
  <c r="I580" i="4" s="1"/>
  <c r="F350" i="4"/>
  <c r="G350" i="4" s="1"/>
  <c r="F444" i="4"/>
  <c r="G444" i="4" s="1"/>
  <c r="F523" i="4"/>
  <c r="G523" i="4" s="1"/>
  <c r="F595" i="4"/>
  <c r="G595" i="4" s="1"/>
  <c r="F667" i="4"/>
  <c r="G667" i="4" s="1"/>
  <c r="F739" i="4"/>
  <c r="G739" i="4" s="1"/>
  <c r="F811" i="4"/>
  <c r="G811" i="4" s="1"/>
  <c r="F876" i="4"/>
  <c r="G876" i="4" s="1"/>
  <c r="F924" i="4"/>
  <c r="G924" i="4" s="1"/>
  <c r="F972" i="4"/>
  <c r="G972" i="4" s="1"/>
  <c r="F1015" i="4"/>
  <c r="G1015" i="4" s="1"/>
  <c r="F1039" i="4"/>
  <c r="G1039" i="4" s="1"/>
  <c r="F1063" i="4"/>
  <c r="G1063" i="4" s="1"/>
  <c r="F1078" i="4"/>
  <c r="G1078" i="4" s="1"/>
  <c r="F1093" i="4"/>
  <c r="G1093" i="4" s="1"/>
  <c r="F1107" i="4"/>
  <c r="G1107" i="4" s="1"/>
  <c r="F1123" i="4"/>
  <c r="G1123" i="4" s="1"/>
  <c r="F1137" i="4"/>
  <c r="G1137" i="4" s="1"/>
  <c r="F1151" i="4"/>
  <c r="G1151" i="4" s="1"/>
  <c r="F1165" i="4"/>
  <c r="G1165" i="4" s="1"/>
  <c r="F1179" i="4"/>
  <c r="G1179" i="4" s="1"/>
  <c r="F1195" i="4"/>
  <c r="G1195" i="4" s="1"/>
  <c r="F1209" i="4"/>
  <c r="G1209" i="4" s="1"/>
  <c r="F1223" i="4"/>
  <c r="G1223" i="4" s="1"/>
  <c r="F1237" i="4"/>
  <c r="G1237" i="4" s="1"/>
  <c r="F1251" i="4"/>
  <c r="G1251" i="4" s="1"/>
  <c r="F1267" i="4"/>
  <c r="G1267" i="4" s="1"/>
  <c r="F1281" i="4"/>
  <c r="G1281" i="4" s="1"/>
  <c r="F1295" i="4"/>
  <c r="G1295" i="4" s="1"/>
  <c r="F1309" i="4"/>
  <c r="G1309" i="4" s="1"/>
  <c r="F1323" i="4"/>
  <c r="G1323" i="4" s="1"/>
  <c r="F1339" i="4"/>
  <c r="G1339" i="4" s="1"/>
  <c r="F1353" i="4"/>
  <c r="G1353" i="4" s="1"/>
  <c r="F1367" i="4"/>
  <c r="G1367" i="4" s="1"/>
  <c r="F1381" i="4"/>
  <c r="G1381" i="4" s="1"/>
  <c r="F1395" i="4"/>
  <c r="G1395" i="4" s="1"/>
  <c r="F1411" i="4"/>
  <c r="G1411" i="4" s="1"/>
  <c r="F1425" i="4"/>
  <c r="G1425" i="4" s="1"/>
  <c r="F1439" i="4"/>
  <c r="G1439" i="4" s="1"/>
  <c r="F1453" i="4"/>
  <c r="G1453" i="4" s="1"/>
  <c r="F1465" i="4"/>
  <c r="G1465" i="4" s="1"/>
  <c r="F1477" i="4"/>
  <c r="G1477" i="4" s="1"/>
  <c r="F1489" i="4"/>
  <c r="G1489" i="4" s="1"/>
  <c r="F1501" i="4"/>
  <c r="G1501" i="4" s="1"/>
  <c r="F1513" i="4"/>
  <c r="G1513" i="4" s="1"/>
  <c r="F1525" i="4"/>
  <c r="G1525" i="4" s="1"/>
  <c r="F1537" i="4"/>
  <c r="G1537" i="4" s="1"/>
  <c r="F1549" i="4"/>
  <c r="G1549" i="4" s="1"/>
  <c r="F1561" i="4"/>
  <c r="G1561" i="4" s="1"/>
  <c r="F1573" i="4"/>
  <c r="G1573" i="4" s="1"/>
  <c r="F1585" i="4"/>
  <c r="G1585" i="4" s="1"/>
  <c r="F1597" i="4"/>
  <c r="G1597" i="4" s="1"/>
  <c r="F1609" i="4"/>
  <c r="G1609" i="4" s="1"/>
  <c r="F1621" i="4"/>
  <c r="G1621" i="4" s="1"/>
  <c r="F1633" i="4"/>
  <c r="G1633" i="4" s="1"/>
  <c r="F1645" i="4"/>
  <c r="G1645" i="4" s="1"/>
  <c r="F1657" i="4"/>
  <c r="G1657" i="4" s="1"/>
  <c r="F1669" i="4"/>
  <c r="G1669" i="4" s="1"/>
  <c r="F1681" i="4"/>
  <c r="G1681" i="4" s="1"/>
  <c r="O1891" i="4"/>
  <c r="P1891" i="4" s="1"/>
  <c r="F67" i="4"/>
  <c r="G67" i="4" s="1"/>
  <c r="I67" i="4" s="1"/>
  <c r="J67" i="4" s="1"/>
  <c r="K67" i="4" s="1"/>
  <c r="F163" i="4"/>
  <c r="G163" i="4" s="1"/>
  <c r="I163" i="4" s="1"/>
  <c r="J163" i="4" s="1"/>
  <c r="K163" i="4" s="1"/>
  <c r="F259" i="4"/>
  <c r="G259" i="4" s="1"/>
  <c r="I259" i="4" s="1"/>
  <c r="F355" i="4"/>
  <c r="G355" i="4" s="1"/>
  <c r="F449" i="4"/>
  <c r="G449" i="4" s="1"/>
  <c r="F528" i="4"/>
  <c r="G528" i="4" s="1"/>
  <c r="F600" i="4"/>
  <c r="G600" i="4" s="1"/>
  <c r="F672" i="4"/>
  <c r="G672" i="4" s="1"/>
  <c r="F744" i="4"/>
  <c r="G744" i="4" s="1"/>
  <c r="F816" i="4"/>
  <c r="G816" i="4" s="1"/>
  <c r="F878" i="4"/>
  <c r="G878" i="4" s="1"/>
  <c r="F926" i="4"/>
  <c r="G926" i="4" s="1"/>
  <c r="F974" i="4"/>
  <c r="G974" i="4" s="1"/>
  <c r="F1019" i="4"/>
  <c r="G1019" i="4" s="1"/>
  <c r="F1043" i="4"/>
  <c r="G1043" i="4" s="1"/>
  <c r="F1064" i="4"/>
  <c r="G1064" i="4" s="1"/>
  <c r="F1079" i="4"/>
  <c r="G1079" i="4" s="1"/>
  <c r="F1094" i="4"/>
  <c r="G1094" i="4" s="1"/>
  <c r="F1110" i="4"/>
  <c r="G1110" i="4" s="1"/>
  <c r="F1124" i="4"/>
  <c r="G1124" i="4" s="1"/>
  <c r="F1138" i="4"/>
  <c r="G1138" i="4" s="1"/>
  <c r="F1152" i="4"/>
  <c r="G1152" i="4" s="1"/>
  <c r="F1166" i="4"/>
  <c r="G1166" i="4" s="1"/>
  <c r="F1182" i="4"/>
  <c r="G1182" i="4" s="1"/>
  <c r="F1196" i="4"/>
  <c r="G1196" i="4" s="1"/>
  <c r="F1210" i="4"/>
  <c r="G1210" i="4" s="1"/>
  <c r="F1224" i="4"/>
  <c r="G1224" i="4" s="1"/>
  <c r="F1238" i="4"/>
  <c r="G1238" i="4" s="1"/>
  <c r="F1254" i="4"/>
  <c r="G1254" i="4" s="1"/>
  <c r="F1268" i="4"/>
  <c r="G1268" i="4" s="1"/>
  <c r="F1282" i="4"/>
  <c r="G1282" i="4" s="1"/>
  <c r="F1296" i="4"/>
  <c r="G1296" i="4" s="1"/>
  <c r="F1310" i="4"/>
  <c r="G1310" i="4" s="1"/>
  <c r="F1326" i="4"/>
  <c r="G1326" i="4" s="1"/>
  <c r="F1340" i="4"/>
  <c r="G1340" i="4" s="1"/>
  <c r="F1354" i="4"/>
  <c r="G1354" i="4" s="1"/>
  <c r="F1368" i="4"/>
  <c r="G1368" i="4" s="1"/>
  <c r="F1382" i="4"/>
  <c r="G1382" i="4" s="1"/>
  <c r="F1398" i="4"/>
  <c r="G1398" i="4" s="1"/>
  <c r="F1412" i="4"/>
  <c r="G1412" i="4" s="1"/>
  <c r="F1426" i="4"/>
  <c r="G1426" i="4" s="1"/>
  <c r="F1440" i="4"/>
  <c r="G1440" i="4" s="1"/>
  <c r="F1454" i="4"/>
  <c r="G1454" i="4" s="1"/>
  <c r="F1466" i="4"/>
  <c r="G1466" i="4" s="1"/>
  <c r="F1478" i="4"/>
  <c r="G1478" i="4" s="1"/>
  <c r="F1490" i="4"/>
  <c r="G1490" i="4" s="1"/>
  <c r="F1502" i="4"/>
  <c r="G1502" i="4" s="1"/>
  <c r="F1514" i="4"/>
  <c r="G1514" i="4" s="1"/>
  <c r="F1526" i="4"/>
  <c r="G1526" i="4" s="1"/>
  <c r="F1538" i="4"/>
  <c r="G1538" i="4" s="1"/>
  <c r="F1550" i="4"/>
  <c r="G1550" i="4" s="1"/>
  <c r="F1562" i="4"/>
  <c r="G1562" i="4" s="1"/>
  <c r="F1574" i="4"/>
  <c r="G1574" i="4" s="1"/>
  <c r="F1586" i="4"/>
  <c r="G1586" i="4" s="1"/>
  <c r="F1598" i="4"/>
  <c r="G1598" i="4" s="1"/>
  <c r="F1610" i="4"/>
  <c r="G1610" i="4" s="1"/>
  <c r="F1622" i="4"/>
  <c r="G1622" i="4" s="1"/>
  <c r="F1634" i="4"/>
  <c r="G1634" i="4" s="1"/>
  <c r="F1646" i="4"/>
  <c r="G1646" i="4" s="1"/>
  <c r="F1658" i="4"/>
  <c r="G1658" i="4" s="1"/>
  <c r="F1670" i="4"/>
  <c r="G1670" i="4" s="1"/>
  <c r="F1682" i="4"/>
  <c r="G1682" i="4" s="1"/>
  <c r="F1694" i="4"/>
  <c r="G1694" i="4" s="1"/>
  <c r="F1706" i="4"/>
  <c r="G1706" i="4" s="1"/>
  <c r="F1718" i="4"/>
  <c r="G1718" i="4" s="1"/>
  <c r="F1730" i="4"/>
  <c r="G1730" i="4" s="1"/>
  <c r="F1742" i="4"/>
  <c r="G1742" i="4" s="1"/>
  <c r="F1754" i="4"/>
  <c r="G1754" i="4" s="1"/>
  <c r="F1766" i="4"/>
  <c r="G1766" i="4" s="1"/>
  <c r="F1778" i="4"/>
  <c r="G1778" i="4" s="1"/>
  <c r="F1790" i="4"/>
  <c r="G1790" i="4" s="1"/>
  <c r="F1802" i="4"/>
  <c r="G1802" i="4" s="1"/>
  <c r="F1814" i="4"/>
  <c r="G1814" i="4" s="1"/>
  <c r="F1826" i="4"/>
  <c r="G1826" i="4" s="1"/>
  <c r="F1838" i="4"/>
  <c r="G1838" i="4" s="1"/>
  <c r="F1850" i="4"/>
  <c r="G1850" i="4" s="1"/>
  <c r="F1862" i="4"/>
  <c r="G1862" i="4" s="1"/>
  <c r="F1874" i="4"/>
  <c r="G1874" i="4" s="1"/>
  <c r="F1886" i="4"/>
  <c r="G1886" i="4" s="1"/>
  <c r="F1898" i="4"/>
  <c r="G1898" i="4" s="1"/>
  <c r="F1910" i="4"/>
  <c r="G1910" i="4" s="1"/>
  <c r="F1922" i="4"/>
  <c r="G1922" i="4" s="1"/>
  <c r="F1934" i="4"/>
  <c r="G1934" i="4" s="1"/>
  <c r="F1946" i="4"/>
  <c r="G1946" i="4" s="1"/>
  <c r="F1958" i="4"/>
  <c r="G1958" i="4" s="1"/>
  <c r="O1909" i="4"/>
  <c r="P1909" i="4" s="1"/>
  <c r="F77" i="4"/>
  <c r="G77" i="4" s="1"/>
  <c r="I77" i="4" s="1"/>
  <c r="J77" i="4" s="1"/>
  <c r="K77" i="4" s="1"/>
  <c r="F173" i="4"/>
  <c r="G173" i="4" s="1"/>
  <c r="I173" i="4" s="1"/>
  <c r="J173" i="4" s="1"/>
  <c r="K173" i="4" s="1"/>
  <c r="F269" i="4"/>
  <c r="G269" i="4" s="1"/>
  <c r="I269" i="4" s="1"/>
  <c r="I595" i="4" s="1" a="1"/>
  <c r="I595" i="4" s="1"/>
  <c r="J595" i="4" s="1"/>
  <c r="K595" i="4" s="1"/>
  <c r="F365" i="4"/>
  <c r="G365" i="4" s="1"/>
  <c r="F458" i="4"/>
  <c r="G458" i="4" s="1"/>
  <c r="F535" i="4"/>
  <c r="G535" i="4" s="1"/>
  <c r="F607" i="4"/>
  <c r="G607" i="4" s="1"/>
  <c r="F679" i="4"/>
  <c r="G679" i="4" s="1"/>
  <c r="F751" i="4"/>
  <c r="G751" i="4" s="1"/>
  <c r="F823" i="4"/>
  <c r="G823" i="4" s="1"/>
  <c r="F883" i="4"/>
  <c r="G883" i="4" s="1"/>
  <c r="F931" i="4"/>
  <c r="G931" i="4" s="1"/>
  <c r="F979" i="4"/>
  <c r="G979" i="4" s="1"/>
  <c r="F1020" i="4"/>
  <c r="G1020" i="4" s="1"/>
  <c r="F1044" i="4"/>
  <c r="G1044" i="4" s="1"/>
  <c r="F1065" i="4"/>
  <c r="G1065" i="4" s="1"/>
  <c r="F1080" i="4"/>
  <c r="G1080" i="4" s="1"/>
  <c r="F1095" i="4"/>
  <c r="G1095" i="4" s="1"/>
  <c r="F1111" i="4"/>
  <c r="G1111" i="4" s="1"/>
  <c r="F1125" i="4"/>
  <c r="G1125" i="4" s="1"/>
  <c r="F1139" i="4"/>
  <c r="G1139" i="4" s="1"/>
  <c r="F1153" i="4"/>
  <c r="G1153" i="4" s="1"/>
  <c r="F1167" i="4"/>
  <c r="G1167" i="4" s="1"/>
  <c r="F1183" i="4"/>
  <c r="G1183" i="4" s="1"/>
  <c r="F1197" i="4"/>
  <c r="G1197" i="4" s="1"/>
  <c r="F1211" i="4"/>
  <c r="G1211" i="4" s="1"/>
  <c r="F1225" i="4"/>
  <c r="G1225" i="4" s="1"/>
  <c r="F1239" i="4"/>
  <c r="G1239" i="4" s="1"/>
  <c r="F1255" i="4"/>
  <c r="G1255" i="4" s="1"/>
  <c r="F1269" i="4"/>
  <c r="G1269" i="4" s="1"/>
  <c r="F1283" i="4"/>
  <c r="G1283" i="4" s="1"/>
  <c r="F1297" i="4"/>
  <c r="G1297" i="4" s="1"/>
  <c r="F1311" i="4"/>
  <c r="G1311" i="4" s="1"/>
  <c r="F1327" i="4"/>
  <c r="G1327" i="4" s="1"/>
  <c r="F1341" i="4"/>
  <c r="G1341" i="4" s="1"/>
  <c r="F1355" i="4"/>
  <c r="G1355" i="4" s="1"/>
  <c r="F1369" i="4"/>
  <c r="G1369" i="4" s="1"/>
  <c r="F1383" i="4"/>
  <c r="G1383" i="4" s="1"/>
  <c r="F1399" i="4"/>
  <c r="G1399" i="4" s="1"/>
  <c r="F1413" i="4"/>
  <c r="G1413" i="4" s="1"/>
  <c r="F1427" i="4"/>
  <c r="G1427" i="4" s="1"/>
  <c r="F1441" i="4"/>
  <c r="G1441" i="4" s="1"/>
  <c r="F1455" i="4"/>
  <c r="G1455" i="4" s="1"/>
  <c r="F1467" i="4"/>
  <c r="G1467" i="4" s="1"/>
  <c r="F1479" i="4"/>
  <c r="G1479" i="4" s="1"/>
  <c r="F1491" i="4"/>
  <c r="G1491" i="4" s="1"/>
  <c r="F1503" i="4"/>
  <c r="G1503" i="4" s="1"/>
  <c r="F1515" i="4"/>
  <c r="G1515" i="4" s="1"/>
  <c r="F1527" i="4"/>
  <c r="G1527" i="4" s="1"/>
  <c r="F1539" i="4"/>
  <c r="G1539" i="4" s="1"/>
  <c r="F1551" i="4"/>
  <c r="G1551" i="4" s="1"/>
  <c r="F1563" i="4"/>
  <c r="G1563" i="4" s="1"/>
  <c r="F1575" i="4"/>
  <c r="G1575" i="4" s="1"/>
  <c r="F1587" i="4"/>
  <c r="G1587" i="4" s="1"/>
  <c r="F1599" i="4"/>
  <c r="G1599" i="4" s="1"/>
  <c r="F1611" i="4"/>
  <c r="G1611" i="4" s="1"/>
  <c r="F1623" i="4"/>
  <c r="G1623" i="4" s="1"/>
  <c r="F1635" i="4"/>
  <c r="G1635" i="4" s="1"/>
  <c r="F1647" i="4"/>
  <c r="G1647" i="4" s="1"/>
  <c r="F1659" i="4"/>
  <c r="G1659" i="4" s="1"/>
  <c r="F1671" i="4"/>
  <c r="G1671" i="4" s="1"/>
  <c r="F1683" i="4"/>
  <c r="G1683" i="4" s="1"/>
  <c r="F1695" i="4"/>
  <c r="G1695" i="4" s="1"/>
  <c r="F1707" i="4"/>
  <c r="G1707" i="4" s="1"/>
  <c r="F1719" i="4"/>
  <c r="G1719" i="4" s="1"/>
  <c r="F1731" i="4"/>
  <c r="G1731" i="4" s="1"/>
  <c r="F1743" i="4"/>
  <c r="G1743" i="4" s="1"/>
  <c r="F1755" i="4"/>
  <c r="G1755" i="4" s="1"/>
  <c r="F1767" i="4"/>
  <c r="G1767" i="4" s="1"/>
  <c r="F1779" i="4"/>
  <c r="G1779" i="4" s="1"/>
  <c r="F1791" i="4"/>
  <c r="G1791" i="4" s="1"/>
  <c r="F1803" i="4"/>
  <c r="G1803" i="4" s="1"/>
  <c r="F1815" i="4"/>
  <c r="G1815" i="4" s="1"/>
  <c r="F1827" i="4"/>
  <c r="G1827" i="4" s="1"/>
  <c r="F1839" i="4"/>
  <c r="G1839" i="4" s="1"/>
  <c r="F1851" i="4"/>
  <c r="G1851" i="4" s="1"/>
  <c r="F1863" i="4"/>
  <c r="G1863" i="4" s="1"/>
  <c r="F1875" i="4"/>
  <c r="G1875" i="4" s="1"/>
  <c r="F1887" i="4"/>
  <c r="G1887" i="4" s="1"/>
  <c r="F1899" i="4"/>
  <c r="G1899" i="4" s="1"/>
  <c r="F1911" i="4"/>
  <c r="G1911" i="4" s="1"/>
  <c r="F1923" i="4"/>
  <c r="G1923" i="4" s="1"/>
  <c r="F1935" i="4"/>
  <c r="G1935" i="4" s="1"/>
  <c r="F1947" i="4"/>
  <c r="G1947" i="4" s="1"/>
  <c r="F1959" i="4"/>
  <c r="G1959" i="4" s="1"/>
  <c r="O1921" i="4"/>
  <c r="P1921" i="4" s="1"/>
  <c r="F85" i="4"/>
  <c r="G85" i="4" s="1"/>
  <c r="I85" i="4" s="1"/>
  <c r="J85" i="4" s="1"/>
  <c r="K85" i="4" s="1"/>
  <c r="F181" i="4"/>
  <c r="G181" i="4" s="1"/>
  <c r="I181" i="4" s="1"/>
  <c r="J181" i="4" s="1"/>
  <c r="K181" i="4" s="1"/>
  <c r="F277" i="4"/>
  <c r="G277" i="4" s="1"/>
  <c r="I277" i="4" s="1"/>
  <c r="J277" i="4" s="1"/>
  <c r="K277" i="4" s="1"/>
  <c r="F373" i="4"/>
  <c r="G373" i="4" s="1"/>
  <c r="F463" i="4"/>
  <c r="G463" i="4" s="1"/>
  <c r="F540" i="4"/>
  <c r="G540" i="4" s="1"/>
  <c r="F612" i="4"/>
  <c r="G612" i="4" s="1"/>
  <c r="F684" i="4"/>
  <c r="G684" i="4" s="1"/>
  <c r="F756" i="4"/>
  <c r="G756" i="4" s="1"/>
  <c r="F828" i="4"/>
  <c r="G828" i="4" s="1"/>
  <c r="F888" i="4"/>
  <c r="G888" i="4" s="1"/>
  <c r="F936" i="4"/>
  <c r="G936" i="4" s="1"/>
  <c r="F984" i="4"/>
  <c r="G984" i="4" s="1"/>
  <c r="F1021" i="4"/>
  <c r="G1021" i="4" s="1"/>
  <c r="F1045" i="4"/>
  <c r="G1045" i="4" s="1"/>
  <c r="F1066" i="4"/>
  <c r="G1066" i="4" s="1"/>
  <c r="F1081" i="4"/>
  <c r="G1081" i="4" s="1"/>
  <c r="F1098" i="4"/>
  <c r="G1098" i="4" s="1"/>
  <c r="F1112" i="4"/>
  <c r="G1112" i="4" s="1"/>
  <c r="F1126" i="4"/>
  <c r="G1126" i="4" s="1"/>
  <c r="F1140" i="4"/>
  <c r="G1140" i="4" s="1"/>
  <c r="F1154" i="4"/>
  <c r="G1154" i="4" s="1"/>
  <c r="F1170" i="4"/>
  <c r="G1170" i="4" s="1"/>
  <c r="F1184" i="4"/>
  <c r="G1184" i="4" s="1"/>
  <c r="F1198" i="4"/>
  <c r="G1198" i="4" s="1"/>
  <c r="F1212" i="4"/>
  <c r="G1212" i="4" s="1"/>
  <c r="F1226" i="4"/>
  <c r="G1226" i="4" s="1"/>
  <c r="F1242" i="4"/>
  <c r="G1242" i="4" s="1"/>
  <c r="F1256" i="4"/>
  <c r="G1256" i="4" s="1"/>
  <c r="F1270" i="4"/>
  <c r="G1270" i="4" s="1"/>
  <c r="F1284" i="4"/>
  <c r="G1284" i="4" s="1"/>
  <c r="F1298" i="4"/>
  <c r="G1298" i="4" s="1"/>
  <c r="F1314" i="4"/>
  <c r="G1314" i="4" s="1"/>
  <c r="F1328" i="4"/>
  <c r="G1328" i="4" s="1"/>
  <c r="F1342" i="4"/>
  <c r="G1342" i="4" s="1"/>
  <c r="F1356" i="4"/>
  <c r="G1356" i="4" s="1"/>
  <c r="F1370" i="4"/>
  <c r="G1370" i="4" s="1"/>
  <c r="F1386" i="4"/>
  <c r="G1386" i="4" s="1"/>
  <c r="F1400" i="4"/>
  <c r="G1400" i="4" s="1"/>
  <c r="F1414" i="4"/>
  <c r="G1414" i="4" s="1"/>
  <c r="F1428" i="4"/>
  <c r="G1428" i="4" s="1"/>
  <c r="F1442" i="4"/>
  <c r="G1442" i="4" s="1"/>
  <c r="F1456" i="4"/>
  <c r="G1456" i="4" s="1"/>
  <c r="F1468" i="4"/>
  <c r="G1468" i="4" s="1"/>
  <c r="F1480" i="4"/>
  <c r="G1480" i="4" s="1"/>
  <c r="F1492" i="4"/>
  <c r="G1492" i="4" s="1"/>
  <c r="F1504" i="4"/>
  <c r="G1504" i="4" s="1"/>
  <c r="F1516" i="4"/>
  <c r="G1516" i="4" s="1"/>
  <c r="F1528" i="4"/>
  <c r="G1528" i="4" s="1"/>
  <c r="F1540" i="4"/>
  <c r="G1540" i="4" s="1"/>
  <c r="F1552" i="4"/>
  <c r="G1552" i="4" s="1"/>
  <c r="F1564" i="4"/>
  <c r="G1564" i="4" s="1"/>
  <c r="F1576" i="4"/>
  <c r="G1576" i="4" s="1"/>
  <c r="F1588" i="4"/>
  <c r="G1588" i="4" s="1"/>
  <c r="F1600" i="4"/>
  <c r="G1600" i="4" s="1"/>
  <c r="F1612" i="4"/>
  <c r="G1612" i="4" s="1"/>
  <c r="F1624" i="4"/>
  <c r="G1624" i="4" s="1"/>
  <c r="F1636" i="4"/>
  <c r="G1636" i="4" s="1"/>
  <c r="F1648" i="4"/>
  <c r="G1648" i="4" s="1"/>
  <c r="F1660" i="4"/>
  <c r="G1660" i="4" s="1"/>
  <c r="F1672" i="4"/>
  <c r="G1672" i="4" s="1"/>
  <c r="F1684" i="4"/>
  <c r="G1684" i="4" s="1"/>
  <c r="O1938" i="4"/>
  <c r="P1938" i="4" s="1"/>
  <c r="F92" i="4"/>
  <c r="G92" i="4" s="1"/>
  <c r="I92" i="4" s="1"/>
  <c r="J92" i="4" s="1"/>
  <c r="K92" i="4" s="1"/>
  <c r="F188" i="4"/>
  <c r="G188" i="4" s="1"/>
  <c r="I188" i="4" s="1"/>
  <c r="J188" i="4" s="1"/>
  <c r="K188" i="4" s="1"/>
  <c r="F284" i="4"/>
  <c r="G284" i="4" s="1"/>
  <c r="I284" i="4" s="1"/>
  <c r="J284" i="4" s="1"/>
  <c r="K284" i="4" s="1"/>
  <c r="F380" i="4"/>
  <c r="G380" i="4" s="1"/>
  <c r="F472" i="4"/>
  <c r="G472" i="4" s="1"/>
  <c r="F547" i="4"/>
  <c r="G547" i="4" s="1"/>
  <c r="F619" i="4"/>
  <c r="G619" i="4" s="1"/>
  <c r="F691" i="4"/>
  <c r="G691" i="4" s="1"/>
  <c r="F763" i="4"/>
  <c r="G763" i="4" s="1"/>
  <c r="F835" i="4"/>
  <c r="G835" i="4" s="1"/>
  <c r="F890" i="4"/>
  <c r="G890" i="4" s="1"/>
  <c r="F938" i="4"/>
  <c r="G938" i="4" s="1"/>
  <c r="F986" i="4"/>
  <c r="G986" i="4" s="1"/>
  <c r="F1022" i="4"/>
  <c r="G1022" i="4" s="1"/>
  <c r="F1046" i="4"/>
  <c r="G1046" i="4" s="1"/>
  <c r="F1067" i="4"/>
  <c r="G1067" i="4" s="1"/>
  <c r="F1082" i="4"/>
  <c r="G1082" i="4" s="1"/>
  <c r="F1099" i="4"/>
  <c r="G1099" i="4" s="1"/>
  <c r="F1113" i="4"/>
  <c r="G1113" i="4" s="1"/>
  <c r="F1127" i="4"/>
  <c r="G1127" i="4" s="1"/>
  <c r="F1141" i="4"/>
  <c r="G1141" i="4" s="1"/>
  <c r="F1155" i="4"/>
  <c r="G1155" i="4" s="1"/>
  <c r="F1171" i="4"/>
  <c r="G1171" i="4" s="1"/>
  <c r="F1185" i="4"/>
  <c r="G1185" i="4" s="1"/>
  <c r="F1199" i="4"/>
  <c r="G1199" i="4" s="1"/>
  <c r="F1213" i="4"/>
  <c r="G1213" i="4" s="1"/>
  <c r="F1227" i="4"/>
  <c r="G1227" i="4" s="1"/>
  <c r="F1243" i="4"/>
  <c r="G1243" i="4" s="1"/>
  <c r="F1257" i="4"/>
  <c r="G1257" i="4" s="1"/>
  <c r="F1271" i="4"/>
  <c r="G1271" i="4" s="1"/>
  <c r="F1285" i="4"/>
  <c r="G1285" i="4" s="1"/>
  <c r="F1299" i="4"/>
  <c r="G1299" i="4" s="1"/>
  <c r="F1315" i="4"/>
  <c r="G1315" i="4" s="1"/>
  <c r="F1329" i="4"/>
  <c r="G1329" i="4" s="1"/>
  <c r="F1343" i="4"/>
  <c r="G1343" i="4" s="1"/>
  <c r="F1357" i="4"/>
  <c r="G1357" i="4" s="1"/>
  <c r="F1371" i="4"/>
  <c r="G1371" i="4" s="1"/>
  <c r="F1387" i="4"/>
  <c r="G1387" i="4" s="1"/>
  <c r="F1401" i="4"/>
  <c r="G1401" i="4" s="1"/>
  <c r="F1415" i="4"/>
  <c r="G1415" i="4" s="1"/>
  <c r="F1429" i="4"/>
  <c r="G1429" i="4" s="1"/>
  <c r="F1443" i="4"/>
  <c r="G1443" i="4" s="1"/>
  <c r="F1457" i="4"/>
  <c r="G1457" i="4" s="1"/>
  <c r="F1469" i="4"/>
  <c r="G1469" i="4" s="1"/>
  <c r="F1481" i="4"/>
  <c r="G1481" i="4" s="1"/>
  <c r="F1493" i="4"/>
  <c r="G1493" i="4" s="1"/>
  <c r="F1505" i="4"/>
  <c r="G1505" i="4" s="1"/>
  <c r="F1517" i="4"/>
  <c r="G1517" i="4" s="1"/>
  <c r="F1529" i="4"/>
  <c r="G1529" i="4" s="1"/>
  <c r="F1541" i="4"/>
  <c r="G1541" i="4" s="1"/>
  <c r="F1553" i="4"/>
  <c r="G1553" i="4" s="1"/>
  <c r="F1565" i="4"/>
  <c r="G1565" i="4" s="1"/>
  <c r="F1577" i="4"/>
  <c r="G1577" i="4" s="1"/>
  <c r="F1589" i="4"/>
  <c r="G1589" i="4" s="1"/>
  <c r="F1601" i="4"/>
  <c r="G1601" i="4" s="1"/>
  <c r="F1613" i="4"/>
  <c r="G1613" i="4" s="1"/>
  <c r="F1625" i="4"/>
  <c r="G1625" i="4" s="1"/>
  <c r="F1637" i="4"/>
  <c r="G1637" i="4" s="1"/>
  <c r="F1649" i="4"/>
  <c r="G1649" i="4" s="1"/>
  <c r="F1661" i="4"/>
  <c r="G1661" i="4" s="1"/>
  <c r="F1673" i="4"/>
  <c r="G1673" i="4" s="1"/>
  <c r="F1685" i="4"/>
  <c r="G1685" i="4" s="1"/>
  <c r="O1864" i="4"/>
  <c r="P1864" i="4" s="1"/>
  <c r="F919" i="4"/>
  <c r="G919" i="4" s="1"/>
  <c r="F1178" i="4"/>
  <c r="G1178" i="4" s="1"/>
  <c r="F1352" i="4"/>
  <c r="G1352" i="4" s="1"/>
  <c r="F1512" i="4"/>
  <c r="G1512" i="4" s="1"/>
  <c r="F1640" i="4"/>
  <c r="G1640" i="4" s="1"/>
  <c r="F1697" i="4"/>
  <c r="G1697" i="4" s="1"/>
  <c r="F1728" i="4"/>
  <c r="G1728" i="4" s="1"/>
  <c r="F1756" i="4"/>
  <c r="G1756" i="4" s="1"/>
  <c r="F1784" i="4"/>
  <c r="G1784" i="4" s="1"/>
  <c r="F1813" i="4"/>
  <c r="G1813" i="4" s="1"/>
  <c r="F1841" i="4"/>
  <c r="G1841" i="4" s="1"/>
  <c r="F1872" i="4"/>
  <c r="G1872" i="4" s="1"/>
  <c r="F1900" i="4"/>
  <c r="G1900" i="4" s="1"/>
  <c r="F1927" i="4"/>
  <c r="G1927" i="4" s="1"/>
  <c r="F1950" i="4"/>
  <c r="G1950" i="4" s="1"/>
  <c r="F52" i="4"/>
  <c r="G52" i="4" s="1"/>
  <c r="I52" i="4" s="1"/>
  <c r="F967" i="4"/>
  <c r="G967" i="4" s="1"/>
  <c r="F1194" i="4"/>
  <c r="G1194" i="4" s="1"/>
  <c r="F1366" i="4"/>
  <c r="G1366" i="4" s="1"/>
  <c r="F1524" i="4"/>
  <c r="G1524" i="4" s="1"/>
  <c r="F1644" i="4"/>
  <c r="G1644" i="4" s="1"/>
  <c r="F1700" i="4"/>
  <c r="G1700" i="4" s="1"/>
  <c r="F1729" i="4"/>
  <c r="G1729" i="4" s="1"/>
  <c r="F1757" i="4"/>
  <c r="G1757" i="4" s="1"/>
  <c r="F1788" i="4"/>
  <c r="G1788" i="4" s="1"/>
  <c r="F1816" i="4"/>
  <c r="G1816" i="4" s="1"/>
  <c r="F1844" i="4"/>
  <c r="G1844" i="4" s="1"/>
  <c r="F1873" i="4"/>
  <c r="G1873" i="4" s="1"/>
  <c r="F1901" i="4"/>
  <c r="G1901" i="4" s="1"/>
  <c r="F1928" i="4"/>
  <c r="G1928" i="4" s="1"/>
  <c r="F1951" i="4"/>
  <c r="G1951" i="4" s="1"/>
  <c r="F148" i="4"/>
  <c r="G148" i="4" s="1"/>
  <c r="I148" i="4" s="1"/>
  <c r="J148" i="4" s="1"/>
  <c r="K148" i="4" s="1"/>
  <c r="F1010" i="4"/>
  <c r="G1010" i="4" s="1"/>
  <c r="F1208" i="4"/>
  <c r="G1208" i="4" s="1"/>
  <c r="F1380" i="4"/>
  <c r="G1380" i="4" s="1"/>
  <c r="F1536" i="4"/>
  <c r="G1536" i="4" s="1"/>
  <c r="F1652" i="4"/>
  <c r="G1652" i="4" s="1"/>
  <c r="F1704" i="4"/>
  <c r="G1704" i="4" s="1"/>
  <c r="F1732" i="4"/>
  <c r="G1732" i="4" s="1"/>
  <c r="F1760" i="4"/>
  <c r="G1760" i="4" s="1"/>
  <c r="F1789" i="4"/>
  <c r="G1789" i="4" s="1"/>
  <c r="F1817" i="4"/>
  <c r="G1817" i="4" s="1"/>
  <c r="F1848" i="4"/>
  <c r="G1848" i="4" s="1"/>
  <c r="F1876" i="4"/>
  <c r="G1876" i="4" s="1"/>
  <c r="F1904" i="4"/>
  <c r="G1904" i="4" s="1"/>
  <c r="F1932" i="4"/>
  <c r="G1932" i="4" s="1"/>
  <c r="F1952" i="4"/>
  <c r="G1952" i="4" s="1"/>
  <c r="F244" i="4"/>
  <c r="G244" i="4" s="1"/>
  <c r="I244" i="4" s="1"/>
  <c r="J244" i="4" s="1"/>
  <c r="K244" i="4" s="1"/>
  <c r="F1035" i="4"/>
  <c r="G1035" i="4" s="1"/>
  <c r="F1222" i="4"/>
  <c r="G1222" i="4" s="1"/>
  <c r="F1394" i="4"/>
  <c r="G1394" i="4" s="1"/>
  <c r="F1548" i="4"/>
  <c r="G1548" i="4" s="1"/>
  <c r="F1656" i="4"/>
  <c r="G1656" i="4" s="1"/>
  <c r="F1705" i="4"/>
  <c r="G1705" i="4" s="1"/>
  <c r="F1733" i="4"/>
  <c r="G1733" i="4" s="1"/>
  <c r="F1764" i="4"/>
  <c r="G1764" i="4" s="1"/>
  <c r="F1792" i="4"/>
  <c r="G1792" i="4" s="1"/>
  <c r="F1820" i="4"/>
  <c r="G1820" i="4" s="1"/>
  <c r="F1849" i="4"/>
  <c r="G1849" i="4" s="1"/>
  <c r="F1877" i="4"/>
  <c r="G1877" i="4" s="1"/>
  <c r="F1908" i="4"/>
  <c r="G1908" i="4" s="1"/>
  <c r="F1933" i="4"/>
  <c r="G1933" i="4" s="1"/>
  <c r="F1956" i="4"/>
  <c r="G1956" i="4" s="1"/>
  <c r="F340" i="4"/>
  <c r="G340" i="4" s="1"/>
  <c r="F1059" i="4"/>
  <c r="G1059" i="4" s="1"/>
  <c r="F1236" i="4"/>
  <c r="G1236" i="4" s="1"/>
  <c r="F1410" i="4"/>
  <c r="G1410" i="4" s="1"/>
  <c r="F1560" i="4"/>
  <c r="G1560" i="4" s="1"/>
  <c r="F1664" i="4"/>
  <c r="G1664" i="4" s="1"/>
  <c r="F1708" i="4"/>
  <c r="G1708" i="4" s="1"/>
  <c r="F1736" i="4"/>
  <c r="G1736" i="4" s="1"/>
  <c r="F1765" i="4"/>
  <c r="G1765" i="4" s="1"/>
  <c r="F1793" i="4"/>
  <c r="G1793" i="4" s="1"/>
  <c r="F1824" i="4"/>
  <c r="G1824" i="4" s="1"/>
  <c r="F1852" i="4"/>
  <c r="G1852" i="4" s="1"/>
  <c r="F1880" i="4"/>
  <c r="G1880" i="4" s="1"/>
  <c r="F1909" i="4"/>
  <c r="G1909" i="4" s="1"/>
  <c r="F1936" i="4"/>
  <c r="G1936" i="4" s="1"/>
  <c r="F1957" i="4"/>
  <c r="G1957" i="4" s="1"/>
  <c r="F435" i="4"/>
  <c r="G435" i="4" s="1"/>
  <c r="F1077" i="4"/>
  <c r="G1077" i="4" s="1"/>
  <c r="F1250" i="4"/>
  <c r="G1250" i="4" s="1"/>
  <c r="F1424" i="4"/>
  <c r="G1424" i="4" s="1"/>
  <c r="F1572" i="4"/>
  <c r="G1572" i="4" s="1"/>
  <c r="F1668" i="4"/>
  <c r="G1668" i="4" s="1"/>
  <c r="F1709" i="4"/>
  <c r="G1709" i="4" s="1"/>
  <c r="F1740" i="4"/>
  <c r="G1740" i="4" s="1"/>
  <c r="F1768" i="4"/>
  <c r="G1768" i="4" s="1"/>
  <c r="F1796" i="4"/>
  <c r="G1796" i="4" s="1"/>
  <c r="F1825" i="4"/>
  <c r="G1825" i="4" s="1"/>
  <c r="F1853" i="4"/>
  <c r="G1853" i="4" s="1"/>
  <c r="F1884" i="4"/>
  <c r="G1884" i="4" s="1"/>
  <c r="F1912" i="4"/>
  <c r="G1912" i="4" s="1"/>
  <c r="F1937" i="4"/>
  <c r="G1937" i="4" s="1"/>
  <c r="F588" i="4"/>
  <c r="G588" i="4" s="1"/>
  <c r="F1106" i="4"/>
  <c r="G1106" i="4" s="1"/>
  <c r="F1280" i="4"/>
  <c r="G1280" i="4" s="1"/>
  <c r="F1452" i="4"/>
  <c r="G1452" i="4" s="1"/>
  <c r="F1596" i="4"/>
  <c r="G1596" i="4" s="1"/>
  <c r="F1680" i="4"/>
  <c r="G1680" i="4" s="1"/>
  <c r="F1716" i="4"/>
  <c r="G1716" i="4" s="1"/>
  <c r="F1744" i="4"/>
  <c r="G1744" i="4" s="1"/>
  <c r="F1772" i="4"/>
  <c r="G1772" i="4" s="1"/>
  <c r="F1801" i="4"/>
  <c r="G1801" i="4" s="1"/>
  <c r="F1829" i="4"/>
  <c r="G1829" i="4" s="1"/>
  <c r="F1860" i="4"/>
  <c r="G1860" i="4" s="1"/>
  <c r="F1888" i="4"/>
  <c r="G1888" i="4" s="1"/>
  <c r="F1916" i="4"/>
  <c r="G1916" i="4" s="1"/>
  <c r="F1940" i="4"/>
  <c r="G1940" i="4" s="1"/>
  <c r="F660" i="4"/>
  <c r="G660" i="4" s="1"/>
  <c r="F1122" i="4"/>
  <c r="G1122" i="4" s="1"/>
  <c r="F1294" i="4"/>
  <c r="G1294" i="4" s="1"/>
  <c r="F1464" i="4"/>
  <c r="G1464" i="4" s="1"/>
  <c r="F1608" i="4"/>
  <c r="G1608" i="4" s="1"/>
  <c r="F1688" i="4"/>
  <c r="G1688" i="4" s="1"/>
  <c r="F1717" i="4"/>
  <c r="G1717" i="4" s="1"/>
  <c r="F1745" i="4"/>
  <c r="G1745" i="4" s="1"/>
  <c r="F1776" i="4"/>
  <c r="G1776" i="4" s="1"/>
  <c r="F1804" i="4"/>
  <c r="G1804" i="4" s="1"/>
  <c r="F1832" i="4"/>
  <c r="G1832" i="4" s="1"/>
  <c r="F1861" i="4"/>
  <c r="G1861" i="4" s="1"/>
  <c r="F1889" i="4"/>
  <c r="G1889" i="4" s="1"/>
  <c r="F1920" i="4"/>
  <c r="G1920" i="4" s="1"/>
  <c r="F1944" i="4"/>
  <c r="G1944" i="4" s="1"/>
  <c r="F732" i="4"/>
  <c r="G732" i="4" s="1"/>
  <c r="F1136" i="4"/>
  <c r="G1136" i="4" s="1"/>
  <c r="F1308" i="4"/>
  <c r="G1308" i="4" s="1"/>
  <c r="F1476" i="4"/>
  <c r="G1476" i="4" s="1"/>
  <c r="F1620" i="4"/>
  <c r="G1620" i="4" s="1"/>
  <c r="F1692" i="4"/>
  <c r="G1692" i="4" s="1"/>
  <c r="F1720" i="4"/>
  <c r="G1720" i="4" s="1"/>
  <c r="F1748" i="4"/>
  <c r="G1748" i="4" s="1"/>
  <c r="F1777" i="4"/>
  <c r="G1777" i="4" s="1"/>
  <c r="F1805" i="4"/>
  <c r="G1805" i="4" s="1"/>
  <c r="F1836" i="4"/>
  <c r="G1836" i="4" s="1"/>
  <c r="F1864" i="4"/>
  <c r="G1864" i="4" s="1"/>
  <c r="F1892" i="4"/>
  <c r="G1892" i="4" s="1"/>
  <c r="F1921" i="4"/>
  <c r="G1921" i="4" s="1"/>
  <c r="F1945" i="4"/>
  <c r="G1945" i="4" s="1"/>
  <c r="F804" i="4"/>
  <c r="G804" i="4" s="1"/>
  <c r="F1150" i="4"/>
  <c r="G1150" i="4" s="1"/>
  <c r="F1322" i="4"/>
  <c r="G1322" i="4" s="1"/>
  <c r="F1488" i="4"/>
  <c r="G1488" i="4" s="1"/>
  <c r="F1628" i="4"/>
  <c r="G1628" i="4" s="1"/>
  <c r="F1693" i="4"/>
  <c r="G1693" i="4" s="1"/>
  <c r="F1721" i="4"/>
  <c r="G1721" i="4" s="1"/>
  <c r="F1752" i="4"/>
  <c r="G1752" i="4" s="1"/>
  <c r="F1780" i="4"/>
  <c r="G1780" i="4" s="1"/>
  <c r="F1808" i="4"/>
  <c r="G1808" i="4" s="1"/>
  <c r="F1837" i="4"/>
  <c r="G1837" i="4" s="1"/>
  <c r="F1865" i="4"/>
  <c r="G1865" i="4" s="1"/>
  <c r="F1896" i="4"/>
  <c r="G1896" i="4" s="1"/>
  <c r="F1924" i="4"/>
  <c r="G1924" i="4" s="1"/>
  <c r="F1948" i="4"/>
  <c r="G1948" i="4" s="1"/>
  <c r="F871" i="4"/>
  <c r="G871" i="4" s="1"/>
  <c r="F1164" i="4"/>
  <c r="G1164" i="4" s="1"/>
  <c r="F1338" i="4"/>
  <c r="G1338" i="4" s="1"/>
  <c r="F1500" i="4"/>
  <c r="G1500" i="4" s="1"/>
  <c r="F1632" i="4"/>
  <c r="G1632" i="4" s="1"/>
  <c r="F1696" i="4"/>
  <c r="G1696" i="4" s="1"/>
  <c r="F1724" i="4"/>
  <c r="G1724" i="4" s="1"/>
  <c r="F1753" i="4"/>
  <c r="G1753" i="4" s="1"/>
  <c r="F1781" i="4"/>
  <c r="G1781" i="4" s="1"/>
  <c r="F1812" i="4"/>
  <c r="G1812" i="4" s="1"/>
  <c r="F1840" i="4"/>
  <c r="G1840" i="4" s="1"/>
  <c r="F1868" i="4"/>
  <c r="G1868" i="4" s="1"/>
  <c r="F1897" i="4"/>
  <c r="G1897" i="4" s="1"/>
  <c r="F1925" i="4"/>
  <c r="G1925" i="4" s="1"/>
  <c r="F1949" i="4"/>
  <c r="G1949" i="4" s="1"/>
  <c r="F1800" i="4"/>
  <c r="G1800" i="4" s="1"/>
  <c r="F1769" i="4"/>
  <c r="G1769" i="4" s="1"/>
  <c r="F1741" i="4"/>
  <c r="G1741" i="4" s="1"/>
  <c r="F1712" i="4"/>
  <c r="G1712" i="4" s="1"/>
  <c r="F1676" i="4"/>
  <c r="G1676" i="4" s="1"/>
  <c r="F1584" i="4"/>
  <c r="G1584" i="4" s="1"/>
  <c r="F1438" i="4"/>
  <c r="G1438" i="4" s="1"/>
  <c r="F1939" i="4"/>
  <c r="G1939" i="4" s="1"/>
  <c r="F1266" i="4"/>
  <c r="G1266" i="4" s="1"/>
  <c r="F1913" i="4"/>
  <c r="G1913" i="4" s="1"/>
  <c r="F1092" i="4"/>
  <c r="G1092" i="4" s="1"/>
  <c r="F1885" i="4"/>
  <c r="G1885" i="4" s="1"/>
  <c r="F516" i="4"/>
  <c r="G516" i="4" s="1"/>
  <c r="L1717" i="5"/>
  <c r="J1717" i="5"/>
  <c r="I687" i="5" a="1"/>
  <c r="I687" i="5" s="1"/>
  <c r="L361" i="5"/>
  <c r="J361" i="5"/>
  <c r="L1067" i="5"/>
  <c r="J1067" i="5"/>
  <c r="I1393" i="5" a="1"/>
  <c r="I1393" i="5" s="1"/>
  <c r="I660" i="5" a="1"/>
  <c r="I660" i="5" s="1"/>
  <c r="J334" i="5"/>
  <c r="L334" i="5"/>
  <c r="I758" i="5" a="1"/>
  <c r="I758" i="5" s="1"/>
  <c r="L432" i="5"/>
  <c r="J432" i="5"/>
  <c r="I1596" i="5" a="1"/>
  <c r="I1596" i="5" s="1"/>
  <c r="L1270" i="5"/>
  <c r="J1270" i="5"/>
  <c r="J376" i="5"/>
  <c r="L376" i="5"/>
  <c r="I702" i="5" a="1"/>
  <c r="I702" i="5" s="1"/>
  <c r="L388" i="5"/>
  <c r="J388" i="5"/>
  <c r="I714" i="5" a="1"/>
  <c r="I714" i="5" s="1"/>
  <c r="L397" i="5"/>
  <c r="J397" i="5"/>
  <c r="I723" i="5" a="1"/>
  <c r="I723" i="5" s="1"/>
  <c r="I1250" i="5" a="1"/>
  <c r="I1250" i="5" s="1"/>
  <c r="L924" i="5"/>
  <c r="J924" i="5"/>
  <c r="I1369" i="5" a="1"/>
  <c r="I1369" i="5" s="1"/>
  <c r="L1043" i="5"/>
  <c r="J1043" i="5"/>
  <c r="L953" i="5"/>
  <c r="I1279" i="5" a="1"/>
  <c r="I1279" i="5" s="1"/>
  <c r="J953" i="5"/>
  <c r="I1459" i="5" a="1"/>
  <c r="I1459" i="5" s="1"/>
  <c r="J1133" i="5"/>
  <c r="L1133" i="5"/>
  <c r="I1169" i="5" a="1"/>
  <c r="I1169" i="5" s="1"/>
  <c r="L843" i="5"/>
  <c r="J843" i="5"/>
  <c r="J802" i="5"/>
  <c r="L802" i="5"/>
  <c r="I1120" i="5" a="1"/>
  <c r="I1120" i="5" s="1"/>
  <c r="L794" i="5"/>
  <c r="J794" i="5"/>
  <c r="L617" i="5"/>
  <c r="I943" i="5" a="1"/>
  <c r="I943" i="5" s="1"/>
  <c r="J617" i="5"/>
  <c r="L654" i="5"/>
  <c r="J654" i="5"/>
  <c r="L671" i="5"/>
  <c r="J671" i="5"/>
  <c r="L408" i="5"/>
  <c r="J408" i="5"/>
  <c r="I884" i="5" a="1"/>
  <c r="I884" i="5" s="1"/>
  <c r="J558" i="5"/>
  <c r="L558" i="5"/>
  <c r="L395" i="5"/>
  <c r="J395" i="5"/>
  <c r="L509" i="5"/>
  <c r="I835" i="5" a="1"/>
  <c r="I835" i="5" s="1"/>
  <c r="J509" i="5"/>
  <c r="L618" i="5"/>
  <c r="J618" i="5"/>
  <c r="L635" i="5"/>
  <c r="J635" i="5"/>
  <c r="L365" i="5"/>
  <c r="J365" i="5"/>
  <c r="L521" i="5"/>
  <c r="J521" i="5"/>
  <c r="J436" i="5"/>
  <c r="L436" i="5"/>
  <c r="J463" i="5"/>
  <c r="I789" i="5" a="1"/>
  <c r="I789" i="5" s="1"/>
  <c r="L463" i="5"/>
  <c r="J415" i="5"/>
  <c r="L415" i="5"/>
  <c r="I790" i="5" a="1"/>
  <c r="I790" i="5" s="1"/>
  <c r="L464" i="5"/>
  <c r="J464" i="5"/>
  <c r="L342" i="5"/>
  <c r="J342" i="5"/>
  <c r="I810" i="5" a="1"/>
  <c r="I810" i="5" s="1"/>
  <c r="L484" i="5"/>
  <c r="J484" i="5"/>
  <c r="J314" i="5"/>
  <c r="I640" i="5" a="1"/>
  <c r="I640" i="5" s="1"/>
  <c r="L314" i="5"/>
  <c r="J27" i="5"/>
  <c r="L27" i="5"/>
  <c r="L197" i="5"/>
  <c r="J197" i="5"/>
  <c r="L93" i="5"/>
  <c r="J93" i="5"/>
  <c r="J310" i="5"/>
  <c r="L310" i="5"/>
  <c r="I636" i="5" a="1"/>
  <c r="I636" i="5" s="1"/>
  <c r="L82" i="5"/>
  <c r="J82" i="5"/>
  <c r="I392" i="5" a="1"/>
  <c r="I392" i="5" s="1"/>
  <c r="L66" i="5"/>
  <c r="J66" i="5"/>
  <c r="J225" i="5"/>
  <c r="L225" i="5"/>
  <c r="J146" i="5"/>
  <c r="L146" i="5"/>
  <c r="L317" i="5"/>
  <c r="J317" i="5"/>
  <c r="L76" i="5"/>
  <c r="J76" i="5"/>
  <c r="J299" i="5"/>
  <c r="I625" i="5" a="1"/>
  <c r="I625" i="5" s="1"/>
  <c r="L299" i="5"/>
  <c r="L64" i="5"/>
  <c r="I390" i="5" a="1"/>
  <c r="I390" i="5" s="1"/>
  <c r="J64" i="5"/>
  <c r="L34" i="5"/>
  <c r="J34" i="5"/>
  <c r="L328" i="5"/>
  <c r="J328" i="5"/>
  <c r="J306" i="5"/>
  <c r="L306" i="5"/>
  <c r="L132" i="5"/>
  <c r="I458" i="5" a="1"/>
  <c r="I458" i="5" s="1"/>
  <c r="J132" i="5"/>
  <c r="I350" i="5" a="1"/>
  <c r="I350" i="5" s="1"/>
  <c r="J24" i="5"/>
  <c r="L24" i="5"/>
  <c r="I595" i="5" a="1"/>
  <c r="I595" i="5" s="1"/>
  <c r="L269" i="5"/>
  <c r="J269" i="5"/>
  <c r="L220" i="5"/>
  <c r="J220" i="5"/>
  <c r="L293" i="5"/>
  <c r="I619" i="5" a="1"/>
  <c r="I619" i="5" s="1"/>
  <c r="J293" i="5"/>
  <c r="J127" i="5"/>
  <c r="I453" i="5" a="1"/>
  <c r="I453" i="5" s="1"/>
  <c r="L127" i="5"/>
  <c r="I525" i="5" a="1"/>
  <c r="I525" i="5" s="1"/>
  <c r="L199" i="5"/>
  <c r="J199" i="5"/>
  <c r="I597" i="5" a="1"/>
  <c r="I597" i="5" s="1"/>
  <c r="L271" i="5"/>
  <c r="J271" i="5"/>
  <c r="L110" i="5"/>
  <c r="J110" i="5"/>
  <c r="J190" i="5"/>
  <c r="L190" i="5"/>
  <c r="L224" i="5"/>
  <c r="J224" i="5"/>
  <c r="J1128" i="5"/>
  <c r="I1454" i="5" a="1"/>
  <c r="I1454" i="5" s="1"/>
  <c r="L1128" i="5"/>
  <c r="I1583" i="5" a="1"/>
  <c r="I1583" i="5" s="1"/>
  <c r="J1257" i="5"/>
  <c r="L1257" i="5"/>
  <c r="L1089" i="5"/>
  <c r="J1089" i="5"/>
  <c r="L1065" i="5"/>
  <c r="J1065" i="5"/>
  <c r="L915" i="5"/>
  <c r="J915" i="5"/>
  <c r="J907" i="5"/>
  <c r="L907" i="5"/>
  <c r="I937" i="5" a="1"/>
  <c r="I937" i="5" s="1"/>
  <c r="L611" i="5"/>
  <c r="J611" i="5"/>
  <c r="L807" i="5"/>
  <c r="J807" i="5"/>
  <c r="I950" i="5" a="1"/>
  <c r="I950" i="5" s="1"/>
  <c r="L624" i="5"/>
  <c r="J624" i="5"/>
  <c r="J631" i="5"/>
  <c r="I957" i="5" a="1"/>
  <c r="I957" i="5" s="1"/>
  <c r="L631" i="5"/>
  <c r="I938" i="5" a="1"/>
  <c r="I938" i="5" s="1"/>
  <c r="J612" i="5"/>
  <c r="L612" i="5"/>
  <c r="L449" i="5"/>
  <c r="J449" i="5"/>
  <c r="L341" i="5"/>
  <c r="J341" i="5"/>
  <c r="L503" i="5"/>
  <c r="J503" i="5"/>
  <c r="L577" i="5"/>
  <c r="J577" i="5"/>
  <c r="L627" i="5"/>
  <c r="J627" i="5"/>
  <c r="I942" i="5" a="1"/>
  <c r="I942" i="5" s="1"/>
  <c r="L616" i="5"/>
  <c r="J616" i="5"/>
  <c r="L473" i="5"/>
  <c r="J473" i="5"/>
  <c r="I846" i="5" a="1"/>
  <c r="I846" i="5" s="1"/>
  <c r="L520" i="5"/>
  <c r="J520" i="5"/>
  <c r="I852" i="5" a="1"/>
  <c r="I852" i="5" s="1"/>
  <c r="L526" i="5"/>
  <c r="J526" i="5"/>
  <c r="J391" i="5"/>
  <c r="L391" i="5"/>
  <c r="L405" i="5"/>
  <c r="I731" i="5" a="1"/>
  <c r="I731" i="5" s="1"/>
  <c r="J405" i="5"/>
  <c r="L519" i="5"/>
  <c r="J519" i="5"/>
  <c r="I740" i="5" a="1"/>
  <c r="I740" i="5" s="1"/>
  <c r="L414" i="5"/>
  <c r="J414" i="5"/>
  <c r="J257" i="5"/>
  <c r="I583" i="5" a="1"/>
  <c r="I583" i="5" s="1"/>
  <c r="L257" i="5"/>
  <c r="L21" i="5"/>
  <c r="I347" i="5" a="1"/>
  <c r="I347" i="5" s="1"/>
  <c r="J21" i="5"/>
  <c r="I462" i="5" a="1"/>
  <c r="I462" i="5" s="1"/>
  <c r="L136" i="5"/>
  <c r="J136" i="5"/>
  <c r="L65" i="5"/>
  <c r="J65" i="5"/>
  <c r="L177" i="5"/>
  <c r="J177" i="5"/>
  <c r="L108" i="5"/>
  <c r="I434" i="5" a="1"/>
  <c r="I434" i="5" s="1"/>
  <c r="J108" i="5"/>
  <c r="J150" i="5"/>
  <c r="L150" i="5"/>
  <c r="J250" i="5"/>
  <c r="L250" i="5"/>
  <c r="J87" i="5"/>
  <c r="L87" i="5"/>
  <c r="J233" i="5"/>
  <c r="L233" i="5"/>
  <c r="J161" i="5"/>
  <c r="L161" i="5"/>
  <c r="I646" i="5" a="1"/>
  <c r="I646" i="5" s="1"/>
  <c r="L320" i="5"/>
  <c r="J320" i="5"/>
  <c r="J285" i="5"/>
  <c r="L285" i="5"/>
  <c r="L80" i="5"/>
  <c r="I406" i="5" a="1"/>
  <c r="I406" i="5" s="1"/>
  <c r="J80" i="5"/>
  <c r="L230" i="5"/>
  <c r="I556" i="5" a="1"/>
  <c r="I556" i="5" s="1"/>
  <c r="J230" i="5"/>
  <c r="J149" i="5"/>
  <c r="L149" i="5"/>
  <c r="I548" i="5" a="1"/>
  <c r="I548" i="5" s="1"/>
  <c r="L222" i="5"/>
  <c r="J222" i="5"/>
  <c r="J301" i="5"/>
  <c r="L301" i="5"/>
  <c r="J316" i="5"/>
  <c r="L316" i="5"/>
  <c r="L141" i="5"/>
  <c r="J141" i="5"/>
  <c r="I394" i="5" a="1"/>
  <c r="I394" i="5" s="1"/>
  <c r="J68" i="5"/>
  <c r="L68" i="5"/>
  <c r="L144" i="5"/>
  <c r="I470" i="5" a="1"/>
  <c r="I470" i="5" s="1"/>
  <c r="J144" i="5"/>
  <c r="J226" i="5"/>
  <c r="L226" i="5"/>
  <c r="J39" i="5"/>
  <c r="L39" i="5"/>
  <c r="L315" i="5"/>
  <c r="J315" i="5"/>
  <c r="I524" i="5" a="1"/>
  <c r="I524" i="5" s="1"/>
  <c r="L198" i="5"/>
  <c r="J198" i="5"/>
  <c r="L153" i="5"/>
  <c r="J153" i="5"/>
  <c r="J274" i="5"/>
  <c r="L274" i="5"/>
  <c r="L11" i="5"/>
  <c r="I337" i="5" a="1"/>
  <c r="I337" i="5" s="1"/>
  <c r="J11" i="5"/>
  <c r="L83" i="5"/>
  <c r="J83" i="5"/>
  <c r="L290" i="5"/>
  <c r="J290" i="5"/>
  <c r="L41" i="5"/>
  <c r="J41" i="5"/>
  <c r="I367" i="5" a="1"/>
  <c r="I367" i="5" s="1"/>
  <c r="L22" i="5"/>
  <c r="J22" i="5"/>
  <c r="I348" i="5" a="1"/>
  <c r="I348" i="5" s="1"/>
  <c r="I1777" i="5" a="1"/>
  <c r="I1777" i="5" s="1"/>
  <c r="J1451" i="5"/>
  <c r="L1451" i="5"/>
  <c r="I1243" i="5" a="1"/>
  <c r="I1243" i="5" s="1"/>
  <c r="L917" i="5"/>
  <c r="J917" i="5"/>
  <c r="L881" i="5"/>
  <c r="I1207" i="5" a="1"/>
  <c r="I1207" i="5" s="1"/>
  <c r="J881" i="5"/>
  <c r="I1225" i="5" a="1"/>
  <c r="I1225" i="5" s="1"/>
  <c r="L899" i="5"/>
  <c r="J899" i="5"/>
  <c r="I1285" i="5" a="1"/>
  <c r="I1285" i="5" s="1"/>
  <c r="J959" i="5"/>
  <c r="L959" i="5"/>
  <c r="J821" i="5"/>
  <c r="I1147" i="5" a="1"/>
  <c r="I1147" i="5" s="1"/>
  <c r="L821" i="5"/>
  <c r="I1418" i="5" a="1"/>
  <c r="I1418" i="5" s="1"/>
  <c r="L1092" i="5"/>
  <c r="J1092" i="5"/>
  <c r="I1343" i="5" a="1"/>
  <c r="I1343" i="5" s="1"/>
  <c r="J1017" i="5"/>
  <c r="L1017" i="5"/>
  <c r="I963" i="5" a="1"/>
  <c r="I963" i="5" s="1"/>
  <c r="L637" i="5"/>
  <c r="J637" i="5"/>
  <c r="J955" i="5"/>
  <c r="L955" i="5"/>
  <c r="I1112" i="5" a="1"/>
  <c r="I1112" i="5" s="1"/>
  <c r="L786" i="5"/>
  <c r="J786" i="5"/>
  <c r="J776" i="5"/>
  <c r="L776" i="5"/>
  <c r="L839" i="5"/>
  <c r="J839" i="5"/>
  <c r="I919" i="5" a="1"/>
  <c r="I919" i="5" s="1"/>
  <c r="L593" i="5"/>
  <c r="J593" i="5"/>
  <c r="J793" i="5"/>
  <c r="I1119" i="5" a="1"/>
  <c r="I1119" i="5" s="1"/>
  <c r="L793" i="5"/>
  <c r="J598" i="5"/>
  <c r="L598" i="5"/>
  <c r="J603" i="5"/>
  <c r="L603" i="5"/>
  <c r="L713" i="5"/>
  <c r="J713" i="5"/>
  <c r="J500" i="5"/>
  <c r="L500" i="5"/>
  <c r="I878" i="5" a="1"/>
  <c r="I878" i="5" s="1"/>
  <c r="J552" i="5"/>
  <c r="L552" i="5"/>
  <c r="I872" i="5" a="1"/>
  <c r="I872" i="5" s="1"/>
  <c r="J546" i="5"/>
  <c r="L546" i="5"/>
  <c r="L591" i="5"/>
  <c r="J591" i="5"/>
  <c r="L440" i="5"/>
  <c r="J440" i="5"/>
  <c r="I798" i="5" a="1"/>
  <c r="I798" i="5" s="1"/>
  <c r="J472" i="5"/>
  <c r="L472" i="5"/>
  <c r="L550" i="5"/>
  <c r="J550" i="5"/>
  <c r="J481" i="5"/>
  <c r="L481" i="5"/>
  <c r="I749" i="5" a="1"/>
  <c r="I749" i="5" s="1"/>
  <c r="L423" i="5"/>
  <c r="J423" i="5"/>
  <c r="L372" i="5"/>
  <c r="J372" i="5"/>
  <c r="I538" i="5" a="1"/>
  <c r="I538" i="5" s="1"/>
  <c r="J212" i="5"/>
  <c r="L212" i="5"/>
  <c r="I452" i="5" a="1"/>
  <c r="I452" i="5" s="1"/>
  <c r="L126" i="5"/>
  <c r="J126" i="5"/>
  <c r="L191" i="5"/>
  <c r="J191" i="5"/>
  <c r="J181" i="5"/>
  <c r="I507" i="5" a="1"/>
  <c r="I507" i="5" s="1"/>
  <c r="L181" i="5"/>
  <c r="J123" i="5"/>
  <c r="L123" i="5"/>
  <c r="L258" i="5"/>
  <c r="J258" i="5"/>
  <c r="J298" i="5"/>
  <c r="L298" i="5"/>
  <c r="J130" i="5"/>
  <c r="I456" i="5" a="1"/>
  <c r="I456" i="5" s="1"/>
  <c r="L130" i="5"/>
  <c r="I628" i="5" a="1"/>
  <c r="I628" i="5" s="1"/>
  <c r="J302" i="5"/>
  <c r="L302" i="5"/>
  <c r="J86" i="5"/>
  <c r="I412" i="5" a="1"/>
  <c r="I412" i="5" s="1"/>
  <c r="L86" i="5"/>
  <c r="J236" i="5"/>
  <c r="I562" i="5" a="1"/>
  <c r="I562" i="5" s="1"/>
  <c r="L236" i="5"/>
  <c r="I553" i="5" a="1"/>
  <c r="I553" i="5" s="1"/>
  <c r="L227" i="5"/>
  <c r="J227" i="5"/>
  <c r="J194" i="5"/>
  <c r="L194" i="5"/>
  <c r="L324" i="5"/>
  <c r="I650" i="5" a="1"/>
  <c r="I650" i="5" s="1"/>
  <c r="J324" i="5"/>
  <c r="L148" i="5"/>
  <c r="J148" i="5"/>
  <c r="J74" i="5"/>
  <c r="L74" i="5"/>
  <c r="I478" i="5" a="1"/>
  <c r="I478" i="5" s="1"/>
  <c r="J152" i="5"/>
  <c r="L152" i="5"/>
  <c r="L53" i="5"/>
  <c r="I379" i="5" a="1"/>
  <c r="I379" i="5" s="1"/>
  <c r="J53" i="5"/>
  <c r="J159" i="5"/>
  <c r="L159" i="5"/>
  <c r="I362" i="5" a="1"/>
  <c r="I362" i="5" s="1"/>
  <c r="L36" i="5"/>
  <c r="J36" i="5"/>
  <c r="J166" i="5"/>
  <c r="I492" i="5" a="1"/>
  <c r="I492" i="5" s="1"/>
  <c r="L166" i="5"/>
  <c r="L308" i="5"/>
  <c r="J308" i="5"/>
  <c r="J139" i="5"/>
  <c r="L139" i="5"/>
  <c r="L211" i="5"/>
  <c r="J211" i="5"/>
  <c r="L283" i="5"/>
  <c r="J283" i="5"/>
  <c r="J113" i="5"/>
  <c r="I439" i="5" a="1"/>
  <c r="I439" i="5" s="1"/>
  <c r="L113" i="5"/>
  <c r="I420" i="5" a="1"/>
  <c r="I420" i="5" s="1"/>
  <c r="J94" i="5"/>
  <c r="L94" i="5"/>
  <c r="I1171" i="5" a="1"/>
  <c r="I1171" i="5" s="1"/>
  <c r="L845" i="5"/>
  <c r="J845" i="5"/>
  <c r="J1241" i="5"/>
  <c r="I1567" i="5" a="1"/>
  <c r="I1567" i="5" s="1"/>
  <c r="L1241" i="5"/>
  <c r="I1323" i="5" a="1"/>
  <c r="I1323" i="5" s="1"/>
  <c r="L997" i="5"/>
  <c r="J997" i="5"/>
  <c r="L1106" i="5"/>
  <c r="J1106" i="5"/>
  <c r="L903" i="5"/>
  <c r="J903" i="5"/>
  <c r="J934" i="5"/>
  <c r="I1260" i="5" a="1"/>
  <c r="I1260" i="5" s="1"/>
  <c r="L934" i="5"/>
  <c r="I1427" i="5" a="1"/>
  <c r="I1427" i="5" s="1"/>
  <c r="L1101" i="5"/>
  <c r="J1101" i="5"/>
  <c r="I1405" i="5" a="1"/>
  <c r="I1405" i="5" s="1"/>
  <c r="L1079" i="5"/>
  <c r="J1079" i="5"/>
  <c r="I891" i="5" a="1"/>
  <c r="I891" i="5" s="1"/>
  <c r="J565" i="5"/>
  <c r="L565" i="5"/>
  <c r="I1213" i="5" a="1"/>
  <c r="I1213" i="5" s="1"/>
  <c r="L887" i="5"/>
  <c r="J887" i="5"/>
  <c r="J730" i="5"/>
  <c r="L730" i="5"/>
  <c r="J757" i="5"/>
  <c r="I1083" i="5" a="1"/>
  <c r="I1083" i="5" s="1"/>
  <c r="L757" i="5"/>
  <c r="J571" i="5"/>
  <c r="I897" i="5" a="1"/>
  <c r="I897" i="5" s="1"/>
  <c r="L571" i="5"/>
  <c r="I805" i="5" a="1"/>
  <c r="I805" i="5" s="1"/>
  <c r="J479" i="5"/>
  <c r="L479" i="5"/>
  <c r="L695" i="5"/>
  <c r="I1021" i="5" a="1"/>
  <c r="I1021" i="5" s="1"/>
  <c r="J695" i="5"/>
  <c r="L497" i="5"/>
  <c r="J497" i="5"/>
  <c r="L528" i="5"/>
  <c r="I854" i="5" a="1"/>
  <c r="I854" i="5" s="1"/>
  <c r="J528" i="5"/>
  <c r="I1032" i="5" a="1"/>
  <c r="I1032" i="5" s="1"/>
  <c r="L706" i="5"/>
  <c r="J706" i="5"/>
  <c r="J560" i="5"/>
  <c r="I886" i="5" a="1"/>
  <c r="I886" i="5" s="1"/>
  <c r="L560" i="5"/>
  <c r="J427" i="5"/>
  <c r="L427" i="5"/>
  <c r="L573" i="5"/>
  <c r="J573" i="5"/>
  <c r="J450" i="5"/>
  <c r="L450" i="5"/>
  <c r="I830" i="5" a="1"/>
  <c r="I830" i="5" s="1"/>
  <c r="J504" i="5"/>
  <c r="L504" i="5"/>
  <c r="J409" i="5"/>
  <c r="L409" i="5"/>
  <c r="I728" i="5" a="1"/>
  <c r="I728" i="5" s="1"/>
  <c r="L402" i="5"/>
  <c r="J402" i="5"/>
  <c r="I694" i="5" a="1"/>
  <c r="I694" i="5" s="1"/>
  <c r="J368" i="5"/>
  <c r="L368" i="5"/>
  <c r="J75" i="5"/>
  <c r="L75" i="5"/>
  <c r="L37" i="5"/>
  <c r="I363" i="5" a="1"/>
  <c r="I363" i="5" s="1"/>
  <c r="J37" i="5"/>
  <c r="J188" i="5"/>
  <c r="I514" i="5" a="1"/>
  <c r="I514" i="5" s="1"/>
  <c r="L188" i="5"/>
  <c r="I532" i="5" a="1"/>
  <c r="I532" i="5" s="1"/>
  <c r="L206" i="5"/>
  <c r="J206" i="5"/>
  <c r="I510" i="5" a="1"/>
  <c r="I510" i="5" s="1"/>
  <c r="J184" i="5"/>
  <c r="L184" i="5"/>
  <c r="L77" i="5"/>
  <c r="I403" i="5" a="1"/>
  <c r="I403" i="5" s="1"/>
  <c r="J77" i="5"/>
  <c r="L169" i="5"/>
  <c r="J169" i="5"/>
  <c r="I587" i="5" a="1"/>
  <c r="I587" i="5" s="1"/>
  <c r="J261" i="5"/>
  <c r="L261" i="5"/>
  <c r="J140" i="5"/>
  <c r="I466" i="5" a="1"/>
  <c r="I466" i="5" s="1"/>
  <c r="L140" i="5"/>
  <c r="L134" i="5"/>
  <c r="J134" i="5"/>
  <c r="J195" i="5"/>
  <c r="L195" i="5"/>
  <c r="L90" i="5"/>
  <c r="J90" i="5"/>
  <c r="I651" i="5" a="1"/>
  <c r="I651" i="5" s="1"/>
  <c r="L325" i="5"/>
  <c r="J325" i="5"/>
  <c r="J322" i="5"/>
  <c r="L322" i="5"/>
  <c r="J6" i="5"/>
  <c r="L6" i="5"/>
  <c r="J78" i="5"/>
  <c r="L78" i="5"/>
  <c r="L251" i="5"/>
  <c r="J251" i="5"/>
  <c r="L101" i="5"/>
  <c r="J101" i="5"/>
  <c r="J63" i="5"/>
  <c r="L63" i="5"/>
  <c r="L234" i="5"/>
  <c r="J234" i="5"/>
  <c r="J213" i="5"/>
  <c r="L213" i="5"/>
  <c r="I655" i="5" a="1"/>
  <c r="I655" i="5" s="1"/>
  <c r="J329" i="5"/>
  <c r="L329" i="5"/>
  <c r="I543" i="5" a="1"/>
  <c r="I543" i="5" s="1"/>
  <c r="L217" i="5"/>
  <c r="J217" i="5"/>
  <c r="I499" i="5" a="1"/>
  <c r="I499" i="5" s="1"/>
  <c r="J173" i="5"/>
  <c r="L173" i="5"/>
  <c r="L180" i="5"/>
  <c r="I506" i="5" a="1"/>
  <c r="I506" i="5" s="1"/>
  <c r="J180" i="5"/>
  <c r="L23" i="5"/>
  <c r="J23" i="5"/>
  <c r="L95" i="5"/>
  <c r="J95" i="5"/>
  <c r="I567" i="5" a="1"/>
  <c r="I567" i="5" s="1"/>
  <c r="J241" i="5"/>
  <c r="L241" i="5"/>
  <c r="J311" i="5"/>
  <c r="L311" i="5"/>
  <c r="I580" i="5" a="1"/>
  <c r="I580" i="5" s="1"/>
  <c r="L254" i="5"/>
  <c r="J254" i="5"/>
  <c r="J167" i="5"/>
  <c r="L167" i="5"/>
  <c r="I332" i="5" a="1"/>
  <c r="I332" i="5" s="1"/>
  <c r="L1741" i="5"/>
  <c r="J1741" i="5"/>
  <c r="L1715" i="5"/>
  <c r="J1715" i="5"/>
  <c r="I1559" i="5" a="1"/>
  <c r="I1559" i="5" s="1"/>
  <c r="L1233" i="5"/>
  <c r="J1233" i="5"/>
  <c r="I1137" i="5" a="1"/>
  <c r="I1137" i="5" s="1"/>
  <c r="J811" i="5"/>
  <c r="L811" i="5"/>
  <c r="J1088" i="5"/>
  <c r="I1414" i="5" a="1"/>
  <c r="I1414" i="5" s="1"/>
  <c r="L1088" i="5"/>
  <c r="I1284" i="5" a="1"/>
  <c r="I1284" i="5" s="1"/>
  <c r="J958" i="5"/>
  <c r="L958" i="5"/>
  <c r="I819" i="5" a="1"/>
  <c r="I819" i="5" s="1"/>
  <c r="J493" i="5"/>
  <c r="L493" i="5"/>
  <c r="J762" i="5"/>
  <c r="L762" i="5"/>
  <c r="L727" i="5"/>
  <c r="J727" i="5"/>
  <c r="L703" i="5"/>
  <c r="J703" i="5"/>
  <c r="I800" i="5" a="1"/>
  <c r="I800" i="5" s="1"/>
  <c r="L474" i="5"/>
  <c r="J474" i="5"/>
  <c r="I747" i="5" a="1"/>
  <c r="I747" i="5" s="1"/>
  <c r="L421" i="5"/>
  <c r="J421" i="5"/>
  <c r="I1005" i="5" a="1"/>
  <c r="I1005" i="5" s="1"/>
  <c r="L679" i="5"/>
  <c r="J679" i="5"/>
  <c r="I982" i="5" a="1"/>
  <c r="I982" i="5" s="1"/>
  <c r="L656" i="5"/>
  <c r="J656" i="5"/>
  <c r="I734" i="5" a="1"/>
  <c r="I734" i="5" s="1"/>
  <c r="J555" i="5"/>
  <c r="L555" i="5"/>
  <c r="J632" i="5"/>
  <c r="L632" i="5"/>
  <c r="J547" i="5"/>
  <c r="L547" i="5"/>
  <c r="L441" i="5"/>
  <c r="I767" i="5" a="1"/>
  <c r="I767" i="5" s="1"/>
  <c r="J441" i="5"/>
  <c r="J418" i="5"/>
  <c r="L418" i="5"/>
  <c r="J373" i="5"/>
  <c r="L373" i="5"/>
  <c r="J330" i="5"/>
  <c r="L330" i="5"/>
  <c r="J353" i="5"/>
  <c r="L353" i="5"/>
  <c r="J164" i="5"/>
  <c r="L164" i="5"/>
  <c r="J51" i="5"/>
  <c r="L51" i="5"/>
  <c r="L69" i="5"/>
  <c r="J69" i="5"/>
  <c r="L31" i="5"/>
  <c r="J31" i="5"/>
  <c r="I357" i="5" a="1"/>
  <c r="I357" i="5" s="1"/>
  <c r="L275" i="5"/>
  <c r="J275" i="5"/>
  <c r="I601" i="5" a="1"/>
  <c r="I601" i="5" s="1"/>
  <c r="I417" i="5" a="1"/>
  <c r="I417" i="5" s="1"/>
  <c r="L91" i="5"/>
  <c r="J91" i="5"/>
  <c r="L267" i="5"/>
  <c r="J267" i="5"/>
  <c r="I511" i="5" a="1"/>
  <c r="I511" i="5" s="1"/>
  <c r="L185" i="5"/>
  <c r="J185" i="5"/>
  <c r="J147" i="5"/>
  <c r="L147" i="5"/>
  <c r="I430" i="5" a="1"/>
  <c r="I430" i="5" s="1"/>
  <c r="J104" i="5"/>
  <c r="L104" i="5"/>
  <c r="L176" i="5"/>
  <c r="I502" i="5" a="1"/>
  <c r="I502" i="5" s="1"/>
  <c r="J176" i="5"/>
  <c r="J246" i="5"/>
  <c r="L246" i="5"/>
  <c r="L327" i="5"/>
  <c r="J327" i="5"/>
  <c r="L16" i="5"/>
  <c r="J16" i="5"/>
  <c r="L88" i="5"/>
  <c r="J88" i="5"/>
  <c r="I399" i="5" a="1"/>
  <c r="I399" i="5" s="1"/>
  <c r="L73" i="5"/>
  <c r="J73" i="5"/>
  <c r="L239" i="5"/>
  <c r="J239" i="5"/>
  <c r="I374" i="5" a="1"/>
  <c r="I374" i="5" s="1"/>
  <c r="J48" i="5"/>
  <c r="L48" i="5"/>
  <c r="I498" i="5" a="1"/>
  <c r="I498" i="5" s="1"/>
  <c r="L172" i="5"/>
  <c r="J172" i="5"/>
  <c r="L318" i="5"/>
  <c r="J318" i="5"/>
  <c r="L151" i="5"/>
  <c r="J151" i="5"/>
  <c r="I549" i="5" a="1"/>
  <c r="I549" i="5" s="1"/>
  <c r="J223" i="5"/>
  <c r="L223" i="5"/>
  <c r="I621" i="5" a="1"/>
  <c r="I621" i="5" s="1"/>
  <c r="L295" i="5"/>
  <c r="J295" i="5"/>
  <c r="L85" i="5"/>
  <c r="J85" i="5"/>
  <c r="I416" i="5" a="1"/>
  <c r="I416" i="5" s="1"/>
  <c r="L1387" i="5"/>
  <c r="J1387" i="5"/>
  <c r="J1070" i="5"/>
  <c r="L1070" i="5"/>
  <c r="I1234" i="5" a="1"/>
  <c r="I1234" i="5" s="1"/>
  <c r="J908" i="5"/>
  <c r="L908" i="5"/>
  <c r="L1061" i="5"/>
  <c r="J1061" i="5"/>
  <c r="J847" i="5"/>
  <c r="I1173" i="5" a="1"/>
  <c r="I1173" i="5" s="1"/>
  <c r="L847" i="5"/>
  <c r="J931" i="5"/>
  <c r="L931" i="5"/>
  <c r="J741" i="5"/>
  <c r="L741" i="5"/>
  <c r="I1041" i="5" a="1"/>
  <c r="I1041" i="5" s="1"/>
  <c r="L715" i="5"/>
  <c r="J715" i="5"/>
  <c r="L873" i="5"/>
  <c r="J873" i="5"/>
  <c r="I1199" i="5" a="1"/>
  <c r="I1199" i="5" s="1"/>
  <c r="J753" i="5"/>
  <c r="L753" i="5"/>
  <c r="L735" i="5"/>
  <c r="J735" i="5"/>
  <c r="L699" i="5"/>
  <c r="J699" i="5"/>
  <c r="L349" i="5"/>
  <c r="J349" i="5"/>
  <c r="I974" i="5" a="1"/>
  <c r="I974" i="5" s="1"/>
  <c r="L648" i="5"/>
  <c r="J648" i="5"/>
  <c r="L645" i="5"/>
  <c r="J645" i="5"/>
  <c r="I971" i="5" a="1"/>
  <c r="I971" i="5" s="1"/>
  <c r="J643" i="5"/>
  <c r="I969" i="5" a="1"/>
  <c r="I969" i="5" s="1"/>
  <c r="L643" i="5"/>
  <c r="L536" i="5"/>
  <c r="J536" i="5"/>
  <c r="I949" i="5" a="1"/>
  <c r="I949" i="5" s="1"/>
  <c r="J623" i="5"/>
  <c r="L623" i="5"/>
  <c r="L490" i="5"/>
  <c r="J490" i="5"/>
  <c r="J662" i="5"/>
  <c r="L662" i="5"/>
  <c r="L401" i="5"/>
  <c r="J401" i="5"/>
  <c r="J356" i="5"/>
  <c r="L356" i="5"/>
  <c r="L404" i="5"/>
  <c r="J404" i="5"/>
  <c r="J336" i="5"/>
  <c r="L336" i="5"/>
  <c r="L17" i="5"/>
  <c r="J17" i="5"/>
  <c r="J286" i="5"/>
  <c r="L286" i="5"/>
  <c r="L70" i="5"/>
  <c r="J70" i="5"/>
  <c r="L282" i="5"/>
  <c r="J282" i="5"/>
  <c r="I531" i="5" a="1"/>
  <c r="I531" i="5" s="1"/>
  <c r="J205" i="5"/>
  <c r="L205" i="5"/>
  <c r="L116" i="5"/>
  <c r="J116" i="5"/>
  <c r="L128" i="5"/>
  <c r="J128" i="5"/>
  <c r="L174" i="5"/>
  <c r="J174" i="5"/>
  <c r="L252" i="5"/>
  <c r="I578" i="5" a="1"/>
  <c r="I578" i="5" s="1"/>
  <c r="J252" i="5"/>
  <c r="I346" i="5" a="1"/>
  <c r="I346" i="5" s="1"/>
  <c r="L20" i="5"/>
  <c r="J20" i="5"/>
  <c r="J92" i="5"/>
  <c r="L92" i="5"/>
  <c r="L265" i="5"/>
  <c r="J265" i="5"/>
  <c r="J97" i="5"/>
  <c r="L97" i="5"/>
  <c r="L240" i="5"/>
  <c r="I566" i="5" a="1"/>
  <c r="I566" i="5" s="1"/>
  <c r="J240" i="5"/>
  <c r="I527" i="5" a="1"/>
  <c r="I527" i="5" s="1"/>
  <c r="L201" i="5"/>
  <c r="J201" i="5"/>
  <c r="L207" i="5"/>
  <c r="J207" i="5"/>
  <c r="L303" i="5"/>
  <c r="J303" i="5"/>
  <c r="L35" i="5"/>
  <c r="J35" i="5"/>
  <c r="L79" i="5"/>
  <c r="J79" i="5"/>
  <c r="I620" i="5" a="1"/>
  <c r="I620" i="5" s="1"/>
  <c r="L294" i="5"/>
  <c r="J294" i="5"/>
  <c r="I1682" i="5" a="1"/>
  <c r="I1682" i="5" s="1"/>
  <c r="L1356" i="5"/>
  <c r="J1356" i="5"/>
  <c r="L1222" i="5"/>
  <c r="J1222" i="5"/>
  <c r="J1063" i="5"/>
  <c r="L1063" i="5"/>
  <c r="I1528" i="5" a="1"/>
  <c r="I1528" i="5" s="1"/>
  <c r="L1202" i="5"/>
  <c r="J1202" i="5"/>
  <c r="I1025" i="5" a="1"/>
  <c r="I1025" i="5" s="1"/>
  <c r="L988" i="5"/>
  <c r="I1314" i="5" a="1"/>
  <c r="I1314" i="5" s="1"/>
  <c r="J988" i="5"/>
  <c r="I1157" i="5" a="1"/>
  <c r="I1157" i="5" s="1"/>
  <c r="L831" i="5"/>
  <c r="J831" i="5"/>
  <c r="L849" i="5"/>
  <c r="I1175" i="5" a="1"/>
  <c r="I1175" i="5" s="1"/>
  <c r="J849" i="5"/>
  <c r="L739" i="5"/>
  <c r="J739" i="5"/>
  <c r="I826" i="5" a="1"/>
  <c r="I826" i="5" s="1"/>
  <c r="L708" i="5"/>
  <c r="J708" i="5"/>
  <c r="J780" i="5"/>
  <c r="L780" i="5"/>
  <c r="L377" i="5"/>
  <c r="J377" i="5"/>
  <c r="I922" i="5" a="1"/>
  <c r="I922" i="5" s="1"/>
  <c r="L596" i="5"/>
  <c r="J596" i="5"/>
  <c r="I968" i="5" a="1"/>
  <c r="I968" i="5" s="1"/>
  <c r="L642" i="5"/>
  <c r="J642" i="5"/>
  <c r="I682" i="5" a="1"/>
  <c r="I682" i="5" s="1"/>
  <c r="J644" i="5"/>
  <c r="L644" i="5"/>
  <c r="L515" i="5"/>
  <c r="I841" i="5" a="1"/>
  <c r="I841" i="5" s="1"/>
  <c r="J515" i="5"/>
  <c r="I770" i="5" a="1"/>
  <c r="I770" i="5" s="1"/>
  <c r="L444" i="5"/>
  <c r="J444" i="5"/>
  <c r="I890" i="5" a="1"/>
  <c r="I890" i="5" s="1"/>
  <c r="J564" i="5"/>
  <c r="L564" i="5"/>
  <c r="J454" i="5"/>
  <c r="L454" i="5"/>
  <c r="L609" i="5"/>
  <c r="I935" i="5" a="1"/>
  <c r="I935" i="5" s="1"/>
  <c r="J609" i="5"/>
  <c r="L345" i="5"/>
  <c r="J345" i="5"/>
  <c r="J570" i="5"/>
  <c r="L570" i="5"/>
  <c r="J389" i="5"/>
  <c r="L389" i="5"/>
  <c r="L380" i="5"/>
  <c r="J380" i="5"/>
  <c r="J304" i="5"/>
  <c r="L304" i="5"/>
  <c r="L13" i="5"/>
  <c r="I339" i="5" a="1"/>
  <c r="I339" i="5" s="1"/>
  <c r="J13" i="5"/>
  <c r="J46" i="5"/>
  <c r="L46" i="5"/>
  <c r="J245" i="5"/>
  <c r="L245" i="5"/>
  <c r="L5" i="5"/>
  <c r="J5" i="5"/>
  <c r="I568" i="5" a="1"/>
  <c r="I568" i="5" s="1"/>
  <c r="L242" i="5"/>
  <c r="J242" i="5"/>
  <c r="L120" i="5"/>
  <c r="J120" i="5"/>
  <c r="I446" i="5" a="1"/>
  <c r="I446" i="5" s="1"/>
  <c r="L189" i="5"/>
  <c r="J189" i="5"/>
  <c r="L272" i="5"/>
  <c r="J272" i="5"/>
  <c r="L196" i="5"/>
  <c r="I522" i="5" a="1"/>
  <c r="I522" i="5" s="1"/>
  <c r="J196" i="5"/>
  <c r="J112" i="5"/>
  <c r="L112" i="5"/>
  <c r="I438" i="5" a="1"/>
  <c r="I438" i="5" s="1"/>
  <c r="J154" i="5"/>
  <c r="L154" i="5"/>
  <c r="L279" i="5"/>
  <c r="J279" i="5"/>
  <c r="L135" i="5"/>
  <c r="J135" i="5"/>
  <c r="L4" i="5"/>
  <c r="J4" i="5"/>
  <c r="J183" i="5"/>
  <c r="L183" i="5"/>
  <c r="J26" i="5"/>
  <c r="I352" i="5" a="1"/>
  <c r="I352" i="5" s="1"/>
  <c r="L26" i="5"/>
  <c r="J98" i="5"/>
  <c r="I424" i="5" a="1"/>
  <c r="I424" i="5" s="1"/>
  <c r="L98" i="5"/>
  <c r="I599" i="5" a="1"/>
  <c r="I599" i="5" s="1"/>
  <c r="L273" i="5"/>
  <c r="J273" i="5"/>
  <c r="J256" i="5"/>
  <c r="L256" i="5"/>
  <c r="I574" i="5" a="1"/>
  <c r="I574" i="5" s="1"/>
  <c r="J248" i="5"/>
  <c r="L248" i="5"/>
  <c r="L237" i="5"/>
  <c r="I563" i="5" a="1"/>
  <c r="I563" i="5" s="1"/>
  <c r="J237" i="5"/>
  <c r="I386" i="5" a="1"/>
  <c r="I386" i="5" s="1"/>
  <c r="L60" i="5"/>
  <c r="J60" i="5"/>
  <c r="J221" i="5"/>
  <c r="L221" i="5"/>
  <c r="J118" i="5"/>
  <c r="L118" i="5"/>
  <c r="J262" i="5"/>
  <c r="I588" i="5" a="1"/>
  <c r="I588" i="5" s="1"/>
  <c r="L262" i="5"/>
  <c r="L163" i="5"/>
  <c r="J163" i="5"/>
  <c r="L235" i="5"/>
  <c r="J235" i="5"/>
  <c r="L307" i="5"/>
  <c r="J307" i="5"/>
  <c r="L45" i="5"/>
  <c r="I371" i="5" a="1"/>
  <c r="I371" i="5" s="1"/>
  <c r="J45" i="5"/>
  <c r="L203" i="5"/>
  <c r="I529" i="5" a="1"/>
  <c r="I529" i="5" s="1"/>
  <c r="J203" i="5"/>
  <c r="I360" i="5" a="1"/>
  <c r="I360" i="5" s="1"/>
  <c r="L1281" i="5"/>
  <c r="I1607" i="5" a="1"/>
  <c r="I1607" i="5" s="1"/>
  <c r="J1281" i="5"/>
  <c r="J1355" i="5"/>
  <c r="L1355" i="5"/>
  <c r="I1722" i="5" a="1"/>
  <c r="I1722" i="5" s="1"/>
  <c r="L1396" i="5"/>
  <c r="J1396" i="5"/>
  <c r="L1391" i="5"/>
  <c r="J1391" i="5"/>
  <c r="I1468" i="5" a="1"/>
  <c r="I1468" i="5" s="1"/>
  <c r="J1142" i="5"/>
  <c r="L1142" i="5"/>
  <c r="J823" i="5"/>
  <c r="L823" i="5"/>
  <c r="J1039" i="5"/>
  <c r="I1365" i="5" a="1"/>
  <c r="I1365" i="5" s="1"/>
  <c r="L1039" i="5"/>
  <c r="L961" i="5"/>
  <c r="I1287" i="5" a="1"/>
  <c r="I1287" i="5" s="1"/>
  <c r="J961" i="5"/>
  <c r="J980" i="5"/>
  <c r="I1306" i="5" a="1"/>
  <c r="I1306" i="5" s="1"/>
  <c r="L980" i="5"/>
  <c r="I1155" i="5" a="1"/>
  <c r="I1155" i="5" s="1"/>
  <c r="L829" i="5"/>
  <c r="J829" i="5"/>
  <c r="I1047" i="5" a="1"/>
  <c r="I1047" i="5" s="1"/>
  <c r="L721" i="5"/>
  <c r="J721" i="5"/>
  <c r="J744" i="5"/>
  <c r="L744" i="5"/>
  <c r="I675" i="5" a="1"/>
  <c r="I675" i="5" s="1"/>
  <c r="J589" i="5"/>
  <c r="L589" i="5"/>
  <c r="L605" i="5"/>
  <c r="J605" i="5"/>
  <c r="J487" i="5"/>
  <c r="I813" i="5" a="1"/>
  <c r="I813" i="5" s="1"/>
  <c r="L487" i="5"/>
  <c r="I866" i="5" a="1"/>
  <c r="I866" i="5" s="1"/>
  <c r="J540" i="5"/>
  <c r="L540" i="5"/>
  <c r="J559" i="5"/>
  <c r="I885" i="5" a="1"/>
  <c r="I885" i="5" s="1"/>
  <c r="L559" i="5"/>
  <c r="I771" i="5" a="1"/>
  <c r="I771" i="5" s="1"/>
  <c r="J445" i="5"/>
  <c r="L445" i="5"/>
  <c r="I877" i="5" a="1"/>
  <c r="I877" i="5" s="1"/>
  <c r="L551" i="5"/>
  <c r="J551" i="5"/>
  <c r="J343" i="5"/>
  <c r="L343" i="5"/>
  <c r="I669" i="5" a="1"/>
  <c r="I669" i="5" s="1"/>
  <c r="J396" i="5"/>
  <c r="I722" i="5" a="1"/>
  <c r="I722" i="5" s="1"/>
  <c r="L396" i="5"/>
  <c r="L359" i="5"/>
  <c r="J359" i="5"/>
  <c r="L477" i="5"/>
  <c r="I803" i="5" a="1"/>
  <c r="I803" i="5" s="1"/>
  <c r="J477" i="5"/>
  <c r="L114" i="5"/>
  <c r="J114" i="5"/>
  <c r="L276" i="5"/>
  <c r="I602" i="5" a="1"/>
  <c r="I602" i="5" s="1"/>
  <c r="J276" i="5"/>
  <c r="J7" i="5"/>
  <c r="I333" i="5" a="1"/>
  <c r="I333" i="5" s="1"/>
  <c r="L7" i="5"/>
  <c r="J229" i="5"/>
  <c r="L229" i="5"/>
  <c r="J15" i="5"/>
  <c r="L15" i="5"/>
  <c r="L192" i="5"/>
  <c r="I518" i="5" a="1"/>
  <c r="I518" i="5" s="1"/>
  <c r="J192" i="5"/>
  <c r="J215" i="5"/>
  <c r="L215" i="5"/>
  <c r="J14" i="5"/>
  <c r="I340" i="5" a="1"/>
  <c r="I340" i="5" s="1"/>
  <c r="L14" i="5"/>
  <c r="J119" i="5"/>
  <c r="L119" i="5"/>
  <c r="L8" i="5"/>
  <c r="J8" i="5"/>
  <c r="I592" i="5" a="1"/>
  <c r="I592" i="5" s="1"/>
  <c r="J266" i="5"/>
  <c r="L266" i="5"/>
  <c r="L30" i="5"/>
  <c r="J30" i="5"/>
  <c r="J178" i="5"/>
  <c r="L178" i="5"/>
  <c r="J278" i="5"/>
  <c r="L278" i="5"/>
  <c r="L155" i="5"/>
  <c r="J155" i="5"/>
  <c r="J292" i="5"/>
  <c r="L292" i="5"/>
  <c r="L244" i="5"/>
  <c r="J244" i="5"/>
  <c r="L84" i="5"/>
  <c r="I410" i="5" a="1"/>
  <c r="I410" i="5" s="1"/>
  <c r="J84" i="5"/>
  <c r="I398" i="5" a="1"/>
  <c r="I398" i="5" s="1"/>
  <c r="J72" i="5"/>
  <c r="L72" i="5"/>
  <c r="I639" i="5" a="1"/>
  <c r="I639" i="5" s="1"/>
  <c r="J313" i="5"/>
  <c r="L313" i="5"/>
  <c r="L47" i="5"/>
  <c r="J47" i="5"/>
  <c r="L193" i="5"/>
  <c r="J193" i="5"/>
  <c r="I496" i="5" a="1"/>
  <c r="I496" i="5" s="1"/>
  <c r="L170" i="5"/>
  <c r="J170" i="5"/>
  <c r="L171" i="5"/>
  <c r="J171" i="5"/>
  <c r="I419" i="5" a="1"/>
  <c r="I419" i="5" s="1"/>
  <c r="I1705" i="5" a="1"/>
  <c r="I1705" i="5" s="1"/>
  <c r="L1379" i="5"/>
  <c r="J1379" i="5"/>
  <c r="I1548" i="5" a="1"/>
  <c r="I1548" i="5" s="1"/>
  <c r="I1758" i="5" a="1"/>
  <c r="I1758" i="5" s="1"/>
  <c r="J1432" i="5"/>
  <c r="L1432" i="5"/>
  <c r="J787" i="5"/>
  <c r="I1113" i="5" a="1"/>
  <c r="I1113" i="5" s="1"/>
  <c r="L787" i="5"/>
  <c r="L1125" i="5"/>
  <c r="J1125" i="5"/>
  <c r="I1360" i="5" a="1"/>
  <c r="I1360" i="5" s="1"/>
  <c r="L1034" i="5"/>
  <c r="J1034" i="5"/>
  <c r="L896" i="5"/>
  <c r="J896" i="5"/>
  <c r="I1077" i="5" a="1"/>
  <c r="I1077" i="5" s="1"/>
  <c r="J751" i="5"/>
  <c r="L751" i="5"/>
  <c r="J607" i="5"/>
  <c r="I933" i="5" a="1"/>
  <c r="I933" i="5" s="1"/>
  <c r="L607" i="5"/>
  <c r="I1024" i="5" a="1"/>
  <c r="I1024" i="5" s="1"/>
  <c r="J698" i="5"/>
  <c r="L698" i="5"/>
  <c r="L581" i="5"/>
  <c r="J581" i="5"/>
  <c r="J737" i="5"/>
  <c r="L737" i="5"/>
  <c r="L608" i="5"/>
  <c r="J608" i="5"/>
  <c r="I994" i="5" a="1"/>
  <c r="I994" i="5" s="1"/>
  <c r="J668" i="5"/>
  <c r="L668" i="5"/>
  <c r="J517" i="5"/>
  <c r="L517" i="5"/>
  <c r="I926" i="5" a="1"/>
  <c r="I926" i="5" s="1"/>
  <c r="L600" i="5"/>
  <c r="J600" i="5"/>
  <c r="I967" i="5" a="1"/>
  <c r="I967" i="5" s="1"/>
  <c r="L641" i="5"/>
  <c r="J641" i="5"/>
  <c r="J468" i="5"/>
  <c r="L468" i="5"/>
  <c r="L485" i="5"/>
  <c r="J485" i="5"/>
  <c r="L613" i="5"/>
  <c r="I939" i="5" a="1"/>
  <c r="I939" i="5" s="1"/>
  <c r="J613" i="5"/>
  <c r="L425" i="5"/>
  <c r="J425" i="5"/>
  <c r="I859" i="5" a="1"/>
  <c r="I859" i="5" s="1"/>
  <c r="L533" i="5"/>
  <c r="J533" i="5"/>
  <c r="J495" i="5"/>
  <c r="L495" i="5"/>
  <c r="I754" i="5" a="1"/>
  <c r="I754" i="5" s="1"/>
  <c r="L428" i="5"/>
  <c r="J428" i="5"/>
  <c r="L351" i="5"/>
  <c r="J351" i="5"/>
  <c r="I677" i="5" a="1"/>
  <c r="I677" i="5" s="1"/>
  <c r="L460" i="5"/>
  <c r="J460" i="5"/>
  <c r="L89" i="5"/>
  <c r="J89" i="5"/>
  <c r="L67" i="5"/>
  <c r="I393" i="5" a="1"/>
  <c r="I393" i="5" s="1"/>
  <c r="J67" i="5"/>
  <c r="J277" i="5"/>
  <c r="L277" i="5"/>
  <c r="L29" i="5"/>
  <c r="J29" i="5"/>
  <c r="I355" i="5" a="1"/>
  <c r="I355" i="5" s="1"/>
  <c r="L18" i="5"/>
  <c r="I344" i="5" a="1"/>
  <c r="I344" i="5" s="1"/>
  <c r="J18" i="5"/>
  <c r="I483" i="5" a="1"/>
  <c r="I483" i="5" s="1"/>
  <c r="L157" i="5"/>
  <c r="J157" i="5"/>
  <c r="I615" i="5" a="1"/>
  <c r="I615" i="5" s="1"/>
  <c r="J289" i="5"/>
  <c r="L289" i="5"/>
  <c r="I383" i="5" a="1"/>
  <c r="I383" i="5" s="1"/>
  <c r="J57" i="5"/>
  <c r="L57" i="5"/>
  <c r="I358" i="5" a="1"/>
  <c r="I358" i="5" s="1"/>
  <c r="L32" i="5"/>
  <c r="J32" i="5"/>
  <c r="L40" i="5"/>
  <c r="J40" i="5"/>
  <c r="J106" i="5"/>
  <c r="L106" i="5"/>
  <c r="I469" i="5" a="1"/>
  <c r="I469" i="5" s="1"/>
  <c r="L143" i="5"/>
  <c r="J143" i="5"/>
  <c r="L300" i="5"/>
  <c r="I626" i="5" a="1"/>
  <c r="I626" i="5" s="1"/>
  <c r="J300" i="5"/>
  <c r="L228" i="5"/>
  <c r="I554" i="5" a="1"/>
  <c r="I554" i="5" s="1"/>
  <c r="J228" i="5"/>
  <c r="I649" i="5" a="1"/>
  <c r="I649" i="5" s="1"/>
  <c r="J323" i="5"/>
  <c r="L323" i="5"/>
  <c r="L124" i="5"/>
  <c r="J124" i="5"/>
  <c r="L268" i="5"/>
  <c r="J268" i="5"/>
  <c r="L103" i="5"/>
  <c r="I429" i="5" a="1"/>
  <c r="I429" i="5" s="1"/>
  <c r="J103" i="5"/>
  <c r="J175" i="5"/>
  <c r="I501" i="5" a="1"/>
  <c r="I501" i="5" s="1"/>
  <c r="L175" i="5"/>
  <c r="L247" i="5"/>
  <c r="J247" i="5"/>
  <c r="J319" i="5"/>
  <c r="L319" i="5"/>
  <c r="J232" i="5"/>
  <c r="L232" i="5"/>
  <c r="I366" i="5" a="1"/>
  <c r="I366" i="5" s="1"/>
  <c r="L168" i="5"/>
  <c r="I494" i="5" a="1"/>
  <c r="I494" i="5" s="1"/>
  <c r="J168" i="5"/>
  <c r="I331" i="5" a="1"/>
  <c r="I331" i="5" s="1"/>
  <c r="J1389" i="5"/>
  <c r="L1389" i="5"/>
  <c r="L1229" i="5"/>
  <c r="I1555" i="5" a="1"/>
  <c r="I1555" i="5" s="1"/>
  <c r="J1229" i="5"/>
  <c r="I1382" i="5" a="1"/>
  <c r="I1382" i="5" s="1"/>
  <c r="J1056" i="5"/>
  <c r="L1056" i="5"/>
  <c r="J1029" i="5"/>
  <c r="L1029" i="5"/>
  <c r="I1491" i="5" a="1"/>
  <c r="I1491" i="5" s="1"/>
  <c r="L1165" i="5"/>
  <c r="J1165" i="5"/>
  <c r="J816" i="5"/>
  <c r="L816" i="5"/>
  <c r="J944" i="5"/>
  <c r="L944" i="5"/>
  <c r="I1188" i="5" a="1"/>
  <c r="I1188" i="5" s="1"/>
  <c r="L862" i="5"/>
  <c r="J862" i="5"/>
  <c r="L585" i="5"/>
  <c r="J585" i="5"/>
  <c r="L691" i="5"/>
  <c r="J691" i="5"/>
  <c r="I901" i="5" a="1"/>
  <c r="I901" i="5" s="1"/>
  <c r="J575" i="5"/>
  <c r="L575" i="5"/>
  <c r="J594" i="5"/>
  <c r="L594" i="5"/>
  <c r="I960" i="5" a="1"/>
  <c r="I960" i="5" s="1"/>
  <c r="J634" i="5"/>
  <c r="L634" i="5"/>
  <c r="I838" i="5" a="1"/>
  <c r="I838" i="5" s="1"/>
  <c r="J512" i="5"/>
  <c r="L512" i="5"/>
  <c r="L653" i="5"/>
  <c r="J653" i="5"/>
  <c r="I883" i="5" a="1"/>
  <c r="I883" i="5" s="1"/>
  <c r="J557" i="5"/>
  <c r="L557" i="5"/>
  <c r="L437" i="5"/>
  <c r="J437" i="5"/>
  <c r="L431" i="5"/>
  <c r="J431" i="5"/>
  <c r="I930" i="5" a="1"/>
  <c r="I930" i="5" s="1"/>
  <c r="L604" i="5"/>
  <c r="J604" i="5"/>
  <c r="J523" i="5"/>
  <c r="L523" i="5"/>
  <c r="I842" i="5" a="1"/>
  <c r="I842" i="5" s="1"/>
  <c r="L516" i="5"/>
  <c r="J516" i="5"/>
  <c r="L489" i="5"/>
  <c r="I815" i="5" a="1"/>
  <c r="I815" i="5" s="1"/>
  <c r="J489" i="5"/>
  <c r="L411" i="5"/>
  <c r="J411" i="5"/>
  <c r="L541" i="5"/>
  <c r="I867" i="5" a="1"/>
  <c r="I867" i="5" s="1"/>
  <c r="J541" i="5"/>
  <c r="J455" i="5"/>
  <c r="I781" i="5" a="1"/>
  <c r="I781" i="5" s="1"/>
  <c r="L455" i="5"/>
  <c r="I544" i="5" a="1"/>
  <c r="I544" i="5" s="1"/>
  <c r="L218" i="5"/>
  <c r="J218" i="5"/>
  <c r="L186" i="5"/>
  <c r="J186" i="5"/>
  <c r="L179" i="5"/>
  <c r="J179" i="5"/>
  <c r="J326" i="5"/>
  <c r="I652" i="5" a="1"/>
  <c r="I652" i="5" s="1"/>
  <c r="L326" i="5"/>
  <c r="I335" i="5" a="1"/>
  <c r="I335" i="5" s="1"/>
  <c r="J9" i="5"/>
  <c r="L9" i="5"/>
  <c r="J202" i="5"/>
  <c r="L202" i="5"/>
  <c r="J287" i="5"/>
  <c r="L287" i="5"/>
  <c r="L43" i="5"/>
  <c r="J43" i="5"/>
  <c r="L28" i="5"/>
  <c r="I354" i="5" a="1"/>
  <c r="I354" i="5" s="1"/>
  <c r="J28" i="5"/>
  <c r="J165" i="5"/>
  <c r="L165" i="5"/>
  <c r="L122" i="5"/>
  <c r="I448" i="5" a="1"/>
  <c r="I448" i="5" s="1"/>
  <c r="J122" i="5"/>
  <c r="I407" i="5" a="1"/>
  <c r="I407" i="5" s="1"/>
  <c r="J81" i="5"/>
  <c r="L81" i="5"/>
  <c r="J38" i="5"/>
  <c r="I364" i="5" a="1"/>
  <c r="I364" i="5" s="1"/>
  <c r="L38" i="5"/>
  <c r="J142" i="5"/>
  <c r="L142" i="5"/>
  <c r="L107" i="5"/>
  <c r="I433" i="5" a="1"/>
  <c r="I433" i="5" s="1"/>
  <c r="J107" i="5"/>
  <c r="L204" i="5"/>
  <c r="I530" i="5" a="1"/>
  <c r="I530" i="5" s="1"/>
  <c r="J204" i="5"/>
  <c r="I370" i="5" a="1"/>
  <c r="I370" i="5" s="1"/>
  <c r="L44" i="5"/>
  <c r="J44" i="5"/>
  <c r="L182" i="5"/>
  <c r="I508" i="5" a="1"/>
  <c r="I508" i="5" s="1"/>
  <c r="J182" i="5"/>
  <c r="L10" i="5"/>
  <c r="J10" i="5"/>
  <c r="L305" i="5"/>
  <c r="J305" i="5"/>
  <c r="L105" i="5"/>
  <c r="J105" i="5"/>
  <c r="I422" i="5" a="1"/>
  <c r="I422" i="5" s="1"/>
  <c r="J96" i="5"/>
  <c r="L96" i="5"/>
  <c r="L249" i="5"/>
  <c r="J249" i="5"/>
  <c r="I385" i="5" a="1"/>
  <c r="I385" i="5" s="1"/>
  <c r="L59" i="5"/>
  <c r="J59" i="5"/>
  <c r="J270" i="5"/>
  <c r="L270" i="5"/>
  <c r="L1415" i="5"/>
  <c r="J1415" i="5"/>
  <c r="L1246" i="5"/>
  <c r="J1246" i="5"/>
  <c r="I1572" i="5" a="1"/>
  <c r="I1572" i="5" s="1"/>
  <c r="L1030" i="5"/>
  <c r="J1030" i="5"/>
  <c r="I1149" i="5" a="1"/>
  <c r="I1149" i="5" s="1"/>
  <c r="J979" i="5"/>
  <c r="L979" i="5"/>
  <c r="I1305" i="5" a="1"/>
  <c r="I1305" i="5" s="1"/>
  <c r="L775" i="5"/>
  <c r="J775" i="5"/>
  <c r="L920" i="5"/>
  <c r="J920" i="5"/>
  <c r="J704" i="5"/>
  <c r="L704" i="5"/>
  <c r="J535" i="5"/>
  <c r="L535" i="5"/>
  <c r="L766" i="5"/>
  <c r="J766" i="5"/>
  <c r="I898" i="5" a="1"/>
  <c r="I898" i="5" s="1"/>
  <c r="L572" i="5"/>
  <c r="J572" i="5"/>
  <c r="L537" i="5"/>
  <c r="I863" i="5" a="1"/>
  <c r="I863" i="5" s="1"/>
  <c r="J537" i="5"/>
  <c r="J582" i="5"/>
  <c r="L582" i="5"/>
  <c r="L467" i="5"/>
  <c r="J467" i="5"/>
  <c r="I910" i="5" a="1"/>
  <c r="I910" i="5" s="1"/>
  <c r="L584" i="5"/>
  <c r="J584" i="5"/>
  <c r="I973" i="5" a="1"/>
  <c r="I973" i="5" s="1"/>
  <c r="J647" i="5"/>
  <c r="L647" i="5"/>
  <c r="J400" i="5"/>
  <c r="L400" i="5"/>
  <c r="L633" i="5"/>
  <c r="J633" i="5"/>
  <c r="I865" i="5" a="1"/>
  <c r="I865" i="5" s="1"/>
  <c r="L539" i="5"/>
  <c r="J539" i="5"/>
  <c r="I806" i="5" a="1"/>
  <c r="I806" i="5" s="1"/>
  <c r="L480" i="5"/>
  <c r="J480" i="5"/>
  <c r="L561" i="5"/>
  <c r="J561" i="5"/>
  <c r="L465" i="5"/>
  <c r="I791" i="5" a="1"/>
  <c r="I791" i="5" s="1"/>
  <c r="J465" i="5"/>
  <c r="J387" i="5"/>
  <c r="L387" i="5"/>
  <c r="I817" i="5" a="1"/>
  <c r="I817" i="5" s="1"/>
  <c r="L491" i="5"/>
  <c r="J491" i="5"/>
  <c r="I442" i="5" a="1"/>
  <c r="I442" i="5" s="1"/>
  <c r="L61" i="5"/>
  <c r="J61" i="5"/>
  <c r="J133" i="5"/>
  <c r="L133" i="5"/>
  <c r="J309" i="5"/>
  <c r="L309" i="5"/>
  <c r="J33" i="5"/>
  <c r="L33" i="5"/>
  <c r="L100" i="5"/>
  <c r="I426" i="5" a="1"/>
  <c r="I426" i="5" s="1"/>
  <c r="J100" i="5"/>
  <c r="J219" i="5"/>
  <c r="L219" i="5"/>
  <c r="I375" i="5" a="1"/>
  <c r="I375" i="5" s="1"/>
  <c r="L49" i="5"/>
  <c r="J49" i="5"/>
  <c r="L56" i="5"/>
  <c r="J56" i="5"/>
  <c r="L138" i="5"/>
  <c r="J138" i="5"/>
  <c r="L231" i="5"/>
  <c r="J231" i="5"/>
  <c r="J158" i="5"/>
  <c r="L158" i="5"/>
  <c r="L42" i="5"/>
  <c r="J42" i="5"/>
  <c r="L281" i="5"/>
  <c r="J281" i="5"/>
  <c r="J102" i="5"/>
  <c r="L102" i="5"/>
  <c r="L121" i="5"/>
  <c r="J121" i="5"/>
  <c r="I447" i="5" a="1"/>
  <c r="I447" i="5" s="1"/>
  <c r="J50" i="5"/>
  <c r="L50" i="5"/>
  <c r="I435" i="5" a="1"/>
  <c r="I435" i="5" s="1"/>
  <c r="J109" i="5"/>
  <c r="L109" i="5"/>
  <c r="J200" i="5"/>
  <c r="L200" i="5"/>
  <c r="L19" i="5"/>
  <c r="J19" i="5"/>
  <c r="J209" i="5"/>
  <c r="L209" i="5"/>
  <c r="I622" i="5" a="1"/>
  <c r="I622" i="5" s="1"/>
  <c r="J296" i="5"/>
  <c r="L296" i="5"/>
  <c r="I606" i="5" a="1"/>
  <c r="I606" i="5" s="1"/>
  <c r="L280" i="5"/>
  <c r="J280" i="5"/>
  <c r="J214" i="5"/>
  <c r="L214" i="5"/>
  <c r="L115" i="5"/>
  <c r="J115" i="5"/>
  <c r="L187" i="5"/>
  <c r="J187" i="5"/>
  <c r="L259" i="5"/>
  <c r="J259" i="5"/>
  <c r="J160" i="5"/>
  <c r="I486" i="5" a="1"/>
  <c r="I486" i="5" s="1"/>
  <c r="L160" i="5"/>
  <c r="J243" i="5"/>
  <c r="L243" i="5"/>
  <c r="L156" i="5"/>
  <c r="I482" i="5" a="1"/>
  <c r="I482" i="5" s="1"/>
  <c r="J156" i="5"/>
  <c r="K260" i="5"/>
  <c r="M260" i="5"/>
  <c r="L1713" i="5"/>
  <c r="J1713" i="5"/>
  <c r="I1681" i="5" a="1"/>
  <c r="I1681" i="5" s="1"/>
  <c r="L1102" i="5"/>
  <c r="I1428" i="5" a="1"/>
  <c r="I1428" i="5" s="1"/>
  <c r="J1102" i="5"/>
  <c r="I911" i="5" a="1"/>
  <c r="I911" i="5" s="1"/>
  <c r="L1053" i="5"/>
  <c r="J1053" i="5"/>
  <c r="I1296" i="5" a="1"/>
  <c r="I1296" i="5" s="1"/>
  <c r="L970" i="5"/>
  <c r="J970" i="5"/>
  <c r="L763" i="5"/>
  <c r="J763" i="5"/>
  <c r="I861" i="5" a="1"/>
  <c r="I861" i="5" s="1"/>
  <c r="I929" i="5" a="1"/>
  <c r="I929" i="5" s="1"/>
  <c r="L876" i="5"/>
  <c r="J876" i="5"/>
  <c r="L513" i="5"/>
  <c r="J513" i="5"/>
  <c r="J799" i="5"/>
  <c r="L799" i="5"/>
  <c r="J629" i="5"/>
  <c r="L629" i="5"/>
  <c r="I1052" i="5" a="1"/>
  <c r="I1052" i="5" s="1"/>
  <c r="L726" i="5"/>
  <c r="J726" i="5"/>
  <c r="I667" i="5" a="1"/>
  <c r="I667" i="5" s="1"/>
  <c r="J717" i="5"/>
  <c r="L717" i="5"/>
  <c r="J475" i="5"/>
  <c r="I801" i="5" a="1"/>
  <c r="I801" i="5" s="1"/>
  <c r="L475" i="5"/>
  <c r="I895" i="5" a="1"/>
  <c r="I895" i="5" s="1"/>
  <c r="L569" i="5"/>
  <c r="J569" i="5"/>
  <c r="L413" i="5"/>
  <c r="J413" i="5"/>
  <c r="L545" i="5"/>
  <c r="I871" i="5" a="1"/>
  <c r="I871" i="5" s="1"/>
  <c r="J545" i="5"/>
  <c r="I956" i="5" a="1"/>
  <c r="I956" i="5" s="1"/>
  <c r="L630" i="5"/>
  <c r="J630" i="5"/>
  <c r="J685" i="5"/>
  <c r="I1011" i="5" a="1"/>
  <c r="I1011" i="5" s="1"/>
  <c r="L685" i="5"/>
  <c r="J378" i="5"/>
  <c r="L378" i="5"/>
  <c r="I902" i="5" a="1"/>
  <c r="I902" i="5" s="1"/>
  <c r="J576" i="5"/>
  <c r="L576" i="5"/>
  <c r="L505" i="5"/>
  <c r="J505" i="5"/>
  <c r="L476" i="5"/>
  <c r="J476" i="5"/>
  <c r="J461" i="5"/>
  <c r="L461" i="5"/>
  <c r="I785" i="5" a="1"/>
  <c r="I785" i="5" s="1"/>
  <c r="J459" i="5"/>
  <c r="L459" i="5"/>
  <c r="L369" i="5"/>
  <c r="J369" i="5"/>
  <c r="J451" i="5"/>
  <c r="I777" i="5" a="1"/>
  <c r="I777" i="5" s="1"/>
  <c r="L451" i="5"/>
  <c r="J382" i="5"/>
  <c r="L382" i="5"/>
  <c r="J55" i="5"/>
  <c r="I381" i="5" a="1"/>
  <c r="I381" i="5" s="1"/>
  <c r="L55" i="5"/>
  <c r="L263" i="5"/>
  <c r="J263" i="5"/>
  <c r="J99" i="5"/>
  <c r="L99" i="5"/>
  <c r="I457" i="5" a="1"/>
  <c r="I457" i="5" s="1"/>
  <c r="L131" i="5"/>
  <c r="J131" i="5"/>
  <c r="L297" i="5"/>
  <c r="J297" i="5"/>
  <c r="L58" i="5"/>
  <c r="J58" i="5"/>
  <c r="I384" i="5" a="1"/>
  <c r="I384" i="5" s="1"/>
  <c r="J62" i="5"/>
  <c r="L62" i="5"/>
  <c r="I534" i="5" a="1"/>
  <c r="I534" i="5" s="1"/>
  <c r="J208" i="5"/>
  <c r="L208" i="5"/>
  <c r="L312" i="5"/>
  <c r="I638" i="5" a="1"/>
  <c r="I638" i="5" s="1"/>
  <c r="J312" i="5"/>
  <c r="I579" i="5" a="1"/>
  <c r="I579" i="5" s="1"/>
  <c r="L253" i="5"/>
  <c r="J253" i="5"/>
  <c r="L162" i="5"/>
  <c r="I488" i="5" a="1"/>
  <c r="I488" i="5" s="1"/>
  <c r="J162" i="5"/>
  <c r="L52" i="5"/>
  <c r="J52" i="5"/>
  <c r="L264" i="5"/>
  <c r="J264" i="5"/>
  <c r="I590" i="5" a="1"/>
  <c r="I590" i="5" s="1"/>
  <c r="J137" i="5"/>
  <c r="L137" i="5"/>
  <c r="L216" i="5"/>
  <c r="J216" i="5"/>
  <c r="I542" i="5" a="1"/>
  <c r="I542" i="5" s="1"/>
  <c r="L291" i="5"/>
  <c r="J291" i="5"/>
  <c r="L54" i="5"/>
  <c r="J54" i="5"/>
  <c r="I443" i="5" a="1"/>
  <c r="I443" i="5" s="1"/>
  <c r="J117" i="5"/>
  <c r="L117" i="5"/>
  <c r="L210" i="5"/>
  <c r="J210" i="5"/>
  <c r="J321" i="5"/>
  <c r="L321" i="5"/>
  <c r="L25" i="5"/>
  <c r="J25" i="5"/>
  <c r="L111" i="5"/>
  <c r="J111" i="5"/>
  <c r="I338" i="5" a="1"/>
  <c r="I338" i="5" s="1"/>
  <c r="L12" i="5"/>
  <c r="J12" i="5"/>
  <c r="L125" i="5"/>
  <c r="J125" i="5"/>
  <c r="J255" i="5"/>
  <c r="L255" i="5"/>
  <c r="L71" i="5"/>
  <c r="J71" i="5"/>
  <c r="I471" i="5" a="1"/>
  <c r="I471" i="5" s="1"/>
  <c r="J145" i="5"/>
  <c r="L145" i="5"/>
  <c r="L288" i="5"/>
  <c r="I614" i="5" a="1"/>
  <c r="I614" i="5" s="1"/>
  <c r="J288" i="5"/>
  <c r="I610" i="5" a="1"/>
  <c r="I610" i="5" s="1"/>
  <c r="J284" i="5"/>
  <c r="L284" i="5"/>
  <c r="J129" i="5"/>
  <c r="L129" i="5"/>
  <c r="J238" i="5"/>
  <c r="L238" i="5"/>
  <c r="I912" i="5" a="1"/>
  <c r="I912" i="5" s="1"/>
  <c r="J586" i="5"/>
  <c r="L586" i="5"/>
  <c r="C21" i="2" a="1"/>
  <c r="C21" i="2" s="1"/>
  <c r="M311" i="4"/>
  <c r="M247" i="4"/>
  <c r="L25" i="4"/>
  <c r="L204" i="4"/>
  <c r="M168" i="4"/>
  <c r="L75" i="4"/>
  <c r="L118" i="4"/>
  <c r="I433" i="4" a="1"/>
  <c r="I433" i="4" s="1"/>
  <c r="J433" i="4" s="1"/>
  <c r="K433" i="4" s="1"/>
  <c r="L201" i="4"/>
  <c r="I549" i="4" a="1"/>
  <c r="I549" i="4" s="1"/>
  <c r="I875" i="4" s="1" a="1"/>
  <c r="I875" i="4" s="1"/>
  <c r="J875" i="4" s="1"/>
  <c r="K875" i="4" s="1"/>
  <c r="G655" i="4"/>
  <c r="I378" i="4" a="1"/>
  <c r="I378" i="4" s="1"/>
  <c r="L139" i="4"/>
  <c r="L239" i="4"/>
  <c r="I411" i="4" a="1"/>
  <c r="I411" i="4" s="1"/>
  <c r="L69" i="4"/>
  <c r="I395" i="4" a="1"/>
  <c r="I395" i="4" s="1"/>
  <c r="J395" i="4" s="1"/>
  <c r="K395" i="4" s="1"/>
  <c r="L209" i="4"/>
  <c r="M209" i="4"/>
  <c r="M195" i="4"/>
  <c r="L195" i="4"/>
  <c r="L107" i="4"/>
  <c r="L150" i="4"/>
  <c r="L49" i="4"/>
  <c r="M227" i="4"/>
  <c r="L227" i="4"/>
  <c r="L281" i="4"/>
  <c r="L57" i="4"/>
  <c r="L232" i="4"/>
  <c r="I349" i="4" a="1"/>
  <c r="I349" i="4" s="1"/>
  <c r="J349" i="4" s="1"/>
  <c r="K349" i="4" s="1"/>
  <c r="I406" i="4" a="1"/>
  <c r="I406" i="4" s="1"/>
  <c r="J406" i="4" s="1"/>
  <c r="K406" i="4" s="1"/>
  <c r="L101" i="4"/>
  <c r="L282" i="4"/>
  <c r="I639" i="4" a="1"/>
  <c r="I639" i="4" s="1"/>
  <c r="J639" i="4" s="1"/>
  <c r="K639" i="4" s="1"/>
  <c r="L52" i="4"/>
  <c r="L74" i="4"/>
  <c r="I465" i="4" a="1"/>
  <c r="I465" i="4" s="1"/>
  <c r="L262" i="4"/>
  <c r="I634" i="4" a="1"/>
  <c r="I634" i="4" s="1"/>
  <c r="I370" i="4" a="1"/>
  <c r="I370" i="4" s="1"/>
  <c r="I371" i="4" a="1"/>
  <c r="I371" i="4" s="1"/>
  <c r="J371" i="4" s="1"/>
  <c r="K371" i="4" s="1"/>
  <c r="L199" i="4"/>
  <c r="I400" i="4" a="1"/>
  <c r="I400" i="4" s="1"/>
  <c r="I522" i="4" a="1"/>
  <c r="I522" i="4" s="1"/>
  <c r="J522" i="4" s="1"/>
  <c r="K522" i="4" s="1"/>
  <c r="I504" i="4" a="1"/>
  <c r="I504" i="4" s="1"/>
  <c r="L248" i="4"/>
  <c r="L324" i="4"/>
  <c r="L224" i="4"/>
  <c r="L243" i="4"/>
  <c r="I616" i="4" a="1"/>
  <c r="I616" i="4" s="1"/>
  <c r="J616" i="4" s="1"/>
  <c r="K616" i="4" s="1"/>
  <c r="I367" i="4" a="1"/>
  <c r="I367" i="4" s="1"/>
  <c r="I556" i="4" a="1"/>
  <c r="I556" i="4" s="1"/>
  <c r="M49" i="4"/>
  <c r="L64" i="4"/>
  <c r="I390" i="4" a="1"/>
  <c r="I390" i="4" s="1"/>
  <c r="I421" i="4" a="1"/>
  <c r="I421" i="4" s="1"/>
  <c r="L95" i="4"/>
  <c r="I450" i="4" a="1"/>
  <c r="I450" i="4" s="1"/>
  <c r="L41" i="4"/>
  <c r="L19" i="4"/>
  <c r="I345" i="4" a="1"/>
  <c r="I345" i="4" s="1"/>
  <c r="J345" i="4" s="1"/>
  <c r="K345" i="4" s="1"/>
  <c r="M57" i="4"/>
  <c r="M74" i="4"/>
  <c r="L93" i="4"/>
  <c r="L174" i="4"/>
  <c r="I559" i="4" a="1"/>
  <c r="I559" i="4" s="1"/>
  <c r="J559" i="4" s="1"/>
  <c r="K559" i="4" s="1"/>
  <c r="L288" i="4"/>
  <c r="L15" i="4"/>
  <c r="M45" i="4"/>
  <c r="I374" i="4" a="1"/>
  <c r="I374" i="4" s="1"/>
  <c r="L48" i="4"/>
  <c r="L78" i="4"/>
  <c r="I404" i="4" a="1"/>
  <c r="I404" i="4" s="1"/>
  <c r="J404" i="4" s="1"/>
  <c r="K404" i="4" s="1"/>
  <c r="I452" i="4" a="1"/>
  <c r="I452" i="4" s="1"/>
  <c r="I568" i="4" a="1"/>
  <c r="I568" i="4" s="1"/>
  <c r="L242" i="4"/>
  <c r="L267" i="4"/>
  <c r="L301" i="4"/>
  <c r="L138" i="4"/>
  <c r="L140" i="4"/>
  <c r="M238" i="4"/>
  <c r="L210" i="4"/>
  <c r="I358" i="4" a="1"/>
  <c r="I358" i="4" s="1"/>
  <c r="L32" i="4"/>
  <c r="L77" i="4"/>
  <c r="I416" i="4" a="1"/>
  <c r="I416" i="4" s="1"/>
  <c r="J416" i="4" s="1"/>
  <c r="K416" i="4" s="1"/>
  <c r="L90" i="4"/>
  <c r="L148" i="4"/>
  <c r="L183" i="4"/>
  <c r="I554" i="4" a="1"/>
  <c r="I554" i="4" s="1"/>
  <c r="L228" i="4"/>
  <c r="L255" i="4"/>
  <c r="I449" i="4" a="1"/>
  <c r="I449" i="4" s="1"/>
  <c r="L264" i="4"/>
  <c r="L67" i="4"/>
  <c r="I424" i="4" a="1"/>
  <c r="I424" i="4" s="1"/>
  <c r="J424" i="4" s="1"/>
  <c r="K424" i="4" s="1"/>
  <c r="I440" i="4" a="1"/>
  <c r="I440" i="4" s="1"/>
  <c r="I652" i="4" a="1"/>
  <c r="I652" i="4" s="1"/>
  <c r="L326" i="4"/>
  <c r="L50" i="4"/>
  <c r="L55" i="4"/>
  <c r="L172" i="4"/>
  <c r="I498" i="4" a="1"/>
  <c r="I498" i="4" s="1"/>
  <c r="J498" i="4" s="1"/>
  <c r="K498" i="4" s="1"/>
  <c r="L266" i="4"/>
  <c r="M83" i="4"/>
  <c r="L213" i="4"/>
  <c r="M51" i="4"/>
  <c r="L92" i="4"/>
  <c r="I366" i="4" a="1"/>
  <c r="I366" i="4" s="1"/>
  <c r="L40" i="4"/>
  <c r="I435" i="4" a="1"/>
  <c r="I435" i="4" s="1"/>
  <c r="J435" i="4" s="1"/>
  <c r="K435" i="4" s="1"/>
  <c r="L109" i="4"/>
  <c r="L250" i="4"/>
  <c r="L256" i="4"/>
  <c r="I582" i="4" a="1"/>
  <c r="I582" i="4" s="1"/>
  <c r="M118" i="4"/>
  <c r="L159" i="4"/>
  <c r="L189" i="4"/>
  <c r="I393" i="4" a="1"/>
  <c r="I393" i="4" s="1"/>
  <c r="I467" i="4" a="1"/>
  <c r="I467" i="4" s="1"/>
  <c r="J467" i="4" s="1"/>
  <c r="K467" i="4" s="1"/>
  <c r="I438" i="4" a="1"/>
  <c r="I438" i="4" s="1"/>
  <c r="J438" i="4" s="1"/>
  <c r="K438" i="4" s="1"/>
  <c r="I516" i="4" a="1"/>
  <c r="I516" i="4" s="1"/>
  <c r="J516" i="4" s="1"/>
  <c r="K516" i="4" s="1"/>
  <c r="I341" i="4" a="1"/>
  <c r="I341" i="4" s="1"/>
  <c r="L225" i="4"/>
  <c r="L271" i="4"/>
  <c r="I599" i="4" a="1"/>
  <c r="I599" i="4" s="1"/>
  <c r="J599" i="4" s="1"/>
  <c r="K599" i="4" s="1"/>
  <c r="L273" i="4"/>
  <c r="L308" i="4"/>
  <c r="I407" i="4" a="1"/>
  <c r="I407" i="4" s="1"/>
  <c r="J407" i="4" s="1"/>
  <c r="K407" i="4" s="1"/>
  <c r="I432" i="4" a="1"/>
  <c r="I432" i="4" s="1"/>
  <c r="J432" i="4" s="1"/>
  <c r="K432" i="4" s="1"/>
  <c r="I434" i="4" a="1"/>
  <c r="I434" i="4" s="1"/>
  <c r="J434" i="4" s="1"/>
  <c r="K434" i="4" s="1"/>
  <c r="L83" i="4"/>
  <c r="L217" i="4"/>
  <c r="I456" i="4" a="1"/>
  <c r="I456" i="4" s="1"/>
  <c r="J456" i="4" s="1"/>
  <c r="K456" i="4" s="1"/>
  <c r="I351" i="4" a="1"/>
  <c r="I351" i="4" s="1"/>
  <c r="I405" i="4" a="1"/>
  <c r="I405" i="4" s="1"/>
  <c r="I447" i="4" a="1"/>
  <c r="I447" i="4" s="1"/>
  <c r="J447" i="4" s="1"/>
  <c r="K447" i="4" s="1"/>
  <c r="I480" i="4" a="1"/>
  <c r="I480" i="4" s="1"/>
  <c r="I567" i="4" a="1"/>
  <c r="I567" i="4" s="1"/>
  <c r="J567" i="4" s="1"/>
  <c r="K567" i="4" s="1"/>
  <c r="I445" i="4" a="1"/>
  <c r="I445" i="4" s="1"/>
  <c r="J445" i="4" s="1"/>
  <c r="K445" i="4" s="1"/>
  <c r="L167" i="4"/>
  <c r="L178" i="4"/>
  <c r="L300" i="4"/>
  <c r="I637" i="4" a="1"/>
  <c r="I637" i="4" s="1"/>
  <c r="J637" i="4" s="1"/>
  <c r="K637" i="4" s="1"/>
  <c r="I401" i="4" a="1"/>
  <c r="I401" i="4" s="1"/>
  <c r="J401" i="4" s="1"/>
  <c r="K401" i="4" s="1"/>
  <c r="I403" i="4" a="1"/>
  <c r="I403" i="4" s="1"/>
  <c r="L134" i="4"/>
  <c r="L186" i="4"/>
  <c r="M188" i="4"/>
  <c r="L285" i="4"/>
  <c r="M315" i="4"/>
  <c r="I648" i="4" a="1"/>
  <c r="I648" i="4" s="1"/>
  <c r="J648" i="4" s="1"/>
  <c r="K648" i="4" s="1"/>
  <c r="I431" i="4" a="1"/>
  <c r="I431" i="4" s="1"/>
  <c r="J431" i="4" s="1"/>
  <c r="K431" i="4" s="1"/>
  <c r="I437" i="4" a="1"/>
  <c r="I437" i="4" s="1"/>
  <c r="I537" i="4" a="1"/>
  <c r="I537" i="4" s="1"/>
  <c r="I553" i="4" a="1"/>
  <c r="I553" i="4" s="1"/>
  <c r="I612" i="4" a="1"/>
  <c r="I612" i="4" s="1"/>
  <c r="I444" i="4" a="1"/>
  <c r="I444" i="4" s="1"/>
  <c r="J444" i="4" s="1"/>
  <c r="K444" i="4" s="1"/>
  <c r="I543" i="4" a="1"/>
  <c r="I543" i="4" s="1"/>
  <c r="I362" i="4" a="1"/>
  <c r="I362" i="4" s="1"/>
  <c r="I442" i="4" a="1"/>
  <c r="I442" i="4" s="1"/>
  <c r="L238" i="4"/>
  <c r="I333" i="4" a="1"/>
  <c r="I333" i="4" s="1"/>
  <c r="J333" i="4" s="1"/>
  <c r="K333" i="4" s="1"/>
  <c r="I500" i="4" a="1"/>
  <c r="I500" i="4" s="1"/>
  <c r="I577" i="4" a="1"/>
  <c r="I577" i="4" s="1"/>
  <c r="J577" i="4" s="1"/>
  <c r="K577" i="4" s="1"/>
  <c r="I596" i="4" a="1"/>
  <c r="I596" i="4" s="1"/>
  <c r="I624" i="4" a="1"/>
  <c r="I624" i="4" s="1"/>
  <c r="J624" i="4" s="1"/>
  <c r="K624" i="4" s="1"/>
  <c r="I357" i="4" a="1"/>
  <c r="I357" i="4" s="1"/>
  <c r="J357" i="4" s="1"/>
  <c r="K357" i="4" s="1"/>
  <c r="I524" i="4" a="1"/>
  <c r="I524" i="4" s="1"/>
  <c r="J524" i="4" s="1"/>
  <c r="K524" i="4" s="1"/>
  <c r="I538" i="4" a="1"/>
  <c r="I538" i="4" s="1"/>
  <c r="I455" i="4" a="1"/>
  <c r="I455" i="4" s="1"/>
  <c r="J455" i="4" s="1"/>
  <c r="K455" i="4" s="1"/>
  <c r="I499" i="4" a="1"/>
  <c r="I499" i="4" s="1"/>
  <c r="I608" i="4" a="1"/>
  <c r="I608" i="4" s="1"/>
  <c r="J608" i="4" s="1"/>
  <c r="K608" i="4" s="1"/>
  <c r="I509" i="4" a="1"/>
  <c r="I509" i="4" s="1"/>
  <c r="J509" i="4" s="1"/>
  <c r="K509" i="4" s="1"/>
  <c r="I515" i="4" a="1"/>
  <c r="I515" i="4" s="1"/>
  <c r="I592" i="4" a="1"/>
  <c r="I592" i="4" s="1"/>
  <c r="I574" i="4" a="1"/>
  <c r="I574" i="4" s="1"/>
  <c r="J574" i="4" s="1"/>
  <c r="K574" i="4" s="1"/>
  <c r="I427" i="4" a="1"/>
  <c r="I427" i="4" s="1"/>
  <c r="I482" i="4" a="1"/>
  <c r="I482" i="4" s="1"/>
  <c r="I535" i="4" a="1"/>
  <c r="I535" i="4" s="1"/>
  <c r="J535" i="4" s="1"/>
  <c r="K535" i="4" s="1"/>
  <c r="I539" i="4" a="1"/>
  <c r="I539" i="4" s="1"/>
  <c r="I593" i="4" a="1"/>
  <c r="I593" i="4" s="1"/>
  <c r="I560" i="4" a="1"/>
  <c r="I560" i="4" s="1"/>
  <c r="J560" i="4" s="1"/>
  <c r="K560" i="4" s="1"/>
  <c r="I626" i="4" a="1"/>
  <c r="I626" i="4" s="1"/>
  <c r="I632" i="4" a="1"/>
  <c r="I632" i="4" s="1"/>
  <c r="I644" i="4" a="1"/>
  <c r="I644" i="4" s="1"/>
  <c r="J644" i="4" s="1"/>
  <c r="K644" i="4" s="1"/>
  <c r="I640" i="4" a="1"/>
  <c r="I640" i="4" s="1"/>
  <c r="J640" i="4" s="1"/>
  <c r="K640" i="4" s="1"/>
  <c r="I585" i="4" a="1"/>
  <c r="I585" i="4" s="1"/>
  <c r="J585" i="4" s="1"/>
  <c r="K585" i="4" s="1"/>
  <c r="I566" i="4" a="1"/>
  <c r="I566" i="4" s="1"/>
  <c r="I627" i="4" a="1"/>
  <c r="I627" i="4" s="1"/>
  <c r="I589" i="4" a="1"/>
  <c r="I589" i="4" s="1"/>
  <c r="I641" i="4" a="1"/>
  <c r="I641" i="4" s="1"/>
  <c r="J641" i="4" s="1"/>
  <c r="K641" i="4" s="1"/>
  <c r="I643" i="4" a="1"/>
  <c r="I643" i="4" s="1"/>
  <c r="J275" i="1"/>
  <c r="K275" i="1" s="1"/>
  <c r="J274" i="1"/>
  <c r="K274" i="1" s="1"/>
  <c r="I599" i="1" a="1"/>
  <c r="I599" i="1" s="1"/>
  <c r="J599" i="1" s="1"/>
  <c r="K599" i="1" s="1"/>
  <c r="I527" i="1" a="1"/>
  <c r="I527" i="1" s="1"/>
  <c r="I455" i="1" a="1"/>
  <c r="I455" i="1" s="1"/>
  <c r="I431" i="1" a="1"/>
  <c r="I431" i="1" s="1"/>
  <c r="I347" i="1" a="1"/>
  <c r="I347" i="1" s="1"/>
  <c r="J347" i="1" s="1"/>
  <c r="K347" i="1" s="1"/>
  <c r="I611" i="1" a="1"/>
  <c r="I611" i="1" s="1"/>
  <c r="I491" i="1" a="1"/>
  <c r="I491" i="1" s="1"/>
  <c r="J491" i="1" s="1"/>
  <c r="K491" i="1" s="1"/>
  <c r="I430" i="1" a="1"/>
  <c r="I430" i="1" s="1"/>
  <c r="J430" i="1" s="1"/>
  <c r="K430" i="1" s="1"/>
  <c r="J298" i="1"/>
  <c r="K298" i="1" s="1"/>
  <c r="I406" i="1" a="1"/>
  <c r="I406" i="1" s="1"/>
  <c r="J406" i="1" s="1"/>
  <c r="K406" i="1" s="1"/>
  <c r="I550" i="1" a="1"/>
  <c r="I550" i="1" s="1"/>
  <c r="J550" i="1" s="1"/>
  <c r="K550" i="1" s="1"/>
  <c r="J314" i="1"/>
  <c r="K314" i="1" s="1"/>
  <c r="J132" i="1"/>
  <c r="K132" i="1" s="1"/>
  <c r="I514" i="1" a="1"/>
  <c r="I514" i="1" s="1"/>
  <c r="J238" i="1"/>
  <c r="K238" i="1" s="1"/>
  <c r="J131" i="1"/>
  <c r="K131" i="1" s="1"/>
  <c r="I454" i="1" a="1"/>
  <c r="I454" i="1" s="1"/>
  <c r="J454" i="1" s="1"/>
  <c r="K454" i="1" s="1"/>
  <c r="J156" i="1"/>
  <c r="K156" i="1" s="1"/>
  <c r="J130" i="1"/>
  <c r="K130" i="1" s="1"/>
  <c r="I466" i="1" a="1"/>
  <c r="I466" i="1" s="1"/>
  <c r="J286" i="1"/>
  <c r="K286" i="1" s="1"/>
  <c r="J72" i="1"/>
  <c r="K72" i="1" s="1"/>
  <c r="J23" i="1"/>
  <c r="K23" i="1" s="1"/>
  <c r="I635" i="1" a="1"/>
  <c r="I635" i="1" s="1"/>
  <c r="J635" i="1" s="1"/>
  <c r="K635" i="1" s="1"/>
  <c r="I575" i="1" a="1"/>
  <c r="I575" i="1" s="1"/>
  <c r="I901" i="1" s="1" a="1"/>
  <c r="I901" i="1" s="1"/>
  <c r="J901" i="1" s="1"/>
  <c r="K901" i="1" s="1"/>
  <c r="I467" i="1" a="1"/>
  <c r="I467" i="1" s="1"/>
  <c r="J467" i="1" s="1"/>
  <c r="K467" i="1" s="1"/>
  <c r="I610" i="1" a="1"/>
  <c r="I610" i="1" s="1"/>
  <c r="J610" i="1" s="1"/>
  <c r="K610" i="1" s="1"/>
  <c r="I598" i="1" a="1"/>
  <c r="I598" i="1" s="1"/>
  <c r="J598" i="1" s="1"/>
  <c r="K598" i="1" s="1"/>
  <c r="I574" i="1" a="1"/>
  <c r="I574" i="1" s="1"/>
  <c r="J574" i="1" s="1"/>
  <c r="K574" i="1" s="1"/>
  <c r="I798" i="1" a="1"/>
  <c r="I798" i="1" s="1"/>
  <c r="J798" i="1" s="1"/>
  <c r="K798" i="1" s="1"/>
  <c r="I786" i="1" a="1"/>
  <c r="I786" i="1" s="1"/>
  <c r="J786" i="1" s="1"/>
  <c r="K786" i="1" s="1"/>
  <c r="I762" i="1" a="1"/>
  <c r="I762" i="1" s="1"/>
  <c r="J762" i="1" s="1"/>
  <c r="K762" i="1" s="1"/>
  <c r="J96" i="1"/>
  <c r="K96" i="1" s="1"/>
  <c r="K329" i="1"/>
  <c r="J276" i="1"/>
  <c r="K276" i="1" s="1"/>
  <c r="H19" i="2" a="1"/>
  <c r="H19" i="2" s="1"/>
  <c r="F19" i="2" a="1"/>
  <c r="F19" i="2" s="1"/>
  <c r="D9" i="2" a="1"/>
  <c r="D9" i="2" s="1"/>
  <c r="C9" i="2" a="1"/>
  <c r="C9" i="2" s="1"/>
  <c r="G19" i="2" a="1"/>
  <c r="G19" i="2" s="1"/>
  <c r="E9" i="2" a="1"/>
  <c r="E9" i="2" s="1"/>
  <c r="D19" i="2" a="1"/>
  <c r="D19" i="2" s="1"/>
  <c r="H9" i="2" a="1"/>
  <c r="H9" i="2" s="1"/>
  <c r="G9" i="2" a="1"/>
  <c r="G9" i="2" s="1"/>
  <c r="F9" i="2" a="1"/>
  <c r="F9" i="2" s="1"/>
  <c r="E19" i="2" a="1"/>
  <c r="E19" i="2" s="1"/>
  <c r="I894" i="1" a="1"/>
  <c r="I894" i="1" s="1"/>
  <c r="J894" i="1" s="1"/>
  <c r="K894" i="1" s="1"/>
  <c r="I810" i="1" a="1"/>
  <c r="I810" i="1" s="1"/>
  <c r="I1136" i="1" s="1" a="1"/>
  <c r="I1136" i="1" s="1"/>
  <c r="L1136" i="1" s="1"/>
  <c r="I726" i="1" a="1"/>
  <c r="I726" i="1" s="1"/>
  <c r="J726" i="1" s="1"/>
  <c r="K726" i="1" s="1"/>
  <c r="I809" i="1" a="1"/>
  <c r="I809" i="1" s="1"/>
  <c r="J809" i="1" s="1"/>
  <c r="K809" i="1" s="1"/>
  <c r="I844" i="1" a="1"/>
  <c r="I844" i="1" s="1"/>
  <c r="J844" i="1" s="1"/>
  <c r="K844" i="1" s="1"/>
  <c r="J448" i="1"/>
  <c r="K448" i="1" s="1"/>
  <c r="I774" i="1" a="1"/>
  <c r="I774" i="1" s="1"/>
  <c r="J774" i="1" s="1"/>
  <c r="K774" i="1" s="1"/>
  <c r="J360" i="1"/>
  <c r="K360" i="1" s="1"/>
  <c r="I686" i="1" a="1"/>
  <c r="I686" i="1" s="1"/>
  <c r="J686" i="1" s="1"/>
  <c r="K686" i="1" s="1"/>
  <c r="I963" i="1" a="1"/>
  <c r="I963" i="1" s="1"/>
  <c r="J963" i="1" s="1"/>
  <c r="K963" i="1" s="1"/>
  <c r="J575" i="1"/>
  <c r="K575" i="1" s="1"/>
  <c r="I371" i="1" a="1"/>
  <c r="I371" i="1" s="1"/>
  <c r="J371" i="1" s="1"/>
  <c r="K371" i="1" s="1"/>
  <c r="I515" i="1" a="1"/>
  <c r="I515" i="1" s="1"/>
  <c r="J515" i="1" s="1"/>
  <c r="K515" i="1" s="1"/>
  <c r="I370" i="1" a="1"/>
  <c r="I370" i="1" s="1"/>
  <c r="I953" i="1" a="1"/>
  <c r="I953" i="1" s="1"/>
  <c r="J953" i="1" s="1"/>
  <c r="K953" i="1" s="1"/>
  <c r="I833" i="1" a="1"/>
  <c r="I833" i="1" s="1"/>
  <c r="I1159" i="1" s="1" a="1"/>
  <c r="I1159" i="1" s="1"/>
  <c r="J1159" i="1" s="1"/>
  <c r="K1159" i="1" s="1"/>
  <c r="I821" i="1" a="1"/>
  <c r="I821" i="1" s="1"/>
  <c r="J821" i="1" s="1"/>
  <c r="K821" i="1" s="1"/>
  <c r="I964" i="1" a="1"/>
  <c r="I964" i="1" s="1"/>
  <c r="J964" i="1" s="1"/>
  <c r="K964" i="1" s="1"/>
  <c r="I928" i="1" a="1"/>
  <c r="I928" i="1" s="1"/>
  <c r="J928" i="1" s="1"/>
  <c r="K928" i="1" s="1"/>
  <c r="I904" i="1" a="1"/>
  <c r="I904" i="1" s="1"/>
  <c r="J904" i="1" s="1"/>
  <c r="K904" i="1" s="1"/>
  <c r="I832" i="1" a="1"/>
  <c r="I832" i="1" s="1"/>
  <c r="J832" i="1" s="1"/>
  <c r="K832" i="1" s="1"/>
  <c r="I820" i="1" a="1"/>
  <c r="I820" i="1" s="1"/>
  <c r="J820" i="1" s="1"/>
  <c r="K820" i="1" s="1"/>
  <c r="L56" i="1"/>
  <c r="J56" i="1"/>
  <c r="K56" i="1" s="1"/>
  <c r="L162" i="1"/>
  <c r="J162" i="1"/>
  <c r="K162" i="1" s="1"/>
  <c r="I539" i="1" a="1"/>
  <c r="I539" i="1" s="1"/>
  <c r="J539" i="1" s="1"/>
  <c r="K539" i="1" s="1"/>
  <c r="I407" i="1" a="1"/>
  <c r="I407" i="1" s="1"/>
  <c r="J407" i="1" s="1"/>
  <c r="K407" i="1" s="1"/>
  <c r="I878" i="1" a="1"/>
  <c r="I878" i="1" s="1"/>
  <c r="J878" i="1" s="1"/>
  <c r="K878" i="1" s="1"/>
  <c r="I646" i="1" a="1"/>
  <c r="I646" i="1" s="1"/>
  <c r="J646" i="1" s="1"/>
  <c r="K646" i="1" s="1"/>
  <c r="I526" i="1" a="1"/>
  <c r="I526" i="1" s="1"/>
  <c r="I358" i="1" a="1"/>
  <c r="I358" i="1" s="1"/>
  <c r="J358" i="1" s="1"/>
  <c r="K358" i="1" s="1"/>
  <c r="L186" i="1"/>
  <c r="J186" i="1"/>
  <c r="K186" i="1" s="1"/>
  <c r="L317" i="1"/>
  <c r="J317" i="1"/>
  <c r="K317" i="1" s="1"/>
  <c r="L149" i="1"/>
  <c r="J149" i="1"/>
  <c r="I623" i="1" a="1"/>
  <c r="I623" i="1" s="1"/>
  <c r="J623" i="1" s="1"/>
  <c r="K623" i="1" s="1"/>
  <c r="I479" i="1" a="1"/>
  <c r="I479" i="1" s="1"/>
  <c r="J479" i="1" s="1"/>
  <c r="K479" i="1" s="1"/>
  <c r="I383" i="1" a="1"/>
  <c r="I383" i="1" s="1"/>
  <c r="J383" i="1" s="1"/>
  <c r="K383" i="1" s="1"/>
  <c r="I698" i="1" a="1"/>
  <c r="I698" i="1" s="1"/>
  <c r="J698" i="1" s="1"/>
  <c r="K698" i="1" s="1"/>
  <c r="I634" i="1" a="1"/>
  <c r="I634" i="1" s="1"/>
  <c r="J634" i="1" s="1"/>
  <c r="K634" i="1" s="1"/>
  <c r="I490" i="1" a="1"/>
  <c r="I490" i="1" s="1"/>
  <c r="J490" i="1" s="1"/>
  <c r="K490" i="1" s="1"/>
  <c r="I382" i="1" a="1"/>
  <c r="I382" i="1" s="1"/>
  <c r="I551" i="1" a="1"/>
  <c r="I551" i="1" s="1"/>
  <c r="J551" i="1" s="1"/>
  <c r="K551" i="1" s="1"/>
  <c r="I395" i="1" a="1"/>
  <c r="I395" i="1" s="1"/>
  <c r="J395" i="1" s="1"/>
  <c r="K395" i="1" s="1"/>
  <c r="I734" i="1" a="1"/>
  <c r="I734" i="1" s="1"/>
  <c r="J734" i="1" s="1"/>
  <c r="K734" i="1" s="1"/>
  <c r="I622" i="1" a="1"/>
  <c r="I622" i="1" s="1"/>
  <c r="J622" i="1" s="1"/>
  <c r="K622" i="1" s="1"/>
  <c r="I442" i="1" a="1"/>
  <c r="I442" i="1" s="1"/>
  <c r="J442" i="1" s="1"/>
  <c r="K442" i="1" s="1"/>
  <c r="I334" i="1" a="1"/>
  <c r="I334" i="1" s="1"/>
  <c r="J334" i="1" s="1"/>
  <c r="K334" i="1" s="1"/>
  <c r="I647" i="1" a="1"/>
  <c r="I647" i="1" s="1"/>
  <c r="J647" i="1" s="1"/>
  <c r="K647" i="1" s="1"/>
  <c r="I563" i="1" a="1"/>
  <c r="I563" i="1" s="1"/>
  <c r="J563" i="1" s="1"/>
  <c r="K563" i="1" s="1"/>
  <c r="I503" i="1" a="1"/>
  <c r="I503" i="1" s="1"/>
  <c r="J503" i="1" s="1"/>
  <c r="K503" i="1" s="1"/>
  <c r="I419" i="1" a="1"/>
  <c r="I419" i="1" s="1"/>
  <c r="J419" i="1" s="1"/>
  <c r="K419" i="1" s="1"/>
  <c r="I335" i="1" a="1"/>
  <c r="I335" i="1" s="1"/>
  <c r="J335" i="1" s="1"/>
  <c r="K335" i="1" s="1"/>
  <c r="I902" i="1" a="1"/>
  <c r="I902" i="1" s="1"/>
  <c r="J902" i="1" s="1"/>
  <c r="K902" i="1" s="1"/>
  <c r="I538" i="1" a="1"/>
  <c r="I538" i="1" s="1"/>
  <c r="J538" i="1" s="1"/>
  <c r="K538" i="1" s="1"/>
  <c r="I394" i="1" a="1"/>
  <c r="I394" i="1" s="1"/>
  <c r="J394" i="1" s="1"/>
  <c r="K394" i="1" s="1"/>
  <c r="I562" i="1" a="1"/>
  <c r="I562" i="1" s="1"/>
  <c r="J562" i="1" s="1"/>
  <c r="K562" i="1" s="1"/>
  <c r="I502" i="1" a="1"/>
  <c r="I502" i="1" s="1"/>
  <c r="J502" i="1" s="1"/>
  <c r="K502" i="1" s="1"/>
  <c r="I418" i="1" a="1"/>
  <c r="I418" i="1" s="1"/>
  <c r="J418" i="1" s="1"/>
  <c r="K418" i="1" s="1"/>
  <c r="I346" i="1" a="1"/>
  <c r="I346" i="1" s="1"/>
  <c r="J346" i="1" s="1"/>
  <c r="K346" i="1" s="1"/>
  <c r="L237" i="1"/>
  <c r="J237" i="1"/>
  <c r="K237" i="1" s="1"/>
  <c r="I903" i="1" a="1"/>
  <c r="I903" i="1" s="1"/>
  <c r="J903" i="1" s="1"/>
  <c r="K903" i="1" s="1"/>
  <c r="L197" i="1"/>
  <c r="J197" i="1"/>
  <c r="K197" i="1" s="1"/>
  <c r="I587" i="1" a="1"/>
  <c r="I587" i="1" s="1"/>
  <c r="J587" i="1" s="1"/>
  <c r="K587" i="1" s="1"/>
  <c r="I443" i="1" a="1"/>
  <c r="I443" i="1" s="1"/>
  <c r="J443" i="1" s="1"/>
  <c r="K443" i="1" s="1"/>
  <c r="I359" i="1" a="1"/>
  <c r="I359" i="1" s="1"/>
  <c r="J359" i="1" s="1"/>
  <c r="K359" i="1" s="1"/>
  <c r="I586" i="1" a="1"/>
  <c r="I586" i="1" s="1"/>
  <c r="J586" i="1" s="1"/>
  <c r="K586" i="1" s="1"/>
  <c r="I478" i="1" a="1"/>
  <c r="I478" i="1" s="1"/>
  <c r="J478" i="1" s="1"/>
  <c r="K478" i="1" s="1"/>
  <c r="I819" i="1" a="1"/>
  <c r="I819" i="1" s="1"/>
  <c r="J819" i="1" s="1"/>
  <c r="K819" i="1" s="1"/>
  <c r="I675" i="1" a="1"/>
  <c r="I675" i="1" s="1"/>
  <c r="J675" i="1" s="1"/>
  <c r="K675" i="1" s="1"/>
  <c r="I633" i="1" a="1"/>
  <c r="I633" i="1" s="1"/>
  <c r="I959" i="1" s="1" a="1"/>
  <c r="I959" i="1" s="1"/>
  <c r="I621" i="1" a="1"/>
  <c r="I621" i="1" s="1"/>
  <c r="J621" i="1" s="1"/>
  <c r="K621" i="1" s="1"/>
  <c r="I609" i="1" a="1"/>
  <c r="I609" i="1" s="1"/>
  <c r="J609" i="1" s="1"/>
  <c r="K609" i="1" s="1"/>
  <c r="I597" i="1" a="1"/>
  <c r="I597" i="1" s="1"/>
  <c r="J597" i="1" s="1"/>
  <c r="K597" i="1" s="1"/>
  <c r="I585" i="1" a="1"/>
  <c r="I585" i="1" s="1"/>
  <c r="I573" i="1" a="1"/>
  <c r="I573" i="1" s="1"/>
  <c r="J573" i="1" s="1"/>
  <c r="K573" i="1" s="1"/>
  <c r="I561" i="1" a="1"/>
  <c r="I561" i="1" s="1"/>
  <c r="J561" i="1" s="1"/>
  <c r="K561" i="1" s="1"/>
  <c r="I549" i="1" a="1"/>
  <c r="I549" i="1" s="1"/>
  <c r="J549" i="1" s="1"/>
  <c r="K549" i="1" s="1"/>
  <c r="I537" i="1" a="1"/>
  <c r="I537" i="1" s="1"/>
  <c r="I525" i="1" a="1"/>
  <c r="I525" i="1" s="1"/>
  <c r="J525" i="1" s="1"/>
  <c r="K525" i="1" s="1"/>
  <c r="I513" i="1" a="1"/>
  <c r="I513" i="1" s="1"/>
  <c r="J513" i="1" s="1"/>
  <c r="K513" i="1" s="1"/>
  <c r="I501" i="1" a="1"/>
  <c r="I501" i="1" s="1"/>
  <c r="J501" i="1" s="1"/>
  <c r="K501" i="1" s="1"/>
  <c r="I489" i="1" a="1"/>
  <c r="I489" i="1" s="1"/>
  <c r="I815" i="1" s="1" a="1"/>
  <c r="I815" i="1" s="1"/>
  <c r="L815" i="1" s="1"/>
  <c r="I477" i="1" a="1"/>
  <c r="I477" i="1" s="1"/>
  <c r="J477" i="1" s="1"/>
  <c r="K477" i="1" s="1"/>
  <c r="I465" i="1" a="1"/>
  <c r="I465" i="1" s="1"/>
  <c r="J465" i="1" s="1"/>
  <c r="K465" i="1" s="1"/>
  <c r="I453" i="1" a="1"/>
  <c r="I453" i="1" s="1"/>
  <c r="J453" i="1" s="1"/>
  <c r="K453" i="1" s="1"/>
  <c r="I441" i="1" a="1"/>
  <c r="I441" i="1" s="1"/>
  <c r="I429" i="1" a="1"/>
  <c r="I429" i="1" s="1"/>
  <c r="J429" i="1" s="1"/>
  <c r="K429" i="1" s="1"/>
  <c r="I417" i="1" a="1"/>
  <c r="I417" i="1" s="1"/>
  <c r="J417" i="1" s="1"/>
  <c r="K417" i="1" s="1"/>
  <c r="I405" i="1" a="1"/>
  <c r="I405" i="1" s="1"/>
  <c r="J405" i="1" s="1"/>
  <c r="K405" i="1" s="1"/>
  <c r="I393" i="1" a="1"/>
  <c r="I393" i="1" s="1"/>
  <c r="J393" i="1" s="1"/>
  <c r="K393" i="1" s="1"/>
  <c r="I381" i="1" a="1"/>
  <c r="I381" i="1" s="1"/>
  <c r="J381" i="1" s="1"/>
  <c r="K381" i="1" s="1"/>
  <c r="I369" i="1" a="1"/>
  <c r="I369" i="1" s="1"/>
  <c r="J369" i="1" s="1"/>
  <c r="K369" i="1" s="1"/>
  <c r="I357" i="1" a="1"/>
  <c r="I357" i="1" s="1"/>
  <c r="J357" i="1" s="1"/>
  <c r="K357" i="1" s="1"/>
  <c r="I345" i="1" a="1"/>
  <c r="I345" i="1" s="1"/>
  <c r="J345" i="1" s="1"/>
  <c r="K345" i="1" s="1"/>
  <c r="I333" i="1" a="1"/>
  <c r="I333" i="1" s="1"/>
  <c r="J333" i="1" s="1"/>
  <c r="K333" i="1" s="1"/>
  <c r="I644" i="1" a="1"/>
  <c r="I644" i="1" s="1"/>
  <c r="J644" i="1" s="1"/>
  <c r="K644" i="1" s="1"/>
  <c r="I620" i="1" a="1"/>
  <c r="I620" i="1" s="1"/>
  <c r="J620" i="1" s="1"/>
  <c r="K620" i="1" s="1"/>
  <c r="I584" i="1" a="1"/>
  <c r="I584" i="1" s="1"/>
  <c r="J584" i="1" s="1"/>
  <c r="K584" i="1" s="1"/>
  <c r="I548" i="1" a="1"/>
  <c r="I548" i="1" s="1"/>
  <c r="J548" i="1" s="1"/>
  <c r="K548" i="1" s="1"/>
  <c r="I524" i="1" a="1"/>
  <c r="I524" i="1" s="1"/>
  <c r="J524" i="1" s="1"/>
  <c r="K524" i="1" s="1"/>
  <c r="I512" i="1" a="1"/>
  <c r="I512" i="1" s="1"/>
  <c r="I838" i="1" s="1" a="1"/>
  <c r="I838" i="1" s="1"/>
  <c r="I500" i="1" a="1"/>
  <c r="I500" i="1" s="1"/>
  <c r="J500" i="1" s="1"/>
  <c r="K500" i="1" s="1"/>
  <c r="I488" i="1" a="1"/>
  <c r="I488" i="1" s="1"/>
  <c r="J488" i="1" s="1"/>
  <c r="K488" i="1" s="1"/>
  <c r="I476" i="1" a="1"/>
  <c r="I476" i="1" s="1"/>
  <c r="I464" i="1" a="1"/>
  <c r="I464" i="1" s="1"/>
  <c r="J464" i="1" s="1"/>
  <c r="K464" i="1" s="1"/>
  <c r="I452" i="1" a="1"/>
  <c r="I452" i="1" s="1"/>
  <c r="J452" i="1" s="1"/>
  <c r="K452" i="1" s="1"/>
  <c r="I440" i="1" a="1"/>
  <c r="I440" i="1" s="1"/>
  <c r="I428" i="1" a="1"/>
  <c r="I428" i="1" s="1"/>
  <c r="J428" i="1" s="1"/>
  <c r="K428" i="1" s="1"/>
  <c r="I416" i="1" a="1"/>
  <c r="I416" i="1" s="1"/>
  <c r="J416" i="1" s="1"/>
  <c r="K416" i="1" s="1"/>
  <c r="I404" i="1" a="1"/>
  <c r="I404" i="1" s="1"/>
  <c r="J404" i="1" s="1"/>
  <c r="K404" i="1" s="1"/>
  <c r="D21" i="2" s="1" a="1"/>
  <c r="D21" i="2" s="1"/>
  <c r="I392" i="1" a="1"/>
  <c r="I392" i="1" s="1"/>
  <c r="J392" i="1" s="1"/>
  <c r="K392" i="1" s="1"/>
  <c r="I380" i="1" a="1"/>
  <c r="I380" i="1" s="1"/>
  <c r="J380" i="1" s="1"/>
  <c r="K380" i="1" s="1"/>
  <c r="I368" i="1" a="1"/>
  <c r="I368" i="1" s="1"/>
  <c r="J368" i="1" s="1"/>
  <c r="K368" i="1" s="1"/>
  <c r="I356" i="1" a="1"/>
  <c r="I356" i="1" s="1"/>
  <c r="I344" i="1" a="1"/>
  <c r="I344" i="1" s="1"/>
  <c r="J344" i="1" s="1"/>
  <c r="K344" i="1" s="1"/>
  <c r="I332" i="1" a="1"/>
  <c r="I332" i="1" s="1"/>
  <c r="J332" i="1" s="1"/>
  <c r="K332" i="1" s="1"/>
  <c r="I702" i="1" a="1"/>
  <c r="I702" i="1" s="1"/>
  <c r="J702" i="1" s="1"/>
  <c r="K702" i="1" s="1"/>
  <c r="I596" i="1" a="1"/>
  <c r="I596" i="1" s="1"/>
  <c r="J596" i="1" s="1"/>
  <c r="K596" i="1" s="1"/>
  <c r="I643" i="1" a="1"/>
  <c r="I643" i="1" s="1"/>
  <c r="J643" i="1" s="1"/>
  <c r="K643" i="1" s="1"/>
  <c r="I583" i="1" a="1"/>
  <c r="I583" i="1" s="1"/>
  <c r="J583" i="1" s="1"/>
  <c r="K583" i="1" s="1"/>
  <c r="I523" i="1" a="1"/>
  <c r="I523" i="1" s="1"/>
  <c r="I487" i="1" a="1"/>
  <c r="I487" i="1" s="1"/>
  <c r="J487" i="1" s="1"/>
  <c r="K487" i="1" s="1"/>
  <c r="I475" i="1" a="1"/>
  <c r="I475" i="1" s="1"/>
  <c r="J475" i="1" s="1"/>
  <c r="K475" i="1" s="1"/>
  <c r="I463" i="1" a="1"/>
  <c r="I463" i="1" s="1"/>
  <c r="J463" i="1" s="1"/>
  <c r="K463" i="1" s="1"/>
  <c r="I451" i="1" a="1"/>
  <c r="I451" i="1" s="1"/>
  <c r="J451" i="1" s="1"/>
  <c r="K451" i="1" s="1"/>
  <c r="I439" i="1" a="1"/>
  <c r="I439" i="1" s="1"/>
  <c r="J439" i="1" s="1"/>
  <c r="K439" i="1" s="1"/>
  <c r="I427" i="1" a="1"/>
  <c r="I427" i="1" s="1"/>
  <c r="J427" i="1" s="1"/>
  <c r="K427" i="1" s="1"/>
  <c r="I415" i="1" a="1"/>
  <c r="I415" i="1" s="1"/>
  <c r="J415" i="1" s="1"/>
  <c r="K415" i="1" s="1"/>
  <c r="I403" i="1" a="1"/>
  <c r="I403" i="1" s="1"/>
  <c r="J403" i="1" s="1"/>
  <c r="K403" i="1" s="1"/>
  <c r="I391" i="1" a="1"/>
  <c r="I391" i="1" s="1"/>
  <c r="J391" i="1" s="1"/>
  <c r="K391" i="1" s="1"/>
  <c r="I379" i="1" a="1"/>
  <c r="I379" i="1" s="1"/>
  <c r="J379" i="1" s="1"/>
  <c r="K379" i="1" s="1"/>
  <c r="I367" i="1" a="1"/>
  <c r="I367" i="1" s="1"/>
  <c r="J367" i="1" s="1"/>
  <c r="K367" i="1" s="1"/>
  <c r="I355" i="1" a="1"/>
  <c r="I355" i="1" s="1"/>
  <c r="J355" i="1" s="1"/>
  <c r="K355" i="1" s="1"/>
  <c r="I343" i="1" a="1"/>
  <c r="I343" i="1" s="1"/>
  <c r="J343" i="1" s="1"/>
  <c r="K343" i="1" s="1"/>
  <c r="I331" i="1" a="1"/>
  <c r="I331" i="1" s="1"/>
  <c r="J331" i="1" s="1"/>
  <c r="K331" i="1" s="1"/>
  <c r="I645" i="1" a="1"/>
  <c r="I645" i="1" s="1"/>
  <c r="J645" i="1" s="1"/>
  <c r="K645" i="1" s="1"/>
  <c r="I560" i="1" a="1"/>
  <c r="I560" i="1" s="1"/>
  <c r="J560" i="1" s="1"/>
  <c r="K560" i="1" s="1"/>
  <c r="I619" i="1" a="1"/>
  <c r="I619" i="1" s="1"/>
  <c r="J619" i="1" s="1"/>
  <c r="K619" i="1" s="1"/>
  <c r="I559" i="1" a="1"/>
  <c r="I559" i="1" s="1"/>
  <c r="J559" i="1" s="1"/>
  <c r="K559" i="1" s="1"/>
  <c r="I511" i="1" a="1"/>
  <c r="I511" i="1" s="1"/>
  <c r="I837" i="1" s="1" a="1"/>
  <c r="I837" i="1" s="1"/>
  <c r="I630" i="1" a="1"/>
  <c r="I630" i="1" s="1"/>
  <c r="J630" i="1" s="1"/>
  <c r="K630" i="1" s="1"/>
  <c r="I570" i="1" a="1"/>
  <c r="I570" i="1" s="1"/>
  <c r="J570" i="1" s="1"/>
  <c r="K570" i="1" s="1"/>
  <c r="I522" i="1" a="1"/>
  <c r="I522" i="1" s="1"/>
  <c r="J522" i="1" s="1"/>
  <c r="K522" i="1" s="1"/>
  <c r="I474" i="1" a="1"/>
  <c r="I474" i="1" s="1"/>
  <c r="J474" i="1" s="1"/>
  <c r="K474" i="1" s="1"/>
  <c r="I426" i="1" a="1"/>
  <c r="I426" i="1" s="1"/>
  <c r="I390" i="1" a="1"/>
  <c r="I390" i="1" s="1"/>
  <c r="I378" i="1" a="1"/>
  <c r="I378" i="1" s="1"/>
  <c r="J378" i="1" s="1"/>
  <c r="K378" i="1" s="1"/>
  <c r="I366" i="1" a="1"/>
  <c r="I366" i="1" s="1"/>
  <c r="J366" i="1" s="1"/>
  <c r="K366" i="1" s="1"/>
  <c r="I354" i="1" a="1"/>
  <c r="I354" i="1" s="1"/>
  <c r="I680" i="1" s="1" a="1"/>
  <c r="I680" i="1" s="1"/>
  <c r="J680" i="1" s="1"/>
  <c r="K680" i="1" s="1"/>
  <c r="I342" i="1" a="1"/>
  <c r="I342" i="1" s="1"/>
  <c r="J342" i="1" s="1"/>
  <c r="K342" i="1" s="1"/>
  <c r="I632" i="1" a="1"/>
  <c r="I632" i="1" s="1"/>
  <c r="J632" i="1" s="1"/>
  <c r="K632" i="1" s="1"/>
  <c r="I608" i="1" a="1"/>
  <c r="I608" i="1" s="1"/>
  <c r="J608" i="1" s="1"/>
  <c r="K608" i="1" s="1"/>
  <c r="I572" i="1" a="1"/>
  <c r="I572" i="1" s="1"/>
  <c r="J572" i="1" s="1"/>
  <c r="K572" i="1" s="1"/>
  <c r="I536" i="1" a="1"/>
  <c r="I536" i="1" s="1"/>
  <c r="J536" i="1" s="1"/>
  <c r="K536" i="1" s="1"/>
  <c r="I655" i="1" a="1"/>
  <c r="I655" i="1" s="1"/>
  <c r="I981" i="1" s="1" a="1"/>
  <c r="I981" i="1" s="1"/>
  <c r="I631" i="1" a="1"/>
  <c r="I631" i="1" s="1"/>
  <c r="J631" i="1" s="1"/>
  <c r="K631" i="1" s="1"/>
  <c r="I607" i="1" a="1"/>
  <c r="I607" i="1" s="1"/>
  <c r="J607" i="1" s="1"/>
  <c r="K607" i="1" s="1"/>
  <c r="I595" i="1" a="1"/>
  <c r="I595" i="1" s="1"/>
  <c r="J595" i="1" s="1"/>
  <c r="K595" i="1" s="1"/>
  <c r="I571" i="1" a="1"/>
  <c r="I571" i="1" s="1"/>
  <c r="J571" i="1" s="1"/>
  <c r="K571" i="1" s="1"/>
  <c r="I547" i="1" a="1"/>
  <c r="I547" i="1" s="1"/>
  <c r="J547" i="1" s="1"/>
  <c r="K547" i="1" s="1"/>
  <c r="I535" i="1" a="1"/>
  <c r="I535" i="1" s="1"/>
  <c r="J535" i="1" s="1"/>
  <c r="K535" i="1" s="1"/>
  <c r="I499" i="1" a="1"/>
  <c r="I499" i="1" s="1"/>
  <c r="J499" i="1" s="1"/>
  <c r="K499" i="1" s="1"/>
  <c r="I654" i="1" a="1"/>
  <c r="I654" i="1" s="1"/>
  <c r="J654" i="1" s="1"/>
  <c r="K654" i="1" s="1"/>
  <c r="I642" i="1" a="1"/>
  <c r="I642" i="1" s="1"/>
  <c r="J642" i="1" s="1"/>
  <c r="K642" i="1" s="1"/>
  <c r="I618" i="1" a="1"/>
  <c r="I618" i="1" s="1"/>
  <c r="J618" i="1" s="1"/>
  <c r="K618" i="1" s="1"/>
  <c r="I606" i="1" a="1"/>
  <c r="I606" i="1" s="1"/>
  <c r="J606" i="1" s="1"/>
  <c r="K606" i="1" s="1"/>
  <c r="I594" i="1" a="1"/>
  <c r="I594" i="1" s="1"/>
  <c r="J594" i="1" s="1"/>
  <c r="K594" i="1" s="1"/>
  <c r="I582" i="1" a="1"/>
  <c r="I582" i="1" s="1"/>
  <c r="J582" i="1" s="1"/>
  <c r="K582" i="1" s="1"/>
  <c r="I558" i="1" a="1"/>
  <c r="I558" i="1" s="1"/>
  <c r="J558" i="1" s="1"/>
  <c r="K558" i="1" s="1"/>
  <c r="I546" i="1" a="1"/>
  <c r="I546" i="1" s="1"/>
  <c r="I872" i="1" s="1" a="1"/>
  <c r="I872" i="1" s="1"/>
  <c r="J872" i="1" s="1"/>
  <c r="K872" i="1" s="1"/>
  <c r="I534" i="1" a="1"/>
  <c r="I534" i="1" s="1"/>
  <c r="J534" i="1" s="1"/>
  <c r="K534" i="1" s="1"/>
  <c r="I510" i="1" a="1"/>
  <c r="I510" i="1" s="1"/>
  <c r="J510" i="1" s="1"/>
  <c r="K510" i="1" s="1"/>
  <c r="I498" i="1" a="1"/>
  <c r="I498" i="1" s="1"/>
  <c r="J498" i="1" s="1"/>
  <c r="K498" i="1" s="1"/>
  <c r="I486" i="1" a="1"/>
  <c r="I486" i="1" s="1"/>
  <c r="J486" i="1" s="1"/>
  <c r="K486" i="1" s="1"/>
  <c r="I462" i="1" a="1"/>
  <c r="I462" i="1" s="1"/>
  <c r="J462" i="1" s="1"/>
  <c r="K462" i="1" s="1"/>
  <c r="I450" i="1" a="1"/>
  <c r="I450" i="1" s="1"/>
  <c r="J450" i="1" s="1"/>
  <c r="K450" i="1" s="1"/>
  <c r="I438" i="1" a="1"/>
  <c r="I438" i="1" s="1"/>
  <c r="J438" i="1" s="1"/>
  <c r="K438" i="1" s="1"/>
  <c r="I414" i="1" a="1"/>
  <c r="I414" i="1" s="1"/>
  <c r="I740" i="1" s="1" a="1"/>
  <c r="I740" i="1" s="1"/>
  <c r="J740" i="1" s="1"/>
  <c r="K740" i="1" s="1"/>
  <c r="I402" i="1" a="1"/>
  <c r="I402" i="1" s="1"/>
  <c r="I653" i="1" a="1"/>
  <c r="I653" i="1" s="1"/>
  <c r="I979" i="1" s="1" a="1"/>
  <c r="I979" i="1" s="1"/>
  <c r="J979" i="1" s="1"/>
  <c r="K979" i="1" s="1"/>
  <c r="I641" i="1" a="1"/>
  <c r="I641" i="1" s="1"/>
  <c r="I967" i="1" s="1" a="1"/>
  <c r="I967" i="1" s="1"/>
  <c r="J967" i="1" s="1"/>
  <c r="K967" i="1" s="1"/>
  <c r="I629" i="1" a="1"/>
  <c r="I629" i="1" s="1"/>
  <c r="J629" i="1" s="1"/>
  <c r="K629" i="1" s="1"/>
  <c r="I617" i="1" a="1"/>
  <c r="I617" i="1" s="1"/>
  <c r="J617" i="1" s="1"/>
  <c r="K617" i="1" s="1"/>
  <c r="I605" i="1" a="1"/>
  <c r="I605" i="1" s="1"/>
  <c r="J605" i="1" s="1"/>
  <c r="K605" i="1" s="1"/>
  <c r="I593" i="1" a="1"/>
  <c r="I593" i="1" s="1"/>
  <c r="I581" i="1" a="1"/>
  <c r="I581" i="1" s="1"/>
  <c r="J581" i="1" s="1"/>
  <c r="K581" i="1" s="1"/>
  <c r="I569" i="1" a="1"/>
  <c r="I569" i="1" s="1"/>
  <c r="J569" i="1" s="1"/>
  <c r="K569" i="1" s="1"/>
  <c r="I557" i="1" a="1"/>
  <c r="I557" i="1" s="1"/>
  <c r="J557" i="1" s="1"/>
  <c r="K557" i="1" s="1"/>
  <c r="I545" i="1" a="1"/>
  <c r="I545" i="1" s="1"/>
  <c r="J545" i="1" s="1"/>
  <c r="K545" i="1" s="1"/>
  <c r="I533" i="1" a="1"/>
  <c r="I533" i="1" s="1"/>
  <c r="J533" i="1" s="1"/>
  <c r="K533" i="1" s="1"/>
  <c r="I521" i="1" a="1"/>
  <c r="I521" i="1" s="1"/>
  <c r="J521" i="1" s="1"/>
  <c r="K521" i="1" s="1"/>
  <c r="I509" i="1" a="1"/>
  <c r="I509" i="1" s="1"/>
  <c r="J509" i="1" s="1"/>
  <c r="K509" i="1" s="1"/>
  <c r="I497" i="1" a="1"/>
  <c r="I497" i="1" s="1"/>
  <c r="J497" i="1" s="1"/>
  <c r="K497" i="1" s="1"/>
  <c r="I485" i="1" a="1"/>
  <c r="I485" i="1" s="1"/>
  <c r="J485" i="1" s="1"/>
  <c r="K485" i="1" s="1"/>
  <c r="I473" i="1" a="1"/>
  <c r="I473" i="1" s="1"/>
  <c r="J473" i="1" s="1"/>
  <c r="K473" i="1" s="1"/>
  <c r="I461" i="1" a="1"/>
  <c r="I461" i="1" s="1"/>
  <c r="J461" i="1" s="1"/>
  <c r="K461" i="1" s="1"/>
  <c r="I449" i="1" a="1"/>
  <c r="I449" i="1" s="1"/>
  <c r="J449" i="1" s="1"/>
  <c r="K449" i="1" s="1"/>
  <c r="I437" i="1" a="1"/>
  <c r="I437" i="1" s="1"/>
  <c r="J437" i="1" s="1"/>
  <c r="K437" i="1" s="1"/>
  <c r="I425" i="1" a="1"/>
  <c r="I425" i="1" s="1"/>
  <c r="J425" i="1" s="1"/>
  <c r="K425" i="1" s="1"/>
  <c r="I413" i="1" a="1"/>
  <c r="I413" i="1" s="1"/>
  <c r="J413" i="1" s="1"/>
  <c r="K413" i="1" s="1"/>
  <c r="I401" i="1" a="1"/>
  <c r="I401" i="1" s="1"/>
  <c r="J401" i="1" s="1"/>
  <c r="K401" i="1" s="1"/>
  <c r="I389" i="1" a="1"/>
  <c r="I389" i="1" s="1"/>
  <c r="J389" i="1" s="1"/>
  <c r="K389" i="1" s="1"/>
  <c r="I377" i="1" a="1"/>
  <c r="I377" i="1" s="1"/>
  <c r="J377" i="1" s="1"/>
  <c r="K377" i="1" s="1"/>
  <c r="I365" i="1" a="1"/>
  <c r="I365" i="1" s="1"/>
  <c r="J365" i="1" s="1"/>
  <c r="K365" i="1" s="1"/>
  <c r="I353" i="1" a="1"/>
  <c r="I353" i="1" s="1"/>
  <c r="J353" i="1" s="1"/>
  <c r="K353" i="1" s="1"/>
  <c r="I341" i="1" a="1"/>
  <c r="I341" i="1" s="1"/>
  <c r="J341" i="1" s="1"/>
  <c r="K341" i="1" s="1"/>
  <c r="I668" i="1" a="1"/>
  <c r="I668" i="1" s="1"/>
  <c r="J668" i="1" s="1"/>
  <c r="K668" i="1" s="1"/>
  <c r="I738" i="1" a="1"/>
  <c r="I738" i="1" s="1"/>
  <c r="J738" i="1" s="1"/>
  <c r="K738" i="1" s="1"/>
  <c r="M47" i="1"/>
  <c r="M323" i="1"/>
  <c r="I868" i="1" a="1"/>
  <c r="I868" i="1" s="1"/>
  <c r="J868" i="1" s="1"/>
  <c r="K868" i="1" s="1"/>
  <c r="I946" i="1" a="1"/>
  <c r="I946" i="1" s="1"/>
  <c r="J946" i="1" s="1"/>
  <c r="K946" i="1" s="1"/>
  <c r="I722" i="1" a="1"/>
  <c r="I722" i="1" s="1"/>
  <c r="I1048" i="1" s="1" a="1"/>
  <c r="I1048" i="1" s="1"/>
  <c r="J1048" i="1" s="1"/>
  <c r="K1048" i="1" s="1"/>
  <c r="I940" i="1" a="1"/>
  <c r="I940" i="1" s="1"/>
  <c r="I1266" i="1" s="1" a="1"/>
  <c r="I1266" i="1" s="1"/>
  <c r="J1266" i="1" s="1"/>
  <c r="K1266" i="1" s="1"/>
  <c r="I1060" i="1" a="1"/>
  <c r="I1060" i="1" s="1"/>
  <c r="J1060" i="1" s="1"/>
  <c r="K1060" i="1" s="1"/>
  <c r="I697" i="1" a="1"/>
  <c r="I697" i="1" s="1"/>
  <c r="J697" i="1" s="1"/>
  <c r="K697" i="1" s="1"/>
  <c r="I723" i="1" a="1"/>
  <c r="I723" i="1" s="1"/>
  <c r="I1049" i="1" s="1" a="1"/>
  <c r="I1049" i="1" s="1"/>
  <c r="I1024" i="1" a="1"/>
  <c r="I1024" i="1" s="1"/>
  <c r="J1024" i="1" s="1"/>
  <c r="K1024" i="1" s="1"/>
  <c r="I765" i="1" a="1"/>
  <c r="I765" i="1" s="1"/>
  <c r="J765" i="1" s="1"/>
  <c r="K765" i="1" s="1"/>
  <c r="I677" i="1" a="1"/>
  <c r="I677" i="1" s="1"/>
  <c r="J677" i="1" s="1"/>
  <c r="K677" i="1" s="1"/>
  <c r="I1112" i="1" a="1"/>
  <c r="I1112" i="1" s="1"/>
  <c r="J1112" i="1" s="1"/>
  <c r="K1112" i="1" s="1"/>
  <c r="I1124" i="1" a="1"/>
  <c r="I1124" i="1" s="1"/>
  <c r="J1124" i="1" s="1"/>
  <c r="K1124" i="1" s="1"/>
  <c r="I676" i="1" a="1"/>
  <c r="I676" i="1" s="1"/>
  <c r="J676" i="1" s="1"/>
  <c r="K676" i="1" s="1"/>
  <c r="J482" i="1"/>
  <c r="K482" i="1" s="1"/>
  <c r="I923" i="1" a="1"/>
  <c r="I923" i="1" s="1"/>
  <c r="J923" i="1" s="1"/>
  <c r="K923" i="1" s="1"/>
  <c r="I712" i="1" a="1"/>
  <c r="I712" i="1" s="1"/>
  <c r="J712" i="1" s="1"/>
  <c r="K712" i="1" s="1"/>
  <c r="J446" i="1"/>
  <c r="K446" i="1" s="1"/>
  <c r="I711" i="1" a="1"/>
  <c r="I711" i="1" s="1"/>
  <c r="J711" i="1" s="1"/>
  <c r="K711" i="1" s="1"/>
  <c r="I966" i="1" a="1"/>
  <c r="I966" i="1" s="1"/>
  <c r="J966" i="1" s="1"/>
  <c r="K966" i="1" s="1"/>
  <c r="I905" i="1" a="1"/>
  <c r="I905" i="1" s="1"/>
  <c r="J905" i="1" s="1"/>
  <c r="K905" i="1" s="1"/>
  <c r="I745" i="1" a="1"/>
  <c r="I745" i="1" s="1"/>
  <c r="I1071" i="1" s="1" a="1"/>
  <c r="I1071" i="1" s="1"/>
  <c r="J1071" i="1" s="1"/>
  <c r="K1071" i="1" s="1"/>
  <c r="I945" i="1" a="1"/>
  <c r="I945" i="1" s="1"/>
  <c r="I899" i="1" a="1"/>
  <c r="I899" i="1" s="1"/>
  <c r="I761" i="1" a="1"/>
  <c r="I761" i="1" s="1"/>
  <c r="J761" i="1" s="1"/>
  <c r="K761" i="1" s="1"/>
  <c r="J529" i="1"/>
  <c r="K529" i="1" s="1"/>
  <c r="J457" i="1"/>
  <c r="K457" i="1" s="1"/>
  <c r="J459" i="1"/>
  <c r="K459" i="1" s="1"/>
  <c r="I1027" i="1" a="1"/>
  <c r="I1027" i="1" s="1"/>
  <c r="J1027" i="1" s="1"/>
  <c r="K1027" i="1" s="1"/>
  <c r="I925" i="1" a="1"/>
  <c r="I925" i="1" s="1"/>
  <c r="J925" i="1" s="1"/>
  <c r="K925" i="1" s="1"/>
  <c r="I843" i="1" a="1"/>
  <c r="I843" i="1" s="1"/>
  <c r="J843" i="1" s="1"/>
  <c r="K843" i="1" s="1"/>
  <c r="I784" i="1" a="1"/>
  <c r="I784" i="1" s="1"/>
  <c r="J784" i="1" s="1"/>
  <c r="K784" i="1" s="1"/>
  <c r="I725" i="1" a="1"/>
  <c r="I725" i="1" s="1"/>
  <c r="J725" i="1" s="1"/>
  <c r="K725" i="1" s="1"/>
  <c r="I869" i="1" a="1"/>
  <c r="I869" i="1" s="1"/>
  <c r="I1195" i="1" s="1" a="1"/>
  <c r="I1195" i="1" s="1"/>
  <c r="I834" i="1" a="1"/>
  <c r="I834" i="1" s="1"/>
  <c r="I724" i="1" a="1"/>
  <c r="I724" i="1" s="1"/>
  <c r="J724" i="1" s="1"/>
  <c r="K724" i="1" s="1"/>
  <c r="I700" i="1" a="1"/>
  <c r="I700" i="1" s="1"/>
  <c r="I777" i="1" a="1"/>
  <c r="I777" i="1" s="1"/>
  <c r="I914" i="1" a="1"/>
  <c r="I914" i="1" s="1"/>
  <c r="M25" i="1"/>
  <c r="I1088" i="1" a="1"/>
  <c r="I1088" i="1" s="1"/>
  <c r="J1088" i="1" s="1"/>
  <c r="K1088" i="1" s="1"/>
  <c r="I831" i="1" a="1"/>
  <c r="I831" i="1" s="1"/>
  <c r="I1062" i="1" a="1"/>
  <c r="I1062" i="1" s="1"/>
  <c r="J1062" i="1" s="1"/>
  <c r="K1062" i="1" s="1"/>
  <c r="I829" i="1" a="1"/>
  <c r="I829" i="1" s="1"/>
  <c r="J829" i="1" s="1"/>
  <c r="K829" i="1" s="1"/>
  <c r="I892" i="1" a="1"/>
  <c r="I892" i="1" s="1"/>
  <c r="J892" i="1" s="1"/>
  <c r="K892" i="1" s="1"/>
  <c r="I913" i="1" a="1"/>
  <c r="I913" i="1" s="1"/>
  <c r="I912" i="1" a="1"/>
  <c r="I912" i="1" s="1"/>
  <c r="J912" i="1" s="1"/>
  <c r="K912" i="1" s="1"/>
  <c r="I857" i="1" a="1"/>
  <c r="I857" i="1" s="1"/>
  <c r="I800" i="1" a="1"/>
  <c r="I800" i="1" s="1"/>
  <c r="J800" i="1" s="1"/>
  <c r="K800" i="1" s="1"/>
  <c r="I773" i="1" a="1"/>
  <c r="I773" i="1" s="1"/>
  <c r="I719" i="1" a="1"/>
  <c r="I719" i="1" s="1"/>
  <c r="I665" i="1" a="1"/>
  <c r="I665" i="1" s="1"/>
  <c r="J375" i="1"/>
  <c r="K375" i="1" s="1"/>
  <c r="I1061" i="1" a="1"/>
  <c r="I1061" i="1" s="1"/>
  <c r="I1387" i="1" s="1" a="1"/>
  <c r="I1387" i="1" s="1"/>
  <c r="I975" i="1" a="1"/>
  <c r="I975" i="1" s="1"/>
  <c r="J975" i="1" s="1"/>
  <c r="K975" i="1" s="1"/>
  <c r="I942" i="1" a="1"/>
  <c r="I942" i="1" s="1"/>
  <c r="I909" i="1" a="1"/>
  <c r="I909" i="1" s="1"/>
  <c r="J909" i="1" s="1"/>
  <c r="K909" i="1" s="1"/>
  <c r="I822" i="1" a="1"/>
  <c r="I822" i="1" s="1"/>
  <c r="J822" i="1" s="1"/>
  <c r="K822" i="1" s="1"/>
  <c r="I718" i="1" a="1"/>
  <c r="I718" i="1" s="1"/>
  <c r="J718" i="1" s="1"/>
  <c r="K718" i="1" s="1"/>
  <c r="I689" i="1" a="1"/>
  <c r="I689" i="1" s="1"/>
  <c r="J689" i="1" s="1"/>
  <c r="K689" i="1" s="1"/>
  <c r="I664" i="1" a="1"/>
  <c r="I664" i="1" s="1"/>
  <c r="J664" i="1" s="1"/>
  <c r="K664" i="1" s="1"/>
  <c r="I888" i="1" a="1"/>
  <c r="I888" i="1" s="1"/>
  <c r="J888" i="1" s="1"/>
  <c r="K888" i="1" s="1"/>
  <c r="M202" i="1"/>
  <c r="I771" i="1" a="1"/>
  <c r="I771" i="1" s="1"/>
  <c r="J771" i="1" s="1"/>
  <c r="K771" i="1" s="1"/>
  <c r="I688" i="1" a="1"/>
  <c r="I688" i="1" s="1"/>
  <c r="J688" i="1" s="1"/>
  <c r="K688" i="1" s="1"/>
  <c r="I659" i="1" a="1"/>
  <c r="I659" i="1" s="1"/>
  <c r="J659" i="1" s="1"/>
  <c r="K659" i="1" s="1"/>
  <c r="I812" i="1" a="1"/>
  <c r="I812" i="1" s="1"/>
  <c r="I748" i="1" a="1"/>
  <c r="I748" i="1" s="1"/>
  <c r="J748" i="1" s="1"/>
  <c r="K748" i="1" s="1"/>
  <c r="I882" i="1" a="1"/>
  <c r="I882" i="1" s="1"/>
  <c r="J882" i="1" s="1"/>
  <c r="K882" i="1" s="1"/>
  <c r="I854" i="1" a="1"/>
  <c r="I854" i="1" s="1"/>
  <c r="I797" i="1" a="1"/>
  <c r="I797" i="1" s="1"/>
  <c r="I742" i="1" a="1"/>
  <c r="I742" i="1" s="1"/>
  <c r="J742" i="1" s="1"/>
  <c r="K742" i="1" s="1"/>
  <c r="I938" i="1" a="1"/>
  <c r="I938" i="1" s="1"/>
  <c r="J938" i="1" s="1"/>
  <c r="K938" i="1" s="1"/>
  <c r="I881" i="1" a="1"/>
  <c r="I881" i="1" s="1"/>
  <c r="I796" i="1" a="1"/>
  <c r="I796" i="1" s="1"/>
  <c r="J796" i="1" s="1"/>
  <c r="K796" i="1" s="1"/>
  <c r="I770" i="1" a="1"/>
  <c r="I770" i="1" s="1"/>
  <c r="I714" i="1" a="1"/>
  <c r="I714" i="1" s="1"/>
  <c r="J432" i="1"/>
  <c r="K432" i="1" s="1"/>
  <c r="I758" i="1" a="1"/>
  <c r="I758" i="1" s="1"/>
  <c r="J758" i="1" s="1"/>
  <c r="K758" i="1" s="1"/>
  <c r="I873" i="1" a="1"/>
  <c r="I873" i="1" s="1"/>
  <c r="J873" i="1" s="1"/>
  <c r="K873" i="1" s="1"/>
  <c r="J603" i="1"/>
  <c r="K603" i="1" s="1"/>
  <c r="I929" i="1" a="1"/>
  <c r="I929" i="1" s="1"/>
  <c r="I1272" i="1" a="1"/>
  <c r="I1272" i="1" s="1"/>
  <c r="J1272" i="1" s="1"/>
  <c r="K1272" i="1" s="1"/>
  <c r="J356" i="1"/>
  <c r="K356" i="1" s="1"/>
  <c r="I682" i="1" a="1"/>
  <c r="I682" i="1" s="1"/>
  <c r="J682" i="1" s="1"/>
  <c r="K682" i="1" s="1"/>
  <c r="J426" i="1"/>
  <c r="K426" i="1" s="1"/>
  <c r="I752" i="1" a="1"/>
  <c r="I752" i="1" s="1"/>
  <c r="L752" i="1" s="1"/>
  <c r="J810" i="1"/>
  <c r="K810" i="1" s="1"/>
  <c r="J589" i="1"/>
  <c r="K589" i="1" s="1"/>
  <c r="J412" i="1"/>
  <c r="K412" i="1" s="1"/>
  <c r="I919" i="1" a="1"/>
  <c r="I919" i="1" s="1"/>
  <c r="J919" i="1" s="1"/>
  <c r="K919" i="1" s="1"/>
  <c r="J593" i="1"/>
  <c r="K593" i="1" s="1"/>
  <c r="J537" i="1"/>
  <c r="K537" i="1" s="1"/>
  <c r="I863" i="1" a="1"/>
  <c r="I863" i="1" s="1"/>
  <c r="J863" i="1" s="1"/>
  <c r="K863" i="1" s="1"/>
  <c r="J527" i="1"/>
  <c r="K527" i="1" s="1"/>
  <c r="I853" i="1" a="1"/>
  <c r="I853" i="1" s="1"/>
  <c r="J853" i="1" s="1"/>
  <c r="K853" i="1" s="1"/>
  <c r="J626" i="1"/>
  <c r="K626" i="1" s="1"/>
  <c r="I952" i="1" a="1"/>
  <c r="I952" i="1" s="1"/>
  <c r="J952" i="1" s="1"/>
  <c r="K952" i="1" s="1"/>
  <c r="J592" i="1"/>
  <c r="K592" i="1" s="1"/>
  <c r="I918" i="1" a="1"/>
  <c r="I918" i="1" s="1"/>
  <c r="I852" i="1" a="1"/>
  <c r="I852" i="1" s="1"/>
  <c r="J852" i="1" s="1"/>
  <c r="K852" i="1" s="1"/>
  <c r="J526" i="1"/>
  <c r="K526" i="1" s="1"/>
  <c r="J514" i="1"/>
  <c r="K514" i="1" s="1"/>
  <c r="I840" i="1" a="1"/>
  <c r="I840" i="1" s="1"/>
  <c r="J783" i="1"/>
  <c r="K783" i="1" s="1"/>
  <c r="J410" i="1"/>
  <c r="K410" i="1" s="1"/>
  <c r="J455" i="1"/>
  <c r="K455" i="1" s="1"/>
  <c r="I781" i="1" a="1"/>
  <c r="I781" i="1" s="1"/>
  <c r="J653" i="1"/>
  <c r="K653" i="1" s="1"/>
  <c r="I792" i="1" a="1"/>
  <c r="I792" i="1" s="1"/>
  <c r="J466" i="1"/>
  <c r="K466" i="1" s="1"/>
  <c r="J431" i="1"/>
  <c r="K431" i="1" s="1"/>
  <c r="I757" i="1" a="1"/>
  <c r="I757" i="1" s="1"/>
  <c r="J757" i="1" s="1"/>
  <c r="K757" i="1" s="1"/>
  <c r="I1292" i="1" a="1"/>
  <c r="I1292" i="1" s="1"/>
  <c r="J1292" i="1" s="1"/>
  <c r="K1292" i="1" s="1"/>
  <c r="I962" i="1" a="1"/>
  <c r="I962" i="1" s="1"/>
  <c r="J546" i="1"/>
  <c r="K546" i="1" s="1"/>
  <c r="I1158" i="1" a="1"/>
  <c r="I1158" i="1" s="1"/>
  <c r="J1158" i="1" s="1"/>
  <c r="K1158" i="1" s="1"/>
  <c r="I961" i="1" a="1"/>
  <c r="I961" i="1" s="1"/>
  <c r="J961" i="1" s="1"/>
  <c r="K961" i="1" s="1"/>
  <c r="I930" i="1" a="1"/>
  <c r="I930" i="1" s="1"/>
  <c r="J930" i="1" s="1"/>
  <c r="K930" i="1" s="1"/>
  <c r="I826" i="1" a="1"/>
  <c r="I826" i="1" s="1"/>
  <c r="J826" i="1" s="1"/>
  <c r="K826" i="1" s="1"/>
  <c r="J633" i="1"/>
  <c r="K633" i="1" s="1"/>
  <c r="J611" i="1"/>
  <c r="K611" i="1" s="1"/>
  <c r="I937" i="1" a="1"/>
  <c r="I937" i="1" s="1"/>
  <c r="I927" i="1" a="1"/>
  <c r="I927" i="1" s="1"/>
  <c r="J601" i="1"/>
  <c r="K601" i="1" s="1"/>
  <c r="J915" i="1"/>
  <c r="K915" i="1" s="1"/>
  <c r="I1241" i="1" a="1"/>
  <c r="I1241" i="1" s="1"/>
  <c r="J1241" i="1" s="1"/>
  <c r="K1241" i="1" s="1"/>
  <c r="I696" i="1" a="1"/>
  <c r="I696" i="1" s="1"/>
  <c r="J370" i="1"/>
  <c r="K370" i="1" s="1"/>
  <c r="J376" i="1"/>
  <c r="K376" i="1" s="1"/>
  <c r="J409" i="1"/>
  <c r="K409" i="1" s="1"/>
  <c r="J354" i="1"/>
  <c r="K354" i="1" s="1"/>
  <c r="I767" i="1" a="1"/>
  <c r="I767" i="1" s="1"/>
  <c r="J441" i="1"/>
  <c r="K441" i="1" s="1"/>
  <c r="I978" i="1" a="1"/>
  <c r="I978" i="1" s="1"/>
  <c r="I779" i="1" a="1"/>
  <c r="I779" i="1" s="1"/>
  <c r="J779" i="1" s="1"/>
  <c r="K779" i="1" s="1"/>
  <c r="I760" i="1" a="1"/>
  <c r="I760" i="1" s="1"/>
  <c r="J760" i="1" s="1"/>
  <c r="K760" i="1" s="1"/>
  <c r="I976" i="1" a="1"/>
  <c r="I976" i="1" s="1"/>
  <c r="I933" i="1" a="1"/>
  <c r="I933" i="1" s="1"/>
  <c r="J933" i="1" s="1"/>
  <c r="K933" i="1" s="1"/>
  <c r="I876" i="1" a="1"/>
  <c r="I876" i="1" s="1"/>
  <c r="I911" i="1" a="1"/>
  <c r="I911" i="1" s="1"/>
  <c r="J911" i="1" s="1"/>
  <c r="K911" i="1" s="1"/>
  <c r="J585" i="1"/>
  <c r="K585" i="1" s="1"/>
  <c r="I661" i="1" a="1"/>
  <c r="I661" i="1" s="1"/>
  <c r="J661" i="1" s="1"/>
  <c r="K661" i="1" s="1"/>
  <c r="I845" i="1" a="1"/>
  <c r="I845" i="1" s="1"/>
  <c r="J845" i="1" s="1"/>
  <c r="K845" i="1" s="1"/>
  <c r="J519" i="1"/>
  <c r="K519" i="1" s="1"/>
  <c r="J433" i="1"/>
  <c r="K433" i="1" s="1"/>
  <c r="I708" i="1" a="1"/>
  <c r="I708" i="1" s="1"/>
  <c r="J708" i="1" s="1"/>
  <c r="K708" i="1" s="1"/>
  <c r="J382" i="1"/>
  <c r="K382" i="1" s="1"/>
  <c r="I1220" i="1" a="1"/>
  <c r="I1220" i="1" s="1"/>
  <c r="J1220" i="1" s="1"/>
  <c r="K1220" i="1" s="1"/>
  <c r="I1181" i="1" a="1"/>
  <c r="I1181" i="1" s="1"/>
  <c r="J1181" i="1" s="1"/>
  <c r="K1181" i="1" s="1"/>
  <c r="I866" i="1" a="1"/>
  <c r="I866" i="1" s="1"/>
  <c r="J866" i="1" s="1"/>
  <c r="K866" i="1" s="1"/>
  <c r="I1251" i="1" a="1"/>
  <c r="I1251" i="1" s="1"/>
  <c r="J1251" i="1" s="1"/>
  <c r="K1251" i="1" s="1"/>
  <c r="I968" i="1" a="1"/>
  <c r="I968" i="1" s="1"/>
  <c r="J968" i="1" s="1"/>
  <c r="K968" i="1" s="1"/>
  <c r="I713" i="1" a="1"/>
  <c r="I713" i="1" s="1"/>
  <c r="J713" i="1" s="1"/>
  <c r="K713" i="1" s="1"/>
  <c r="I795" i="1" a="1"/>
  <c r="I795" i="1" s="1"/>
  <c r="J795" i="1" s="1"/>
  <c r="K795" i="1" s="1"/>
  <c r="I1134" i="1" a="1"/>
  <c r="I1134" i="1" s="1"/>
  <c r="J1134" i="1" s="1"/>
  <c r="K1134" i="1" s="1"/>
  <c r="I926" i="1" a="1"/>
  <c r="I926" i="1" s="1"/>
  <c r="J926" i="1" s="1"/>
  <c r="K926" i="1" s="1"/>
  <c r="I965" i="1" a="1"/>
  <c r="I965" i="1" s="1"/>
  <c r="J965" i="1" s="1"/>
  <c r="K965" i="1" s="1"/>
  <c r="I890" i="1" a="1"/>
  <c r="I890" i="1" s="1"/>
  <c r="J890" i="1" s="1"/>
  <c r="K890" i="1" s="1"/>
  <c r="I813" i="1" a="1"/>
  <c r="I813" i="1" s="1"/>
  <c r="J813" i="1" s="1"/>
  <c r="K813" i="1" s="1"/>
  <c r="I693" i="1" a="1"/>
  <c r="I693" i="1" s="1"/>
  <c r="J693" i="1" s="1"/>
  <c r="K693" i="1" s="1"/>
  <c r="I879" i="1" a="1"/>
  <c r="I879" i="1" s="1"/>
  <c r="J879" i="1" s="1"/>
  <c r="K879" i="1" s="1"/>
  <c r="I1100" i="1" a="1"/>
  <c r="I1100" i="1" s="1"/>
  <c r="J1100" i="1" s="1"/>
  <c r="K1100" i="1" s="1"/>
  <c r="I932" i="1" a="1"/>
  <c r="I932" i="1" s="1"/>
  <c r="J932" i="1" s="1"/>
  <c r="K932" i="1" s="1"/>
  <c r="I867" i="1" a="1"/>
  <c r="I867" i="1" s="1"/>
  <c r="J867" i="1" s="1"/>
  <c r="K867" i="1" s="1"/>
  <c r="I858" i="1" a="1"/>
  <c r="I858" i="1" s="1"/>
  <c r="J858" i="1" s="1"/>
  <c r="K858" i="1" s="1"/>
  <c r="I835" i="1" a="1"/>
  <c r="I835" i="1" s="1"/>
  <c r="J835" i="1" s="1"/>
  <c r="K835" i="1" s="1"/>
  <c r="I746" i="1" a="1"/>
  <c r="I746" i="1" s="1"/>
  <c r="J746" i="1" s="1"/>
  <c r="K746" i="1" s="1"/>
  <c r="I1179" i="1" a="1"/>
  <c r="I1179" i="1" s="1"/>
  <c r="J1179" i="1" s="1"/>
  <c r="K1179" i="1" s="1"/>
  <c r="I921" i="1" a="1"/>
  <c r="I921" i="1" s="1"/>
  <c r="J921" i="1" s="1"/>
  <c r="K921" i="1" s="1"/>
  <c r="I846" i="1" a="1"/>
  <c r="I846" i="1" s="1"/>
  <c r="J846" i="1" s="1"/>
  <c r="K846" i="1" s="1"/>
  <c r="I755" i="1" a="1"/>
  <c r="I755" i="1" s="1"/>
  <c r="J755" i="1" s="1"/>
  <c r="K755" i="1" s="1"/>
  <c r="I656" i="1" a="1"/>
  <c r="I656" i="1" s="1"/>
  <c r="J656" i="1" s="1"/>
  <c r="K656" i="1" s="1"/>
  <c r="J330" i="1"/>
  <c r="K330" i="1" s="1"/>
  <c r="I1230" i="1" a="1"/>
  <c r="I1230" i="1" s="1"/>
  <c r="J1230" i="1" s="1"/>
  <c r="K1230" i="1" s="1"/>
  <c r="M904" i="1"/>
  <c r="I856" i="1" a="1"/>
  <c r="I856" i="1" s="1"/>
  <c r="J856" i="1" s="1"/>
  <c r="K856" i="1" s="1"/>
  <c r="I744" i="1" a="1"/>
  <c r="I744" i="1" s="1"/>
  <c r="J744" i="1" s="1"/>
  <c r="K744" i="1" s="1"/>
  <c r="I1350" i="1" a="1"/>
  <c r="I1350" i="1" s="1"/>
  <c r="J1350" i="1" s="1"/>
  <c r="K1350" i="1" s="1"/>
  <c r="I951" i="1" a="1"/>
  <c r="I951" i="1" s="1"/>
  <c r="J951" i="1" s="1"/>
  <c r="K951" i="1" s="1"/>
  <c r="I788" i="1" a="1"/>
  <c r="I788" i="1" s="1"/>
  <c r="J788" i="1" s="1"/>
  <c r="K788" i="1" s="1"/>
  <c r="I732" i="1" a="1"/>
  <c r="I732" i="1" s="1"/>
  <c r="J732" i="1" s="1"/>
  <c r="K732" i="1" s="1"/>
  <c r="I944" i="1" a="1"/>
  <c r="I944" i="1" s="1"/>
  <c r="J944" i="1" s="1"/>
  <c r="K944" i="1" s="1"/>
  <c r="I1254" i="1" a="1"/>
  <c r="I1254" i="1" s="1"/>
  <c r="J1254" i="1" s="1"/>
  <c r="K1254" i="1" s="1"/>
  <c r="I1228" i="1" a="1"/>
  <c r="I1228" i="1" s="1"/>
  <c r="J1228" i="1" s="1"/>
  <c r="K1228" i="1" s="1"/>
  <c r="I1012" i="1" a="1"/>
  <c r="I1012" i="1" s="1"/>
  <c r="J1012" i="1" s="1"/>
  <c r="K1012" i="1" s="1"/>
  <c r="I970" i="1" a="1"/>
  <c r="I970" i="1" s="1"/>
  <c r="J970" i="1" s="1"/>
  <c r="K970" i="1" s="1"/>
  <c r="I950" i="1" a="1"/>
  <c r="I950" i="1" s="1"/>
  <c r="J950" i="1" s="1"/>
  <c r="K950" i="1" s="1"/>
  <c r="I939" i="1" a="1"/>
  <c r="I939" i="1" s="1"/>
  <c r="J939" i="1" s="1"/>
  <c r="K939" i="1" s="1"/>
  <c r="I907" i="1" a="1"/>
  <c r="I907" i="1" s="1"/>
  <c r="J907" i="1" s="1"/>
  <c r="K907" i="1" s="1"/>
  <c r="I886" i="1" a="1"/>
  <c r="I886" i="1" s="1"/>
  <c r="J886" i="1" s="1"/>
  <c r="K886" i="1" s="1"/>
  <c r="M327" i="1"/>
  <c r="M75" i="1"/>
  <c r="I1305" i="1" a="1"/>
  <c r="I1305" i="1" s="1"/>
  <c r="J1305" i="1" s="1"/>
  <c r="K1305" i="1" s="1"/>
  <c r="I1289" i="1" a="1"/>
  <c r="I1289" i="1" s="1"/>
  <c r="J1289" i="1" s="1"/>
  <c r="K1289" i="1" s="1"/>
  <c r="I1249" i="1" a="1"/>
  <c r="I1249" i="1" s="1"/>
  <c r="J1249" i="1" s="1"/>
  <c r="K1249" i="1" s="1"/>
  <c r="I1146" i="1" a="1"/>
  <c r="I1146" i="1" s="1"/>
  <c r="J1146" i="1" s="1"/>
  <c r="K1146" i="1" s="1"/>
  <c r="I1098" i="1" a="1"/>
  <c r="I1098" i="1" s="1"/>
  <c r="J1098" i="1" s="1"/>
  <c r="K1098" i="1" s="1"/>
  <c r="I1051" i="1" a="1"/>
  <c r="I1051" i="1" s="1"/>
  <c r="J1051" i="1" s="1"/>
  <c r="K1051" i="1" s="1"/>
  <c r="I990" i="1" a="1"/>
  <c r="I990" i="1" s="1"/>
  <c r="J990" i="1" s="1"/>
  <c r="K990" i="1" s="1"/>
  <c r="I974" i="1" a="1"/>
  <c r="I974" i="1" s="1"/>
  <c r="J974" i="1" s="1"/>
  <c r="K974" i="1" s="1"/>
  <c r="I957" i="1" a="1"/>
  <c r="I957" i="1" s="1"/>
  <c r="J957" i="1" s="1"/>
  <c r="K957" i="1" s="1"/>
  <c r="I1435" i="1" a="1"/>
  <c r="I1435" i="1" s="1"/>
  <c r="J1435" i="1" s="1"/>
  <c r="K1435" i="1" s="1"/>
  <c r="I1028" i="1" a="1"/>
  <c r="I1028" i="1" s="1"/>
  <c r="J1028" i="1" s="1"/>
  <c r="K1028" i="1" s="1"/>
  <c r="I969" i="1" a="1"/>
  <c r="I969" i="1" s="1"/>
  <c r="J969" i="1" s="1"/>
  <c r="K969" i="1" s="1"/>
  <c r="I960" i="1" a="1"/>
  <c r="I960" i="1" s="1"/>
  <c r="J960" i="1" s="1"/>
  <c r="K960" i="1" s="1"/>
  <c r="I917" i="1" a="1"/>
  <c r="I917" i="1" s="1"/>
  <c r="J917" i="1" s="1"/>
  <c r="K917" i="1" s="1"/>
  <c r="I906" i="1" a="1"/>
  <c r="I906" i="1" s="1"/>
  <c r="J906" i="1" s="1"/>
  <c r="K906" i="1" s="1"/>
  <c r="I830" i="1" a="1"/>
  <c r="I830" i="1" s="1"/>
  <c r="J830" i="1" s="1"/>
  <c r="K830" i="1" s="1"/>
  <c r="I741" i="1" a="1"/>
  <c r="I741" i="1" s="1"/>
  <c r="J741" i="1" s="1"/>
  <c r="K741" i="1" s="1"/>
  <c r="I710" i="1" a="1"/>
  <c r="I710" i="1" s="1"/>
  <c r="J710" i="1" s="1"/>
  <c r="K710" i="1" s="1"/>
  <c r="I687" i="1" a="1"/>
  <c r="I687" i="1" s="1"/>
  <c r="J687" i="1" s="1"/>
  <c r="K687" i="1" s="1"/>
  <c r="I1218" i="1" a="1"/>
  <c r="I1218" i="1" s="1"/>
  <c r="J1218" i="1" s="1"/>
  <c r="K1218" i="1" s="1"/>
  <c r="I955" i="1" a="1"/>
  <c r="I955" i="1" s="1"/>
  <c r="J955" i="1" s="1"/>
  <c r="K955" i="1" s="1"/>
  <c r="I900" i="1" a="1"/>
  <c r="I900" i="1" s="1"/>
  <c r="J900" i="1" s="1"/>
  <c r="K900" i="1" s="1"/>
  <c r="I916" i="1" a="1"/>
  <c r="I916" i="1" s="1"/>
  <c r="J916" i="1" s="1"/>
  <c r="K916" i="1" s="1"/>
  <c r="I1111" i="1" a="1"/>
  <c r="I1111" i="1" s="1"/>
  <c r="J1111" i="1" s="1"/>
  <c r="K1111" i="1" s="1"/>
  <c r="I1126" i="1" a="1"/>
  <c r="I1126" i="1" s="1"/>
  <c r="J1126" i="1" s="1"/>
  <c r="K1126" i="1" s="1"/>
  <c r="I954" i="1" a="1"/>
  <c r="I954" i="1" s="1"/>
  <c r="J954" i="1" s="1"/>
  <c r="K954" i="1" s="1"/>
  <c r="M873" i="1"/>
  <c r="I1170" i="1" a="1"/>
  <c r="I1170" i="1" s="1"/>
  <c r="J1170" i="1" s="1"/>
  <c r="K1170" i="1" s="1"/>
  <c r="I977" i="1" a="1"/>
  <c r="I977" i="1" s="1"/>
  <c r="J977" i="1" s="1"/>
  <c r="K977" i="1" s="1"/>
  <c r="I936" i="1" a="1"/>
  <c r="I936" i="1" s="1"/>
  <c r="J936" i="1" s="1"/>
  <c r="K936" i="1" s="1"/>
  <c r="I806" i="1" a="1"/>
  <c r="I806" i="1" s="1"/>
  <c r="J806" i="1" s="1"/>
  <c r="K806" i="1" s="1"/>
  <c r="I663" i="1" a="1"/>
  <c r="I663" i="1" s="1"/>
  <c r="J663" i="1" s="1"/>
  <c r="K663" i="1" s="1"/>
  <c r="I861" i="1" a="1"/>
  <c r="I861" i="1" s="1"/>
  <c r="J861" i="1" s="1"/>
  <c r="K861" i="1" s="1"/>
  <c r="I827" i="1" a="1"/>
  <c r="I827" i="1" s="1"/>
  <c r="J827" i="1" s="1"/>
  <c r="K827" i="1" s="1"/>
  <c r="I816" i="1" a="1"/>
  <c r="I816" i="1" s="1"/>
  <c r="J816" i="1" s="1"/>
  <c r="K816" i="1" s="1"/>
  <c r="I684" i="1" a="1"/>
  <c r="I684" i="1" s="1"/>
  <c r="J684" i="1" s="1"/>
  <c r="K684" i="1" s="1"/>
  <c r="I674" i="1" a="1"/>
  <c r="I674" i="1" s="1"/>
  <c r="J674" i="1" s="1"/>
  <c r="K674" i="1" s="1"/>
  <c r="I662" i="1" a="1"/>
  <c r="I662" i="1" s="1"/>
  <c r="J662" i="1" s="1"/>
  <c r="K662" i="1" s="1"/>
  <c r="I1293" i="1" a="1"/>
  <c r="I1293" i="1" s="1"/>
  <c r="J1293" i="1" s="1"/>
  <c r="K1293" i="1" s="1"/>
  <c r="I1087" i="1" a="1"/>
  <c r="I1087" i="1" s="1"/>
  <c r="J1087" i="1" s="1"/>
  <c r="K1087" i="1" s="1"/>
  <c r="I1023" i="1" a="1"/>
  <c r="I1023" i="1" s="1"/>
  <c r="J1023" i="1" s="1"/>
  <c r="K1023" i="1" s="1"/>
  <c r="I870" i="1" a="1"/>
  <c r="I870" i="1" s="1"/>
  <c r="J870" i="1" s="1"/>
  <c r="K870" i="1" s="1"/>
  <c r="I794" i="1" a="1"/>
  <c r="I794" i="1" s="1"/>
  <c r="J794" i="1" s="1"/>
  <c r="K794" i="1" s="1"/>
  <c r="I782" i="1" a="1"/>
  <c r="I782" i="1" s="1"/>
  <c r="J782" i="1" s="1"/>
  <c r="K782" i="1" s="1"/>
  <c r="I683" i="1" a="1"/>
  <c r="I683" i="1" s="1"/>
  <c r="J683" i="1" s="1"/>
  <c r="K683" i="1" s="1"/>
  <c r="I673" i="1" a="1"/>
  <c r="I673" i="1" s="1"/>
  <c r="J673" i="1" s="1"/>
  <c r="K673" i="1" s="1"/>
  <c r="I1567" i="1" a="1"/>
  <c r="I1567" i="1" s="1"/>
  <c r="I924" i="1" a="1"/>
  <c r="I924" i="1" s="1"/>
  <c r="J924" i="1" s="1"/>
  <c r="K924" i="1" s="1"/>
  <c r="I891" i="1" a="1"/>
  <c r="I891" i="1" s="1"/>
  <c r="J891" i="1" s="1"/>
  <c r="K891" i="1" s="1"/>
  <c r="I880" i="1" a="1"/>
  <c r="I880" i="1" s="1"/>
  <c r="J880" i="1" s="1"/>
  <c r="K880" i="1" s="1"/>
  <c r="I803" i="1" a="1"/>
  <c r="I803" i="1" s="1"/>
  <c r="J803" i="1" s="1"/>
  <c r="K803" i="1" s="1"/>
  <c r="I793" i="1" a="1"/>
  <c r="I793" i="1" s="1"/>
  <c r="J793" i="1" s="1"/>
  <c r="K793" i="1" s="1"/>
  <c r="I690" i="1" a="1"/>
  <c r="I690" i="1" s="1"/>
  <c r="J690" i="1" s="1"/>
  <c r="K690" i="1" s="1"/>
  <c r="I681" i="1" a="1"/>
  <c r="I681" i="1" s="1"/>
  <c r="J681" i="1" s="1"/>
  <c r="K681" i="1" s="1"/>
  <c r="I660" i="1" a="1"/>
  <c r="I660" i="1" s="1"/>
  <c r="J660" i="1" s="1"/>
  <c r="K660" i="1" s="1"/>
  <c r="I874" i="1" a="1"/>
  <c r="I874" i="1" s="1"/>
  <c r="J874" i="1" s="1"/>
  <c r="K874" i="1" s="1"/>
  <c r="I824" i="1" a="1"/>
  <c r="I824" i="1" s="1"/>
  <c r="J824" i="1" s="1"/>
  <c r="K824" i="1" s="1"/>
  <c r="I1085" i="1" a="1"/>
  <c r="I1085" i="1" s="1"/>
  <c r="J1085" i="1" s="1"/>
  <c r="K1085" i="1" s="1"/>
  <c r="I750" i="1" a="1"/>
  <c r="I750" i="1" s="1"/>
  <c r="J750" i="1" s="1"/>
  <c r="K750" i="1" s="1"/>
  <c r="I730" i="1" a="1"/>
  <c r="I730" i="1" s="1"/>
  <c r="J730" i="1" s="1"/>
  <c r="K730" i="1" s="1"/>
  <c r="E21" i="2" s="1" a="1"/>
  <c r="E21" i="2" s="1"/>
  <c r="I699" i="1" a="1"/>
  <c r="I699" i="1" s="1"/>
  <c r="J699" i="1" s="1"/>
  <c r="K699" i="1" s="1"/>
  <c r="M370" i="1"/>
  <c r="I884" i="1" a="1"/>
  <c r="I884" i="1" s="1"/>
  <c r="J884" i="1" s="1"/>
  <c r="K884" i="1" s="1"/>
  <c r="I823" i="1" a="1"/>
  <c r="I823" i="1" s="1"/>
  <c r="J823" i="1" s="1"/>
  <c r="K823" i="1" s="1"/>
  <c r="I780" i="1" a="1"/>
  <c r="I780" i="1" s="1"/>
  <c r="J780" i="1" s="1"/>
  <c r="K780" i="1" s="1"/>
  <c r="I749" i="1" a="1"/>
  <c r="I749" i="1" s="1"/>
  <c r="J749" i="1" s="1"/>
  <c r="K749" i="1" s="1"/>
  <c r="I972" i="1" a="1"/>
  <c r="I972" i="1" s="1"/>
  <c r="J972" i="1" s="1"/>
  <c r="K972" i="1" s="1"/>
  <c r="I842" i="1" a="1"/>
  <c r="I842" i="1" s="1"/>
  <c r="J842" i="1" s="1"/>
  <c r="K842" i="1" s="1"/>
  <c r="I811" i="1" a="1"/>
  <c r="I811" i="1" s="1"/>
  <c r="J811" i="1" s="1"/>
  <c r="K811" i="1" s="1"/>
  <c r="I739" i="1" a="1"/>
  <c r="I739" i="1" s="1"/>
  <c r="J739" i="1" s="1"/>
  <c r="K739" i="1" s="1"/>
  <c r="I669" i="1" a="1"/>
  <c r="I669" i="1" s="1"/>
  <c r="J669" i="1" s="1"/>
  <c r="K669" i="1" s="1"/>
  <c r="I893" i="1" a="1"/>
  <c r="I893" i="1" s="1"/>
  <c r="J893" i="1" s="1"/>
  <c r="K893" i="1" s="1"/>
  <c r="M567" i="1"/>
  <c r="I841" i="1" a="1"/>
  <c r="I841" i="1" s="1"/>
  <c r="J841" i="1" s="1"/>
  <c r="K841" i="1" s="1"/>
  <c r="I789" i="1" a="1"/>
  <c r="I789" i="1" s="1"/>
  <c r="J789" i="1" s="1"/>
  <c r="K789" i="1" s="1"/>
  <c r="I768" i="1" a="1"/>
  <c r="I768" i="1" s="1"/>
  <c r="J768" i="1" s="1"/>
  <c r="K768" i="1" s="1"/>
  <c r="I941" i="1" a="1"/>
  <c r="I941" i="1" s="1"/>
  <c r="J941" i="1" s="1"/>
  <c r="K941" i="1" s="1"/>
  <c r="I910" i="1" a="1"/>
  <c r="I910" i="1" s="1"/>
  <c r="J910" i="1" s="1"/>
  <c r="K910" i="1" s="1"/>
  <c r="I756" i="1" a="1"/>
  <c r="I756" i="1" s="1"/>
  <c r="J756" i="1" s="1"/>
  <c r="K756" i="1" s="1"/>
  <c r="I747" i="1" a="1"/>
  <c r="I747" i="1" s="1"/>
  <c r="J747" i="1" s="1"/>
  <c r="K747" i="1" s="1"/>
  <c r="I737" i="1" a="1"/>
  <c r="I737" i="1" s="1"/>
  <c r="J737" i="1" s="1"/>
  <c r="K737" i="1" s="1"/>
  <c r="I678" i="1" a="1"/>
  <c r="I678" i="1" s="1"/>
  <c r="J678" i="1" s="1"/>
  <c r="K678" i="1" s="1"/>
  <c r="I667" i="1" a="1"/>
  <c r="I667" i="1" s="1"/>
  <c r="J667" i="1" s="1"/>
  <c r="K667" i="1" s="1"/>
  <c r="I839" i="1" a="1"/>
  <c r="I839" i="1" s="1"/>
  <c r="J839" i="1" s="1"/>
  <c r="K839" i="1" s="1"/>
  <c r="I666" i="1" a="1"/>
  <c r="I666" i="1" s="1"/>
  <c r="J666" i="1" s="1"/>
  <c r="K666" i="1" s="1"/>
  <c r="I818" i="1" a="1"/>
  <c r="I818" i="1" s="1"/>
  <c r="I807" i="1" a="1"/>
  <c r="I807" i="1" s="1"/>
  <c r="J807" i="1" s="1"/>
  <c r="K807" i="1" s="1"/>
  <c r="I908" i="1" a="1"/>
  <c r="I908" i="1" s="1"/>
  <c r="J908" i="1" s="1"/>
  <c r="K908" i="1" s="1"/>
  <c r="I817" i="1" a="1"/>
  <c r="I817" i="1" s="1"/>
  <c r="J817" i="1" s="1"/>
  <c r="K817" i="1" s="1"/>
  <c r="I775" i="1" a="1"/>
  <c r="I775" i="1" s="1"/>
  <c r="J775" i="1" s="1"/>
  <c r="K775" i="1" s="1"/>
  <c r="I1554" i="1" a="1"/>
  <c r="I1554" i="1" s="1"/>
  <c r="J1554" i="1" s="1"/>
  <c r="K1554" i="1" s="1"/>
  <c r="M1088" i="1"/>
  <c r="L1088" i="1"/>
  <c r="L1241" i="1"/>
  <c r="L1024" i="1"/>
  <c r="L1048" i="1"/>
  <c r="L1109" i="1"/>
  <c r="L1159" i="1"/>
  <c r="M1109" i="1"/>
  <c r="M1071" i="1"/>
  <c r="L1071" i="1"/>
  <c r="L696" i="1"/>
  <c r="M169" i="1"/>
  <c r="L169" i="1"/>
  <c r="L59" i="1"/>
  <c r="M59" i="1"/>
  <c r="M250" i="1"/>
  <c r="L250" i="1"/>
  <c r="M238" i="1"/>
  <c r="M675" i="1"/>
  <c r="L189" i="1"/>
  <c r="M189" i="1"/>
  <c r="L177" i="1"/>
  <c r="M177" i="1"/>
  <c r="L430" i="1"/>
  <c r="M430" i="1"/>
  <c r="L626" i="1"/>
  <c r="L446" i="1"/>
  <c r="L526" i="1"/>
  <c r="L176" i="1"/>
  <c r="M176" i="1"/>
  <c r="L164" i="1"/>
  <c r="M164" i="1"/>
  <c r="L370" i="1"/>
  <c r="L538" i="1"/>
  <c r="L513" i="1"/>
  <c r="M513" i="1"/>
  <c r="L163" i="1"/>
  <c r="M163" i="1"/>
  <c r="L151" i="1"/>
  <c r="M151" i="1"/>
  <c r="M431" i="1"/>
  <c r="L431" i="1"/>
  <c r="L81" i="1"/>
  <c r="M81" i="1"/>
  <c r="L45" i="1"/>
  <c r="M45" i="1"/>
  <c r="L9" i="1"/>
  <c r="M9" i="1"/>
  <c r="L287" i="1"/>
  <c r="M287" i="1"/>
  <c r="L629" i="1"/>
  <c r="M629" i="1"/>
  <c r="M256" i="1"/>
  <c r="L256" i="1"/>
  <c r="L215" i="1"/>
  <c r="M215" i="1"/>
  <c r="M82" i="1"/>
  <c r="L82" i="1"/>
  <c r="L27" i="1"/>
  <c r="M27" i="1"/>
  <c r="M56" i="1"/>
  <c r="L262" i="1"/>
  <c r="M262" i="1"/>
  <c r="L226" i="1"/>
  <c r="M226" i="1"/>
  <c r="L178" i="1"/>
  <c r="M178" i="1"/>
  <c r="M166" i="1"/>
  <c r="L166" i="1"/>
  <c r="L154" i="1"/>
  <c r="M154" i="1"/>
  <c r="L142" i="1"/>
  <c r="M142" i="1"/>
  <c r="L118" i="1"/>
  <c r="M118" i="1"/>
  <c r="L94" i="1"/>
  <c r="M94" i="1"/>
  <c r="M70" i="1"/>
  <c r="L70" i="1"/>
  <c r="L58" i="1"/>
  <c r="M58" i="1"/>
  <c r="L34" i="1"/>
  <c r="M34" i="1"/>
  <c r="L22" i="1"/>
  <c r="M22" i="1"/>
  <c r="L628" i="1"/>
  <c r="M628" i="1"/>
  <c r="M786" i="1"/>
  <c r="L329" i="1"/>
  <c r="M329" i="1"/>
  <c r="L293" i="1"/>
  <c r="M293" i="1"/>
  <c r="L255" i="1"/>
  <c r="M255" i="1"/>
  <c r="M214" i="1"/>
  <c r="L214" i="1"/>
  <c r="M317" i="1"/>
  <c r="M507" i="1"/>
  <c r="M328" i="1"/>
  <c r="L328" i="1"/>
  <c r="M292" i="1"/>
  <c r="L292" i="1"/>
  <c r="M253" i="1"/>
  <c r="L253" i="1"/>
  <c r="L125" i="1"/>
  <c r="M125" i="1"/>
  <c r="L10" i="1"/>
  <c r="M10" i="1"/>
  <c r="M314" i="1"/>
  <c r="M530" i="1"/>
  <c r="L530" i="1"/>
  <c r="M736" i="1"/>
  <c r="M664" i="1"/>
  <c r="M291" i="1"/>
  <c r="L291" i="1"/>
  <c r="L203" i="1"/>
  <c r="M203" i="1"/>
  <c r="M124" i="1"/>
  <c r="L124" i="1"/>
  <c r="M276" i="1"/>
  <c r="L651" i="1"/>
  <c r="M651" i="1"/>
  <c r="L650" i="1"/>
  <c r="M578" i="1"/>
  <c r="L578" i="1"/>
  <c r="L319" i="1"/>
  <c r="M319" i="1"/>
  <c r="L307" i="1"/>
  <c r="M307" i="1"/>
  <c r="L295" i="1"/>
  <c r="M295" i="1"/>
  <c r="L283" i="1"/>
  <c r="M283" i="1"/>
  <c r="L271" i="1"/>
  <c r="M271" i="1"/>
  <c r="L259" i="1"/>
  <c r="M259" i="1"/>
  <c r="L235" i="1"/>
  <c r="M235" i="1"/>
  <c r="L223" i="1"/>
  <c r="M223" i="1"/>
  <c r="L211" i="1"/>
  <c r="M211" i="1"/>
  <c r="L199" i="1"/>
  <c r="M199" i="1"/>
  <c r="L187" i="1"/>
  <c r="M187" i="1"/>
  <c r="L175" i="1"/>
  <c r="M175" i="1"/>
  <c r="L139" i="1"/>
  <c r="M139" i="1"/>
  <c r="L127" i="1"/>
  <c r="M127" i="1"/>
  <c r="L115" i="1"/>
  <c r="M115" i="1"/>
  <c r="L103" i="1"/>
  <c r="M103" i="1"/>
  <c r="L91" i="1"/>
  <c r="M91" i="1"/>
  <c r="L79" i="1"/>
  <c r="M79" i="1"/>
  <c r="L67" i="1"/>
  <c r="M67" i="1"/>
  <c r="L55" i="1"/>
  <c r="M55" i="1"/>
  <c r="L43" i="1"/>
  <c r="M43" i="1"/>
  <c r="L31" i="1"/>
  <c r="M31" i="1"/>
  <c r="L19" i="1"/>
  <c r="M19" i="1"/>
  <c r="L7" i="1"/>
  <c r="M7" i="1"/>
  <c r="L469" i="1"/>
  <c r="L783" i="1"/>
  <c r="L759" i="1"/>
  <c r="M337" i="1"/>
  <c r="M243" i="1"/>
  <c r="L243" i="1"/>
  <c r="L66" i="1"/>
  <c r="M66" i="1"/>
  <c r="M275" i="1"/>
  <c r="L320" i="1"/>
  <c r="M320" i="1"/>
  <c r="L296" i="1"/>
  <c r="M296" i="1"/>
  <c r="L272" i="1"/>
  <c r="M272" i="1"/>
  <c r="L248" i="1"/>
  <c r="M248" i="1"/>
  <c r="L236" i="1"/>
  <c r="M236" i="1"/>
  <c r="L224" i="1"/>
  <c r="M224" i="1"/>
  <c r="L212" i="1"/>
  <c r="M212" i="1"/>
  <c r="L188" i="1"/>
  <c r="M188" i="1"/>
  <c r="L152" i="1"/>
  <c r="M152" i="1"/>
  <c r="L140" i="1"/>
  <c r="M140" i="1"/>
  <c r="L128" i="1"/>
  <c r="M128" i="1"/>
  <c r="L116" i="1"/>
  <c r="M116" i="1"/>
  <c r="L104" i="1"/>
  <c r="M104" i="1"/>
  <c r="L92" i="1"/>
  <c r="M92" i="1"/>
  <c r="L68" i="1"/>
  <c r="M68" i="1"/>
  <c r="L44" i="1"/>
  <c r="M44" i="1"/>
  <c r="L32" i="1"/>
  <c r="M32" i="1"/>
  <c r="L20" i="1"/>
  <c r="M20" i="1"/>
  <c r="L8" i="1"/>
  <c r="M8" i="1"/>
  <c r="L315" i="1"/>
  <c r="M315" i="1"/>
  <c r="L279" i="1"/>
  <c r="M279" i="1"/>
  <c r="M229" i="1"/>
  <c r="L229" i="1"/>
  <c r="L150" i="1"/>
  <c r="M150" i="1"/>
  <c r="M46" i="1"/>
  <c r="L46" i="1"/>
  <c r="M197" i="1"/>
  <c r="L327" i="1"/>
  <c r="L639" i="1"/>
  <c r="M639" i="1"/>
  <c r="L308" i="1"/>
  <c r="M308" i="1"/>
  <c r="L284" i="1"/>
  <c r="M284" i="1"/>
  <c r="L260" i="1"/>
  <c r="M260" i="1"/>
  <c r="L200" i="1"/>
  <c r="M200" i="1"/>
  <c r="L80" i="1"/>
  <c r="M80" i="1"/>
  <c r="M614" i="1"/>
  <c r="L247" i="1"/>
  <c r="M247" i="1"/>
  <c r="L499" i="1"/>
  <c r="M499" i="1"/>
  <c r="M237" i="1"/>
  <c r="M244" i="1"/>
  <c r="L244" i="1"/>
  <c r="M232" i="1"/>
  <c r="L232" i="1"/>
  <c r="M220" i="1"/>
  <c r="L220" i="1"/>
  <c r="M208" i="1"/>
  <c r="L208" i="1"/>
  <c r="M184" i="1"/>
  <c r="L184" i="1"/>
  <c r="M172" i="1"/>
  <c r="L172" i="1"/>
  <c r="M160" i="1"/>
  <c r="L160" i="1"/>
  <c r="M148" i="1"/>
  <c r="L148" i="1"/>
  <c r="M100" i="1"/>
  <c r="L100" i="1"/>
  <c r="L231" i="1"/>
  <c r="M231" i="1"/>
  <c r="L219" i="1"/>
  <c r="M219" i="1"/>
  <c r="M207" i="1"/>
  <c r="L207" i="1"/>
  <c r="L195" i="1"/>
  <c r="M195" i="1"/>
  <c r="L171" i="1"/>
  <c r="M171" i="1"/>
  <c r="M147" i="1"/>
  <c r="L147" i="1"/>
  <c r="M135" i="1"/>
  <c r="L135" i="1"/>
  <c r="L87" i="1"/>
  <c r="M87" i="1"/>
  <c r="L51" i="1"/>
  <c r="M51" i="1"/>
  <c r="L15" i="1"/>
  <c r="M15" i="1"/>
  <c r="M228" i="1"/>
  <c r="L228" i="1"/>
  <c r="L278" i="1"/>
  <c r="M278" i="1"/>
  <c r="M122" i="1"/>
  <c r="L122" i="1"/>
  <c r="L476" i="1"/>
  <c r="L305" i="1"/>
  <c r="M305" i="1"/>
  <c r="L269" i="1"/>
  <c r="M269" i="1"/>
  <c r="M227" i="1"/>
  <c r="L227" i="1"/>
  <c r="M99" i="1"/>
  <c r="L99" i="1"/>
  <c r="M132" i="1"/>
  <c r="M311" i="1"/>
  <c r="L311" i="1"/>
  <c r="L299" i="1"/>
  <c r="M299" i="1"/>
  <c r="L263" i="1"/>
  <c r="M263" i="1"/>
  <c r="L251" i="1"/>
  <c r="M251" i="1"/>
  <c r="L239" i="1"/>
  <c r="M239" i="1"/>
  <c r="M191" i="1"/>
  <c r="L191" i="1"/>
  <c r="L179" i="1"/>
  <c r="M179" i="1"/>
  <c r="M167" i="1"/>
  <c r="L167" i="1"/>
  <c r="L155" i="1"/>
  <c r="M155" i="1"/>
  <c r="M119" i="1"/>
  <c r="L119" i="1"/>
  <c r="L107" i="1"/>
  <c r="M107" i="1"/>
  <c r="L95" i="1"/>
  <c r="M95" i="1"/>
  <c r="L321" i="1"/>
  <c r="M321" i="1"/>
  <c r="L309" i="1"/>
  <c r="M309" i="1"/>
  <c r="L297" i="1"/>
  <c r="M297" i="1"/>
  <c r="L285" i="1"/>
  <c r="M285" i="1"/>
  <c r="L273" i="1"/>
  <c r="M273" i="1"/>
  <c r="L925" i="1"/>
  <c r="L261" i="1"/>
  <c r="M261" i="1"/>
  <c r="L249" i="1"/>
  <c r="M249" i="1"/>
  <c r="L225" i="1"/>
  <c r="M225" i="1"/>
  <c r="L213" i="1"/>
  <c r="M213" i="1"/>
  <c r="L201" i="1"/>
  <c r="M201" i="1"/>
  <c r="L165" i="1"/>
  <c r="M165" i="1"/>
  <c r="L153" i="1"/>
  <c r="M153" i="1"/>
  <c r="L141" i="1"/>
  <c r="M141" i="1"/>
  <c r="L129" i="1"/>
  <c r="M129" i="1"/>
  <c r="L117" i="1"/>
  <c r="M117" i="1"/>
  <c r="L105" i="1"/>
  <c r="M105" i="1"/>
  <c r="L93" i="1"/>
  <c r="M93" i="1"/>
  <c r="L69" i="1"/>
  <c r="M69" i="1"/>
  <c r="L57" i="1"/>
  <c r="M57" i="1"/>
  <c r="L33" i="1"/>
  <c r="M33" i="1"/>
  <c r="L21" i="1"/>
  <c r="M21" i="1"/>
  <c r="M638" i="1"/>
  <c r="L638" i="1"/>
  <c r="L281" i="1"/>
  <c r="M281" i="1"/>
  <c r="M241" i="1"/>
  <c r="L241" i="1"/>
  <c r="M112" i="1"/>
  <c r="L112" i="1"/>
  <c r="M63" i="1"/>
  <c r="L63" i="1"/>
  <c r="M186" i="1"/>
  <c r="L323" i="1"/>
  <c r="L326" i="1"/>
  <c r="M326" i="1"/>
  <c r="L302" i="1"/>
  <c r="M302" i="1"/>
  <c r="M290" i="1"/>
  <c r="L290" i="1"/>
  <c r="M266" i="1"/>
  <c r="L266" i="1"/>
  <c r="L254" i="1"/>
  <c r="M254" i="1"/>
  <c r="L242" i="1"/>
  <c r="M242" i="1"/>
  <c r="M230" i="1"/>
  <c r="L230" i="1"/>
  <c r="L218" i="1"/>
  <c r="M218" i="1"/>
  <c r="M206" i="1"/>
  <c r="L206" i="1"/>
  <c r="M194" i="1"/>
  <c r="L194" i="1"/>
  <c r="M182" i="1"/>
  <c r="L182" i="1"/>
  <c r="M170" i="1"/>
  <c r="L170" i="1"/>
  <c r="M158" i="1"/>
  <c r="L158" i="1"/>
  <c r="M146" i="1"/>
  <c r="L146" i="1"/>
  <c r="M134" i="1"/>
  <c r="L134" i="1"/>
  <c r="M110" i="1"/>
  <c r="L110" i="1"/>
  <c r="M98" i="1"/>
  <c r="L98" i="1"/>
  <c r="M86" i="1"/>
  <c r="L86" i="1"/>
  <c r="M74" i="1"/>
  <c r="L74" i="1"/>
  <c r="M62" i="1"/>
  <c r="L62" i="1"/>
  <c r="M50" i="1"/>
  <c r="L50" i="1"/>
  <c r="M38" i="1"/>
  <c r="L38" i="1"/>
  <c r="M26" i="1"/>
  <c r="L26" i="1"/>
  <c r="M14" i="1"/>
  <c r="L14" i="1"/>
  <c r="M325" i="1"/>
  <c r="L325" i="1"/>
  <c r="L313" i="1"/>
  <c r="M313" i="1"/>
  <c r="L301" i="1"/>
  <c r="M301" i="1"/>
  <c r="M289" i="1"/>
  <c r="L289" i="1"/>
  <c r="L277" i="1"/>
  <c r="M277" i="1"/>
  <c r="L265" i="1"/>
  <c r="M265" i="1"/>
  <c r="L217" i="1"/>
  <c r="M217" i="1"/>
  <c r="M205" i="1"/>
  <c r="L205" i="1"/>
  <c r="M193" i="1"/>
  <c r="L193" i="1"/>
  <c r="M181" i="1"/>
  <c r="L181" i="1"/>
  <c r="M157" i="1"/>
  <c r="L157" i="1"/>
  <c r="M145" i="1"/>
  <c r="L145" i="1"/>
  <c r="M133" i="1"/>
  <c r="L133" i="1"/>
  <c r="M121" i="1"/>
  <c r="L121" i="1"/>
  <c r="M85" i="1"/>
  <c r="L85" i="1"/>
  <c r="M73" i="1"/>
  <c r="L73" i="1"/>
  <c r="M49" i="1"/>
  <c r="L49" i="1"/>
  <c r="M37" i="1"/>
  <c r="L37" i="1"/>
  <c r="M13" i="1"/>
  <c r="L13" i="1"/>
  <c r="M909" i="1"/>
  <c r="M304" i="1"/>
  <c r="L304" i="1"/>
  <c r="M268" i="1"/>
  <c r="L268" i="1"/>
  <c r="L138" i="1"/>
  <c r="M138" i="1"/>
  <c r="M97" i="1"/>
  <c r="L97" i="1"/>
  <c r="M131" i="1"/>
  <c r="L202" i="1"/>
  <c r="L602" i="1"/>
  <c r="L915" i="1"/>
  <c r="L318" i="1"/>
  <c r="M318" i="1"/>
  <c r="L306" i="1"/>
  <c r="M306" i="1"/>
  <c r="L294" i="1"/>
  <c r="M294" i="1"/>
  <c r="L282" i="1"/>
  <c r="M282" i="1"/>
  <c r="L270" i="1"/>
  <c r="M270" i="1"/>
  <c r="L258" i="1"/>
  <c r="M258" i="1"/>
  <c r="L246" i="1"/>
  <c r="M246" i="1"/>
  <c r="L234" i="1"/>
  <c r="M234" i="1"/>
  <c r="L210" i="1"/>
  <c r="M210" i="1"/>
  <c r="L198" i="1"/>
  <c r="M198" i="1"/>
  <c r="L174" i="1"/>
  <c r="M174" i="1"/>
  <c r="L126" i="1"/>
  <c r="M126" i="1"/>
  <c r="L114" i="1"/>
  <c r="M114" i="1"/>
  <c r="L102" i="1"/>
  <c r="M102" i="1"/>
  <c r="L90" i="1"/>
  <c r="M90" i="1"/>
  <c r="L78" i="1"/>
  <c r="M78" i="1"/>
  <c r="L54" i="1"/>
  <c r="M54" i="1"/>
  <c r="L42" i="1"/>
  <c r="M42" i="1"/>
  <c r="L18" i="1"/>
  <c r="M18" i="1"/>
  <c r="L6" i="1"/>
  <c r="M6" i="1"/>
  <c r="L4" i="1"/>
  <c r="M4" i="1"/>
  <c r="L257" i="1"/>
  <c r="M257" i="1"/>
  <c r="L245" i="1"/>
  <c r="M245" i="1"/>
  <c r="L233" i="1"/>
  <c r="M233" i="1"/>
  <c r="L221" i="1"/>
  <c r="M221" i="1"/>
  <c r="L173" i="1"/>
  <c r="M173" i="1"/>
  <c r="L161" i="1"/>
  <c r="M161" i="1"/>
  <c r="L113" i="1"/>
  <c r="M113" i="1"/>
  <c r="L101" i="1"/>
  <c r="M101" i="1"/>
  <c r="M829" i="1"/>
  <c r="M316" i="1"/>
  <c r="L316" i="1"/>
  <c r="M280" i="1"/>
  <c r="L280" i="1"/>
  <c r="M240" i="1"/>
  <c r="L240" i="1"/>
  <c r="M190" i="1"/>
  <c r="L190" i="1"/>
  <c r="L111" i="1"/>
  <c r="M111" i="1"/>
  <c r="L324" i="1"/>
  <c r="M324" i="1"/>
  <c r="L312" i="1"/>
  <c r="M312" i="1"/>
  <c r="L300" i="1"/>
  <c r="M300" i="1"/>
  <c r="L288" i="1"/>
  <c r="M288" i="1"/>
  <c r="L264" i="1"/>
  <c r="M264" i="1"/>
  <c r="M252" i="1"/>
  <c r="L252" i="1"/>
  <c r="L204" i="1"/>
  <c r="M204" i="1"/>
  <c r="L192" i="1"/>
  <c r="M192" i="1"/>
  <c r="L180" i="1"/>
  <c r="M180" i="1"/>
  <c r="M168" i="1"/>
  <c r="L168" i="1"/>
  <c r="L144" i="1"/>
  <c r="M144" i="1"/>
  <c r="L120" i="1"/>
  <c r="M120" i="1"/>
  <c r="L108" i="1"/>
  <c r="M108" i="1"/>
  <c r="M84" i="1"/>
  <c r="L84" i="1"/>
  <c r="M60" i="1"/>
  <c r="L60" i="1"/>
  <c r="M48" i="1"/>
  <c r="L48" i="1"/>
  <c r="L24" i="1"/>
  <c r="M24" i="1"/>
  <c r="L12" i="1"/>
  <c r="M12" i="1"/>
  <c r="M800" i="1"/>
  <c r="L303" i="1"/>
  <c r="M303" i="1"/>
  <c r="M267" i="1"/>
  <c r="L267" i="1"/>
  <c r="L216" i="1"/>
  <c r="M216" i="1"/>
  <c r="L137" i="1"/>
  <c r="M137" i="1"/>
  <c r="L30" i="1"/>
  <c r="M30" i="1"/>
  <c r="M612" i="1"/>
  <c r="L612" i="1"/>
  <c r="M540" i="1"/>
  <c r="L540" i="1"/>
  <c r="M274" i="1"/>
  <c r="M130" i="1"/>
  <c r="M734" i="1"/>
  <c r="L698" i="1"/>
  <c r="L89" i="1"/>
  <c r="M89" i="1"/>
  <c r="L77" i="1"/>
  <c r="M77" i="1"/>
  <c r="L65" i="1"/>
  <c r="M65" i="1"/>
  <c r="L53" i="1"/>
  <c r="M53" i="1"/>
  <c r="L41" i="1"/>
  <c r="M41" i="1"/>
  <c r="L29" i="1"/>
  <c r="M29" i="1"/>
  <c r="L17" i="1"/>
  <c r="M17" i="1"/>
  <c r="L5" i="1"/>
  <c r="M5" i="1"/>
  <c r="M136" i="1"/>
  <c r="L136" i="1"/>
  <c r="M123" i="1"/>
  <c r="L123" i="1"/>
  <c r="M109" i="1"/>
  <c r="L109" i="1"/>
  <c r="M61" i="1"/>
  <c r="L61" i="1"/>
  <c r="M88" i="1"/>
  <c r="L88" i="1"/>
  <c r="M76" i="1"/>
  <c r="L76" i="1"/>
  <c r="M64" i="1"/>
  <c r="L64" i="1"/>
  <c r="M52" i="1"/>
  <c r="L52" i="1"/>
  <c r="M40" i="1"/>
  <c r="L40" i="1"/>
  <c r="M28" i="1"/>
  <c r="L28" i="1"/>
  <c r="M16" i="1"/>
  <c r="L16" i="1"/>
  <c r="L185" i="1"/>
  <c r="M185" i="1"/>
  <c r="L159" i="1"/>
  <c r="M159" i="1"/>
  <c r="M106" i="1"/>
  <c r="L106" i="1"/>
  <c r="L39" i="1"/>
  <c r="M39" i="1"/>
  <c r="M923" i="1"/>
  <c r="L779" i="1"/>
  <c r="M659" i="1"/>
  <c r="M298" i="1"/>
  <c r="M96" i="1"/>
  <c r="M23" i="1"/>
  <c r="M156" i="1"/>
  <c r="L75" i="1"/>
  <c r="L71" i="1"/>
  <c r="M71" i="1"/>
  <c r="L35" i="1"/>
  <c r="M35" i="1"/>
  <c r="L11" i="1"/>
  <c r="M11" i="1"/>
  <c r="M286" i="1"/>
  <c r="L47" i="1"/>
  <c r="L322" i="1"/>
  <c r="M322" i="1"/>
  <c r="L310" i="1"/>
  <c r="M310" i="1"/>
  <c r="L222" i="1"/>
  <c r="M222" i="1"/>
  <c r="L209" i="1"/>
  <c r="M209" i="1"/>
  <c r="M196" i="1"/>
  <c r="L196" i="1"/>
  <c r="M183" i="1"/>
  <c r="L183" i="1"/>
  <c r="M143" i="1"/>
  <c r="L143" i="1"/>
  <c r="M36" i="1"/>
  <c r="L36" i="1"/>
  <c r="M162" i="1"/>
  <c r="L83" i="1"/>
  <c r="M83" i="1"/>
  <c r="L979" i="1"/>
  <c r="M894" i="1"/>
  <c r="M810" i="1"/>
  <c r="M798" i="1"/>
  <c r="M762" i="1"/>
  <c r="M72" i="1"/>
  <c r="L25" i="1"/>
  <c r="I11" i="2" l="1"/>
  <c r="I12" i="2"/>
  <c r="I10" i="2"/>
  <c r="I15" i="2"/>
  <c r="K427" i="6"/>
  <c r="D25" i="2" a="1"/>
  <c r="D25" i="2" s="1"/>
  <c r="D35" i="2" s="1"/>
  <c r="C35" i="2"/>
  <c r="J995" i="6"/>
  <c r="L995" i="6"/>
  <c r="I1321" i="6" a="1"/>
  <c r="I1321" i="6" s="1"/>
  <c r="I1050" i="6" a="1"/>
  <c r="I1050" i="6" s="1"/>
  <c r="J724" i="6"/>
  <c r="L724" i="6"/>
  <c r="K493" i="6"/>
  <c r="M493" i="6"/>
  <c r="K772" i="6"/>
  <c r="M772" i="6"/>
  <c r="I1242" i="6" a="1"/>
  <c r="I1242" i="6" s="1"/>
  <c r="L916" i="6"/>
  <c r="J916" i="6"/>
  <c r="K902" i="6"/>
  <c r="M902" i="6"/>
  <c r="L689" i="6"/>
  <c r="J689" i="6"/>
  <c r="I1015" i="6" a="1"/>
  <c r="I1015" i="6" s="1"/>
  <c r="I1218" i="6" a="1"/>
  <c r="I1218" i="6" s="1"/>
  <c r="L892" i="6"/>
  <c r="J892" i="6"/>
  <c r="J1181" i="6"/>
  <c r="L1181" i="6"/>
  <c r="I1507" i="6" a="1"/>
  <c r="I1507" i="6" s="1"/>
  <c r="K1044" i="6"/>
  <c r="M1044" i="6"/>
  <c r="I1367" i="6" a="1"/>
  <c r="I1367" i="6" s="1"/>
  <c r="J1041" i="6"/>
  <c r="L1041" i="6"/>
  <c r="I1463" i="6" a="1"/>
  <c r="I1463" i="6" s="1"/>
  <c r="J1137" i="6"/>
  <c r="L1137" i="6"/>
  <c r="I1911" i="6" a="1"/>
  <c r="I1911" i="6" s="1"/>
  <c r="L1585" i="6"/>
  <c r="J1585" i="6"/>
  <c r="J1421" i="6"/>
  <c r="L1421" i="6"/>
  <c r="I1747" i="6" a="1"/>
  <c r="I1747" i="6" s="1"/>
  <c r="M643" i="6"/>
  <c r="K643" i="6"/>
  <c r="M630" i="6"/>
  <c r="K630" i="6"/>
  <c r="M770" i="6"/>
  <c r="K770" i="6"/>
  <c r="I1541" i="6" a="1"/>
  <c r="I1541" i="6" s="1"/>
  <c r="L1215" i="6"/>
  <c r="J1215" i="6"/>
  <c r="M1141" i="6"/>
  <c r="K1141" i="6"/>
  <c r="K1139" i="6"/>
  <c r="M1139" i="6"/>
  <c r="J1170" i="6"/>
  <c r="L1170" i="6"/>
  <c r="I1496" i="6" a="1"/>
  <c r="I1496" i="6" s="1"/>
  <c r="K457" i="6"/>
  <c r="M457" i="6"/>
  <c r="K753" i="6"/>
  <c r="M753" i="6"/>
  <c r="M399" i="6"/>
  <c r="K399" i="6"/>
  <c r="M634" i="6"/>
  <c r="K634" i="6"/>
  <c r="J1184" i="6"/>
  <c r="I1510" i="6" a="1"/>
  <c r="I1510" i="6" s="1"/>
  <c r="L1184" i="6"/>
  <c r="M823" i="6"/>
  <c r="K823" i="6"/>
  <c r="K670" i="6"/>
  <c r="M670" i="6"/>
  <c r="M388" i="6"/>
  <c r="K388" i="6"/>
  <c r="K521" i="6"/>
  <c r="M521" i="6"/>
  <c r="M400" i="6"/>
  <c r="K400" i="6"/>
  <c r="K700" i="6"/>
  <c r="M700" i="6"/>
  <c r="K636" i="6"/>
  <c r="M636" i="6"/>
  <c r="K557" i="6"/>
  <c r="M557" i="6"/>
  <c r="M849" i="6"/>
  <c r="K849" i="6"/>
  <c r="K1207" i="6"/>
  <c r="M1207" i="6"/>
  <c r="M1357" i="6"/>
  <c r="K1357" i="6"/>
  <c r="K967" i="6"/>
  <c r="M967" i="6"/>
  <c r="J1865" i="6"/>
  <c r="L1865" i="6"/>
  <c r="M633" i="6"/>
  <c r="K633" i="6"/>
  <c r="M443" i="6"/>
  <c r="K443" i="6"/>
  <c r="M806" i="6"/>
  <c r="K806" i="6"/>
  <c r="J764" i="6"/>
  <c r="L764" i="6"/>
  <c r="I1090" i="6" a="1"/>
  <c r="I1090" i="6" s="1"/>
  <c r="M483" i="6"/>
  <c r="K483" i="6"/>
  <c r="M1056" i="6"/>
  <c r="K1056" i="6"/>
  <c r="L725" i="6"/>
  <c r="J725" i="6"/>
  <c r="I1051" i="6" a="1"/>
  <c r="I1051" i="6" s="1"/>
  <c r="L809" i="6"/>
  <c r="I1135" i="6" a="1"/>
  <c r="I1135" i="6" s="1"/>
  <c r="J809" i="6"/>
  <c r="M735" i="6"/>
  <c r="K735" i="6"/>
  <c r="K421" i="6"/>
  <c r="M421" i="6"/>
  <c r="M511" i="6"/>
  <c r="K511" i="6"/>
  <c r="M767" i="6"/>
  <c r="K767" i="6"/>
  <c r="I1603" i="6" a="1"/>
  <c r="I1603" i="6" s="1"/>
  <c r="L1277" i="6"/>
  <c r="J1277" i="6"/>
  <c r="K1649" i="6"/>
  <c r="M1649" i="6"/>
  <c r="M369" i="6"/>
  <c r="K369" i="6"/>
  <c r="M506" i="6"/>
  <c r="K506" i="6"/>
  <c r="J1250" i="6"/>
  <c r="L1250" i="6"/>
  <c r="I1576" i="6" a="1"/>
  <c r="I1576" i="6" s="1"/>
  <c r="L1640" i="6"/>
  <c r="J1640" i="6"/>
  <c r="J678" i="6"/>
  <c r="L678" i="6"/>
  <c r="I1004" i="6" a="1"/>
  <c r="I1004" i="6" s="1"/>
  <c r="K349" i="6"/>
  <c r="M349" i="6"/>
  <c r="M789" i="6"/>
  <c r="K789" i="6"/>
  <c r="K730" i="6"/>
  <c r="M730" i="6"/>
  <c r="M951" i="6"/>
  <c r="K951" i="6"/>
  <c r="M1760" i="6"/>
  <c r="K1760" i="6"/>
  <c r="K378" i="6"/>
  <c r="M378" i="6"/>
  <c r="M537" i="6"/>
  <c r="K537" i="6"/>
  <c r="K973" i="6"/>
  <c r="M973" i="6"/>
  <c r="M396" i="6"/>
  <c r="K396" i="6"/>
  <c r="K334" i="6"/>
  <c r="M334" i="6"/>
  <c r="L888" i="6"/>
  <c r="J888" i="6"/>
  <c r="I1214" i="6" a="1"/>
  <c r="I1214" i="6" s="1"/>
  <c r="J1017" i="6"/>
  <c r="L1017" i="6"/>
  <c r="I1343" i="6" a="1"/>
  <c r="I1343" i="6" s="1"/>
  <c r="M950" i="6"/>
  <c r="K950" i="6"/>
  <c r="L1883" i="6"/>
  <c r="J1883" i="6"/>
  <c r="K432" i="6"/>
  <c r="M432" i="6"/>
  <c r="M484" i="6"/>
  <c r="K484" i="6"/>
  <c r="K648" i="6"/>
  <c r="M648" i="6"/>
  <c r="K573" i="6"/>
  <c r="M573" i="6"/>
  <c r="J860" i="6"/>
  <c r="L860" i="6"/>
  <c r="I1186" i="6" a="1"/>
  <c r="I1186" i="6" s="1"/>
  <c r="M703" i="6"/>
  <c r="K703" i="6"/>
  <c r="K938" i="6"/>
  <c r="M938" i="6"/>
  <c r="L917" i="6"/>
  <c r="I1243" i="6" a="1"/>
  <c r="I1243" i="6" s="1"/>
  <c r="J917" i="6"/>
  <c r="I1082" i="6" a="1"/>
  <c r="I1082" i="6" s="1"/>
  <c r="J756" i="6"/>
  <c r="L756" i="6"/>
  <c r="J944" i="6"/>
  <c r="L944" i="6"/>
  <c r="I1270" i="6" a="1"/>
  <c r="I1270" i="6" s="1"/>
  <c r="I1203" i="6" a="1"/>
  <c r="I1203" i="6" s="1"/>
  <c r="L877" i="6"/>
  <c r="J877" i="6"/>
  <c r="K1095" i="6"/>
  <c r="M1095" i="6"/>
  <c r="K340" i="6"/>
  <c r="M340" i="6"/>
  <c r="K345" i="6"/>
  <c r="M345" i="6"/>
  <c r="J702" i="6"/>
  <c r="L702" i="6"/>
  <c r="I1028" i="6" a="1"/>
  <c r="I1028" i="6" s="1"/>
  <c r="J784" i="6"/>
  <c r="L784" i="6"/>
  <c r="I1110" i="6" a="1"/>
  <c r="I1110" i="6" s="1"/>
  <c r="L851" i="6"/>
  <c r="J851" i="6"/>
  <c r="I1177" i="6" a="1"/>
  <c r="I1177" i="6" s="1"/>
  <c r="K1191" i="6"/>
  <c r="M1191" i="6"/>
  <c r="K844" i="6"/>
  <c r="M844" i="6"/>
  <c r="K858" i="6"/>
  <c r="M858" i="6"/>
  <c r="L1149" i="6"/>
  <c r="J1149" i="6"/>
  <c r="I1475" i="6" a="1"/>
  <c r="I1475" i="6" s="1"/>
  <c r="M1266" i="6"/>
  <c r="K1266" i="6"/>
  <c r="J765" i="6"/>
  <c r="L765" i="6"/>
  <c r="I1091" i="6" a="1"/>
  <c r="I1091" i="6" s="1"/>
  <c r="I1142" i="6" a="1"/>
  <c r="I1142" i="6" s="1"/>
  <c r="L816" i="6"/>
  <c r="J816" i="6"/>
  <c r="M621" i="6"/>
  <c r="K621" i="6"/>
  <c r="K893" i="6"/>
  <c r="M893" i="6"/>
  <c r="M1133" i="6"/>
  <c r="K1133" i="6"/>
  <c r="L795" i="6"/>
  <c r="J795" i="6"/>
  <c r="I1121" i="6" a="1"/>
  <c r="I1121" i="6" s="1"/>
  <c r="K825" i="6"/>
  <c r="M825" i="6"/>
  <c r="K790" i="6"/>
  <c r="M790" i="6"/>
  <c r="M496" i="6"/>
  <c r="K496" i="6"/>
  <c r="M525" i="6"/>
  <c r="K525" i="6"/>
  <c r="K637" i="6"/>
  <c r="M637" i="6"/>
  <c r="M857" i="6"/>
  <c r="K857" i="6"/>
  <c r="I1501" i="6" a="1"/>
  <c r="I1501" i="6" s="1"/>
  <c r="L1175" i="6"/>
  <c r="J1175" i="6"/>
  <c r="J1530" i="6"/>
  <c r="L1530" i="6"/>
  <c r="I1856" i="6" a="1"/>
  <c r="I1856" i="6" s="1"/>
  <c r="I1859" i="6" a="1"/>
  <c r="I1859" i="6" s="1"/>
  <c r="J1533" i="6"/>
  <c r="L1533" i="6"/>
  <c r="L1032" i="6"/>
  <c r="I1358" i="6" a="1"/>
  <c r="I1358" i="6" s="1"/>
  <c r="J1032" i="6"/>
  <c r="L1293" i="6"/>
  <c r="J1293" i="6"/>
  <c r="I1619" i="6" a="1"/>
  <c r="I1619" i="6" s="1"/>
  <c r="L959" i="6"/>
  <c r="J959" i="6"/>
  <c r="I1285" i="6" a="1"/>
  <c r="I1285" i="6" s="1"/>
  <c r="K931" i="6"/>
  <c r="M931" i="6"/>
  <c r="K1427" i="6"/>
  <c r="M1427" i="6"/>
  <c r="M523" i="6"/>
  <c r="K523" i="6"/>
  <c r="M1491" i="6"/>
  <c r="K1491" i="6"/>
  <c r="M928" i="6"/>
  <c r="K928" i="6"/>
  <c r="L1817" i="6"/>
  <c r="J1817" i="6"/>
  <c r="K492" i="6"/>
  <c r="M492" i="6"/>
  <c r="M465" i="6"/>
  <c r="K465" i="6"/>
  <c r="L1247" i="6"/>
  <c r="I1573" i="6" a="1"/>
  <c r="I1573" i="6" s="1"/>
  <c r="J1247" i="6"/>
  <c r="M1368" i="6"/>
  <c r="K1368" i="6"/>
  <c r="M352" i="6"/>
  <c r="K352" i="6"/>
  <c r="K510" i="6"/>
  <c r="M510" i="6"/>
  <c r="J1283" i="6"/>
  <c r="L1283" i="6"/>
  <c r="I1609" i="6" a="1"/>
  <c r="I1609" i="6" s="1"/>
  <c r="M818" i="6"/>
  <c r="K818" i="6"/>
  <c r="I1222" i="6" a="1"/>
  <c r="I1222" i="6" s="1"/>
  <c r="L896" i="6"/>
  <c r="J896" i="6"/>
  <c r="K581" i="6"/>
  <c r="M581" i="6"/>
  <c r="M1108" i="6"/>
  <c r="K1108" i="6"/>
  <c r="J876" i="6"/>
  <c r="L876" i="6"/>
  <c r="I1202" i="6" a="1"/>
  <c r="I1202" i="6" s="1"/>
  <c r="I1567" i="6" a="1"/>
  <c r="I1567" i="6" s="1"/>
  <c r="L1241" i="6"/>
  <c r="J1241" i="6"/>
  <c r="J1053" i="6"/>
  <c r="L1053" i="6"/>
  <c r="I1379" i="6" a="1"/>
  <c r="I1379" i="6" s="1"/>
  <c r="I1158" i="6" a="1"/>
  <c r="I1158" i="6" s="1"/>
  <c r="L832" i="6"/>
  <c r="J832" i="6"/>
  <c r="I1714" i="6" a="1"/>
  <c r="I1714" i="6" s="1"/>
  <c r="L1388" i="6"/>
  <c r="J1388" i="6"/>
  <c r="L1936" i="6"/>
  <c r="J1936" i="6"/>
  <c r="K342" i="6"/>
  <c r="M342" i="6"/>
  <c r="K425" i="6"/>
  <c r="M425" i="6"/>
  <c r="M387" i="6"/>
  <c r="K387" i="6"/>
  <c r="M447" i="6"/>
  <c r="K447" i="6"/>
  <c r="M739" i="6"/>
  <c r="K739" i="6"/>
  <c r="K783" i="6"/>
  <c r="M783" i="6"/>
  <c r="M1793" i="6"/>
  <c r="K1793" i="6"/>
  <c r="M495" i="6"/>
  <c r="K495" i="6"/>
  <c r="I1696" i="6" a="1"/>
  <c r="I1696" i="6" s="1"/>
  <c r="J1370" i="6"/>
  <c r="L1370" i="6"/>
  <c r="M1467" i="6"/>
  <c r="K1467" i="6"/>
  <c r="K480" i="6"/>
  <c r="M480" i="6"/>
  <c r="M394" i="6"/>
  <c r="K394" i="6"/>
  <c r="M333" i="6"/>
  <c r="K333" i="6"/>
  <c r="J976" i="6"/>
  <c r="L976" i="6"/>
  <c r="I1302" i="6" a="1"/>
  <c r="I1302" i="6" s="1"/>
  <c r="K815" i="6"/>
  <c r="M815" i="6"/>
  <c r="L895" i="6"/>
  <c r="I1221" i="6" a="1"/>
  <c r="I1221" i="6" s="1"/>
  <c r="J895" i="6"/>
  <c r="K653" i="6"/>
  <c r="M653" i="6"/>
  <c r="K584" i="6"/>
  <c r="M584" i="6"/>
  <c r="K433" i="6"/>
  <c r="M433" i="6"/>
  <c r="M540" i="6"/>
  <c r="K540" i="6"/>
  <c r="J956" i="6"/>
  <c r="L956" i="6"/>
  <c r="I1282" i="6" a="1"/>
  <c r="I1282" i="6" s="1"/>
  <c r="L1096" i="6"/>
  <c r="J1096" i="6"/>
  <c r="I1422" i="6" a="1"/>
  <c r="I1422" i="6" s="1"/>
  <c r="J1465" i="6"/>
  <c r="L1465" i="6"/>
  <c r="I1791" i="6" a="1"/>
  <c r="I1791" i="6" s="1"/>
  <c r="K385" i="6"/>
  <c r="M385" i="6"/>
  <c r="K453" i="6"/>
  <c r="M453" i="6"/>
  <c r="M526" i="6"/>
  <c r="K526" i="6"/>
  <c r="M839" i="6"/>
  <c r="K839" i="6"/>
  <c r="L996" i="6"/>
  <c r="J996" i="6"/>
  <c r="I1322" i="6" a="1"/>
  <c r="I1322" i="6" s="1"/>
  <c r="J714" i="6"/>
  <c r="L714" i="6"/>
  <c r="I1040" i="6" a="1"/>
  <c r="I1040" i="6" s="1"/>
  <c r="M813" i="6"/>
  <c r="K813" i="6"/>
  <c r="M652" i="6"/>
  <c r="K652" i="6"/>
  <c r="M807" i="6"/>
  <c r="K807" i="6"/>
  <c r="K881" i="6"/>
  <c r="M881" i="6"/>
  <c r="L1459" i="6"/>
  <c r="J1459" i="6"/>
  <c r="I1785" i="6" a="1"/>
  <c r="I1785" i="6" s="1"/>
  <c r="J726" i="6"/>
  <c r="L726" i="6"/>
  <c r="I1052" i="6" a="1"/>
  <c r="I1052" i="6" s="1"/>
  <c r="I1352" i="6" a="1"/>
  <c r="I1352" i="6" s="1"/>
  <c r="L1026" i="6"/>
  <c r="J1026" i="6"/>
  <c r="J822" i="6"/>
  <c r="I1148" i="6" a="1"/>
  <c r="I1148" i="6" s="1"/>
  <c r="L822" i="6"/>
  <c r="K925" i="6"/>
  <c r="M925" i="6"/>
  <c r="M1204" i="6"/>
  <c r="K1204" i="6"/>
  <c r="J1078" i="6"/>
  <c r="L1078" i="6"/>
  <c r="I1404" i="6" a="1"/>
  <c r="I1404" i="6" s="1"/>
  <c r="M1147" i="6"/>
  <c r="K1147" i="6"/>
  <c r="I1947" i="6" a="1"/>
  <c r="I1947" i="6" s="1"/>
  <c r="L1621" i="6"/>
  <c r="J1621" i="6"/>
  <c r="J1128" i="6"/>
  <c r="L1128" i="6"/>
  <c r="I1454" i="6" a="1"/>
  <c r="I1454" i="6" s="1"/>
  <c r="L1257" i="6"/>
  <c r="J1257" i="6"/>
  <c r="I1583" i="6" a="1"/>
  <c r="I1583" i="6" s="1"/>
  <c r="M357" i="6"/>
  <c r="K357" i="6"/>
  <c r="M529" i="6"/>
  <c r="K529" i="6"/>
  <c r="K644" i="6"/>
  <c r="M644" i="6"/>
  <c r="I1613" i="6" a="1"/>
  <c r="I1613" i="6" s="1"/>
  <c r="J1287" i="6"/>
  <c r="L1287" i="6"/>
  <c r="K331" i="6"/>
  <c r="M331" i="6"/>
  <c r="L904" i="6"/>
  <c r="J904" i="6"/>
  <c r="I1230" i="6" a="1"/>
  <c r="I1230" i="6" s="1"/>
  <c r="K608" i="6"/>
  <c r="M608" i="6"/>
  <c r="K671" i="6"/>
  <c r="M671" i="6"/>
  <c r="M698" i="6"/>
  <c r="K698" i="6"/>
  <c r="M980" i="6"/>
  <c r="K980" i="6"/>
  <c r="M1152" i="6"/>
  <c r="K1152" i="6"/>
  <c r="M489" i="6"/>
  <c r="K489" i="6"/>
  <c r="L1046" i="6"/>
  <c r="J1046" i="6"/>
  <c r="I1372" i="6" a="1"/>
  <c r="I1372" i="6" s="1"/>
  <c r="M780" i="6"/>
  <c r="K780" i="6"/>
  <c r="M1062" i="6"/>
  <c r="K1062" i="6"/>
  <c r="M1610" i="6"/>
  <c r="K1610" i="6"/>
  <c r="K348" i="6"/>
  <c r="M348" i="6"/>
  <c r="L758" i="6"/>
  <c r="I1084" i="6" a="1"/>
  <c r="I1084" i="6" s="1"/>
  <c r="J758" i="6"/>
  <c r="I1138" i="6" a="1"/>
  <c r="I1138" i="6" s="1"/>
  <c r="J812" i="6"/>
  <c r="L812" i="6"/>
  <c r="K618" i="6"/>
  <c r="M618" i="6"/>
  <c r="K887" i="6"/>
  <c r="M887" i="6"/>
  <c r="M940" i="6"/>
  <c r="K940" i="6"/>
  <c r="M550" i="6"/>
  <c r="K550" i="6"/>
  <c r="L941" i="6"/>
  <c r="J941" i="6"/>
  <c r="I1267" i="6" a="1"/>
  <c r="I1267" i="6" s="1"/>
  <c r="K508" i="6"/>
  <c r="M508" i="6"/>
  <c r="M680" i="6"/>
  <c r="K680" i="6"/>
  <c r="M921" i="6"/>
  <c r="K921" i="6"/>
  <c r="M1144" i="6"/>
  <c r="K1144" i="6"/>
  <c r="J800" i="6"/>
  <c r="L800" i="6"/>
  <c r="I1126" i="6" a="1"/>
  <c r="I1126" i="6" s="1"/>
  <c r="M649" i="6"/>
  <c r="K649" i="6"/>
  <c r="K903" i="6"/>
  <c r="M903" i="6"/>
  <c r="K1192" i="6"/>
  <c r="M1192" i="6"/>
  <c r="K1478" i="6"/>
  <c r="M1478" i="6"/>
  <c r="M353" i="6"/>
  <c r="K353" i="6"/>
  <c r="K330" i="6"/>
  <c r="M330" i="6"/>
  <c r="J836" i="6"/>
  <c r="L836" i="6"/>
  <c r="I1162" i="6" a="1"/>
  <c r="I1162" i="6" s="1"/>
  <c r="I1878" i="6" a="1"/>
  <c r="I1878" i="6" s="1"/>
  <c r="L1552" i="6"/>
  <c r="J1552" i="6"/>
  <c r="M588" i="6"/>
  <c r="K588" i="6"/>
  <c r="L1509" i="6"/>
  <c r="J1509" i="6"/>
  <c r="I1835" i="6" a="1"/>
  <c r="I1835" i="6" s="1"/>
  <c r="K528" i="6"/>
  <c r="M528" i="6"/>
  <c r="J692" i="6"/>
  <c r="L692" i="6"/>
  <c r="I1018" i="6" a="1"/>
  <c r="I1018" i="6" s="1"/>
  <c r="M513" i="6"/>
  <c r="K513" i="6"/>
  <c r="M586" i="6"/>
  <c r="K586" i="6"/>
  <c r="L1106" i="6"/>
  <c r="J1106" i="6"/>
  <c r="I1432" i="6" a="1"/>
  <c r="I1432" i="6" s="1"/>
  <c r="M639" i="6"/>
  <c r="K639" i="6"/>
  <c r="I1301" i="6" a="1"/>
  <c r="I1301" i="6" s="1"/>
  <c r="J975" i="6"/>
  <c r="L975" i="6"/>
  <c r="J1229" i="6"/>
  <c r="L1229" i="6"/>
  <c r="I1555" i="6" a="1"/>
  <c r="I1555" i="6" s="1"/>
  <c r="J656" i="6"/>
  <c r="L656" i="6"/>
  <c r="I982" i="6" a="1"/>
  <c r="I982" i="6" s="1"/>
  <c r="K572" i="6"/>
  <c r="M572" i="6"/>
  <c r="J1006" i="6"/>
  <c r="L1006" i="6"/>
  <c r="I1332" i="6" a="1"/>
  <c r="I1332" i="6" s="1"/>
  <c r="J1220" i="6"/>
  <c r="I1546" i="6" a="1"/>
  <c r="I1546" i="6" s="1"/>
  <c r="L1220" i="6"/>
  <c r="I1523" i="6" a="1"/>
  <c r="I1523" i="6" s="1"/>
  <c r="J1197" i="6"/>
  <c r="L1197" i="6"/>
  <c r="L1590" i="6"/>
  <c r="J1590" i="6"/>
  <c r="I1916" i="6" a="1"/>
  <c r="I1916" i="6" s="1"/>
  <c r="K1234" i="6"/>
  <c r="M1234" i="6"/>
  <c r="J681" i="6"/>
  <c r="I1007" i="6" a="1"/>
  <c r="I1007" i="6" s="1"/>
  <c r="L681" i="6"/>
  <c r="I1001" i="6" a="1"/>
  <c r="I1001" i="6" s="1"/>
  <c r="L675" i="6"/>
  <c r="J675" i="6"/>
  <c r="K568" i="6"/>
  <c r="M568" i="6"/>
  <c r="M747" i="6"/>
  <c r="K747" i="6"/>
  <c r="M949" i="6"/>
  <c r="K949" i="6"/>
  <c r="M915" i="6"/>
  <c r="K915" i="6"/>
  <c r="M1226" i="6"/>
  <c r="K1226" i="6"/>
  <c r="M401" i="6"/>
  <c r="K401" i="6"/>
  <c r="M587" i="6"/>
  <c r="K587" i="6"/>
  <c r="M358" i="6"/>
  <c r="K358" i="6"/>
  <c r="K627" i="6"/>
  <c r="M627" i="6"/>
  <c r="M1123" i="6"/>
  <c r="K1123" i="6"/>
  <c r="I1545" i="6" a="1"/>
  <c r="I1545" i="6" s="1"/>
  <c r="J1219" i="6"/>
  <c r="L1219" i="6"/>
  <c r="M1236" i="6"/>
  <c r="K1236" i="6"/>
  <c r="I1238" i="6" a="1"/>
  <c r="I1238" i="6" s="1"/>
  <c r="L912" i="6"/>
  <c r="J912" i="6"/>
  <c r="M375" i="6"/>
  <c r="K375" i="6"/>
  <c r="K532" i="6"/>
  <c r="M532" i="6"/>
  <c r="L1125" i="6"/>
  <c r="I1451" i="6" a="1"/>
  <c r="I1451" i="6" s="1"/>
  <c r="J1125" i="6"/>
  <c r="M821" i="6"/>
  <c r="K821" i="6"/>
  <c r="K977" i="6"/>
  <c r="M977" i="6"/>
  <c r="L668" i="6"/>
  <c r="J668" i="6"/>
  <c r="I994" i="6" a="1"/>
  <c r="I994" i="6" s="1"/>
  <c r="L660" i="6"/>
  <c r="J660" i="6"/>
  <c r="I986" i="6" a="1"/>
  <c r="I986" i="6" s="1"/>
  <c r="K769" i="6"/>
  <c r="M769" i="6"/>
  <c r="J1109" i="6"/>
  <c r="L1109" i="6"/>
  <c r="I1435" i="6" a="1"/>
  <c r="I1435" i="6" s="1"/>
  <c r="K1213" i="6"/>
  <c r="M1213" i="6"/>
  <c r="I1136" i="6" a="1"/>
  <c r="I1136" i="6" s="1"/>
  <c r="L810" i="6"/>
  <c r="J810" i="6"/>
  <c r="K377" i="6"/>
  <c r="M377" i="6"/>
  <c r="K450" i="6"/>
  <c r="M450" i="6"/>
  <c r="K640" i="6"/>
  <c r="M640" i="6"/>
  <c r="K787" i="6"/>
  <c r="M787" i="6"/>
  <c r="K617" i="6"/>
  <c r="M617" i="6"/>
  <c r="M591" i="6"/>
  <c r="K591" i="6"/>
  <c r="K736" i="6"/>
  <c r="M736" i="6"/>
  <c r="K445" i="6"/>
  <c r="M445" i="6"/>
  <c r="M650" i="6"/>
  <c r="K650" i="6"/>
  <c r="M599" i="6"/>
  <c r="K599" i="6"/>
  <c r="J1163" i="6"/>
  <c r="L1163" i="6"/>
  <c r="I1489" i="6" a="1"/>
  <c r="I1489" i="6" s="1"/>
  <c r="K552" i="6"/>
  <c r="M552" i="6"/>
  <c r="K467" i="6"/>
  <c r="M467" i="6"/>
  <c r="M642" i="6"/>
  <c r="K642" i="6"/>
  <c r="K908" i="6"/>
  <c r="M908" i="6"/>
  <c r="L1517" i="6"/>
  <c r="J1517" i="6"/>
  <c r="I1843" i="6" a="1"/>
  <c r="I1843" i="6" s="1"/>
  <c r="K1685" i="6"/>
  <c r="M1685" i="6"/>
  <c r="K402" i="6"/>
  <c r="M402" i="6"/>
  <c r="K1355" i="6"/>
  <c r="M1355" i="6"/>
  <c r="M391" i="6"/>
  <c r="K391" i="6"/>
  <c r="K451" i="6"/>
  <c r="M451" i="6"/>
  <c r="M502" i="6"/>
  <c r="K502" i="6"/>
  <c r="I1304" i="6" a="1"/>
  <c r="I1304" i="6" s="1"/>
  <c r="J978" i="6"/>
  <c r="L978" i="6"/>
  <c r="M569" i="6"/>
  <c r="K569" i="6"/>
  <c r="M1168" i="6"/>
  <c r="K1168" i="6"/>
  <c r="K829" i="6"/>
  <c r="M829" i="6"/>
  <c r="K576" i="6"/>
  <c r="M576" i="6"/>
  <c r="M558" i="6"/>
  <c r="K558" i="6"/>
  <c r="K494" i="6"/>
  <c r="M494" i="6"/>
  <c r="M522" i="6"/>
  <c r="K522" i="6"/>
  <c r="I1289" i="6" a="1"/>
  <c r="I1289" i="6" s="1"/>
  <c r="L963" i="6"/>
  <c r="J963" i="6"/>
  <c r="L1632" i="6"/>
  <c r="I1958" i="6" a="1"/>
  <c r="I1958" i="6" s="1"/>
  <c r="J1632" i="6"/>
  <c r="L731" i="6"/>
  <c r="I1057" i="6" a="1"/>
  <c r="I1057" i="6" s="1"/>
  <c r="J731" i="6"/>
  <c r="K802" i="6"/>
  <c r="M802" i="6"/>
  <c r="M416" i="6"/>
  <c r="K416" i="6"/>
  <c r="K658" i="6"/>
  <c r="M658" i="6"/>
  <c r="L1061" i="6"/>
  <c r="I1387" i="6" a="1"/>
  <c r="I1387" i="6" s="1"/>
  <c r="J1061" i="6"/>
  <c r="L838" i="6"/>
  <c r="J838" i="6"/>
  <c r="I1164" i="6" a="1"/>
  <c r="I1164" i="6" s="1"/>
  <c r="M559" i="6"/>
  <c r="K559" i="6"/>
  <c r="M662" i="6"/>
  <c r="K662" i="6"/>
  <c r="M835" i="6"/>
  <c r="K835" i="6"/>
  <c r="M1155" i="6"/>
  <c r="K1155" i="6"/>
  <c r="M619" i="6"/>
  <c r="K619" i="6"/>
  <c r="K632" i="6"/>
  <c r="M632" i="6"/>
  <c r="I1385" i="6" a="1"/>
  <c r="I1385" i="6" s="1"/>
  <c r="J1059" i="6"/>
  <c r="L1059" i="6"/>
  <c r="J750" i="6"/>
  <c r="L750" i="6"/>
  <c r="I1076" i="6" a="1"/>
  <c r="I1076" i="6" s="1"/>
  <c r="M741" i="6"/>
  <c r="K741" i="6"/>
  <c r="I1483" i="6" a="1"/>
  <c r="I1483" i="6" s="1"/>
  <c r="L1157" i="6"/>
  <c r="J1157" i="6"/>
  <c r="M1183" i="6"/>
  <c r="K1183" i="6"/>
  <c r="K366" i="6"/>
  <c r="M366" i="6"/>
  <c r="I1047" i="6" a="1"/>
  <c r="I1047" i="6" s="1"/>
  <c r="L721" i="6"/>
  <c r="J721" i="6"/>
  <c r="L845" i="6"/>
  <c r="I1171" i="6" a="1"/>
  <c r="I1171" i="6" s="1"/>
  <c r="J845" i="6"/>
  <c r="M449" i="6"/>
  <c r="K449" i="6"/>
  <c r="J1093" i="6"/>
  <c r="L1093" i="6"/>
  <c r="I1419" i="6" a="1"/>
  <c r="I1419" i="6" s="1"/>
  <c r="L1694" i="6"/>
  <c r="J1694" i="6"/>
  <c r="K527" i="6"/>
  <c r="M527" i="6"/>
  <c r="M563" i="6"/>
  <c r="K563" i="6"/>
  <c r="L834" i="6"/>
  <c r="J834" i="6"/>
  <c r="I1160" i="6" a="1"/>
  <c r="I1160" i="6" s="1"/>
  <c r="K871" i="6"/>
  <c r="M871" i="6"/>
  <c r="K1264" i="6"/>
  <c r="M1264" i="6"/>
  <c r="M355" i="6"/>
  <c r="K355" i="6"/>
  <c r="M346" i="6"/>
  <c r="K346" i="6"/>
  <c r="J934" i="6"/>
  <c r="L934" i="6"/>
  <c r="I1260" i="6" a="1"/>
  <c r="I1260" i="6" s="1"/>
  <c r="L953" i="6"/>
  <c r="I1279" i="6" a="1"/>
  <c r="I1279" i="6" s="1"/>
  <c r="J953" i="6"/>
  <c r="K685" i="6"/>
  <c r="M685" i="6"/>
  <c r="J704" i="6"/>
  <c r="L704" i="6"/>
  <c r="I1030" i="6" a="1"/>
  <c r="I1030" i="6" s="1"/>
  <c r="L695" i="6"/>
  <c r="I1021" i="6" a="1"/>
  <c r="I1021" i="6" s="1"/>
  <c r="J695" i="6"/>
  <c r="L863" i="6"/>
  <c r="I1189" i="6" a="1"/>
  <c r="I1189" i="6" s="1"/>
  <c r="J863" i="6"/>
  <c r="K799" i="6"/>
  <c r="M799" i="6"/>
  <c r="K962" i="6"/>
  <c r="M962" i="6"/>
  <c r="M626" i="6"/>
  <c r="K626" i="6"/>
  <c r="I1581" i="6" a="1"/>
  <c r="I1581" i="6" s="1"/>
  <c r="L1255" i="6"/>
  <c r="J1255" i="6"/>
  <c r="K1700" i="6"/>
  <c r="M1700" i="6"/>
  <c r="K629" i="6"/>
  <c r="M629" i="6"/>
  <c r="M894" i="6"/>
  <c r="K894" i="6"/>
  <c r="L1560" i="6"/>
  <c r="I1886" i="6" a="1"/>
  <c r="I1886" i="6" s="1"/>
  <c r="J1560" i="6"/>
  <c r="I998" i="6" a="1"/>
  <c r="I998" i="6" s="1"/>
  <c r="L672" i="6"/>
  <c r="J672" i="6"/>
  <c r="K354" i="6"/>
  <c r="M354" i="6"/>
  <c r="K466" i="6"/>
  <c r="M466" i="6"/>
  <c r="L1073" i="6"/>
  <c r="J1073" i="6"/>
  <c r="I1399" i="6" a="1"/>
  <c r="I1399" i="6" s="1"/>
  <c r="I1601" i="6" a="1"/>
  <c r="I1601" i="6" s="1"/>
  <c r="J1275" i="6"/>
  <c r="L1275" i="6"/>
  <c r="M842" i="6"/>
  <c r="K842" i="6"/>
  <c r="M712" i="6"/>
  <c r="K712" i="6"/>
  <c r="L684" i="6"/>
  <c r="J684" i="6"/>
  <c r="I1010" i="6" a="1"/>
  <c r="I1010" i="6" s="1"/>
  <c r="K616" i="6"/>
  <c r="M616" i="6"/>
  <c r="L1011" i="6"/>
  <c r="J1011" i="6"/>
  <c r="I1337" i="6" a="1"/>
  <c r="I1337" i="6" s="1"/>
  <c r="M972" i="6"/>
  <c r="K972" i="6"/>
  <c r="K1382" i="6"/>
  <c r="M1382" i="6"/>
  <c r="I1888" i="6" a="1"/>
  <c r="I1888" i="6" s="1"/>
  <c r="J1562" i="6"/>
  <c r="L1562" i="6"/>
  <c r="K455" i="6"/>
  <c r="M455" i="6"/>
  <c r="M332" i="6"/>
  <c r="K332" i="6"/>
  <c r="K560" i="6"/>
  <c r="M560" i="6"/>
  <c r="M471" i="6"/>
  <c r="K471" i="6"/>
  <c r="K766" i="6"/>
  <c r="M766" i="6"/>
  <c r="L1065" i="6"/>
  <c r="J1065" i="6"/>
  <c r="I1391" i="6" a="1"/>
  <c r="I1391" i="6" s="1"/>
  <c r="M899" i="6"/>
  <c r="K899" i="6"/>
  <c r="M997" i="6"/>
  <c r="K997" i="6"/>
  <c r="K623" i="6"/>
  <c r="M623" i="6"/>
  <c r="M393" i="6"/>
  <c r="K393" i="6"/>
  <c r="M582" i="6"/>
  <c r="K582" i="6"/>
  <c r="K969" i="6"/>
  <c r="M969" i="6"/>
  <c r="K654" i="6"/>
  <c r="M654" i="6"/>
  <c r="L659" i="6"/>
  <c r="I985" i="6" a="1"/>
  <c r="I985" i="6" s="1"/>
  <c r="J659" i="6"/>
  <c r="J771" i="6"/>
  <c r="L771" i="6"/>
  <c r="I1097" i="6" a="1"/>
  <c r="I1097" i="6" s="1"/>
  <c r="M435" i="6"/>
  <c r="K435" i="6"/>
  <c r="M744" i="6"/>
  <c r="K744" i="6"/>
  <c r="K1206" i="6"/>
  <c r="M1206" i="6"/>
  <c r="K988" i="6"/>
  <c r="M988" i="6"/>
  <c r="I1085" i="6" a="1"/>
  <c r="I1085" i="6" s="1"/>
  <c r="L759" i="6"/>
  <c r="J759" i="6"/>
  <c r="M452" i="6"/>
  <c r="K452" i="6"/>
  <c r="J968" i="6"/>
  <c r="L968" i="6"/>
  <c r="I1294" i="6" a="1"/>
  <c r="I1294" i="6" s="1"/>
  <c r="I1495" i="6" a="1"/>
  <c r="I1495" i="6" s="1"/>
  <c r="L1169" i="6"/>
  <c r="J1169" i="6"/>
  <c r="I1318" i="6" a="1"/>
  <c r="I1318" i="6" s="1"/>
  <c r="L992" i="6"/>
  <c r="J992" i="6"/>
  <c r="M1291" i="6"/>
  <c r="K1291" i="6"/>
  <c r="J728" i="6"/>
  <c r="L728" i="6"/>
  <c r="I1054" i="6" a="1"/>
  <c r="I1054" i="6" s="1"/>
  <c r="K826" i="6"/>
  <c r="M826" i="6"/>
  <c r="M610" i="6"/>
  <c r="K610" i="6"/>
  <c r="I1037" i="6" a="1"/>
  <c r="I1037" i="6" s="1"/>
  <c r="L711" i="6"/>
  <c r="J711" i="6"/>
  <c r="L779" i="6"/>
  <c r="I1105" i="6" a="1"/>
  <c r="I1105" i="6" s="1"/>
  <c r="J779" i="6"/>
  <c r="I1178" i="6" a="1"/>
  <c r="I1178" i="6" s="1"/>
  <c r="L852" i="6"/>
  <c r="J852" i="6"/>
  <c r="K757" i="6"/>
  <c r="M757" i="6"/>
  <c r="M930" i="6"/>
  <c r="K930" i="6"/>
  <c r="J717" i="6"/>
  <c r="L717" i="6"/>
  <c r="I1043" i="6" a="1"/>
  <c r="I1043" i="6" s="1"/>
  <c r="K504" i="6"/>
  <c r="M504" i="6"/>
  <c r="M422" i="6"/>
  <c r="K422" i="6"/>
  <c r="M478" i="6"/>
  <c r="K478" i="6"/>
  <c r="K674" i="6"/>
  <c r="M674" i="6"/>
  <c r="M1068" i="6"/>
  <c r="K1068" i="6"/>
  <c r="L1494" i="6"/>
  <c r="J1494" i="6"/>
  <c r="I1820" i="6" a="1"/>
  <c r="I1820" i="6" s="1"/>
  <c r="K743" i="6"/>
  <c r="M743" i="6"/>
  <c r="M593" i="6"/>
  <c r="K593" i="6"/>
  <c r="K1508" i="6"/>
  <c r="M1508" i="6"/>
  <c r="M752" i="6"/>
  <c r="K752" i="6"/>
  <c r="I1799" i="6" a="1"/>
  <c r="I1799" i="6" s="1"/>
  <c r="L1473" i="6"/>
  <c r="J1473" i="6"/>
  <c r="I1274" i="6" a="1"/>
  <c r="I1274" i="6" s="1"/>
  <c r="J948" i="6"/>
  <c r="L948" i="6"/>
  <c r="I1278" i="6" a="1"/>
  <c r="I1278" i="6" s="1"/>
  <c r="L952" i="6"/>
  <c r="J952" i="6"/>
  <c r="K498" i="6"/>
  <c r="M498" i="6"/>
  <c r="M545" i="6"/>
  <c r="K545" i="6"/>
  <c r="K606" i="6"/>
  <c r="M606" i="6"/>
  <c r="K939" i="6"/>
  <c r="M939" i="6"/>
  <c r="L1288" i="6"/>
  <c r="J1288" i="6"/>
  <c r="I1614" i="6" a="1"/>
  <c r="I1614" i="6" s="1"/>
  <c r="M817" i="6"/>
  <c r="K817" i="6"/>
  <c r="M516" i="6"/>
  <c r="K516" i="6"/>
  <c r="J898" i="6"/>
  <c r="L898" i="6"/>
  <c r="I1224" i="6" a="1"/>
  <c r="I1224" i="6" s="1"/>
  <c r="M905" i="6"/>
  <c r="K905" i="6"/>
  <c r="K1029" i="6"/>
  <c r="M1029" i="6"/>
  <c r="K1295" i="6"/>
  <c r="M1295" i="6"/>
  <c r="M549" i="6"/>
  <c r="K549" i="6"/>
  <c r="K913" i="6"/>
  <c r="M913" i="6"/>
  <c r="K1031" i="6"/>
  <c r="M1031" i="6"/>
  <c r="M538" i="6"/>
  <c r="K538" i="6"/>
  <c r="M350" i="6"/>
  <c r="K350" i="6"/>
  <c r="M488" i="6"/>
  <c r="K488" i="6"/>
  <c r="I1111" i="6" a="1"/>
  <c r="I1111" i="6" s="1"/>
  <c r="L785" i="6"/>
  <c r="J785" i="6"/>
  <c r="I1624" i="6" a="1"/>
  <c r="I1624" i="6" s="1"/>
  <c r="J1298" i="6"/>
  <c r="L1298" i="6"/>
  <c r="I1305" i="6" a="1"/>
  <c r="I1305" i="6" s="1"/>
  <c r="L979" i="6"/>
  <c r="J979" i="6"/>
  <c r="I1107" i="6" a="1"/>
  <c r="I1107" i="6" s="1"/>
  <c r="J781" i="6"/>
  <c r="L781" i="6"/>
  <c r="M383" i="6"/>
  <c r="K383" i="6"/>
  <c r="L701" i="6"/>
  <c r="I1027" i="6" a="1"/>
  <c r="I1027" i="6" s="1"/>
  <c r="J701" i="6"/>
  <c r="M687" i="6"/>
  <c r="K687" i="6"/>
  <c r="K910" i="6"/>
  <c r="M910" i="6"/>
  <c r="K922" i="6"/>
  <c r="M922" i="6"/>
  <c r="K914" i="6"/>
  <c r="M914" i="6"/>
  <c r="I1629" i="6" a="1"/>
  <c r="I1629" i="6" s="1"/>
  <c r="J1303" i="6"/>
  <c r="L1303" i="6"/>
  <c r="L1225" i="6"/>
  <c r="I1551" i="6" a="1"/>
  <c r="I1551" i="6" s="1"/>
  <c r="J1225" i="6"/>
  <c r="M1719" i="6"/>
  <c r="K1719" i="6"/>
  <c r="L719" i="6"/>
  <c r="J719" i="6"/>
  <c r="I1045" i="6" a="1"/>
  <c r="I1045" i="6" s="1"/>
  <c r="L776" i="6"/>
  <c r="J776" i="6"/>
  <c r="I1102" i="6" a="1"/>
  <c r="I1102" i="6" s="1"/>
  <c r="L708" i="6"/>
  <c r="J708" i="6"/>
  <c r="I1034" i="6" a="1"/>
  <c r="I1034" i="6" s="1"/>
  <c r="M1201" i="6"/>
  <c r="K1201" i="6"/>
  <c r="K448" i="6"/>
  <c r="M448" i="6"/>
  <c r="I999" i="6" a="1"/>
  <c r="I999" i="6" s="1"/>
  <c r="J673" i="6"/>
  <c r="L673" i="6"/>
  <c r="K1075" i="6"/>
  <c r="M1075" i="6"/>
  <c r="J793" i="6"/>
  <c r="L793" i="6"/>
  <c r="I1119" i="6" a="1"/>
  <c r="I1119" i="6" s="1"/>
  <c r="M356" i="6"/>
  <c r="K356" i="6"/>
  <c r="K470" i="6"/>
  <c r="M470" i="6"/>
  <c r="M843" i="6"/>
  <c r="K843" i="6"/>
  <c r="K974" i="6"/>
  <c r="M974" i="6"/>
  <c r="K1113" i="6"/>
  <c r="M1113" i="6"/>
  <c r="M440" i="6"/>
  <c r="K440" i="6"/>
  <c r="M955" i="6"/>
  <c r="K955" i="6"/>
  <c r="K1180" i="6"/>
  <c r="M1180" i="6"/>
  <c r="J777" i="6"/>
  <c r="L777" i="6"/>
  <c r="I1103" i="6" a="1"/>
  <c r="I1103" i="6" s="1"/>
  <c r="K808" i="6"/>
  <c r="M808" i="6"/>
  <c r="J981" i="6"/>
  <c r="M981" i="6" s="1"/>
  <c r="L981" i="6"/>
  <c r="I1307" i="6" a="1"/>
  <c r="I1307" i="6" s="1"/>
  <c r="J1394" i="6"/>
  <c r="L1394" i="6"/>
  <c r="I1720" i="6" a="1"/>
  <c r="I1720" i="6" s="1"/>
  <c r="K373" i="6"/>
  <c r="M373" i="6"/>
  <c r="J1069" i="6"/>
  <c r="L1069" i="6"/>
  <c r="I1395" i="6" a="1"/>
  <c r="I1395" i="6" s="1"/>
  <c r="L884" i="6"/>
  <c r="J884" i="6"/>
  <c r="I1210" i="6" a="1"/>
  <c r="I1210" i="6" s="1"/>
  <c r="J820" i="6"/>
  <c r="L820" i="6"/>
  <c r="I1146" i="6" a="1"/>
  <c r="I1146" i="6" s="1"/>
  <c r="J848" i="6"/>
  <c r="L848" i="6"/>
  <c r="I1174" i="6" a="1"/>
  <c r="I1174" i="6" s="1"/>
  <c r="M705" i="6"/>
  <c r="K705" i="6"/>
  <c r="K734" i="6"/>
  <c r="M734" i="6"/>
  <c r="M1048" i="6"/>
  <c r="K1048" i="6"/>
  <c r="M1151" i="6"/>
  <c r="K1151" i="6"/>
  <c r="J1834" i="6"/>
  <c r="L1834" i="6"/>
  <c r="K1276" i="6"/>
  <c r="M1276" i="6"/>
  <c r="K1306" i="6"/>
  <c r="M1306" i="6"/>
  <c r="I1269" i="6" a="1"/>
  <c r="I1269" i="6" s="1"/>
  <c r="J943" i="6"/>
  <c r="L943" i="6"/>
  <c r="M405" i="6"/>
  <c r="K405" i="6"/>
  <c r="J824" i="6"/>
  <c r="L824" i="6"/>
  <c r="I1150" i="6" a="1"/>
  <c r="I1150" i="6" s="1"/>
  <c r="M585" i="6"/>
  <c r="K585" i="6"/>
  <c r="M622" i="6"/>
  <c r="K622" i="6"/>
  <c r="I1258" i="6" a="1"/>
  <c r="I1258" i="6" s="1"/>
  <c r="J932" i="6"/>
  <c r="L932" i="6"/>
  <c r="L1265" i="6"/>
  <c r="J1265" i="6"/>
  <c r="I1591" i="6" a="1"/>
  <c r="I1591" i="6" s="1"/>
  <c r="L1345" i="6"/>
  <c r="J1345" i="6"/>
  <c r="I1671" i="6" a="1"/>
  <c r="I1671" i="6" s="1"/>
  <c r="M408" i="6"/>
  <c r="K408" i="6"/>
  <c r="K607" i="6"/>
  <c r="M607" i="6"/>
  <c r="M579" i="6"/>
  <c r="K579" i="6"/>
  <c r="M423" i="6"/>
  <c r="K423" i="6"/>
  <c r="M624" i="6"/>
  <c r="K624" i="6"/>
  <c r="K1539" i="6"/>
  <c r="M1539" i="6"/>
  <c r="K389" i="6"/>
  <c r="M389" i="6"/>
  <c r="M367" i="6"/>
  <c r="K367" i="6"/>
  <c r="I1118" i="6" a="1"/>
  <c r="I1118" i="6" s="1"/>
  <c r="J792" i="6"/>
  <c r="L792" i="6"/>
  <c r="K390" i="6"/>
  <c r="M390" i="6"/>
  <c r="M693" i="6"/>
  <c r="K693" i="6"/>
  <c r="M1188" i="6"/>
  <c r="K1188" i="6"/>
  <c r="I1190" i="6" a="1"/>
  <c r="I1190" i="6" s="1"/>
  <c r="L864" i="6"/>
  <c r="J864" i="6"/>
  <c r="J676" i="6"/>
  <c r="L676" i="6"/>
  <c r="I1002" i="6" a="1"/>
  <c r="I1002" i="6" s="1"/>
  <c r="J1038" i="6"/>
  <c r="L1038" i="6"/>
  <c r="I1364" i="6" a="1"/>
  <c r="I1364" i="6" s="1"/>
  <c r="I1268" i="6" a="1"/>
  <c r="I1268" i="6" s="1"/>
  <c r="J942" i="6"/>
  <c r="L942" i="6"/>
  <c r="M794" i="6"/>
  <c r="K794" i="6"/>
  <c r="M911" i="6"/>
  <c r="K911" i="6"/>
  <c r="K475" i="6"/>
  <c r="M475" i="6"/>
  <c r="K718" i="6"/>
  <c r="M718" i="6"/>
  <c r="M380" i="6"/>
  <c r="K380" i="6"/>
  <c r="I1339" i="6" a="1"/>
  <c r="I1339" i="6" s="1"/>
  <c r="J1013" i="6"/>
  <c r="L1013" i="6"/>
  <c r="K746" i="6"/>
  <c r="M746" i="6"/>
  <c r="L1240" i="6"/>
  <c r="J1240" i="6"/>
  <c r="I1566" i="6" a="1"/>
  <c r="I1566" i="6" s="1"/>
  <c r="K612" i="6"/>
  <c r="M612" i="6"/>
  <c r="J886" i="6"/>
  <c r="L886" i="6"/>
  <c r="I1212" i="6" a="1"/>
  <c r="I1212" i="6" s="1"/>
  <c r="K577" i="6"/>
  <c r="M577" i="6"/>
  <c r="J1092" i="6"/>
  <c r="I1418" i="6" a="1"/>
  <c r="I1418" i="6" s="1"/>
  <c r="L1092" i="6"/>
  <c r="M589" i="6"/>
  <c r="K589" i="6"/>
  <c r="K505" i="6"/>
  <c r="M505" i="6"/>
  <c r="M651" i="6"/>
  <c r="K651" i="6"/>
  <c r="K414" i="6"/>
  <c r="M414" i="6"/>
  <c r="M428" i="6"/>
  <c r="K428" i="6"/>
  <c r="M613" i="6"/>
  <c r="K613" i="6"/>
  <c r="M761" i="6"/>
  <c r="K761" i="6"/>
  <c r="K605" i="6"/>
  <c r="M605" i="6"/>
  <c r="M869" i="6"/>
  <c r="K869" i="6"/>
  <c r="M597" i="6"/>
  <c r="K597" i="6"/>
  <c r="M454" i="6"/>
  <c r="K454" i="6"/>
  <c r="I1209" i="6" a="1"/>
  <c r="I1209" i="6" s="1"/>
  <c r="L883" i="6"/>
  <c r="J883" i="6"/>
  <c r="I1396" i="6" a="1"/>
  <c r="I1396" i="6" s="1"/>
  <c r="L1070" i="6"/>
  <c r="J1070" i="6"/>
  <c r="J1256" i="6"/>
  <c r="L1256" i="6"/>
  <c r="I1582" i="6" a="1"/>
  <c r="I1582" i="6" s="1"/>
  <c r="L1187" i="6"/>
  <c r="I1513" i="6" a="1"/>
  <c r="I1513" i="6" s="1"/>
  <c r="J1187" i="6"/>
  <c r="L796" i="6"/>
  <c r="J796" i="6"/>
  <c r="I1122" i="6" a="1"/>
  <c r="I1122" i="6" s="1"/>
  <c r="M594" i="6"/>
  <c r="K594" i="6"/>
  <c r="K742" i="6"/>
  <c r="M742" i="6"/>
  <c r="M797" i="6"/>
  <c r="K797" i="6"/>
  <c r="L1300" i="6"/>
  <c r="I1626" i="6" a="1"/>
  <c r="I1626" i="6" s="1"/>
  <c r="J1300" i="6"/>
  <c r="I1943" i="6" a="1"/>
  <c r="I1943" i="6" s="1"/>
  <c r="L1617" i="6"/>
  <c r="J1617" i="6"/>
  <c r="M362" i="6"/>
  <c r="K362" i="6"/>
  <c r="I1262" i="6" a="1"/>
  <c r="I1262" i="6" s="1"/>
  <c r="J936" i="6"/>
  <c r="L936" i="6"/>
  <c r="K429" i="6"/>
  <c r="M429" i="6"/>
  <c r="M351" i="6"/>
  <c r="K351" i="6"/>
  <c r="K661" i="6"/>
  <c r="M661" i="6"/>
  <c r="I1173" i="6" a="1"/>
  <c r="I1173" i="6" s="1"/>
  <c r="L847" i="6"/>
  <c r="J847" i="6"/>
  <c r="L1506" i="6"/>
  <c r="I1832" i="6" a="1"/>
  <c r="I1832" i="6" s="1"/>
  <c r="J1506" i="6"/>
  <c r="K601" i="6"/>
  <c r="M601" i="6"/>
  <c r="J748" i="6"/>
  <c r="L748" i="6"/>
  <c r="I1074" i="6" a="1"/>
  <c r="I1074" i="6" s="1"/>
  <c r="M603" i="6"/>
  <c r="K603" i="6"/>
  <c r="J804" i="6"/>
  <c r="L804" i="6"/>
  <c r="I1130" i="6" a="1"/>
  <c r="I1130" i="6" s="1"/>
  <c r="M544" i="6"/>
  <c r="K544" i="6"/>
  <c r="M853" i="6"/>
  <c r="K853" i="6"/>
  <c r="K1592" i="6"/>
  <c r="M1592" i="6"/>
  <c r="K468" i="6"/>
  <c r="M468" i="6"/>
  <c r="J699" i="6"/>
  <c r="I1025" i="6" a="1"/>
  <c r="I1025" i="6" s="1"/>
  <c r="L699" i="6"/>
  <c r="K546" i="6"/>
  <c r="M546" i="6"/>
  <c r="M713" i="6"/>
  <c r="K713" i="6"/>
  <c r="K919" i="6"/>
  <c r="M919" i="6"/>
  <c r="I1803" i="6" a="1"/>
  <c r="I1803" i="6" s="1"/>
  <c r="L1477" i="6"/>
  <c r="J1477" i="6"/>
  <c r="M1518" i="6"/>
  <c r="K1518" i="6"/>
  <c r="K918" i="6"/>
  <c r="M918" i="6"/>
  <c r="L1602" i="6"/>
  <c r="J1602" i="6"/>
  <c r="I1928" i="6" a="1"/>
  <c r="I1928" i="6" s="1"/>
  <c r="K438" i="6"/>
  <c r="M438" i="6"/>
  <c r="I1565" i="6" a="1"/>
  <c r="I1565" i="6" s="1"/>
  <c r="J1239" i="6"/>
  <c r="L1239" i="6"/>
  <c r="M1042" i="6"/>
  <c r="K1042" i="6"/>
  <c r="K335" i="6"/>
  <c r="M335" i="6"/>
  <c r="J814" i="6"/>
  <c r="L814" i="6"/>
  <c r="I1140" i="6" a="1"/>
  <c r="I1140" i="6" s="1"/>
  <c r="I1446" i="6" a="1"/>
  <c r="I1446" i="6" s="1"/>
  <c r="L1120" i="6"/>
  <c r="J1120" i="6"/>
  <c r="I1563" i="6" a="1"/>
  <c r="I1563" i="6" s="1"/>
  <c r="J1237" i="6"/>
  <c r="L1237" i="6"/>
  <c r="K1067" i="6"/>
  <c r="M1067" i="6"/>
  <c r="M1359" i="6"/>
  <c r="K1359" i="6"/>
  <c r="M1532" i="6"/>
  <c r="K1532" i="6"/>
  <c r="J801" i="6"/>
  <c r="L801" i="6"/>
  <c r="I1127" i="6" a="1"/>
  <c r="I1127" i="6" s="1"/>
  <c r="K403" i="6"/>
  <c r="M403" i="6"/>
  <c r="M520" i="6"/>
  <c r="K520" i="6"/>
  <c r="M580" i="6"/>
  <c r="K580" i="6"/>
  <c r="M733" i="6"/>
  <c r="K733" i="6"/>
  <c r="M1290" i="6"/>
  <c r="K1290" i="6"/>
  <c r="M477" i="6"/>
  <c r="K477" i="6"/>
  <c r="M368" i="6"/>
  <c r="K368" i="6"/>
  <c r="M574" i="6"/>
  <c r="K574" i="6"/>
  <c r="M411" i="6"/>
  <c r="K411" i="6"/>
  <c r="M418" i="6"/>
  <c r="K418" i="6"/>
  <c r="K667" i="6"/>
  <c r="M667" i="6"/>
  <c r="K830" i="6"/>
  <c r="M830" i="6"/>
  <c r="M1323" i="6"/>
  <c r="K1323" i="6"/>
  <c r="K600" i="6"/>
  <c r="M600" i="6"/>
  <c r="K444" i="6"/>
  <c r="M444" i="6"/>
  <c r="K965" i="6"/>
  <c r="M965" i="6"/>
  <c r="I1853" i="6" a="1"/>
  <c r="I1853" i="6" s="1"/>
  <c r="L1527" i="6"/>
  <c r="J1527" i="6"/>
  <c r="I1100" i="6" a="1"/>
  <c r="I1100" i="6" s="1"/>
  <c r="J774" i="6"/>
  <c r="L774" i="6"/>
  <c r="M341" i="6"/>
  <c r="K341" i="6"/>
  <c r="J1195" i="6"/>
  <c r="L1195" i="6"/>
  <c r="I1521" i="6" a="1"/>
  <c r="I1521" i="6" s="1"/>
  <c r="L923" i="6"/>
  <c r="J923" i="6"/>
  <c r="I1249" i="6" a="1"/>
  <c r="I1249" i="6" s="1"/>
  <c r="J909" i="6"/>
  <c r="L909" i="6"/>
  <c r="I1235" i="6" a="1"/>
  <c r="I1235" i="6" s="1"/>
  <c r="M749" i="6"/>
  <c r="K749" i="6"/>
  <c r="K866" i="6"/>
  <c r="M866" i="6"/>
  <c r="M1280" i="6"/>
  <c r="K1280" i="6"/>
  <c r="I1727" i="6" a="1"/>
  <c r="I1727" i="6" s="1"/>
  <c r="J1401" i="6"/>
  <c r="L1401" i="6"/>
  <c r="L682" i="6"/>
  <c r="J682" i="6"/>
  <c r="I1008" i="6" a="1"/>
  <c r="I1008" i="6" s="1"/>
  <c r="I1531" i="6" a="1"/>
  <c r="I1531" i="6" s="1"/>
  <c r="L1205" i="6"/>
  <c r="J1205" i="6"/>
  <c r="I1014" i="6" a="1"/>
  <c r="I1014" i="6" s="1"/>
  <c r="J688" i="6"/>
  <c r="L688" i="6"/>
  <c r="M434" i="6"/>
  <c r="K434" i="6"/>
  <c r="L755" i="6"/>
  <c r="J755" i="6"/>
  <c r="I1081" i="6" a="1"/>
  <c r="I1081" i="6" s="1"/>
  <c r="K548" i="6"/>
  <c r="M548" i="6"/>
  <c r="J987" i="6"/>
  <c r="L987" i="6"/>
  <c r="I1313" i="6" a="1"/>
  <c r="I1313" i="6" s="1"/>
  <c r="M773" i="6"/>
  <c r="K773" i="6"/>
  <c r="J1281" i="6"/>
  <c r="I1607" i="6" a="1"/>
  <c r="I1607" i="6" s="1"/>
  <c r="L1281" i="6"/>
  <c r="M347" i="6"/>
  <c r="K347" i="6"/>
  <c r="L1134" i="6"/>
  <c r="J1134" i="6"/>
  <c r="I1460" i="6" a="1"/>
  <c r="I1460" i="6" s="1"/>
  <c r="M878" i="6"/>
  <c r="K878" i="6"/>
  <c r="I1505" i="6" a="1"/>
  <c r="I1505" i="6" s="1"/>
  <c r="L1179" i="6"/>
  <c r="J1179" i="6"/>
  <c r="I1036" i="6" a="1"/>
  <c r="I1036" i="6" s="1"/>
  <c r="J710" i="6"/>
  <c r="L710" i="6"/>
  <c r="K412" i="6"/>
  <c r="M412" i="6"/>
  <c r="M460" i="6"/>
  <c r="K460" i="6"/>
  <c r="K666" i="6"/>
  <c r="M666" i="6"/>
  <c r="L1060" i="6"/>
  <c r="J1060" i="6"/>
  <c r="I1386" i="6" a="1"/>
  <c r="I1386" i="6" s="1"/>
  <c r="I1570" i="6" a="1"/>
  <c r="I1570" i="6" s="1"/>
  <c r="L1244" i="6"/>
  <c r="J1244" i="6"/>
  <c r="K1299" i="6"/>
  <c r="M1299" i="6"/>
  <c r="J945" i="6"/>
  <c r="L945" i="6"/>
  <c r="I1271" i="6" a="1"/>
  <c r="I1271" i="6" s="1"/>
  <c r="M442" i="6"/>
  <c r="K442" i="6"/>
  <c r="M635" i="6"/>
  <c r="K635" i="6"/>
  <c r="J729" i="6"/>
  <c r="L729" i="6"/>
  <c r="I1055" i="6" a="1"/>
  <c r="I1055" i="6" s="1"/>
  <c r="K524" i="6"/>
  <c r="M524" i="6"/>
  <c r="M514" i="6"/>
  <c r="K514" i="6"/>
  <c r="M590" i="6"/>
  <c r="K590" i="6"/>
  <c r="I1172" i="6" a="1"/>
  <c r="I1172" i="6" s="1"/>
  <c r="J846" i="6"/>
  <c r="L846" i="6"/>
  <c r="I1398" i="6" a="1"/>
  <c r="I1398" i="6" s="1"/>
  <c r="J1072" i="6"/>
  <c r="L1072" i="6"/>
  <c r="K961" i="6"/>
  <c r="M961" i="6"/>
  <c r="M1083" i="6"/>
  <c r="K1083" i="6"/>
  <c r="L686" i="6"/>
  <c r="J686" i="6"/>
  <c r="I1012" i="6" a="1"/>
  <c r="I1012" i="6" s="1"/>
  <c r="L694" i="6"/>
  <c r="J694" i="6"/>
  <c r="I1020" i="6" a="1"/>
  <c r="I1020" i="6" s="1"/>
  <c r="M501" i="6"/>
  <c r="K501" i="6"/>
  <c r="I1319" i="6" a="1"/>
  <c r="I1319" i="6" s="1"/>
  <c r="J993" i="6"/>
  <c r="L993" i="6"/>
  <c r="J1156" i="6"/>
  <c r="L1156" i="6"/>
  <c r="I1482" i="6" a="1"/>
  <c r="I1482" i="6" s="1"/>
  <c r="K854" i="6"/>
  <c r="M854" i="6"/>
  <c r="K1434" i="6"/>
  <c r="M1434" i="6"/>
  <c r="K664" i="6"/>
  <c r="M664" i="6"/>
  <c r="L926" i="6"/>
  <c r="J926" i="6"/>
  <c r="I1252" i="6" a="1"/>
  <c r="I1252" i="6" s="1"/>
  <c r="J740" i="6"/>
  <c r="L740" i="6"/>
  <c r="I1066" i="6" a="1"/>
  <c r="I1066" i="6" s="1"/>
  <c r="L754" i="6"/>
  <c r="J754" i="6"/>
  <c r="I1080" i="6" a="1"/>
  <c r="I1080" i="6" s="1"/>
  <c r="I1114" i="6" a="1"/>
  <c r="I1114" i="6" s="1"/>
  <c r="J788" i="6"/>
  <c r="L788" i="6"/>
  <c r="M727" i="6"/>
  <c r="K727" i="6"/>
  <c r="M365" i="6"/>
  <c r="K365" i="6"/>
  <c r="K397" i="6"/>
  <c r="M397" i="6"/>
  <c r="M954" i="6"/>
  <c r="K954" i="6"/>
  <c r="M406" i="6"/>
  <c r="K406" i="6"/>
  <c r="K583" i="6"/>
  <c r="M583" i="6"/>
  <c r="M1231" i="6"/>
  <c r="K1231" i="6"/>
  <c r="K479" i="6"/>
  <c r="M479" i="6"/>
  <c r="K707" i="6"/>
  <c r="M707" i="6"/>
  <c r="K861" i="6"/>
  <c r="M861" i="6"/>
  <c r="M879" i="6"/>
  <c r="K879" i="6"/>
  <c r="K515" i="6"/>
  <c r="M515" i="6"/>
  <c r="I1246" i="6" a="1"/>
  <c r="I1246" i="6" s="1"/>
  <c r="L920" i="6"/>
  <c r="J920" i="6"/>
  <c r="M900" i="6"/>
  <c r="K900" i="6"/>
  <c r="K1143" i="6"/>
  <c r="M1143" i="6"/>
  <c r="K1708" i="6"/>
  <c r="M1708" i="6"/>
  <c r="K1403" i="6"/>
  <c r="M1403" i="6"/>
  <c r="M456" i="6"/>
  <c r="K456" i="6"/>
  <c r="M571" i="6"/>
  <c r="K571" i="6"/>
  <c r="I1194" i="6" a="1"/>
  <c r="I1194" i="6" s="1"/>
  <c r="L868" i="6"/>
  <c r="J868" i="6"/>
  <c r="I1086" i="6" a="1"/>
  <c r="I1086" i="6" s="1"/>
  <c r="L760" i="6"/>
  <c r="J760" i="6"/>
  <c r="K474" i="6"/>
  <c r="M474" i="6"/>
  <c r="J1099" i="6"/>
  <c r="L1099" i="6"/>
  <c r="I1425" i="6" a="1"/>
  <c r="I1425" i="6" s="1"/>
  <c r="K337" i="6"/>
  <c r="M337" i="6"/>
  <c r="K935" i="6"/>
  <c r="M935" i="6"/>
  <c r="M473" i="6"/>
  <c r="K473" i="6"/>
  <c r="L870" i="6"/>
  <c r="J870" i="6"/>
  <c r="I1196" i="6" a="1"/>
  <c r="I1196" i="6" s="1"/>
  <c r="I1537" i="6" a="1"/>
  <c r="I1537" i="6" s="1"/>
  <c r="J1211" i="6"/>
  <c r="L1211" i="6"/>
  <c r="L1918" i="6"/>
  <c r="J1918" i="6"/>
  <c r="K384" i="6"/>
  <c r="M384" i="6"/>
  <c r="K364" i="6"/>
  <c r="M364" i="6"/>
  <c r="J872" i="6"/>
  <c r="L872" i="6"/>
  <c r="I1198" i="6" a="1"/>
  <c r="I1198" i="6" s="1"/>
  <c r="M565" i="6"/>
  <c r="K565" i="6"/>
  <c r="J1039" i="6"/>
  <c r="L1039" i="6"/>
  <c r="I1365" i="6" a="1"/>
  <c r="I1365" i="6" s="1"/>
  <c r="M679" i="6"/>
  <c r="K679" i="6"/>
  <c r="J1245" i="6"/>
  <c r="L1245" i="6"/>
  <c r="I1571" i="6" a="1"/>
  <c r="I1571" i="6" s="1"/>
  <c r="M1449" i="6"/>
  <c r="K1449" i="6"/>
  <c r="K1024" i="6"/>
  <c r="M1024" i="6"/>
  <c r="M1248" i="6"/>
  <c r="K1248" i="6"/>
  <c r="J1625" i="6"/>
  <c r="L1625" i="6"/>
  <c r="I1951" i="6" a="1"/>
  <c r="I1951" i="6" s="1"/>
  <c r="I1903" i="6" a="1"/>
  <c r="I1903" i="6" s="1"/>
  <c r="J1577" i="6"/>
  <c r="L1577" i="6"/>
  <c r="M507" i="6"/>
  <c r="K507" i="6"/>
  <c r="J991" i="6"/>
  <c r="L991" i="6"/>
  <c r="I1317" i="6" a="1"/>
  <c r="I1317" i="6" s="1"/>
  <c r="I1232" i="6" a="1"/>
  <c r="I1232" i="6" s="1"/>
  <c r="L906" i="6"/>
  <c r="J906" i="6"/>
  <c r="J1409" i="6"/>
  <c r="L1409" i="6"/>
  <c r="I1735" i="6" a="1"/>
  <c r="I1735" i="6" s="1"/>
  <c r="M1374" i="6"/>
  <c r="K1374" i="6"/>
  <c r="M360" i="6"/>
  <c r="K360" i="6"/>
  <c r="J873" i="6"/>
  <c r="L873" i="6"/>
  <c r="I1199" i="6" a="1"/>
  <c r="I1199" i="6" s="1"/>
  <c r="L803" i="6"/>
  <c r="J803" i="6"/>
  <c r="I1129" i="6" a="1"/>
  <c r="I1129" i="6" s="1"/>
  <c r="L827" i="6"/>
  <c r="I1153" i="6" a="1"/>
  <c r="I1153" i="6" s="1"/>
  <c r="J827" i="6"/>
  <c r="L737" i="6"/>
  <c r="J737" i="6"/>
  <c r="I1063" i="6" a="1"/>
  <c r="I1063" i="6" s="1"/>
  <c r="M555" i="6"/>
  <c r="K555" i="6"/>
  <c r="M611" i="6"/>
  <c r="K611" i="6"/>
  <c r="M407" i="6"/>
  <c r="K407" i="6"/>
  <c r="M1104" i="6"/>
  <c r="K1104" i="6"/>
  <c r="K361" i="6"/>
  <c r="M361" i="6"/>
  <c r="L732" i="6"/>
  <c r="J732" i="6"/>
  <c r="I1058" i="6" a="1"/>
  <c r="I1058" i="6" s="1"/>
  <c r="K782" i="6"/>
  <c r="M782" i="6"/>
  <c r="I1326" i="6" a="1"/>
  <c r="I1326" i="6" s="1"/>
  <c r="J1000" i="6"/>
  <c r="L1000" i="6"/>
  <c r="J1606" i="6"/>
  <c r="I1932" i="6" a="1"/>
  <c r="I1932" i="6" s="1"/>
  <c r="L1606" i="6"/>
  <c r="K371" i="6"/>
  <c r="M371" i="6"/>
  <c r="M575" i="6"/>
  <c r="K575" i="6"/>
  <c r="K819" i="6"/>
  <c r="M819" i="6"/>
  <c r="L1469" i="6"/>
  <c r="J1469" i="6"/>
  <c r="I1795" i="6" a="1"/>
  <c r="I1795" i="6" s="1"/>
  <c r="M1470" i="6"/>
  <c r="K1470" i="6"/>
  <c r="J1844" i="6"/>
  <c r="L1844" i="6"/>
  <c r="M343" i="6"/>
  <c r="K343" i="6"/>
  <c r="M542" i="6"/>
  <c r="K542" i="6"/>
  <c r="M472" i="6"/>
  <c r="K472" i="6"/>
  <c r="K419" i="6"/>
  <c r="M419" i="6"/>
  <c r="J874" i="6"/>
  <c r="L874" i="6"/>
  <c r="I1200" i="6" a="1"/>
  <c r="I1200" i="6" s="1"/>
  <c r="M556" i="6"/>
  <c r="K556" i="6"/>
  <c r="K927" i="6"/>
  <c r="M927" i="6"/>
  <c r="L890" i="6"/>
  <c r="J890" i="6"/>
  <c r="I1216" i="6" a="1"/>
  <c r="I1216" i="6" s="1"/>
  <c r="K645" i="6"/>
  <c r="M645" i="6"/>
  <c r="K880" i="6"/>
  <c r="M880" i="6"/>
  <c r="J663" i="6"/>
  <c r="I989" i="6" a="1"/>
  <c r="I989" i="6" s="1"/>
  <c r="L663" i="6"/>
  <c r="J1261" i="6"/>
  <c r="L1261" i="6"/>
  <c r="I1587" i="6" a="1"/>
  <c r="I1587" i="6" s="1"/>
  <c r="M551" i="6"/>
  <c r="K551" i="6"/>
  <c r="M763" i="6"/>
  <c r="K763" i="6"/>
  <c r="M641" i="6"/>
  <c r="K641" i="6"/>
  <c r="M885" i="6"/>
  <c r="K885" i="6"/>
  <c r="L738" i="6"/>
  <c r="J738" i="6"/>
  <c r="I1064" i="6" a="1"/>
  <c r="I1064" i="6" s="1"/>
  <c r="L690" i="6"/>
  <c r="J690" i="6"/>
  <c r="I1016" i="6" a="1"/>
  <c r="I1016" i="6" s="1"/>
  <c r="K436" i="6"/>
  <c r="M436" i="6"/>
  <c r="J786" i="6"/>
  <c r="I1112" i="6" a="1"/>
  <c r="I1112" i="6" s="1"/>
  <c r="L786" i="6"/>
  <c r="M964" i="6"/>
  <c r="K964" i="6"/>
  <c r="L1005" i="6"/>
  <c r="J1005" i="6"/>
  <c r="I1331" i="6" a="1"/>
  <c r="I1331" i="6" s="1"/>
  <c r="M1033" i="6"/>
  <c r="K1033" i="6"/>
  <c r="L1775" i="6"/>
  <c r="J1775" i="6"/>
  <c r="M1858" i="6"/>
  <c r="K1858" i="6"/>
  <c r="M1223" i="6"/>
  <c r="K1223" i="6"/>
  <c r="L1514" i="6"/>
  <c r="J1514" i="6"/>
  <c r="I1840" i="6" a="1"/>
  <c r="I1840" i="6" s="1"/>
  <c r="K512" i="6"/>
  <c r="M512" i="6"/>
  <c r="M933" i="6"/>
  <c r="K933" i="6"/>
  <c r="I1159" i="6" a="1"/>
  <c r="I1159" i="6" s="1"/>
  <c r="L833" i="6"/>
  <c r="J833" i="6"/>
  <c r="M907" i="6"/>
  <c r="K907" i="6"/>
  <c r="K1116" i="6"/>
  <c r="M1116" i="6"/>
  <c r="L1132" i="6"/>
  <c r="J1132" i="6"/>
  <c r="I1458" i="6" a="1"/>
  <c r="I1458" i="6" s="1"/>
  <c r="M424" i="6"/>
  <c r="K424" i="6"/>
  <c r="J1481" i="6"/>
  <c r="L1481" i="6"/>
  <c r="I1807" i="6" a="1"/>
  <c r="I1807" i="6" s="1"/>
  <c r="L768" i="6"/>
  <c r="J768" i="6"/>
  <c r="I1094" i="6" a="1"/>
  <c r="I1094" i="6" s="1"/>
  <c r="M592" i="6"/>
  <c r="K592" i="6"/>
  <c r="M709" i="6"/>
  <c r="K709" i="6"/>
  <c r="J850" i="6"/>
  <c r="L850" i="6"/>
  <c r="I1176" i="6" a="1"/>
  <c r="I1176" i="6" s="1"/>
  <c r="I1263" i="6" a="1"/>
  <c r="I1263" i="6" s="1"/>
  <c r="L937" i="6"/>
  <c r="J937" i="6"/>
  <c r="K625" i="6"/>
  <c r="M625" i="6"/>
  <c r="J990" i="6"/>
  <c r="L990" i="6"/>
  <c r="I1316" i="6" a="1"/>
  <c r="I1316" i="6" s="1"/>
  <c r="M598" i="6"/>
  <c r="K598" i="6"/>
  <c r="M647" i="6"/>
  <c r="K647" i="6"/>
  <c r="I1049" i="6" a="1"/>
  <c r="I1049" i="6" s="1"/>
  <c r="L723" i="6"/>
  <c r="J723" i="6"/>
  <c r="M541" i="6"/>
  <c r="K541" i="6"/>
  <c r="I1131" i="6" a="1"/>
  <c r="I1131" i="6" s="1"/>
  <c r="J805" i="6"/>
  <c r="L805" i="6"/>
  <c r="I1167" i="6" a="1"/>
  <c r="I1167" i="6" s="1"/>
  <c r="L841" i="6"/>
  <c r="J841" i="6"/>
  <c r="J1145" i="6"/>
  <c r="I1471" i="6" a="1"/>
  <c r="I1471" i="6" s="1"/>
  <c r="L1145" i="6"/>
  <c r="K889" i="6"/>
  <c r="M889" i="6"/>
  <c r="L1796" i="6"/>
  <c r="J1796" i="6"/>
  <c r="K1442" i="6"/>
  <c r="M1442" i="6"/>
  <c r="K596" i="6"/>
  <c r="M596" i="6"/>
  <c r="L882" i="6"/>
  <c r="J882" i="6"/>
  <c r="I1208" i="6" a="1"/>
  <c r="I1208" i="6" s="1"/>
  <c r="M533" i="6"/>
  <c r="K533" i="6"/>
  <c r="L1253" i="6"/>
  <c r="J1253" i="6"/>
  <c r="I1579" i="6" a="1"/>
  <c r="I1579" i="6" s="1"/>
  <c r="K564" i="6"/>
  <c r="M564" i="6"/>
  <c r="L971" i="6"/>
  <c r="I1297" i="6" a="1"/>
  <c r="I1297" i="6" s="1"/>
  <c r="J971" i="6"/>
  <c r="K462" i="6"/>
  <c r="M462" i="6"/>
  <c r="J1089" i="6"/>
  <c r="L1089" i="6"/>
  <c r="I1415" i="6" a="1"/>
  <c r="I1415" i="6" s="1"/>
  <c r="K1019" i="6"/>
  <c r="M1019" i="6"/>
  <c r="M461" i="6"/>
  <c r="K461" i="6"/>
  <c r="M497" i="6"/>
  <c r="K497" i="6"/>
  <c r="I1217" i="6" a="1"/>
  <c r="I1217" i="6" s="1"/>
  <c r="L891" i="6"/>
  <c r="J891" i="6"/>
  <c r="M837" i="6"/>
  <c r="K837" i="6"/>
  <c r="M1393" i="6"/>
  <c r="K1393" i="6"/>
  <c r="I1676" i="6" a="1"/>
  <c r="I1676" i="6" s="1"/>
  <c r="L1350" i="6"/>
  <c r="J1350" i="6"/>
  <c r="I1900" i="6" a="1"/>
  <c r="I1900" i="6" s="1"/>
  <c r="J1574" i="6"/>
  <c r="L1574" i="6"/>
  <c r="J1681" i="6"/>
  <c r="L1681" i="6"/>
  <c r="K398" i="6"/>
  <c r="M398" i="6"/>
  <c r="K665" i="6"/>
  <c r="M665" i="6"/>
  <c r="K669" i="6"/>
  <c r="M669" i="6"/>
  <c r="K1251" i="6"/>
  <c r="M1251" i="6"/>
  <c r="M1115" i="6"/>
  <c r="K1115" i="6"/>
  <c r="L1616" i="6"/>
  <c r="J1616" i="6"/>
  <c r="I1942" i="6" a="1"/>
  <c r="I1942" i="6" s="1"/>
  <c r="L947" i="6"/>
  <c r="J947" i="6"/>
  <c r="I1273" i="6" a="1"/>
  <c r="I1273" i="6" s="1"/>
  <c r="J1254" i="6"/>
  <c r="L1254" i="6"/>
  <c r="I1580" i="6" a="1"/>
  <c r="I1580" i="6" s="1"/>
  <c r="K862" i="6"/>
  <c r="M862" i="6"/>
  <c r="M567" i="6"/>
  <c r="K567" i="6"/>
  <c r="L1753" i="6"/>
  <c r="J1753" i="6"/>
  <c r="M604" i="6"/>
  <c r="K604" i="6"/>
  <c r="L984" i="6"/>
  <c r="I1310" i="6" a="1"/>
  <c r="I1310" i="6" s="1"/>
  <c r="J984" i="6"/>
  <c r="I1487" i="6" a="1"/>
  <c r="I1487" i="6" s="1"/>
  <c r="L1161" i="6"/>
  <c r="J1161" i="6"/>
  <c r="L1441" i="6"/>
  <c r="J1441" i="6"/>
  <c r="I1767" i="6" a="1"/>
  <c r="I1767" i="6" s="1"/>
  <c r="M856" i="6"/>
  <c r="K856" i="6"/>
  <c r="I1559" i="6" a="1"/>
  <c r="I1559" i="6" s="1"/>
  <c r="L1233" i="6"/>
  <c r="J1233" i="6"/>
  <c r="M363" i="6"/>
  <c r="K363" i="6"/>
  <c r="K831" i="6"/>
  <c r="M831" i="6"/>
  <c r="I1185" i="6" a="1"/>
  <c r="I1185" i="6" s="1"/>
  <c r="L859" i="6"/>
  <c r="J859" i="6"/>
  <c r="M929" i="6"/>
  <c r="K929" i="6"/>
  <c r="I1166" i="6" a="1"/>
  <c r="I1166" i="6" s="1"/>
  <c r="J840" i="6"/>
  <c r="L840" i="6"/>
  <c r="K370" i="6"/>
  <c r="M370" i="6"/>
  <c r="K620" i="6"/>
  <c r="M620" i="6"/>
  <c r="L1228" i="6"/>
  <c r="J1228" i="6"/>
  <c r="I1554" i="6" a="1"/>
  <c r="I1554" i="6" s="1"/>
  <c r="K1284" i="6"/>
  <c r="M1284" i="6"/>
  <c r="M547" i="6"/>
  <c r="K547" i="6"/>
  <c r="M566" i="6"/>
  <c r="K566" i="6"/>
  <c r="J1292" i="6"/>
  <c r="I1618" i="6" a="1"/>
  <c r="I1618" i="6" s="1"/>
  <c r="L1292" i="6"/>
  <c r="L1439" i="6"/>
  <c r="J1439" i="6"/>
  <c r="I1765" i="6" a="1"/>
  <c r="I1765" i="6" s="1"/>
  <c r="J1286" i="6"/>
  <c r="L1286" i="6"/>
  <c r="I1612" i="6" a="1"/>
  <c r="I1612" i="6" s="1"/>
  <c r="L1430" i="6"/>
  <c r="J1430" i="6"/>
  <c r="I1756" i="6" a="1"/>
  <c r="I1756" i="6" s="1"/>
  <c r="J657" i="6"/>
  <c r="L657" i="6"/>
  <c r="I983" i="6" a="1"/>
  <c r="I983" i="6" s="1"/>
  <c r="M570" i="6"/>
  <c r="K570" i="6"/>
  <c r="I1003" i="6" a="1"/>
  <c r="I1003" i="6" s="1"/>
  <c r="L677" i="6"/>
  <c r="J677" i="6"/>
  <c r="M775" i="6"/>
  <c r="K775" i="6"/>
  <c r="J1087" i="6"/>
  <c r="L1087" i="6"/>
  <c r="I1413" i="6" a="1"/>
  <c r="I1413" i="6" s="1"/>
  <c r="M1314" i="6"/>
  <c r="K1314" i="6"/>
  <c r="L1098" i="6"/>
  <c r="J1098" i="6"/>
  <c r="I1424" i="6" a="1"/>
  <c r="I1424" i="6" s="1"/>
  <c r="M615" i="6"/>
  <c r="K615" i="6"/>
  <c r="K1101" i="6"/>
  <c r="M1101" i="6"/>
  <c r="M578" i="6"/>
  <c r="K578" i="6"/>
  <c r="K426" i="6"/>
  <c r="M426" i="6"/>
  <c r="L1035" i="6"/>
  <c r="J1035" i="6"/>
  <c r="I1361" i="6" a="1"/>
  <c r="I1361" i="6" s="1"/>
  <c r="K778" i="6"/>
  <c r="M778" i="6"/>
  <c r="L683" i="6"/>
  <c r="I1009" i="6" a="1"/>
  <c r="I1009" i="6" s="1"/>
  <c r="J683" i="6"/>
  <c r="L970" i="6"/>
  <c r="J970" i="6"/>
  <c r="I1296" i="6" a="1"/>
  <c r="I1296" i="6" s="1"/>
  <c r="L791" i="6"/>
  <c r="J791" i="6"/>
  <c r="I1117" i="6" a="1"/>
  <c r="I1117" i="6" s="1"/>
  <c r="L696" i="6"/>
  <c r="J696" i="6"/>
  <c r="I1022" i="6" a="1"/>
  <c r="I1022" i="6" s="1"/>
  <c r="L946" i="6"/>
  <c r="J946" i="6"/>
  <c r="I1272" i="6" a="1"/>
  <c r="I1272" i="6" s="1"/>
  <c r="M720" i="6"/>
  <c r="K720" i="6"/>
  <c r="M897" i="6"/>
  <c r="K897" i="6"/>
  <c r="K1077" i="6"/>
  <c r="M1077" i="6"/>
  <c r="M957" i="6"/>
  <c r="K957" i="6"/>
  <c r="M395" i="6"/>
  <c r="K395" i="6"/>
  <c r="M562" i="6"/>
  <c r="K562" i="6"/>
  <c r="M691" i="6"/>
  <c r="K691" i="6"/>
  <c r="M924" i="6"/>
  <c r="K924" i="6"/>
  <c r="M966" i="6"/>
  <c r="K966" i="6"/>
  <c r="K1557" i="6"/>
  <c r="M1557" i="6"/>
  <c r="M519" i="6"/>
  <c r="K519" i="6"/>
  <c r="M534" i="6"/>
  <c r="K534" i="6"/>
  <c r="M875" i="6"/>
  <c r="K875" i="6"/>
  <c r="M855" i="6"/>
  <c r="K855" i="6"/>
  <c r="M960" i="6"/>
  <c r="K960" i="6"/>
  <c r="K1165" i="6"/>
  <c r="M1165" i="6"/>
  <c r="M420" i="6"/>
  <c r="K420" i="6"/>
  <c r="M430" i="6"/>
  <c r="K430" i="6"/>
  <c r="K486" i="6"/>
  <c r="M486" i="6"/>
  <c r="I1193" i="6" a="1"/>
  <c r="I1193" i="6" s="1"/>
  <c r="J867" i="6"/>
  <c r="L867" i="6"/>
  <c r="M715" i="6"/>
  <c r="K715" i="6"/>
  <c r="K811" i="6"/>
  <c r="M811" i="6"/>
  <c r="M1259" i="6"/>
  <c r="K1259" i="6"/>
  <c r="K1729" i="6"/>
  <c r="M1729" i="6"/>
  <c r="L697" i="6"/>
  <c r="J697" i="6"/>
  <c r="I1023" i="6" a="1"/>
  <c r="I1023" i="6" s="1"/>
  <c r="K595" i="6"/>
  <c r="M595" i="6"/>
  <c r="M376" i="6"/>
  <c r="K376" i="6"/>
  <c r="K458" i="6"/>
  <c r="M458" i="6"/>
  <c r="L901" i="6"/>
  <c r="J901" i="6"/>
  <c r="I1227" i="6" a="1"/>
  <c r="I1227" i="6" s="1"/>
  <c r="I1154" i="6" a="1"/>
  <c r="I1154" i="6" s="1"/>
  <c r="L828" i="6"/>
  <c r="J828" i="6"/>
  <c r="L1768" i="6"/>
  <c r="J1768" i="6"/>
  <c r="I1124" i="6" a="1"/>
  <c r="I1124" i="6" s="1"/>
  <c r="L798" i="6"/>
  <c r="J798" i="6"/>
  <c r="L1079" i="6"/>
  <c r="J1079" i="6"/>
  <c r="I1405" i="6" a="1"/>
  <c r="I1405" i="6" s="1"/>
  <c r="M531" i="6"/>
  <c r="K531" i="6"/>
  <c r="I1071" i="6" a="1"/>
  <c r="I1071" i="6" s="1"/>
  <c r="J745" i="6"/>
  <c r="L745" i="6"/>
  <c r="K751" i="6"/>
  <c r="M751" i="6"/>
  <c r="K379" i="6"/>
  <c r="M379" i="6"/>
  <c r="M439" i="6"/>
  <c r="K439" i="6"/>
  <c r="K490" i="6"/>
  <c r="M490" i="6"/>
  <c r="M382" i="6"/>
  <c r="K382" i="6"/>
  <c r="M716" i="6"/>
  <c r="K716" i="6"/>
  <c r="K958" i="6"/>
  <c r="M958" i="6"/>
  <c r="K469" i="6"/>
  <c r="M469" i="6"/>
  <c r="I1088" i="6" a="1"/>
  <c r="I1088" i="6" s="1"/>
  <c r="J762" i="6"/>
  <c r="L762" i="6"/>
  <c r="K865" i="6"/>
  <c r="M865" i="6"/>
  <c r="M459" i="6"/>
  <c r="K459" i="6"/>
  <c r="M722" i="6"/>
  <c r="K722" i="6"/>
  <c r="M1182" i="6"/>
  <c r="K1182" i="6"/>
  <c r="J1683" i="6"/>
  <c r="L1683" i="6"/>
  <c r="K706" i="6"/>
  <c r="M706" i="6"/>
  <c r="K1804" i="6"/>
  <c r="M1804" i="6"/>
  <c r="I1875" i="6" a="1"/>
  <c r="I1875" i="6" s="1"/>
  <c r="J1549" i="6"/>
  <c r="L1549" i="6"/>
  <c r="I511" i="4" a="1"/>
  <c r="I511" i="4" s="1"/>
  <c r="J511" i="4" s="1"/>
  <c r="K511" i="4" s="1"/>
  <c r="J413" i="4"/>
  <c r="K413" i="4" s="1"/>
  <c r="J364" i="4"/>
  <c r="K364" i="4" s="1"/>
  <c r="P981" i="4"/>
  <c r="P329" i="4"/>
  <c r="I464" i="4" a="1"/>
  <c r="I464" i="4" s="1"/>
  <c r="P655" i="4"/>
  <c r="L131" i="4"/>
  <c r="J390" i="4"/>
  <c r="K390" i="4" s="1"/>
  <c r="I483" i="4" a="1"/>
  <c r="I483" i="4" s="1"/>
  <c r="J483" i="4" s="1"/>
  <c r="K483" i="4" s="1"/>
  <c r="J338" i="4"/>
  <c r="K338" i="4" s="1"/>
  <c r="J587" i="4"/>
  <c r="K587" i="4" s="1"/>
  <c r="I479" i="4" a="1"/>
  <c r="I479" i="4" s="1"/>
  <c r="J479" i="4" s="1"/>
  <c r="K479" i="4" s="1"/>
  <c r="L237" i="4"/>
  <c r="I392" i="4" a="1"/>
  <c r="I392" i="4" s="1"/>
  <c r="L111" i="4"/>
  <c r="J596" i="4"/>
  <c r="K596" i="4" s="1"/>
  <c r="L286" i="4"/>
  <c r="M130" i="4"/>
  <c r="L130" i="4"/>
  <c r="L66" i="4"/>
  <c r="L29" i="4"/>
  <c r="I550" i="4" a="1"/>
  <c r="I550" i="4" s="1"/>
  <c r="I375" i="4" a="1"/>
  <c r="I375" i="4" s="1"/>
  <c r="J375" i="4" s="1"/>
  <c r="K375" i="4" s="1"/>
  <c r="L85" i="4"/>
  <c r="L142" i="4"/>
  <c r="P1959" i="4"/>
  <c r="J630" i="4"/>
  <c r="K630" i="4" s="1"/>
  <c r="J411" i="4"/>
  <c r="K411" i="4" s="1"/>
  <c r="I598" i="4" a="1"/>
  <c r="I598" i="4" s="1"/>
  <c r="J598" i="4" s="1"/>
  <c r="K598" i="4" s="1"/>
  <c r="I381" i="4" a="1"/>
  <c r="I381" i="4" s="1"/>
  <c r="J381" i="4" s="1"/>
  <c r="K381" i="4" s="1"/>
  <c r="I528" i="4" a="1"/>
  <c r="I528" i="4" s="1"/>
  <c r="J528" i="4" s="1"/>
  <c r="K528" i="4" s="1"/>
  <c r="J480" i="4"/>
  <c r="K480" i="4" s="1"/>
  <c r="I409" i="4" a="1"/>
  <c r="I409" i="4" s="1"/>
  <c r="J409" i="4" s="1"/>
  <c r="K409" i="4" s="1"/>
  <c r="I597" i="4" a="1"/>
  <c r="I597" i="4" s="1"/>
  <c r="J597" i="4" s="1"/>
  <c r="K597" i="4" s="1"/>
  <c r="L81" i="4"/>
  <c r="L303" i="4"/>
  <c r="I649" i="4" a="1"/>
  <c r="I649" i="4" s="1"/>
  <c r="J649" i="4" s="1"/>
  <c r="K649" i="4" s="1"/>
  <c r="I600" i="4" a="1"/>
  <c r="I600" i="4" s="1"/>
  <c r="L116" i="4"/>
  <c r="I428" i="4" a="1"/>
  <c r="I428" i="4" s="1"/>
  <c r="M210" i="4"/>
  <c r="L247" i="4"/>
  <c r="L94" i="4"/>
  <c r="I565" i="4" a="1"/>
  <c r="I565" i="4" s="1"/>
  <c r="J565" i="4" s="1"/>
  <c r="K565" i="4" s="1"/>
  <c r="I561" i="4" a="1"/>
  <c r="I561" i="4" s="1"/>
  <c r="M201" i="4"/>
  <c r="P1307" i="4"/>
  <c r="M157" i="4"/>
  <c r="I377" i="4" a="1"/>
  <c r="I377" i="4" s="1"/>
  <c r="J377" i="4" s="1"/>
  <c r="K377" i="4" s="1"/>
  <c r="I629" i="4" a="1"/>
  <c r="I629" i="4" s="1"/>
  <c r="J629" i="4" s="1"/>
  <c r="K629" i="4" s="1"/>
  <c r="L151" i="4"/>
  <c r="L274" i="4"/>
  <c r="M110" i="4"/>
  <c r="J626" i="4"/>
  <c r="K626" i="4" s="1"/>
  <c r="I457" i="4" a="1"/>
  <c r="I457" i="4" s="1"/>
  <c r="I391" i="4" a="1"/>
  <c r="I391" i="4" s="1"/>
  <c r="J391" i="4" s="1"/>
  <c r="K391" i="4" s="1"/>
  <c r="P1633" i="4"/>
  <c r="I633" i="4" a="1"/>
  <c r="I633" i="4" s="1"/>
  <c r="J633" i="4" s="1"/>
  <c r="K633" i="4" s="1"/>
  <c r="I383" i="4" a="1"/>
  <c r="I383" i="4" s="1"/>
  <c r="J383" i="4" s="1"/>
  <c r="K383" i="4" s="1"/>
  <c r="I601" i="4" a="1"/>
  <c r="I601" i="4" s="1"/>
  <c r="M125" i="4"/>
  <c r="L163" i="4"/>
  <c r="L126" i="4"/>
  <c r="L233" i="4"/>
  <c r="M142" i="4"/>
  <c r="L293" i="4"/>
  <c r="L296" i="4"/>
  <c r="M31" i="4"/>
  <c r="J580" i="4"/>
  <c r="K580" i="4" s="1"/>
  <c r="J653" i="4"/>
  <c r="K653" i="4" s="1"/>
  <c r="J346" i="4"/>
  <c r="K346" i="4" s="1"/>
  <c r="I331" i="4" a="1"/>
  <c r="I331" i="4" s="1"/>
  <c r="J331" i="4" s="1"/>
  <c r="K331" i="4" s="1"/>
  <c r="L272" i="4"/>
  <c r="J632" i="4"/>
  <c r="K632" i="4" s="1"/>
  <c r="J403" i="4"/>
  <c r="K403" i="4" s="1"/>
  <c r="I468" i="4" a="1"/>
  <c r="I468" i="4" s="1"/>
  <c r="J468" i="4" s="1"/>
  <c r="K468" i="4" s="1"/>
  <c r="I350" i="4" a="1"/>
  <c r="I350" i="4" s="1"/>
  <c r="J350" i="4" s="1"/>
  <c r="K350" i="4" s="1"/>
  <c r="J592" i="4"/>
  <c r="K592" i="4" s="1"/>
  <c r="I494" i="4" a="1"/>
  <c r="I494" i="4" s="1"/>
  <c r="I527" i="4" a="1"/>
  <c r="I527" i="4" s="1"/>
  <c r="J341" i="4"/>
  <c r="K341" i="4" s="1"/>
  <c r="L51" i="4"/>
  <c r="L275" i="4"/>
  <c r="I581" i="4" a="1"/>
  <c r="I581" i="4" s="1"/>
  <c r="J452" i="4"/>
  <c r="K452" i="4" s="1"/>
  <c r="L157" i="4"/>
  <c r="L129" i="4"/>
  <c r="L241" i="4"/>
  <c r="I614" i="4" a="1"/>
  <c r="I614" i="4" s="1"/>
  <c r="J614" i="4" s="1"/>
  <c r="K614" i="4" s="1"/>
  <c r="I576" i="4" a="1"/>
  <c r="I576" i="4" s="1"/>
  <c r="J576" i="4" s="1"/>
  <c r="K576" i="4" s="1"/>
  <c r="I564" i="4" a="1"/>
  <c r="I564" i="4" s="1"/>
  <c r="I489" i="4" a="1"/>
  <c r="I489" i="4" s="1"/>
  <c r="L313" i="4"/>
  <c r="I485" i="4" a="1"/>
  <c r="I485" i="4" s="1"/>
  <c r="J485" i="4" s="1"/>
  <c r="K485" i="4" s="1"/>
  <c r="I420" i="4" a="1"/>
  <c r="I420" i="4" s="1"/>
  <c r="J420" i="4" s="1"/>
  <c r="K420" i="4" s="1"/>
  <c r="I521" i="4" a="1"/>
  <c r="I521" i="4" s="1"/>
  <c r="M129" i="4"/>
  <c r="M173" i="4"/>
  <c r="I573" i="4" a="1"/>
  <c r="I573" i="4" s="1"/>
  <c r="J573" i="4" s="1"/>
  <c r="K573" i="4" s="1"/>
  <c r="I569" i="4" a="1"/>
  <c r="I569" i="4" s="1"/>
  <c r="J569" i="4" s="1"/>
  <c r="K569" i="4" s="1"/>
  <c r="I476" i="4" a="1"/>
  <c r="I476" i="4" s="1"/>
  <c r="L311" i="4"/>
  <c r="I611" i="4" a="1"/>
  <c r="I611" i="4" s="1"/>
  <c r="J611" i="4" s="1"/>
  <c r="K611" i="4" s="1"/>
  <c r="I475" i="4" a="1"/>
  <c r="I475" i="4" s="1"/>
  <c r="I355" i="4" a="1"/>
  <c r="I355" i="4" s="1"/>
  <c r="J355" i="4" s="1"/>
  <c r="K355" i="4" s="1"/>
  <c r="L114" i="4"/>
  <c r="J554" i="4"/>
  <c r="K554" i="4" s="1"/>
  <c r="M150" i="4"/>
  <c r="L104" i="4"/>
  <c r="M206" i="4"/>
  <c r="L124" i="4"/>
  <c r="I619" i="4" a="1"/>
  <c r="I619" i="4" s="1"/>
  <c r="J619" i="4" s="1"/>
  <c r="K619" i="4" s="1"/>
  <c r="L265" i="4"/>
  <c r="L31" i="4"/>
  <c r="L45" i="4"/>
  <c r="L315" i="4"/>
  <c r="L146" i="4"/>
  <c r="J394" i="4"/>
  <c r="K394" i="4" s="1"/>
  <c r="M82" i="4"/>
  <c r="K82" i="4"/>
  <c r="M321" i="4"/>
  <c r="K321" i="4"/>
  <c r="M158" i="4"/>
  <c r="K158" i="4"/>
  <c r="M162" i="4"/>
  <c r="K162" i="4"/>
  <c r="M234" i="4"/>
  <c r="K234" i="4"/>
  <c r="M200" i="4"/>
  <c r="K200" i="4"/>
  <c r="M260" i="4"/>
  <c r="K260" i="4"/>
  <c r="M59" i="4"/>
  <c r="K59" i="4"/>
  <c r="M309" i="4"/>
  <c r="K309" i="4"/>
  <c r="M236" i="4"/>
  <c r="K236" i="4"/>
  <c r="M245" i="4"/>
  <c r="K245" i="4"/>
  <c r="M53" i="4"/>
  <c r="K53" i="4"/>
  <c r="M5" i="4"/>
  <c r="K5" i="4"/>
  <c r="M194" i="4"/>
  <c r="K194" i="4"/>
  <c r="M160" i="4"/>
  <c r="K160" i="4"/>
  <c r="M328" i="4"/>
  <c r="K328" i="4"/>
  <c r="M190" i="4"/>
  <c r="K190" i="4"/>
  <c r="M141" i="4"/>
  <c r="K141" i="4"/>
  <c r="L153" i="4"/>
  <c r="I361" i="4" a="1"/>
  <c r="I361" i="4" s="1"/>
  <c r="J546" i="4"/>
  <c r="K546" i="4" s="1"/>
  <c r="M152" i="4"/>
  <c r="K152" i="4"/>
  <c r="J493" i="4"/>
  <c r="K493" i="4" s="1"/>
  <c r="M23" i="4"/>
  <c r="K23" i="4"/>
  <c r="M178" i="4"/>
  <c r="K178" i="4"/>
  <c r="M273" i="4"/>
  <c r="K273" i="4"/>
  <c r="M117" i="4"/>
  <c r="K117" i="4"/>
  <c r="M318" i="4"/>
  <c r="K318" i="4"/>
  <c r="M156" i="4"/>
  <c r="K156" i="4"/>
  <c r="M88" i="4"/>
  <c r="K88" i="4"/>
  <c r="M10" i="4"/>
  <c r="K10" i="4"/>
  <c r="M105" i="4"/>
  <c r="K105" i="4"/>
  <c r="M144" i="4"/>
  <c r="K144" i="4"/>
  <c r="M205" i="4"/>
  <c r="K205" i="4"/>
  <c r="M7" i="4"/>
  <c r="K7" i="4"/>
  <c r="M299" i="4"/>
  <c r="K299" i="4"/>
  <c r="I466" i="4" a="1"/>
  <c r="I466" i="4" s="1"/>
  <c r="J466" i="4" s="1"/>
  <c r="K466" i="4" s="1"/>
  <c r="L206" i="4"/>
  <c r="J482" i="4"/>
  <c r="K482" i="4" s="1"/>
  <c r="L325" i="4"/>
  <c r="L279" i="4"/>
  <c r="I448" i="4" a="1"/>
  <c r="I448" i="4" s="1"/>
  <c r="J448" i="4" s="1"/>
  <c r="K448" i="4" s="1"/>
  <c r="M241" i="4"/>
  <c r="M79" i="4"/>
  <c r="K79" i="4"/>
  <c r="J437" i="4"/>
  <c r="K437" i="4" s="1"/>
  <c r="I654" i="4" a="1"/>
  <c r="I654" i="4" s="1"/>
  <c r="J654" i="4" s="1"/>
  <c r="K654" i="4" s="1"/>
  <c r="J427" i="4"/>
  <c r="K427" i="4" s="1"/>
  <c r="I605" i="4" a="1"/>
  <c r="I605" i="4" s="1"/>
  <c r="J605" i="4" s="1"/>
  <c r="K605" i="4" s="1"/>
  <c r="I514" i="4" a="1"/>
  <c r="I514" i="4" s="1"/>
  <c r="J514" i="4" s="1"/>
  <c r="K514" i="4" s="1"/>
  <c r="I651" i="4" a="1"/>
  <c r="I651" i="4" s="1"/>
  <c r="J651" i="4" s="1"/>
  <c r="K651" i="4" s="1"/>
  <c r="L43" i="4"/>
  <c r="L165" i="4"/>
  <c r="L136" i="4"/>
  <c r="M277" i="4"/>
  <c r="J499" i="4"/>
  <c r="K499" i="4" s="1"/>
  <c r="L302" i="4"/>
  <c r="I369" i="4" a="1"/>
  <c r="I369" i="4" s="1"/>
  <c r="J369" i="4" s="1"/>
  <c r="K369" i="4" s="1"/>
  <c r="J449" i="4"/>
  <c r="K449" i="4" s="1"/>
  <c r="J389" i="4"/>
  <c r="K389" i="4" s="1"/>
  <c r="L323" i="4"/>
  <c r="J552" i="4"/>
  <c r="K552" i="4" s="1"/>
  <c r="J359" i="4"/>
  <c r="K359" i="4" s="1"/>
  <c r="L284" i="4"/>
  <c r="J384" i="4"/>
  <c r="K384" i="4" s="1"/>
  <c r="J335" i="4"/>
  <c r="K335" i="4" s="1"/>
  <c r="I571" i="4" a="1"/>
  <c r="I571" i="4" s="1"/>
  <c r="J571" i="4" s="1"/>
  <c r="K571" i="4" s="1"/>
  <c r="L105" i="4"/>
  <c r="L117" i="4"/>
  <c r="I621" i="4" a="1"/>
  <c r="I621" i="4" s="1"/>
  <c r="J621" i="4" s="1"/>
  <c r="K621" i="4" s="1"/>
  <c r="I365" i="4" a="1"/>
  <c r="I365" i="4" s="1"/>
  <c r="J365" i="4" s="1"/>
  <c r="K365" i="4" s="1"/>
  <c r="J623" i="4"/>
  <c r="K623" i="4" s="1"/>
  <c r="J589" i="4"/>
  <c r="K589" i="4" s="1"/>
  <c r="I508" i="4" a="1"/>
  <c r="I508" i="4" s="1"/>
  <c r="J508" i="4" s="1"/>
  <c r="K508" i="4" s="1"/>
  <c r="J442" i="4"/>
  <c r="K442" i="4" s="1"/>
  <c r="I418" i="4" a="1"/>
  <c r="I418" i="4" s="1"/>
  <c r="J418" i="4" s="1"/>
  <c r="K418" i="4" s="1"/>
  <c r="I532" i="4" a="1"/>
  <c r="I532" i="4" s="1"/>
  <c r="J532" i="4" s="1"/>
  <c r="K532" i="4" s="1"/>
  <c r="I419" i="4" a="1"/>
  <c r="I419" i="4" s="1"/>
  <c r="J419" i="4" s="1"/>
  <c r="K419" i="4" s="1"/>
  <c r="I430" i="4" a="1"/>
  <c r="I430" i="4" s="1"/>
  <c r="J430" i="4" s="1"/>
  <c r="K430" i="4" s="1"/>
  <c r="I388" i="4" a="1"/>
  <c r="I388" i="4" s="1"/>
  <c r="J388" i="4" s="1"/>
  <c r="K388" i="4" s="1"/>
  <c r="I536" i="4" a="1"/>
  <c r="I536" i="4" s="1"/>
  <c r="L137" i="4"/>
  <c r="L305" i="4"/>
  <c r="L28" i="4"/>
  <c r="I463" i="4" a="1"/>
  <c r="I463" i="4" s="1"/>
  <c r="J463" i="4" s="1"/>
  <c r="K463" i="4" s="1"/>
  <c r="I337" i="4" a="1"/>
  <c r="I337" i="4" s="1"/>
  <c r="J337" i="4" s="1"/>
  <c r="K337" i="4" s="1"/>
  <c r="L182" i="4"/>
  <c r="J582" i="4"/>
  <c r="K582" i="4" s="1"/>
  <c r="L191" i="4"/>
  <c r="L62" i="4"/>
  <c r="L44" i="4"/>
  <c r="I622" i="4" a="1"/>
  <c r="I622" i="4" s="1"/>
  <c r="J622" i="4" s="1"/>
  <c r="K622" i="4" s="1"/>
  <c r="L160" i="4"/>
  <c r="L24" i="4"/>
  <c r="J378" i="4"/>
  <c r="K378" i="4" s="1"/>
  <c r="L212" i="4"/>
  <c r="I505" i="4" a="1"/>
  <c r="I505" i="4" s="1"/>
  <c r="J505" i="4" s="1"/>
  <c r="K505" i="4" s="1"/>
  <c r="I645" i="4" a="1"/>
  <c r="I645" i="4" s="1"/>
  <c r="J645" i="4" s="1"/>
  <c r="K645" i="4" s="1"/>
  <c r="J538" i="4"/>
  <c r="K538" i="4" s="1"/>
  <c r="J362" i="4"/>
  <c r="K362" i="4" s="1"/>
  <c r="L229" i="4"/>
  <c r="J525" i="4"/>
  <c r="K525" i="4" s="1"/>
  <c r="I379" i="4" a="1"/>
  <c r="I379" i="4" s="1"/>
  <c r="J379" i="4" s="1"/>
  <c r="K379" i="4" s="1"/>
  <c r="I555" i="4" a="1"/>
  <c r="I555" i="4" s="1"/>
  <c r="J555" i="4" s="1"/>
  <c r="K555" i="4" s="1"/>
  <c r="I517" i="4" a="1"/>
  <c r="I517" i="4" s="1"/>
  <c r="J517" i="4" s="1"/>
  <c r="K517" i="4" s="1"/>
  <c r="L34" i="4"/>
  <c r="I572" i="4" a="1"/>
  <c r="I572" i="4" s="1"/>
  <c r="J572" i="4" s="1"/>
  <c r="K572" i="4" s="1"/>
  <c r="J465" i="4"/>
  <c r="K465" i="4" s="1"/>
  <c r="L318" i="4"/>
  <c r="I354" i="4" a="1"/>
  <c r="I354" i="4" s="1"/>
  <c r="J354" i="4" s="1"/>
  <c r="I530" i="4" a="1"/>
  <c r="I530" i="4" s="1"/>
  <c r="J530" i="4" s="1"/>
  <c r="K530" i="4" s="1"/>
  <c r="L299" i="4"/>
  <c r="L205" i="4"/>
  <c r="I451" i="4" a="1"/>
  <c r="I451" i="4" s="1"/>
  <c r="J451" i="4" s="1"/>
  <c r="K451" i="4" s="1"/>
  <c r="I594" i="4" a="1"/>
  <c r="I594" i="4" s="1"/>
  <c r="J594" i="4" s="1"/>
  <c r="K594" i="4" s="1"/>
  <c r="I486" i="4" a="1"/>
  <c r="I486" i="4" s="1"/>
  <c r="I812" i="4" s="1" a="1"/>
  <c r="I812" i="4" s="1"/>
  <c r="J812" i="4" s="1"/>
  <c r="K812" i="4" s="1"/>
  <c r="L5" i="4"/>
  <c r="L320" i="4"/>
  <c r="L39" i="4"/>
  <c r="I591" i="4" a="1"/>
  <c r="I591" i="4" s="1"/>
  <c r="J591" i="4" s="1"/>
  <c r="J566" i="4"/>
  <c r="K566" i="4" s="1"/>
  <c r="I563" i="4" a="1"/>
  <c r="I563" i="4" s="1"/>
  <c r="J563" i="4" s="1"/>
  <c r="K563" i="4" s="1"/>
  <c r="J515" i="4"/>
  <c r="K515" i="4" s="1"/>
  <c r="I590" i="4" a="1"/>
  <c r="I590" i="4" s="1"/>
  <c r="J590" i="4" s="1"/>
  <c r="K590" i="4" s="1"/>
  <c r="I473" i="4" a="1"/>
  <c r="I473" i="4" s="1"/>
  <c r="J473" i="4" s="1"/>
  <c r="K473" i="4" s="1"/>
  <c r="J351" i="4"/>
  <c r="K351" i="4" s="1"/>
  <c r="L175" i="4"/>
  <c r="I360" i="4" a="1"/>
  <c r="I360" i="4" s="1"/>
  <c r="J360" i="4" s="1"/>
  <c r="K360" i="4" s="1"/>
  <c r="I646" i="4" a="1"/>
  <c r="I646" i="4" s="1"/>
  <c r="J646" i="4" s="1"/>
  <c r="K646" i="4" s="1"/>
  <c r="J600" i="4"/>
  <c r="K600" i="4" s="1"/>
  <c r="L230" i="4"/>
  <c r="L290" i="4"/>
  <c r="I363" i="4" a="1"/>
  <c r="I363" i="4" s="1"/>
  <c r="J363" i="4" s="1"/>
  <c r="K363" i="4" s="1"/>
  <c r="L88" i="4"/>
  <c r="L110" i="4"/>
  <c r="L152" i="4"/>
  <c r="I376" i="4" a="1"/>
  <c r="I376" i="4" s="1"/>
  <c r="L168" i="4"/>
  <c r="L549" i="4"/>
  <c r="L127" i="4"/>
  <c r="I470" i="4" a="1"/>
  <c r="I470" i="4" s="1"/>
  <c r="J470" i="4" s="1"/>
  <c r="K470" i="4" s="1"/>
  <c r="I443" i="4" a="1"/>
  <c r="I443" i="4" s="1"/>
  <c r="J443" i="4" s="1"/>
  <c r="K443" i="4" s="1"/>
  <c r="J405" i="4"/>
  <c r="K405" i="4" s="1"/>
  <c r="L236" i="4"/>
  <c r="L98" i="4"/>
  <c r="L84" i="4"/>
  <c r="I474" i="4" a="1"/>
  <c r="I474" i="4" s="1"/>
  <c r="J474" i="4" s="1"/>
  <c r="K474" i="4" s="1"/>
  <c r="L291" i="4"/>
  <c r="L276" i="4"/>
  <c r="L244" i="4"/>
  <c r="L11" i="4"/>
  <c r="I610" i="4" a="1"/>
  <c r="I610" i="4" s="1"/>
  <c r="J610" i="4" s="1"/>
  <c r="K610" i="4" s="1"/>
  <c r="L18" i="4"/>
  <c r="I531" i="4" a="1"/>
  <c r="I531" i="4" s="1"/>
  <c r="J531" i="4" s="1"/>
  <c r="L144" i="4"/>
  <c r="J553" i="4"/>
  <c r="K553" i="4" s="1"/>
  <c r="I469" i="4" a="1"/>
  <c r="I469" i="4" s="1"/>
  <c r="J469" i="4" s="1"/>
  <c r="K469" i="4" s="1"/>
  <c r="I562" i="4" a="1"/>
  <c r="I562" i="4" s="1"/>
  <c r="J562" i="4" s="1"/>
  <c r="K562" i="4" s="1"/>
  <c r="I410" i="4" a="1"/>
  <c r="I410" i="4" s="1"/>
  <c r="J410" i="4" s="1"/>
  <c r="K410" i="4" s="1"/>
  <c r="I617" i="4" a="1"/>
  <c r="I617" i="4" s="1"/>
  <c r="J617" i="4" s="1"/>
  <c r="K617" i="4" s="1"/>
  <c r="I602" i="4" a="1"/>
  <c r="I602" i="4" s="1"/>
  <c r="J602" i="4" s="1"/>
  <c r="K602" i="4" s="1"/>
  <c r="L91" i="4"/>
  <c r="I344" i="4" a="1"/>
  <c r="I344" i="4" s="1"/>
  <c r="J344" i="4" s="1"/>
  <c r="K344" i="4" s="1"/>
  <c r="I625" i="4" a="1"/>
  <c r="I625" i="4" s="1"/>
  <c r="J625" i="4" s="1"/>
  <c r="K625" i="4" s="1"/>
  <c r="J537" i="4"/>
  <c r="K537" i="4" s="1"/>
  <c r="J454" i="4"/>
  <c r="K454" i="4" s="1"/>
  <c r="I628" i="4" a="1"/>
  <c r="I628" i="4" s="1"/>
  <c r="J628" i="4" s="1"/>
  <c r="K628" i="4" s="1"/>
  <c r="L310" i="4"/>
  <c r="L47" i="4"/>
  <c r="L113" i="4"/>
  <c r="J367" i="4"/>
  <c r="K367" i="4" s="1"/>
  <c r="L37" i="4"/>
  <c r="I414" i="4" a="1"/>
  <c r="I414" i="4" s="1"/>
  <c r="J414" i="4" s="1"/>
  <c r="K414" i="4" s="1"/>
  <c r="I425" i="4" a="1"/>
  <c r="I425" i="4" s="1"/>
  <c r="J425" i="4" s="1"/>
  <c r="K425" i="4" s="1"/>
  <c r="J627" i="4"/>
  <c r="K627" i="4" s="1"/>
  <c r="I502" i="4" a="1"/>
  <c r="I502" i="4" s="1"/>
  <c r="J502" i="4" s="1"/>
  <c r="K502" i="4" s="1"/>
  <c r="I520" i="4" a="1"/>
  <c r="I520" i="4" s="1"/>
  <c r="J520" i="4" s="1"/>
  <c r="K520" i="4" s="1"/>
  <c r="J500" i="4"/>
  <c r="K500" i="4" s="1"/>
  <c r="L155" i="4"/>
  <c r="L287" i="4"/>
  <c r="I636" i="4" a="1"/>
  <c r="I636" i="4" s="1"/>
  <c r="J636" i="4" s="1"/>
  <c r="K636" i="4" s="1"/>
  <c r="L10" i="4"/>
  <c r="J374" i="4"/>
  <c r="K374" i="4" s="1"/>
  <c r="L219" i="4"/>
  <c r="J521" i="4"/>
  <c r="K521" i="4" s="1"/>
  <c r="L99" i="4"/>
  <c r="J652" i="4"/>
  <c r="K652" i="4" s="1"/>
  <c r="J489" i="4"/>
  <c r="K489" i="4" s="1"/>
  <c r="J475" i="4"/>
  <c r="K475" i="4" s="1"/>
  <c r="L221" i="4"/>
  <c r="L185" i="4"/>
  <c r="I336" i="4" a="1"/>
  <c r="I336" i="4" s="1"/>
  <c r="J336" i="4" s="1"/>
  <c r="K336" i="4" s="1"/>
  <c r="I607" i="4" a="1"/>
  <c r="I607" i="4" s="1"/>
  <c r="J607" i="4" s="1"/>
  <c r="K607" i="4" s="1"/>
  <c r="I478" i="4" a="1"/>
  <c r="I478" i="4" s="1"/>
  <c r="J478" i="4" s="1"/>
  <c r="K478" i="4" s="1"/>
  <c r="L123" i="4"/>
  <c r="I557" i="4" a="1"/>
  <c r="I557" i="4" s="1"/>
  <c r="J557" i="4" s="1"/>
  <c r="K557" i="4" s="1"/>
  <c r="J496" i="4"/>
  <c r="K496" i="4" s="1"/>
  <c r="I481" i="4" a="1"/>
  <c r="I481" i="4" s="1"/>
  <c r="J481" i="4" s="1"/>
  <c r="K481" i="4" s="1"/>
  <c r="I613" i="4" a="1"/>
  <c r="I613" i="4" s="1"/>
  <c r="L613" i="4" s="1"/>
  <c r="J393" i="4"/>
  <c r="K393" i="4" s="1"/>
  <c r="L231" i="4"/>
  <c r="I523" i="4" a="1"/>
  <c r="I523" i="4" s="1"/>
  <c r="J523" i="4" s="1"/>
  <c r="K523" i="4" s="1"/>
  <c r="I477" i="4" a="1"/>
  <c r="I477" i="4" s="1"/>
  <c r="J477" i="4" s="1"/>
  <c r="K477" i="4" s="1"/>
  <c r="L483" i="4"/>
  <c r="L156" i="4"/>
  <c r="L202" i="4"/>
  <c r="I436" i="4" a="1"/>
  <c r="I436" i="4" s="1"/>
  <c r="J436" i="4" s="1"/>
  <c r="K436" i="4" s="1"/>
  <c r="I513" i="4" a="1"/>
  <c r="I513" i="4" s="1"/>
  <c r="J513" i="4" s="1"/>
  <c r="K513" i="4" s="1"/>
  <c r="L197" i="4"/>
  <c r="I373" i="4" a="1"/>
  <c r="I373" i="4" s="1"/>
  <c r="J373" i="4" s="1"/>
  <c r="K373" i="4" s="1"/>
  <c r="J366" i="4"/>
  <c r="K366" i="4" s="1"/>
  <c r="L252" i="4"/>
  <c r="L181" i="4"/>
  <c r="L102" i="4"/>
  <c r="L145" i="4"/>
  <c r="I650" i="4" a="1"/>
  <c r="I650" i="4" s="1"/>
  <c r="J650" i="4" s="1"/>
  <c r="K650" i="4" s="1"/>
  <c r="L65" i="4"/>
  <c r="I512" i="4" a="1"/>
  <c r="I512" i="4" s="1"/>
  <c r="J512" i="4" s="1"/>
  <c r="L235" i="4"/>
  <c r="I422" i="4" a="1"/>
  <c r="I422" i="4" s="1"/>
  <c r="J422" i="4" s="1"/>
  <c r="K422" i="4" s="1"/>
  <c r="L23" i="4"/>
  <c r="L187" i="4"/>
  <c r="L112" i="4"/>
  <c r="L7" i="4"/>
  <c r="I701" i="4" a="1"/>
  <c r="I701" i="4" s="1"/>
  <c r="J701" i="4" s="1"/>
  <c r="K701" i="4" s="1"/>
  <c r="I540" i="4" a="1"/>
  <c r="I540" i="4" s="1"/>
  <c r="J540" i="4" s="1"/>
  <c r="K540" i="4" s="1"/>
  <c r="I547" i="4" a="1"/>
  <c r="I547" i="4" s="1"/>
  <c r="J547" i="4" s="1"/>
  <c r="K547" i="4" s="1"/>
  <c r="I631" i="4" a="1"/>
  <c r="I631" i="4" s="1"/>
  <c r="J631" i="4" s="1"/>
  <c r="K631" i="4" s="1"/>
  <c r="J615" i="4"/>
  <c r="K615" i="4" s="1"/>
  <c r="I453" i="4" a="1"/>
  <c r="I453" i="4" s="1"/>
  <c r="J453" i="4" s="1"/>
  <c r="K453" i="4" s="1"/>
  <c r="J476" i="4"/>
  <c r="K476" i="4" s="1"/>
  <c r="I545" i="4" a="1"/>
  <c r="I545" i="4" s="1"/>
  <c r="J545" i="4" s="1"/>
  <c r="K545" i="4" s="1"/>
  <c r="I396" i="4" a="1"/>
  <c r="I396" i="4" s="1"/>
  <c r="J396" i="4" s="1"/>
  <c r="K396" i="4" s="1"/>
  <c r="I501" i="4" a="1"/>
  <c r="I501" i="4" s="1"/>
  <c r="J501" i="4" s="1"/>
  <c r="K501" i="4" s="1"/>
  <c r="I604" i="4" a="1"/>
  <c r="I604" i="4" s="1"/>
  <c r="J604" i="4" s="1"/>
  <c r="K604" i="4" s="1"/>
  <c r="J536" i="4"/>
  <c r="K536" i="4" s="1"/>
  <c r="L122" i="4"/>
  <c r="I507" i="4" a="1"/>
  <c r="I507" i="4" s="1"/>
  <c r="J507" i="4" s="1"/>
  <c r="K507" i="4" s="1"/>
  <c r="L79" i="4"/>
  <c r="I471" i="4" a="1"/>
  <c r="I471" i="4" s="1"/>
  <c r="J471" i="4" s="1"/>
  <c r="K471" i="4" s="1"/>
  <c r="L190" i="4"/>
  <c r="L328" i="4"/>
  <c r="L143" i="4"/>
  <c r="L141" i="4"/>
  <c r="I472" i="4" a="1"/>
  <c r="I472" i="4" s="1"/>
  <c r="J472" i="4" s="1"/>
  <c r="K472" i="4" s="1"/>
  <c r="L149" i="4"/>
  <c r="J353" i="4"/>
  <c r="K353" i="4" s="1"/>
  <c r="L353" i="4"/>
  <c r="I510" i="4" a="1"/>
  <c r="I510" i="4" s="1"/>
  <c r="J510" i="4" s="1"/>
  <c r="K510" i="4" s="1"/>
  <c r="L86" i="4"/>
  <c r="I356" i="4" a="1"/>
  <c r="I356" i="4" s="1"/>
  <c r="J356" i="4" s="1"/>
  <c r="K356" i="4" s="1"/>
  <c r="L283" i="4"/>
  <c r="I461" i="4" a="1"/>
  <c r="I461" i="4" s="1"/>
  <c r="J461" i="4" s="1"/>
  <c r="K461" i="4" s="1"/>
  <c r="L30" i="4"/>
  <c r="J464" i="4"/>
  <c r="K464" i="4" s="1"/>
  <c r="I570" i="4" a="1"/>
  <c r="I570" i="4" s="1"/>
  <c r="J570" i="4" s="1"/>
  <c r="K570" i="4" s="1"/>
  <c r="M208" i="4"/>
  <c r="I534" i="4" a="1"/>
  <c r="I534" i="4" s="1"/>
  <c r="J534" i="4" s="1"/>
  <c r="K534" i="4" s="1"/>
  <c r="J428" i="4"/>
  <c r="K428" i="4" s="1"/>
  <c r="M184" i="4"/>
  <c r="L26" i="4"/>
  <c r="L208" i="4"/>
  <c r="L184" i="4"/>
  <c r="I503" i="4" a="1"/>
  <c r="I503" i="4" s="1"/>
  <c r="J503" i="4" s="1"/>
  <c r="K503" i="4" s="1"/>
  <c r="I412" i="4" a="1"/>
  <c r="I412" i="4" s="1"/>
  <c r="J412" i="4" s="1"/>
  <c r="K412" i="4" s="1"/>
  <c r="J618" i="4"/>
  <c r="K618" i="4" s="1"/>
  <c r="I544" i="4" a="1"/>
  <c r="I544" i="4" s="1"/>
  <c r="J544" i="4" s="1"/>
  <c r="K544" i="4" s="1"/>
  <c r="L194" i="4"/>
  <c r="L14" i="4"/>
  <c r="J372" i="4"/>
  <c r="K372" i="4" s="1"/>
  <c r="J550" i="4"/>
  <c r="K550" i="4" s="1"/>
  <c r="L246" i="4"/>
  <c r="L188" i="4"/>
  <c r="I603" i="4" a="1"/>
  <c r="I603" i="4" s="1"/>
  <c r="J603" i="4" s="1"/>
  <c r="I459" i="4" a="1"/>
  <c r="I459" i="4" s="1"/>
  <c r="J459" i="4" s="1"/>
  <c r="L222" i="4"/>
  <c r="L173" i="4"/>
  <c r="I942" i="4" a="1"/>
  <c r="I942" i="4" s="1"/>
  <c r="J942" i="4" s="1"/>
  <c r="K942" i="4" s="1"/>
  <c r="J593" i="4"/>
  <c r="K593" i="4" s="1"/>
  <c r="J543" i="4"/>
  <c r="K543" i="4" s="1"/>
  <c r="I441" i="4" a="1"/>
  <c r="I441" i="4" s="1"/>
  <c r="J441" i="4" s="1"/>
  <c r="K441" i="4" s="1"/>
  <c r="L100" i="4"/>
  <c r="M135" i="4"/>
  <c r="L218" i="4"/>
  <c r="I647" i="4" a="1"/>
  <c r="I647" i="4" s="1"/>
  <c r="J647" i="4" s="1"/>
  <c r="K647" i="4" s="1"/>
  <c r="J564" i="4"/>
  <c r="K564" i="4" s="1"/>
  <c r="L321" i="4"/>
  <c r="I352" i="4" a="1"/>
  <c r="I352" i="4" s="1"/>
  <c r="J352" i="4" s="1"/>
  <c r="K352" i="4" s="1"/>
  <c r="L177" i="4"/>
  <c r="L53" i="4"/>
  <c r="J376" i="4"/>
  <c r="K376" i="4" s="1"/>
  <c r="I397" i="4" a="1"/>
  <c r="I397" i="4" s="1"/>
  <c r="L397" i="4" s="1"/>
  <c r="I578" i="4" a="1"/>
  <c r="I578" i="4" s="1"/>
  <c r="J578" i="4" s="1"/>
  <c r="K578" i="4" s="1"/>
  <c r="I541" i="4" a="1"/>
  <c r="I541" i="4" s="1"/>
  <c r="J541" i="4" s="1"/>
  <c r="K541" i="4" s="1"/>
  <c r="I340" i="4" a="1"/>
  <c r="I340" i="4" s="1"/>
  <c r="J340" i="4" s="1"/>
  <c r="K340" i="4" s="1"/>
  <c r="J370" i="4"/>
  <c r="L60" i="4"/>
  <c r="L277" i="4"/>
  <c r="L71" i="4"/>
  <c r="L133" i="4"/>
  <c r="J568" i="4"/>
  <c r="K568" i="4" s="1"/>
  <c r="I548" i="4" a="1"/>
  <c r="I548" i="4" s="1"/>
  <c r="J548" i="4" s="1"/>
  <c r="K548" i="4" s="1"/>
  <c r="J458" i="4"/>
  <c r="K458" i="4" s="1"/>
  <c r="L215" i="4"/>
  <c r="L115" i="4"/>
  <c r="I417" i="4" a="1"/>
  <c r="I417" i="4" s="1"/>
  <c r="J417" i="4" s="1"/>
  <c r="K417" i="4" s="1"/>
  <c r="I426" i="4" a="1"/>
  <c r="I426" i="4" s="1"/>
  <c r="J426" i="4" s="1"/>
  <c r="K426" i="4" s="1"/>
  <c r="J421" i="4"/>
  <c r="K421" i="4" s="1"/>
  <c r="I439" i="4" a="1"/>
  <c r="I439" i="4" s="1"/>
  <c r="J439" i="4" s="1"/>
  <c r="K439" i="4" s="1"/>
  <c r="I408" i="4" a="1"/>
  <c r="I408" i="4" s="1"/>
  <c r="J408" i="4" s="1"/>
  <c r="J634" i="4"/>
  <c r="K634" i="4" s="1"/>
  <c r="L135" i="4"/>
  <c r="J575" i="4"/>
  <c r="K575" i="4" s="1"/>
  <c r="L245" i="4"/>
  <c r="L96" i="4"/>
  <c r="L147" i="4"/>
  <c r="M283" i="4"/>
  <c r="L179" i="4"/>
  <c r="J539" i="4"/>
  <c r="K539" i="4" s="1"/>
  <c r="I386" i="4" a="1"/>
  <c r="I386" i="4" s="1"/>
  <c r="J386" i="4" s="1"/>
  <c r="K386" i="4" s="1"/>
  <c r="L278" i="4"/>
  <c r="J440" i="4"/>
  <c r="K440" i="4" s="1"/>
  <c r="J400" i="4"/>
  <c r="K400" i="4" s="1"/>
  <c r="L82" i="4"/>
  <c r="I609" i="4" a="1"/>
  <c r="I609" i="4" s="1"/>
  <c r="L609" i="4" s="1"/>
  <c r="J561" i="4"/>
  <c r="K561" i="4" s="1"/>
  <c r="J581" i="4"/>
  <c r="K581" i="4" s="1"/>
  <c r="J358" i="4"/>
  <c r="K358" i="4" s="1"/>
  <c r="J361" i="4"/>
  <c r="L42" i="4"/>
  <c r="J549" i="4"/>
  <c r="K549" i="4" s="1"/>
  <c r="L161" i="4"/>
  <c r="J161" i="4"/>
  <c r="K161" i="4" s="1"/>
  <c r="L192" i="4"/>
  <c r="J192" i="4"/>
  <c r="K192" i="4" s="1"/>
  <c r="L253" i="4"/>
  <c r="J253" i="4"/>
  <c r="K253" i="4" s="1"/>
  <c r="L61" i="4"/>
  <c r="J61" i="4"/>
  <c r="K61" i="4" s="1"/>
  <c r="L27" i="4"/>
  <c r="J27" i="4"/>
  <c r="K27" i="4" s="1"/>
  <c r="I620" i="4" a="1"/>
  <c r="I620" i="4" s="1"/>
  <c r="J294" i="4"/>
  <c r="K294" i="4" s="1"/>
  <c r="L58" i="4"/>
  <c r="J58" i="4"/>
  <c r="K58" i="4" s="1"/>
  <c r="L297" i="4"/>
  <c r="J297" i="4"/>
  <c r="K297" i="4" s="1"/>
  <c r="L9" i="4"/>
  <c r="J9" i="4"/>
  <c r="K9" i="4" s="1"/>
  <c r="L312" i="4"/>
  <c r="J312" i="4"/>
  <c r="K312" i="4" s="1"/>
  <c r="L70" i="4"/>
  <c r="J392" i="4"/>
  <c r="K392" i="4" s="1"/>
  <c r="M214" i="4"/>
  <c r="L329" i="4"/>
  <c r="J329" i="4"/>
  <c r="J307" i="4"/>
  <c r="L292" i="4"/>
  <c r="J292" i="4"/>
  <c r="K292" i="4" s="1"/>
  <c r="L132" i="4"/>
  <c r="J132" i="4"/>
  <c r="K132" i="4" s="1"/>
  <c r="L6" i="4"/>
  <c r="J6" i="4"/>
  <c r="K6" i="4" s="1"/>
  <c r="L170" i="4"/>
  <c r="J170" i="4"/>
  <c r="K170" i="4" s="1"/>
  <c r="J136" i="4"/>
  <c r="L87" i="4"/>
  <c r="J87" i="4"/>
  <c r="K87" i="4" s="1"/>
  <c r="L38" i="4"/>
  <c r="J38" i="4"/>
  <c r="K38" i="4" s="1"/>
  <c r="J35" i="4"/>
  <c r="K35" i="4" s="1"/>
  <c r="L46" i="4"/>
  <c r="J46" i="4"/>
  <c r="K46" i="4" s="1"/>
  <c r="J68" i="4"/>
  <c r="K68" i="4" s="1"/>
  <c r="J492" i="4"/>
  <c r="K492" i="4" s="1"/>
  <c r="L158" i="4"/>
  <c r="I343" i="4" a="1"/>
  <c r="I343" i="4" s="1"/>
  <c r="J343" i="4" s="1"/>
  <c r="K343" i="4" s="1"/>
  <c r="L214" i="4"/>
  <c r="L211" i="4"/>
  <c r="J211" i="4"/>
  <c r="K211" i="4" s="1"/>
  <c r="L196" i="4"/>
  <c r="J196" i="4"/>
  <c r="K196" i="4" s="1"/>
  <c r="L306" i="4"/>
  <c r="J306" i="4"/>
  <c r="K306" i="4" s="1"/>
  <c r="L128" i="4"/>
  <c r="J128" i="4"/>
  <c r="K128" i="4" s="1"/>
  <c r="L220" i="4"/>
  <c r="J220" i="4"/>
  <c r="K220" i="4" s="1"/>
  <c r="L121" i="4"/>
  <c r="J121" i="4"/>
  <c r="K121" i="4" s="1"/>
  <c r="L72" i="4"/>
  <c r="J72" i="4"/>
  <c r="K72" i="4" s="1"/>
  <c r="J167" i="4"/>
  <c r="L322" i="4"/>
  <c r="J322" i="4"/>
  <c r="K322" i="4" s="1"/>
  <c r="I446" i="4" a="1"/>
  <c r="I446" i="4" s="1"/>
  <c r="J446" i="4" s="1"/>
  <c r="K446" i="4" s="1"/>
  <c r="I402" i="4" a="1"/>
  <c r="I402" i="4" s="1"/>
  <c r="J402" i="4" s="1"/>
  <c r="K402" i="4" s="1"/>
  <c r="J450" i="4"/>
  <c r="K450" i="4" s="1"/>
  <c r="L4" i="4"/>
  <c r="J332" i="4"/>
  <c r="L234" i="4"/>
  <c r="L317" i="4"/>
  <c r="J317" i="4"/>
  <c r="K317" i="4" s="1"/>
  <c r="L12" i="4"/>
  <c r="J12" i="4"/>
  <c r="K12" i="4" s="1"/>
  <c r="J319" i="4"/>
  <c r="I497" i="4" a="1"/>
  <c r="I497" i="4" s="1"/>
  <c r="J171" i="4"/>
  <c r="K171" i="4" s="1"/>
  <c r="J295" i="4"/>
  <c r="K295" i="4" s="1"/>
  <c r="L103" i="4"/>
  <c r="J103" i="4"/>
  <c r="K103" i="4" s="1"/>
  <c r="L54" i="4"/>
  <c r="J54" i="4"/>
  <c r="K54" i="4" s="1"/>
  <c r="L166" i="4"/>
  <c r="J166" i="4"/>
  <c r="K166" i="4" s="1"/>
  <c r="L22" i="4"/>
  <c r="J22" i="4"/>
  <c r="K22" i="4" s="1"/>
  <c r="L261" i="4"/>
  <c r="J261" i="4"/>
  <c r="K261" i="4" s="1"/>
  <c r="L8" i="4"/>
  <c r="J8" i="4"/>
  <c r="K8" i="4" s="1"/>
  <c r="L59" i="4"/>
  <c r="I330" i="4" a="1"/>
  <c r="I330" i="4" s="1"/>
  <c r="J330" i="4" s="1"/>
  <c r="K330" i="4" s="1"/>
  <c r="L76" i="4"/>
  <c r="L203" i="4"/>
  <c r="L304" i="4"/>
  <c r="J304" i="4"/>
  <c r="K304" i="4" s="1"/>
  <c r="L314" i="4"/>
  <c r="J314" i="4"/>
  <c r="K314" i="4" s="1"/>
  <c r="L280" i="4"/>
  <c r="J280" i="4"/>
  <c r="K280" i="4" s="1"/>
  <c r="L298" i="4"/>
  <c r="J298" i="4"/>
  <c r="K298" i="4" s="1"/>
  <c r="L154" i="4"/>
  <c r="J154" i="4"/>
  <c r="L249" i="4"/>
  <c r="J249" i="4"/>
  <c r="K249" i="4" s="1"/>
  <c r="L169" i="4"/>
  <c r="J169" i="4"/>
  <c r="K169" i="4" s="1"/>
  <c r="J527" i="4"/>
  <c r="K527" i="4" s="1"/>
  <c r="J643" i="4"/>
  <c r="K643" i="4" s="1"/>
  <c r="I638" i="4" a="1"/>
  <c r="I638" i="4" s="1"/>
  <c r="J638" i="4" s="1"/>
  <c r="K638" i="4" s="1"/>
  <c r="L120" i="4"/>
  <c r="L17" i="4"/>
  <c r="J380" i="4"/>
  <c r="K380" i="4" s="1"/>
  <c r="L260" i="4"/>
  <c r="I529" i="4" a="1"/>
  <c r="I529" i="4" s="1"/>
  <c r="J529" i="4" s="1"/>
  <c r="K529" i="4" s="1"/>
  <c r="I385" i="4" a="1"/>
  <c r="I385" i="4" s="1"/>
  <c r="J385" i="4" s="1"/>
  <c r="L269" i="4"/>
  <c r="J269" i="4"/>
  <c r="K269" i="4" s="1"/>
  <c r="I584" i="4" a="1"/>
  <c r="I584" i="4" s="1"/>
  <c r="J258" i="4"/>
  <c r="L80" i="4"/>
  <c r="J80" i="4"/>
  <c r="K80" i="4" s="1"/>
  <c r="L289" i="4"/>
  <c r="J289" i="4"/>
  <c r="K289" i="4" s="1"/>
  <c r="I423" i="4" a="1"/>
  <c r="I423" i="4" s="1"/>
  <c r="J97" i="4"/>
  <c r="K97" i="4" s="1"/>
  <c r="I399" i="4" a="1"/>
  <c r="I399" i="4" s="1"/>
  <c r="J73" i="4"/>
  <c r="K73" i="4" s="1"/>
  <c r="L216" i="4"/>
  <c r="J216" i="4"/>
  <c r="L164" i="4"/>
  <c r="J164" i="4"/>
  <c r="K164" i="4" s="1"/>
  <c r="J606" i="4"/>
  <c r="K606" i="4" s="1"/>
  <c r="J457" i="4"/>
  <c r="K457" i="4" s="1"/>
  <c r="I586" i="4" a="1"/>
  <c r="I586" i="4" s="1"/>
  <c r="J586" i="4" s="1"/>
  <c r="K586" i="4" s="1"/>
  <c r="J504" i="4"/>
  <c r="K504" i="4" s="1"/>
  <c r="L257" i="4"/>
  <c r="J257" i="4"/>
  <c r="K257" i="4" s="1"/>
  <c r="L89" i="4"/>
  <c r="J89" i="4"/>
  <c r="K89" i="4" s="1"/>
  <c r="L198" i="4"/>
  <c r="J198" i="4"/>
  <c r="K198" i="4" s="1"/>
  <c r="L263" i="4"/>
  <c r="J263" i="4"/>
  <c r="K263" i="4" s="1"/>
  <c r="L119" i="4"/>
  <c r="J119" i="4"/>
  <c r="I551" i="4" a="1"/>
  <c r="I551" i="4" s="1"/>
  <c r="J225" i="4"/>
  <c r="K225" i="4" s="1"/>
  <c r="L21" i="4"/>
  <c r="J21" i="4"/>
  <c r="K21" i="4" s="1"/>
  <c r="J494" i="4"/>
  <c r="K494" i="4" s="1"/>
  <c r="I635" i="4" a="1"/>
  <c r="I635" i="4" s="1"/>
  <c r="J635" i="4" s="1"/>
  <c r="K635" i="4" s="1"/>
  <c r="L207" i="4"/>
  <c r="J556" i="4"/>
  <c r="K556" i="4" s="1"/>
  <c r="L68" i="4"/>
  <c r="L309" i="4"/>
  <c r="I334" i="4" a="1"/>
  <c r="I334" i="4" s="1"/>
  <c r="J334" i="4" s="1"/>
  <c r="K334" i="4" s="1"/>
  <c r="L259" i="4"/>
  <c r="J259" i="4"/>
  <c r="K259" i="4" s="1"/>
  <c r="L36" i="4"/>
  <c r="J36" i="4"/>
  <c r="K36" i="4" s="1"/>
  <c r="L270" i="4"/>
  <c r="J270" i="4"/>
  <c r="K270" i="4" s="1"/>
  <c r="J300" i="4"/>
  <c r="K300" i="4" s="1"/>
  <c r="L108" i="4"/>
  <c r="J108" i="4"/>
  <c r="K108" i="4" s="1"/>
  <c r="I558" i="4" a="1"/>
  <c r="I558" i="4" s="1"/>
  <c r="J232" i="4"/>
  <c r="K232" i="4" s="1"/>
  <c r="I460" i="4" a="1"/>
  <c r="I460" i="4" s="1"/>
  <c r="J134" i="4"/>
  <c r="K134" i="4" s="1"/>
  <c r="L251" i="4"/>
  <c r="J251" i="4"/>
  <c r="K251" i="4" s="1"/>
  <c r="I588" i="4" a="1"/>
  <c r="I588" i="4" s="1"/>
  <c r="J262" i="4"/>
  <c r="K262" i="4" s="1"/>
  <c r="I533" i="4" a="1"/>
  <c r="I533" i="4" s="1"/>
  <c r="J533" i="4" s="1"/>
  <c r="K533" i="4" s="1"/>
  <c r="I526" i="4" a="1"/>
  <c r="I526" i="4" s="1"/>
  <c r="J526" i="4" s="1"/>
  <c r="K526" i="4" s="1"/>
  <c r="I519" i="4" a="1"/>
  <c r="I519" i="4" s="1"/>
  <c r="J519" i="4" s="1"/>
  <c r="K519" i="4" s="1"/>
  <c r="L176" i="4"/>
  <c r="I347" i="4" a="1"/>
  <c r="I347" i="4" s="1"/>
  <c r="J347" i="4" s="1"/>
  <c r="K347" i="4" s="1"/>
  <c r="L125" i="4"/>
  <c r="J52" i="4"/>
  <c r="L16" i="4"/>
  <c r="J16" i="4"/>
  <c r="K16" i="4" s="1"/>
  <c r="L63" i="4"/>
  <c r="J63" i="4"/>
  <c r="I642" i="4" a="1"/>
  <c r="I642" i="4" s="1"/>
  <c r="J316" i="4"/>
  <c r="J282" i="4"/>
  <c r="K282" i="4" s="1"/>
  <c r="L56" i="4"/>
  <c r="J56" i="4"/>
  <c r="L106" i="4"/>
  <c r="J106" i="4"/>
  <c r="K106" i="4" s="1"/>
  <c r="I491" i="4" a="1"/>
  <c r="I491" i="4" s="1"/>
  <c r="J491" i="4" s="1"/>
  <c r="K491" i="4" s="1"/>
  <c r="I495" i="4" a="1"/>
  <c r="I495" i="4" s="1"/>
  <c r="J495" i="4" s="1"/>
  <c r="K495" i="4" s="1"/>
  <c r="M42" i="4"/>
  <c r="L162" i="4"/>
  <c r="L13" i="4"/>
  <c r="L223" i="4"/>
  <c r="J223" i="4"/>
  <c r="L240" i="4"/>
  <c r="J240" i="4"/>
  <c r="K240" i="4" s="1"/>
  <c r="J199" i="4"/>
  <c r="J101" i="4"/>
  <c r="I398" i="4" a="1"/>
  <c r="I398" i="4" s="1"/>
  <c r="I484" i="4" a="1"/>
  <c r="I484" i="4" s="1"/>
  <c r="J484" i="4" s="1"/>
  <c r="K484" i="4" s="1"/>
  <c r="J612" i="4"/>
  <c r="K612" i="4" s="1"/>
  <c r="J601" i="4"/>
  <c r="K601" i="4" s="1"/>
  <c r="I488" i="4" a="1"/>
  <c r="I488" i="4" s="1"/>
  <c r="J488" i="4" s="1"/>
  <c r="K488" i="4" s="1"/>
  <c r="L268" i="4"/>
  <c r="I368" i="4" a="1"/>
  <c r="I368" i="4" s="1"/>
  <c r="J368" i="4" s="1"/>
  <c r="L200" i="4"/>
  <c r="L193" i="4"/>
  <c r="I339" i="4" a="1"/>
  <c r="I339" i="4" s="1"/>
  <c r="J339" i="4" s="1"/>
  <c r="K339" i="4" s="1"/>
  <c r="L254" i="4"/>
  <c r="J254" i="4"/>
  <c r="K254" i="4" s="1"/>
  <c r="L180" i="4"/>
  <c r="J180" i="4"/>
  <c r="K180" i="4" s="1"/>
  <c r="L327" i="4"/>
  <c r="J327" i="4"/>
  <c r="K327" i="4" s="1"/>
  <c r="L226" i="4"/>
  <c r="J226" i="4"/>
  <c r="K226" i="4" s="1"/>
  <c r="L33" i="4"/>
  <c r="J33" i="4"/>
  <c r="K33" i="4" s="1"/>
  <c r="L20" i="4"/>
  <c r="J20" i="4"/>
  <c r="K20" i="4" s="1"/>
  <c r="I936" i="5" a="1"/>
  <c r="I936" i="5" s="1"/>
  <c r="L610" i="5"/>
  <c r="J610" i="5"/>
  <c r="I860" i="5" a="1"/>
  <c r="I860" i="5" s="1"/>
  <c r="L534" i="5"/>
  <c r="J534" i="5"/>
  <c r="K99" i="5"/>
  <c r="M99" i="5"/>
  <c r="L471" i="5"/>
  <c r="J471" i="5"/>
  <c r="I797" i="5" a="1"/>
  <c r="I797" i="5" s="1"/>
  <c r="M25" i="5"/>
  <c r="K25" i="5"/>
  <c r="L354" i="5"/>
  <c r="J354" i="5"/>
  <c r="I680" i="5" a="1"/>
  <c r="I680" i="5" s="1"/>
  <c r="I822" i="5" a="1"/>
  <c r="I822" i="5" s="1"/>
  <c r="J496" i="5"/>
  <c r="L496" i="5"/>
  <c r="L574" i="5"/>
  <c r="J574" i="5"/>
  <c r="I900" i="5" a="1"/>
  <c r="I900" i="5" s="1"/>
  <c r="M112" i="5"/>
  <c r="K112" i="5"/>
  <c r="K304" i="5"/>
  <c r="M304" i="5"/>
  <c r="K644" i="5"/>
  <c r="M644" i="5"/>
  <c r="M708" i="5"/>
  <c r="K708" i="5"/>
  <c r="M238" i="5"/>
  <c r="K238" i="5"/>
  <c r="K71" i="5"/>
  <c r="M71" i="5"/>
  <c r="J364" i="5"/>
  <c r="L364" i="5"/>
  <c r="I690" i="5" a="1"/>
  <c r="I690" i="5" s="1"/>
  <c r="K326" i="5"/>
  <c r="M326" i="5"/>
  <c r="J1491" i="5"/>
  <c r="L1491" i="5"/>
  <c r="I1817" i="5" a="1"/>
  <c r="I1817" i="5" s="1"/>
  <c r="K168" i="5"/>
  <c r="M168" i="5"/>
  <c r="K175" i="5"/>
  <c r="M175" i="5"/>
  <c r="J895" i="5"/>
  <c r="L895" i="5"/>
  <c r="I1221" i="5" a="1"/>
  <c r="I1221" i="5" s="1"/>
  <c r="J494" i="5"/>
  <c r="L494" i="5"/>
  <c r="I820" i="5" a="1"/>
  <c r="I820" i="5" s="1"/>
  <c r="K103" i="5"/>
  <c r="M103" i="5"/>
  <c r="J859" i="5"/>
  <c r="I1185" i="5" a="1"/>
  <c r="I1185" i="5" s="1"/>
  <c r="L859" i="5"/>
  <c r="J522" i="5"/>
  <c r="L522" i="5"/>
  <c r="I848" i="5" a="1"/>
  <c r="I848" i="5" s="1"/>
  <c r="M5" i="5"/>
  <c r="K5" i="5"/>
  <c r="M642" i="5"/>
  <c r="K642" i="5"/>
  <c r="J1025" i="5"/>
  <c r="L1025" i="5"/>
  <c r="I1351" i="5" a="1"/>
  <c r="I1351" i="5" s="1"/>
  <c r="L791" i="5"/>
  <c r="J791" i="5"/>
  <c r="I1117" i="5" a="1"/>
  <c r="I1117" i="5" s="1"/>
  <c r="K537" i="5"/>
  <c r="M537" i="5"/>
  <c r="K920" i="5"/>
  <c r="M920" i="5"/>
  <c r="J370" i="5"/>
  <c r="I696" i="5" a="1"/>
  <c r="I696" i="5" s="1"/>
  <c r="L370" i="5"/>
  <c r="M411" i="5"/>
  <c r="K411" i="5"/>
  <c r="L429" i="5"/>
  <c r="J429" i="5"/>
  <c r="I755" i="5" a="1"/>
  <c r="I755" i="5" s="1"/>
  <c r="M300" i="5"/>
  <c r="K300" i="5"/>
  <c r="J866" i="5"/>
  <c r="L866" i="5"/>
  <c r="I1192" i="5" a="1"/>
  <c r="I1192" i="5" s="1"/>
  <c r="M255" i="5"/>
  <c r="K255" i="5"/>
  <c r="K210" i="5"/>
  <c r="M210" i="5"/>
  <c r="J801" i="5"/>
  <c r="L801" i="5"/>
  <c r="I1127" i="5" a="1"/>
  <c r="I1127" i="5" s="1"/>
  <c r="K513" i="5"/>
  <c r="M513" i="5"/>
  <c r="M281" i="5"/>
  <c r="K281" i="5"/>
  <c r="M49" i="5"/>
  <c r="K49" i="5"/>
  <c r="K400" i="5"/>
  <c r="M400" i="5"/>
  <c r="K284" i="5"/>
  <c r="M284" i="5"/>
  <c r="K125" i="5"/>
  <c r="M125" i="5"/>
  <c r="K137" i="5"/>
  <c r="M137" i="5"/>
  <c r="M312" i="5"/>
  <c r="K312" i="5"/>
  <c r="M382" i="5"/>
  <c r="K382" i="5"/>
  <c r="K475" i="5"/>
  <c r="M475" i="5"/>
  <c r="J911" i="5"/>
  <c r="I1237" i="5" a="1"/>
  <c r="I1237" i="5" s="1"/>
  <c r="L911" i="5"/>
  <c r="K214" i="5"/>
  <c r="M214" i="5"/>
  <c r="M200" i="5"/>
  <c r="K200" i="5"/>
  <c r="M133" i="5"/>
  <c r="K133" i="5"/>
  <c r="M561" i="5"/>
  <c r="K561" i="5"/>
  <c r="M775" i="5"/>
  <c r="K775" i="5"/>
  <c r="J530" i="5"/>
  <c r="L530" i="5"/>
  <c r="I856" i="5" a="1"/>
  <c r="I856" i="5" s="1"/>
  <c r="L407" i="5"/>
  <c r="J407" i="5"/>
  <c r="I733" i="5" a="1"/>
  <c r="I733" i="5" s="1"/>
  <c r="K287" i="5"/>
  <c r="M287" i="5"/>
  <c r="M489" i="5"/>
  <c r="K489" i="5"/>
  <c r="M634" i="5"/>
  <c r="K634" i="5"/>
  <c r="M1056" i="5"/>
  <c r="K1056" i="5"/>
  <c r="K268" i="5"/>
  <c r="M268" i="5"/>
  <c r="K57" i="5"/>
  <c r="M57" i="5"/>
  <c r="M29" i="5"/>
  <c r="K29" i="5"/>
  <c r="K351" i="5"/>
  <c r="M351" i="5"/>
  <c r="M613" i="5"/>
  <c r="K613" i="5"/>
  <c r="J926" i="5"/>
  <c r="I1252" i="5" a="1"/>
  <c r="I1252" i="5" s="1"/>
  <c r="L926" i="5"/>
  <c r="K292" i="5"/>
  <c r="M292" i="5"/>
  <c r="M8" i="5"/>
  <c r="K8" i="5"/>
  <c r="M477" i="5"/>
  <c r="K477" i="5"/>
  <c r="J813" i="5"/>
  <c r="L813" i="5"/>
  <c r="I1139" i="5" a="1"/>
  <c r="I1139" i="5" s="1"/>
  <c r="M829" i="5"/>
  <c r="K829" i="5"/>
  <c r="K1281" i="5"/>
  <c r="M1281" i="5"/>
  <c r="K235" i="5"/>
  <c r="M235" i="5"/>
  <c r="J599" i="5"/>
  <c r="L599" i="5"/>
  <c r="I925" i="5" a="1"/>
  <c r="I925" i="5" s="1"/>
  <c r="M245" i="5"/>
  <c r="K245" i="5"/>
  <c r="M444" i="5"/>
  <c r="K444" i="5"/>
  <c r="K596" i="5"/>
  <c r="M596" i="5"/>
  <c r="K849" i="5"/>
  <c r="M849" i="5"/>
  <c r="L1528" i="5"/>
  <c r="J1528" i="5"/>
  <c r="I1854" i="5" a="1"/>
  <c r="I1854" i="5" s="1"/>
  <c r="M70" i="5"/>
  <c r="K70" i="5"/>
  <c r="M401" i="5"/>
  <c r="K401" i="5"/>
  <c r="L969" i="5"/>
  <c r="I1295" i="5" a="1"/>
  <c r="I1295" i="5" s="1"/>
  <c r="J969" i="5"/>
  <c r="K735" i="5"/>
  <c r="M735" i="5"/>
  <c r="K1387" i="5"/>
  <c r="M1387" i="5"/>
  <c r="K811" i="5"/>
  <c r="M811" i="5"/>
  <c r="K254" i="5"/>
  <c r="M254" i="5"/>
  <c r="M180" i="5"/>
  <c r="K180" i="5"/>
  <c r="L830" i="5"/>
  <c r="J830" i="5"/>
  <c r="I1156" i="5" a="1"/>
  <c r="I1156" i="5" s="1"/>
  <c r="L1032" i="5"/>
  <c r="J1032" i="5"/>
  <c r="I1358" i="5" a="1"/>
  <c r="I1358" i="5" s="1"/>
  <c r="M565" i="5"/>
  <c r="K565" i="5"/>
  <c r="K308" i="5"/>
  <c r="M308" i="5"/>
  <c r="M194" i="5"/>
  <c r="K194" i="5"/>
  <c r="I954" i="5" a="1"/>
  <c r="I954" i="5" s="1"/>
  <c r="L628" i="5"/>
  <c r="J628" i="5"/>
  <c r="M181" i="5"/>
  <c r="K181" i="5"/>
  <c r="M603" i="5"/>
  <c r="K603" i="5"/>
  <c r="K776" i="5"/>
  <c r="M776" i="5"/>
  <c r="K1092" i="5"/>
  <c r="M1092" i="5"/>
  <c r="K881" i="5"/>
  <c r="M881" i="5"/>
  <c r="J367" i="5"/>
  <c r="L367" i="5"/>
  <c r="I693" i="5" a="1"/>
  <c r="I693" i="5" s="1"/>
  <c r="K153" i="5"/>
  <c r="M153" i="5"/>
  <c r="I796" i="5" a="1"/>
  <c r="I796" i="5" s="1"/>
  <c r="J470" i="5"/>
  <c r="L470" i="5"/>
  <c r="K320" i="5"/>
  <c r="M320" i="5"/>
  <c r="M150" i="5"/>
  <c r="K150" i="5"/>
  <c r="L347" i="5"/>
  <c r="J347" i="5"/>
  <c r="I673" i="5" a="1"/>
  <c r="I673" i="5" s="1"/>
  <c r="J1583" i="5"/>
  <c r="I1909" i="5" a="1"/>
  <c r="I1909" i="5" s="1"/>
  <c r="L1583" i="5"/>
  <c r="L597" i="5"/>
  <c r="I923" i="5" a="1"/>
  <c r="I923" i="5" s="1"/>
  <c r="J597" i="5"/>
  <c r="K269" i="5"/>
  <c r="M269" i="5"/>
  <c r="M310" i="5"/>
  <c r="K310" i="5"/>
  <c r="J810" i="5"/>
  <c r="L810" i="5"/>
  <c r="I1136" i="5" a="1"/>
  <c r="I1136" i="5" s="1"/>
  <c r="K436" i="5"/>
  <c r="M436" i="5"/>
  <c r="M395" i="5"/>
  <c r="K395" i="5"/>
  <c r="J943" i="5"/>
  <c r="L943" i="5"/>
  <c r="I1269" i="5" a="1"/>
  <c r="I1269" i="5" s="1"/>
  <c r="I1785" i="5" a="1"/>
  <c r="I1785" i="5" s="1"/>
  <c r="J1459" i="5"/>
  <c r="L1459" i="5"/>
  <c r="L758" i="5"/>
  <c r="J758" i="5"/>
  <c r="I1084" i="5" a="1"/>
  <c r="I1084" i="5" s="1"/>
  <c r="J638" i="5"/>
  <c r="L638" i="5"/>
  <c r="I964" i="5" a="1"/>
  <c r="I964" i="5" s="1"/>
  <c r="K131" i="5"/>
  <c r="M131" i="5"/>
  <c r="K505" i="5"/>
  <c r="M505" i="5"/>
  <c r="I1282" i="5" a="1"/>
  <c r="I1282" i="5" s="1"/>
  <c r="L956" i="5"/>
  <c r="J956" i="5"/>
  <c r="K876" i="5"/>
  <c r="M876" i="5"/>
  <c r="M1102" i="5"/>
  <c r="K1102" i="5"/>
  <c r="K243" i="5"/>
  <c r="M243" i="5"/>
  <c r="K280" i="5"/>
  <c r="M280" i="5"/>
  <c r="M42" i="5"/>
  <c r="K42" i="5"/>
  <c r="I701" i="5" a="1"/>
  <c r="I701" i="5" s="1"/>
  <c r="L375" i="5"/>
  <c r="J375" i="5"/>
  <c r="K61" i="5"/>
  <c r="M61" i="5"/>
  <c r="M647" i="5"/>
  <c r="K647" i="5"/>
  <c r="K572" i="5"/>
  <c r="M572" i="5"/>
  <c r="M305" i="5"/>
  <c r="K305" i="5"/>
  <c r="K122" i="5"/>
  <c r="M122" i="5"/>
  <c r="K218" i="5"/>
  <c r="M218" i="5"/>
  <c r="L815" i="5"/>
  <c r="J815" i="5"/>
  <c r="I1141" i="5" a="1"/>
  <c r="I1141" i="5" s="1"/>
  <c r="M437" i="5"/>
  <c r="K437" i="5"/>
  <c r="J960" i="5"/>
  <c r="I1286" i="5" a="1"/>
  <c r="I1286" i="5" s="1"/>
  <c r="L960" i="5"/>
  <c r="I1514" i="5" a="1"/>
  <c r="I1514" i="5" s="1"/>
  <c r="J1188" i="5"/>
  <c r="L1188" i="5"/>
  <c r="I1708" i="5" a="1"/>
  <c r="I1708" i="5" s="1"/>
  <c r="L1382" i="5"/>
  <c r="J1382" i="5"/>
  <c r="K232" i="5"/>
  <c r="M232" i="5"/>
  <c r="K143" i="5"/>
  <c r="M143" i="5"/>
  <c r="J383" i="5"/>
  <c r="I709" i="5" a="1"/>
  <c r="I709" i="5" s="1"/>
  <c r="L383" i="5"/>
  <c r="J939" i="5"/>
  <c r="I1265" i="5" a="1"/>
  <c r="I1265" i="5" s="1"/>
  <c r="L939" i="5"/>
  <c r="K698" i="5"/>
  <c r="M698" i="5"/>
  <c r="I1686" i="5" a="1"/>
  <c r="I1686" i="5" s="1"/>
  <c r="J1360" i="5"/>
  <c r="L1360" i="5"/>
  <c r="L1705" i="5"/>
  <c r="J1705" i="5"/>
  <c r="M313" i="5"/>
  <c r="K313" i="5"/>
  <c r="K155" i="5"/>
  <c r="M155" i="5"/>
  <c r="K15" i="5"/>
  <c r="M15" i="5"/>
  <c r="L803" i="5"/>
  <c r="I1129" i="5" a="1"/>
  <c r="I1129" i="5" s="1"/>
  <c r="J803" i="5"/>
  <c r="I1203" i="5" a="1"/>
  <c r="I1203" i="5" s="1"/>
  <c r="L877" i="5"/>
  <c r="J877" i="5"/>
  <c r="K487" i="5"/>
  <c r="M487" i="5"/>
  <c r="K823" i="5"/>
  <c r="M823" i="5"/>
  <c r="J1607" i="5"/>
  <c r="L1607" i="5"/>
  <c r="I1933" i="5" a="1"/>
  <c r="I1933" i="5" s="1"/>
  <c r="I712" i="5" a="1"/>
  <c r="I712" i="5" s="1"/>
  <c r="L386" i="5"/>
  <c r="J386" i="5"/>
  <c r="M279" i="5"/>
  <c r="K279" i="5"/>
  <c r="K189" i="5"/>
  <c r="M189" i="5"/>
  <c r="M570" i="5"/>
  <c r="K570" i="5"/>
  <c r="J1175" i="5"/>
  <c r="L1175" i="5"/>
  <c r="I1501" i="5" a="1"/>
  <c r="I1501" i="5" s="1"/>
  <c r="M35" i="5"/>
  <c r="K35" i="5"/>
  <c r="M174" i="5"/>
  <c r="K174" i="5"/>
  <c r="M643" i="5"/>
  <c r="K643" i="5"/>
  <c r="M931" i="5"/>
  <c r="K931" i="5"/>
  <c r="K318" i="5"/>
  <c r="M318" i="5"/>
  <c r="I725" i="5" a="1"/>
  <c r="I725" i="5" s="1"/>
  <c r="L399" i="5"/>
  <c r="J399" i="5"/>
  <c r="L417" i="5"/>
  <c r="J417" i="5"/>
  <c r="I743" i="5" a="1"/>
  <c r="I743" i="5" s="1"/>
  <c r="K164" i="5"/>
  <c r="M164" i="5"/>
  <c r="J1005" i="5"/>
  <c r="L1005" i="5"/>
  <c r="I1331" i="5" a="1"/>
  <c r="I1331" i="5" s="1"/>
  <c r="M762" i="5"/>
  <c r="K762" i="5"/>
  <c r="I1463" i="5" a="1"/>
  <c r="I1463" i="5" s="1"/>
  <c r="L1137" i="5"/>
  <c r="J1137" i="5"/>
  <c r="I832" i="5" a="1"/>
  <c r="I832" i="5" s="1"/>
  <c r="L506" i="5"/>
  <c r="J506" i="5"/>
  <c r="K213" i="5"/>
  <c r="M213" i="5"/>
  <c r="M6" i="5"/>
  <c r="K6" i="5"/>
  <c r="K184" i="5"/>
  <c r="M184" i="5"/>
  <c r="K75" i="5"/>
  <c r="M75" i="5"/>
  <c r="K528" i="5"/>
  <c r="M528" i="5"/>
  <c r="L897" i="5"/>
  <c r="J897" i="5"/>
  <c r="I1223" i="5" a="1"/>
  <c r="I1223" i="5" s="1"/>
  <c r="L891" i="5"/>
  <c r="J891" i="5"/>
  <c r="I1217" i="5" a="1"/>
  <c r="I1217" i="5" s="1"/>
  <c r="M1106" i="5"/>
  <c r="K1106" i="5"/>
  <c r="M94" i="5"/>
  <c r="K94" i="5"/>
  <c r="K227" i="5"/>
  <c r="M227" i="5"/>
  <c r="K191" i="5"/>
  <c r="M191" i="5"/>
  <c r="L749" i="5"/>
  <c r="J749" i="5"/>
  <c r="I1075" i="5" a="1"/>
  <c r="I1075" i="5" s="1"/>
  <c r="M786" i="5"/>
  <c r="K786" i="5"/>
  <c r="J1207" i="5"/>
  <c r="L1207" i="5"/>
  <c r="I1533" i="5" a="1"/>
  <c r="I1533" i="5" s="1"/>
  <c r="M41" i="5"/>
  <c r="K41" i="5"/>
  <c r="I874" i="5" a="1"/>
  <c r="I874" i="5" s="1"/>
  <c r="L548" i="5"/>
  <c r="J548" i="5"/>
  <c r="K108" i="5"/>
  <c r="M108" i="5"/>
  <c r="I1268" i="5" a="1"/>
  <c r="I1268" i="5" s="1"/>
  <c r="J942" i="5"/>
  <c r="L942" i="5"/>
  <c r="K612" i="5"/>
  <c r="M612" i="5"/>
  <c r="I1263" i="5" a="1"/>
  <c r="I1263" i="5" s="1"/>
  <c r="L937" i="5"/>
  <c r="J937" i="5"/>
  <c r="K199" i="5"/>
  <c r="M199" i="5"/>
  <c r="K34" i="5"/>
  <c r="M34" i="5"/>
  <c r="K93" i="5"/>
  <c r="M93" i="5"/>
  <c r="K342" i="5"/>
  <c r="M342" i="5"/>
  <c r="K521" i="5"/>
  <c r="M521" i="5"/>
  <c r="M953" i="5"/>
  <c r="K953" i="5"/>
  <c r="L714" i="5"/>
  <c r="J714" i="5"/>
  <c r="I1040" i="5" a="1"/>
  <c r="I1040" i="5" s="1"/>
  <c r="J590" i="5"/>
  <c r="L590" i="5"/>
  <c r="I916" i="5" a="1"/>
  <c r="I916" i="5" s="1"/>
  <c r="K288" i="5"/>
  <c r="M288" i="5"/>
  <c r="K12" i="5"/>
  <c r="M12" i="5"/>
  <c r="K117" i="5"/>
  <c r="M117" i="5"/>
  <c r="K264" i="5"/>
  <c r="M264" i="5"/>
  <c r="J777" i="5"/>
  <c r="L777" i="5"/>
  <c r="I1103" i="5" a="1"/>
  <c r="I1103" i="5" s="1"/>
  <c r="K545" i="5"/>
  <c r="M545" i="5"/>
  <c r="K717" i="5"/>
  <c r="M717" i="5"/>
  <c r="I1754" i="5" a="1"/>
  <c r="I1754" i="5" s="1"/>
  <c r="L1428" i="5"/>
  <c r="J1428" i="5"/>
  <c r="M109" i="5"/>
  <c r="K109" i="5"/>
  <c r="K480" i="5"/>
  <c r="M480" i="5"/>
  <c r="I1299" i="5" a="1"/>
  <c r="I1299" i="5" s="1"/>
  <c r="J973" i="5"/>
  <c r="L973" i="5"/>
  <c r="L1305" i="5"/>
  <c r="J1305" i="5"/>
  <c r="I1631" i="5" a="1"/>
  <c r="I1631" i="5" s="1"/>
  <c r="M270" i="5"/>
  <c r="K270" i="5"/>
  <c r="K107" i="5"/>
  <c r="M107" i="5"/>
  <c r="L448" i="5"/>
  <c r="J448" i="5"/>
  <c r="I774" i="5" a="1"/>
  <c r="I774" i="5" s="1"/>
  <c r="K202" i="5"/>
  <c r="M202" i="5"/>
  <c r="M1229" i="5"/>
  <c r="K1229" i="5"/>
  <c r="M124" i="5"/>
  <c r="K124" i="5"/>
  <c r="K428" i="5"/>
  <c r="M428" i="5"/>
  <c r="K517" i="5"/>
  <c r="M517" i="5"/>
  <c r="L1024" i="5"/>
  <c r="J1024" i="5"/>
  <c r="I1350" i="5" a="1"/>
  <c r="I1350" i="5" s="1"/>
  <c r="K1125" i="5"/>
  <c r="M1125" i="5"/>
  <c r="I745" i="5" a="1"/>
  <c r="I745" i="5" s="1"/>
  <c r="L419" i="5"/>
  <c r="J419" i="5"/>
  <c r="J639" i="5"/>
  <c r="L639" i="5"/>
  <c r="I965" i="5" a="1"/>
  <c r="I965" i="5" s="1"/>
  <c r="M605" i="5"/>
  <c r="K605" i="5"/>
  <c r="I1481" i="5" a="1"/>
  <c r="I1481" i="5" s="1"/>
  <c r="J1155" i="5"/>
  <c r="L1155" i="5"/>
  <c r="M163" i="5"/>
  <c r="K163" i="5"/>
  <c r="K237" i="5"/>
  <c r="M237" i="5"/>
  <c r="L424" i="5"/>
  <c r="J424" i="5"/>
  <c r="I750" i="5" a="1"/>
  <c r="I750" i="5" s="1"/>
  <c r="M46" i="5"/>
  <c r="K46" i="5"/>
  <c r="M345" i="5"/>
  <c r="K345" i="5"/>
  <c r="I1096" i="5" a="1"/>
  <c r="I1096" i="5" s="1"/>
  <c r="L770" i="5"/>
  <c r="J770" i="5"/>
  <c r="I1248" i="5" a="1"/>
  <c r="I1248" i="5" s="1"/>
  <c r="L922" i="5"/>
  <c r="J922" i="5"/>
  <c r="M1063" i="5"/>
  <c r="K1063" i="5"/>
  <c r="M97" i="5"/>
  <c r="K97" i="5"/>
  <c r="I1297" i="5" a="1"/>
  <c r="I1297" i="5" s="1"/>
  <c r="L971" i="5"/>
  <c r="J971" i="5"/>
  <c r="J416" i="5"/>
  <c r="L416" i="5"/>
  <c r="I742" i="5" a="1"/>
  <c r="I742" i="5" s="1"/>
  <c r="K88" i="5"/>
  <c r="M88" i="5"/>
  <c r="M104" i="5"/>
  <c r="K104" i="5"/>
  <c r="I927" i="5" a="1"/>
  <c r="I927" i="5" s="1"/>
  <c r="J601" i="5"/>
  <c r="L601" i="5"/>
  <c r="K547" i="5"/>
  <c r="M547" i="5"/>
  <c r="M421" i="5"/>
  <c r="K421" i="5"/>
  <c r="K1233" i="5"/>
  <c r="M1233" i="5"/>
  <c r="L580" i="5"/>
  <c r="J580" i="5"/>
  <c r="I906" i="5" a="1"/>
  <c r="I906" i="5" s="1"/>
  <c r="K234" i="5"/>
  <c r="M234" i="5"/>
  <c r="I792" i="5" a="1"/>
  <c r="I792" i="5" s="1"/>
  <c r="L466" i="5"/>
  <c r="J466" i="5"/>
  <c r="I836" i="5" a="1"/>
  <c r="I836" i="5" s="1"/>
  <c r="L510" i="5"/>
  <c r="J510" i="5"/>
  <c r="M450" i="5"/>
  <c r="K450" i="5"/>
  <c r="J854" i="5"/>
  <c r="L854" i="5"/>
  <c r="I1180" i="5" a="1"/>
  <c r="I1180" i="5" s="1"/>
  <c r="M571" i="5"/>
  <c r="K571" i="5"/>
  <c r="M1079" i="5"/>
  <c r="K1079" i="5"/>
  <c r="I746" i="5" a="1"/>
  <c r="I746" i="5" s="1"/>
  <c r="J420" i="5"/>
  <c r="L420" i="5"/>
  <c r="K152" i="5"/>
  <c r="M152" i="5"/>
  <c r="L456" i="5"/>
  <c r="J456" i="5"/>
  <c r="I782" i="5" a="1"/>
  <c r="I782" i="5" s="1"/>
  <c r="M546" i="5"/>
  <c r="K546" i="5"/>
  <c r="M598" i="5"/>
  <c r="K598" i="5"/>
  <c r="I1744" i="5" a="1"/>
  <c r="I1744" i="5" s="1"/>
  <c r="L1418" i="5"/>
  <c r="J1418" i="5"/>
  <c r="M198" i="5"/>
  <c r="K198" i="5"/>
  <c r="L646" i="5"/>
  <c r="J646" i="5"/>
  <c r="I972" i="5" a="1"/>
  <c r="I972" i="5" s="1"/>
  <c r="I760" i="5" a="1"/>
  <c r="I760" i="5" s="1"/>
  <c r="L434" i="5"/>
  <c r="J434" i="5"/>
  <c r="M391" i="5"/>
  <c r="K391" i="5"/>
  <c r="M627" i="5"/>
  <c r="K627" i="5"/>
  <c r="L938" i="5"/>
  <c r="J938" i="5"/>
  <c r="I1264" i="5" a="1"/>
  <c r="I1264" i="5" s="1"/>
  <c r="I1780" i="5" a="1"/>
  <c r="I1780" i="5" s="1"/>
  <c r="L1454" i="5"/>
  <c r="J1454" i="5"/>
  <c r="J595" i="5"/>
  <c r="L595" i="5"/>
  <c r="I921" i="5" a="1"/>
  <c r="I921" i="5" s="1"/>
  <c r="M146" i="5"/>
  <c r="K146" i="5"/>
  <c r="K794" i="5"/>
  <c r="M794" i="5"/>
  <c r="J1279" i="5"/>
  <c r="L1279" i="5"/>
  <c r="I1605" i="5" a="1"/>
  <c r="I1605" i="5" s="1"/>
  <c r="M388" i="5"/>
  <c r="K388" i="5"/>
  <c r="K334" i="5"/>
  <c r="M334" i="5"/>
  <c r="J614" i="5"/>
  <c r="L614" i="5"/>
  <c r="I940" i="5" a="1"/>
  <c r="I940" i="5" s="1"/>
  <c r="L443" i="5"/>
  <c r="J443" i="5"/>
  <c r="I769" i="5" a="1"/>
  <c r="I769" i="5" s="1"/>
  <c r="L457" i="5"/>
  <c r="J457" i="5"/>
  <c r="I783" i="5" a="1"/>
  <c r="I783" i="5" s="1"/>
  <c r="M451" i="5"/>
  <c r="K451" i="5"/>
  <c r="J871" i="5"/>
  <c r="L871" i="5"/>
  <c r="I1197" i="5" a="1"/>
  <c r="I1197" i="5" s="1"/>
  <c r="L667" i="5"/>
  <c r="J667" i="5"/>
  <c r="I993" i="5" a="1"/>
  <c r="I993" i="5" s="1"/>
  <c r="L929" i="5"/>
  <c r="J929" i="5"/>
  <c r="I1255" i="5" a="1"/>
  <c r="I1255" i="5" s="1"/>
  <c r="I812" i="5" a="1"/>
  <c r="I812" i="5" s="1"/>
  <c r="L486" i="5"/>
  <c r="J486" i="5"/>
  <c r="I932" i="5" a="1"/>
  <c r="I932" i="5" s="1"/>
  <c r="L606" i="5"/>
  <c r="J606" i="5"/>
  <c r="I761" i="5" a="1"/>
  <c r="I761" i="5" s="1"/>
  <c r="J435" i="5"/>
  <c r="L435" i="5"/>
  <c r="M219" i="5"/>
  <c r="K219" i="5"/>
  <c r="J442" i="5"/>
  <c r="L442" i="5"/>
  <c r="I768" i="5" a="1"/>
  <c r="I768" i="5" s="1"/>
  <c r="K584" i="5"/>
  <c r="M584" i="5"/>
  <c r="I1224" i="5" a="1"/>
  <c r="I1224" i="5" s="1"/>
  <c r="L898" i="5"/>
  <c r="J898" i="5"/>
  <c r="M59" i="5"/>
  <c r="K59" i="5"/>
  <c r="K10" i="5"/>
  <c r="M10" i="5"/>
  <c r="L433" i="5"/>
  <c r="J433" i="5"/>
  <c r="I759" i="5" a="1"/>
  <c r="I759" i="5" s="1"/>
  <c r="I870" i="5" a="1"/>
  <c r="I870" i="5" s="1"/>
  <c r="L544" i="5"/>
  <c r="J544" i="5"/>
  <c r="M516" i="5"/>
  <c r="K516" i="5"/>
  <c r="M594" i="5"/>
  <c r="K594" i="5"/>
  <c r="K944" i="5"/>
  <c r="M944" i="5"/>
  <c r="L1555" i="5"/>
  <c r="J1555" i="5"/>
  <c r="I1881" i="5" a="1"/>
  <c r="I1881" i="5" s="1"/>
  <c r="K319" i="5"/>
  <c r="M319" i="5"/>
  <c r="L469" i="5"/>
  <c r="J469" i="5"/>
  <c r="I795" i="5" a="1"/>
  <c r="I795" i="5" s="1"/>
  <c r="M289" i="5"/>
  <c r="K289" i="5"/>
  <c r="M277" i="5"/>
  <c r="K277" i="5"/>
  <c r="M485" i="5"/>
  <c r="K485" i="5"/>
  <c r="K171" i="5"/>
  <c r="M171" i="5"/>
  <c r="K119" i="5"/>
  <c r="M119" i="5"/>
  <c r="M229" i="5"/>
  <c r="K229" i="5"/>
  <c r="M359" i="5"/>
  <c r="K359" i="5"/>
  <c r="K445" i="5"/>
  <c r="M445" i="5"/>
  <c r="M1142" i="5"/>
  <c r="K1142" i="5"/>
  <c r="L360" i="5"/>
  <c r="J360" i="5"/>
  <c r="I686" i="5" a="1"/>
  <c r="I686" i="5" s="1"/>
  <c r="L563" i="5"/>
  <c r="J563" i="5"/>
  <c r="I889" i="5" a="1"/>
  <c r="I889" i="5" s="1"/>
  <c r="K98" i="5"/>
  <c r="M98" i="5"/>
  <c r="I772" i="5" a="1"/>
  <c r="I772" i="5" s="1"/>
  <c r="L446" i="5"/>
  <c r="J446" i="5"/>
  <c r="K13" i="5"/>
  <c r="M13" i="5"/>
  <c r="K515" i="5"/>
  <c r="M515" i="5"/>
  <c r="K377" i="5"/>
  <c r="M377" i="5"/>
  <c r="M831" i="5"/>
  <c r="K831" i="5"/>
  <c r="K1222" i="5"/>
  <c r="M1222" i="5"/>
  <c r="K303" i="5"/>
  <c r="M303" i="5"/>
  <c r="M265" i="5"/>
  <c r="K265" i="5"/>
  <c r="M128" i="5"/>
  <c r="K128" i="5"/>
  <c r="M286" i="5"/>
  <c r="K286" i="5"/>
  <c r="K662" i="5"/>
  <c r="M662" i="5"/>
  <c r="M645" i="5"/>
  <c r="K645" i="5"/>
  <c r="M753" i="5"/>
  <c r="K753" i="5"/>
  <c r="I1499" i="5" a="1"/>
  <c r="I1499" i="5" s="1"/>
  <c r="L1173" i="5"/>
  <c r="J1173" i="5"/>
  <c r="K85" i="5"/>
  <c r="M85" i="5"/>
  <c r="K172" i="5"/>
  <c r="M172" i="5"/>
  <c r="L430" i="5"/>
  <c r="J430" i="5"/>
  <c r="I756" i="5" a="1"/>
  <c r="I756" i="5" s="1"/>
  <c r="K275" i="5"/>
  <c r="M275" i="5"/>
  <c r="M353" i="5"/>
  <c r="K353" i="5"/>
  <c r="K493" i="5"/>
  <c r="M493" i="5"/>
  <c r="K322" i="5"/>
  <c r="M322" i="5"/>
  <c r="M140" i="5"/>
  <c r="K140" i="5"/>
  <c r="M206" i="5"/>
  <c r="K206" i="5"/>
  <c r="K368" i="5"/>
  <c r="M368" i="5"/>
  <c r="K573" i="5"/>
  <c r="M573" i="5"/>
  <c r="M997" i="5"/>
  <c r="K997" i="5"/>
  <c r="I818" i="5" a="1"/>
  <c r="I818" i="5" s="1"/>
  <c r="L492" i="5"/>
  <c r="J492" i="5"/>
  <c r="I804" i="5" a="1"/>
  <c r="I804" i="5" s="1"/>
  <c r="L478" i="5"/>
  <c r="J478" i="5"/>
  <c r="J553" i="5"/>
  <c r="L553" i="5"/>
  <c r="I879" i="5" a="1"/>
  <c r="I879" i="5" s="1"/>
  <c r="M130" i="5"/>
  <c r="K130" i="5"/>
  <c r="K126" i="5"/>
  <c r="M126" i="5"/>
  <c r="M481" i="5"/>
  <c r="K481" i="5"/>
  <c r="J872" i="5"/>
  <c r="L872" i="5"/>
  <c r="I1198" i="5" a="1"/>
  <c r="I1198" i="5" s="1"/>
  <c r="J1112" i="5"/>
  <c r="L1112" i="5"/>
  <c r="I1438" i="5" a="1"/>
  <c r="I1438" i="5" s="1"/>
  <c r="M917" i="5"/>
  <c r="K917" i="5"/>
  <c r="K290" i="5"/>
  <c r="M290" i="5"/>
  <c r="M68" i="5"/>
  <c r="K68" i="5"/>
  <c r="M149" i="5"/>
  <c r="K149" i="5"/>
  <c r="J583" i="5"/>
  <c r="I909" i="5" a="1"/>
  <c r="I909" i="5" s="1"/>
  <c r="L583" i="5"/>
  <c r="M526" i="5"/>
  <c r="K526" i="5"/>
  <c r="M907" i="5"/>
  <c r="K907" i="5"/>
  <c r="M1128" i="5"/>
  <c r="K1128" i="5"/>
  <c r="L525" i="5"/>
  <c r="I851" i="5" a="1"/>
  <c r="I851" i="5" s="1"/>
  <c r="J525" i="5"/>
  <c r="K64" i="5"/>
  <c r="M64" i="5"/>
  <c r="M197" i="5"/>
  <c r="K197" i="5"/>
  <c r="K464" i="5"/>
  <c r="M464" i="5"/>
  <c r="M365" i="5"/>
  <c r="K365" i="5"/>
  <c r="K558" i="5"/>
  <c r="M558" i="5"/>
  <c r="L660" i="5"/>
  <c r="J660" i="5"/>
  <c r="I986" i="5" a="1"/>
  <c r="I986" i="5" s="1"/>
  <c r="J1681" i="5"/>
  <c r="L1681" i="5"/>
  <c r="K160" i="5"/>
  <c r="M160" i="5"/>
  <c r="K158" i="5"/>
  <c r="M158" i="5"/>
  <c r="M100" i="5"/>
  <c r="K100" i="5"/>
  <c r="K491" i="5"/>
  <c r="M491" i="5"/>
  <c r="I1132" i="5" a="1"/>
  <c r="I1132" i="5" s="1"/>
  <c r="L806" i="5"/>
  <c r="J806" i="5"/>
  <c r="K766" i="5"/>
  <c r="M766" i="5"/>
  <c r="M979" i="5"/>
  <c r="K979" i="5"/>
  <c r="K9" i="5"/>
  <c r="M9" i="5"/>
  <c r="M557" i="5"/>
  <c r="K557" i="5"/>
  <c r="K247" i="5"/>
  <c r="M247" i="5"/>
  <c r="L615" i="5"/>
  <c r="J615" i="5"/>
  <c r="I941" i="5" a="1"/>
  <c r="I941" i="5" s="1"/>
  <c r="K67" i="5"/>
  <c r="M67" i="5"/>
  <c r="I1080" i="5" a="1"/>
  <c r="I1080" i="5" s="1"/>
  <c r="L754" i="5"/>
  <c r="J754" i="5"/>
  <c r="M668" i="5"/>
  <c r="K668" i="5"/>
  <c r="L933" i="5"/>
  <c r="I1259" i="5" a="1"/>
  <c r="I1259" i="5" s="1"/>
  <c r="J933" i="5"/>
  <c r="K72" i="5"/>
  <c r="M72" i="5"/>
  <c r="M278" i="5"/>
  <c r="K278" i="5"/>
  <c r="L771" i="5"/>
  <c r="J771" i="5"/>
  <c r="I1097" i="5" a="1"/>
  <c r="I1097" i="5" s="1"/>
  <c r="L1306" i="5"/>
  <c r="J1306" i="5"/>
  <c r="I1632" i="5" a="1"/>
  <c r="I1632" i="5" s="1"/>
  <c r="I1794" i="5" a="1"/>
  <c r="I1794" i="5" s="1"/>
  <c r="L1468" i="5"/>
  <c r="J1468" i="5"/>
  <c r="K203" i="5"/>
  <c r="M203" i="5"/>
  <c r="K154" i="5"/>
  <c r="M154" i="5"/>
  <c r="K120" i="5"/>
  <c r="M120" i="5"/>
  <c r="I665" i="5" a="1"/>
  <c r="I665" i="5" s="1"/>
  <c r="L339" i="5"/>
  <c r="J339" i="5"/>
  <c r="M609" i="5"/>
  <c r="K609" i="5"/>
  <c r="I1167" i="5" a="1"/>
  <c r="I1167" i="5" s="1"/>
  <c r="L841" i="5"/>
  <c r="J841" i="5"/>
  <c r="M17" i="5"/>
  <c r="K17" i="5"/>
  <c r="M490" i="5"/>
  <c r="K490" i="5"/>
  <c r="I1525" i="5" a="1"/>
  <c r="I1525" i="5" s="1"/>
  <c r="J1199" i="5"/>
  <c r="L1199" i="5"/>
  <c r="M847" i="5"/>
  <c r="K847" i="5"/>
  <c r="K16" i="5"/>
  <c r="M16" i="5"/>
  <c r="K632" i="5"/>
  <c r="M632" i="5"/>
  <c r="J747" i="5"/>
  <c r="L747" i="5"/>
  <c r="I1073" i="5" a="1"/>
  <c r="I1073" i="5" s="1"/>
  <c r="J819" i="5"/>
  <c r="L819" i="5"/>
  <c r="I1145" i="5" a="1"/>
  <c r="I1145" i="5" s="1"/>
  <c r="J1559" i="5"/>
  <c r="L1559" i="5"/>
  <c r="I1885" i="5" a="1"/>
  <c r="I1885" i="5" s="1"/>
  <c r="K311" i="5"/>
  <c r="M311" i="5"/>
  <c r="K173" i="5"/>
  <c r="M173" i="5"/>
  <c r="M325" i="5"/>
  <c r="K325" i="5"/>
  <c r="I1020" i="5" a="1"/>
  <c r="I1020" i="5" s="1"/>
  <c r="L694" i="5"/>
  <c r="J694" i="5"/>
  <c r="K497" i="5"/>
  <c r="M497" i="5"/>
  <c r="L1083" i="5"/>
  <c r="J1083" i="5"/>
  <c r="I1409" i="5" a="1"/>
  <c r="I1409" i="5" s="1"/>
  <c r="I1731" i="5" a="1"/>
  <c r="I1731" i="5" s="1"/>
  <c r="L1405" i="5"/>
  <c r="J1405" i="5"/>
  <c r="J439" i="5"/>
  <c r="I765" i="5" a="1"/>
  <c r="I765" i="5" s="1"/>
  <c r="L439" i="5"/>
  <c r="M166" i="5"/>
  <c r="K166" i="5"/>
  <c r="M550" i="5"/>
  <c r="K550" i="5"/>
  <c r="L1119" i="5"/>
  <c r="J1119" i="5"/>
  <c r="I1445" i="5" a="1"/>
  <c r="I1445" i="5" s="1"/>
  <c r="J1147" i="5"/>
  <c r="L1147" i="5"/>
  <c r="I1473" i="5" a="1"/>
  <c r="I1473" i="5" s="1"/>
  <c r="I850" i="5" a="1"/>
  <c r="I850" i="5" s="1"/>
  <c r="L524" i="5"/>
  <c r="J524" i="5"/>
  <c r="L394" i="5"/>
  <c r="J394" i="5"/>
  <c r="I720" i="5" a="1"/>
  <c r="I720" i="5" s="1"/>
  <c r="K230" i="5"/>
  <c r="M230" i="5"/>
  <c r="K161" i="5"/>
  <c r="M161" i="5"/>
  <c r="K177" i="5"/>
  <c r="M177" i="5"/>
  <c r="K257" i="5"/>
  <c r="M257" i="5"/>
  <c r="M577" i="5"/>
  <c r="K577" i="5"/>
  <c r="L957" i="5"/>
  <c r="J957" i="5"/>
  <c r="I1283" i="5" a="1"/>
  <c r="I1283" i="5" s="1"/>
  <c r="M915" i="5"/>
  <c r="K915" i="5"/>
  <c r="M224" i="5"/>
  <c r="K224" i="5"/>
  <c r="K24" i="5"/>
  <c r="M24" i="5"/>
  <c r="J390" i="5"/>
  <c r="L390" i="5"/>
  <c r="I716" i="5" a="1"/>
  <c r="I716" i="5" s="1"/>
  <c r="K225" i="5"/>
  <c r="M225" i="5"/>
  <c r="I1210" i="5" a="1"/>
  <c r="I1210" i="5" s="1"/>
  <c r="J884" i="5"/>
  <c r="L884" i="5"/>
  <c r="L1120" i="5"/>
  <c r="J1120" i="5"/>
  <c r="I1446" i="5" a="1"/>
  <c r="I1446" i="5" s="1"/>
  <c r="M1043" i="5"/>
  <c r="K1043" i="5"/>
  <c r="I1028" i="5" a="1"/>
  <c r="I1028" i="5" s="1"/>
  <c r="L702" i="5"/>
  <c r="J702" i="5"/>
  <c r="J1393" i="5"/>
  <c r="L1393" i="5"/>
  <c r="I1719" i="5" a="1"/>
  <c r="I1719" i="5" s="1"/>
  <c r="L861" i="5"/>
  <c r="I1187" i="5" a="1"/>
  <c r="I1187" i="5" s="1"/>
  <c r="J861" i="5"/>
  <c r="M586" i="5"/>
  <c r="K586" i="5"/>
  <c r="M111" i="5"/>
  <c r="K111" i="5"/>
  <c r="I1107" i="5" a="1"/>
  <c r="I1107" i="5" s="1"/>
  <c r="L781" i="5"/>
  <c r="J781" i="5"/>
  <c r="J883" i="5"/>
  <c r="L883" i="5"/>
  <c r="I1209" i="5" a="1"/>
  <c r="I1209" i="5" s="1"/>
  <c r="M575" i="5"/>
  <c r="K575" i="5"/>
  <c r="M816" i="5"/>
  <c r="K816" i="5"/>
  <c r="K323" i="5"/>
  <c r="M323" i="5"/>
  <c r="K106" i="5"/>
  <c r="M106" i="5"/>
  <c r="M157" i="5"/>
  <c r="K157" i="5"/>
  <c r="L1113" i="5"/>
  <c r="J1113" i="5"/>
  <c r="I1439" i="5" a="1"/>
  <c r="I1439" i="5" s="1"/>
  <c r="M170" i="5"/>
  <c r="K170" i="5"/>
  <c r="I666" i="5" a="1"/>
  <c r="I666" i="5" s="1"/>
  <c r="L340" i="5"/>
  <c r="J340" i="5"/>
  <c r="I855" i="5" a="1"/>
  <c r="I855" i="5" s="1"/>
  <c r="J529" i="5"/>
  <c r="L529" i="5"/>
  <c r="J352" i="5"/>
  <c r="L352" i="5"/>
  <c r="I678" i="5" a="1"/>
  <c r="I678" i="5" s="1"/>
  <c r="L935" i="5"/>
  <c r="I1261" i="5" a="1"/>
  <c r="I1261" i="5" s="1"/>
  <c r="J935" i="5"/>
  <c r="I824" i="5" a="1"/>
  <c r="I824" i="5" s="1"/>
  <c r="J498" i="5"/>
  <c r="L498" i="5"/>
  <c r="K147" i="5"/>
  <c r="M147" i="5"/>
  <c r="L357" i="5"/>
  <c r="J357" i="5"/>
  <c r="I683" i="5" a="1"/>
  <c r="I683" i="5" s="1"/>
  <c r="K330" i="5"/>
  <c r="M330" i="5"/>
  <c r="M474" i="5"/>
  <c r="K474" i="5"/>
  <c r="M1715" i="5"/>
  <c r="K1715" i="5"/>
  <c r="J499" i="5"/>
  <c r="I825" i="5" a="1"/>
  <c r="I825" i="5" s="1"/>
  <c r="L499" i="5"/>
  <c r="K63" i="5"/>
  <c r="M63" i="5"/>
  <c r="M261" i="5"/>
  <c r="K261" i="5"/>
  <c r="I858" i="5" a="1"/>
  <c r="I858" i="5" s="1"/>
  <c r="L532" i="5"/>
  <c r="J532" i="5"/>
  <c r="M402" i="5"/>
  <c r="K402" i="5"/>
  <c r="K757" i="5"/>
  <c r="M757" i="5"/>
  <c r="K1101" i="5"/>
  <c r="M1101" i="5"/>
  <c r="I1649" i="5" a="1"/>
  <c r="I1649" i="5" s="1"/>
  <c r="J1323" i="5"/>
  <c r="L1323" i="5"/>
  <c r="K113" i="5"/>
  <c r="C22" i="2" s="1" a="1"/>
  <c r="C22" i="2" s="1"/>
  <c r="M113" i="5"/>
  <c r="M36" i="5"/>
  <c r="K36" i="5"/>
  <c r="K74" i="5"/>
  <c r="M74" i="5"/>
  <c r="I888" i="5" a="1"/>
  <c r="I888" i="5" s="1"/>
  <c r="J562" i="5"/>
  <c r="L562" i="5"/>
  <c r="K298" i="5"/>
  <c r="M298" i="5"/>
  <c r="I778" i="5" a="1"/>
  <c r="I778" i="5" s="1"/>
  <c r="L452" i="5"/>
  <c r="J452" i="5"/>
  <c r="M552" i="5"/>
  <c r="K552" i="5"/>
  <c r="M793" i="5"/>
  <c r="K793" i="5"/>
  <c r="M955" i="5"/>
  <c r="K955" i="5"/>
  <c r="M821" i="5"/>
  <c r="K821" i="5"/>
  <c r="L1243" i="5"/>
  <c r="J1243" i="5"/>
  <c r="I1569" i="5" a="1"/>
  <c r="I1569" i="5" s="1"/>
  <c r="M83" i="5"/>
  <c r="K83" i="5"/>
  <c r="M315" i="5"/>
  <c r="K315" i="5"/>
  <c r="K141" i="5"/>
  <c r="M141" i="5"/>
  <c r="J556" i="5"/>
  <c r="L556" i="5"/>
  <c r="I882" i="5" a="1"/>
  <c r="I882" i="5" s="1"/>
  <c r="K414" i="5"/>
  <c r="M414" i="5"/>
  <c r="J852" i="5"/>
  <c r="I1178" i="5" a="1"/>
  <c r="I1178" i="5" s="1"/>
  <c r="L852" i="5"/>
  <c r="M631" i="5"/>
  <c r="K631" i="5"/>
  <c r="L453" i="5"/>
  <c r="I779" i="5" a="1"/>
  <c r="I779" i="5" s="1"/>
  <c r="J453" i="5"/>
  <c r="I676" i="5" a="1"/>
  <c r="I676" i="5" s="1"/>
  <c r="L350" i="5"/>
  <c r="J350" i="5"/>
  <c r="M66" i="5"/>
  <c r="K66" i="5"/>
  <c r="L790" i="5"/>
  <c r="J790" i="5"/>
  <c r="I1116" i="5" a="1"/>
  <c r="I1116" i="5" s="1"/>
  <c r="K635" i="5"/>
  <c r="M635" i="5"/>
  <c r="M408" i="5"/>
  <c r="K408" i="5"/>
  <c r="M1067" i="5"/>
  <c r="K1067" i="5"/>
  <c r="L335" i="5"/>
  <c r="J335" i="5"/>
  <c r="I661" i="5" a="1"/>
  <c r="I661" i="5" s="1"/>
  <c r="L842" i="5"/>
  <c r="J842" i="5"/>
  <c r="I1168" i="5" a="1"/>
  <c r="I1168" i="5" s="1"/>
  <c r="L393" i="5"/>
  <c r="J393" i="5"/>
  <c r="I719" i="5" a="1"/>
  <c r="I719" i="5" s="1"/>
  <c r="L994" i="5"/>
  <c r="J994" i="5"/>
  <c r="I1320" i="5" a="1"/>
  <c r="I1320" i="5" s="1"/>
  <c r="M607" i="5"/>
  <c r="K607" i="5"/>
  <c r="I724" i="5" a="1"/>
  <c r="I724" i="5" s="1"/>
  <c r="J398" i="5"/>
  <c r="L398" i="5"/>
  <c r="L333" i="5"/>
  <c r="J333" i="5"/>
  <c r="I659" i="5" a="1"/>
  <c r="I659" i="5" s="1"/>
  <c r="K589" i="5"/>
  <c r="M589" i="5"/>
  <c r="K980" i="5"/>
  <c r="M980" i="5"/>
  <c r="M1391" i="5"/>
  <c r="K1391" i="5"/>
  <c r="I914" i="5" a="1"/>
  <c r="I914" i="5" s="1"/>
  <c r="L588" i="5"/>
  <c r="J588" i="5"/>
  <c r="L438" i="5"/>
  <c r="J438" i="5"/>
  <c r="I764" i="5" a="1"/>
  <c r="I764" i="5" s="1"/>
  <c r="L1157" i="5"/>
  <c r="I1483" i="5" a="1"/>
  <c r="I1483" i="5" s="1"/>
  <c r="J1157" i="5"/>
  <c r="M1356" i="5"/>
  <c r="K1356" i="5"/>
  <c r="M207" i="5"/>
  <c r="K207" i="5"/>
  <c r="M116" i="5"/>
  <c r="K116" i="5"/>
  <c r="K648" i="5"/>
  <c r="M648" i="5"/>
  <c r="M873" i="5"/>
  <c r="K873" i="5"/>
  <c r="M1061" i="5"/>
  <c r="K1061" i="5"/>
  <c r="K295" i="5"/>
  <c r="M295" i="5"/>
  <c r="I1238" i="5" a="1"/>
  <c r="I1238" i="5" s="1"/>
  <c r="L912" i="5"/>
  <c r="J912" i="5"/>
  <c r="M145" i="5"/>
  <c r="K145" i="5"/>
  <c r="M291" i="5"/>
  <c r="K291" i="5"/>
  <c r="K162" i="5"/>
  <c r="M162" i="5"/>
  <c r="K263" i="5"/>
  <c r="M263" i="5"/>
  <c r="J1052" i="5"/>
  <c r="L1052" i="5"/>
  <c r="I1378" i="5" a="1"/>
  <c r="I1378" i="5" s="1"/>
  <c r="I948" i="5" a="1"/>
  <c r="I948" i="5" s="1"/>
  <c r="L622" i="5"/>
  <c r="J622" i="5"/>
  <c r="L447" i="5"/>
  <c r="J447" i="5"/>
  <c r="I773" i="5" a="1"/>
  <c r="I773" i="5" s="1"/>
  <c r="I1143" i="5" a="1"/>
  <c r="I1143" i="5" s="1"/>
  <c r="L817" i="5"/>
  <c r="J817" i="5"/>
  <c r="M467" i="5"/>
  <c r="K467" i="5"/>
  <c r="K1030" i="5"/>
  <c r="M1030" i="5"/>
  <c r="K249" i="5"/>
  <c r="M249" i="5"/>
  <c r="I834" i="5" a="1"/>
  <c r="I834" i="5" s="1"/>
  <c r="L508" i="5"/>
  <c r="J508" i="5"/>
  <c r="M142" i="5"/>
  <c r="K142" i="5"/>
  <c r="K28" i="5"/>
  <c r="M28" i="5"/>
  <c r="M455" i="5"/>
  <c r="K455" i="5"/>
  <c r="M653" i="5"/>
  <c r="K653" i="5"/>
  <c r="I1227" i="5" a="1"/>
  <c r="I1227" i="5" s="1"/>
  <c r="L901" i="5"/>
  <c r="J901" i="5"/>
  <c r="M1165" i="5"/>
  <c r="K1165" i="5"/>
  <c r="K1389" i="5"/>
  <c r="M1389" i="5"/>
  <c r="I975" i="5" a="1"/>
  <c r="I975" i="5" s="1"/>
  <c r="L649" i="5"/>
  <c r="J649" i="5"/>
  <c r="K40" i="5"/>
  <c r="M40" i="5"/>
  <c r="K495" i="5"/>
  <c r="M495" i="5"/>
  <c r="K468" i="5"/>
  <c r="M468" i="5"/>
  <c r="K608" i="5"/>
  <c r="M608" i="5"/>
  <c r="M787" i="5"/>
  <c r="K787" i="5"/>
  <c r="M84" i="5"/>
  <c r="K84" i="5"/>
  <c r="K178" i="5"/>
  <c r="M178" i="5"/>
  <c r="K14" i="5"/>
  <c r="M14" i="5"/>
  <c r="M7" i="5"/>
  <c r="K7" i="5"/>
  <c r="I1048" i="5" a="1"/>
  <c r="I1048" i="5" s="1"/>
  <c r="L722" i="5"/>
  <c r="J722" i="5"/>
  <c r="L885" i="5"/>
  <c r="J885" i="5"/>
  <c r="I1211" i="5" a="1"/>
  <c r="I1211" i="5" s="1"/>
  <c r="J675" i="5"/>
  <c r="L675" i="5"/>
  <c r="I1001" i="5" a="1"/>
  <c r="I1001" i="5" s="1"/>
  <c r="M961" i="5"/>
  <c r="K961" i="5"/>
  <c r="K262" i="5"/>
  <c r="M262" i="5"/>
  <c r="M248" i="5"/>
  <c r="K248" i="5"/>
  <c r="K26" i="5"/>
  <c r="M26" i="5"/>
  <c r="M242" i="5"/>
  <c r="K242" i="5"/>
  <c r="M780" i="5"/>
  <c r="K780" i="5"/>
  <c r="M988" i="5"/>
  <c r="K988" i="5"/>
  <c r="M92" i="5"/>
  <c r="K92" i="5"/>
  <c r="M327" i="5"/>
  <c r="K327" i="5"/>
  <c r="M185" i="5"/>
  <c r="K185" i="5"/>
  <c r="M31" i="5"/>
  <c r="K31" i="5"/>
  <c r="M555" i="5"/>
  <c r="K555" i="5"/>
  <c r="M958" i="5"/>
  <c r="K958" i="5"/>
  <c r="M241" i="5"/>
  <c r="K241" i="5"/>
  <c r="M217" i="5"/>
  <c r="K217" i="5"/>
  <c r="M101" i="5"/>
  <c r="K101" i="5"/>
  <c r="L651" i="5"/>
  <c r="J651" i="5"/>
  <c r="I977" i="5" a="1"/>
  <c r="I977" i="5" s="1"/>
  <c r="L587" i="5"/>
  <c r="J587" i="5"/>
  <c r="I913" i="5" a="1"/>
  <c r="I913" i="5" s="1"/>
  <c r="K427" i="5"/>
  <c r="M427" i="5"/>
  <c r="M695" i="5"/>
  <c r="K695" i="5"/>
  <c r="K283" i="5"/>
  <c r="M283" i="5"/>
  <c r="M148" i="5"/>
  <c r="K148" i="5"/>
  <c r="K236" i="5"/>
  <c r="M236" i="5"/>
  <c r="K258" i="5"/>
  <c r="M258" i="5"/>
  <c r="J878" i="5"/>
  <c r="I1204" i="5" a="1"/>
  <c r="I1204" i="5" s="1"/>
  <c r="L878" i="5"/>
  <c r="K593" i="5"/>
  <c r="M593" i="5"/>
  <c r="M637" i="5"/>
  <c r="K637" i="5"/>
  <c r="K233" i="5"/>
  <c r="M233" i="5"/>
  <c r="M65" i="5"/>
  <c r="K65" i="5"/>
  <c r="K520" i="5"/>
  <c r="M520" i="5"/>
  <c r="K503" i="5"/>
  <c r="M503" i="5"/>
  <c r="M624" i="5"/>
  <c r="K624" i="5"/>
  <c r="K1065" i="5"/>
  <c r="M1065" i="5"/>
  <c r="K127" i="5"/>
  <c r="M127" i="5"/>
  <c r="M132" i="5"/>
  <c r="K132" i="5"/>
  <c r="K27" i="5"/>
  <c r="M27" i="5"/>
  <c r="K802" i="5"/>
  <c r="M802" i="5"/>
  <c r="L1369" i="5"/>
  <c r="I1695" i="5" a="1"/>
  <c r="I1695" i="5" s="1"/>
  <c r="J1369" i="5"/>
  <c r="K376" i="5"/>
  <c r="M376" i="5"/>
  <c r="L385" i="5"/>
  <c r="J385" i="5"/>
  <c r="I711" i="5" a="1"/>
  <c r="I711" i="5" s="1"/>
  <c r="K182" i="5"/>
  <c r="M182" i="5"/>
  <c r="M165" i="5"/>
  <c r="K165" i="5"/>
  <c r="L483" i="5"/>
  <c r="J483" i="5"/>
  <c r="I809" i="5" a="1"/>
  <c r="I809" i="5" s="1"/>
  <c r="M89" i="5"/>
  <c r="K89" i="5"/>
  <c r="M533" i="5"/>
  <c r="K533" i="5"/>
  <c r="M641" i="5"/>
  <c r="K641" i="5"/>
  <c r="K751" i="5"/>
  <c r="M751" i="5"/>
  <c r="J1314" i="5"/>
  <c r="L1314" i="5"/>
  <c r="I1640" i="5" a="1"/>
  <c r="I1640" i="5" s="1"/>
  <c r="L1682" i="5"/>
  <c r="J1682" i="5"/>
  <c r="M201" i="5"/>
  <c r="K201" i="5"/>
  <c r="K20" i="5"/>
  <c r="M20" i="5"/>
  <c r="M336" i="5"/>
  <c r="K336" i="5"/>
  <c r="M623" i="5"/>
  <c r="K623" i="5"/>
  <c r="I1300" i="5" a="1"/>
  <c r="I1300" i="5" s="1"/>
  <c r="J974" i="5"/>
  <c r="L974" i="5"/>
  <c r="M715" i="5"/>
  <c r="K715" i="5"/>
  <c r="L621" i="5"/>
  <c r="J621" i="5"/>
  <c r="I947" i="5" a="1"/>
  <c r="I947" i="5" s="1"/>
  <c r="K48" i="5"/>
  <c r="M48" i="5"/>
  <c r="K373" i="5"/>
  <c r="M373" i="5"/>
  <c r="L734" i="5"/>
  <c r="J734" i="5"/>
  <c r="I1060" i="5" a="1"/>
  <c r="I1060" i="5" s="1"/>
  <c r="J800" i="5"/>
  <c r="I1126" i="5" a="1"/>
  <c r="I1126" i="5" s="1"/>
  <c r="L800" i="5"/>
  <c r="I1610" i="5" a="1"/>
  <c r="I1610" i="5" s="1"/>
  <c r="J1284" i="5"/>
  <c r="L1284" i="5"/>
  <c r="K1741" i="5"/>
  <c r="M1741" i="5"/>
  <c r="J567" i="5"/>
  <c r="L567" i="5"/>
  <c r="I893" i="5" a="1"/>
  <c r="I893" i="5" s="1"/>
  <c r="M90" i="5"/>
  <c r="K90" i="5"/>
  <c r="M169" i="5"/>
  <c r="K169" i="5"/>
  <c r="J514" i="5"/>
  <c r="L514" i="5"/>
  <c r="I840" i="5" a="1"/>
  <c r="I840" i="5" s="1"/>
  <c r="I1054" i="5" a="1"/>
  <c r="I1054" i="5" s="1"/>
  <c r="J728" i="5"/>
  <c r="L728" i="5"/>
  <c r="I1347" i="5" a="1"/>
  <c r="I1347" i="5" s="1"/>
  <c r="J1021" i="5"/>
  <c r="L1021" i="5"/>
  <c r="K730" i="5"/>
  <c r="M730" i="5"/>
  <c r="I1753" i="5" a="1"/>
  <c r="I1753" i="5" s="1"/>
  <c r="J1427" i="5"/>
  <c r="L1427" i="5"/>
  <c r="L1567" i="5"/>
  <c r="I1893" i="5" a="1"/>
  <c r="I1893" i="5" s="1"/>
  <c r="J1567" i="5"/>
  <c r="I688" i="5" a="1"/>
  <c r="I688" i="5" s="1"/>
  <c r="L362" i="5"/>
  <c r="J362" i="5"/>
  <c r="K212" i="5"/>
  <c r="M212" i="5"/>
  <c r="K472" i="5"/>
  <c r="M472" i="5"/>
  <c r="K959" i="5"/>
  <c r="M959" i="5"/>
  <c r="M1451" i="5"/>
  <c r="K1451" i="5"/>
  <c r="M11" i="5"/>
  <c r="K11" i="5"/>
  <c r="M80" i="5"/>
  <c r="K80" i="5"/>
  <c r="I1066" i="5" a="1"/>
  <c r="I1066" i="5" s="1"/>
  <c r="L740" i="5"/>
  <c r="J740" i="5"/>
  <c r="M190" i="5"/>
  <c r="K190" i="5"/>
  <c r="K293" i="5"/>
  <c r="M293" i="5"/>
  <c r="I784" i="5" a="1"/>
  <c r="I784" i="5" s="1"/>
  <c r="L458" i="5"/>
  <c r="J458" i="5"/>
  <c r="J625" i="5"/>
  <c r="L625" i="5"/>
  <c r="I951" i="5" a="1"/>
  <c r="I951" i="5" s="1"/>
  <c r="L392" i="5"/>
  <c r="J392" i="5"/>
  <c r="I718" i="5" a="1"/>
  <c r="I718" i="5" s="1"/>
  <c r="M415" i="5"/>
  <c r="K415" i="5"/>
  <c r="M618" i="5"/>
  <c r="K618" i="5"/>
  <c r="K671" i="5"/>
  <c r="M671" i="5"/>
  <c r="K843" i="5"/>
  <c r="M843" i="5"/>
  <c r="K924" i="5"/>
  <c r="M924" i="5"/>
  <c r="K1270" i="5"/>
  <c r="M1270" i="5"/>
  <c r="M361" i="5"/>
  <c r="K361" i="5"/>
  <c r="L910" i="5"/>
  <c r="J910" i="5"/>
  <c r="I1236" i="5" a="1"/>
  <c r="I1236" i="5" s="1"/>
  <c r="I1191" i="5" a="1"/>
  <c r="I1191" i="5" s="1"/>
  <c r="L865" i="5"/>
  <c r="J865" i="5"/>
  <c r="M535" i="5"/>
  <c r="K535" i="5"/>
  <c r="I736" i="5" a="1"/>
  <c r="I736" i="5" s="1"/>
  <c r="J410" i="5"/>
  <c r="L410" i="5"/>
  <c r="M30" i="5"/>
  <c r="K30" i="5"/>
  <c r="M276" i="5"/>
  <c r="K276" i="5"/>
  <c r="K396" i="5"/>
  <c r="M396" i="5"/>
  <c r="M559" i="5"/>
  <c r="K559" i="5"/>
  <c r="L384" i="5"/>
  <c r="J384" i="5"/>
  <c r="I710" i="5" a="1"/>
  <c r="I710" i="5" s="1"/>
  <c r="M629" i="5"/>
  <c r="K629" i="5"/>
  <c r="K209" i="5"/>
  <c r="M209" i="5"/>
  <c r="K33" i="5"/>
  <c r="M33" i="5"/>
  <c r="K387" i="5"/>
  <c r="M387" i="5"/>
  <c r="M633" i="5"/>
  <c r="K633" i="5"/>
  <c r="L554" i="5"/>
  <c r="J554" i="5"/>
  <c r="I880" i="5" a="1"/>
  <c r="I880" i="5" s="1"/>
  <c r="M32" i="5"/>
  <c r="K32" i="5"/>
  <c r="M18" i="5"/>
  <c r="K18" i="5"/>
  <c r="I928" i="5" a="1"/>
  <c r="I928" i="5" s="1"/>
  <c r="J602" i="5"/>
  <c r="L602" i="5"/>
  <c r="J669" i="5"/>
  <c r="L669" i="5"/>
  <c r="I995" i="5" a="1"/>
  <c r="I995" i="5" s="1"/>
  <c r="M744" i="5"/>
  <c r="K744" i="5"/>
  <c r="L371" i="5"/>
  <c r="J371" i="5"/>
  <c r="I697" i="5" a="1"/>
  <c r="I697" i="5" s="1"/>
  <c r="K118" i="5"/>
  <c r="M118" i="5"/>
  <c r="M183" i="5"/>
  <c r="K183" i="5"/>
  <c r="M196" i="5"/>
  <c r="K196" i="5"/>
  <c r="J568" i="5"/>
  <c r="L568" i="5"/>
  <c r="I894" i="5" a="1"/>
  <c r="I894" i="5" s="1"/>
  <c r="K380" i="5"/>
  <c r="M380" i="5"/>
  <c r="M454" i="5"/>
  <c r="K454" i="5"/>
  <c r="L682" i="5"/>
  <c r="J682" i="5"/>
  <c r="I1008" i="5" a="1"/>
  <c r="I1008" i="5" s="1"/>
  <c r="M294" i="5"/>
  <c r="K294" i="5"/>
  <c r="M205" i="5"/>
  <c r="K205" i="5"/>
  <c r="K404" i="5"/>
  <c r="M404" i="5"/>
  <c r="I1275" i="5" a="1"/>
  <c r="I1275" i="5" s="1"/>
  <c r="J949" i="5"/>
  <c r="L949" i="5"/>
  <c r="M349" i="5"/>
  <c r="K349" i="5"/>
  <c r="K908" i="5"/>
  <c r="M908" i="5"/>
  <c r="I700" i="5" a="1"/>
  <c r="I700" i="5" s="1"/>
  <c r="L374" i="5"/>
  <c r="J374" i="5"/>
  <c r="J511" i="5"/>
  <c r="L511" i="5"/>
  <c r="I837" i="5" a="1"/>
  <c r="I837" i="5" s="1"/>
  <c r="K69" i="5"/>
  <c r="M69" i="5"/>
  <c r="M656" i="5"/>
  <c r="K656" i="5"/>
  <c r="M703" i="5"/>
  <c r="K703" i="5"/>
  <c r="K95" i="5"/>
  <c r="M95" i="5"/>
  <c r="L543" i="5"/>
  <c r="J543" i="5"/>
  <c r="I869" i="5" a="1"/>
  <c r="I869" i="5" s="1"/>
  <c r="K251" i="5"/>
  <c r="M251" i="5"/>
  <c r="M188" i="5"/>
  <c r="K188" i="5"/>
  <c r="I1212" i="5" a="1"/>
  <c r="I1212" i="5" s="1"/>
  <c r="L886" i="5"/>
  <c r="J886" i="5"/>
  <c r="K887" i="5"/>
  <c r="M887" i="5"/>
  <c r="M1241" i="5"/>
  <c r="K1241" i="5"/>
  <c r="M211" i="5"/>
  <c r="K211" i="5"/>
  <c r="M324" i="5"/>
  <c r="K324" i="5"/>
  <c r="L412" i="5"/>
  <c r="J412" i="5"/>
  <c r="I738" i="5" a="1"/>
  <c r="I738" i="5" s="1"/>
  <c r="I864" i="5" a="1"/>
  <c r="I864" i="5" s="1"/>
  <c r="L538" i="5"/>
  <c r="J538" i="5"/>
  <c r="J798" i="5"/>
  <c r="L798" i="5"/>
  <c r="I1124" i="5" a="1"/>
  <c r="I1124" i="5" s="1"/>
  <c r="K500" i="5"/>
  <c r="M500" i="5"/>
  <c r="J919" i="5"/>
  <c r="L919" i="5"/>
  <c r="I1245" i="5" a="1"/>
  <c r="I1245" i="5" s="1"/>
  <c r="I1289" i="5" a="1"/>
  <c r="I1289" i="5" s="1"/>
  <c r="J963" i="5"/>
  <c r="L963" i="5"/>
  <c r="J1285" i="5"/>
  <c r="L1285" i="5"/>
  <c r="I1611" i="5" a="1"/>
  <c r="I1611" i="5" s="1"/>
  <c r="L1777" i="5"/>
  <c r="J1777" i="5"/>
  <c r="J337" i="5"/>
  <c r="I663" i="5" a="1"/>
  <c r="I663" i="5" s="1"/>
  <c r="L337" i="5"/>
  <c r="K39" i="5"/>
  <c r="M39" i="5"/>
  <c r="K316" i="5"/>
  <c r="M316" i="5"/>
  <c r="L406" i="5"/>
  <c r="J406" i="5"/>
  <c r="I732" i="5" a="1"/>
  <c r="I732" i="5" s="1"/>
  <c r="K87" i="5"/>
  <c r="M87" i="5"/>
  <c r="M136" i="5"/>
  <c r="K136" i="5"/>
  <c r="M519" i="5"/>
  <c r="K519" i="5"/>
  <c r="I1172" i="5" a="1"/>
  <c r="I1172" i="5" s="1"/>
  <c r="L846" i="5"/>
  <c r="J846" i="5"/>
  <c r="M341" i="5"/>
  <c r="K341" i="5"/>
  <c r="L950" i="5"/>
  <c r="J950" i="5"/>
  <c r="I1276" i="5" a="1"/>
  <c r="I1276" i="5" s="1"/>
  <c r="K1089" i="5"/>
  <c r="M1089" i="5"/>
  <c r="K110" i="5"/>
  <c r="M110" i="5"/>
  <c r="J619" i="5"/>
  <c r="L619" i="5"/>
  <c r="I945" i="5" a="1"/>
  <c r="I945" i="5" s="1"/>
  <c r="K299" i="5"/>
  <c r="M299" i="5"/>
  <c r="K82" i="5"/>
  <c r="M82" i="5"/>
  <c r="J640" i="5"/>
  <c r="L640" i="5"/>
  <c r="I966" i="5" a="1"/>
  <c r="I966" i="5" s="1"/>
  <c r="I1228" i="5" a="1"/>
  <c r="I1228" i="5" s="1"/>
  <c r="J902" i="5"/>
  <c r="L902" i="5"/>
  <c r="M413" i="5"/>
  <c r="K413" i="5"/>
  <c r="K763" i="5"/>
  <c r="M763" i="5"/>
  <c r="M1713" i="5"/>
  <c r="K1713" i="5"/>
  <c r="M259" i="5"/>
  <c r="K259" i="5"/>
  <c r="K296" i="5"/>
  <c r="M296" i="5"/>
  <c r="K50" i="5"/>
  <c r="M50" i="5"/>
  <c r="M231" i="5"/>
  <c r="K231" i="5"/>
  <c r="I978" i="5" a="1"/>
  <c r="I978" i="5" s="1"/>
  <c r="J652" i="5"/>
  <c r="L652" i="5"/>
  <c r="K541" i="5"/>
  <c r="M541" i="5"/>
  <c r="M523" i="5"/>
  <c r="K523" i="5"/>
  <c r="K691" i="5"/>
  <c r="M691" i="5"/>
  <c r="M228" i="5"/>
  <c r="K228" i="5"/>
  <c r="L1572" i="5"/>
  <c r="J1572" i="5"/>
  <c r="I1898" i="5" a="1"/>
  <c r="I1898" i="5" s="1"/>
  <c r="M44" i="5"/>
  <c r="K44" i="5"/>
  <c r="L381" i="5"/>
  <c r="J381" i="5"/>
  <c r="I707" i="5" a="1"/>
  <c r="I707" i="5" s="1"/>
  <c r="J967" i="5"/>
  <c r="L967" i="5"/>
  <c r="I1293" i="5" a="1"/>
  <c r="I1293" i="5" s="1"/>
  <c r="M737" i="5"/>
  <c r="K737" i="5"/>
  <c r="K896" i="5"/>
  <c r="M896" i="5"/>
  <c r="J527" i="5"/>
  <c r="L527" i="5"/>
  <c r="I853" i="5" a="1"/>
  <c r="I853" i="5" s="1"/>
  <c r="J531" i="5"/>
  <c r="L531" i="5"/>
  <c r="I857" i="5" a="1"/>
  <c r="I857" i="5" s="1"/>
  <c r="K536" i="5"/>
  <c r="M536" i="5"/>
  <c r="L1041" i="5"/>
  <c r="J1041" i="5"/>
  <c r="I1367" i="5" a="1"/>
  <c r="I1367" i="5" s="1"/>
  <c r="L1234" i="5"/>
  <c r="J1234" i="5"/>
  <c r="I1560" i="5" a="1"/>
  <c r="I1560" i="5" s="1"/>
  <c r="K223" i="5"/>
  <c r="M223" i="5"/>
  <c r="K239" i="5"/>
  <c r="M239" i="5"/>
  <c r="M246" i="5"/>
  <c r="K246" i="5"/>
  <c r="K267" i="5"/>
  <c r="M267" i="5"/>
  <c r="M418" i="5"/>
  <c r="K418" i="5"/>
  <c r="L1414" i="5"/>
  <c r="J1414" i="5"/>
  <c r="I1740" i="5" a="1"/>
  <c r="I1740" i="5" s="1"/>
  <c r="L332" i="5"/>
  <c r="J332" i="5"/>
  <c r="I658" i="5" a="1"/>
  <c r="I658" i="5" s="1"/>
  <c r="M77" i="5"/>
  <c r="K77" i="5"/>
  <c r="K37" i="5"/>
  <c r="M37" i="5"/>
  <c r="K409" i="5"/>
  <c r="M409" i="5"/>
  <c r="K560" i="5"/>
  <c r="M560" i="5"/>
  <c r="I1586" i="5" a="1"/>
  <c r="I1586" i="5" s="1"/>
  <c r="J1260" i="5"/>
  <c r="L1260" i="5"/>
  <c r="K845" i="5"/>
  <c r="M845" i="5"/>
  <c r="M159" i="5"/>
  <c r="K159" i="5"/>
  <c r="I976" i="5" a="1"/>
  <c r="I976" i="5" s="1"/>
  <c r="L650" i="5"/>
  <c r="J650" i="5"/>
  <c r="K86" i="5"/>
  <c r="M86" i="5"/>
  <c r="K123" i="5"/>
  <c r="M123" i="5"/>
  <c r="M372" i="5"/>
  <c r="K372" i="5"/>
  <c r="K440" i="5"/>
  <c r="M440" i="5"/>
  <c r="M713" i="5"/>
  <c r="K713" i="5"/>
  <c r="M839" i="5"/>
  <c r="K839" i="5"/>
  <c r="M899" i="5"/>
  <c r="K899" i="5"/>
  <c r="J348" i="5"/>
  <c r="L348" i="5"/>
  <c r="I674" i="5" a="1"/>
  <c r="I674" i="5" s="1"/>
  <c r="M473" i="5"/>
  <c r="K473" i="5"/>
  <c r="K807" i="5"/>
  <c r="M807" i="5"/>
  <c r="K76" i="5"/>
  <c r="M76" i="5"/>
  <c r="M314" i="5"/>
  <c r="K314" i="5"/>
  <c r="J789" i="5"/>
  <c r="L789" i="5"/>
  <c r="I1115" i="5" a="1"/>
  <c r="I1115" i="5" s="1"/>
  <c r="M509" i="5"/>
  <c r="K509" i="5"/>
  <c r="K654" i="5"/>
  <c r="M654" i="5"/>
  <c r="J1169" i="5"/>
  <c r="L1169" i="5"/>
  <c r="I1495" i="5" a="1"/>
  <c r="I1495" i="5" s="1"/>
  <c r="I1576" i="5" a="1"/>
  <c r="I1576" i="5" s="1"/>
  <c r="J1250" i="5"/>
  <c r="L1250" i="5"/>
  <c r="I1922" i="5" a="1"/>
  <c r="I1922" i="5" s="1"/>
  <c r="L1596" i="5"/>
  <c r="J1596" i="5"/>
  <c r="I1013" i="5" a="1"/>
  <c r="I1013" i="5" s="1"/>
  <c r="J687" i="5"/>
  <c r="L687" i="5"/>
  <c r="I752" i="5" a="1"/>
  <c r="I752" i="5" s="1"/>
  <c r="L426" i="5"/>
  <c r="J426" i="5"/>
  <c r="K539" i="5"/>
  <c r="M539" i="5"/>
  <c r="I657" i="5" a="1"/>
  <c r="I657" i="5" s="1"/>
  <c r="L331" i="5"/>
  <c r="J331" i="5"/>
  <c r="I1111" i="5" a="1"/>
  <c r="I1111" i="5" s="1"/>
  <c r="L785" i="5"/>
  <c r="J785" i="5"/>
  <c r="J1011" i="5"/>
  <c r="L1011" i="5"/>
  <c r="I1337" i="5" a="1"/>
  <c r="I1337" i="5" s="1"/>
  <c r="J1758" i="5"/>
  <c r="L1758" i="5"/>
  <c r="M244" i="5"/>
  <c r="K244" i="5"/>
  <c r="M192" i="5"/>
  <c r="K192" i="5"/>
  <c r="K540" i="5"/>
  <c r="M540" i="5"/>
  <c r="M721" i="5"/>
  <c r="K721" i="5"/>
  <c r="I672" i="5" a="1"/>
  <c r="I672" i="5" s="1"/>
  <c r="J346" i="5"/>
  <c r="L346" i="5"/>
  <c r="M129" i="5"/>
  <c r="K129" i="5"/>
  <c r="M321" i="5"/>
  <c r="K321" i="5"/>
  <c r="M55" i="5"/>
  <c r="K55" i="5"/>
  <c r="M461" i="5"/>
  <c r="K461" i="5"/>
  <c r="M685" i="5"/>
  <c r="K685" i="5"/>
  <c r="M799" i="5"/>
  <c r="K799" i="5"/>
  <c r="K1053" i="5"/>
  <c r="M1053" i="5"/>
  <c r="J930" i="5"/>
  <c r="L930" i="5"/>
  <c r="I1256" i="5" a="1"/>
  <c r="I1256" i="5" s="1"/>
  <c r="I1874" i="5" a="1"/>
  <c r="I1874" i="5" s="1"/>
  <c r="J1548" i="5"/>
  <c r="L1548" i="5"/>
  <c r="K47" i="5"/>
  <c r="M47" i="5"/>
  <c r="K266" i="5"/>
  <c r="M266" i="5"/>
  <c r="L1365" i="5"/>
  <c r="J1365" i="5"/>
  <c r="I1691" i="5" a="1"/>
  <c r="I1691" i="5" s="1"/>
  <c r="K307" i="5"/>
  <c r="M307" i="5"/>
  <c r="M221" i="5"/>
  <c r="K221" i="5"/>
  <c r="M273" i="5"/>
  <c r="K273" i="5"/>
  <c r="K564" i="5"/>
  <c r="M564" i="5"/>
  <c r="M739" i="5"/>
  <c r="K739" i="5"/>
  <c r="K1202" i="5"/>
  <c r="M1202" i="5"/>
  <c r="J620" i="5"/>
  <c r="L620" i="5"/>
  <c r="I946" i="5" a="1"/>
  <c r="I946" i="5" s="1"/>
  <c r="K240" i="5"/>
  <c r="M240" i="5"/>
  <c r="M252" i="5"/>
  <c r="K252" i="5"/>
  <c r="M282" i="5"/>
  <c r="K282" i="5"/>
  <c r="M699" i="5"/>
  <c r="K699" i="5"/>
  <c r="L549" i="5"/>
  <c r="J549" i="5"/>
  <c r="I875" i="5" a="1"/>
  <c r="I875" i="5" s="1"/>
  <c r="M176" i="5"/>
  <c r="K176" i="5"/>
  <c r="M441" i="5"/>
  <c r="K441" i="5"/>
  <c r="L982" i="5"/>
  <c r="J982" i="5"/>
  <c r="I1308" i="5" a="1"/>
  <c r="I1308" i="5" s="1"/>
  <c r="M727" i="5"/>
  <c r="K727" i="5"/>
  <c r="M1088" i="5"/>
  <c r="K1088" i="5"/>
  <c r="K23" i="5"/>
  <c r="M23" i="5"/>
  <c r="M329" i="5"/>
  <c r="K195" i="5"/>
  <c r="M195" i="5"/>
  <c r="J403" i="5"/>
  <c r="I729" i="5" a="1"/>
  <c r="I729" i="5" s="1"/>
  <c r="L403" i="5"/>
  <c r="I689" i="5" a="1"/>
  <c r="I689" i="5" s="1"/>
  <c r="J363" i="5"/>
  <c r="L363" i="5"/>
  <c r="K706" i="5"/>
  <c r="M706" i="5"/>
  <c r="K479" i="5"/>
  <c r="M479" i="5"/>
  <c r="I1539" i="5" a="1"/>
  <c r="I1539" i="5" s="1"/>
  <c r="J1213" i="5"/>
  <c r="L1213" i="5"/>
  <c r="M934" i="5"/>
  <c r="K934" i="5"/>
  <c r="M53" i="5"/>
  <c r="K53" i="5"/>
  <c r="K1017" i="5"/>
  <c r="M1017" i="5"/>
  <c r="M22" i="5"/>
  <c r="K22" i="5"/>
  <c r="M226" i="5"/>
  <c r="K226" i="5"/>
  <c r="M301" i="5"/>
  <c r="K301" i="5"/>
  <c r="K250" i="5"/>
  <c r="M250" i="5"/>
  <c r="L462" i="5"/>
  <c r="J462" i="5"/>
  <c r="I788" i="5" a="1"/>
  <c r="I788" i="5" s="1"/>
  <c r="K405" i="5"/>
  <c r="M405" i="5"/>
  <c r="K449" i="5"/>
  <c r="M449" i="5"/>
  <c r="M271" i="5"/>
  <c r="K271" i="5"/>
  <c r="M220" i="5"/>
  <c r="K220" i="5"/>
  <c r="M306" i="5"/>
  <c r="K306" i="5"/>
  <c r="I962" i="5" a="1"/>
  <c r="I962" i="5" s="1"/>
  <c r="J636" i="5"/>
  <c r="L636" i="5"/>
  <c r="K484" i="5"/>
  <c r="M484" i="5"/>
  <c r="M463" i="5"/>
  <c r="K463" i="5"/>
  <c r="J835" i="5"/>
  <c r="L835" i="5"/>
  <c r="I1161" i="5" a="1"/>
  <c r="I1161" i="5" s="1"/>
  <c r="I1049" i="5" a="1"/>
  <c r="I1049" i="5" s="1"/>
  <c r="L723" i="5"/>
  <c r="J723" i="5"/>
  <c r="K432" i="5"/>
  <c r="M432" i="5"/>
  <c r="K1717" i="5"/>
  <c r="M1717" i="5"/>
  <c r="I664" i="5" a="1"/>
  <c r="I664" i="5" s="1"/>
  <c r="L338" i="5"/>
  <c r="J338" i="5"/>
  <c r="M54" i="5"/>
  <c r="K54" i="5"/>
  <c r="K52" i="5"/>
  <c r="M52" i="5"/>
  <c r="K208" i="5"/>
  <c r="M208" i="5"/>
  <c r="M369" i="5"/>
  <c r="K369" i="5"/>
  <c r="K576" i="5"/>
  <c r="M576" i="5"/>
  <c r="M726" i="5"/>
  <c r="K726" i="5"/>
  <c r="J1149" i="5"/>
  <c r="I1475" i="5" a="1"/>
  <c r="I1475" i="5" s="1"/>
  <c r="L1149" i="5"/>
  <c r="J488" i="5"/>
  <c r="I814" i="5" a="1"/>
  <c r="I814" i="5" s="1"/>
  <c r="L488" i="5"/>
  <c r="K62" i="5"/>
  <c r="M62" i="5"/>
  <c r="K459" i="5"/>
  <c r="M459" i="5"/>
  <c r="M378" i="5"/>
  <c r="K378" i="5"/>
  <c r="K569" i="5"/>
  <c r="M569" i="5"/>
  <c r="M970" i="5"/>
  <c r="K970" i="5"/>
  <c r="K187" i="5"/>
  <c r="M187" i="5"/>
  <c r="M121" i="5"/>
  <c r="K121" i="5"/>
  <c r="K138" i="5"/>
  <c r="M138" i="5"/>
  <c r="L501" i="5"/>
  <c r="J501" i="5"/>
  <c r="I827" i="5" a="1"/>
  <c r="I827" i="5" s="1"/>
  <c r="I1613" i="5" a="1"/>
  <c r="I1613" i="5" s="1"/>
  <c r="J1287" i="5"/>
  <c r="L1287" i="5"/>
  <c r="M1396" i="5"/>
  <c r="K1396" i="5"/>
  <c r="K45" i="5"/>
  <c r="M45" i="5"/>
  <c r="I868" i="5" a="1"/>
  <c r="I868" i="5" s="1"/>
  <c r="J542" i="5"/>
  <c r="L542" i="5"/>
  <c r="J867" i="5"/>
  <c r="I1193" i="5" a="1"/>
  <c r="I1193" i="5" s="1"/>
  <c r="L867" i="5"/>
  <c r="M604" i="5"/>
  <c r="K604" i="5"/>
  <c r="J1077" i="5"/>
  <c r="L1077" i="5"/>
  <c r="I1403" i="5" a="1"/>
  <c r="I1403" i="5" s="1"/>
  <c r="M1432" i="5"/>
  <c r="K1432" i="5"/>
  <c r="M193" i="5"/>
  <c r="K193" i="5"/>
  <c r="K215" i="5"/>
  <c r="M215" i="5"/>
  <c r="K216" i="5"/>
  <c r="M216" i="5"/>
  <c r="M253" i="5"/>
  <c r="K253" i="5"/>
  <c r="K58" i="5"/>
  <c r="M58" i="5"/>
  <c r="I1622" i="5" a="1"/>
  <c r="I1622" i="5" s="1"/>
  <c r="L1296" i="5"/>
  <c r="J1296" i="5"/>
  <c r="K156" i="5"/>
  <c r="M156" i="5"/>
  <c r="M115" i="5"/>
  <c r="K115" i="5"/>
  <c r="K19" i="5"/>
  <c r="M19" i="5"/>
  <c r="M56" i="5"/>
  <c r="K56" i="5"/>
  <c r="M465" i="5"/>
  <c r="K465" i="5"/>
  <c r="M582" i="5"/>
  <c r="K582" i="5"/>
  <c r="M704" i="5"/>
  <c r="K704" i="5"/>
  <c r="K1246" i="5"/>
  <c r="M1246" i="5"/>
  <c r="K96" i="5"/>
  <c r="M96" i="5"/>
  <c r="K38" i="5"/>
  <c r="M38" i="5"/>
  <c r="K43" i="5"/>
  <c r="M43" i="5"/>
  <c r="K179" i="5"/>
  <c r="M179" i="5"/>
  <c r="K512" i="5"/>
  <c r="M512" i="5"/>
  <c r="K585" i="5"/>
  <c r="M585" i="5"/>
  <c r="J344" i="5"/>
  <c r="L344" i="5"/>
  <c r="I670" i="5" a="1"/>
  <c r="I670" i="5" s="1"/>
  <c r="M460" i="5"/>
  <c r="K460" i="5"/>
  <c r="J1722" i="5"/>
  <c r="L1722" i="5"/>
  <c r="K256" i="5"/>
  <c r="M256" i="5"/>
  <c r="K4" i="5"/>
  <c r="M4" i="5"/>
  <c r="I1152" i="5" a="1"/>
  <c r="I1152" i="5" s="1"/>
  <c r="J826" i="5"/>
  <c r="L826" i="5"/>
  <c r="I808" i="5" a="1"/>
  <c r="I808" i="5" s="1"/>
  <c r="L482" i="5"/>
  <c r="J482" i="5"/>
  <c r="K102" i="5"/>
  <c r="M102" i="5"/>
  <c r="K309" i="5"/>
  <c r="M309" i="5"/>
  <c r="I748" i="5" a="1"/>
  <c r="I748" i="5" s="1"/>
  <c r="J422" i="5"/>
  <c r="L422" i="5"/>
  <c r="J838" i="5"/>
  <c r="I1164" i="5" a="1"/>
  <c r="I1164" i="5" s="1"/>
  <c r="L838" i="5"/>
  <c r="K1029" i="5"/>
  <c r="M1029" i="5"/>
  <c r="L358" i="5"/>
  <c r="J358" i="5"/>
  <c r="I684" i="5" a="1"/>
  <c r="I684" i="5" s="1"/>
  <c r="M425" i="5"/>
  <c r="K425" i="5"/>
  <c r="M600" i="5"/>
  <c r="K600" i="5"/>
  <c r="M581" i="5"/>
  <c r="K581" i="5"/>
  <c r="J518" i="5"/>
  <c r="L518" i="5"/>
  <c r="I844" i="5" a="1"/>
  <c r="I844" i="5" s="1"/>
  <c r="K114" i="5"/>
  <c r="M114" i="5"/>
  <c r="M343" i="5"/>
  <c r="K343" i="5"/>
  <c r="J579" i="5"/>
  <c r="L579" i="5"/>
  <c r="I905" i="5" a="1"/>
  <c r="I905" i="5" s="1"/>
  <c r="K297" i="5"/>
  <c r="M297" i="5"/>
  <c r="K476" i="5"/>
  <c r="M476" i="5"/>
  <c r="K630" i="5"/>
  <c r="M630" i="5"/>
  <c r="I1189" i="5" a="1"/>
  <c r="I1189" i="5" s="1"/>
  <c r="J863" i="5"/>
  <c r="L863" i="5"/>
  <c r="M1415" i="5"/>
  <c r="K1415" i="5"/>
  <c r="M105" i="5"/>
  <c r="K105" i="5"/>
  <c r="K204" i="5"/>
  <c r="M204" i="5"/>
  <c r="K81" i="5"/>
  <c r="M81" i="5"/>
  <c r="M186" i="5"/>
  <c r="K186" i="5"/>
  <c r="K431" i="5"/>
  <c r="M431" i="5"/>
  <c r="M862" i="5"/>
  <c r="K862" i="5"/>
  <c r="I692" i="5" a="1"/>
  <c r="I692" i="5" s="1"/>
  <c r="L366" i="5"/>
  <c r="J366" i="5"/>
  <c r="L626" i="5"/>
  <c r="J626" i="5"/>
  <c r="I952" i="5" a="1"/>
  <c r="I952" i="5" s="1"/>
  <c r="J355" i="5"/>
  <c r="I681" i="5" a="1"/>
  <c r="I681" i="5" s="1"/>
  <c r="L355" i="5"/>
  <c r="I1003" i="5" a="1"/>
  <c r="I1003" i="5" s="1"/>
  <c r="J677" i="5"/>
  <c r="L677" i="5"/>
  <c r="M1034" i="5"/>
  <c r="K1034" i="5"/>
  <c r="M1379" i="5"/>
  <c r="K1379" i="5"/>
  <c r="L592" i="5"/>
  <c r="J592" i="5"/>
  <c r="I918" i="5" a="1"/>
  <c r="I918" i="5" s="1"/>
  <c r="M551" i="5"/>
  <c r="K551" i="5"/>
  <c r="I1373" i="5" a="1"/>
  <c r="I1373" i="5" s="1"/>
  <c r="L1047" i="5"/>
  <c r="J1047" i="5"/>
  <c r="M1039" i="5"/>
  <c r="K1039" i="5"/>
  <c r="M1355" i="5"/>
  <c r="K1355" i="5"/>
  <c r="M60" i="5"/>
  <c r="K60" i="5"/>
  <c r="M135" i="5"/>
  <c r="K135" i="5"/>
  <c r="K272" i="5"/>
  <c r="M272" i="5"/>
  <c r="M389" i="5"/>
  <c r="K389" i="5"/>
  <c r="J890" i="5"/>
  <c r="L890" i="5"/>
  <c r="I1216" i="5" a="1"/>
  <c r="I1216" i="5" s="1"/>
  <c r="I1294" i="5" a="1"/>
  <c r="I1294" i="5" s="1"/>
  <c r="L968" i="5"/>
  <c r="J968" i="5"/>
  <c r="M79" i="5"/>
  <c r="K79" i="5"/>
  <c r="L566" i="5"/>
  <c r="J566" i="5"/>
  <c r="I892" i="5" a="1"/>
  <c r="I892" i="5" s="1"/>
  <c r="I904" i="5" a="1"/>
  <c r="I904" i="5" s="1"/>
  <c r="L578" i="5"/>
  <c r="J578" i="5"/>
  <c r="K356" i="5"/>
  <c r="M356" i="5"/>
  <c r="K741" i="5"/>
  <c r="M741" i="5"/>
  <c r="M1070" i="5"/>
  <c r="K1070" i="5"/>
  <c r="M151" i="5"/>
  <c r="K151" i="5"/>
  <c r="M73" i="5"/>
  <c r="K73" i="5"/>
  <c r="L502" i="5"/>
  <c r="J502" i="5"/>
  <c r="I828" i="5" a="1"/>
  <c r="I828" i="5" s="1"/>
  <c r="K91" i="5"/>
  <c r="M91" i="5"/>
  <c r="K51" i="5"/>
  <c r="M51" i="5"/>
  <c r="L767" i="5"/>
  <c r="J767" i="5"/>
  <c r="I1093" i="5" a="1"/>
  <c r="I1093" i="5" s="1"/>
  <c r="K679" i="5"/>
  <c r="M679" i="5"/>
  <c r="K167" i="5"/>
  <c r="M167" i="5"/>
  <c r="L655" i="5"/>
  <c r="J655" i="5"/>
  <c r="I981" i="5" a="1"/>
  <c r="I981" i="5" s="1"/>
  <c r="M78" i="5"/>
  <c r="K78" i="5"/>
  <c r="K134" i="5"/>
  <c r="M134" i="5"/>
  <c r="K504" i="5"/>
  <c r="M504" i="5"/>
  <c r="I1131" i="5" a="1"/>
  <c r="I1131" i="5" s="1"/>
  <c r="J805" i="5"/>
  <c r="L805" i="5"/>
  <c r="K903" i="5"/>
  <c r="M903" i="5"/>
  <c r="L1171" i="5"/>
  <c r="J1171" i="5"/>
  <c r="I1497" i="5" a="1"/>
  <c r="I1497" i="5" s="1"/>
  <c r="K139" i="5"/>
  <c r="M139" i="5"/>
  <c r="J379" i="5"/>
  <c r="I705" i="5" a="1"/>
  <c r="I705" i="5" s="1"/>
  <c r="L379" i="5"/>
  <c r="K302" i="5"/>
  <c r="M302" i="5"/>
  <c r="L507" i="5"/>
  <c r="J507" i="5"/>
  <c r="I833" i="5" a="1"/>
  <c r="I833" i="5" s="1"/>
  <c r="K423" i="5"/>
  <c r="M423" i="5"/>
  <c r="K591" i="5"/>
  <c r="M591" i="5"/>
  <c r="L1343" i="5"/>
  <c r="I1669" i="5" a="1"/>
  <c r="I1669" i="5" s="1"/>
  <c r="J1343" i="5"/>
  <c r="L1225" i="5"/>
  <c r="J1225" i="5"/>
  <c r="I1551" i="5" a="1"/>
  <c r="I1551" i="5" s="1"/>
  <c r="K274" i="5"/>
  <c r="M274" i="5"/>
  <c r="M144" i="5"/>
  <c r="K144" i="5"/>
  <c r="K222" i="5"/>
  <c r="M222" i="5"/>
  <c r="K285" i="5"/>
  <c r="M285" i="5"/>
  <c r="M21" i="5"/>
  <c r="K21" i="5"/>
  <c r="L731" i="5"/>
  <c r="J731" i="5"/>
  <c r="I1057" i="5" a="1"/>
  <c r="I1057" i="5" s="1"/>
  <c r="M616" i="5"/>
  <c r="K616" i="5"/>
  <c r="K611" i="5"/>
  <c r="M611" i="5"/>
  <c r="K1257" i="5"/>
  <c r="M1257" i="5"/>
  <c r="M328" i="5"/>
  <c r="K328" i="5"/>
  <c r="M317" i="5"/>
  <c r="K317" i="5"/>
  <c r="M617" i="5"/>
  <c r="K617" i="5"/>
  <c r="M1133" i="5"/>
  <c r="K1133" i="5"/>
  <c r="M397" i="5"/>
  <c r="K397" i="5"/>
  <c r="I959" i="4" a="1"/>
  <c r="I959" i="4" s="1"/>
  <c r="J959" i="4" s="1"/>
  <c r="K959" i="4" s="1"/>
  <c r="I903" i="4" a="1"/>
  <c r="I903" i="4" s="1"/>
  <c r="J903" i="4" s="1"/>
  <c r="K903" i="4" s="1"/>
  <c r="I979" i="4" a="1"/>
  <c r="I979" i="4" s="1"/>
  <c r="J979" i="4" s="1"/>
  <c r="K979" i="4" s="1"/>
  <c r="I938" i="4" a="1"/>
  <c r="I938" i="4" s="1"/>
  <c r="J938" i="4" s="1"/>
  <c r="K938" i="4" s="1"/>
  <c r="I727" i="4" a="1"/>
  <c r="I727" i="4" s="1"/>
  <c r="J727" i="4" s="1"/>
  <c r="K727" i="4" s="1"/>
  <c r="I806" i="4" a="1"/>
  <c r="I806" i="4" s="1"/>
  <c r="J806" i="4" s="1"/>
  <c r="K806" i="4" s="1"/>
  <c r="I731" i="4" a="1"/>
  <c r="I731" i="4" s="1"/>
  <c r="J731" i="4" s="1"/>
  <c r="K731" i="4" s="1"/>
  <c r="I758" i="4" a="1"/>
  <c r="I758" i="4" s="1"/>
  <c r="J758" i="4" s="1"/>
  <c r="K758" i="4" s="1"/>
  <c r="I905" i="4" a="1"/>
  <c r="I905" i="4" s="1"/>
  <c r="J905" i="4" s="1"/>
  <c r="K905" i="4" s="1"/>
  <c r="I745" i="4" a="1"/>
  <c r="I745" i="4" s="1"/>
  <c r="J745" i="4" s="1"/>
  <c r="K745" i="4" s="1"/>
  <c r="I927" i="4" a="1"/>
  <c r="I927" i="4" s="1"/>
  <c r="J927" i="4" s="1"/>
  <c r="K927" i="4" s="1"/>
  <c r="I975" i="4" a="1"/>
  <c r="I975" i="4" s="1"/>
  <c r="J975" i="4" s="1"/>
  <c r="K975" i="4" s="1"/>
  <c r="I675" i="4" a="1"/>
  <c r="I675" i="4" s="1"/>
  <c r="J675" i="4" s="1"/>
  <c r="K675" i="4" s="1"/>
  <c r="I971" i="4" a="1"/>
  <c r="I971" i="4" s="1"/>
  <c r="J971" i="4" s="1"/>
  <c r="K971" i="4" s="1"/>
  <c r="I879" i="4" a="1"/>
  <c r="I879" i="4" s="1"/>
  <c r="J879" i="4" s="1"/>
  <c r="K879" i="4" s="1"/>
  <c r="I799" i="4" a="1"/>
  <c r="I799" i="4" s="1"/>
  <c r="J799" i="4" s="1"/>
  <c r="K799" i="4" s="1"/>
  <c r="I794" i="4" a="1"/>
  <c r="I794" i="4" s="1"/>
  <c r="I733" i="4" a="1"/>
  <c r="I733" i="4" s="1"/>
  <c r="J733" i="4" s="1"/>
  <c r="K733" i="4" s="1"/>
  <c r="I842" i="4" a="1"/>
  <c r="I842" i="4" s="1"/>
  <c r="J842" i="4" s="1"/>
  <c r="K842" i="4" s="1"/>
  <c r="I901" i="4" a="1"/>
  <c r="I901" i="4" s="1"/>
  <c r="J901" i="4" s="1"/>
  <c r="K901" i="4" s="1"/>
  <c r="I841" i="4" a="1"/>
  <c r="I841" i="4" s="1"/>
  <c r="J841" i="4" s="1"/>
  <c r="K841" i="4" s="1"/>
  <c r="I808" i="4" a="1"/>
  <c r="I808" i="4" s="1"/>
  <c r="J808" i="4" s="1"/>
  <c r="K808" i="4" s="1"/>
  <c r="I683" i="4" a="1"/>
  <c r="I683" i="4" s="1"/>
  <c r="J683" i="4" s="1"/>
  <c r="K683" i="4" s="1"/>
  <c r="I854" i="4" a="1"/>
  <c r="I854" i="4" s="1"/>
  <c r="J854" i="4" s="1"/>
  <c r="K854" i="4" s="1"/>
  <c r="I735" i="4" a="1"/>
  <c r="I735" i="4" s="1"/>
  <c r="J735" i="4" s="1"/>
  <c r="K735" i="4" s="1"/>
  <c r="I720" i="4" a="1"/>
  <c r="I720" i="4" s="1"/>
  <c r="J720" i="4" s="1"/>
  <c r="K720" i="4" s="1"/>
  <c r="I739" i="4" a="1"/>
  <c r="I739" i="4" s="1"/>
  <c r="J739" i="4" s="1"/>
  <c r="K739" i="4" s="1"/>
  <c r="I824" i="4" a="1"/>
  <c r="I824" i="4" s="1"/>
  <c r="J824" i="4" s="1"/>
  <c r="K824" i="4" s="1"/>
  <c r="I978" i="4" a="1"/>
  <c r="I978" i="4" s="1"/>
  <c r="J978" i="4" s="1"/>
  <c r="K978" i="4" s="1"/>
  <c r="I907" i="4" a="1"/>
  <c r="I907" i="4" s="1"/>
  <c r="J907" i="4" s="1"/>
  <c r="K907" i="4" s="1"/>
  <c r="I791" i="4" a="1"/>
  <c r="I791" i="4" s="1"/>
  <c r="J791" i="4" s="1"/>
  <c r="K791" i="4" s="1"/>
  <c r="I674" i="4" a="1"/>
  <c r="I674" i="4" s="1"/>
  <c r="J674" i="4" s="1"/>
  <c r="K674" i="4" s="1"/>
  <c r="I878" i="4" a="1"/>
  <c r="I878" i="4" s="1"/>
  <c r="J878" i="4" s="1"/>
  <c r="K878" i="4" s="1"/>
  <c r="I872" i="4" a="1"/>
  <c r="I872" i="4" s="1"/>
  <c r="J872" i="4" s="1"/>
  <c r="K872" i="4" s="1"/>
  <c r="I963" i="4" a="1"/>
  <c r="I963" i="4" s="1"/>
  <c r="J963" i="4" s="1"/>
  <c r="K963" i="4" s="1"/>
  <c r="I718" i="4" a="1"/>
  <c r="I718" i="4" s="1"/>
  <c r="J718" i="4" s="1"/>
  <c r="K718" i="4" s="1"/>
  <c r="I676" i="4" a="1"/>
  <c r="I676" i="4" s="1"/>
  <c r="J676" i="4" s="1"/>
  <c r="K676" i="4" s="1"/>
  <c r="I672" i="4" a="1"/>
  <c r="I672" i="4" s="1"/>
  <c r="J672" i="4" s="1"/>
  <c r="K672" i="4" s="1"/>
  <c r="I809" i="4" a="1"/>
  <c r="I809" i="4" s="1"/>
  <c r="J809" i="4" s="1"/>
  <c r="K809" i="4" s="1"/>
  <c r="I932" i="4" a="1"/>
  <c r="I932" i="4" s="1"/>
  <c r="J932" i="4" s="1"/>
  <c r="K932" i="4" s="1"/>
  <c r="I688" i="4" a="1"/>
  <c r="I688" i="4" s="1"/>
  <c r="J688" i="4" s="1"/>
  <c r="K688" i="4" s="1"/>
  <c r="I818" i="4" a="1"/>
  <c r="I818" i="4" s="1"/>
  <c r="J818" i="4" s="1"/>
  <c r="K818" i="4" s="1"/>
  <c r="I956" i="4" a="1"/>
  <c r="I956" i="4" s="1"/>
  <c r="I788" i="4" a="1"/>
  <c r="I788" i="4" s="1"/>
  <c r="J788" i="4" s="1"/>
  <c r="K788" i="4" s="1"/>
  <c r="I908" i="4" a="1"/>
  <c r="I908" i="4" s="1"/>
  <c r="J908" i="4" s="1"/>
  <c r="K908" i="4" s="1"/>
  <c r="I955" i="4" a="1"/>
  <c r="I955" i="4" s="1"/>
  <c r="J955" i="4" s="1"/>
  <c r="K955" i="4" s="1"/>
  <c r="I747" i="4" a="1"/>
  <c r="I747" i="4" s="1"/>
  <c r="J747" i="4" s="1"/>
  <c r="K747" i="4" s="1"/>
  <c r="I876" i="4" a="1"/>
  <c r="I876" i="4" s="1"/>
  <c r="J876" i="4" s="1"/>
  <c r="K876" i="4" s="1"/>
  <c r="I740" i="4" a="1"/>
  <c r="I740" i="4" s="1"/>
  <c r="J740" i="4" s="1"/>
  <c r="K740" i="4" s="1"/>
  <c r="I953" i="4" a="1"/>
  <c r="I953" i="4" s="1"/>
  <c r="J953" i="4" s="1"/>
  <c r="K953" i="4" s="1"/>
  <c r="I753" i="4" a="1"/>
  <c r="I753" i="4" s="1"/>
  <c r="I924" i="4" a="1"/>
  <c r="I924" i="4" s="1"/>
  <c r="J924" i="4" s="1"/>
  <c r="K924" i="4" s="1"/>
  <c r="I949" i="4" a="1"/>
  <c r="I949" i="4" s="1"/>
  <c r="J949" i="4" s="1"/>
  <c r="K949" i="4" s="1"/>
  <c r="I764" i="4" a="1"/>
  <c r="I764" i="4" s="1"/>
  <c r="J764" i="4" s="1"/>
  <c r="K764" i="4" s="1"/>
  <c r="I719" i="4" a="1"/>
  <c r="I719" i="4" s="1"/>
  <c r="J719" i="4" s="1"/>
  <c r="K719" i="4" s="1"/>
  <c r="I703" i="4" a="1"/>
  <c r="I703" i="4" s="1"/>
  <c r="J703" i="4" s="1"/>
  <c r="K703" i="4" s="1"/>
  <c r="I776" i="4" a="1"/>
  <c r="I776" i="4" s="1"/>
  <c r="J776" i="4" s="1"/>
  <c r="K776" i="4" s="1"/>
  <c r="L332" i="4"/>
  <c r="I981" i="4" a="1"/>
  <c r="I981" i="4" s="1"/>
  <c r="J981" i="4" s="1"/>
  <c r="I835" i="4" a="1"/>
  <c r="I835" i="4" s="1"/>
  <c r="J835" i="4" s="1"/>
  <c r="K835" i="4" s="1"/>
  <c r="I919" i="4" a="1"/>
  <c r="I919" i="4" s="1"/>
  <c r="J919" i="4" s="1"/>
  <c r="K919" i="4" s="1"/>
  <c r="I944" i="4" a="1"/>
  <c r="I944" i="4" s="1"/>
  <c r="J944" i="4" s="1"/>
  <c r="K944" i="4" s="1"/>
  <c r="I755" i="4" a="1"/>
  <c r="I755" i="4" s="1"/>
  <c r="J755" i="4" s="1"/>
  <c r="K755" i="4" s="1"/>
  <c r="I937" i="4" a="1"/>
  <c r="I937" i="4" s="1"/>
  <c r="I913" i="4" a="1"/>
  <c r="I913" i="4" s="1"/>
  <c r="J913" i="4" s="1"/>
  <c r="K913" i="4" s="1"/>
  <c r="I918" i="4" a="1"/>
  <c r="I918" i="4" s="1"/>
  <c r="J918" i="4" s="1"/>
  <c r="K918" i="4" s="1"/>
  <c r="I931" i="4" a="1"/>
  <c r="I931" i="4" s="1"/>
  <c r="J931" i="4" s="1"/>
  <c r="K931" i="4" s="1"/>
  <c r="I950" i="4" a="1"/>
  <c r="I950" i="4" s="1"/>
  <c r="J950" i="4" s="1"/>
  <c r="K950" i="4" s="1"/>
  <c r="I659" i="4" a="1"/>
  <c r="I659" i="4" s="1"/>
  <c r="J659" i="4" s="1"/>
  <c r="K659" i="4" s="1"/>
  <c r="I863" i="4" a="1"/>
  <c r="I863" i="4" s="1"/>
  <c r="J863" i="4" s="1"/>
  <c r="K863" i="4" s="1"/>
  <c r="I771" i="4" a="1"/>
  <c r="I771" i="4" s="1"/>
  <c r="J771" i="4" s="1"/>
  <c r="K771" i="4" s="1"/>
  <c r="I853" i="4" a="1"/>
  <c r="I853" i="4" s="1"/>
  <c r="J853" i="4" s="1"/>
  <c r="K853" i="4" s="1"/>
  <c r="I746" i="4" a="1"/>
  <c r="I746" i="4" s="1"/>
  <c r="I843" i="4" a="1"/>
  <c r="I843" i="4" s="1"/>
  <c r="J843" i="4" s="1"/>
  <c r="K843" i="4" s="1"/>
  <c r="I894" i="4" a="1"/>
  <c r="I894" i="4" s="1"/>
  <c r="J894" i="4" s="1"/>
  <c r="K894" i="4" s="1"/>
  <c r="L400" i="4"/>
  <c r="I847" i="4" a="1"/>
  <c r="I847" i="4" s="1"/>
  <c r="J847" i="4" s="1"/>
  <c r="K847" i="4" s="1"/>
  <c r="M521" i="4"/>
  <c r="I819" i="4" a="1"/>
  <c r="I819" i="4" s="1"/>
  <c r="J819" i="4" s="1"/>
  <c r="K819" i="4" s="1"/>
  <c r="I681" i="4" a="1"/>
  <c r="I681" i="4" s="1"/>
  <c r="J681" i="4" s="1"/>
  <c r="K681" i="4" s="1"/>
  <c r="I692" i="4" a="1"/>
  <c r="I692" i="4" s="1"/>
  <c r="J692" i="4" s="1"/>
  <c r="K692" i="4" s="1"/>
  <c r="L389" i="4"/>
  <c r="L364" i="4"/>
  <c r="I969" i="4" a="1"/>
  <c r="I969" i="4" s="1"/>
  <c r="J969" i="4" s="1"/>
  <c r="K969" i="4" s="1"/>
  <c r="I967" i="4" a="1"/>
  <c r="I967" i="4" s="1"/>
  <c r="J967" i="4" s="1"/>
  <c r="K967" i="4" s="1"/>
  <c r="I865" i="4" a="1"/>
  <c r="I865" i="4" s="1"/>
  <c r="J865" i="4" s="1"/>
  <c r="K865" i="4" s="1"/>
  <c r="I899" i="4" a="1"/>
  <c r="I899" i="4" s="1"/>
  <c r="J899" i="4" s="1"/>
  <c r="K899" i="4" s="1"/>
  <c r="I890" i="4" a="1"/>
  <c r="I890" i="4" s="1"/>
  <c r="I871" i="4" a="1"/>
  <c r="I871" i="4" s="1"/>
  <c r="I811" i="4" a="1"/>
  <c r="I811" i="4" s="1"/>
  <c r="J811" i="4" s="1"/>
  <c r="K811" i="4" s="1"/>
  <c r="I923" i="4" a="1"/>
  <c r="I923" i="4" s="1"/>
  <c r="J923" i="4" s="1"/>
  <c r="K923" i="4" s="1"/>
  <c r="I888" i="4" a="1"/>
  <c r="I888" i="4" s="1"/>
  <c r="J888" i="4" s="1"/>
  <c r="K888" i="4" s="1"/>
  <c r="I783" i="4" a="1"/>
  <c r="I783" i="4" s="1"/>
  <c r="J783" i="4" s="1"/>
  <c r="K783" i="4" s="1"/>
  <c r="I671" i="4" a="1"/>
  <c r="I671" i="4" s="1"/>
  <c r="J671" i="4" s="1"/>
  <c r="K671" i="4" s="1"/>
  <c r="L504" i="4"/>
  <c r="I948" i="4" a="1"/>
  <c r="I948" i="4" s="1"/>
  <c r="J948" i="4" s="1"/>
  <c r="K948" i="4" s="1"/>
  <c r="I696" i="4" a="1"/>
  <c r="I696" i="4" s="1"/>
  <c r="J696" i="4" s="1"/>
  <c r="K696" i="4" s="1"/>
  <c r="M375" i="4"/>
  <c r="L433" i="4"/>
  <c r="L561" i="4"/>
  <c r="I815" i="4" a="1"/>
  <c r="I815" i="4" s="1"/>
  <c r="J815" i="4" s="1"/>
  <c r="K815" i="4" s="1"/>
  <c r="I663" i="4" a="1"/>
  <c r="I663" i="4" s="1"/>
  <c r="J663" i="4" s="1"/>
  <c r="K663" i="4" s="1"/>
  <c r="I882" i="4" a="1"/>
  <c r="I882" i="4" s="1"/>
  <c r="L338" i="4"/>
  <c r="I679" i="4" a="1"/>
  <c r="I679" i="4" s="1"/>
  <c r="I825" i="4" a="1"/>
  <c r="I825" i="4" s="1"/>
  <c r="J825" i="4" s="1"/>
  <c r="K825" i="4" s="1"/>
  <c r="I970" i="4" a="1"/>
  <c r="I970" i="4" s="1"/>
  <c r="J970" i="4" s="1"/>
  <c r="K970" i="4" s="1"/>
  <c r="I895" i="4" a="1"/>
  <c r="I895" i="4" s="1"/>
  <c r="J895" i="4" s="1"/>
  <c r="K895" i="4" s="1"/>
  <c r="I801" i="4" a="1"/>
  <c r="I801" i="4" s="1"/>
  <c r="J801" i="4" s="1"/>
  <c r="K801" i="4" s="1"/>
  <c r="I770" i="4" a="1"/>
  <c r="I770" i="4" s="1"/>
  <c r="I782" i="4" a="1"/>
  <c r="I782" i="4" s="1"/>
  <c r="J782" i="4" s="1"/>
  <c r="K782" i="4" s="1"/>
  <c r="I960" i="4" a="1"/>
  <c r="I960" i="4" s="1"/>
  <c r="J960" i="4" s="1"/>
  <c r="K960" i="4" s="1"/>
  <c r="I777" i="4" a="1"/>
  <c r="I777" i="4" s="1"/>
  <c r="I869" i="4" a="1"/>
  <c r="I869" i="4" s="1"/>
  <c r="J869" i="4" s="1"/>
  <c r="K869" i="4" s="1"/>
  <c r="I893" i="4" a="1"/>
  <c r="I893" i="4" s="1"/>
  <c r="J893" i="4" s="1"/>
  <c r="K893" i="4" s="1"/>
  <c r="I775" i="4" a="1"/>
  <c r="I775" i="4" s="1"/>
  <c r="I730" i="4" a="1"/>
  <c r="I730" i="4" s="1"/>
  <c r="J730" i="4" s="1"/>
  <c r="K730" i="4" s="1"/>
  <c r="I851" i="4" a="1"/>
  <c r="I851" i="4" s="1"/>
  <c r="J851" i="4" s="1"/>
  <c r="K851" i="4" s="1"/>
  <c r="I864" i="4" a="1"/>
  <c r="I864" i="4" s="1"/>
  <c r="J864" i="4" s="1"/>
  <c r="K864" i="4" s="1"/>
  <c r="I667" i="4" a="1"/>
  <c r="I667" i="4" s="1"/>
  <c r="J667" i="4" s="1"/>
  <c r="K667" i="4" s="1"/>
  <c r="I742" i="4" a="1"/>
  <c r="I742" i="4" s="1"/>
  <c r="J742" i="4" s="1"/>
  <c r="K742" i="4" s="1"/>
  <c r="L406" i="4"/>
  <c r="L361" i="4"/>
  <c r="L411" i="4"/>
  <c r="I737" i="4" a="1"/>
  <c r="I737" i="4" s="1"/>
  <c r="J737" i="4" s="1"/>
  <c r="K737" i="4" s="1"/>
  <c r="M25" i="4"/>
  <c r="I708" i="4" a="1"/>
  <c r="I708" i="4" s="1"/>
  <c r="J708" i="4" s="1"/>
  <c r="K708" i="4" s="1"/>
  <c r="M112" i="4"/>
  <c r="I751" i="4" a="1"/>
  <c r="I751" i="4" s="1"/>
  <c r="J751" i="4" s="1"/>
  <c r="K751" i="4" s="1"/>
  <c r="I697" i="4" a="1"/>
  <c r="I697" i="4" s="1"/>
  <c r="J697" i="4" s="1"/>
  <c r="K697" i="4" s="1"/>
  <c r="L425" i="4"/>
  <c r="I664" i="4" a="1"/>
  <c r="I664" i="4" s="1"/>
  <c r="J664" i="4" s="1"/>
  <c r="K664" i="4" s="1"/>
  <c r="M133" i="4"/>
  <c r="I658" i="4" a="1"/>
  <c r="I658" i="4" s="1"/>
  <c r="L565" i="4"/>
  <c r="L382" i="4"/>
  <c r="M13" i="4"/>
  <c r="I848" i="4" a="1"/>
  <c r="I848" i="4" s="1"/>
  <c r="L522" i="4"/>
  <c r="M235" i="4"/>
  <c r="I748" i="4" a="1"/>
  <c r="I748" i="4" s="1"/>
  <c r="J748" i="4" s="1"/>
  <c r="K748" i="4" s="1"/>
  <c r="I721" i="4" a="1"/>
  <c r="I721" i="4" s="1"/>
  <c r="J721" i="4" s="1"/>
  <c r="K721" i="4" s="1"/>
  <c r="I891" i="4" a="1"/>
  <c r="I891" i="4" s="1"/>
  <c r="J891" i="4" s="1"/>
  <c r="K891" i="4" s="1"/>
  <c r="M313" i="4"/>
  <c r="M262" i="4"/>
  <c r="M6" i="4"/>
  <c r="I690" i="4" a="1"/>
  <c r="I690" i="4" s="1"/>
  <c r="J690" i="4" s="1"/>
  <c r="K690" i="4" s="1"/>
  <c r="L376" i="4"/>
  <c r="L571" i="4"/>
  <c r="I702" i="4" a="1"/>
  <c r="I702" i="4" s="1"/>
  <c r="L348" i="4"/>
  <c r="L575" i="4"/>
  <c r="L346" i="4"/>
  <c r="L470" i="4"/>
  <c r="L350" i="4"/>
  <c r="L370" i="4"/>
  <c r="L342" i="4"/>
  <c r="I668" i="4" a="1"/>
  <c r="I668" i="4" s="1"/>
  <c r="J668" i="4" s="1"/>
  <c r="K668" i="4" s="1"/>
  <c r="I687" i="4" a="1"/>
  <c r="I687" i="4" s="1"/>
  <c r="J687" i="4" s="1"/>
  <c r="K687" i="4" s="1"/>
  <c r="L349" i="4"/>
  <c r="L354" i="4"/>
  <c r="L378" i="4"/>
  <c r="M433" i="4"/>
  <c r="I704" i="4" a="1"/>
  <c r="I704" i="4" s="1"/>
  <c r="J704" i="4" s="1"/>
  <c r="K704" i="4" s="1"/>
  <c r="L521" i="4"/>
  <c r="L371" i="4"/>
  <c r="L465" i="4"/>
  <c r="I759" i="4" a="1"/>
  <c r="I759" i="4" s="1"/>
  <c r="J759" i="4" s="1"/>
  <c r="K759" i="4" s="1"/>
  <c r="I732" i="4" a="1"/>
  <c r="I732" i="4" s="1"/>
  <c r="J732" i="4" s="1"/>
  <c r="K732" i="4" s="1"/>
  <c r="M33" i="4"/>
  <c r="M222" i="4"/>
  <c r="M212" i="4"/>
  <c r="M60" i="4"/>
  <c r="M123" i="4"/>
  <c r="I715" i="4" a="1"/>
  <c r="I715" i="4" s="1"/>
  <c r="J715" i="4" s="1"/>
  <c r="K715" i="4" s="1"/>
  <c r="L472" i="4"/>
  <c r="M16" i="4"/>
  <c r="M193" i="4"/>
  <c r="L395" i="4"/>
  <c r="M182" i="4"/>
  <c r="M85" i="4"/>
  <c r="M12" i="4"/>
  <c r="M364" i="4"/>
  <c r="M177" i="4"/>
  <c r="I713" i="4" a="1"/>
  <c r="I713" i="4" s="1"/>
  <c r="J713" i="4" s="1"/>
  <c r="K713" i="4" s="1"/>
  <c r="I726" i="4" a="1"/>
  <c r="I726" i="4" s="1"/>
  <c r="M149" i="4"/>
  <c r="M187" i="4"/>
  <c r="M75" i="4"/>
  <c r="I685" i="4" a="1"/>
  <c r="I685" i="4" s="1"/>
  <c r="M146" i="4"/>
  <c r="L387" i="4"/>
  <c r="M204" i="4"/>
  <c r="L359" i="4"/>
  <c r="M99" i="4"/>
  <c r="I887" i="4" a="1"/>
  <c r="I887" i="4" s="1"/>
  <c r="L887" i="4" s="1"/>
  <c r="I830" i="4" a="1"/>
  <c r="I830" i="4" s="1"/>
  <c r="J830" i="4" s="1"/>
  <c r="K830" i="4" s="1"/>
  <c r="L634" i="4"/>
  <c r="I965" i="4" a="1"/>
  <c r="I965" i="4" s="1"/>
  <c r="J965" i="4" s="1"/>
  <c r="K965" i="4" s="1"/>
  <c r="M312" i="4"/>
  <c r="M26" i="4"/>
  <c r="M94" i="4"/>
  <c r="M139" i="4"/>
  <c r="M232" i="4"/>
  <c r="I897" i="4" a="1"/>
  <c r="I897" i="4" s="1"/>
  <c r="J897" i="4" s="1"/>
  <c r="K897" i="4" s="1"/>
  <c r="M292" i="4"/>
  <c r="M96" i="4"/>
  <c r="M226" i="4"/>
  <c r="M28" i="4"/>
  <c r="M218" i="4"/>
  <c r="L639" i="4"/>
  <c r="M71" i="4"/>
  <c r="M147" i="4"/>
  <c r="M38" i="4"/>
  <c r="M281" i="4"/>
  <c r="M69" i="4"/>
  <c r="M143" i="4"/>
  <c r="L375" i="4"/>
  <c r="L414" i="4"/>
  <c r="M24" i="4"/>
  <c r="M87" i="4"/>
  <c r="M263" i="4"/>
  <c r="M107" i="4"/>
  <c r="I909" i="4" a="1"/>
  <c r="I909" i="4" s="1"/>
  <c r="J909" i="4" s="1"/>
  <c r="K909" i="4" s="1"/>
  <c r="L583" i="4"/>
  <c r="L641" i="4"/>
  <c r="I940" i="4" a="1"/>
  <c r="I940" i="4" s="1"/>
  <c r="J940" i="4" s="1"/>
  <c r="K940" i="4" s="1"/>
  <c r="L614" i="4"/>
  <c r="L587" i="4"/>
  <c r="I906" i="4" a="1"/>
  <c r="I906" i="4" s="1"/>
  <c r="J906" i="4" s="1"/>
  <c r="K906" i="4" s="1"/>
  <c r="L580" i="4"/>
  <c r="L552" i="4"/>
  <c r="I846" i="4" a="1"/>
  <c r="I846" i="4" s="1"/>
  <c r="J846" i="4" s="1"/>
  <c r="K846" i="4" s="1"/>
  <c r="L520" i="4"/>
  <c r="L577" i="4"/>
  <c r="I768" i="4" a="1"/>
  <c r="I768" i="4" s="1"/>
  <c r="J768" i="4" s="1"/>
  <c r="K768" i="4" s="1"/>
  <c r="L442" i="4"/>
  <c r="L543" i="4"/>
  <c r="M171" i="4"/>
  <c r="M202" i="4"/>
  <c r="L379" i="4"/>
  <c r="L623" i="4"/>
  <c r="M304" i="4"/>
  <c r="L579" i="4"/>
  <c r="L516" i="4"/>
  <c r="L419" i="4"/>
  <c r="M228" i="4"/>
  <c r="M98" i="4"/>
  <c r="M67" i="4"/>
  <c r="M34" i="4"/>
  <c r="M66" i="4"/>
  <c r="M77" i="4"/>
  <c r="M411" i="4"/>
  <c r="I778" i="4" a="1"/>
  <c r="I778" i="4" s="1"/>
  <c r="J778" i="4" s="1"/>
  <c r="K778" i="4" s="1"/>
  <c r="L452" i="4"/>
  <c r="M274" i="4"/>
  <c r="M11" i="4"/>
  <c r="M64" i="4"/>
  <c r="M290" i="4"/>
  <c r="M243" i="4"/>
  <c r="M305" i="4"/>
  <c r="I670" i="4" a="1"/>
  <c r="I670" i="4" s="1"/>
  <c r="J670" i="4" s="1"/>
  <c r="K670" i="4" s="1"/>
  <c r="L344" i="4"/>
  <c r="I966" i="4" a="1"/>
  <c r="I966" i="4" s="1"/>
  <c r="J966" i="4" s="1"/>
  <c r="K966" i="4" s="1"/>
  <c r="L640" i="4"/>
  <c r="I886" i="4" a="1"/>
  <c r="I886" i="4" s="1"/>
  <c r="J886" i="4" s="1"/>
  <c r="K886" i="4" s="1"/>
  <c r="L560" i="4"/>
  <c r="L598" i="4"/>
  <c r="L618" i="4"/>
  <c r="L546" i="4"/>
  <c r="I805" i="4" a="1"/>
  <c r="I805" i="4" s="1"/>
  <c r="J805" i="4" s="1"/>
  <c r="K805" i="4" s="1"/>
  <c r="L479" i="4"/>
  <c r="L362" i="4"/>
  <c r="L492" i="4"/>
  <c r="L486" i="4"/>
  <c r="M169" i="4"/>
  <c r="L468" i="4"/>
  <c r="I677" i="4" a="1"/>
  <c r="I677" i="4" s="1"/>
  <c r="J677" i="4" s="1"/>
  <c r="K677" i="4" s="1"/>
  <c r="L351" i="4"/>
  <c r="L527" i="4"/>
  <c r="L630" i="4"/>
  <c r="M571" i="4"/>
  <c r="L513" i="4"/>
  <c r="L495" i="4"/>
  <c r="M197" i="4"/>
  <c r="M256" i="4"/>
  <c r="L366" i="4"/>
  <c r="M213" i="4"/>
  <c r="M191" i="4"/>
  <c r="L498" i="4"/>
  <c r="M395" i="4"/>
  <c r="M472" i="4"/>
  <c r="M138" i="4"/>
  <c r="M406" i="4"/>
  <c r="I926" i="4" a="1"/>
  <c r="I926" i="4" s="1"/>
  <c r="J926" i="4" s="1"/>
  <c r="K926" i="4" s="1"/>
  <c r="L600" i="4"/>
  <c r="M19" i="4"/>
  <c r="M76" i="4"/>
  <c r="L539" i="4"/>
  <c r="L574" i="4"/>
  <c r="I900" i="4" a="1"/>
  <c r="I900" i="4" s="1"/>
  <c r="J900" i="4" s="1"/>
  <c r="K900" i="4" s="1"/>
  <c r="I934" i="4" a="1"/>
  <c r="I934" i="4" s="1"/>
  <c r="J934" i="4" s="1"/>
  <c r="K934" i="4" s="1"/>
  <c r="L608" i="4"/>
  <c r="L357" i="4"/>
  <c r="L653" i="4"/>
  <c r="L473" i="4"/>
  <c r="M317" i="4"/>
  <c r="I780" i="4" a="1"/>
  <c r="I780" i="4" s="1"/>
  <c r="J780" i="4" s="1"/>
  <c r="K780" i="4" s="1"/>
  <c r="L454" i="4"/>
  <c r="L493" i="4"/>
  <c r="M239" i="4"/>
  <c r="I784" i="4" a="1"/>
  <c r="I784" i="4" s="1"/>
  <c r="J784" i="4" s="1"/>
  <c r="K784" i="4" s="1"/>
  <c r="L458" i="4"/>
  <c r="L501" i="4"/>
  <c r="L582" i="4"/>
  <c r="L517" i="4"/>
  <c r="M349" i="4"/>
  <c r="M326" i="4"/>
  <c r="I686" i="4" a="1"/>
  <c r="I686" i="4" s="1"/>
  <c r="J686" i="4" s="1"/>
  <c r="K686" i="4" s="1"/>
  <c r="M279" i="4"/>
  <c r="I880" i="4" a="1"/>
  <c r="I880" i="4" s="1"/>
  <c r="J880" i="4" s="1"/>
  <c r="K880" i="4" s="1"/>
  <c r="L554" i="4"/>
  <c r="I684" i="4" a="1"/>
  <c r="I684" i="4" s="1"/>
  <c r="J684" i="4" s="1"/>
  <c r="K684" i="4" s="1"/>
  <c r="L358" i="4"/>
  <c r="I790" i="4" a="1"/>
  <c r="I790" i="4" s="1"/>
  <c r="J790" i="4" s="1"/>
  <c r="K790" i="4" s="1"/>
  <c r="L464" i="4"/>
  <c r="M301" i="4"/>
  <c r="M221" i="4"/>
  <c r="M115" i="4"/>
  <c r="M48" i="4"/>
  <c r="M116" i="4"/>
  <c r="M293" i="4"/>
  <c r="M237" i="4"/>
  <c r="M246" i="4"/>
  <c r="L589" i="4"/>
  <c r="L585" i="4"/>
  <c r="I861" i="4" a="1"/>
  <c r="I861" i="4" s="1"/>
  <c r="J861" i="4" s="1"/>
  <c r="K861" i="4" s="1"/>
  <c r="L535" i="4"/>
  <c r="L592" i="4"/>
  <c r="L605" i="4"/>
  <c r="I868" i="4" a="1"/>
  <c r="I868" i="4" s="1"/>
  <c r="J868" i="4" s="1"/>
  <c r="K868" i="4" s="1"/>
  <c r="L542" i="4"/>
  <c r="L500" i="4"/>
  <c r="I826" i="4" a="1"/>
  <c r="I826" i="4" s="1"/>
  <c r="J826" i="4" s="1"/>
  <c r="K826" i="4" s="1"/>
  <c r="M327" i="4"/>
  <c r="L444" i="4"/>
  <c r="L537" i="4"/>
  <c r="L437" i="4"/>
  <c r="L445" i="4"/>
  <c r="I709" i="4" a="1"/>
  <c r="I709" i="4" s="1"/>
  <c r="J709" i="4" s="1"/>
  <c r="K709" i="4" s="1"/>
  <c r="L383" i="4"/>
  <c r="M639" i="4"/>
  <c r="L456" i="4"/>
  <c r="L485" i="4"/>
  <c r="I925" i="4" a="1"/>
  <c r="I925" i="4" s="1"/>
  <c r="J925" i="4" s="1"/>
  <c r="K925" i="4" s="1"/>
  <c r="L599" i="4"/>
  <c r="L420" i="4"/>
  <c r="L462" i="4"/>
  <c r="I793" i="4" a="1"/>
  <c r="I793" i="4" s="1"/>
  <c r="J793" i="4" s="1"/>
  <c r="K793" i="4" s="1"/>
  <c r="L467" i="4"/>
  <c r="I844" i="4" a="1"/>
  <c r="I844" i="4" s="1"/>
  <c r="J844" i="4" s="1"/>
  <c r="K844" i="4" s="1"/>
  <c r="L518" i="4"/>
  <c r="I761" i="4" a="1"/>
  <c r="I761" i="4" s="1"/>
  <c r="J761" i="4" s="1"/>
  <c r="K761" i="4" s="1"/>
  <c r="L435" i="4"/>
  <c r="M175" i="4"/>
  <c r="M172" i="4"/>
  <c r="M353" i="4"/>
  <c r="L652" i="4"/>
  <c r="M32" i="4"/>
  <c r="I700" i="4" a="1"/>
  <c r="I700" i="4" s="1"/>
  <c r="J700" i="4" s="1"/>
  <c r="K700" i="4" s="1"/>
  <c r="L374" i="4"/>
  <c r="L380" i="4"/>
  <c r="I706" i="4" a="1"/>
  <c r="I706" i="4" s="1"/>
  <c r="J706" i="4" s="1"/>
  <c r="K706" i="4" s="1"/>
  <c r="M371" i="4"/>
  <c r="M145" i="4"/>
  <c r="M240" i="4"/>
  <c r="M387" i="4"/>
  <c r="I945" i="4" a="1"/>
  <c r="I945" i="4" s="1"/>
  <c r="J945" i="4" s="1"/>
  <c r="K945" i="4" s="1"/>
  <c r="L619" i="4"/>
  <c r="M324" i="4"/>
  <c r="I1084" i="4" a="1"/>
  <c r="I1084" i="4" s="1"/>
  <c r="J1084" i="4" s="1"/>
  <c r="K1084" i="4" s="1"/>
  <c r="I915" i="4" a="1"/>
  <c r="I915" i="4" s="1"/>
  <c r="J915" i="4" s="1"/>
  <c r="K915" i="4" s="1"/>
  <c r="L499" i="4"/>
  <c r="I832" i="4" a="1"/>
  <c r="I832" i="4" s="1"/>
  <c r="J832" i="4" s="1"/>
  <c r="K832" i="4" s="1"/>
  <c r="L506" i="4"/>
  <c r="I822" i="4" a="1"/>
  <c r="I822" i="4" s="1"/>
  <c r="J822" i="4" s="1"/>
  <c r="K822" i="4" s="1"/>
  <c r="L496" i="4"/>
  <c r="I860" i="4" a="1"/>
  <c r="I860" i="4" s="1"/>
  <c r="J860" i="4" s="1"/>
  <c r="K860" i="4" s="1"/>
  <c r="L534" i="4"/>
  <c r="I757" i="4" a="1"/>
  <c r="I757" i="4" s="1"/>
  <c r="J757" i="4" s="1"/>
  <c r="K757" i="4" s="1"/>
  <c r="L431" i="4"/>
  <c r="L545" i="4"/>
  <c r="L475" i="4"/>
  <c r="M229" i="4"/>
  <c r="M565" i="4"/>
  <c r="L438" i="4"/>
  <c r="L413" i="4"/>
  <c r="M192" i="4"/>
  <c r="M81" i="4"/>
  <c r="M109" i="4"/>
  <c r="M165" i="4"/>
  <c r="L457" i="4"/>
  <c r="M62" i="4"/>
  <c r="M14" i="4"/>
  <c r="M264" i="4"/>
  <c r="M183" i="4"/>
  <c r="I741" i="4" a="1"/>
  <c r="I741" i="4" s="1"/>
  <c r="J741" i="4" s="1"/>
  <c r="K741" i="4" s="1"/>
  <c r="L415" i="4"/>
  <c r="M276" i="4"/>
  <c r="M104" i="4"/>
  <c r="M174" i="4"/>
  <c r="M54" i="4"/>
  <c r="L556" i="4"/>
  <c r="L428" i="4"/>
  <c r="I754" i="4" a="1"/>
  <c r="I754" i="4" s="1"/>
  <c r="J754" i="4" s="1"/>
  <c r="K754" i="4" s="1"/>
  <c r="M224" i="4"/>
  <c r="M4" i="4"/>
  <c r="L644" i="4"/>
  <c r="I816" i="4" a="1"/>
  <c r="I816" i="4" s="1"/>
  <c r="J816" i="4" s="1"/>
  <c r="K816" i="4" s="1"/>
  <c r="L490" i="4"/>
  <c r="I781" i="4" a="1"/>
  <c r="I781" i="4" s="1"/>
  <c r="J781" i="4" s="1"/>
  <c r="K781" i="4" s="1"/>
  <c r="L455" i="4"/>
  <c r="M314" i="4"/>
  <c r="L481" i="4"/>
  <c r="I820" i="4" a="1"/>
  <c r="I820" i="4" s="1"/>
  <c r="J820" i="4" s="1"/>
  <c r="K820" i="4" s="1"/>
  <c r="L494" i="4"/>
  <c r="L637" i="4"/>
  <c r="M134" i="4"/>
  <c r="L597" i="4"/>
  <c r="M128" i="4"/>
  <c r="M329" i="4"/>
  <c r="I710" i="4" a="1"/>
  <c r="I710" i="4" s="1"/>
  <c r="J710" i="4" s="1"/>
  <c r="K710" i="4" s="1"/>
  <c r="L384" i="4"/>
  <c r="M346" i="4"/>
  <c r="M250" i="4"/>
  <c r="M153" i="4"/>
  <c r="M55" i="4"/>
  <c r="M303" i="4"/>
  <c r="M131" i="4"/>
  <c r="M148" i="4"/>
  <c r="M89" i="4"/>
  <c r="M181" i="4"/>
  <c r="M140" i="4"/>
  <c r="M44" i="4"/>
  <c r="M113" i="4"/>
  <c r="M230" i="4"/>
  <c r="I693" i="4" a="1"/>
  <c r="I693" i="4" s="1"/>
  <c r="J693" i="4" s="1"/>
  <c r="K693" i="4" s="1"/>
  <c r="L367" i="4"/>
  <c r="L616" i="4"/>
  <c r="L550" i="4"/>
  <c r="M37" i="4"/>
  <c r="I911" i="4" a="1"/>
  <c r="I911" i="4" s="1"/>
  <c r="J911" i="4" s="1"/>
  <c r="K911" i="4" s="1"/>
  <c r="I1180" i="4" a="1"/>
  <c r="I1180" i="4" s="1"/>
  <c r="J1180" i="4" s="1"/>
  <c r="K1180" i="4" s="1"/>
  <c r="I763" i="4" a="1"/>
  <c r="I763" i="4" s="1"/>
  <c r="J763" i="4" s="1"/>
  <c r="K763" i="4" s="1"/>
  <c r="L645" i="4"/>
  <c r="I958" i="4" a="1"/>
  <c r="I958" i="4" s="1"/>
  <c r="J958" i="4" s="1"/>
  <c r="K958" i="4" s="1"/>
  <c r="L632" i="4"/>
  <c r="L381" i="4"/>
  <c r="L624" i="4"/>
  <c r="L429" i="4"/>
  <c r="M286" i="4"/>
  <c r="L612" i="4"/>
  <c r="L489" i="4"/>
  <c r="M198" i="4"/>
  <c r="M302" i="4"/>
  <c r="M217" i="4"/>
  <c r="I760" i="4" a="1"/>
  <c r="I760" i="4" s="1"/>
  <c r="J760" i="4" s="1"/>
  <c r="K760" i="4" s="1"/>
  <c r="L434" i="4"/>
  <c r="M271" i="4"/>
  <c r="M97" i="4"/>
  <c r="M325" i="4"/>
  <c r="I661" i="4" a="1"/>
  <c r="I661" i="4" s="1"/>
  <c r="J661" i="4" s="1"/>
  <c r="K661" i="4" s="1"/>
  <c r="L335" i="4"/>
  <c r="M189" i="4"/>
  <c r="M389" i="4"/>
  <c r="M30" i="4"/>
  <c r="L430" i="4"/>
  <c r="L629" i="4"/>
  <c r="M323" i="4"/>
  <c r="I774" i="4" a="1"/>
  <c r="I774" i="4" s="1"/>
  <c r="J774" i="4" s="1"/>
  <c r="K774" i="4" s="1"/>
  <c r="L448" i="4"/>
  <c r="M267" i="4"/>
  <c r="M151" i="4"/>
  <c r="M352" i="4"/>
  <c r="M244" i="4"/>
  <c r="I792" i="4" a="1"/>
  <c r="I792" i="4" s="1"/>
  <c r="J792" i="4" s="1"/>
  <c r="K792" i="4" s="1"/>
  <c r="L466" i="4"/>
  <c r="M254" i="4"/>
  <c r="M219" i="4"/>
  <c r="I1201" i="4" a="1"/>
  <c r="I1201" i="4" s="1"/>
  <c r="J1201" i="4" s="1"/>
  <c r="K1201" i="4" s="1"/>
  <c r="L875" i="4"/>
  <c r="L627" i="4"/>
  <c r="I952" i="4" a="1"/>
  <c r="I952" i="4" s="1"/>
  <c r="J952" i="4" s="1"/>
  <c r="K952" i="4" s="1"/>
  <c r="L626" i="4"/>
  <c r="L482" i="4"/>
  <c r="I902" i="4" a="1"/>
  <c r="I902" i="4" s="1"/>
  <c r="J902" i="4" s="1"/>
  <c r="K902" i="4" s="1"/>
  <c r="L576" i="4"/>
  <c r="L633" i="4"/>
  <c r="I840" i="4" a="1"/>
  <c r="I840" i="4" s="1"/>
  <c r="J840" i="4" s="1"/>
  <c r="K840" i="4" s="1"/>
  <c r="L514" i="4"/>
  <c r="L333" i="4"/>
  <c r="M179" i="4"/>
  <c r="M298" i="4"/>
  <c r="M196" i="4"/>
  <c r="L567" i="4"/>
  <c r="M287" i="4"/>
  <c r="L432" i="4"/>
  <c r="M265" i="4"/>
  <c r="M36" i="4"/>
  <c r="M211" i="4"/>
  <c r="L355" i="4"/>
  <c r="L393" i="4"/>
  <c r="M176" i="4"/>
  <c r="M400" i="4"/>
  <c r="L562" i="4"/>
  <c r="M70" i="4"/>
  <c r="M92" i="4"/>
  <c r="L601" i="4"/>
  <c r="M50" i="4"/>
  <c r="M17" i="4"/>
  <c r="M84" i="4"/>
  <c r="L649" i="4"/>
  <c r="I862" i="4" a="1"/>
  <c r="I862" i="4" s="1"/>
  <c r="J862" i="4" s="1"/>
  <c r="K862" i="4" s="1"/>
  <c r="L536" i="4"/>
  <c r="M320" i="4"/>
  <c r="M122" i="4"/>
  <c r="M91" i="4"/>
  <c r="M348" i="4"/>
  <c r="L570" i="4"/>
  <c r="M41" i="4"/>
  <c r="M137" i="4"/>
  <c r="M284" i="4"/>
  <c r="L606" i="4"/>
  <c r="L427" i="4"/>
  <c r="L525" i="4"/>
  <c r="I941" i="4" a="1"/>
  <c r="I941" i="4" s="1"/>
  <c r="J941" i="4" s="1"/>
  <c r="K941" i="4" s="1"/>
  <c r="L615" i="4"/>
  <c r="L573" i="4"/>
  <c r="I834" i="4" a="1"/>
  <c r="I834" i="4" s="1"/>
  <c r="J834" i="4" s="1"/>
  <c r="K834" i="4" s="1"/>
  <c r="L508" i="4"/>
  <c r="M166" i="4"/>
  <c r="M483" i="4"/>
  <c r="I974" i="4" a="1"/>
  <c r="I974" i="4" s="1"/>
  <c r="J974" i="4" s="1"/>
  <c r="K974" i="4" s="1"/>
  <c r="L648" i="4"/>
  <c r="M296" i="4"/>
  <c r="I773" i="4" a="1"/>
  <c r="I773" i="4" s="1"/>
  <c r="J773" i="4" s="1"/>
  <c r="K773" i="4" s="1"/>
  <c r="L447" i="4"/>
  <c r="L409" i="4"/>
  <c r="L407" i="4"/>
  <c r="M261" i="4"/>
  <c r="M22" i="4"/>
  <c r="M161" i="4"/>
  <c r="M350" i="4"/>
  <c r="M207" i="4"/>
  <c r="M275" i="4"/>
  <c r="M231" i="4"/>
  <c r="L449" i="4"/>
  <c r="M255" i="4"/>
  <c r="M90" i="4"/>
  <c r="L646" i="4"/>
  <c r="M163" i="4"/>
  <c r="M242" i="4"/>
  <c r="L412" i="4"/>
  <c r="I885" i="4" a="1"/>
  <c r="I885" i="4" s="1"/>
  <c r="J885" i="4" s="1"/>
  <c r="K885" i="4" s="1"/>
  <c r="L559" i="4"/>
  <c r="M100" i="4"/>
  <c r="M39" i="4"/>
  <c r="M95" i="4"/>
  <c r="M248" i="4"/>
  <c r="I921" i="4" a="1"/>
  <c r="I921" i="4" s="1"/>
  <c r="J921" i="4" s="1"/>
  <c r="K921" i="4" s="1"/>
  <c r="L595" i="4"/>
  <c r="I657" i="4" a="1"/>
  <c r="I657" i="4" s="1"/>
  <c r="J657" i="4" s="1"/>
  <c r="K657" i="4" s="1"/>
  <c r="L331" i="4"/>
  <c r="L515" i="4"/>
  <c r="L538" i="4"/>
  <c r="L451" i="4"/>
  <c r="L564" i="4"/>
  <c r="M155" i="4"/>
  <c r="I698" i="4" a="1"/>
  <c r="I698" i="4" s="1"/>
  <c r="J698" i="4" s="1"/>
  <c r="K698" i="4" s="1"/>
  <c r="L372" i="4"/>
  <c r="L476" i="4"/>
  <c r="I802" i="4" a="1"/>
  <c r="I802" i="4" s="1"/>
  <c r="J802" i="4" s="1"/>
  <c r="K802" i="4" s="1"/>
  <c r="M322" i="4"/>
  <c r="M294" i="4"/>
  <c r="M186" i="4"/>
  <c r="M108" i="4"/>
  <c r="L341" i="4"/>
  <c r="M270" i="4"/>
  <c r="M170" i="4"/>
  <c r="L377" i="4"/>
  <c r="M338" i="4"/>
  <c r="M120" i="4"/>
  <c r="M522" i="4"/>
  <c r="I766" i="4" a="1"/>
  <c r="I766" i="4" s="1"/>
  <c r="J766" i="4" s="1"/>
  <c r="K766" i="4" s="1"/>
  <c r="L440" i="4"/>
  <c r="M291" i="4"/>
  <c r="M111" i="4"/>
  <c r="M86" i="4"/>
  <c r="M15" i="4"/>
  <c r="M233" i="4"/>
  <c r="M29" i="4"/>
  <c r="M185" i="4"/>
  <c r="L421" i="4"/>
  <c r="M203" i="4"/>
  <c r="M478" i="4"/>
  <c r="M268" i="4"/>
  <c r="M127" i="4"/>
  <c r="I717" i="4" a="1"/>
  <c r="I717" i="4" s="1"/>
  <c r="J717" i="4" s="1"/>
  <c r="K717" i="4" s="1"/>
  <c r="L391" i="4"/>
  <c r="L593" i="4"/>
  <c r="I837" i="4" a="1"/>
  <c r="I837" i="4" s="1"/>
  <c r="J837" i="4" s="1"/>
  <c r="K837" i="4" s="1"/>
  <c r="L511" i="4"/>
  <c r="L655" i="4"/>
  <c r="I922" i="4" a="1"/>
  <c r="I922" i="4" s="1"/>
  <c r="J922" i="4" s="1"/>
  <c r="K922" i="4" s="1"/>
  <c r="L596" i="4"/>
  <c r="L569" i="4"/>
  <c r="M72" i="4"/>
  <c r="L553" i="4"/>
  <c r="I729" i="4" a="1"/>
  <c r="I729" i="4" s="1"/>
  <c r="J729" i="4" s="1"/>
  <c r="K729" i="4" s="1"/>
  <c r="L403" i="4"/>
  <c r="M180" i="4"/>
  <c r="L480" i="4"/>
  <c r="M285" i="4"/>
  <c r="L405" i="4"/>
  <c r="M249" i="4"/>
  <c r="I722" i="4" a="1"/>
  <c r="I722" i="4" s="1"/>
  <c r="J722" i="4" s="1"/>
  <c r="K722" i="4" s="1"/>
  <c r="L396" i="4"/>
  <c r="M310" i="4"/>
  <c r="M342" i="4"/>
  <c r="M215" i="4"/>
  <c r="M266" i="4"/>
  <c r="M114" i="4"/>
  <c r="I750" i="4" a="1"/>
  <c r="I750" i="4" s="1"/>
  <c r="J750" i="4" s="1"/>
  <c r="K750" i="4" s="1"/>
  <c r="L424" i="4"/>
  <c r="M47" i="4"/>
  <c r="L392" i="4"/>
  <c r="M425" i="4"/>
  <c r="L581" i="4"/>
  <c r="L416" i="4"/>
  <c r="L568" i="4"/>
  <c r="L404" i="4"/>
  <c r="M93" i="4"/>
  <c r="M102" i="4"/>
  <c r="M124" i="4"/>
  <c r="I716" i="4" a="1"/>
  <c r="I716" i="4" s="1"/>
  <c r="J716" i="4" s="1"/>
  <c r="K716" i="4" s="1"/>
  <c r="L390" i="4"/>
  <c r="L643" i="4"/>
  <c r="I892" i="4" a="1"/>
  <c r="I892" i="4" s="1"/>
  <c r="J892" i="4" s="1"/>
  <c r="K892" i="4" s="1"/>
  <c r="L566" i="4"/>
  <c r="L563" i="4"/>
  <c r="L509" i="4"/>
  <c r="L594" i="4"/>
  <c r="L524" i="4"/>
  <c r="I850" i="4" a="1"/>
  <c r="I850" i="4" s="1"/>
  <c r="J850" i="4" s="1"/>
  <c r="K850" i="4" s="1"/>
  <c r="I813" i="4" a="1"/>
  <c r="I813" i="4" s="1"/>
  <c r="J813" i="4" s="1"/>
  <c r="K813" i="4" s="1"/>
  <c r="L487" i="4"/>
  <c r="M58" i="4"/>
  <c r="L528" i="4"/>
  <c r="L401" i="4"/>
  <c r="M80" i="4"/>
  <c r="L611" i="4"/>
  <c r="M297" i="4"/>
  <c r="M257" i="4"/>
  <c r="L394" i="4"/>
  <c r="M306" i="4"/>
  <c r="M308" i="4"/>
  <c r="I858" i="4" a="1"/>
  <c r="I858" i="4" s="1"/>
  <c r="J858" i="4" s="1"/>
  <c r="K858" i="4" s="1"/>
  <c r="L532" i="4"/>
  <c r="M159" i="4"/>
  <c r="M43" i="4"/>
  <c r="M278" i="4"/>
  <c r="M40" i="4"/>
  <c r="M20" i="4"/>
  <c r="M252" i="4"/>
  <c r="M103" i="4"/>
  <c r="M126" i="4"/>
  <c r="M78" i="4"/>
  <c r="M288" i="4"/>
  <c r="L345" i="4"/>
  <c r="L337" i="4"/>
  <c r="L450" i="4"/>
  <c r="M272" i="4"/>
  <c r="M18" i="4"/>
  <c r="M65" i="4"/>
  <c r="L403" i="1"/>
  <c r="M1159" i="1"/>
  <c r="I715" i="1" a="1"/>
  <c r="I715" i="1" s="1"/>
  <c r="J715" i="1" s="1"/>
  <c r="K715" i="1" s="1"/>
  <c r="J722" i="1"/>
  <c r="K722" i="1" s="1"/>
  <c r="M702" i="1"/>
  <c r="M676" i="1"/>
  <c r="I1135" i="1" a="1"/>
  <c r="I1135" i="1" s="1"/>
  <c r="I1461" i="1" s="1" a="1"/>
  <c r="I1461" i="1" s="1"/>
  <c r="I671" i="1" a="1"/>
  <c r="I671" i="1" s="1"/>
  <c r="L671" i="1" s="1"/>
  <c r="I727" i="1" a="1"/>
  <c r="I727" i="1" s="1"/>
  <c r="J727" i="1" s="1"/>
  <c r="K727" i="1" s="1"/>
  <c r="M1266" i="1"/>
  <c r="M1048" i="1"/>
  <c r="J489" i="1"/>
  <c r="K489" i="1" s="1"/>
  <c r="J940" i="1"/>
  <c r="K940" i="1" s="1"/>
  <c r="I1066" i="1" a="1"/>
  <c r="I1066" i="1" s="1"/>
  <c r="J1066" i="1" s="1"/>
  <c r="K1066" i="1" s="1"/>
  <c r="M661" i="1"/>
  <c r="I862" i="1" a="1"/>
  <c r="I862" i="1" s="1"/>
  <c r="J862" i="1" s="1"/>
  <c r="K862" i="1" s="1"/>
  <c r="I987" i="1" a="1"/>
  <c r="I987" i="1" s="1"/>
  <c r="J987" i="1" s="1"/>
  <c r="K987" i="1" s="1"/>
  <c r="M726" i="1"/>
  <c r="L1266" i="1"/>
  <c r="L852" i="1"/>
  <c r="M888" i="1"/>
  <c r="L1179" i="1"/>
  <c r="I764" i="1" a="1"/>
  <c r="I764" i="1" s="1"/>
  <c r="J764" i="1" s="1"/>
  <c r="K764" i="1" s="1"/>
  <c r="I934" i="1" a="1"/>
  <c r="I934" i="1" s="1"/>
  <c r="J934" i="1" s="1"/>
  <c r="K934" i="1" s="1"/>
  <c r="I859" i="1" a="1"/>
  <c r="I859" i="1" s="1"/>
  <c r="J859" i="1" s="1"/>
  <c r="K859" i="1" s="1"/>
  <c r="I1374" i="1" a="1"/>
  <c r="I1374" i="1" s="1"/>
  <c r="J1374" i="1" s="1"/>
  <c r="K1374" i="1" s="1"/>
  <c r="I778" i="1" a="1"/>
  <c r="I778" i="1" s="1"/>
  <c r="J778" i="1" s="1"/>
  <c r="I949" i="1" a="1"/>
  <c r="I949" i="1" s="1"/>
  <c r="I729" i="1" a="1"/>
  <c r="I729" i="1" s="1"/>
  <c r="I956" i="1" a="1"/>
  <c r="I956" i="1" s="1"/>
  <c r="J956" i="1" s="1"/>
  <c r="K956" i="1" s="1"/>
  <c r="I898" i="1" a="1"/>
  <c r="I898" i="1" s="1"/>
  <c r="J898" i="1" s="1"/>
  <c r="K898" i="1" s="1"/>
  <c r="I1052" i="1" a="1"/>
  <c r="I1052" i="1" s="1"/>
  <c r="J641" i="1"/>
  <c r="K641" i="1" s="1"/>
  <c r="L745" i="1"/>
  <c r="L1134" i="1"/>
  <c r="M852" i="1"/>
  <c r="I1264" i="1" a="1"/>
  <c r="I1264" i="1" s="1"/>
  <c r="J1264" i="1" s="1"/>
  <c r="K1264" i="1" s="1"/>
  <c r="I1001" i="1" a="1"/>
  <c r="I1001" i="1" s="1"/>
  <c r="J1001" i="1" s="1"/>
  <c r="K1001" i="1" s="1"/>
  <c r="I871" i="1" a="1"/>
  <c r="I871" i="1" s="1"/>
  <c r="J871" i="1" s="1"/>
  <c r="K871" i="1" s="1"/>
  <c r="I672" i="1" a="1"/>
  <c r="I672" i="1" s="1"/>
  <c r="I805" i="1" a="1"/>
  <c r="I805" i="1" s="1"/>
  <c r="I973" i="1" a="1"/>
  <c r="I973" i="1" s="1"/>
  <c r="J973" i="1" s="1"/>
  <c r="K973" i="1" s="1"/>
  <c r="L932" i="1"/>
  <c r="I717" i="1" a="1"/>
  <c r="I717" i="1" s="1"/>
  <c r="J717" i="1" s="1"/>
  <c r="K717" i="1" s="1"/>
  <c r="I1592" i="1" a="1"/>
  <c r="I1592" i="1" s="1"/>
  <c r="J1592" i="1" s="1"/>
  <c r="K1592" i="1" s="1"/>
  <c r="I1485" i="1" a="1"/>
  <c r="I1485" i="1" s="1"/>
  <c r="J1485" i="1" s="1"/>
  <c r="K1485" i="1" s="1"/>
  <c r="J833" i="1"/>
  <c r="K833" i="1" s="1"/>
  <c r="I733" i="1" a="1"/>
  <c r="I733" i="1" s="1"/>
  <c r="J733" i="1" s="1"/>
  <c r="K733" i="1" s="1"/>
  <c r="M843" i="1"/>
  <c r="I814" i="1" a="1"/>
  <c r="I814" i="1" s="1"/>
  <c r="J745" i="1"/>
  <c r="K745" i="1" s="1"/>
  <c r="I707" i="1" a="1"/>
  <c r="I707" i="1" s="1"/>
  <c r="L1062" i="1"/>
  <c r="I670" i="1" a="1"/>
  <c r="I670" i="1" s="1"/>
  <c r="M930" i="1"/>
  <c r="I1169" i="1" a="1"/>
  <c r="I1169" i="1" s="1"/>
  <c r="J1169" i="1" s="1"/>
  <c r="K1169" i="1" s="1"/>
  <c r="J1136" i="1"/>
  <c r="K1136" i="1" s="1"/>
  <c r="I948" i="1" a="1"/>
  <c r="I948" i="1" s="1"/>
  <c r="J948" i="1" s="1"/>
  <c r="K948" i="1" s="1"/>
  <c r="I1086" i="1" a="1"/>
  <c r="I1086" i="1" s="1"/>
  <c r="J1086" i="1" s="1"/>
  <c r="K1086" i="1" s="1"/>
  <c r="I1104" i="1" a="1"/>
  <c r="I1104" i="1" s="1"/>
  <c r="J1104" i="1" s="1"/>
  <c r="K1104" i="1" s="1"/>
  <c r="I804" i="1" a="1"/>
  <c r="I804" i="1" s="1"/>
  <c r="J804" i="1" s="1"/>
  <c r="K804" i="1" s="1"/>
  <c r="I828" i="1" a="1"/>
  <c r="I828" i="1" s="1"/>
  <c r="J828" i="1" s="1"/>
  <c r="K828" i="1" s="1"/>
  <c r="M1062" i="1"/>
  <c r="I1194" i="1" a="1"/>
  <c r="I1194" i="1" s="1"/>
  <c r="J1194" i="1" s="1"/>
  <c r="K1194" i="1" s="1"/>
  <c r="I885" i="1" a="1"/>
  <c r="I885" i="1" s="1"/>
  <c r="J885" i="1" s="1"/>
  <c r="K885" i="1" s="1"/>
  <c r="M758" i="1"/>
  <c r="M938" i="1"/>
  <c r="I1197" i="1" a="1"/>
  <c r="I1197" i="1" s="1"/>
  <c r="J1197" i="1" s="1"/>
  <c r="K1197" i="1" s="1"/>
  <c r="I958" i="1" a="1"/>
  <c r="I958" i="1" s="1"/>
  <c r="J958" i="1" s="1"/>
  <c r="K958" i="1" s="1"/>
  <c r="I1388" i="1" a="1"/>
  <c r="I1388" i="1" s="1"/>
  <c r="J1388" i="1" s="1"/>
  <c r="K1388" i="1" s="1"/>
  <c r="I1397" i="1" a="1"/>
  <c r="I1397" i="1" s="1"/>
  <c r="J1397" i="1" s="1"/>
  <c r="K1397" i="1" s="1"/>
  <c r="I753" i="1" a="1"/>
  <c r="I753" i="1" s="1"/>
  <c r="J753" i="1" s="1"/>
  <c r="K753" i="1" s="1"/>
  <c r="I1256" i="1" a="1"/>
  <c r="I1256" i="1" s="1"/>
  <c r="J1256" i="1" s="1"/>
  <c r="K1256" i="1" s="1"/>
  <c r="I851" i="1" a="1"/>
  <c r="I851" i="1" s="1"/>
  <c r="J851" i="1" s="1"/>
  <c r="K851" i="1" s="1"/>
  <c r="M149" i="1"/>
  <c r="K149" i="1"/>
  <c r="I1462" i="1" a="1"/>
  <c r="I1462" i="1" s="1"/>
  <c r="I1788" i="1" s="1" a="1"/>
  <c r="I1788" i="1" s="1"/>
  <c r="J1788" i="1" s="1"/>
  <c r="K1788" i="1" s="1"/>
  <c r="L1181" i="1"/>
  <c r="I895" i="1" a="1"/>
  <c r="I895" i="1" s="1"/>
  <c r="J895" i="1" s="1"/>
  <c r="K895" i="1" s="1"/>
  <c r="C31" i="2"/>
  <c r="D29" i="2"/>
  <c r="D31" i="2"/>
  <c r="E29" i="2"/>
  <c r="E31" i="2"/>
  <c r="F29" i="2"/>
  <c r="H29" i="2"/>
  <c r="G29" i="2"/>
  <c r="J838" i="1"/>
  <c r="K838" i="1" s="1"/>
  <c r="I1164" i="1" a="1"/>
  <c r="I1164" i="1" s="1"/>
  <c r="I1490" i="1" s="1" a="1"/>
  <c r="I1490" i="1" s="1"/>
  <c r="J1490" i="1" s="1"/>
  <c r="K1490" i="1" s="1"/>
  <c r="J1195" i="1"/>
  <c r="L1195" i="1"/>
  <c r="J981" i="1"/>
  <c r="L981" i="1"/>
  <c r="I836" i="1" a="1"/>
  <c r="I836" i="1" s="1"/>
  <c r="J836" i="1" s="1"/>
  <c r="K836" i="1" s="1"/>
  <c r="I801" i="1" a="1"/>
  <c r="I801" i="1" s="1"/>
  <c r="J801" i="1" s="1"/>
  <c r="K801" i="1" s="1"/>
  <c r="J414" i="1"/>
  <c r="K414" i="1" s="1"/>
  <c r="J869" i="1"/>
  <c r="K869" i="1" s="1"/>
  <c r="I721" i="1" a="1"/>
  <c r="I721" i="1" s="1"/>
  <c r="I692" i="1" a="1"/>
  <c r="I692" i="1" s="1"/>
  <c r="J692" i="1" s="1"/>
  <c r="K692" i="1" s="1"/>
  <c r="I1290" i="1" a="1"/>
  <c r="I1290" i="1" s="1"/>
  <c r="I791" i="1" a="1"/>
  <c r="I791" i="1" s="1"/>
  <c r="I1117" i="1" s="1" a="1"/>
  <c r="I1117" i="1" s="1"/>
  <c r="I1443" i="1" s="1" a="1"/>
  <c r="I1443" i="1" s="1"/>
  <c r="J1443" i="1" s="1"/>
  <c r="K1443" i="1" s="1"/>
  <c r="I864" i="1" a="1"/>
  <c r="I864" i="1" s="1"/>
  <c r="L864" i="1" s="1"/>
  <c r="I889" i="1" a="1"/>
  <c r="I889" i="1" s="1"/>
  <c r="L1112" i="1"/>
  <c r="M718" i="1"/>
  <c r="M738" i="1"/>
  <c r="L1272" i="1"/>
  <c r="M1272" i="1"/>
  <c r="I848" i="1" a="1"/>
  <c r="I848" i="1" s="1"/>
  <c r="J848" i="1" s="1"/>
  <c r="K848" i="1" s="1"/>
  <c r="I1229" i="1" a="1"/>
  <c r="I1229" i="1" s="1"/>
  <c r="I1068" i="1" a="1"/>
  <c r="I1068" i="1" s="1"/>
  <c r="I703" i="1" a="1"/>
  <c r="I703" i="1" s="1"/>
  <c r="J703" i="1" s="1"/>
  <c r="K703" i="1" s="1"/>
  <c r="I1041" i="1" a="1"/>
  <c r="I1041" i="1" s="1"/>
  <c r="J1041" i="1" s="1"/>
  <c r="K1041" i="1" s="1"/>
  <c r="I754" i="1" a="1"/>
  <c r="I754" i="1" s="1"/>
  <c r="J754" i="1" s="1"/>
  <c r="I877" i="1" a="1"/>
  <c r="I877" i="1" s="1"/>
  <c r="J512" i="1"/>
  <c r="K512" i="1" s="1"/>
  <c r="M668" i="1"/>
  <c r="M901" i="1"/>
  <c r="L689" i="1"/>
  <c r="L1220" i="1"/>
  <c r="I1438" i="1" a="1"/>
  <c r="I1438" i="1" s="1"/>
  <c r="I860" i="1" a="1"/>
  <c r="I860" i="1" s="1"/>
  <c r="J860" i="1" s="1"/>
  <c r="M933" i="1"/>
  <c r="M903" i="1"/>
  <c r="L1292" i="1"/>
  <c r="M1024" i="1"/>
  <c r="L1435" i="1"/>
  <c r="I799" i="1" a="1"/>
  <c r="I799" i="1" s="1"/>
  <c r="J799" i="1" s="1"/>
  <c r="K799" i="1" s="1"/>
  <c r="I1208" i="1" a="1"/>
  <c r="I1208" i="1" s="1"/>
  <c r="J1208" i="1" s="1"/>
  <c r="K1208" i="1" s="1"/>
  <c r="I1287" i="1" a="1"/>
  <c r="I1287" i="1" s="1"/>
  <c r="J1287" i="1" s="1"/>
  <c r="K1287" i="1" s="1"/>
  <c r="I1386" i="1" a="1"/>
  <c r="I1386" i="1" s="1"/>
  <c r="J1386" i="1" s="1"/>
  <c r="K1386" i="1" s="1"/>
  <c r="I875" i="1" a="1"/>
  <c r="I875" i="1" s="1"/>
  <c r="M742" i="1"/>
  <c r="L655" i="1"/>
  <c r="L1052" i="1"/>
  <c r="I769" i="1" a="1"/>
  <c r="I769" i="1" s="1"/>
  <c r="J769" i="1" s="1"/>
  <c r="K769" i="1" s="1"/>
  <c r="I1278" i="1" a="1"/>
  <c r="I1278" i="1" s="1"/>
  <c r="J1278" i="1" s="1"/>
  <c r="K1278" i="1" s="1"/>
  <c r="I1618" i="1" a="1"/>
  <c r="I1618" i="1" s="1"/>
  <c r="J1618" i="1" s="1"/>
  <c r="K1618" i="1" s="1"/>
  <c r="I1147" i="1" a="1"/>
  <c r="I1147" i="1" s="1"/>
  <c r="J1147" i="1" s="1"/>
  <c r="K1147" i="1" s="1"/>
  <c r="I720" i="1" a="1"/>
  <c r="I720" i="1" s="1"/>
  <c r="I947" i="1" a="1"/>
  <c r="I947" i="1" s="1"/>
  <c r="J947" i="1" s="1"/>
  <c r="M715" i="1"/>
  <c r="M626" i="1"/>
  <c r="L1060" i="1"/>
  <c r="M1241" i="1"/>
  <c r="L757" i="1"/>
  <c r="I850" i="1" a="1"/>
  <c r="I850" i="1" s="1"/>
  <c r="J850" i="1" s="1"/>
  <c r="K850" i="1" s="1"/>
  <c r="I731" i="1" a="1"/>
  <c r="I731" i="1" s="1"/>
  <c r="J731" i="1" s="1"/>
  <c r="K731" i="1" s="1"/>
  <c r="I1301" i="1" a="1"/>
  <c r="I1301" i="1" s="1"/>
  <c r="J1301" i="1" s="1"/>
  <c r="K1301" i="1" s="1"/>
  <c r="I825" i="1" a="1"/>
  <c r="I825" i="1" s="1"/>
  <c r="J825" i="1" s="1"/>
  <c r="K825" i="1" s="1"/>
  <c r="I1204" i="1" a="1"/>
  <c r="I1204" i="1" s="1"/>
  <c r="J1204" i="1" s="1"/>
  <c r="K1204" i="1" s="1"/>
  <c r="J655" i="1"/>
  <c r="I694" i="1" a="1"/>
  <c r="I694" i="1" s="1"/>
  <c r="I1006" i="1" a="1"/>
  <c r="I1006" i="1" s="1"/>
  <c r="I743" i="1" a="1"/>
  <c r="I743" i="1" s="1"/>
  <c r="I685" i="1" a="1"/>
  <c r="I685" i="1" s="1"/>
  <c r="M882" i="1"/>
  <c r="I705" i="1" a="1"/>
  <c r="I705" i="1" s="1"/>
  <c r="J705" i="1" s="1"/>
  <c r="K705" i="1" s="1"/>
  <c r="I706" i="1" a="1"/>
  <c r="I706" i="1" s="1"/>
  <c r="I887" i="1" a="1"/>
  <c r="I887" i="1" s="1"/>
  <c r="J887" i="1" s="1"/>
  <c r="I787" i="1" a="1"/>
  <c r="I787" i="1" s="1"/>
  <c r="J787" i="1" s="1"/>
  <c r="K787" i="1" s="1"/>
  <c r="L871" i="1"/>
  <c r="M1060" i="1"/>
  <c r="M1228" i="1"/>
  <c r="I985" i="1" a="1"/>
  <c r="I985" i="1" s="1"/>
  <c r="J985" i="1" s="1"/>
  <c r="K985" i="1" s="1"/>
  <c r="I763" i="1" a="1"/>
  <c r="I763" i="1" s="1"/>
  <c r="J763" i="1" s="1"/>
  <c r="K763" i="1" s="1"/>
  <c r="I1037" i="1" a="1"/>
  <c r="I1037" i="1" s="1"/>
  <c r="J1037" i="1" s="1"/>
  <c r="K1037" i="1" s="1"/>
  <c r="I922" i="1" a="1"/>
  <c r="I922" i="1" s="1"/>
  <c r="J922" i="1" s="1"/>
  <c r="K922" i="1" s="1"/>
  <c r="I1059" i="1" a="1"/>
  <c r="I1059" i="1" s="1"/>
  <c r="I1385" i="1" s="1" a="1"/>
  <c r="I1385" i="1" s="1"/>
  <c r="I657" i="1" a="1"/>
  <c r="I657" i="1" s="1"/>
  <c r="J657" i="1" s="1"/>
  <c r="K657" i="1" s="1"/>
  <c r="I1008" i="1" a="1"/>
  <c r="I1008" i="1" s="1"/>
  <c r="J1008" i="1" s="1"/>
  <c r="K1008" i="1" s="1"/>
  <c r="I709" i="1" a="1"/>
  <c r="I709" i="1" s="1"/>
  <c r="J709" i="1" s="1"/>
  <c r="K709" i="1" s="1"/>
  <c r="I935" i="1" a="1"/>
  <c r="I935" i="1" s="1"/>
  <c r="J935" i="1" s="1"/>
  <c r="K935" i="1" s="1"/>
  <c r="I994" i="1" a="1"/>
  <c r="I994" i="1" s="1"/>
  <c r="J994" i="1" s="1"/>
  <c r="K994" i="1" s="1"/>
  <c r="I1064" i="1" a="1"/>
  <c r="I1064" i="1" s="1"/>
  <c r="J1064" i="1" s="1"/>
  <c r="K1064" i="1" s="1"/>
  <c r="M538" i="1"/>
  <c r="I704" i="1" a="1"/>
  <c r="I704" i="1" s="1"/>
  <c r="J704" i="1" s="1"/>
  <c r="K704" i="1" s="1"/>
  <c r="I1155" i="1" a="1"/>
  <c r="I1155" i="1" s="1"/>
  <c r="J1155" i="1" s="1"/>
  <c r="K1155" i="1" s="1"/>
  <c r="I896" i="1" a="1"/>
  <c r="I896" i="1" s="1"/>
  <c r="J896" i="1" s="1"/>
  <c r="K896" i="1" s="1"/>
  <c r="I971" i="1" a="1"/>
  <c r="I971" i="1" s="1"/>
  <c r="J971" i="1" s="1"/>
  <c r="K971" i="1" s="1"/>
  <c r="I943" i="1" a="1"/>
  <c r="I943" i="1" s="1"/>
  <c r="J943" i="1" s="1"/>
  <c r="K943" i="1" s="1"/>
  <c r="I1084" i="1" a="1"/>
  <c r="I1084" i="1" s="1"/>
  <c r="J1084" i="1" s="1"/>
  <c r="K1084" i="1" s="1"/>
  <c r="I897" i="1" a="1"/>
  <c r="I897" i="1" s="1"/>
  <c r="M1124" i="1"/>
  <c r="M1136" i="1"/>
  <c r="I1177" i="1" a="1"/>
  <c r="I1177" i="1" s="1"/>
  <c r="J1177" i="1" s="1"/>
  <c r="K1177" i="1" s="1"/>
  <c r="M526" i="1"/>
  <c r="M822" i="1"/>
  <c r="I1484" i="1" a="1"/>
  <c r="I1484" i="1" s="1"/>
  <c r="I1810" i="1" s="1" a="1"/>
  <c r="I1810" i="1" s="1"/>
  <c r="J1810" i="1" s="1"/>
  <c r="K1810" i="1" s="1"/>
  <c r="M1292" i="1"/>
  <c r="M403" i="1"/>
  <c r="I790" i="1" a="1"/>
  <c r="I790" i="1" s="1"/>
  <c r="J790" i="1" s="1"/>
  <c r="K790" i="1" s="1"/>
  <c r="I920" i="1" a="1"/>
  <c r="I920" i="1" s="1"/>
  <c r="J511" i="1"/>
  <c r="K511" i="1" s="1"/>
  <c r="L924" i="1"/>
  <c r="L1350" i="1"/>
  <c r="L1293" i="1"/>
  <c r="L1374" i="1"/>
  <c r="I1235" i="1" a="1"/>
  <c r="I1235" i="1" s="1"/>
  <c r="L1027" i="1"/>
  <c r="L1386" i="1"/>
  <c r="I1238" i="1" a="1"/>
  <c r="I1238" i="1" s="1"/>
  <c r="J1238" i="1" s="1"/>
  <c r="K1238" i="1" s="1"/>
  <c r="M961" i="1"/>
  <c r="M1027" i="1"/>
  <c r="M708" i="1"/>
  <c r="M757" i="1"/>
  <c r="I1015" i="1" a="1"/>
  <c r="I1015" i="1" s="1"/>
  <c r="I1341" i="1" s="1" a="1"/>
  <c r="I1341" i="1" s="1"/>
  <c r="I1667" i="1" s="1" a="1"/>
  <c r="I1667" i="1" s="1"/>
  <c r="J1667" i="1" s="1"/>
  <c r="K1667" i="1" s="1"/>
  <c r="I931" i="1" a="1"/>
  <c r="I931" i="1" s="1"/>
  <c r="I776" i="1" a="1"/>
  <c r="I776" i="1" s="1"/>
  <c r="L1208" i="1"/>
  <c r="M826" i="1"/>
  <c r="L1001" i="1"/>
  <c r="I1074" i="1" a="1"/>
  <c r="I1074" i="1" s="1"/>
  <c r="J1074" i="1" s="1"/>
  <c r="K1074" i="1" s="1"/>
  <c r="M872" i="1"/>
  <c r="M912" i="1"/>
  <c r="L1006" i="1"/>
  <c r="L1592" i="1"/>
  <c r="I1414" i="1" a="1"/>
  <c r="I1414" i="1" s="1"/>
  <c r="J1414" i="1" s="1"/>
  <c r="K1414" i="1" s="1"/>
  <c r="M1112" i="1"/>
  <c r="M946" i="1"/>
  <c r="M1158" i="1"/>
  <c r="M919" i="1"/>
  <c r="I1450" i="1" a="1"/>
  <c r="I1450" i="1" s="1"/>
  <c r="J1450" i="1" s="1"/>
  <c r="K1450" i="1" s="1"/>
  <c r="J1387" i="1"/>
  <c r="K1387" i="1" s="1"/>
  <c r="L1387" i="1"/>
  <c r="J476" i="1"/>
  <c r="K476" i="1" s="1"/>
  <c r="I802" i="1" a="1"/>
  <c r="I802" i="1" s="1"/>
  <c r="I883" i="1" a="1"/>
  <c r="I883" i="1" s="1"/>
  <c r="I980" i="1" a="1"/>
  <c r="I980" i="1" s="1"/>
  <c r="J980" i="1" s="1"/>
  <c r="K980" i="1" s="1"/>
  <c r="I1014" i="1" a="1"/>
  <c r="I1014" i="1" s="1"/>
  <c r="J1014" i="1" s="1"/>
  <c r="K1014" i="1" s="1"/>
  <c r="I1307" i="1" a="1"/>
  <c r="I1307" i="1" s="1"/>
  <c r="L1485" i="1"/>
  <c r="L1249" i="1"/>
  <c r="L1256" i="1"/>
  <c r="I751" i="1" a="1"/>
  <c r="I751" i="1" s="1"/>
  <c r="L1146" i="1"/>
  <c r="L753" i="1"/>
  <c r="I1097" i="1" a="1"/>
  <c r="I1097" i="1" s="1"/>
  <c r="J390" i="1"/>
  <c r="K390" i="1" s="1"/>
  <c r="I716" i="1" a="1"/>
  <c r="I716" i="1" s="1"/>
  <c r="L1177" i="1"/>
  <c r="L825" i="1"/>
  <c r="L1124" i="1"/>
  <c r="L1066" i="1"/>
  <c r="L1228" i="1"/>
  <c r="L1158" i="1"/>
  <c r="L990" i="1"/>
  <c r="I695" i="1" a="1"/>
  <c r="I695" i="1" s="1"/>
  <c r="J695" i="1" s="1"/>
  <c r="K695" i="1" s="1"/>
  <c r="I1080" i="1" a="1"/>
  <c r="I1080" i="1" s="1"/>
  <c r="J1080" i="1" s="1"/>
  <c r="K1080" i="1" s="1"/>
  <c r="I1214" i="1" a="1"/>
  <c r="I1214" i="1" s="1"/>
  <c r="J1214" i="1" s="1"/>
  <c r="K1214" i="1" s="1"/>
  <c r="I1145" i="1" a="1"/>
  <c r="I1145" i="1" s="1"/>
  <c r="I1002" i="1" a="1"/>
  <c r="I1002" i="1" s="1"/>
  <c r="J1002" i="1" s="1"/>
  <c r="K1002" i="1" s="1"/>
  <c r="J523" i="1"/>
  <c r="K523" i="1" s="1"/>
  <c r="I849" i="1" a="1"/>
  <c r="I849" i="1" s="1"/>
  <c r="I847" i="1" a="1"/>
  <c r="I847" i="1" s="1"/>
  <c r="I691" i="1" a="1"/>
  <c r="I691" i="1" s="1"/>
  <c r="I658" i="1" a="1"/>
  <c r="I658" i="1" s="1"/>
  <c r="I865" i="1" a="1"/>
  <c r="I865" i="1" s="1"/>
  <c r="J402" i="1"/>
  <c r="K402" i="1" s="1"/>
  <c r="I728" i="1" a="1"/>
  <c r="I728" i="1" s="1"/>
  <c r="I1003" i="1" a="1"/>
  <c r="I1003" i="1" s="1"/>
  <c r="J440" i="1"/>
  <c r="K440" i="1" s="1"/>
  <c r="I766" i="1" a="1"/>
  <c r="I766" i="1" s="1"/>
  <c r="I1279" i="1" a="1"/>
  <c r="I1279" i="1" s="1"/>
  <c r="I1227" i="1" a="1"/>
  <c r="I1227" i="1" s="1"/>
  <c r="I1083" i="1" a="1"/>
  <c r="I1083" i="1" s="1"/>
  <c r="I1050" i="1" a="1"/>
  <c r="I1050" i="1" s="1"/>
  <c r="J1050" i="1" s="1"/>
  <c r="K1050" i="1" s="1"/>
  <c r="I1353" i="1" a="1"/>
  <c r="I1353" i="1" s="1"/>
  <c r="I1273" i="1" a="1"/>
  <c r="I1273" i="1" s="1"/>
  <c r="J1273" i="1" s="1"/>
  <c r="K1273" i="1" s="1"/>
  <c r="J837" i="1"/>
  <c r="K837" i="1" s="1"/>
  <c r="I1163" i="1" a="1"/>
  <c r="I1163" i="1" s="1"/>
  <c r="I679" i="1" a="1"/>
  <c r="I679" i="1" s="1"/>
  <c r="L1012" i="1"/>
  <c r="L755" i="1"/>
  <c r="L994" i="1"/>
  <c r="L1388" i="1"/>
  <c r="L703" i="1"/>
  <c r="L1087" i="1"/>
  <c r="I1178" i="1" a="1"/>
  <c r="I1178" i="1" s="1"/>
  <c r="J1178" i="1" s="1"/>
  <c r="K1178" i="1" s="1"/>
  <c r="I1148" i="1" a="1"/>
  <c r="I1148" i="1" s="1"/>
  <c r="J1148" i="1" s="1"/>
  <c r="K1148" i="1" s="1"/>
  <c r="L1100" i="1"/>
  <c r="L1618" i="1"/>
  <c r="I1231" i="1" a="1"/>
  <c r="I1231" i="1" s="1"/>
  <c r="J1049" i="1"/>
  <c r="K1049" i="1" s="1"/>
  <c r="L1049" i="1"/>
  <c r="I1375" i="1" a="1"/>
  <c r="I1375" i="1" s="1"/>
  <c r="J723" i="1"/>
  <c r="K723" i="1" s="1"/>
  <c r="L1254" i="1"/>
  <c r="L656" i="1"/>
  <c r="I1110" i="1" a="1"/>
  <c r="I1110" i="1" s="1"/>
  <c r="I1171" i="1" a="1"/>
  <c r="I1171" i="1" s="1"/>
  <c r="I1497" i="1" s="1" a="1"/>
  <c r="I1497" i="1" s="1"/>
  <c r="J1497" i="1" s="1"/>
  <c r="K1497" i="1" s="1"/>
  <c r="I1521" i="1" a="1"/>
  <c r="I1521" i="1" s="1"/>
  <c r="L1204" i="1"/>
  <c r="I1044" i="1" a="1"/>
  <c r="I1044" i="1" s="1"/>
  <c r="I1370" i="1" s="1" a="1"/>
  <c r="I1370" i="1" s="1"/>
  <c r="I1696" i="1" s="1" a="1"/>
  <c r="I1696" i="1" s="1"/>
  <c r="J1696" i="1" s="1"/>
  <c r="K1696" i="1" s="1"/>
  <c r="L1098" i="1"/>
  <c r="I1152" i="1" a="1"/>
  <c r="I1152" i="1" s="1"/>
  <c r="J1152" i="1" s="1"/>
  <c r="K1152" i="1" s="1"/>
  <c r="I1091" i="1" a="1"/>
  <c r="I1091" i="1" s="1"/>
  <c r="L972" i="1"/>
  <c r="L1289" i="1"/>
  <c r="I1105" i="1" a="1"/>
  <c r="I1105" i="1" s="1"/>
  <c r="J1105" i="1" s="1"/>
  <c r="K1105" i="1" s="1"/>
  <c r="I1198" i="1" a="1"/>
  <c r="I1198" i="1" s="1"/>
  <c r="I1199" i="1" a="1"/>
  <c r="I1199" i="1" s="1"/>
  <c r="J1199" i="1" s="1"/>
  <c r="K1199" i="1" s="1"/>
  <c r="I1213" i="1" a="1"/>
  <c r="I1213" i="1" s="1"/>
  <c r="I1539" i="1" s="1" a="1"/>
  <c r="I1539" i="1" s="1"/>
  <c r="J1539" i="1" s="1"/>
  <c r="K1539" i="1" s="1"/>
  <c r="I1038" i="1" a="1"/>
  <c r="I1038" i="1" s="1"/>
  <c r="I1364" i="1" s="1" a="1"/>
  <c r="I1364" i="1" s="1"/>
  <c r="J1364" i="1" s="1"/>
  <c r="K1364" i="1" s="1"/>
  <c r="I1191" i="1" a="1"/>
  <c r="I1191" i="1" s="1"/>
  <c r="L1251" i="1"/>
  <c r="I1598" i="1" a="1"/>
  <c r="I1598" i="1" s="1"/>
  <c r="J857" i="1"/>
  <c r="K857" i="1" s="1"/>
  <c r="I1183" i="1" a="1"/>
  <c r="I1183" i="1" s="1"/>
  <c r="I1190" i="1" a="1"/>
  <c r="I1190" i="1" s="1"/>
  <c r="J714" i="1"/>
  <c r="K714" i="1" s="1"/>
  <c r="I1040" i="1" a="1"/>
  <c r="I1040" i="1" s="1"/>
  <c r="J671" i="1"/>
  <c r="K671" i="1" s="1"/>
  <c r="I997" i="1" a="1"/>
  <c r="I997" i="1" s="1"/>
  <c r="J913" i="1"/>
  <c r="K913" i="1" s="1"/>
  <c r="I1239" i="1" a="1"/>
  <c r="I1239" i="1" s="1"/>
  <c r="J914" i="1"/>
  <c r="K914" i="1" s="1"/>
  <c r="I1240" i="1" a="1"/>
  <c r="I1240" i="1" s="1"/>
  <c r="J770" i="1"/>
  <c r="K770" i="1" s="1"/>
  <c r="I1096" i="1" a="1"/>
  <c r="I1096" i="1" s="1"/>
  <c r="J812" i="1"/>
  <c r="K812" i="1" s="1"/>
  <c r="I1138" i="1" a="1"/>
  <c r="I1138" i="1" s="1"/>
  <c r="J942" i="1"/>
  <c r="K942" i="1" s="1"/>
  <c r="I1268" i="1" a="1"/>
  <c r="I1268" i="1" s="1"/>
  <c r="J889" i="1"/>
  <c r="K889" i="1" s="1"/>
  <c r="I1215" i="1" a="1"/>
  <c r="I1215" i="1" s="1"/>
  <c r="J777" i="1"/>
  <c r="K777" i="1" s="1"/>
  <c r="I1103" i="1" a="1"/>
  <c r="I1103" i="1" s="1"/>
  <c r="J881" i="1"/>
  <c r="K881" i="1" s="1"/>
  <c r="I1207" i="1" a="1"/>
  <c r="I1207" i="1" s="1"/>
  <c r="J1061" i="1"/>
  <c r="K1061" i="1" s="1"/>
  <c r="L1061" i="1"/>
  <c r="J700" i="1"/>
  <c r="K700" i="1" s="1"/>
  <c r="I1026" i="1" a="1"/>
  <c r="I1026" i="1" s="1"/>
  <c r="I1245" i="1" a="1"/>
  <c r="I1245" i="1" s="1"/>
  <c r="I1571" i="1" s="1" a="1"/>
  <c r="I1571" i="1" s="1"/>
  <c r="J1571" i="1" s="1"/>
  <c r="K1571" i="1" s="1"/>
  <c r="I1034" i="1" a="1"/>
  <c r="I1034" i="1" s="1"/>
  <c r="L1028" i="1"/>
  <c r="L1230" i="1"/>
  <c r="L1064" i="1"/>
  <c r="L1218" i="1"/>
  <c r="L1397" i="1"/>
  <c r="I1189" i="1" a="1"/>
  <c r="I1189" i="1" s="1"/>
  <c r="J1189" i="1" s="1"/>
  <c r="K1189" i="1" s="1"/>
  <c r="J665" i="1"/>
  <c r="K665" i="1" s="1"/>
  <c r="I991" i="1" a="1"/>
  <c r="I991" i="1" s="1"/>
  <c r="J834" i="1"/>
  <c r="K834" i="1" s="1"/>
  <c r="I1160" i="1" a="1"/>
  <c r="I1160" i="1" s="1"/>
  <c r="J797" i="1"/>
  <c r="K797" i="1" s="1"/>
  <c r="I1123" i="1" a="1"/>
  <c r="I1123" i="1" s="1"/>
  <c r="J719" i="1"/>
  <c r="K719" i="1" s="1"/>
  <c r="I1045" i="1" a="1"/>
  <c r="I1045" i="1" s="1"/>
  <c r="J899" i="1"/>
  <c r="K899" i="1" s="1"/>
  <c r="I1225" i="1" a="1"/>
  <c r="I1225" i="1" s="1"/>
  <c r="I1122" i="1" a="1"/>
  <c r="I1122" i="1" s="1"/>
  <c r="J1122" i="1" s="1"/>
  <c r="K1122" i="1" s="1"/>
  <c r="J854" i="1"/>
  <c r="K854" i="1" s="1"/>
  <c r="I1180" i="1" a="1"/>
  <c r="I1180" i="1" s="1"/>
  <c r="I1099" i="1" a="1"/>
  <c r="I1099" i="1" s="1"/>
  <c r="J773" i="1"/>
  <c r="K773" i="1" s="1"/>
  <c r="J831" i="1"/>
  <c r="K831" i="1" s="1"/>
  <c r="I1157" i="1" a="1"/>
  <c r="I1157" i="1" s="1"/>
  <c r="J945" i="1"/>
  <c r="K945" i="1" s="1"/>
  <c r="I1271" i="1" a="1"/>
  <c r="I1271" i="1" s="1"/>
  <c r="I1259" i="1" a="1"/>
  <c r="I1259" i="1" s="1"/>
  <c r="I1585" i="1" s="1" a="1"/>
  <c r="I1585" i="1" s="1"/>
  <c r="J1585" i="1" s="1"/>
  <c r="K1585" i="1" s="1"/>
  <c r="I1237" i="1" a="1"/>
  <c r="I1237" i="1" s="1"/>
  <c r="J959" i="1"/>
  <c r="K959" i="1" s="1"/>
  <c r="I1285" i="1" a="1"/>
  <c r="I1285" i="1" s="1"/>
  <c r="J962" i="1"/>
  <c r="K962" i="1" s="1"/>
  <c r="I1288" i="1" a="1"/>
  <c r="I1288" i="1" s="1"/>
  <c r="J672" i="1"/>
  <c r="K672" i="1" s="1"/>
  <c r="I998" i="1" a="1"/>
  <c r="I998" i="1" s="1"/>
  <c r="J814" i="1"/>
  <c r="K814" i="1" s="1"/>
  <c r="I1140" i="1" a="1"/>
  <c r="I1140" i="1" s="1"/>
  <c r="J720" i="1"/>
  <c r="K720" i="1" s="1"/>
  <c r="I1046" i="1" a="1"/>
  <c r="I1046" i="1" s="1"/>
  <c r="J696" i="1"/>
  <c r="K696" i="1" s="1"/>
  <c r="I1022" i="1" a="1"/>
  <c r="I1022" i="1" s="1"/>
  <c r="J918" i="1"/>
  <c r="K918" i="1" s="1"/>
  <c r="I1244" i="1" a="1"/>
  <c r="I1244" i="1" s="1"/>
  <c r="J729" i="1"/>
  <c r="K729" i="1" s="1"/>
  <c r="I1055" i="1" a="1"/>
  <c r="I1055" i="1" s="1"/>
  <c r="L756" i="1"/>
  <c r="L705" i="1"/>
  <c r="J978" i="1"/>
  <c r="K978" i="1" s="1"/>
  <c r="I1304" i="1" a="1"/>
  <c r="I1304" i="1" s="1"/>
  <c r="I1107" i="1" a="1"/>
  <c r="I1107" i="1" s="1"/>
  <c r="J781" i="1"/>
  <c r="K781" i="1" s="1"/>
  <c r="J752" i="1"/>
  <c r="K752" i="1" s="1"/>
  <c r="I1078" i="1" a="1"/>
  <c r="I1078" i="1" s="1"/>
  <c r="J929" i="1"/>
  <c r="K929" i="1" s="1"/>
  <c r="I1255" i="1" a="1"/>
  <c r="I1255" i="1" s="1"/>
  <c r="L823" i="1"/>
  <c r="L818" i="1"/>
  <c r="J818" i="1"/>
  <c r="K818" i="1" s="1"/>
  <c r="L1567" i="1"/>
  <c r="J1567" i="1"/>
  <c r="K1567" i="1" s="1"/>
  <c r="J706" i="1"/>
  <c r="K706" i="1" s="1"/>
  <c r="I1032" i="1" a="1"/>
  <c r="I1032" i="1" s="1"/>
  <c r="L1008" i="1"/>
  <c r="L1169" i="1"/>
  <c r="L1301" i="1"/>
  <c r="L1051" i="1"/>
  <c r="J670" i="1"/>
  <c r="K670" i="1" s="1"/>
  <c r="I996" i="1" a="1"/>
  <c r="I996" i="1" s="1"/>
  <c r="J767" i="1"/>
  <c r="K767" i="1" s="1"/>
  <c r="I1093" i="1" a="1"/>
  <c r="I1093" i="1" s="1"/>
  <c r="J792" i="1"/>
  <c r="K792" i="1" s="1"/>
  <c r="I1118" i="1" a="1"/>
  <c r="I1118" i="1" s="1"/>
  <c r="J815" i="1"/>
  <c r="K815" i="1" s="1"/>
  <c r="I1141" i="1" a="1"/>
  <c r="I1141" i="1" s="1"/>
  <c r="L747" i="1"/>
  <c r="L1264" i="1"/>
  <c r="J876" i="1"/>
  <c r="K876" i="1" s="1"/>
  <c r="I1202" i="1" a="1"/>
  <c r="I1202" i="1" s="1"/>
  <c r="J949" i="1"/>
  <c r="K949" i="1" s="1"/>
  <c r="I1275" i="1" a="1"/>
  <c r="I1275" i="1" s="1"/>
  <c r="J897" i="1"/>
  <c r="K897" i="1" s="1"/>
  <c r="I1223" i="1" a="1"/>
  <c r="I1223" i="1" s="1"/>
  <c r="J927" i="1"/>
  <c r="K927" i="1" s="1"/>
  <c r="I1253" i="1" a="1"/>
  <c r="I1253" i="1" s="1"/>
  <c r="J937" i="1"/>
  <c r="K937" i="1" s="1"/>
  <c r="I1263" i="1" a="1"/>
  <c r="I1263" i="1" s="1"/>
  <c r="L1023" i="1"/>
  <c r="L1104" i="1"/>
  <c r="J976" i="1"/>
  <c r="K976" i="1" s="1"/>
  <c r="I1302" i="1" a="1"/>
  <c r="I1302" i="1" s="1"/>
  <c r="J840" i="1"/>
  <c r="K840" i="1" s="1"/>
  <c r="I1166" i="1" a="1"/>
  <c r="I1166" i="1" s="1"/>
  <c r="M817" i="1"/>
  <c r="I1143" i="1" a="1"/>
  <c r="I1143" i="1" s="1"/>
  <c r="J1143" i="1" s="1"/>
  <c r="K1143" i="1" s="1"/>
  <c r="I1125" i="1" a="1"/>
  <c r="I1125" i="1" s="1"/>
  <c r="J1125" i="1" s="1"/>
  <c r="K1125" i="1" s="1"/>
  <c r="M799" i="1"/>
  <c r="I1520" i="1" a="1"/>
  <c r="I1520" i="1" s="1"/>
  <c r="J1520" i="1" s="1"/>
  <c r="K1520" i="1" s="1"/>
  <c r="M1194" i="1"/>
  <c r="I1615" i="1" a="1"/>
  <c r="I1615" i="1" s="1"/>
  <c r="J1615" i="1" s="1"/>
  <c r="K1615" i="1" s="1"/>
  <c r="M1289" i="1"/>
  <c r="I993" i="1" a="1"/>
  <c r="I993" i="1" s="1"/>
  <c r="J993" i="1" s="1"/>
  <c r="K993" i="1" s="1"/>
  <c r="M741" i="1"/>
  <c r="I1067" i="1" a="1"/>
  <c r="I1067" i="1" s="1"/>
  <c r="J1067" i="1" s="1"/>
  <c r="K1067" i="1" s="1"/>
  <c r="I1133" i="1" a="1"/>
  <c r="I1133" i="1" s="1"/>
  <c r="J1133" i="1" s="1"/>
  <c r="K1133" i="1" s="1"/>
  <c r="L807" i="1"/>
  <c r="I1115" i="1" a="1"/>
  <c r="I1115" i="1" s="1"/>
  <c r="J1115" i="1" s="1"/>
  <c r="K1115" i="1" s="1"/>
  <c r="M673" i="1"/>
  <c r="I999" i="1" a="1"/>
  <c r="I999" i="1" s="1"/>
  <c r="J999" i="1" s="1"/>
  <c r="K999" i="1" s="1"/>
  <c r="M806" i="1"/>
  <c r="I1132" i="1" a="1"/>
  <c r="I1132" i="1" s="1"/>
  <c r="J1132" i="1" s="1"/>
  <c r="K1132" i="1" s="1"/>
  <c r="I1496" i="1" a="1"/>
  <c r="I1496" i="1" s="1"/>
  <c r="J1496" i="1" s="1"/>
  <c r="K1496" i="1" s="1"/>
  <c r="M1170" i="1"/>
  <c r="I1452" i="1" a="1"/>
  <c r="I1452" i="1" s="1"/>
  <c r="J1452" i="1" s="1"/>
  <c r="K1452" i="1" s="1"/>
  <c r="M1126" i="1"/>
  <c r="L1126" i="1"/>
  <c r="I1156" i="1" a="1"/>
  <c r="I1156" i="1" s="1"/>
  <c r="J1156" i="1" s="1"/>
  <c r="K1156" i="1" s="1"/>
  <c r="M780" i="1"/>
  <c r="I1106" i="1" a="1"/>
  <c r="I1106" i="1" s="1"/>
  <c r="J1106" i="1" s="1"/>
  <c r="K1106" i="1" s="1"/>
  <c r="I1167" i="1" a="1"/>
  <c r="I1167" i="1" s="1"/>
  <c r="J1167" i="1" s="1"/>
  <c r="K1167" i="1" s="1"/>
  <c r="M841" i="1"/>
  <c r="I1196" i="1" a="1"/>
  <c r="I1196" i="1" s="1"/>
  <c r="J1196" i="1" s="1"/>
  <c r="K1196" i="1" s="1"/>
  <c r="M870" i="1"/>
  <c r="I1153" i="1" a="1"/>
  <c r="I1153" i="1" s="1"/>
  <c r="J1153" i="1" s="1"/>
  <c r="K1153" i="1" s="1"/>
  <c r="M827" i="1"/>
  <c r="M678" i="1"/>
  <c r="I1004" i="1" a="1"/>
  <c r="I1004" i="1" s="1"/>
  <c r="J1004" i="1" s="1"/>
  <c r="K1004" i="1" s="1"/>
  <c r="M730" i="1"/>
  <c r="I1056" i="1" a="1"/>
  <c r="I1056" i="1" s="1"/>
  <c r="J1056" i="1" s="1"/>
  <c r="K1056" i="1" s="1"/>
  <c r="F21" i="2" s="1" a="1"/>
  <c r="F21" i="2" s="1"/>
  <c r="F31" i="2" s="1"/>
  <c r="M891" i="1"/>
  <c r="I1217" i="1" a="1"/>
  <c r="I1217" i="1" s="1"/>
  <c r="J1217" i="1" s="1"/>
  <c r="K1217" i="1" s="1"/>
  <c r="I1613" i="1" a="1"/>
  <c r="I1613" i="1" s="1"/>
  <c r="J1613" i="1" s="1"/>
  <c r="K1613" i="1" s="1"/>
  <c r="I1523" i="1" a="1"/>
  <c r="I1523" i="1" s="1"/>
  <c r="J1523" i="1" s="1"/>
  <c r="K1523" i="1" s="1"/>
  <c r="M1197" i="1"/>
  <c r="L1197" i="1"/>
  <c r="I1412" i="1" a="1"/>
  <c r="I1412" i="1" s="1"/>
  <c r="J1412" i="1" s="1"/>
  <c r="K1412" i="1" s="1"/>
  <c r="M1086" i="1"/>
  <c r="I1236" i="1" a="1"/>
  <c r="I1236" i="1" s="1"/>
  <c r="J1236" i="1" s="1"/>
  <c r="K1236" i="1" s="1"/>
  <c r="M910" i="1"/>
  <c r="M1199" i="1"/>
  <c r="I1525" i="1" a="1"/>
  <c r="I1525" i="1" s="1"/>
  <c r="J1525" i="1" s="1"/>
  <c r="K1525" i="1" s="1"/>
  <c r="L1199" i="1"/>
  <c r="L1170" i="1"/>
  <c r="I1206" i="1" a="1"/>
  <c r="I1206" i="1" s="1"/>
  <c r="J1206" i="1" s="1"/>
  <c r="K1206" i="1" s="1"/>
  <c r="M811" i="1"/>
  <c r="I1137" i="1" a="1"/>
  <c r="I1137" i="1" s="1"/>
  <c r="J1137" i="1" s="1"/>
  <c r="K1137" i="1" s="1"/>
  <c r="I1127" i="1" a="1"/>
  <c r="I1127" i="1" s="1"/>
  <c r="J1127" i="1" s="1"/>
  <c r="K1127" i="1" s="1"/>
  <c r="M936" i="1"/>
  <c r="I1262" i="1" a="1"/>
  <c r="I1262" i="1" s="1"/>
  <c r="J1262" i="1" s="1"/>
  <c r="K1262" i="1" s="1"/>
  <c r="M828" i="1"/>
  <c r="I1154" i="1" a="1"/>
  <c r="I1154" i="1" s="1"/>
  <c r="J1154" i="1" s="1"/>
  <c r="K1154" i="1" s="1"/>
  <c r="M660" i="1"/>
  <c r="I986" i="1" a="1"/>
  <c r="I986" i="1" s="1"/>
  <c r="J986" i="1" s="1"/>
  <c r="K986" i="1" s="1"/>
  <c r="I1053" i="1" a="1"/>
  <c r="I1053" i="1" s="1"/>
  <c r="J1053" i="1" s="1"/>
  <c r="K1053" i="1" s="1"/>
  <c r="L727" i="1"/>
  <c r="I1534" i="1" a="1"/>
  <c r="I1534" i="1" s="1"/>
  <c r="J1534" i="1" s="1"/>
  <c r="K1534" i="1" s="1"/>
  <c r="M1208" i="1"/>
  <c r="M908" i="1"/>
  <c r="I1234" i="1" a="1"/>
  <c r="I1234" i="1" s="1"/>
  <c r="J1234" i="1" s="1"/>
  <c r="K1234" i="1" s="1"/>
  <c r="I992" i="1" a="1"/>
  <c r="I992" i="1" s="1"/>
  <c r="J992" i="1" s="1"/>
  <c r="K992" i="1" s="1"/>
  <c r="M666" i="1"/>
  <c r="M862" i="1"/>
  <c r="I1188" i="1" a="1"/>
  <c r="I1188" i="1" s="1"/>
  <c r="J1188" i="1" s="1"/>
  <c r="K1188" i="1" s="1"/>
  <c r="M842" i="1"/>
  <c r="I1168" i="1" a="1"/>
  <c r="I1168" i="1" s="1"/>
  <c r="J1168" i="1" s="1"/>
  <c r="K1168" i="1" s="1"/>
  <c r="I1076" i="1" a="1"/>
  <c r="I1076" i="1" s="1"/>
  <c r="J1076" i="1" s="1"/>
  <c r="K1076" i="1" s="1"/>
  <c r="M750" i="1"/>
  <c r="I1007" i="1" a="1"/>
  <c r="I1007" i="1" s="1"/>
  <c r="J1007" i="1" s="1"/>
  <c r="K1007" i="1" s="1"/>
  <c r="L681" i="1"/>
  <c r="L1194" i="1"/>
  <c r="L1086" i="1"/>
  <c r="I1504" i="1" a="1"/>
  <c r="I1504" i="1" s="1"/>
  <c r="J1504" i="1" s="1"/>
  <c r="K1504" i="1" s="1"/>
  <c r="M1178" i="1"/>
  <c r="L1178" i="1"/>
  <c r="I1144" i="1" a="1"/>
  <c r="I1144" i="1" s="1"/>
  <c r="J1144" i="1" s="1"/>
  <c r="K1144" i="1" s="1"/>
  <c r="L1554" i="1"/>
  <c r="I1113" i="1" a="1"/>
  <c r="I1113" i="1" s="1"/>
  <c r="J1113" i="1" s="1"/>
  <c r="K1113" i="1" s="1"/>
  <c r="I1094" i="1" a="1"/>
  <c r="I1094" i="1" s="1"/>
  <c r="J1094" i="1" s="1"/>
  <c r="K1094" i="1" s="1"/>
  <c r="M768" i="1"/>
  <c r="I1065" i="1" a="1"/>
  <c r="I1065" i="1" s="1"/>
  <c r="J1065" i="1" s="1"/>
  <c r="K1065" i="1" s="1"/>
  <c r="I1200" i="1" a="1"/>
  <c r="I1200" i="1" s="1"/>
  <c r="J1200" i="1" s="1"/>
  <c r="K1200" i="1" s="1"/>
  <c r="M793" i="1"/>
  <c r="I1119" i="1" a="1"/>
  <c r="I1119" i="1" s="1"/>
  <c r="J1119" i="1" s="1"/>
  <c r="K1119" i="1" s="1"/>
  <c r="I1354" i="1" a="1"/>
  <c r="I1354" i="1" s="1"/>
  <c r="J1354" i="1" s="1"/>
  <c r="K1354" i="1" s="1"/>
  <c r="M1028" i="1"/>
  <c r="I1631" i="1" a="1"/>
  <c r="I1631" i="1" s="1"/>
  <c r="J1631" i="1" s="1"/>
  <c r="K1631" i="1" s="1"/>
  <c r="M1305" i="1"/>
  <c r="L1305" i="1"/>
  <c r="I1187" i="1" a="1"/>
  <c r="I1187" i="1" s="1"/>
  <c r="J1187" i="1" s="1"/>
  <c r="K1187" i="1" s="1"/>
  <c r="M861" i="1"/>
  <c r="M1111" i="1"/>
  <c r="I1437" i="1" a="1"/>
  <c r="I1437" i="1" s="1"/>
  <c r="J1437" i="1" s="1"/>
  <c r="K1437" i="1" s="1"/>
  <c r="L1111" i="1"/>
  <c r="I1281" i="1" a="1"/>
  <c r="I1281" i="1" s="1"/>
  <c r="J1281" i="1" s="1"/>
  <c r="K1281" i="1" s="1"/>
  <c r="M955" i="1"/>
  <c r="I1242" i="1" a="1"/>
  <c r="I1242" i="1" s="1"/>
  <c r="J1242" i="1" s="1"/>
  <c r="K1242" i="1" s="1"/>
  <c r="I1265" i="1" a="1"/>
  <c r="I1265" i="1" s="1"/>
  <c r="J1265" i="1" s="1"/>
  <c r="K1265" i="1" s="1"/>
  <c r="M683" i="1"/>
  <c r="I1009" i="1" a="1"/>
  <c r="I1009" i="1" s="1"/>
  <c r="J1009" i="1" s="1"/>
  <c r="K1009" i="1" s="1"/>
  <c r="M695" i="1"/>
  <c r="I1021" i="1" a="1"/>
  <c r="I1021" i="1" s="1"/>
  <c r="J1021" i="1" s="1"/>
  <c r="K1021" i="1" s="1"/>
  <c r="M987" i="1"/>
  <c r="I1313" i="1" a="1"/>
  <c r="I1313" i="1" s="1"/>
  <c r="J1313" i="1" s="1"/>
  <c r="K1313" i="1" s="1"/>
  <c r="L987" i="1"/>
  <c r="I1276" i="1" a="1"/>
  <c r="I1276" i="1" s="1"/>
  <c r="J1276" i="1" s="1"/>
  <c r="K1276" i="1" s="1"/>
  <c r="M950" i="1"/>
  <c r="I1030" i="1" a="1"/>
  <c r="I1030" i="1" s="1"/>
  <c r="J1030" i="1" s="1"/>
  <c r="K1030" i="1" s="1"/>
  <c r="M704" i="1"/>
  <c r="I1274" i="1" a="1"/>
  <c r="I1274" i="1" s="1"/>
  <c r="J1274" i="1" s="1"/>
  <c r="K1274" i="1" s="1"/>
  <c r="L948" i="1"/>
  <c r="M1567" i="1"/>
  <c r="I1893" i="1" a="1"/>
  <c r="I1893" i="1" s="1"/>
  <c r="J1893" i="1" s="1"/>
  <c r="K1893" i="1" s="1"/>
  <c r="I1130" i="1" a="1"/>
  <c r="I1130" i="1" s="1"/>
  <c r="J1130" i="1" s="1"/>
  <c r="K1130" i="1" s="1"/>
  <c r="I1723" i="1" a="1"/>
  <c r="I1723" i="1" s="1"/>
  <c r="J1723" i="1" s="1"/>
  <c r="K1723" i="1" s="1"/>
  <c r="M1397" i="1"/>
  <c r="M859" i="1"/>
  <c r="I1185" i="1" a="1"/>
  <c r="I1185" i="1" s="1"/>
  <c r="J1185" i="1" s="1"/>
  <c r="K1185" i="1" s="1"/>
  <c r="I989" i="1" a="1"/>
  <c r="I989" i="1" s="1"/>
  <c r="J989" i="1" s="1"/>
  <c r="K989" i="1" s="1"/>
  <c r="I1400" i="1" a="1"/>
  <c r="I1400" i="1" s="1"/>
  <c r="J1400" i="1" s="1"/>
  <c r="K1400" i="1" s="1"/>
  <c r="M1074" i="1"/>
  <c r="I1095" i="1" a="1"/>
  <c r="I1095" i="1" s="1"/>
  <c r="J1095" i="1" s="1"/>
  <c r="K1095" i="1" s="1"/>
  <c r="M769" i="1"/>
  <c r="I1025" i="1" a="1"/>
  <c r="I1025" i="1" s="1"/>
  <c r="J1025" i="1" s="1"/>
  <c r="K1025" i="1" s="1"/>
  <c r="I1211" i="1" a="1"/>
  <c r="I1211" i="1" s="1"/>
  <c r="J1211" i="1" s="1"/>
  <c r="K1211" i="1" s="1"/>
  <c r="I1129" i="1" a="1"/>
  <c r="I1129" i="1" s="1"/>
  <c r="J1129" i="1" s="1"/>
  <c r="K1129" i="1" s="1"/>
  <c r="M803" i="1"/>
  <c r="I1363" i="1" a="1"/>
  <c r="I1363" i="1" s="1"/>
  <c r="J1363" i="1" s="1"/>
  <c r="K1363" i="1" s="1"/>
  <c r="M1037" i="1"/>
  <c r="I1811" i="1" a="1"/>
  <c r="I1811" i="1" s="1"/>
  <c r="J1811" i="1" s="1"/>
  <c r="K1811" i="1" s="1"/>
  <c r="M1485" i="1"/>
  <c r="I1291" i="1" a="1"/>
  <c r="I1291" i="1" s="1"/>
  <c r="J1291" i="1" s="1"/>
  <c r="K1291" i="1" s="1"/>
  <c r="I1577" i="1" a="1"/>
  <c r="I1577" i="1" s="1"/>
  <c r="J1577" i="1" s="1"/>
  <c r="K1577" i="1" s="1"/>
  <c r="M1251" i="1"/>
  <c r="I1764" i="1" a="1"/>
  <c r="I1764" i="1" s="1"/>
  <c r="J1764" i="1" s="1"/>
  <c r="K1764" i="1" s="1"/>
  <c r="M732" i="1"/>
  <c r="I1058" i="1" a="1"/>
  <c r="I1058" i="1" s="1"/>
  <c r="J1058" i="1" s="1"/>
  <c r="K1058" i="1" s="1"/>
  <c r="I1423" i="1" a="1"/>
  <c r="I1423" i="1" s="1"/>
  <c r="J1423" i="1" s="1"/>
  <c r="K1423" i="1" s="1"/>
  <c r="I1473" i="1" a="1"/>
  <c r="I1473" i="1" s="1"/>
  <c r="J1473" i="1" s="1"/>
  <c r="K1473" i="1" s="1"/>
  <c r="M1147" i="1"/>
  <c r="I1556" i="1" a="1"/>
  <c r="I1556" i="1" s="1"/>
  <c r="J1556" i="1" s="1"/>
  <c r="K1556" i="1" s="1"/>
  <c r="M1230" i="1"/>
  <c r="M858" i="1"/>
  <c r="I1184" i="1" a="1"/>
  <c r="I1184" i="1" s="1"/>
  <c r="J1184" i="1" s="1"/>
  <c r="K1184" i="1" s="1"/>
  <c r="I1701" i="1" a="1"/>
  <c r="I1701" i="1" s="1"/>
  <c r="J1701" i="1" s="1"/>
  <c r="K1701" i="1" s="1"/>
  <c r="I1530" i="1" a="1"/>
  <c r="I1530" i="1" s="1"/>
  <c r="J1530" i="1" s="1"/>
  <c r="K1530" i="1" s="1"/>
  <c r="M1204" i="1"/>
  <c r="I1563" i="1" a="1"/>
  <c r="I1563" i="1" s="1"/>
  <c r="J1563" i="1" s="1"/>
  <c r="K1563" i="1" s="1"/>
  <c r="I1515" i="1" a="1"/>
  <c r="I1515" i="1" s="1"/>
  <c r="J1515" i="1" s="1"/>
  <c r="K1515" i="1" s="1"/>
  <c r="M1189" i="1"/>
  <c r="I982" i="1" a="1"/>
  <c r="I982" i="1" s="1"/>
  <c r="J982" i="1" s="1"/>
  <c r="K982" i="1" s="1"/>
  <c r="M656" i="1"/>
  <c r="I1633" i="1" a="1"/>
  <c r="I1633" i="1" s="1"/>
  <c r="J1633" i="1" s="1"/>
  <c r="K1633" i="1" s="1"/>
  <c r="I1121" i="1" a="1"/>
  <c r="I1121" i="1" s="1"/>
  <c r="J1121" i="1" s="1"/>
  <c r="K1121" i="1" s="1"/>
  <c r="I1616" i="1" a="1"/>
  <c r="I1616" i="1" s="1"/>
  <c r="J1616" i="1" s="1"/>
  <c r="K1616" i="1" s="1"/>
  <c r="M866" i="1"/>
  <c r="I1192" i="1" a="1"/>
  <c r="I1192" i="1" s="1"/>
  <c r="J1192" i="1" s="1"/>
  <c r="K1192" i="1" s="1"/>
  <c r="M1051" i="1"/>
  <c r="I1377" i="1" a="1"/>
  <c r="I1377" i="1" s="1"/>
  <c r="J1377" i="1" s="1"/>
  <c r="K1377" i="1" s="1"/>
  <c r="M763" i="1"/>
  <c r="I1089" i="1" a="1"/>
  <c r="I1089" i="1" s="1"/>
  <c r="J1089" i="1" s="1"/>
  <c r="K1089" i="1" s="1"/>
  <c r="I1079" i="1" a="1"/>
  <c r="I1079" i="1" s="1"/>
  <c r="J1079" i="1" s="1"/>
  <c r="K1079" i="1" s="1"/>
  <c r="M1214" i="1"/>
  <c r="I1540" i="1" a="1"/>
  <c r="I1540" i="1" s="1"/>
  <c r="J1540" i="1" s="1"/>
  <c r="K1540" i="1" s="1"/>
  <c r="I1182" i="1" a="1"/>
  <c r="I1182" i="1" s="1"/>
  <c r="J1182" i="1" s="1"/>
  <c r="K1182" i="1" s="1"/>
  <c r="M856" i="1"/>
  <c r="I1582" i="1" a="1"/>
  <c r="I1582" i="1" s="1"/>
  <c r="J1582" i="1" s="1"/>
  <c r="K1582" i="1" s="1"/>
  <c r="M1256" i="1"/>
  <c r="M1374" i="1"/>
  <c r="I1700" i="1" a="1"/>
  <c r="I1700" i="1" s="1"/>
  <c r="J1700" i="1" s="1"/>
  <c r="K1700" i="1" s="1"/>
  <c r="I1193" i="1" a="1"/>
  <c r="I1193" i="1" s="1"/>
  <c r="J1193" i="1" s="1"/>
  <c r="K1193" i="1" s="1"/>
  <c r="I1392" i="1" a="1"/>
  <c r="I1392" i="1" s="1"/>
  <c r="J1392" i="1" s="1"/>
  <c r="K1392" i="1" s="1"/>
  <c r="M1066" i="1"/>
  <c r="M1084" i="1"/>
  <c r="I1410" i="1" a="1"/>
  <c r="I1410" i="1" s="1"/>
  <c r="J1410" i="1" s="1"/>
  <c r="K1410" i="1" s="1"/>
  <c r="I1063" i="1" a="1"/>
  <c r="I1063" i="1" s="1"/>
  <c r="J1063" i="1" s="1"/>
  <c r="K1063" i="1" s="1"/>
  <c r="I1267" i="1" a="1"/>
  <c r="I1267" i="1" s="1"/>
  <c r="J1267" i="1" s="1"/>
  <c r="K1267" i="1" s="1"/>
  <c r="I1149" i="1" a="1"/>
  <c r="I1149" i="1" s="1"/>
  <c r="J1149" i="1" s="1"/>
  <c r="K1149" i="1" s="1"/>
  <c r="I1284" i="1" a="1"/>
  <c r="I1284" i="1" s="1"/>
  <c r="J1284" i="1" s="1"/>
  <c r="K1284" i="1" s="1"/>
  <c r="I1564" i="1" a="1"/>
  <c r="I1564" i="1" s="1"/>
  <c r="J1564" i="1" s="1"/>
  <c r="K1564" i="1" s="1"/>
  <c r="M1238" i="1"/>
  <c r="I1320" i="1" a="1"/>
  <c r="I1320" i="1" s="1"/>
  <c r="J1320" i="1" s="1"/>
  <c r="K1320" i="1" s="1"/>
  <c r="M994" i="1"/>
  <c r="M906" i="1"/>
  <c r="I1232" i="1" a="1"/>
  <c r="I1232" i="1" s="1"/>
  <c r="J1232" i="1" s="1"/>
  <c r="K1232" i="1" s="1"/>
  <c r="M1435" i="1"/>
  <c r="I1761" i="1" a="1"/>
  <c r="I1761" i="1" s="1"/>
  <c r="J1761" i="1" s="1"/>
  <c r="K1761" i="1" s="1"/>
  <c r="I1390" i="1" a="1"/>
  <c r="I1390" i="1" s="1"/>
  <c r="J1390" i="1" s="1"/>
  <c r="K1390" i="1" s="1"/>
  <c r="M1064" i="1"/>
  <c r="M970" i="1"/>
  <c r="I1296" i="1" a="1"/>
  <c r="I1296" i="1" s="1"/>
  <c r="J1296" i="1" s="1"/>
  <c r="K1296" i="1" s="1"/>
  <c r="I1162" i="1" a="1"/>
  <c r="I1162" i="1" s="1"/>
  <c r="J1162" i="1" s="1"/>
  <c r="K1162" i="1" s="1"/>
  <c r="M836" i="1"/>
  <c r="M825" i="1"/>
  <c r="I1151" i="1" a="1"/>
  <c r="I1151" i="1" s="1"/>
  <c r="J1151" i="1" s="1"/>
  <c r="K1151" i="1" s="1"/>
  <c r="M1220" i="1"/>
  <c r="I1546" i="1" a="1"/>
  <c r="I1546" i="1" s="1"/>
  <c r="J1546" i="1" s="1"/>
  <c r="K1546" i="1" s="1"/>
  <c r="I1219" i="1" a="1"/>
  <c r="I1219" i="1" s="1"/>
  <c r="J1219" i="1" s="1"/>
  <c r="K1219" i="1" s="1"/>
  <c r="M1085" i="1"/>
  <c r="I1411" i="1" a="1"/>
  <c r="I1411" i="1" s="1"/>
  <c r="J1411" i="1" s="1"/>
  <c r="K1411" i="1" s="1"/>
  <c r="I1250" i="1" a="1"/>
  <c r="I1250" i="1" s="1"/>
  <c r="J1250" i="1" s="1"/>
  <c r="K1250" i="1" s="1"/>
  <c r="I1349" i="1" a="1"/>
  <c r="I1349" i="1" s="1"/>
  <c r="J1349" i="1" s="1"/>
  <c r="K1349" i="1" s="1"/>
  <c r="M1023" i="1"/>
  <c r="I988" i="1" a="1"/>
  <c r="I988" i="1" s="1"/>
  <c r="J988" i="1" s="1"/>
  <c r="K988" i="1" s="1"/>
  <c r="I1478" i="1" a="1"/>
  <c r="I1478" i="1" s="1"/>
  <c r="J1478" i="1" s="1"/>
  <c r="K1478" i="1" s="1"/>
  <c r="M848" i="1"/>
  <c r="I1174" i="1" a="1"/>
  <c r="I1174" i="1" s="1"/>
  <c r="J1174" i="1" s="1"/>
  <c r="K1174" i="1" s="1"/>
  <c r="I1406" i="1" a="1"/>
  <c r="I1406" i="1" s="1"/>
  <c r="J1406" i="1" s="1"/>
  <c r="K1406" i="1" s="1"/>
  <c r="M1080" i="1"/>
  <c r="I1944" i="1" a="1"/>
  <c r="I1944" i="1" s="1"/>
  <c r="J1944" i="1" s="1"/>
  <c r="K1944" i="1" s="1"/>
  <c r="M1618" i="1"/>
  <c r="I1114" i="1" a="1"/>
  <c r="I1114" i="1" s="1"/>
  <c r="J1114" i="1" s="1"/>
  <c r="K1114" i="1" s="1"/>
  <c r="I1555" i="1" a="1"/>
  <c r="I1555" i="1" s="1"/>
  <c r="J1555" i="1" s="1"/>
  <c r="K1555" i="1" s="1"/>
  <c r="M898" i="1"/>
  <c r="I1224" i="1" a="1"/>
  <c r="I1224" i="1" s="1"/>
  <c r="J1224" i="1" s="1"/>
  <c r="K1224" i="1" s="1"/>
  <c r="M692" i="1"/>
  <c r="I1018" i="1" a="1"/>
  <c r="I1018" i="1" s="1"/>
  <c r="J1018" i="1" s="1"/>
  <c r="K1018" i="1" s="1"/>
  <c r="I1248" i="1" a="1"/>
  <c r="I1248" i="1" s="1"/>
  <c r="J1248" i="1" s="1"/>
  <c r="K1248" i="1" s="1"/>
  <c r="M922" i="1"/>
  <c r="I1409" i="1" a="1"/>
  <c r="I1409" i="1" s="1"/>
  <c r="J1409" i="1" s="1"/>
  <c r="K1409" i="1" s="1"/>
  <c r="M926" i="1"/>
  <c r="I1252" i="1" a="1"/>
  <c r="I1252" i="1" s="1"/>
  <c r="J1252" i="1" s="1"/>
  <c r="K1252" i="1" s="1"/>
  <c r="I1376" i="1" a="1"/>
  <c r="I1376" i="1" s="1"/>
  <c r="J1376" i="1" s="1"/>
  <c r="K1376" i="1" s="1"/>
  <c r="M1050" i="1"/>
  <c r="M1134" i="1"/>
  <c r="I1460" i="1" a="1"/>
  <c r="I1460" i="1" s="1"/>
  <c r="J1460" i="1" s="1"/>
  <c r="K1460" i="1" s="1"/>
  <c r="I1847" i="1" a="1"/>
  <c r="I1847" i="1" s="1"/>
  <c r="J1847" i="1" s="1"/>
  <c r="K1847" i="1" s="1"/>
  <c r="M972" i="1"/>
  <c r="I1298" i="1" a="1"/>
  <c r="I1298" i="1" s="1"/>
  <c r="J1298" i="1" s="1"/>
  <c r="K1298" i="1" s="1"/>
  <c r="I1016" i="1" a="1"/>
  <c r="I1016" i="1" s="1"/>
  <c r="J1016" i="1" s="1"/>
  <c r="K1016" i="1" s="1"/>
  <c r="M690" i="1"/>
  <c r="M782" i="1"/>
  <c r="I1108" i="1" a="1"/>
  <c r="I1108" i="1" s="1"/>
  <c r="J1108" i="1" s="1"/>
  <c r="K1108" i="1" s="1"/>
  <c r="L1189" i="1"/>
  <c r="M764" i="1"/>
  <c r="I1090" i="1" a="1"/>
  <c r="I1090" i="1" s="1"/>
  <c r="J1090" i="1" s="1"/>
  <c r="K1090" i="1" s="1"/>
  <c r="I1073" i="1" a="1"/>
  <c r="I1073" i="1" s="1"/>
  <c r="J1073" i="1" s="1"/>
  <c r="K1073" i="1" s="1"/>
  <c r="M747" i="1"/>
  <c r="I1075" i="1" a="1"/>
  <c r="I1075" i="1" s="1"/>
  <c r="J1075" i="1" s="1"/>
  <c r="K1075" i="1" s="1"/>
  <c r="M884" i="1"/>
  <c r="I1210" i="1" a="1"/>
  <c r="I1210" i="1" s="1"/>
  <c r="J1210" i="1" s="1"/>
  <c r="K1210" i="1" s="1"/>
  <c r="I1413" i="1" a="1"/>
  <c r="I1413" i="1" s="1"/>
  <c r="J1413" i="1" s="1"/>
  <c r="K1413" i="1" s="1"/>
  <c r="M1087" i="1"/>
  <c r="I1619" i="1" a="1"/>
  <c r="I1619" i="1" s="1"/>
  <c r="J1619" i="1" s="1"/>
  <c r="K1619" i="1" s="1"/>
  <c r="M1293" i="1"/>
  <c r="M977" i="1"/>
  <c r="I1303" i="1" a="1"/>
  <c r="I1303" i="1" s="1"/>
  <c r="J1303" i="1" s="1"/>
  <c r="K1303" i="1" s="1"/>
  <c r="I1590" i="1" a="1"/>
  <c r="I1590" i="1" s="1"/>
  <c r="J1590" i="1" s="1"/>
  <c r="K1590" i="1" s="1"/>
  <c r="M1264" i="1"/>
  <c r="M1388" i="1"/>
  <c r="I1714" i="1" a="1"/>
  <c r="I1714" i="1" s="1"/>
  <c r="J1714" i="1" s="1"/>
  <c r="K1714" i="1" s="1"/>
  <c r="I1243" i="1" a="1"/>
  <c r="I1243" i="1" s="1"/>
  <c r="J1243" i="1" s="1"/>
  <c r="K1243" i="1" s="1"/>
  <c r="M1098" i="1"/>
  <c r="I1424" i="1" a="1"/>
  <c r="I1424" i="1" s="1"/>
  <c r="J1424" i="1" s="1"/>
  <c r="K1424" i="1" s="1"/>
  <c r="I1212" i="1" a="1"/>
  <c r="I1212" i="1" s="1"/>
  <c r="J1212" i="1" s="1"/>
  <c r="K1212" i="1" s="1"/>
  <c r="I1306" i="1" a="1"/>
  <c r="I1306" i="1" s="1"/>
  <c r="J1306" i="1" s="1"/>
  <c r="K1306" i="1" s="1"/>
  <c r="I1580" i="1" a="1"/>
  <c r="I1580" i="1" s="1"/>
  <c r="J1580" i="1" s="1"/>
  <c r="K1580" i="1" s="1"/>
  <c r="M1254" i="1"/>
  <c r="I1505" i="1" a="1"/>
  <c r="I1505" i="1" s="1"/>
  <c r="J1505" i="1" s="1"/>
  <c r="K1505" i="1" s="1"/>
  <c r="M1179" i="1"/>
  <c r="I1426" i="1" a="1"/>
  <c r="I1426" i="1" s="1"/>
  <c r="J1426" i="1" s="1"/>
  <c r="K1426" i="1" s="1"/>
  <c r="M1100" i="1"/>
  <c r="M693" i="1"/>
  <c r="I1019" i="1" a="1"/>
  <c r="I1019" i="1" s="1"/>
  <c r="J1019" i="1" s="1"/>
  <c r="K1019" i="1" s="1"/>
  <c r="M1148" i="1"/>
  <c r="I1474" i="1" a="1"/>
  <c r="I1474" i="1" s="1"/>
  <c r="J1474" i="1" s="1"/>
  <c r="K1474" i="1" s="1"/>
  <c r="M1181" i="1"/>
  <c r="I1507" i="1" a="1"/>
  <c r="I1507" i="1" s="1"/>
  <c r="J1507" i="1" s="1"/>
  <c r="K1507" i="1" s="1"/>
  <c r="I1599" i="1" a="1"/>
  <c r="I1599" i="1" s="1"/>
  <c r="J1599" i="1" s="1"/>
  <c r="K1599" i="1" s="1"/>
  <c r="M1273" i="1"/>
  <c r="L1273" i="1"/>
  <c r="I1031" i="1" a="1"/>
  <c r="I1031" i="1" s="1"/>
  <c r="J1031" i="1" s="1"/>
  <c r="K1031" i="1" s="1"/>
  <c r="I1043" i="1" a="1"/>
  <c r="I1043" i="1" s="1"/>
  <c r="J1043" i="1" s="1"/>
  <c r="K1043" i="1" s="1"/>
  <c r="I1150" i="1" a="1"/>
  <c r="I1150" i="1" s="1"/>
  <c r="J1150" i="1" s="1"/>
  <c r="K1150" i="1" s="1"/>
  <c r="I1120" i="1" a="1"/>
  <c r="I1120" i="1" s="1"/>
  <c r="J1120" i="1" s="1"/>
  <c r="K1120" i="1" s="1"/>
  <c r="M674" i="1"/>
  <c r="I1000" i="1" a="1"/>
  <c r="I1000" i="1" s="1"/>
  <c r="J1000" i="1" s="1"/>
  <c r="K1000" i="1" s="1"/>
  <c r="I1495" i="1" a="1"/>
  <c r="I1495" i="1" s="1"/>
  <c r="J1495" i="1" s="1"/>
  <c r="K1495" i="1" s="1"/>
  <c r="M1169" i="1"/>
  <c r="I1280" i="1" a="1"/>
  <c r="I1280" i="1" s="1"/>
  <c r="J1280" i="1" s="1"/>
  <c r="K1280" i="1" s="1"/>
  <c r="M954" i="1"/>
  <c r="I1481" i="1" a="1"/>
  <c r="I1481" i="1" s="1"/>
  <c r="J1481" i="1" s="1"/>
  <c r="K1481" i="1" s="1"/>
  <c r="M1155" i="1"/>
  <c r="L1155" i="1"/>
  <c r="I1544" i="1" a="1"/>
  <c r="I1544" i="1" s="1"/>
  <c r="J1544" i="1" s="1"/>
  <c r="K1544" i="1" s="1"/>
  <c r="M1218" i="1"/>
  <c r="I1013" i="1" a="1"/>
  <c r="I1013" i="1" s="1"/>
  <c r="J1013" i="1" s="1"/>
  <c r="K1013" i="1" s="1"/>
  <c r="I1270" i="1" a="1"/>
  <c r="I1270" i="1" s="1"/>
  <c r="J1270" i="1" s="1"/>
  <c r="K1270" i="1" s="1"/>
  <c r="I1277" i="1" a="1"/>
  <c r="I1277" i="1" s="1"/>
  <c r="J1277" i="1" s="1"/>
  <c r="K1277" i="1" s="1"/>
  <c r="I1676" i="1" a="1"/>
  <c r="I1676" i="1" s="1"/>
  <c r="J1676" i="1" s="1"/>
  <c r="K1676" i="1" s="1"/>
  <c r="M1350" i="1"/>
  <c r="M971" i="1"/>
  <c r="I1297" i="1" a="1"/>
  <c r="I1297" i="1" s="1"/>
  <c r="J1297" i="1" s="1"/>
  <c r="K1297" i="1" s="1"/>
  <c r="I1081" i="1" a="1"/>
  <c r="I1081" i="1" s="1"/>
  <c r="J1081" i="1" s="1"/>
  <c r="K1081" i="1" s="1"/>
  <c r="I1029" i="1" a="1"/>
  <c r="I1029" i="1" s="1"/>
  <c r="J1029" i="1" s="1"/>
  <c r="K1029" i="1" s="1"/>
  <c r="I1258" i="1" a="1"/>
  <c r="I1258" i="1" s="1"/>
  <c r="J1258" i="1" s="1"/>
  <c r="K1258" i="1" s="1"/>
  <c r="M839" i="1"/>
  <c r="I1165" i="1" a="1"/>
  <c r="I1165" i="1" s="1"/>
  <c r="J1165" i="1" s="1"/>
  <c r="K1165" i="1" s="1"/>
  <c r="I995" i="1" a="1"/>
  <c r="I995" i="1" s="1"/>
  <c r="J995" i="1" s="1"/>
  <c r="K995" i="1" s="1"/>
  <c r="M934" i="1"/>
  <c r="I1260" i="1" a="1"/>
  <c r="I1260" i="1" s="1"/>
  <c r="J1260" i="1" s="1"/>
  <c r="K1260" i="1" s="1"/>
  <c r="M985" i="1"/>
  <c r="I1311" i="1" a="1"/>
  <c r="I1311" i="1" s="1"/>
  <c r="J1311" i="1" s="1"/>
  <c r="K1311" i="1" s="1"/>
  <c r="L1037" i="1"/>
  <c r="I1101" i="1" a="1"/>
  <c r="I1101" i="1" s="1"/>
  <c r="J1101" i="1" s="1"/>
  <c r="K1101" i="1" s="1"/>
  <c r="M775" i="1"/>
  <c r="I1082" i="1" a="1"/>
  <c r="I1082" i="1" s="1"/>
  <c r="J1082" i="1" s="1"/>
  <c r="K1082" i="1" s="1"/>
  <c r="M756" i="1"/>
  <c r="M1105" i="1"/>
  <c r="I1431" i="1" a="1"/>
  <c r="I1431" i="1" s="1"/>
  <c r="J1431" i="1" s="1"/>
  <c r="K1431" i="1" s="1"/>
  <c r="I1221" i="1" a="1"/>
  <c r="I1221" i="1" s="1"/>
  <c r="J1221" i="1" s="1"/>
  <c r="K1221" i="1" s="1"/>
  <c r="I1282" i="1" a="1"/>
  <c r="I1282" i="1" s="1"/>
  <c r="J1282" i="1" s="1"/>
  <c r="K1282" i="1" s="1"/>
  <c r="M956" i="1"/>
  <c r="M1008" i="1"/>
  <c r="I1334" i="1" a="1"/>
  <c r="I1334" i="1" s="1"/>
  <c r="J1334" i="1" s="1"/>
  <c r="K1334" i="1" s="1"/>
  <c r="I1360" i="1" a="1"/>
  <c r="I1360" i="1" s="1"/>
  <c r="J1360" i="1" s="1"/>
  <c r="K1360" i="1" s="1"/>
  <c r="I1918" i="1" a="1"/>
  <c r="I1918" i="1" s="1"/>
  <c r="J1918" i="1" s="1"/>
  <c r="K1918" i="1" s="1"/>
  <c r="M1592" i="1"/>
  <c r="M960" i="1"/>
  <c r="I1286" i="1" a="1"/>
  <c r="I1286" i="1" s="1"/>
  <c r="J1286" i="1" s="1"/>
  <c r="K1286" i="1" s="1"/>
  <c r="I1283" i="1" a="1"/>
  <c r="I1283" i="1" s="1"/>
  <c r="J1283" i="1" s="1"/>
  <c r="K1283" i="1" s="1"/>
  <c r="I1472" i="1" a="1"/>
  <c r="I1472" i="1" s="1"/>
  <c r="J1472" i="1" s="1"/>
  <c r="K1472" i="1" s="1"/>
  <c r="M1146" i="1"/>
  <c r="M896" i="1"/>
  <c r="I1222" i="1" a="1"/>
  <c r="I1222" i="1" s="1"/>
  <c r="J1222" i="1" s="1"/>
  <c r="K1222" i="1" s="1"/>
  <c r="I1338" i="1" a="1"/>
  <c r="I1338" i="1" s="1"/>
  <c r="J1338" i="1" s="1"/>
  <c r="K1338" i="1" s="1"/>
  <c r="M1012" i="1"/>
  <c r="I1394" i="1" a="1"/>
  <c r="I1394" i="1" s="1"/>
  <c r="J1394" i="1" s="1"/>
  <c r="K1394" i="1" s="1"/>
  <c r="M943" i="1"/>
  <c r="I1269" i="1" a="1"/>
  <c r="I1269" i="1" s="1"/>
  <c r="J1269" i="1" s="1"/>
  <c r="K1269" i="1" s="1"/>
  <c r="M813" i="1"/>
  <c r="I1139" i="1" a="1"/>
  <c r="I1139" i="1" s="1"/>
  <c r="J1139" i="1" s="1"/>
  <c r="K1139" i="1" s="1"/>
  <c r="I1039" i="1" a="1"/>
  <c r="I1039" i="1" s="1"/>
  <c r="J1039" i="1" s="1"/>
  <c r="K1039" i="1" s="1"/>
  <c r="I1561" i="1" a="1"/>
  <c r="I1561" i="1" s="1"/>
  <c r="J1561" i="1" s="1"/>
  <c r="K1561" i="1" s="1"/>
  <c r="I1924" i="1" a="1"/>
  <c r="I1924" i="1" s="1"/>
  <c r="J1924" i="1" s="1"/>
  <c r="K1924" i="1" s="1"/>
  <c r="M1104" i="1"/>
  <c r="I1430" i="1" a="1"/>
  <c r="I1430" i="1" s="1"/>
  <c r="J1430" i="1" s="1"/>
  <c r="K1430" i="1" s="1"/>
  <c r="M684" i="1"/>
  <c r="I1010" i="1" a="1"/>
  <c r="I1010" i="1" s="1"/>
  <c r="J1010" i="1" s="1"/>
  <c r="K1010" i="1" s="1"/>
  <c r="I1524" i="1" a="1"/>
  <c r="I1524" i="1" s="1"/>
  <c r="J1524" i="1" s="1"/>
  <c r="K1524" i="1" s="1"/>
  <c r="M969" i="1"/>
  <c r="I1295" i="1" a="1"/>
  <c r="I1295" i="1" s="1"/>
  <c r="J1295" i="1" s="1"/>
  <c r="K1295" i="1" s="1"/>
  <c r="I1300" i="1" a="1"/>
  <c r="I1300" i="1" s="1"/>
  <c r="J1300" i="1" s="1"/>
  <c r="K1300" i="1" s="1"/>
  <c r="M974" i="1"/>
  <c r="I1627" i="1" a="1"/>
  <c r="I1627" i="1" s="1"/>
  <c r="J1627" i="1" s="1"/>
  <c r="K1627" i="1" s="1"/>
  <c r="M1301" i="1"/>
  <c r="M1001" i="1"/>
  <c r="I1327" i="1" a="1"/>
  <c r="I1327" i="1" s="1"/>
  <c r="J1327" i="1" s="1"/>
  <c r="K1327" i="1" s="1"/>
  <c r="M846" i="1"/>
  <c r="I1172" i="1" a="1"/>
  <c r="I1172" i="1" s="1"/>
  <c r="J1172" i="1" s="1"/>
  <c r="K1172" i="1" s="1"/>
  <c r="M746" i="1"/>
  <c r="I1072" i="1" a="1"/>
  <c r="I1072" i="1" s="1"/>
  <c r="J1072" i="1" s="1"/>
  <c r="K1072" i="1" s="1"/>
  <c r="L1085" i="1"/>
  <c r="I1712" i="1" a="1"/>
  <c r="I1712" i="1" s="1"/>
  <c r="J1712" i="1" s="1"/>
  <c r="K1712" i="1" s="1"/>
  <c r="M1386" i="1"/>
  <c r="I1036" i="1" a="1"/>
  <c r="I1036" i="1" s="1"/>
  <c r="J1036" i="1" s="1"/>
  <c r="K1036" i="1" s="1"/>
  <c r="M710" i="1"/>
  <c r="M990" i="1"/>
  <c r="I1316" i="1" a="1"/>
  <c r="I1316" i="1" s="1"/>
  <c r="J1316" i="1" s="1"/>
  <c r="K1316" i="1" s="1"/>
  <c r="I1233" i="1" a="1"/>
  <c r="I1233" i="1" s="1"/>
  <c r="J1233" i="1" s="1"/>
  <c r="K1233" i="1" s="1"/>
  <c r="I1436" i="1" a="1"/>
  <c r="I1436" i="1" s="1"/>
  <c r="J1436" i="1" s="1"/>
  <c r="K1436" i="1" s="1"/>
  <c r="I1205" i="1" a="1"/>
  <c r="I1205" i="1" s="1"/>
  <c r="J1205" i="1" s="1"/>
  <c r="K1205" i="1" s="1"/>
  <c r="I1216" i="1" a="1"/>
  <c r="I1216" i="1" s="1"/>
  <c r="J1216" i="1" s="1"/>
  <c r="K1216" i="1" s="1"/>
  <c r="M1414" i="1"/>
  <c r="M968" i="1"/>
  <c r="I1294" i="1" a="1"/>
  <c r="I1294" i="1" s="1"/>
  <c r="J1294" i="1" s="1"/>
  <c r="K1294" i="1" s="1"/>
  <c r="I1679" i="1" a="1"/>
  <c r="I1679" i="1" s="1"/>
  <c r="J1679" i="1" s="1"/>
  <c r="K1679" i="1" s="1"/>
  <c r="I1176" i="1" a="1"/>
  <c r="I1176" i="1" s="1"/>
  <c r="J1176" i="1" s="1"/>
  <c r="K1176" i="1" s="1"/>
  <c r="M850" i="1"/>
  <c r="I1142" i="1" a="1"/>
  <c r="I1142" i="1" s="1"/>
  <c r="J1142" i="1" s="1"/>
  <c r="K1142" i="1" s="1"/>
  <c r="M816" i="1"/>
  <c r="I1713" i="1" a="1"/>
  <c r="I1713" i="1" s="1"/>
  <c r="J1713" i="1" s="1"/>
  <c r="K1713" i="1" s="1"/>
  <c r="M1387" i="1"/>
  <c r="I1226" i="1" a="1"/>
  <c r="I1226" i="1" s="1"/>
  <c r="J1226" i="1" s="1"/>
  <c r="K1226" i="1" s="1"/>
  <c r="M900" i="1"/>
  <c r="I1575" i="1" a="1"/>
  <c r="I1575" i="1" s="1"/>
  <c r="J1575" i="1" s="1"/>
  <c r="K1575" i="1" s="1"/>
  <c r="M1249" i="1"/>
  <c r="I1070" i="1" a="1"/>
  <c r="I1070" i="1" s="1"/>
  <c r="J1070" i="1" s="1"/>
  <c r="K1070" i="1" s="1"/>
  <c r="M744" i="1"/>
  <c r="I1471" i="1" a="1"/>
  <c r="I1471" i="1" s="1"/>
  <c r="J1471" i="1" s="1"/>
  <c r="K1471" i="1" s="1"/>
  <c r="M921" i="1"/>
  <c r="I1247" i="1" a="1"/>
  <c r="I1247" i="1" s="1"/>
  <c r="J1247" i="1" s="1"/>
  <c r="K1247" i="1" s="1"/>
  <c r="I1161" i="1" a="1"/>
  <c r="I1161" i="1" s="1"/>
  <c r="J1161" i="1" s="1"/>
  <c r="K1161" i="1" s="1"/>
  <c r="M835" i="1"/>
  <c r="I1329" i="1" a="1"/>
  <c r="I1329" i="1" s="1"/>
  <c r="J1329" i="1" s="1"/>
  <c r="K1329" i="1" s="1"/>
  <c r="I1880" i="1" a="1"/>
  <c r="I1880" i="1" s="1"/>
  <c r="J1880" i="1" s="1"/>
  <c r="K1880" i="1" s="1"/>
  <c r="M1554" i="1"/>
  <c r="M834" i="1"/>
  <c r="L834" i="1"/>
  <c r="M777" i="1"/>
  <c r="L777" i="1"/>
  <c r="M801" i="1"/>
  <c r="L801" i="1"/>
  <c r="L959" i="1"/>
  <c r="M959" i="1"/>
  <c r="M944" i="1"/>
  <c r="L944" i="1"/>
  <c r="L765" i="1"/>
  <c r="M765" i="1"/>
  <c r="M787" i="1"/>
  <c r="L787" i="1"/>
  <c r="M885" i="1"/>
  <c r="L885" i="1"/>
  <c r="L375" i="1"/>
  <c r="L391" i="1"/>
  <c r="L511" i="1"/>
  <c r="L414" i="1"/>
  <c r="L356" i="1"/>
  <c r="M469" i="1"/>
  <c r="L554" i="1"/>
  <c r="M576" i="1"/>
  <c r="L803" i="1"/>
  <c r="L736" i="1"/>
  <c r="M698" i="1"/>
  <c r="L720" i="1"/>
  <c r="L693" i="1"/>
  <c r="M681" i="1"/>
  <c r="L842" i="1"/>
  <c r="L707" i="1"/>
  <c r="L843" i="1"/>
  <c r="L877" i="1"/>
  <c r="L866" i="1"/>
  <c r="L933" i="1"/>
  <c r="L827" i="1"/>
  <c r="M823" i="1"/>
  <c r="M932" i="1"/>
  <c r="L921" i="1"/>
  <c r="M871" i="1"/>
  <c r="L763" i="1"/>
  <c r="L799" i="1"/>
  <c r="L936" i="1"/>
  <c r="L782" i="1"/>
  <c r="L861" i="1"/>
  <c r="L781" i="1"/>
  <c r="M897" i="1"/>
  <c r="L897" i="1"/>
  <c r="M830" i="1"/>
  <c r="L830" i="1"/>
  <c r="L771" i="1"/>
  <c r="M771" i="1"/>
  <c r="M945" i="1"/>
  <c r="L945" i="1"/>
  <c r="M387" i="1"/>
  <c r="M486" i="1"/>
  <c r="L409" i="1"/>
  <c r="M613" i="1"/>
  <c r="M435" i="1"/>
  <c r="L839" i="1"/>
  <c r="L952" i="1"/>
  <c r="M952" i="1"/>
  <c r="L674" i="1"/>
  <c r="L746" i="1"/>
  <c r="L702" i="1"/>
  <c r="M703" i="1"/>
  <c r="L664" i="1"/>
  <c r="L728" i="1"/>
  <c r="L828" i="1"/>
  <c r="L920" i="1"/>
  <c r="L901" i="1"/>
  <c r="L850" i="1"/>
  <c r="M979" i="1"/>
  <c r="M851" i="1"/>
  <c r="L914" i="1"/>
  <c r="L811" i="1"/>
  <c r="L846" i="1"/>
  <c r="L870" i="1"/>
  <c r="L899" i="1"/>
  <c r="L767" i="1"/>
  <c r="M767" i="1"/>
  <c r="L751" i="1"/>
  <c r="M616" i="1"/>
  <c r="M529" i="1"/>
  <c r="M541" i="1"/>
  <c r="L411" i="1"/>
  <c r="L471" i="1"/>
  <c r="M753" i="1"/>
  <c r="L744" i="1"/>
  <c r="L710" i="1"/>
  <c r="L854" i="1"/>
  <c r="L873" i="1"/>
  <c r="L903" i="1"/>
  <c r="L960" i="1"/>
  <c r="L813" i="1"/>
  <c r="L954" i="1"/>
  <c r="L883" i="1"/>
  <c r="M957" i="1"/>
  <c r="L957" i="1"/>
  <c r="M890" i="1"/>
  <c r="L890" i="1"/>
  <c r="M878" i="1"/>
  <c r="L878" i="1"/>
  <c r="L353" i="1"/>
  <c r="L464" i="1"/>
  <c r="M555" i="1"/>
  <c r="M518" i="1"/>
  <c r="M649" i="1"/>
  <c r="L507" i="1"/>
  <c r="M531" i="1"/>
  <c r="L660" i="1"/>
  <c r="L678" i="1"/>
  <c r="L800" i="1"/>
  <c r="L770" i="1"/>
  <c r="L726" i="1"/>
  <c r="M759" i="1"/>
  <c r="M671" i="1"/>
  <c r="L706" i="1"/>
  <c r="M818" i="1"/>
  <c r="L738" i="1"/>
  <c r="M783" i="1"/>
  <c r="L888" i="1"/>
  <c r="M924" i="1"/>
  <c r="L938" i="1"/>
  <c r="L858" i="1"/>
  <c r="L937" i="1"/>
  <c r="M925" i="1"/>
  <c r="L955" i="1"/>
  <c r="L733" i="1"/>
  <c r="M733" i="1"/>
  <c r="L973" i="1"/>
  <c r="M973" i="1"/>
  <c r="M838" i="1"/>
  <c r="L838" i="1"/>
  <c r="L863" i="1"/>
  <c r="M863" i="1"/>
  <c r="L337" i="1"/>
  <c r="L413" i="1"/>
  <c r="M476" i="1"/>
  <c r="L336" i="1"/>
  <c r="M399" i="1"/>
  <c r="M542" i="1"/>
  <c r="M615" i="1"/>
  <c r="M603" i="1"/>
  <c r="L673" i="1"/>
  <c r="L661" i="1"/>
  <c r="L768" i="1"/>
  <c r="M727" i="1"/>
  <c r="L884" i="1"/>
  <c r="L956" i="1"/>
  <c r="L817" i="1"/>
  <c r="L970" i="1"/>
  <c r="L840" i="1"/>
  <c r="L947" i="1"/>
  <c r="L810" i="1"/>
  <c r="L822" i="1"/>
  <c r="L930" i="1"/>
  <c r="L907" i="1"/>
  <c r="M907" i="1"/>
  <c r="L935" i="1"/>
  <c r="M935" i="1"/>
  <c r="L805" i="1"/>
  <c r="M819" i="1"/>
  <c r="L819" i="1"/>
  <c r="L665" i="1"/>
  <c r="M665" i="1"/>
  <c r="L521" i="1"/>
  <c r="M488" i="1"/>
  <c r="L567" i="1"/>
  <c r="L483" i="1"/>
  <c r="L423" i="1"/>
  <c r="M422" i="1"/>
  <c r="M652" i="1"/>
  <c r="L690" i="1"/>
  <c r="L806" i="1"/>
  <c r="L786" i="1"/>
  <c r="L750" i="1"/>
  <c r="L734" i="1"/>
  <c r="L764" i="1"/>
  <c r="L730" i="1"/>
  <c r="L848" i="1"/>
  <c r="L762" i="1"/>
  <c r="L891" i="1"/>
  <c r="L906" i="1"/>
  <c r="L971" i="1"/>
  <c r="L798" i="1"/>
  <c r="L908" i="1"/>
  <c r="L911" i="1"/>
  <c r="M911" i="1"/>
  <c r="M853" i="1"/>
  <c r="L853" i="1"/>
  <c r="M792" i="1"/>
  <c r="L792" i="1"/>
  <c r="M361" i="1"/>
  <c r="L569" i="1"/>
  <c r="L548" i="1"/>
  <c r="L341" i="1"/>
  <c r="M591" i="1"/>
  <c r="L459" i="1"/>
  <c r="M434" i="1"/>
  <c r="L605" i="1"/>
  <c r="M590" i="1"/>
  <c r="L718" i="1"/>
  <c r="L694" i="1"/>
  <c r="L816" i="1"/>
  <c r="L778" i="1"/>
  <c r="L856" i="1"/>
  <c r="L894" i="1"/>
  <c r="L969" i="1"/>
  <c r="L860" i="1"/>
  <c r="L943" i="1"/>
  <c r="L909" i="1"/>
  <c r="L876" i="1"/>
  <c r="L913" i="1"/>
  <c r="L912" i="1"/>
  <c r="L683" i="1"/>
  <c r="L659" i="1"/>
  <c r="L826" i="1"/>
  <c r="L793" i="1"/>
  <c r="L974" i="1"/>
  <c r="L919" i="1"/>
  <c r="M886" i="1"/>
  <c r="L886" i="1"/>
  <c r="L743" i="1"/>
  <c r="L373" i="1"/>
  <c r="L450" i="1"/>
  <c r="M553" i="1"/>
  <c r="L601" i="1"/>
  <c r="L519" i="1"/>
  <c r="M446" i="1"/>
  <c r="M636" i="1"/>
  <c r="M964" i="1"/>
  <c r="L964" i="1"/>
  <c r="L658" i="1"/>
  <c r="L708" i="1"/>
  <c r="L758" i="1"/>
  <c r="M779" i="1"/>
  <c r="L754" i="1"/>
  <c r="L889" i="1"/>
  <c r="L872" i="1"/>
  <c r="L946" i="1"/>
  <c r="L950" i="1"/>
  <c r="L859" i="1"/>
  <c r="M755" i="1"/>
  <c r="M948" i="1"/>
  <c r="L715" i="1"/>
  <c r="L775" i="1"/>
  <c r="L949" i="1"/>
  <c r="L968" i="1"/>
  <c r="M804" i="1"/>
  <c r="L804" i="1"/>
  <c r="L697" i="1"/>
  <c r="M697" i="1"/>
  <c r="L362" i="1"/>
  <c r="L462" i="1"/>
  <c r="M506" i="1"/>
  <c r="M566" i="1"/>
  <c r="M543" i="1"/>
  <c r="M458" i="1"/>
  <c r="L463" i="1"/>
  <c r="M602" i="1"/>
  <c r="L668" i="1"/>
  <c r="L742" i="1"/>
  <c r="M705" i="1"/>
  <c r="L684" i="1"/>
  <c r="L700" i="1"/>
  <c r="L831" i="1"/>
  <c r="L836" i="1"/>
  <c r="L882" i="1"/>
  <c r="L922" i="1"/>
  <c r="L898" i="1"/>
  <c r="L900" i="1"/>
  <c r="M815" i="1"/>
  <c r="L926" i="1"/>
  <c r="L721" i="1"/>
  <c r="M386" i="1"/>
  <c r="M654" i="1"/>
  <c r="L447" i="1"/>
  <c r="L495" i="1"/>
  <c r="L627" i="1"/>
  <c r="L470" i="1"/>
  <c r="M650" i="1"/>
  <c r="L732" i="1"/>
  <c r="L670" i="1"/>
  <c r="L676" i="1"/>
  <c r="L675" i="1"/>
  <c r="L672" i="1"/>
  <c r="L841" i="1"/>
  <c r="L904" i="1"/>
  <c r="L714" i="1"/>
  <c r="M807" i="1"/>
  <c r="L704" i="1"/>
  <c r="L961" i="1"/>
  <c r="L685" i="1"/>
  <c r="L719" i="1"/>
  <c r="L741" i="1"/>
  <c r="L780" i="1"/>
  <c r="L910" i="1"/>
  <c r="M967" i="1"/>
  <c r="L967" i="1"/>
  <c r="M966" i="1"/>
  <c r="L966" i="1"/>
  <c r="M951" i="1"/>
  <c r="L951" i="1"/>
  <c r="L774" i="1"/>
  <c r="M774" i="1"/>
  <c r="M398" i="1"/>
  <c r="M331" i="1"/>
  <c r="L579" i="1"/>
  <c r="L360" i="1"/>
  <c r="L385" i="1"/>
  <c r="L482" i="1"/>
  <c r="M468" i="1"/>
  <c r="L614" i="1"/>
  <c r="L692" i="1"/>
  <c r="L766" i="1"/>
  <c r="M745" i="1"/>
  <c r="L923" i="1"/>
  <c r="L835" i="1"/>
  <c r="L896" i="1"/>
  <c r="M915" i="1"/>
  <c r="L934" i="1"/>
  <c r="L875" i="1"/>
  <c r="L695" i="1"/>
  <c r="L729" i="1"/>
  <c r="L977" i="1"/>
  <c r="L862" i="1"/>
  <c r="L691" i="1"/>
  <c r="M958" i="1"/>
  <c r="L958" i="1"/>
  <c r="L963" i="1"/>
  <c r="M963" i="1"/>
  <c r="L351" i="1"/>
  <c r="L343" i="1"/>
  <c r="L498" i="1"/>
  <c r="L354" i="1"/>
  <c r="M396" i="1"/>
  <c r="L397" i="1"/>
  <c r="M494" i="1"/>
  <c r="M965" i="1"/>
  <c r="L965" i="1"/>
  <c r="L666" i="1"/>
  <c r="M689" i="1"/>
  <c r="L769" i="1"/>
  <c r="L829" i="1"/>
  <c r="L918" i="1"/>
  <c r="C29" i="2"/>
  <c r="L576" i="1"/>
  <c r="M356" i="1"/>
  <c r="L590" i="1"/>
  <c r="L542" i="1"/>
  <c r="L613" i="1"/>
  <c r="M463" i="1"/>
  <c r="L591" i="1"/>
  <c r="L468" i="1"/>
  <c r="M423" i="1"/>
  <c r="L652" i="1"/>
  <c r="M605" i="1"/>
  <c r="L422" i="1"/>
  <c r="M519" i="1"/>
  <c r="L434" i="1"/>
  <c r="M459" i="1"/>
  <c r="L518" i="1"/>
  <c r="L529" i="1"/>
  <c r="L399" i="1"/>
  <c r="L531" i="1"/>
  <c r="M601" i="1"/>
  <c r="L555" i="1"/>
  <c r="L649" i="1"/>
  <c r="L541" i="1"/>
  <c r="L615" i="1"/>
  <c r="M411" i="1"/>
  <c r="L616" i="1"/>
  <c r="L603" i="1"/>
  <c r="M336" i="1"/>
  <c r="L636" i="1"/>
  <c r="M464" i="1"/>
  <c r="L553" i="1"/>
  <c r="L435" i="1"/>
  <c r="L387" i="1"/>
  <c r="M471" i="1"/>
  <c r="M341" i="1"/>
  <c r="L654" i="1"/>
  <c r="M483" i="1"/>
  <c r="M414" i="1"/>
  <c r="M554" i="1"/>
  <c r="L486" i="1"/>
  <c r="L488" i="1"/>
  <c r="M391" i="1"/>
  <c r="L396" i="1"/>
  <c r="M353" i="1"/>
  <c r="M385" i="1"/>
  <c r="L543" i="1"/>
  <c r="M354" i="1"/>
  <c r="M360" i="1"/>
  <c r="M470" i="1"/>
  <c r="M447" i="1"/>
  <c r="M482" i="1"/>
  <c r="M495" i="1"/>
  <c r="L331" i="1"/>
  <c r="L494" i="1"/>
  <c r="M627" i="1"/>
  <c r="M397" i="1"/>
  <c r="L398" i="1"/>
  <c r="M521" i="1"/>
  <c r="L566" i="1"/>
  <c r="L506" i="1"/>
  <c r="L458" i="1"/>
  <c r="M579" i="1"/>
  <c r="M409" i="1"/>
  <c r="M351" i="1"/>
  <c r="M498" i="1"/>
  <c r="L361" i="1"/>
  <c r="M462" i="1"/>
  <c r="M375" i="1"/>
  <c r="M511" i="1"/>
  <c r="M413" i="1"/>
  <c r="M343" i="1"/>
  <c r="M450" i="1"/>
  <c r="M548" i="1"/>
  <c r="L386" i="1"/>
  <c r="M373" i="1"/>
  <c r="M569" i="1"/>
  <c r="M362" i="1"/>
  <c r="L349" i="1"/>
  <c r="M349" i="1"/>
  <c r="L473" i="1"/>
  <c r="M473" i="1"/>
  <c r="L427" i="1"/>
  <c r="M427" i="1"/>
  <c r="M532" i="1"/>
  <c r="L532" i="1"/>
  <c r="L522" i="1"/>
  <c r="M522" i="1"/>
  <c r="L451" i="1"/>
  <c r="M451" i="1"/>
  <c r="L561" i="1"/>
  <c r="M561" i="1"/>
  <c r="L382" i="1"/>
  <c r="M382" i="1"/>
  <c r="M575" i="1"/>
  <c r="L575" i="1"/>
  <c r="L372" i="1"/>
  <c r="M372" i="1"/>
  <c r="L558" i="1"/>
  <c r="M558" i="1"/>
  <c r="M439" i="1"/>
  <c r="L439" i="1"/>
  <c r="L501" i="1"/>
  <c r="M501" i="1"/>
  <c r="L467" i="1"/>
  <c r="M467" i="1"/>
  <c r="L644" i="1"/>
  <c r="M644" i="1"/>
  <c r="L358" i="1"/>
  <c r="M358" i="1"/>
  <c r="L637" i="1"/>
  <c r="M637" i="1"/>
  <c r="L517" i="1"/>
  <c r="M517" i="1"/>
  <c r="L374" i="1"/>
  <c r="M374" i="1"/>
  <c r="M550" i="1"/>
  <c r="L550" i="1"/>
  <c r="L571" i="1"/>
  <c r="M571" i="1"/>
  <c r="L653" i="1"/>
  <c r="M653" i="1"/>
  <c r="M568" i="1"/>
  <c r="L568" i="1"/>
  <c r="L546" i="1"/>
  <c r="M546" i="1"/>
  <c r="L475" i="1"/>
  <c r="M475" i="1"/>
  <c r="L597" i="1"/>
  <c r="M597" i="1"/>
  <c r="L394" i="1"/>
  <c r="M394" i="1"/>
  <c r="L611" i="1"/>
  <c r="M611" i="1"/>
  <c r="L408" i="1"/>
  <c r="M408" i="1"/>
  <c r="M456" i="1"/>
  <c r="L456" i="1"/>
  <c r="L570" i="1"/>
  <c r="M570" i="1"/>
  <c r="M544" i="1"/>
  <c r="L544" i="1"/>
  <c r="L585" i="1"/>
  <c r="M585" i="1"/>
  <c r="L635" i="1"/>
  <c r="M635" i="1"/>
  <c r="L442" i="1"/>
  <c r="M442" i="1"/>
  <c r="L339" i="1"/>
  <c r="M339" i="1"/>
  <c r="M352" i="1"/>
  <c r="L352" i="1"/>
  <c r="L424" i="1"/>
  <c r="M424" i="1"/>
  <c r="L445" i="1"/>
  <c r="M445" i="1"/>
  <c r="M340" i="1"/>
  <c r="L340" i="1"/>
  <c r="M487" i="1"/>
  <c r="L487" i="1"/>
  <c r="L333" i="1"/>
  <c r="M333" i="1"/>
  <c r="L633" i="1"/>
  <c r="M633" i="1"/>
  <c r="M406" i="1"/>
  <c r="L406" i="1"/>
  <c r="M420" i="1"/>
  <c r="L420" i="1"/>
  <c r="L584" i="1"/>
  <c r="M584" i="1"/>
  <c r="L645" i="1"/>
  <c r="M645" i="1"/>
  <c r="L500" i="1"/>
  <c r="M500" i="1"/>
  <c r="L533" i="1"/>
  <c r="M533" i="1"/>
  <c r="M577" i="1"/>
  <c r="L577" i="1"/>
  <c r="L454" i="1"/>
  <c r="M454" i="1"/>
  <c r="L549" i="1"/>
  <c r="M549" i="1"/>
  <c r="M363" i="1"/>
  <c r="L363" i="1"/>
  <c r="M364" i="1"/>
  <c r="L364" i="1"/>
  <c r="L609" i="1"/>
  <c r="M609" i="1"/>
  <c r="L497" i="1"/>
  <c r="M497" i="1"/>
  <c r="L582" i="1"/>
  <c r="M582" i="1"/>
  <c r="L640" i="1"/>
  <c r="M640" i="1"/>
  <c r="L365" i="1"/>
  <c r="M365" i="1"/>
  <c r="L618" i="1"/>
  <c r="M618" i="1"/>
  <c r="M523" i="1"/>
  <c r="L523" i="1"/>
  <c r="L345" i="1"/>
  <c r="M345" i="1"/>
  <c r="L418" i="1"/>
  <c r="M418" i="1"/>
  <c r="M432" i="1"/>
  <c r="L432" i="1"/>
  <c r="L606" i="1"/>
  <c r="M606" i="1"/>
  <c r="L589" i="1"/>
  <c r="M589" i="1"/>
  <c r="L594" i="1"/>
  <c r="M594" i="1"/>
  <c r="L608" i="1"/>
  <c r="M608" i="1"/>
  <c r="L634" i="1"/>
  <c r="M634" i="1"/>
  <c r="M587" i="1"/>
  <c r="L587" i="1"/>
  <c r="L512" i="1"/>
  <c r="M512" i="1"/>
  <c r="L466" i="1"/>
  <c r="M466" i="1"/>
  <c r="M421" i="1"/>
  <c r="L421" i="1"/>
  <c r="L410" i="1"/>
  <c r="M410" i="1"/>
  <c r="L388" i="1"/>
  <c r="M388" i="1"/>
  <c r="L389" i="1"/>
  <c r="M389" i="1"/>
  <c r="L536" i="1"/>
  <c r="M536" i="1"/>
  <c r="L604" i="1"/>
  <c r="M604" i="1"/>
  <c r="L376" i="1"/>
  <c r="M376" i="1"/>
  <c r="L400" i="1"/>
  <c r="M400" i="1"/>
  <c r="L461" i="1"/>
  <c r="M461" i="1"/>
  <c r="L377" i="1"/>
  <c r="M377" i="1"/>
  <c r="L607" i="1"/>
  <c r="M607" i="1"/>
  <c r="L535" i="1"/>
  <c r="M535" i="1"/>
  <c r="L357" i="1"/>
  <c r="M357" i="1"/>
  <c r="L514" i="1"/>
  <c r="M514" i="1"/>
  <c r="M444" i="1"/>
  <c r="L444" i="1"/>
  <c r="L405" i="1"/>
  <c r="M405" i="1"/>
  <c r="L632" i="1"/>
  <c r="M632" i="1"/>
  <c r="L556" i="1"/>
  <c r="M556" i="1"/>
  <c r="L524" i="1"/>
  <c r="M524" i="1"/>
  <c r="L490" i="1"/>
  <c r="M490" i="1"/>
  <c r="L433" i="1"/>
  <c r="M433" i="1"/>
  <c r="L412" i="1"/>
  <c r="M412" i="1"/>
  <c r="L332" i="1"/>
  <c r="M332" i="1"/>
  <c r="M504" i="1"/>
  <c r="L504" i="1"/>
  <c r="M395" i="1"/>
  <c r="L395" i="1"/>
  <c r="L598" i="1"/>
  <c r="M598" i="1"/>
  <c r="L437" i="1"/>
  <c r="M437" i="1"/>
  <c r="M622" i="1"/>
  <c r="L622" i="1"/>
  <c r="M547" i="1"/>
  <c r="L547" i="1"/>
  <c r="L455" i="1"/>
  <c r="M455" i="1"/>
  <c r="L443" i="1"/>
  <c r="M443" i="1"/>
  <c r="L380" i="1"/>
  <c r="M380" i="1"/>
  <c r="L369" i="1"/>
  <c r="M369" i="1"/>
  <c r="L534" i="1"/>
  <c r="M534" i="1"/>
  <c r="L419" i="1"/>
  <c r="M419" i="1"/>
  <c r="L429" i="1"/>
  <c r="M429" i="1"/>
  <c r="L580" i="1"/>
  <c r="M580" i="1"/>
  <c r="M384" i="1"/>
  <c r="L384" i="1"/>
  <c r="L416" i="1"/>
  <c r="M416" i="1"/>
  <c r="L381" i="1"/>
  <c r="M381" i="1"/>
  <c r="L642" i="1"/>
  <c r="M642" i="1"/>
  <c r="L448" i="1"/>
  <c r="M448" i="1"/>
  <c r="L404" i="1"/>
  <c r="M404" i="1"/>
  <c r="L586" i="1"/>
  <c r="M586" i="1"/>
  <c r="M492" i="1"/>
  <c r="L492" i="1"/>
  <c r="L630" i="1"/>
  <c r="M630" i="1"/>
  <c r="L347" i="1"/>
  <c r="M347" i="1"/>
  <c r="L599" i="1"/>
  <c r="M599" i="1"/>
  <c r="L344" i="1"/>
  <c r="M344" i="1"/>
  <c r="L562" i="1"/>
  <c r="M562" i="1"/>
  <c r="L457" i="1"/>
  <c r="M457" i="1"/>
  <c r="M460" i="1"/>
  <c r="L460" i="1"/>
  <c r="L472" i="1"/>
  <c r="M472" i="1"/>
  <c r="L509" i="1"/>
  <c r="M509" i="1"/>
  <c r="L330" i="1"/>
  <c r="M330" i="1"/>
  <c r="M595" i="1"/>
  <c r="L595" i="1"/>
  <c r="L441" i="1"/>
  <c r="M441" i="1"/>
  <c r="L335" i="1"/>
  <c r="M335" i="1"/>
  <c r="M528" i="1"/>
  <c r="L528" i="1"/>
  <c r="M516" i="1"/>
  <c r="L516" i="1"/>
  <c r="L484" i="1"/>
  <c r="M484" i="1"/>
  <c r="L557" i="1"/>
  <c r="M557" i="1"/>
  <c r="L368" i="1"/>
  <c r="M368" i="1"/>
  <c r="L449" i="1"/>
  <c r="M449" i="1"/>
  <c r="L342" i="1"/>
  <c r="M342" i="1"/>
  <c r="L355" i="1"/>
  <c r="M355" i="1"/>
  <c r="M631" i="1"/>
  <c r="L631" i="1"/>
  <c r="L453" i="1"/>
  <c r="M453" i="1"/>
  <c r="L646" i="1"/>
  <c r="M646" i="1"/>
  <c r="M359" i="1"/>
  <c r="L359" i="1"/>
  <c r="M564" i="1"/>
  <c r="L564" i="1"/>
  <c r="M552" i="1"/>
  <c r="L552" i="1"/>
  <c r="L383" i="1"/>
  <c r="M383" i="1"/>
  <c r="L647" i="1"/>
  <c r="M647" i="1"/>
  <c r="L583" i="1"/>
  <c r="M583" i="1"/>
  <c r="M515" i="1"/>
  <c r="L515" i="1"/>
  <c r="L425" i="1"/>
  <c r="M425" i="1"/>
  <c r="L560" i="1"/>
  <c r="M560" i="1"/>
  <c r="L417" i="1"/>
  <c r="M417" i="1"/>
  <c r="L610" i="1"/>
  <c r="M610" i="1"/>
  <c r="L479" i="1"/>
  <c r="M479" i="1"/>
  <c r="L525" i="1"/>
  <c r="M525" i="1"/>
  <c r="L338" i="1"/>
  <c r="M338" i="1"/>
  <c r="L619" i="1"/>
  <c r="M619" i="1"/>
  <c r="L592" i="1"/>
  <c r="M592" i="1"/>
  <c r="L478" i="1"/>
  <c r="M478" i="1"/>
  <c r="L574" i="1"/>
  <c r="M574" i="1"/>
  <c r="L481" i="1"/>
  <c r="M481" i="1"/>
  <c r="L350" i="1"/>
  <c r="M350" i="1"/>
  <c r="L371" i="1"/>
  <c r="M371" i="1"/>
  <c r="M559" i="1"/>
  <c r="L559" i="1"/>
  <c r="L426" i="1"/>
  <c r="M426" i="1"/>
  <c r="L502" i="1"/>
  <c r="M502" i="1"/>
  <c r="M436" i="1"/>
  <c r="L436" i="1"/>
  <c r="L393" i="1"/>
  <c r="M393" i="1"/>
  <c r="L496" i="1"/>
  <c r="M496" i="1"/>
  <c r="L581" i="1"/>
  <c r="M581" i="1"/>
  <c r="L485" i="1"/>
  <c r="M485" i="1"/>
  <c r="L366" i="1"/>
  <c r="M366" i="1"/>
  <c r="L367" i="1"/>
  <c r="M367" i="1"/>
  <c r="L378" i="1"/>
  <c r="M378" i="1"/>
  <c r="L465" i="1"/>
  <c r="M465" i="1"/>
  <c r="L407" i="1"/>
  <c r="M407" i="1"/>
  <c r="M600" i="1"/>
  <c r="L600" i="1"/>
  <c r="M588" i="1"/>
  <c r="L588" i="1"/>
  <c r="L503" i="1"/>
  <c r="M503" i="1"/>
  <c r="L643" i="1"/>
  <c r="M643" i="1"/>
  <c r="L572" i="1"/>
  <c r="M572" i="1"/>
  <c r="L573" i="1"/>
  <c r="M573" i="1"/>
  <c r="L527" i="1"/>
  <c r="M527" i="1"/>
  <c r="L623" i="1"/>
  <c r="M623" i="1"/>
  <c r="M508" i="1"/>
  <c r="L508" i="1"/>
  <c r="L593" i="1"/>
  <c r="M593" i="1"/>
  <c r="L440" i="1"/>
  <c r="M440" i="1"/>
  <c r="L545" i="1"/>
  <c r="M545" i="1"/>
  <c r="L390" i="1"/>
  <c r="M390" i="1"/>
  <c r="L379" i="1"/>
  <c r="M379" i="1"/>
  <c r="L428" i="1"/>
  <c r="M428" i="1"/>
  <c r="L477" i="1"/>
  <c r="M477" i="1"/>
  <c r="L491" i="1"/>
  <c r="M491" i="1"/>
  <c r="M648" i="1"/>
  <c r="L648" i="1"/>
  <c r="M624" i="1"/>
  <c r="L624" i="1"/>
  <c r="L474" i="1"/>
  <c r="M474" i="1"/>
  <c r="L551" i="1"/>
  <c r="M551" i="1"/>
  <c r="L565" i="1"/>
  <c r="M565" i="1"/>
  <c r="L596" i="1"/>
  <c r="M596" i="1"/>
  <c r="L621" i="1"/>
  <c r="M621" i="1"/>
  <c r="M493" i="1"/>
  <c r="L493" i="1"/>
  <c r="M480" i="1"/>
  <c r="L480" i="1"/>
  <c r="L401" i="1"/>
  <c r="M401" i="1"/>
  <c r="L392" i="1"/>
  <c r="M392" i="1"/>
  <c r="L520" i="1"/>
  <c r="M520" i="1"/>
  <c r="L641" i="1"/>
  <c r="M641" i="1"/>
  <c r="L452" i="1"/>
  <c r="M452" i="1"/>
  <c r="L617" i="1"/>
  <c r="M617" i="1"/>
  <c r="L402" i="1"/>
  <c r="M402" i="1"/>
  <c r="M415" i="1"/>
  <c r="L415" i="1"/>
  <c r="L489" i="1"/>
  <c r="M489" i="1"/>
  <c r="L334" i="1"/>
  <c r="M334" i="1"/>
  <c r="L539" i="1"/>
  <c r="M539" i="1"/>
  <c r="M348" i="1"/>
  <c r="L348" i="1"/>
  <c r="L510" i="1"/>
  <c r="M510" i="1"/>
  <c r="L563" i="1"/>
  <c r="M563" i="1"/>
  <c r="L438" i="1"/>
  <c r="M438" i="1"/>
  <c r="L625" i="1"/>
  <c r="M625" i="1"/>
  <c r="L620" i="1"/>
  <c r="M620" i="1"/>
  <c r="M346" i="1"/>
  <c r="L346" i="1"/>
  <c r="L505" i="1"/>
  <c r="M505" i="1"/>
  <c r="L537" i="1"/>
  <c r="M537" i="1"/>
  <c r="C32" i="2" l="1"/>
  <c r="E25" i="2" a="1"/>
  <c r="E25" i="2" s="1"/>
  <c r="E35" i="2" s="1"/>
  <c r="J1009" i="6"/>
  <c r="L1009" i="6"/>
  <c r="I1335" i="6" a="1"/>
  <c r="I1335" i="6" s="1"/>
  <c r="J1114" i="6"/>
  <c r="I1440" i="6" a="1"/>
  <c r="I1440" i="6" s="1"/>
  <c r="L1114" i="6"/>
  <c r="L1020" i="6"/>
  <c r="J1020" i="6"/>
  <c r="I1346" i="6" a="1"/>
  <c r="I1346" i="6" s="1"/>
  <c r="L1398" i="6"/>
  <c r="J1398" i="6"/>
  <c r="I1724" i="6" a="1"/>
  <c r="I1724" i="6" s="1"/>
  <c r="M729" i="6"/>
  <c r="K729" i="6"/>
  <c r="J1570" i="6"/>
  <c r="I1896" i="6" a="1"/>
  <c r="I1896" i="6" s="1"/>
  <c r="L1570" i="6"/>
  <c r="I1362" i="6" a="1"/>
  <c r="I1362" i="6" s="1"/>
  <c r="J1036" i="6"/>
  <c r="L1036" i="6"/>
  <c r="L1607" i="6"/>
  <c r="J1607" i="6"/>
  <c r="I1933" i="6" a="1"/>
  <c r="I1933" i="6" s="1"/>
  <c r="K1401" i="6"/>
  <c r="M1401" i="6"/>
  <c r="K923" i="6"/>
  <c r="M923" i="6"/>
  <c r="L1853" i="6"/>
  <c r="J1853" i="6"/>
  <c r="J1140" i="6"/>
  <c r="L1140" i="6"/>
  <c r="I1466" i="6" a="1"/>
  <c r="I1466" i="6" s="1"/>
  <c r="J1928" i="6"/>
  <c r="L1928" i="6"/>
  <c r="I1908" i="6" a="1"/>
  <c r="I1908" i="6" s="1"/>
  <c r="J1582" i="6"/>
  <c r="L1582" i="6"/>
  <c r="I1538" i="6" a="1"/>
  <c r="I1538" i="6" s="1"/>
  <c r="L1212" i="6"/>
  <c r="J1212" i="6"/>
  <c r="I1665" i="6" a="1"/>
  <c r="I1665" i="6" s="1"/>
  <c r="L1339" i="6"/>
  <c r="J1339" i="6"/>
  <c r="M942" i="6"/>
  <c r="K942" i="6"/>
  <c r="J1671" i="6"/>
  <c r="L1671" i="6"/>
  <c r="M777" i="6"/>
  <c r="K777" i="6"/>
  <c r="I1325" i="6" a="1"/>
  <c r="I1325" i="6" s="1"/>
  <c r="L999" i="6"/>
  <c r="J999" i="6"/>
  <c r="K719" i="6"/>
  <c r="M719" i="6"/>
  <c r="M781" i="6"/>
  <c r="K781" i="6"/>
  <c r="L1614" i="6"/>
  <c r="J1614" i="6"/>
  <c r="I1940" i="6" a="1"/>
  <c r="I1940" i="6" s="1"/>
  <c r="M852" i="6"/>
  <c r="K852" i="6"/>
  <c r="L1294" i="6"/>
  <c r="J1294" i="6"/>
  <c r="I1620" i="6" a="1"/>
  <c r="I1620" i="6" s="1"/>
  <c r="L1391" i="6"/>
  <c r="J1391" i="6"/>
  <c r="I1717" i="6" a="1"/>
  <c r="I1717" i="6" s="1"/>
  <c r="K1073" i="6"/>
  <c r="M1073" i="6"/>
  <c r="L1451" i="6"/>
  <c r="J1451" i="6"/>
  <c r="I1777" i="6" a="1"/>
  <c r="I1777" i="6" s="1"/>
  <c r="K1219" i="6"/>
  <c r="M1219" i="6"/>
  <c r="J1001" i="6"/>
  <c r="L1001" i="6"/>
  <c r="I1327" i="6" a="1"/>
  <c r="I1327" i="6" s="1"/>
  <c r="K1552" i="6"/>
  <c r="M1552" i="6"/>
  <c r="K1257" i="6"/>
  <c r="M1257" i="6"/>
  <c r="M1078" i="6"/>
  <c r="K1078" i="6"/>
  <c r="M832" i="6"/>
  <c r="K832" i="6"/>
  <c r="L1859" i="6"/>
  <c r="J1859" i="6"/>
  <c r="L1475" i="6"/>
  <c r="J1475" i="6"/>
  <c r="I1801" i="6" a="1"/>
  <c r="I1801" i="6" s="1"/>
  <c r="L1110" i="6"/>
  <c r="J1110" i="6"/>
  <c r="I1436" i="6" a="1"/>
  <c r="I1436" i="6" s="1"/>
  <c r="M877" i="6"/>
  <c r="K877" i="6"/>
  <c r="M1640" i="6"/>
  <c r="K1640" i="6"/>
  <c r="M1421" i="6"/>
  <c r="K1421" i="6"/>
  <c r="L1507" i="6"/>
  <c r="J1507" i="6"/>
  <c r="I1833" i="6" a="1"/>
  <c r="I1833" i="6" s="1"/>
  <c r="J1618" i="6"/>
  <c r="L1618" i="6"/>
  <c r="I1944" i="6" a="1"/>
  <c r="I1944" i="6" s="1"/>
  <c r="J1088" i="6"/>
  <c r="I1414" i="6" a="1"/>
  <c r="I1414" i="6" s="1"/>
  <c r="L1088" i="6"/>
  <c r="M677" i="6"/>
  <c r="K677" i="6"/>
  <c r="M723" i="6"/>
  <c r="K723" i="6"/>
  <c r="K937" i="6"/>
  <c r="M937" i="6"/>
  <c r="M663" i="6"/>
  <c r="K663" i="6"/>
  <c r="L1268" i="6"/>
  <c r="J1268" i="6"/>
  <c r="I1594" i="6" a="1"/>
  <c r="I1594" i="6" s="1"/>
  <c r="K1345" i="6"/>
  <c r="M1345" i="6"/>
  <c r="L1720" i="6"/>
  <c r="J1720" i="6"/>
  <c r="L1107" i="6"/>
  <c r="I1433" i="6" a="1"/>
  <c r="I1433" i="6" s="1"/>
  <c r="J1107" i="6"/>
  <c r="M1288" i="6"/>
  <c r="K1288" i="6"/>
  <c r="J1278" i="6"/>
  <c r="L1278" i="6"/>
  <c r="I1604" i="6" a="1"/>
  <c r="I1604" i="6" s="1"/>
  <c r="J1054" i="6"/>
  <c r="I1380" i="6" a="1"/>
  <c r="I1380" i="6" s="1"/>
  <c r="L1054" i="6"/>
  <c r="M1065" i="6"/>
  <c r="K1065" i="6"/>
  <c r="L1010" i="6"/>
  <c r="I1336" i="6" a="1"/>
  <c r="I1336" i="6" s="1"/>
  <c r="J1010" i="6"/>
  <c r="J1419" i="6"/>
  <c r="L1419" i="6"/>
  <c r="I1745" i="6" a="1"/>
  <c r="I1745" i="6" s="1"/>
  <c r="M1059" i="6"/>
  <c r="K1059" i="6"/>
  <c r="I1312" i="6" a="1"/>
  <c r="I1312" i="6" s="1"/>
  <c r="J986" i="6"/>
  <c r="L986" i="6"/>
  <c r="L1545" i="6"/>
  <c r="J1545" i="6"/>
  <c r="I1871" i="6" a="1"/>
  <c r="I1871" i="6" s="1"/>
  <c r="J1546" i="6"/>
  <c r="I1872" i="6" a="1"/>
  <c r="I1872" i="6" s="1"/>
  <c r="L1546" i="6"/>
  <c r="M1229" i="6"/>
  <c r="K1229" i="6"/>
  <c r="M726" i="6"/>
  <c r="K726" i="6"/>
  <c r="I1366" i="6" a="1"/>
  <c r="I1366" i="6" s="1"/>
  <c r="J1040" i="6"/>
  <c r="L1040" i="6"/>
  <c r="L1302" i="6"/>
  <c r="J1302" i="6"/>
  <c r="I1628" i="6" a="1"/>
  <c r="I1628" i="6" s="1"/>
  <c r="M1370" i="6"/>
  <c r="K1370" i="6"/>
  <c r="K1817" i="6"/>
  <c r="M1817" i="6"/>
  <c r="J1285" i="6"/>
  <c r="L1285" i="6"/>
  <c r="I1611" i="6" a="1"/>
  <c r="I1611" i="6" s="1"/>
  <c r="L1856" i="6"/>
  <c r="J1856" i="6"/>
  <c r="M1149" i="6"/>
  <c r="K1149" i="6"/>
  <c r="I1929" i="6" a="1"/>
  <c r="I1929" i="6" s="1"/>
  <c r="L1603" i="6"/>
  <c r="J1603" i="6"/>
  <c r="L1051" i="6"/>
  <c r="J1051" i="6"/>
  <c r="I1377" i="6" a="1"/>
  <c r="I1377" i="6" s="1"/>
  <c r="K1215" i="6"/>
  <c r="M1215" i="6"/>
  <c r="M1585" i="6"/>
  <c r="K1585" i="6"/>
  <c r="J1242" i="6"/>
  <c r="L1242" i="6"/>
  <c r="I1568" i="6" a="1"/>
  <c r="I1568" i="6" s="1"/>
  <c r="L1023" i="6"/>
  <c r="J1023" i="6"/>
  <c r="I1349" i="6" a="1"/>
  <c r="I1349" i="6" s="1"/>
  <c r="K867" i="6"/>
  <c r="M867" i="6"/>
  <c r="I1885" i="6" a="1"/>
  <c r="I1885" i="6" s="1"/>
  <c r="L1559" i="6"/>
  <c r="J1559" i="6"/>
  <c r="M947" i="6"/>
  <c r="K947" i="6"/>
  <c r="I1897" i="6" a="1"/>
  <c r="I1897" i="6" s="1"/>
  <c r="J1571" i="6"/>
  <c r="L1571" i="6"/>
  <c r="M872" i="6"/>
  <c r="K872" i="6"/>
  <c r="M760" i="6"/>
  <c r="K760" i="6"/>
  <c r="L1727" i="6"/>
  <c r="J1727" i="6"/>
  <c r="K1602" i="6"/>
  <c r="M1602" i="6"/>
  <c r="K1506" i="6"/>
  <c r="M1506" i="6"/>
  <c r="J1150" i="6"/>
  <c r="L1150" i="6"/>
  <c r="I1476" i="6" a="1"/>
  <c r="I1476" i="6" s="1"/>
  <c r="K848" i="6"/>
  <c r="M848" i="6"/>
  <c r="K1683" i="6"/>
  <c r="M1683" i="6"/>
  <c r="K798" i="6"/>
  <c r="M798" i="6"/>
  <c r="I1348" i="6" a="1"/>
  <c r="I1348" i="6" s="1"/>
  <c r="L1022" i="6"/>
  <c r="J1022" i="6"/>
  <c r="M1286" i="6"/>
  <c r="K1286" i="6"/>
  <c r="M1753" i="6"/>
  <c r="K1753" i="6"/>
  <c r="L1942" i="6"/>
  <c r="J1942" i="6"/>
  <c r="K1089" i="6"/>
  <c r="M1089" i="6"/>
  <c r="L1807" i="6"/>
  <c r="J1807" i="6"/>
  <c r="M833" i="6"/>
  <c r="K833" i="6"/>
  <c r="L1112" i="6"/>
  <c r="J1112" i="6"/>
  <c r="I1438" i="6" a="1"/>
  <c r="I1438" i="6" s="1"/>
  <c r="L1932" i="6"/>
  <c r="J1932" i="6"/>
  <c r="I1479" i="6" a="1"/>
  <c r="I1479" i="6" s="1"/>
  <c r="J1153" i="6"/>
  <c r="L1153" i="6"/>
  <c r="L1735" i="6"/>
  <c r="J1735" i="6"/>
  <c r="K1577" i="6"/>
  <c r="M1577" i="6"/>
  <c r="K754" i="6"/>
  <c r="M754" i="6"/>
  <c r="K846" i="6"/>
  <c r="M846" i="6"/>
  <c r="K1060" i="6"/>
  <c r="M1060" i="6"/>
  <c r="J1521" i="6"/>
  <c r="L1521" i="6"/>
  <c r="I1847" i="6" a="1"/>
  <c r="I1847" i="6" s="1"/>
  <c r="K814" i="6"/>
  <c r="M814" i="6"/>
  <c r="L1832" i="6"/>
  <c r="J1832" i="6"/>
  <c r="M936" i="6"/>
  <c r="K936" i="6"/>
  <c r="M1256" i="6"/>
  <c r="K1256" i="6"/>
  <c r="K886" i="6"/>
  <c r="M886" i="6"/>
  <c r="I1690" i="6" a="1"/>
  <c r="I1690" i="6" s="1"/>
  <c r="J1364" i="6"/>
  <c r="L1364" i="6"/>
  <c r="K1834" i="6"/>
  <c r="M1834" i="6"/>
  <c r="L1146" i="6"/>
  <c r="J1146" i="6"/>
  <c r="I1472" i="6" a="1"/>
  <c r="I1472" i="6" s="1"/>
  <c r="M979" i="6"/>
  <c r="K979" i="6"/>
  <c r="J1178" i="6"/>
  <c r="L1178" i="6"/>
  <c r="I1504" i="6" a="1"/>
  <c r="I1504" i="6" s="1"/>
  <c r="M968" i="6"/>
  <c r="K968" i="6"/>
  <c r="K1562" i="6"/>
  <c r="M1562" i="6"/>
  <c r="M684" i="6"/>
  <c r="K684" i="6"/>
  <c r="K953" i="6"/>
  <c r="M953" i="6"/>
  <c r="L1385" i="6"/>
  <c r="I1711" i="6" a="1"/>
  <c r="I1711" i="6" s="1"/>
  <c r="J1385" i="6"/>
  <c r="M660" i="6"/>
  <c r="K660" i="6"/>
  <c r="J1007" i="6"/>
  <c r="L1007" i="6"/>
  <c r="I1333" i="6" a="1"/>
  <c r="I1333" i="6" s="1"/>
  <c r="M1220" i="6"/>
  <c r="K1220" i="6"/>
  <c r="J1018" i="6"/>
  <c r="I1344" i="6" a="1"/>
  <c r="I1344" i="6" s="1"/>
  <c r="L1018" i="6"/>
  <c r="J1878" i="6"/>
  <c r="L1878" i="6"/>
  <c r="J1454" i="6"/>
  <c r="L1454" i="6"/>
  <c r="I1780" i="6" a="1"/>
  <c r="I1780" i="6" s="1"/>
  <c r="L1785" i="6"/>
  <c r="J1785" i="6"/>
  <c r="J1696" i="6"/>
  <c r="L1696" i="6"/>
  <c r="L1158" i="6"/>
  <c r="J1158" i="6"/>
  <c r="I1484" i="6" a="1"/>
  <c r="I1484" i="6" s="1"/>
  <c r="K959" i="6"/>
  <c r="M959" i="6"/>
  <c r="M784" i="6"/>
  <c r="K784" i="6"/>
  <c r="I1529" i="6" a="1"/>
  <c r="I1529" i="6" s="1"/>
  <c r="J1203" i="6"/>
  <c r="L1203" i="6"/>
  <c r="J1576" i="6"/>
  <c r="L1576" i="6"/>
  <c r="I1902" i="6" a="1"/>
  <c r="I1902" i="6" s="1"/>
  <c r="K725" i="6"/>
  <c r="M725" i="6"/>
  <c r="M1181" i="6"/>
  <c r="K1181" i="6"/>
  <c r="M1549" i="6"/>
  <c r="K1549" i="6"/>
  <c r="M745" i="6"/>
  <c r="K745" i="6"/>
  <c r="M828" i="6"/>
  <c r="K828" i="6"/>
  <c r="J1166" i="6"/>
  <c r="L1166" i="6"/>
  <c r="I1492" i="6" a="1"/>
  <c r="I1492" i="6" s="1"/>
  <c r="L1080" i="6"/>
  <c r="I1406" i="6" a="1"/>
  <c r="I1406" i="6" s="1"/>
  <c r="J1080" i="6"/>
  <c r="K694" i="6"/>
  <c r="M694" i="6"/>
  <c r="K1281" i="6"/>
  <c r="M1281" i="6"/>
  <c r="M696" i="6"/>
  <c r="K696" i="6"/>
  <c r="L1765" i="6"/>
  <c r="J1765" i="6"/>
  <c r="M859" i="6"/>
  <c r="K859" i="6"/>
  <c r="I1797" i="6" a="1"/>
  <c r="I1797" i="6" s="1"/>
  <c r="L1471" i="6"/>
  <c r="J1471" i="6"/>
  <c r="I1375" i="6" a="1"/>
  <c r="I1375" i="6" s="1"/>
  <c r="J1049" i="6"/>
  <c r="L1049" i="6"/>
  <c r="I1589" i="6" a="1"/>
  <c r="I1589" i="6" s="1"/>
  <c r="L1263" i="6"/>
  <c r="J1263" i="6"/>
  <c r="K786" i="6"/>
  <c r="M786" i="6"/>
  <c r="K874" i="6"/>
  <c r="M874" i="6"/>
  <c r="K1606" i="6"/>
  <c r="M1606" i="6"/>
  <c r="L1903" i="6"/>
  <c r="J1903" i="6"/>
  <c r="M1245" i="6"/>
  <c r="K1245" i="6"/>
  <c r="L1086" i="6"/>
  <c r="J1086" i="6"/>
  <c r="I1412" i="6" a="1"/>
  <c r="I1412" i="6" s="1"/>
  <c r="L1012" i="6"/>
  <c r="J1012" i="6"/>
  <c r="I1338" i="6" a="1"/>
  <c r="I1338" i="6" s="1"/>
  <c r="J1172" i="6"/>
  <c r="I1498" i="6" a="1"/>
  <c r="I1498" i="6" s="1"/>
  <c r="L1172" i="6"/>
  <c r="I1831" i="6" a="1"/>
  <c r="I1831" i="6" s="1"/>
  <c r="J1505" i="6"/>
  <c r="L1505" i="6"/>
  <c r="M688" i="6"/>
  <c r="K688" i="6"/>
  <c r="L1130" i="6"/>
  <c r="J1130" i="6"/>
  <c r="I1456" i="6" a="1"/>
  <c r="I1456" i="6" s="1"/>
  <c r="J1262" i="6"/>
  <c r="I1588" i="6" a="1"/>
  <c r="I1588" i="6" s="1"/>
  <c r="L1262" i="6"/>
  <c r="M1070" i="6"/>
  <c r="K1070" i="6"/>
  <c r="I1917" i="6" a="1"/>
  <c r="I1917" i="6" s="1"/>
  <c r="L1591" i="6"/>
  <c r="J1591" i="6"/>
  <c r="M824" i="6"/>
  <c r="K824" i="6"/>
  <c r="M1394" i="6"/>
  <c r="K1394" i="6"/>
  <c r="M948" i="6"/>
  <c r="K948" i="6"/>
  <c r="K779" i="6"/>
  <c r="M779" i="6"/>
  <c r="K728" i="6"/>
  <c r="M728" i="6"/>
  <c r="L1888" i="6"/>
  <c r="J1888" i="6"/>
  <c r="K863" i="6"/>
  <c r="M863" i="6"/>
  <c r="L1279" i="6"/>
  <c r="J1279" i="6"/>
  <c r="I1605" i="6" a="1"/>
  <c r="I1605" i="6" s="1"/>
  <c r="M1093" i="6"/>
  <c r="K1093" i="6"/>
  <c r="L1164" i="6"/>
  <c r="I1490" i="6" a="1"/>
  <c r="I1490" i="6" s="1"/>
  <c r="J1164" i="6"/>
  <c r="M731" i="6"/>
  <c r="K731" i="6"/>
  <c r="K978" i="6"/>
  <c r="M978" i="6"/>
  <c r="M810" i="6"/>
  <c r="K810" i="6"/>
  <c r="K681" i="6"/>
  <c r="M681" i="6"/>
  <c r="L1332" i="6"/>
  <c r="J1332" i="6"/>
  <c r="I1658" i="6" a="1"/>
  <c r="I1658" i="6" s="1"/>
  <c r="K975" i="6"/>
  <c r="M975" i="6"/>
  <c r="J1162" i="6"/>
  <c r="L1162" i="6"/>
  <c r="I1488" i="6" a="1"/>
  <c r="I1488" i="6" s="1"/>
  <c r="K1287" i="6"/>
  <c r="M1287" i="6"/>
  <c r="K1459" i="6"/>
  <c r="M1459" i="6"/>
  <c r="M714" i="6"/>
  <c r="K714" i="6"/>
  <c r="J1791" i="6"/>
  <c r="L1791" i="6"/>
  <c r="K976" i="6"/>
  <c r="M976" i="6"/>
  <c r="L1379" i="6"/>
  <c r="J1379" i="6"/>
  <c r="I1705" i="6" a="1"/>
  <c r="I1705" i="6" s="1"/>
  <c r="M1530" i="6"/>
  <c r="K1530" i="6"/>
  <c r="I1354" i="6" a="1"/>
  <c r="I1354" i="6" s="1"/>
  <c r="L1028" i="6"/>
  <c r="J1028" i="6"/>
  <c r="I1596" i="6" a="1"/>
  <c r="I1596" i="6" s="1"/>
  <c r="L1270" i="6"/>
  <c r="J1270" i="6"/>
  <c r="K1883" i="6"/>
  <c r="M1883" i="6"/>
  <c r="I1867" i="6" a="1"/>
  <c r="I1867" i="6" s="1"/>
  <c r="L1541" i="6"/>
  <c r="J1541" i="6"/>
  <c r="L1911" i="6"/>
  <c r="J1911" i="6"/>
  <c r="M892" i="6"/>
  <c r="K892" i="6"/>
  <c r="J1612" i="6"/>
  <c r="L1612" i="6"/>
  <c r="I1938" i="6" a="1"/>
  <c r="I1938" i="6" s="1"/>
  <c r="L1200" i="6"/>
  <c r="I1526" i="6" a="1"/>
  <c r="I1526" i="6" s="1"/>
  <c r="J1200" i="6"/>
  <c r="M1844" i="6"/>
  <c r="K1844" i="6"/>
  <c r="M827" i="6"/>
  <c r="K827" i="6"/>
  <c r="J1554" i="6"/>
  <c r="L1554" i="6"/>
  <c r="I1880" i="6" a="1"/>
  <c r="I1880" i="6" s="1"/>
  <c r="I1502" i="6" a="1"/>
  <c r="I1502" i="6" s="1"/>
  <c r="L1176" i="6"/>
  <c r="J1176" i="6"/>
  <c r="M1481" i="6"/>
  <c r="K1481" i="6"/>
  <c r="J1129" i="6"/>
  <c r="I1455" i="6" a="1"/>
  <c r="I1455" i="6" s="1"/>
  <c r="L1129" i="6"/>
  <c r="I1808" i="6" a="1"/>
  <c r="I1808" i="6" s="1"/>
  <c r="L1482" i="6"/>
  <c r="J1482" i="6"/>
  <c r="K686" i="6"/>
  <c r="M686" i="6"/>
  <c r="L1307" i="6"/>
  <c r="J1307" i="6"/>
  <c r="M1307" i="6" s="1"/>
  <c r="I1633" i="6" a="1"/>
  <c r="I1633" i="6" s="1"/>
  <c r="M1225" i="6"/>
  <c r="K1225" i="6"/>
  <c r="L1305" i="6"/>
  <c r="J1305" i="6"/>
  <c r="I1631" i="6" a="1"/>
  <c r="I1631" i="6" s="1"/>
  <c r="J1274" i="6"/>
  <c r="L1274" i="6"/>
  <c r="I1600" i="6" a="1"/>
  <c r="I1600" i="6" s="1"/>
  <c r="L1820" i="6"/>
  <c r="J1820" i="6"/>
  <c r="J1105" i="6"/>
  <c r="I1431" i="6" a="1"/>
  <c r="I1431" i="6" s="1"/>
  <c r="L1105" i="6"/>
  <c r="J1097" i="6"/>
  <c r="L1097" i="6"/>
  <c r="I1423" i="6" a="1"/>
  <c r="I1423" i="6" s="1"/>
  <c r="I1515" i="6" a="1"/>
  <c r="I1515" i="6" s="1"/>
  <c r="L1189" i="6"/>
  <c r="J1189" i="6"/>
  <c r="J1160" i="6"/>
  <c r="L1160" i="6"/>
  <c r="I1486" i="6" a="1"/>
  <c r="I1486" i="6" s="1"/>
  <c r="M1157" i="6"/>
  <c r="K1157" i="6"/>
  <c r="K838" i="6"/>
  <c r="M838" i="6"/>
  <c r="J1057" i="6"/>
  <c r="L1057" i="6"/>
  <c r="I1383" i="6" a="1"/>
  <c r="I1383" i="6" s="1"/>
  <c r="L1304" i="6"/>
  <c r="J1304" i="6"/>
  <c r="I1630" i="6" a="1"/>
  <c r="I1630" i="6" s="1"/>
  <c r="L1489" i="6"/>
  <c r="J1489" i="6"/>
  <c r="I1815" i="6" a="1"/>
  <c r="I1815" i="6" s="1"/>
  <c r="J994" i="6"/>
  <c r="I1320" i="6" a="1"/>
  <c r="I1320" i="6" s="1"/>
  <c r="L994" i="6"/>
  <c r="I1627" i="6" a="1"/>
  <c r="I1627" i="6" s="1"/>
  <c r="J1301" i="6"/>
  <c r="L1301" i="6"/>
  <c r="M692" i="6"/>
  <c r="K692" i="6"/>
  <c r="J1613" i="6"/>
  <c r="L1613" i="6"/>
  <c r="I1939" i="6" a="1"/>
  <c r="I1939" i="6" s="1"/>
  <c r="M1128" i="6"/>
  <c r="K1128" i="6"/>
  <c r="J1322" i="6"/>
  <c r="L1322" i="6"/>
  <c r="I1648" i="6" a="1"/>
  <c r="I1648" i="6" s="1"/>
  <c r="K896" i="6"/>
  <c r="M896" i="6"/>
  <c r="J1619" i="6"/>
  <c r="L1619" i="6"/>
  <c r="I1945" i="6" a="1"/>
  <c r="I1945" i="6" s="1"/>
  <c r="M1175" i="6"/>
  <c r="K1175" i="6"/>
  <c r="M816" i="6"/>
  <c r="K816" i="6"/>
  <c r="L1186" i="6"/>
  <c r="J1186" i="6"/>
  <c r="I1512" i="6" a="1"/>
  <c r="I1512" i="6" s="1"/>
  <c r="K1250" i="6"/>
  <c r="M1250" i="6"/>
  <c r="J1875" i="6"/>
  <c r="L1875" i="6"/>
  <c r="L989" i="6"/>
  <c r="J989" i="6"/>
  <c r="I1315" i="6" a="1"/>
  <c r="I1315" i="6" s="1"/>
  <c r="K870" i="6"/>
  <c r="M870" i="6"/>
  <c r="I1750" i="6" a="1"/>
  <c r="I1750" i="6" s="1"/>
  <c r="J1424" i="6"/>
  <c r="L1424" i="6"/>
  <c r="J1767" i="6"/>
  <c r="L1767" i="6"/>
  <c r="M1616" i="6"/>
  <c r="K1616" i="6"/>
  <c r="K891" i="6"/>
  <c r="M891" i="6"/>
  <c r="J1124" i="6"/>
  <c r="I1450" i="6" a="1"/>
  <c r="I1450" i="6" s="1"/>
  <c r="L1124" i="6"/>
  <c r="L1795" i="6"/>
  <c r="J1795" i="6"/>
  <c r="M1409" i="6"/>
  <c r="K1409" i="6"/>
  <c r="L1313" i="6"/>
  <c r="J1313" i="6"/>
  <c r="I1639" i="6" a="1"/>
  <c r="I1639" i="6" s="1"/>
  <c r="J1117" i="6"/>
  <c r="I1443" i="6" a="1"/>
  <c r="I1443" i="6" s="1"/>
  <c r="L1117" i="6"/>
  <c r="M1035" i="6"/>
  <c r="K1035" i="6"/>
  <c r="I1543" i="6" a="1"/>
  <c r="I1543" i="6" s="1"/>
  <c r="L1217" i="6"/>
  <c r="J1217" i="6"/>
  <c r="K971" i="6"/>
  <c r="M971" i="6"/>
  <c r="M841" i="6"/>
  <c r="K841" i="6"/>
  <c r="K1469" i="6"/>
  <c r="M1469" i="6"/>
  <c r="K1000" i="6"/>
  <c r="M1000" i="6"/>
  <c r="M803" i="6"/>
  <c r="K803" i="6"/>
  <c r="M906" i="6"/>
  <c r="K906" i="6"/>
  <c r="J1271" i="6"/>
  <c r="L1271" i="6"/>
  <c r="I1597" i="6" a="1"/>
  <c r="I1597" i="6" s="1"/>
  <c r="M1205" i="6"/>
  <c r="K1205" i="6"/>
  <c r="L1025" i="6"/>
  <c r="J1025" i="6"/>
  <c r="I1351" i="6" a="1"/>
  <c r="I1351" i="6" s="1"/>
  <c r="M804" i="6"/>
  <c r="K804" i="6"/>
  <c r="L1396" i="6"/>
  <c r="J1396" i="6"/>
  <c r="I1722" i="6" a="1"/>
  <c r="I1722" i="6" s="1"/>
  <c r="J1566" i="6"/>
  <c r="L1566" i="6"/>
  <c r="I1892" i="6" a="1"/>
  <c r="I1892" i="6" s="1"/>
  <c r="J1002" i="6"/>
  <c r="L1002" i="6"/>
  <c r="I1328" i="6" a="1"/>
  <c r="I1328" i="6" s="1"/>
  <c r="L1210" i="6"/>
  <c r="J1210" i="6"/>
  <c r="I1536" i="6" a="1"/>
  <c r="I1536" i="6" s="1"/>
  <c r="L1119" i="6"/>
  <c r="I1445" i="6" a="1"/>
  <c r="I1445" i="6" s="1"/>
  <c r="J1119" i="6"/>
  <c r="I1360" i="6" a="1"/>
  <c r="I1360" i="6" s="1"/>
  <c r="L1034" i="6"/>
  <c r="J1034" i="6"/>
  <c r="I1877" i="6" a="1"/>
  <c r="I1877" i="6" s="1"/>
  <c r="L1551" i="6"/>
  <c r="J1551" i="6"/>
  <c r="J1224" i="6"/>
  <c r="L1224" i="6"/>
  <c r="I1550" i="6" a="1"/>
  <c r="I1550" i="6" s="1"/>
  <c r="K1473" i="6"/>
  <c r="M1473" i="6"/>
  <c r="K1494" i="6"/>
  <c r="M1494" i="6"/>
  <c r="L1043" i="6"/>
  <c r="J1043" i="6"/>
  <c r="I1369" i="6" a="1"/>
  <c r="I1369" i="6" s="1"/>
  <c r="M759" i="6"/>
  <c r="K759" i="6"/>
  <c r="J1260" i="6"/>
  <c r="L1260" i="6"/>
  <c r="I1586" i="6" a="1"/>
  <c r="I1586" i="6" s="1"/>
  <c r="K834" i="6"/>
  <c r="M834" i="6"/>
  <c r="J1843" i="6"/>
  <c r="L1843" i="6"/>
  <c r="L1136" i="6"/>
  <c r="I1462" i="6" a="1"/>
  <c r="I1462" i="6" s="1"/>
  <c r="J1136" i="6"/>
  <c r="M668" i="6"/>
  <c r="K668" i="6"/>
  <c r="K1006" i="6"/>
  <c r="M1006" i="6"/>
  <c r="M836" i="6"/>
  <c r="K836" i="6"/>
  <c r="L1267" i="6"/>
  <c r="J1267" i="6"/>
  <c r="I1593" i="6" a="1"/>
  <c r="I1593" i="6" s="1"/>
  <c r="M812" i="6"/>
  <c r="K812" i="6"/>
  <c r="M1621" i="6"/>
  <c r="K1621" i="6"/>
  <c r="M996" i="6"/>
  <c r="K996" i="6"/>
  <c r="M1465" i="6"/>
  <c r="K1465" i="6"/>
  <c r="K1053" i="6"/>
  <c r="M1053" i="6"/>
  <c r="K1293" i="6"/>
  <c r="M1293" i="6"/>
  <c r="K702" i="6"/>
  <c r="M702" i="6"/>
  <c r="K944" i="6"/>
  <c r="M944" i="6"/>
  <c r="M1137" i="6"/>
  <c r="K1137" i="6"/>
  <c r="L1218" i="6"/>
  <c r="J1218" i="6"/>
  <c r="I1544" i="6" a="1"/>
  <c r="I1544" i="6" s="1"/>
  <c r="I1397" i="6" a="1"/>
  <c r="I1397" i="6" s="1"/>
  <c r="L1071" i="6"/>
  <c r="J1071" i="6"/>
  <c r="K697" i="6"/>
  <c r="M697" i="6"/>
  <c r="K762" i="6"/>
  <c r="M762" i="6"/>
  <c r="K1079" i="6"/>
  <c r="M1079" i="6"/>
  <c r="K946" i="6"/>
  <c r="M946" i="6"/>
  <c r="L1415" i="6"/>
  <c r="J1415" i="6"/>
  <c r="I1741" i="6" a="1"/>
  <c r="I1741" i="6" s="1"/>
  <c r="M768" i="6"/>
  <c r="K768" i="6"/>
  <c r="I1712" i="6" a="1"/>
  <c r="I1712" i="6" s="1"/>
  <c r="L1386" i="6"/>
  <c r="J1386" i="6"/>
  <c r="K1179" i="6"/>
  <c r="M1179" i="6"/>
  <c r="I1329" i="6" a="1"/>
  <c r="I1329" i="6" s="1"/>
  <c r="L1003" i="6"/>
  <c r="J1003" i="6"/>
  <c r="L1208" i="6"/>
  <c r="J1208" i="6"/>
  <c r="I1534" i="6" a="1"/>
  <c r="I1534" i="6" s="1"/>
  <c r="L1361" i="6"/>
  <c r="J1361" i="6"/>
  <c r="I1687" i="6" a="1"/>
  <c r="I1687" i="6" s="1"/>
  <c r="K1098" i="6"/>
  <c r="M1098" i="6"/>
  <c r="K1439" i="6"/>
  <c r="M1439" i="6"/>
  <c r="K1228" i="6"/>
  <c r="M1228" i="6"/>
  <c r="M1441" i="6"/>
  <c r="K1441" i="6"/>
  <c r="M1681" i="6"/>
  <c r="K1681" i="6"/>
  <c r="K882" i="6"/>
  <c r="M882" i="6"/>
  <c r="M1145" i="6"/>
  <c r="K1145" i="6"/>
  <c r="L1159" i="6"/>
  <c r="J1159" i="6"/>
  <c r="I1485" i="6" a="1"/>
  <c r="I1485" i="6" s="1"/>
  <c r="M1775" i="6"/>
  <c r="K1775" i="6"/>
  <c r="L1951" i="6"/>
  <c r="J1951" i="6"/>
  <c r="M868" i="6"/>
  <c r="K868" i="6"/>
  <c r="J1066" i="6"/>
  <c r="I1392" i="6" a="1"/>
  <c r="I1392" i="6" s="1"/>
  <c r="L1066" i="6"/>
  <c r="L1014" i="6"/>
  <c r="J1014" i="6"/>
  <c r="I1340" i="6" a="1"/>
  <c r="I1340" i="6" s="1"/>
  <c r="K1195" i="6"/>
  <c r="M1195" i="6"/>
  <c r="M847" i="6"/>
  <c r="K847" i="6"/>
  <c r="M1038" i="6"/>
  <c r="K1038" i="6"/>
  <c r="M1265" i="6"/>
  <c r="K1265" i="6"/>
  <c r="M820" i="6"/>
  <c r="K820" i="6"/>
  <c r="K1768" i="6"/>
  <c r="M1768" i="6"/>
  <c r="J1185" i="6"/>
  <c r="L1185" i="6"/>
  <c r="I1511" i="6" a="1"/>
  <c r="I1511" i="6" s="1"/>
  <c r="K791" i="6"/>
  <c r="M791" i="6"/>
  <c r="J983" i="6"/>
  <c r="L983" i="6"/>
  <c r="I1309" i="6" a="1"/>
  <c r="I1309" i="6" s="1"/>
  <c r="M1161" i="6"/>
  <c r="K1161" i="6"/>
  <c r="M1574" i="6"/>
  <c r="K1574" i="6"/>
  <c r="I1623" i="6" a="1"/>
  <c r="I1623" i="6" s="1"/>
  <c r="J1297" i="6"/>
  <c r="L1297" i="6"/>
  <c r="K850" i="6"/>
  <c r="M850" i="6"/>
  <c r="I1342" i="6" a="1"/>
  <c r="I1342" i="6" s="1"/>
  <c r="L1016" i="6"/>
  <c r="J1016" i="6"/>
  <c r="L1216" i="6"/>
  <c r="I1542" i="6" a="1"/>
  <c r="I1542" i="6" s="1"/>
  <c r="J1216" i="6"/>
  <c r="L1326" i="6"/>
  <c r="J1326" i="6"/>
  <c r="I1652" i="6" a="1"/>
  <c r="I1652" i="6" s="1"/>
  <c r="M1625" i="6"/>
  <c r="K1625" i="6"/>
  <c r="J1365" i="6"/>
  <c r="I1691" i="6" a="1"/>
  <c r="I1691" i="6" s="1"/>
  <c r="L1365" i="6"/>
  <c r="M1918" i="6"/>
  <c r="K1918" i="6"/>
  <c r="J1194" i="6"/>
  <c r="L1194" i="6"/>
  <c r="I1520" i="6" a="1"/>
  <c r="I1520" i="6" s="1"/>
  <c r="M740" i="6"/>
  <c r="K740" i="6"/>
  <c r="M1156" i="6"/>
  <c r="K1156" i="6"/>
  <c r="I1786" i="6" a="1"/>
  <c r="I1786" i="6" s="1"/>
  <c r="J1460" i="6"/>
  <c r="L1460" i="6"/>
  <c r="K987" i="6"/>
  <c r="M987" i="6"/>
  <c r="K699" i="6"/>
  <c r="M699" i="6"/>
  <c r="I1499" i="6" a="1"/>
  <c r="I1499" i="6" s="1"/>
  <c r="L1173" i="6"/>
  <c r="J1173" i="6"/>
  <c r="K1617" i="6"/>
  <c r="M1617" i="6"/>
  <c r="L1122" i="6"/>
  <c r="J1122" i="6"/>
  <c r="I1448" i="6" a="1"/>
  <c r="I1448" i="6" s="1"/>
  <c r="M883" i="6"/>
  <c r="K883" i="6"/>
  <c r="K1240" i="6"/>
  <c r="M1240" i="6"/>
  <c r="M792" i="6"/>
  <c r="K792" i="6"/>
  <c r="M884" i="6"/>
  <c r="K884" i="6"/>
  <c r="M708" i="6"/>
  <c r="K708" i="6"/>
  <c r="M701" i="6"/>
  <c r="K701" i="6"/>
  <c r="M1298" i="6"/>
  <c r="K1298" i="6"/>
  <c r="M711" i="6"/>
  <c r="K711" i="6"/>
  <c r="K992" i="6"/>
  <c r="M992" i="6"/>
  <c r="M771" i="6"/>
  <c r="K771" i="6"/>
  <c r="M672" i="6"/>
  <c r="K672" i="6"/>
  <c r="M1255" i="6"/>
  <c r="K1255" i="6"/>
  <c r="M695" i="6"/>
  <c r="K695" i="6"/>
  <c r="M845" i="6"/>
  <c r="K845" i="6"/>
  <c r="J1483" i="6"/>
  <c r="L1483" i="6"/>
  <c r="I1809" i="6" a="1"/>
  <c r="I1809" i="6" s="1"/>
  <c r="M1061" i="6"/>
  <c r="K1061" i="6"/>
  <c r="M1632" i="6"/>
  <c r="K1632" i="6"/>
  <c r="M1517" i="6"/>
  <c r="K1517" i="6"/>
  <c r="M1163" i="6"/>
  <c r="K1163" i="6"/>
  <c r="M912" i="6"/>
  <c r="K912" i="6"/>
  <c r="J1916" i="6"/>
  <c r="L1916" i="6"/>
  <c r="L1126" i="6"/>
  <c r="J1126" i="6"/>
  <c r="I1452" i="6" a="1"/>
  <c r="I1452" i="6" s="1"/>
  <c r="K941" i="6"/>
  <c r="M941" i="6"/>
  <c r="J1138" i="6"/>
  <c r="L1138" i="6"/>
  <c r="I1464" i="6" a="1"/>
  <c r="I1464" i="6" s="1"/>
  <c r="J1372" i="6"/>
  <c r="L1372" i="6"/>
  <c r="I1698" i="6" a="1"/>
  <c r="I1698" i="6" s="1"/>
  <c r="I1474" i="6" a="1"/>
  <c r="I1474" i="6" s="1"/>
  <c r="L1148" i="6"/>
  <c r="J1148" i="6"/>
  <c r="I1748" i="6" a="1"/>
  <c r="I1748" i="6" s="1"/>
  <c r="J1422" i="6"/>
  <c r="L1422" i="6"/>
  <c r="M1241" i="6"/>
  <c r="K1241" i="6"/>
  <c r="L1222" i="6"/>
  <c r="J1222" i="6"/>
  <c r="I1548" i="6" a="1"/>
  <c r="I1548" i="6" s="1"/>
  <c r="M1247" i="6"/>
  <c r="K1247" i="6"/>
  <c r="I1827" i="6" a="1"/>
  <c r="I1827" i="6" s="1"/>
  <c r="L1501" i="6"/>
  <c r="J1501" i="6"/>
  <c r="I1468" i="6" a="1"/>
  <c r="I1468" i="6" s="1"/>
  <c r="J1142" i="6"/>
  <c r="L1142" i="6"/>
  <c r="M860" i="6"/>
  <c r="K860" i="6"/>
  <c r="K1865" i="6"/>
  <c r="M1865" i="6"/>
  <c r="I1822" i="6" a="1"/>
  <c r="I1822" i="6" s="1"/>
  <c r="J1496" i="6"/>
  <c r="L1496" i="6"/>
  <c r="J1463" i="6"/>
  <c r="L1463" i="6"/>
  <c r="I1789" i="6" a="1"/>
  <c r="I1789" i="6" s="1"/>
  <c r="J1015" i="6"/>
  <c r="L1015" i="6"/>
  <c r="I1341" i="6" a="1"/>
  <c r="I1341" i="6" s="1"/>
  <c r="I1784" i="6" a="1"/>
  <c r="I1784" i="6" s="1"/>
  <c r="J1458" i="6"/>
  <c r="L1458" i="6"/>
  <c r="M690" i="6"/>
  <c r="K690" i="6"/>
  <c r="M890" i="6"/>
  <c r="K890" i="6"/>
  <c r="J1199" i="6"/>
  <c r="I1525" i="6" a="1"/>
  <c r="I1525" i="6" s="1"/>
  <c r="L1199" i="6"/>
  <c r="L1232" i="6"/>
  <c r="J1232" i="6"/>
  <c r="I1558" i="6" a="1"/>
  <c r="I1558" i="6" s="1"/>
  <c r="K920" i="6"/>
  <c r="M920" i="6"/>
  <c r="L1252" i="6"/>
  <c r="I1578" i="6" a="1"/>
  <c r="I1578" i="6" s="1"/>
  <c r="J1252" i="6"/>
  <c r="K945" i="6"/>
  <c r="M945" i="6"/>
  <c r="M1134" i="6"/>
  <c r="K1134" i="6"/>
  <c r="I1857" i="6" a="1"/>
  <c r="I1857" i="6" s="1"/>
  <c r="L1531" i="6"/>
  <c r="J1531" i="6"/>
  <c r="M1237" i="6"/>
  <c r="K1237" i="6"/>
  <c r="M1477" i="6"/>
  <c r="K1477" i="6"/>
  <c r="M796" i="6"/>
  <c r="K796" i="6"/>
  <c r="K676" i="6"/>
  <c r="M676" i="6"/>
  <c r="I1444" i="6" a="1"/>
  <c r="I1444" i="6" s="1"/>
  <c r="J1118" i="6"/>
  <c r="L1118" i="6"/>
  <c r="K932" i="6"/>
  <c r="M932" i="6"/>
  <c r="K943" i="6"/>
  <c r="M943" i="6"/>
  <c r="K793" i="6"/>
  <c r="M793" i="6"/>
  <c r="J1027" i="6"/>
  <c r="L1027" i="6"/>
  <c r="I1353" i="6" a="1"/>
  <c r="I1353" i="6" s="1"/>
  <c r="L1624" i="6"/>
  <c r="J1624" i="6"/>
  <c r="I1950" i="6" a="1"/>
  <c r="I1950" i="6" s="1"/>
  <c r="K898" i="6"/>
  <c r="M898" i="6"/>
  <c r="L1799" i="6"/>
  <c r="J1799" i="6"/>
  <c r="M717" i="6"/>
  <c r="K717" i="6"/>
  <c r="I1411" i="6" a="1"/>
  <c r="I1411" i="6" s="1"/>
  <c r="L1085" i="6"/>
  <c r="J1085" i="6"/>
  <c r="M659" i="6"/>
  <c r="K659" i="6"/>
  <c r="I1347" i="6" a="1"/>
  <c r="I1347" i="6" s="1"/>
  <c r="J1021" i="6"/>
  <c r="L1021" i="6"/>
  <c r="K934" i="6"/>
  <c r="M934" i="6"/>
  <c r="L1171" i="6"/>
  <c r="J1171" i="6"/>
  <c r="I1497" i="6" a="1"/>
  <c r="I1497" i="6" s="1"/>
  <c r="I1713" i="6" a="1"/>
  <c r="I1713" i="6" s="1"/>
  <c r="L1387" i="6"/>
  <c r="J1387" i="6"/>
  <c r="L1958" i="6"/>
  <c r="J1958" i="6"/>
  <c r="M1590" i="6"/>
  <c r="K1590" i="6"/>
  <c r="L1432" i="6"/>
  <c r="J1432" i="6"/>
  <c r="I1758" i="6" a="1"/>
  <c r="I1758" i="6" s="1"/>
  <c r="L1835" i="6"/>
  <c r="J1835" i="6"/>
  <c r="K655" i="6"/>
  <c r="K758" i="6"/>
  <c r="M758" i="6"/>
  <c r="K1046" i="6"/>
  <c r="M1046" i="6"/>
  <c r="L1947" i="6"/>
  <c r="J1947" i="6"/>
  <c r="K822" i="6"/>
  <c r="M822" i="6"/>
  <c r="M1096" i="6"/>
  <c r="K1096" i="6"/>
  <c r="K1936" i="6"/>
  <c r="M1936" i="6"/>
  <c r="I1899" i="6" a="1"/>
  <c r="I1899" i="6" s="1"/>
  <c r="J1573" i="6"/>
  <c r="L1573" i="6"/>
  <c r="M1032" i="6"/>
  <c r="K1032" i="6"/>
  <c r="I1447" i="6" a="1"/>
  <c r="I1447" i="6" s="1"/>
  <c r="L1121" i="6"/>
  <c r="J1121" i="6"/>
  <c r="L1091" i="6"/>
  <c r="J1091" i="6"/>
  <c r="I1417" i="6" a="1"/>
  <c r="I1417" i="6" s="1"/>
  <c r="M756" i="6"/>
  <c r="K756" i="6"/>
  <c r="L1343" i="6"/>
  <c r="J1343" i="6"/>
  <c r="I1669" i="6" a="1"/>
  <c r="I1669" i="6" s="1"/>
  <c r="K689" i="6"/>
  <c r="M689" i="6"/>
  <c r="M724" i="6"/>
  <c r="K724" i="6"/>
  <c r="L1193" i="6"/>
  <c r="J1193" i="6"/>
  <c r="I1519" i="6" a="1"/>
  <c r="I1519" i="6" s="1"/>
  <c r="J1580" i="6"/>
  <c r="L1580" i="6"/>
  <c r="I1906" i="6" a="1"/>
  <c r="I1906" i="6" s="1"/>
  <c r="M1350" i="6"/>
  <c r="K1350" i="6"/>
  <c r="L1317" i="6"/>
  <c r="I1643" i="6" a="1"/>
  <c r="I1643" i="6" s="1"/>
  <c r="J1317" i="6"/>
  <c r="K1039" i="6"/>
  <c r="M1039" i="6"/>
  <c r="I1889" i="6" a="1"/>
  <c r="I1889" i="6" s="1"/>
  <c r="L1563" i="6"/>
  <c r="J1563" i="6"/>
  <c r="K1239" i="6"/>
  <c r="M1239" i="6"/>
  <c r="L1943" i="6"/>
  <c r="J1943" i="6"/>
  <c r="L1209" i="6"/>
  <c r="J1209" i="6"/>
  <c r="I1535" i="6" a="1"/>
  <c r="I1535" i="6" s="1"/>
  <c r="J1418" i="6"/>
  <c r="L1418" i="6"/>
  <c r="I1744" i="6" a="1"/>
  <c r="I1744" i="6" s="1"/>
  <c r="M864" i="6"/>
  <c r="K864" i="6"/>
  <c r="L1258" i="6"/>
  <c r="I1584" i="6" a="1"/>
  <c r="I1584" i="6" s="1"/>
  <c r="J1258" i="6"/>
  <c r="J1269" i="6"/>
  <c r="L1269" i="6"/>
  <c r="I1595" i="6" a="1"/>
  <c r="I1595" i="6" s="1"/>
  <c r="J1395" i="6"/>
  <c r="L1395" i="6"/>
  <c r="I1721" i="6" a="1"/>
  <c r="I1721" i="6" s="1"/>
  <c r="L1102" i="6"/>
  <c r="J1102" i="6"/>
  <c r="I1428" i="6" a="1"/>
  <c r="I1428" i="6" s="1"/>
  <c r="M1303" i="6"/>
  <c r="K1303" i="6"/>
  <c r="K785" i="6"/>
  <c r="M785" i="6"/>
  <c r="I1363" i="6" a="1"/>
  <c r="I1363" i="6" s="1"/>
  <c r="L1037" i="6"/>
  <c r="J1037" i="6"/>
  <c r="I1644" i="6" a="1"/>
  <c r="I1644" i="6" s="1"/>
  <c r="L1318" i="6"/>
  <c r="J1318" i="6"/>
  <c r="I1311" i="6" a="1"/>
  <c r="I1311" i="6" s="1"/>
  <c r="L985" i="6"/>
  <c r="J985" i="6"/>
  <c r="L1337" i="6"/>
  <c r="J1337" i="6"/>
  <c r="I1663" i="6" a="1"/>
  <c r="I1663" i="6" s="1"/>
  <c r="I1324" i="6" a="1"/>
  <c r="I1324" i="6" s="1"/>
  <c r="L998" i="6"/>
  <c r="J998" i="6"/>
  <c r="L1581" i="6"/>
  <c r="J1581" i="6"/>
  <c r="I1907" i="6" a="1"/>
  <c r="I1907" i="6" s="1"/>
  <c r="I1761" i="6" a="1"/>
  <c r="I1761" i="6" s="1"/>
  <c r="J1435" i="6"/>
  <c r="L1435" i="6"/>
  <c r="J1238" i="6"/>
  <c r="I1564" i="6" a="1"/>
  <c r="I1564" i="6" s="1"/>
  <c r="L1238" i="6"/>
  <c r="J982" i="6"/>
  <c r="L982" i="6"/>
  <c r="I1308" i="6" a="1"/>
  <c r="I1308" i="6" s="1"/>
  <c r="K1106" i="6"/>
  <c r="M1106" i="6"/>
  <c r="M1509" i="6"/>
  <c r="K1509" i="6"/>
  <c r="K800" i="6"/>
  <c r="M800" i="6"/>
  <c r="L1084" i="6"/>
  <c r="J1084" i="6"/>
  <c r="I1410" i="6" a="1"/>
  <c r="I1410" i="6" s="1"/>
  <c r="M1026" i="6"/>
  <c r="K1026" i="6"/>
  <c r="K895" i="6"/>
  <c r="M895" i="6"/>
  <c r="J1567" i="6"/>
  <c r="L1567" i="6"/>
  <c r="I1893" i="6" a="1"/>
  <c r="I1893" i="6" s="1"/>
  <c r="J1358" i="6"/>
  <c r="L1358" i="6"/>
  <c r="I1684" i="6" a="1"/>
  <c r="I1684" i="6" s="1"/>
  <c r="K795" i="6"/>
  <c r="M795" i="6"/>
  <c r="I1408" i="6" a="1"/>
  <c r="I1408" i="6" s="1"/>
  <c r="L1082" i="6"/>
  <c r="J1082" i="6"/>
  <c r="L1090" i="6"/>
  <c r="J1090" i="6"/>
  <c r="I1416" i="6" a="1"/>
  <c r="I1416" i="6" s="1"/>
  <c r="J1510" i="6"/>
  <c r="L1510" i="6"/>
  <c r="I1836" i="6" a="1"/>
  <c r="I1836" i="6" s="1"/>
  <c r="K1170" i="6"/>
  <c r="M1170" i="6"/>
  <c r="K1041" i="6"/>
  <c r="M1041" i="6"/>
  <c r="L1050" i="6"/>
  <c r="J1050" i="6"/>
  <c r="I1376" i="6" a="1"/>
  <c r="I1376" i="6" s="1"/>
  <c r="I1622" i="6" a="1"/>
  <c r="I1622" i="6" s="1"/>
  <c r="J1296" i="6"/>
  <c r="L1296" i="6"/>
  <c r="I1913" i="6" a="1"/>
  <c r="I1913" i="6" s="1"/>
  <c r="J1587" i="6"/>
  <c r="L1587" i="6"/>
  <c r="L1074" i="6"/>
  <c r="J1074" i="6"/>
  <c r="I1400" i="6" a="1"/>
  <c r="I1400" i="6" s="1"/>
  <c r="I1390" i="6" a="1"/>
  <c r="I1390" i="6" s="1"/>
  <c r="J1064" i="6"/>
  <c r="L1064" i="6"/>
  <c r="J1100" i="6"/>
  <c r="L1100" i="6"/>
  <c r="I1426" i="6" a="1"/>
  <c r="I1426" i="6" s="1"/>
  <c r="J1803" i="6"/>
  <c r="L1803" i="6"/>
  <c r="K1300" i="6"/>
  <c r="M1300" i="6"/>
  <c r="M1187" i="6"/>
  <c r="K1187" i="6"/>
  <c r="K1092" i="6"/>
  <c r="M1092" i="6"/>
  <c r="M776" i="6"/>
  <c r="K776" i="6"/>
  <c r="I1955" i="6" a="1"/>
  <c r="I1955" i="6" s="1"/>
  <c r="L1629" i="6"/>
  <c r="J1629" i="6"/>
  <c r="M1169" i="6"/>
  <c r="K1169" i="6"/>
  <c r="M1011" i="6"/>
  <c r="K1011" i="6"/>
  <c r="K1275" i="6"/>
  <c r="M1275" i="6"/>
  <c r="M1560" i="6"/>
  <c r="K1560" i="6"/>
  <c r="J1030" i="6"/>
  <c r="I1356" i="6" a="1"/>
  <c r="I1356" i="6" s="1"/>
  <c r="L1030" i="6"/>
  <c r="K721" i="6"/>
  <c r="M721" i="6"/>
  <c r="L1076" i="6"/>
  <c r="J1076" i="6"/>
  <c r="I1402" i="6" a="1"/>
  <c r="I1402" i="6" s="1"/>
  <c r="M963" i="6"/>
  <c r="K963" i="6"/>
  <c r="L1230" i="6"/>
  <c r="J1230" i="6"/>
  <c r="I1556" i="6" a="1"/>
  <c r="I1556" i="6" s="1"/>
  <c r="L1282" i="6"/>
  <c r="J1282" i="6"/>
  <c r="I1608" i="6" a="1"/>
  <c r="I1608" i="6" s="1"/>
  <c r="J1221" i="6"/>
  <c r="L1221" i="6"/>
  <c r="I1547" i="6" a="1"/>
  <c r="I1547" i="6" s="1"/>
  <c r="M1388" i="6"/>
  <c r="K1388" i="6"/>
  <c r="J1202" i="6"/>
  <c r="L1202" i="6"/>
  <c r="I1528" i="6" a="1"/>
  <c r="I1528" i="6" s="1"/>
  <c r="I1935" i="6" a="1"/>
  <c r="I1935" i="6" s="1"/>
  <c r="J1609" i="6"/>
  <c r="L1609" i="6"/>
  <c r="M765" i="6"/>
  <c r="K765" i="6"/>
  <c r="J1177" i="6"/>
  <c r="L1177" i="6"/>
  <c r="I1503" i="6" a="1"/>
  <c r="I1503" i="6" s="1"/>
  <c r="K917" i="6"/>
  <c r="M917" i="6"/>
  <c r="K1017" i="6"/>
  <c r="M1017" i="6"/>
  <c r="I1330" i="6" a="1"/>
  <c r="I1330" i="6" s="1"/>
  <c r="L1004" i="6"/>
  <c r="J1004" i="6"/>
  <c r="K1184" i="6"/>
  <c r="M1184" i="6"/>
  <c r="L1367" i="6"/>
  <c r="J1367" i="6"/>
  <c r="I1693" i="6" a="1"/>
  <c r="I1693" i="6" s="1"/>
  <c r="I1647" i="6" a="1"/>
  <c r="I1647" i="6" s="1"/>
  <c r="L1321" i="6"/>
  <c r="J1321" i="6"/>
  <c r="I1493" i="6" a="1"/>
  <c r="I1493" i="6" s="1"/>
  <c r="J1167" i="6"/>
  <c r="L1167" i="6"/>
  <c r="J1487" i="6"/>
  <c r="L1487" i="6"/>
  <c r="I1813" i="6" a="1"/>
  <c r="I1813" i="6" s="1"/>
  <c r="L1331" i="6"/>
  <c r="J1331" i="6"/>
  <c r="I1657" i="6" a="1"/>
  <c r="I1657" i="6" s="1"/>
  <c r="J1235" i="6"/>
  <c r="L1235" i="6"/>
  <c r="I1561" i="6" a="1"/>
  <c r="I1561" i="6" s="1"/>
  <c r="M774" i="6"/>
  <c r="K774" i="6"/>
  <c r="L1756" i="6"/>
  <c r="J1756" i="6"/>
  <c r="K984" i="6"/>
  <c r="M984" i="6"/>
  <c r="K805" i="6"/>
  <c r="M805" i="6"/>
  <c r="J1246" i="6"/>
  <c r="L1246" i="6"/>
  <c r="I1572" i="6" a="1"/>
  <c r="I1572" i="6" s="1"/>
  <c r="J1081" i="6"/>
  <c r="I1407" i="6" a="1"/>
  <c r="I1407" i="6" s="1"/>
  <c r="L1081" i="6"/>
  <c r="K682" i="6"/>
  <c r="M682" i="6"/>
  <c r="M1120" i="6"/>
  <c r="K1120" i="6"/>
  <c r="I1553" i="6" a="1"/>
  <c r="I1553" i="6" s="1"/>
  <c r="L1227" i="6"/>
  <c r="J1227" i="6"/>
  <c r="K1087" i="6"/>
  <c r="M1087" i="6"/>
  <c r="M1430" i="6"/>
  <c r="K1430" i="6"/>
  <c r="M1233" i="6"/>
  <c r="K1233" i="6"/>
  <c r="J1676" i="6"/>
  <c r="L1676" i="6"/>
  <c r="J1063" i="6"/>
  <c r="L1063" i="6"/>
  <c r="I1389" i="6" a="1"/>
  <c r="I1389" i="6" s="1"/>
  <c r="K991" i="6"/>
  <c r="M991" i="6"/>
  <c r="I1863" i="6" a="1"/>
  <c r="I1863" i="6" s="1"/>
  <c r="J1537" i="6"/>
  <c r="L1537" i="6"/>
  <c r="M1099" i="6"/>
  <c r="K1099" i="6"/>
  <c r="L1055" i="6"/>
  <c r="J1055" i="6"/>
  <c r="I1381" i="6" a="1"/>
  <c r="I1381" i="6" s="1"/>
  <c r="M1244" i="6"/>
  <c r="K1244" i="6"/>
  <c r="M755" i="6"/>
  <c r="K755" i="6"/>
  <c r="K909" i="6"/>
  <c r="M909" i="6"/>
  <c r="K1527" i="6"/>
  <c r="M1527" i="6"/>
  <c r="K748" i="6"/>
  <c r="M748" i="6"/>
  <c r="J1626" i="6"/>
  <c r="L1626" i="6"/>
  <c r="I1952" i="6" a="1"/>
  <c r="I1952" i="6" s="1"/>
  <c r="J1513" i="6"/>
  <c r="L1513" i="6"/>
  <c r="I1839" i="6" a="1"/>
  <c r="I1839" i="6" s="1"/>
  <c r="J1190" i="6"/>
  <c r="L1190" i="6"/>
  <c r="I1516" i="6" a="1"/>
  <c r="I1516" i="6" s="1"/>
  <c r="M1069" i="6"/>
  <c r="K1069" i="6"/>
  <c r="I1429" i="6" a="1"/>
  <c r="I1429" i="6" s="1"/>
  <c r="L1103" i="6"/>
  <c r="J1103" i="6"/>
  <c r="L1111" i="6"/>
  <c r="J1111" i="6"/>
  <c r="I1437" i="6" a="1"/>
  <c r="I1437" i="6" s="1"/>
  <c r="J1601" i="6"/>
  <c r="L1601" i="6"/>
  <c r="I1927" i="6" a="1"/>
  <c r="I1927" i="6" s="1"/>
  <c r="J1886" i="6"/>
  <c r="L1886" i="6"/>
  <c r="M1109" i="6"/>
  <c r="K1109" i="6"/>
  <c r="M675" i="6"/>
  <c r="K675" i="6"/>
  <c r="M1197" i="6"/>
  <c r="K1197" i="6"/>
  <c r="K656" i="6"/>
  <c r="M656" i="6"/>
  <c r="K904" i="6"/>
  <c r="M904" i="6"/>
  <c r="L1404" i="6"/>
  <c r="J1404" i="6"/>
  <c r="I1730" i="6" a="1"/>
  <c r="I1730" i="6" s="1"/>
  <c r="I1678" i="6" a="1"/>
  <c r="I1678" i="6" s="1"/>
  <c r="L1352" i="6"/>
  <c r="J1352" i="6"/>
  <c r="K851" i="6"/>
  <c r="M851" i="6"/>
  <c r="L1243" i="6"/>
  <c r="J1243" i="6"/>
  <c r="I1569" i="6" a="1"/>
  <c r="I1569" i="6" s="1"/>
  <c r="J1214" i="6"/>
  <c r="L1214" i="6"/>
  <c r="I1540" i="6" a="1"/>
  <c r="I1540" i="6" s="1"/>
  <c r="M809" i="6"/>
  <c r="K809" i="6"/>
  <c r="K764" i="6"/>
  <c r="M764" i="6"/>
  <c r="J1747" i="6"/>
  <c r="L1747" i="6"/>
  <c r="J1900" i="6"/>
  <c r="L1900" i="6"/>
  <c r="I1739" i="6" a="1"/>
  <c r="I1739" i="6" s="1"/>
  <c r="L1413" i="6"/>
  <c r="J1413" i="6"/>
  <c r="M657" i="6"/>
  <c r="K657" i="6"/>
  <c r="M1292" i="6"/>
  <c r="K1292" i="6"/>
  <c r="L1316" i="6"/>
  <c r="I1642" i="6" a="1"/>
  <c r="I1642" i="6" s="1"/>
  <c r="J1316" i="6"/>
  <c r="M1132" i="6"/>
  <c r="K1132" i="6"/>
  <c r="I1751" i="6" a="1"/>
  <c r="I1751" i="6" s="1"/>
  <c r="J1425" i="6"/>
  <c r="L1425" i="6"/>
  <c r="M926" i="6"/>
  <c r="K926" i="6"/>
  <c r="M993" i="6"/>
  <c r="K993" i="6"/>
  <c r="L1008" i="6"/>
  <c r="I1334" i="6" a="1"/>
  <c r="I1334" i="6" s="1"/>
  <c r="J1008" i="6"/>
  <c r="L1154" i="6"/>
  <c r="J1154" i="6"/>
  <c r="I1480" i="6" a="1"/>
  <c r="I1480" i="6" s="1"/>
  <c r="K970" i="6"/>
  <c r="M970" i="6"/>
  <c r="J1840" i="6"/>
  <c r="L1840" i="6"/>
  <c r="M1005" i="6"/>
  <c r="K1005" i="6"/>
  <c r="I1384" i="6" a="1"/>
  <c r="I1384" i="6" s="1"/>
  <c r="L1058" i="6"/>
  <c r="J1058" i="6"/>
  <c r="K873" i="6"/>
  <c r="M873" i="6"/>
  <c r="K1211" i="6"/>
  <c r="M1211" i="6"/>
  <c r="I1645" i="6" a="1"/>
  <c r="I1645" i="6" s="1"/>
  <c r="L1319" i="6"/>
  <c r="J1319" i="6"/>
  <c r="L1127" i="6"/>
  <c r="J1127" i="6"/>
  <c r="I1453" i="6" a="1"/>
  <c r="I1453" i="6" s="1"/>
  <c r="I1891" i="6" a="1"/>
  <c r="I1891" i="6" s="1"/>
  <c r="L1565" i="6"/>
  <c r="J1565" i="6"/>
  <c r="J1310" i="6"/>
  <c r="L1310" i="6"/>
  <c r="I1636" i="6" a="1"/>
  <c r="I1636" i="6" s="1"/>
  <c r="M1254" i="6"/>
  <c r="K1254" i="6"/>
  <c r="L1579" i="6"/>
  <c r="J1579" i="6"/>
  <c r="I1905" i="6" a="1"/>
  <c r="I1905" i="6" s="1"/>
  <c r="M1796" i="6"/>
  <c r="K1796" i="6"/>
  <c r="L1131" i="6"/>
  <c r="J1131" i="6"/>
  <c r="I1457" i="6" a="1"/>
  <c r="I1457" i="6" s="1"/>
  <c r="M990" i="6"/>
  <c r="K990" i="6"/>
  <c r="M1514" i="6"/>
  <c r="K1514" i="6"/>
  <c r="M738" i="6"/>
  <c r="K738" i="6"/>
  <c r="M1261" i="6"/>
  <c r="K1261" i="6"/>
  <c r="M732" i="6"/>
  <c r="K732" i="6"/>
  <c r="L1405" i="6"/>
  <c r="I1731" i="6" a="1"/>
  <c r="I1731" i="6" s="1"/>
  <c r="J1405" i="6"/>
  <c r="K901" i="6"/>
  <c r="M901" i="6"/>
  <c r="L1272" i="6"/>
  <c r="J1272" i="6"/>
  <c r="I1598" i="6" a="1"/>
  <c r="I1598" i="6" s="1"/>
  <c r="K683" i="6"/>
  <c r="M683" i="6"/>
  <c r="M840" i="6"/>
  <c r="K840" i="6"/>
  <c r="L1273" i="6"/>
  <c r="J1273" i="6"/>
  <c r="I1599" i="6" a="1"/>
  <c r="I1599" i="6" s="1"/>
  <c r="M1253" i="6"/>
  <c r="K1253" i="6"/>
  <c r="J1094" i="6"/>
  <c r="L1094" i="6"/>
  <c r="I1420" i="6" a="1"/>
  <c r="I1420" i="6" s="1"/>
  <c r="K737" i="6"/>
  <c r="M737" i="6"/>
  <c r="I1524" i="6" a="1"/>
  <c r="I1524" i="6" s="1"/>
  <c r="J1198" i="6"/>
  <c r="F25" i="2" s="1" a="1"/>
  <c r="F25" i="2" s="1"/>
  <c r="F35" i="2" s="1"/>
  <c r="L1198" i="6"/>
  <c r="L1196" i="6"/>
  <c r="I1522" i="6" a="1"/>
  <c r="I1522" i="6" s="1"/>
  <c r="J1196" i="6"/>
  <c r="M788" i="6"/>
  <c r="K788" i="6"/>
  <c r="K1072" i="6"/>
  <c r="M1072" i="6"/>
  <c r="K710" i="6"/>
  <c r="M710" i="6"/>
  <c r="J1249" i="6"/>
  <c r="L1249" i="6"/>
  <c r="I1575" i="6" a="1"/>
  <c r="I1575" i="6" s="1"/>
  <c r="M801" i="6"/>
  <c r="K801" i="6"/>
  <c r="I1772" i="6" a="1"/>
  <c r="I1772" i="6" s="1"/>
  <c r="J1446" i="6"/>
  <c r="L1446" i="6"/>
  <c r="M1013" i="6"/>
  <c r="K1013" i="6"/>
  <c r="I1500" i="6" a="1"/>
  <c r="I1500" i="6" s="1"/>
  <c r="J1174" i="6"/>
  <c r="L1174" i="6"/>
  <c r="M673" i="6"/>
  <c r="K673" i="6"/>
  <c r="J1045" i="6"/>
  <c r="I1371" i="6" a="1"/>
  <c r="I1371" i="6" s="1"/>
  <c r="L1045" i="6"/>
  <c r="K952" i="6"/>
  <c r="M952" i="6"/>
  <c r="L1495" i="6"/>
  <c r="J1495" i="6"/>
  <c r="I1821" i="6" a="1"/>
  <c r="I1821" i="6" s="1"/>
  <c r="J1399" i="6"/>
  <c r="L1399" i="6"/>
  <c r="I1725" i="6" a="1"/>
  <c r="I1725" i="6" s="1"/>
  <c r="M704" i="6"/>
  <c r="K704" i="6"/>
  <c r="K1694" i="6"/>
  <c r="M1694" i="6"/>
  <c r="I1373" i="6" a="1"/>
  <c r="I1373" i="6" s="1"/>
  <c r="L1047" i="6"/>
  <c r="J1047" i="6"/>
  <c r="M750" i="6"/>
  <c r="K750" i="6"/>
  <c r="J1289" i="6"/>
  <c r="L1289" i="6"/>
  <c r="I1615" i="6" a="1"/>
  <c r="I1615" i="6" s="1"/>
  <c r="K1125" i="6"/>
  <c r="M1125" i="6"/>
  <c r="L1523" i="6"/>
  <c r="J1523" i="6"/>
  <c r="I1849" i="6" a="1"/>
  <c r="I1849" i="6" s="1"/>
  <c r="I1881" i="6" a="1"/>
  <c r="I1881" i="6" s="1"/>
  <c r="J1555" i="6"/>
  <c r="L1555" i="6"/>
  <c r="I1909" i="6" a="1"/>
  <c r="I1909" i="6" s="1"/>
  <c r="L1583" i="6"/>
  <c r="J1583" i="6"/>
  <c r="I1378" i="6" a="1"/>
  <c r="I1378" i="6" s="1"/>
  <c r="L1052" i="6"/>
  <c r="J1052" i="6"/>
  <c r="M956" i="6"/>
  <c r="K956" i="6"/>
  <c r="J1714" i="6"/>
  <c r="L1714" i="6"/>
  <c r="M876" i="6"/>
  <c r="K876" i="6"/>
  <c r="M1283" i="6"/>
  <c r="K1283" i="6"/>
  <c r="K1533" i="6"/>
  <c r="M1533" i="6"/>
  <c r="M888" i="6"/>
  <c r="K888" i="6"/>
  <c r="K678" i="6"/>
  <c r="M678" i="6"/>
  <c r="M1277" i="6"/>
  <c r="K1277" i="6"/>
  <c r="I1461" i="6" a="1"/>
  <c r="I1461" i="6" s="1"/>
  <c r="L1135" i="6"/>
  <c r="J1135" i="6"/>
  <c r="K916" i="6"/>
  <c r="M916" i="6"/>
  <c r="K995" i="6"/>
  <c r="M995" i="6"/>
  <c r="M259" i="4"/>
  <c r="M121" i="4"/>
  <c r="M280" i="4"/>
  <c r="I707" i="4" a="1"/>
  <c r="I707" i="4" s="1"/>
  <c r="J707" i="4" s="1"/>
  <c r="K707" i="4" s="1"/>
  <c r="K329" i="5"/>
  <c r="I29" i="2"/>
  <c r="L347" i="4"/>
  <c r="I796" i="4" a="1"/>
  <c r="I796" i="4" s="1"/>
  <c r="J796" i="4" s="1"/>
  <c r="K796" i="4" s="1"/>
  <c r="I972" i="4" a="1"/>
  <c r="I972" i="4" s="1"/>
  <c r="J972" i="4" s="1"/>
  <c r="K972" i="4" s="1"/>
  <c r="I769" i="4" a="1"/>
  <c r="I769" i="4" s="1"/>
  <c r="J769" i="4" s="1"/>
  <c r="K769" i="4" s="1"/>
  <c r="M470" i="4"/>
  <c r="I1268" i="4" a="1"/>
  <c r="I1268" i="4" s="1"/>
  <c r="J1268" i="4" s="1"/>
  <c r="K1268" i="4" s="1"/>
  <c r="I1297" i="4" a="1"/>
  <c r="I1297" i="4" s="1"/>
  <c r="J1297" i="4" s="1"/>
  <c r="K1297" i="4" s="1"/>
  <c r="L621" i="4"/>
  <c r="I857" i="4" a="1"/>
  <c r="I857" i="4" s="1"/>
  <c r="J857" i="4" s="1"/>
  <c r="K857" i="4" s="1"/>
  <c r="L439" i="4"/>
  <c r="L369" i="4"/>
  <c r="L701" i="4"/>
  <c r="I898" i="4" a="1"/>
  <c r="I898" i="4" s="1"/>
  <c r="J898" i="4" s="1"/>
  <c r="K898" i="4" s="1"/>
  <c r="I961" i="4" a="1"/>
  <c r="I961" i="4" s="1"/>
  <c r="J961" i="4" s="1"/>
  <c r="K961" i="4" s="1"/>
  <c r="L586" i="4"/>
  <c r="I691" i="4" a="1"/>
  <c r="I691" i="4" s="1"/>
  <c r="L443" i="4"/>
  <c r="I947" i="4" a="1"/>
  <c r="I947" i="4" s="1"/>
  <c r="J947" i="4" s="1"/>
  <c r="K947" i="4" s="1"/>
  <c r="M376" i="4"/>
  <c r="I980" i="4" a="1"/>
  <c r="I980" i="4" s="1"/>
  <c r="J980" i="4" s="1"/>
  <c r="K980" i="4" s="1"/>
  <c r="L572" i="4"/>
  <c r="L654" i="4"/>
  <c r="L340" i="4"/>
  <c r="I954" i="4" a="1"/>
  <c r="I954" i="4" s="1"/>
  <c r="J954" i="4" s="1"/>
  <c r="K954" i="4" s="1"/>
  <c r="L531" i="4"/>
  <c r="L622" i="4"/>
  <c r="I936" i="4" a="1"/>
  <c r="I936" i="4" s="1"/>
  <c r="J936" i="4" s="1"/>
  <c r="K936" i="4" s="1"/>
  <c r="L502" i="4"/>
  <c r="I712" i="4" a="1"/>
  <c r="I712" i="4" s="1"/>
  <c r="J712" i="4" s="1"/>
  <c r="K712" i="4" s="1"/>
  <c r="I836" i="4" a="1"/>
  <c r="I836" i="4" s="1"/>
  <c r="J836" i="4" s="1"/>
  <c r="K836" i="4" s="1"/>
  <c r="I1132" i="4" a="1"/>
  <c r="I1132" i="4" s="1"/>
  <c r="J1132" i="4" s="1"/>
  <c r="K1132" i="4" s="1"/>
  <c r="L628" i="4"/>
  <c r="L555" i="4"/>
  <c r="I695" i="4" a="1"/>
  <c r="I695" i="4" s="1"/>
  <c r="J695" i="4" s="1"/>
  <c r="K695" i="4" s="1"/>
  <c r="L519" i="4"/>
  <c r="I889" i="4" a="1"/>
  <c r="I889" i="4" s="1"/>
  <c r="J889" i="4" s="1"/>
  <c r="K889" i="4" s="1"/>
  <c r="I807" i="4" a="1"/>
  <c r="I807" i="4" s="1"/>
  <c r="J807" i="4" s="1"/>
  <c r="K807" i="4" s="1"/>
  <c r="L942" i="4"/>
  <c r="M359" i="4"/>
  <c r="I736" i="4" a="1"/>
  <c r="I736" i="4" s="1"/>
  <c r="J736" i="4" s="1"/>
  <c r="K736" i="4" s="1"/>
  <c r="L530" i="4"/>
  <c r="I856" i="4" a="1"/>
  <c r="I856" i="4" s="1"/>
  <c r="J856" i="4" s="1"/>
  <c r="K856" i="4" s="1"/>
  <c r="L745" i="4"/>
  <c r="L474" i="4"/>
  <c r="I977" i="4" a="1"/>
  <c r="I977" i="4" s="1"/>
  <c r="J977" i="4" s="1"/>
  <c r="K977" i="4" s="1"/>
  <c r="L410" i="4"/>
  <c r="M575" i="4"/>
  <c r="I866" i="4" a="1"/>
  <c r="I866" i="4" s="1"/>
  <c r="J866" i="4" s="1"/>
  <c r="K866" i="4" s="1"/>
  <c r="L651" i="4"/>
  <c r="L365" i="4"/>
  <c r="M530" i="4"/>
  <c r="I800" i="4" a="1"/>
  <c r="I800" i="4" s="1"/>
  <c r="J800" i="4" s="1"/>
  <c r="K800" i="4" s="1"/>
  <c r="M378" i="4"/>
  <c r="L446" i="4"/>
  <c r="L818" i="4"/>
  <c r="K354" i="4"/>
  <c r="M354" i="4"/>
  <c r="M46" i="4"/>
  <c r="M119" i="4"/>
  <c r="K119" i="4"/>
  <c r="M52" i="4"/>
  <c r="K52" i="4"/>
  <c r="K329" i="4" s="1"/>
  <c r="M319" i="4"/>
  <c r="K319" i="4"/>
  <c r="M9" i="4"/>
  <c r="M504" i="4"/>
  <c r="L590" i="4"/>
  <c r="I916" i="4" a="1"/>
  <c r="I916" i="4" s="1"/>
  <c r="J916" i="4" s="1"/>
  <c r="K916" i="4" s="1"/>
  <c r="L905" i="4"/>
  <c r="M8" i="4"/>
  <c r="M289" i="4"/>
  <c r="L718" i="4"/>
  <c r="L402" i="4"/>
  <c r="M258" i="4"/>
  <c r="K258" i="4"/>
  <c r="M167" i="4"/>
  <c r="K167" i="4"/>
  <c r="M307" i="4"/>
  <c r="K307" i="4"/>
  <c r="L617" i="4"/>
  <c r="M101" i="4"/>
  <c r="K101" i="4"/>
  <c r="I883" i="4" a="1"/>
  <c r="I883" i="4" s="1"/>
  <c r="J883" i="4" s="1"/>
  <c r="K883" i="4" s="1"/>
  <c r="M251" i="4"/>
  <c r="I997" i="4" a="1"/>
  <c r="I997" i="4" s="1"/>
  <c r="J997" i="4" s="1"/>
  <c r="K997" i="4" s="1"/>
  <c r="M225" i="4"/>
  <c r="L488" i="4"/>
  <c r="L557" i="4"/>
  <c r="L478" i="4"/>
  <c r="I680" i="4" a="1"/>
  <c r="I680" i="4" s="1"/>
  <c r="J680" i="4" s="1"/>
  <c r="K680" i="4" s="1"/>
  <c r="M199" i="4"/>
  <c r="K199" i="4"/>
  <c r="M56" i="4"/>
  <c r="K56" i="4"/>
  <c r="M216" i="4"/>
  <c r="K216" i="4"/>
  <c r="I814" i="4" a="1"/>
  <c r="I814" i="4" s="1"/>
  <c r="J814" i="4" s="1"/>
  <c r="K814" i="4" s="1"/>
  <c r="M136" i="4"/>
  <c r="K136" i="4"/>
  <c r="L418" i="4"/>
  <c r="I744" i="4" a="1"/>
  <c r="I744" i="4" s="1"/>
  <c r="J744" i="4" s="1"/>
  <c r="K744" i="4" s="1"/>
  <c r="L436" i="4"/>
  <c r="M223" i="4"/>
  <c r="K223" i="4"/>
  <c r="M316" i="4"/>
  <c r="K316" i="4"/>
  <c r="M154" i="4"/>
  <c r="K154" i="4"/>
  <c r="L913" i="4"/>
  <c r="M132" i="4"/>
  <c r="L548" i="4"/>
  <c r="I762" i="4" a="1"/>
  <c r="I762" i="4" s="1"/>
  <c r="J762" i="4" s="1"/>
  <c r="K762" i="4" s="1"/>
  <c r="L544" i="4"/>
  <c r="I874" i="4" a="1"/>
  <c r="I874" i="4" s="1"/>
  <c r="J874" i="4" s="1"/>
  <c r="K874" i="4" s="1"/>
  <c r="L901" i="4"/>
  <c r="M21" i="4"/>
  <c r="M253" i="4"/>
  <c r="M73" i="4"/>
  <c r="I678" i="4" a="1"/>
  <c r="I678" i="4" s="1"/>
  <c r="J678" i="4" s="1"/>
  <c r="K678" i="4" s="1"/>
  <c r="I767" i="4" a="1"/>
  <c r="I767" i="4" s="1"/>
  <c r="J767" i="4" s="1"/>
  <c r="K767" i="4" s="1"/>
  <c r="I772" i="4" a="1"/>
  <c r="I772" i="4" s="1"/>
  <c r="J772" i="4" s="1"/>
  <c r="K772" i="4" s="1"/>
  <c r="M63" i="4"/>
  <c r="K63" i="4"/>
  <c r="L959" i="4"/>
  <c r="L526" i="4"/>
  <c r="L854" i="4"/>
  <c r="L471" i="4"/>
  <c r="L388" i="4"/>
  <c r="L604" i="4"/>
  <c r="I964" i="4" a="1"/>
  <c r="I964" i="4" s="1"/>
  <c r="J964" i="4" s="1"/>
  <c r="K964" i="4" s="1"/>
  <c r="M622" i="4"/>
  <c r="I804" i="4" a="1"/>
  <c r="I804" i="4" s="1"/>
  <c r="J804" i="4" s="1"/>
  <c r="K804" i="4" s="1"/>
  <c r="I798" i="4" a="1"/>
  <c r="I798" i="4" s="1"/>
  <c r="J798" i="4" s="1"/>
  <c r="K798" i="4" s="1"/>
  <c r="L477" i="4"/>
  <c r="I660" i="4" a="1"/>
  <c r="I660" i="4" s="1"/>
  <c r="J660" i="4" s="1"/>
  <c r="K660" i="4" s="1"/>
  <c r="L636" i="4"/>
  <c r="L918" i="4"/>
  <c r="L720" i="4"/>
  <c r="L463" i="4"/>
  <c r="L363" i="4"/>
  <c r="I1244" i="4" a="1"/>
  <c r="I1244" i="4" s="1"/>
  <c r="J1244" i="4" s="1"/>
  <c r="K1244" i="4" s="1"/>
  <c r="I817" i="4" a="1"/>
  <c r="I817" i="4" s="1"/>
  <c r="J817" i="4" s="1"/>
  <c r="K817" i="4" s="1"/>
  <c r="L927" i="4"/>
  <c r="L953" i="4"/>
  <c r="L386" i="4"/>
  <c r="L731" i="4"/>
  <c r="I711" i="4" a="1"/>
  <c r="I711" i="4" s="1"/>
  <c r="J711" i="4" s="1"/>
  <c r="K711" i="4" s="1"/>
  <c r="L631" i="4"/>
  <c r="L806" i="4"/>
  <c r="I1002" i="4" a="1"/>
  <c r="I1002" i="4" s="1"/>
  <c r="J1002" i="4" s="1"/>
  <c r="K1002" i="4" s="1"/>
  <c r="I957" i="4" a="1"/>
  <c r="I957" i="4" s="1"/>
  <c r="J957" i="4" s="1"/>
  <c r="K957" i="4" s="1"/>
  <c r="L650" i="4"/>
  <c r="I789" i="4" a="1"/>
  <c r="I789" i="4" s="1"/>
  <c r="J789" i="4" s="1"/>
  <c r="K789" i="4" s="1"/>
  <c r="L484" i="4"/>
  <c r="L491" i="4"/>
  <c r="L733" i="4"/>
  <c r="I810" i="4" a="1"/>
  <c r="I810" i="4" s="1"/>
  <c r="J810" i="4" s="1"/>
  <c r="K810" i="4" s="1"/>
  <c r="L824" i="4"/>
  <c r="M634" i="4"/>
  <c r="L334" i="4"/>
  <c r="I930" i="4" a="1"/>
  <c r="I930" i="4" s="1"/>
  <c r="J930" i="4" s="1"/>
  <c r="K930" i="4" s="1"/>
  <c r="J613" i="4"/>
  <c r="K613" i="4" s="1"/>
  <c r="L607" i="4"/>
  <c r="L739" i="4"/>
  <c r="I920" i="4" a="1"/>
  <c r="I920" i="4" s="1"/>
  <c r="J920" i="4" s="1"/>
  <c r="K920" i="4" s="1"/>
  <c r="I828" i="4" a="1"/>
  <c r="I828" i="4" s="1"/>
  <c r="L764" i="4"/>
  <c r="I1044" i="4" a="1"/>
  <c r="I1044" i="4" s="1"/>
  <c r="J1044" i="4" s="1"/>
  <c r="K1044" i="4" s="1"/>
  <c r="I939" i="4" a="1"/>
  <c r="I939" i="4" s="1"/>
  <c r="L981" i="4"/>
  <c r="L578" i="4"/>
  <c r="L529" i="4"/>
  <c r="L373" i="4"/>
  <c r="L533" i="4"/>
  <c r="I705" i="4" a="1"/>
  <c r="I705" i="4" s="1"/>
  <c r="J705" i="4" s="1"/>
  <c r="K705" i="4" s="1"/>
  <c r="I728" i="4" a="1"/>
  <c r="I728" i="4" s="1"/>
  <c r="I1054" i="4" s="1" a="1"/>
  <c r="I1054" i="4" s="1"/>
  <c r="L441" i="4"/>
  <c r="L625" i="4"/>
  <c r="L360" i="4"/>
  <c r="I904" i="4" a="1"/>
  <c r="I904" i="4" s="1"/>
  <c r="L904" i="4" s="1"/>
  <c r="I714" i="4" a="1"/>
  <c r="I714" i="4" s="1"/>
  <c r="J714" i="4" s="1"/>
  <c r="K714" i="4" s="1"/>
  <c r="I756" i="4" a="1"/>
  <c r="I756" i="4" s="1"/>
  <c r="I1082" i="4" s="1" a="1"/>
  <c r="I1082" i="4" s="1"/>
  <c r="J1082" i="4" s="1"/>
  <c r="K1082" i="4" s="1"/>
  <c r="I1046" i="4" a="1"/>
  <c r="I1046" i="4" s="1"/>
  <c r="J1046" i="4" s="1"/>
  <c r="K1046" i="4" s="1"/>
  <c r="I797" i="4" a="1"/>
  <c r="I797" i="4" s="1"/>
  <c r="L797" i="4" s="1"/>
  <c r="L788" i="4"/>
  <c r="L938" i="4"/>
  <c r="I976" i="4" a="1"/>
  <c r="I976" i="4" s="1"/>
  <c r="J976" i="4" s="1"/>
  <c r="K976" i="4" s="1"/>
  <c r="L727" i="4"/>
  <c r="I689" i="4" a="1"/>
  <c r="I689" i="4" s="1"/>
  <c r="J689" i="4" s="1"/>
  <c r="K689" i="4" s="1"/>
  <c r="L356" i="4"/>
  <c r="I682" i="4" a="1"/>
  <c r="I682" i="4" s="1"/>
  <c r="J682" i="4" s="1"/>
  <c r="K682" i="4" s="1"/>
  <c r="M370" i="4"/>
  <c r="K370" i="4"/>
  <c r="M591" i="4"/>
  <c r="K591" i="4"/>
  <c r="L523" i="4"/>
  <c r="L507" i="4"/>
  <c r="I873" i="4" a="1"/>
  <c r="I873" i="4" s="1"/>
  <c r="J873" i="4" s="1"/>
  <c r="K873" i="4" s="1"/>
  <c r="M385" i="4"/>
  <c r="K385" i="4"/>
  <c r="M361" i="4"/>
  <c r="K361" i="4"/>
  <c r="I849" i="4" a="1"/>
  <c r="I849" i="4" s="1"/>
  <c r="J849" i="4" s="1"/>
  <c r="K849" i="4" s="1"/>
  <c r="I833" i="4" a="1"/>
  <c r="I833" i="4" s="1"/>
  <c r="J833" i="4" s="1"/>
  <c r="K833" i="4" s="1"/>
  <c r="I831" i="4" a="1"/>
  <c r="I831" i="4" s="1"/>
  <c r="J831" i="4" s="1"/>
  <c r="K831" i="4" s="1"/>
  <c r="I917" i="4" a="1"/>
  <c r="I917" i="4" s="1"/>
  <c r="J917" i="4" s="1"/>
  <c r="K917" i="4" s="1"/>
  <c r="M332" i="4"/>
  <c r="K332" i="4"/>
  <c r="M531" i="4"/>
  <c r="K531" i="4"/>
  <c r="L663" i="4"/>
  <c r="M339" i="4"/>
  <c r="I665" i="4" a="1"/>
  <c r="I665" i="4" s="1"/>
  <c r="J665" i="4" s="1"/>
  <c r="K665" i="4" s="1"/>
  <c r="M505" i="4"/>
  <c r="I699" i="4" a="1"/>
  <c r="I699" i="4" s="1"/>
  <c r="I795" i="4" a="1"/>
  <c r="I795" i="4" s="1"/>
  <c r="J795" i="4" s="1"/>
  <c r="K795" i="4" s="1"/>
  <c r="M368" i="4"/>
  <c r="K368" i="4"/>
  <c r="I1229" i="4" a="1"/>
  <c r="I1229" i="4" s="1"/>
  <c r="J1229" i="4" s="1"/>
  <c r="K1229" i="4" s="1"/>
  <c r="L800" i="4"/>
  <c r="M549" i="4"/>
  <c r="M603" i="4"/>
  <c r="K603" i="4"/>
  <c r="L591" i="4"/>
  <c r="L610" i="4"/>
  <c r="L540" i="4"/>
  <c r="L336" i="4"/>
  <c r="M607" i="4"/>
  <c r="I933" i="4" a="1"/>
  <c r="I933" i="4" s="1"/>
  <c r="J933" i="4" s="1"/>
  <c r="K933" i="4" s="1"/>
  <c r="I881" i="4" a="1"/>
  <c r="I881" i="4" s="1"/>
  <c r="L903" i="4"/>
  <c r="L339" i="4"/>
  <c r="I662" i="4" a="1"/>
  <c r="I662" i="4" s="1"/>
  <c r="J662" i="4" s="1"/>
  <c r="K662" i="4" s="1"/>
  <c r="J486" i="4"/>
  <c r="K486" i="4" s="1"/>
  <c r="M465" i="4"/>
  <c r="I1102" i="4" a="1"/>
  <c r="I1102" i="4" s="1"/>
  <c r="J1102" i="4" s="1"/>
  <c r="K1102" i="4" s="1"/>
  <c r="L547" i="4"/>
  <c r="L747" i="4"/>
  <c r="I1053" i="4" a="1"/>
  <c r="I1053" i="4" s="1"/>
  <c r="J1053" i="4" s="1"/>
  <c r="K1053" i="4" s="1"/>
  <c r="L352" i="4"/>
  <c r="L368" i="4"/>
  <c r="I738" i="4" a="1"/>
  <c r="I738" i="4" s="1"/>
  <c r="J738" i="4" s="1"/>
  <c r="K738" i="4" s="1"/>
  <c r="L505" i="4"/>
  <c r="I803" i="4" a="1"/>
  <c r="I803" i="4" s="1"/>
  <c r="I1129" i="4" s="1" a="1"/>
  <c r="I1129" i="4" s="1"/>
  <c r="J1129" i="4" s="1"/>
  <c r="K1129" i="4" s="1"/>
  <c r="M512" i="4"/>
  <c r="K512" i="4"/>
  <c r="L469" i="4"/>
  <c r="I951" i="4" a="1"/>
  <c r="I951" i="4" s="1"/>
  <c r="M408" i="4"/>
  <c r="K408" i="4"/>
  <c r="L815" i="4"/>
  <c r="M459" i="4"/>
  <c r="K459" i="4"/>
  <c r="I1151" i="4" a="1"/>
  <c r="I1151" i="4" s="1"/>
  <c r="J1151" i="4" s="1"/>
  <c r="K1151" i="4" s="1"/>
  <c r="L791" i="4"/>
  <c r="I1001" i="4" a="1"/>
  <c r="I1001" i="4" s="1"/>
  <c r="J1001" i="4" s="1"/>
  <c r="K1001" i="4" s="1"/>
  <c r="L812" i="4"/>
  <c r="L878" i="4"/>
  <c r="L740" i="4"/>
  <c r="L783" i="4"/>
  <c r="I1144" i="4" a="1"/>
  <c r="I1144" i="4" s="1"/>
  <c r="J1144" i="4" s="1"/>
  <c r="K1144" i="4" s="1"/>
  <c r="I870" i="4" a="1"/>
  <c r="I870" i="4" s="1"/>
  <c r="J870" i="4" s="1"/>
  <c r="K870" i="4" s="1"/>
  <c r="I1057" i="4" a="1"/>
  <c r="I1057" i="4" s="1"/>
  <c r="J1057" i="4" s="1"/>
  <c r="K1057" i="4" s="1"/>
  <c r="I845" i="4" a="1"/>
  <c r="I845" i="4" s="1"/>
  <c r="J845" i="4" s="1"/>
  <c r="K845" i="4" s="1"/>
  <c r="I827" i="4" a="1"/>
  <c r="I827" i="4" s="1"/>
  <c r="I839" i="4" a="1"/>
  <c r="I839" i="4" s="1"/>
  <c r="J839" i="4" s="1"/>
  <c r="K839" i="4" s="1"/>
  <c r="I962" i="4" a="1"/>
  <c r="I962" i="4" s="1"/>
  <c r="J962" i="4" s="1"/>
  <c r="K962" i="4" s="1"/>
  <c r="L675" i="4"/>
  <c r="L808" i="4"/>
  <c r="L853" i="4"/>
  <c r="L876" i="4"/>
  <c r="I1179" i="4" a="1"/>
  <c r="I1179" i="4" s="1"/>
  <c r="J1179" i="4" s="1"/>
  <c r="K1179" i="4" s="1"/>
  <c r="L676" i="4"/>
  <c r="I1225" i="4" a="1"/>
  <c r="I1225" i="4" s="1"/>
  <c r="J1225" i="4" s="1"/>
  <c r="K1225" i="4" s="1"/>
  <c r="L971" i="4"/>
  <c r="L638" i="4"/>
  <c r="L459" i="4"/>
  <c r="L857" i="4"/>
  <c r="L809" i="4"/>
  <c r="I1135" i="4" a="1"/>
  <c r="I1135" i="4" s="1"/>
  <c r="J1135" i="4" s="1"/>
  <c r="K1135" i="4" s="1"/>
  <c r="I785" i="4" a="1"/>
  <c r="I785" i="4" s="1"/>
  <c r="J785" i="4" s="1"/>
  <c r="K785" i="4" s="1"/>
  <c r="L955" i="4"/>
  <c r="L950" i="4"/>
  <c r="I1281" i="4" a="1"/>
  <c r="I1281" i="4" s="1"/>
  <c r="J1281" i="4" s="1"/>
  <c r="K1281" i="4" s="1"/>
  <c r="L907" i="4"/>
  <c r="L948" i="4"/>
  <c r="L776" i="4"/>
  <c r="L923" i="4"/>
  <c r="L707" i="4"/>
  <c r="I1264" i="4" a="1"/>
  <c r="I1264" i="4" s="1"/>
  <c r="J1264" i="4" s="1"/>
  <c r="K1264" i="4" s="1"/>
  <c r="I1233" i="4" a="1"/>
  <c r="I1233" i="4" s="1"/>
  <c r="J1233" i="4" s="1"/>
  <c r="K1233" i="4" s="1"/>
  <c r="L672" i="4"/>
  <c r="I1274" i="4" a="1"/>
  <c r="I1274" i="4" s="1"/>
  <c r="J1274" i="4" s="1"/>
  <c r="K1274" i="4" s="1"/>
  <c r="L696" i="4"/>
  <c r="L975" i="4"/>
  <c r="I1167" i="4" a="1"/>
  <c r="I1167" i="4" s="1"/>
  <c r="J1167" i="4" s="1"/>
  <c r="K1167" i="4" s="1"/>
  <c r="I943" i="4" a="1"/>
  <c r="I943" i="4" s="1"/>
  <c r="I1269" i="4" s="1" a="1"/>
  <c r="I1269" i="4" s="1"/>
  <c r="J1269" i="4" s="1"/>
  <c r="K1269" i="4" s="1"/>
  <c r="I734" i="4" a="1"/>
  <c r="I734" i="4" s="1"/>
  <c r="J734" i="4" s="1"/>
  <c r="K734" i="4" s="1"/>
  <c r="L422" i="4"/>
  <c r="I998" i="4" a="1"/>
  <c r="I998" i="4" s="1"/>
  <c r="J998" i="4" s="1"/>
  <c r="K998" i="4" s="1"/>
  <c r="I985" i="4" a="1"/>
  <c r="I985" i="4" s="1"/>
  <c r="J985" i="4" s="1"/>
  <c r="K985" i="4" s="1"/>
  <c r="I994" i="4" a="1"/>
  <c r="I994" i="4" s="1"/>
  <c r="J994" i="4" s="1"/>
  <c r="K994" i="4" s="1"/>
  <c r="L908" i="4"/>
  <c r="I1301" i="4" a="1"/>
  <c r="I1301" i="4" s="1"/>
  <c r="J1301" i="4" s="1"/>
  <c r="K1301" i="4" s="1"/>
  <c r="I1134" i="4" a="1"/>
  <c r="I1134" i="4" s="1"/>
  <c r="J1134" i="4" s="1"/>
  <c r="K1134" i="4" s="1"/>
  <c r="I765" i="4" a="1"/>
  <c r="I765" i="4" s="1"/>
  <c r="J765" i="4" s="1"/>
  <c r="K765" i="4" s="1"/>
  <c r="L408" i="4"/>
  <c r="L949" i="4"/>
  <c r="I838" i="4" a="1"/>
  <c r="I838" i="4" s="1"/>
  <c r="L838" i="4" s="1"/>
  <c r="I673" i="4" a="1"/>
  <c r="I673" i="4" s="1"/>
  <c r="I999" i="4" s="1" a="1"/>
  <c r="I999" i="4" s="1"/>
  <c r="J999" i="4" s="1"/>
  <c r="K999" i="4" s="1"/>
  <c r="L692" i="4"/>
  <c r="L748" i="4"/>
  <c r="I821" i="4" a="1"/>
  <c r="I821" i="4" s="1"/>
  <c r="J821" i="4" s="1"/>
  <c r="K821" i="4" s="1"/>
  <c r="I1173" i="4" a="1"/>
  <c r="I1173" i="4" s="1"/>
  <c r="J1173" i="4" s="1"/>
  <c r="K1173" i="4" s="1"/>
  <c r="I867" i="4" a="1"/>
  <c r="I867" i="4" s="1"/>
  <c r="I1193" i="4" s="1" a="1"/>
  <c r="I1193" i="4" s="1"/>
  <c r="J1193" i="4" s="1"/>
  <c r="K1193" i="4" s="1"/>
  <c r="L510" i="4"/>
  <c r="L796" i="4"/>
  <c r="L330" i="4"/>
  <c r="I1027" i="4" a="1"/>
  <c r="I1027" i="4" s="1"/>
  <c r="J1027" i="4" s="1"/>
  <c r="K1027" i="4" s="1"/>
  <c r="L541" i="4"/>
  <c r="L819" i="4"/>
  <c r="L668" i="4"/>
  <c r="L755" i="4"/>
  <c r="I1204" i="4" a="1"/>
  <c r="I1204" i="4" s="1"/>
  <c r="J1204" i="4" s="1"/>
  <c r="K1204" i="4" s="1"/>
  <c r="L659" i="4"/>
  <c r="I1258" i="4" a="1"/>
  <c r="I1258" i="4" s="1"/>
  <c r="J1258" i="4" s="1"/>
  <c r="K1258" i="4" s="1"/>
  <c r="I1161" i="4" a="1"/>
  <c r="I1161" i="4" s="1"/>
  <c r="J1161" i="4" s="1"/>
  <c r="K1161" i="4" s="1"/>
  <c r="I896" i="4" a="1"/>
  <c r="I896" i="4" s="1"/>
  <c r="L602" i="4"/>
  <c r="L894" i="4"/>
  <c r="I852" i="4" a="1"/>
  <c r="I852" i="4" s="1"/>
  <c r="L385" i="4"/>
  <c r="L963" i="4"/>
  <c r="I1030" i="4" a="1"/>
  <c r="I1030" i="4" s="1"/>
  <c r="J1030" i="4" s="1"/>
  <c r="K1030" i="4" s="1"/>
  <c r="I928" i="4" a="1"/>
  <c r="I928" i="4" s="1"/>
  <c r="J928" i="4" s="1"/>
  <c r="K928" i="4" s="1"/>
  <c r="L671" i="4"/>
  <c r="L453" i="4"/>
  <c r="I752" i="4" a="1"/>
  <c r="I752" i="4" s="1"/>
  <c r="J752" i="4" s="1"/>
  <c r="K752" i="4" s="1"/>
  <c r="L704" i="4"/>
  <c r="L842" i="4"/>
  <c r="I1168" i="4" a="1"/>
  <c r="I1168" i="4" s="1"/>
  <c r="J1168" i="4" s="1"/>
  <c r="K1168" i="4" s="1"/>
  <c r="L979" i="4"/>
  <c r="I912" i="4" a="1"/>
  <c r="I912" i="4" s="1"/>
  <c r="L426" i="4"/>
  <c r="L635" i="4"/>
  <c r="L503" i="4"/>
  <c r="I787" i="4" a="1"/>
  <c r="I787" i="4" s="1"/>
  <c r="I669" i="4" a="1"/>
  <c r="I669" i="4" s="1"/>
  <c r="I829" i="4" a="1"/>
  <c r="I829" i="4" s="1"/>
  <c r="J829" i="4" s="1"/>
  <c r="K829" i="4" s="1"/>
  <c r="I859" i="4" a="1"/>
  <c r="I859" i="4" s="1"/>
  <c r="J859" i="4" s="1"/>
  <c r="L872" i="4"/>
  <c r="I929" i="4" a="1"/>
  <c r="I929" i="4" s="1"/>
  <c r="J929" i="4" s="1"/>
  <c r="K929" i="4" s="1"/>
  <c r="I973" i="4" a="1"/>
  <c r="I973" i="4" s="1"/>
  <c r="L973" i="4" s="1"/>
  <c r="L603" i="4"/>
  <c r="L343" i="4"/>
  <c r="L647" i="4"/>
  <c r="L688" i="4"/>
  <c r="I1286" i="4" a="1"/>
  <c r="I1286" i="4" s="1"/>
  <c r="J1286" i="4" s="1"/>
  <c r="K1286" i="4" s="1"/>
  <c r="L772" i="4"/>
  <c r="L782" i="4"/>
  <c r="I1029" i="4" a="1"/>
  <c r="I1029" i="4" s="1"/>
  <c r="J1029" i="4" s="1"/>
  <c r="K1029" i="4" s="1"/>
  <c r="L811" i="4"/>
  <c r="L931" i="4"/>
  <c r="I779" i="4" a="1"/>
  <c r="I779" i="4" s="1"/>
  <c r="L779" i="4" s="1"/>
  <c r="L944" i="4"/>
  <c r="L681" i="4"/>
  <c r="L512" i="4"/>
  <c r="I1221" i="4" a="1"/>
  <c r="I1221" i="4" s="1"/>
  <c r="J1221" i="4" s="1"/>
  <c r="K1221" i="4" s="1"/>
  <c r="L461" i="4"/>
  <c r="L847" i="4"/>
  <c r="I743" i="4" a="1"/>
  <c r="I743" i="4" s="1"/>
  <c r="L758" i="4"/>
  <c r="L967" i="4"/>
  <c r="L674" i="4"/>
  <c r="L972" i="4"/>
  <c r="L736" i="4"/>
  <c r="L879" i="4"/>
  <c r="L417" i="4"/>
  <c r="I656" i="4" a="1"/>
  <c r="I656" i="4" s="1"/>
  <c r="J656" i="4" s="1"/>
  <c r="K656" i="4" s="1"/>
  <c r="L893" i="4"/>
  <c r="I1298" i="4" a="1"/>
  <c r="I1298" i="4" s="1"/>
  <c r="J1298" i="4" s="1"/>
  <c r="K1298" i="4" s="1"/>
  <c r="I1214" i="4" a="1"/>
  <c r="I1214" i="4" s="1"/>
  <c r="J1214" i="4" s="1"/>
  <c r="K1214" i="4" s="1"/>
  <c r="I666" i="4" a="1"/>
  <c r="I666" i="4" s="1"/>
  <c r="M282" i="4"/>
  <c r="M295" i="4"/>
  <c r="I1016" i="4" a="1"/>
  <c r="I1016" i="4" s="1"/>
  <c r="J1016" i="4" s="1"/>
  <c r="K1016" i="4" s="1"/>
  <c r="L708" i="4"/>
  <c r="I1291" i="4" a="1"/>
  <c r="I1291" i="4" s="1"/>
  <c r="J1291" i="4" s="1"/>
  <c r="K1291" i="4" s="1"/>
  <c r="M300" i="4"/>
  <c r="J609" i="4"/>
  <c r="K609" i="4" s="1"/>
  <c r="I935" i="4" a="1"/>
  <c r="I935" i="4" s="1"/>
  <c r="J397" i="4"/>
  <c r="I723" i="4" a="1"/>
  <c r="I723" i="4" s="1"/>
  <c r="I989" i="4" a="1"/>
  <c r="I989" i="4" s="1"/>
  <c r="J989" i="4" s="1"/>
  <c r="K989" i="4" s="1"/>
  <c r="L807" i="4"/>
  <c r="L863" i="4"/>
  <c r="L932" i="4"/>
  <c r="J399" i="4"/>
  <c r="K399" i="4" s="1"/>
  <c r="I725" i="4" a="1"/>
  <c r="I725" i="4" s="1"/>
  <c r="L399" i="4"/>
  <c r="J460" i="4"/>
  <c r="K460" i="4" s="1"/>
  <c r="L460" i="4"/>
  <c r="I786" i="4" a="1"/>
  <c r="I786" i="4" s="1"/>
  <c r="M35" i="4"/>
  <c r="J423" i="4"/>
  <c r="K423" i="4" s="1"/>
  <c r="L423" i="4"/>
  <c r="I749" i="4" a="1"/>
  <c r="I749" i="4" s="1"/>
  <c r="J558" i="4"/>
  <c r="K558" i="4" s="1"/>
  <c r="I884" i="4" a="1"/>
  <c r="I884" i="4" s="1"/>
  <c r="L558" i="4"/>
  <c r="J551" i="4"/>
  <c r="K551" i="4" s="1"/>
  <c r="I877" i="4" a="1"/>
  <c r="I877" i="4" s="1"/>
  <c r="L551" i="4"/>
  <c r="L919" i="4"/>
  <c r="I1045" i="4" a="1"/>
  <c r="I1045" i="4" s="1"/>
  <c r="J1045" i="4" s="1"/>
  <c r="K1045" i="4" s="1"/>
  <c r="J642" i="4"/>
  <c r="K642" i="4" s="1"/>
  <c r="I968" i="4" a="1"/>
  <c r="I968" i="4" s="1"/>
  <c r="L642" i="4"/>
  <c r="M220" i="4"/>
  <c r="I855" i="4" a="1"/>
  <c r="I855" i="4" s="1"/>
  <c r="J855" i="4" s="1"/>
  <c r="K855" i="4" s="1"/>
  <c r="I724" i="4" a="1"/>
  <c r="I724" i="4" s="1"/>
  <c r="J398" i="4"/>
  <c r="K398" i="4" s="1"/>
  <c r="L398" i="4"/>
  <c r="M164" i="4"/>
  <c r="J584" i="4"/>
  <c r="K584" i="4" s="1"/>
  <c r="I910" i="4" a="1"/>
  <c r="I910" i="4" s="1"/>
  <c r="L584" i="4"/>
  <c r="J497" i="4"/>
  <c r="K497" i="4" s="1"/>
  <c r="L497" i="4"/>
  <c r="I823" i="4" a="1"/>
  <c r="I823" i="4" s="1"/>
  <c r="J620" i="4"/>
  <c r="K620" i="4" s="1"/>
  <c r="I946" i="4" a="1"/>
  <c r="I946" i="4" s="1"/>
  <c r="L620" i="4"/>
  <c r="I694" i="4" a="1"/>
  <c r="I694" i="4" s="1"/>
  <c r="I1020" i="4" s="1" a="1"/>
  <c r="I1020" i="4" s="1"/>
  <c r="J1020" i="4" s="1"/>
  <c r="K1020" i="4" s="1"/>
  <c r="J588" i="4"/>
  <c r="K588" i="4" s="1"/>
  <c r="L588" i="4"/>
  <c r="I914" i="4" a="1"/>
  <c r="I914" i="4" s="1"/>
  <c r="M269" i="4"/>
  <c r="M68" i="4"/>
  <c r="M27" i="4"/>
  <c r="L721" i="4"/>
  <c r="L667" i="4"/>
  <c r="M106" i="4"/>
  <c r="L664" i="4"/>
  <c r="I1013" i="4" a="1"/>
  <c r="I1013" i="4" s="1"/>
  <c r="J1013" i="4" s="1"/>
  <c r="K1013" i="4" s="1"/>
  <c r="I1303" i="4" a="1"/>
  <c r="I1303" i="4" s="1"/>
  <c r="J1303" i="4" s="1"/>
  <c r="K1303" i="4" s="1"/>
  <c r="L771" i="4"/>
  <c r="M61" i="4"/>
  <c r="J976" i="5"/>
  <c r="L976" i="5"/>
  <c r="I1302" i="5" a="1"/>
  <c r="I1302" i="5" s="1"/>
  <c r="K1041" i="5"/>
  <c r="M1041" i="5"/>
  <c r="L945" i="5"/>
  <c r="I1271" i="5" a="1"/>
  <c r="I1271" i="5" s="1"/>
  <c r="J945" i="5"/>
  <c r="K846" i="5"/>
  <c r="M846" i="5"/>
  <c r="L700" i="5"/>
  <c r="J700" i="5"/>
  <c r="I1026" i="5" a="1"/>
  <c r="I1026" i="5" s="1"/>
  <c r="K800" i="5"/>
  <c r="M800" i="5"/>
  <c r="K1682" i="5"/>
  <c r="M1682" i="5"/>
  <c r="I1537" i="5" a="1"/>
  <c r="I1537" i="5" s="1"/>
  <c r="J1211" i="5"/>
  <c r="L1211" i="5"/>
  <c r="M649" i="5"/>
  <c r="K649" i="5"/>
  <c r="L1378" i="5"/>
  <c r="J1378" i="5"/>
  <c r="I1704" i="5" a="1"/>
  <c r="I1704" i="5" s="1"/>
  <c r="L914" i="5"/>
  <c r="J914" i="5"/>
  <c r="I1240" i="5" a="1"/>
  <c r="I1240" i="5" s="1"/>
  <c r="L724" i="5"/>
  <c r="J724" i="5"/>
  <c r="I1050" i="5" a="1"/>
  <c r="I1050" i="5" s="1"/>
  <c r="I987" i="5" a="1"/>
  <c r="I987" i="5" s="1"/>
  <c r="L661" i="5"/>
  <c r="J661" i="5"/>
  <c r="M852" i="5"/>
  <c r="K852" i="5"/>
  <c r="L1569" i="5"/>
  <c r="J1569" i="5"/>
  <c r="I1895" i="5" a="1"/>
  <c r="I1895" i="5" s="1"/>
  <c r="L858" i="5"/>
  <c r="J858" i="5"/>
  <c r="I1184" i="5" a="1"/>
  <c r="I1184" i="5" s="1"/>
  <c r="I1765" i="5" a="1"/>
  <c r="I1765" i="5" s="1"/>
  <c r="L1439" i="5"/>
  <c r="J1439" i="5"/>
  <c r="J1187" i="5"/>
  <c r="L1187" i="5"/>
  <c r="I1513" i="5" a="1"/>
  <c r="I1513" i="5" s="1"/>
  <c r="M1147" i="5"/>
  <c r="K1147" i="5"/>
  <c r="M747" i="5"/>
  <c r="K747" i="5"/>
  <c r="L1080" i="5"/>
  <c r="J1080" i="5"/>
  <c r="I1406" i="5" a="1"/>
  <c r="I1406" i="5" s="1"/>
  <c r="K1173" i="5"/>
  <c r="M1173" i="5"/>
  <c r="K360" i="5"/>
  <c r="M360" i="5"/>
  <c r="I1196" i="5" a="1"/>
  <c r="I1196" i="5" s="1"/>
  <c r="L870" i="5"/>
  <c r="J870" i="5"/>
  <c r="M486" i="5"/>
  <c r="K486" i="5"/>
  <c r="M595" i="5"/>
  <c r="K595" i="5"/>
  <c r="L792" i="5"/>
  <c r="J792" i="5"/>
  <c r="I1118" i="5" a="1"/>
  <c r="I1118" i="5" s="1"/>
  <c r="I1623" i="5" a="1"/>
  <c r="I1623" i="5" s="1"/>
  <c r="J1297" i="5"/>
  <c r="L1297" i="5"/>
  <c r="L1481" i="5"/>
  <c r="J1481" i="5"/>
  <c r="I1807" i="5" a="1"/>
  <c r="I1807" i="5" s="1"/>
  <c r="K1024" i="5"/>
  <c r="M1024" i="5"/>
  <c r="J774" i="5"/>
  <c r="L774" i="5"/>
  <c r="I1100" i="5" a="1"/>
  <c r="I1100" i="5" s="1"/>
  <c r="L1299" i="5"/>
  <c r="J1299" i="5"/>
  <c r="I1625" i="5" a="1"/>
  <c r="I1625" i="5" s="1"/>
  <c r="J1103" i="5"/>
  <c r="L1103" i="5"/>
  <c r="I1429" i="5" a="1"/>
  <c r="I1429" i="5" s="1"/>
  <c r="J1268" i="5"/>
  <c r="L1268" i="5"/>
  <c r="I1594" i="5" a="1"/>
  <c r="I1594" i="5" s="1"/>
  <c r="I1543" i="5" a="1"/>
  <c r="I1543" i="5" s="1"/>
  <c r="L1217" i="5"/>
  <c r="J1217" i="5"/>
  <c r="L1331" i="5"/>
  <c r="J1331" i="5"/>
  <c r="I1657" i="5" a="1"/>
  <c r="I1657" i="5" s="1"/>
  <c r="J1265" i="5"/>
  <c r="L1265" i="5"/>
  <c r="I1591" i="5" a="1"/>
  <c r="I1591" i="5" s="1"/>
  <c r="K956" i="5"/>
  <c r="M956" i="5"/>
  <c r="I999" i="5" a="1"/>
  <c r="I999" i="5" s="1"/>
  <c r="L673" i="5"/>
  <c r="J673" i="5"/>
  <c r="J693" i="5"/>
  <c r="I1019" i="5" a="1"/>
  <c r="I1019" i="5" s="1"/>
  <c r="L693" i="5"/>
  <c r="K407" i="5"/>
  <c r="M407" i="5"/>
  <c r="L848" i="5"/>
  <c r="J848" i="5"/>
  <c r="I1174" i="5" a="1"/>
  <c r="I1174" i="5" s="1"/>
  <c r="J1669" i="5"/>
  <c r="L1669" i="5"/>
  <c r="J705" i="5"/>
  <c r="L705" i="5"/>
  <c r="I1031" i="5" a="1"/>
  <c r="I1031" i="5" s="1"/>
  <c r="J892" i="5"/>
  <c r="L892" i="5"/>
  <c r="I1218" i="5" a="1"/>
  <c r="I1218" i="5" s="1"/>
  <c r="M677" i="5"/>
  <c r="K677" i="5"/>
  <c r="K579" i="5"/>
  <c r="M579" i="5"/>
  <c r="J748" i="5"/>
  <c r="L748" i="5"/>
  <c r="I1074" i="5" a="1"/>
  <c r="I1074" i="5" s="1"/>
  <c r="K867" i="5"/>
  <c r="M867" i="5"/>
  <c r="K501" i="5"/>
  <c r="M501" i="5"/>
  <c r="K338" i="5"/>
  <c r="M338" i="5"/>
  <c r="M835" i="5"/>
  <c r="K835" i="5"/>
  <c r="M1213" i="5"/>
  <c r="K1213" i="5"/>
  <c r="J672" i="5"/>
  <c r="I998" i="5" a="1"/>
  <c r="I998" i="5" s="1"/>
  <c r="L672" i="5"/>
  <c r="I1078" i="5" a="1"/>
  <c r="I1078" i="5" s="1"/>
  <c r="J752" i="5"/>
  <c r="L752" i="5"/>
  <c r="K1169" i="5"/>
  <c r="M1169" i="5"/>
  <c r="M963" i="5"/>
  <c r="K963" i="5"/>
  <c r="I1190" i="5" a="1"/>
  <c r="I1190" i="5" s="1"/>
  <c r="L864" i="5"/>
  <c r="J864" i="5"/>
  <c r="M886" i="5"/>
  <c r="K886" i="5"/>
  <c r="M669" i="5"/>
  <c r="K669" i="5"/>
  <c r="J951" i="5"/>
  <c r="L951" i="5"/>
  <c r="I1277" i="5" a="1"/>
  <c r="I1277" i="5" s="1"/>
  <c r="L1066" i="5"/>
  <c r="J1066" i="5"/>
  <c r="I1392" i="5" a="1"/>
  <c r="I1392" i="5" s="1"/>
  <c r="L1060" i="5"/>
  <c r="J1060" i="5"/>
  <c r="I1386" i="5" a="1"/>
  <c r="I1386" i="5" s="1"/>
  <c r="L809" i="5"/>
  <c r="J809" i="5"/>
  <c r="I1135" i="5" a="1"/>
  <c r="I1135" i="5" s="1"/>
  <c r="M1369" i="5"/>
  <c r="K1369" i="5"/>
  <c r="K885" i="5"/>
  <c r="M885" i="5"/>
  <c r="I1564" i="5" a="1"/>
  <c r="I1564" i="5" s="1"/>
  <c r="L1238" i="5"/>
  <c r="J1238" i="5"/>
  <c r="M335" i="5"/>
  <c r="K335" i="5"/>
  <c r="M1243" i="5"/>
  <c r="K1243" i="5"/>
  <c r="L778" i="5"/>
  <c r="J778" i="5"/>
  <c r="I1104" i="5" a="1"/>
  <c r="I1104" i="5" s="1"/>
  <c r="L678" i="5"/>
  <c r="J678" i="5"/>
  <c r="I1004" i="5" a="1"/>
  <c r="I1004" i="5" s="1"/>
  <c r="K1113" i="5"/>
  <c r="M1113" i="5"/>
  <c r="L1209" i="5"/>
  <c r="I1535" i="5" a="1"/>
  <c r="I1535" i="5" s="1"/>
  <c r="J1209" i="5"/>
  <c r="L1445" i="5"/>
  <c r="J1445" i="5"/>
  <c r="I1771" i="5" a="1"/>
  <c r="I1771" i="5" s="1"/>
  <c r="J1731" i="5"/>
  <c r="L1731" i="5"/>
  <c r="J1881" i="5"/>
  <c r="L1881" i="5"/>
  <c r="I1085" i="5" a="1"/>
  <c r="I1085" i="5" s="1"/>
  <c r="J759" i="5"/>
  <c r="L759" i="5"/>
  <c r="L768" i="5"/>
  <c r="J768" i="5"/>
  <c r="I1094" i="5" a="1"/>
  <c r="I1094" i="5" s="1"/>
  <c r="M1454" i="5"/>
  <c r="K1454" i="5"/>
  <c r="J760" i="5"/>
  <c r="L760" i="5"/>
  <c r="I1086" i="5" a="1"/>
  <c r="I1086" i="5" s="1"/>
  <c r="K601" i="5"/>
  <c r="M601" i="5"/>
  <c r="M448" i="5"/>
  <c r="K448" i="5"/>
  <c r="K590" i="5"/>
  <c r="M590" i="5"/>
  <c r="J1075" i="5"/>
  <c r="L1075" i="5"/>
  <c r="I1401" i="5" a="1"/>
  <c r="I1401" i="5" s="1"/>
  <c r="K891" i="5"/>
  <c r="M891" i="5"/>
  <c r="M939" i="5"/>
  <c r="K939" i="5"/>
  <c r="M1188" i="5"/>
  <c r="K1188" i="5"/>
  <c r="I1027" i="5" a="1"/>
  <c r="I1027" i="5" s="1"/>
  <c r="L701" i="5"/>
  <c r="J701" i="5"/>
  <c r="M810" i="5"/>
  <c r="K810" i="5"/>
  <c r="M347" i="5"/>
  <c r="K347" i="5"/>
  <c r="M628" i="5"/>
  <c r="K628" i="5"/>
  <c r="J1156" i="5"/>
  <c r="I1482" i="5" a="1"/>
  <c r="I1482" i="5" s="1"/>
  <c r="L1156" i="5"/>
  <c r="K895" i="5"/>
  <c r="M895" i="5"/>
  <c r="K364" i="5"/>
  <c r="M364" i="5"/>
  <c r="L797" i="5"/>
  <c r="J797" i="5"/>
  <c r="I1123" i="5" a="1"/>
  <c r="I1123" i="5" s="1"/>
  <c r="J1193" i="5"/>
  <c r="L1193" i="5"/>
  <c r="I1519" i="5" a="1"/>
  <c r="I1519" i="5" s="1"/>
  <c r="M379" i="5"/>
  <c r="K379" i="5"/>
  <c r="J1640" i="5"/>
  <c r="L1640" i="5"/>
  <c r="M483" i="5"/>
  <c r="K483" i="5"/>
  <c r="L1438" i="5"/>
  <c r="J1438" i="5"/>
  <c r="I1764" i="5" a="1"/>
  <c r="I1764" i="5" s="1"/>
  <c r="I1205" i="5" a="1"/>
  <c r="I1205" i="5" s="1"/>
  <c r="J879" i="5"/>
  <c r="L879" i="5"/>
  <c r="J1499" i="5"/>
  <c r="L1499" i="5"/>
  <c r="I1825" i="5" a="1"/>
  <c r="I1825" i="5" s="1"/>
  <c r="K1555" i="5"/>
  <c r="M1555" i="5"/>
  <c r="M433" i="5"/>
  <c r="K433" i="5"/>
  <c r="I1138" i="5" a="1"/>
  <c r="I1138" i="5" s="1"/>
  <c r="J812" i="5"/>
  <c r="L812" i="5"/>
  <c r="I1109" i="5" a="1"/>
  <c r="I1109" i="5" s="1"/>
  <c r="L783" i="5"/>
  <c r="J783" i="5"/>
  <c r="I1298" i="5" a="1"/>
  <c r="I1298" i="5" s="1"/>
  <c r="J972" i="5"/>
  <c r="L972" i="5"/>
  <c r="L782" i="5"/>
  <c r="J782" i="5"/>
  <c r="I1108" i="5" a="1"/>
  <c r="I1108" i="5" s="1"/>
  <c r="I1506" i="5" a="1"/>
  <c r="I1506" i="5" s="1"/>
  <c r="J1180" i="5"/>
  <c r="L1180" i="5"/>
  <c r="L927" i="5"/>
  <c r="J927" i="5"/>
  <c r="I1253" i="5" a="1"/>
  <c r="I1253" i="5" s="1"/>
  <c r="M777" i="5"/>
  <c r="K777" i="5"/>
  <c r="J1040" i="5"/>
  <c r="L1040" i="5"/>
  <c r="I1366" i="5" a="1"/>
  <c r="I1366" i="5" s="1"/>
  <c r="M749" i="5"/>
  <c r="K749" i="5"/>
  <c r="K1005" i="5"/>
  <c r="M1005" i="5"/>
  <c r="L1514" i="5"/>
  <c r="J1514" i="5"/>
  <c r="I1840" i="5" a="1"/>
  <c r="I1840" i="5" s="1"/>
  <c r="L1282" i="5"/>
  <c r="J1282" i="5"/>
  <c r="I1608" i="5" a="1"/>
  <c r="I1608" i="5" s="1"/>
  <c r="M1459" i="5"/>
  <c r="K1459" i="5"/>
  <c r="M367" i="5"/>
  <c r="K367" i="5"/>
  <c r="M830" i="5"/>
  <c r="K830" i="5"/>
  <c r="M969" i="5"/>
  <c r="K969" i="5"/>
  <c r="J856" i="5"/>
  <c r="L856" i="5"/>
  <c r="I1182" i="5" a="1"/>
  <c r="I1182" i="5" s="1"/>
  <c r="J1127" i="5"/>
  <c r="L1127" i="5"/>
  <c r="I1453" i="5" a="1"/>
  <c r="I1453" i="5" s="1"/>
  <c r="L755" i="5"/>
  <c r="J755" i="5"/>
  <c r="I1081" i="5" a="1"/>
  <c r="I1081" i="5" s="1"/>
  <c r="L1117" i="5"/>
  <c r="I1443" i="5" a="1"/>
  <c r="I1443" i="5" s="1"/>
  <c r="J1117" i="5"/>
  <c r="M522" i="5"/>
  <c r="K522" i="5"/>
  <c r="L900" i="5"/>
  <c r="J900" i="5"/>
  <c r="I1226" i="5" a="1"/>
  <c r="I1226" i="5" s="1"/>
  <c r="K471" i="5"/>
  <c r="M471" i="5"/>
  <c r="L1003" i="5"/>
  <c r="J1003" i="5"/>
  <c r="I1329" i="5" a="1"/>
  <c r="I1329" i="5" s="1"/>
  <c r="J1008" i="5"/>
  <c r="L1008" i="5"/>
  <c r="I1334" i="5" a="1"/>
  <c r="I1334" i="5" s="1"/>
  <c r="M865" i="5"/>
  <c r="K865" i="5"/>
  <c r="M362" i="5"/>
  <c r="K362" i="5"/>
  <c r="M1021" i="5"/>
  <c r="K1021" i="5"/>
  <c r="K734" i="5"/>
  <c r="M734" i="5"/>
  <c r="L1719" i="5"/>
  <c r="J1719" i="5"/>
  <c r="K884" i="5"/>
  <c r="M884" i="5"/>
  <c r="M1119" i="5"/>
  <c r="K1119" i="5"/>
  <c r="J684" i="5"/>
  <c r="L684" i="5"/>
  <c r="I1010" i="5" a="1"/>
  <c r="I1010" i="5" s="1"/>
  <c r="K1296" i="5"/>
  <c r="M1296" i="5"/>
  <c r="M542" i="5"/>
  <c r="K542" i="5"/>
  <c r="I1571" i="5" a="1"/>
  <c r="I1571" i="5" s="1"/>
  <c r="L1245" i="5"/>
  <c r="J1245" i="5"/>
  <c r="M412" i="5"/>
  <c r="K412" i="5"/>
  <c r="I1538" i="5" a="1"/>
  <c r="I1538" i="5" s="1"/>
  <c r="J1212" i="5"/>
  <c r="L1212" i="5"/>
  <c r="K682" i="5"/>
  <c r="M682" i="5"/>
  <c r="M602" i="5"/>
  <c r="K602" i="5"/>
  <c r="M625" i="5"/>
  <c r="K625" i="5"/>
  <c r="J1347" i="5"/>
  <c r="L1347" i="5"/>
  <c r="I1673" i="5" a="1"/>
  <c r="I1673" i="5" s="1"/>
  <c r="J1300" i="5"/>
  <c r="I1626" i="5" a="1"/>
  <c r="I1626" i="5" s="1"/>
  <c r="L1300" i="5"/>
  <c r="M722" i="5"/>
  <c r="K722" i="5"/>
  <c r="M817" i="5"/>
  <c r="K817" i="5"/>
  <c r="L1320" i="5"/>
  <c r="J1320" i="5"/>
  <c r="I1646" i="5" a="1"/>
  <c r="I1646" i="5" s="1"/>
  <c r="J882" i="5"/>
  <c r="L882" i="5"/>
  <c r="I1208" i="5" a="1"/>
  <c r="I1208" i="5" s="1"/>
  <c r="L1649" i="5"/>
  <c r="J1649" i="5"/>
  <c r="M357" i="5"/>
  <c r="K357" i="5"/>
  <c r="M352" i="5"/>
  <c r="K352" i="5"/>
  <c r="M883" i="5"/>
  <c r="K883" i="5"/>
  <c r="L1210" i="5"/>
  <c r="J1210" i="5"/>
  <c r="I1536" i="5" a="1"/>
  <c r="I1536" i="5" s="1"/>
  <c r="I1609" i="5" a="1"/>
  <c r="I1609" i="5" s="1"/>
  <c r="L1283" i="5"/>
  <c r="J1283" i="5"/>
  <c r="K1083" i="5"/>
  <c r="M1083" i="5"/>
  <c r="L941" i="5"/>
  <c r="I1267" i="5" a="1"/>
  <c r="I1267" i="5" s="1"/>
  <c r="J941" i="5"/>
  <c r="K446" i="5"/>
  <c r="M446" i="5"/>
  <c r="M442" i="5"/>
  <c r="K442" i="5"/>
  <c r="L1255" i="5"/>
  <c r="J1255" i="5"/>
  <c r="I1581" i="5" a="1"/>
  <c r="I1581" i="5" s="1"/>
  <c r="M457" i="5"/>
  <c r="K457" i="5"/>
  <c r="J1605" i="5"/>
  <c r="L1605" i="5"/>
  <c r="I1931" i="5" a="1"/>
  <c r="I1931" i="5" s="1"/>
  <c r="L1780" i="5"/>
  <c r="J1780" i="5"/>
  <c r="M646" i="5"/>
  <c r="K646" i="5"/>
  <c r="M456" i="5"/>
  <c r="K456" i="5"/>
  <c r="J906" i="5"/>
  <c r="I1232" i="5" a="1"/>
  <c r="I1232" i="5" s="1"/>
  <c r="L906" i="5"/>
  <c r="L750" i="5"/>
  <c r="J750" i="5"/>
  <c r="I1076" i="5" a="1"/>
  <c r="I1076" i="5" s="1"/>
  <c r="J965" i="5"/>
  <c r="I1291" i="5" a="1"/>
  <c r="I1291" i="5" s="1"/>
  <c r="L965" i="5"/>
  <c r="K714" i="5"/>
  <c r="M714" i="5"/>
  <c r="K548" i="5"/>
  <c r="M548" i="5"/>
  <c r="I1549" i="5" a="1"/>
  <c r="I1549" i="5" s="1"/>
  <c r="J1223" i="5"/>
  <c r="L1223" i="5"/>
  <c r="I1035" i="5" a="1"/>
  <c r="I1035" i="5" s="1"/>
  <c r="L709" i="5"/>
  <c r="J709" i="5"/>
  <c r="J1785" i="5"/>
  <c r="L1785" i="5"/>
  <c r="I1280" i="5" a="1"/>
  <c r="I1280" i="5" s="1"/>
  <c r="J954" i="5"/>
  <c r="L954" i="5"/>
  <c r="L1295" i="5"/>
  <c r="J1295" i="5"/>
  <c r="I1621" i="5" a="1"/>
  <c r="I1621" i="5" s="1"/>
  <c r="I1578" i="5" a="1"/>
  <c r="I1578" i="5" s="1"/>
  <c r="L1252" i="5"/>
  <c r="J1252" i="5"/>
  <c r="K429" i="5"/>
  <c r="M429" i="5"/>
  <c r="K791" i="5"/>
  <c r="M791" i="5"/>
  <c r="M574" i="5"/>
  <c r="K574" i="5"/>
  <c r="L1373" i="5"/>
  <c r="J1373" i="5"/>
  <c r="I1699" i="5" a="1"/>
  <c r="I1699" i="5" s="1"/>
  <c r="J738" i="5"/>
  <c r="L738" i="5"/>
  <c r="I1064" i="5" a="1"/>
  <c r="I1064" i="5" s="1"/>
  <c r="L1409" i="5"/>
  <c r="J1409" i="5"/>
  <c r="I1735" i="5" a="1"/>
  <c r="I1735" i="5" s="1"/>
  <c r="K841" i="5"/>
  <c r="M841" i="5"/>
  <c r="M767" i="5"/>
  <c r="K767" i="5"/>
  <c r="K863" i="5"/>
  <c r="M863" i="5"/>
  <c r="L664" i="5"/>
  <c r="J664" i="5"/>
  <c r="I990" i="5" a="1"/>
  <c r="I990" i="5" s="1"/>
  <c r="M785" i="5"/>
  <c r="K785" i="5"/>
  <c r="M687" i="5"/>
  <c r="K687" i="5"/>
  <c r="K902" i="5"/>
  <c r="M902" i="5"/>
  <c r="J681" i="5"/>
  <c r="I1007" i="5" a="1"/>
  <c r="I1007" i="5" s="1"/>
  <c r="L681" i="5"/>
  <c r="L1189" i="5"/>
  <c r="J1189" i="5"/>
  <c r="I1515" i="5" a="1"/>
  <c r="I1515" i="5" s="1"/>
  <c r="M358" i="5"/>
  <c r="K358" i="5"/>
  <c r="L868" i="5"/>
  <c r="J868" i="5"/>
  <c r="I1194" i="5" a="1"/>
  <c r="I1194" i="5" s="1"/>
  <c r="K1548" i="5"/>
  <c r="M1548" i="5"/>
  <c r="J1013" i="5"/>
  <c r="I1339" i="5" a="1"/>
  <c r="I1339" i="5" s="1"/>
  <c r="L1013" i="5"/>
  <c r="L658" i="5"/>
  <c r="J658" i="5"/>
  <c r="I984" i="5" a="1"/>
  <c r="I984" i="5" s="1"/>
  <c r="J857" i="5"/>
  <c r="L857" i="5"/>
  <c r="I1183" i="5" a="1"/>
  <c r="I1183" i="5" s="1"/>
  <c r="K967" i="5"/>
  <c r="M967" i="5"/>
  <c r="I1554" i="5" a="1"/>
  <c r="I1554" i="5" s="1"/>
  <c r="J1228" i="5"/>
  <c r="L1228" i="5"/>
  <c r="J928" i="5"/>
  <c r="L928" i="5"/>
  <c r="I1254" i="5" a="1"/>
  <c r="I1254" i="5" s="1"/>
  <c r="I1517" i="5" a="1"/>
  <c r="I1517" i="5" s="1"/>
  <c r="L1191" i="5"/>
  <c r="J1191" i="5"/>
  <c r="M458" i="5"/>
  <c r="K458" i="5"/>
  <c r="J688" i="5"/>
  <c r="L688" i="5"/>
  <c r="I1014" i="5" a="1"/>
  <c r="I1014" i="5" s="1"/>
  <c r="K567" i="5"/>
  <c r="M567" i="5"/>
  <c r="K1314" i="5"/>
  <c r="M1314" i="5"/>
  <c r="M1157" i="5"/>
  <c r="K1157" i="5"/>
  <c r="K994" i="5"/>
  <c r="M994" i="5"/>
  <c r="L676" i="5"/>
  <c r="J676" i="5"/>
  <c r="I1002" i="5" a="1"/>
  <c r="I1002" i="5" s="1"/>
  <c r="K781" i="5"/>
  <c r="M781" i="5"/>
  <c r="K1393" i="5"/>
  <c r="M1393" i="5"/>
  <c r="K957" i="5"/>
  <c r="M957" i="5"/>
  <c r="L720" i="5"/>
  <c r="J720" i="5"/>
  <c r="I1046" i="5" a="1"/>
  <c r="I1046" i="5" s="1"/>
  <c r="L1885" i="5"/>
  <c r="J1885" i="5"/>
  <c r="L1167" i="5"/>
  <c r="J1167" i="5"/>
  <c r="I1493" i="5" a="1"/>
  <c r="I1493" i="5" s="1"/>
  <c r="M1468" i="5"/>
  <c r="K1468" i="5"/>
  <c r="K615" i="5"/>
  <c r="M615" i="5"/>
  <c r="K806" i="5"/>
  <c r="M806" i="5"/>
  <c r="K1681" i="5"/>
  <c r="M1681" i="5"/>
  <c r="L909" i="5"/>
  <c r="J909" i="5"/>
  <c r="I1235" i="5" a="1"/>
  <c r="I1235" i="5" s="1"/>
  <c r="M1112" i="5"/>
  <c r="K1112" i="5"/>
  <c r="K553" i="5"/>
  <c r="M553" i="5"/>
  <c r="M929" i="5"/>
  <c r="K929" i="5"/>
  <c r="I1590" i="5" a="1"/>
  <c r="I1590" i="5" s="1"/>
  <c r="L1264" i="5"/>
  <c r="J1264" i="5"/>
  <c r="K854" i="5"/>
  <c r="M854" i="5"/>
  <c r="K580" i="5"/>
  <c r="M580" i="5"/>
  <c r="M424" i="5"/>
  <c r="K424" i="5"/>
  <c r="K897" i="5"/>
  <c r="M897" i="5"/>
  <c r="K506" i="5"/>
  <c r="M506" i="5"/>
  <c r="M877" i="5"/>
  <c r="K877" i="5"/>
  <c r="M1705" i="5"/>
  <c r="K1705" i="5"/>
  <c r="M383" i="5"/>
  <c r="K383" i="5"/>
  <c r="J1286" i="5"/>
  <c r="L1286" i="5"/>
  <c r="I1612" i="5" a="1"/>
  <c r="I1612" i="5" s="1"/>
  <c r="I1595" i="5" a="1"/>
  <c r="I1595" i="5" s="1"/>
  <c r="J1269" i="5"/>
  <c r="L1269" i="5"/>
  <c r="K926" i="5"/>
  <c r="M926" i="5"/>
  <c r="K530" i="5"/>
  <c r="M530" i="5"/>
  <c r="I1563" i="5" a="1"/>
  <c r="I1563" i="5" s="1"/>
  <c r="L1237" i="5"/>
  <c r="J1237" i="5"/>
  <c r="M801" i="5"/>
  <c r="K801" i="5"/>
  <c r="I1511" i="5" a="1"/>
  <c r="I1511" i="5" s="1"/>
  <c r="L1185" i="5"/>
  <c r="J1185" i="5"/>
  <c r="J1131" i="5"/>
  <c r="L1131" i="5"/>
  <c r="I1457" i="5" a="1"/>
  <c r="I1457" i="5" s="1"/>
  <c r="J1289" i="5"/>
  <c r="L1289" i="5"/>
  <c r="I1615" i="5" a="1"/>
  <c r="I1615" i="5" s="1"/>
  <c r="I1823" i="5" a="1"/>
  <c r="I1823" i="5" s="1"/>
  <c r="J1497" i="5"/>
  <c r="L1497" i="5"/>
  <c r="L946" i="5"/>
  <c r="J946" i="5"/>
  <c r="I1272" i="5" a="1"/>
  <c r="I1272" i="5" s="1"/>
  <c r="I1000" i="5" a="1"/>
  <c r="I1000" i="5" s="1"/>
  <c r="L674" i="5"/>
  <c r="J674" i="5"/>
  <c r="M332" i="5"/>
  <c r="K332" i="5"/>
  <c r="L663" i="5"/>
  <c r="J663" i="5"/>
  <c r="I989" i="5" a="1"/>
  <c r="I989" i="5" s="1"/>
  <c r="K919" i="5"/>
  <c r="M919" i="5"/>
  <c r="I1530" i="5" a="1"/>
  <c r="I1530" i="5" s="1"/>
  <c r="L1204" i="5"/>
  <c r="J1204" i="5"/>
  <c r="J1048" i="5"/>
  <c r="L1048" i="5"/>
  <c r="I1374" i="5" a="1"/>
  <c r="I1374" i="5" s="1"/>
  <c r="I1469" i="5" a="1"/>
  <c r="I1469" i="5" s="1"/>
  <c r="L1143" i="5"/>
  <c r="J1143" i="5"/>
  <c r="I1809" i="5" a="1"/>
  <c r="I1809" i="5" s="1"/>
  <c r="L1483" i="5"/>
  <c r="J1483" i="5"/>
  <c r="K453" i="5"/>
  <c r="M453" i="5"/>
  <c r="M556" i="5"/>
  <c r="K556" i="5"/>
  <c r="M562" i="5"/>
  <c r="K562" i="5"/>
  <c r="K529" i="5"/>
  <c r="M529" i="5"/>
  <c r="M702" i="5"/>
  <c r="K702" i="5"/>
  <c r="M394" i="5"/>
  <c r="K394" i="5"/>
  <c r="K933" i="5"/>
  <c r="M933" i="5"/>
  <c r="L986" i="5"/>
  <c r="I1312" i="5" a="1"/>
  <c r="I1312" i="5" s="1"/>
  <c r="J986" i="5"/>
  <c r="K583" i="5"/>
  <c r="M583" i="5"/>
  <c r="L1198" i="5"/>
  <c r="I1524" i="5" a="1"/>
  <c r="I1524" i="5" s="1"/>
  <c r="J1198" i="5"/>
  <c r="M478" i="5"/>
  <c r="K478" i="5"/>
  <c r="L756" i="5"/>
  <c r="J756" i="5"/>
  <c r="I1082" i="5" a="1"/>
  <c r="I1082" i="5" s="1"/>
  <c r="L772" i="5"/>
  <c r="J772" i="5"/>
  <c r="I1098" i="5" a="1"/>
  <c r="I1098" i="5" s="1"/>
  <c r="I1095" i="5" a="1"/>
  <c r="I1095" i="5" s="1"/>
  <c r="L769" i="5"/>
  <c r="J769" i="5"/>
  <c r="M1279" i="5"/>
  <c r="K1279" i="5"/>
  <c r="M938" i="5"/>
  <c r="K938" i="5"/>
  <c r="M922" i="5"/>
  <c r="K922" i="5"/>
  <c r="K639" i="5"/>
  <c r="M639" i="5"/>
  <c r="K1428" i="5"/>
  <c r="M1428" i="5"/>
  <c r="K937" i="5"/>
  <c r="M937" i="5"/>
  <c r="I1200" i="5" a="1"/>
  <c r="I1200" i="5" s="1"/>
  <c r="J874" i="5"/>
  <c r="L874" i="5"/>
  <c r="L743" i="5"/>
  <c r="J743" i="5"/>
  <c r="I1069" i="5" a="1"/>
  <c r="I1069" i="5" s="1"/>
  <c r="M960" i="5"/>
  <c r="K960" i="5"/>
  <c r="L1139" i="5"/>
  <c r="J1139" i="5"/>
  <c r="I1465" i="5" a="1"/>
  <c r="I1465" i="5" s="1"/>
  <c r="K911" i="5"/>
  <c r="M911" i="5"/>
  <c r="I1677" i="5" a="1"/>
  <c r="I1677" i="5" s="1"/>
  <c r="J1351" i="5"/>
  <c r="L1351" i="5"/>
  <c r="K859" i="5"/>
  <c r="M859" i="5"/>
  <c r="I1663" i="5" a="1"/>
  <c r="I1663" i="5" s="1"/>
  <c r="L1337" i="5"/>
  <c r="J1337" i="5"/>
  <c r="J1293" i="5"/>
  <c r="L1293" i="5"/>
  <c r="I1619" i="5" a="1"/>
  <c r="I1619" i="5" s="1"/>
  <c r="K619" i="5"/>
  <c r="M619" i="5"/>
  <c r="J893" i="5"/>
  <c r="I1219" i="5" a="1"/>
  <c r="I1219" i="5" s="1"/>
  <c r="L893" i="5"/>
  <c r="K974" i="5"/>
  <c r="M974" i="5"/>
  <c r="L683" i="5"/>
  <c r="J683" i="5"/>
  <c r="I1009" i="5" a="1"/>
  <c r="I1009" i="5" s="1"/>
  <c r="I1244" i="5" a="1"/>
  <c r="I1244" i="5" s="1"/>
  <c r="J918" i="5"/>
  <c r="L918" i="5"/>
  <c r="K355" i="5"/>
  <c r="M355" i="5"/>
  <c r="M1722" i="5"/>
  <c r="K1722" i="5"/>
  <c r="L1622" i="5"/>
  <c r="J1622" i="5"/>
  <c r="I1948" i="5" a="1"/>
  <c r="I1948" i="5" s="1"/>
  <c r="L1874" i="5"/>
  <c r="J1874" i="5"/>
  <c r="J1111" i="5"/>
  <c r="I1437" i="5" a="1"/>
  <c r="I1437" i="5" s="1"/>
  <c r="L1111" i="5"/>
  <c r="K1596" i="5"/>
  <c r="M1596" i="5"/>
  <c r="L707" i="5"/>
  <c r="J707" i="5"/>
  <c r="I1033" i="5" a="1"/>
  <c r="I1033" i="5" s="1"/>
  <c r="L966" i="5"/>
  <c r="I1292" i="5" a="1"/>
  <c r="I1292" i="5" s="1"/>
  <c r="J966" i="5"/>
  <c r="I1562" i="5" a="1"/>
  <c r="I1562" i="5" s="1"/>
  <c r="J1236" i="5"/>
  <c r="L1236" i="5"/>
  <c r="M1567" i="5"/>
  <c r="K1567" i="5"/>
  <c r="M728" i="5"/>
  <c r="K728" i="5"/>
  <c r="M1171" i="5"/>
  <c r="K1171" i="5"/>
  <c r="K968" i="5"/>
  <c r="M968" i="5"/>
  <c r="M592" i="5"/>
  <c r="K592" i="5"/>
  <c r="J952" i="5"/>
  <c r="L952" i="5"/>
  <c r="I1278" i="5" a="1"/>
  <c r="I1278" i="5" s="1"/>
  <c r="L844" i="5"/>
  <c r="J844" i="5"/>
  <c r="I1170" i="5" a="1"/>
  <c r="I1170" i="5" s="1"/>
  <c r="K482" i="5"/>
  <c r="M482" i="5"/>
  <c r="I1729" i="5" a="1"/>
  <c r="I1729" i="5" s="1"/>
  <c r="L1403" i="5"/>
  <c r="J1403" i="5"/>
  <c r="J875" i="5"/>
  <c r="L875" i="5"/>
  <c r="I1201" i="5" a="1"/>
  <c r="I1201" i="5" s="1"/>
  <c r="J1256" i="5"/>
  <c r="L1256" i="5"/>
  <c r="I1582" i="5" a="1"/>
  <c r="I1582" i="5" s="1"/>
  <c r="K331" i="5"/>
  <c r="M331" i="5"/>
  <c r="I1441" i="5" a="1"/>
  <c r="I1441" i="5" s="1"/>
  <c r="L1115" i="5"/>
  <c r="J1115" i="5"/>
  <c r="K1260" i="5"/>
  <c r="M1260" i="5"/>
  <c r="M531" i="5"/>
  <c r="K531" i="5"/>
  <c r="M381" i="5"/>
  <c r="K381" i="5"/>
  <c r="K337" i="5"/>
  <c r="M337" i="5"/>
  <c r="M949" i="5"/>
  <c r="K949" i="5"/>
  <c r="I1023" i="5" a="1"/>
  <c r="I1023" i="5" s="1"/>
  <c r="L697" i="5"/>
  <c r="J697" i="5"/>
  <c r="M910" i="5"/>
  <c r="K910" i="5"/>
  <c r="L784" i="5"/>
  <c r="J784" i="5"/>
  <c r="I1110" i="5" a="1"/>
  <c r="I1110" i="5" s="1"/>
  <c r="L1893" i="5"/>
  <c r="J1893" i="5"/>
  <c r="L1054" i="5"/>
  <c r="J1054" i="5"/>
  <c r="I1380" i="5" a="1"/>
  <c r="I1380" i="5" s="1"/>
  <c r="M878" i="5"/>
  <c r="K878" i="5"/>
  <c r="K508" i="5"/>
  <c r="M508" i="5"/>
  <c r="L773" i="5"/>
  <c r="J773" i="5"/>
  <c r="I1099" i="5" a="1"/>
  <c r="I1099" i="5" s="1"/>
  <c r="L719" i="5"/>
  <c r="I1045" i="5" a="1"/>
  <c r="I1045" i="5" s="1"/>
  <c r="J719" i="5"/>
  <c r="L779" i="5"/>
  <c r="I1105" i="5" a="1"/>
  <c r="I1105" i="5" s="1"/>
  <c r="J779" i="5"/>
  <c r="L888" i="5"/>
  <c r="J888" i="5"/>
  <c r="I1214" i="5" a="1"/>
  <c r="I1214" i="5" s="1"/>
  <c r="L825" i="5"/>
  <c r="J825" i="5"/>
  <c r="I1151" i="5" a="1"/>
  <c r="I1151" i="5" s="1"/>
  <c r="L855" i="5"/>
  <c r="J855" i="5"/>
  <c r="I1181" i="5" a="1"/>
  <c r="I1181" i="5" s="1"/>
  <c r="I1433" i="5" a="1"/>
  <c r="I1433" i="5" s="1"/>
  <c r="L1107" i="5"/>
  <c r="J1107" i="5"/>
  <c r="I1042" i="5" a="1"/>
  <c r="I1042" i="5" s="1"/>
  <c r="L716" i="5"/>
  <c r="J716" i="5"/>
  <c r="K1559" i="5"/>
  <c r="M1559" i="5"/>
  <c r="J1794" i="5"/>
  <c r="L1794" i="5"/>
  <c r="J1259" i="5"/>
  <c r="L1259" i="5"/>
  <c r="I1585" i="5" a="1"/>
  <c r="I1585" i="5" s="1"/>
  <c r="L1132" i="5"/>
  <c r="J1132" i="5"/>
  <c r="I1458" i="5" a="1"/>
  <c r="I1458" i="5" s="1"/>
  <c r="M660" i="5"/>
  <c r="K660" i="5"/>
  <c r="K525" i="5"/>
  <c r="M525" i="5"/>
  <c r="M430" i="5"/>
  <c r="K430" i="5"/>
  <c r="I1319" i="5" a="1"/>
  <c r="I1319" i="5" s="1"/>
  <c r="L993" i="5"/>
  <c r="J993" i="5"/>
  <c r="M443" i="5"/>
  <c r="K443" i="5"/>
  <c r="M419" i="5"/>
  <c r="K419" i="5"/>
  <c r="L832" i="5"/>
  <c r="J832" i="5"/>
  <c r="I1158" i="5" a="1"/>
  <c r="I1158" i="5" s="1"/>
  <c r="M417" i="5"/>
  <c r="K417" i="5"/>
  <c r="M386" i="5"/>
  <c r="K386" i="5"/>
  <c r="L1203" i="5"/>
  <c r="J1203" i="5"/>
  <c r="I1529" i="5" a="1"/>
  <c r="I1529" i="5" s="1"/>
  <c r="M943" i="5"/>
  <c r="K943" i="5"/>
  <c r="M597" i="5"/>
  <c r="K597" i="5"/>
  <c r="L1817" i="5"/>
  <c r="J1817" i="5"/>
  <c r="M496" i="5"/>
  <c r="K496" i="5"/>
  <c r="K534" i="5"/>
  <c r="M534" i="5"/>
  <c r="L904" i="5"/>
  <c r="J904" i="5"/>
  <c r="I1230" i="5" a="1"/>
  <c r="I1230" i="5" s="1"/>
  <c r="M1047" i="5"/>
  <c r="K1047" i="5"/>
  <c r="K422" i="5"/>
  <c r="M422" i="5"/>
  <c r="L1539" i="5"/>
  <c r="J1539" i="5"/>
  <c r="I1865" i="5" a="1"/>
  <c r="I1865" i="5" s="1"/>
  <c r="M1011" i="5"/>
  <c r="K1011" i="5"/>
  <c r="L1695" i="5"/>
  <c r="J1695" i="5"/>
  <c r="K1323" i="5"/>
  <c r="M1323" i="5"/>
  <c r="L981" i="5"/>
  <c r="J981" i="5"/>
  <c r="I1307" i="5" a="1"/>
  <c r="I1307" i="5" s="1"/>
  <c r="K626" i="5"/>
  <c r="M626" i="5"/>
  <c r="M636" i="5"/>
  <c r="K636" i="5"/>
  <c r="L1922" i="5"/>
  <c r="J1922" i="5"/>
  <c r="M348" i="5"/>
  <c r="K348" i="5"/>
  <c r="J1740" i="5"/>
  <c r="L1740" i="5"/>
  <c r="I1179" i="5" a="1"/>
  <c r="I1179" i="5" s="1"/>
  <c r="L853" i="5"/>
  <c r="J853" i="5"/>
  <c r="M640" i="5"/>
  <c r="K640" i="5"/>
  <c r="I1602" i="5" a="1"/>
  <c r="I1602" i="5" s="1"/>
  <c r="J1276" i="5"/>
  <c r="L1276" i="5"/>
  <c r="K1777" i="5"/>
  <c r="M1777" i="5"/>
  <c r="L837" i="5"/>
  <c r="I1163" i="5" a="1"/>
  <c r="I1163" i="5" s="1"/>
  <c r="J837" i="5"/>
  <c r="L1275" i="5"/>
  <c r="I1601" i="5" a="1"/>
  <c r="I1601" i="5" s="1"/>
  <c r="J1275" i="5"/>
  <c r="K371" i="5"/>
  <c r="M371" i="5"/>
  <c r="I1166" i="5" a="1"/>
  <c r="I1166" i="5" s="1"/>
  <c r="L840" i="5"/>
  <c r="J840" i="5"/>
  <c r="I1239" i="5" a="1"/>
  <c r="I1239" i="5" s="1"/>
  <c r="L913" i="5"/>
  <c r="J913" i="5"/>
  <c r="M901" i="5"/>
  <c r="K901" i="5"/>
  <c r="M447" i="5"/>
  <c r="K447" i="5"/>
  <c r="J764" i="5"/>
  <c r="L764" i="5"/>
  <c r="I1090" i="5" a="1"/>
  <c r="I1090" i="5" s="1"/>
  <c r="L659" i="5"/>
  <c r="J659" i="5"/>
  <c r="I985" i="5" a="1"/>
  <c r="I985" i="5" s="1"/>
  <c r="M393" i="5"/>
  <c r="K393" i="5"/>
  <c r="K499" i="5"/>
  <c r="M499" i="5"/>
  <c r="K340" i="5"/>
  <c r="M340" i="5"/>
  <c r="J1028" i="5"/>
  <c r="L1028" i="5"/>
  <c r="I1354" i="5" a="1"/>
  <c r="I1354" i="5" s="1"/>
  <c r="K524" i="5"/>
  <c r="M524" i="5"/>
  <c r="K694" i="5"/>
  <c r="M694" i="5"/>
  <c r="L1145" i="5"/>
  <c r="J1145" i="5"/>
  <c r="I1471" i="5" a="1"/>
  <c r="I1471" i="5" s="1"/>
  <c r="M339" i="5"/>
  <c r="K339" i="5"/>
  <c r="L1632" i="5"/>
  <c r="J1632" i="5"/>
  <c r="I1958" i="5" a="1"/>
  <c r="I1958" i="5" s="1"/>
  <c r="I1177" i="5" a="1"/>
  <c r="I1177" i="5" s="1"/>
  <c r="L851" i="5"/>
  <c r="J851" i="5"/>
  <c r="K872" i="5"/>
  <c r="M872" i="5"/>
  <c r="J804" i="5"/>
  <c r="L804" i="5"/>
  <c r="I1130" i="5" a="1"/>
  <c r="I1130" i="5" s="1"/>
  <c r="M435" i="5"/>
  <c r="K435" i="5"/>
  <c r="M667" i="5"/>
  <c r="K667" i="5"/>
  <c r="M1418" i="5"/>
  <c r="K1418" i="5"/>
  <c r="M510" i="5"/>
  <c r="K510" i="5"/>
  <c r="L742" i="5"/>
  <c r="J742" i="5"/>
  <c r="I1068" i="5" a="1"/>
  <c r="I1068" i="5" s="1"/>
  <c r="I1574" i="5" a="1"/>
  <c r="I1574" i="5" s="1"/>
  <c r="J1248" i="5"/>
  <c r="L1248" i="5"/>
  <c r="J1631" i="5"/>
  <c r="L1631" i="5"/>
  <c r="I1957" i="5" a="1"/>
  <c r="I1957" i="5" s="1"/>
  <c r="J1754" i="5"/>
  <c r="L1754" i="5"/>
  <c r="I1589" i="5" a="1"/>
  <c r="I1589" i="5" s="1"/>
  <c r="J1263" i="5"/>
  <c r="L1263" i="5"/>
  <c r="K1137" i="5"/>
  <c r="M1137" i="5"/>
  <c r="K803" i="5"/>
  <c r="M803" i="5"/>
  <c r="M1360" i="5"/>
  <c r="K1360" i="5"/>
  <c r="L964" i="5"/>
  <c r="J964" i="5"/>
  <c r="I1290" i="5" a="1"/>
  <c r="I1290" i="5" s="1"/>
  <c r="L923" i="5"/>
  <c r="J923" i="5"/>
  <c r="I1249" i="5" a="1"/>
  <c r="I1249" i="5" s="1"/>
  <c r="M813" i="5"/>
  <c r="K813" i="5"/>
  <c r="K1025" i="5"/>
  <c r="M1025" i="5"/>
  <c r="L822" i="5"/>
  <c r="J822" i="5"/>
  <c r="I1148" i="5" a="1"/>
  <c r="I1148" i="5" s="1"/>
  <c r="M1343" i="5"/>
  <c r="K1343" i="5"/>
  <c r="I1419" i="5" a="1"/>
  <c r="I1419" i="5" s="1"/>
  <c r="L1093" i="5"/>
  <c r="J1093" i="5"/>
  <c r="M566" i="5"/>
  <c r="K566" i="5"/>
  <c r="J1172" i="5"/>
  <c r="I1498" i="5" a="1"/>
  <c r="I1498" i="5" s="1"/>
  <c r="L1172" i="5"/>
  <c r="L975" i="5"/>
  <c r="J975" i="5"/>
  <c r="I1301" i="5" a="1"/>
  <c r="I1301" i="5" s="1"/>
  <c r="M1052" i="5"/>
  <c r="K1052" i="5"/>
  <c r="M350" i="5"/>
  <c r="K350" i="5"/>
  <c r="J833" i="5"/>
  <c r="L833" i="5"/>
  <c r="I1159" i="5" a="1"/>
  <c r="I1159" i="5" s="1"/>
  <c r="L788" i="5"/>
  <c r="J788" i="5"/>
  <c r="I1114" i="5" a="1"/>
  <c r="I1114" i="5" s="1"/>
  <c r="M549" i="5"/>
  <c r="K549" i="5"/>
  <c r="K620" i="5"/>
  <c r="M620" i="5"/>
  <c r="L1586" i="5"/>
  <c r="J1586" i="5"/>
  <c r="I1912" i="5" a="1"/>
  <c r="I1912" i="5" s="1"/>
  <c r="J1057" i="5"/>
  <c r="I1383" i="5" a="1"/>
  <c r="I1383" i="5" s="1"/>
  <c r="L1057" i="5"/>
  <c r="M507" i="5"/>
  <c r="K507" i="5"/>
  <c r="M655" i="5"/>
  <c r="L1294" i="5"/>
  <c r="J1294" i="5"/>
  <c r="I1620" i="5" a="1"/>
  <c r="I1620" i="5" s="1"/>
  <c r="K518" i="5"/>
  <c r="M518" i="5"/>
  <c r="L808" i="5"/>
  <c r="J808" i="5"/>
  <c r="I1134" i="5" a="1"/>
  <c r="I1134" i="5" s="1"/>
  <c r="I996" i="5" a="1"/>
  <c r="I996" i="5" s="1"/>
  <c r="L670" i="5"/>
  <c r="J670" i="5"/>
  <c r="K1077" i="5"/>
  <c r="M1077" i="5"/>
  <c r="L814" i="5"/>
  <c r="I1140" i="5" a="1"/>
  <c r="I1140" i="5" s="1"/>
  <c r="J814" i="5"/>
  <c r="K723" i="5"/>
  <c r="M723" i="5"/>
  <c r="J962" i="5"/>
  <c r="L962" i="5"/>
  <c r="I1288" i="5" a="1"/>
  <c r="I1288" i="5" s="1"/>
  <c r="K462" i="5"/>
  <c r="M462" i="5"/>
  <c r="K363" i="5"/>
  <c r="M363" i="5"/>
  <c r="L1691" i="5"/>
  <c r="J1691" i="5"/>
  <c r="M930" i="5"/>
  <c r="K930" i="5"/>
  <c r="J657" i="5"/>
  <c r="I983" i="5" a="1"/>
  <c r="I983" i="5" s="1"/>
  <c r="L657" i="5"/>
  <c r="M789" i="5"/>
  <c r="K789" i="5"/>
  <c r="M1414" i="5"/>
  <c r="K1414" i="5"/>
  <c r="L1560" i="5"/>
  <c r="I1886" i="5" a="1"/>
  <c r="I1886" i="5" s="1"/>
  <c r="J1560" i="5"/>
  <c r="M950" i="5"/>
  <c r="K950" i="5"/>
  <c r="J1124" i="5"/>
  <c r="I1450" i="5" a="1"/>
  <c r="I1450" i="5" s="1"/>
  <c r="L1124" i="5"/>
  <c r="L869" i="5"/>
  <c r="J869" i="5"/>
  <c r="I1195" i="5" a="1"/>
  <c r="I1195" i="5" s="1"/>
  <c r="K1284" i="5"/>
  <c r="M1284" i="5"/>
  <c r="J947" i="5"/>
  <c r="I1273" i="5" a="1"/>
  <c r="I1273" i="5" s="1"/>
  <c r="L947" i="5"/>
  <c r="J711" i="5"/>
  <c r="I1037" i="5" a="1"/>
  <c r="I1037" i="5" s="1"/>
  <c r="L711" i="5"/>
  <c r="M587" i="5"/>
  <c r="K587" i="5"/>
  <c r="J834" i="5"/>
  <c r="I1160" i="5" a="1"/>
  <c r="I1160" i="5" s="1"/>
  <c r="L834" i="5"/>
  <c r="M438" i="5"/>
  <c r="K438" i="5"/>
  <c r="M333" i="5"/>
  <c r="K333" i="5"/>
  <c r="M498" i="5"/>
  <c r="K498" i="5"/>
  <c r="K390" i="5"/>
  <c r="M390" i="5"/>
  <c r="M1199" i="5"/>
  <c r="K1199" i="5"/>
  <c r="K1306" i="5"/>
  <c r="M1306" i="5"/>
  <c r="M492" i="5"/>
  <c r="K492" i="5"/>
  <c r="I1215" i="5" a="1"/>
  <c r="I1215" i="5" s="1"/>
  <c r="L889" i="5"/>
  <c r="J889" i="5"/>
  <c r="L795" i="5"/>
  <c r="J795" i="5"/>
  <c r="I1121" i="5" a="1"/>
  <c r="I1121" i="5" s="1"/>
  <c r="M898" i="5"/>
  <c r="K898" i="5"/>
  <c r="L761" i="5"/>
  <c r="J761" i="5"/>
  <c r="I1087" i="5" a="1"/>
  <c r="I1087" i="5" s="1"/>
  <c r="L940" i="5"/>
  <c r="J940" i="5"/>
  <c r="I1266" i="5" a="1"/>
  <c r="I1266" i="5" s="1"/>
  <c r="M420" i="5"/>
  <c r="K420" i="5"/>
  <c r="M770" i="5"/>
  <c r="K770" i="5"/>
  <c r="I1071" i="5" a="1"/>
  <c r="I1071" i="5" s="1"/>
  <c r="L745" i="5"/>
  <c r="J745" i="5"/>
  <c r="K1305" i="5"/>
  <c r="M1305" i="5"/>
  <c r="J1533" i="5"/>
  <c r="L1533" i="5"/>
  <c r="I1859" i="5" a="1"/>
  <c r="I1859" i="5" s="1"/>
  <c r="M399" i="5"/>
  <c r="K399" i="5"/>
  <c r="L712" i="5"/>
  <c r="J712" i="5"/>
  <c r="I1038" i="5" a="1"/>
  <c r="I1038" i="5" s="1"/>
  <c r="J1129" i="5"/>
  <c r="I1455" i="5" a="1"/>
  <c r="I1455" i="5" s="1"/>
  <c r="L1129" i="5"/>
  <c r="J1686" i="5"/>
  <c r="L1686" i="5"/>
  <c r="L1141" i="5"/>
  <c r="J1141" i="5"/>
  <c r="I1467" i="5" a="1"/>
  <c r="I1467" i="5" s="1"/>
  <c r="M470" i="5"/>
  <c r="K470" i="5"/>
  <c r="I1251" i="5" a="1"/>
  <c r="I1251" i="5" s="1"/>
  <c r="J925" i="5"/>
  <c r="L925" i="5"/>
  <c r="I1022" i="5" a="1"/>
  <c r="I1022" i="5" s="1"/>
  <c r="J696" i="5"/>
  <c r="L696" i="5"/>
  <c r="L820" i="5"/>
  <c r="J820" i="5"/>
  <c r="I1146" i="5" a="1"/>
  <c r="I1146" i="5" s="1"/>
  <c r="M1491" i="5"/>
  <c r="K1491" i="5"/>
  <c r="I1006" i="5" a="1"/>
  <c r="I1006" i="5" s="1"/>
  <c r="J680" i="5"/>
  <c r="L680" i="5"/>
  <c r="I1186" i="5" a="1"/>
  <c r="I1186" i="5" s="1"/>
  <c r="J860" i="5"/>
  <c r="L860" i="5"/>
  <c r="J1551" i="5"/>
  <c r="L1551" i="5"/>
  <c r="I1877" i="5" a="1"/>
  <c r="I1877" i="5" s="1"/>
  <c r="L732" i="5"/>
  <c r="J732" i="5"/>
  <c r="I1058" i="5" a="1"/>
  <c r="I1058" i="5" s="1"/>
  <c r="I1936" i="5" a="1"/>
  <c r="I1936" i="5" s="1"/>
  <c r="J1610" i="5"/>
  <c r="L1610" i="5"/>
  <c r="K621" i="5"/>
  <c r="M621" i="5"/>
  <c r="K385" i="5"/>
  <c r="M385" i="5"/>
  <c r="J1116" i="5"/>
  <c r="L1116" i="5"/>
  <c r="I1442" i="5" a="1"/>
  <c r="I1442" i="5" s="1"/>
  <c r="J850" i="5"/>
  <c r="L850" i="5"/>
  <c r="I1176" i="5" a="1"/>
  <c r="I1176" i="5" s="1"/>
  <c r="J765" i="5"/>
  <c r="I1091" i="5" a="1"/>
  <c r="I1091" i="5" s="1"/>
  <c r="L765" i="5"/>
  <c r="J1020" i="5"/>
  <c r="L1020" i="5"/>
  <c r="I1346" i="5" a="1"/>
  <c r="I1346" i="5" s="1"/>
  <c r="K819" i="5"/>
  <c r="M819" i="5"/>
  <c r="L1525" i="5"/>
  <c r="I1851" i="5" a="1"/>
  <c r="I1851" i="5" s="1"/>
  <c r="J1525" i="5"/>
  <c r="J665" i="5"/>
  <c r="L665" i="5"/>
  <c r="I991" i="5" a="1"/>
  <c r="I991" i="5" s="1"/>
  <c r="M563" i="5"/>
  <c r="K563" i="5"/>
  <c r="M469" i="5"/>
  <c r="K469" i="5"/>
  <c r="K606" i="5"/>
  <c r="M606" i="5"/>
  <c r="I1523" i="5" a="1"/>
  <c r="I1523" i="5" s="1"/>
  <c r="L1197" i="5"/>
  <c r="J1197" i="5"/>
  <c r="L1744" i="5"/>
  <c r="J1744" i="5"/>
  <c r="J746" i="5"/>
  <c r="L746" i="5"/>
  <c r="I1072" i="5" a="1"/>
  <c r="I1072" i="5" s="1"/>
  <c r="L836" i="5"/>
  <c r="J836" i="5"/>
  <c r="I1162" i="5" a="1"/>
  <c r="I1162" i="5" s="1"/>
  <c r="K416" i="5"/>
  <c r="M416" i="5"/>
  <c r="J1463" i="5"/>
  <c r="I1789" i="5" a="1"/>
  <c r="I1789" i="5" s="1"/>
  <c r="L1463" i="5"/>
  <c r="L1501" i="5"/>
  <c r="I1827" i="5" a="1"/>
  <c r="I1827" i="5" s="1"/>
  <c r="J1501" i="5"/>
  <c r="L1933" i="5"/>
  <c r="J1933" i="5"/>
  <c r="M1382" i="5"/>
  <c r="K1382" i="5"/>
  <c r="K815" i="5"/>
  <c r="M815" i="5"/>
  <c r="M638" i="5"/>
  <c r="K638" i="5"/>
  <c r="J796" i="5"/>
  <c r="L796" i="5"/>
  <c r="I1122" i="5" a="1"/>
  <c r="I1122" i="5" s="1"/>
  <c r="J1854" i="5"/>
  <c r="L1854" i="5"/>
  <c r="I1518" i="5" a="1"/>
  <c r="I1518" i="5" s="1"/>
  <c r="L1192" i="5"/>
  <c r="J1192" i="5"/>
  <c r="M370" i="5"/>
  <c r="K370" i="5"/>
  <c r="M354" i="5"/>
  <c r="K354" i="5"/>
  <c r="M610" i="5"/>
  <c r="K610" i="5"/>
  <c r="L828" i="5"/>
  <c r="J828" i="5"/>
  <c r="I1154" i="5" a="1"/>
  <c r="I1154" i="5" s="1"/>
  <c r="J689" i="5"/>
  <c r="L689" i="5"/>
  <c r="I1015" i="5" a="1"/>
  <c r="I1015" i="5" s="1"/>
  <c r="K1365" i="5"/>
  <c r="M1365" i="5"/>
  <c r="K1250" i="5"/>
  <c r="M1250" i="5"/>
  <c r="K1234" i="5"/>
  <c r="M1234" i="5"/>
  <c r="M527" i="5"/>
  <c r="K527" i="5"/>
  <c r="L894" i="5"/>
  <c r="I1220" i="5" a="1"/>
  <c r="I1220" i="5" s="1"/>
  <c r="J894" i="5"/>
  <c r="L1001" i="5"/>
  <c r="I1327" i="5" a="1"/>
  <c r="I1327" i="5" s="1"/>
  <c r="J1001" i="5"/>
  <c r="L824" i="5"/>
  <c r="J824" i="5"/>
  <c r="I1150" i="5" a="1"/>
  <c r="I1150" i="5" s="1"/>
  <c r="I1375" i="5" a="1"/>
  <c r="I1375" i="5" s="1"/>
  <c r="J1049" i="5"/>
  <c r="L1049" i="5"/>
  <c r="L1576" i="5"/>
  <c r="J1576" i="5"/>
  <c r="I1902" i="5" a="1"/>
  <c r="I1902" i="5" s="1"/>
  <c r="M650" i="5"/>
  <c r="K650" i="5"/>
  <c r="L1898" i="5"/>
  <c r="J1898" i="5"/>
  <c r="K652" i="5"/>
  <c r="M652" i="5"/>
  <c r="M406" i="5"/>
  <c r="K406" i="5"/>
  <c r="M798" i="5"/>
  <c r="K798" i="5"/>
  <c r="K374" i="5"/>
  <c r="M374" i="5"/>
  <c r="K554" i="5"/>
  <c r="M554" i="5"/>
  <c r="I1036" i="5" a="1"/>
  <c r="I1036" i="5" s="1"/>
  <c r="J710" i="5"/>
  <c r="L710" i="5"/>
  <c r="K410" i="5"/>
  <c r="M410" i="5"/>
  <c r="J718" i="5"/>
  <c r="L718" i="5"/>
  <c r="I1044" i="5" a="1"/>
  <c r="I1044" i="5" s="1"/>
  <c r="J1753" i="5"/>
  <c r="L1753" i="5"/>
  <c r="L977" i="5"/>
  <c r="J977" i="5"/>
  <c r="I1303" i="5" a="1"/>
  <c r="I1303" i="5" s="1"/>
  <c r="K588" i="5"/>
  <c r="M588" i="5"/>
  <c r="K842" i="5"/>
  <c r="M842" i="5"/>
  <c r="K790" i="5"/>
  <c r="M790" i="5"/>
  <c r="M532" i="5"/>
  <c r="K532" i="5"/>
  <c r="M935" i="5"/>
  <c r="K935" i="5"/>
  <c r="I1772" i="5" a="1"/>
  <c r="I1772" i="5" s="1"/>
  <c r="L1446" i="5"/>
  <c r="J1446" i="5"/>
  <c r="L1473" i="5"/>
  <c r="I1799" i="5" a="1"/>
  <c r="I1799" i="5" s="1"/>
  <c r="J1473" i="5"/>
  <c r="M439" i="5"/>
  <c r="K439" i="5"/>
  <c r="L1073" i="5"/>
  <c r="J1073" i="5"/>
  <c r="I1399" i="5" a="1"/>
  <c r="I1399" i="5" s="1"/>
  <c r="I1423" i="5" a="1"/>
  <c r="I1423" i="5" s="1"/>
  <c r="L1097" i="5"/>
  <c r="J1097" i="5"/>
  <c r="K754" i="5"/>
  <c r="M754" i="5"/>
  <c r="L818" i="5"/>
  <c r="J818" i="5"/>
  <c r="I1144" i="5" a="1"/>
  <c r="I1144" i="5" s="1"/>
  <c r="M544" i="5"/>
  <c r="K544" i="5"/>
  <c r="I1550" i="5" a="1"/>
  <c r="I1550" i="5" s="1"/>
  <c r="J1224" i="5"/>
  <c r="L1224" i="5"/>
  <c r="M614" i="5"/>
  <c r="K614" i="5"/>
  <c r="L921" i="5"/>
  <c r="I1247" i="5" a="1"/>
  <c r="I1247" i="5" s="1"/>
  <c r="J921" i="5"/>
  <c r="M466" i="5"/>
  <c r="K466" i="5"/>
  <c r="M971" i="5"/>
  <c r="K971" i="5"/>
  <c r="L1096" i="5"/>
  <c r="J1096" i="5"/>
  <c r="I1422" i="5" a="1"/>
  <c r="I1422" i="5" s="1"/>
  <c r="M1207" i="5"/>
  <c r="K1207" i="5"/>
  <c r="L725" i="5"/>
  <c r="J725" i="5"/>
  <c r="I1051" i="5" a="1"/>
  <c r="I1051" i="5" s="1"/>
  <c r="L1084" i="5"/>
  <c r="J1084" i="5"/>
  <c r="I1410" i="5" a="1"/>
  <c r="I1410" i="5" s="1"/>
  <c r="L1909" i="5"/>
  <c r="J1909" i="5"/>
  <c r="I1684" i="5" a="1"/>
  <c r="I1684" i="5" s="1"/>
  <c r="L1358" i="5"/>
  <c r="J1358" i="5"/>
  <c r="M1528" i="5"/>
  <c r="K1528" i="5"/>
  <c r="K599" i="5"/>
  <c r="M599" i="5"/>
  <c r="M494" i="5"/>
  <c r="K494" i="5"/>
  <c r="I1153" i="5" a="1"/>
  <c r="I1153" i="5" s="1"/>
  <c r="L827" i="5"/>
  <c r="J827" i="5"/>
  <c r="K1149" i="5"/>
  <c r="M1149" i="5"/>
  <c r="K403" i="5"/>
  <c r="M403" i="5"/>
  <c r="M982" i="5"/>
  <c r="K982" i="5"/>
  <c r="M346" i="5"/>
  <c r="K346" i="5"/>
  <c r="M731" i="5"/>
  <c r="K731" i="5"/>
  <c r="I1542" i="5" a="1"/>
  <c r="I1542" i="5" s="1"/>
  <c r="L1216" i="5"/>
  <c r="J1216" i="5"/>
  <c r="M366" i="5"/>
  <c r="K366" i="5"/>
  <c r="I1490" i="5" a="1"/>
  <c r="I1490" i="5" s="1"/>
  <c r="L1164" i="5"/>
  <c r="J1164" i="5"/>
  <c r="K488" i="5"/>
  <c r="M488" i="5"/>
  <c r="L1611" i="5"/>
  <c r="J1611" i="5"/>
  <c r="I1937" i="5" a="1"/>
  <c r="I1937" i="5" s="1"/>
  <c r="M543" i="5"/>
  <c r="K543" i="5"/>
  <c r="M511" i="5"/>
  <c r="K511" i="5"/>
  <c r="J880" i="5"/>
  <c r="L880" i="5"/>
  <c r="I1206" i="5" a="1"/>
  <c r="I1206" i="5" s="1"/>
  <c r="M1427" i="5"/>
  <c r="K1427" i="5"/>
  <c r="M514" i="5"/>
  <c r="K514" i="5"/>
  <c r="L1227" i="5"/>
  <c r="J1227" i="5"/>
  <c r="I1553" i="5" a="1"/>
  <c r="I1553" i="5" s="1"/>
  <c r="M622" i="5"/>
  <c r="K622" i="5"/>
  <c r="I1494" i="5" a="1"/>
  <c r="I1494" i="5" s="1"/>
  <c r="L1168" i="5"/>
  <c r="J1168" i="5"/>
  <c r="J666" i="5"/>
  <c r="L666" i="5"/>
  <c r="I992" i="5" a="1"/>
  <c r="I992" i="5" s="1"/>
  <c r="M1225" i="5"/>
  <c r="K1225" i="5"/>
  <c r="M502" i="5"/>
  <c r="K502" i="5"/>
  <c r="M578" i="5"/>
  <c r="K578" i="5"/>
  <c r="M838" i="5"/>
  <c r="K838" i="5"/>
  <c r="M826" i="5"/>
  <c r="K826" i="5"/>
  <c r="K344" i="5"/>
  <c r="M344" i="5"/>
  <c r="M1287" i="5"/>
  <c r="K1287" i="5"/>
  <c r="M805" i="5"/>
  <c r="K805" i="5"/>
  <c r="M890" i="5"/>
  <c r="K890" i="5"/>
  <c r="I1018" i="5" a="1"/>
  <c r="I1018" i="5" s="1"/>
  <c r="L692" i="5"/>
  <c r="J692" i="5"/>
  <c r="L905" i="5"/>
  <c r="J905" i="5"/>
  <c r="I1231" i="5" a="1"/>
  <c r="I1231" i="5" s="1"/>
  <c r="L1152" i="5"/>
  <c r="J1152" i="5"/>
  <c r="I1478" i="5" a="1"/>
  <c r="I1478" i="5" s="1"/>
  <c r="I1939" i="5" a="1"/>
  <c r="I1939" i="5" s="1"/>
  <c r="J1613" i="5"/>
  <c r="L1613" i="5"/>
  <c r="J1475" i="5"/>
  <c r="L1475" i="5"/>
  <c r="I1801" i="5" a="1"/>
  <c r="I1801" i="5" s="1"/>
  <c r="I1487" i="5" a="1"/>
  <c r="I1487" i="5" s="1"/>
  <c r="J1161" i="5"/>
  <c r="L1161" i="5"/>
  <c r="J729" i="5"/>
  <c r="I1055" i="5" a="1"/>
  <c r="I1055" i="5" s="1"/>
  <c r="L729" i="5"/>
  <c r="L1308" i="5"/>
  <c r="I1634" i="5" a="1"/>
  <c r="I1634" i="5" s="1"/>
  <c r="J1308" i="5"/>
  <c r="K1758" i="5"/>
  <c r="M1758" i="5"/>
  <c r="K426" i="5"/>
  <c r="M426" i="5"/>
  <c r="L1495" i="5"/>
  <c r="I1821" i="5" a="1"/>
  <c r="I1821" i="5" s="1"/>
  <c r="J1495" i="5"/>
  <c r="L1367" i="5"/>
  <c r="J1367" i="5"/>
  <c r="I1693" i="5" a="1"/>
  <c r="I1693" i="5" s="1"/>
  <c r="K1572" i="5"/>
  <c r="M1572" i="5"/>
  <c r="J978" i="5"/>
  <c r="I1304" i="5" a="1"/>
  <c r="I1304" i="5" s="1"/>
  <c r="L978" i="5"/>
  <c r="M1285" i="5"/>
  <c r="K1285" i="5"/>
  <c r="M538" i="5"/>
  <c r="K538" i="5"/>
  <c r="M568" i="5"/>
  <c r="K568" i="5"/>
  <c r="J995" i="5"/>
  <c r="L995" i="5"/>
  <c r="I1321" i="5" a="1"/>
  <c r="I1321" i="5" s="1"/>
  <c r="M384" i="5"/>
  <c r="K384" i="5"/>
  <c r="L736" i="5"/>
  <c r="J736" i="5"/>
  <c r="I1062" i="5" a="1"/>
  <c r="I1062" i="5" s="1"/>
  <c r="K392" i="5"/>
  <c r="M392" i="5"/>
  <c r="M740" i="5"/>
  <c r="K740" i="5"/>
  <c r="L1126" i="5"/>
  <c r="J1126" i="5"/>
  <c r="I1452" i="5" a="1"/>
  <c r="I1452" i="5" s="1"/>
  <c r="K651" i="5"/>
  <c r="M651" i="5"/>
  <c r="K675" i="5"/>
  <c r="M675" i="5"/>
  <c r="L948" i="5"/>
  <c r="I1274" i="5" a="1"/>
  <c r="I1274" i="5" s="1"/>
  <c r="J948" i="5"/>
  <c r="M912" i="5"/>
  <c r="K912" i="5"/>
  <c r="M398" i="5"/>
  <c r="K398" i="5"/>
  <c r="I1504" i="5" a="1"/>
  <c r="I1504" i="5" s="1"/>
  <c r="L1178" i="5"/>
  <c r="J1178" i="5"/>
  <c r="K452" i="5"/>
  <c r="M452" i="5"/>
  <c r="I1587" i="5" a="1"/>
  <c r="I1587" i="5" s="1"/>
  <c r="L1261" i="5"/>
  <c r="J1261" i="5"/>
  <c r="K861" i="5"/>
  <c r="M861" i="5"/>
  <c r="M1120" i="5"/>
  <c r="K1120" i="5"/>
  <c r="M1405" i="5"/>
  <c r="K1405" i="5"/>
  <c r="K771" i="5"/>
  <c r="M771" i="5"/>
  <c r="L686" i="5"/>
  <c r="J686" i="5"/>
  <c r="I1012" i="5" a="1"/>
  <c r="I1012" i="5" s="1"/>
  <c r="I1258" i="5" a="1"/>
  <c r="I1258" i="5" s="1"/>
  <c r="L932" i="5"/>
  <c r="J932" i="5"/>
  <c r="M871" i="5"/>
  <c r="K871" i="5"/>
  <c r="M434" i="5"/>
  <c r="K434" i="5"/>
  <c r="M1155" i="5"/>
  <c r="K1155" i="5"/>
  <c r="I1676" i="5" a="1"/>
  <c r="I1676" i="5" s="1"/>
  <c r="L1350" i="5"/>
  <c r="J1350" i="5"/>
  <c r="M973" i="5"/>
  <c r="K973" i="5"/>
  <c r="J916" i="5"/>
  <c r="L916" i="5"/>
  <c r="I1242" i="5" a="1"/>
  <c r="I1242" i="5" s="1"/>
  <c r="M942" i="5"/>
  <c r="K942" i="5"/>
  <c r="M1175" i="5"/>
  <c r="K1175" i="5"/>
  <c r="M1607" i="5"/>
  <c r="K1607" i="5"/>
  <c r="J1708" i="5"/>
  <c r="L1708" i="5"/>
  <c r="K375" i="5"/>
  <c r="M375" i="5"/>
  <c r="K758" i="5"/>
  <c r="M758" i="5"/>
  <c r="J1136" i="5"/>
  <c r="I1462" i="5" a="1"/>
  <c r="I1462" i="5" s="1"/>
  <c r="L1136" i="5"/>
  <c r="M1583" i="5"/>
  <c r="K1583" i="5"/>
  <c r="M1032" i="5"/>
  <c r="K1032" i="5"/>
  <c r="I1059" i="5" a="1"/>
  <c r="I1059" i="5" s="1"/>
  <c r="L733" i="5"/>
  <c r="J733" i="5"/>
  <c r="M866" i="5"/>
  <c r="K866" i="5"/>
  <c r="L1221" i="5"/>
  <c r="J1221" i="5"/>
  <c r="I1547" i="5" a="1"/>
  <c r="I1547" i="5" s="1"/>
  <c r="I1016" i="5" a="1"/>
  <c r="I1016" i="5" s="1"/>
  <c r="L690" i="5"/>
  <c r="J690" i="5"/>
  <c r="L936" i="5"/>
  <c r="J936" i="5"/>
  <c r="I1262" i="5" a="1"/>
  <c r="I1262" i="5" s="1"/>
  <c r="I1195" i="4" a="1"/>
  <c r="I1195" i="4" s="1"/>
  <c r="J1195" i="4" s="1"/>
  <c r="K1195" i="4" s="1"/>
  <c r="I1213" i="4" a="1"/>
  <c r="I1213" i="4" s="1"/>
  <c r="J1213" i="4" s="1"/>
  <c r="K1213" i="4" s="1"/>
  <c r="J887" i="4"/>
  <c r="K887" i="4" s="1"/>
  <c r="L685" i="4"/>
  <c r="J685" i="4"/>
  <c r="K685" i="4" s="1"/>
  <c r="I984" i="4" a="1"/>
  <c r="I984" i="4" s="1"/>
  <c r="J984" i="4" s="1"/>
  <c r="K984" i="4" s="1"/>
  <c r="J658" i="4"/>
  <c r="K658" i="4" s="1"/>
  <c r="I1103" i="4" a="1"/>
  <c r="I1103" i="4" s="1"/>
  <c r="J1103" i="4" s="1"/>
  <c r="K1103" i="4" s="1"/>
  <c r="J777" i="4"/>
  <c r="K777" i="4" s="1"/>
  <c r="I1208" i="4" a="1"/>
  <c r="I1208" i="4" s="1"/>
  <c r="J1208" i="4" s="1"/>
  <c r="K1208" i="4" s="1"/>
  <c r="J882" i="4"/>
  <c r="K882" i="4" s="1"/>
  <c r="L890" i="4"/>
  <c r="J890" i="4"/>
  <c r="K890" i="4" s="1"/>
  <c r="L746" i="4"/>
  <c r="J746" i="4"/>
  <c r="L937" i="4"/>
  <c r="J937" i="4"/>
  <c r="K937" i="4" s="1"/>
  <c r="L753" i="4"/>
  <c r="J753" i="4"/>
  <c r="K753" i="4" s="1"/>
  <c r="L848" i="4"/>
  <c r="J848" i="4"/>
  <c r="K848" i="4" s="1"/>
  <c r="L956" i="4"/>
  <c r="J956" i="4"/>
  <c r="K956" i="4" s="1"/>
  <c r="L683" i="4"/>
  <c r="L962" i="4"/>
  <c r="I1009" i="4" a="1"/>
  <c r="I1009" i="4" s="1"/>
  <c r="J1009" i="4" s="1"/>
  <c r="K1009" i="4" s="1"/>
  <c r="L883" i="4"/>
  <c r="J797" i="4"/>
  <c r="K797" i="4" s="1"/>
  <c r="L871" i="4"/>
  <c r="J871" i="4"/>
  <c r="K871" i="4" s="1"/>
  <c r="L799" i="4"/>
  <c r="I1250" i="4" a="1"/>
  <c r="I1250" i="4" s="1"/>
  <c r="J1250" i="4" s="1"/>
  <c r="K1250" i="4" s="1"/>
  <c r="L687" i="4"/>
  <c r="L801" i="4"/>
  <c r="L726" i="4"/>
  <c r="J726" i="4"/>
  <c r="K726" i="4" s="1"/>
  <c r="L702" i="4"/>
  <c r="J702" i="4"/>
  <c r="K702" i="4" s="1"/>
  <c r="L775" i="4"/>
  <c r="J775" i="4"/>
  <c r="K775" i="4" s="1"/>
  <c r="L679" i="4"/>
  <c r="J679" i="4"/>
  <c r="K679" i="4" s="1"/>
  <c r="L691" i="4"/>
  <c r="J691" i="4"/>
  <c r="K691" i="4" s="1"/>
  <c r="L770" i="4"/>
  <c r="J770" i="4"/>
  <c r="K770" i="4" s="1"/>
  <c r="L794" i="4"/>
  <c r="J794" i="4"/>
  <c r="L798" i="4"/>
  <c r="L751" i="4"/>
  <c r="L970" i="4"/>
  <c r="L735" i="4"/>
  <c r="L864" i="4"/>
  <c r="L742" i="4"/>
  <c r="L978" i="4"/>
  <c r="M561" i="4"/>
  <c r="I1061" i="4" a="1"/>
  <c r="I1061" i="4" s="1"/>
  <c r="J1061" i="4" s="1"/>
  <c r="K1061" i="4" s="1"/>
  <c r="I1304" i="4" a="1"/>
  <c r="I1304" i="4" s="1"/>
  <c r="J1304" i="4" s="1"/>
  <c r="K1304" i="4" s="1"/>
  <c r="I990" i="4" a="1"/>
  <c r="I990" i="4" s="1"/>
  <c r="J990" i="4" s="1"/>
  <c r="K990" i="4" s="1"/>
  <c r="L658" i="4"/>
  <c r="L888" i="4"/>
  <c r="I1063" i="4" a="1"/>
  <c r="I1063" i="4" s="1"/>
  <c r="J1063" i="4" s="1"/>
  <c r="K1063" i="4" s="1"/>
  <c r="I1085" i="4" a="1"/>
  <c r="I1085" i="4" s="1"/>
  <c r="J1085" i="4" s="1"/>
  <c r="K1085" i="4" s="1"/>
  <c r="L897" i="4"/>
  <c r="M382" i="4"/>
  <c r="I1273" i="4" a="1"/>
  <c r="I1273" i="4" s="1"/>
  <c r="J1273" i="4" s="1"/>
  <c r="K1273" i="4" s="1"/>
  <c r="I1302" i="4" a="1"/>
  <c r="I1302" i="4" s="1"/>
  <c r="J1302" i="4" s="1"/>
  <c r="K1302" i="4" s="1"/>
  <c r="I1295" i="4" a="1"/>
  <c r="I1295" i="4" s="1"/>
  <c r="J1295" i="4" s="1"/>
  <c r="K1295" i="4" s="1"/>
  <c r="I1257" i="4" a="1"/>
  <c r="I1257" i="4" s="1"/>
  <c r="J1257" i="4" s="1"/>
  <c r="K1257" i="4" s="1"/>
  <c r="I1282" i="4" a="1"/>
  <c r="I1282" i="4" s="1"/>
  <c r="J1282" i="4" s="1"/>
  <c r="K1282" i="4" s="1"/>
  <c r="I1120" i="4" a="1"/>
  <c r="I1120" i="4" s="1"/>
  <c r="J1120" i="4" s="1"/>
  <c r="K1120" i="4" s="1"/>
  <c r="I1123" i="4" a="1"/>
  <c r="I1123" i="4" s="1"/>
  <c r="J1123" i="4" s="1"/>
  <c r="K1123" i="4" s="1"/>
  <c r="L895" i="4"/>
  <c r="I1190" i="4" a="1"/>
  <c r="I1190" i="4" s="1"/>
  <c r="I1516" i="4" s="1" a="1"/>
  <c r="I1516" i="4" s="1"/>
  <c r="J1516" i="4" s="1"/>
  <c r="K1516" i="4" s="1"/>
  <c r="I1216" i="4" a="1"/>
  <c r="I1216" i="4" s="1"/>
  <c r="J1216" i="4" s="1"/>
  <c r="K1216" i="4" s="1"/>
  <c r="I1068" i="4" a="1"/>
  <c r="I1068" i="4" s="1"/>
  <c r="J1068" i="4" s="1"/>
  <c r="K1068" i="4" s="1"/>
  <c r="I1033" i="4" a="1"/>
  <c r="I1033" i="4" s="1"/>
  <c r="J1033" i="4" s="1"/>
  <c r="K1033" i="4" s="1"/>
  <c r="I1220" i="4" a="1"/>
  <c r="I1220" i="4" s="1"/>
  <c r="J1220" i="4" s="1"/>
  <c r="K1220" i="4" s="1"/>
  <c r="I991" i="4" a="1"/>
  <c r="I991" i="4" s="1"/>
  <c r="J991" i="4" s="1"/>
  <c r="K991" i="4" s="1"/>
  <c r="L891" i="4"/>
  <c r="I1122" i="4" a="1"/>
  <c r="I1122" i="4" s="1"/>
  <c r="J1122" i="4" s="1"/>
  <c r="K1122" i="4" s="1"/>
  <c r="I993" i="4" a="1"/>
  <c r="I993" i="4" s="1"/>
  <c r="J993" i="4" s="1"/>
  <c r="K993" i="4" s="1"/>
  <c r="I1126" i="4" a="1"/>
  <c r="I1126" i="4" s="1"/>
  <c r="J1126" i="4" s="1"/>
  <c r="K1126" i="4" s="1"/>
  <c r="I1307" i="4" a="1"/>
  <c r="I1307" i="4" s="1"/>
  <c r="J1307" i="4" s="1"/>
  <c r="I1133" i="4" a="1"/>
  <c r="I1133" i="4" s="1"/>
  <c r="J1133" i="4" s="1"/>
  <c r="K1133" i="4" s="1"/>
  <c r="I1000" i="4" a="1"/>
  <c r="I1000" i="4" s="1"/>
  <c r="J1000" i="4" s="1"/>
  <c r="K1000" i="4" s="1"/>
  <c r="I1150" i="4" a="1"/>
  <c r="I1150" i="4" s="1"/>
  <c r="J1150" i="4" s="1"/>
  <c r="K1150" i="4" s="1"/>
  <c r="I1125" i="4" a="1"/>
  <c r="I1125" i="4" s="1"/>
  <c r="J1125" i="4" s="1"/>
  <c r="K1125" i="4" s="1"/>
  <c r="I1138" i="4" a="1"/>
  <c r="I1138" i="4" s="1"/>
  <c r="J1138" i="4" s="1"/>
  <c r="K1138" i="4" s="1"/>
  <c r="I1077" i="4" a="1"/>
  <c r="I1077" i="4" s="1"/>
  <c r="J1077" i="4" s="1"/>
  <c r="K1077" i="4" s="1"/>
  <c r="L977" i="4"/>
  <c r="L695" i="4"/>
  <c r="I1246" i="4" a="1"/>
  <c r="I1246" i="4" s="1"/>
  <c r="L1246" i="4" s="1"/>
  <c r="I1289" i="4" a="1"/>
  <c r="I1289" i="4" s="1"/>
  <c r="J1289" i="4" s="1"/>
  <c r="K1289" i="4" s="1"/>
  <c r="L841" i="4"/>
  <c r="I1004" i="4" a="1"/>
  <c r="I1004" i="4" s="1"/>
  <c r="J1004" i="4" s="1"/>
  <c r="K1004" i="4" s="1"/>
  <c r="I1052" i="4" a="1"/>
  <c r="I1052" i="4" s="1"/>
  <c r="J1052" i="4" s="1"/>
  <c r="K1052" i="4" s="1"/>
  <c r="I1047" i="4" a="1"/>
  <c r="I1047" i="4" s="1"/>
  <c r="J1047" i="4" s="1"/>
  <c r="K1047" i="4" s="1"/>
  <c r="I1183" i="4" a="1"/>
  <c r="I1183" i="4" s="1"/>
  <c r="J1183" i="4" s="1"/>
  <c r="K1183" i="4" s="1"/>
  <c r="I1028" i="4" a="1"/>
  <c r="I1028" i="4" s="1"/>
  <c r="J1028" i="4" s="1"/>
  <c r="K1028" i="4" s="1"/>
  <c r="I1143" i="4" a="1"/>
  <c r="I1143" i="4" s="1"/>
  <c r="J1143" i="4" s="1"/>
  <c r="K1143" i="4" s="1"/>
  <c r="I1191" i="4" a="1"/>
  <c r="I1191" i="4" s="1"/>
  <c r="J1191" i="4" s="1"/>
  <c r="K1191" i="4" s="1"/>
  <c r="I1239" i="4" a="1"/>
  <c r="I1239" i="4" s="1"/>
  <c r="J1239" i="4" s="1"/>
  <c r="K1239" i="4" s="1"/>
  <c r="I1066" i="4" a="1"/>
  <c r="I1066" i="4" s="1"/>
  <c r="J1066" i="4" s="1"/>
  <c r="K1066" i="4" s="1"/>
  <c r="I1227" i="4" a="1"/>
  <c r="I1227" i="4" s="1"/>
  <c r="J1227" i="4" s="1"/>
  <c r="K1227" i="4" s="1"/>
  <c r="I1205" i="4" a="1"/>
  <c r="I1205" i="4" s="1"/>
  <c r="J1205" i="4" s="1"/>
  <c r="K1205" i="4" s="1"/>
  <c r="I1231" i="4" a="1"/>
  <c r="I1231" i="4" s="1"/>
  <c r="J1231" i="4" s="1"/>
  <c r="K1231" i="4" s="1"/>
  <c r="I1039" i="4" a="1"/>
  <c r="I1039" i="4" s="1"/>
  <c r="J1039" i="4" s="1"/>
  <c r="K1039" i="4" s="1"/>
  <c r="I1056" i="4" a="1"/>
  <c r="I1056" i="4" s="1"/>
  <c r="J1056" i="4" s="1"/>
  <c r="K1056" i="4" s="1"/>
  <c r="I1017" i="4" a="1"/>
  <c r="I1017" i="4" s="1"/>
  <c r="J1017" i="4" s="1"/>
  <c r="K1017" i="4" s="1"/>
  <c r="I1007" i="4" a="1"/>
  <c r="I1007" i="4" s="1"/>
  <c r="J1007" i="4" s="1"/>
  <c r="K1007" i="4" s="1"/>
  <c r="I1064" i="4" a="1"/>
  <c r="I1064" i="4" s="1"/>
  <c r="J1064" i="4" s="1"/>
  <c r="K1064" i="4" s="1"/>
  <c r="I1022" i="4" a="1"/>
  <c r="I1022" i="4" s="1"/>
  <c r="J1022" i="4" s="1"/>
  <c r="K1022" i="4" s="1"/>
  <c r="L703" i="4"/>
  <c r="L969" i="4"/>
  <c r="L856" i="4"/>
  <c r="L889" i="4"/>
  <c r="I1062" i="4" a="1"/>
  <c r="I1062" i="4" s="1"/>
  <c r="J1062" i="4" s="1"/>
  <c r="K1062" i="4" s="1"/>
  <c r="I1127" i="4" a="1"/>
  <c r="I1127" i="4" s="1"/>
  <c r="J1127" i="4" s="1"/>
  <c r="K1127" i="4" s="1"/>
  <c r="I1097" i="4" a="1"/>
  <c r="I1097" i="4" s="1"/>
  <c r="J1097" i="4" s="1"/>
  <c r="K1097" i="4" s="1"/>
  <c r="I1081" i="4" a="1"/>
  <c r="I1081" i="4" s="1"/>
  <c r="I1293" i="4" a="1"/>
  <c r="I1293" i="4" s="1"/>
  <c r="J1293" i="4" s="1"/>
  <c r="K1293" i="4" s="1"/>
  <c r="L719" i="4"/>
  <c r="I1263" i="4" a="1"/>
  <c r="I1263" i="4" s="1"/>
  <c r="J1263" i="4" s="1"/>
  <c r="K1263" i="4" s="1"/>
  <c r="I1023" i="4" a="1"/>
  <c r="I1023" i="4" s="1"/>
  <c r="J1023" i="4" s="1"/>
  <c r="K1023" i="4" s="1"/>
  <c r="L898" i="4"/>
  <c r="I1108" i="4" a="1"/>
  <c r="I1108" i="4" s="1"/>
  <c r="J1108" i="4" s="1"/>
  <c r="K1108" i="4" s="1"/>
  <c r="I1249" i="4" a="1"/>
  <c r="I1249" i="4" s="1"/>
  <c r="J1249" i="4" s="1"/>
  <c r="K1249" i="4" s="1"/>
  <c r="I1169" i="4" a="1"/>
  <c r="I1169" i="4" s="1"/>
  <c r="J1169" i="4" s="1"/>
  <c r="K1169" i="4" s="1"/>
  <c r="I1270" i="4" a="1"/>
  <c r="I1270" i="4" s="1"/>
  <c r="J1270" i="4" s="1"/>
  <c r="K1270" i="4" s="1"/>
  <c r="I1202" i="4" a="1"/>
  <c r="I1202" i="4" s="1"/>
  <c r="J1202" i="4" s="1"/>
  <c r="K1202" i="4" s="1"/>
  <c r="I1234" i="4" a="1"/>
  <c r="I1234" i="4" s="1"/>
  <c r="J1234" i="4" s="1"/>
  <c r="K1234" i="4" s="1"/>
  <c r="M908" i="4"/>
  <c r="I1014" i="4" a="1"/>
  <c r="I1014" i="4" s="1"/>
  <c r="J1014" i="4" s="1"/>
  <c r="K1014" i="4" s="1"/>
  <c r="I1198" i="4" a="1"/>
  <c r="I1198" i="4" s="1"/>
  <c r="J1198" i="4" s="1"/>
  <c r="K1198" i="4" s="1"/>
  <c r="I1117" i="4" a="1"/>
  <c r="I1117" i="4" s="1"/>
  <c r="J1117" i="4" s="1"/>
  <c r="K1117" i="4" s="1"/>
  <c r="I1065" i="4" a="1"/>
  <c r="I1065" i="4" s="1"/>
  <c r="J1065" i="4" s="1"/>
  <c r="K1065" i="4" s="1"/>
  <c r="I1305" i="4" a="1"/>
  <c r="I1305" i="4" s="1"/>
  <c r="J1305" i="4" s="1"/>
  <c r="K1305" i="4" s="1"/>
  <c r="L851" i="4"/>
  <c r="I1156" i="4" a="1"/>
  <c r="I1156" i="4" s="1"/>
  <c r="J1156" i="4" s="1"/>
  <c r="K1156" i="4" s="1"/>
  <c r="M830" i="4"/>
  <c r="I1101" i="4" a="1"/>
  <c r="I1101" i="4" s="1"/>
  <c r="J1101" i="4" s="1"/>
  <c r="K1101" i="4" s="1"/>
  <c r="I1005" i="4" a="1"/>
  <c r="I1005" i="4" s="1"/>
  <c r="J1005" i="4" s="1"/>
  <c r="K1005" i="4" s="1"/>
  <c r="I1145" i="4" a="1"/>
  <c r="I1145" i="4" s="1"/>
  <c r="J1145" i="4" s="1"/>
  <c r="K1145" i="4" s="1"/>
  <c r="L960" i="4"/>
  <c r="I1245" i="4" a="1"/>
  <c r="I1245" i="4" s="1"/>
  <c r="J1245" i="4" s="1"/>
  <c r="K1245" i="4" s="1"/>
  <c r="L843" i="4"/>
  <c r="L965" i="4"/>
  <c r="I1177" i="4" a="1"/>
  <c r="I1177" i="4" s="1"/>
  <c r="L1177" i="4" s="1"/>
  <c r="I1008" i="4" a="1"/>
  <c r="I1008" i="4" s="1"/>
  <c r="J1008" i="4" s="1"/>
  <c r="K1008" i="4" s="1"/>
  <c r="L924" i="4"/>
  <c r="L730" i="4"/>
  <c r="I1276" i="4" a="1"/>
  <c r="I1276" i="4" s="1"/>
  <c r="J1276" i="4" s="1"/>
  <c r="K1276" i="4" s="1"/>
  <c r="L899" i="4"/>
  <c r="I1189" i="4" a="1"/>
  <c r="I1189" i="4" s="1"/>
  <c r="J1189" i="4" s="1"/>
  <c r="K1189" i="4" s="1"/>
  <c r="I1018" i="4" a="1"/>
  <c r="I1018" i="4" s="1"/>
  <c r="J1018" i="4" s="1"/>
  <c r="K1018" i="4" s="1"/>
  <c r="I1224" i="4" a="1"/>
  <c r="I1224" i="4" s="1"/>
  <c r="J1224" i="4" s="1"/>
  <c r="K1224" i="4" s="1"/>
  <c r="L869" i="4"/>
  <c r="L865" i="4"/>
  <c r="L835" i="4"/>
  <c r="L825" i="4"/>
  <c r="I1011" i="4" a="1"/>
  <c r="I1011" i="4" s="1"/>
  <c r="J1011" i="4" s="1"/>
  <c r="K1011" i="4" s="1"/>
  <c r="I1041" i="4" a="1"/>
  <c r="I1041" i="4" s="1"/>
  <c r="J1041" i="4" s="1"/>
  <c r="K1041" i="4" s="1"/>
  <c r="I1219" i="4" a="1"/>
  <c r="I1219" i="4" s="1"/>
  <c r="J1219" i="4" s="1"/>
  <c r="K1219" i="4" s="1"/>
  <c r="I1115" i="4" a="1"/>
  <c r="I1115" i="4" s="1"/>
  <c r="J1115" i="4" s="1"/>
  <c r="K1115" i="4" s="1"/>
  <c r="I1109" i="4" a="1"/>
  <c r="I1109" i="4" s="1"/>
  <c r="J1109" i="4" s="1"/>
  <c r="K1109" i="4" s="1"/>
  <c r="I1137" i="4" a="1"/>
  <c r="I1137" i="4" s="1"/>
  <c r="J1137" i="4" s="1"/>
  <c r="K1137" i="4" s="1"/>
  <c r="M811" i="4"/>
  <c r="I1209" i="4" a="1"/>
  <c r="I1209" i="4" s="1"/>
  <c r="J1209" i="4" s="1"/>
  <c r="K1209" i="4" s="1"/>
  <c r="I1090" i="4" a="1"/>
  <c r="I1090" i="4" s="1"/>
  <c r="J1090" i="4" s="1"/>
  <c r="K1090" i="4" s="1"/>
  <c r="I1079" i="4" a="1"/>
  <c r="I1079" i="4" s="1"/>
  <c r="J1079" i="4" s="1"/>
  <c r="K1079" i="4" s="1"/>
  <c r="I1114" i="4" a="1"/>
  <c r="I1114" i="4" s="1"/>
  <c r="J1114" i="4" s="1"/>
  <c r="K1114" i="4" s="1"/>
  <c r="I1253" i="4" a="1"/>
  <c r="I1253" i="4" s="1"/>
  <c r="J1253" i="4" s="1"/>
  <c r="K1253" i="4" s="1"/>
  <c r="I1074" i="4" a="1"/>
  <c r="I1074" i="4" s="1"/>
  <c r="J1074" i="4" s="1"/>
  <c r="K1074" i="4" s="1"/>
  <c r="L777" i="4"/>
  <c r="L882" i="4"/>
  <c r="I1296" i="4" a="1"/>
  <c r="I1296" i="4" s="1"/>
  <c r="I1058" i="4" a="1"/>
  <c r="I1058" i="4" s="1"/>
  <c r="J1058" i="4" s="1"/>
  <c r="K1058" i="4" s="1"/>
  <c r="L690" i="4"/>
  <c r="L737" i="4"/>
  <c r="I1174" i="4" a="1"/>
  <c r="I1174" i="4" s="1"/>
  <c r="J1174" i="4" s="1"/>
  <c r="K1174" i="4" s="1"/>
  <c r="I1034" i="4" a="1"/>
  <c r="I1034" i="4" s="1"/>
  <c r="J1034" i="4" s="1"/>
  <c r="K1034" i="4" s="1"/>
  <c r="I1096" i="4" a="1"/>
  <c r="I1096" i="4" s="1"/>
  <c r="J1096" i="4" s="1"/>
  <c r="K1096" i="4" s="1"/>
  <c r="I1141" i="4" a="1"/>
  <c r="I1141" i="4" s="1"/>
  <c r="J1141" i="4" s="1"/>
  <c r="K1141" i="4" s="1"/>
  <c r="I1197" i="4" a="1"/>
  <c r="I1197" i="4" s="1"/>
  <c r="J1197" i="4" s="1"/>
  <c r="K1197" i="4" s="1"/>
  <c r="I1265" i="4" a="1"/>
  <c r="I1265" i="4" s="1"/>
  <c r="J1265" i="4" s="1"/>
  <c r="K1265" i="4" s="1"/>
  <c r="I1072" i="4" a="1"/>
  <c r="I1072" i="4" s="1"/>
  <c r="J1072" i="4" s="1"/>
  <c r="K1072" i="4" s="1"/>
  <c r="I1275" i="4" a="1"/>
  <c r="I1275" i="4" s="1"/>
  <c r="J1275" i="4" s="1"/>
  <c r="K1275" i="4" s="1"/>
  <c r="I1279" i="4" a="1"/>
  <c r="I1279" i="4" s="1"/>
  <c r="J1279" i="4" s="1"/>
  <c r="K1279" i="4" s="1"/>
  <c r="I1073" i="4" a="1"/>
  <c r="I1073" i="4" s="1"/>
  <c r="J1073" i="4" s="1"/>
  <c r="K1073" i="4" s="1"/>
  <c r="I1207" i="4" a="1"/>
  <c r="I1207" i="4" s="1"/>
  <c r="J1207" i="4" s="1"/>
  <c r="K1207" i="4" s="1"/>
  <c r="I1154" i="4" a="1"/>
  <c r="I1154" i="4" s="1"/>
  <c r="J1154" i="4" s="1"/>
  <c r="K1154" i="4" s="1"/>
  <c r="I1059" i="4" a="1"/>
  <c r="I1059" i="4" s="1"/>
  <c r="J1059" i="4" s="1"/>
  <c r="K1059" i="4" s="1"/>
  <c r="I1071" i="4" a="1"/>
  <c r="I1071" i="4" s="1"/>
  <c r="J1071" i="4" s="1"/>
  <c r="K1071" i="4" s="1"/>
  <c r="I1285" i="4" a="1"/>
  <c r="I1285" i="4" s="1"/>
  <c r="J1285" i="4" s="1"/>
  <c r="K1285" i="4" s="1"/>
  <c r="L831" i="4"/>
  <c r="I1217" i="4" a="1"/>
  <c r="I1217" i="4" s="1"/>
  <c r="I1543" i="4" s="1" a="1"/>
  <c r="I1543" i="4" s="1"/>
  <c r="J1543" i="4" s="1"/>
  <c r="K1543" i="4" s="1"/>
  <c r="L830" i="4"/>
  <c r="L759" i="4"/>
  <c r="L665" i="4"/>
  <c r="L697" i="4"/>
  <c r="L713" i="4"/>
  <c r="I1037" i="4" a="1"/>
  <c r="I1037" i="4" s="1"/>
  <c r="J1037" i="4" s="1"/>
  <c r="K1037" i="4" s="1"/>
  <c r="M334" i="4"/>
  <c r="M422" i="4"/>
  <c r="L715" i="4"/>
  <c r="L732" i="4"/>
  <c r="L678" i="4"/>
  <c r="I1223" i="4" a="1"/>
  <c r="I1223" i="4" s="1"/>
  <c r="J1223" i="4" s="1"/>
  <c r="K1223" i="4" s="1"/>
  <c r="M414" i="4"/>
  <c r="L921" i="4"/>
  <c r="I1247" i="4" a="1"/>
  <c r="I1247" i="4" s="1"/>
  <c r="J1247" i="4" s="1"/>
  <c r="K1247" i="4" s="1"/>
  <c r="M487" i="4"/>
  <c r="M345" i="4"/>
  <c r="M590" i="4"/>
  <c r="M857" i="4"/>
  <c r="M401" i="4"/>
  <c r="M343" i="4"/>
  <c r="M532" i="4"/>
  <c r="M528" i="4"/>
  <c r="M524" i="4"/>
  <c r="M391" i="4"/>
  <c r="M646" i="4"/>
  <c r="M525" i="4"/>
  <c r="I1188" i="4" a="1"/>
  <c r="I1188" i="4" s="1"/>
  <c r="J1188" i="4" s="1"/>
  <c r="K1188" i="4" s="1"/>
  <c r="L862" i="4"/>
  <c r="M355" i="4"/>
  <c r="M463" i="4"/>
  <c r="I1136" i="4" a="1"/>
  <c r="I1136" i="4" s="1"/>
  <c r="J1136" i="4" s="1"/>
  <c r="K1136" i="4" s="1"/>
  <c r="L810" i="4"/>
  <c r="I1019" i="4" a="1"/>
  <c r="I1019" i="4" s="1"/>
  <c r="J1019" i="4" s="1"/>
  <c r="K1019" i="4" s="1"/>
  <c r="L693" i="4"/>
  <c r="M637" i="4"/>
  <c r="M667" i="4"/>
  <c r="M960" i="4"/>
  <c r="I1184" i="4" a="1"/>
  <c r="I1184" i="4" s="1"/>
  <c r="J1184" i="4" s="1"/>
  <c r="K1184" i="4" s="1"/>
  <c r="L858" i="4"/>
  <c r="M933" i="4"/>
  <c r="M404" i="4"/>
  <c r="M392" i="4"/>
  <c r="M596" i="4"/>
  <c r="M593" i="4"/>
  <c r="I1287" i="4" a="1"/>
  <c r="I1287" i="4" s="1"/>
  <c r="J1287" i="4" s="1"/>
  <c r="K1287" i="4" s="1"/>
  <c r="L961" i="4"/>
  <c r="M903" i="4"/>
  <c r="M541" i="4"/>
  <c r="M491" i="4"/>
  <c r="M476" i="4"/>
  <c r="M819" i="4"/>
  <c r="M610" i="4"/>
  <c r="I1211" i="4" a="1"/>
  <c r="I1211" i="4" s="1"/>
  <c r="J1211" i="4" s="1"/>
  <c r="K1211" i="4" s="1"/>
  <c r="L885" i="4"/>
  <c r="M427" i="4"/>
  <c r="M601" i="4"/>
  <c r="M333" i="4"/>
  <c r="M629" i="4"/>
  <c r="I1086" i="4" a="1"/>
  <c r="I1086" i="4" s="1"/>
  <c r="J1086" i="4" s="1"/>
  <c r="K1086" i="4" s="1"/>
  <c r="L760" i="4"/>
  <c r="M730" i="4"/>
  <c r="M436" i="4"/>
  <c r="M494" i="4"/>
  <c r="M644" i="4"/>
  <c r="M815" i="4"/>
  <c r="M415" i="4"/>
  <c r="M457" i="4"/>
  <c r="I1148" i="4" a="1"/>
  <c r="I1148" i="4" s="1"/>
  <c r="J1148" i="4" s="1"/>
  <c r="K1148" i="4" s="1"/>
  <c r="L822" i="4"/>
  <c r="M533" i="4"/>
  <c r="M758" i="4"/>
  <c r="M977" i="4"/>
  <c r="I1170" i="4" a="1"/>
  <c r="I1170" i="4" s="1"/>
  <c r="J1170" i="4" s="1"/>
  <c r="K1170" i="4" s="1"/>
  <c r="L844" i="4"/>
  <c r="M599" i="4"/>
  <c r="M437" i="4"/>
  <c r="M697" i="4"/>
  <c r="M920" i="4"/>
  <c r="M458" i="4"/>
  <c r="M502" i="4"/>
  <c r="M891" i="4"/>
  <c r="M865" i="4"/>
  <c r="M600" i="4"/>
  <c r="M366" i="4"/>
  <c r="M513" i="4"/>
  <c r="I1003" i="4" a="1"/>
  <c r="I1003" i="4" s="1"/>
  <c r="J1003" i="4" s="1"/>
  <c r="K1003" i="4" s="1"/>
  <c r="L677" i="4"/>
  <c r="L805" i="4"/>
  <c r="I1131" i="4" a="1"/>
  <c r="I1131" i="4" s="1"/>
  <c r="J1131" i="4" s="1"/>
  <c r="K1131" i="4" s="1"/>
  <c r="I1212" i="4" a="1"/>
  <c r="I1212" i="4" s="1"/>
  <c r="J1212" i="4" s="1"/>
  <c r="K1212" i="4" s="1"/>
  <c r="L886" i="4"/>
  <c r="I1031" i="4" a="1"/>
  <c r="I1031" i="4" s="1"/>
  <c r="J1031" i="4" s="1"/>
  <c r="K1031" i="4" s="1"/>
  <c r="I1162" i="4" a="1"/>
  <c r="I1162" i="4" s="1"/>
  <c r="J1162" i="4" s="1"/>
  <c r="K1162" i="4" s="1"/>
  <c r="M552" i="4"/>
  <c r="M583" i="4"/>
  <c r="M888" i="4"/>
  <c r="I1036" i="4" a="1"/>
  <c r="I1036" i="4" s="1"/>
  <c r="J1036" i="4" s="1"/>
  <c r="K1036" i="4" s="1"/>
  <c r="L710" i="4"/>
  <c r="M428" i="4"/>
  <c r="L1084" i="4"/>
  <c r="I1410" i="4" a="1"/>
  <c r="I1410" i="4" s="1"/>
  <c r="J1410" i="4" s="1"/>
  <c r="K1410" i="4" s="1"/>
  <c r="M380" i="4"/>
  <c r="M340" i="4"/>
  <c r="M542" i="4"/>
  <c r="M972" i="4"/>
  <c r="L790" i="4"/>
  <c r="I1116" i="4" a="1"/>
  <c r="I1116" i="4" s="1"/>
  <c r="J1116" i="4" s="1"/>
  <c r="K1116" i="4" s="1"/>
  <c r="M360" i="4"/>
  <c r="L784" i="4"/>
  <c r="I1110" i="4" a="1"/>
  <c r="I1110" i="4" s="1"/>
  <c r="J1110" i="4" s="1"/>
  <c r="K1110" i="4" s="1"/>
  <c r="M539" i="4"/>
  <c r="I1252" i="4" a="1"/>
  <c r="I1252" i="4" s="1"/>
  <c r="J1252" i="4" s="1"/>
  <c r="K1252" i="4" s="1"/>
  <c r="L926" i="4"/>
  <c r="M351" i="4"/>
  <c r="M479" i="4"/>
  <c r="M640" i="4"/>
  <c r="M845" i="4"/>
  <c r="M707" i="4"/>
  <c r="I996" i="4" a="1"/>
  <c r="I996" i="4" s="1"/>
  <c r="J996" i="4" s="1"/>
  <c r="K996" i="4" s="1"/>
  <c r="L670" i="4"/>
  <c r="I1104" i="4" a="1"/>
  <c r="I1104" i="4" s="1"/>
  <c r="J1104" i="4" s="1"/>
  <c r="K1104" i="4" s="1"/>
  <c r="L778" i="4"/>
  <c r="M419" i="4"/>
  <c r="M579" i="4"/>
  <c r="M379" i="4"/>
  <c r="M580" i="4"/>
  <c r="M638" i="4"/>
  <c r="M765" i="4"/>
  <c r="M731" i="4"/>
  <c r="M775" i="4"/>
  <c r="M649" i="4"/>
  <c r="M514" i="4"/>
  <c r="M632" i="4"/>
  <c r="M842" i="4"/>
  <c r="M678" i="4"/>
  <c r="I1146" i="4" a="1"/>
  <c r="I1146" i="4" s="1"/>
  <c r="J1146" i="4" s="1"/>
  <c r="K1146" i="4" s="1"/>
  <c r="L820" i="4"/>
  <c r="L757" i="4"/>
  <c r="I1083" i="4" a="1"/>
  <c r="I1083" i="4" s="1"/>
  <c r="J1083" i="4" s="1"/>
  <c r="K1083" i="4" s="1"/>
  <c r="M506" i="4"/>
  <c r="M692" i="4"/>
  <c r="M450" i="4"/>
  <c r="M594" i="4"/>
  <c r="M668" i="4"/>
  <c r="M403" i="4"/>
  <c r="M672" i="4"/>
  <c r="M918" i="4"/>
  <c r="M341" i="4"/>
  <c r="M548" i="4"/>
  <c r="M595" i="4"/>
  <c r="M919" i="4"/>
  <c r="L936" i="4"/>
  <c r="I1262" i="4" a="1"/>
  <c r="I1262" i="4" s="1"/>
  <c r="J1262" i="4" s="1"/>
  <c r="K1262" i="4" s="1"/>
  <c r="M409" i="4"/>
  <c r="M965" i="4"/>
  <c r="M567" i="4"/>
  <c r="M682" i="4"/>
  <c r="L661" i="4"/>
  <c r="I987" i="4" a="1"/>
  <c r="I987" i="4" s="1"/>
  <c r="J987" i="4" s="1"/>
  <c r="K987" i="4" s="1"/>
  <c r="M647" i="4"/>
  <c r="M586" i="4"/>
  <c r="I1088" i="4" a="1"/>
  <c r="I1088" i="4" s="1"/>
  <c r="J1088" i="4" s="1"/>
  <c r="K1088" i="4" s="1"/>
  <c r="L762" i="4"/>
  <c r="M481" i="4"/>
  <c r="L781" i="4"/>
  <c r="I1107" i="4" a="1"/>
  <c r="I1107" i="4" s="1"/>
  <c r="J1107" i="4" s="1"/>
  <c r="K1107" i="4" s="1"/>
  <c r="M736" i="4"/>
  <c r="M812" i="4"/>
  <c r="I1080" i="4" a="1"/>
  <c r="I1080" i="4" s="1"/>
  <c r="J1080" i="4" s="1"/>
  <c r="K1080" i="4" s="1"/>
  <c r="L754" i="4"/>
  <c r="M475" i="4"/>
  <c r="M431" i="4"/>
  <c r="M890" i="4"/>
  <c r="M971" i="4"/>
  <c r="L706" i="4"/>
  <c r="I1032" i="4" a="1"/>
  <c r="I1032" i="4" s="1"/>
  <c r="J1032" i="4" s="1"/>
  <c r="K1032" i="4" s="1"/>
  <c r="L793" i="4"/>
  <c r="I1119" i="4" a="1"/>
  <c r="I1119" i="4" s="1"/>
  <c r="J1119" i="4" s="1"/>
  <c r="K1119" i="4" s="1"/>
  <c r="M485" i="4"/>
  <c r="M771" i="4"/>
  <c r="M879" i="4"/>
  <c r="I1012" i="4" a="1"/>
  <c r="I1012" i="4" s="1"/>
  <c r="J1012" i="4" s="1"/>
  <c r="K1012" i="4" s="1"/>
  <c r="L686" i="4"/>
  <c r="M357" i="4"/>
  <c r="M715" i="4"/>
  <c r="M555" i="4"/>
  <c r="M468" i="4"/>
  <c r="M853" i="4"/>
  <c r="M719" i="4"/>
  <c r="M897" i="4"/>
  <c r="M543" i="4"/>
  <c r="L964" i="4"/>
  <c r="I1290" i="4" a="1"/>
  <c r="I1290" i="4" s="1"/>
  <c r="J1290" i="4" s="1"/>
  <c r="K1290" i="4" s="1"/>
  <c r="I1546" i="4" a="1"/>
  <c r="I1546" i="4" s="1"/>
  <c r="J1546" i="4" s="1"/>
  <c r="K1546" i="4" s="1"/>
  <c r="M764" i="4"/>
  <c r="L994" i="4"/>
  <c r="I1320" i="4" a="1"/>
  <c r="I1320" i="4" s="1"/>
  <c r="J1320" i="4" s="1"/>
  <c r="K1320" i="4" s="1"/>
  <c r="M738" i="4"/>
  <c r="M412" i="4"/>
  <c r="M330" i="4"/>
  <c r="M461" i="4"/>
  <c r="I1617" i="4" a="1"/>
  <c r="I1617" i="4" s="1"/>
  <c r="J1617" i="4" s="1"/>
  <c r="K1617" i="4" s="1"/>
  <c r="M809" i="4"/>
  <c r="I1284" i="4" a="1"/>
  <c r="I1284" i="4" s="1"/>
  <c r="J1284" i="4" s="1"/>
  <c r="K1284" i="4" s="1"/>
  <c r="L958" i="4"/>
  <c r="M721" i="4"/>
  <c r="L1268" i="4"/>
  <c r="I1594" i="4" a="1"/>
  <c r="I1594" i="4" s="1"/>
  <c r="J1594" i="4" s="1"/>
  <c r="K1594" i="4" s="1"/>
  <c r="M899" i="4"/>
  <c r="M455" i="4"/>
  <c r="L832" i="4"/>
  <c r="I1158" i="4" a="1"/>
  <c r="I1158" i="4" s="1"/>
  <c r="J1158" i="4" s="1"/>
  <c r="K1158" i="4" s="1"/>
  <c r="L945" i="4"/>
  <c r="I1271" i="4" a="1"/>
  <c r="I1271" i="4" s="1"/>
  <c r="J1271" i="4" s="1"/>
  <c r="K1271" i="4" s="1"/>
  <c r="M652" i="4"/>
  <c r="I1087" i="4" a="1"/>
  <c r="I1087" i="4" s="1"/>
  <c r="J1087" i="4" s="1"/>
  <c r="K1087" i="4" s="1"/>
  <c r="L761" i="4"/>
  <c r="M467" i="4"/>
  <c r="M456" i="4"/>
  <c r="M537" i="4"/>
  <c r="I1194" i="4" a="1"/>
  <c r="I1194" i="4" s="1"/>
  <c r="J1194" i="4" s="1"/>
  <c r="K1194" i="4" s="1"/>
  <c r="L868" i="4"/>
  <c r="M695" i="4"/>
  <c r="M388" i="4"/>
  <c r="M582" i="4"/>
  <c r="M544" i="4"/>
  <c r="M546" i="4"/>
  <c r="I1292" i="4" a="1"/>
  <c r="I1292" i="4" s="1"/>
  <c r="J1292" i="4" s="1"/>
  <c r="K1292" i="4" s="1"/>
  <c r="L966" i="4"/>
  <c r="M751" i="4"/>
  <c r="M442" i="4"/>
  <c r="I1232" i="4" a="1"/>
  <c r="I1232" i="4" s="1"/>
  <c r="J1232" i="4" s="1"/>
  <c r="K1232" i="4" s="1"/>
  <c r="L906" i="4"/>
  <c r="M737" i="4"/>
  <c r="M894" i="4"/>
  <c r="I1383" i="4" a="1"/>
  <c r="I1383" i="4" s="1"/>
  <c r="J1383" i="4" s="1"/>
  <c r="K1383" i="4" s="1"/>
  <c r="L1057" i="4"/>
  <c r="M559" i="4"/>
  <c r="M407" i="4"/>
  <c r="M508" i="4"/>
  <c r="M606" i="4"/>
  <c r="M617" i="4"/>
  <c r="M611" i="4"/>
  <c r="L1244" i="4"/>
  <c r="I1570" i="4" a="1"/>
  <c r="I1570" i="4" s="1"/>
  <c r="J1570" i="4" s="1"/>
  <c r="K1570" i="4" s="1"/>
  <c r="I1160" i="4" a="1"/>
  <c r="I1160" i="4" s="1"/>
  <c r="J1160" i="4" s="1"/>
  <c r="K1160" i="4" s="1"/>
  <c r="L834" i="4"/>
  <c r="I1166" i="4" a="1"/>
  <c r="I1166" i="4" s="1"/>
  <c r="J1166" i="4" s="1"/>
  <c r="K1166" i="4" s="1"/>
  <c r="L840" i="4"/>
  <c r="I1499" i="4" a="1"/>
  <c r="I1499" i="4" s="1"/>
  <c r="J1499" i="4" s="1"/>
  <c r="K1499" i="4" s="1"/>
  <c r="L1173" i="4"/>
  <c r="M969" i="4"/>
  <c r="M875" i="4"/>
  <c r="M335" i="4"/>
  <c r="M381" i="4"/>
  <c r="M864" i="4"/>
  <c r="M413" i="4"/>
  <c r="M545" i="4"/>
  <c r="M534" i="4"/>
  <c r="M949" i="4"/>
  <c r="M848" i="4"/>
  <c r="M509" i="4"/>
  <c r="M405" i="4"/>
  <c r="M655" i="4"/>
  <c r="M441" i="4"/>
  <c r="I1200" i="4" a="1"/>
  <c r="I1200" i="4" s="1"/>
  <c r="J1200" i="4" s="1"/>
  <c r="K1200" i="4" s="1"/>
  <c r="M449" i="4"/>
  <c r="M365" i="4"/>
  <c r="M648" i="4"/>
  <c r="M573" i="4"/>
  <c r="M791" i="4"/>
  <c r="M818" i="4"/>
  <c r="M410" i="4"/>
  <c r="M393" i="4"/>
  <c r="M633" i="4"/>
  <c r="M626" i="4"/>
  <c r="M847" i="4"/>
  <c r="M489" i="4"/>
  <c r="I1237" i="4" a="1"/>
  <c r="I1237" i="4" s="1"/>
  <c r="J1237" i="4" s="1"/>
  <c r="K1237" i="4" s="1"/>
  <c r="L911" i="4"/>
  <c r="M942" i="4"/>
  <c r="L1225" i="4"/>
  <c r="M628" i="4"/>
  <c r="M660" i="4"/>
  <c r="M747" i="4"/>
  <c r="M683" i="4"/>
  <c r="M930" i="4"/>
  <c r="M619" i="4"/>
  <c r="M732" i="4"/>
  <c r="M435" i="4"/>
  <c r="M444" i="4"/>
  <c r="M605" i="4"/>
  <c r="M980" i="4"/>
  <c r="M493" i="4"/>
  <c r="M473" i="4"/>
  <c r="M713" i="4"/>
  <c r="M362" i="4"/>
  <c r="M701" i="4"/>
  <c r="M798" i="4"/>
  <c r="M963" i="4"/>
  <c r="M825" i="4"/>
  <c r="M727" i="4"/>
  <c r="M970" i="4"/>
  <c r="I1323" i="4" a="1"/>
  <c r="I1323" i="4" s="1"/>
  <c r="J1323" i="4" s="1"/>
  <c r="K1323" i="4" s="1"/>
  <c r="L997" i="4"/>
  <c r="M895" i="4"/>
  <c r="M735" i="4"/>
  <c r="M390" i="4"/>
  <c r="M526" i="4"/>
  <c r="M878" i="4"/>
  <c r="M676" i="4"/>
  <c r="M733" i="4"/>
  <c r="M337" i="4"/>
  <c r="M394" i="4"/>
  <c r="I1139" i="4" a="1"/>
  <c r="I1139" i="4" s="1"/>
  <c r="J1139" i="4" s="1"/>
  <c r="K1139" i="4" s="1"/>
  <c r="L813" i="4"/>
  <c r="M664" i="4"/>
  <c r="M566" i="4"/>
  <c r="I1458" i="4" a="1"/>
  <c r="I1458" i="4" s="1"/>
  <c r="J1458" i="4" s="1"/>
  <c r="K1458" i="4" s="1"/>
  <c r="L716" i="4"/>
  <c r="I1042" i="4" a="1"/>
  <c r="I1042" i="4" s="1"/>
  <c r="J1042" i="4" s="1"/>
  <c r="K1042" i="4" s="1"/>
  <c r="M568" i="4"/>
  <c r="I1076" i="4" a="1"/>
  <c r="I1076" i="4" s="1"/>
  <c r="J1076" i="4" s="1"/>
  <c r="K1076" i="4" s="1"/>
  <c r="L750" i="4"/>
  <c r="M636" i="4"/>
  <c r="M553" i="4"/>
  <c r="M681" i="4"/>
  <c r="I1530" i="4" a="1"/>
  <c r="I1530" i="4" s="1"/>
  <c r="J1530" i="4" s="1"/>
  <c r="K1530" i="4" s="1"/>
  <c r="M674" i="4"/>
  <c r="M440" i="4"/>
  <c r="M377" i="4"/>
  <c r="M372" i="4"/>
  <c r="M538" i="4"/>
  <c r="L1002" i="4"/>
  <c r="M690" i="4"/>
  <c r="L773" i="4"/>
  <c r="I1099" i="4" a="1"/>
  <c r="I1099" i="4" s="1"/>
  <c r="J1099" i="4" s="1"/>
  <c r="K1099" i="4" s="1"/>
  <c r="M708" i="4"/>
  <c r="M843" i="4"/>
  <c r="L1135" i="4"/>
  <c r="I1461" i="4" a="1"/>
  <c r="I1461" i="4" s="1"/>
  <c r="J1461" i="4" s="1"/>
  <c r="K1461" i="4" s="1"/>
  <c r="M872" i="4"/>
  <c r="I1527" i="4" a="1"/>
  <c r="I1527" i="4" s="1"/>
  <c r="J1527" i="4" s="1"/>
  <c r="K1527" i="4" s="1"/>
  <c r="L1201" i="4"/>
  <c r="M612" i="4"/>
  <c r="M740" i="4"/>
  <c r="M788" i="4"/>
  <c r="M889" i="4"/>
  <c r="M550" i="4"/>
  <c r="M602" i="4"/>
  <c r="L849" i="4"/>
  <c r="I1175" i="4" a="1"/>
  <c r="I1175" i="4" s="1"/>
  <c r="J1175" i="4" s="1"/>
  <c r="K1175" i="4" s="1"/>
  <c r="M955" i="4"/>
  <c r="I1015" i="4" a="1"/>
  <c r="I1015" i="4" s="1"/>
  <c r="J1015" i="4" s="1"/>
  <c r="K1015" i="4" s="1"/>
  <c r="L689" i="4"/>
  <c r="M556" i="4"/>
  <c r="M356" i="4"/>
  <c r="M438" i="4"/>
  <c r="L860" i="4"/>
  <c r="I1186" i="4" a="1"/>
  <c r="I1186" i="4" s="1"/>
  <c r="J1186" i="4" s="1"/>
  <c r="K1186" i="4" s="1"/>
  <c r="M718" i="4"/>
  <c r="M801" i="4"/>
  <c r="M913" i="4"/>
  <c r="M462" i="4"/>
  <c r="M585" i="4"/>
  <c r="M358" i="4"/>
  <c r="M469" i="4"/>
  <c r="M446" i="4"/>
  <c r="I1196" i="4" a="1"/>
  <c r="I1196" i="4" s="1"/>
  <c r="J1196" i="4" s="1"/>
  <c r="K1196" i="4" s="1"/>
  <c r="L870" i="4"/>
  <c r="M711" i="4"/>
  <c r="M498" i="4"/>
  <c r="M618" i="4"/>
  <c r="M835" i="4"/>
  <c r="I1155" i="4" a="1"/>
  <c r="I1155" i="4" s="1"/>
  <c r="J1155" i="4" s="1"/>
  <c r="K1155" i="4" s="1"/>
  <c r="L768" i="4"/>
  <c r="I1094" i="4" a="1"/>
  <c r="I1094" i="4" s="1"/>
  <c r="J1094" i="4" s="1"/>
  <c r="K1094" i="4" s="1"/>
  <c r="L1151" i="4"/>
  <c r="I1477" i="4" a="1"/>
  <c r="I1477" i="4" s="1"/>
  <c r="J1477" i="4" s="1"/>
  <c r="K1477" i="4" s="1"/>
  <c r="I1555" i="4" a="1"/>
  <c r="I1555" i="4" s="1"/>
  <c r="J1555" i="4" s="1"/>
  <c r="K1555" i="4" s="1"/>
  <c r="L1229" i="4"/>
  <c r="M451" i="4"/>
  <c r="I1218" i="4" a="1"/>
  <c r="I1218" i="4" s="1"/>
  <c r="J1218" i="4" s="1"/>
  <c r="K1218" i="4" s="1"/>
  <c r="L892" i="4"/>
  <c r="I1342" i="4" a="1"/>
  <c r="I1342" i="4" s="1"/>
  <c r="J1342" i="4" s="1"/>
  <c r="K1342" i="4" s="1"/>
  <c r="M416" i="4"/>
  <c r="M424" i="4"/>
  <c r="M783" i="4"/>
  <c r="M772" i="4"/>
  <c r="L1221" i="4"/>
  <c r="M447" i="4"/>
  <c r="I1300" i="4" a="1"/>
  <c r="I1300" i="4" s="1"/>
  <c r="J1300" i="4" s="1"/>
  <c r="K1300" i="4" s="1"/>
  <c r="L974" i="4"/>
  <c r="L1144" i="4"/>
  <c r="I1470" i="4" a="1"/>
  <c r="I1470" i="4" s="1"/>
  <c r="J1470" i="4" s="1"/>
  <c r="K1470" i="4" s="1"/>
  <c r="M562" i="4"/>
  <c r="M432" i="4"/>
  <c r="L952" i="4"/>
  <c r="I1278" i="4" a="1"/>
  <c r="I1278" i="4" s="1"/>
  <c r="J1278" i="4" s="1"/>
  <c r="K1278" i="4" s="1"/>
  <c r="M540" i="4"/>
  <c r="M466" i="4"/>
  <c r="I1100" i="4" a="1"/>
  <c r="I1100" i="4" s="1"/>
  <c r="J1100" i="4" s="1"/>
  <c r="K1100" i="4" s="1"/>
  <c r="L774" i="4"/>
  <c r="M430" i="4"/>
  <c r="M856" i="4"/>
  <c r="I1283" i="4" a="1"/>
  <c r="I1283" i="4" s="1"/>
  <c r="J1283" i="4" s="1"/>
  <c r="K1283" i="4" s="1"/>
  <c r="M645" i="4"/>
  <c r="M854" i="4"/>
  <c r="I1627" i="4" a="1"/>
  <c r="I1627" i="4" s="1"/>
  <c r="J1627" i="4" s="1"/>
  <c r="K1627" i="4" s="1"/>
  <c r="L1301" i="4"/>
  <c r="I1254" i="4" a="1"/>
  <c r="I1254" i="4" s="1"/>
  <c r="J1254" i="4" s="1"/>
  <c r="K1254" i="4" s="1"/>
  <c r="M523" i="4"/>
  <c r="M923" i="4"/>
  <c r="M363" i="4"/>
  <c r="L833" i="4"/>
  <c r="M665" i="4"/>
  <c r="L1044" i="4"/>
  <c r="I1370" i="4" a="1"/>
  <c r="I1370" i="4" s="1"/>
  <c r="J1370" i="4" s="1"/>
  <c r="K1370" i="4" s="1"/>
  <c r="M374" i="4"/>
  <c r="M420" i="4"/>
  <c r="M592" i="4"/>
  <c r="M742" i="4"/>
  <c r="M953" i="4"/>
  <c r="M650" i="4"/>
  <c r="L684" i="4"/>
  <c r="I1010" i="4" a="1"/>
  <c r="I1010" i="4" s="1"/>
  <c r="J1010" i="4" s="1"/>
  <c r="K1010" i="4" s="1"/>
  <c r="M454" i="4"/>
  <c r="M369" i="4"/>
  <c r="M598" i="4"/>
  <c r="M402" i="4"/>
  <c r="M503" i="4"/>
  <c r="M577" i="4"/>
  <c r="M641" i="4"/>
  <c r="I1379" i="4" a="1"/>
  <c r="I1379" i="4" s="1"/>
  <c r="J1379" i="4" s="1"/>
  <c r="K1379" i="4" s="1"/>
  <c r="L1053" i="4"/>
  <c r="M931" i="4"/>
  <c r="I1267" i="4" a="1"/>
  <c r="I1267" i="4" s="1"/>
  <c r="J1267" i="4" s="1"/>
  <c r="K1267" i="4" s="1"/>
  <c r="L941" i="4"/>
  <c r="M625" i="4"/>
  <c r="M631" i="4"/>
  <c r="M950" i="4"/>
  <c r="M477" i="4"/>
  <c r="M490" i="4"/>
  <c r="M776" i="4"/>
  <c r="M817" i="4"/>
  <c r="I1607" i="4" a="1"/>
  <c r="I1607" i="4" s="1"/>
  <c r="J1607" i="4" s="1"/>
  <c r="K1607" i="4" s="1"/>
  <c r="M471" i="4"/>
  <c r="M507" i="4"/>
  <c r="L1213" i="4"/>
  <c r="L1068" i="4"/>
  <c r="I1394" i="4" a="1"/>
  <c r="I1394" i="4" s="1"/>
  <c r="J1394" i="4" s="1"/>
  <c r="K1394" i="4" s="1"/>
  <c r="M795" i="4"/>
  <c r="M554" i="4"/>
  <c r="M608" i="4"/>
  <c r="M630" i="4"/>
  <c r="M386" i="4"/>
  <c r="M954" i="4"/>
  <c r="L1161" i="4"/>
  <c r="I1487" i="4" a="1"/>
  <c r="I1487" i="4" s="1"/>
  <c r="J1487" i="4" s="1"/>
  <c r="K1487" i="4" s="1"/>
  <c r="M578" i="4"/>
  <c r="M516" i="4"/>
  <c r="M978" i="4"/>
  <c r="L990" i="4"/>
  <c r="M893" i="4"/>
  <c r="M907" i="4"/>
  <c r="I1092" i="4" a="1"/>
  <c r="I1092" i="4" s="1"/>
  <c r="J1092" i="4" s="1"/>
  <c r="K1092" i="4" s="1"/>
  <c r="L766" i="4"/>
  <c r="M613" i="4"/>
  <c r="L698" i="4"/>
  <c r="I1024" i="4" a="1"/>
  <c r="I1024" i="4" s="1"/>
  <c r="J1024" i="4" s="1"/>
  <c r="K1024" i="4" s="1"/>
  <c r="M688" i="4"/>
  <c r="M800" i="4"/>
  <c r="M796" i="4"/>
  <c r="M851" i="4"/>
  <c r="M373" i="4"/>
  <c r="M654" i="4"/>
  <c r="M448" i="4"/>
  <c r="M643" i="4"/>
  <c r="M981" i="4"/>
  <c r="M799" i="4"/>
  <c r="L1298" i="4"/>
  <c r="I1624" i="4" a="1"/>
  <c r="I1624" i="4" s="1"/>
  <c r="J1624" i="4" s="1"/>
  <c r="K1624" i="4" s="1"/>
  <c r="M480" i="4"/>
  <c r="M511" i="4"/>
  <c r="M927" i="4"/>
  <c r="M418" i="4"/>
  <c r="L769" i="4"/>
  <c r="I1095" i="4" a="1"/>
  <c r="I1095" i="4" s="1"/>
  <c r="J1095" i="4" s="1"/>
  <c r="K1095" i="4" s="1"/>
  <c r="M515" i="4"/>
  <c r="M824" i="4"/>
  <c r="M948" i="4"/>
  <c r="M615" i="4"/>
  <c r="M687" i="4"/>
  <c r="M782" i="4"/>
  <c r="M536" i="4"/>
  <c r="M651" i="4"/>
  <c r="M576" i="4"/>
  <c r="L792" i="4"/>
  <c r="I1118" i="4" a="1"/>
  <c r="I1118" i="4" s="1"/>
  <c r="J1118" i="4" s="1"/>
  <c r="K1118" i="4" s="1"/>
  <c r="M484" i="4"/>
  <c r="L763" i="4"/>
  <c r="I1089" i="4" a="1"/>
  <c r="I1089" i="4" s="1"/>
  <c r="J1089" i="4" s="1"/>
  <c r="K1089" i="4" s="1"/>
  <c r="I1506" i="4" a="1"/>
  <c r="I1506" i="4" s="1"/>
  <c r="J1506" i="4" s="1"/>
  <c r="K1506" i="4" s="1"/>
  <c r="L1180" i="4"/>
  <c r="M616" i="4"/>
  <c r="M453" i="4"/>
  <c r="L1102" i="4"/>
  <c r="I1428" i="4" a="1"/>
  <c r="I1428" i="4" s="1"/>
  <c r="J1428" i="4" s="1"/>
  <c r="K1428" i="4" s="1"/>
  <c r="M714" i="4"/>
  <c r="M488" i="4"/>
  <c r="M499" i="4"/>
  <c r="M898" i="4"/>
  <c r="M887" i="4"/>
  <c r="M959" i="4"/>
  <c r="I1026" i="4" a="1"/>
  <c r="I1026" i="4" s="1"/>
  <c r="J1026" i="4" s="1"/>
  <c r="K1026" i="4" s="1"/>
  <c r="L700" i="4"/>
  <c r="M748" i="4"/>
  <c r="I1035" i="4" a="1"/>
  <c r="I1035" i="4" s="1"/>
  <c r="J1035" i="4" s="1"/>
  <c r="K1035" i="4" s="1"/>
  <c r="L709" i="4"/>
  <c r="M589" i="4"/>
  <c r="M759" i="4"/>
  <c r="M501" i="4"/>
  <c r="L780" i="4"/>
  <c r="I1106" i="4" a="1"/>
  <c r="I1106" i="4" s="1"/>
  <c r="J1106" i="4" s="1"/>
  <c r="K1106" i="4" s="1"/>
  <c r="I1260" i="4" a="1"/>
  <c r="I1260" i="4" s="1"/>
  <c r="J1260" i="4" s="1"/>
  <c r="K1260" i="4" s="1"/>
  <c r="L934" i="4"/>
  <c r="M755" i="4"/>
  <c r="L712" i="4"/>
  <c r="I1038" i="4" a="1"/>
  <c r="I1038" i="4" s="1"/>
  <c r="J1038" i="4" s="1"/>
  <c r="K1038" i="4" s="1"/>
  <c r="M635" i="4"/>
  <c r="M623" i="4"/>
  <c r="M587" i="4"/>
  <c r="I1248" i="4" a="1"/>
  <c r="I1248" i="4" s="1"/>
  <c r="J1248" i="4" s="1"/>
  <c r="K1248" i="4" s="1"/>
  <c r="L922" i="4"/>
  <c r="L1179" i="4"/>
  <c r="M581" i="4"/>
  <c r="M396" i="4"/>
  <c r="M704" i="4"/>
  <c r="M924" i="4"/>
  <c r="I1142" i="4" a="1"/>
  <c r="I1142" i="4" s="1"/>
  <c r="J1142" i="4" s="1"/>
  <c r="K1142" i="4" s="1"/>
  <c r="L816" i="4"/>
  <c r="M938" i="4"/>
  <c r="M863" i="4"/>
  <c r="M557" i="4"/>
  <c r="M691" i="4"/>
  <c r="M347" i="4"/>
  <c r="M383" i="4"/>
  <c r="I1187" i="4" a="1"/>
  <c r="I1187" i="4" s="1"/>
  <c r="J1187" i="4" s="1"/>
  <c r="K1187" i="4" s="1"/>
  <c r="L861" i="4"/>
  <c r="I1206" i="4" a="1"/>
  <c r="I1206" i="4" s="1"/>
  <c r="J1206" i="4" s="1"/>
  <c r="K1206" i="4" s="1"/>
  <c r="L880" i="4"/>
  <c r="M517" i="4"/>
  <c r="M653" i="4"/>
  <c r="M574" i="4"/>
  <c r="M486" i="4"/>
  <c r="M547" i="4"/>
  <c r="M336" i="4"/>
  <c r="I1172" i="4" a="1"/>
  <c r="I1172" i="4" s="1"/>
  <c r="J1172" i="4" s="1"/>
  <c r="K1172" i="4" s="1"/>
  <c r="L846" i="4"/>
  <c r="M745" i="4"/>
  <c r="L1304" i="4"/>
  <c r="L1167" i="4"/>
  <c r="I1493" i="4" a="1"/>
  <c r="I1493" i="4" s="1"/>
  <c r="J1493" i="4" s="1"/>
  <c r="K1493" i="4" s="1"/>
  <c r="L729" i="4"/>
  <c r="I1055" i="4" a="1"/>
  <c r="I1055" i="4" s="1"/>
  <c r="J1055" i="4" s="1"/>
  <c r="K1055" i="4" s="1"/>
  <c r="I1242" i="4" a="1"/>
  <c r="I1242" i="4" s="1"/>
  <c r="J1242" i="4" s="1"/>
  <c r="K1242" i="4" s="1"/>
  <c r="L916" i="4"/>
  <c r="M563" i="4"/>
  <c r="M426" i="4"/>
  <c r="M703" i="4"/>
  <c r="I1070" i="4" a="1"/>
  <c r="I1070" i="4" s="1"/>
  <c r="J1070" i="4" s="1"/>
  <c r="K1070" i="4" s="1"/>
  <c r="L744" i="4"/>
  <c r="M564" i="4"/>
  <c r="L902" i="4"/>
  <c r="I1228" i="4" a="1"/>
  <c r="I1228" i="4" s="1"/>
  <c r="J1228" i="4" s="1"/>
  <c r="K1228" i="4" s="1"/>
  <c r="M627" i="4"/>
  <c r="M439" i="4"/>
  <c r="I1140" i="4" a="1"/>
  <c r="I1140" i="4" s="1"/>
  <c r="J1140" i="4" s="1"/>
  <c r="K1140" i="4" s="1"/>
  <c r="L814" i="4"/>
  <c r="M572" i="4"/>
  <c r="M445" i="4"/>
  <c r="M500" i="4"/>
  <c r="M535" i="4"/>
  <c r="L1085" i="4"/>
  <c r="I1411" i="4" a="1"/>
  <c r="I1411" i="4" s="1"/>
  <c r="J1411" i="4" s="1"/>
  <c r="K1411" i="4" s="1"/>
  <c r="I1226" i="4" a="1"/>
  <c r="I1226" i="4" s="1"/>
  <c r="J1226" i="4" s="1"/>
  <c r="K1226" i="4" s="1"/>
  <c r="L900" i="4"/>
  <c r="M621" i="4"/>
  <c r="M967" i="4"/>
  <c r="M495" i="4"/>
  <c r="M527" i="4"/>
  <c r="M560" i="4"/>
  <c r="M675" i="4"/>
  <c r="I1534" i="4" a="1"/>
  <c r="I1534" i="4" s="1"/>
  <c r="J1534" i="4" s="1"/>
  <c r="K1534" i="4" s="1"/>
  <c r="I988" i="4" a="1"/>
  <c r="I988" i="4" s="1"/>
  <c r="J988" i="4" s="1"/>
  <c r="K988" i="4" s="1"/>
  <c r="L662" i="4"/>
  <c r="M417" i="4"/>
  <c r="M604" i="4"/>
  <c r="M510" i="4"/>
  <c r="M520" i="4"/>
  <c r="M614" i="4"/>
  <c r="M979" i="4"/>
  <c r="M841" i="4"/>
  <c r="M808" i="4"/>
  <c r="I1128" i="4" a="1"/>
  <c r="I1128" i="4" s="1"/>
  <c r="J1128" i="4" s="1"/>
  <c r="K1128" i="4" s="1"/>
  <c r="L802" i="4"/>
  <c r="I1163" i="4" a="1"/>
  <c r="I1163" i="4" s="1"/>
  <c r="J1163" i="4" s="1"/>
  <c r="K1163" i="4" s="1"/>
  <c r="L837" i="4"/>
  <c r="L717" i="4"/>
  <c r="I1043" i="4" a="1"/>
  <c r="I1043" i="4" s="1"/>
  <c r="J1043" i="4" s="1"/>
  <c r="K1043" i="4" s="1"/>
  <c r="M421" i="4"/>
  <c r="M443" i="4"/>
  <c r="M659" i="4"/>
  <c r="L1274" i="4"/>
  <c r="I1600" i="4" a="1"/>
  <c r="I1600" i="4" s="1"/>
  <c r="J1600" i="4" s="1"/>
  <c r="K1600" i="4" s="1"/>
  <c r="M720" i="4"/>
  <c r="M789" i="4"/>
  <c r="M529" i="4"/>
  <c r="M569" i="4"/>
  <c r="M905" i="4"/>
  <c r="L657" i="4"/>
  <c r="I983" i="4" a="1"/>
  <c r="I983" i="4" s="1"/>
  <c r="J983" i="4" s="1"/>
  <c r="K983" i="4" s="1"/>
  <c r="M839" i="4"/>
  <c r="I1355" i="4" a="1"/>
  <c r="I1355" i="4" s="1"/>
  <c r="J1355" i="4" s="1"/>
  <c r="K1355" i="4" s="1"/>
  <c r="L1029" i="4"/>
  <c r="M429" i="4"/>
  <c r="L850" i="4"/>
  <c r="I1176" i="4" a="1"/>
  <c r="I1176" i="4" s="1"/>
  <c r="J1176" i="4" s="1"/>
  <c r="K1176" i="4" s="1"/>
  <c r="M663" i="4"/>
  <c r="M962" i="4"/>
  <c r="L722" i="4"/>
  <c r="I1048" i="4" a="1"/>
  <c r="I1048" i="4" s="1"/>
  <c r="J1048" i="4" s="1"/>
  <c r="K1048" i="4" s="1"/>
  <c r="I1356" i="4" a="1"/>
  <c r="I1356" i="4" s="1"/>
  <c r="J1356" i="4" s="1"/>
  <c r="K1356" i="4" s="1"/>
  <c r="L1030" i="4"/>
  <c r="M331" i="4"/>
  <c r="M671" i="4"/>
  <c r="I1311" i="4" a="1"/>
  <c r="I1311" i="4" s="1"/>
  <c r="J1311" i="4" s="1"/>
  <c r="K1311" i="4" s="1"/>
  <c r="L985" i="4"/>
  <c r="M519" i="4"/>
  <c r="L1046" i="4"/>
  <c r="I1372" i="4" a="1"/>
  <c r="I1372" i="4" s="1"/>
  <c r="J1372" i="4" s="1"/>
  <c r="K1372" i="4" s="1"/>
  <c r="M807" i="4"/>
  <c r="M944" i="4"/>
  <c r="M696" i="4"/>
  <c r="M570" i="4"/>
  <c r="M474" i="4"/>
  <c r="M482" i="4"/>
  <c r="M806" i="4"/>
  <c r="M434" i="4"/>
  <c r="M624" i="4"/>
  <c r="M956" i="4"/>
  <c r="M367" i="4"/>
  <c r="M384" i="4"/>
  <c r="M597" i="4"/>
  <c r="M901" i="4"/>
  <c r="I1590" i="4" a="1"/>
  <c r="I1590" i="4" s="1"/>
  <c r="J1590" i="4" s="1"/>
  <c r="K1590" i="4" s="1"/>
  <c r="L1264" i="4"/>
  <c r="I1067" i="4" a="1"/>
  <c r="I1067" i="4" s="1"/>
  <c r="J1067" i="4" s="1"/>
  <c r="K1067" i="4" s="1"/>
  <c r="L741" i="4"/>
  <c r="M496" i="4"/>
  <c r="L915" i="4"/>
  <c r="I1241" i="4" a="1"/>
  <c r="I1241" i="4" s="1"/>
  <c r="J1241" i="4" s="1"/>
  <c r="K1241" i="4" s="1"/>
  <c r="M947" i="4"/>
  <c r="M518" i="4"/>
  <c r="I1251" i="4" a="1"/>
  <c r="I1251" i="4" s="1"/>
  <c r="J1251" i="4" s="1"/>
  <c r="K1251" i="4" s="1"/>
  <c r="L925" i="4"/>
  <c r="L826" i="4"/>
  <c r="I1152" i="4" a="1"/>
  <c r="I1152" i="4" s="1"/>
  <c r="J1152" i="4" s="1"/>
  <c r="K1152" i="4" s="1"/>
  <c r="M869" i="4"/>
  <c r="M464" i="4"/>
  <c r="M871" i="4"/>
  <c r="M932" i="4"/>
  <c r="M492" i="4"/>
  <c r="M975" i="4"/>
  <c r="M344" i="4"/>
  <c r="M452" i="4"/>
  <c r="M917" i="4"/>
  <c r="L940" i="4"/>
  <c r="I1266" i="4" a="1"/>
  <c r="I1266" i="4" s="1"/>
  <c r="J1266" i="4" s="1"/>
  <c r="K1266" i="4" s="1"/>
  <c r="L909" i="4"/>
  <c r="I1235" i="4" a="1"/>
  <c r="I1235" i="4" s="1"/>
  <c r="J1235" i="4" s="1"/>
  <c r="K1235" i="4" s="1"/>
  <c r="L1214" i="4"/>
  <c r="I1540" i="4" a="1"/>
  <c r="I1540" i="4" s="1"/>
  <c r="J1540" i="4" s="1"/>
  <c r="K1540" i="4" s="1"/>
  <c r="L1134" i="4"/>
  <c r="I1460" i="4" a="1"/>
  <c r="I1460" i="4" s="1"/>
  <c r="J1460" i="4" s="1"/>
  <c r="K1460" i="4" s="1"/>
  <c r="M1278" i="1"/>
  <c r="J864" i="1"/>
  <c r="K864" i="1" s="1"/>
  <c r="L1002" i="1"/>
  <c r="I1604" i="1" a="1"/>
  <c r="I1604" i="1" s="1"/>
  <c r="J1604" i="1" s="1"/>
  <c r="K1604" i="1" s="1"/>
  <c r="L1147" i="1"/>
  <c r="I983" i="1" a="1"/>
  <c r="I983" i="1" s="1"/>
  <c r="L1238" i="1"/>
  <c r="I1261" i="1" a="1"/>
  <c r="I1261" i="1" s="1"/>
  <c r="M1014" i="1"/>
  <c r="M709" i="1"/>
  <c r="M731" i="1"/>
  <c r="I1340" i="1" a="1"/>
  <c r="I1340" i="1" s="1"/>
  <c r="J1340" i="1" s="1"/>
  <c r="K1340" i="1" s="1"/>
  <c r="J1052" i="1"/>
  <c r="I1378" i="1" a="1"/>
  <c r="I1378" i="1" s="1"/>
  <c r="L887" i="1"/>
  <c r="L709" i="1"/>
  <c r="L731" i="1"/>
  <c r="M1041" i="1"/>
  <c r="M1002" i="1"/>
  <c r="J1135" i="1"/>
  <c r="L1135" i="1"/>
  <c r="I1740" i="1" a="1"/>
  <c r="I1740" i="1" s="1"/>
  <c r="J1740" i="1" s="1"/>
  <c r="K1740" i="1" s="1"/>
  <c r="M1152" i="1"/>
  <c r="I1367" i="1" a="1"/>
  <c r="I1367" i="1" s="1"/>
  <c r="J1367" i="1" s="1"/>
  <c r="K1367" i="1" s="1"/>
  <c r="I1328" i="1" a="1"/>
  <c r="I1328" i="1" s="1"/>
  <c r="J1328" i="1" s="1"/>
  <c r="K1328" i="1" s="1"/>
  <c r="J805" i="1"/>
  <c r="I1131" i="1" a="1"/>
  <c r="I1131" i="1" s="1"/>
  <c r="I1299" i="1" a="1"/>
  <c r="I1299" i="1" s="1"/>
  <c r="M752" i="1"/>
  <c r="I1057" i="1" a="1"/>
  <c r="I1057" i="1" s="1"/>
  <c r="J1057" i="1" s="1"/>
  <c r="K1057" i="1" s="1"/>
  <c r="K778" i="1"/>
  <c r="M778" i="1"/>
  <c r="I1503" i="1" a="1"/>
  <c r="I1503" i="1" s="1"/>
  <c r="I1829" i="1" s="1" a="1"/>
  <c r="I1829" i="1" s="1"/>
  <c r="J1829" i="1" s="1"/>
  <c r="K1829" i="1" s="1"/>
  <c r="L1041" i="1"/>
  <c r="L1278" i="1"/>
  <c r="J1385" i="1"/>
  <c r="I1711" i="1" a="1"/>
  <c r="I1711" i="1" s="1"/>
  <c r="J1711" i="1" s="1"/>
  <c r="K1711" i="1" s="1"/>
  <c r="I1186" i="1" a="1"/>
  <c r="I1186" i="1" s="1"/>
  <c r="I1512" i="1" s="1" a="1"/>
  <c r="I1512" i="1" s="1"/>
  <c r="J1512" i="1" s="1"/>
  <c r="K1512" i="1" s="1"/>
  <c r="L1148" i="1"/>
  <c r="L851" i="1"/>
  <c r="L1084" i="1"/>
  <c r="I1116" i="1" a="1"/>
  <c r="I1116" i="1" s="1"/>
  <c r="L985" i="1"/>
  <c r="J1462" i="1"/>
  <c r="L1462" i="1"/>
  <c r="L1287" i="1"/>
  <c r="J707" i="1"/>
  <c r="I1033" i="1" a="1"/>
  <c r="I1033" i="1" s="1"/>
  <c r="M1287" i="1"/>
  <c r="L1152" i="1"/>
  <c r="J1059" i="1"/>
  <c r="L1059" i="1"/>
  <c r="K860" i="1"/>
  <c r="M860" i="1"/>
  <c r="J1229" i="1"/>
  <c r="L1229" i="1"/>
  <c r="J685" i="1"/>
  <c r="I1011" i="1" a="1"/>
  <c r="I1011" i="1" s="1"/>
  <c r="J1438" i="1"/>
  <c r="L1438" i="1"/>
  <c r="J721" i="1"/>
  <c r="I1047" i="1" a="1"/>
  <c r="I1047" i="1" s="1"/>
  <c r="L1450" i="1"/>
  <c r="J743" i="1"/>
  <c r="I1069" i="1" a="1"/>
  <c r="I1069" i="1" s="1"/>
  <c r="J875" i="1"/>
  <c r="I1201" i="1" a="1"/>
  <c r="I1201" i="1" s="1"/>
  <c r="J1006" i="1"/>
  <c r="I1332" i="1" a="1"/>
  <c r="I1332" i="1" s="1"/>
  <c r="J694" i="1"/>
  <c r="I1020" i="1" a="1"/>
  <c r="I1020" i="1" s="1"/>
  <c r="I1035" i="1" a="1"/>
  <c r="I1035" i="1" s="1"/>
  <c r="K655" i="1"/>
  <c r="M655" i="1"/>
  <c r="K947" i="1"/>
  <c r="M947" i="1"/>
  <c r="L1074" i="1"/>
  <c r="J877" i="1"/>
  <c r="I1203" i="1" a="1"/>
  <c r="I1203" i="1" s="1"/>
  <c r="K981" i="1"/>
  <c r="M981" i="1"/>
  <c r="K754" i="1"/>
  <c r="M754" i="1"/>
  <c r="K887" i="1"/>
  <c r="M887" i="1"/>
  <c r="K1195" i="1"/>
  <c r="M1195" i="1"/>
  <c r="J791" i="1"/>
  <c r="L791" i="1"/>
  <c r="J1164" i="1"/>
  <c r="L1164" i="1"/>
  <c r="I1776" i="1" a="1"/>
  <c r="I1776" i="1" s="1"/>
  <c r="J1068" i="1"/>
  <c r="L1068" i="1"/>
  <c r="J1290" i="1"/>
  <c r="L1290" i="1"/>
  <c r="M1122" i="1"/>
  <c r="J1015" i="1"/>
  <c r="K1015" i="1" s="1"/>
  <c r="L1015" i="1"/>
  <c r="J1235" i="1"/>
  <c r="K1235" i="1" s="1"/>
  <c r="L1235" i="1"/>
  <c r="M918" i="1"/>
  <c r="M1061" i="1"/>
  <c r="M770" i="1"/>
  <c r="M1049" i="1"/>
  <c r="J1484" i="1"/>
  <c r="K1484" i="1" s="1"/>
  <c r="L1484" i="1"/>
  <c r="M937" i="1"/>
  <c r="M781" i="1"/>
  <c r="M899" i="1"/>
  <c r="L1414" i="1"/>
  <c r="M696" i="1"/>
  <c r="M914" i="1"/>
  <c r="L1385" i="1"/>
  <c r="M1450" i="1"/>
  <c r="M706" i="1"/>
  <c r="M719" i="1"/>
  <c r="M840" i="1"/>
  <c r="M720" i="1"/>
  <c r="M913" i="1"/>
  <c r="I1448" i="1" a="1"/>
  <c r="I1448" i="1" s="1"/>
  <c r="M831" i="1"/>
  <c r="M889" i="1"/>
  <c r="J920" i="1"/>
  <c r="K920" i="1" s="1"/>
  <c r="I1246" i="1" a="1"/>
  <c r="I1246" i="1" s="1"/>
  <c r="M1177" i="1"/>
  <c r="M949" i="1"/>
  <c r="M670" i="1"/>
  <c r="M672" i="1"/>
  <c r="M714" i="1"/>
  <c r="L1080" i="1"/>
  <c r="J776" i="1"/>
  <c r="K776" i="1" s="1"/>
  <c r="I1102" i="1" a="1"/>
  <c r="I1102" i="1" s="1"/>
  <c r="M876" i="1"/>
  <c r="M729" i="1"/>
  <c r="M854" i="1"/>
  <c r="M700" i="1"/>
  <c r="M864" i="1"/>
  <c r="J931" i="1"/>
  <c r="K931" i="1" s="1"/>
  <c r="I1257" i="1" a="1"/>
  <c r="I1257" i="1" s="1"/>
  <c r="J1261" i="1"/>
  <c r="K1261" i="1" s="1"/>
  <c r="L1261" i="1"/>
  <c r="I1587" i="1" a="1"/>
  <c r="I1587" i="1" s="1"/>
  <c r="J1227" i="1"/>
  <c r="K1227" i="1" s="1"/>
  <c r="I1553" i="1" a="1"/>
  <c r="I1553" i="1" s="1"/>
  <c r="L1227" i="1"/>
  <c r="J1279" i="1"/>
  <c r="K1279" i="1" s="1"/>
  <c r="L1279" i="1"/>
  <c r="I1605" i="1" a="1"/>
  <c r="I1605" i="1" s="1"/>
  <c r="J766" i="1"/>
  <c r="K766" i="1" s="1"/>
  <c r="I1092" i="1" a="1"/>
  <c r="I1092" i="1" s="1"/>
  <c r="J1145" i="1"/>
  <c r="K1145" i="1" s="1"/>
  <c r="L1145" i="1"/>
  <c r="J716" i="1"/>
  <c r="K716" i="1" s="1"/>
  <c r="I1042" i="1" a="1"/>
  <c r="I1042" i="1" s="1"/>
  <c r="L716" i="1"/>
  <c r="J1307" i="1"/>
  <c r="K1307" i="1" s="1"/>
  <c r="L1307" i="1"/>
  <c r="L1105" i="1"/>
  <c r="J679" i="1"/>
  <c r="K679" i="1" s="1"/>
  <c r="I1005" i="1" a="1"/>
  <c r="I1005" i="1" s="1"/>
  <c r="J1003" i="1"/>
  <c r="K1003" i="1" s="1"/>
  <c r="L1003" i="1"/>
  <c r="J1163" i="1"/>
  <c r="K1163" i="1" s="1"/>
  <c r="I1489" i="1" a="1"/>
  <c r="I1489" i="1" s="1"/>
  <c r="L1163" i="1"/>
  <c r="J728" i="1"/>
  <c r="K728" i="1" s="1"/>
  <c r="I1054" i="1" a="1"/>
  <c r="I1054" i="1" s="1"/>
  <c r="J1097" i="1"/>
  <c r="K1097" i="1" s="1"/>
  <c r="L1097" i="1"/>
  <c r="L1014" i="1"/>
  <c r="J883" i="1"/>
  <c r="K883" i="1" s="1"/>
  <c r="I1209" i="1" a="1"/>
  <c r="I1209" i="1" s="1"/>
  <c r="J865" i="1"/>
  <c r="K865" i="1" s="1"/>
  <c r="L865" i="1"/>
  <c r="J1353" i="1"/>
  <c r="K1353" i="1" s="1"/>
  <c r="L1353" i="1"/>
  <c r="J658" i="1"/>
  <c r="K658" i="1" s="1"/>
  <c r="I984" i="1" a="1"/>
  <c r="I984" i="1" s="1"/>
  <c r="J751" i="1"/>
  <c r="K751" i="1" s="1"/>
  <c r="I1077" i="1" a="1"/>
  <c r="I1077" i="1" s="1"/>
  <c r="J802" i="1"/>
  <c r="K802" i="1" s="1"/>
  <c r="I1128" i="1" a="1"/>
  <c r="I1128" i="1" s="1"/>
  <c r="J691" i="1"/>
  <c r="K691" i="1" s="1"/>
  <c r="I1017" i="1" a="1"/>
  <c r="I1017" i="1" s="1"/>
  <c r="J1083" i="1"/>
  <c r="K1083" i="1" s="1"/>
  <c r="L1083" i="1"/>
  <c r="I1173" i="1" a="1"/>
  <c r="I1173" i="1" s="1"/>
  <c r="J847" i="1"/>
  <c r="K847" i="1" s="1"/>
  <c r="L1214" i="1"/>
  <c r="L1050" i="1"/>
  <c r="J849" i="1"/>
  <c r="K849" i="1" s="1"/>
  <c r="L849" i="1"/>
  <c r="I1175" i="1" a="1"/>
  <c r="I1175" i="1" s="1"/>
  <c r="L1122" i="1"/>
  <c r="J1461" i="1"/>
  <c r="K1461" i="1" s="1"/>
  <c r="I1787" i="1" a="1"/>
  <c r="I1787" i="1" s="1"/>
  <c r="L1461" i="1"/>
  <c r="J1231" i="1"/>
  <c r="K1231" i="1" s="1"/>
  <c r="I1557" i="1" a="1"/>
  <c r="I1557" i="1" s="1"/>
  <c r="L1231" i="1"/>
  <c r="J1038" i="1"/>
  <c r="K1038" i="1" s="1"/>
  <c r="L1038" i="1"/>
  <c r="J1213" i="1"/>
  <c r="K1213" i="1" s="1"/>
  <c r="L1213" i="1"/>
  <c r="J1091" i="1"/>
  <c r="K1091" i="1" s="1"/>
  <c r="L1091" i="1"/>
  <c r="I1417" i="1" a="1"/>
  <c r="I1417" i="1" s="1"/>
  <c r="J1198" i="1"/>
  <c r="K1198" i="1" s="1"/>
  <c r="L1198" i="1"/>
  <c r="J1044" i="1"/>
  <c r="K1044" i="1" s="1"/>
  <c r="L1044" i="1"/>
  <c r="J1341" i="1"/>
  <c r="K1341" i="1" s="1"/>
  <c r="L1341" i="1"/>
  <c r="J1521" i="1"/>
  <c r="K1521" i="1" s="1"/>
  <c r="L1521" i="1"/>
  <c r="J1598" i="1"/>
  <c r="K1598" i="1" s="1"/>
  <c r="L1598" i="1"/>
  <c r="J1503" i="1"/>
  <c r="K1503" i="1" s="1"/>
  <c r="L1503" i="1"/>
  <c r="J1776" i="1"/>
  <c r="K1776" i="1" s="1"/>
  <c r="L1776" i="1"/>
  <c r="J1171" i="1"/>
  <c r="K1171" i="1" s="1"/>
  <c r="L1171" i="1"/>
  <c r="J1375" i="1"/>
  <c r="K1375" i="1" s="1"/>
  <c r="L1375" i="1"/>
  <c r="J1191" i="1"/>
  <c r="K1191" i="1" s="1"/>
  <c r="L1191" i="1"/>
  <c r="I1517" i="1" a="1"/>
  <c r="I1517" i="1" s="1"/>
  <c r="J983" i="1"/>
  <c r="K983" i="1" s="1"/>
  <c r="I1309" i="1" a="1"/>
  <c r="I1309" i="1" s="1"/>
  <c r="L983" i="1"/>
  <c r="J1110" i="1"/>
  <c r="K1110" i="1" s="1"/>
  <c r="L1110" i="1"/>
  <c r="J1117" i="1"/>
  <c r="K1117" i="1" s="1"/>
  <c r="L1117" i="1"/>
  <c r="J1207" i="1"/>
  <c r="K1207" i="1" s="1"/>
  <c r="L1207" i="1"/>
  <c r="I1533" i="1" a="1"/>
  <c r="I1533" i="1" s="1"/>
  <c r="J1240" i="1"/>
  <c r="K1240" i="1" s="1"/>
  <c r="L1240" i="1"/>
  <c r="I1566" i="1" a="1"/>
  <c r="I1566" i="1" s="1"/>
  <c r="J1259" i="1"/>
  <c r="K1259" i="1" s="1"/>
  <c r="L1259" i="1"/>
  <c r="J1045" i="1"/>
  <c r="K1045" i="1" s="1"/>
  <c r="I1371" i="1" a="1"/>
  <c r="I1371" i="1" s="1"/>
  <c r="L1045" i="1"/>
  <c r="J1271" i="1"/>
  <c r="K1271" i="1" s="1"/>
  <c r="L1271" i="1"/>
  <c r="I1597" i="1" a="1"/>
  <c r="I1597" i="1" s="1"/>
  <c r="J1103" i="1"/>
  <c r="K1103" i="1" s="1"/>
  <c r="I1429" i="1" a="1"/>
  <c r="I1429" i="1" s="1"/>
  <c r="L1103" i="1"/>
  <c r="I1565" i="1" a="1"/>
  <c r="I1565" i="1" s="1"/>
  <c r="L1239" i="1"/>
  <c r="J1239" i="1"/>
  <c r="K1239" i="1" s="1"/>
  <c r="J1123" i="1"/>
  <c r="K1123" i="1" s="1"/>
  <c r="L1123" i="1"/>
  <c r="I1449" i="1" a="1"/>
  <c r="I1449" i="1" s="1"/>
  <c r="J1157" i="1"/>
  <c r="K1157" i="1" s="1"/>
  <c r="I1483" i="1" a="1"/>
  <c r="I1483" i="1" s="1"/>
  <c r="L1157" i="1"/>
  <c r="J1215" i="1"/>
  <c r="K1215" i="1" s="1"/>
  <c r="L1215" i="1"/>
  <c r="I1541" i="1" a="1"/>
  <c r="I1541" i="1" s="1"/>
  <c r="J997" i="1"/>
  <c r="K997" i="1" s="1"/>
  <c r="L997" i="1"/>
  <c r="I1323" i="1" a="1"/>
  <c r="I1323" i="1" s="1"/>
  <c r="J1160" i="1"/>
  <c r="K1160" i="1" s="1"/>
  <c r="L1160" i="1"/>
  <c r="I1486" i="1" a="1"/>
  <c r="I1486" i="1" s="1"/>
  <c r="J1034" i="1"/>
  <c r="K1034" i="1" s="1"/>
  <c r="L1034" i="1"/>
  <c r="J1268" i="1"/>
  <c r="K1268" i="1" s="1"/>
  <c r="L1268" i="1"/>
  <c r="I1594" i="1" a="1"/>
  <c r="I1594" i="1" s="1"/>
  <c r="J1040" i="1"/>
  <c r="K1040" i="1" s="1"/>
  <c r="L1040" i="1"/>
  <c r="I1366" i="1" a="1"/>
  <c r="I1366" i="1" s="1"/>
  <c r="J1099" i="1"/>
  <c r="K1099" i="1" s="1"/>
  <c r="L1099" i="1"/>
  <c r="I1425" i="1" a="1"/>
  <c r="I1425" i="1" s="1"/>
  <c r="J991" i="1"/>
  <c r="K991" i="1" s="1"/>
  <c r="L991" i="1"/>
  <c r="I1317" i="1" a="1"/>
  <c r="I1317" i="1" s="1"/>
  <c r="J1245" i="1"/>
  <c r="K1245" i="1" s="1"/>
  <c r="L1245" i="1"/>
  <c r="J1180" i="1"/>
  <c r="K1180" i="1" s="1"/>
  <c r="I1506" i="1" a="1"/>
  <c r="I1506" i="1" s="1"/>
  <c r="L1180" i="1"/>
  <c r="J1026" i="1"/>
  <c r="K1026" i="1" s="1"/>
  <c r="I1352" i="1" a="1"/>
  <c r="I1352" i="1" s="1"/>
  <c r="L1026" i="1"/>
  <c r="J1138" i="1"/>
  <c r="K1138" i="1" s="1"/>
  <c r="L1138" i="1"/>
  <c r="I1464" i="1" a="1"/>
  <c r="I1464" i="1" s="1"/>
  <c r="L1190" i="1"/>
  <c r="J1190" i="1"/>
  <c r="K1190" i="1" s="1"/>
  <c r="I1516" i="1" a="1"/>
  <c r="I1516" i="1" s="1"/>
  <c r="J1096" i="1"/>
  <c r="K1096" i="1" s="1"/>
  <c r="I1422" i="1" a="1"/>
  <c r="I1422" i="1" s="1"/>
  <c r="L1096" i="1"/>
  <c r="J1183" i="1"/>
  <c r="K1183" i="1" s="1"/>
  <c r="L1183" i="1"/>
  <c r="I1509" i="1" a="1"/>
  <c r="I1509" i="1" s="1"/>
  <c r="J1225" i="1"/>
  <c r="K1225" i="1" s="1"/>
  <c r="I1551" i="1" a="1"/>
  <c r="I1551" i="1" s="1"/>
  <c r="L1225" i="1"/>
  <c r="J1202" i="1"/>
  <c r="K1202" i="1" s="1"/>
  <c r="I1528" i="1" a="1"/>
  <c r="I1528" i="1" s="1"/>
  <c r="L1202" i="1"/>
  <c r="J1370" i="1"/>
  <c r="K1370" i="1" s="1"/>
  <c r="L1370" i="1"/>
  <c r="J1302" i="1"/>
  <c r="K1302" i="1" s="1"/>
  <c r="L1302" i="1"/>
  <c r="I1628" i="1" a="1"/>
  <c r="I1628" i="1" s="1"/>
  <c r="J1263" i="1"/>
  <c r="K1263" i="1" s="1"/>
  <c r="I1589" i="1" a="1"/>
  <c r="I1589" i="1" s="1"/>
  <c r="L1263" i="1"/>
  <c r="J1253" i="1"/>
  <c r="K1253" i="1" s="1"/>
  <c r="I1579" i="1" a="1"/>
  <c r="I1579" i="1" s="1"/>
  <c r="L1253" i="1"/>
  <c r="J1255" i="1"/>
  <c r="K1255" i="1" s="1"/>
  <c r="I1581" i="1" a="1"/>
  <c r="I1581" i="1" s="1"/>
  <c r="L1255" i="1"/>
  <c r="J1055" i="1"/>
  <c r="K1055" i="1" s="1"/>
  <c r="I1381" i="1" a="1"/>
  <c r="I1381" i="1" s="1"/>
  <c r="L1055" i="1"/>
  <c r="J1140" i="1"/>
  <c r="K1140" i="1" s="1"/>
  <c r="L1140" i="1"/>
  <c r="I1466" i="1" a="1"/>
  <c r="I1466" i="1" s="1"/>
  <c r="I1467" i="1" a="1"/>
  <c r="I1467" i="1" s="1"/>
  <c r="J1141" i="1"/>
  <c r="K1141" i="1" s="1"/>
  <c r="L1141" i="1"/>
  <c r="J1223" i="1"/>
  <c r="K1223" i="1" s="1"/>
  <c r="L1223" i="1"/>
  <c r="I1549" i="1" a="1"/>
  <c r="I1549" i="1" s="1"/>
  <c r="J1078" i="1"/>
  <c r="K1078" i="1" s="1"/>
  <c r="L1078" i="1"/>
  <c r="I1404" i="1" a="1"/>
  <c r="I1404" i="1" s="1"/>
  <c r="J1244" i="1"/>
  <c r="K1244" i="1" s="1"/>
  <c r="I1570" i="1" a="1"/>
  <c r="I1570" i="1" s="1"/>
  <c r="L1244" i="1"/>
  <c r="J998" i="1"/>
  <c r="K998" i="1" s="1"/>
  <c r="L998" i="1"/>
  <c r="I1324" i="1" a="1"/>
  <c r="I1324" i="1" s="1"/>
  <c r="J1118" i="1"/>
  <c r="K1118" i="1" s="1"/>
  <c r="L1118" i="1"/>
  <c r="I1444" i="1" a="1"/>
  <c r="I1444" i="1" s="1"/>
  <c r="J1448" i="1"/>
  <c r="K1448" i="1" s="1"/>
  <c r="L1448" i="1"/>
  <c r="I1774" i="1" a="1"/>
  <c r="I1774" i="1" s="1"/>
  <c r="J1022" i="1"/>
  <c r="K1022" i="1" s="1"/>
  <c r="L1022" i="1"/>
  <c r="I1348" i="1" a="1"/>
  <c r="I1348" i="1" s="1"/>
  <c r="J1288" i="1"/>
  <c r="K1288" i="1" s="1"/>
  <c r="I1614" i="1" a="1"/>
  <c r="I1614" i="1" s="1"/>
  <c r="L1288" i="1"/>
  <c r="J1093" i="1"/>
  <c r="K1093" i="1" s="1"/>
  <c r="I1419" i="1" a="1"/>
  <c r="I1419" i="1" s="1"/>
  <c r="L1093" i="1"/>
  <c r="J1032" i="1"/>
  <c r="K1032" i="1" s="1"/>
  <c r="L1032" i="1"/>
  <c r="I1358" i="1" a="1"/>
  <c r="I1358" i="1" s="1"/>
  <c r="J1107" i="1"/>
  <c r="K1107" i="1" s="1"/>
  <c r="I1433" i="1" a="1"/>
  <c r="I1433" i="1" s="1"/>
  <c r="L1107" i="1"/>
  <c r="J1304" i="1"/>
  <c r="K1304" i="1" s="1"/>
  <c r="L1304" i="1"/>
  <c r="I1630" i="1" a="1"/>
  <c r="I1630" i="1" s="1"/>
  <c r="J1046" i="1"/>
  <c r="K1046" i="1" s="1"/>
  <c r="I1372" i="1" a="1"/>
  <c r="I1372" i="1" s="1"/>
  <c r="L1046" i="1"/>
  <c r="J1285" i="1"/>
  <c r="K1285" i="1" s="1"/>
  <c r="I1611" i="1" a="1"/>
  <c r="I1611" i="1" s="1"/>
  <c r="L1285" i="1"/>
  <c r="J1275" i="1"/>
  <c r="K1275" i="1" s="1"/>
  <c r="L1275" i="1"/>
  <c r="I1601" i="1" a="1"/>
  <c r="I1601" i="1" s="1"/>
  <c r="J996" i="1"/>
  <c r="K996" i="1" s="1"/>
  <c r="I1322" i="1" a="1"/>
  <c r="I1322" i="1" s="1"/>
  <c r="L996" i="1"/>
  <c r="J1166" i="1"/>
  <c r="K1166" i="1" s="1"/>
  <c r="I1492" i="1" a="1"/>
  <c r="I1492" i="1" s="1"/>
  <c r="L1166" i="1"/>
  <c r="J1237" i="1"/>
  <c r="K1237" i="1" s="1"/>
  <c r="L1237" i="1"/>
  <c r="I1626" i="1" a="1"/>
  <c r="I1626" i="1" s="1"/>
  <c r="J1626" i="1" s="1"/>
  <c r="K1626" i="1" s="1"/>
  <c r="M1300" i="1"/>
  <c r="L1300" i="1"/>
  <c r="I1756" i="1" a="1"/>
  <c r="I1756" i="1" s="1"/>
  <c r="J1756" i="1" s="1"/>
  <c r="K1756" i="1" s="1"/>
  <c r="M1430" i="1"/>
  <c r="L1430" i="1"/>
  <c r="I1465" i="1" a="1"/>
  <c r="I1465" i="1" s="1"/>
  <c r="J1465" i="1" s="1"/>
  <c r="K1465" i="1" s="1"/>
  <c r="M1139" i="1"/>
  <c r="L1139" i="1"/>
  <c r="I1548" i="1" a="1"/>
  <c r="I1548" i="1" s="1"/>
  <c r="J1548" i="1" s="1"/>
  <c r="K1548" i="1" s="1"/>
  <c r="M1222" i="1"/>
  <c r="L1222" i="1"/>
  <c r="I1686" i="1" a="1"/>
  <c r="I1686" i="1" s="1"/>
  <c r="J1686" i="1" s="1"/>
  <c r="K1686" i="1" s="1"/>
  <c r="M1360" i="1"/>
  <c r="L1360" i="1"/>
  <c r="M1031" i="1"/>
  <c r="I1357" i="1" a="1"/>
  <c r="I1357" i="1" s="1"/>
  <c r="J1357" i="1" s="1"/>
  <c r="K1357" i="1" s="1"/>
  <c r="L1031" i="1"/>
  <c r="I1342" i="1" a="1"/>
  <c r="I1342" i="1" s="1"/>
  <c r="J1342" i="1" s="1"/>
  <c r="K1342" i="1" s="1"/>
  <c r="M1016" i="1"/>
  <c r="L1016" i="1"/>
  <c r="I1735" i="1" a="1"/>
  <c r="I1735" i="1" s="1"/>
  <c r="J1735" i="1" s="1"/>
  <c r="K1735" i="1" s="1"/>
  <c r="M1409" i="1"/>
  <c r="L1409" i="1"/>
  <c r="M1696" i="1"/>
  <c r="L1696" i="1"/>
  <c r="I1558" i="1" a="1"/>
  <c r="I1558" i="1" s="1"/>
  <c r="J1558" i="1" s="1"/>
  <c r="K1558" i="1" s="1"/>
  <c r="M1232" i="1"/>
  <c r="L1232" i="1"/>
  <c r="I1593" i="1" a="1"/>
  <c r="I1593" i="1" s="1"/>
  <c r="J1593" i="1" s="1"/>
  <c r="K1593" i="1" s="1"/>
  <c r="M1267" i="1"/>
  <c r="L1267" i="1"/>
  <c r="M1540" i="1"/>
  <c r="L1540" i="1"/>
  <c r="I1866" i="1" a="1"/>
  <c r="I1866" i="1" s="1"/>
  <c r="J1866" i="1" s="1"/>
  <c r="K1866" i="1" s="1"/>
  <c r="I1518" i="1" a="1"/>
  <c r="I1518" i="1" s="1"/>
  <c r="J1518" i="1" s="1"/>
  <c r="K1518" i="1" s="1"/>
  <c r="M1192" i="1"/>
  <c r="L1192" i="1"/>
  <c r="M1893" i="1"/>
  <c r="L1893" i="1"/>
  <c r="I1591" i="1" a="1"/>
  <c r="I1591" i="1" s="1"/>
  <c r="J1591" i="1" s="1"/>
  <c r="K1591" i="1" s="1"/>
  <c r="M1265" i="1"/>
  <c r="L1265" i="1"/>
  <c r="I1680" i="1" a="1"/>
  <c r="I1680" i="1" s="1"/>
  <c r="J1680" i="1" s="1"/>
  <c r="K1680" i="1" s="1"/>
  <c r="M1354" i="1"/>
  <c r="L1354" i="1"/>
  <c r="M1007" i="1"/>
  <c r="I1333" i="1" a="1"/>
  <c r="I1333" i="1" s="1"/>
  <c r="J1333" i="1" s="1"/>
  <c r="K1333" i="1" s="1"/>
  <c r="L1007" i="1"/>
  <c r="I1560" i="1" a="1"/>
  <c r="I1560" i="1" s="1"/>
  <c r="J1560" i="1" s="1"/>
  <c r="K1560" i="1" s="1"/>
  <c r="M1234" i="1"/>
  <c r="L1234" i="1"/>
  <c r="I1379" i="1" a="1"/>
  <c r="I1379" i="1" s="1"/>
  <c r="J1379" i="1" s="1"/>
  <c r="K1379" i="1" s="1"/>
  <c r="M1053" i="1"/>
  <c r="L1053" i="1"/>
  <c r="I1482" i="1" a="1"/>
  <c r="I1482" i="1" s="1"/>
  <c r="J1482" i="1" s="1"/>
  <c r="K1482" i="1" s="1"/>
  <c r="M1156" i="1"/>
  <c r="L1156" i="1"/>
  <c r="M1115" i="1"/>
  <c r="I1441" i="1" a="1"/>
  <c r="I1441" i="1" s="1"/>
  <c r="J1441" i="1" s="1"/>
  <c r="K1441" i="1" s="1"/>
  <c r="L1115" i="1"/>
  <c r="I1362" i="1" a="1"/>
  <c r="I1362" i="1" s="1"/>
  <c r="J1362" i="1" s="1"/>
  <c r="K1362" i="1" s="1"/>
  <c r="M1036" i="1"/>
  <c r="L1036" i="1"/>
  <c r="M1072" i="1"/>
  <c r="I1398" i="1" a="1"/>
  <c r="I1398" i="1" s="1"/>
  <c r="J1398" i="1" s="1"/>
  <c r="K1398" i="1" s="1"/>
  <c r="L1072" i="1"/>
  <c r="I1621" i="1" a="1"/>
  <c r="I1621" i="1" s="1"/>
  <c r="J1621" i="1" s="1"/>
  <c r="K1621" i="1" s="1"/>
  <c r="M1295" i="1"/>
  <c r="L1295" i="1"/>
  <c r="I1427" i="1" a="1"/>
  <c r="I1427" i="1" s="1"/>
  <c r="J1427" i="1" s="1"/>
  <c r="K1427" i="1" s="1"/>
  <c r="M1101" i="1"/>
  <c r="L1101" i="1"/>
  <c r="M1580" i="1"/>
  <c r="I1906" i="1" a="1"/>
  <c r="I1906" i="1" s="1"/>
  <c r="J1906" i="1" s="1"/>
  <c r="K1906" i="1" s="1"/>
  <c r="L1580" i="1"/>
  <c r="M1075" i="1"/>
  <c r="I1401" i="1" a="1"/>
  <c r="I1401" i="1" s="1"/>
  <c r="J1401" i="1" s="1"/>
  <c r="K1401" i="1" s="1"/>
  <c r="L1075" i="1"/>
  <c r="I1624" i="1" a="1"/>
  <c r="I1624" i="1" s="1"/>
  <c r="J1624" i="1" s="1"/>
  <c r="K1624" i="1" s="1"/>
  <c r="M1298" i="1"/>
  <c r="L1298" i="1"/>
  <c r="M1114" i="1"/>
  <c r="I1440" i="1" a="1"/>
  <c r="I1440" i="1" s="1"/>
  <c r="J1440" i="1" s="1"/>
  <c r="K1440" i="1" s="1"/>
  <c r="L1114" i="1"/>
  <c r="M1478" i="1"/>
  <c r="I1804" i="1" a="1"/>
  <c r="I1804" i="1" s="1"/>
  <c r="J1804" i="1" s="1"/>
  <c r="K1804" i="1" s="1"/>
  <c r="L1478" i="1"/>
  <c r="M1392" i="1"/>
  <c r="I1718" i="1" a="1"/>
  <c r="I1718" i="1" s="1"/>
  <c r="J1718" i="1" s="1"/>
  <c r="K1718" i="1" s="1"/>
  <c r="L1392" i="1"/>
  <c r="I1308" i="1" a="1"/>
  <c r="I1308" i="1" s="1"/>
  <c r="J1308" i="1" s="1"/>
  <c r="K1308" i="1" s="1"/>
  <c r="M982" i="1"/>
  <c r="L982" i="1"/>
  <c r="M1711" i="1"/>
  <c r="L1711" i="1"/>
  <c r="M1473" i="1"/>
  <c r="I1799" i="1" a="1"/>
  <c r="I1799" i="1" s="1"/>
  <c r="J1799" i="1" s="1"/>
  <c r="K1799" i="1" s="1"/>
  <c r="L1473" i="1"/>
  <c r="I1726" i="1" a="1"/>
  <c r="I1726" i="1" s="1"/>
  <c r="J1726" i="1" s="1"/>
  <c r="K1726" i="1" s="1"/>
  <c r="M1400" i="1"/>
  <c r="L1400" i="1"/>
  <c r="M986" i="1"/>
  <c r="I1312" i="1" a="1"/>
  <c r="I1312" i="1" s="1"/>
  <c r="J1312" i="1" s="1"/>
  <c r="K1312" i="1" s="1"/>
  <c r="L986" i="1"/>
  <c r="I1532" i="1" a="1"/>
  <c r="I1532" i="1" s="1"/>
  <c r="J1532" i="1" s="1"/>
  <c r="K1532" i="1" s="1"/>
  <c r="M1206" i="1"/>
  <c r="L1206" i="1"/>
  <c r="M1523" i="1"/>
  <c r="I1849" i="1" a="1"/>
  <c r="I1849" i="1" s="1"/>
  <c r="J1849" i="1" s="1"/>
  <c r="K1849" i="1" s="1"/>
  <c r="L1523" i="1"/>
  <c r="I1660" i="1" a="1"/>
  <c r="I1660" i="1" s="1"/>
  <c r="J1660" i="1" s="1"/>
  <c r="K1660" i="1" s="1"/>
  <c r="M1334" i="1"/>
  <c r="L1334" i="1"/>
  <c r="I1865" i="1" a="1"/>
  <c r="I1865" i="1" s="1"/>
  <c r="J1865" i="1" s="1"/>
  <c r="K1865" i="1" s="1"/>
  <c r="M1539" i="1"/>
  <c r="L1539" i="1"/>
  <c r="M1474" i="1"/>
  <c r="I1800" i="1" a="1"/>
  <c r="I1800" i="1" s="1"/>
  <c r="J1800" i="1" s="1"/>
  <c r="K1800" i="1" s="1"/>
  <c r="L1474" i="1"/>
  <c r="M1306" i="1"/>
  <c r="I1632" i="1" a="1"/>
  <c r="I1632" i="1" s="1"/>
  <c r="J1632" i="1" s="1"/>
  <c r="K1632" i="1" s="1"/>
  <c r="L1306" i="1"/>
  <c r="M1248" i="1"/>
  <c r="I1574" i="1" a="1"/>
  <c r="I1574" i="1" s="1"/>
  <c r="J1574" i="1" s="1"/>
  <c r="K1574" i="1" s="1"/>
  <c r="L1248" i="1"/>
  <c r="M1546" i="1"/>
  <c r="I1872" i="1" a="1"/>
  <c r="I1872" i="1" s="1"/>
  <c r="J1872" i="1" s="1"/>
  <c r="K1872" i="1" s="1"/>
  <c r="L1546" i="1"/>
  <c r="M1193" i="1"/>
  <c r="I1519" i="1" a="1"/>
  <c r="I1519" i="1" s="1"/>
  <c r="J1519" i="1" s="1"/>
  <c r="K1519" i="1" s="1"/>
  <c r="L1193" i="1"/>
  <c r="M1079" i="1"/>
  <c r="I1405" i="1" a="1"/>
  <c r="I1405" i="1" s="1"/>
  <c r="J1405" i="1" s="1"/>
  <c r="K1405" i="1" s="1"/>
  <c r="L1079" i="1"/>
  <c r="I1617" i="1" a="1"/>
  <c r="I1617" i="1" s="1"/>
  <c r="J1617" i="1" s="1"/>
  <c r="K1617" i="1" s="1"/>
  <c r="M1291" i="1"/>
  <c r="L1291" i="1"/>
  <c r="M1021" i="1"/>
  <c r="I1347" i="1" a="1"/>
  <c r="I1347" i="1" s="1"/>
  <c r="J1347" i="1" s="1"/>
  <c r="K1347" i="1" s="1"/>
  <c r="L1021" i="1"/>
  <c r="I1513" i="1" a="1"/>
  <c r="I1513" i="1" s="1"/>
  <c r="J1513" i="1" s="1"/>
  <c r="K1513" i="1" s="1"/>
  <c r="M1187" i="1"/>
  <c r="L1187" i="1"/>
  <c r="I1459" i="1" a="1"/>
  <c r="I1459" i="1" s="1"/>
  <c r="J1459" i="1" s="1"/>
  <c r="K1459" i="1" s="1"/>
  <c r="M1133" i="1"/>
  <c r="L1133" i="1"/>
  <c r="I1595" i="1" a="1"/>
  <c r="I1595" i="1" s="1"/>
  <c r="J1595" i="1" s="1"/>
  <c r="K1595" i="1" s="1"/>
  <c r="M1269" i="1"/>
  <c r="L1269" i="1"/>
  <c r="I1339" i="1" a="1"/>
  <c r="I1339" i="1" s="1"/>
  <c r="J1339" i="1" s="1"/>
  <c r="K1339" i="1" s="1"/>
  <c r="M1013" i="1"/>
  <c r="L1013" i="1"/>
  <c r="I1916" i="1" a="1"/>
  <c r="I1916" i="1" s="1"/>
  <c r="J1916" i="1" s="1"/>
  <c r="K1916" i="1" s="1"/>
  <c r="M1590" i="1"/>
  <c r="L1590" i="1"/>
  <c r="M1847" i="1"/>
  <c r="L1847" i="1"/>
  <c r="M1018" i="1"/>
  <c r="I1344" i="1" a="1"/>
  <c r="I1344" i="1" s="1"/>
  <c r="J1344" i="1" s="1"/>
  <c r="K1344" i="1" s="1"/>
  <c r="L1018" i="1"/>
  <c r="I1314" i="1" a="1"/>
  <c r="I1314" i="1" s="1"/>
  <c r="J1314" i="1" s="1"/>
  <c r="K1314" i="1" s="1"/>
  <c r="M988" i="1"/>
  <c r="L988" i="1"/>
  <c r="I1488" i="1" a="1"/>
  <c r="I1488" i="1" s="1"/>
  <c r="J1488" i="1" s="1"/>
  <c r="K1488" i="1" s="1"/>
  <c r="M1162" i="1"/>
  <c r="L1162" i="1"/>
  <c r="I1646" i="1" a="1"/>
  <c r="I1646" i="1" s="1"/>
  <c r="J1646" i="1" s="1"/>
  <c r="K1646" i="1" s="1"/>
  <c r="M1320" i="1"/>
  <c r="L1320" i="1"/>
  <c r="I1389" i="1" a="1"/>
  <c r="I1389" i="1" s="1"/>
  <c r="J1389" i="1" s="1"/>
  <c r="K1389" i="1" s="1"/>
  <c r="M1063" i="1"/>
  <c r="L1063" i="1"/>
  <c r="M1616" i="1"/>
  <c r="I1942" i="1" a="1"/>
  <c r="I1942" i="1" s="1"/>
  <c r="J1942" i="1" s="1"/>
  <c r="K1942" i="1" s="1"/>
  <c r="L1616" i="1"/>
  <c r="I1749" i="1" a="1"/>
  <c r="I1749" i="1" s="1"/>
  <c r="J1749" i="1" s="1"/>
  <c r="K1749" i="1" s="1"/>
  <c r="M1423" i="1"/>
  <c r="L1423" i="1"/>
  <c r="I1689" i="1" a="1"/>
  <c r="I1689" i="1" s="1"/>
  <c r="J1689" i="1" s="1"/>
  <c r="K1689" i="1" s="1"/>
  <c r="M1363" i="1"/>
  <c r="L1363" i="1"/>
  <c r="I1315" i="1" a="1"/>
  <c r="I1315" i="1" s="1"/>
  <c r="J1315" i="1" s="1"/>
  <c r="K1315" i="1" s="1"/>
  <c r="M989" i="1"/>
  <c r="L989" i="1"/>
  <c r="I1600" i="1" a="1"/>
  <c r="I1600" i="1" s="1"/>
  <c r="J1600" i="1" s="1"/>
  <c r="K1600" i="1" s="1"/>
  <c r="M1274" i="1"/>
  <c r="L1274" i="1"/>
  <c r="M1119" i="1"/>
  <c r="I1445" i="1" a="1"/>
  <c r="I1445" i="1" s="1"/>
  <c r="J1445" i="1" s="1"/>
  <c r="K1445" i="1" s="1"/>
  <c r="L1119" i="1"/>
  <c r="I1402" i="1" a="1"/>
  <c r="I1402" i="1" s="1"/>
  <c r="J1402" i="1" s="1"/>
  <c r="K1402" i="1" s="1"/>
  <c r="M1076" i="1"/>
  <c r="L1076" i="1"/>
  <c r="I1480" i="1" a="1"/>
  <c r="I1480" i="1" s="1"/>
  <c r="J1480" i="1" s="1"/>
  <c r="K1480" i="1" s="1"/>
  <c r="M1154" i="1"/>
  <c r="L1154" i="1"/>
  <c r="I1479" i="1" a="1"/>
  <c r="I1479" i="1" s="1"/>
  <c r="J1479" i="1" s="1"/>
  <c r="K1479" i="1" s="1"/>
  <c r="M1153" i="1"/>
  <c r="L1153" i="1"/>
  <c r="I1623" i="1" a="1"/>
  <c r="I1623" i="1" s="1"/>
  <c r="J1623" i="1" s="1"/>
  <c r="K1623" i="1" s="1"/>
  <c r="M1297" i="1"/>
  <c r="L1297" i="1"/>
  <c r="I1821" i="1" a="1"/>
  <c r="I1821" i="1" s="1"/>
  <c r="J1821" i="1" s="1"/>
  <c r="K1821" i="1" s="1"/>
  <c r="M1495" i="1"/>
  <c r="L1495" i="1"/>
  <c r="I1399" i="1" a="1"/>
  <c r="I1399" i="1" s="1"/>
  <c r="J1399" i="1" s="1"/>
  <c r="K1399" i="1" s="1"/>
  <c r="M1073" i="1"/>
  <c r="L1073" i="1"/>
  <c r="I1620" i="1" a="1"/>
  <c r="I1620" i="1" s="1"/>
  <c r="J1620" i="1" s="1"/>
  <c r="K1620" i="1" s="1"/>
  <c r="M1294" i="1"/>
  <c r="L1294" i="1"/>
  <c r="M1283" i="1"/>
  <c r="I1609" i="1" a="1"/>
  <c r="I1609" i="1" s="1"/>
  <c r="J1609" i="1" s="1"/>
  <c r="K1609" i="1" s="1"/>
  <c r="L1283" i="1"/>
  <c r="I1326" i="1" a="1"/>
  <c r="I1326" i="1" s="1"/>
  <c r="J1326" i="1" s="1"/>
  <c r="K1326" i="1" s="1"/>
  <c r="M1000" i="1"/>
  <c r="L1000" i="1"/>
  <c r="I1925" i="1" a="1"/>
  <c r="I1925" i="1" s="1"/>
  <c r="J1925" i="1" s="1"/>
  <c r="K1925" i="1" s="1"/>
  <c r="M1599" i="1"/>
  <c r="L1599" i="1"/>
  <c r="M1019" i="1"/>
  <c r="I1345" i="1" a="1"/>
  <c r="I1345" i="1" s="1"/>
  <c r="J1345" i="1" s="1"/>
  <c r="K1345" i="1" s="1"/>
  <c r="L1019" i="1"/>
  <c r="I1538" i="1" a="1"/>
  <c r="I1538" i="1" s="1"/>
  <c r="J1538" i="1" s="1"/>
  <c r="K1538" i="1" s="1"/>
  <c r="M1212" i="1"/>
  <c r="L1212" i="1"/>
  <c r="I1629" i="1" a="1"/>
  <c r="I1629" i="1" s="1"/>
  <c r="J1629" i="1" s="1"/>
  <c r="K1629" i="1" s="1"/>
  <c r="M1303" i="1"/>
  <c r="L1303" i="1"/>
  <c r="I1416" i="1" a="1"/>
  <c r="I1416" i="1" s="1"/>
  <c r="J1416" i="1" s="1"/>
  <c r="K1416" i="1" s="1"/>
  <c r="M1090" i="1"/>
  <c r="L1090" i="1"/>
  <c r="M1944" i="1"/>
  <c r="L1944" i="1"/>
  <c r="I1622" i="1" a="1"/>
  <c r="I1622" i="1" s="1"/>
  <c r="J1622" i="1" s="1"/>
  <c r="K1622" i="1" s="1"/>
  <c r="M1296" i="1"/>
  <c r="L1296" i="1"/>
  <c r="M1700" i="1"/>
  <c r="L1700" i="1"/>
  <c r="I1447" i="1" a="1"/>
  <c r="I1447" i="1" s="1"/>
  <c r="J1447" i="1" s="1"/>
  <c r="K1447" i="1" s="1"/>
  <c r="M1121" i="1"/>
  <c r="L1121" i="1"/>
  <c r="I1384" i="1" a="1"/>
  <c r="I1384" i="1" s="1"/>
  <c r="J1384" i="1" s="1"/>
  <c r="K1384" i="1" s="1"/>
  <c r="M1058" i="1"/>
  <c r="L1058" i="1"/>
  <c r="I1897" i="1" a="1"/>
  <c r="I1897" i="1" s="1"/>
  <c r="J1897" i="1" s="1"/>
  <c r="K1897" i="1" s="1"/>
  <c r="M1571" i="1"/>
  <c r="L1571" i="1"/>
  <c r="I1511" i="1" a="1"/>
  <c r="I1511" i="1" s="1"/>
  <c r="J1511" i="1" s="1"/>
  <c r="K1511" i="1" s="1"/>
  <c r="M1185" i="1"/>
  <c r="L1185" i="1"/>
  <c r="M1276" i="1"/>
  <c r="L1276" i="1"/>
  <c r="I1602" i="1" a="1"/>
  <c r="I1602" i="1" s="1"/>
  <c r="J1602" i="1" s="1"/>
  <c r="K1602" i="1" s="1"/>
  <c r="I1470" i="1" a="1"/>
  <c r="I1470" i="1" s="1"/>
  <c r="J1470" i="1" s="1"/>
  <c r="K1470" i="1" s="1"/>
  <c r="M1144" i="1"/>
  <c r="L1144" i="1"/>
  <c r="M1168" i="1"/>
  <c r="I1494" i="1" a="1"/>
  <c r="I1494" i="1" s="1"/>
  <c r="J1494" i="1" s="1"/>
  <c r="K1494" i="1" s="1"/>
  <c r="L1168" i="1"/>
  <c r="M1613" i="1"/>
  <c r="I1939" i="1" a="1"/>
  <c r="I1939" i="1" s="1"/>
  <c r="J1939" i="1" s="1"/>
  <c r="K1939" i="1" s="1"/>
  <c r="L1613" i="1"/>
  <c r="I1778" i="1" a="1"/>
  <c r="I1778" i="1" s="1"/>
  <c r="J1778" i="1" s="1"/>
  <c r="K1778" i="1" s="1"/>
  <c r="M1452" i="1"/>
  <c r="L1452" i="1"/>
  <c r="I1838" i="1" a="1"/>
  <c r="I1838" i="1" s="1"/>
  <c r="J1838" i="1" s="1"/>
  <c r="K1838" i="1" s="1"/>
  <c r="M1512" i="1"/>
  <c r="L1512" i="1"/>
  <c r="I1608" i="1" a="1"/>
  <c r="I1608" i="1" s="1"/>
  <c r="J1608" i="1" s="1"/>
  <c r="K1608" i="1" s="1"/>
  <c r="M1282" i="1"/>
  <c r="L1282" i="1"/>
  <c r="M1460" i="1"/>
  <c r="I1786" i="1" a="1"/>
  <c r="I1786" i="1" s="1"/>
  <c r="J1786" i="1" s="1"/>
  <c r="K1786" i="1" s="1"/>
  <c r="L1460" i="1"/>
  <c r="I1841" i="1" a="1"/>
  <c r="I1841" i="1" s="1"/>
  <c r="J1841" i="1" s="1"/>
  <c r="K1841" i="1" s="1"/>
  <c r="M1515" i="1"/>
  <c r="L1515" i="1"/>
  <c r="I1637" i="1" a="1"/>
  <c r="I1637" i="1" s="1"/>
  <c r="J1637" i="1" s="1"/>
  <c r="K1637" i="1" s="1"/>
  <c r="M1311" i="1"/>
  <c r="L1311" i="1"/>
  <c r="M1561" i="1"/>
  <c r="I1887" i="1" a="1"/>
  <c r="I1887" i="1" s="1"/>
  <c r="J1887" i="1" s="1"/>
  <c r="K1887" i="1" s="1"/>
  <c r="L1561" i="1"/>
  <c r="I1833" i="1" a="1"/>
  <c r="I1833" i="1" s="1"/>
  <c r="J1833" i="1" s="1"/>
  <c r="K1833" i="1" s="1"/>
  <c r="M1507" i="1"/>
  <c r="L1507" i="1"/>
  <c r="I1890" i="1" a="1"/>
  <c r="I1890" i="1" s="1"/>
  <c r="J1890" i="1" s="1"/>
  <c r="K1890" i="1" s="1"/>
  <c r="M1564" i="1"/>
  <c r="L1564" i="1"/>
  <c r="M1701" i="1"/>
  <c r="L1701" i="1"/>
  <c r="M1200" i="1"/>
  <c r="I1526" i="1" a="1"/>
  <c r="I1526" i="1" s="1"/>
  <c r="J1526" i="1" s="1"/>
  <c r="K1526" i="1" s="1"/>
  <c r="L1200" i="1"/>
  <c r="M1740" i="1"/>
  <c r="L1740" i="1"/>
  <c r="I1720" i="1" a="1"/>
  <c r="I1720" i="1" s="1"/>
  <c r="J1720" i="1" s="1"/>
  <c r="K1720" i="1" s="1"/>
  <c r="M1394" i="1"/>
  <c r="L1394" i="1"/>
  <c r="M1676" i="1"/>
  <c r="L1676" i="1"/>
  <c r="I1750" i="1" a="1"/>
  <c r="I1750" i="1" s="1"/>
  <c r="J1750" i="1" s="1"/>
  <c r="K1750" i="1" s="1"/>
  <c r="M1424" i="1"/>
  <c r="L1424" i="1"/>
  <c r="I1736" i="1" a="1"/>
  <c r="I1736" i="1" s="1"/>
  <c r="J1736" i="1" s="1"/>
  <c r="K1736" i="1" s="1"/>
  <c r="M1410" i="1"/>
  <c r="L1410" i="1"/>
  <c r="M1184" i="1"/>
  <c r="I1510" i="1" a="1"/>
  <c r="I1510" i="1" s="1"/>
  <c r="J1510" i="1" s="1"/>
  <c r="K1510" i="1" s="1"/>
  <c r="L1184" i="1"/>
  <c r="I1537" i="1" a="1"/>
  <c r="I1537" i="1" s="1"/>
  <c r="J1537" i="1" s="1"/>
  <c r="K1537" i="1" s="1"/>
  <c r="M1211" i="1"/>
  <c r="L1211" i="1"/>
  <c r="M1030" i="1"/>
  <c r="I1356" i="1" a="1"/>
  <c r="I1356" i="1" s="1"/>
  <c r="J1356" i="1" s="1"/>
  <c r="K1356" i="1" s="1"/>
  <c r="L1030" i="1"/>
  <c r="M1057" i="1"/>
  <c r="I1383" i="1" a="1"/>
  <c r="I1383" i="1" s="1"/>
  <c r="J1383" i="1" s="1"/>
  <c r="K1383" i="1" s="1"/>
  <c r="L1057" i="1"/>
  <c r="I1514" i="1" a="1"/>
  <c r="I1514" i="1" s="1"/>
  <c r="J1514" i="1" s="1"/>
  <c r="K1514" i="1" s="1"/>
  <c r="M1188" i="1"/>
  <c r="L1188" i="1"/>
  <c r="M1496" i="1"/>
  <c r="I1822" i="1" a="1"/>
  <c r="I1822" i="1" s="1"/>
  <c r="J1822" i="1" s="1"/>
  <c r="K1822" i="1" s="1"/>
  <c r="L1496" i="1"/>
  <c r="M1067" i="1"/>
  <c r="I1393" i="1" a="1"/>
  <c r="I1393" i="1" s="1"/>
  <c r="J1393" i="1" s="1"/>
  <c r="K1393" i="1" s="1"/>
  <c r="L1067" i="1"/>
  <c r="I1468" i="1" a="1"/>
  <c r="I1468" i="1" s="1"/>
  <c r="J1468" i="1" s="1"/>
  <c r="K1468" i="1" s="1"/>
  <c r="M1142" i="1"/>
  <c r="L1142" i="1"/>
  <c r="I1568" i="1" a="1"/>
  <c r="I1568" i="1" s="1"/>
  <c r="J1568" i="1" s="1"/>
  <c r="K1568" i="1" s="1"/>
  <c r="M1242" i="1"/>
  <c r="L1242" i="1"/>
  <c r="I1851" i="1" a="1"/>
  <c r="I1851" i="1" s="1"/>
  <c r="J1851" i="1" s="1"/>
  <c r="K1851" i="1" s="1"/>
  <c r="M1525" i="1"/>
  <c r="L1525" i="1"/>
  <c r="M1575" i="1"/>
  <c r="I1901" i="1" a="1"/>
  <c r="I1901" i="1" s="1"/>
  <c r="J1901" i="1" s="1"/>
  <c r="K1901" i="1" s="1"/>
  <c r="L1575" i="1"/>
  <c r="I1547" i="1" a="1"/>
  <c r="I1547" i="1" s="1"/>
  <c r="J1547" i="1" s="1"/>
  <c r="K1547" i="1" s="1"/>
  <c r="M1221" i="1"/>
  <c r="L1221" i="1"/>
  <c r="I1870" i="1" a="1"/>
  <c r="I1870" i="1" s="1"/>
  <c r="J1870" i="1" s="1"/>
  <c r="K1870" i="1" s="1"/>
  <c r="M1544" i="1"/>
  <c r="L1544" i="1"/>
  <c r="I1732" i="1" a="1"/>
  <c r="I1732" i="1" s="1"/>
  <c r="J1732" i="1" s="1"/>
  <c r="K1732" i="1" s="1"/>
  <c r="M1406" i="1"/>
  <c r="L1406" i="1"/>
  <c r="M1089" i="1"/>
  <c r="I1415" i="1" a="1"/>
  <c r="I1415" i="1" s="1"/>
  <c r="J1415" i="1" s="1"/>
  <c r="K1415" i="1" s="1"/>
  <c r="L1089" i="1"/>
  <c r="I1573" i="1" a="1"/>
  <c r="I1573" i="1" s="1"/>
  <c r="J1573" i="1" s="1"/>
  <c r="K1573" i="1" s="1"/>
  <c r="M1247" i="1"/>
  <c r="L1247" i="1"/>
  <c r="I1850" i="1" a="1"/>
  <c r="I1850" i="1" s="1"/>
  <c r="J1850" i="1" s="1"/>
  <c r="K1850" i="1" s="1"/>
  <c r="M1524" i="1"/>
  <c r="L1524" i="1"/>
  <c r="I1584" i="1" a="1"/>
  <c r="I1584" i="1" s="1"/>
  <c r="J1584" i="1" s="1"/>
  <c r="K1584" i="1" s="1"/>
  <c r="M1258" i="1"/>
  <c r="L1258" i="1"/>
  <c r="I1752" i="1" a="1"/>
  <c r="I1752" i="1" s="1"/>
  <c r="J1752" i="1" s="1"/>
  <c r="K1752" i="1" s="1"/>
  <c r="M1426" i="1"/>
  <c r="L1426" i="1"/>
  <c r="I1434" i="1" a="1"/>
  <c r="I1434" i="1" s="1"/>
  <c r="J1434" i="1" s="1"/>
  <c r="K1434" i="1" s="1"/>
  <c r="M1108" i="1"/>
  <c r="L1108" i="1"/>
  <c r="I1908" i="1" a="1"/>
  <c r="I1908" i="1" s="1"/>
  <c r="J1908" i="1" s="1"/>
  <c r="K1908" i="1" s="1"/>
  <c r="M1582" i="1"/>
  <c r="L1582" i="1"/>
  <c r="M1281" i="1"/>
  <c r="I1607" i="1" a="1"/>
  <c r="I1607" i="1" s="1"/>
  <c r="J1607" i="1" s="1"/>
  <c r="K1607" i="1" s="1"/>
  <c r="L1281" i="1"/>
  <c r="I1391" i="1" a="1"/>
  <c r="I1391" i="1" s="1"/>
  <c r="J1391" i="1" s="1"/>
  <c r="K1391" i="1" s="1"/>
  <c r="M1065" i="1"/>
  <c r="L1065" i="1"/>
  <c r="I1830" i="1" a="1"/>
  <c r="I1830" i="1" s="1"/>
  <c r="J1830" i="1" s="1"/>
  <c r="K1830" i="1" s="1"/>
  <c r="M1504" i="1"/>
  <c r="L1504" i="1"/>
  <c r="I1588" i="1" a="1"/>
  <c r="I1588" i="1" s="1"/>
  <c r="J1588" i="1" s="1"/>
  <c r="K1588" i="1" s="1"/>
  <c r="M1262" i="1"/>
  <c r="L1262" i="1"/>
  <c r="M1056" i="1"/>
  <c r="I1382" i="1" a="1"/>
  <c r="I1382" i="1" s="1"/>
  <c r="J1382" i="1" s="1"/>
  <c r="K1382" i="1" s="1"/>
  <c r="G21" i="2" s="1" a="1"/>
  <c r="G21" i="2" s="1"/>
  <c r="G31" i="2" s="1"/>
  <c r="L1056" i="1"/>
  <c r="I1522" i="1" a="1"/>
  <c r="I1522" i="1" s="1"/>
  <c r="J1522" i="1" s="1"/>
  <c r="K1522" i="1" s="1"/>
  <c r="M1196" i="1"/>
  <c r="L1196" i="1"/>
  <c r="M1132" i="1"/>
  <c r="I1458" i="1" a="1"/>
  <c r="I1458" i="1" s="1"/>
  <c r="J1458" i="1" s="1"/>
  <c r="K1458" i="1" s="1"/>
  <c r="L1132" i="1"/>
  <c r="M1520" i="1"/>
  <c r="I1846" i="1" a="1"/>
  <c r="I1846" i="1" s="1"/>
  <c r="J1846" i="1" s="1"/>
  <c r="K1846" i="1" s="1"/>
  <c r="L1520" i="1"/>
  <c r="I1798" i="1" a="1"/>
  <c r="I1798" i="1" s="1"/>
  <c r="J1798" i="1" s="1"/>
  <c r="K1798" i="1" s="1"/>
  <c r="M1472" i="1"/>
  <c r="L1472" i="1"/>
  <c r="M1260" i="1"/>
  <c r="I1586" i="1" a="1"/>
  <c r="I1586" i="1" s="1"/>
  <c r="J1586" i="1" s="1"/>
  <c r="K1586" i="1" s="1"/>
  <c r="L1260" i="1"/>
  <c r="M1349" i="1"/>
  <c r="I1675" i="1" a="1"/>
  <c r="I1675" i="1" s="1"/>
  <c r="J1675" i="1" s="1"/>
  <c r="K1675" i="1" s="1"/>
  <c r="L1349" i="1"/>
  <c r="M1667" i="1"/>
  <c r="L1667" i="1"/>
  <c r="I1455" i="1" a="1"/>
  <c r="I1455" i="1" s="1"/>
  <c r="J1455" i="1" s="1"/>
  <c r="K1455" i="1" s="1"/>
  <c r="M1129" i="1"/>
  <c r="L1129" i="1"/>
  <c r="I1543" i="1" a="1"/>
  <c r="I1543" i="1" s="1"/>
  <c r="J1543" i="1" s="1"/>
  <c r="K1543" i="1" s="1"/>
  <c r="M1217" i="1"/>
  <c r="L1217" i="1"/>
  <c r="M1161" i="1"/>
  <c r="I1487" i="1" a="1"/>
  <c r="I1487" i="1" s="1"/>
  <c r="J1487" i="1" s="1"/>
  <c r="K1487" i="1" s="1"/>
  <c r="L1161" i="1"/>
  <c r="I1502" i="1" a="1"/>
  <c r="I1502" i="1" s="1"/>
  <c r="J1502" i="1" s="1"/>
  <c r="K1502" i="1" s="1"/>
  <c r="M1176" i="1"/>
  <c r="L1176" i="1"/>
  <c r="I1559" i="1" a="1"/>
  <c r="I1559" i="1" s="1"/>
  <c r="J1559" i="1" s="1"/>
  <c r="K1559" i="1" s="1"/>
  <c r="M1233" i="1"/>
  <c r="L1233" i="1"/>
  <c r="I1612" i="1" a="1"/>
  <c r="I1612" i="1" s="1"/>
  <c r="J1612" i="1" s="1"/>
  <c r="K1612" i="1" s="1"/>
  <c r="M1286" i="1"/>
  <c r="L1286" i="1"/>
  <c r="I1446" i="1" a="1"/>
  <c r="I1446" i="1" s="1"/>
  <c r="J1446" i="1" s="1"/>
  <c r="K1446" i="1" s="1"/>
  <c r="M1120" i="1"/>
  <c r="L1120" i="1"/>
  <c r="I1576" i="1" a="1"/>
  <c r="I1576" i="1" s="1"/>
  <c r="J1576" i="1" s="1"/>
  <c r="K1576" i="1" s="1"/>
  <c r="M1250" i="1"/>
  <c r="L1250" i="1"/>
  <c r="I1610" i="1" a="1"/>
  <c r="I1610" i="1" s="1"/>
  <c r="J1610" i="1" s="1"/>
  <c r="K1610" i="1" s="1"/>
  <c r="M1284" i="1"/>
  <c r="L1284" i="1"/>
  <c r="I1911" i="1" a="1"/>
  <c r="I1911" i="1" s="1"/>
  <c r="J1911" i="1" s="1"/>
  <c r="K1911" i="1" s="1"/>
  <c r="M1585" i="1"/>
  <c r="L1585" i="1"/>
  <c r="I1365" i="1" a="1"/>
  <c r="I1365" i="1" s="1"/>
  <c r="J1365" i="1" s="1"/>
  <c r="K1365" i="1" s="1"/>
  <c r="M1039" i="1"/>
  <c r="L1039" i="1"/>
  <c r="I1321" i="1" a="1"/>
  <c r="I1321" i="1" s="1"/>
  <c r="J1321" i="1" s="1"/>
  <c r="K1321" i="1" s="1"/>
  <c r="M995" i="1"/>
  <c r="L995" i="1"/>
  <c r="I1603" i="1" a="1"/>
  <c r="I1603" i="1" s="1"/>
  <c r="J1603" i="1" s="1"/>
  <c r="K1603" i="1" s="1"/>
  <c r="M1277" i="1"/>
  <c r="L1277" i="1"/>
  <c r="M1619" i="1"/>
  <c r="I1945" i="1" a="1"/>
  <c r="I1945" i="1" s="1"/>
  <c r="J1945" i="1" s="1"/>
  <c r="K1945" i="1" s="1"/>
  <c r="L1619" i="1"/>
  <c r="I1550" i="1" a="1"/>
  <c r="I1550" i="1" s="1"/>
  <c r="J1550" i="1" s="1"/>
  <c r="K1550" i="1" s="1"/>
  <c r="M1224" i="1"/>
  <c r="L1224" i="1"/>
  <c r="M1174" i="1"/>
  <c r="I1500" i="1" a="1"/>
  <c r="I1500" i="1" s="1"/>
  <c r="J1500" i="1" s="1"/>
  <c r="K1500" i="1" s="1"/>
  <c r="L1174" i="1"/>
  <c r="I1335" i="1" a="1"/>
  <c r="I1335" i="1" s="1"/>
  <c r="J1335" i="1" s="1"/>
  <c r="K1335" i="1" s="1"/>
  <c r="M1009" i="1"/>
  <c r="L1009" i="1"/>
  <c r="I1552" i="1" a="1"/>
  <c r="I1552" i="1" s="1"/>
  <c r="J1552" i="1" s="1"/>
  <c r="K1552" i="1" s="1"/>
  <c r="M1226" i="1"/>
  <c r="L1226" i="1"/>
  <c r="I1666" i="1" a="1"/>
  <c r="I1666" i="1" s="1"/>
  <c r="J1666" i="1" s="1"/>
  <c r="K1666" i="1" s="1"/>
  <c r="M1340" i="1"/>
  <c r="L1340" i="1"/>
  <c r="M1010" i="1"/>
  <c r="I1336" i="1" a="1"/>
  <c r="I1336" i="1" s="1"/>
  <c r="J1336" i="1" s="1"/>
  <c r="K1336" i="1" s="1"/>
  <c r="L1010" i="1"/>
  <c r="I1757" i="1" a="1"/>
  <c r="I1757" i="1" s="1"/>
  <c r="J1757" i="1" s="1"/>
  <c r="K1757" i="1" s="1"/>
  <c r="M1431" i="1"/>
  <c r="L1431" i="1"/>
  <c r="I1476" i="1" a="1"/>
  <c r="I1476" i="1" s="1"/>
  <c r="J1476" i="1" s="1"/>
  <c r="K1476" i="1" s="1"/>
  <c r="M1150" i="1"/>
  <c r="L1150" i="1"/>
  <c r="I1702" i="1" a="1"/>
  <c r="I1702" i="1" s="1"/>
  <c r="J1702" i="1" s="1"/>
  <c r="K1702" i="1" s="1"/>
  <c r="M1376" i="1"/>
  <c r="L1376" i="1"/>
  <c r="I1737" i="1" a="1"/>
  <c r="I1737" i="1" s="1"/>
  <c r="J1737" i="1" s="1"/>
  <c r="K1737" i="1" s="1"/>
  <c r="M1411" i="1"/>
  <c r="L1411" i="1"/>
  <c r="I1351" i="1" a="1"/>
  <c r="I1351" i="1" s="1"/>
  <c r="J1351" i="1" s="1"/>
  <c r="K1351" i="1" s="1"/>
  <c r="M1025" i="1"/>
  <c r="L1025" i="1"/>
  <c r="I1562" i="1" a="1"/>
  <c r="I1562" i="1" s="1"/>
  <c r="J1562" i="1" s="1"/>
  <c r="K1562" i="1" s="1"/>
  <c r="M1236" i="1"/>
  <c r="L1236" i="1"/>
  <c r="I1396" i="1" a="1"/>
  <c r="I1396" i="1" s="1"/>
  <c r="J1396" i="1" s="1"/>
  <c r="K1396" i="1" s="1"/>
  <c r="M1070" i="1"/>
  <c r="L1070" i="1"/>
  <c r="M1679" i="1"/>
  <c r="L1679" i="1"/>
  <c r="M1924" i="1"/>
  <c r="L1924" i="1"/>
  <c r="M1327" i="1"/>
  <c r="I1653" i="1" a="1"/>
  <c r="I1653" i="1" s="1"/>
  <c r="J1653" i="1" s="1"/>
  <c r="K1653" i="1" s="1"/>
  <c r="L1327" i="1"/>
  <c r="I1542" i="1" a="1"/>
  <c r="I1542" i="1" s="1"/>
  <c r="J1542" i="1" s="1"/>
  <c r="K1542" i="1" s="1"/>
  <c r="M1216" i="1"/>
  <c r="L1216" i="1"/>
  <c r="I1491" i="1" a="1"/>
  <c r="I1491" i="1" s="1"/>
  <c r="J1491" i="1" s="1"/>
  <c r="K1491" i="1" s="1"/>
  <c r="M1165" i="1"/>
  <c r="L1165" i="1"/>
  <c r="I1807" i="1" a="1"/>
  <c r="I1807" i="1" s="1"/>
  <c r="J1807" i="1" s="1"/>
  <c r="K1807" i="1" s="1"/>
  <c r="M1481" i="1"/>
  <c r="L1481" i="1"/>
  <c r="M1505" i="1"/>
  <c r="I1831" i="1" a="1"/>
  <c r="I1831" i="1" s="1"/>
  <c r="J1831" i="1" s="1"/>
  <c r="K1831" i="1" s="1"/>
  <c r="L1505" i="1"/>
  <c r="I1739" i="1" a="1"/>
  <c r="I1739" i="1" s="1"/>
  <c r="J1739" i="1" s="1"/>
  <c r="K1739" i="1" s="1"/>
  <c r="M1413" i="1"/>
  <c r="L1413" i="1"/>
  <c r="I1578" i="1" a="1"/>
  <c r="I1578" i="1" s="1"/>
  <c r="J1578" i="1" s="1"/>
  <c r="K1578" i="1" s="1"/>
  <c r="M1252" i="1"/>
  <c r="L1252" i="1"/>
  <c r="I1693" i="1" a="1"/>
  <c r="I1693" i="1" s="1"/>
  <c r="J1693" i="1" s="1"/>
  <c r="K1693" i="1" s="1"/>
  <c r="M1367" i="1"/>
  <c r="L1367" i="1"/>
  <c r="I1716" i="1" a="1"/>
  <c r="I1716" i="1" s="1"/>
  <c r="J1716" i="1" s="1"/>
  <c r="K1716" i="1" s="1"/>
  <c r="M1390" i="1"/>
  <c r="L1390" i="1"/>
  <c r="I1930" i="1" a="1"/>
  <c r="I1930" i="1" s="1"/>
  <c r="J1930" i="1" s="1"/>
  <c r="K1930" i="1" s="1"/>
  <c r="M1604" i="1"/>
  <c r="L1604" i="1"/>
  <c r="I1508" i="1" a="1"/>
  <c r="I1508" i="1" s="1"/>
  <c r="J1508" i="1" s="1"/>
  <c r="K1508" i="1" s="1"/>
  <c r="M1182" i="1"/>
  <c r="L1182" i="1"/>
  <c r="M1633" i="1"/>
  <c r="I1959" i="1" a="1"/>
  <c r="I1959" i="1" s="1"/>
  <c r="J1959" i="1" s="1"/>
  <c r="K1959" i="1" s="1"/>
  <c r="L1633" i="1"/>
  <c r="M1563" i="1"/>
  <c r="I1889" i="1" a="1"/>
  <c r="I1889" i="1" s="1"/>
  <c r="J1889" i="1" s="1"/>
  <c r="K1889" i="1" s="1"/>
  <c r="L1563" i="1"/>
  <c r="M1556" i="1"/>
  <c r="I1882" i="1" a="1"/>
  <c r="I1882" i="1" s="1"/>
  <c r="J1882" i="1" s="1"/>
  <c r="K1882" i="1" s="1"/>
  <c r="L1556" i="1"/>
  <c r="M1764" i="1"/>
  <c r="L1764" i="1"/>
  <c r="I1654" i="1" a="1"/>
  <c r="I1654" i="1" s="1"/>
  <c r="J1654" i="1" s="1"/>
  <c r="K1654" i="1" s="1"/>
  <c r="M1328" i="1"/>
  <c r="L1328" i="1"/>
  <c r="M1723" i="1"/>
  <c r="L1723" i="1"/>
  <c r="I1763" i="1" a="1"/>
  <c r="I1763" i="1" s="1"/>
  <c r="J1763" i="1" s="1"/>
  <c r="K1763" i="1" s="1"/>
  <c r="M1437" i="1"/>
  <c r="L1437" i="1"/>
  <c r="M992" i="1"/>
  <c r="I1318" i="1" a="1"/>
  <c r="I1318" i="1" s="1"/>
  <c r="J1318" i="1" s="1"/>
  <c r="K1318" i="1" s="1"/>
  <c r="L992" i="1"/>
  <c r="I1860" i="1" a="1"/>
  <c r="I1860" i="1" s="1"/>
  <c r="J1860" i="1" s="1"/>
  <c r="K1860" i="1" s="1"/>
  <c r="M1534" i="1"/>
  <c r="L1534" i="1"/>
  <c r="I1453" i="1" a="1"/>
  <c r="I1453" i="1" s="1"/>
  <c r="J1453" i="1" s="1"/>
  <c r="K1453" i="1" s="1"/>
  <c r="M1127" i="1"/>
  <c r="L1127" i="1"/>
  <c r="I1330" i="1" a="1"/>
  <c r="I1330" i="1" s="1"/>
  <c r="J1330" i="1" s="1"/>
  <c r="K1330" i="1" s="1"/>
  <c r="M1004" i="1"/>
  <c r="L1004" i="1"/>
  <c r="I1493" i="1" a="1"/>
  <c r="I1493" i="1" s="1"/>
  <c r="J1493" i="1" s="1"/>
  <c r="K1493" i="1" s="1"/>
  <c r="M1167" i="1"/>
  <c r="L1167" i="1"/>
  <c r="M999" i="1"/>
  <c r="I1325" i="1" a="1"/>
  <c r="I1325" i="1" s="1"/>
  <c r="J1325" i="1" s="1"/>
  <c r="K1325" i="1" s="1"/>
  <c r="L999" i="1"/>
  <c r="I1319" i="1" a="1"/>
  <c r="I1319" i="1" s="1"/>
  <c r="J1319" i="1" s="1"/>
  <c r="K1319" i="1" s="1"/>
  <c r="M993" i="1"/>
  <c r="L993" i="1"/>
  <c r="I1451" i="1" a="1"/>
  <c r="I1451" i="1" s="1"/>
  <c r="J1451" i="1" s="1"/>
  <c r="K1451" i="1" s="1"/>
  <c r="M1125" i="1"/>
  <c r="L1125" i="1"/>
  <c r="I1816" i="1" a="1"/>
  <c r="I1816" i="1" s="1"/>
  <c r="J1816" i="1" s="1"/>
  <c r="K1816" i="1" s="1"/>
  <c r="M1490" i="1"/>
  <c r="L1490" i="1"/>
  <c r="M1329" i="1"/>
  <c r="I1655" i="1" a="1"/>
  <c r="I1655" i="1" s="1"/>
  <c r="J1655" i="1" s="1"/>
  <c r="K1655" i="1" s="1"/>
  <c r="L1329" i="1"/>
  <c r="M1172" i="1"/>
  <c r="I1498" i="1" a="1"/>
  <c r="I1498" i="1" s="1"/>
  <c r="J1498" i="1" s="1"/>
  <c r="K1498" i="1" s="1"/>
  <c r="L1172" i="1"/>
  <c r="I1762" i="1" a="1"/>
  <c r="I1762" i="1" s="1"/>
  <c r="J1762" i="1" s="1"/>
  <c r="K1762" i="1" s="1"/>
  <c r="M1436" i="1"/>
  <c r="L1436" i="1"/>
  <c r="M1471" i="1"/>
  <c r="I1797" i="1" a="1"/>
  <c r="I1797" i="1" s="1"/>
  <c r="J1797" i="1" s="1"/>
  <c r="K1797" i="1" s="1"/>
  <c r="L1471" i="1"/>
  <c r="M1712" i="1"/>
  <c r="L1712" i="1"/>
  <c r="M1364" i="1"/>
  <c r="I1690" i="1" a="1"/>
  <c r="I1690" i="1" s="1"/>
  <c r="J1690" i="1" s="1"/>
  <c r="K1690" i="1" s="1"/>
  <c r="L1364" i="1"/>
  <c r="M1788" i="1"/>
  <c r="L1788" i="1"/>
  <c r="M1029" i="1"/>
  <c r="I1355" i="1" a="1"/>
  <c r="I1355" i="1" s="1"/>
  <c r="J1355" i="1" s="1"/>
  <c r="K1355" i="1" s="1"/>
  <c r="L1029" i="1"/>
  <c r="I1569" i="1" a="1"/>
  <c r="I1569" i="1" s="1"/>
  <c r="J1569" i="1" s="1"/>
  <c r="K1569" i="1" s="1"/>
  <c r="M1243" i="1"/>
  <c r="L1243" i="1"/>
  <c r="L1713" i="1"/>
  <c r="M1713" i="1"/>
  <c r="I1531" i="1" a="1"/>
  <c r="I1531" i="1" s="1"/>
  <c r="J1531" i="1" s="1"/>
  <c r="K1531" i="1" s="1"/>
  <c r="M1205" i="1"/>
  <c r="L1205" i="1"/>
  <c r="M1316" i="1"/>
  <c r="I1642" i="1" a="1"/>
  <c r="I1642" i="1" s="1"/>
  <c r="J1642" i="1" s="1"/>
  <c r="K1642" i="1" s="1"/>
  <c r="L1316" i="1"/>
  <c r="I1953" i="1" a="1"/>
  <c r="I1953" i="1" s="1"/>
  <c r="J1953" i="1" s="1"/>
  <c r="K1953" i="1" s="1"/>
  <c r="M1627" i="1"/>
  <c r="L1627" i="1"/>
  <c r="I1596" i="1" a="1"/>
  <c r="I1596" i="1" s="1"/>
  <c r="J1596" i="1" s="1"/>
  <c r="K1596" i="1" s="1"/>
  <c r="M1270" i="1"/>
  <c r="L1270" i="1"/>
  <c r="M1714" i="1"/>
  <c r="L1714" i="1"/>
  <c r="I1536" i="1" a="1"/>
  <c r="I1536" i="1" s="1"/>
  <c r="J1536" i="1" s="1"/>
  <c r="K1536" i="1" s="1"/>
  <c r="M1210" i="1"/>
  <c r="L1210" i="1"/>
  <c r="M1219" i="1"/>
  <c r="I1545" i="1" a="1"/>
  <c r="I1545" i="1" s="1"/>
  <c r="J1545" i="1" s="1"/>
  <c r="K1545" i="1" s="1"/>
  <c r="L1219" i="1"/>
  <c r="I1477" i="1" a="1"/>
  <c r="I1477" i="1" s="1"/>
  <c r="J1477" i="1" s="1"/>
  <c r="K1477" i="1" s="1"/>
  <c r="M1151" i="1"/>
  <c r="L1151" i="1"/>
  <c r="M1761" i="1"/>
  <c r="L1761" i="1"/>
  <c r="M1149" i="1"/>
  <c r="I1475" i="1" a="1"/>
  <c r="I1475" i="1" s="1"/>
  <c r="J1475" i="1" s="1"/>
  <c r="K1475" i="1" s="1"/>
  <c r="L1149" i="1"/>
  <c r="M1810" i="1"/>
  <c r="L1810" i="1"/>
  <c r="M1377" i="1"/>
  <c r="I1703" i="1" a="1"/>
  <c r="I1703" i="1" s="1"/>
  <c r="J1703" i="1" s="1"/>
  <c r="K1703" i="1" s="1"/>
  <c r="L1377" i="1"/>
  <c r="I1639" i="1" a="1"/>
  <c r="I1639" i="1" s="1"/>
  <c r="J1639" i="1" s="1"/>
  <c r="K1639" i="1" s="1"/>
  <c r="M1313" i="1"/>
  <c r="L1313" i="1"/>
  <c r="I1957" i="1" a="1"/>
  <c r="I1957" i="1" s="1"/>
  <c r="J1957" i="1" s="1"/>
  <c r="K1957" i="1" s="1"/>
  <c r="M1631" i="1"/>
  <c r="L1631" i="1"/>
  <c r="I1420" i="1" a="1"/>
  <c r="I1420" i="1" s="1"/>
  <c r="J1420" i="1" s="1"/>
  <c r="K1420" i="1" s="1"/>
  <c r="M1094" i="1"/>
  <c r="L1094" i="1"/>
  <c r="M1412" i="1"/>
  <c r="I1738" i="1" a="1"/>
  <c r="I1738" i="1" s="1"/>
  <c r="J1738" i="1" s="1"/>
  <c r="K1738" i="1" s="1"/>
  <c r="L1412" i="1"/>
  <c r="I1432" i="1" a="1"/>
  <c r="I1432" i="1" s="1"/>
  <c r="J1432" i="1" s="1"/>
  <c r="K1432" i="1" s="1"/>
  <c r="M1106" i="1"/>
  <c r="L1106" i="1"/>
  <c r="I1469" i="1" a="1"/>
  <c r="I1469" i="1" s="1"/>
  <c r="J1469" i="1" s="1"/>
  <c r="K1469" i="1" s="1"/>
  <c r="M1143" i="1"/>
  <c r="L1143" i="1"/>
  <c r="M1338" i="1"/>
  <c r="I1664" i="1" a="1"/>
  <c r="I1664" i="1" s="1"/>
  <c r="J1664" i="1" s="1"/>
  <c r="K1664" i="1" s="1"/>
  <c r="L1338" i="1"/>
  <c r="M1918" i="1"/>
  <c r="L1918" i="1"/>
  <c r="M1082" i="1"/>
  <c r="I1408" i="1" a="1"/>
  <c r="I1408" i="1" s="1"/>
  <c r="J1408" i="1" s="1"/>
  <c r="K1408" i="1" s="1"/>
  <c r="L1082" i="1"/>
  <c r="I1407" i="1" a="1"/>
  <c r="I1407" i="1" s="1"/>
  <c r="J1407" i="1" s="1"/>
  <c r="K1407" i="1" s="1"/>
  <c r="M1081" i="1"/>
  <c r="L1081" i="1"/>
  <c r="I1606" i="1" a="1"/>
  <c r="I1606" i="1" s="1"/>
  <c r="J1606" i="1" s="1"/>
  <c r="K1606" i="1" s="1"/>
  <c r="M1280" i="1"/>
  <c r="L1280" i="1"/>
  <c r="M1043" i="1"/>
  <c r="I1369" i="1" a="1"/>
  <c r="I1369" i="1" s="1"/>
  <c r="J1369" i="1" s="1"/>
  <c r="K1369" i="1" s="1"/>
  <c r="L1043" i="1"/>
  <c r="I1769" i="1" a="1"/>
  <c r="I1769" i="1" s="1"/>
  <c r="J1769" i="1" s="1"/>
  <c r="K1769" i="1" s="1"/>
  <c r="M1443" i="1"/>
  <c r="L1443" i="1"/>
  <c r="M1555" i="1"/>
  <c r="I1881" i="1" a="1"/>
  <c r="I1881" i="1" s="1"/>
  <c r="J1881" i="1" s="1"/>
  <c r="K1881" i="1" s="1"/>
  <c r="L1555" i="1"/>
  <c r="M1829" i="1"/>
  <c r="L1829" i="1"/>
  <c r="I1856" i="1" a="1"/>
  <c r="I1856" i="1" s="1"/>
  <c r="J1856" i="1" s="1"/>
  <c r="K1856" i="1" s="1"/>
  <c r="M1530" i="1"/>
  <c r="L1530" i="1"/>
  <c r="M1497" i="1"/>
  <c r="I1823" i="1" a="1"/>
  <c r="I1823" i="1" s="1"/>
  <c r="J1823" i="1" s="1"/>
  <c r="K1823" i="1" s="1"/>
  <c r="L1497" i="1"/>
  <c r="I1903" i="1" a="1"/>
  <c r="I1903" i="1" s="1"/>
  <c r="J1903" i="1" s="1"/>
  <c r="K1903" i="1" s="1"/>
  <c r="M1577" i="1"/>
  <c r="L1577" i="1"/>
  <c r="M1811" i="1"/>
  <c r="L1811" i="1"/>
  <c r="M1095" i="1"/>
  <c r="I1421" i="1" a="1"/>
  <c r="I1421" i="1" s="1"/>
  <c r="J1421" i="1" s="1"/>
  <c r="K1421" i="1" s="1"/>
  <c r="L1095" i="1"/>
  <c r="I1456" i="1" a="1"/>
  <c r="I1456" i="1" s="1"/>
  <c r="J1456" i="1" s="1"/>
  <c r="K1456" i="1" s="1"/>
  <c r="M1130" i="1"/>
  <c r="L1130" i="1"/>
  <c r="I1439" i="1" a="1"/>
  <c r="I1439" i="1" s="1"/>
  <c r="J1439" i="1" s="1"/>
  <c r="K1439" i="1" s="1"/>
  <c r="M1113" i="1"/>
  <c r="L1113" i="1"/>
  <c r="I1463" i="1" a="1"/>
  <c r="I1463" i="1" s="1"/>
  <c r="J1463" i="1" s="1"/>
  <c r="K1463" i="1" s="1"/>
  <c r="M1137" i="1"/>
  <c r="L1137" i="1"/>
  <c r="I1941" i="1" a="1"/>
  <c r="I1941" i="1" s="1"/>
  <c r="J1941" i="1" s="1"/>
  <c r="K1941" i="1" s="1"/>
  <c r="M1615" i="1"/>
  <c r="L1615" i="1"/>
  <c r="M1880" i="1"/>
  <c r="L1880" i="1"/>
  <c r="M814" i="1"/>
  <c r="L814" i="1"/>
  <c r="M976" i="1"/>
  <c r="L976" i="1"/>
  <c r="M712" i="1"/>
  <c r="L712" i="1"/>
  <c r="L845" i="1"/>
  <c r="M845" i="1"/>
  <c r="L802" i="1"/>
  <c r="M802" i="1"/>
  <c r="M833" i="1"/>
  <c r="L833" i="1"/>
  <c r="M812" i="1"/>
  <c r="L812" i="1"/>
  <c r="M760" i="1"/>
  <c r="L760" i="1"/>
  <c r="M687" i="1"/>
  <c r="L687" i="1"/>
  <c r="M978" i="1"/>
  <c r="L978" i="1"/>
  <c r="M847" i="1"/>
  <c r="L847" i="1"/>
  <c r="L942" i="1"/>
  <c r="M942" i="1"/>
  <c r="L713" i="1"/>
  <c r="M713" i="1"/>
  <c r="M837" i="1"/>
  <c r="L837" i="1"/>
  <c r="M740" i="1"/>
  <c r="L740" i="1"/>
  <c r="L711" i="1"/>
  <c r="M711" i="1"/>
  <c r="M796" i="1"/>
  <c r="L796" i="1"/>
  <c r="M927" i="1"/>
  <c r="L927" i="1"/>
  <c r="L929" i="1"/>
  <c r="M929" i="1"/>
  <c r="L739" i="1"/>
  <c r="M739" i="1"/>
  <c r="M975" i="1"/>
  <c r="L975" i="1"/>
  <c r="M869" i="1"/>
  <c r="L869" i="1"/>
  <c r="L808" i="1"/>
  <c r="M808" i="1"/>
  <c r="M722" i="1"/>
  <c r="L722" i="1"/>
  <c r="M832" i="1"/>
  <c r="L832" i="1"/>
  <c r="M785" i="1"/>
  <c r="L785" i="1"/>
  <c r="M748" i="1"/>
  <c r="L748" i="1"/>
  <c r="M902" i="1"/>
  <c r="L902" i="1"/>
  <c r="L717" i="1"/>
  <c r="M717" i="1"/>
  <c r="M931" i="1"/>
  <c r="L931" i="1"/>
  <c r="L723" i="1"/>
  <c r="M723" i="1"/>
  <c r="M680" i="1"/>
  <c r="L680" i="1"/>
  <c r="M686" i="1"/>
  <c r="L686" i="1"/>
  <c r="M953" i="1"/>
  <c r="L953" i="1"/>
  <c r="M879" i="1"/>
  <c r="L879" i="1"/>
  <c r="L941" i="1"/>
  <c r="M941" i="1"/>
  <c r="M663" i="1"/>
  <c r="L663" i="1"/>
  <c r="M844" i="1"/>
  <c r="L844" i="1"/>
  <c r="M855" i="1"/>
  <c r="L855" i="1"/>
  <c r="M892" i="1"/>
  <c r="L892" i="1"/>
  <c r="L928" i="1"/>
  <c r="M928" i="1"/>
  <c r="M788" i="1"/>
  <c r="L788" i="1"/>
  <c r="M917" i="1"/>
  <c r="L917" i="1"/>
  <c r="L749" i="1"/>
  <c r="M749" i="1"/>
  <c r="M797" i="1"/>
  <c r="L797" i="1"/>
  <c r="L761" i="1"/>
  <c r="M761" i="1"/>
  <c r="M880" i="1"/>
  <c r="L880" i="1"/>
  <c r="L701" i="1"/>
  <c r="M701" i="1"/>
  <c r="M824" i="1"/>
  <c r="L824" i="1"/>
  <c r="M905" i="1"/>
  <c r="L905" i="1"/>
  <c r="M821" i="1"/>
  <c r="L821" i="1"/>
  <c r="M776" i="1"/>
  <c r="L776" i="1"/>
  <c r="M868" i="1"/>
  <c r="L868" i="1"/>
  <c r="L881" i="1"/>
  <c r="M881" i="1"/>
  <c r="M895" i="1"/>
  <c r="L895" i="1"/>
  <c r="M789" i="1"/>
  <c r="L789" i="1"/>
  <c r="L688" i="1"/>
  <c r="M688" i="1"/>
  <c r="M667" i="1"/>
  <c r="L667" i="1"/>
  <c r="M809" i="1"/>
  <c r="L809" i="1"/>
  <c r="L737" i="1"/>
  <c r="M737" i="1"/>
  <c r="L939" i="1"/>
  <c r="M939" i="1"/>
  <c r="L795" i="1"/>
  <c r="M795" i="1"/>
  <c r="M940" i="1"/>
  <c r="L940" i="1"/>
  <c r="M773" i="1"/>
  <c r="L773" i="1"/>
  <c r="L962" i="1"/>
  <c r="M962" i="1"/>
  <c r="M699" i="1"/>
  <c r="L699" i="1"/>
  <c r="M725" i="1"/>
  <c r="L725" i="1"/>
  <c r="M790" i="1"/>
  <c r="L790" i="1"/>
  <c r="M784" i="1"/>
  <c r="L784" i="1"/>
  <c r="L916" i="1"/>
  <c r="M916" i="1"/>
  <c r="M874" i="1"/>
  <c r="L874" i="1"/>
  <c r="M893" i="1"/>
  <c r="L893" i="1"/>
  <c r="M867" i="1"/>
  <c r="L867" i="1"/>
  <c r="L735" i="1"/>
  <c r="M735" i="1"/>
  <c r="M682" i="1"/>
  <c r="L682" i="1"/>
  <c r="M669" i="1"/>
  <c r="L669" i="1"/>
  <c r="M657" i="1"/>
  <c r="L657" i="1"/>
  <c r="L820" i="1"/>
  <c r="M820" i="1"/>
  <c r="L677" i="1"/>
  <c r="M677" i="1"/>
  <c r="L794" i="1"/>
  <c r="M794" i="1"/>
  <c r="L724" i="1"/>
  <c r="M724" i="1"/>
  <c r="M980" i="1"/>
  <c r="L980" i="1"/>
  <c r="M772" i="1"/>
  <c r="L772" i="1"/>
  <c r="M662" i="1"/>
  <c r="L662" i="1"/>
  <c r="M857" i="1"/>
  <c r="L857" i="1"/>
  <c r="L679" i="1"/>
  <c r="L1334" i="6" l="1"/>
  <c r="J1334" i="6"/>
  <c r="I1660" i="6" a="1"/>
  <c r="I1660" i="6" s="1"/>
  <c r="L1381" i="6"/>
  <c r="J1381" i="6"/>
  <c r="I1707" i="6" a="1"/>
  <c r="I1707" i="6" s="1"/>
  <c r="K1135" i="6"/>
  <c r="M1135" i="6"/>
  <c r="J1461" i="6"/>
  <c r="L1461" i="6"/>
  <c r="I1787" i="6" a="1"/>
  <c r="I1787" i="6" s="1"/>
  <c r="M1555" i="6"/>
  <c r="K1555" i="6"/>
  <c r="M1047" i="6"/>
  <c r="K1047" i="6"/>
  <c r="K1272" i="6"/>
  <c r="M1272" i="6"/>
  <c r="M1319" i="6"/>
  <c r="K1319" i="6"/>
  <c r="L1955" i="6"/>
  <c r="J1955" i="6"/>
  <c r="K1296" i="6"/>
  <c r="M1296" i="6"/>
  <c r="L1416" i="6"/>
  <c r="J1416" i="6"/>
  <c r="I1742" i="6" a="1"/>
  <c r="I1742" i="6" s="1"/>
  <c r="L1907" i="6"/>
  <c r="J1907" i="6"/>
  <c r="M1318" i="6"/>
  <c r="K1318" i="6"/>
  <c r="J1744" i="6"/>
  <c r="L1744" i="6"/>
  <c r="L1889" i="6"/>
  <c r="J1889" i="6"/>
  <c r="M1193" i="6"/>
  <c r="K1193" i="6"/>
  <c r="K1091" i="6"/>
  <c r="M1091" i="6"/>
  <c r="M1171" i="6"/>
  <c r="K1171" i="6"/>
  <c r="M1252" i="6"/>
  <c r="K1252" i="6"/>
  <c r="J1827" i="6"/>
  <c r="L1827" i="6"/>
  <c r="I1837" i="6" a="1"/>
  <c r="I1837" i="6" s="1"/>
  <c r="L1511" i="6"/>
  <c r="J1511" i="6"/>
  <c r="K1208" i="6"/>
  <c r="M1208" i="6"/>
  <c r="L1741" i="6"/>
  <c r="J1741" i="6"/>
  <c r="K1267" i="6"/>
  <c r="M1267" i="6"/>
  <c r="K1843" i="6"/>
  <c r="M1843" i="6"/>
  <c r="M1119" i="6"/>
  <c r="K1119" i="6"/>
  <c r="J1722" i="6"/>
  <c r="L1722" i="6"/>
  <c r="M1271" i="6"/>
  <c r="K1271" i="6"/>
  <c r="M1767" i="6"/>
  <c r="K1767" i="6"/>
  <c r="M1301" i="6"/>
  <c r="K1301" i="6"/>
  <c r="I1749" i="6" a="1"/>
  <c r="I1749" i="6" s="1"/>
  <c r="L1423" i="6"/>
  <c r="J1423" i="6"/>
  <c r="K1305" i="6"/>
  <c r="M1305" i="6"/>
  <c r="L1605" i="6"/>
  <c r="J1605" i="6"/>
  <c r="I1931" i="6" a="1"/>
  <c r="I1931" i="6" s="1"/>
  <c r="K1262" i="6"/>
  <c r="M1262" i="6"/>
  <c r="L1338" i="6"/>
  <c r="I1664" i="6" a="1"/>
  <c r="I1664" i="6" s="1"/>
  <c r="J1338" i="6"/>
  <c r="L1797" i="6"/>
  <c r="J1797" i="6"/>
  <c r="I1732" i="6" a="1"/>
  <c r="I1732" i="6" s="1"/>
  <c r="L1406" i="6"/>
  <c r="J1406" i="6"/>
  <c r="K1878" i="6"/>
  <c r="M1878" i="6"/>
  <c r="J1711" i="6"/>
  <c r="L1711" i="6"/>
  <c r="K1178" i="6"/>
  <c r="M1178" i="6"/>
  <c r="L1479" i="6"/>
  <c r="J1479" i="6"/>
  <c r="I1805" i="6" a="1"/>
  <c r="I1805" i="6" s="1"/>
  <c r="K1942" i="6"/>
  <c r="M1942" i="6"/>
  <c r="L1377" i="6"/>
  <c r="J1377" i="6"/>
  <c r="I1703" i="6" a="1"/>
  <c r="I1703" i="6" s="1"/>
  <c r="K1285" i="6"/>
  <c r="M1285" i="6"/>
  <c r="M1054" i="6"/>
  <c r="K1054" i="6"/>
  <c r="J1777" i="6"/>
  <c r="L1777" i="6"/>
  <c r="M1582" i="6"/>
  <c r="K1582" i="6"/>
  <c r="J1724" i="6"/>
  <c r="L1724" i="6"/>
  <c r="L1524" i="6"/>
  <c r="I1850" i="6" a="1"/>
  <c r="I1850" i="6" s="1"/>
  <c r="J1524" i="6"/>
  <c r="I1774" i="6" a="1"/>
  <c r="I1774" i="6" s="1"/>
  <c r="J1448" i="6"/>
  <c r="L1448" i="6"/>
  <c r="M1289" i="6"/>
  <c r="K1289" i="6"/>
  <c r="M1399" i="6"/>
  <c r="K1399" i="6"/>
  <c r="M1174" i="6"/>
  <c r="K1174" i="6"/>
  <c r="L1500" i="6"/>
  <c r="J1500" i="6"/>
  <c r="I1826" i="6" a="1"/>
  <c r="I1826" i="6" s="1"/>
  <c r="L1356" i="6"/>
  <c r="J1356" i="6"/>
  <c r="I1682" i="6" a="1"/>
  <c r="I1682" i="6" s="1"/>
  <c r="L1881" i="6"/>
  <c r="J1881" i="6"/>
  <c r="K1094" i="6"/>
  <c r="M1094" i="6"/>
  <c r="M1840" i="6"/>
  <c r="K1840" i="6"/>
  <c r="J1540" i="6"/>
  <c r="L1540" i="6"/>
  <c r="I1866" i="6" a="1"/>
  <c r="I1866" i="6" s="1"/>
  <c r="M1404" i="6"/>
  <c r="K1404" i="6"/>
  <c r="K1167" i="6"/>
  <c r="M1167" i="6"/>
  <c r="L1330" i="6"/>
  <c r="J1330" i="6"/>
  <c r="I1656" i="6" a="1"/>
  <c r="I1656" i="6" s="1"/>
  <c r="L1935" i="6"/>
  <c r="J1935" i="6"/>
  <c r="L1556" i="6"/>
  <c r="J1556" i="6"/>
  <c r="I1882" i="6" a="1"/>
  <c r="I1882" i="6" s="1"/>
  <c r="M1030" i="6"/>
  <c r="K1030" i="6"/>
  <c r="K1100" i="6"/>
  <c r="M1100" i="6"/>
  <c r="I1948" i="6" a="1"/>
  <c r="I1948" i="6" s="1"/>
  <c r="J1622" i="6"/>
  <c r="L1622" i="6"/>
  <c r="M1090" i="6"/>
  <c r="K1090" i="6"/>
  <c r="M1567" i="6"/>
  <c r="K1567" i="6"/>
  <c r="M1581" i="6"/>
  <c r="K1581" i="6"/>
  <c r="L1721" i="6"/>
  <c r="J1721" i="6"/>
  <c r="J1758" i="6"/>
  <c r="L1758" i="6"/>
  <c r="L1578" i="6"/>
  <c r="J1578" i="6"/>
  <c r="I1904" i="6" a="1"/>
  <c r="I1904" i="6" s="1"/>
  <c r="M1496" i="6"/>
  <c r="K1496" i="6"/>
  <c r="J1474" i="6"/>
  <c r="L1474" i="6"/>
  <c r="I1800" i="6" a="1"/>
  <c r="I1800" i="6" s="1"/>
  <c r="L1809" i="6"/>
  <c r="J1809" i="6"/>
  <c r="K1173" i="6"/>
  <c r="M1173" i="6"/>
  <c r="J1652" i="6"/>
  <c r="L1652" i="6"/>
  <c r="M1297" i="6"/>
  <c r="K1297" i="6"/>
  <c r="K1415" i="6"/>
  <c r="M1415" i="6"/>
  <c r="L1397" i="6"/>
  <c r="J1397" i="6"/>
  <c r="I1723" i="6" a="1"/>
  <c r="I1723" i="6" s="1"/>
  <c r="L1445" i="6"/>
  <c r="J1445" i="6"/>
  <c r="I1771" i="6" a="1"/>
  <c r="I1771" i="6" s="1"/>
  <c r="K1396" i="6"/>
  <c r="M1396" i="6"/>
  <c r="M1217" i="6"/>
  <c r="K1217" i="6"/>
  <c r="L1512" i="6"/>
  <c r="J1512" i="6"/>
  <c r="I1838" i="6" a="1"/>
  <c r="I1838" i="6" s="1"/>
  <c r="J1648" i="6"/>
  <c r="L1648" i="6"/>
  <c r="L1627" i="6"/>
  <c r="J1627" i="6"/>
  <c r="I1953" i="6" a="1"/>
  <c r="I1953" i="6" s="1"/>
  <c r="M1057" i="6"/>
  <c r="K1057" i="6"/>
  <c r="L1455" i="6"/>
  <c r="J1455" i="6"/>
  <c r="I1781" i="6" a="1"/>
  <c r="I1781" i="6" s="1"/>
  <c r="K1541" i="6"/>
  <c r="M1541" i="6"/>
  <c r="M1279" i="6"/>
  <c r="K1279" i="6"/>
  <c r="I1782" i="6" a="1"/>
  <c r="I1782" i="6" s="1"/>
  <c r="L1456" i="6"/>
  <c r="J1456" i="6"/>
  <c r="M1012" i="6"/>
  <c r="K1012" i="6"/>
  <c r="L1484" i="6"/>
  <c r="J1484" i="6"/>
  <c r="I1810" i="6" a="1"/>
  <c r="I1810" i="6" s="1"/>
  <c r="M1932" i="6"/>
  <c r="K1932" i="6"/>
  <c r="K1051" i="6"/>
  <c r="M1051" i="6"/>
  <c r="L1604" i="6"/>
  <c r="J1604" i="6"/>
  <c r="I1930" i="6" a="1"/>
  <c r="I1930" i="6" s="1"/>
  <c r="J1594" i="6"/>
  <c r="I1920" i="6" a="1"/>
  <c r="I1920" i="6" s="1"/>
  <c r="L1594" i="6"/>
  <c r="J1414" i="6"/>
  <c r="L1414" i="6"/>
  <c r="I1740" i="6" a="1"/>
  <c r="I1740" i="6" s="1"/>
  <c r="K1451" i="6"/>
  <c r="M1451" i="6"/>
  <c r="J1940" i="6"/>
  <c r="L1940" i="6"/>
  <c r="L1908" i="6"/>
  <c r="J1908" i="6"/>
  <c r="L1933" i="6"/>
  <c r="J1933" i="6"/>
  <c r="M1398" i="6"/>
  <c r="K1398" i="6"/>
  <c r="L1584" i="6"/>
  <c r="J1584" i="6"/>
  <c r="I1910" i="6" a="1"/>
  <c r="I1910" i="6" s="1"/>
  <c r="J1909" i="6"/>
  <c r="L1909" i="6"/>
  <c r="L1849" i="6"/>
  <c r="J1849" i="6"/>
  <c r="L1373" i="6"/>
  <c r="J1373" i="6"/>
  <c r="I1699" i="6" a="1"/>
  <c r="I1699" i="6" s="1"/>
  <c r="M1446" i="6"/>
  <c r="K1446" i="6"/>
  <c r="L1645" i="6"/>
  <c r="J1645" i="6"/>
  <c r="M1413" i="6"/>
  <c r="K1413" i="6"/>
  <c r="M1886" i="6"/>
  <c r="K1886" i="6"/>
  <c r="I1842" i="6" a="1"/>
  <c r="I1842" i="6" s="1"/>
  <c r="J1516" i="6"/>
  <c r="L1516" i="6"/>
  <c r="L1407" i="6"/>
  <c r="J1407" i="6"/>
  <c r="I1733" i="6" a="1"/>
  <c r="I1733" i="6" s="1"/>
  <c r="L1493" i="6"/>
  <c r="J1493" i="6"/>
  <c r="I1819" i="6" a="1"/>
  <c r="I1819" i="6" s="1"/>
  <c r="I1854" i="6" a="1"/>
  <c r="I1854" i="6" s="1"/>
  <c r="L1528" i="6"/>
  <c r="J1528" i="6"/>
  <c r="M1230" i="6"/>
  <c r="K1230" i="6"/>
  <c r="J1376" i="6"/>
  <c r="I1702" i="6" a="1"/>
  <c r="I1702" i="6" s="1"/>
  <c r="L1376" i="6"/>
  <c r="L1644" i="6"/>
  <c r="J1644" i="6"/>
  <c r="M1418" i="6"/>
  <c r="K1418" i="6"/>
  <c r="M1121" i="6"/>
  <c r="K1121" i="6"/>
  <c r="M1432" i="6"/>
  <c r="K1432" i="6"/>
  <c r="M1799" i="6"/>
  <c r="K1799" i="6"/>
  <c r="L1822" i="6"/>
  <c r="J1822" i="6"/>
  <c r="J1698" i="6"/>
  <c r="L1698" i="6"/>
  <c r="K1916" i="6"/>
  <c r="M1916" i="6"/>
  <c r="M1326" i="6"/>
  <c r="K1326" i="6"/>
  <c r="I1949" i="6" a="1"/>
  <c r="I1949" i="6" s="1"/>
  <c r="J1623" i="6"/>
  <c r="L1623" i="6"/>
  <c r="K1185" i="6"/>
  <c r="M1185" i="6"/>
  <c r="K1003" i="6"/>
  <c r="M1003" i="6"/>
  <c r="I1870" i="6" a="1"/>
  <c r="I1870" i="6" s="1"/>
  <c r="L1544" i="6"/>
  <c r="J1544" i="6"/>
  <c r="M1795" i="6"/>
  <c r="K1795" i="6"/>
  <c r="M1424" i="6"/>
  <c r="K1424" i="6"/>
  <c r="K1186" i="6"/>
  <c r="M1186" i="6"/>
  <c r="M1097" i="6"/>
  <c r="K1097" i="6"/>
  <c r="M1129" i="6"/>
  <c r="K1129" i="6"/>
  <c r="L1705" i="6"/>
  <c r="J1705" i="6"/>
  <c r="K1130" i="6"/>
  <c r="M1130" i="6"/>
  <c r="L1492" i="6"/>
  <c r="J1492" i="6"/>
  <c r="I1818" i="6" a="1"/>
  <c r="I1818" i="6" s="1"/>
  <c r="M1158" i="6"/>
  <c r="K1158" i="6"/>
  <c r="J1344" i="6"/>
  <c r="I1670" i="6" a="1"/>
  <c r="I1670" i="6" s="1"/>
  <c r="L1344" i="6"/>
  <c r="L1349" i="6"/>
  <c r="I1675" i="6" a="1"/>
  <c r="I1675" i="6" s="1"/>
  <c r="J1349" i="6"/>
  <c r="L1745" i="6"/>
  <c r="J1745" i="6"/>
  <c r="K1268" i="6"/>
  <c r="M1268" i="6"/>
  <c r="M1088" i="6"/>
  <c r="K1088" i="6"/>
  <c r="K1614" i="6"/>
  <c r="M1614" i="6"/>
  <c r="M1671" i="6"/>
  <c r="K1671" i="6"/>
  <c r="K1607" i="6"/>
  <c r="M1607" i="6"/>
  <c r="K981" i="6"/>
  <c r="M1246" i="6"/>
  <c r="K1246" i="6"/>
  <c r="L1906" i="6"/>
  <c r="J1906" i="6"/>
  <c r="M1573" i="6"/>
  <c r="K1573" i="6"/>
  <c r="K1387" i="6"/>
  <c r="M1387" i="6"/>
  <c r="L1608" i="6"/>
  <c r="J1608" i="6"/>
  <c r="I1934" i="6" a="1"/>
  <c r="I1934" i="6" s="1"/>
  <c r="M1629" i="6"/>
  <c r="K1629" i="6"/>
  <c r="M1803" i="6"/>
  <c r="K1803" i="6"/>
  <c r="J1561" i="6"/>
  <c r="L1561" i="6"/>
  <c r="I1887" i="6" a="1"/>
  <c r="I1887" i="6" s="1"/>
  <c r="M1321" i="6"/>
  <c r="K1321" i="6"/>
  <c r="M1064" i="6"/>
  <c r="K1064" i="6"/>
  <c r="M1050" i="6"/>
  <c r="K1050" i="6"/>
  <c r="M1082" i="6"/>
  <c r="K1082" i="6"/>
  <c r="L1548" i="6"/>
  <c r="I1874" i="6" a="1"/>
  <c r="I1874" i="6" s="1"/>
  <c r="J1548" i="6"/>
  <c r="M1483" i="6"/>
  <c r="K1483" i="6"/>
  <c r="I1912" i="6" a="1"/>
  <c r="I1912" i="6" s="1"/>
  <c r="J1586" i="6"/>
  <c r="L1586" i="6"/>
  <c r="J1543" i="6"/>
  <c r="L1543" i="6"/>
  <c r="I1869" i="6" a="1"/>
  <c r="I1869" i="6" s="1"/>
  <c r="L1750" i="6"/>
  <c r="J1750" i="6"/>
  <c r="K1322" i="6"/>
  <c r="M1322" i="6"/>
  <c r="I1646" i="6" a="1"/>
  <c r="I1646" i="6" s="1"/>
  <c r="J1320" i="6"/>
  <c r="L1320" i="6"/>
  <c r="K1200" i="6"/>
  <c r="M1200" i="6"/>
  <c r="L1867" i="6"/>
  <c r="J1867" i="6"/>
  <c r="K1379" i="6"/>
  <c r="M1379" i="6"/>
  <c r="L1488" i="6"/>
  <c r="J1488" i="6"/>
  <c r="I1814" i="6" a="1"/>
  <c r="I1814" i="6" s="1"/>
  <c r="I1738" i="6" a="1"/>
  <c r="I1738" i="6" s="1"/>
  <c r="L1412" i="6"/>
  <c r="J1412" i="6"/>
  <c r="M1765" i="6"/>
  <c r="K1765" i="6"/>
  <c r="J1902" i="6"/>
  <c r="L1902" i="6"/>
  <c r="M1018" i="6"/>
  <c r="K1018" i="6"/>
  <c r="I1798" i="6" a="1"/>
  <c r="I1798" i="6" s="1"/>
  <c r="L1472" i="6"/>
  <c r="J1472" i="6"/>
  <c r="J1438" i="6"/>
  <c r="I1764" i="6" a="1"/>
  <c r="I1764" i="6" s="1"/>
  <c r="L1438" i="6"/>
  <c r="L1476" i="6"/>
  <c r="J1476" i="6"/>
  <c r="I1802" i="6" a="1"/>
  <c r="I1802" i="6" s="1"/>
  <c r="K1023" i="6"/>
  <c r="M1023" i="6"/>
  <c r="K1603" i="6"/>
  <c r="M1603" i="6"/>
  <c r="K1278" i="6"/>
  <c r="M1278" i="6"/>
  <c r="L1944" i="6"/>
  <c r="J1944" i="6"/>
  <c r="I1762" i="6" a="1"/>
  <c r="I1762" i="6" s="1"/>
  <c r="J1436" i="6"/>
  <c r="L1436" i="6"/>
  <c r="M1928" i="6"/>
  <c r="K1928" i="6"/>
  <c r="I1672" i="6" a="1"/>
  <c r="I1672" i="6" s="1"/>
  <c r="J1346" i="6"/>
  <c r="L1346" i="6"/>
  <c r="I1763" i="6" a="1"/>
  <c r="I1763" i="6" s="1"/>
  <c r="L1437" i="6"/>
  <c r="J1437" i="6"/>
  <c r="L1553" i="6"/>
  <c r="J1553" i="6"/>
  <c r="I1879" i="6" a="1"/>
  <c r="I1879" i="6" s="1"/>
  <c r="K1177" i="6"/>
  <c r="M1177" i="6"/>
  <c r="L1453" i="6"/>
  <c r="J1453" i="6"/>
  <c r="I1779" i="6" a="1"/>
  <c r="I1779" i="6" s="1"/>
  <c r="L1913" i="6"/>
  <c r="J1913" i="6"/>
  <c r="M1358" i="6"/>
  <c r="K1358" i="6"/>
  <c r="M1435" i="6"/>
  <c r="K1435" i="6"/>
  <c r="L1772" i="6"/>
  <c r="J1772" i="6"/>
  <c r="K1196" i="6"/>
  <c r="M1196" i="6"/>
  <c r="L1927" i="6"/>
  <c r="J1927" i="6"/>
  <c r="M1537" i="6"/>
  <c r="K1537" i="6"/>
  <c r="M1081" i="6"/>
  <c r="K1081" i="6"/>
  <c r="I1634" i="6" a="1"/>
  <c r="I1634" i="6" s="1"/>
  <c r="J1308" i="6"/>
  <c r="L1308" i="6"/>
  <c r="K998" i="6"/>
  <c r="M998" i="6"/>
  <c r="M1037" i="6"/>
  <c r="K1037" i="6"/>
  <c r="M1395" i="6"/>
  <c r="K1395" i="6"/>
  <c r="M1317" i="6"/>
  <c r="K1317" i="6"/>
  <c r="I1846" i="6" a="1"/>
  <c r="I1846" i="6" s="1"/>
  <c r="L1520" i="6"/>
  <c r="J1520" i="6"/>
  <c r="I1811" i="6" a="1"/>
  <c r="I1811" i="6" s="1"/>
  <c r="L1485" i="6"/>
  <c r="J1485" i="6"/>
  <c r="M1218" i="6"/>
  <c r="K1218" i="6"/>
  <c r="J1550" i="6"/>
  <c r="L1550" i="6"/>
  <c r="I1876" i="6" a="1"/>
  <c r="I1876" i="6" s="1"/>
  <c r="J1371" i="6"/>
  <c r="I1697" i="6" a="1"/>
  <c r="I1697" i="6" s="1"/>
  <c r="L1371" i="6"/>
  <c r="J1522" i="6"/>
  <c r="I1848" i="6" a="1"/>
  <c r="I1848" i="6" s="1"/>
  <c r="L1522" i="6"/>
  <c r="I1925" i="6" a="1"/>
  <c r="I1925" i="6" s="1"/>
  <c r="J1599" i="6"/>
  <c r="L1599" i="6"/>
  <c r="M1405" i="6"/>
  <c r="K1405" i="6"/>
  <c r="I1806" i="6" a="1"/>
  <c r="I1806" i="6" s="1"/>
  <c r="J1480" i="6"/>
  <c r="L1480" i="6"/>
  <c r="L1751" i="6"/>
  <c r="J1751" i="6"/>
  <c r="L1739" i="6"/>
  <c r="J1739" i="6"/>
  <c r="J1569" i="6"/>
  <c r="L1569" i="6"/>
  <c r="I1895" i="6" a="1"/>
  <c r="I1895" i="6" s="1"/>
  <c r="M1190" i="6"/>
  <c r="K1190" i="6"/>
  <c r="J1863" i="6"/>
  <c r="L1863" i="6"/>
  <c r="L1572" i="6"/>
  <c r="I1898" i="6" a="1"/>
  <c r="I1898" i="6" s="1"/>
  <c r="J1572" i="6"/>
  <c r="M1202" i="6"/>
  <c r="K1202" i="6"/>
  <c r="I1716" i="6" a="1"/>
  <c r="I1716" i="6" s="1"/>
  <c r="L1390" i="6"/>
  <c r="J1390" i="6"/>
  <c r="I1921" i="6" a="1"/>
  <c r="I1921" i="6" s="1"/>
  <c r="J1595" i="6"/>
  <c r="L1595" i="6"/>
  <c r="K1209" i="6"/>
  <c r="M1209" i="6"/>
  <c r="J1643" i="6"/>
  <c r="L1643" i="6"/>
  <c r="L1447" i="6"/>
  <c r="J1447" i="6"/>
  <c r="I1773" i="6" a="1"/>
  <c r="I1773" i="6" s="1"/>
  <c r="M1947" i="6"/>
  <c r="K1947" i="6"/>
  <c r="K1458" i="6"/>
  <c r="M1458" i="6"/>
  <c r="M1222" i="6"/>
  <c r="K1222" i="6"/>
  <c r="K1372" i="6"/>
  <c r="M1372" i="6"/>
  <c r="K1216" i="6"/>
  <c r="M1216" i="6"/>
  <c r="K1014" i="6"/>
  <c r="M1014" i="6"/>
  <c r="M1159" i="6"/>
  <c r="K1159" i="6"/>
  <c r="J1329" i="6"/>
  <c r="L1329" i="6"/>
  <c r="I1655" i="6" a="1"/>
  <c r="I1655" i="6" s="1"/>
  <c r="M1210" i="6"/>
  <c r="K1210" i="6"/>
  <c r="M994" i="6"/>
  <c r="K994" i="6"/>
  <c r="J1431" i="6"/>
  <c r="L1431" i="6"/>
  <c r="I1757" i="6" a="1"/>
  <c r="I1757" i="6" s="1"/>
  <c r="I1959" i="6" a="1"/>
  <c r="I1959" i="6" s="1"/>
  <c r="L1633" i="6"/>
  <c r="J1633" i="6"/>
  <c r="M1633" i="6" s="1"/>
  <c r="L1526" i="6"/>
  <c r="J1526" i="6"/>
  <c r="I1852" i="6" a="1"/>
  <c r="I1852" i="6" s="1"/>
  <c r="K1086" i="6"/>
  <c r="M1086" i="6"/>
  <c r="K1263" i="6"/>
  <c r="M1263" i="6"/>
  <c r="M1166" i="6"/>
  <c r="K1166" i="6"/>
  <c r="K1146" i="6"/>
  <c r="M1146" i="6"/>
  <c r="M1112" i="6"/>
  <c r="K1112" i="6"/>
  <c r="L1872" i="6"/>
  <c r="J1872" i="6"/>
  <c r="K1419" i="6"/>
  <c r="M1419" i="6"/>
  <c r="K1110" i="6"/>
  <c r="M1110" i="6"/>
  <c r="I1792" i="6" a="1"/>
  <c r="I1792" i="6" s="1"/>
  <c r="J1466" i="6"/>
  <c r="L1466" i="6"/>
  <c r="M1020" i="6"/>
  <c r="K1020" i="6"/>
  <c r="L1891" i="6"/>
  <c r="J1891" i="6"/>
  <c r="L1444" i="6"/>
  <c r="J1444" i="6"/>
  <c r="I1770" i="6" a="1"/>
  <c r="I1770" i="6" s="1"/>
  <c r="M1015" i="6"/>
  <c r="K1015" i="6"/>
  <c r="K1142" i="6"/>
  <c r="M1142" i="6"/>
  <c r="K1066" i="6"/>
  <c r="M1066" i="6"/>
  <c r="L1821" i="6"/>
  <c r="J1821" i="6"/>
  <c r="L1730" i="6"/>
  <c r="J1730" i="6"/>
  <c r="M1609" i="6"/>
  <c r="K1609" i="6"/>
  <c r="K1714" i="6"/>
  <c r="M1714" i="6"/>
  <c r="K1523" i="6"/>
  <c r="M1523" i="6"/>
  <c r="L1636" i="6"/>
  <c r="J1636" i="6"/>
  <c r="M1425" i="6"/>
  <c r="K1425" i="6"/>
  <c r="M1214" i="6"/>
  <c r="K1214" i="6"/>
  <c r="I1861" i="6" a="1"/>
  <c r="I1861" i="6" s="1"/>
  <c r="J1535" i="6"/>
  <c r="L1535" i="6"/>
  <c r="I1825" i="6" a="1"/>
  <c r="I1825" i="6" s="1"/>
  <c r="L1499" i="6"/>
  <c r="J1499" i="6"/>
  <c r="I1666" i="6" a="1"/>
  <c r="I1666" i="6" s="1"/>
  <c r="J1340" i="6"/>
  <c r="L1340" i="6"/>
  <c r="L1536" i="6"/>
  <c r="I1862" i="6" a="1"/>
  <c r="I1862" i="6" s="1"/>
  <c r="J1536" i="6"/>
  <c r="K1052" i="6"/>
  <c r="M1052" i="6"/>
  <c r="M1045" i="6"/>
  <c r="K1045" i="6"/>
  <c r="K1273" i="6"/>
  <c r="M1273" i="6"/>
  <c r="J1731" i="6"/>
  <c r="L1731" i="6"/>
  <c r="L1457" i="6"/>
  <c r="J1457" i="6"/>
  <c r="I1783" i="6" a="1"/>
  <c r="I1783" i="6" s="1"/>
  <c r="M1310" i="6"/>
  <c r="K1310" i="6"/>
  <c r="K1154" i="6"/>
  <c r="M1154" i="6"/>
  <c r="M1243" i="6"/>
  <c r="K1243" i="6"/>
  <c r="K1601" i="6"/>
  <c r="M1601" i="6"/>
  <c r="L1839" i="6"/>
  <c r="J1839" i="6"/>
  <c r="M1235" i="6"/>
  <c r="K1235" i="6"/>
  <c r="L1647" i="6"/>
  <c r="J1647" i="6"/>
  <c r="I1726" i="6" a="1"/>
  <c r="I1726" i="6" s="1"/>
  <c r="L1400" i="6"/>
  <c r="J1400" i="6"/>
  <c r="I1734" i="6" a="1"/>
  <c r="I1734" i="6" s="1"/>
  <c r="L1408" i="6"/>
  <c r="J1408" i="6"/>
  <c r="M982" i="6"/>
  <c r="K982" i="6"/>
  <c r="I1650" i="6" a="1"/>
  <c r="I1650" i="6" s="1"/>
  <c r="L1324" i="6"/>
  <c r="J1324" i="6"/>
  <c r="I1689" i="6" a="1"/>
  <c r="I1689" i="6" s="1"/>
  <c r="L1363" i="6"/>
  <c r="J1363" i="6"/>
  <c r="M1021" i="6"/>
  <c r="K1021" i="6"/>
  <c r="M1531" i="6"/>
  <c r="K1531" i="6"/>
  <c r="I1884" i="6" a="1"/>
  <c r="I1884" i="6" s="1"/>
  <c r="J1558" i="6"/>
  <c r="L1558" i="6"/>
  <c r="J1784" i="6"/>
  <c r="L1784" i="6"/>
  <c r="L1464" i="6"/>
  <c r="I1790" i="6" a="1"/>
  <c r="I1790" i="6" s="1"/>
  <c r="J1464" i="6"/>
  <c r="M1194" i="6"/>
  <c r="K1194" i="6"/>
  <c r="L1542" i="6"/>
  <c r="J1542" i="6"/>
  <c r="I1868" i="6" a="1"/>
  <c r="I1868" i="6" s="1"/>
  <c r="K1260" i="6"/>
  <c r="M1260" i="6"/>
  <c r="M1224" i="6"/>
  <c r="K1224" i="6"/>
  <c r="J1351" i="6"/>
  <c r="L1351" i="6"/>
  <c r="I1677" i="6" a="1"/>
  <c r="I1677" i="6" s="1"/>
  <c r="J1450" i="6"/>
  <c r="I1776" i="6" a="1"/>
  <c r="I1776" i="6" s="1"/>
  <c r="L1450" i="6"/>
  <c r="J1815" i="6"/>
  <c r="L1815" i="6"/>
  <c r="M1105" i="6"/>
  <c r="K1105" i="6"/>
  <c r="K1176" i="6"/>
  <c r="M1176" i="6"/>
  <c r="M1162" i="6"/>
  <c r="K1162" i="6"/>
  <c r="K1888" i="6"/>
  <c r="M1888" i="6"/>
  <c r="M1591" i="6"/>
  <c r="K1591" i="6"/>
  <c r="K1576" i="6"/>
  <c r="M1576" i="6"/>
  <c r="K1696" i="6"/>
  <c r="M1696" i="6"/>
  <c r="M1832" i="6"/>
  <c r="K1832" i="6"/>
  <c r="K1150" i="6"/>
  <c r="M1150" i="6"/>
  <c r="K1571" i="6"/>
  <c r="M1571" i="6"/>
  <c r="I1894" i="6" a="1"/>
  <c r="I1894" i="6" s="1"/>
  <c r="L1568" i="6"/>
  <c r="J1568" i="6"/>
  <c r="J1929" i="6"/>
  <c r="L1929" i="6"/>
  <c r="I1954" i="6" a="1"/>
  <c r="I1954" i="6" s="1"/>
  <c r="L1628" i="6"/>
  <c r="J1628" i="6"/>
  <c r="K1546" i="6"/>
  <c r="M1546" i="6"/>
  <c r="K1010" i="6"/>
  <c r="M1010" i="6"/>
  <c r="M1618" i="6"/>
  <c r="K1618" i="6"/>
  <c r="L1717" i="6"/>
  <c r="J1717" i="6"/>
  <c r="M1339" i="6"/>
  <c r="K1339" i="6"/>
  <c r="M1036" i="6"/>
  <c r="K1036" i="6"/>
  <c r="L1657" i="6"/>
  <c r="J1657" i="6"/>
  <c r="J1503" i="6"/>
  <c r="L1503" i="6"/>
  <c r="I1829" i="6" a="1"/>
  <c r="I1829" i="6" s="1"/>
  <c r="J1402" i="6"/>
  <c r="I1728" i="6" a="1"/>
  <c r="I1728" i="6" s="1"/>
  <c r="L1402" i="6"/>
  <c r="M1074" i="6"/>
  <c r="K1074" i="6"/>
  <c r="J1410" i="6"/>
  <c r="L1410" i="6"/>
  <c r="I1736" i="6" a="1"/>
  <c r="I1736" i="6" s="1"/>
  <c r="L1669" i="6"/>
  <c r="J1669" i="6"/>
  <c r="M1958" i="6"/>
  <c r="K1958" i="6"/>
  <c r="I1673" i="6" a="1"/>
  <c r="I1673" i="6" s="1"/>
  <c r="J1347" i="6"/>
  <c r="L1347" i="6"/>
  <c r="L1950" i="6"/>
  <c r="J1950" i="6"/>
  <c r="M1232" i="6"/>
  <c r="K1232" i="6"/>
  <c r="L1341" i="6"/>
  <c r="J1341" i="6"/>
  <c r="I1667" i="6" a="1"/>
  <c r="I1667" i="6" s="1"/>
  <c r="K1551" i="6"/>
  <c r="M1551" i="6"/>
  <c r="I1654" i="6" a="1"/>
  <c r="I1654" i="6" s="1"/>
  <c r="L1328" i="6"/>
  <c r="J1328" i="6"/>
  <c r="M1025" i="6"/>
  <c r="K1025" i="6"/>
  <c r="K1124" i="6"/>
  <c r="M1124" i="6"/>
  <c r="L1315" i="6"/>
  <c r="J1315" i="6"/>
  <c r="I1641" i="6" a="1"/>
  <c r="I1641" i="6" s="1"/>
  <c r="J1939" i="6"/>
  <c r="L1939" i="6"/>
  <c r="M1489" i="6"/>
  <c r="K1489" i="6"/>
  <c r="J1486" i="6"/>
  <c r="L1486" i="6"/>
  <c r="I1812" i="6" a="1"/>
  <c r="I1812" i="6" s="1"/>
  <c r="K1820" i="6"/>
  <c r="M1820" i="6"/>
  <c r="L1938" i="6"/>
  <c r="J1938" i="6"/>
  <c r="M1270" i="6"/>
  <c r="K1270" i="6"/>
  <c r="I1915" i="6" a="1"/>
  <c r="I1915" i="6" s="1"/>
  <c r="J1589" i="6"/>
  <c r="L1589" i="6"/>
  <c r="M1785" i="6"/>
  <c r="K1785" i="6"/>
  <c r="J1333" i="6"/>
  <c r="L1333" i="6"/>
  <c r="I1659" i="6" a="1"/>
  <c r="I1659" i="6" s="1"/>
  <c r="M1022" i="6"/>
  <c r="K1022" i="6"/>
  <c r="J1897" i="6"/>
  <c r="L1897" i="6"/>
  <c r="M1302" i="6"/>
  <c r="K1302" i="6"/>
  <c r="L1871" i="6"/>
  <c r="J1871" i="6"/>
  <c r="L1336" i="6"/>
  <c r="J1336" i="6"/>
  <c r="I1662" i="6" a="1"/>
  <c r="I1662" i="6" s="1"/>
  <c r="M1107" i="6"/>
  <c r="K1107" i="6"/>
  <c r="J1833" i="6"/>
  <c r="L1833" i="6"/>
  <c r="L1801" i="6"/>
  <c r="J1801" i="6"/>
  <c r="K1391" i="6"/>
  <c r="M1391" i="6"/>
  <c r="M1140" i="6"/>
  <c r="K1140" i="6"/>
  <c r="J1362" i="6"/>
  <c r="L1362" i="6"/>
  <c r="I1688" i="6" a="1"/>
  <c r="I1688" i="6" s="1"/>
  <c r="J1663" i="6"/>
  <c r="L1663" i="6"/>
  <c r="M1269" i="6"/>
  <c r="K1269" i="6"/>
  <c r="M1943" i="6"/>
  <c r="K1943" i="6"/>
  <c r="L1378" i="6"/>
  <c r="J1378" i="6"/>
  <c r="I1704" i="6" a="1"/>
  <c r="I1704" i="6" s="1"/>
  <c r="I1941" i="6" a="1"/>
  <c r="I1941" i="6" s="1"/>
  <c r="L1615" i="6"/>
  <c r="J1615" i="6"/>
  <c r="L1725" i="6"/>
  <c r="J1725" i="6"/>
  <c r="K1198" i="6"/>
  <c r="M1198" i="6"/>
  <c r="K1058" i="6"/>
  <c r="M1058" i="6"/>
  <c r="M1008" i="6"/>
  <c r="K1008" i="6"/>
  <c r="K1316" i="6"/>
  <c r="M1316" i="6"/>
  <c r="M1111" i="6"/>
  <c r="K1111" i="6"/>
  <c r="M1513" i="6"/>
  <c r="K1513" i="6"/>
  <c r="I1715" i="6" a="1"/>
  <c r="I1715" i="6" s="1"/>
  <c r="L1389" i="6"/>
  <c r="J1389" i="6"/>
  <c r="M1331" i="6"/>
  <c r="K1331" i="6"/>
  <c r="M1367" i="6"/>
  <c r="K1367" i="6"/>
  <c r="L1547" i="6"/>
  <c r="J1547" i="6"/>
  <c r="I1873" i="6" a="1"/>
  <c r="I1873" i="6" s="1"/>
  <c r="M1076" i="6"/>
  <c r="K1076" i="6"/>
  <c r="M1084" i="6"/>
  <c r="K1084" i="6"/>
  <c r="I1890" i="6" a="1"/>
  <c r="I1890" i="6" s="1"/>
  <c r="J1564" i="6"/>
  <c r="L1564" i="6"/>
  <c r="K1337" i="6"/>
  <c r="M1337" i="6"/>
  <c r="M1258" i="6"/>
  <c r="K1258" i="6"/>
  <c r="M1343" i="6"/>
  <c r="K1343" i="6"/>
  <c r="M1624" i="6"/>
  <c r="K1624" i="6"/>
  <c r="K1118" i="6"/>
  <c r="M1118" i="6"/>
  <c r="L1857" i="6"/>
  <c r="J1857" i="6"/>
  <c r="M1138" i="6"/>
  <c r="K1138" i="6"/>
  <c r="K1016" i="6"/>
  <c r="M1016" i="6"/>
  <c r="L1309" i="6"/>
  <c r="J1309" i="6"/>
  <c r="I1635" i="6" a="1"/>
  <c r="I1635" i="6" s="1"/>
  <c r="L1392" i="6"/>
  <c r="J1392" i="6"/>
  <c r="I1718" i="6" a="1"/>
  <c r="I1718" i="6" s="1"/>
  <c r="M1386" i="6"/>
  <c r="K1386" i="6"/>
  <c r="J1443" i="6"/>
  <c r="L1443" i="6"/>
  <c r="I1769" i="6" a="1"/>
  <c r="I1769" i="6" s="1"/>
  <c r="M989" i="6"/>
  <c r="K989" i="6"/>
  <c r="I1828" i="6" a="1"/>
  <c r="I1828" i="6" s="1"/>
  <c r="J1502" i="6"/>
  <c r="L1502" i="6"/>
  <c r="M1164" i="6"/>
  <c r="K1164" i="6"/>
  <c r="J1917" i="6"/>
  <c r="L1917" i="6"/>
  <c r="K1505" i="6"/>
  <c r="M1505" i="6"/>
  <c r="K1203" i="6"/>
  <c r="M1203" i="6"/>
  <c r="K1242" i="6"/>
  <c r="M1242" i="6"/>
  <c r="K1545" i="6"/>
  <c r="M1545" i="6"/>
  <c r="I1759" i="6" a="1"/>
  <c r="I1759" i="6" s="1"/>
  <c r="J1433" i="6"/>
  <c r="L1433" i="6"/>
  <c r="K1507" i="6"/>
  <c r="M1507" i="6"/>
  <c r="K1475" i="6"/>
  <c r="M1475" i="6"/>
  <c r="J1327" i="6"/>
  <c r="L1327" i="6"/>
  <c r="I1653" i="6" a="1"/>
  <c r="I1653" i="6" s="1"/>
  <c r="L1665" i="6"/>
  <c r="J1665" i="6"/>
  <c r="M1853" i="6"/>
  <c r="K1853" i="6"/>
  <c r="L1440" i="6"/>
  <c r="J1440" i="6"/>
  <c r="I1766" i="6" a="1"/>
  <c r="I1766" i="6" s="1"/>
  <c r="L1684" i="6"/>
  <c r="J1684" i="6"/>
  <c r="M1238" i="6"/>
  <c r="K1238" i="6"/>
  <c r="L1687" i="6"/>
  <c r="J1687" i="6"/>
  <c r="K1136" i="6"/>
  <c r="M1136" i="6"/>
  <c r="L1369" i="6"/>
  <c r="J1369" i="6"/>
  <c r="I1695" i="6" a="1"/>
  <c r="I1695" i="6" s="1"/>
  <c r="J1877" i="6"/>
  <c r="L1877" i="6"/>
  <c r="M1002" i="6"/>
  <c r="K1002" i="6"/>
  <c r="K1117" i="6"/>
  <c r="M1117" i="6"/>
  <c r="L1945" i="6"/>
  <c r="J1945" i="6"/>
  <c r="M1613" i="6"/>
  <c r="K1613" i="6"/>
  <c r="J1630" i="6"/>
  <c r="L1630" i="6"/>
  <c r="I1956" i="6" a="1"/>
  <c r="I1956" i="6" s="1"/>
  <c r="K1160" i="6"/>
  <c r="M1160" i="6"/>
  <c r="L1600" i="6"/>
  <c r="J1600" i="6"/>
  <c r="I1926" i="6" a="1"/>
  <c r="I1926" i="6" s="1"/>
  <c r="J1880" i="6"/>
  <c r="L1880" i="6"/>
  <c r="K1612" i="6"/>
  <c r="M1612" i="6"/>
  <c r="L1596" i="6"/>
  <c r="J1596" i="6"/>
  <c r="I1922" i="6" a="1"/>
  <c r="I1922" i="6" s="1"/>
  <c r="K1791" i="6"/>
  <c r="M1791" i="6"/>
  <c r="J1658" i="6"/>
  <c r="L1658" i="6"/>
  <c r="J1490" i="6"/>
  <c r="L1490" i="6"/>
  <c r="I1816" i="6" a="1"/>
  <c r="I1816" i="6" s="1"/>
  <c r="L1831" i="6"/>
  <c r="J1831" i="6"/>
  <c r="K1903" i="6"/>
  <c r="M1903" i="6"/>
  <c r="K1049" i="6"/>
  <c r="M1049" i="6"/>
  <c r="I1855" i="6" a="1"/>
  <c r="I1855" i="6" s="1"/>
  <c r="J1529" i="6"/>
  <c r="L1529" i="6"/>
  <c r="J1780" i="6"/>
  <c r="L1780" i="6"/>
  <c r="K1007" i="6"/>
  <c r="M1007" i="6"/>
  <c r="M1735" i="6"/>
  <c r="K1735" i="6"/>
  <c r="K1807" i="6"/>
  <c r="M1807" i="6"/>
  <c r="I1674" i="6" a="1"/>
  <c r="I1674" i="6" s="1"/>
  <c r="L1348" i="6"/>
  <c r="J1348" i="6"/>
  <c r="K1856" i="6"/>
  <c r="M1856" i="6"/>
  <c r="L1620" i="6"/>
  <c r="J1620" i="6"/>
  <c r="I1946" i="6" a="1"/>
  <c r="I1946" i="6" s="1"/>
  <c r="K999" i="6"/>
  <c r="M999" i="6"/>
  <c r="M1212" i="6"/>
  <c r="K1212" i="6"/>
  <c r="L1896" i="6"/>
  <c r="J1896" i="6"/>
  <c r="M1114" i="6"/>
  <c r="K1114" i="6"/>
  <c r="J1693" i="6"/>
  <c r="L1693" i="6"/>
  <c r="K1583" i="6"/>
  <c r="M1583" i="6"/>
  <c r="M1249" i="6"/>
  <c r="K1249" i="6"/>
  <c r="J1813" i="6"/>
  <c r="L1813" i="6"/>
  <c r="K1221" i="6"/>
  <c r="M1221" i="6"/>
  <c r="K1587" i="6"/>
  <c r="M1587" i="6"/>
  <c r="L1836" i="6"/>
  <c r="J1836" i="6"/>
  <c r="M985" i="6"/>
  <c r="K985" i="6"/>
  <c r="L1899" i="6"/>
  <c r="J1899" i="6"/>
  <c r="M1085" i="6"/>
  <c r="K1085" i="6"/>
  <c r="I1679" i="6" a="1"/>
  <c r="I1679" i="6" s="1"/>
  <c r="L1353" i="6"/>
  <c r="J1353" i="6"/>
  <c r="L1525" i="6"/>
  <c r="J1525" i="6"/>
  <c r="I1851" i="6" a="1"/>
  <c r="I1851" i="6" s="1"/>
  <c r="L1789" i="6"/>
  <c r="J1789" i="6"/>
  <c r="J1468" i="6"/>
  <c r="L1468" i="6"/>
  <c r="I1794" i="6" a="1"/>
  <c r="I1794" i="6" s="1"/>
  <c r="K1422" i="6"/>
  <c r="M1422" i="6"/>
  <c r="K1122" i="6"/>
  <c r="M1122" i="6"/>
  <c r="K1460" i="6"/>
  <c r="M1460" i="6"/>
  <c r="L1691" i="6"/>
  <c r="J1691" i="6"/>
  <c r="J1342" i="6"/>
  <c r="L1342" i="6"/>
  <c r="I1668" i="6" a="1"/>
  <c r="I1668" i="6" s="1"/>
  <c r="K983" i="6"/>
  <c r="M983" i="6"/>
  <c r="M1361" i="6"/>
  <c r="K1361" i="6"/>
  <c r="J1712" i="6"/>
  <c r="L1712" i="6"/>
  <c r="J1462" i="6"/>
  <c r="I1788" i="6" a="1"/>
  <c r="I1788" i="6" s="1"/>
  <c r="L1462" i="6"/>
  <c r="K1043" i="6"/>
  <c r="M1043" i="6"/>
  <c r="M1034" i="6"/>
  <c r="K1034" i="6"/>
  <c r="J1892" i="6"/>
  <c r="L1892" i="6"/>
  <c r="L1639" i="6"/>
  <c r="J1639" i="6"/>
  <c r="K1304" i="6"/>
  <c r="M1304" i="6"/>
  <c r="M1189" i="6"/>
  <c r="K1189" i="6"/>
  <c r="K1482" i="6"/>
  <c r="M1482" i="6"/>
  <c r="K1028" i="6"/>
  <c r="M1028" i="6"/>
  <c r="M1332" i="6"/>
  <c r="K1332" i="6"/>
  <c r="I1701" i="6" a="1"/>
  <c r="I1701" i="6" s="1"/>
  <c r="L1375" i="6"/>
  <c r="J1375" i="6"/>
  <c r="K1364" i="6"/>
  <c r="M1364" i="6"/>
  <c r="J1847" i="6"/>
  <c r="L1847" i="6"/>
  <c r="K1559" i="6"/>
  <c r="M1559" i="6"/>
  <c r="M1040" i="6"/>
  <c r="K1040" i="6"/>
  <c r="K1720" i="6"/>
  <c r="M1720" i="6"/>
  <c r="K1859" i="6"/>
  <c r="M1859" i="6"/>
  <c r="K1001" i="6"/>
  <c r="M1001" i="6"/>
  <c r="M1294" i="6"/>
  <c r="K1294" i="6"/>
  <c r="M1570" i="6"/>
  <c r="K1570" i="6"/>
  <c r="J1335" i="6"/>
  <c r="L1335" i="6"/>
  <c r="I1661" i="6" a="1"/>
  <c r="I1661" i="6" s="1"/>
  <c r="J1642" i="6"/>
  <c r="L1642" i="6"/>
  <c r="K1747" i="6"/>
  <c r="M1747" i="6"/>
  <c r="J1905" i="6"/>
  <c r="L1905" i="6"/>
  <c r="M1127" i="6"/>
  <c r="K1127" i="6"/>
  <c r="M1626" i="6"/>
  <c r="K1626" i="6"/>
  <c r="K1055" i="6"/>
  <c r="M1055" i="6"/>
  <c r="L1748" i="6"/>
  <c r="J1748" i="6"/>
  <c r="L1786" i="6"/>
  <c r="J1786" i="6"/>
  <c r="K1365" i="6"/>
  <c r="M1365" i="6"/>
  <c r="I1923" i="6" a="1"/>
  <c r="I1923" i="6" s="1"/>
  <c r="J1597" i="6"/>
  <c r="L1597" i="6"/>
  <c r="K1313" i="6"/>
  <c r="M1313" i="6"/>
  <c r="M1875" i="6"/>
  <c r="K1875" i="6"/>
  <c r="K1619" i="6"/>
  <c r="M1619" i="6"/>
  <c r="M1274" i="6"/>
  <c r="K1274" i="6"/>
  <c r="K1554" i="6"/>
  <c r="M1554" i="6"/>
  <c r="J1498" i="6"/>
  <c r="L1498" i="6"/>
  <c r="I1824" i="6" a="1"/>
  <c r="I1824" i="6" s="1"/>
  <c r="M1471" i="6"/>
  <c r="K1471" i="6"/>
  <c r="K1454" i="6"/>
  <c r="M1454" i="6"/>
  <c r="J1504" i="6"/>
  <c r="L1504" i="6"/>
  <c r="I1830" i="6" a="1"/>
  <c r="I1830" i="6" s="1"/>
  <c r="J1690" i="6"/>
  <c r="L1690" i="6"/>
  <c r="M1727" i="6"/>
  <c r="K1727" i="6"/>
  <c r="I1937" i="6" a="1"/>
  <c r="I1937" i="6" s="1"/>
  <c r="L1611" i="6"/>
  <c r="J1611" i="6"/>
  <c r="I1692" i="6" a="1"/>
  <c r="I1692" i="6" s="1"/>
  <c r="J1366" i="6"/>
  <c r="L1366" i="6"/>
  <c r="M986" i="6"/>
  <c r="K986" i="6"/>
  <c r="L1325" i="6"/>
  <c r="J1325" i="6"/>
  <c r="I1651" i="6" a="1"/>
  <c r="I1651" i="6" s="1"/>
  <c r="L1538" i="6"/>
  <c r="J1538" i="6"/>
  <c r="I1864" i="6" a="1"/>
  <c r="I1864" i="6" s="1"/>
  <c r="I1901" i="6" a="1"/>
  <c r="I1901" i="6" s="1"/>
  <c r="L1575" i="6"/>
  <c r="J1575" i="6"/>
  <c r="K1131" i="6"/>
  <c r="M1131" i="6"/>
  <c r="M1565" i="6"/>
  <c r="K1565" i="6"/>
  <c r="M1900" i="6"/>
  <c r="K1900" i="6"/>
  <c r="K1227" i="6"/>
  <c r="M1227" i="6"/>
  <c r="J1952" i="6"/>
  <c r="L1952" i="6"/>
  <c r="I1710" i="6" a="1"/>
  <c r="I1710" i="6" s="1"/>
  <c r="L1384" i="6"/>
  <c r="J1384" i="6"/>
  <c r="M1352" i="6"/>
  <c r="K1352" i="6"/>
  <c r="K1103" i="6"/>
  <c r="M1103" i="6"/>
  <c r="K1063" i="6"/>
  <c r="M1063" i="6"/>
  <c r="L1428" i="6"/>
  <c r="I1754" i="6" a="1"/>
  <c r="I1754" i="6" s="1"/>
  <c r="J1428" i="6"/>
  <c r="M1563" i="6"/>
  <c r="K1563" i="6"/>
  <c r="K1580" i="6"/>
  <c r="M1580" i="6"/>
  <c r="J1713" i="6"/>
  <c r="L1713" i="6"/>
  <c r="K1199" i="6"/>
  <c r="M1199" i="6"/>
  <c r="M1501" i="6"/>
  <c r="K1501" i="6"/>
  <c r="L1452" i="6"/>
  <c r="I1778" i="6" a="1"/>
  <c r="I1778" i="6" s="1"/>
  <c r="J1452" i="6"/>
  <c r="K1495" i="6"/>
  <c r="M1495" i="6"/>
  <c r="I1746" i="6" a="1"/>
  <c r="I1746" i="6" s="1"/>
  <c r="L1420" i="6"/>
  <c r="J1420" i="6"/>
  <c r="J1598" i="6"/>
  <c r="I1924" i="6" a="1"/>
  <c r="I1924" i="6" s="1"/>
  <c r="L1598" i="6"/>
  <c r="K1579" i="6"/>
  <c r="M1579" i="6"/>
  <c r="J1678" i="6"/>
  <c r="L1678" i="6"/>
  <c r="I1755" i="6" a="1"/>
  <c r="I1755" i="6" s="1"/>
  <c r="L1429" i="6"/>
  <c r="J1429" i="6"/>
  <c r="M1676" i="6"/>
  <c r="K1676" i="6"/>
  <c r="K1756" i="6"/>
  <c r="M1756" i="6"/>
  <c r="K1487" i="6"/>
  <c r="M1487" i="6"/>
  <c r="M1004" i="6"/>
  <c r="K1004" i="6"/>
  <c r="M1282" i="6"/>
  <c r="K1282" i="6"/>
  <c r="J1426" i="6"/>
  <c r="L1426" i="6"/>
  <c r="I1752" i="6" a="1"/>
  <c r="I1752" i="6" s="1"/>
  <c r="K1510" i="6"/>
  <c r="M1510" i="6"/>
  <c r="J1893" i="6"/>
  <c r="L1893" i="6"/>
  <c r="L1761" i="6"/>
  <c r="J1761" i="6"/>
  <c r="J1311" i="6"/>
  <c r="L1311" i="6"/>
  <c r="I1637" i="6" a="1"/>
  <c r="I1637" i="6" s="1"/>
  <c r="M1102" i="6"/>
  <c r="K1102" i="6"/>
  <c r="I1845" i="6" a="1"/>
  <c r="I1845" i="6" s="1"/>
  <c r="J1519" i="6"/>
  <c r="L1519" i="6"/>
  <c r="J1417" i="6"/>
  <c r="L1417" i="6"/>
  <c r="I1743" i="6" a="1"/>
  <c r="I1743" i="6" s="1"/>
  <c r="K1835" i="6"/>
  <c r="M1835" i="6"/>
  <c r="I1823" i="6" a="1"/>
  <c r="I1823" i="6" s="1"/>
  <c r="J1497" i="6"/>
  <c r="L1497" i="6"/>
  <c r="I1737" i="6" a="1"/>
  <c r="I1737" i="6" s="1"/>
  <c r="J1411" i="6"/>
  <c r="L1411" i="6"/>
  <c r="M1027" i="6"/>
  <c r="K1027" i="6"/>
  <c r="K1463" i="6"/>
  <c r="M1463" i="6"/>
  <c r="K1148" i="6"/>
  <c r="M1148" i="6"/>
  <c r="M1126" i="6"/>
  <c r="K1126" i="6"/>
  <c r="K1951" i="6"/>
  <c r="M1951" i="6"/>
  <c r="J1534" i="6"/>
  <c r="L1534" i="6"/>
  <c r="I1860" i="6" a="1"/>
  <c r="I1860" i="6" s="1"/>
  <c r="K1071" i="6"/>
  <c r="M1071" i="6"/>
  <c r="L1593" i="6"/>
  <c r="J1593" i="6"/>
  <c r="I1919" i="6" a="1"/>
  <c r="I1919" i="6" s="1"/>
  <c r="I1686" i="6" a="1"/>
  <c r="I1686" i="6" s="1"/>
  <c r="L1360" i="6"/>
  <c r="J1360" i="6"/>
  <c r="K1566" i="6"/>
  <c r="M1566" i="6"/>
  <c r="J1383" i="6"/>
  <c r="I1709" i="6" a="1"/>
  <c r="I1709" i="6" s="1"/>
  <c r="L1383" i="6"/>
  <c r="I1841" i="6" a="1"/>
  <c r="I1841" i="6" s="1"/>
  <c r="J1515" i="6"/>
  <c r="L1515" i="6"/>
  <c r="L1631" i="6"/>
  <c r="J1631" i="6"/>
  <c r="I1957" i="6" a="1"/>
  <c r="I1957" i="6" s="1"/>
  <c r="L1808" i="6"/>
  <c r="J1808" i="6"/>
  <c r="K1911" i="6"/>
  <c r="M1911" i="6"/>
  <c r="I1680" i="6" a="1"/>
  <c r="I1680" i="6" s="1"/>
  <c r="J1354" i="6"/>
  <c r="L1354" i="6"/>
  <c r="J1588" i="6"/>
  <c r="L1588" i="6"/>
  <c r="I1914" i="6" a="1"/>
  <c r="I1914" i="6" s="1"/>
  <c r="M1172" i="6"/>
  <c r="K1172" i="6"/>
  <c r="M1080" i="6"/>
  <c r="K1080" i="6"/>
  <c r="K1385" i="6"/>
  <c r="M1385" i="6"/>
  <c r="M1521" i="6"/>
  <c r="K1521" i="6"/>
  <c r="K1153" i="6"/>
  <c r="M1153" i="6"/>
  <c r="L1885" i="6"/>
  <c r="J1885" i="6"/>
  <c r="I1638" i="6" a="1"/>
  <c r="I1638" i="6" s="1"/>
  <c r="L1312" i="6"/>
  <c r="J1312" i="6"/>
  <c r="J1380" i="6"/>
  <c r="I1706" i="6" a="1"/>
  <c r="I1706" i="6" s="1"/>
  <c r="L1380" i="6"/>
  <c r="M1009" i="6"/>
  <c r="K1009" i="6"/>
  <c r="L1204" i="4"/>
  <c r="M866" i="4"/>
  <c r="L767" i="4"/>
  <c r="I1215" i="4" a="1"/>
  <c r="I1215" i="4" s="1"/>
  <c r="J1215" i="4" s="1"/>
  <c r="K1215" i="4" s="1"/>
  <c r="K655" i="5"/>
  <c r="D22" i="2" s="1" a="1"/>
  <c r="D22" i="2" s="1"/>
  <c r="M976" i="4"/>
  <c r="L1132" i="4"/>
  <c r="I1623" i="4" a="1"/>
  <c r="I1623" i="4" s="1"/>
  <c r="J1623" i="4" s="1"/>
  <c r="K1623" i="4" s="1"/>
  <c r="L1297" i="4"/>
  <c r="I1429" i="4" a="1"/>
  <c r="I1429" i="4" s="1"/>
  <c r="J1429" i="4" s="1"/>
  <c r="K1429" i="4" s="1"/>
  <c r="I1288" i="4" a="1"/>
  <c r="I1288" i="4" s="1"/>
  <c r="J1288" i="4" s="1"/>
  <c r="K1288" i="4" s="1"/>
  <c r="I1505" i="4" a="1"/>
  <c r="I1505" i="4" s="1"/>
  <c r="J1505" i="4" s="1"/>
  <c r="K1505" i="4" s="1"/>
  <c r="L1289" i="4"/>
  <c r="I1576" i="4" a="1"/>
  <c r="I1576" i="4" s="1"/>
  <c r="J1576" i="4" s="1"/>
  <c r="K1576" i="4" s="1"/>
  <c r="L989" i="4"/>
  <c r="I1317" i="4" a="1"/>
  <c r="I1317" i="4" s="1"/>
  <c r="J1317" i="4" s="1"/>
  <c r="K1317" i="4" s="1"/>
  <c r="L1281" i="4"/>
  <c r="I1181" i="4" a="1"/>
  <c r="I1181" i="4" s="1"/>
  <c r="J1181" i="4" s="1"/>
  <c r="K1181" i="4" s="1"/>
  <c r="I1306" i="4" a="1"/>
  <c r="I1306" i="4" s="1"/>
  <c r="L980" i="4"/>
  <c r="L785" i="4"/>
  <c r="L947" i="4"/>
  <c r="L765" i="4"/>
  <c r="L1291" i="4"/>
  <c r="I1255" i="4" a="1"/>
  <c r="I1255" i="4" s="1"/>
  <c r="J1255" i="4" s="1"/>
  <c r="K1255" i="4" s="1"/>
  <c r="M929" i="4"/>
  <c r="M831" i="4"/>
  <c r="I1539" i="4" a="1"/>
  <c r="I1539" i="4" s="1"/>
  <c r="J1539" i="4" s="1"/>
  <c r="K1539" i="4" s="1"/>
  <c r="L1027" i="4"/>
  <c r="L874" i="4"/>
  <c r="L836" i="4"/>
  <c r="I1111" i="4" a="1"/>
  <c r="I1111" i="4" s="1"/>
  <c r="J1111" i="4" s="1"/>
  <c r="K1111" i="4" s="1"/>
  <c r="L920" i="4"/>
  <c r="I1021" i="4" a="1"/>
  <c r="I1021" i="4" s="1"/>
  <c r="L817" i="4"/>
  <c r="I1615" i="4" a="1"/>
  <c r="I1615" i="4" s="1"/>
  <c r="J1615" i="4" s="1"/>
  <c r="K1615" i="4" s="1"/>
  <c r="M882" i="4"/>
  <c r="L1208" i="4"/>
  <c r="I1521" i="4" a="1"/>
  <c r="I1521" i="4" s="1"/>
  <c r="J1521" i="4" s="1"/>
  <c r="K1521" i="4" s="1"/>
  <c r="I1630" i="4" a="1"/>
  <c r="I1630" i="4" s="1"/>
  <c r="J1630" i="4" s="1"/>
  <c r="K1630" i="4" s="1"/>
  <c r="M821" i="4"/>
  <c r="M785" i="4"/>
  <c r="M883" i="4"/>
  <c r="I1359" i="4" a="1"/>
  <c r="I1359" i="4" s="1"/>
  <c r="J1359" i="4" s="1"/>
  <c r="K1359" i="4" s="1"/>
  <c r="I1192" i="4" a="1"/>
  <c r="I1192" i="4" s="1"/>
  <c r="J1192" i="4" s="1"/>
  <c r="K1192" i="4" s="1"/>
  <c r="J904" i="4"/>
  <c r="K904" i="4" s="1"/>
  <c r="L866" i="4"/>
  <c r="I1093" i="4" a="1"/>
  <c r="I1093" i="4" s="1"/>
  <c r="I1159" i="4" a="1"/>
  <c r="I1159" i="4" s="1"/>
  <c r="J1159" i="4" s="1"/>
  <c r="K1159" i="4" s="1"/>
  <c r="M767" i="4"/>
  <c r="M804" i="4"/>
  <c r="I1256" i="4" a="1"/>
  <c r="I1256" i="4" s="1"/>
  <c r="J1256" i="4" s="1"/>
  <c r="K1256" i="4" s="1"/>
  <c r="L930" i="4"/>
  <c r="I1280" i="4" a="1"/>
  <c r="I1280" i="4" s="1"/>
  <c r="M658" i="4"/>
  <c r="L804" i="4"/>
  <c r="L954" i="4"/>
  <c r="L1063" i="4"/>
  <c r="L1156" i="4"/>
  <c r="L873" i="4"/>
  <c r="L957" i="4"/>
  <c r="I1559" i="4" a="1"/>
  <c r="I1559" i="4" s="1"/>
  <c r="J1559" i="4" s="1"/>
  <c r="K1559" i="4" s="1"/>
  <c r="I1584" i="4" a="1"/>
  <c r="I1584" i="4" s="1"/>
  <c r="J1584" i="4" s="1"/>
  <c r="K1584" i="4" s="1"/>
  <c r="I1199" i="4" a="1"/>
  <c r="I1199" i="4" s="1"/>
  <c r="J1199" i="4" s="1"/>
  <c r="K1199" i="4" s="1"/>
  <c r="L1233" i="4"/>
  <c r="M873" i="4"/>
  <c r="M752" i="4"/>
  <c r="L705" i="4"/>
  <c r="L1258" i="4"/>
  <c r="I1185" i="4" a="1"/>
  <c r="I1185" i="4" s="1"/>
  <c r="J1185" i="4" s="1"/>
  <c r="K1185" i="4" s="1"/>
  <c r="I1130" i="4" a="1"/>
  <c r="I1130" i="4" s="1"/>
  <c r="I1157" i="4" a="1"/>
  <c r="I1157" i="4" s="1"/>
  <c r="J1157" i="4" s="1"/>
  <c r="K1157" i="4" s="1"/>
  <c r="I1259" i="4" a="1"/>
  <c r="I1259" i="4" s="1"/>
  <c r="L1259" i="4" s="1"/>
  <c r="I1547" i="4" a="1"/>
  <c r="I1547" i="4" s="1"/>
  <c r="J1547" i="4" s="1"/>
  <c r="K1547" i="4" s="1"/>
  <c r="I1335" i="4" a="1"/>
  <c r="I1335" i="4" s="1"/>
  <c r="J1335" i="4" s="1"/>
  <c r="K1335" i="4" s="1"/>
  <c r="M777" i="4"/>
  <c r="I1147" i="4" a="1"/>
  <c r="I1147" i="4" s="1"/>
  <c r="J1147" i="4" s="1"/>
  <c r="K1147" i="4" s="1"/>
  <c r="I1040" i="4" a="1"/>
  <c r="I1040" i="4" s="1"/>
  <c r="I1366" i="4" s="1" a="1"/>
  <c r="I1366" i="4" s="1"/>
  <c r="M656" i="4"/>
  <c r="L1220" i="4"/>
  <c r="I986" i="4" a="1"/>
  <c r="I986" i="4" s="1"/>
  <c r="J986" i="4" s="1"/>
  <c r="K986" i="4" s="1"/>
  <c r="L933" i="4"/>
  <c r="L1127" i="4"/>
  <c r="M702" i="4"/>
  <c r="M753" i="4"/>
  <c r="L711" i="4"/>
  <c r="I1243" i="4" a="1"/>
  <c r="I1243" i="4" s="1"/>
  <c r="I1482" i="4" a="1"/>
  <c r="I1482" i="4" s="1"/>
  <c r="J1482" i="4" s="1"/>
  <c r="K1482" i="4" s="1"/>
  <c r="I1316" i="4" a="1"/>
  <c r="I1316" i="4" s="1"/>
  <c r="J1316" i="4" s="1"/>
  <c r="K1316" i="4" s="1"/>
  <c r="L1016" i="4"/>
  <c r="L1013" i="4"/>
  <c r="L917" i="4"/>
  <c r="I1230" i="4" a="1"/>
  <c r="I1230" i="4" s="1"/>
  <c r="J1230" i="4" s="1"/>
  <c r="K1230" i="4" s="1"/>
  <c r="L660" i="4"/>
  <c r="I1098" i="4" a="1"/>
  <c r="I1098" i="4" s="1"/>
  <c r="I1327" i="4" a="1"/>
  <c r="I1327" i="4" s="1"/>
  <c r="J1327" i="4" s="1"/>
  <c r="K1327" i="4" s="1"/>
  <c r="I1182" i="4" a="1"/>
  <c r="I1182" i="4" s="1"/>
  <c r="L1001" i="4"/>
  <c r="L998" i="4"/>
  <c r="I1324" i="4" a="1"/>
  <c r="I1324" i="4" s="1"/>
  <c r="J1324" i="4" s="1"/>
  <c r="K1324" i="4" s="1"/>
  <c r="M680" i="4"/>
  <c r="M937" i="4"/>
  <c r="L928" i="4"/>
  <c r="M770" i="4"/>
  <c r="L680" i="4"/>
  <c r="M685" i="4"/>
  <c r="L1039" i="4"/>
  <c r="I1328" i="4" a="1"/>
  <c r="I1328" i="4" s="1"/>
  <c r="J1328" i="4" s="1"/>
  <c r="K1328" i="4" s="1"/>
  <c r="L1195" i="4"/>
  <c r="L1263" i="4"/>
  <c r="M679" i="4"/>
  <c r="I1339" i="4" a="1"/>
  <c r="I1339" i="4" s="1"/>
  <c r="J1339" i="4" s="1"/>
  <c r="K1339" i="4" s="1"/>
  <c r="I1006" i="4" a="1"/>
  <c r="I1006" i="4" s="1"/>
  <c r="L929" i="4"/>
  <c r="I1589" i="4" a="1"/>
  <c r="I1589" i="4" s="1"/>
  <c r="J1589" i="4" s="1"/>
  <c r="K1589" i="4" s="1"/>
  <c r="J1054" i="4"/>
  <c r="K1054" i="4" s="1"/>
  <c r="L1054" i="4"/>
  <c r="I1380" i="4" a="1"/>
  <c r="I1380" i="4" s="1"/>
  <c r="J1380" i="4" s="1"/>
  <c r="K1380" i="4" s="1"/>
  <c r="I1389" i="4" a="1"/>
  <c r="I1389" i="4" s="1"/>
  <c r="J1389" i="4" s="1"/>
  <c r="K1389" i="4" s="1"/>
  <c r="L1189" i="4"/>
  <c r="I1515" i="4" a="1"/>
  <c r="I1515" i="4" s="1"/>
  <c r="J1515" i="4" s="1"/>
  <c r="K1515" i="4" s="1"/>
  <c r="M797" i="4"/>
  <c r="I1060" i="4" a="1"/>
  <c r="I1060" i="4" s="1"/>
  <c r="L1060" i="4" s="1"/>
  <c r="M734" i="4"/>
  <c r="I1315" i="4" a="1"/>
  <c r="I1315" i="4" s="1"/>
  <c r="J1315" i="4" s="1"/>
  <c r="K1315" i="4" s="1"/>
  <c r="L1064" i="4"/>
  <c r="I1400" i="4" a="1"/>
  <c r="I1400" i="4" s="1"/>
  <c r="J1400" i="4" s="1"/>
  <c r="K1400" i="4" s="1"/>
  <c r="L839" i="4"/>
  <c r="L1306" i="4"/>
  <c r="L714" i="4"/>
  <c r="L991" i="4"/>
  <c r="L1103" i="4"/>
  <c r="I1299" i="4" a="1"/>
  <c r="I1299" i="4" s="1"/>
  <c r="J1299" i="4" s="1"/>
  <c r="K1299" i="4" s="1"/>
  <c r="L1250" i="4"/>
  <c r="L738" i="4"/>
  <c r="I1124" i="4" a="1"/>
  <c r="I1124" i="4" s="1"/>
  <c r="L734" i="4"/>
  <c r="L789" i="4"/>
  <c r="L976" i="4"/>
  <c r="L1224" i="4"/>
  <c r="I1550" i="4" a="1"/>
  <c r="I1550" i="4" s="1"/>
  <c r="J1550" i="4" s="1"/>
  <c r="K1550" i="4" s="1"/>
  <c r="M726" i="4"/>
  <c r="J756" i="4"/>
  <c r="L756" i="4"/>
  <c r="J939" i="4"/>
  <c r="L939" i="4"/>
  <c r="I1390" i="4" a="1"/>
  <c r="I1390" i="4" s="1"/>
  <c r="J1390" i="4" s="1"/>
  <c r="K1390" i="4" s="1"/>
  <c r="L1045" i="4"/>
  <c r="L1293" i="4"/>
  <c r="I1121" i="4" a="1"/>
  <c r="I1121" i="4" s="1"/>
  <c r="J828" i="4"/>
  <c r="L828" i="4"/>
  <c r="J728" i="4"/>
  <c r="L728" i="4"/>
  <c r="L1074" i="4"/>
  <c r="I1078" i="4" a="1"/>
  <c r="I1078" i="4" s="1"/>
  <c r="L682" i="4"/>
  <c r="L1097" i="4"/>
  <c r="L656" i="4"/>
  <c r="J699" i="4"/>
  <c r="L699" i="4"/>
  <c r="J951" i="4"/>
  <c r="L951" i="4"/>
  <c r="I1277" i="4" a="1"/>
  <c r="I1277" i="4" s="1"/>
  <c r="L795" i="4"/>
  <c r="M794" i="4"/>
  <c r="K794" i="4"/>
  <c r="M859" i="4"/>
  <c r="K859" i="4"/>
  <c r="L821" i="4"/>
  <c r="J803" i="4"/>
  <c r="L803" i="4"/>
  <c r="L1183" i="4"/>
  <c r="M397" i="4"/>
  <c r="K397" i="4"/>
  <c r="K655" i="4" s="1"/>
  <c r="I1025" i="4" a="1"/>
  <c r="I1025" i="4" s="1"/>
  <c r="J881" i="4"/>
  <c r="L881" i="4"/>
  <c r="M746" i="4"/>
  <c r="K746" i="4"/>
  <c r="L859" i="4"/>
  <c r="L1037" i="4"/>
  <c r="I982" i="4" a="1"/>
  <c r="I982" i="4" s="1"/>
  <c r="L1303" i="4"/>
  <c r="I1091" i="4" a="1"/>
  <c r="I1091" i="4" s="1"/>
  <c r="J1091" i="4" s="1"/>
  <c r="K1091" i="4" s="1"/>
  <c r="I1629" i="4" a="1"/>
  <c r="I1629" i="4" s="1"/>
  <c r="J1629" i="4" s="1"/>
  <c r="K1629" i="4" s="1"/>
  <c r="I1171" i="4" a="1"/>
  <c r="I1171" i="4" s="1"/>
  <c r="J1171" i="4" s="1"/>
  <c r="K1171" i="4" s="1"/>
  <c r="L1009" i="4"/>
  <c r="I1165" i="4" a="1"/>
  <c r="I1165" i="4" s="1"/>
  <c r="I1551" i="4" a="1"/>
  <c r="I1551" i="4" s="1"/>
  <c r="J1551" i="4" s="1"/>
  <c r="K1551" i="4" s="1"/>
  <c r="L1033" i="4"/>
  <c r="L845" i="4"/>
  <c r="J827" i="4"/>
  <c r="I1153" i="4" a="1"/>
  <c r="I1153" i="4" s="1"/>
  <c r="L827" i="4"/>
  <c r="J943" i="4"/>
  <c r="I1494" i="4" a="1"/>
  <c r="I1494" i="4" s="1"/>
  <c r="J1494" i="4" s="1"/>
  <c r="K1494" i="4" s="1"/>
  <c r="I1387" i="4" a="1"/>
  <c r="I1387" i="4" s="1"/>
  <c r="J1387" i="4" s="1"/>
  <c r="K1387" i="4" s="1"/>
  <c r="I1164" i="4" a="1"/>
  <c r="I1164" i="4" s="1"/>
  <c r="L943" i="4"/>
  <c r="I1353" i="4" a="1"/>
  <c r="I1353" i="4" s="1"/>
  <c r="J1353" i="4" s="1"/>
  <c r="K1353" i="4" s="1"/>
  <c r="I1542" i="4" a="1"/>
  <c r="I1542" i="4" s="1"/>
  <c r="J1542" i="4" s="1"/>
  <c r="K1542" i="4" s="1"/>
  <c r="L1168" i="4"/>
  <c r="L1061" i="4"/>
  <c r="I1310" i="4" a="1"/>
  <c r="I1310" i="4" s="1"/>
  <c r="J1310" i="4" s="1"/>
  <c r="K1310" i="4" s="1"/>
  <c r="L984" i="4"/>
  <c r="J673" i="4"/>
  <c r="L673" i="4"/>
  <c r="I1423" i="4" a="1"/>
  <c r="I1423" i="4" s="1"/>
  <c r="J1423" i="4" s="1"/>
  <c r="K1423" i="4" s="1"/>
  <c r="I1403" i="4" a="1"/>
  <c r="I1403" i="4" s="1"/>
  <c r="J1403" i="4" s="1"/>
  <c r="K1403" i="4" s="1"/>
  <c r="L752" i="4"/>
  <c r="L1077" i="4"/>
  <c r="I1453" i="4" a="1"/>
  <c r="I1453" i="4" s="1"/>
  <c r="J1453" i="4" s="1"/>
  <c r="K1453" i="4" s="1"/>
  <c r="I1365" i="4" a="1"/>
  <c r="I1365" i="4" s="1"/>
  <c r="J1365" i="4" s="1"/>
  <c r="K1365" i="4" s="1"/>
  <c r="L829" i="4"/>
  <c r="I1371" i="4" a="1"/>
  <c r="I1371" i="4" s="1"/>
  <c r="J1371" i="4" s="1"/>
  <c r="K1371" i="4" s="1"/>
  <c r="I1612" i="4" a="1"/>
  <c r="I1612" i="4" s="1"/>
  <c r="J1612" i="4" s="1"/>
  <c r="K1612" i="4" s="1"/>
  <c r="L1286" i="4"/>
  <c r="J838" i="4"/>
  <c r="I1334" i="4" a="1"/>
  <c r="I1334" i="4" s="1"/>
  <c r="J1334" i="4" s="1"/>
  <c r="K1334" i="4" s="1"/>
  <c r="L1008" i="4"/>
  <c r="J973" i="4"/>
  <c r="J896" i="4"/>
  <c r="I1222" i="4" a="1"/>
  <c r="I1222" i="4" s="1"/>
  <c r="L896" i="4"/>
  <c r="L855" i="4"/>
  <c r="J867" i="4"/>
  <c r="L867" i="4"/>
  <c r="J912" i="4"/>
  <c r="I1238" i="4" a="1"/>
  <c r="I1238" i="4" s="1"/>
  <c r="L912" i="4"/>
  <c r="L1216" i="4"/>
  <c r="I1388" i="4" a="1"/>
  <c r="I1388" i="4" s="1"/>
  <c r="J1388" i="4" s="1"/>
  <c r="K1388" i="4" s="1"/>
  <c r="L1022" i="4"/>
  <c r="J852" i="4"/>
  <c r="I1178" i="4" a="1"/>
  <c r="I1178" i="4" s="1"/>
  <c r="L852" i="4"/>
  <c r="J779" i="4"/>
  <c r="I1105" i="4" a="1"/>
  <c r="I1105" i="4" s="1"/>
  <c r="I1344" i="4" a="1"/>
  <c r="I1344" i="4" s="1"/>
  <c r="J1344" i="4" s="1"/>
  <c r="K1344" i="4" s="1"/>
  <c r="I1437" i="4" a="1"/>
  <c r="I1437" i="4" s="1"/>
  <c r="J1437" i="4" s="1"/>
  <c r="K1437" i="4" s="1"/>
  <c r="L1018" i="4"/>
  <c r="L1111" i="4"/>
  <c r="L1245" i="4"/>
  <c r="I1571" i="4" a="1"/>
  <c r="I1571" i="4" s="1"/>
  <c r="J1571" i="4" s="1"/>
  <c r="K1571" i="4" s="1"/>
  <c r="J669" i="4"/>
  <c r="I995" i="4" a="1"/>
  <c r="I995" i="4" s="1"/>
  <c r="L669" i="4"/>
  <c r="J787" i="4"/>
  <c r="L787" i="4"/>
  <c r="I1113" i="4" a="1"/>
  <c r="I1113" i="4" s="1"/>
  <c r="L1062" i="4"/>
  <c r="J666" i="4"/>
  <c r="I992" i="4" a="1"/>
  <c r="I992" i="4" s="1"/>
  <c r="L666" i="4"/>
  <c r="J743" i="4"/>
  <c r="L743" i="4"/>
  <c r="I1069" i="4" a="1"/>
  <c r="I1069" i="4" s="1"/>
  <c r="J723" i="4"/>
  <c r="K723" i="4" s="1"/>
  <c r="I1049" i="4" a="1"/>
  <c r="I1049" i="4" s="1"/>
  <c r="L723" i="4"/>
  <c r="J935" i="4"/>
  <c r="K935" i="4" s="1"/>
  <c r="I1261" i="4" a="1"/>
  <c r="I1261" i="4" s="1"/>
  <c r="L935" i="4"/>
  <c r="M609" i="4"/>
  <c r="L1276" i="4"/>
  <c r="I1602" i="4" a="1"/>
  <c r="I1602" i="4" s="1"/>
  <c r="J1602" i="4" s="1"/>
  <c r="K1602" i="4" s="1"/>
  <c r="L1288" i="4"/>
  <c r="J823" i="4"/>
  <c r="K823" i="4" s="1"/>
  <c r="L823" i="4"/>
  <c r="I1149" i="4" a="1"/>
  <c r="I1149" i="4" s="1"/>
  <c r="J884" i="4"/>
  <c r="K884" i="4" s="1"/>
  <c r="L884" i="4"/>
  <c r="I1210" i="4" a="1"/>
  <c r="I1210" i="4" s="1"/>
  <c r="I1614" i="4" a="1"/>
  <c r="I1614" i="4" s="1"/>
  <c r="J1614" i="4" s="1"/>
  <c r="K1614" i="4" s="1"/>
  <c r="M558" i="4"/>
  <c r="M497" i="4"/>
  <c r="J749" i="4"/>
  <c r="K749" i="4" s="1"/>
  <c r="I1075" i="4" a="1"/>
  <c r="I1075" i="4" s="1"/>
  <c r="L749" i="4"/>
  <c r="J914" i="4"/>
  <c r="K914" i="4" s="1"/>
  <c r="I1240" i="4" a="1"/>
  <c r="I1240" i="4" s="1"/>
  <c r="L914" i="4"/>
  <c r="J910" i="4"/>
  <c r="K910" i="4" s="1"/>
  <c r="L910" i="4"/>
  <c r="I1236" i="4" a="1"/>
  <c r="I1236" i="4" s="1"/>
  <c r="J968" i="4"/>
  <c r="K968" i="4" s="1"/>
  <c r="I1294" i="4" a="1"/>
  <c r="I1294" i="4" s="1"/>
  <c r="L968" i="4"/>
  <c r="M423" i="4"/>
  <c r="M584" i="4"/>
  <c r="M642" i="4"/>
  <c r="M588" i="4"/>
  <c r="J786" i="4"/>
  <c r="K786" i="4" s="1"/>
  <c r="I1112" i="4" a="1"/>
  <c r="I1112" i="4" s="1"/>
  <c r="L786" i="4"/>
  <c r="J694" i="4"/>
  <c r="K694" i="4" s="1"/>
  <c r="L694" i="4"/>
  <c r="M460" i="4"/>
  <c r="M398" i="4"/>
  <c r="J877" i="4"/>
  <c r="K877" i="4" s="1"/>
  <c r="I1203" i="4" a="1"/>
  <c r="I1203" i="4" s="1"/>
  <c r="L877" i="4"/>
  <c r="J946" i="4"/>
  <c r="K946" i="4" s="1"/>
  <c r="L946" i="4"/>
  <c r="I1272" i="4" a="1"/>
  <c r="I1272" i="4" s="1"/>
  <c r="J724" i="4"/>
  <c r="K724" i="4" s="1"/>
  <c r="I1050" i="4" a="1"/>
  <c r="I1050" i="4" s="1"/>
  <c r="L724" i="4"/>
  <c r="M551" i="4"/>
  <c r="J725" i="4"/>
  <c r="K725" i="4" s="1"/>
  <c r="I1051" i="4" a="1"/>
  <c r="I1051" i="4" s="1"/>
  <c r="L725" i="4"/>
  <c r="M620" i="4"/>
  <c r="M399" i="4"/>
  <c r="I1479" i="5" a="1"/>
  <c r="I1479" i="5" s="1"/>
  <c r="L1153" i="5"/>
  <c r="J1153" i="5"/>
  <c r="K1854" i="5"/>
  <c r="M1854" i="5"/>
  <c r="I1645" i="5" a="1"/>
  <c r="I1645" i="5" s="1"/>
  <c r="L1319" i="5"/>
  <c r="J1319" i="5"/>
  <c r="M1259" i="5"/>
  <c r="K1259" i="5"/>
  <c r="M855" i="5"/>
  <c r="K855" i="5"/>
  <c r="J1547" i="5"/>
  <c r="L1547" i="5"/>
  <c r="I1873" i="5" a="1"/>
  <c r="I1873" i="5" s="1"/>
  <c r="M1178" i="5"/>
  <c r="K1178" i="5"/>
  <c r="J1304" i="5"/>
  <c r="I1630" i="5" a="1"/>
  <c r="I1630" i="5" s="1"/>
  <c r="L1304" i="5"/>
  <c r="M1446" i="5"/>
  <c r="K1446" i="5"/>
  <c r="M710" i="5"/>
  <c r="K710" i="5"/>
  <c r="M1898" i="5"/>
  <c r="K1898" i="5"/>
  <c r="M1463" i="5"/>
  <c r="K1463" i="5"/>
  <c r="L1851" i="5"/>
  <c r="J1851" i="5"/>
  <c r="M850" i="5"/>
  <c r="K850" i="5"/>
  <c r="M732" i="5"/>
  <c r="K732" i="5"/>
  <c r="L1467" i="5"/>
  <c r="J1467" i="5"/>
  <c r="I1793" i="5" a="1"/>
  <c r="I1793" i="5" s="1"/>
  <c r="M889" i="5"/>
  <c r="K889" i="5"/>
  <c r="K711" i="5"/>
  <c r="M711" i="5"/>
  <c r="L1912" i="5"/>
  <c r="J1912" i="5"/>
  <c r="M833" i="5"/>
  <c r="K833" i="5"/>
  <c r="L1068" i="5"/>
  <c r="J1068" i="5"/>
  <c r="I1394" i="5" a="1"/>
  <c r="I1394" i="5" s="1"/>
  <c r="I1797" i="5" a="1"/>
  <c r="I1797" i="5" s="1"/>
  <c r="L1471" i="5"/>
  <c r="J1471" i="5"/>
  <c r="L1307" i="5"/>
  <c r="J1307" i="5"/>
  <c r="I1633" i="5" a="1"/>
  <c r="I1633" i="5" s="1"/>
  <c r="L1158" i="5"/>
  <c r="J1158" i="5"/>
  <c r="I1484" i="5" a="1"/>
  <c r="I1484" i="5" s="1"/>
  <c r="M825" i="5"/>
  <c r="K825" i="5"/>
  <c r="M773" i="5"/>
  <c r="K773" i="5"/>
  <c r="K784" i="5"/>
  <c r="M784" i="5"/>
  <c r="M1256" i="5"/>
  <c r="K1256" i="5"/>
  <c r="L1278" i="5"/>
  <c r="J1278" i="5"/>
  <c r="I1604" i="5" a="1"/>
  <c r="I1604" i="5" s="1"/>
  <c r="I1526" i="5" a="1"/>
  <c r="I1526" i="5" s="1"/>
  <c r="L1200" i="5"/>
  <c r="J1200" i="5"/>
  <c r="K1198" i="5"/>
  <c r="M1198" i="5"/>
  <c r="J1809" i="5"/>
  <c r="L1809" i="5"/>
  <c r="J989" i="5"/>
  <c r="L989" i="5"/>
  <c r="I1315" i="5" a="1"/>
  <c r="I1315" i="5" s="1"/>
  <c r="M1497" i="5"/>
  <c r="K1497" i="5"/>
  <c r="K1189" i="5"/>
  <c r="M1189" i="5"/>
  <c r="M664" i="5"/>
  <c r="K664" i="5"/>
  <c r="J1035" i="5"/>
  <c r="L1035" i="5"/>
  <c r="I1361" i="5" a="1"/>
  <c r="I1361" i="5" s="1"/>
  <c r="K750" i="5"/>
  <c r="M750" i="5"/>
  <c r="J1267" i="5"/>
  <c r="L1267" i="5"/>
  <c r="I1593" i="5" a="1"/>
  <c r="I1593" i="5" s="1"/>
  <c r="J1329" i="5"/>
  <c r="I1655" i="5" a="1"/>
  <c r="I1655" i="5" s="1"/>
  <c r="L1329" i="5"/>
  <c r="I1531" i="5" a="1"/>
  <c r="I1531" i="5" s="1"/>
  <c r="L1205" i="5"/>
  <c r="J1205" i="5"/>
  <c r="M1193" i="5"/>
  <c r="K1193" i="5"/>
  <c r="I1603" i="5" a="1"/>
  <c r="I1603" i="5" s="1"/>
  <c r="L1277" i="5"/>
  <c r="J1277" i="5"/>
  <c r="M1265" i="5"/>
  <c r="K1265" i="5"/>
  <c r="M1103" i="5"/>
  <c r="K1103" i="5"/>
  <c r="J1196" i="5"/>
  <c r="L1196" i="5"/>
  <c r="I1522" i="5" a="1"/>
  <c r="I1522" i="5" s="1"/>
  <c r="L1513" i="5"/>
  <c r="I1839" i="5" a="1"/>
  <c r="I1839" i="5" s="1"/>
  <c r="J1513" i="5"/>
  <c r="M1378" i="5"/>
  <c r="K1378" i="5"/>
  <c r="M700" i="5"/>
  <c r="K700" i="5"/>
  <c r="I1588" i="5" a="1"/>
  <c r="I1588" i="5" s="1"/>
  <c r="J1262" i="5"/>
  <c r="L1262" i="5"/>
  <c r="J1587" i="5"/>
  <c r="L1587" i="5"/>
  <c r="I1913" i="5" a="1"/>
  <c r="I1913" i="5" s="1"/>
  <c r="L1018" i="5"/>
  <c r="J1018" i="5"/>
  <c r="I1344" i="5" a="1"/>
  <c r="I1344" i="5" s="1"/>
  <c r="I1592" i="5" a="1"/>
  <c r="I1592" i="5" s="1"/>
  <c r="L1266" i="5"/>
  <c r="J1266" i="5"/>
  <c r="K814" i="5"/>
  <c r="M814" i="5"/>
  <c r="M1586" i="5"/>
  <c r="K1586" i="5"/>
  <c r="I1575" i="5" a="1"/>
  <c r="I1575" i="5" s="1"/>
  <c r="L1249" i="5"/>
  <c r="J1249" i="5"/>
  <c r="K742" i="5"/>
  <c r="M742" i="5"/>
  <c r="M804" i="5"/>
  <c r="K804" i="5"/>
  <c r="K1145" i="5"/>
  <c r="M1145" i="5"/>
  <c r="K837" i="5"/>
  <c r="M837" i="5"/>
  <c r="I1505" i="5" a="1"/>
  <c r="I1505" i="5" s="1"/>
  <c r="L1179" i="5"/>
  <c r="J1179" i="5"/>
  <c r="M981" i="5"/>
  <c r="M832" i="5"/>
  <c r="K832" i="5"/>
  <c r="L1201" i="5"/>
  <c r="J1201" i="5"/>
  <c r="I1527" i="5" a="1"/>
  <c r="I1527" i="5" s="1"/>
  <c r="I1763" i="5" a="1"/>
  <c r="I1763" i="5" s="1"/>
  <c r="L1437" i="5"/>
  <c r="J1437" i="5"/>
  <c r="M918" i="5"/>
  <c r="K918" i="5"/>
  <c r="I1945" i="5" a="1"/>
  <c r="I1945" i="5" s="1"/>
  <c r="J1619" i="5"/>
  <c r="L1619" i="5"/>
  <c r="M769" i="5"/>
  <c r="K769" i="5"/>
  <c r="I1850" i="5" a="1"/>
  <c r="I1850" i="5" s="1"/>
  <c r="J1524" i="5"/>
  <c r="L1524" i="5"/>
  <c r="K1143" i="5"/>
  <c r="M1143" i="5"/>
  <c r="M663" i="5"/>
  <c r="K663" i="5"/>
  <c r="J1823" i="5"/>
  <c r="L1823" i="5"/>
  <c r="K1237" i="5"/>
  <c r="M1237" i="5"/>
  <c r="M1286" i="5"/>
  <c r="K1286" i="5"/>
  <c r="M928" i="5"/>
  <c r="K928" i="5"/>
  <c r="K738" i="5"/>
  <c r="M738" i="5"/>
  <c r="I1904" i="5" a="1"/>
  <c r="I1904" i="5" s="1"/>
  <c r="J1578" i="5"/>
  <c r="L1578" i="5"/>
  <c r="K1605" i="5"/>
  <c r="M1605" i="5"/>
  <c r="K1003" i="5"/>
  <c r="M1003" i="5"/>
  <c r="I1407" i="5" a="1"/>
  <c r="I1407" i="5" s="1"/>
  <c r="L1081" i="5"/>
  <c r="J1081" i="5"/>
  <c r="M1180" i="5"/>
  <c r="K1180" i="5"/>
  <c r="K812" i="5"/>
  <c r="M812" i="5"/>
  <c r="L1764" i="5"/>
  <c r="J1764" i="5"/>
  <c r="I1449" i="5" a="1"/>
  <c r="I1449" i="5" s="1"/>
  <c r="L1123" i="5"/>
  <c r="J1123" i="5"/>
  <c r="M760" i="5"/>
  <c r="K760" i="5"/>
  <c r="K1731" i="5"/>
  <c r="M1731" i="5"/>
  <c r="L1104" i="5"/>
  <c r="I1430" i="5" a="1"/>
  <c r="I1430" i="5" s="1"/>
  <c r="J1104" i="5"/>
  <c r="I1544" i="5" a="1"/>
  <c r="I1544" i="5" s="1"/>
  <c r="J1218" i="5"/>
  <c r="L1218" i="5"/>
  <c r="L1657" i="5"/>
  <c r="J1657" i="5"/>
  <c r="I1951" i="5" a="1"/>
  <c r="I1951" i="5" s="1"/>
  <c r="J1625" i="5"/>
  <c r="L1625" i="5"/>
  <c r="M1297" i="5"/>
  <c r="K1297" i="5"/>
  <c r="J1072" i="5"/>
  <c r="L1072" i="5"/>
  <c r="I1398" i="5" a="1"/>
  <c r="I1398" i="5" s="1"/>
  <c r="K1020" i="5"/>
  <c r="M1020" i="5"/>
  <c r="K860" i="5"/>
  <c r="M860" i="5"/>
  <c r="M936" i="5"/>
  <c r="K936" i="5"/>
  <c r="L1121" i="5"/>
  <c r="J1121" i="5"/>
  <c r="I1447" i="5" a="1"/>
  <c r="I1447" i="5" s="1"/>
  <c r="K1221" i="5"/>
  <c r="M1221" i="5"/>
  <c r="I1816" i="5" a="1"/>
  <c r="I1816" i="5" s="1"/>
  <c r="L1490" i="5"/>
  <c r="J1490" i="5"/>
  <c r="K1097" i="5"/>
  <c r="M1097" i="5"/>
  <c r="L1859" i="5"/>
  <c r="J1859" i="5"/>
  <c r="L1321" i="5"/>
  <c r="J1321" i="5"/>
  <c r="I1647" i="5" a="1"/>
  <c r="I1647" i="5" s="1"/>
  <c r="M1308" i="5"/>
  <c r="K1308" i="5"/>
  <c r="M1358" i="5"/>
  <c r="K1358" i="5"/>
  <c r="L1772" i="5"/>
  <c r="J1772" i="5"/>
  <c r="M977" i="5"/>
  <c r="K977" i="5"/>
  <c r="I1653" i="5" a="1"/>
  <c r="I1653" i="5" s="1"/>
  <c r="J1327" i="5"/>
  <c r="L1327" i="5"/>
  <c r="J1877" i="5"/>
  <c r="L1877" i="5"/>
  <c r="M820" i="5"/>
  <c r="K820" i="5"/>
  <c r="M940" i="5"/>
  <c r="K940" i="5"/>
  <c r="J1215" i="5"/>
  <c r="L1215" i="5"/>
  <c r="I1541" i="5" a="1"/>
  <c r="I1541" i="5" s="1"/>
  <c r="L1273" i="5"/>
  <c r="J1273" i="5"/>
  <c r="I1599" i="5" a="1"/>
  <c r="I1599" i="5" s="1"/>
  <c r="K1560" i="5"/>
  <c r="M1560" i="5"/>
  <c r="K1691" i="5"/>
  <c r="M1691" i="5"/>
  <c r="I1466" i="5" a="1"/>
  <c r="I1466" i="5" s="1"/>
  <c r="L1140" i="5"/>
  <c r="J1140" i="5"/>
  <c r="L1620" i="5"/>
  <c r="J1620" i="5"/>
  <c r="I1946" i="5" a="1"/>
  <c r="I1946" i="5" s="1"/>
  <c r="K923" i="5"/>
  <c r="M923" i="5"/>
  <c r="K1263" i="5"/>
  <c r="M1263" i="5"/>
  <c r="K913" i="5"/>
  <c r="M913" i="5"/>
  <c r="L1163" i="5"/>
  <c r="J1163" i="5"/>
  <c r="I1489" i="5" a="1"/>
  <c r="I1489" i="5" s="1"/>
  <c r="K716" i="5"/>
  <c r="M716" i="5"/>
  <c r="I1540" i="5" a="1"/>
  <c r="I1540" i="5" s="1"/>
  <c r="L1214" i="5"/>
  <c r="J1214" i="5"/>
  <c r="M952" i="5"/>
  <c r="K952" i="5"/>
  <c r="M1236" i="5"/>
  <c r="K1236" i="5"/>
  <c r="M1111" i="5"/>
  <c r="K1111" i="5"/>
  <c r="I1570" i="5" a="1"/>
  <c r="I1570" i="5" s="1"/>
  <c r="J1244" i="5"/>
  <c r="L1244" i="5"/>
  <c r="L1465" i="5"/>
  <c r="I1791" i="5" a="1"/>
  <c r="I1791" i="5" s="1"/>
  <c r="J1465" i="5"/>
  <c r="L1615" i="5"/>
  <c r="J1615" i="5"/>
  <c r="I1941" i="5" a="1"/>
  <c r="I1941" i="5" s="1"/>
  <c r="I1819" i="5" a="1"/>
  <c r="I1819" i="5" s="1"/>
  <c r="L1493" i="5"/>
  <c r="J1493" i="5"/>
  <c r="I1665" i="5" a="1"/>
  <c r="I1665" i="5" s="1"/>
  <c r="L1339" i="5"/>
  <c r="J1339" i="5"/>
  <c r="J1699" i="5"/>
  <c r="L1699" i="5"/>
  <c r="L1621" i="5"/>
  <c r="I1947" i="5" a="1"/>
  <c r="I1947" i="5" s="1"/>
  <c r="J1621" i="5"/>
  <c r="M1223" i="5"/>
  <c r="K1223" i="5"/>
  <c r="M755" i="5"/>
  <c r="K755" i="5"/>
  <c r="I1832" i="5" a="1"/>
  <c r="I1832" i="5" s="1"/>
  <c r="L1506" i="5"/>
  <c r="J1506" i="5"/>
  <c r="L1138" i="5"/>
  <c r="J1138" i="5"/>
  <c r="I1464" i="5" a="1"/>
  <c r="I1464" i="5" s="1"/>
  <c r="K1438" i="5"/>
  <c r="M1438" i="5"/>
  <c r="K797" i="5"/>
  <c r="M797" i="5"/>
  <c r="J1401" i="5"/>
  <c r="I1727" i="5" a="1"/>
  <c r="I1727" i="5" s="1"/>
  <c r="L1401" i="5"/>
  <c r="L1771" i="5"/>
  <c r="J1771" i="5"/>
  <c r="K778" i="5"/>
  <c r="M778" i="5"/>
  <c r="K951" i="5"/>
  <c r="M951" i="5"/>
  <c r="M1331" i="5"/>
  <c r="K1331" i="5"/>
  <c r="M1299" i="5"/>
  <c r="K1299" i="5"/>
  <c r="J1623" i="5"/>
  <c r="L1623" i="5"/>
  <c r="I1949" i="5" a="1"/>
  <c r="I1949" i="5" s="1"/>
  <c r="M1187" i="5"/>
  <c r="K1187" i="5"/>
  <c r="M661" i="5"/>
  <c r="K661" i="5"/>
  <c r="J1044" i="5"/>
  <c r="L1044" i="5"/>
  <c r="I1370" i="5" a="1"/>
  <c r="I1370" i="5" s="1"/>
  <c r="I1577" i="5" a="1"/>
  <c r="I1577" i="5" s="1"/>
  <c r="J1251" i="5"/>
  <c r="L1251" i="5"/>
  <c r="J1303" i="5"/>
  <c r="L1303" i="5"/>
  <c r="I1629" i="5" a="1"/>
  <c r="I1629" i="5" s="1"/>
  <c r="I1472" i="5" a="1"/>
  <c r="I1472" i="5" s="1"/>
  <c r="L1146" i="5"/>
  <c r="J1146" i="5"/>
  <c r="M1141" i="5"/>
  <c r="K1141" i="5"/>
  <c r="M1093" i="5"/>
  <c r="K1093" i="5"/>
  <c r="K1136" i="5"/>
  <c r="M1136" i="5"/>
  <c r="L1242" i="5"/>
  <c r="I1568" i="5" a="1"/>
  <c r="I1568" i="5" s="1"/>
  <c r="J1242" i="5"/>
  <c r="M1126" i="5"/>
  <c r="K1126" i="5"/>
  <c r="L1015" i="5"/>
  <c r="J1015" i="5"/>
  <c r="I1341" i="5" a="1"/>
  <c r="I1341" i="5" s="1"/>
  <c r="M1192" i="5"/>
  <c r="K1192" i="5"/>
  <c r="L1886" i="5"/>
  <c r="J1886" i="5"/>
  <c r="K1294" i="5"/>
  <c r="M1294" i="5"/>
  <c r="I1745" i="5" a="1"/>
  <c r="I1745" i="5" s="1"/>
  <c r="J1419" i="5"/>
  <c r="L1419" i="5"/>
  <c r="I1915" i="5" a="1"/>
  <c r="I1915" i="5" s="1"/>
  <c r="J1589" i="5"/>
  <c r="L1589" i="5"/>
  <c r="K1740" i="5"/>
  <c r="M1740" i="5"/>
  <c r="M888" i="5"/>
  <c r="K888" i="5"/>
  <c r="M875" i="5"/>
  <c r="K875" i="5"/>
  <c r="L1562" i="5"/>
  <c r="J1562" i="5"/>
  <c r="I1888" i="5" a="1"/>
  <c r="I1888" i="5" s="1"/>
  <c r="M1874" i="5"/>
  <c r="K1874" i="5"/>
  <c r="I1335" i="5" a="1"/>
  <c r="I1335" i="5" s="1"/>
  <c r="L1009" i="5"/>
  <c r="J1009" i="5"/>
  <c r="K1293" i="5"/>
  <c r="M1293" i="5"/>
  <c r="M1139" i="5"/>
  <c r="K1139" i="5"/>
  <c r="L1095" i="5"/>
  <c r="J1095" i="5"/>
  <c r="I1421" i="5" a="1"/>
  <c r="I1421" i="5" s="1"/>
  <c r="I1795" i="5" a="1"/>
  <c r="I1795" i="5" s="1"/>
  <c r="J1469" i="5"/>
  <c r="L1469" i="5"/>
  <c r="I1889" i="5" a="1"/>
  <c r="I1889" i="5" s="1"/>
  <c r="L1563" i="5"/>
  <c r="J1563" i="5"/>
  <c r="I1561" i="5" a="1"/>
  <c r="I1561" i="5" s="1"/>
  <c r="L1235" i="5"/>
  <c r="J1235" i="5"/>
  <c r="M1167" i="5"/>
  <c r="K1167" i="5"/>
  <c r="L1014" i="5"/>
  <c r="J1014" i="5"/>
  <c r="I1340" i="5" a="1"/>
  <c r="I1340" i="5" s="1"/>
  <c r="M1228" i="5"/>
  <c r="K1228" i="5"/>
  <c r="M1013" i="5"/>
  <c r="K1013" i="5"/>
  <c r="I1333" i="5" a="1"/>
  <c r="I1333" i="5" s="1"/>
  <c r="L1007" i="5"/>
  <c r="J1007" i="5"/>
  <c r="K1373" i="5"/>
  <c r="M1373" i="5"/>
  <c r="M1295" i="5"/>
  <c r="K1295" i="5"/>
  <c r="L1549" i="5"/>
  <c r="I1875" i="5" a="1"/>
  <c r="I1875" i="5" s="1"/>
  <c r="J1549" i="5"/>
  <c r="J1232" i="5"/>
  <c r="I1558" i="5" a="1"/>
  <c r="I1558" i="5" s="1"/>
  <c r="L1232" i="5"/>
  <c r="L1108" i="5"/>
  <c r="J1108" i="5"/>
  <c r="I1434" i="5" a="1"/>
  <c r="I1434" i="5" s="1"/>
  <c r="M1445" i="5"/>
  <c r="K1445" i="5"/>
  <c r="J1135" i="5"/>
  <c r="L1135" i="5"/>
  <c r="I1461" i="5" a="1"/>
  <c r="I1461" i="5" s="1"/>
  <c r="M752" i="5"/>
  <c r="K752" i="5"/>
  <c r="M892" i="5"/>
  <c r="K892" i="5"/>
  <c r="L1019" i="5"/>
  <c r="J1019" i="5"/>
  <c r="I1345" i="5" a="1"/>
  <c r="I1345" i="5" s="1"/>
  <c r="J1118" i="5"/>
  <c r="L1118" i="5"/>
  <c r="I1444" i="5" a="1"/>
  <c r="I1444" i="5" s="1"/>
  <c r="M1439" i="5"/>
  <c r="K1439" i="5"/>
  <c r="L1022" i="5"/>
  <c r="J1022" i="5"/>
  <c r="I1348" i="5" a="1"/>
  <c r="I1348" i="5" s="1"/>
  <c r="J1062" i="5"/>
  <c r="L1062" i="5"/>
  <c r="I1388" i="5" a="1"/>
  <c r="I1388" i="5" s="1"/>
  <c r="K1161" i="5"/>
  <c r="M1161" i="5"/>
  <c r="K905" i="5"/>
  <c r="M905" i="5"/>
  <c r="M818" i="5"/>
  <c r="K818" i="5"/>
  <c r="K1473" i="5"/>
  <c r="M1473" i="5"/>
  <c r="L1462" i="5"/>
  <c r="J1462" i="5"/>
  <c r="I1788" i="5" a="1"/>
  <c r="I1788" i="5" s="1"/>
  <c r="M978" i="5"/>
  <c r="K978" i="5"/>
  <c r="M1475" i="5"/>
  <c r="K1475" i="5"/>
  <c r="J1036" i="5"/>
  <c r="L1036" i="5"/>
  <c r="I1362" i="5" a="1"/>
  <c r="I1362" i="5" s="1"/>
  <c r="M1001" i="5"/>
  <c r="K1001" i="5"/>
  <c r="L1442" i="5"/>
  <c r="J1442" i="5"/>
  <c r="I1768" i="5" a="1"/>
  <c r="I1768" i="5" s="1"/>
  <c r="I1830" i="5" a="1"/>
  <c r="I1830" i="5" s="1"/>
  <c r="J1504" i="5"/>
  <c r="L1504" i="5"/>
  <c r="L1634" i="5"/>
  <c r="J1634" i="5"/>
  <c r="M1613" i="5"/>
  <c r="K1613" i="5"/>
  <c r="I1749" i="5" a="1"/>
  <c r="I1749" i="5" s="1"/>
  <c r="L1423" i="5"/>
  <c r="J1423" i="5"/>
  <c r="L1693" i="5"/>
  <c r="J1693" i="5"/>
  <c r="I1879" i="5" a="1"/>
  <c r="I1879" i="5" s="1"/>
  <c r="L1553" i="5"/>
  <c r="J1553" i="5"/>
  <c r="K1216" i="5"/>
  <c r="M1216" i="5"/>
  <c r="J1684" i="5"/>
  <c r="L1684" i="5"/>
  <c r="K1096" i="5"/>
  <c r="M1096" i="5"/>
  <c r="M1224" i="5"/>
  <c r="K1224" i="5"/>
  <c r="J1902" i="5"/>
  <c r="L1902" i="5"/>
  <c r="M894" i="5"/>
  <c r="K894" i="5"/>
  <c r="K836" i="5"/>
  <c r="M836" i="5"/>
  <c r="L1087" i="5"/>
  <c r="J1087" i="5"/>
  <c r="I1413" i="5" a="1"/>
  <c r="I1413" i="5" s="1"/>
  <c r="I1616" i="5" a="1"/>
  <c r="I1616" i="5" s="1"/>
  <c r="J1290" i="5"/>
  <c r="L1290" i="5"/>
  <c r="M851" i="5"/>
  <c r="K851" i="5"/>
  <c r="J985" i="5"/>
  <c r="I1311" i="5" a="1"/>
  <c r="I1311" i="5" s="1"/>
  <c r="L985" i="5"/>
  <c r="L1239" i="5"/>
  <c r="J1239" i="5"/>
  <c r="I1565" i="5" a="1"/>
  <c r="I1565" i="5" s="1"/>
  <c r="I1556" i="5" a="1"/>
  <c r="I1556" i="5" s="1"/>
  <c r="L1230" i="5"/>
  <c r="J1230" i="5"/>
  <c r="I1784" i="5" a="1"/>
  <c r="I1784" i="5" s="1"/>
  <c r="J1458" i="5"/>
  <c r="L1458" i="5"/>
  <c r="L1042" i="5"/>
  <c r="J1042" i="5"/>
  <c r="I1368" i="5" a="1"/>
  <c r="I1368" i="5" s="1"/>
  <c r="K697" i="5"/>
  <c r="M697" i="5"/>
  <c r="M1403" i="5"/>
  <c r="K1403" i="5"/>
  <c r="M966" i="5"/>
  <c r="K966" i="5"/>
  <c r="M683" i="5"/>
  <c r="K683" i="5"/>
  <c r="M1337" i="5"/>
  <c r="K1337" i="5"/>
  <c r="J1098" i="5"/>
  <c r="L1098" i="5"/>
  <c r="I1424" i="5" a="1"/>
  <c r="I1424" i="5" s="1"/>
  <c r="L1374" i="5"/>
  <c r="J1374" i="5"/>
  <c r="I1700" i="5" a="1"/>
  <c r="I1700" i="5" s="1"/>
  <c r="K1289" i="5"/>
  <c r="M1289" i="5"/>
  <c r="M909" i="5"/>
  <c r="K909" i="5"/>
  <c r="J1002" i="5"/>
  <c r="L1002" i="5"/>
  <c r="I1328" i="5" a="1"/>
  <c r="I1328" i="5" s="1"/>
  <c r="I1880" i="5" a="1"/>
  <c r="I1880" i="5" s="1"/>
  <c r="L1554" i="5"/>
  <c r="J1554" i="5"/>
  <c r="M681" i="5"/>
  <c r="K681" i="5"/>
  <c r="M906" i="5"/>
  <c r="K906" i="5"/>
  <c r="I1907" i="5" a="1"/>
  <c r="I1907" i="5" s="1"/>
  <c r="L1581" i="5"/>
  <c r="J1581" i="5"/>
  <c r="M1283" i="5"/>
  <c r="K1283" i="5"/>
  <c r="K1649" i="5"/>
  <c r="M1649" i="5"/>
  <c r="J1010" i="5"/>
  <c r="I1336" i="5" a="1"/>
  <c r="I1336" i="5" s="1"/>
  <c r="L1010" i="5"/>
  <c r="J1453" i="5"/>
  <c r="L1453" i="5"/>
  <c r="I1779" i="5" a="1"/>
  <c r="I1779" i="5" s="1"/>
  <c r="L1366" i="5"/>
  <c r="I1692" i="5" a="1"/>
  <c r="I1692" i="5" s="1"/>
  <c r="J1366" i="5"/>
  <c r="M782" i="5"/>
  <c r="K782" i="5"/>
  <c r="M1075" i="5"/>
  <c r="K1075" i="5"/>
  <c r="I1420" i="5" a="1"/>
  <c r="I1420" i="5" s="1"/>
  <c r="L1094" i="5"/>
  <c r="J1094" i="5"/>
  <c r="K809" i="5"/>
  <c r="M809" i="5"/>
  <c r="L1078" i="5"/>
  <c r="J1078" i="5"/>
  <c r="I1404" i="5" a="1"/>
  <c r="I1404" i="5" s="1"/>
  <c r="J1031" i="5"/>
  <c r="L1031" i="5"/>
  <c r="I1357" i="5" a="1"/>
  <c r="I1357" i="5" s="1"/>
  <c r="M693" i="5"/>
  <c r="K693" i="5"/>
  <c r="K1217" i="5"/>
  <c r="M1217" i="5"/>
  <c r="J1100" i="5"/>
  <c r="L1100" i="5"/>
  <c r="I1426" i="5" a="1"/>
  <c r="I1426" i="5" s="1"/>
  <c r="M792" i="5"/>
  <c r="K792" i="5"/>
  <c r="J987" i="5"/>
  <c r="L987" i="5"/>
  <c r="I1313" i="5" a="1"/>
  <c r="I1313" i="5" s="1"/>
  <c r="K945" i="5"/>
  <c r="M945" i="5"/>
  <c r="L1258" i="5"/>
  <c r="J1258" i="5"/>
  <c r="I1584" i="5" a="1"/>
  <c r="I1584" i="5" s="1"/>
  <c r="K1261" i="5"/>
  <c r="M1261" i="5"/>
  <c r="M948" i="5"/>
  <c r="K948" i="5"/>
  <c r="K1495" i="5"/>
  <c r="M1495" i="5"/>
  <c r="M729" i="5"/>
  <c r="K729" i="5"/>
  <c r="K1611" i="5"/>
  <c r="M1611" i="5"/>
  <c r="I1701" i="5" a="1"/>
  <c r="I1701" i="5" s="1"/>
  <c r="L1375" i="5"/>
  <c r="J1375" i="5"/>
  <c r="K1744" i="5"/>
  <c r="M1744" i="5"/>
  <c r="M765" i="5"/>
  <c r="K765" i="5"/>
  <c r="M1610" i="5"/>
  <c r="K1610" i="5"/>
  <c r="M680" i="5"/>
  <c r="K680" i="5"/>
  <c r="K712" i="5"/>
  <c r="M712" i="5"/>
  <c r="J1494" i="5"/>
  <c r="L1494" i="5"/>
  <c r="I1820" i="5" a="1"/>
  <c r="I1820" i="5" s="1"/>
  <c r="M880" i="5"/>
  <c r="K880" i="5"/>
  <c r="J1523" i="5"/>
  <c r="I1849" i="5" a="1"/>
  <c r="I1849" i="5" s="1"/>
  <c r="L1523" i="5"/>
  <c r="J1452" i="5"/>
  <c r="L1452" i="5"/>
  <c r="I1778" i="5" a="1"/>
  <c r="I1778" i="5" s="1"/>
  <c r="I1748" i="5" a="1"/>
  <c r="I1748" i="5" s="1"/>
  <c r="J1422" i="5"/>
  <c r="L1422" i="5"/>
  <c r="L1162" i="5"/>
  <c r="I1488" i="5" a="1"/>
  <c r="I1488" i="5" s="1"/>
  <c r="J1162" i="5"/>
  <c r="M1116" i="5"/>
  <c r="K1116" i="5"/>
  <c r="K1533" i="5"/>
  <c r="M1533" i="5"/>
  <c r="M947" i="5"/>
  <c r="K947" i="5"/>
  <c r="M995" i="5"/>
  <c r="K995" i="5"/>
  <c r="J1939" i="5"/>
  <c r="L1939" i="5"/>
  <c r="I1725" i="5" a="1"/>
  <c r="I1725" i="5" s="1"/>
  <c r="J1399" i="5"/>
  <c r="L1399" i="5"/>
  <c r="L1346" i="5"/>
  <c r="J1346" i="5"/>
  <c r="I1672" i="5" a="1"/>
  <c r="I1672" i="5" s="1"/>
  <c r="M1551" i="5"/>
  <c r="K1551" i="5"/>
  <c r="K1686" i="5"/>
  <c r="M1686" i="5"/>
  <c r="K733" i="5"/>
  <c r="M733" i="5"/>
  <c r="K916" i="5"/>
  <c r="M916" i="5"/>
  <c r="K932" i="5"/>
  <c r="M932" i="5"/>
  <c r="M1367" i="5"/>
  <c r="K1367" i="5"/>
  <c r="I1804" i="5" a="1"/>
  <c r="I1804" i="5" s="1"/>
  <c r="J1478" i="5"/>
  <c r="L1478" i="5"/>
  <c r="M1227" i="5"/>
  <c r="K1227" i="5"/>
  <c r="M827" i="5"/>
  <c r="K827" i="5"/>
  <c r="K1909" i="5"/>
  <c r="M1909" i="5"/>
  <c r="L1550" i="5"/>
  <c r="J1550" i="5"/>
  <c r="I1876" i="5" a="1"/>
  <c r="I1876" i="5" s="1"/>
  <c r="M1073" i="5"/>
  <c r="K1073" i="5"/>
  <c r="K1753" i="5"/>
  <c r="M1753" i="5"/>
  <c r="M1576" i="5"/>
  <c r="K1576" i="5"/>
  <c r="J1220" i="5"/>
  <c r="I1546" i="5" a="1"/>
  <c r="I1546" i="5" s="1"/>
  <c r="L1220" i="5"/>
  <c r="K689" i="5"/>
  <c r="M689" i="5"/>
  <c r="I1844" i="5" a="1"/>
  <c r="I1844" i="5" s="1"/>
  <c r="L1518" i="5"/>
  <c r="J1518" i="5"/>
  <c r="K1933" i="5"/>
  <c r="M1933" i="5"/>
  <c r="M696" i="5"/>
  <c r="K696" i="5"/>
  <c r="M761" i="5"/>
  <c r="K761" i="5"/>
  <c r="I1627" i="5" a="1"/>
  <c r="I1627" i="5" s="1"/>
  <c r="L1301" i="5"/>
  <c r="J1301" i="5"/>
  <c r="M964" i="5"/>
  <c r="K964" i="5"/>
  <c r="M1754" i="5"/>
  <c r="K1754" i="5"/>
  <c r="M659" i="5"/>
  <c r="K659" i="5"/>
  <c r="M840" i="5"/>
  <c r="K840" i="5"/>
  <c r="K1695" i="5"/>
  <c r="M1695" i="5"/>
  <c r="M904" i="5"/>
  <c r="K904" i="5"/>
  <c r="I1855" i="5" a="1"/>
  <c r="I1855" i="5" s="1"/>
  <c r="L1529" i="5"/>
  <c r="J1529" i="5"/>
  <c r="K1132" i="5"/>
  <c r="M1132" i="5"/>
  <c r="K1107" i="5"/>
  <c r="M1107" i="5"/>
  <c r="M779" i="5"/>
  <c r="K779" i="5"/>
  <c r="M1115" i="5"/>
  <c r="K1115" i="5"/>
  <c r="J1292" i="5"/>
  <c r="L1292" i="5"/>
  <c r="I1618" i="5" a="1"/>
  <c r="I1618" i="5" s="1"/>
  <c r="J1948" i="5"/>
  <c r="L1948" i="5"/>
  <c r="M772" i="5"/>
  <c r="K772" i="5"/>
  <c r="M986" i="5"/>
  <c r="K986" i="5"/>
  <c r="M674" i="5"/>
  <c r="K674" i="5"/>
  <c r="I1783" i="5" a="1"/>
  <c r="I1783" i="5" s="1"/>
  <c r="L1457" i="5"/>
  <c r="J1457" i="5"/>
  <c r="K1885" i="5"/>
  <c r="M1885" i="5"/>
  <c r="K676" i="5"/>
  <c r="M676" i="5"/>
  <c r="M688" i="5"/>
  <c r="K688" i="5"/>
  <c r="M1255" i="5"/>
  <c r="K1255" i="5"/>
  <c r="L1626" i="5"/>
  <c r="I1952" i="5" a="1"/>
  <c r="I1952" i="5" s="1"/>
  <c r="J1626" i="5"/>
  <c r="K1212" i="5"/>
  <c r="M1212" i="5"/>
  <c r="J1226" i="5"/>
  <c r="L1226" i="5"/>
  <c r="I1552" i="5" a="1"/>
  <c r="I1552" i="5" s="1"/>
  <c r="K701" i="5"/>
  <c r="M701" i="5"/>
  <c r="M768" i="5"/>
  <c r="K768" i="5"/>
  <c r="K1209" i="5"/>
  <c r="M1209" i="5"/>
  <c r="M673" i="5"/>
  <c r="K673" i="5"/>
  <c r="L1406" i="5"/>
  <c r="J1406" i="5"/>
  <c r="I1732" i="5" a="1"/>
  <c r="I1732" i="5" s="1"/>
  <c r="L1765" i="5"/>
  <c r="J1765" i="5"/>
  <c r="L1050" i="5"/>
  <c r="I1376" i="5" a="1"/>
  <c r="I1376" i="5" s="1"/>
  <c r="J1050" i="5"/>
  <c r="M1211" i="5"/>
  <c r="K1211" i="5"/>
  <c r="L1271" i="5"/>
  <c r="J1271" i="5"/>
  <c r="I1597" i="5" a="1"/>
  <c r="I1597" i="5" s="1"/>
  <c r="L1937" i="5"/>
  <c r="J1937" i="5"/>
  <c r="I1781" i="5" a="1"/>
  <c r="I1781" i="5" s="1"/>
  <c r="L1455" i="5"/>
  <c r="J1455" i="5"/>
  <c r="M745" i="5"/>
  <c r="K745" i="5"/>
  <c r="J1160" i="5"/>
  <c r="L1160" i="5"/>
  <c r="I1486" i="5" a="1"/>
  <c r="I1486" i="5" s="1"/>
  <c r="J1195" i="5"/>
  <c r="L1195" i="5"/>
  <c r="I1521" i="5" a="1"/>
  <c r="I1521" i="5" s="1"/>
  <c r="K670" i="5"/>
  <c r="M670" i="5"/>
  <c r="M975" i="5"/>
  <c r="K975" i="5"/>
  <c r="J1148" i="5"/>
  <c r="I1474" i="5" a="1"/>
  <c r="I1474" i="5" s="1"/>
  <c r="L1148" i="5"/>
  <c r="L1957" i="5"/>
  <c r="J1957" i="5"/>
  <c r="L1177" i="5"/>
  <c r="J1177" i="5"/>
  <c r="I1503" i="5" a="1"/>
  <c r="I1503" i="5" s="1"/>
  <c r="M1922" i="5"/>
  <c r="K1922" i="5"/>
  <c r="K1203" i="5"/>
  <c r="M1203" i="5"/>
  <c r="I1431" i="5" a="1"/>
  <c r="I1431" i="5" s="1"/>
  <c r="L1105" i="5"/>
  <c r="J1105" i="5"/>
  <c r="I1706" i="5" a="1"/>
  <c r="I1706" i="5" s="1"/>
  <c r="L1380" i="5"/>
  <c r="J1380" i="5"/>
  <c r="J1023" i="5"/>
  <c r="L1023" i="5"/>
  <c r="I1349" i="5" a="1"/>
  <c r="I1349" i="5" s="1"/>
  <c r="J1729" i="5"/>
  <c r="L1729" i="5"/>
  <c r="M1622" i="5"/>
  <c r="K1622" i="5"/>
  <c r="J1663" i="5"/>
  <c r="L1663" i="5"/>
  <c r="I1638" i="5" a="1"/>
  <c r="I1638" i="5" s="1"/>
  <c r="J1312" i="5"/>
  <c r="L1312" i="5"/>
  <c r="M1048" i="5"/>
  <c r="K1048" i="5"/>
  <c r="K1264" i="5"/>
  <c r="M1264" i="5"/>
  <c r="J1194" i="5"/>
  <c r="L1194" i="5"/>
  <c r="I1520" i="5" a="1"/>
  <c r="I1520" i="5" s="1"/>
  <c r="K954" i="5"/>
  <c r="M954" i="5"/>
  <c r="I1935" i="5" a="1"/>
  <c r="I1935" i="5" s="1"/>
  <c r="L1609" i="5"/>
  <c r="J1609" i="5"/>
  <c r="J1208" i="5"/>
  <c r="I1534" i="5" a="1"/>
  <c r="I1534" i="5" s="1"/>
  <c r="L1208" i="5"/>
  <c r="M1300" i="5"/>
  <c r="K1300" i="5"/>
  <c r="I1864" i="5" a="1"/>
  <c r="I1864" i="5" s="1"/>
  <c r="L1538" i="5"/>
  <c r="J1538" i="5"/>
  <c r="M684" i="5"/>
  <c r="K684" i="5"/>
  <c r="K900" i="5"/>
  <c r="M900" i="5"/>
  <c r="M1127" i="5"/>
  <c r="K1127" i="5"/>
  <c r="I1934" i="5" a="1"/>
  <c r="I1934" i="5" s="1"/>
  <c r="L1608" i="5"/>
  <c r="J1608" i="5"/>
  <c r="M1040" i="5"/>
  <c r="K1040" i="5"/>
  <c r="J1535" i="5"/>
  <c r="I1861" i="5" a="1"/>
  <c r="I1861" i="5" s="1"/>
  <c r="L1535" i="5"/>
  <c r="I1712" i="5" a="1"/>
  <c r="I1712" i="5" s="1"/>
  <c r="J1386" i="5"/>
  <c r="L1386" i="5"/>
  <c r="J998" i="5"/>
  <c r="I1324" i="5" a="1"/>
  <c r="I1324" i="5" s="1"/>
  <c r="L998" i="5"/>
  <c r="J1074" i="5"/>
  <c r="L1074" i="5"/>
  <c r="I1400" i="5" a="1"/>
  <c r="I1400" i="5" s="1"/>
  <c r="K705" i="5"/>
  <c r="M705" i="5"/>
  <c r="L1543" i="5"/>
  <c r="J1543" i="5"/>
  <c r="I1869" i="5" a="1"/>
  <c r="I1869" i="5" s="1"/>
  <c r="K774" i="5"/>
  <c r="M774" i="5"/>
  <c r="M1080" i="5"/>
  <c r="K1080" i="5"/>
  <c r="J1184" i="5"/>
  <c r="L1184" i="5"/>
  <c r="I1510" i="5" a="1"/>
  <c r="I1510" i="5" s="1"/>
  <c r="K724" i="5"/>
  <c r="M724" i="5"/>
  <c r="I1863" i="5" a="1"/>
  <c r="I1863" i="5" s="1"/>
  <c r="L1537" i="5"/>
  <c r="J1537" i="5"/>
  <c r="J1542" i="5"/>
  <c r="L1542" i="5"/>
  <c r="I1868" i="5" a="1"/>
  <c r="I1868" i="5" s="1"/>
  <c r="L1958" i="5"/>
  <c r="J1958" i="5"/>
  <c r="L1090" i="5"/>
  <c r="J1090" i="5"/>
  <c r="I1416" i="5" a="1"/>
  <c r="I1416" i="5" s="1"/>
  <c r="L1585" i="5"/>
  <c r="I1911" i="5" a="1"/>
  <c r="I1911" i="5" s="1"/>
  <c r="J1585" i="5"/>
  <c r="J1433" i="5"/>
  <c r="L1433" i="5"/>
  <c r="I1759" i="5" a="1"/>
  <c r="I1759" i="5" s="1"/>
  <c r="M1054" i="5"/>
  <c r="K1054" i="5"/>
  <c r="I1767" i="5" a="1"/>
  <c r="I1767" i="5" s="1"/>
  <c r="L1441" i="5"/>
  <c r="J1441" i="5"/>
  <c r="I1359" i="5" a="1"/>
  <c r="I1359" i="5" s="1"/>
  <c r="L1033" i="5"/>
  <c r="J1033" i="5"/>
  <c r="I1395" i="5" a="1"/>
  <c r="I1395" i="5" s="1"/>
  <c r="L1069" i="5"/>
  <c r="J1069" i="5"/>
  <c r="I1408" i="5" a="1"/>
  <c r="I1408" i="5" s="1"/>
  <c r="L1082" i="5"/>
  <c r="J1082" i="5"/>
  <c r="K1204" i="5"/>
  <c r="M1204" i="5"/>
  <c r="J1000" i="5"/>
  <c r="L1000" i="5"/>
  <c r="I1326" i="5" a="1"/>
  <c r="I1326" i="5" s="1"/>
  <c r="M1131" i="5"/>
  <c r="K1131" i="5"/>
  <c r="J1046" i="5"/>
  <c r="I1372" i="5" a="1"/>
  <c r="I1372" i="5" s="1"/>
  <c r="L1046" i="5"/>
  <c r="L1183" i="5"/>
  <c r="J1183" i="5"/>
  <c r="I1509" i="5" a="1"/>
  <c r="I1509" i="5" s="1"/>
  <c r="M868" i="5"/>
  <c r="K868" i="5"/>
  <c r="I1606" i="5" a="1"/>
  <c r="I1606" i="5" s="1"/>
  <c r="J1280" i="5"/>
  <c r="L1280" i="5"/>
  <c r="L1536" i="5"/>
  <c r="J1536" i="5"/>
  <c r="I1862" i="5" a="1"/>
  <c r="I1862" i="5" s="1"/>
  <c r="L1673" i="5"/>
  <c r="J1673" i="5"/>
  <c r="J1182" i="5"/>
  <c r="L1182" i="5"/>
  <c r="I1508" i="5" a="1"/>
  <c r="I1508" i="5" s="1"/>
  <c r="K1282" i="5"/>
  <c r="M1282" i="5"/>
  <c r="K972" i="5"/>
  <c r="M972" i="5"/>
  <c r="J1825" i="5"/>
  <c r="L1825" i="5"/>
  <c r="M1640" i="5"/>
  <c r="K1640" i="5"/>
  <c r="L1027" i="5"/>
  <c r="I1353" i="5" a="1"/>
  <c r="I1353" i="5" s="1"/>
  <c r="J1027" i="5"/>
  <c r="M1060" i="5"/>
  <c r="K1060" i="5"/>
  <c r="K864" i="5"/>
  <c r="M864" i="5"/>
  <c r="M672" i="5"/>
  <c r="K672" i="5"/>
  <c r="L999" i="5"/>
  <c r="J999" i="5"/>
  <c r="I1325" i="5" a="1"/>
  <c r="I1325" i="5" s="1"/>
  <c r="I1920" i="5" a="1"/>
  <c r="I1920" i="5" s="1"/>
  <c r="J1594" i="5"/>
  <c r="L1594" i="5"/>
  <c r="M858" i="5"/>
  <c r="K858" i="5"/>
  <c r="J1059" i="5"/>
  <c r="L1059" i="5"/>
  <c r="I1385" i="5" a="1"/>
  <c r="I1385" i="5" s="1"/>
  <c r="L1114" i="5"/>
  <c r="J1114" i="5"/>
  <c r="I1440" i="5" a="1"/>
  <c r="I1440" i="5" s="1"/>
  <c r="K822" i="5"/>
  <c r="M822" i="5"/>
  <c r="L1354" i="5"/>
  <c r="I1680" i="5" a="1"/>
  <c r="I1680" i="5" s="1"/>
  <c r="J1354" i="5"/>
  <c r="L1166" i="5"/>
  <c r="J1166" i="5"/>
  <c r="I1492" i="5" a="1"/>
  <c r="I1492" i="5" s="1"/>
  <c r="M1276" i="5"/>
  <c r="K1276" i="5"/>
  <c r="K993" i="5"/>
  <c r="M993" i="5"/>
  <c r="K1708" i="5"/>
  <c r="M1708" i="5"/>
  <c r="M1350" i="5"/>
  <c r="K1350" i="5"/>
  <c r="J1012" i="5"/>
  <c r="L1012" i="5"/>
  <c r="I1338" i="5" a="1"/>
  <c r="I1338" i="5" s="1"/>
  <c r="J1274" i="5"/>
  <c r="L1274" i="5"/>
  <c r="I1600" i="5" a="1"/>
  <c r="I1600" i="5" s="1"/>
  <c r="J1821" i="5"/>
  <c r="L1821" i="5"/>
  <c r="L1231" i="5"/>
  <c r="J1231" i="5"/>
  <c r="I1557" i="5" a="1"/>
  <c r="I1557" i="5" s="1"/>
  <c r="J992" i="5"/>
  <c r="L992" i="5"/>
  <c r="I1318" i="5" a="1"/>
  <c r="I1318" i="5" s="1"/>
  <c r="K1084" i="5"/>
  <c r="M1084" i="5"/>
  <c r="I1470" i="5" a="1"/>
  <c r="I1470" i="5" s="1"/>
  <c r="J1144" i="5"/>
  <c r="L1144" i="5"/>
  <c r="K718" i="5"/>
  <c r="M718" i="5"/>
  <c r="K1049" i="5"/>
  <c r="M1049" i="5"/>
  <c r="L1122" i="5"/>
  <c r="J1122" i="5"/>
  <c r="I1448" i="5" a="1"/>
  <c r="I1448" i="5" s="1"/>
  <c r="L1827" i="5"/>
  <c r="J1827" i="5"/>
  <c r="M746" i="5"/>
  <c r="K746" i="5"/>
  <c r="J991" i="5"/>
  <c r="L991" i="5"/>
  <c r="I1317" i="5" a="1"/>
  <c r="I1317" i="5" s="1"/>
  <c r="L1091" i="5"/>
  <c r="I1417" i="5" a="1"/>
  <c r="I1417" i="5" s="1"/>
  <c r="J1091" i="5"/>
  <c r="M925" i="5"/>
  <c r="K925" i="5"/>
  <c r="L1038" i="5"/>
  <c r="J1038" i="5"/>
  <c r="I1364" i="5" a="1"/>
  <c r="I1364" i="5" s="1"/>
  <c r="J1071" i="5"/>
  <c r="L1071" i="5"/>
  <c r="I1397" i="5" a="1"/>
  <c r="I1397" i="5" s="1"/>
  <c r="I1614" i="5" a="1"/>
  <c r="I1614" i="5" s="1"/>
  <c r="L1288" i="5"/>
  <c r="J1288" i="5"/>
  <c r="L996" i="5"/>
  <c r="J996" i="5"/>
  <c r="I1322" i="5" a="1"/>
  <c r="I1322" i="5" s="1"/>
  <c r="M788" i="5"/>
  <c r="K788" i="5"/>
  <c r="K1631" i="5"/>
  <c r="M1631" i="5"/>
  <c r="K1632" i="5"/>
  <c r="M1632" i="5"/>
  <c r="J1602" i="5"/>
  <c r="L1602" i="5"/>
  <c r="I1928" i="5" a="1"/>
  <c r="I1928" i="5" s="1"/>
  <c r="L1181" i="5"/>
  <c r="J1181" i="5"/>
  <c r="I1507" i="5" a="1"/>
  <c r="I1507" i="5" s="1"/>
  <c r="M719" i="5"/>
  <c r="K719" i="5"/>
  <c r="K707" i="5"/>
  <c r="M707" i="5"/>
  <c r="M743" i="5"/>
  <c r="K743" i="5"/>
  <c r="M756" i="5"/>
  <c r="K756" i="5"/>
  <c r="L1272" i="5"/>
  <c r="J1272" i="5"/>
  <c r="I1598" i="5" a="1"/>
  <c r="I1598" i="5" s="1"/>
  <c r="K1185" i="5"/>
  <c r="M1185" i="5"/>
  <c r="L1590" i="5"/>
  <c r="J1590" i="5"/>
  <c r="I1916" i="5" a="1"/>
  <c r="I1916" i="5" s="1"/>
  <c r="M720" i="5"/>
  <c r="K720" i="5"/>
  <c r="M1191" i="5"/>
  <c r="K1191" i="5"/>
  <c r="L1735" i="5"/>
  <c r="J1735" i="5"/>
  <c r="M1210" i="5"/>
  <c r="K1210" i="5"/>
  <c r="M882" i="5"/>
  <c r="K882" i="5"/>
  <c r="I1624" i="5" a="1"/>
  <c r="I1624" i="5" s="1"/>
  <c r="J1298" i="5"/>
  <c r="L1298" i="5"/>
  <c r="K759" i="5"/>
  <c r="M759" i="5"/>
  <c r="M1238" i="5"/>
  <c r="K1238" i="5"/>
  <c r="M748" i="5"/>
  <c r="K748" i="5"/>
  <c r="K1669" i="5"/>
  <c r="M1669" i="5"/>
  <c r="I1566" i="5" a="1"/>
  <c r="I1566" i="5" s="1"/>
  <c r="L1240" i="5"/>
  <c r="J1240" i="5"/>
  <c r="L1154" i="5"/>
  <c r="J1154" i="5"/>
  <c r="I1480" i="5" a="1"/>
  <c r="I1480" i="5" s="1"/>
  <c r="J1498" i="5"/>
  <c r="L1498" i="5"/>
  <c r="I1824" i="5" a="1"/>
  <c r="I1824" i="5" s="1"/>
  <c r="K1028" i="5"/>
  <c r="M1028" i="5"/>
  <c r="K764" i="5"/>
  <c r="M764" i="5"/>
  <c r="L1219" i="5"/>
  <c r="J1219" i="5"/>
  <c r="I1545" i="5" a="1"/>
  <c r="I1545" i="5" s="1"/>
  <c r="I1856" i="5" a="1"/>
  <c r="I1856" i="5" s="1"/>
  <c r="J1530" i="5"/>
  <c r="L1530" i="5"/>
  <c r="M946" i="5"/>
  <c r="K946" i="5"/>
  <c r="K1269" i="5"/>
  <c r="M1269" i="5"/>
  <c r="K857" i="5"/>
  <c r="M857" i="5"/>
  <c r="M1409" i="5"/>
  <c r="K1409" i="5"/>
  <c r="M1785" i="5"/>
  <c r="K1785" i="5"/>
  <c r="J1291" i="5"/>
  <c r="L1291" i="5"/>
  <c r="I1617" i="5" a="1"/>
  <c r="I1617" i="5" s="1"/>
  <c r="K1780" i="5"/>
  <c r="M1780" i="5"/>
  <c r="L1646" i="5"/>
  <c r="J1646" i="5"/>
  <c r="M1347" i="5"/>
  <c r="K1347" i="5"/>
  <c r="K1245" i="5"/>
  <c r="M1245" i="5"/>
  <c r="J1334" i="5"/>
  <c r="L1334" i="5"/>
  <c r="I1660" i="5" a="1"/>
  <c r="I1660" i="5" s="1"/>
  <c r="K856" i="5"/>
  <c r="M856" i="5"/>
  <c r="L1840" i="5"/>
  <c r="J1840" i="5"/>
  <c r="I1579" i="5" a="1"/>
  <c r="I1579" i="5" s="1"/>
  <c r="L1253" i="5"/>
  <c r="J1253" i="5"/>
  <c r="M783" i="5"/>
  <c r="K783" i="5"/>
  <c r="M1499" i="5"/>
  <c r="K1499" i="5"/>
  <c r="J1482" i="5"/>
  <c r="L1482" i="5"/>
  <c r="I1808" i="5" a="1"/>
  <c r="I1808" i="5" s="1"/>
  <c r="J1085" i="5"/>
  <c r="I1411" i="5" a="1"/>
  <c r="I1411" i="5" s="1"/>
  <c r="L1085" i="5"/>
  <c r="I1718" i="5" a="1"/>
  <c r="I1718" i="5" s="1"/>
  <c r="L1392" i="5"/>
  <c r="J1392" i="5"/>
  <c r="I1516" i="5" a="1"/>
  <c r="I1516" i="5" s="1"/>
  <c r="L1190" i="5"/>
  <c r="J1190" i="5"/>
  <c r="L1174" i="5"/>
  <c r="I1500" i="5" a="1"/>
  <c r="I1500" i="5" s="1"/>
  <c r="J1174" i="5"/>
  <c r="K1268" i="5"/>
  <c r="M1268" i="5"/>
  <c r="J1807" i="5"/>
  <c r="L1807" i="5"/>
  <c r="J1895" i="5"/>
  <c r="L1895" i="5"/>
  <c r="K914" i="5"/>
  <c r="M914" i="5"/>
  <c r="L1302" i="5"/>
  <c r="J1302" i="5"/>
  <c r="I1628" i="5" a="1"/>
  <c r="I1628" i="5" s="1"/>
  <c r="J1410" i="5"/>
  <c r="L1410" i="5"/>
  <c r="I1736" i="5" a="1"/>
  <c r="I1736" i="5" s="1"/>
  <c r="K828" i="5"/>
  <c r="M828" i="5"/>
  <c r="K1501" i="5"/>
  <c r="M1501" i="5"/>
  <c r="L1865" i="5"/>
  <c r="J1865" i="5"/>
  <c r="L1170" i="5"/>
  <c r="I1496" i="5" a="1"/>
  <c r="I1496" i="5" s="1"/>
  <c r="J1170" i="5"/>
  <c r="J1051" i="5"/>
  <c r="L1051" i="5"/>
  <c r="I1377" i="5" a="1"/>
  <c r="I1377" i="5" s="1"/>
  <c r="K921" i="5"/>
  <c r="M921" i="5"/>
  <c r="J1799" i="5"/>
  <c r="L1799" i="5"/>
  <c r="L1150" i="5"/>
  <c r="I1476" i="5" a="1"/>
  <c r="I1476" i="5" s="1"/>
  <c r="J1150" i="5"/>
  <c r="M796" i="5"/>
  <c r="K796" i="5"/>
  <c r="M665" i="5"/>
  <c r="K665" i="5"/>
  <c r="I1502" i="5" a="1"/>
  <c r="I1502" i="5" s="1"/>
  <c r="L1176" i="5"/>
  <c r="J1176" i="5"/>
  <c r="J1936" i="5"/>
  <c r="L1936" i="5"/>
  <c r="L1006" i="5"/>
  <c r="J1006" i="5"/>
  <c r="I1332" i="5" a="1"/>
  <c r="I1332" i="5" s="1"/>
  <c r="M795" i="5"/>
  <c r="K795" i="5"/>
  <c r="L1450" i="5"/>
  <c r="J1450" i="5"/>
  <c r="I1776" i="5" a="1"/>
  <c r="I1776" i="5" s="1"/>
  <c r="I1309" i="5" a="1"/>
  <c r="I1309" i="5" s="1"/>
  <c r="J983" i="5"/>
  <c r="L983" i="5"/>
  <c r="M962" i="5"/>
  <c r="K962" i="5"/>
  <c r="K808" i="5"/>
  <c r="M808" i="5"/>
  <c r="J1383" i="5"/>
  <c r="L1383" i="5"/>
  <c r="I1709" i="5" a="1"/>
  <c r="I1709" i="5" s="1"/>
  <c r="L1159" i="5"/>
  <c r="J1159" i="5"/>
  <c r="I1485" i="5" a="1"/>
  <c r="I1485" i="5" s="1"/>
  <c r="K1172" i="5"/>
  <c r="M1172" i="5"/>
  <c r="K1248" i="5"/>
  <c r="M1248" i="5"/>
  <c r="K1275" i="5"/>
  <c r="M1275" i="5"/>
  <c r="K1539" i="5"/>
  <c r="M1539" i="5"/>
  <c r="L1582" i="5"/>
  <c r="J1582" i="5"/>
  <c r="I1908" i="5" a="1"/>
  <c r="I1908" i="5" s="1"/>
  <c r="M844" i="5"/>
  <c r="K844" i="5"/>
  <c r="M893" i="5"/>
  <c r="K893" i="5"/>
  <c r="K1351" i="5"/>
  <c r="M1351" i="5"/>
  <c r="M1483" i="5"/>
  <c r="K1483" i="5"/>
  <c r="J1511" i="5"/>
  <c r="I1837" i="5" a="1"/>
  <c r="I1837" i="5" s="1"/>
  <c r="L1511" i="5"/>
  <c r="J1595" i="5"/>
  <c r="L1595" i="5"/>
  <c r="I1921" i="5" a="1"/>
  <c r="I1921" i="5" s="1"/>
  <c r="I1843" i="5" a="1"/>
  <c r="I1843" i="5" s="1"/>
  <c r="L1517" i="5"/>
  <c r="J1517" i="5"/>
  <c r="L984" i="5"/>
  <c r="I1310" i="5" a="1"/>
  <c r="I1310" i="5" s="1"/>
  <c r="J984" i="5"/>
  <c r="M709" i="5"/>
  <c r="K709" i="5"/>
  <c r="K965" i="5"/>
  <c r="M965" i="5"/>
  <c r="K1320" i="5"/>
  <c r="M1320" i="5"/>
  <c r="M1117" i="5"/>
  <c r="K1117" i="5"/>
  <c r="M1514" i="5"/>
  <c r="K1514" i="5"/>
  <c r="K927" i="5"/>
  <c r="M927" i="5"/>
  <c r="I1845" i="5" a="1"/>
  <c r="I1845" i="5" s="1"/>
  <c r="L1519" i="5"/>
  <c r="J1519" i="5"/>
  <c r="M1156" i="5"/>
  <c r="K1156" i="5"/>
  <c r="J1004" i="5"/>
  <c r="I1330" i="5" a="1"/>
  <c r="I1330" i="5" s="1"/>
  <c r="L1004" i="5"/>
  <c r="L1564" i="5"/>
  <c r="J1564" i="5"/>
  <c r="I1890" i="5" a="1"/>
  <c r="I1890" i="5" s="1"/>
  <c r="K1066" i="5"/>
  <c r="M1066" i="5"/>
  <c r="K848" i="5"/>
  <c r="M848" i="5"/>
  <c r="L1591" i="5"/>
  <c r="J1591" i="5"/>
  <c r="I1917" i="5" a="1"/>
  <c r="I1917" i="5" s="1"/>
  <c r="I1755" i="5" a="1"/>
  <c r="I1755" i="5" s="1"/>
  <c r="J1429" i="5"/>
  <c r="L1429" i="5"/>
  <c r="K1481" i="5"/>
  <c r="M1481" i="5"/>
  <c r="K870" i="5"/>
  <c r="M870" i="5"/>
  <c r="M1569" i="5"/>
  <c r="K1569" i="5"/>
  <c r="I1381" i="5" a="1"/>
  <c r="I1381" i="5" s="1"/>
  <c r="J1055" i="5"/>
  <c r="L1055" i="5"/>
  <c r="M1152" i="5"/>
  <c r="K1152" i="5"/>
  <c r="L1186" i="5"/>
  <c r="I1512" i="5" a="1"/>
  <c r="I1512" i="5" s="1"/>
  <c r="J1186" i="5"/>
  <c r="M1129" i="5"/>
  <c r="K1129" i="5"/>
  <c r="M834" i="5"/>
  <c r="K834" i="5"/>
  <c r="M869" i="5"/>
  <c r="K869" i="5"/>
  <c r="M690" i="5"/>
  <c r="K690" i="5"/>
  <c r="M686" i="5"/>
  <c r="K686" i="5"/>
  <c r="I1460" i="5" a="1"/>
  <c r="I1460" i="5" s="1"/>
  <c r="J1134" i="5"/>
  <c r="L1134" i="5"/>
  <c r="L1045" i="5"/>
  <c r="I1371" i="5" a="1"/>
  <c r="I1371" i="5" s="1"/>
  <c r="J1045" i="5"/>
  <c r="K1893" i="5"/>
  <c r="M1893" i="5"/>
  <c r="J1676" i="5"/>
  <c r="L1676" i="5"/>
  <c r="M736" i="5"/>
  <c r="K736" i="5"/>
  <c r="J1487" i="5"/>
  <c r="L1487" i="5"/>
  <c r="I1813" i="5" a="1"/>
  <c r="I1813" i="5" s="1"/>
  <c r="K666" i="5"/>
  <c r="M666" i="5"/>
  <c r="J1016" i="5"/>
  <c r="L1016" i="5"/>
  <c r="I1342" i="5" a="1"/>
  <c r="I1342" i="5" s="1"/>
  <c r="L1801" i="5"/>
  <c r="J1801" i="5"/>
  <c r="K692" i="5"/>
  <c r="M692" i="5"/>
  <c r="M1168" i="5"/>
  <c r="K1168" i="5"/>
  <c r="L1206" i="5"/>
  <c r="J1206" i="5"/>
  <c r="I1532" i="5" a="1"/>
  <c r="I1532" i="5" s="1"/>
  <c r="M1164" i="5"/>
  <c r="K1164" i="5"/>
  <c r="K725" i="5"/>
  <c r="M725" i="5"/>
  <c r="I1573" i="5" a="1"/>
  <c r="I1573" i="5" s="1"/>
  <c r="L1247" i="5"/>
  <c r="J1247" i="5"/>
  <c r="K824" i="5"/>
  <c r="M824" i="5"/>
  <c r="L1789" i="5"/>
  <c r="J1789" i="5"/>
  <c r="K1197" i="5"/>
  <c r="M1197" i="5"/>
  <c r="M1525" i="5"/>
  <c r="K1525" i="5"/>
  <c r="L1058" i="5"/>
  <c r="J1058" i="5"/>
  <c r="I1384" i="5" a="1"/>
  <c r="I1384" i="5" s="1"/>
  <c r="J1037" i="5"/>
  <c r="L1037" i="5"/>
  <c r="I1363" i="5" a="1"/>
  <c r="I1363" i="5" s="1"/>
  <c r="M1124" i="5"/>
  <c r="K1124" i="5"/>
  <c r="K657" i="5"/>
  <c r="M657" i="5"/>
  <c r="M1057" i="5"/>
  <c r="K1057" i="5"/>
  <c r="I1900" i="5" a="1"/>
  <c r="I1900" i="5" s="1"/>
  <c r="L1574" i="5"/>
  <c r="J1574" i="5"/>
  <c r="L1130" i="5"/>
  <c r="I1456" i="5" a="1"/>
  <c r="I1456" i="5" s="1"/>
  <c r="J1130" i="5"/>
  <c r="I1927" i="5" a="1"/>
  <c r="I1927" i="5" s="1"/>
  <c r="J1601" i="5"/>
  <c r="L1601" i="5"/>
  <c r="M853" i="5"/>
  <c r="K853" i="5"/>
  <c r="M1817" i="5"/>
  <c r="K1817" i="5"/>
  <c r="M1794" i="5"/>
  <c r="K1794" i="5"/>
  <c r="L1151" i="5"/>
  <c r="J1151" i="5"/>
  <c r="I1477" i="5" a="1"/>
  <c r="I1477" i="5" s="1"/>
  <c r="L1099" i="5"/>
  <c r="I1425" i="5" a="1"/>
  <c r="I1425" i="5" s="1"/>
  <c r="J1099" i="5"/>
  <c r="L1110" i="5"/>
  <c r="J1110" i="5"/>
  <c r="I1436" i="5" a="1"/>
  <c r="I1436" i="5" s="1"/>
  <c r="L1677" i="5"/>
  <c r="J1677" i="5"/>
  <c r="M874" i="5"/>
  <c r="K874" i="5"/>
  <c r="L1612" i="5"/>
  <c r="J1612" i="5"/>
  <c r="I1938" i="5" a="1"/>
  <c r="I1938" i="5" s="1"/>
  <c r="J1254" i="5"/>
  <c r="L1254" i="5"/>
  <c r="I1580" i="5" a="1"/>
  <c r="I1580" i="5" s="1"/>
  <c r="K658" i="5"/>
  <c r="M658" i="5"/>
  <c r="J1515" i="5"/>
  <c r="L1515" i="5"/>
  <c r="I1841" i="5" a="1"/>
  <c r="I1841" i="5" s="1"/>
  <c r="J990" i="5"/>
  <c r="L990" i="5"/>
  <c r="I1316" i="5" a="1"/>
  <c r="I1316" i="5" s="1"/>
  <c r="J1064" i="5"/>
  <c r="L1064" i="5"/>
  <c r="I1390" i="5" a="1"/>
  <c r="I1390" i="5" s="1"/>
  <c r="M1252" i="5"/>
  <c r="K1252" i="5"/>
  <c r="J1076" i="5"/>
  <c r="I1402" i="5" a="1"/>
  <c r="I1402" i="5" s="1"/>
  <c r="L1076" i="5"/>
  <c r="J1931" i="5"/>
  <c r="L1931" i="5"/>
  <c r="K941" i="5"/>
  <c r="M941" i="5"/>
  <c r="J1571" i="5"/>
  <c r="L1571" i="5"/>
  <c r="I1897" i="5" a="1"/>
  <c r="I1897" i="5" s="1"/>
  <c r="K1719" i="5"/>
  <c r="M1719" i="5"/>
  <c r="M1008" i="5"/>
  <c r="K1008" i="5"/>
  <c r="J1443" i="5"/>
  <c r="L1443" i="5"/>
  <c r="I1769" i="5" a="1"/>
  <c r="I1769" i="5" s="1"/>
  <c r="L1109" i="5"/>
  <c r="J1109" i="5"/>
  <c r="I1435" i="5" a="1"/>
  <c r="I1435" i="5" s="1"/>
  <c r="M879" i="5"/>
  <c r="K879" i="5"/>
  <c r="L1086" i="5"/>
  <c r="J1086" i="5"/>
  <c r="I1412" i="5" a="1"/>
  <c r="I1412" i="5" s="1"/>
  <c r="K1881" i="5"/>
  <c r="M1881" i="5"/>
  <c r="M678" i="5"/>
  <c r="K678" i="5"/>
  <c r="J1704" i="5"/>
  <c r="L1704" i="5"/>
  <c r="J1026" i="5"/>
  <c r="L1026" i="5"/>
  <c r="I1352" i="5" a="1"/>
  <c r="I1352" i="5" s="1"/>
  <c r="M976" i="5"/>
  <c r="K976" i="5"/>
  <c r="L1217" i="4"/>
  <c r="J1217" i="4"/>
  <c r="K1217" i="4" s="1"/>
  <c r="I1622" i="4" a="1"/>
  <c r="I1622" i="4" s="1"/>
  <c r="J1622" i="4" s="1"/>
  <c r="K1622" i="4" s="1"/>
  <c r="J1296" i="4"/>
  <c r="K1296" i="4" s="1"/>
  <c r="I1503" i="4" a="1"/>
  <c r="I1503" i="4" s="1"/>
  <c r="J1503" i="4" s="1"/>
  <c r="K1503" i="4" s="1"/>
  <c r="J1177" i="4"/>
  <c r="I1407" i="4" a="1"/>
  <c r="I1407" i="4" s="1"/>
  <c r="J1407" i="4" s="1"/>
  <c r="K1407" i="4" s="1"/>
  <c r="J1081" i="4"/>
  <c r="I1572" i="4" a="1"/>
  <c r="I1572" i="4" s="1"/>
  <c r="J1572" i="4" s="1"/>
  <c r="K1572" i="4" s="1"/>
  <c r="J1246" i="4"/>
  <c r="K1246" i="4" s="1"/>
  <c r="L1190" i="4"/>
  <c r="J1190" i="4"/>
  <c r="K1190" i="4" s="1"/>
  <c r="I1348" i="4" a="1"/>
  <c r="I1348" i="4" s="1"/>
  <c r="J1348" i="4" s="1"/>
  <c r="K1348" i="4" s="1"/>
  <c r="L1081" i="4"/>
  <c r="L1296" i="4"/>
  <c r="I1349" i="4" a="1"/>
  <c r="I1349" i="4" s="1"/>
  <c r="J1349" i="4" s="1"/>
  <c r="K1349" i="4" s="1"/>
  <c r="L1023" i="4"/>
  <c r="I1619" i="4" a="1"/>
  <c r="I1619" i="4" s="1"/>
  <c r="J1619" i="4" s="1"/>
  <c r="K1619" i="4" s="1"/>
  <c r="I1363" i="4" a="1"/>
  <c r="I1363" i="4" s="1"/>
  <c r="J1363" i="4" s="1"/>
  <c r="K1363" i="4" s="1"/>
  <c r="M876" i="4"/>
  <c r="M739" i="4"/>
  <c r="M855" i="4"/>
  <c r="I1480" i="4" a="1"/>
  <c r="I1480" i="4" s="1"/>
  <c r="J1480" i="4" s="1"/>
  <c r="K1480" i="4" s="1"/>
  <c r="L1154" i="4"/>
  <c r="L1072" i="4"/>
  <c r="I1398" i="4" a="1"/>
  <c r="I1398" i="4" s="1"/>
  <c r="J1398" i="4" s="1"/>
  <c r="K1398" i="4" s="1"/>
  <c r="I1360" i="4" a="1"/>
  <c r="I1360" i="4" s="1"/>
  <c r="J1360" i="4" s="1"/>
  <c r="K1360" i="4" s="1"/>
  <c r="L1034" i="4"/>
  <c r="I1405" i="4" a="1"/>
  <c r="I1405" i="4" s="1"/>
  <c r="J1405" i="4" s="1"/>
  <c r="K1405" i="4" s="1"/>
  <c r="L1079" i="4"/>
  <c r="I1545" i="4" a="1"/>
  <c r="I1545" i="4" s="1"/>
  <c r="J1545" i="4" s="1"/>
  <c r="K1545" i="4" s="1"/>
  <c r="L1219" i="4"/>
  <c r="I1557" i="4" a="1"/>
  <c r="I1557" i="4" s="1"/>
  <c r="J1557" i="4" s="1"/>
  <c r="K1557" i="4" s="1"/>
  <c r="L1231" i="4"/>
  <c r="I1541" i="4" a="1"/>
  <c r="I1541" i="4" s="1"/>
  <c r="J1541" i="4" s="1"/>
  <c r="K1541" i="4" s="1"/>
  <c r="L1215" i="4"/>
  <c r="I1373" i="4" a="1"/>
  <c r="I1373" i="4" s="1"/>
  <c r="J1373" i="4" s="1"/>
  <c r="K1373" i="4" s="1"/>
  <c r="L1047" i="4"/>
  <c r="I1449" i="4" a="1"/>
  <c r="I1449" i="4" s="1"/>
  <c r="J1449" i="4" s="1"/>
  <c r="K1449" i="4" s="1"/>
  <c r="L1123" i="4"/>
  <c r="I1628" i="4" a="1"/>
  <c r="I1628" i="4" s="1"/>
  <c r="J1628" i="4" s="1"/>
  <c r="K1628" i="4" s="1"/>
  <c r="L1302" i="4"/>
  <c r="I1340" i="4" a="1"/>
  <c r="I1340" i="4" s="1"/>
  <c r="J1340" i="4" s="1"/>
  <c r="K1340" i="4" s="1"/>
  <c r="L1014" i="4"/>
  <c r="I1434" i="4" a="1"/>
  <c r="I1434" i="4" s="1"/>
  <c r="J1434" i="4" s="1"/>
  <c r="K1434" i="4" s="1"/>
  <c r="L1108" i="4"/>
  <c r="I1633" i="4" a="1"/>
  <c r="I1633" i="4" s="1"/>
  <c r="J1633" i="4" s="1"/>
  <c r="L1307" i="4"/>
  <c r="I1533" i="4" a="1"/>
  <c r="I1533" i="4" s="1"/>
  <c r="J1533" i="4" s="1"/>
  <c r="K1533" i="4" s="1"/>
  <c r="L1207" i="4"/>
  <c r="L1181" i="4"/>
  <c r="I1500" i="4" a="1"/>
  <c r="I1500" i="4" s="1"/>
  <c r="J1500" i="4" s="1"/>
  <c r="K1500" i="4" s="1"/>
  <c r="L1174" i="4"/>
  <c r="I1416" i="4" a="1"/>
  <c r="I1416" i="4" s="1"/>
  <c r="J1416" i="4" s="1"/>
  <c r="K1416" i="4" s="1"/>
  <c r="L1090" i="4"/>
  <c r="L1269" i="4"/>
  <c r="I1595" i="4" a="1"/>
  <c r="I1595" i="4" s="1"/>
  <c r="J1595" i="4" s="1"/>
  <c r="K1595" i="4" s="1"/>
  <c r="I1333" i="4" a="1"/>
  <c r="I1333" i="4" s="1"/>
  <c r="J1333" i="4" s="1"/>
  <c r="K1333" i="4" s="1"/>
  <c r="L1007" i="4"/>
  <c r="I1531" i="4" a="1"/>
  <c r="I1531" i="4" s="1"/>
  <c r="J1531" i="4" s="1"/>
  <c r="K1531" i="4" s="1"/>
  <c r="L1205" i="4"/>
  <c r="I1565" i="4" a="1"/>
  <c r="I1565" i="4" s="1"/>
  <c r="J1565" i="4" s="1"/>
  <c r="K1565" i="4" s="1"/>
  <c r="L1239" i="4"/>
  <c r="I1378" i="4" a="1"/>
  <c r="I1378" i="4" s="1"/>
  <c r="J1378" i="4" s="1"/>
  <c r="K1378" i="4" s="1"/>
  <c r="L1052" i="4"/>
  <c r="I1446" i="4" a="1"/>
  <c r="I1446" i="4" s="1"/>
  <c r="J1446" i="4" s="1"/>
  <c r="K1446" i="4" s="1"/>
  <c r="L1120" i="4"/>
  <c r="I1511" i="4" a="1"/>
  <c r="I1511" i="4" s="1"/>
  <c r="J1511" i="4" s="1"/>
  <c r="K1511" i="4" s="1"/>
  <c r="L1185" i="4"/>
  <c r="L1234" i="4"/>
  <c r="I1560" i="4" a="1"/>
  <c r="I1560" i="4" s="1"/>
  <c r="J1560" i="4" s="1"/>
  <c r="K1560" i="4" s="1"/>
  <c r="I1464" i="4" a="1"/>
  <c r="I1464" i="4" s="1"/>
  <c r="J1464" i="4" s="1"/>
  <c r="K1464" i="4" s="1"/>
  <c r="L1138" i="4"/>
  <c r="L1126" i="4"/>
  <c r="I1452" i="4" a="1"/>
  <c r="I1452" i="4" s="1"/>
  <c r="J1452" i="4" s="1"/>
  <c r="K1452" i="4" s="1"/>
  <c r="I1611" i="4" a="1"/>
  <c r="I1611" i="4" s="1"/>
  <c r="J1611" i="4" s="1"/>
  <c r="K1611" i="4" s="1"/>
  <c r="L1285" i="4"/>
  <c r="L1073" i="4"/>
  <c r="I1399" i="4" a="1"/>
  <c r="I1399" i="4" s="1"/>
  <c r="J1399" i="4" s="1"/>
  <c r="K1399" i="4" s="1"/>
  <c r="L1265" i="4"/>
  <c r="I1591" i="4" a="1"/>
  <c r="I1591" i="4" s="1"/>
  <c r="J1591" i="4" s="1"/>
  <c r="K1591" i="4" s="1"/>
  <c r="I1579" i="4" a="1"/>
  <c r="I1579" i="4" s="1"/>
  <c r="J1579" i="4" s="1"/>
  <c r="K1579" i="4" s="1"/>
  <c r="L1253" i="4"/>
  <c r="I1535" i="4" a="1"/>
  <c r="I1535" i="4" s="1"/>
  <c r="J1535" i="4" s="1"/>
  <c r="K1535" i="4" s="1"/>
  <c r="L1209" i="4"/>
  <c r="I1367" i="4" a="1"/>
  <c r="I1367" i="4" s="1"/>
  <c r="J1367" i="4" s="1"/>
  <c r="K1367" i="4" s="1"/>
  <c r="L1041" i="4"/>
  <c r="I1471" i="4" a="1"/>
  <c r="I1471" i="4" s="1"/>
  <c r="J1471" i="4" s="1"/>
  <c r="K1471" i="4" s="1"/>
  <c r="L1145" i="4"/>
  <c r="I1343" i="4" a="1"/>
  <c r="I1343" i="4" s="1"/>
  <c r="J1343" i="4" s="1"/>
  <c r="K1343" i="4" s="1"/>
  <c r="L1017" i="4"/>
  <c r="I1553" i="4" a="1"/>
  <c r="I1553" i="4" s="1"/>
  <c r="J1553" i="4" s="1"/>
  <c r="K1553" i="4" s="1"/>
  <c r="L1227" i="4"/>
  <c r="I1517" i="4" a="1"/>
  <c r="I1517" i="4" s="1"/>
  <c r="J1517" i="4" s="1"/>
  <c r="K1517" i="4" s="1"/>
  <c r="L1191" i="4"/>
  <c r="I1330" i="4" a="1"/>
  <c r="I1330" i="4" s="1"/>
  <c r="J1330" i="4" s="1"/>
  <c r="K1330" i="4" s="1"/>
  <c r="L1004" i="4"/>
  <c r="L1282" i="4"/>
  <c r="I1608" i="4" a="1"/>
  <c r="I1608" i="4" s="1"/>
  <c r="J1608" i="4" s="1"/>
  <c r="K1608" i="4" s="1"/>
  <c r="I1599" i="4" a="1"/>
  <c r="I1599" i="4" s="1"/>
  <c r="J1599" i="4" s="1"/>
  <c r="K1599" i="4" s="1"/>
  <c r="L1273" i="4"/>
  <c r="I1631" i="4" a="1"/>
  <c r="I1631" i="4" s="1"/>
  <c r="J1631" i="4" s="1"/>
  <c r="K1631" i="4" s="1"/>
  <c r="L1305" i="4"/>
  <c r="I1528" i="4" a="1"/>
  <c r="I1528" i="4" s="1"/>
  <c r="J1528" i="4" s="1"/>
  <c r="K1528" i="4" s="1"/>
  <c r="L1202" i="4"/>
  <c r="L1125" i="4"/>
  <c r="I1451" i="4" a="1"/>
  <c r="I1451" i="4" s="1"/>
  <c r="J1451" i="4" s="1"/>
  <c r="K1451" i="4" s="1"/>
  <c r="I1325" i="4" a="1"/>
  <c r="I1325" i="4" s="1"/>
  <c r="J1325" i="4" s="1"/>
  <c r="K1325" i="4" s="1"/>
  <c r="L999" i="4"/>
  <c r="I1397" i="4" a="1"/>
  <c r="I1397" i="4" s="1"/>
  <c r="J1397" i="4" s="1"/>
  <c r="K1397" i="4" s="1"/>
  <c r="L1071" i="4"/>
  <c r="I1605" i="4" a="1"/>
  <c r="I1605" i="4" s="1"/>
  <c r="J1605" i="4" s="1"/>
  <c r="K1605" i="4" s="1"/>
  <c r="L1279" i="4"/>
  <c r="I1523" i="4" a="1"/>
  <c r="I1523" i="4" s="1"/>
  <c r="J1523" i="4" s="1"/>
  <c r="K1523" i="4" s="1"/>
  <c r="L1197" i="4"/>
  <c r="I1346" i="4" a="1"/>
  <c r="I1346" i="4" s="1"/>
  <c r="J1346" i="4" s="1"/>
  <c r="K1346" i="4" s="1"/>
  <c r="L1020" i="4"/>
  <c r="I1463" i="4" a="1"/>
  <c r="I1463" i="4" s="1"/>
  <c r="J1463" i="4" s="1"/>
  <c r="K1463" i="4" s="1"/>
  <c r="L1137" i="4"/>
  <c r="I1337" i="4" a="1"/>
  <c r="I1337" i="4" s="1"/>
  <c r="J1337" i="4" s="1"/>
  <c r="K1337" i="4" s="1"/>
  <c r="L1011" i="4"/>
  <c r="I1331" i="4" a="1"/>
  <c r="I1331" i="4" s="1"/>
  <c r="J1331" i="4" s="1"/>
  <c r="K1331" i="4" s="1"/>
  <c r="L1005" i="4"/>
  <c r="I1312" i="4" a="1"/>
  <c r="I1312" i="4" s="1"/>
  <c r="J1312" i="4" s="1"/>
  <c r="K1312" i="4" s="1"/>
  <c r="L986" i="4"/>
  <c r="I1408" i="4" a="1"/>
  <c r="I1408" i="4" s="1"/>
  <c r="J1408" i="4" s="1"/>
  <c r="K1408" i="4" s="1"/>
  <c r="L1082" i="4"/>
  <c r="I1469" i="4" a="1"/>
  <c r="I1469" i="4" s="1"/>
  <c r="J1469" i="4" s="1"/>
  <c r="K1469" i="4" s="1"/>
  <c r="L1143" i="4"/>
  <c r="L1230" i="4"/>
  <c r="I1473" i="4" a="1"/>
  <c r="I1473" i="4" s="1"/>
  <c r="J1473" i="4" s="1"/>
  <c r="K1473" i="4" s="1"/>
  <c r="L1147" i="4"/>
  <c r="I1391" i="4" a="1"/>
  <c r="I1391" i="4" s="1"/>
  <c r="J1391" i="4" s="1"/>
  <c r="K1391" i="4" s="1"/>
  <c r="L1065" i="4"/>
  <c r="I1596" i="4" a="1"/>
  <c r="I1596" i="4" s="1"/>
  <c r="J1596" i="4" s="1"/>
  <c r="K1596" i="4" s="1"/>
  <c r="L1270" i="4"/>
  <c r="I1476" i="4" a="1"/>
  <c r="I1476" i="4" s="1"/>
  <c r="J1476" i="4" s="1"/>
  <c r="K1476" i="4" s="1"/>
  <c r="L1150" i="4"/>
  <c r="I1319" i="4" a="1"/>
  <c r="I1319" i="4" s="1"/>
  <c r="J1319" i="4" s="1"/>
  <c r="K1319" i="4" s="1"/>
  <c r="L993" i="4"/>
  <c r="I1385" i="4" a="1"/>
  <c r="I1385" i="4" s="1"/>
  <c r="J1385" i="4" s="1"/>
  <c r="K1385" i="4" s="1"/>
  <c r="L1059" i="4"/>
  <c r="L1275" i="4"/>
  <c r="I1601" i="4" a="1"/>
  <c r="I1601" i="4" s="1"/>
  <c r="J1601" i="4" s="1"/>
  <c r="K1601" i="4" s="1"/>
  <c r="I1467" i="4" a="1"/>
  <c r="I1467" i="4" s="1"/>
  <c r="J1467" i="4" s="1"/>
  <c r="K1467" i="4" s="1"/>
  <c r="L1141" i="4"/>
  <c r="I1384" i="4" a="1"/>
  <c r="I1384" i="4" s="1"/>
  <c r="J1384" i="4" s="1"/>
  <c r="K1384" i="4" s="1"/>
  <c r="L1058" i="4"/>
  <c r="I1435" i="4" a="1"/>
  <c r="I1435" i="4" s="1"/>
  <c r="J1435" i="4" s="1"/>
  <c r="K1435" i="4" s="1"/>
  <c r="L1109" i="4"/>
  <c r="I1382" i="4" a="1"/>
  <c r="I1382" i="4" s="1"/>
  <c r="J1382" i="4" s="1"/>
  <c r="K1382" i="4" s="1"/>
  <c r="L1056" i="4"/>
  <c r="L1129" i="4"/>
  <c r="I1455" i="4" a="1"/>
  <c r="I1455" i="4" s="1"/>
  <c r="J1455" i="4" s="1"/>
  <c r="K1455" i="4" s="1"/>
  <c r="L1028" i="4"/>
  <c r="I1354" i="4" a="1"/>
  <c r="I1354" i="4" s="1"/>
  <c r="J1354" i="4" s="1"/>
  <c r="K1354" i="4" s="1"/>
  <c r="I1583" i="4" a="1"/>
  <c r="I1583" i="4" s="1"/>
  <c r="J1583" i="4" s="1"/>
  <c r="K1583" i="4" s="1"/>
  <c r="L1257" i="4"/>
  <c r="I1443" i="4" a="1"/>
  <c r="I1443" i="4" s="1"/>
  <c r="J1443" i="4" s="1"/>
  <c r="K1443" i="4" s="1"/>
  <c r="L1117" i="4"/>
  <c r="I1495" i="4" a="1"/>
  <c r="I1495" i="4" s="1"/>
  <c r="J1495" i="4" s="1"/>
  <c r="K1495" i="4" s="1"/>
  <c r="L1169" i="4"/>
  <c r="I1326" i="4" a="1"/>
  <c r="I1326" i="4" s="1"/>
  <c r="J1326" i="4" s="1"/>
  <c r="K1326" i="4" s="1"/>
  <c r="L1000" i="4"/>
  <c r="I1448" i="4" a="1"/>
  <c r="I1448" i="4" s="1"/>
  <c r="J1448" i="4" s="1"/>
  <c r="K1448" i="4" s="1"/>
  <c r="L1122" i="4"/>
  <c r="L1223" i="4"/>
  <c r="I1519" i="4" a="1"/>
  <c r="I1519" i="4" s="1"/>
  <c r="J1519" i="4" s="1"/>
  <c r="K1519" i="4" s="1"/>
  <c r="L1193" i="4"/>
  <c r="I1422" i="4" a="1"/>
  <c r="I1422" i="4" s="1"/>
  <c r="J1422" i="4" s="1"/>
  <c r="K1422" i="4" s="1"/>
  <c r="L1096" i="4"/>
  <c r="I1440" i="4" a="1"/>
  <c r="I1440" i="4" s="1"/>
  <c r="J1440" i="4" s="1"/>
  <c r="K1440" i="4" s="1"/>
  <c r="L1114" i="4"/>
  <c r="I1441" i="4" a="1"/>
  <c r="I1441" i="4" s="1"/>
  <c r="J1441" i="4" s="1"/>
  <c r="K1441" i="4" s="1"/>
  <c r="L1115" i="4"/>
  <c r="L1101" i="4"/>
  <c r="I1427" i="4" a="1"/>
  <c r="I1427" i="4" s="1"/>
  <c r="J1427" i="4" s="1"/>
  <c r="K1427" i="4" s="1"/>
  <c r="L1066" i="4"/>
  <c r="I1392" i="4" a="1"/>
  <c r="I1392" i="4" s="1"/>
  <c r="J1392" i="4" s="1"/>
  <c r="K1392" i="4" s="1"/>
  <c r="I1509" i="4" a="1"/>
  <c r="I1509" i="4" s="1"/>
  <c r="J1509" i="4" s="1"/>
  <c r="K1509" i="4" s="1"/>
  <c r="L1295" i="4"/>
  <c r="I1621" i="4" a="1"/>
  <c r="I1621" i="4" s="1"/>
  <c r="J1621" i="4" s="1"/>
  <c r="K1621" i="4" s="1"/>
  <c r="I1549" i="4" a="1"/>
  <c r="I1549" i="4" s="1"/>
  <c r="J1549" i="4" s="1"/>
  <c r="K1549" i="4" s="1"/>
  <c r="L1198" i="4"/>
  <c r="I1524" i="4" a="1"/>
  <c r="I1524" i="4" s="1"/>
  <c r="J1524" i="4" s="1"/>
  <c r="K1524" i="4" s="1"/>
  <c r="I1575" i="4" a="1"/>
  <c r="I1575" i="4" s="1"/>
  <c r="J1575" i="4" s="1"/>
  <c r="K1575" i="4" s="1"/>
  <c r="L1249" i="4"/>
  <c r="I1459" i="4" a="1"/>
  <c r="I1459" i="4" s="1"/>
  <c r="J1459" i="4" s="1"/>
  <c r="K1459" i="4" s="1"/>
  <c r="L1133" i="4"/>
  <c r="I1350" i="4" a="1"/>
  <c r="I1350" i="4" s="1"/>
  <c r="J1350" i="4" s="1"/>
  <c r="K1350" i="4" s="1"/>
  <c r="L1024" i="4"/>
  <c r="M1068" i="4"/>
  <c r="M925" i="4"/>
  <c r="I1786" i="4" a="1"/>
  <c r="I1786" i="4" s="1"/>
  <c r="J1786" i="4" s="1"/>
  <c r="K1786" i="4" s="1"/>
  <c r="L1460" i="4"/>
  <c r="M940" i="4"/>
  <c r="L1048" i="4"/>
  <c r="I1374" i="4" a="1"/>
  <c r="I1374" i="4" s="1"/>
  <c r="J1374" i="4" s="1"/>
  <c r="K1374" i="4" s="1"/>
  <c r="M1001" i="4"/>
  <c r="M1180" i="4"/>
  <c r="M684" i="4"/>
  <c r="M833" i="4"/>
  <c r="L1043" i="4"/>
  <c r="I1369" i="4" a="1"/>
  <c r="I1369" i="4" s="1"/>
  <c r="J1369" i="4" s="1"/>
  <c r="K1369" i="4" s="1"/>
  <c r="M1195" i="4"/>
  <c r="I1808" i="4" a="1"/>
  <c r="I1808" i="4" s="1"/>
  <c r="J1808" i="4" s="1"/>
  <c r="K1808" i="4" s="1"/>
  <c r="L1482" i="4"/>
  <c r="M850" i="4"/>
  <c r="L983" i="4"/>
  <c r="I1309" i="4" a="1"/>
  <c r="I1309" i="4" s="1"/>
  <c r="J1309" i="4" s="1"/>
  <c r="K1309" i="4" s="1"/>
  <c r="M1167" i="4"/>
  <c r="L1038" i="4"/>
  <c r="I1364" i="4" a="1"/>
  <c r="I1364" i="4" s="1"/>
  <c r="J1364" i="4" s="1"/>
  <c r="K1364" i="4" s="1"/>
  <c r="L1428" i="4"/>
  <c r="I1754" i="4" a="1"/>
  <c r="I1754" i="4" s="1"/>
  <c r="J1754" i="4" s="1"/>
  <c r="K1754" i="4" s="1"/>
  <c r="L1089" i="4"/>
  <c r="I1415" i="4" a="1"/>
  <c r="I1415" i="4" s="1"/>
  <c r="J1415" i="4" s="1"/>
  <c r="K1415" i="4" s="1"/>
  <c r="M1127" i="4"/>
  <c r="M1037" i="4"/>
  <c r="M1009" i="4"/>
  <c r="L1254" i="4"/>
  <c r="I1580" i="4" a="1"/>
  <c r="I1580" i="4" s="1"/>
  <c r="J1580" i="4" s="1"/>
  <c r="K1580" i="4" s="1"/>
  <c r="M1151" i="4"/>
  <c r="L1155" i="4"/>
  <c r="I1481" i="4" a="1"/>
  <c r="I1481" i="4" s="1"/>
  <c r="J1481" i="4" s="1"/>
  <c r="K1481" i="4" s="1"/>
  <c r="M716" i="4"/>
  <c r="L1499" i="4"/>
  <c r="I1825" i="4" a="1"/>
  <c r="I1825" i="4" s="1"/>
  <c r="J1825" i="4" s="1"/>
  <c r="K1825" i="4" s="1"/>
  <c r="M834" i="4"/>
  <c r="M994" i="4"/>
  <c r="L1032" i="4"/>
  <c r="I1358" i="4" a="1"/>
  <c r="I1358" i="4" s="1"/>
  <c r="J1358" i="4" s="1"/>
  <c r="K1358" i="4" s="1"/>
  <c r="L1107" i="4"/>
  <c r="I1433" i="4" a="1"/>
  <c r="I1433" i="4" s="1"/>
  <c r="J1433" i="4" s="1"/>
  <c r="K1433" i="4" s="1"/>
  <c r="M778" i="4"/>
  <c r="M1084" i="4"/>
  <c r="M705" i="4"/>
  <c r="M886" i="4"/>
  <c r="I1510" i="4" a="1"/>
  <c r="I1510" i="4" s="1"/>
  <c r="J1510" i="4" s="1"/>
  <c r="K1510" i="4" s="1"/>
  <c r="L1184" i="4"/>
  <c r="M693" i="4"/>
  <c r="M1054" i="4"/>
  <c r="M1013" i="4"/>
  <c r="I1498" i="4" a="1"/>
  <c r="I1498" i="4" s="1"/>
  <c r="J1498" i="4" s="1"/>
  <c r="K1498" i="4" s="1"/>
  <c r="L1172" i="4"/>
  <c r="M880" i="4"/>
  <c r="L1118" i="4"/>
  <c r="I1444" i="4" a="1"/>
  <c r="I1444" i="4" s="1"/>
  <c r="J1444" i="4" s="1"/>
  <c r="K1444" i="4" s="1"/>
  <c r="M698" i="4"/>
  <c r="M1264" i="4"/>
  <c r="M1074" i="4"/>
  <c r="M816" i="4"/>
  <c r="M712" i="4"/>
  <c r="M763" i="4"/>
  <c r="M769" i="4"/>
  <c r="I1668" i="4" a="1"/>
  <c r="I1668" i="4" s="1"/>
  <c r="J1668" i="4" s="1"/>
  <c r="K1668" i="4" s="1"/>
  <c r="L1342" i="4"/>
  <c r="I1853" i="4" a="1"/>
  <c r="I1853" i="4" s="1"/>
  <c r="J1853" i="4" s="1"/>
  <c r="K1853" i="4" s="1"/>
  <c r="L1527" i="4"/>
  <c r="M813" i="4"/>
  <c r="M1216" i="4"/>
  <c r="L1237" i="4"/>
  <c r="I1563" i="4" a="1"/>
  <c r="I1563" i="4" s="1"/>
  <c r="J1563" i="4" s="1"/>
  <c r="K1563" i="4" s="1"/>
  <c r="M1168" i="4"/>
  <c r="M840" i="4"/>
  <c r="I1486" i="4" a="1"/>
  <c r="I1486" i="4" s="1"/>
  <c r="J1486" i="4" s="1"/>
  <c r="K1486" i="4" s="1"/>
  <c r="L1160" i="4"/>
  <c r="M1033" i="4"/>
  <c r="I1729" i="4" a="1"/>
  <c r="I1729" i="4" s="1"/>
  <c r="J1729" i="4" s="1"/>
  <c r="K1729" i="4" s="1"/>
  <c r="L1403" i="4"/>
  <c r="M781" i="4"/>
  <c r="L1116" i="4"/>
  <c r="I1442" i="4" a="1"/>
  <c r="I1442" i="4" s="1"/>
  <c r="J1442" i="4" s="1"/>
  <c r="K1442" i="4" s="1"/>
  <c r="I1362" i="4" a="1"/>
  <c r="I1362" i="4" s="1"/>
  <c r="J1362" i="4" s="1"/>
  <c r="K1362" i="4" s="1"/>
  <c r="L1036" i="4"/>
  <c r="I1538" i="4" a="1"/>
  <c r="I1538" i="4" s="1"/>
  <c r="J1538" i="4" s="1"/>
  <c r="K1538" i="4" s="1"/>
  <c r="L1212" i="4"/>
  <c r="M885" i="4"/>
  <c r="M961" i="4"/>
  <c r="L1019" i="4"/>
  <c r="I1345" i="4" a="1"/>
  <c r="I1345" i="4" s="1"/>
  <c r="J1345" i="4" s="1"/>
  <c r="K1345" i="4" s="1"/>
  <c r="L1163" i="4"/>
  <c r="I1489" i="4" a="1"/>
  <c r="I1489" i="4" s="1"/>
  <c r="J1489" i="4" s="1"/>
  <c r="K1489" i="4" s="1"/>
  <c r="M1208" i="4"/>
  <c r="I1577" i="4" a="1"/>
  <c r="I1577" i="4" s="1"/>
  <c r="J1577" i="4" s="1"/>
  <c r="K1577" i="4" s="1"/>
  <c r="L1251" i="4"/>
  <c r="I1502" i="4" a="1"/>
  <c r="I1502" i="4" s="1"/>
  <c r="J1502" i="4" s="1"/>
  <c r="K1502" i="4" s="1"/>
  <c r="L1176" i="4"/>
  <c r="M1029" i="4"/>
  <c r="M657" i="4"/>
  <c r="M717" i="4"/>
  <c r="M916" i="4"/>
  <c r="I1866" i="4" a="1"/>
  <c r="I1866" i="4" s="1"/>
  <c r="J1866" i="4" s="1"/>
  <c r="K1866" i="4" s="1"/>
  <c r="L1540" i="4"/>
  <c r="M741" i="4"/>
  <c r="I1681" i="4" a="1"/>
  <c r="I1681" i="4" s="1"/>
  <c r="J1681" i="4" s="1"/>
  <c r="K1681" i="4" s="1"/>
  <c r="L1355" i="4"/>
  <c r="M662" i="4"/>
  <c r="L1242" i="4"/>
  <c r="I1568" i="4" a="1"/>
  <c r="I1568" i="4" s="1"/>
  <c r="J1568" i="4" s="1"/>
  <c r="K1568" i="4" s="1"/>
  <c r="M1304" i="4"/>
  <c r="M922" i="4"/>
  <c r="M1102" i="4"/>
  <c r="L1624" i="4"/>
  <c r="I1950" i="4" a="1"/>
  <c r="I1950" i="4" s="1"/>
  <c r="J1950" i="4" s="1"/>
  <c r="K1950" i="4" s="1"/>
  <c r="M991" i="4"/>
  <c r="L1607" i="4"/>
  <c r="I1933" i="4" a="1"/>
  <c r="I1933" i="4" s="1"/>
  <c r="J1933" i="4" s="1"/>
  <c r="K1933" i="4" s="1"/>
  <c r="M1053" i="4"/>
  <c r="I1661" i="4" a="1"/>
  <c r="I1661" i="4" s="1"/>
  <c r="J1661" i="4" s="1"/>
  <c r="K1661" i="4" s="1"/>
  <c r="M1016" i="4"/>
  <c r="M1229" i="4"/>
  <c r="L1389" i="4"/>
  <c r="I1715" i="4" a="1"/>
  <c r="I1715" i="4" s="1"/>
  <c r="J1715" i="4" s="1"/>
  <c r="K1715" i="4" s="1"/>
  <c r="I1522" i="4" a="1"/>
  <c r="I1522" i="4" s="1"/>
  <c r="J1522" i="4" s="1"/>
  <c r="K1522" i="4" s="1"/>
  <c r="L1196" i="4"/>
  <c r="M849" i="4"/>
  <c r="M911" i="4"/>
  <c r="M1192" i="4"/>
  <c r="M906" i="4"/>
  <c r="I1685" i="4" a="1"/>
  <c r="I1685" i="4" s="1"/>
  <c r="J1685" i="4" s="1"/>
  <c r="K1685" i="4" s="1"/>
  <c r="L1359" i="4"/>
  <c r="M1297" i="4"/>
  <c r="M706" i="4"/>
  <c r="M1077" i="4"/>
  <c r="L987" i="4"/>
  <c r="I1313" i="4" a="1"/>
  <c r="I1313" i="4" s="1"/>
  <c r="J1313" i="4" s="1"/>
  <c r="K1313" i="4" s="1"/>
  <c r="M820" i="4"/>
  <c r="L1104" i="4"/>
  <c r="I1430" i="4" a="1"/>
  <c r="I1430" i="4" s="1"/>
  <c r="J1430" i="4" s="1"/>
  <c r="K1430" i="4" s="1"/>
  <c r="M790" i="4"/>
  <c r="L1031" i="4"/>
  <c r="I1357" i="4" a="1"/>
  <c r="I1357" i="4" s="1"/>
  <c r="J1357" i="4" s="1"/>
  <c r="K1357" i="4" s="1"/>
  <c r="L1131" i="4"/>
  <c r="I1457" i="4" a="1"/>
  <c r="I1457" i="4" s="1"/>
  <c r="J1457" i="4" s="1"/>
  <c r="K1457" i="4" s="1"/>
  <c r="M862" i="4"/>
  <c r="L1576" i="4"/>
  <c r="I1902" i="4" a="1"/>
  <c r="I1902" i="4" s="1"/>
  <c r="J1902" i="4" s="1"/>
  <c r="K1902" i="4" s="1"/>
  <c r="L1035" i="4"/>
  <c r="I1361" i="4" a="1"/>
  <c r="I1361" i="4" s="1"/>
  <c r="J1361" i="4" s="1"/>
  <c r="K1361" i="4" s="1"/>
  <c r="M802" i="4"/>
  <c r="I1956" i="4" a="1"/>
  <c r="I1956" i="4" s="1"/>
  <c r="J1956" i="4" s="1"/>
  <c r="K1956" i="4" s="1"/>
  <c r="L1630" i="4"/>
  <c r="L1092" i="4"/>
  <c r="I1418" i="4" a="1"/>
  <c r="I1418" i="4" s="1"/>
  <c r="J1418" i="4" s="1"/>
  <c r="K1418" i="4" s="1"/>
  <c r="L1317" i="4"/>
  <c r="I1643" i="4" a="1"/>
  <c r="I1643" i="4" s="1"/>
  <c r="J1643" i="4" s="1"/>
  <c r="K1643" i="4" s="1"/>
  <c r="L1590" i="4"/>
  <c r="I1916" i="4" a="1"/>
  <c r="I1916" i="4" s="1"/>
  <c r="J1916" i="4" s="1"/>
  <c r="K1916" i="4" s="1"/>
  <c r="M1156" i="4"/>
  <c r="M1214" i="4"/>
  <c r="M826" i="4"/>
  <c r="L988" i="4"/>
  <c r="I1314" i="4" a="1"/>
  <c r="I1314" i="4" s="1"/>
  <c r="J1314" i="4" s="1"/>
  <c r="K1314" i="4" s="1"/>
  <c r="M1224" i="4"/>
  <c r="M902" i="4"/>
  <c r="L1055" i="4"/>
  <c r="I1381" i="4" a="1"/>
  <c r="I1381" i="4" s="1"/>
  <c r="J1381" i="4" s="1"/>
  <c r="K1381" i="4" s="1"/>
  <c r="L1142" i="4"/>
  <c r="I1468" i="4" a="1"/>
  <c r="I1468" i="4" s="1"/>
  <c r="J1468" i="4" s="1"/>
  <c r="K1468" i="4" s="1"/>
  <c r="M934" i="4"/>
  <c r="M1298" i="4"/>
  <c r="M1281" i="4"/>
  <c r="L1365" i="4"/>
  <c r="I1691" i="4" a="1"/>
  <c r="I1691" i="4" s="1"/>
  <c r="J1691" i="4" s="1"/>
  <c r="K1691" i="4" s="1"/>
  <c r="L1370" i="4"/>
  <c r="I1696" i="4" a="1"/>
  <c r="I1696" i="4" s="1"/>
  <c r="J1696" i="4" s="1"/>
  <c r="K1696" i="4" s="1"/>
  <c r="I1885" i="4" a="1"/>
  <c r="I1885" i="4" s="1"/>
  <c r="J1885" i="4" s="1"/>
  <c r="K1885" i="4" s="1"/>
  <c r="L1559" i="4"/>
  <c r="L1555" i="4"/>
  <c r="I1881" i="4" a="1"/>
  <c r="I1881" i="4" s="1"/>
  <c r="J1881" i="4" s="1"/>
  <c r="K1881" i="4" s="1"/>
  <c r="M1063" i="4"/>
  <c r="M870" i="4"/>
  <c r="M689" i="4"/>
  <c r="L1175" i="4"/>
  <c r="I1501" i="4" a="1"/>
  <c r="I1501" i="4" s="1"/>
  <c r="J1501" i="4" s="1"/>
  <c r="K1501" i="4" s="1"/>
  <c r="L1139" i="4"/>
  <c r="I1465" i="4" a="1"/>
  <c r="I1465" i="4" s="1"/>
  <c r="J1465" i="4" s="1"/>
  <c r="K1465" i="4" s="1"/>
  <c r="L1323" i="4"/>
  <c r="I1649" i="4" a="1"/>
  <c r="I1649" i="4" s="1"/>
  <c r="J1649" i="4" s="1"/>
  <c r="K1649" i="4" s="1"/>
  <c r="L1166" i="4"/>
  <c r="I1492" i="4" a="1"/>
  <c r="I1492" i="4" s="1"/>
  <c r="J1492" i="4" s="1"/>
  <c r="K1492" i="4" s="1"/>
  <c r="L1623" i="4"/>
  <c r="I1949" i="4" a="1"/>
  <c r="I1949" i="4" s="1"/>
  <c r="J1949" i="4" s="1"/>
  <c r="K1949" i="4" s="1"/>
  <c r="M1220" i="4"/>
  <c r="M661" i="4"/>
  <c r="M1061" i="4"/>
  <c r="L1146" i="4"/>
  <c r="I1472" i="4" a="1"/>
  <c r="I1472" i="4" s="1"/>
  <c r="J1472" i="4" s="1"/>
  <c r="K1472" i="4" s="1"/>
  <c r="M1217" i="4"/>
  <c r="M1023" i="4"/>
  <c r="M805" i="4"/>
  <c r="I1537" i="4" a="1"/>
  <c r="I1537" i="4" s="1"/>
  <c r="J1537" i="4" s="1"/>
  <c r="K1537" i="4" s="1"/>
  <c r="L1211" i="4"/>
  <c r="I1613" i="4" a="1"/>
  <c r="I1613" i="4" s="1"/>
  <c r="J1613" i="4" s="1"/>
  <c r="K1613" i="4" s="1"/>
  <c r="L1287" i="4"/>
  <c r="M1288" i="4"/>
  <c r="L1152" i="4"/>
  <c r="I1478" i="4" a="1"/>
  <c r="I1478" i="4" s="1"/>
  <c r="J1478" i="4" s="1"/>
  <c r="K1478" i="4" s="1"/>
  <c r="L1067" i="4"/>
  <c r="I1393" i="4" a="1"/>
  <c r="I1393" i="4" s="1"/>
  <c r="J1393" i="4" s="1"/>
  <c r="K1393" i="4" s="1"/>
  <c r="L1226" i="4"/>
  <c r="I1552" i="4" a="1"/>
  <c r="I1552" i="4" s="1"/>
  <c r="J1552" i="4" s="1"/>
  <c r="K1552" i="4" s="1"/>
  <c r="L1550" i="4"/>
  <c r="I1876" i="4" a="1"/>
  <c r="I1876" i="4" s="1"/>
  <c r="J1876" i="4" s="1"/>
  <c r="K1876" i="4" s="1"/>
  <c r="M1189" i="4"/>
  <c r="I1554" i="4" a="1"/>
  <c r="I1554" i="4" s="1"/>
  <c r="J1554" i="4" s="1"/>
  <c r="K1554" i="4" s="1"/>
  <c r="L1228" i="4"/>
  <c r="M729" i="4"/>
  <c r="M861" i="4"/>
  <c r="I1574" i="4" a="1"/>
  <c r="I1574" i="4" s="1"/>
  <c r="J1574" i="4" s="1"/>
  <c r="K1574" i="4" s="1"/>
  <c r="L1248" i="4"/>
  <c r="I1586" i="4" a="1"/>
  <c r="I1586" i="4" s="1"/>
  <c r="J1586" i="4" s="1"/>
  <c r="K1586" i="4" s="1"/>
  <c r="L1260" i="4"/>
  <c r="M1250" i="4"/>
  <c r="I1720" i="4" a="1"/>
  <c r="I1720" i="4" s="1"/>
  <c r="J1720" i="4" s="1"/>
  <c r="K1720" i="4" s="1"/>
  <c r="L1394" i="4"/>
  <c r="L1379" i="4"/>
  <c r="I1705" i="4" a="1"/>
  <c r="I1705" i="4" s="1"/>
  <c r="J1705" i="4" s="1"/>
  <c r="K1705" i="4" s="1"/>
  <c r="M1301" i="4"/>
  <c r="L1278" i="4"/>
  <c r="I1604" i="4" a="1"/>
  <c r="I1604" i="4" s="1"/>
  <c r="J1604" i="4" s="1"/>
  <c r="K1604" i="4" s="1"/>
  <c r="I1796" i="4" a="1"/>
  <c r="I1796" i="4" s="1"/>
  <c r="J1796" i="4" s="1"/>
  <c r="K1796" i="4" s="1"/>
  <c r="L1470" i="4"/>
  <c r="M773" i="4"/>
  <c r="I1784" i="4" a="1"/>
  <c r="I1784" i="4" s="1"/>
  <c r="J1784" i="4" s="1"/>
  <c r="K1784" i="4" s="1"/>
  <c r="L1458" i="4"/>
  <c r="M997" i="4"/>
  <c r="M1097" i="4"/>
  <c r="I1558" i="4" a="1"/>
  <c r="I1558" i="4" s="1"/>
  <c r="J1558" i="4" s="1"/>
  <c r="K1558" i="4" s="1"/>
  <c r="L1232" i="4"/>
  <c r="M966" i="4"/>
  <c r="M761" i="4"/>
  <c r="M1268" i="4"/>
  <c r="M1008" i="4"/>
  <c r="M1199" i="4"/>
  <c r="I1755" i="4" a="1"/>
  <c r="I1755" i="4" s="1"/>
  <c r="J1755" i="4" s="1"/>
  <c r="K1755" i="4" s="1"/>
  <c r="L1429" i="4"/>
  <c r="M670" i="4"/>
  <c r="M810" i="4"/>
  <c r="I1514" i="4" a="1"/>
  <c r="I1514" i="4" s="1"/>
  <c r="J1514" i="4" s="1"/>
  <c r="K1514" i="4" s="1"/>
  <c r="L1188" i="4"/>
  <c r="M837" i="4"/>
  <c r="M900" i="4"/>
  <c r="L1627" i="4"/>
  <c r="I1953" i="4" a="1"/>
  <c r="I1953" i="4" s="1"/>
  <c r="J1953" i="4" s="1"/>
  <c r="K1953" i="4" s="1"/>
  <c r="M774" i="4"/>
  <c r="M952" i="4"/>
  <c r="M1233" i="4"/>
  <c r="L1015" i="4"/>
  <c r="I1341" i="4" a="1"/>
  <c r="I1341" i="4" s="1"/>
  <c r="J1341" i="4" s="1"/>
  <c r="K1341" i="4" s="1"/>
  <c r="L1099" i="4"/>
  <c r="I1425" i="4" a="1"/>
  <c r="I1425" i="4" s="1"/>
  <c r="J1425" i="4" s="1"/>
  <c r="K1425" i="4" s="1"/>
  <c r="M874" i="4"/>
  <c r="M1057" i="4"/>
  <c r="L1292" i="4"/>
  <c r="I1618" i="4" a="1"/>
  <c r="I1618" i="4" s="1"/>
  <c r="J1618" i="4" s="1"/>
  <c r="K1618" i="4" s="1"/>
  <c r="L1087" i="4"/>
  <c r="I1413" i="4" a="1"/>
  <c r="I1413" i="4" s="1"/>
  <c r="J1413" i="4" s="1"/>
  <c r="K1413" i="4" s="1"/>
  <c r="I1920" i="4" a="1"/>
  <c r="I1920" i="4" s="1"/>
  <c r="J1920" i="4" s="1"/>
  <c r="K1920" i="4" s="1"/>
  <c r="L1594" i="4"/>
  <c r="L1617" i="4"/>
  <c r="I1943" i="4" a="1"/>
  <c r="I1943" i="4" s="1"/>
  <c r="J1943" i="4" s="1"/>
  <c r="K1943" i="4" s="1"/>
  <c r="M1245" i="4"/>
  <c r="L1546" i="4"/>
  <c r="I1872" i="4" a="1"/>
  <c r="I1872" i="4" s="1"/>
  <c r="J1872" i="4" s="1"/>
  <c r="K1872" i="4" s="1"/>
  <c r="M762" i="4"/>
  <c r="L996" i="4"/>
  <c r="I1322" i="4" a="1"/>
  <c r="I1322" i="4" s="1"/>
  <c r="J1322" i="4" s="1"/>
  <c r="K1322" i="4" s="1"/>
  <c r="L1543" i="4"/>
  <c r="I1869" i="4" a="1"/>
  <c r="I1869" i="4" s="1"/>
  <c r="J1869" i="4" s="1"/>
  <c r="K1869" i="4" s="1"/>
  <c r="M1022" i="4"/>
  <c r="M677" i="4"/>
  <c r="M1293" i="4"/>
  <c r="L1315" i="4"/>
  <c r="I1641" i="4" a="1"/>
  <c r="I1641" i="4" s="1"/>
  <c r="J1641" i="4" s="1"/>
  <c r="K1641" i="4" s="1"/>
  <c r="I1561" i="4" a="1"/>
  <c r="I1561" i="4" s="1"/>
  <c r="J1561" i="4" s="1"/>
  <c r="K1561" i="4" s="1"/>
  <c r="L1235" i="4"/>
  <c r="M985" i="4"/>
  <c r="I1593" i="4" a="1"/>
  <c r="I1593" i="4" s="1"/>
  <c r="J1593" i="4" s="1"/>
  <c r="K1593" i="4" s="1"/>
  <c r="L1267" i="4"/>
  <c r="M1289" i="4"/>
  <c r="M1144" i="4"/>
  <c r="L1186" i="4"/>
  <c r="I1512" i="4" a="1"/>
  <c r="I1512" i="4" s="1"/>
  <c r="J1512" i="4" s="1"/>
  <c r="K1512" i="4" s="1"/>
  <c r="I1787" i="4" a="1"/>
  <c r="I1787" i="4" s="1"/>
  <c r="J1787" i="4" s="1"/>
  <c r="K1787" i="4" s="1"/>
  <c r="L1461" i="4"/>
  <c r="M750" i="4"/>
  <c r="M1132" i="4"/>
  <c r="L1423" i="4"/>
  <c r="I1526" i="4" a="1"/>
  <c r="I1526" i="4" s="1"/>
  <c r="J1526" i="4" s="1"/>
  <c r="K1526" i="4" s="1"/>
  <c r="L1200" i="4"/>
  <c r="M1018" i="4"/>
  <c r="M1244" i="4"/>
  <c r="L1383" i="4"/>
  <c r="I1709" i="4" a="1"/>
  <c r="I1709" i="4" s="1"/>
  <c r="J1709" i="4" s="1"/>
  <c r="K1709" i="4" s="1"/>
  <c r="M868" i="4"/>
  <c r="I1897" i="4" a="1"/>
  <c r="I1897" i="4" s="1"/>
  <c r="J1897" i="4" s="1"/>
  <c r="K1897" i="4" s="1"/>
  <c r="L1571" i="4"/>
  <c r="L1290" i="4"/>
  <c r="I1616" i="4" a="1"/>
  <c r="I1616" i="4" s="1"/>
  <c r="J1616" i="4" s="1"/>
  <c r="K1616" i="4" s="1"/>
  <c r="M1103" i="4"/>
  <c r="M754" i="4"/>
  <c r="L1262" i="4"/>
  <c r="I1588" i="4" a="1"/>
  <c r="I1588" i="4" s="1"/>
  <c r="J1588" i="4" s="1"/>
  <c r="K1588" i="4" s="1"/>
  <c r="M822" i="4"/>
  <c r="I1462" i="4" a="1"/>
  <c r="I1462" i="4" s="1"/>
  <c r="J1462" i="4" s="1"/>
  <c r="K1462" i="4" s="1"/>
  <c r="L1136" i="4"/>
  <c r="L1247" i="4"/>
  <c r="I1573" i="4" a="1"/>
  <c r="I1573" i="4" s="1"/>
  <c r="J1573" i="4" s="1"/>
  <c r="K1573" i="4" s="1"/>
  <c r="L1411" i="4"/>
  <c r="I1737" i="4" a="1"/>
  <c r="I1737" i="4" s="1"/>
  <c r="J1737" i="4" s="1"/>
  <c r="K1737" i="4" s="1"/>
  <c r="I1941" i="4" a="1"/>
  <c r="I1941" i="4" s="1"/>
  <c r="J1941" i="4" s="1"/>
  <c r="K1941" i="4" s="1"/>
  <c r="L1100" i="4"/>
  <c r="I1426" i="4" a="1"/>
  <c r="I1426" i="4" s="1"/>
  <c r="J1426" i="4" s="1"/>
  <c r="K1426" i="4" s="1"/>
  <c r="M892" i="4"/>
  <c r="L1094" i="4"/>
  <c r="I1420" i="4" a="1"/>
  <c r="I1420" i="4" s="1"/>
  <c r="J1420" i="4" s="1"/>
  <c r="K1420" i="4" s="1"/>
  <c r="M860" i="4"/>
  <c r="I1877" i="4" a="1"/>
  <c r="I1877" i="4" s="1"/>
  <c r="J1877" i="4" s="1"/>
  <c r="K1877" i="4" s="1"/>
  <c r="L1551" i="4"/>
  <c r="M998" i="4"/>
  <c r="L1390" i="4"/>
  <c r="I1716" i="4" a="1"/>
  <c r="I1716" i="4" s="1"/>
  <c r="J1716" i="4" s="1"/>
  <c r="K1716" i="4" s="1"/>
  <c r="I1896" i="4" a="1"/>
  <c r="I1896" i="4" s="1"/>
  <c r="J1896" i="4" s="1"/>
  <c r="K1896" i="4" s="1"/>
  <c r="L1570" i="4"/>
  <c r="M1223" i="4"/>
  <c r="L1158" i="4"/>
  <c r="I1484" i="4" a="1"/>
  <c r="I1484" i="4" s="1"/>
  <c r="J1484" i="4" s="1"/>
  <c r="K1484" i="4" s="1"/>
  <c r="M1291" i="4"/>
  <c r="M686" i="4"/>
  <c r="I1414" i="4" a="1"/>
  <c r="I1414" i="4" s="1"/>
  <c r="J1414" i="4" s="1"/>
  <c r="K1414" i="4" s="1"/>
  <c r="L1088" i="4"/>
  <c r="M936" i="4"/>
  <c r="M926" i="4"/>
  <c r="M1303" i="4"/>
  <c r="M1286" i="4"/>
  <c r="L1003" i="4"/>
  <c r="I1329" i="4" a="1"/>
  <c r="I1329" i="4" s="1"/>
  <c r="J1329" i="4" s="1"/>
  <c r="K1329" i="4" s="1"/>
  <c r="M989" i="4"/>
  <c r="M1276" i="4"/>
  <c r="M921" i="4"/>
  <c r="M1039" i="4"/>
  <c r="M1044" i="4"/>
  <c r="L1311" i="4"/>
  <c r="I1637" i="4" a="1"/>
  <c r="I1637" i="4" s="1"/>
  <c r="J1637" i="4" s="1"/>
  <c r="K1637" i="4" s="1"/>
  <c r="L1206" i="4"/>
  <c r="I1532" i="4" a="1"/>
  <c r="I1532" i="4" s="1"/>
  <c r="J1532" i="4" s="1"/>
  <c r="K1532" i="4" s="1"/>
  <c r="L1539" i="4"/>
  <c r="I1865" i="4" a="1"/>
  <c r="I1865" i="4" s="1"/>
  <c r="J1865" i="4" s="1"/>
  <c r="K1865" i="4" s="1"/>
  <c r="L1010" i="4"/>
  <c r="I1336" i="4" a="1"/>
  <c r="I1336" i="4" s="1"/>
  <c r="J1336" i="4" s="1"/>
  <c r="K1336" i="4" s="1"/>
  <c r="M974" i="4"/>
  <c r="L1547" i="4"/>
  <c r="I1873" i="4" a="1"/>
  <c r="I1873" i="4" s="1"/>
  <c r="J1873" i="4" s="1"/>
  <c r="K1873" i="4" s="1"/>
  <c r="L1218" i="4"/>
  <c r="I1544" i="4" a="1"/>
  <c r="I1544" i="4" s="1"/>
  <c r="J1544" i="4" s="1"/>
  <c r="K1544" i="4" s="1"/>
  <c r="M1135" i="4"/>
  <c r="M1002" i="4"/>
  <c r="L1076" i="4"/>
  <c r="I1402" i="4" a="1"/>
  <c r="I1402" i="4" s="1"/>
  <c r="J1402" i="4" s="1"/>
  <c r="K1402" i="4" s="1"/>
  <c r="M1225" i="4"/>
  <c r="M1064" i="4"/>
  <c r="L1388" i="4"/>
  <c r="I1714" i="4" a="1"/>
  <c r="I1714" i="4" s="1"/>
  <c r="J1714" i="4" s="1"/>
  <c r="K1714" i="4" s="1"/>
  <c r="I1763" i="4" a="1"/>
  <c r="I1763" i="4" s="1"/>
  <c r="J1763" i="4" s="1"/>
  <c r="K1763" i="4" s="1"/>
  <c r="L1437" i="4"/>
  <c r="L1194" i="4"/>
  <c r="I1520" i="4" a="1"/>
  <c r="I1520" i="4" s="1"/>
  <c r="J1520" i="4" s="1"/>
  <c r="K1520" i="4" s="1"/>
  <c r="M945" i="4"/>
  <c r="M832" i="4"/>
  <c r="M964" i="4"/>
  <c r="L1080" i="4"/>
  <c r="I1406" i="4" a="1"/>
  <c r="I1406" i="4" s="1"/>
  <c r="J1406" i="4" s="1"/>
  <c r="K1406" i="4" s="1"/>
  <c r="I1578" i="4" a="1"/>
  <c r="I1578" i="4" s="1"/>
  <c r="J1578" i="4" s="1"/>
  <c r="K1578" i="4" s="1"/>
  <c r="L1252" i="4"/>
  <c r="L1110" i="4"/>
  <c r="I1436" i="4" a="1"/>
  <c r="I1436" i="4" s="1"/>
  <c r="J1436" i="4" s="1"/>
  <c r="K1436" i="4" s="1"/>
  <c r="I1938" i="4" a="1"/>
  <c r="I1938" i="4" s="1"/>
  <c r="J1938" i="4" s="1"/>
  <c r="K1938" i="4" s="1"/>
  <c r="L1612" i="4"/>
  <c r="L1584" i="4"/>
  <c r="I1910" i="4" a="1"/>
  <c r="I1910" i="4" s="1"/>
  <c r="J1910" i="4" s="1"/>
  <c r="K1910" i="4" s="1"/>
  <c r="M844" i="4"/>
  <c r="L1148" i="4"/>
  <c r="I1474" i="4" a="1"/>
  <c r="I1474" i="4" s="1"/>
  <c r="J1474" i="4" s="1"/>
  <c r="K1474" i="4" s="1"/>
  <c r="M760" i="4"/>
  <c r="I1513" i="4" a="1"/>
  <c r="I1513" i="4" s="1"/>
  <c r="J1513" i="4" s="1"/>
  <c r="K1513" i="4" s="1"/>
  <c r="L1187" i="4"/>
  <c r="L1266" i="4"/>
  <c r="I1592" i="4" a="1"/>
  <c r="I1592" i="4" s="1"/>
  <c r="J1592" i="4" s="1"/>
  <c r="K1592" i="4" s="1"/>
  <c r="M792" i="4"/>
  <c r="L1140" i="4"/>
  <c r="I1466" i="4" a="1"/>
  <c r="I1466" i="4" s="1"/>
  <c r="J1466" i="4" s="1"/>
  <c r="K1466" i="4" s="1"/>
  <c r="M1204" i="4"/>
  <c r="I1597" i="4" a="1"/>
  <c r="I1597" i="4" s="1"/>
  <c r="J1597" i="4" s="1"/>
  <c r="K1597" i="4" s="1"/>
  <c r="L1271" i="4"/>
  <c r="M958" i="4"/>
  <c r="I1338" i="4" a="1"/>
  <c r="I1338" i="4" s="1"/>
  <c r="J1338" i="4" s="1"/>
  <c r="K1338" i="4" s="1"/>
  <c r="L1012" i="4"/>
  <c r="L1119" i="4"/>
  <c r="I1445" i="4" a="1"/>
  <c r="I1445" i="4" s="1"/>
  <c r="J1445" i="4" s="1"/>
  <c r="K1445" i="4" s="1"/>
  <c r="M784" i="4"/>
  <c r="M836" i="4"/>
  <c r="M1258" i="4"/>
  <c r="L1170" i="4"/>
  <c r="I1496" i="4" a="1"/>
  <c r="I1496" i="4" s="1"/>
  <c r="J1496" i="4" s="1"/>
  <c r="K1496" i="4" s="1"/>
  <c r="L1310" i="4"/>
  <c r="I1636" i="4" a="1"/>
  <c r="I1636" i="4" s="1"/>
  <c r="J1636" i="4" s="1"/>
  <c r="K1636" i="4" s="1"/>
  <c r="I1928" i="4" a="1"/>
  <c r="I1928" i="4" s="1"/>
  <c r="J1928" i="4" s="1"/>
  <c r="K1928" i="4" s="1"/>
  <c r="L1602" i="4"/>
  <c r="M909" i="4"/>
  <c r="M1030" i="4"/>
  <c r="L1503" i="4"/>
  <c r="I1829" i="4" a="1"/>
  <c r="I1829" i="4" s="1"/>
  <c r="J1829" i="4" s="1"/>
  <c r="K1829" i="4" s="1"/>
  <c r="M846" i="4"/>
  <c r="M780" i="4"/>
  <c r="L1534" i="4"/>
  <c r="I1860" i="4" a="1"/>
  <c r="I1860" i="4" s="1"/>
  <c r="J1860" i="4" s="1"/>
  <c r="K1860" i="4" s="1"/>
  <c r="M1085" i="4"/>
  <c r="M814" i="4"/>
  <c r="M744" i="4"/>
  <c r="L1316" i="4"/>
  <c r="I1642" i="4" a="1"/>
  <c r="I1642" i="4" s="1"/>
  <c r="J1642" i="4" s="1"/>
  <c r="K1642" i="4" s="1"/>
  <c r="L1128" i="4"/>
  <c r="I1454" i="4" a="1"/>
  <c r="I1454" i="4" s="1"/>
  <c r="J1454" i="4" s="1"/>
  <c r="K1454" i="4" s="1"/>
  <c r="M1161" i="4"/>
  <c r="M915" i="4"/>
  <c r="L1372" i="4"/>
  <c r="I1698" i="4" a="1"/>
  <c r="I1698" i="4" s="1"/>
  <c r="J1698" i="4" s="1"/>
  <c r="K1698" i="4" s="1"/>
  <c r="M722" i="4"/>
  <c r="I1926" i="4" a="1"/>
  <c r="I1926" i="4" s="1"/>
  <c r="J1926" i="4" s="1"/>
  <c r="K1926" i="4" s="1"/>
  <c r="L1600" i="4"/>
  <c r="I1847" i="4" a="1"/>
  <c r="I1847" i="4" s="1"/>
  <c r="J1847" i="4" s="1"/>
  <c r="K1847" i="4" s="1"/>
  <c r="L1521" i="4"/>
  <c r="I1396" i="4" a="1"/>
  <c r="I1396" i="4" s="1"/>
  <c r="J1396" i="4" s="1"/>
  <c r="K1396" i="4" s="1"/>
  <c r="L1070" i="4"/>
  <c r="M1263" i="4"/>
  <c r="M1179" i="4"/>
  <c r="M700" i="4"/>
  <c r="M990" i="4"/>
  <c r="I1779" i="4" a="1"/>
  <c r="I1779" i="4" s="1"/>
  <c r="J1779" i="4" s="1"/>
  <c r="K1779" i="4" s="1"/>
  <c r="L1453" i="4"/>
  <c r="M1027" i="4"/>
  <c r="M1256" i="4"/>
  <c r="L1283" i="4"/>
  <c r="I1609" i="4" a="1"/>
  <c r="I1609" i="4" s="1"/>
  <c r="J1609" i="4" s="1"/>
  <c r="K1609" i="4" s="1"/>
  <c r="M1221" i="4"/>
  <c r="M1062" i="4"/>
  <c r="M1173" i="4"/>
  <c r="M1111" i="4"/>
  <c r="L1083" i="4"/>
  <c r="I1409" i="4" a="1"/>
  <c r="I1409" i="4" s="1"/>
  <c r="J1409" i="4" s="1"/>
  <c r="K1409" i="4" s="1"/>
  <c r="M1246" i="4"/>
  <c r="I1736" i="4" a="1"/>
  <c r="I1736" i="4" s="1"/>
  <c r="J1736" i="4" s="1"/>
  <c r="K1736" i="4" s="1"/>
  <c r="L1410" i="4"/>
  <c r="L1162" i="4"/>
  <c r="I1488" i="4" a="1"/>
  <c r="I1488" i="4" s="1"/>
  <c r="J1488" i="4" s="1"/>
  <c r="K1488" i="4" s="1"/>
  <c r="L1086" i="4"/>
  <c r="I1412" i="4" a="1"/>
  <c r="I1412" i="4" s="1"/>
  <c r="J1412" i="4" s="1"/>
  <c r="K1412" i="4" s="1"/>
  <c r="I1665" i="4" a="1"/>
  <c r="I1665" i="4" s="1"/>
  <c r="J1665" i="4" s="1"/>
  <c r="K1665" i="4" s="1"/>
  <c r="L1339" i="4"/>
  <c r="I1432" i="4" a="1"/>
  <c r="I1432" i="4" s="1"/>
  <c r="J1432" i="4" s="1"/>
  <c r="K1432" i="4" s="1"/>
  <c r="L1106" i="4"/>
  <c r="M709" i="4"/>
  <c r="L1487" i="4"/>
  <c r="I1813" i="4" a="1"/>
  <c r="I1813" i="4" s="1"/>
  <c r="J1813" i="4" s="1"/>
  <c r="K1813" i="4" s="1"/>
  <c r="M1213" i="4"/>
  <c r="M941" i="4"/>
  <c r="I1682" i="4" a="1"/>
  <c r="I1682" i="4" s="1"/>
  <c r="J1682" i="4" s="1"/>
  <c r="K1682" i="4" s="1"/>
  <c r="L1356" i="4"/>
  <c r="I1567" i="4" a="1"/>
  <c r="I1567" i="4" s="1"/>
  <c r="J1567" i="4" s="1"/>
  <c r="K1567" i="4" s="1"/>
  <c r="L1241" i="4"/>
  <c r="I1626" i="4" a="1"/>
  <c r="I1626" i="4" s="1"/>
  <c r="J1626" i="4" s="1"/>
  <c r="K1626" i="4" s="1"/>
  <c r="L1300" i="4"/>
  <c r="M768" i="4"/>
  <c r="I1650" i="4" a="1"/>
  <c r="I1650" i="4" s="1"/>
  <c r="J1650" i="4" s="1"/>
  <c r="K1650" i="4" s="1"/>
  <c r="L1324" i="4"/>
  <c r="M1134" i="4"/>
  <c r="M1046" i="4"/>
  <c r="M1274" i="4"/>
  <c r="L1493" i="4"/>
  <c r="I1819" i="4" a="1"/>
  <c r="I1819" i="4" s="1"/>
  <c r="J1819" i="4" s="1"/>
  <c r="K1819" i="4" s="1"/>
  <c r="I1915" i="4" a="1"/>
  <c r="I1915" i="4" s="1"/>
  <c r="J1915" i="4" s="1"/>
  <c r="K1915" i="4" s="1"/>
  <c r="L1589" i="4"/>
  <c r="I1726" i="4" a="1"/>
  <c r="I1726" i="4" s="1"/>
  <c r="J1726" i="4" s="1"/>
  <c r="K1726" i="4" s="1"/>
  <c r="L1400" i="4"/>
  <c r="L1026" i="4"/>
  <c r="I1352" i="4" a="1"/>
  <c r="I1352" i="4" s="1"/>
  <c r="J1352" i="4" s="1"/>
  <c r="K1352" i="4" s="1"/>
  <c r="L1506" i="4"/>
  <c r="I1832" i="4" a="1"/>
  <c r="I1832" i="4" s="1"/>
  <c r="J1832" i="4" s="1"/>
  <c r="K1832" i="4" s="1"/>
  <c r="L1095" i="4"/>
  <c r="I1421" i="4" a="1"/>
  <c r="I1421" i="4" s="1"/>
  <c r="J1421" i="4" s="1"/>
  <c r="K1421" i="4" s="1"/>
  <c r="M766" i="4"/>
  <c r="M1296" i="4"/>
  <c r="M928" i="4"/>
  <c r="M957" i="4"/>
  <c r="I1803" i="4" a="1"/>
  <c r="I1803" i="4" s="1"/>
  <c r="J1803" i="4" s="1"/>
  <c r="K1803" i="4" s="1"/>
  <c r="L1477" i="4"/>
  <c r="M829" i="4"/>
  <c r="L1516" i="4"/>
  <c r="I1842" i="4" a="1"/>
  <c r="I1842" i="4" s="1"/>
  <c r="J1842" i="4" s="1"/>
  <c r="K1842" i="4" s="1"/>
  <c r="M1201" i="4"/>
  <c r="I1856" i="4" a="1"/>
  <c r="I1856" i="4" s="1"/>
  <c r="J1856" i="4" s="1"/>
  <c r="K1856" i="4" s="1"/>
  <c r="L1530" i="4"/>
  <c r="L1042" i="4"/>
  <c r="I1368" i="4" a="1"/>
  <c r="I1368" i="4" s="1"/>
  <c r="J1368" i="4" s="1"/>
  <c r="K1368" i="4" s="1"/>
  <c r="M1045" i="4"/>
  <c r="L1494" i="4"/>
  <c r="I1820" i="4" a="1"/>
  <c r="I1820" i="4" s="1"/>
  <c r="J1820" i="4" s="1"/>
  <c r="K1820" i="4" s="1"/>
  <c r="M1091" i="4"/>
  <c r="I1610" i="4" a="1"/>
  <c r="I1610" i="4" s="1"/>
  <c r="J1610" i="4" s="1"/>
  <c r="K1610" i="4" s="1"/>
  <c r="L1284" i="4"/>
  <c r="L1320" i="4"/>
  <c r="I1646" i="4" a="1"/>
  <c r="I1646" i="4" s="1"/>
  <c r="J1646" i="4" s="1"/>
  <c r="K1646" i="4" s="1"/>
  <c r="M793" i="4"/>
  <c r="M757" i="4"/>
  <c r="L1572" i="4"/>
  <c r="I1898" i="4" a="1"/>
  <c r="I1898" i="4" s="1"/>
  <c r="J1898" i="4" s="1"/>
  <c r="K1898" i="4" s="1"/>
  <c r="M710" i="4"/>
  <c r="M984" i="4"/>
  <c r="M858" i="4"/>
  <c r="I1706" i="4" a="1"/>
  <c r="I1706" i="4" s="1"/>
  <c r="J1706" i="4" s="1"/>
  <c r="K1706" i="4" s="1"/>
  <c r="L1380" i="4"/>
  <c r="K1135" i="1"/>
  <c r="M1135" i="1"/>
  <c r="J1299" i="1"/>
  <c r="L1299" i="1"/>
  <c r="I1625" i="1" a="1"/>
  <c r="I1625" i="1" s="1"/>
  <c r="J1131" i="1"/>
  <c r="L1131" i="1"/>
  <c r="I1457" i="1" a="1"/>
  <c r="I1457" i="1" s="1"/>
  <c r="K805" i="1"/>
  <c r="M805" i="1"/>
  <c r="J1378" i="1"/>
  <c r="I1704" i="1" a="1"/>
  <c r="I1704" i="1" s="1"/>
  <c r="L1378" i="1"/>
  <c r="K1052" i="1"/>
  <c r="M1052" i="1"/>
  <c r="L1186" i="1"/>
  <c r="K707" i="1"/>
  <c r="M707" i="1"/>
  <c r="J1186" i="1"/>
  <c r="K1186" i="1" s="1"/>
  <c r="K1462" i="1"/>
  <c r="M1462" i="1"/>
  <c r="J1116" i="1"/>
  <c r="L1116" i="1"/>
  <c r="I1442" i="1" a="1"/>
  <c r="I1442" i="1" s="1"/>
  <c r="M679" i="1"/>
  <c r="J1033" i="1"/>
  <c r="L1033" i="1"/>
  <c r="I1359" i="1" a="1"/>
  <c r="I1359" i="1" s="1"/>
  <c r="K1385" i="1"/>
  <c r="M1385" i="1"/>
  <c r="K721" i="1"/>
  <c r="M721" i="1"/>
  <c r="J1035" i="1"/>
  <c r="I1361" i="1" a="1"/>
  <c r="I1361" i="1" s="1"/>
  <c r="L1035" i="1"/>
  <c r="K1290" i="1"/>
  <c r="M1290" i="1"/>
  <c r="J1020" i="1"/>
  <c r="I1346" i="1" a="1"/>
  <c r="I1346" i="1" s="1"/>
  <c r="L1020" i="1"/>
  <c r="K1438" i="1"/>
  <c r="M1438" i="1"/>
  <c r="K694" i="1"/>
  <c r="M694" i="1"/>
  <c r="J1011" i="1"/>
  <c r="I1337" i="1" a="1"/>
  <c r="I1337" i="1" s="1"/>
  <c r="L1011" i="1"/>
  <c r="K1068" i="1"/>
  <c r="M1068" i="1"/>
  <c r="J1332" i="1"/>
  <c r="I1658" i="1" a="1"/>
  <c r="I1658" i="1" s="1"/>
  <c r="L1332" i="1"/>
  <c r="K685" i="1"/>
  <c r="M685" i="1"/>
  <c r="K1006" i="1"/>
  <c r="M1006" i="1"/>
  <c r="J1203" i="1"/>
  <c r="L1203" i="1"/>
  <c r="I1529" i="1" a="1"/>
  <c r="I1529" i="1" s="1"/>
  <c r="L1201" i="1"/>
  <c r="J1201" i="1"/>
  <c r="I1527" i="1" a="1"/>
  <c r="I1527" i="1" s="1"/>
  <c r="K1229" i="1"/>
  <c r="M1229" i="1"/>
  <c r="K1164" i="1"/>
  <c r="M1164" i="1"/>
  <c r="K877" i="1"/>
  <c r="M877" i="1"/>
  <c r="K875" i="1"/>
  <c r="M875" i="1"/>
  <c r="L1069" i="1"/>
  <c r="I1395" i="1" a="1"/>
  <c r="I1395" i="1" s="1"/>
  <c r="J1069" i="1"/>
  <c r="K791" i="1"/>
  <c r="M791" i="1"/>
  <c r="K743" i="1"/>
  <c r="M743" i="1"/>
  <c r="K1059" i="1"/>
  <c r="M1059" i="1"/>
  <c r="J1047" i="1"/>
  <c r="I1373" i="1" a="1"/>
  <c r="I1373" i="1" s="1"/>
  <c r="L1047" i="1"/>
  <c r="M1141" i="1"/>
  <c r="M1370" i="1"/>
  <c r="M1096" i="1"/>
  <c r="M1180" i="1"/>
  <c r="M1240" i="1"/>
  <c r="M1213" i="1"/>
  <c r="M849" i="1"/>
  <c r="M751" i="1"/>
  <c r="M1227" i="1"/>
  <c r="M996" i="1"/>
  <c r="M1304" i="1"/>
  <c r="M1288" i="1"/>
  <c r="M998" i="1"/>
  <c r="M1253" i="1"/>
  <c r="M1215" i="1"/>
  <c r="M1103" i="1"/>
  <c r="M1191" i="1"/>
  <c r="M1521" i="1"/>
  <c r="M728" i="1"/>
  <c r="J1587" i="1"/>
  <c r="K1587" i="1" s="1"/>
  <c r="L1587" i="1"/>
  <c r="I1913" i="1" a="1"/>
  <c r="I1913" i="1" s="1"/>
  <c r="M1190" i="1"/>
  <c r="M1245" i="1"/>
  <c r="M1268" i="1"/>
  <c r="M1038" i="1"/>
  <c r="M658" i="1"/>
  <c r="M716" i="1"/>
  <c r="M1202" i="1"/>
  <c r="M1207" i="1"/>
  <c r="M1375" i="1"/>
  <c r="M1341" i="1"/>
  <c r="M1261" i="1"/>
  <c r="M1275" i="1"/>
  <c r="M1107" i="1"/>
  <c r="M1022" i="1"/>
  <c r="M1244" i="1"/>
  <c r="M1140" i="1"/>
  <c r="M1034" i="1"/>
  <c r="M1157" i="1"/>
  <c r="M1271" i="1"/>
  <c r="M1353" i="1"/>
  <c r="M1163" i="1"/>
  <c r="M1145" i="1"/>
  <c r="J1257" i="1"/>
  <c r="K1257" i="1" s="1"/>
  <c r="L1257" i="1"/>
  <c r="I1583" i="1" a="1"/>
  <c r="I1583" i="1" s="1"/>
  <c r="J1102" i="1"/>
  <c r="K1102" i="1" s="1"/>
  <c r="L1102" i="1"/>
  <c r="I1428" i="1" a="1"/>
  <c r="I1428" i="1" s="1"/>
  <c r="M991" i="1"/>
  <c r="M1117" i="1"/>
  <c r="M1171" i="1"/>
  <c r="M1044" i="1"/>
  <c r="M1231" i="1"/>
  <c r="M1225" i="1"/>
  <c r="M1138" i="1"/>
  <c r="M1083" i="1"/>
  <c r="M865" i="1"/>
  <c r="M1003" i="1"/>
  <c r="M766" i="1"/>
  <c r="M1237" i="1"/>
  <c r="M1285" i="1"/>
  <c r="M1032" i="1"/>
  <c r="M1448" i="1"/>
  <c r="M1078" i="1"/>
  <c r="M1055" i="1"/>
  <c r="M1263" i="1"/>
  <c r="M1160" i="1"/>
  <c r="M1123" i="1"/>
  <c r="M1045" i="1"/>
  <c r="M1110" i="1"/>
  <c r="M1776" i="1"/>
  <c r="M1198" i="1"/>
  <c r="M1484" i="1"/>
  <c r="M1235" i="1"/>
  <c r="M1099" i="1"/>
  <c r="M1239" i="1"/>
  <c r="M1461" i="1"/>
  <c r="M691" i="1"/>
  <c r="M883" i="1"/>
  <c r="M1183" i="1"/>
  <c r="M1026" i="1"/>
  <c r="M1259" i="1"/>
  <c r="M1503" i="1"/>
  <c r="M1279" i="1"/>
  <c r="J1246" i="1"/>
  <c r="K1246" i="1" s="1"/>
  <c r="L1246" i="1"/>
  <c r="I1572" i="1" a="1"/>
  <c r="I1572" i="1" s="1"/>
  <c r="M1015" i="1"/>
  <c r="M1166" i="1"/>
  <c r="M1046" i="1"/>
  <c r="M1093" i="1"/>
  <c r="M1118" i="1"/>
  <c r="M1223" i="1"/>
  <c r="M1255" i="1"/>
  <c r="M1302" i="1"/>
  <c r="M997" i="1"/>
  <c r="M983" i="1"/>
  <c r="M1091" i="1"/>
  <c r="M920" i="1"/>
  <c r="M1040" i="1"/>
  <c r="M1598" i="1"/>
  <c r="M1097" i="1"/>
  <c r="M1307" i="1"/>
  <c r="J984" i="1"/>
  <c r="K984" i="1" s="1"/>
  <c r="I1310" i="1" a="1"/>
  <c r="I1310" i="1" s="1"/>
  <c r="L984" i="1"/>
  <c r="J1042" i="1"/>
  <c r="K1042" i="1" s="1"/>
  <c r="I1368" i="1" a="1"/>
  <c r="I1368" i="1" s="1"/>
  <c r="L1042" i="1"/>
  <c r="J1489" i="1"/>
  <c r="K1489" i="1" s="1"/>
  <c r="I1815" i="1" a="1"/>
  <c r="I1815" i="1" s="1"/>
  <c r="L1489" i="1"/>
  <c r="J1173" i="1"/>
  <c r="K1173" i="1" s="1"/>
  <c r="L1173" i="1"/>
  <c r="I1499" i="1" a="1"/>
  <c r="I1499" i="1" s="1"/>
  <c r="J1092" i="1"/>
  <c r="K1092" i="1" s="1"/>
  <c r="L1092" i="1"/>
  <c r="I1418" i="1" a="1"/>
  <c r="I1418" i="1" s="1"/>
  <c r="J1017" i="1"/>
  <c r="K1017" i="1" s="1"/>
  <c r="I1343" i="1" a="1"/>
  <c r="I1343" i="1" s="1"/>
  <c r="L1017" i="1"/>
  <c r="J1209" i="1"/>
  <c r="K1209" i="1" s="1"/>
  <c r="L1209" i="1"/>
  <c r="I1535" i="1" a="1"/>
  <c r="I1535" i="1" s="1"/>
  <c r="L1005" i="1"/>
  <c r="I1331" i="1" a="1"/>
  <c r="I1331" i="1" s="1"/>
  <c r="J1005" i="1"/>
  <c r="K1005" i="1" s="1"/>
  <c r="J1605" i="1"/>
  <c r="K1605" i="1" s="1"/>
  <c r="L1605" i="1"/>
  <c r="I1931" i="1" a="1"/>
  <c r="I1931" i="1" s="1"/>
  <c r="J1128" i="1"/>
  <c r="K1128" i="1" s="1"/>
  <c r="L1128" i="1"/>
  <c r="I1454" i="1" a="1"/>
  <c r="I1454" i="1" s="1"/>
  <c r="J1175" i="1"/>
  <c r="K1175" i="1" s="1"/>
  <c r="I1501" i="1" a="1"/>
  <c r="I1501" i="1" s="1"/>
  <c r="L1175" i="1"/>
  <c r="J1077" i="1"/>
  <c r="K1077" i="1" s="1"/>
  <c r="L1077" i="1"/>
  <c r="I1403" i="1" a="1"/>
  <c r="I1403" i="1" s="1"/>
  <c r="J1553" i="1"/>
  <c r="K1553" i="1" s="1"/>
  <c r="I1879" i="1" a="1"/>
  <c r="I1879" i="1" s="1"/>
  <c r="L1553" i="1"/>
  <c r="J1054" i="1"/>
  <c r="K1054" i="1" s="1"/>
  <c r="L1054" i="1"/>
  <c r="I1380" i="1" a="1"/>
  <c r="I1380" i="1" s="1"/>
  <c r="J1557" i="1"/>
  <c r="K1557" i="1" s="1"/>
  <c r="L1557" i="1"/>
  <c r="I1883" i="1" a="1"/>
  <c r="I1883" i="1" s="1"/>
  <c r="J1787" i="1"/>
  <c r="K1787" i="1" s="1"/>
  <c r="L1787" i="1"/>
  <c r="J1417" i="1"/>
  <c r="K1417" i="1" s="1"/>
  <c r="L1417" i="1"/>
  <c r="I1743" i="1" a="1"/>
  <c r="I1743" i="1" s="1"/>
  <c r="J1309" i="1"/>
  <c r="K1309" i="1" s="1"/>
  <c r="L1309" i="1"/>
  <c r="I1635" i="1" a="1"/>
  <c r="I1635" i="1" s="1"/>
  <c r="J1517" i="1"/>
  <c r="K1517" i="1" s="1"/>
  <c r="I1843" i="1" a="1"/>
  <c r="I1843" i="1" s="1"/>
  <c r="L1517" i="1"/>
  <c r="L1464" i="1"/>
  <c r="J1464" i="1"/>
  <c r="K1464" i="1" s="1"/>
  <c r="I1790" i="1" a="1"/>
  <c r="I1790" i="1" s="1"/>
  <c r="J1551" i="1"/>
  <c r="K1551" i="1" s="1"/>
  <c r="I1877" i="1" a="1"/>
  <c r="I1877" i="1" s="1"/>
  <c r="L1551" i="1"/>
  <c r="J1486" i="1"/>
  <c r="K1486" i="1" s="1"/>
  <c r="L1486" i="1"/>
  <c r="I1812" i="1" a="1"/>
  <c r="I1812" i="1" s="1"/>
  <c r="J1449" i="1"/>
  <c r="K1449" i="1" s="1"/>
  <c r="I1775" i="1" a="1"/>
  <c r="I1775" i="1" s="1"/>
  <c r="L1449" i="1"/>
  <c r="J1425" i="1"/>
  <c r="K1425" i="1" s="1"/>
  <c r="L1425" i="1"/>
  <c r="I1751" i="1" a="1"/>
  <c r="I1751" i="1" s="1"/>
  <c r="J1371" i="1"/>
  <c r="K1371" i="1" s="1"/>
  <c r="L1371" i="1"/>
  <c r="I1697" i="1" a="1"/>
  <c r="I1697" i="1" s="1"/>
  <c r="J1509" i="1"/>
  <c r="K1509" i="1" s="1"/>
  <c r="L1509" i="1"/>
  <c r="I1835" i="1" a="1"/>
  <c r="I1835" i="1" s="1"/>
  <c r="J1352" i="1"/>
  <c r="K1352" i="1" s="1"/>
  <c r="L1352" i="1"/>
  <c r="I1678" i="1" a="1"/>
  <c r="I1678" i="1" s="1"/>
  <c r="J1323" i="1"/>
  <c r="K1323" i="1" s="1"/>
  <c r="L1323" i="1"/>
  <c r="I1649" i="1" a="1"/>
  <c r="I1649" i="1" s="1"/>
  <c r="J1366" i="1"/>
  <c r="K1366" i="1" s="1"/>
  <c r="L1366" i="1"/>
  <c r="I1692" i="1" a="1"/>
  <c r="I1692" i="1" s="1"/>
  <c r="J1565" i="1"/>
  <c r="K1565" i="1" s="1"/>
  <c r="I1891" i="1" a="1"/>
  <c r="I1891" i="1" s="1"/>
  <c r="L1565" i="1"/>
  <c r="J1566" i="1"/>
  <c r="K1566" i="1" s="1"/>
  <c r="L1566" i="1"/>
  <c r="I1892" i="1" a="1"/>
  <c r="I1892" i="1" s="1"/>
  <c r="J1422" i="1"/>
  <c r="K1422" i="1" s="1"/>
  <c r="L1422" i="1"/>
  <c r="I1748" i="1" a="1"/>
  <c r="I1748" i="1" s="1"/>
  <c r="J1506" i="1"/>
  <c r="K1506" i="1" s="1"/>
  <c r="L1506" i="1"/>
  <c r="I1832" i="1" a="1"/>
  <c r="I1832" i="1" s="1"/>
  <c r="J1541" i="1"/>
  <c r="K1541" i="1" s="1"/>
  <c r="L1541" i="1"/>
  <c r="I1867" i="1" a="1"/>
  <c r="I1867" i="1" s="1"/>
  <c r="J1594" i="1"/>
  <c r="K1594" i="1" s="1"/>
  <c r="L1594" i="1"/>
  <c r="I1920" i="1" a="1"/>
  <c r="I1920" i="1" s="1"/>
  <c r="J1429" i="1"/>
  <c r="K1429" i="1" s="1"/>
  <c r="I1755" i="1" a="1"/>
  <c r="I1755" i="1" s="1"/>
  <c r="L1429" i="1"/>
  <c r="J1516" i="1"/>
  <c r="K1516" i="1" s="1"/>
  <c r="I1842" i="1" a="1"/>
  <c r="I1842" i="1" s="1"/>
  <c r="L1516" i="1"/>
  <c r="J1533" i="1"/>
  <c r="K1533" i="1" s="1"/>
  <c r="L1533" i="1"/>
  <c r="I1859" i="1" a="1"/>
  <c r="I1859" i="1" s="1"/>
  <c r="J1597" i="1"/>
  <c r="K1597" i="1" s="1"/>
  <c r="L1597" i="1"/>
  <c r="I1923" i="1" a="1"/>
  <c r="I1923" i="1" s="1"/>
  <c r="J1317" i="1"/>
  <c r="K1317" i="1" s="1"/>
  <c r="I1643" i="1" a="1"/>
  <c r="I1643" i="1" s="1"/>
  <c r="L1317" i="1"/>
  <c r="J1483" i="1"/>
  <c r="K1483" i="1" s="1"/>
  <c r="L1483" i="1"/>
  <c r="I1809" i="1" a="1"/>
  <c r="I1809" i="1" s="1"/>
  <c r="J1444" i="1"/>
  <c r="K1444" i="1" s="1"/>
  <c r="L1444" i="1"/>
  <c r="I1770" i="1" a="1"/>
  <c r="I1770" i="1" s="1"/>
  <c r="J1549" i="1"/>
  <c r="K1549" i="1" s="1"/>
  <c r="L1549" i="1"/>
  <c r="I1875" i="1" a="1"/>
  <c r="I1875" i="1" s="1"/>
  <c r="J1628" i="1"/>
  <c r="K1628" i="1" s="1"/>
  <c r="L1628" i="1"/>
  <c r="I1954" i="1" a="1"/>
  <c r="I1954" i="1" s="1"/>
  <c r="J1492" i="1"/>
  <c r="K1492" i="1" s="1"/>
  <c r="L1492" i="1"/>
  <c r="I1818" i="1" a="1"/>
  <c r="I1818" i="1" s="1"/>
  <c r="J1372" i="1"/>
  <c r="K1372" i="1" s="1"/>
  <c r="I1698" i="1" a="1"/>
  <c r="I1698" i="1" s="1"/>
  <c r="L1372" i="1"/>
  <c r="J1419" i="1"/>
  <c r="K1419" i="1" s="1"/>
  <c r="I1745" i="1" a="1"/>
  <c r="I1745" i="1" s="1"/>
  <c r="L1419" i="1"/>
  <c r="L1581" i="1"/>
  <c r="J1581" i="1"/>
  <c r="K1581" i="1" s="1"/>
  <c r="I1907" i="1" a="1"/>
  <c r="I1907" i="1" s="1"/>
  <c r="J1630" i="1"/>
  <c r="K1630" i="1" s="1"/>
  <c r="L1630" i="1"/>
  <c r="I1956" i="1" a="1"/>
  <c r="I1956" i="1" s="1"/>
  <c r="J1324" i="1"/>
  <c r="K1324" i="1" s="1"/>
  <c r="L1324" i="1"/>
  <c r="I1650" i="1" a="1"/>
  <c r="I1650" i="1" s="1"/>
  <c r="J1322" i="1"/>
  <c r="K1322" i="1" s="1"/>
  <c r="L1322" i="1"/>
  <c r="I1648" i="1" a="1"/>
  <c r="I1648" i="1" s="1"/>
  <c r="J1614" i="1"/>
  <c r="K1614" i="1" s="1"/>
  <c r="L1614" i="1"/>
  <c r="I1940" i="1" a="1"/>
  <c r="I1940" i="1" s="1"/>
  <c r="J1579" i="1"/>
  <c r="K1579" i="1" s="1"/>
  <c r="L1579" i="1"/>
  <c r="I1905" i="1" a="1"/>
  <c r="I1905" i="1" s="1"/>
  <c r="J1467" i="1"/>
  <c r="K1467" i="1" s="1"/>
  <c r="I1793" i="1" a="1"/>
  <c r="I1793" i="1" s="1"/>
  <c r="L1467" i="1"/>
  <c r="J1601" i="1"/>
  <c r="K1601" i="1" s="1"/>
  <c r="L1601" i="1"/>
  <c r="I1927" i="1" a="1"/>
  <c r="I1927" i="1" s="1"/>
  <c r="J1348" i="1"/>
  <c r="K1348" i="1" s="1"/>
  <c r="L1348" i="1"/>
  <c r="I1674" i="1" a="1"/>
  <c r="I1674" i="1" s="1"/>
  <c r="J1466" i="1"/>
  <c r="K1466" i="1" s="1"/>
  <c r="L1466" i="1"/>
  <c r="I1792" i="1" a="1"/>
  <c r="I1792" i="1" s="1"/>
  <c r="J1433" i="1"/>
  <c r="K1433" i="1" s="1"/>
  <c r="L1433" i="1"/>
  <c r="I1759" i="1" a="1"/>
  <c r="I1759" i="1" s="1"/>
  <c r="J1570" i="1"/>
  <c r="K1570" i="1" s="1"/>
  <c r="I1896" i="1" a="1"/>
  <c r="I1896" i="1" s="1"/>
  <c r="L1570" i="1"/>
  <c r="J1358" i="1"/>
  <c r="K1358" i="1" s="1"/>
  <c r="L1358" i="1"/>
  <c r="I1684" i="1" a="1"/>
  <c r="I1684" i="1" s="1"/>
  <c r="J1774" i="1"/>
  <c r="K1774" i="1" s="1"/>
  <c r="L1774" i="1"/>
  <c r="J1404" i="1"/>
  <c r="K1404" i="1" s="1"/>
  <c r="L1404" i="1"/>
  <c r="I1730" i="1" a="1"/>
  <c r="I1730" i="1" s="1"/>
  <c r="J1528" i="1"/>
  <c r="K1528" i="1" s="1"/>
  <c r="L1528" i="1"/>
  <c r="I1854" i="1" a="1"/>
  <c r="I1854" i="1" s="1"/>
  <c r="J1611" i="1"/>
  <c r="K1611" i="1" s="1"/>
  <c r="I1937" i="1" a="1"/>
  <c r="I1937" i="1" s="1"/>
  <c r="L1611" i="1"/>
  <c r="J1381" i="1"/>
  <c r="K1381" i="1" s="1"/>
  <c r="I1707" i="1" a="1"/>
  <c r="I1707" i="1" s="1"/>
  <c r="L1381" i="1"/>
  <c r="J1589" i="1"/>
  <c r="K1589" i="1" s="1"/>
  <c r="L1589" i="1"/>
  <c r="I1915" i="1" a="1"/>
  <c r="I1915" i="1" s="1"/>
  <c r="M1654" i="1"/>
  <c r="L1654" i="1"/>
  <c r="M1881" i="1"/>
  <c r="L1881" i="1"/>
  <c r="I1719" i="1" a="1"/>
  <c r="I1719" i="1" s="1"/>
  <c r="J1719" i="1" s="1"/>
  <c r="K1719" i="1" s="1"/>
  <c r="M1393" i="1"/>
  <c r="L1393" i="1"/>
  <c r="M1778" i="1"/>
  <c r="L1778" i="1"/>
  <c r="I1710" i="1" a="1"/>
  <c r="I1710" i="1" s="1"/>
  <c r="J1710" i="1" s="1"/>
  <c r="K1710" i="1" s="1"/>
  <c r="M1384" i="1"/>
  <c r="L1384" i="1"/>
  <c r="I1671" i="1" a="1"/>
  <c r="I1671" i="1" s="1"/>
  <c r="J1671" i="1" s="1"/>
  <c r="K1671" i="1" s="1"/>
  <c r="M1345" i="1"/>
  <c r="L1345" i="1"/>
  <c r="M1623" i="1"/>
  <c r="I1949" i="1" a="1"/>
  <c r="I1949" i="1" s="1"/>
  <c r="J1949" i="1" s="1"/>
  <c r="K1949" i="1" s="1"/>
  <c r="L1623" i="1"/>
  <c r="M1632" i="1"/>
  <c r="I1958" i="1" a="1"/>
  <c r="I1958" i="1" s="1"/>
  <c r="J1958" i="1" s="1"/>
  <c r="K1958" i="1" s="1"/>
  <c r="L1632" i="1"/>
  <c r="I1858" i="1" a="1"/>
  <c r="I1858" i="1" s="1"/>
  <c r="J1858" i="1" s="1"/>
  <c r="K1858" i="1" s="1"/>
  <c r="M1532" i="1"/>
  <c r="L1532" i="1"/>
  <c r="M1718" i="1"/>
  <c r="L1718" i="1"/>
  <c r="M1401" i="1"/>
  <c r="I1727" i="1" a="1"/>
  <c r="I1727" i="1" s="1"/>
  <c r="J1727" i="1" s="1"/>
  <c r="K1727" i="1" s="1"/>
  <c r="L1401" i="1"/>
  <c r="I1688" i="1" a="1"/>
  <c r="I1688" i="1" s="1"/>
  <c r="J1688" i="1" s="1"/>
  <c r="K1688" i="1" s="1"/>
  <c r="M1362" i="1"/>
  <c r="L1362" i="1"/>
  <c r="I1886" i="1" a="1"/>
  <c r="I1886" i="1" s="1"/>
  <c r="J1886" i="1" s="1"/>
  <c r="K1886" i="1" s="1"/>
  <c r="M1560" i="1"/>
  <c r="L1560" i="1"/>
  <c r="I1668" i="1" a="1"/>
  <c r="I1668" i="1" s="1"/>
  <c r="J1668" i="1" s="1"/>
  <c r="K1668" i="1" s="1"/>
  <c r="M1342" i="1"/>
  <c r="L1342" i="1"/>
  <c r="M1655" i="1"/>
  <c r="L1655" i="1"/>
  <c r="M1807" i="1"/>
  <c r="L1807" i="1"/>
  <c r="I1758" i="1" a="1"/>
  <c r="I1758" i="1" s="1"/>
  <c r="J1758" i="1" s="1"/>
  <c r="K1758" i="1" s="1"/>
  <c r="M1432" i="1"/>
  <c r="L1432" i="1"/>
  <c r="M1588" i="1"/>
  <c r="I1914" i="1" a="1"/>
  <c r="I1914" i="1" s="1"/>
  <c r="J1914" i="1" s="1"/>
  <c r="K1914" i="1" s="1"/>
  <c r="L1588" i="1"/>
  <c r="I1644" i="1" a="1"/>
  <c r="I1644" i="1" s="1"/>
  <c r="J1644" i="1" s="1"/>
  <c r="K1644" i="1" s="1"/>
  <c r="M1318" i="1"/>
  <c r="L1318" i="1"/>
  <c r="I1709" i="1" a="1"/>
  <c r="I1709" i="1" s="1"/>
  <c r="J1709" i="1" s="1"/>
  <c r="K1709" i="1" s="1"/>
  <c r="M1383" i="1"/>
  <c r="L1383" i="1"/>
  <c r="M1941" i="1"/>
  <c r="L1941" i="1"/>
  <c r="M1823" i="1"/>
  <c r="L1823" i="1"/>
  <c r="M1738" i="1"/>
  <c r="L1738" i="1"/>
  <c r="M1816" i="1"/>
  <c r="L1816" i="1"/>
  <c r="I1819" i="1" a="1"/>
  <c r="I1819" i="1" s="1"/>
  <c r="J1819" i="1" s="1"/>
  <c r="K1819" i="1" s="1"/>
  <c r="M1493" i="1"/>
  <c r="L1493" i="1"/>
  <c r="M1882" i="1"/>
  <c r="L1882" i="1"/>
  <c r="M1508" i="1"/>
  <c r="I1834" i="1" a="1"/>
  <c r="I1834" i="1" s="1"/>
  <c r="J1834" i="1" s="1"/>
  <c r="K1834" i="1" s="1"/>
  <c r="L1508" i="1"/>
  <c r="M1578" i="1"/>
  <c r="I1904" i="1" a="1"/>
  <c r="I1904" i="1" s="1"/>
  <c r="J1904" i="1" s="1"/>
  <c r="K1904" i="1" s="1"/>
  <c r="L1578" i="1"/>
  <c r="M1491" i="1"/>
  <c r="I1817" i="1" a="1"/>
  <c r="I1817" i="1" s="1"/>
  <c r="J1817" i="1" s="1"/>
  <c r="K1817" i="1" s="1"/>
  <c r="L1491" i="1"/>
  <c r="M1351" i="1"/>
  <c r="I1677" i="1" a="1"/>
  <c r="I1677" i="1" s="1"/>
  <c r="J1677" i="1" s="1"/>
  <c r="K1677" i="1" s="1"/>
  <c r="L1351" i="1"/>
  <c r="M1757" i="1"/>
  <c r="L1757" i="1"/>
  <c r="I1902" i="1" a="1"/>
  <c r="I1902" i="1" s="1"/>
  <c r="J1902" i="1" s="1"/>
  <c r="K1902" i="1" s="1"/>
  <c r="M1576" i="1"/>
  <c r="L1576" i="1"/>
  <c r="L1458" i="1"/>
  <c r="M1458" i="1"/>
  <c r="I1784" i="1" a="1"/>
  <c r="I1784" i="1" s="1"/>
  <c r="J1784" i="1" s="1"/>
  <c r="K1784" i="1" s="1"/>
  <c r="L1736" i="1"/>
  <c r="M1736" i="1"/>
  <c r="I1928" i="1" a="1"/>
  <c r="I1928" i="1" s="1"/>
  <c r="J1928" i="1" s="1"/>
  <c r="K1928" i="1" s="1"/>
  <c r="M1602" i="1"/>
  <c r="L1602" i="1"/>
  <c r="I1946" i="1" a="1"/>
  <c r="I1946" i="1" s="1"/>
  <c r="J1946" i="1" s="1"/>
  <c r="K1946" i="1" s="1"/>
  <c r="M1620" i="1"/>
  <c r="L1620" i="1"/>
  <c r="I1771" i="1" a="1"/>
  <c r="I1771" i="1" s="1"/>
  <c r="J1771" i="1" s="1"/>
  <c r="K1771" i="1" s="1"/>
  <c r="M1445" i="1"/>
  <c r="L1445" i="1"/>
  <c r="M1916" i="1"/>
  <c r="L1916" i="1"/>
  <c r="I1673" i="1" a="1"/>
  <c r="I1673" i="1" s="1"/>
  <c r="J1673" i="1" s="1"/>
  <c r="K1673" i="1" s="1"/>
  <c r="M1347" i="1"/>
  <c r="L1347" i="1"/>
  <c r="M1642" i="1"/>
  <c r="L1642" i="1"/>
  <c r="I1932" i="1" a="1"/>
  <c r="I1932" i="1" s="1"/>
  <c r="J1932" i="1" s="1"/>
  <c r="K1932" i="1" s="1"/>
  <c r="M1606" i="1"/>
  <c r="L1606" i="1"/>
  <c r="M1547" i="1"/>
  <c r="I1873" i="1" a="1"/>
  <c r="I1873" i="1" s="1"/>
  <c r="J1873" i="1" s="1"/>
  <c r="K1873" i="1" s="1"/>
  <c r="L1547" i="1"/>
  <c r="M1531" i="1"/>
  <c r="I1857" i="1" a="1"/>
  <c r="I1857" i="1" s="1"/>
  <c r="J1857" i="1" s="1"/>
  <c r="K1857" i="1" s="1"/>
  <c r="L1531" i="1"/>
  <c r="M1822" i="1"/>
  <c r="L1822" i="1"/>
  <c r="M1833" i="1"/>
  <c r="L1833" i="1"/>
  <c r="M1939" i="1"/>
  <c r="L1939" i="1"/>
  <c r="M1749" i="1"/>
  <c r="L1749" i="1"/>
  <c r="M1488" i="1"/>
  <c r="I1814" i="1" a="1"/>
  <c r="I1814" i="1" s="1"/>
  <c r="J1814" i="1" s="1"/>
  <c r="K1814" i="1" s="1"/>
  <c r="L1488" i="1"/>
  <c r="I1845" i="1" a="1"/>
  <c r="I1845" i="1" s="1"/>
  <c r="J1845" i="1" s="1"/>
  <c r="K1845" i="1" s="1"/>
  <c r="M1519" i="1"/>
  <c r="L1519" i="1"/>
  <c r="M1660" i="1"/>
  <c r="L1660" i="1"/>
  <c r="I1638" i="1" a="1"/>
  <c r="I1638" i="1" s="1"/>
  <c r="J1638" i="1" s="1"/>
  <c r="K1638" i="1" s="1"/>
  <c r="M1312" i="1"/>
  <c r="L1312" i="1"/>
  <c r="I1767" i="1" a="1"/>
  <c r="I1767" i="1" s="1"/>
  <c r="J1767" i="1" s="1"/>
  <c r="K1767" i="1" s="1"/>
  <c r="M1441" i="1"/>
  <c r="L1441" i="1"/>
  <c r="M1333" i="1"/>
  <c r="I1659" i="1" a="1"/>
  <c r="I1659" i="1" s="1"/>
  <c r="J1659" i="1" s="1"/>
  <c r="K1659" i="1" s="1"/>
  <c r="L1333" i="1"/>
  <c r="M1558" i="1"/>
  <c r="I1884" i="1" a="1"/>
  <c r="I1884" i="1" s="1"/>
  <c r="J1884" i="1" s="1"/>
  <c r="K1884" i="1" s="1"/>
  <c r="L1558" i="1"/>
  <c r="L1357" i="1"/>
  <c r="M1357" i="1"/>
  <c r="I1683" i="1" a="1"/>
  <c r="I1683" i="1" s="1"/>
  <c r="J1683" i="1" s="1"/>
  <c r="K1683" i="1" s="1"/>
  <c r="I1791" i="1" a="1"/>
  <c r="I1791" i="1" s="1"/>
  <c r="J1791" i="1" s="1"/>
  <c r="K1791" i="1" s="1"/>
  <c r="M1465" i="1"/>
  <c r="L1465" i="1"/>
  <c r="I1801" i="1" a="1"/>
  <c r="I1801" i="1" s="1"/>
  <c r="J1801" i="1" s="1"/>
  <c r="K1801" i="1" s="1"/>
  <c r="M1475" i="1"/>
  <c r="L1475" i="1"/>
  <c r="M1903" i="1"/>
  <c r="L1903" i="1"/>
  <c r="I1741" i="1" a="1"/>
  <c r="I1741" i="1" s="1"/>
  <c r="J1741" i="1" s="1"/>
  <c r="K1741" i="1" s="1"/>
  <c r="M1415" i="1"/>
  <c r="L1415" i="1"/>
  <c r="M1752" i="1"/>
  <c r="L1752" i="1"/>
  <c r="I1885" i="1" a="1"/>
  <c r="I1885" i="1" s="1"/>
  <c r="J1885" i="1" s="1"/>
  <c r="K1885" i="1" s="1"/>
  <c r="M1559" i="1"/>
  <c r="L1559" i="1"/>
  <c r="I1662" i="1" a="1"/>
  <c r="I1662" i="1" s="1"/>
  <c r="J1662" i="1" s="1"/>
  <c r="K1662" i="1" s="1"/>
  <c r="M1336" i="1"/>
  <c r="L1336" i="1"/>
  <c r="I1661" i="1" a="1"/>
  <c r="I1661" i="1" s="1"/>
  <c r="J1661" i="1" s="1"/>
  <c r="K1661" i="1" s="1"/>
  <c r="M1335" i="1"/>
  <c r="L1335" i="1"/>
  <c r="M1584" i="1"/>
  <c r="I1910" i="1" a="1"/>
  <c r="I1910" i="1" s="1"/>
  <c r="J1910" i="1" s="1"/>
  <c r="K1910" i="1" s="1"/>
  <c r="L1584" i="1"/>
  <c r="M1901" i="1"/>
  <c r="L1901" i="1"/>
  <c r="I1682" i="1" a="1"/>
  <c r="I1682" i="1" s="1"/>
  <c r="J1682" i="1" s="1"/>
  <c r="K1682" i="1" s="1"/>
  <c r="M1356" i="1"/>
  <c r="L1356" i="1"/>
  <c r="M1841" i="1"/>
  <c r="L1841" i="1"/>
  <c r="M1838" i="1"/>
  <c r="L1838" i="1"/>
  <c r="M1447" i="1"/>
  <c r="I1773" i="1" a="1"/>
  <c r="I1773" i="1" s="1"/>
  <c r="J1773" i="1" s="1"/>
  <c r="K1773" i="1" s="1"/>
  <c r="L1447" i="1"/>
  <c r="M1459" i="1"/>
  <c r="I1785" i="1" a="1"/>
  <c r="I1785" i="1" s="1"/>
  <c r="J1785" i="1" s="1"/>
  <c r="K1785" i="1" s="1"/>
  <c r="L1459" i="1"/>
  <c r="M1800" i="1"/>
  <c r="L1800" i="1"/>
  <c r="M1799" i="1"/>
  <c r="L1799" i="1"/>
  <c r="M1804" i="1"/>
  <c r="L1804" i="1"/>
  <c r="I1753" i="1" a="1"/>
  <c r="I1753" i="1" s="1"/>
  <c r="J1753" i="1" s="1"/>
  <c r="K1753" i="1" s="1"/>
  <c r="M1427" i="1"/>
  <c r="L1427" i="1"/>
  <c r="M1860" i="1"/>
  <c r="L1860" i="1"/>
  <c r="M1639" i="1"/>
  <c r="L1639" i="1"/>
  <c r="M1664" i="1"/>
  <c r="L1664" i="1"/>
  <c r="M1703" i="1"/>
  <c r="L1703" i="1"/>
  <c r="M1451" i="1"/>
  <c r="I1777" i="1" a="1"/>
  <c r="I1777" i="1" s="1"/>
  <c r="J1777" i="1" s="1"/>
  <c r="K1777" i="1" s="1"/>
  <c r="L1451" i="1"/>
  <c r="M1930" i="1"/>
  <c r="L1930" i="1"/>
  <c r="M1945" i="1"/>
  <c r="L1945" i="1"/>
  <c r="I1781" i="1" a="1"/>
  <c r="I1781" i="1" s="1"/>
  <c r="J1781" i="1" s="1"/>
  <c r="K1781" i="1" s="1"/>
  <c r="M1455" i="1"/>
  <c r="L1455" i="1"/>
  <c r="M1830" i="1"/>
  <c r="L1830" i="1"/>
  <c r="M1887" i="1"/>
  <c r="L1887" i="1"/>
  <c r="M1416" i="1"/>
  <c r="I1742" i="1" a="1"/>
  <c r="I1742" i="1" s="1"/>
  <c r="J1742" i="1" s="1"/>
  <c r="K1742" i="1" s="1"/>
  <c r="L1416" i="1"/>
  <c r="L1925" i="1"/>
  <c r="M1925" i="1"/>
  <c r="M1942" i="1"/>
  <c r="L1942" i="1"/>
  <c r="I1665" i="1" a="1"/>
  <c r="I1665" i="1" s="1"/>
  <c r="J1665" i="1" s="1"/>
  <c r="K1665" i="1" s="1"/>
  <c r="M1339" i="1"/>
  <c r="L1339" i="1"/>
  <c r="M1518" i="1"/>
  <c r="I1844" i="1" a="1"/>
  <c r="I1844" i="1" s="1"/>
  <c r="J1844" i="1" s="1"/>
  <c r="K1844" i="1" s="1"/>
  <c r="L1518" i="1"/>
  <c r="I1734" i="1" a="1"/>
  <c r="I1734" i="1" s="1"/>
  <c r="J1734" i="1" s="1"/>
  <c r="K1734" i="1" s="1"/>
  <c r="M1408" i="1"/>
  <c r="L1408" i="1"/>
  <c r="M1569" i="1"/>
  <c r="I1895" i="1" a="1"/>
  <c r="I1895" i="1" s="1"/>
  <c r="J1895" i="1" s="1"/>
  <c r="K1895" i="1" s="1"/>
  <c r="L1569" i="1"/>
  <c r="M1612" i="1"/>
  <c r="I1938" i="1" a="1"/>
  <c r="I1938" i="1" s="1"/>
  <c r="J1938" i="1" s="1"/>
  <c r="K1938" i="1" s="1"/>
  <c r="L1612" i="1"/>
  <c r="M1797" i="1"/>
  <c r="L1797" i="1"/>
  <c r="I1894" i="1" a="1"/>
  <c r="I1894" i="1" s="1"/>
  <c r="J1894" i="1" s="1"/>
  <c r="K1894" i="1" s="1"/>
  <c r="M1568" i="1"/>
  <c r="L1568" i="1"/>
  <c r="I1691" i="1" a="1"/>
  <c r="I1691" i="1" s="1"/>
  <c r="J1691" i="1" s="1"/>
  <c r="K1691" i="1" s="1"/>
  <c r="M1365" i="1"/>
  <c r="L1365" i="1"/>
  <c r="M1477" i="1"/>
  <c r="I1803" i="1" a="1"/>
  <c r="I1803" i="1" s="1"/>
  <c r="J1803" i="1" s="1"/>
  <c r="K1803" i="1" s="1"/>
  <c r="L1477" i="1"/>
  <c r="M1763" i="1"/>
  <c r="L1763" i="1"/>
  <c r="M1739" i="1"/>
  <c r="L1739" i="1"/>
  <c r="M1856" i="1"/>
  <c r="L1856" i="1"/>
  <c r="I1733" i="1" a="1"/>
  <c r="I1733" i="1" s="1"/>
  <c r="J1733" i="1" s="1"/>
  <c r="K1733" i="1" s="1"/>
  <c r="M1407" i="1"/>
  <c r="L1407" i="1"/>
  <c r="I1722" i="1" a="1"/>
  <c r="I1722" i="1" s="1"/>
  <c r="J1722" i="1" s="1"/>
  <c r="K1722" i="1" s="1"/>
  <c r="M1396" i="1"/>
  <c r="L1396" i="1"/>
  <c r="I1828" i="1" a="1"/>
  <c r="I1828" i="1" s="1"/>
  <c r="J1828" i="1" s="1"/>
  <c r="K1828" i="1" s="1"/>
  <c r="M1502" i="1"/>
  <c r="L1502" i="1"/>
  <c r="I1848" i="1" a="1"/>
  <c r="I1848" i="1" s="1"/>
  <c r="J1848" i="1" s="1"/>
  <c r="K1848" i="1" s="1"/>
  <c r="M1522" i="1"/>
  <c r="L1522" i="1"/>
  <c r="L1732" i="1"/>
  <c r="M1732" i="1"/>
  <c r="I1852" i="1" a="1"/>
  <c r="I1852" i="1" s="1"/>
  <c r="J1852" i="1" s="1"/>
  <c r="K1852" i="1" s="1"/>
  <c r="M1526" i="1"/>
  <c r="L1526" i="1"/>
  <c r="M1786" i="1"/>
  <c r="L1786" i="1"/>
  <c r="I1820" i="1" a="1"/>
  <c r="I1820" i="1" s="1"/>
  <c r="J1820" i="1" s="1"/>
  <c r="K1820" i="1" s="1"/>
  <c r="M1494" i="1"/>
  <c r="L1494" i="1"/>
  <c r="M1479" i="1"/>
  <c r="I1805" i="1" a="1"/>
  <c r="I1805" i="1" s="1"/>
  <c r="J1805" i="1" s="1"/>
  <c r="K1805" i="1" s="1"/>
  <c r="L1479" i="1"/>
  <c r="I1926" i="1" a="1"/>
  <c r="I1926" i="1" s="1"/>
  <c r="J1926" i="1" s="1"/>
  <c r="K1926" i="1" s="1"/>
  <c r="M1600" i="1"/>
  <c r="L1600" i="1"/>
  <c r="I1640" i="1" a="1"/>
  <c r="I1640" i="1" s="1"/>
  <c r="J1640" i="1" s="1"/>
  <c r="K1640" i="1" s="1"/>
  <c r="M1314" i="1"/>
  <c r="L1314" i="1"/>
  <c r="I1943" i="1" a="1"/>
  <c r="I1943" i="1" s="1"/>
  <c r="J1943" i="1" s="1"/>
  <c r="K1943" i="1" s="1"/>
  <c r="M1617" i="1"/>
  <c r="L1617" i="1"/>
  <c r="M1866" i="1"/>
  <c r="L1866" i="1"/>
  <c r="M1756" i="1"/>
  <c r="L1756" i="1"/>
  <c r="I1765" i="1" a="1"/>
  <c r="I1765" i="1" s="1"/>
  <c r="J1765" i="1" s="1"/>
  <c r="K1765" i="1" s="1"/>
  <c r="M1439" i="1"/>
  <c r="L1439" i="1"/>
  <c r="I1645" i="1" a="1"/>
  <c r="I1645" i="1" s="1"/>
  <c r="J1645" i="1" s="1"/>
  <c r="K1645" i="1" s="1"/>
  <c r="M1319" i="1"/>
  <c r="L1319" i="1"/>
  <c r="M1693" i="1"/>
  <c r="L1693" i="1"/>
  <c r="I1826" i="1" a="1"/>
  <c r="I1826" i="1" s="1"/>
  <c r="J1826" i="1" s="1"/>
  <c r="K1826" i="1" s="1"/>
  <c r="M1500" i="1"/>
  <c r="L1500" i="1"/>
  <c r="I1647" i="1" a="1"/>
  <c r="I1647" i="1" s="1"/>
  <c r="J1647" i="1" s="1"/>
  <c r="K1647" i="1" s="1"/>
  <c r="M1321" i="1"/>
  <c r="L1321" i="1"/>
  <c r="M1586" i="1"/>
  <c r="I1912" i="1" a="1"/>
  <c r="I1912" i="1" s="1"/>
  <c r="J1912" i="1" s="1"/>
  <c r="K1912" i="1" s="1"/>
  <c r="L1586" i="1"/>
  <c r="M1536" i="1"/>
  <c r="I1862" i="1" a="1"/>
  <c r="I1862" i="1" s="1"/>
  <c r="J1862" i="1" s="1"/>
  <c r="K1862" i="1" s="1"/>
  <c r="L1536" i="1"/>
  <c r="I1878" i="1" a="1"/>
  <c r="I1878" i="1" s="1"/>
  <c r="J1878" i="1" s="1"/>
  <c r="K1878" i="1" s="1"/>
  <c r="M1552" i="1"/>
  <c r="L1552" i="1"/>
  <c r="I1681" i="1" a="1"/>
  <c r="I1681" i="1" s="1"/>
  <c r="J1681" i="1" s="1"/>
  <c r="K1681" i="1" s="1"/>
  <c r="M1355" i="1"/>
  <c r="L1355" i="1"/>
  <c r="M1550" i="1"/>
  <c r="I1876" i="1" a="1"/>
  <c r="I1876" i="1" s="1"/>
  <c r="J1876" i="1" s="1"/>
  <c r="K1876" i="1" s="1"/>
  <c r="L1550" i="1"/>
  <c r="M1456" i="1"/>
  <c r="I1782" i="1" a="1"/>
  <c r="I1782" i="1" s="1"/>
  <c r="J1782" i="1" s="1"/>
  <c r="K1782" i="1" s="1"/>
  <c r="L1456" i="1"/>
  <c r="I1789" i="1" a="1"/>
  <c r="I1789" i="1" s="1"/>
  <c r="J1789" i="1" s="1"/>
  <c r="K1789" i="1" s="1"/>
  <c r="M1463" i="1"/>
  <c r="L1463" i="1"/>
  <c r="M1762" i="1"/>
  <c r="L1762" i="1"/>
  <c r="M1330" i="1"/>
  <c r="I1656" i="1" a="1"/>
  <c r="I1656" i="1" s="1"/>
  <c r="J1656" i="1" s="1"/>
  <c r="K1656" i="1" s="1"/>
  <c r="L1330" i="1"/>
  <c r="M1889" i="1"/>
  <c r="L1889" i="1"/>
  <c r="M1737" i="1"/>
  <c r="L1737" i="1"/>
  <c r="I1747" i="1" a="1"/>
  <c r="I1747" i="1" s="1"/>
  <c r="J1747" i="1" s="1"/>
  <c r="K1747" i="1" s="1"/>
  <c r="M1421" i="1"/>
  <c r="L1421" i="1"/>
  <c r="M1769" i="1"/>
  <c r="L1769" i="1"/>
  <c r="I1746" i="1" a="1"/>
  <c r="I1746" i="1" s="1"/>
  <c r="J1746" i="1" s="1"/>
  <c r="K1746" i="1" s="1"/>
  <c r="M1420" i="1"/>
  <c r="L1420" i="1"/>
  <c r="I1922" i="1" a="1"/>
  <c r="I1922" i="1" s="1"/>
  <c r="J1922" i="1" s="1"/>
  <c r="K1922" i="1" s="1"/>
  <c r="M1596" i="1"/>
  <c r="L1596" i="1"/>
  <c r="I1871" i="1" a="1"/>
  <c r="I1871" i="1" s="1"/>
  <c r="J1871" i="1" s="1"/>
  <c r="K1871" i="1" s="1"/>
  <c r="M1545" i="1"/>
  <c r="L1545" i="1"/>
  <c r="M1498" i="1"/>
  <c r="I1824" i="1" a="1"/>
  <c r="I1824" i="1" s="1"/>
  <c r="J1824" i="1" s="1"/>
  <c r="K1824" i="1" s="1"/>
  <c r="L1498" i="1"/>
  <c r="M1831" i="1"/>
  <c r="L1831" i="1"/>
  <c r="M1446" i="1"/>
  <c r="I1772" i="1" a="1"/>
  <c r="I1772" i="1" s="1"/>
  <c r="J1772" i="1" s="1"/>
  <c r="K1772" i="1" s="1"/>
  <c r="L1446" i="1"/>
  <c r="M1908" i="1"/>
  <c r="L1908" i="1"/>
  <c r="M1850" i="1"/>
  <c r="L1850" i="1"/>
  <c r="I1794" i="1" a="1"/>
  <c r="I1794" i="1" s="1"/>
  <c r="J1794" i="1" s="1"/>
  <c r="K1794" i="1" s="1"/>
  <c r="M1468" i="1"/>
  <c r="L1468" i="1"/>
  <c r="M1750" i="1"/>
  <c r="L1750" i="1"/>
  <c r="M1511" i="1"/>
  <c r="I1837" i="1" a="1"/>
  <c r="I1837" i="1" s="1"/>
  <c r="J1837" i="1" s="1"/>
  <c r="K1837" i="1" s="1"/>
  <c r="L1511" i="1"/>
  <c r="I1725" i="1" a="1"/>
  <c r="I1725" i="1" s="1"/>
  <c r="J1725" i="1" s="1"/>
  <c r="K1725" i="1" s="1"/>
  <c r="M1399" i="1"/>
  <c r="L1399" i="1"/>
  <c r="M1872" i="1"/>
  <c r="L1872" i="1"/>
  <c r="I1766" i="1" a="1"/>
  <c r="I1766" i="1" s="1"/>
  <c r="J1766" i="1" s="1"/>
  <c r="K1766" i="1" s="1"/>
  <c r="M1440" i="1"/>
  <c r="L1440" i="1"/>
  <c r="M1906" i="1"/>
  <c r="L1906" i="1"/>
  <c r="M1621" i="1"/>
  <c r="I1947" i="1" a="1"/>
  <c r="I1947" i="1" s="1"/>
  <c r="J1947" i="1" s="1"/>
  <c r="K1947" i="1" s="1"/>
  <c r="L1621" i="1"/>
  <c r="M1482" i="1"/>
  <c r="I1808" i="1" a="1"/>
  <c r="I1808" i="1" s="1"/>
  <c r="J1808" i="1" s="1"/>
  <c r="K1808" i="1" s="1"/>
  <c r="L1482" i="1"/>
  <c r="M1680" i="1"/>
  <c r="L1680" i="1"/>
  <c r="M1690" i="1"/>
  <c r="L1690" i="1"/>
  <c r="M1959" i="1"/>
  <c r="L1959" i="1"/>
  <c r="M1716" i="1"/>
  <c r="L1716" i="1"/>
  <c r="M1542" i="1"/>
  <c r="I1868" i="1" a="1"/>
  <c r="I1868" i="1" s="1"/>
  <c r="J1868" i="1" s="1"/>
  <c r="K1868" i="1" s="1"/>
  <c r="L1542" i="1"/>
  <c r="M1702" i="1"/>
  <c r="L1702" i="1"/>
  <c r="M1666" i="1"/>
  <c r="L1666" i="1"/>
  <c r="M1911" i="1"/>
  <c r="L1911" i="1"/>
  <c r="I1813" i="1" a="1"/>
  <c r="I1813" i="1" s="1"/>
  <c r="J1813" i="1" s="1"/>
  <c r="K1813" i="1" s="1"/>
  <c r="M1487" i="1"/>
  <c r="L1487" i="1"/>
  <c r="I1708" i="1" a="1"/>
  <c r="I1708" i="1" s="1"/>
  <c r="J1708" i="1" s="1"/>
  <c r="K1708" i="1" s="1"/>
  <c r="H21" i="2" s="1" a="1"/>
  <c r="H21" i="2" s="1"/>
  <c r="I21" i="2" s="1"/>
  <c r="M1382" i="1"/>
  <c r="L1382" i="1"/>
  <c r="I1717" i="1" a="1"/>
  <c r="I1717" i="1" s="1"/>
  <c r="J1717" i="1" s="1"/>
  <c r="K1717" i="1" s="1"/>
  <c r="M1391" i="1"/>
  <c r="L1391" i="1"/>
  <c r="M1537" i="1"/>
  <c r="I1863" i="1" a="1"/>
  <c r="I1863" i="1" s="1"/>
  <c r="J1863" i="1" s="1"/>
  <c r="K1863" i="1" s="1"/>
  <c r="L1537" i="1"/>
  <c r="I1955" i="1" a="1"/>
  <c r="I1955" i="1" s="1"/>
  <c r="J1955" i="1" s="1"/>
  <c r="K1955" i="1" s="1"/>
  <c r="M1629" i="1"/>
  <c r="L1629" i="1"/>
  <c r="I1652" i="1" a="1"/>
  <c r="I1652" i="1" s="1"/>
  <c r="J1652" i="1" s="1"/>
  <c r="K1652" i="1" s="1"/>
  <c r="M1326" i="1"/>
  <c r="L1326" i="1"/>
  <c r="I1670" i="1" a="1"/>
  <c r="I1670" i="1" s="1"/>
  <c r="J1670" i="1" s="1"/>
  <c r="K1670" i="1" s="1"/>
  <c r="M1344" i="1"/>
  <c r="L1344" i="1"/>
  <c r="M1865" i="1"/>
  <c r="L1865" i="1"/>
  <c r="I1695" i="1" a="1"/>
  <c r="I1695" i="1" s="1"/>
  <c r="J1695" i="1" s="1"/>
  <c r="K1695" i="1" s="1"/>
  <c r="M1369" i="1"/>
  <c r="L1369" i="1"/>
  <c r="I1779" i="1" a="1"/>
  <c r="I1779" i="1" s="1"/>
  <c r="J1779" i="1" s="1"/>
  <c r="K1779" i="1" s="1"/>
  <c r="M1453" i="1"/>
  <c r="L1453" i="1"/>
  <c r="L1469" i="1"/>
  <c r="M1469" i="1"/>
  <c r="I1795" i="1" a="1"/>
  <c r="I1795" i="1" s="1"/>
  <c r="J1795" i="1" s="1"/>
  <c r="K1795" i="1" s="1"/>
  <c r="M1957" i="1"/>
  <c r="L1957" i="1"/>
  <c r="M1953" i="1"/>
  <c r="L1953" i="1"/>
  <c r="M1562" i="1"/>
  <c r="L1562" i="1"/>
  <c r="I1888" i="1" a="1"/>
  <c r="I1888" i="1" s="1"/>
  <c r="J1888" i="1" s="1"/>
  <c r="K1888" i="1" s="1"/>
  <c r="I1929" i="1" a="1"/>
  <c r="I1929" i="1" s="1"/>
  <c r="J1929" i="1" s="1"/>
  <c r="K1929" i="1" s="1"/>
  <c r="M1603" i="1"/>
  <c r="L1603" i="1"/>
  <c r="M1675" i="1"/>
  <c r="L1675" i="1"/>
  <c r="M1798" i="1"/>
  <c r="L1798" i="1"/>
  <c r="M1870" i="1"/>
  <c r="L1870" i="1"/>
  <c r="I1840" i="1" a="1"/>
  <c r="I1840" i="1" s="1"/>
  <c r="J1840" i="1" s="1"/>
  <c r="K1840" i="1" s="1"/>
  <c r="M1514" i="1"/>
  <c r="L1514" i="1"/>
  <c r="M1637" i="1"/>
  <c r="L1637" i="1"/>
  <c r="M1622" i="1"/>
  <c r="L1622" i="1"/>
  <c r="I1948" i="1" a="1"/>
  <c r="I1948" i="1" s="1"/>
  <c r="J1948" i="1" s="1"/>
  <c r="K1948" i="1" s="1"/>
  <c r="I1806" i="1" a="1"/>
  <c r="I1806" i="1" s="1"/>
  <c r="J1806" i="1" s="1"/>
  <c r="K1806" i="1" s="1"/>
  <c r="M1480" i="1"/>
  <c r="L1480" i="1"/>
  <c r="I1641" i="1" a="1"/>
  <c r="I1641" i="1" s="1"/>
  <c r="J1641" i="1" s="1"/>
  <c r="K1641" i="1" s="1"/>
  <c r="M1315" i="1"/>
  <c r="L1315" i="1"/>
  <c r="I1715" i="1" a="1"/>
  <c r="I1715" i="1" s="1"/>
  <c r="J1715" i="1" s="1"/>
  <c r="K1715" i="1" s="1"/>
  <c r="M1389" i="1"/>
  <c r="L1389" i="1"/>
  <c r="M1849" i="1"/>
  <c r="L1849" i="1"/>
  <c r="I1724" i="1" a="1"/>
  <c r="I1724" i="1" s="1"/>
  <c r="J1724" i="1" s="1"/>
  <c r="K1724" i="1" s="1"/>
  <c r="M1398" i="1"/>
  <c r="L1398" i="1"/>
  <c r="M1686" i="1"/>
  <c r="L1686" i="1"/>
  <c r="M1626" i="1"/>
  <c r="I1952" i="1" a="1"/>
  <c r="I1952" i="1" s="1"/>
  <c r="J1952" i="1" s="1"/>
  <c r="K1952" i="1" s="1"/>
  <c r="L1626" i="1"/>
  <c r="M1653" i="1"/>
  <c r="L1653" i="1"/>
  <c r="M1607" i="1"/>
  <c r="I1933" i="1" a="1"/>
  <c r="I1933" i="1" s="1"/>
  <c r="J1933" i="1" s="1"/>
  <c r="K1933" i="1" s="1"/>
  <c r="L1607" i="1"/>
  <c r="I1760" i="1" a="1"/>
  <c r="I1760" i="1" s="1"/>
  <c r="J1760" i="1" s="1"/>
  <c r="K1760" i="1" s="1"/>
  <c r="M1434" i="1"/>
  <c r="L1434" i="1"/>
  <c r="M1573" i="1"/>
  <c r="I1899" i="1" a="1"/>
  <c r="I1899" i="1" s="1"/>
  <c r="J1899" i="1" s="1"/>
  <c r="K1899" i="1" s="1"/>
  <c r="L1573" i="1"/>
  <c r="M1851" i="1"/>
  <c r="L1851" i="1"/>
  <c r="I1836" i="1" a="1"/>
  <c r="I1836" i="1" s="1"/>
  <c r="J1836" i="1" s="1"/>
  <c r="K1836" i="1" s="1"/>
  <c r="M1510" i="1"/>
  <c r="L1510" i="1"/>
  <c r="I1934" i="1" a="1"/>
  <c r="I1934" i="1" s="1"/>
  <c r="J1934" i="1" s="1"/>
  <c r="K1934" i="1" s="1"/>
  <c r="M1608" i="1"/>
  <c r="L1608" i="1"/>
  <c r="M1470" i="1"/>
  <c r="I1796" i="1" a="1"/>
  <c r="I1796" i="1" s="1"/>
  <c r="J1796" i="1" s="1"/>
  <c r="K1796" i="1" s="1"/>
  <c r="L1470" i="1"/>
  <c r="M1897" i="1"/>
  <c r="L1897" i="1"/>
  <c r="M1609" i="1"/>
  <c r="I1935" i="1" a="1"/>
  <c r="I1935" i="1" s="1"/>
  <c r="J1935" i="1" s="1"/>
  <c r="K1935" i="1" s="1"/>
  <c r="L1609" i="1"/>
  <c r="M1821" i="1"/>
  <c r="L1821" i="1"/>
  <c r="I1839" i="1" a="1"/>
  <c r="I1839" i="1" s="1"/>
  <c r="J1839" i="1" s="1"/>
  <c r="K1839" i="1" s="1"/>
  <c r="M1513" i="1"/>
  <c r="L1513" i="1"/>
  <c r="I1900" i="1" a="1"/>
  <c r="I1900" i="1" s="1"/>
  <c r="J1900" i="1" s="1"/>
  <c r="K1900" i="1" s="1"/>
  <c r="M1574" i="1"/>
  <c r="L1574" i="1"/>
  <c r="M1726" i="1"/>
  <c r="L1726" i="1"/>
  <c r="M1379" i="1"/>
  <c r="I1705" i="1" a="1"/>
  <c r="I1705" i="1" s="1"/>
  <c r="J1705" i="1" s="1"/>
  <c r="K1705" i="1" s="1"/>
  <c r="L1379" i="1"/>
  <c r="I1917" i="1" a="1"/>
  <c r="I1917" i="1" s="1"/>
  <c r="J1917" i="1" s="1"/>
  <c r="K1917" i="1" s="1"/>
  <c r="M1591" i="1"/>
  <c r="L1591" i="1"/>
  <c r="M1735" i="1"/>
  <c r="L1735" i="1"/>
  <c r="M1610" i="1"/>
  <c r="L1610" i="1"/>
  <c r="I1936" i="1" a="1"/>
  <c r="I1936" i="1" s="1"/>
  <c r="J1936" i="1" s="1"/>
  <c r="K1936" i="1" s="1"/>
  <c r="M1846" i="1"/>
  <c r="L1846" i="1"/>
  <c r="M1538" i="1"/>
  <c r="I1864" i="1" a="1"/>
  <c r="I1864" i="1" s="1"/>
  <c r="J1864" i="1" s="1"/>
  <c r="K1864" i="1" s="1"/>
  <c r="L1538" i="1"/>
  <c r="M1595" i="1"/>
  <c r="I1921" i="1" a="1"/>
  <c r="I1921" i="1" s="1"/>
  <c r="J1921" i="1" s="1"/>
  <c r="K1921" i="1" s="1"/>
  <c r="L1595" i="1"/>
  <c r="I1634" i="1" a="1"/>
  <c r="I1634" i="1" s="1"/>
  <c r="J1634" i="1" s="1"/>
  <c r="K1634" i="1" s="1"/>
  <c r="M1308" i="1"/>
  <c r="L1308" i="1"/>
  <c r="I1950" i="1" a="1"/>
  <c r="I1950" i="1" s="1"/>
  <c r="J1950" i="1" s="1"/>
  <c r="K1950" i="1" s="1"/>
  <c r="M1624" i="1"/>
  <c r="L1624" i="1"/>
  <c r="M1325" i="1"/>
  <c r="I1651" i="1" a="1"/>
  <c r="I1651" i="1" s="1"/>
  <c r="J1651" i="1" s="1"/>
  <c r="K1651" i="1" s="1"/>
  <c r="L1325" i="1"/>
  <c r="M1476" i="1"/>
  <c r="I1802" i="1" a="1"/>
  <c r="I1802" i="1" s="1"/>
  <c r="J1802" i="1" s="1"/>
  <c r="K1802" i="1" s="1"/>
  <c r="L1476" i="1"/>
  <c r="I1869" i="1" a="1"/>
  <c r="I1869" i="1" s="1"/>
  <c r="J1869" i="1" s="1"/>
  <c r="K1869" i="1" s="1"/>
  <c r="M1543" i="1"/>
  <c r="L1543" i="1"/>
  <c r="M1720" i="1"/>
  <c r="L1720" i="1"/>
  <c r="M1890" i="1"/>
  <c r="L1890" i="1"/>
  <c r="I1728" i="1" a="1"/>
  <c r="I1728" i="1" s="1"/>
  <c r="J1728" i="1" s="1"/>
  <c r="K1728" i="1" s="1"/>
  <c r="M1402" i="1"/>
  <c r="L1402" i="1"/>
  <c r="M1689" i="1"/>
  <c r="L1689" i="1"/>
  <c r="M1646" i="1"/>
  <c r="L1646" i="1"/>
  <c r="I1731" i="1" a="1"/>
  <c r="I1731" i="1" s="1"/>
  <c r="J1731" i="1" s="1"/>
  <c r="K1731" i="1" s="1"/>
  <c r="M1405" i="1"/>
  <c r="L1405" i="1"/>
  <c r="M1593" i="1"/>
  <c r="I1919" i="1" a="1"/>
  <c r="I1919" i="1" s="1"/>
  <c r="J1919" i="1" s="1"/>
  <c r="K1919" i="1" s="1"/>
  <c r="L1593" i="1"/>
  <c r="M1548" i="1"/>
  <c r="I1874" i="1" a="1"/>
  <c r="I1874" i="1" s="1"/>
  <c r="J1874" i="1" s="1"/>
  <c r="K1874" i="1" s="1"/>
  <c r="L1548" i="1"/>
  <c r="D32" i="2" l="1"/>
  <c r="G25" i="2" a="1"/>
  <c r="G25" i="2" s="1"/>
  <c r="J1829" i="6"/>
  <c r="L1829" i="6"/>
  <c r="J1816" i="6"/>
  <c r="L1816" i="6"/>
  <c r="M1945" i="6"/>
  <c r="K1945" i="6"/>
  <c r="K1665" i="6"/>
  <c r="M1665" i="6"/>
  <c r="L1715" i="6"/>
  <c r="J1715" i="6"/>
  <c r="M1897" i="6"/>
  <c r="K1897" i="6"/>
  <c r="L1641" i="6"/>
  <c r="J1641" i="6"/>
  <c r="L1667" i="6"/>
  <c r="J1667" i="6"/>
  <c r="M1669" i="6"/>
  <c r="K1669" i="6"/>
  <c r="K1503" i="6"/>
  <c r="M1503" i="6"/>
  <c r="L1677" i="6"/>
  <c r="J1677" i="6"/>
  <c r="K1464" i="6"/>
  <c r="M1464" i="6"/>
  <c r="M1363" i="6"/>
  <c r="K1363" i="6"/>
  <c r="M1572" i="6"/>
  <c r="K1572" i="6"/>
  <c r="M1751" i="6"/>
  <c r="K1751" i="6"/>
  <c r="M1522" i="6"/>
  <c r="K1522" i="6"/>
  <c r="M1520" i="6"/>
  <c r="K1520" i="6"/>
  <c r="M1308" i="6"/>
  <c r="K1308" i="6"/>
  <c r="M1553" i="6"/>
  <c r="K1553" i="6"/>
  <c r="L1762" i="6"/>
  <c r="J1762" i="6"/>
  <c r="K1412" i="6"/>
  <c r="M1412" i="6"/>
  <c r="J1912" i="6"/>
  <c r="L1912" i="6"/>
  <c r="J1870" i="6"/>
  <c r="L1870" i="6"/>
  <c r="K1644" i="6"/>
  <c r="M1644" i="6"/>
  <c r="L1810" i="6"/>
  <c r="J1810" i="6"/>
  <c r="L1781" i="6"/>
  <c r="J1781" i="6"/>
  <c r="K1540" i="6"/>
  <c r="M1540" i="6"/>
  <c r="K1377" i="6"/>
  <c r="M1377" i="6"/>
  <c r="M1605" i="6"/>
  <c r="K1605" i="6"/>
  <c r="J1915" i="6"/>
  <c r="L1915" i="6"/>
  <c r="L1706" i="6"/>
  <c r="J1706" i="6"/>
  <c r="K1534" i="6"/>
  <c r="M1534" i="6"/>
  <c r="K1411" i="6"/>
  <c r="M1411" i="6"/>
  <c r="L1830" i="6"/>
  <c r="J1830" i="6"/>
  <c r="K1905" i="6"/>
  <c r="M1905" i="6"/>
  <c r="L1788" i="6"/>
  <c r="J1788" i="6"/>
  <c r="J1851" i="6"/>
  <c r="L1851" i="6"/>
  <c r="M1836" i="6"/>
  <c r="K1836" i="6"/>
  <c r="K1880" i="6"/>
  <c r="M1880" i="6"/>
  <c r="M1687" i="6"/>
  <c r="K1687" i="6"/>
  <c r="M1502" i="6"/>
  <c r="K1502" i="6"/>
  <c r="L1635" i="6"/>
  <c r="J1635" i="6"/>
  <c r="K1725" i="6"/>
  <c r="M1725" i="6"/>
  <c r="K1833" i="6"/>
  <c r="M1833" i="6"/>
  <c r="M1938" i="6"/>
  <c r="K1938" i="6"/>
  <c r="K1315" i="6"/>
  <c r="M1315" i="6"/>
  <c r="M1341" i="6"/>
  <c r="K1341" i="6"/>
  <c r="K1657" i="6"/>
  <c r="M1657" i="6"/>
  <c r="L1790" i="6"/>
  <c r="J1790" i="6"/>
  <c r="L1726" i="6"/>
  <c r="J1726" i="6"/>
  <c r="K1535" i="6"/>
  <c r="M1535" i="6"/>
  <c r="L1770" i="6"/>
  <c r="J1770" i="6"/>
  <c r="K1643" i="6"/>
  <c r="M1643" i="6"/>
  <c r="J1898" i="6"/>
  <c r="L1898" i="6"/>
  <c r="L1634" i="6"/>
  <c r="J1634" i="6"/>
  <c r="M1944" i="6"/>
  <c r="K1944" i="6"/>
  <c r="L1764" i="6"/>
  <c r="J1764" i="6"/>
  <c r="M1320" i="6"/>
  <c r="K1320" i="6"/>
  <c r="L1670" i="6"/>
  <c r="J1670" i="6"/>
  <c r="M1698" i="6"/>
  <c r="K1698" i="6"/>
  <c r="L1733" i="6"/>
  <c r="J1733" i="6"/>
  <c r="M1414" i="6"/>
  <c r="K1414" i="6"/>
  <c r="M1484" i="6"/>
  <c r="K1484" i="6"/>
  <c r="M1455" i="6"/>
  <c r="K1455" i="6"/>
  <c r="M1935" i="6"/>
  <c r="K1935" i="6"/>
  <c r="K1406" i="6"/>
  <c r="M1406" i="6"/>
  <c r="K1511" i="6"/>
  <c r="M1511" i="6"/>
  <c r="J1787" i="6"/>
  <c r="L1787" i="6"/>
  <c r="L1718" i="6"/>
  <c r="J1718" i="6"/>
  <c r="M1801" i="6"/>
  <c r="K1801" i="6"/>
  <c r="L1926" i="6"/>
  <c r="J1926" i="6"/>
  <c r="L1736" i="6"/>
  <c r="J1736" i="6"/>
  <c r="K1351" i="6"/>
  <c r="M1351" i="6"/>
  <c r="J1689" i="6"/>
  <c r="L1689" i="6"/>
  <c r="K1647" i="6"/>
  <c r="M1647" i="6"/>
  <c r="L1861" i="6"/>
  <c r="J1861" i="6"/>
  <c r="M1444" i="6"/>
  <c r="K1444" i="6"/>
  <c r="L1697" i="6"/>
  <c r="J1697" i="6"/>
  <c r="J1846" i="6"/>
  <c r="L1846" i="6"/>
  <c r="K1437" i="6"/>
  <c r="M1437" i="6"/>
  <c r="K1438" i="6"/>
  <c r="M1438" i="6"/>
  <c r="L1738" i="6"/>
  <c r="J1738" i="6"/>
  <c r="L1646" i="6"/>
  <c r="J1646" i="6"/>
  <c r="J1887" i="6"/>
  <c r="L1887" i="6"/>
  <c r="K1344" i="6"/>
  <c r="M1344" i="6"/>
  <c r="K1822" i="6"/>
  <c r="M1822" i="6"/>
  <c r="M1407" i="6"/>
  <c r="K1407" i="6"/>
  <c r="J1904" i="6"/>
  <c r="L1904" i="6"/>
  <c r="M1724" i="6"/>
  <c r="K1724" i="6"/>
  <c r="M1722" i="6"/>
  <c r="K1722" i="6"/>
  <c r="M1889" i="6"/>
  <c r="K1889" i="6"/>
  <c r="L1890" i="6"/>
  <c r="J1890" i="6"/>
  <c r="K1389" i="6"/>
  <c r="M1389" i="6"/>
  <c r="L1845" i="6"/>
  <c r="J1845" i="6"/>
  <c r="J1828" i="6"/>
  <c r="L1828" i="6"/>
  <c r="K1309" i="6"/>
  <c r="M1309" i="6"/>
  <c r="K1663" i="6"/>
  <c r="M1663" i="6"/>
  <c r="K1312" i="6"/>
  <c r="M1312" i="6"/>
  <c r="K1360" i="6"/>
  <c r="M1360" i="6"/>
  <c r="K1426" i="6"/>
  <c r="M1426" i="6"/>
  <c r="K1384" i="6"/>
  <c r="M1384" i="6"/>
  <c r="M1504" i="6"/>
  <c r="K1504" i="6"/>
  <c r="M1375" i="6"/>
  <c r="K1375" i="6"/>
  <c r="M1600" i="6"/>
  <c r="K1600" i="6"/>
  <c r="L1873" i="6"/>
  <c r="J1873" i="6"/>
  <c r="M1615" i="6"/>
  <c r="K1615" i="6"/>
  <c r="J1688" i="6"/>
  <c r="L1688" i="6"/>
  <c r="L1659" i="6"/>
  <c r="J1659" i="6"/>
  <c r="K1628" i="6"/>
  <c r="M1628" i="6"/>
  <c r="K1324" i="6"/>
  <c r="M1324" i="6"/>
  <c r="M1536" i="6"/>
  <c r="K1536" i="6"/>
  <c r="K1730" i="6"/>
  <c r="M1730" i="6"/>
  <c r="M1872" i="6"/>
  <c r="K1872" i="6"/>
  <c r="L1852" i="6"/>
  <c r="J1852" i="6"/>
  <c r="M1480" i="6"/>
  <c r="K1480" i="6"/>
  <c r="K1371" i="6"/>
  <c r="M1371" i="6"/>
  <c r="K1472" i="6"/>
  <c r="M1472" i="6"/>
  <c r="L1814" i="6"/>
  <c r="J1814" i="6"/>
  <c r="K1548" i="6"/>
  <c r="M1548" i="6"/>
  <c r="L1702" i="6"/>
  <c r="J1702" i="6"/>
  <c r="L1699" i="6"/>
  <c r="J1699" i="6"/>
  <c r="M1933" i="6"/>
  <c r="K1933" i="6"/>
  <c r="L1920" i="6"/>
  <c r="J1920" i="6"/>
  <c r="M1578" i="6"/>
  <c r="K1578" i="6"/>
  <c r="L1656" i="6"/>
  <c r="J1656" i="6"/>
  <c r="J1732" i="6"/>
  <c r="L1732" i="6"/>
  <c r="J1837" i="6"/>
  <c r="L1837" i="6"/>
  <c r="M1955" i="6"/>
  <c r="K1955" i="6"/>
  <c r="K1461" i="6"/>
  <c r="M1461" i="6"/>
  <c r="L1680" i="6"/>
  <c r="J1680" i="6"/>
  <c r="M1620" i="6"/>
  <c r="K1620" i="6"/>
  <c r="L1957" i="6"/>
  <c r="J1957" i="6"/>
  <c r="M1497" i="6"/>
  <c r="K1497" i="6"/>
  <c r="L1637" i="6"/>
  <c r="J1637" i="6"/>
  <c r="J1755" i="6"/>
  <c r="L1755" i="6"/>
  <c r="M1575" i="6"/>
  <c r="K1575" i="6"/>
  <c r="K1366" i="6"/>
  <c r="M1366" i="6"/>
  <c r="M1748" i="6"/>
  <c r="K1748" i="6"/>
  <c r="M1639" i="6"/>
  <c r="K1639" i="6"/>
  <c r="K1712" i="6"/>
  <c r="M1712" i="6"/>
  <c r="M1353" i="6"/>
  <c r="K1353" i="6"/>
  <c r="K1348" i="6"/>
  <c r="M1348" i="6"/>
  <c r="M1529" i="6"/>
  <c r="K1529" i="6"/>
  <c r="M1658" i="6"/>
  <c r="K1658" i="6"/>
  <c r="M1327" i="6"/>
  <c r="K1327" i="6"/>
  <c r="K1547" i="6"/>
  <c r="M1547" i="6"/>
  <c r="L1662" i="6"/>
  <c r="J1662" i="6"/>
  <c r="K1410" i="6"/>
  <c r="M1410" i="6"/>
  <c r="K1784" i="6"/>
  <c r="M1784" i="6"/>
  <c r="L1783" i="6"/>
  <c r="J1783" i="6"/>
  <c r="L1862" i="6"/>
  <c r="J1862" i="6"/>
  <c r="K1891" i="6"/>
  <c r="M1891" i="6"/>
  <c r="K1526" i="6"/>
  <c r="M1526" i="6"/>
  <c r="J1655" i="6"/>
  <c r="L1655" i="6"/>
  <c r="M1863" i="6"/>
  <c r="K1863" i="6"/>
  <c r="L1806" i="6"/>
  <c r="J1806" i="6"/>
  <c r="L1876" i="6"/>
  <c r="J1876" i="6"/>
  <c r="M1913" i="6"/>
  <c r="K1913" i="6"/>
  <c r="J1763" i="6"/>
  <c r="L1763" i="6"/>
  <c r="M1488" i="6"/>
  <c r="K1488" i="6"/>
  <c r="J1874" i="6"/>
  <c r="L1874" i="6"/>
  <c r="M1561" i="6"/>
  <c r="K1561" i="6"/>
  <c r="M1906" i="6"/>
  <c r="K1906" i="6"/>
  <c r="M1376" i="6"/>
  <c r="K1376" i="6"/>
  <c r="K1373" i="6"/>
  <c r="M1373" i="6"/>
  <c r="K1594" i="6"/>
  <c r="M1594" i="6"/>
  <c r="M1652" i="6"/>
  <c r="K1652" i="6"/>
  <c r="M1622" i="6"/>
  <c r="K1622" i="6"/>
  <c r="K1330" i="6"/>
  <c r="M1330" i="6"/>
  <c r="L1805" i="6"/>
  <c r="J1805" i="6"/>
  <c r="K1797" i="6"/>
  <c r="M1797" i="6"/>
  <c r="K1423" i="6"/>
  <c r="M1423" i="6"/>
  <c r="J1841" i="6"/>
  <c r="L1841" i="6"/>
  <c r="L1776" i="6"/>
  <c r="J1776" i="6"/>
  <c r="J1746" i="6"/>
  <c r="L1746" i="6"/>
  <c r="K1786" i="6"/>
  <c r="M1786" i="6"/>
  <c r="K1462" i="6"/>
  <c r="M1462" i="6"/>
  <c r="M1525" i="6"/>
  <c r="K1525" i="6"/>
  <c r="M1693" i="6"/>
  <c r="K1693" i="6"/>
  <c r="K1490" i="6"/>
  <c r="M1490" i="6"/>
  <c r="L1823" i="6"/>
  <c r="J1823" i="6"/>
  <c r="M1452" i="6"/>
  <c r="K1452" i="6"/>
  <c r="J1692" i="6"/>
  <c r="L1692" i="6"/>
  <c r="K1642" i="6"/>
  <c r="M1642" i="6"/>
  <c r="L1769" i="6"/>
  <c r="J1769" i="6"/>
  <c r="J1941" i="6"/>
  <c r="L1941" i="6"/>
  <c r="M1362" i="6"/>
  <c r="K1362" i="6"/>
  <c r="K1336" i="6"/>
  <c r="M1336" i="6"/>
  <c r="K1333" i="6"/>
  <c r="M1333" i="6"/>
  <c r="J1812" i="6"/>
  <c r="L1812" i="6"/>
  <c r="K1950" i="6"/>
  <c r="M1950" i="6"/>
  <c r="L1954" i="6"/>
  <c r="J1954" i="6"/>
  <c r="L1650" i="6"/>
  <c r="J1650" i="6"/>
  <c r="K1457" i="6"/>
  <c r="M1457" i="6"/>
  <c r="K1821" i="6"/>
  <c r="M1821" i="6"/>
  <c r="K1595" i="6"/>
  <c r="M1595" i="6"/>
  <c r="J1798" i="6"/>
  <c r="L1798" i="6"/>
  <c r="M1750" i="6"/>
  <c r="K1750" i="6"/>
  <c r="L1818" i="6"/>
  <c r="J1818" i="6"/>
  <c r="M1516" i="6"/>
  <c r="K1516" i="6"/>
  <c r="K1908" i="6"/>
  <c r="M1908" i="6"/>
  <c r="L1930" i="6"/>
  <c r="J1930" i="6"/>
  <c r="K1456" i="6"/>
  <c r="M1456" i="6"/>
  <c r="J1953" i="6"/>
  <c r="L1953" i="6"/>
  <c r="L1771" i="6"/>
  <c r="J1771" i="6"/>
  <c r="J1948" i="6"/>
  <c r="L1948" i="6"/>
  <c r="M1881" i="6"/>
  <c r="K1881" i="6"/>
  <c r="M1479" i="6"/>
  <c r="K1479" i="6"/>
  <c r="K1827" i="6"/>
  <c r="M1827" i="6"/>
  <c r="K1744" i="6"/>
  <c r="M1744" i="6"/>
  <c r="J1668" i="6"/>
  <c r="L1668" i="6"/>
  <c r="K1899" i="6"/>
  <c r="M1899" i="6"/>
  <c r="K1630" i="6"/>
  <c r="M1630" i="6"/>
  <c r="K1369" i="6"/>
  <c r="M1369" i="6"/>
  <c r="K1917" i="6"/>
  <c r="M1917" i="6"/>
  <c r="K1564" i="6"/>
  <c r="M1564" i="6"/>
  <c r="K1589" i="6"/>
  <c r="M1589" i="6"/>
  <c r="J1894" i="6"/>
  <c r="L1894" i="6"/>
  <c r="J1752" i="6"/>
  <c r="L1752" i="6"/>
  <c r="K1713" i="6"/>
  <c r="M1713" i="6"/>
  <c r="M1380" i="6"/>
  <c r="K1380" i="6"/>
  <c r="M1808" i="6"/>
  <c r="K1808" i="6"/>
  <c r="L1638" i="6"/>
  <c r="J1638" i="6"/>
  <c r="K1631" i="6"/>
  <c r="M1631" i="6"/>
  <c r="J1710" i="6"/>
  <c r="L1710" i="6"/>
  <c r="L1701" i="6"/>
  <c r="J1701" i="6"/>
  <c r="M1896" i="6"/>
  <c r="K1896" i="6"/>
  <c r="L1855" i="6"/>
  <c r="J1855" i="6"/>
  <c r="K1684" i="6"/>
  <c r="M1684" i="6"/>
  <c r="M1885" i="6"/>
  <c r="K1885" i="6"/>
  <c r="L1914" i="6"/>
  <c r="J1914" i="6"/>
  <c r="J1919" i="6"/>
  <c r="L1919" i="6"/>
  <c r="M1311" i="6"/>
  <c r="K1311" i="6"/>
  <c r="M1678" i="6"/>
  <c r="K1678" i="6"/>
  <c r="J1778" i="6"/>
  <c r="L1778" i="6"/>
  <c r="K1428" i="6"/>
  <c r="M1428" i="6"/>
  <c r="L1901" i="6"/>
  <c r="J1901" i="6"/>
  <c r="M1611" i="6"/>
  <c r="K1611" i="6"/>
  <c r="L1661" i="6"/>
  <c r="J1661" i="6"/>
  <c r="L1679" i="6"/>
  <c r="J1679" i="6"/>
  <c r="L1674" i="6"/>
  <c r="J1674" i="6"/>
  <c r="L1704" i="6"/>
  <c r="J1704" i="6"/>
  <c r="M1558" i="6"/>
  <c r="K1558" i="6"/>
  <c r="K1307" i="6"/>
  <c r="K1839" i="6"/>
  <c r="M1839" i="6"/>
  <c r="K1329" i="6"/>
  <c r="M1329" i="6"/>
  <c r="L1921" i="6"/>
  <c r="J1921" i="6"/>
  <c r="M1550" i="6"/>
  <c r="K1550" i="6"/>
  <c r="K1927" i="6"/>
  <c r="M1927" i="6"/>
  <c r="J1779" i="6"/>
  <c r="L1779" i="6"/>
  <c r="M1346" i="6"/>
  <c r="K1346" i="6"/>
  <c r="K1492" i="6"/>
  <c r="M1492" i="6"/>
  <c r="M1623" i="6"/>
  <c r="K1623" i="6"/>
  <c r="L1842" i="6"/>
  <c r="J1842" i="6"/>
  <c r="M1849" i="6"/>
  <c r="K1849" i="6"/>
  <c r="M1604" i="6"/>
  <c r="K1604" i="6"/>
  <c r="M1627" i="6"/>
  <c r="K1627" i="6"/>
  <c r="M1445" i="6"/>
  <c r="K1445" i="6"/>
  <c r="M1758" i="6"/>
  <c r="K1758" i="6"/>
  <c r="M1777" i="6"/>
  <c r="K1777" i="6"/>
  <c r="M1338" i="6"/>
  <c r="K1338" i="6"/>
  <c r="L1749" i="6"/>
  <c r="J1749" i="6"/>
  <c r="J1707" i="6"/>
  <c r="L1707" i="6"/>
  <c r="L1651" i="6"/>
  <c r="J1651" i="6"/>
  <c r="M1498" i="6"/>
  <c r="K1498" i="6"/>
  <c r="M1468" i="6"/>
  <c r="K1468" i="6"/>
  <c r="M1831" i="6"/>
  <c r="K1831" i="6"/>
  <c r="J1737" i="6"/>
  <c r="L1737" i="6"/>
  <c r="M1429" i="6"/>
  <c r="K1429" i="6"/>
  <c r="K1780" i="6"/>
  <c r="M1780" i="6"/>
  <c r="L1864" i="6"/>
  <c r="J1864" i="6"/>
  <c r="K1892" i="6"/>
  <c r="M1892" i="6"/>
  <c r="L1766" i="6"/>
  <c r="J1766" i="6"/>
  <c r="M1443" i="6"/>
  <c r="K1443" i="6"/>
  <c r="M1378" i="6"/>
  <c r="K1378" i="6"/>
  <c r="K1871" i="6"/>
  <c r="M1871" i="6"/>
  <c r="K1486" i="6"/>
  <c r="M1486" i="6"/>
  <c r="M1328" i="6"/>
  <c r="K1328" i="6"/>
  <c r="M1717" i="6"/>
  <c r="K1717" i="6"/>
  <c r="K1929" i="6"/>
  <c r="M1929" i="6"/>
  <c r="L1895" i="6"/>
  <c r="J1895" i="6"/>
  <c r="M1453" i="6"/>
  <c r="K1453" i="6"/>
  <c r="J1869" i="6"/>
  <c r="L1869" i="6"/>
  <c r="M1745" i="6"/>
  <c r="K1745" i="6"/>
  <c r="J1949" i="6"/>
  <c r="L1949" i="6"/>
  <c r="K1528" i="6"/>
  <c r="M1528" i="6"/>
  <c r="L1782" i="6"/>
  <c r="J1782" i="6"/>
  <c r="K1809" i="6"/>
  <c r="M1809" i="6"/>
  <c r="M1721" i="6"/>
  <c r="K1721" i="6"/>
  <c r="L1682" i="6"/>
  <c r="J1682" i="6"/>
  <c r="L1664" i="6"/>
  <c r="J1664" i="6"/>
  <c r="M1381" i="6"/>
  <c r="K1381" i="6"/>
  <c r="J1654" i="6"/>
  <c r="L1654" i="6"/>
  <c r="K1354" i="6"/>
  <c r="M1354" i="6"/>
  <c r="M1417" i="6"/>
  <c r="K1417" i="6"/>
  <c r="M1893" i="6"/>
  <c r="K1893" i="6"/>
  <c r="L1709" i="6"/>
  <c r="J1709" i="6"/>
  <c r="M1383" i="6"/>
  <c r="K1383" i="6"/>
  <c r="M1519" i="6"/>
  <c r="K1519" i="6"/>
  <c r="M1420" i="6"/>
  <c r="K1420" i="6"/>
  <c r="K1690" i="6"/>
  <c r="M1690" i="6"/>
  <c r="K1847" i="6"/>
  <c r="M1847" i="6"/>
  <c r="K1691" i="6"/>
  <c r="M1691" i="6"/>
  <c r="L1653" i="6"/>
  <c r="J1653" i="6"/>
  <c r="J1686" i="6"/>
  <c r="L1686" i="6"/>
  <c r="M1593" i="6"/>
  <c r="K1593" i="6"/>
  <c r="K1761" i="6"/>
  <c r="M1761" i="6"/>
  <c r="J1754" i="6"/>
  <c r="L1754" i="6"/>
  <c r="K1952" i="6"/>
  <c r="M1952" i="6"/>
  <c r="J1922" i="6"/>
  <c r="L1922" i="6"/>
  <c r="L1956" i="6"/>
  <c r="J1956" i="6"/>
  <c r="K1877" i="6"/>
  <c r="M1877" i="6"/>
  <c r="J1868" i="6"/>
  <c r="L1868" i="6"/>
  <c r="L1884" i="6"/>
  <c r="J1884" i="6"/>
  <c r="M1340" i="6"/>
  <c r="K1340" i="6"/>
  <c r="K1636" i="6"/>
  <c r="M1636" i="6"/>
  <c r="M1390" i="6"/>
  <c r="K1390" i="6"/>
  <c r="J1672" i="6"/>
  <c r="L1672" i="6"/>
  <c r="M1588" i="6"/>
  <c r="K1588" i="6"/>
  <c r="M1515" i="6"/>
  <c r="K1515" i="6"/>
  <c r="J1743" i="6"/>
  <c r="L1743" i="6"/>
  <c r="M1538" i="6"/>
  <c r="K1538" i="6"/>
  <c r="J1937" i="6"/>
  <c r="L1937" i="6"/>
  <c r="J1824" i="6"/>
  <c r="L1824" i="6"/>
  <c r="M1335" i="6"/>
  <c r="K1335" i="6"/>
  <c r="J1794" i="6"/>
  <c r="L1794" i="6"/>
  <c r="M1813" i="6"/>
  <c r="K1813" i="6"/>
  <c r="M1596" i="6"/>
  <c r="K1596" i="6"/>
  <c r="J1695" i="6"/>
  <c r="L1695" i="6"/>
  <c r="M1440" i="6"/>
  <c r="K1440" i="6"/>
  <c r="M1857" i="6"/>
  <c r="K1857" i="6"/>
  <c r="K1347" i="6"/>
  <c r="M1347" i="6"/>
  <c r="L1728" i="6"/>
  <c r="J1728" i="6"/>
  <c r="K1568" i="6"/>
  <c r="M1568" i="6"/>
  <c r="M1815" i="6"/>
  <c r="K1815" i="6"/>
  <c r="M1542" i="6"/>
  <c r="K1542" i="6"/>
  <c r="K1408" i="6"/>
  <c r="M1408" i="6"/>
  <c r="M1731" i="6"/>
  <c r="K1731" i="6"/>
  <c r="L1666" i="6"/>
  <c r="J1666" i="6"/>
  <c r="L1959" i="6"/>
  <c r="J1959" i="6"/>
  <c r="M1959" i="6" s="1"/>
  <c r="K1599" i="6"/>
  <c r="M1599" i="6"/>
  <c r="M1867" i="6"/>
  <c r="K1867" i="6"/>
  <c r="K1940" i="6"/>
  <c r="M1940" i="6"/>
  <c r="L1723" i="6"/>
  <c r="J1723" i="6"/>
  <c r="M1356" i="6"/>
  <c r="K1356" i="6"/>
  <c r="K1448" i="6"/>
  <c r="M1448" i="6"/>
  <c r="M1907" i="6"/>
  <c r="K1907" i="6"/>
  <c r="L1673" i="6"/>
  <c r="J1673" i="6"/>
  <c r="M1402" i="6"/>
  <c r="K1402" i="6"/>
  <c r="K1499" i="6"/>
  <c r="M1499" i="6"/>
  <c r="M1466" i="6"/>
  <c r="K1466" i="6"/>
  <c r="L1757" i="6"/>
  <c r="J1757" i="6"/>
  <c r="J1773" i="6"/>
  <c r="L1773" i="6"/>
  <c r="L1716" i="6"/>
  <c r="J1716" i="6"/>
  <c r="K1569" i="6"/>
  <c r="M1569" i="6"/>
  <c r="L1925" i="6"/>
  <c r="J1925" i="6"/>
  <c r="K1485" i="6"/>
  <c r="M1485" i="6"/>
  <c r="J1802" i="6"/>
  <c r="L1802" i="6"/>
  <c r="M1902" i="6"/>
  <c r="K1902" i="6"/>
  <c r="M1543" i="6"/>
  <c r="K1543" i="6"/>
  <c r="J1934" i="6"/>
  <c r="L1934" i="6"/>
  <c r="M1349" i="6"/>
  <c r="K1349" i="6"/>
  <c r="J1854" i="6"/>
  <c r="L1854" i="6"/>
  <c r="M1909" i="6"/>
  <c r="K1909" i="6"/>
  <c r="M1648" i="6"/>
  <c r="K1648" i="6"/>
  <c r="M1397" i="6"/>
  <c r="K1397" i="6"/>
  <c r="J1800" i="6"/>
  <c r="L1800" i="6"/>
  <c r="L1774" i="6"/>
  <c r="J1774" i="6"/>
  <c r="K1741" i="6"/>
  <c r="M1741" i="6"/>
  <c r="J1660" i="6"/>
  <c r="L1660" i="6"/>
  <c r="J1734" i="6"/>
  <c r="L1734" i="6"/>
  <c r="J1792" i="6"/>
  <c r="L1792" i="6"/>
  <c r="M1447" i="6"/>
  <c r="K1447" i="6"/>
  <c r="M1739" i="6"/>
  <c r="K1739" i="6"/>
  <c r="M1772" i="6"/>
  <c r="K1772" i="6"/>
  <c r="K1476" i="6"/>
  <c r="M1476" i="6"/>
  <c r="M1608" i="6"/>
  <c r="K1608" i="6"/>
  <c r="L1675" i="6"/>
  <c r="J1675" i="6"/>
  <c r="M1705" i="6"/>
  <c r="K1705" i="6"/>
  <c r="K1544" i="6"/>
  <c r="M1544" i="6"/>
  <c r="J1819" i="6"/>
  <c r="L1819" i="6"/>
  <c r="J1910" i="6"/>
  <c r="L1910" i="6"/>
  <c r="J1838" i="6"/>
  <c r="L1838" i="6"/>
  <c r="J1882" i="6"/>
  <c r="L1882" i="6"/>
  <c r="J1866" i="6"/>
  <c r="L1866" i="6"/>
  <c r="L1826" i="6"/>
  <c r="J1826" i="6"/>
  <c r="K1524" i="6"/>
  <c r="M1524" i="6"/>
  <c r="K1711" i="6"/>
  <c r="M1711" i="6"/>
  <c r="L1742" i="6"/>
  <c r="J1742" i="6"/>
  <c r="M1334" i="6"/>
  <c r="K1334" i="6"/>
  <c r="J1924" i="6"/>
  <c r="L1924" i="6"/>
  <c r="M1597" i="6"/>
  <c r="K1597" i="6"/>
  <c r="K1433" i="6"/>
  <c r="M1433" i="6"/>
  <c r="L1860" i="6"/>
  <c r="J1860" i="6"/>
  <c r="M1598" i="6"/>
  <c r="K1598" i="6"/>
  <c r="K1325" i="6"/>
  <c r="M1325" i="6"/>
  <c r="L1923" i="6"/>
  <c r="J1923" i="6"/>
  <c r="M1342" i="6"/>
  <c r="K1342" i="6"/>
  <c r="M1789" i="6"/>
  <c r="K1789" i="6"/>
  <c r="J1946" i="6"/>
  <c r="L1946" i="6"/>
  <c r="L1759" i="6"/>
  <c r="J1759" i="6"/>
  <c r="M1392" i="6"/>
  <c r="K1392" i="6"/>
  <c r="M1939" i="6"/>
  <c r="K1939" i="6"/>
  <c r="M1450" i="6"/>
  <c r="K1450" i="6"/>
  <c r="K1400" i="6"/>
  <c r="M1400" i="6"/>
  <c r="L1825" i="6"/>
  <c r="J1825" i="6"/>
  <c r="K1431" i="6"/>
  <c r="M1431" i="6"/>
  <c r="L1848" i="6"/>
  <c r="J1848" i="6"/>
  <c r="L1811" i="6"/>
  <c r="J1811" i="6"/>
  <c r="J1879" i="6"/>
  <c r="L1879" i="6"/>
  <c r="M1436" i="6"/>
  <c r="K1436" i="6"/>
  <c r="K1586" i="6"/>
  <c r="M1586" i="6"/>
  <c r="K1493" i="6"/>
  <c r="M1493" i="6"/>
  <c r="M1645" i="6"/>
  <c r="K1645" i="6"/>
  <c r="M1584" i="6"/>
  <c r="K1584" i="6"/>
  <c r="L1740" i="6"/>
  <c r="J1740" i="6"/>
  <c r="K1512" i="6"/>
  <c r="M1512" i="6"/>
  <c r="M1474" i="6"/>
  <c r="K1474" i="6"/>
  <c r="M1556" i="6"/>
  <c r="K1556" i="6"/>
  <c r="M1500" i="6"/>
  <c r="K1500" i="6"/>
  <c r="L1850" i="6"/>
  <c r="J1850" i="6"/>
  <c r="H25" i="2" s="1" a="1"/>
  <c r="H25" i="2" s="1"/>
  <c r="H35" i="2" s="1"/>
  <c r="J1703" i="6"/>
  <c r="L1703" i="6"/>
  <c r="J1931" i="6"/>
  <c r="L1931" i="6"/>
  <c r="M1416" i="6"/>
  <c r="K1416" i="6"/>
  <c r="L1328" i="4"/>
  <c r="L1615" i="4"/>
  <c r="L1614" i="4"/>
  <c r="L1505" i="4"/>
  <c r="I1831" i="4" a="1"/>
  <c r="I1831" i="4" s="1"/>
  <c r="J1831" i="4" s="1"/>
  <c r="K1831" i="4" s="1"/>
  <c r="I1653" i="4" a="1"/>
  <c r="I1653" i="4" s="1"/>
  <c r="J1653" i="4" s="1"/>
  <c r="K1653" i="4" s="1"/>
  <c r="L1327" i="4"/>
  <c r="M694" i="4"/>
  <c r="M904" i="4"/>
  <c r="K981" i="5"/>
  <c r="E22" i="2" s="1" a="1"/>
  <c r="E22" i="2" s="1"/>
  <c r="E32" i="2" s="1"/>
  <c r="I1749" i="4" a="1"/>
  <c r="I1749" i="4" s="1"/>
  <c r="J1749" i="4" s="1"/>
  <c r="K1749" i="4" s="1"/>
  <c r="I1507" i="4" a="1"/>
  <c r="I1507" i="4" s="1"/>
  <c r="J1507" i="4" s="1"/>
  <c r="K1507" i="4" s="1"/>
  <c r="L1159" i="4"/>
  <c r="L1349" i="4"/>
  <c r="L1157" i="4"/>
  <c r="M1190" i="4"/>
  <c r="L1255" i="4"/>
  <c r="I1654" i="4" a="1"/>
  <c r="I1654" i="4" s="1"/>
  <c r="J1654" i="4" s="1"/>
  <c r="K1654" i="4" s="1"/>
  <c r="I1581" i="4" a="1"/>
  <c r="I1581" i="4" s="1"/>
  <c r="I1907" i="4" s="1" a="1"/>
  <c r="I1907" i="4" s="1"/>
  <c r="J1907" i="4" s="1"/>
  <c r="K1907" i="4" s="1"/>
  <c r="I1485" i="4" a="1"/>
  <c r="I1485" i="4" s="1"/>
  <c r="J1485" i="4" s="1"/>
  <c r="K1485" i="4" s="1"/>
  <c r="M1255" i="4"/>
  <c r="I1675" i="4" a="1"/>
  <c r="I1675" i="4" s="1"/>
  <c r="J1675" i="4" s="1"/>
  <c r="K1675" i="4" s="1"/>
  <c r="J1306" i="4"/>
  <c r="I1632" i="4" a="1"/>
  <c r="I1632" i="4" s="1"/>
  <c r="L1335" i="4"/>
  <c r="L1622" i="4"/>
  <c r="I1483" i="4" a="1"/>
  <c r="I1483" i="4" s="1"/>
  <c r="J1483" i="4" s="1"/>
  <c r="K1483" i="4" s="1"/>
  <c r="I1582" i="4" a="1"/>
  <c r="I1582" i="4" s="1"/>
  <c r="I1518" i="4" a="1"/>
  <c r="I1518" i="4" s="1"/>
  <c r="I1556" i="4" a="1"/>
  <c r="I1556" i="4" s="1"/>
  <c r="J1556" i="4" s="1"/>
  <c r="K1556" i="4" s="1"/>
  <c r="L1192" i="4"/>
  <c r="J1021" i="4"/>
  <c r="L1021" i="4"/>
  <c r="I1347" i="4" a="1"/>
  <c r="I1347" i="4" s="1"/>
  <c r="L1256" i="4"/>
  <c r="J1366" i="4"/>
  <c r="K1366" i="4" s="1"/>
  <c r="I1692" i="4" a="1"/>
  <c r="I1692" i="4" s="1"/>
  <c r="J1692" i="4" s="1"/>
  <c r="K1692" i="4" s="1"/>
  <c r="L1366" i="4"/>
  <c r="J1280" i="4"/>
  <c r="I1606" i="4" a="1"/>
  <c r="I1606" i="4" s="1"/>
  <c r="L1280" i="4"/>
  <c r="L1348" i="4"/>
  <c r="L1371" i="4"/>
  <c r="I1625" i="4" a="1"/>
  <c r="I1625" i="4" s="1"/>
  <c r="J1625" i="4" s="1"/>
  <c r="K1625" i="4" s="1"/>
  <c r="L1299" i="4"/>
  <c r="J1093" i="4"/>
  <c r="L1093" i="4"/>
  <c r="I1419" i="4" a="1"/>
  <c r="I1419" i="4" s="1"/>
  <c r="I1674" i="4" a="1"/>
  <c r="I1674" i="4" s="1"/>
  <c r="J1674" i="4" s="1"/>
  <c r="K1674" i="4" s="1"/>
  <c r="I1697" i="4" a="1"/>
  <c r="I1697" i="4" s="1"/>
  <c r="J1697" i="4" s="1"/>
  <c r="K1697" i="4" s="1"/>
  <c r="I1670" i="4" a="1"/>
  <c r="I1670" i="4" s="1"/>
  <c r="J1670" i="4" s="1"/>
  <c r="K1670" i="4" s="1"/>
  <c r="L1344" i="4"/>
  <c r="I1525" i="4" a="1"/>
  <c r="I1525" i="4" s="1"/>
  <c r="L1199" i="4"/>
  <c r="J1130" i="4"/>
  <c r="I1456" i="4" a="1"/>
  <c r="I1456" i="4" s="1"/>
  <c r="L1130" i="4"/>
  <c r="J1040" i="4"/>
  <c r="L1040" i="4"/>
  <c r="J1259" i="4"/>
  <c r="I1585" i="4" a="1"/>
  <c r="I1585" i="4" s="1"/>
  <c r="J1243" i="4"/>
  <c r="I1569" i="4" a="1"/>
  <c r="I1569" i="4" s="1"/>
  <c r="L1243" i="4"/>
  <c r="I1417" i="4" a="1"/>
  <c r="I1417" i="4" s="1"/>
  <c r="L1417" i="4" s="1"/>
  <c r="J1098" i="4"/>
  <c r="L1098" i="4"/>
  <c r="I1424" i="4" a="1"/>
  <c r="I1424" i="4" s="1"/>
  <c r="J1182" i="4"/>
  <c r="L1182" i="4"/>
  <c r="I1508" i="4" a="1"/>
  <c r="I1508" i="4" s="1"/>
  <c r="L1091" i="4"/>
  <c r="J1006" i="4"/>
  <c r="L1006" i="4"/>
  <c r="I1332" i="4" a="1"/>
  <c r="I1332" i="4" s="1"/>
  <c r="I1841" i="4" a="1"/>
  <c r="I1841" i="4" s="1"/>
  <c r="J1841" i="4" s="1"/>
  <c r="K1841" i="4" s="1"/>
  <c r="L1515" i="4"/>
  <c r="M1171" i="4"/>
  <c r="L1171" i="4"/>
  <c r="L1549" i="4"/>
  <c r="I1660" i="4" a="1"/>
  <c r="I1660" i="4" s="1"/>
  <c r="J1660" i="4" s="1"/>
  <c r="K1660" i="4" s="1"/>
  <c r="L1387" i="4"/>
  <c r="I1948" i="4" a="1"/>
  <c r="I1948" i="4" s="1"/>
  <c r="J1948" i="4" s="1"/>
  <c r="K1948" i="4" s="1"/>
  <c r="L1334" i="4"/>
  <c r="I1713" i="4" a="1"/>
  <c r="I1713" i="4" s="1"/>
  <c r="J1713" i="4" s="1"/>
  <c r="K1713" i="4" s="1"/>
  <c r="I1497" i="4" a="1"/>
  <c r="I1497" i="4" s="1"/>
  <c r="I1955" i="4" a="1"/>
  <c r="I1955" i="4" s="1"/>
  <c r="J1955" i="4" s="1"/>
  <c r="K1955" i="4" s="1"/>
  <c r="L1629" i="4"/>
  <c r="I1940" i="4" a="1"/>
  <c r="I1940" i="4" s="1"/>
  <c r="J1940" i="4" s="1"/>
  <c r="K1940" i="4" s="1"/>
  <c r="J1060" i="4"/>
  <c r="I1386" i="4" a="1"/>
  <c r="I1386" i="4" s="1"/>
  <c r="J1124" i="4"/>
  <c r="I1450" i="4" a="1"/>
  <c r="I1450" i="4" s="1"/>
  <c r="L1124" i="4"/>
  <c r="K728" i="4"/>
  <c r="M728" i="4"/>
  <c r="K828" i="4"/>
  <c r="M828" i="4"/>
  <c r="J1121" i="4"/>
  <c r="L1121" i="4"/>
  <c r="I1447" i="4" a="1"/>
  <c r="I1447" i="4" s="1"/>
  <c r="K939" i="4"/>
  <c r="M939" i="4"/>
  <c r="K756" i="4"/>
  <c r="M756" i="4"/>
  <c r="J1078" i="4"/>
  <c r="I1404" i="4" a="1"/>
  <c r="I1404" i="4" s="1"/>
  <c r="L1078" i="4"/>
  <c r="K803" i="4"/>
  <c r="M803" i="4"/>
  <c r="M867" i="4"/>
  <c r="K867" i="4"/>
  <c r="M827" i="4"/>
  <c r="K827" i="4"/>
  <c r="M779" i="4"/>
  <c r="K779" i="4"/>
  <c r="M1081" i="4"/>
  <c r="K1081" i="4"/>
  <c r="M787" i="4"/>
  <c r="K787" i="4"/>
  <c r="M1177" i="4"/>
  <c r="K1177" i="4"/>
  <c r="M852" i="4"/>
  <c r="K852" i="4"/>
  <c r="M896" i="4"/>
  <c r="K896" i="4"/>
  <c r="M669" i="4"/>
  <c r="K669" i="4"/>
  <c r="M973" i="4"/>
  <c r="K973" i="4"/>
  <c r="K881" i="4"/>
  <c r="M881" i="4"/>
  <c r="J1025" i="4"/>
  <c r="L1025" i="4"/>
  <c r="I1351" i="4" a="1"/>
  <c r="I1351" i="4" s="1"/>
  <c r="J1277" i="4"/>
  <c r="I1603" i="4" a="1"/>
  <c r="I1603" i="4" s="1"/>
  <c r="L1277" i="4"/>
  <c r="M743" i="4"/>
  <c r="K743" i="4"/>
  <c r="M838" i="4"/>
  <c r="K838" i="4"/>
  <c r="K951" i="4"/>
  <c r="M951" i="4"/>
  <c r="M943" i="4"/>
  <c r="K943" i="4"/>
  <c r="M666" i="4"/>
  <c r="K666" i="4"/>
  <c r="M912" i="4"/>
  <c r="K912" i="4"/>
  <c r="M673" i="4"/>
  <c r="K673" i="4"/>
  <c r="K699" i="4"/>
  <c r="M699" i="4"/>
  <c r="J982" i="4"/>
  <c r="L982" i="4"/>
  <c r="I1308" i="4" a="1"/>
  <c r="I1308" i="4" s="1"/>
  <c r="J1153" i="4"/>
  <c r="I1479" i="4" a="1"/>
  <c r="I1479" i="4" s="1"/>
  <c r="L1153" i="4"/>
  <c r="J1165" i="4"/>
  <c r="L1165" i="4"/>
  <c r="I1491" i="4" a="1"/>
  <c r="I1491" i="4" s="1"/>
  <c r="I1689" i="4" a="1"/>
  <c r="I1689" i="4" s="1"/>
  <c r="J1689" i="4" s="1"/>
  <c r="K1689" i="4" s="1"/>
  <c r="L1353" i="4"/>
  <c r="I1868" i="4" a="1"/>
  <c r="I1868" i="4" s="1"/>
  <c r="J1868" i="4" s="1"/>
  <c r="K1868" i="4" s="1"/>
  <c r="J1164" i="4"/>
  <c r="L1164" i="4"/>
  <c r="I1490" i="4" a="1"/>
  <c r="I1490" i="4" s="1"/>
  <c r="L1542" i="4"/>
  <c r="L1619" i="4"/>
  <c r="L1363" i="4"/>
  <c r="I1679" i="4" a="1"/>
  <c r="I1679" i="4" s="1"/>
  <c r="J1679" i="4" s="1"/>
  <c r="K1679" i="4" s="1"/>
  <c r="J1222" i="4"/>
  <c r="L1222" i="4"/>
  <c r="I1548" i="4" a="1"/>
  <c r="I1548" i="4" s="1"/>
  <c r="J1178" i="4"/>
  <c r="L1178" i="4"/>
  <c r="I1504" i="4" a="1"/>
  <c r="I1504" i="4" s="1"/>
  <c r="J1238" i="4"/>
  <c r="L1238" i="4"/>
  <c r="I1564" i="4" a="1"/>
  <c r="I1564" i="4" s="1"/>
  <c r="J995" i="4"/>
  <c r="I1321" i="4" a="1"/>
  <c r="I1321" i="4" s="1"/>
  <c r="L995" i="4"/>
  <c r="I1733" i="4" a="1"/>
  <c r="I1733" i="4" s="1"/>
  <c r="J1733" i="4" s="1"/>
  <c r="K1733" i="4" s="1"/>
  <c r="L1407" i="4"/>
  <c r="J1113" i="4"/>
  <c r="L1113" i="4"/>
  <c r="I1439" i="4" a="1"/>
  <c r="I1439" i="4" s="1"/>
  <c r="J1105" i="4"/>
  <c r="I1431" i="4" a="1"/>
  <c r="I1431" i="4" s="1"/>
  <c r="L1105" i="4"/>
  <c r="J1069" i="4"/>
  <c r="I1395" i="4" a="1"/>
  <c r="I1395" i="4" s="1"/>
  <c r="L1069" i="4"/>
  <c r="J992" i="4"/>
  <c r="I1318" i="4" a="1"/>
  <c r="I1318" i="4" s="1"/>
  <c r="L992" i="4"/>
  <c r="J1261" i="4"/>
  <c r="K1261" i="4" s="1"/>
  <c r="I1587" i="4" a="1"/>
  <c r="I1587" i="4" s="1"/>
  <c r="L1261" i="4"/>
  <c r="M935" i="4"/>
  <c r="J1049" i="4"/>
  <c r="K1049" i="4" s="1"/>
  <c r="L1049" i="4"/>
  <c r="I1375" i="4" a="1"/>
  <c r="I1375" i="4" s="1"/>
  <c r="M723" i="4"/>
  <c r="J1272" i="4"/>
  <c r="K1272" i="4" s="1"/>
  <c r="I1598" i="4" a="1"/>
  <c r="I1598" i="4" s="1"/>
  <c r="L1272" i="4"/>
  <c r="J1112" i="4"/>
  <c r="K1112" i="4" s="1"/>
  <c r="I1438" i="4" a="1"/>
  <c r="I1438" i="4" s="1"/>
  <c r="L1112" i="4"/>
  <c r="J1294" i="4"/>
  <c r="K1294" i="4" s="1"/>
  <c r="I1620" i="4" a="1"/>
  <c r="I1620" i="4" s="1"/>
  <c r="L1294" i="4"/>
  <c r="M946" i="4"/>
  <c r="M786" i="4"/>
  <c r="M968" i="4"/>
  <c r="J1236" i="4"/>
  <c r="K1236" i="4" s="1"/>
  <c r="I1562" i="4" a="1"/>
  <c r="I1562" i="4" s="1"/>
  <c r="L1236" i="4"/>
  <c r="J1203" i="4"/>
  <c r="K1203" i="4" s="1"/>
  <c r="L1203" i="4"/>
  <c r="I1529" i="4" a="1"/>
  <c r="I1529" i="4" s="1"/>
  <c r="J1051" i="4"/>
  <c r="K1051" i="4" s="1"/>
  <c r="I1377" i="4" a="1"/>
  <c r="I1377" i="4" s="1"/>
  <c r="L1051" i="4"/>
  <c r="M877" i="4"/>
  <c r="M910" i="4"/>
  <c r="J1210" i="4"/>
  <c r="K1210" i="4" s="1"/>
  <c r="L1210" i="4"/>
  <c r="I1536" i="4" a="1"/>
  <c r="I1536" i="4" s="1"/>
  <c r="M725" i="4"/>
  <c r="J1240" i="4"/>
  <c r="K1240" i="4" s="1"/>
  <c r="I1566" i="4" a="1"/>
  <c r="I1566" i="4" s="1"/>
  <c r="L1240" i="4"/>
  <c r="M884" i="4"/>
  <c r="M914" i="4"/>
  <c r="J1149" i="4"/>
  <c r="K1149" i="4" s="1"/>
  <c r="L1149" i="4"/>
  <c r="I1475" i="4" a="1"/>
  <c r="I1475" i="4" s="1"/>
  <c r="J1050" i="4"/>
  <c r="K1050" i="4" s="1"/>
  <c r="I1376" i="4" a="1"/>
  <c r="I1376" i="4" s="1"/>
  <c r="L1050" i="4"/>
  <c r="J1075" i="4"/>
  <c r="K1075" i="4" s="1"/>
  <c r="L1075" i="4"/>
  <c r="I1401" i="4" a="1"/>
  <c r="I1401" i="4" s="1"/>
  <c r="M823" i="4"/>
  <c r="I1875" i="4" a="1"/>
  <c r="I1875" i="4" s="1"/>
  <c r="J1875" i="4" s="1"/>
  <c r="K1875" i="4" s="1"/>
  <c r="M724" i="4"/>
  <c r="M749" i="4"/>
  <c r="J1352" i="5"/>
  <c r="L1352" i="5"/>
  <c r="I1678" i="5" a="1"/>
  <c r="I1678" i="5" s="1"/>
  <c r="J1310" i="5"/>
  <c r="L1310" i="5"/>
  <c r="I1636" i="5" a="1"/>
  <c r="I1636" i="5" s="1"/>
  <c r="M1931" i="5"/>
  <c r="K1931" i="5"/>
  <c r="J1916" i="5"/>
  <c r="L1916" i="5"/>
  <c r="K1071" i="5"/>
  <c r="M1071" i="5"/>
  <c r="M1144" i="5"/>
  <c r="K1144" i="5"/>
  <c r="J1600" i="5"/>
  <c r="L1600" i="5"/>
  <c r="I1926" i="5" a="1"/>
  <c r="I1926" i="5" s="1"/>
  <c r="M1825" i="5"/>
  <c r="K1825" i="5"/>
  <c r="J1395" i="5"/>
  <c r="L1395" i="5"/>
  <c r="I1721" i="5" a="1"/>
  <c r="I1721" i="5" s="1"/>
  <c r="K1585" i="5"/>
  <c r="M1585" i="5"/>
  <c r="M1543" i="5"/>
  <c r="K1543" i="5"/>
  <c r="L1712" i="5"/>
  <c r="J1712" i="5"/>
  <c r="K1312" i="5"/>
  <c r="M1312" i="5"/>
  <c r="K1957" i="5"/>
  <c r="M1957" i="5"/>
  <c r="J1486" i="5"/>
  <c r="L1486" i="5"/>
  <c r="I1812" i="5" a="1"/>
  <c r="I1812" i="5" s="1"/>
  <c r="M1626" i="5"/>
  <c r="K1626" i="5"/>
  <c r="M1292" i="5"/>
  <c r="K1292" i="5"/>
  <c r="K1301" i="5"/>
  <c r="M1301" i="5"/>
  <c r="M1550" i="5"/>
  <c r="K1550" i="5"/>
  <c r="M1346" i="5"/>
  <c r="K1346" i="5"/>
  <c r="I1639" i="5" a="1"/>
  <c r="I1639" i="5" s="1"/>
  <c r="L1313" i="5"/>
  <c r="J1313" i="5"/>
  <c r="I1683" i="5" a="1"/>
  <c r="I1683" i="5" s="1"/>
  <c r="J1357" i="5"/>
  <c r="L1357" i="5"/>
  <c r="J1424" i="5"/>
  <c r="L1424" i="5"/>
  <c r="I1750" i="5" a="1"/>
  <c r="I1750" i="5" s="1"/>
  <c r="K1634" i="5"/>
  <c r="M1634" i="5"/>
  <c r="M1036" i="5"/>
  <c r="K1036" i="5"/>
  <c r="I1770" i="5" a="1"/>
  <c r="I1770" i="5" s="1"/>
  <c r="L1444" i="5"/>
  <c r="J1444" i="5"/>
  <c r="M1135" i="5"/>
  <c r="K1135" i="5"/>
  <c r="K1014" i="5"/>
  <c r="M1014" i="5"/>
  <c r="J1795" i="5"/>
  <c r="L1795" i="5"/>
  <c r="L1915" i="5"/>
  <c r="J1915" i="5"/>
  <c r="K1146" i="5"/>
  <c r="M1146" i="5"/>
  <c r="I1790" i="5" a="1"/>
  <c r="I1790" i="5" s="1"/>
  <c r="J1464" i="5"/>
  <c r="L1464" i="5"/>
  <c r="M1465" i="5"/>
  <c r="K1465" i="5"/>
  <c r="M1214" i="5"/>
  <c r="K1214" i="5"/>
  <c r="I1925" i="5" a="1"/>
  <c r="I1925" i="5" s="1"/>
  <c r="J1599" i="5"/>
  <c r="L1599" i="5"/>
  <c r="K1321" i="5"/>
  <c r="M1321" i="5"/>
  <c r="K1121" i="5"/>
  <c r="M1121" i="5"/>
  <c r="M1196" i="5"/>
  <c r="K1196" i="5"/>
  <c r="I1857" i="5" a="1"/>
  <c r="I1857" i="5" s="1"/>
  <c r="L1531" i="5"/>
  <c r="J1531" i="5"/>
  <c r="I1720" i="5" a="1"/>
  <c r="I1720" i="5" s="1"/>
  <c r="J1394" i="5"/>
  <c r="L1394" i="5"/>
  <c r="M1467" i="5"/>
  <c r="K1467" i="5"/>
  <c r="L1390" i="5"/>
  <c r="J1390" i="5"/>
  <c r="I1716" i="5" a="1"/>
  <c r="I1716" i="5" s="1"/>
  <c r="M1099" i="5"/>
  <c r="K1099" i="5"/>
  <c r="L1890" i="5"/>
  <c r="J1890" i="5"/>
  <c r="M1190" i="5"/>
  <c r="K1190" i="5"/>
  <c r="J1755" i="5"/>
  <c r="L1755" i="5"/>
  <c r="L1330" i="5"/>
  <c r="J1330" i="5"/>
  <c r="I1656" i="5" a="1"/>
  <c r="I1656" i="5" s="1"/>
  <c r="L1843" i="5"/>
  <c r="J1843" i="5"/>
  <c r="K1936" i="5"/>
  <c r="M1936" i="5"/>
  <c r="K1799" i="5"/>
  <c r="M1799" i="5"/>
  <c r="M1895" i="5"/>
  <c r="K1895" i="5"/>
  <c r="K1253" i="5"/>
  <c r="M1253" i="5"/>
  <c r="L1624" i="5"/>
  <c r="J1624" i="5"/>
  <c r="I1950" i="5" a="1"/>
  <c r="I1950" i="5" s="1"/>
  <c r="K1590" i="5"/>
  <c r="M1590" i="5"/>
  <c r="J1364" i="5"/>
  <c r="L1364" i="5"/>
  <c r="I1690" i="5" a="1"/>
  <c r="I1690" i="5" s="1"/>
  <c r="I1796" i="5" a="1"/>
  <c r="I1796" i="5" s="1"/>
  <c r="L1470" i="5"/>
  <c r="J1470" i="5"/>
  <c r="L1385" i="5"/>
  <c r="J1385" i="5"/>
  <c r="I1711" i="5" a="1"/>
  <c r="I1711" i="5" s="1"/>
  <c r="K1033" i="5"/>
  <c r="M1033" i="5"/>
  <c r="L1911" i="5"/>
  <c r="J1911" i="5"/>
  <c r="J1863" i="5"/>
  <c r="L1863" i="5"/>
  <c r="J1935" i="5"/>
  <c r="L1935" i="5"/>
  <c r="J1638" i="5"/>
  <c r="L1638" i="5"/>
  <c r="L1706" i="5"/>
  <c r="J1706" i="5"/>
  <c r="J1952" i="5"/>
  <c r="L1952" i="5"/>
  <c r="J1783" i="5"/>
  <c r="L1783" i="5"/>
  <c r="J1849" i="5"/>
  <c r="L1849" i="5"/>
  <c r="J1880" i="5"/>
  <c r="L1880" i="5"/>
  <c r="J1368" i="5"/>
  <c r="I1694" i="5" a="1"/>
  <c r="I1694" i="5" s="1"/>
  <c r="L1368" i="5"/>
  <c r="L1421" i="5"/>
  <c r="J1421" i="5"/>
  <c r="I1747" i="5" a="1"/>
  <c r="I1747" i="5" s="1"/>
  <c r="J1888" i="5"/>
  <c r="L1888" i="5"/>
  <c r="K1138" i="5"/>
  <c r="M1138" i="5"/>
  <c r="J1791" i="5"/>
  <c r="L1791" i="5"/>
  <c r="M1273" i="5"/>
  <c r="K1273" i="5"/>
  <c r="K1327" i="5"/>
  <c r="M1327" i="5"/>
  <c r="M1081" i="5"/>
  <c r="K1081" i="5"/>
  <c r="L1763" i="5"/>
  <c r="J1763" i="5"/>
  <c r="M1262" i="5"/>
  <c r="K1262" i="5"/>
  <c r="M1200" i="5"/>
  <c r="K1200" i="5"/>
  <c r="M1068" i="5"/>
  <c r="K1068" i="5"/>
  <c r="J1316" i="5"/>
  <c r="L1316" i="5"/>
  <c r="I1642" i="5" a="1"/>
  <c r="I1642" i="5" s="1"/>
  <c r="K1612" i="5"/>
  <c r="M1612" i="5"/>
  <c r="L1841" i="5"/>
  <c r="J1841" i="5"/>
  <c r="M1574" i="5"/>
  <c r="K1574" i="5"/>
  <c r="K1429" i="5"/>
  <c r="M1429" i="5"/>
  <c r="K1392" i="5"/>
  <c r="M1392" i="5"/>
  <c r="M1219" i="5"/>
  <c r="K1219" i="5"/>
  <c r="K1298" i="5"/>
  <c r="M1298" i="5"/>
  <c r="M1443" i="5"/>
  <c r="K1443" i="5"/>
  <c r="K1677" i="5"/>
  <c r="M1677" i="5"/>
  <c r="M1058" i="5"/>
  <c r="K1058" i="5"/>
  <c r="L1917" i="5"/>
  <c r="J1917" i="5"/>
  <c r="K1004" i="5"/>
  <c r="M1004" i="5"/>
  <c r="J1921" i="5"/>
  <c r="L1921" i="5"/>
  <c r="M983" i="5"/>
  <c r="K983" i="5"/>
  <c r="K1176" i="5"/>
  <c r="M1176" i="5"/>
  <c r="J1718" i="5"/>
  <c r="L1718" i="5"/>
  <c r="J1566" i="5"/>
  <c r="I1892" i="5" a="1"/>
  <c r="I1892" i="5" s="1"/>
  <c r="L1566" i="5"/>
  <c r="K1038" i="5"/>
  <c r="M1038" i="5"/>
  <c r="K1827" i="5"/>
  <c r="M1827" i="5"/>
  <c r="K1274" i="5"/>
  <c r="M1274" i="5"/>
  <c r="I1818" i="5" a="1"/>
  <c r="I1818" i="5" s="1"/>
  <c r="J1492" i="5"/>
  <c r="L1492" i="5"/>
  <c r="M1280" i="5"/>
  <c r="K1280" i="5"/>
  <c r="J1326" i="5"/>
  <c r="L1326" i="5"/>
  <c r="I1652" i="5" a="1"/>
  <c r="I1652" i="5" s="1"/>
  <c r="J1861" i="5"/>
  <c r="L1861" i="5"/>
  <c r="K1105" i="5"/>
  <c r="M1105" i="5"/>
  <c r="K1160" i="5"/>
  <c r="M1160" i="5"/>
  <c r="L1627" i="5"/>
  <c r="J1627" i="5"/>
  <c r="I1953" i="5" a="1"/>
  <c r="I1953" i="5" s="1"/>
  <c r="K1523" i="5"/>
  <c r="M1523" i="5"/>
  <c r="M987" i="5"/>
  <c r="K987" i="5"/>
  <c r="M1031" i="5"/>
  <c r="K1031" i="5"/>
  <c r="J1328" i="5"/>
  <c r="L1328" i="5"/>
  <c r="I1654" i="5" a="1"/>
  <c r="I1654" i="5" s="1"/>
  <c r="M1098" i="5"/>
  <c r="K1098" i="5"/>
  <c r="M1042" i="5"/>
  <c r="K1042" i="5"/>
  <c r="L1311" i="5"/>
  <c r="J1311" i="5"/>
  <c r="I1637" i="5" a="1"/>
  <c r="I1637" i="5" s="1"/>
  <c r="K1553" i="5"/>
  <c r="M1553" i="5"/>
  <c r="K1118" i="5"/>
  <c r="M1118" i="5"/>
  <c r="M1095" i="5"/>
  <c r="K1095" i="5"/>
  <c r="M1562" i="5"/>
  <c r="K1562" i="5"/>
  <c r="M1419" i="5"/>
  <c r="K1419" i="5"/>
  <c r="J1472" i="5"/>
  <c r="L1472" i="5"/>
  <c r="I1798" i="5" a="1"/>
  <c r="I1798" i="5" s="1"/>
  <c r="K1699" i="5"/>
  <c r="M1699" i="5"/>
  <c r="L1540" i="5"/>
  <c r="J1540" i="5"/>
  <c r="I1866" i="5" a="1"/>
  <c r="I1866" i="5" s="1"/>
  <c r="L1946" i="5"/>
  <c r="J1946" i="5"/>
  <c r="L1653" i="5"/>
  <c r="J1653" i="5"/>
  <c r="M1859" i="5"/>
  <c r="K1859" i="5"/>
  <c r="K1625" i="5"/>
  <c r="M1625" i="5"/>
  <c r="K1524" i="5"/>
  <c r="M1524" i="5"/>
  <c r="L1527" i="5"/>
  <c r="J1527" i="5"/>
  <c r="I1853" i="5" a="1"/>
  <c r="I1853" i="5" s="1"/>
  <c r="J1588" i="5"/>
  <c r="L1588" i="5"/>
  <c r="I1914" i="5" a="1"/>
  <c r="I1914" i="5" s="1"/>
  <c r="J1655" i="5"/>
  <c r="L1655" i="5"/>
  <c r="L1477" i="5"/>
  <c r="I1803" i="5" a="1"/>
  <c r="I1803" i="5" s="1"/>
  <c r="J1477" i="5"/>
  <c r="M1130" i="5"/>
  <c r="K1130" i="5"/>
  <c r="I1710" i="5" a="1"/>
  <c r="I1710" i="5" s="1"/>
  <c r="J1384" i="5"/>
  <c r="L1384" i="5"/>
  <c r="M1240" i="5"/>
  <c r="K1240" i="5"/>
  <c r="I1738" i="5" a="1"/>
  <c r="I1738" i="5" s="1"/>
  <c r="J1412" i="5"/>
  <c r="L1412" i="5"/>
  <c r="M1076" i="5"/>
  <c r="K1076" i="5"/>
  <c r="J1485" i="5"/>
  <c r="L1485" i="5"/>
  <c r="I1811" i="5" a="1"/>
  <c r="I1811" i="5" s="1"/>
  <c r="I1664" i="5" a="1"/>
  <c r="I1664" i="5" s="1"/>
  <c r="L1338" i="5"/>
  <c r="J1338" i="5"/>
  <c r="K1166" i="5"/>
  <c r="M1166" i="5"/>
  <c r="M1059" i="5"/>
  <c r="K1059" i="5"/>
  <c r="L1606" i="5"/>
  <c r="J1606" i="5"/>
  <c r="I1932" i="5" a="1"/>
  <c r="I1932" i="5" s="1"/>
  <c r="J1359" i="5"/>
  <c r="L1359" i="5"/>
  <c r="I1685" i="5" a="1"/>
  <c r="I1685" i="5" s="1"/>
  <c r="I1742" i="5" a="1"/>
  <c r="I1742" i="5" s="1"/>
  <c r="L1416" i="5"/>
  <c r="J1416" i="5"/>
  <c r="M1535" i="5"/>
  <c r="K1535" i="5"/>
  <c r="M1538" i="5"/>
  <c r="K1538" i="5"/>
  <c r="K1663" i="5"/>
  <c r="M1663" i="5"/>
  <c r="L1474" i="5"/>
  <c r="J1474" i="5"/>
  <c r="I1800" i="5" a="1"/>
  <c r="I1800" i="5" s="1"/>
  <c r="M1050" i="5"/>
  <c r="K1050" i="5"/>
  <c r="J1546" i="5"/>
  <c r="L1546" i="5"/>
  <c r="I1872" i="5" a="1"/>
  <c r="I1872" i="5" s="1"/>
  <c r="K1399" i="5"/>
  <c r="M1399" i="5"/>
  <c r="M1162" i="5"/>
  <c r="K1162" i="5"/>
  <c r="I1730" i="5" a="1"/>
  <c r="I1730" i="5" s="1"/>
  <c r="L1404" i="5"/>
  <c r="J1404" i="5"/>
  <c r="M1366" i="5"/>
  <c r="K1366" i="5"/>
  <c r="M985" i="5"/>
  <c r="K985" i="5"/>
  <c r="K1504" i="5"/>
  <c r="M1504" i="5"/>
  <c r="J1345" i="5"/>
  <c r="I1671" i="5" a="1"/>
  <c r="I1671" i="5" s="1"/>
  <c r="L1345" i="5"/>
  <c r="J1434" i="5"/>
  <c r="L1434" i="5"/>
  <c r="I1760" i="5" a="1"/>
  <c r="I1760" i="5" s="1"/>
  <c r="L1745" i="5"/>
  <c r="J1745" i="5"/>
  <c r="M1242" i="5"/>
  <c r="K1242" i="5"/>
  <c r="I1955" i="5" a="1"/>
  <c r="I1955" i="5" s="1"/>
  <c r="J1629" i="5"/>
  <c r="L1629" i="5"/>
  <c r="K1771" i="5"/>
  <c r="M1771" i="5"/>
  <c r="M1506" i="5"/>
  <c r="K1506" i="5"/>
  <c r="M1339" i="5"/>
  <c r="K1339" i="5"/>
  <c r="K1620" i="5"/>
  <c r="M1620" i="5"/>
  <c r="I1867" i="5" a="1"/>
  <c r="I1867" i="5" s="1"/>
  <c r="J1541" i="5"/>
  <c r="L1541" i="5"/>
  <c r="L1951" i="5"/>
  <c r="J1951" i="5"/>
  <c r="I1733" i="5" a="1"/>
  <c r="I1733" i="5" s="1"/>
  <c r="L1407" i="5"/>
  <c r="J1407" i="5"/>
  <c r="L1850" i="5"/>
  <c r="J1850" i="5"/>
  <c r="M1201" i="5"/>
  <c r="K1201" i="5"/>
  <c r="M1266" i="5"/>
  <c r="K1266" i="5"/>
  <c r="K1329" i="5"/>
  <c r="M1329" i="5"/>
  <c r="I1852" i="5" a="1"/>
  <c r="I1852" i="5" s="1"/>
  <c r="J1526" i="5"/>
  <c r="L1526" i="5"/>
  <c r="I1810" i="5" a="1"/>
  <c r="I1810" i="5" s="1"/>
  <c r="L1484" i="5"/>
  <c r="J1484" i="5"/>
  <c r="I1761" i="5" a="1"/>
  <c r="I1761" i="5" s="1"/>
  <c r="J1435" i="5"/>
  <c r="L1435" i="5"/>
  <c r="K1571" i="5"/>
  <c r="M1571" i="5"/>
  <c r="K1064" i="5"/>
  <c r="M1064" i="5"/>
  <c r="M1109" i="5"/>
  <c r="K1109" i="5"/>
  <c r="L1614" i="5"/>
  <c r="J1614" i="5"/>
  <c r="I1940" i="5" a="1"/>
  <c r="I1940" i="5" s="1"/>
  <c r="I1899" i="5" a="1"/>
  <c r="I1899" i="5" s="1"/>
  <c r="L1573" i="5"/>
  <c r="J1573" i="5"/>
  <c r="M1801" i="5"/>
  <c r="K1801" i="5"/>
  <c r="J1900" i="5"/>
  <c r="L1900" i="5"/>
  <c r="K1676" i="5"/>
  <c r="M1676" i="5"/>
  <c r="L1342" i="5"/>
  <c r="J1342" i="5"/>
  <c r="I1668" i="5" a="1"/>
  <c r="I1668" i="5" s="1"/>
  <c r="M1055" i="5"/>
  <c r="K1055" i="5"/>
  <c r="M1591" i="5"/>
  <c r="K1591" i="5"/>
  <c r="J1579" i="5"/>
  <c r="I1905" i="5" a="1"/>
  <c r="I1905" i="5" s="1"/>
  <c r="L1579" i="5"/>
  <c r="M1646" i="5"/>
  <c r="K1646" i="5"/>
  <c r="M1086" i="5"/>
  <c r="K1086" i="5"/>
  <c r="K1110" i="5"/>
  <c r="M1110" i="5"/>
  <c r="I1707" i="5" a="1"/>
  <c r="I1707" i="5" s="1"/>
  <c r="J1381" i="5"/>
  <c r="L1381" i="5"/>
  <c r="M1595" i="5"/>
  <c r="K1595" i="5"/>
  <c r="J1776" i="5"/>
  <c r="L1776" i="5"/>
  <c r="J1377" i="5"/>
  <c r="L1377" i="5"/>
  <c r="I1703" i="5" a="1"/>
  <c r="I1703" i="5" s="1"/>
  <c r="I1737" i="5" a="1"/>
  <c r="I1737" i="5" s="1"/>
  <c r="J1411" i="5"/>
  <c r="L1411" i="5"/>
  <c r="K1840" i="5"/>
  <c r="M1840" i="5"/>
  <c r="I1833" i="5" a="1"/>
  <c r="I1833" i="5" s="1"/>
  <c r="J1507" i="5"/>
  <c r="L1507" i="5"/>
  <c r="I1648" i="5" a="1"/>
  <c r="I1648" i="5" s="1"/>
  <c r="J1322" i="5"/>
  <c r="L1322" i="5"/>
  <c r="J1448" i="5"/>
  <c r="I1774" i="5" a="1"/>
  <c r="I1774" i="5" s="1"/>
  <c r="L1448" i="5"/>
  <c r="L1318" i="5"/>
  <c r="J1318" i="5"/>
  <c r="I1644" i="5" a="1"/>
  <c r="I1644" i="5" s="1"/>
  <c r="M1000" i="5"/>
  <c r="K1000" i="5"/>
  <c r="M1441" i="5"/>
  <c r="K1441" i="5"/>
  <c r="M1090" i="5"/>
  <c r="K1090" i="5"/>
  <c r="L1510" i="5"/>
  <c r="J1510" i="5"/>
  <c r="I1836" i="5" a="1"/>
  <c r="I1836" i="5" s="1"/>
  <c r="J1400" i="5"/>
  <c r="L1400" i="5"/>
  <c r="I1726" i="5" a="1"/>
  <c r="I1726" i="5" s="1"/>
  <c r="J1520" i="5"/>
  <c r="L1520" i="5"/>
  <c r="I1846" i="5" a="1"/>
  <c r="I1846" i="5" s="1"/>
  <c r="I1757" i="5" a="1"/>
  <c r="I1757" i="5" s="1"/>
  <c r="J1431" i="5"/>
  <c r="L1431" i="5"/>
  <c r="M1148" i="5"/>
  <c r="K1148" i="5"/>
  <c r="J1376" i="5"/>
  <c r="L1376" i="5"/>
  <c r="I1702" i="5" a="1"/>
  <c r="I1702" i="5" s="1"/>
  <c r="M1220" i="5"/>
  <c r="K1220" i="5"/>
  <c r="J1725" i="5"/>
  <c r="L1725" i="5"/>
  <c r="L1488" i="5"/>
  <c r="J1488" i="5"/>
  <c r="I1814" i="5" a="1"/>
  <c r="I1814" i="5" s="1"/>
  <c r="M1078" i="5"/>
  <c r="K1078" i="5"/>
  <c r="J1692" i="5"/>
  <c r="L1692" i="5"/>
  <c r="M1581" i="5"/>
  <c r="K1581" i="5"/>
  <c r="M1002" i="5"/>
  <c r="K1002" i="5"/>
  <c r="J1879" i="5"/>
  <c r="L1879" i="5"/>
  <c r="J1830" i="5"/>
  <c r="L1830" i="5"/>
  <c r="J1388" i="5"/>
  <c r="I1714" i="5" a="1"/>
  <c r="I1714" i="5" s="1"/>
  <c r="L1388" i="5"/>
  <c r="M1019" i="5"/>
  <c r="K1019" i="5"/>
  <c r="K1108" i="5"/>
  <c r="M1108" i="5"/>
  <c r="M1007" i="5"/>
  <c r="K1007" i="5"/>
  <c r="M1235" i="5"/>
  <c r="K1235" i="5"/>
  <c r="L1568" i="5"/>
  <c r="J1568" i="5"/>
  <c r="I1894" i="5" a="1"/>
  <c r="I1894" i="5" s="1"/>
  <c r="J1949" i="5"/>
  <c r="L1949" i="5"/>
  <c r="M1244" i="5"/>
  <c r="K1244" i="5"/>
  <c r="K1657" i="5"/>
  <c r="M1657" i="5"/>
  <c r="K1123" i="5"/>
  <c r="M1123" i="5"/>
  <c r="L1593" i="5"/>
  <c r="J1593" i="5"/>
  <c r="I1919" i="5" a="1"/>
  <c r="I1919" i="5" s="1"/>
  <c r="L1604" i="5"/>
  <c r="J1604" i="5"/>
  <c r="I1930" i="5" a="1"/>
  <c r="I1930" i="5" s="1"/>
  <c r="K1158" i="5"/>
  <c r="M1158" i="5"/>
  <c r="M1319" i="5"/>
  <c r="K1319" i="5"/>
  <c r="L1371" i="5"/>
  <c r="J1371" i="5"/>
  <c r="I1697" i="5" a="1"/>
  <c r="I1697" i="5" s="1"/>
  <c r="I1658" i="5" a="1"/>
  <c r="I1658" i="5" s="1"/>
  <c r="L1332" i="5"/>
  <c r="J1332" i="5"/>
  <c r="M1150" i="5"/>
  <c r="K1150" i="5"/>
  <c r="M1291" i="5"/>
  <c r="K1291" i="5"/>
  <c r="M1530" i="5"/>
  <c r="K1530" i="5"/>
  <c r="M1602" i="5"/>
  <c r="K1602" i="5"/>
  <c r="L1402" i="5"/>
  <c r="J1402" i="5"/>
  <c r="I1728" i="5" a="1"/>
  <c r="I1728" i="5" s="1"/>
  <c r="M1515" i="5"/>
  <c r="K1515" i="5"/>
  <c r="J1436" i="5"/>
  <c r="L1436" i="5"/>
  <c r="I1762" i="5" a="1"/>
  <c r="I1762" i="5" s="1"/>
  <c r="I1635" i="5" a="1"/>
  <c r="I1635" i="5" s="1"/>
  <c r="L1309" i="5"/>
  <c r="J1309" i="5"/>
  <c r="M1807" i="5"/>
  <c r="K1807" i="5"/>
  <c r="J1908" i="5"/>
  <c r="L1908" i="5"/>
  <c r="M1159" i="5"/>
  <c r="K1159" i="5"/>
  <c r="I1828" i="5" a="1"/>
  <c r="I1828" i="5" s="1"/>
  <c r="L1502" i="5"/>
  <c r="J1502" i="5"/>
  <c r="L1736" i="5"/>
  <c r="J1736" i="5"/>
  <c r="L1580" i="5"/>
  <c r="J1580" i="5"/>
  <c r="I1906" i="5" a="1"/>
  <c r="I1906" i="5" s="1"/>
  <c r="K1016" i="5"/>
  <c r="M1016" i="5"/>
  <c r="M1045" i="5"/>
  <c r="K1045" i="5"/>
  <c r="K1519" i="5"/>
  <c r="M1519" i="5"/>
  <c r="K1582" i="5"/>
  <c r="M1582" i="5"/>
  <c r="M1450" i="5"/>
  <c r="K1450" i="5"/>
  <c r="M1085" i="5"/>
  <c r="K1085" i="5"/>
  <c r="I1924" i="5" a="1"/>
  <c r="I1924" i="5" s="1"/>
  <c r="J1598" i="5"/>
  <c r="L1598" i="5"/>
  <c r="M1181" i="5"/>
  <c r="K1181" i="5"/>
  <c r="K996" i="5"/>
  <c r="M996" i="5"/>
  <c r="M1122" i="5"/>
  <c r="K1122" i="5"/>
  <c r="K1012" i="5"/>
  <c r="M1012" i="5"/>
  <c r="M1354" i="5"/>
  <c r="K1354" i="5"/>
  <c r="L1508" i="5"/>
  <c r="I1834" i="5" a="1"/>
  <c r="I1834" i="5" s="1"/>
  <c r="J1508" i="5"/>
  <c r="L1864" i="5"/>
  <c r="J1864" i="5"/>
  <c r="M1455" i="5"/>
  <c r="K1455" i="5"/>
  <c r="L1820" i="5"/>
  <c r="J1820" i="5"/>
  <c r="L1426" i="5"/>
  <c r="J1426" i="5"/>
  <c r="I1752" i="5" a="1"/>
  <c r="I1752" i="5" s="1"/>
  <c r="K1458" i="5"/>
  <c r="M1458" i="5"/>
  <c r="M1902" i="5"/>
  <c r="K1902" i="5"/>
  <c r="K1693" i="5"/>
  <c r="M1693" i="5"/>
  <c r="L1768" i="5"/>
  <c r="J1768" i="5"/>
  <c r="J1788" i="5"/>
  <c r="L1788" i="5"/>
  <c r="K1303" i="5"/>
  <c r="M1303" i="5"/>
  <c r="L1832" i="5"/>
  <c r="J1832" i="5"/>
  <c r="L1665" i="5"/>
  <c r="J1665" i="5"/>
  <c r="I1896" i="5" a="1"/>
  <c r="I1896" i="5" s="1"/>
  <c r="L1570" i="5"/>
  <c r="J1570" i="5"/>
  <c r="L1489" i="5"/>
  <c r="I1815" i="5" a="1"/>
  <c r="I1815" i="5" s="1"/>
  <c r="J1489" i="5"/>
  <c r="M1140" i="5"/>
  <c r="K1140" i="5"/>
  <c r="M1215" i="5"/>
  <c r="K1215" i="5"/>
  <c r="K1772" i="5"/>
  <c r="M1772" i="5"/>
  <c r="J1592" i="5"/>
  <c r="L1592" i="5"/>
  <c r="I1918" i="5" a="1"/>
  <c r="I1918" i="5" s="1"/>
  <c r="M1277" i="5"/>
  <c r="K1277" i="5"/>
  <c r="K1278" i="5"/>
  <c r="M1278" i="5"/>
  <c r="K1912" i="5"/>
  <c r="M1912" i="5"/>
  <c r="L1630" i="5"/>
  <c r="I1956" i="5" a="1"/>
  <c r="I1956" i="5" s="1"/>
  <c r="J1630" i="5"/>
  <c r="L1837" i="5"/>
  <c r="J1837" i="5"/>
  <c r="L1709" i="5"/>
  <c r="J1709" i="5"/>
  <c r="K1051" i="5"/>
  <c r="M1051" i="5"/>
  <c r="M1410" i="5"/>
  <c r="K1410" i="5"/>
  <c r="M1174" i="5"/>
  <c r="K1174" i="5"/>
  <c r="L1808" i="5"/>
  <c r="J1808" i="5"/>
  <c r="L1824" i="5"/>
  <c r="J1824" i="5"/>
  <c r="M1735" i="5"/>
  <c r="K1735" i="5"/>
  <c r="M1272" i="5"/>
  <c r="K1272" i="5"/>
  <c r="M1091" i="5"/>
  <c r="K1091" i="5"/>
  <c r="K992" i="5"/>
  <c r="M992" i="5"/>
  <c r="J1680" i="5"/>
  <c r="L1680" i="5"/>
  <c r="K1027" i="5"/>
  <c r="M1027" i="5"/>
  <c r="I1835" i="5" a="1"/>
  <c r="I1835" i="5" s="1"/>
  <c r="L1509" i="5"/>
  <c r="J1509" i="5"/>
  <c r="L1767" i="5"/>
  <c r="J1767" i="5"/>
  <c r="M1958" i="5"/>
  <c r="K1958" i="5"/>
  <c r="K1184" i="5"/>
  <c r="M1184" i="5"/>
  <c r="M1074" i="5"/>
  <c r="K1074" i="5"/>
  <c r="K1608" i="5"/>
  <c r="M1608" i="5"/>
  <c r="M1194" i="5"/>
  <c r="K1194" i="5"/>
  <c r="M1765" i="5"/>
  <c r="K1765" i="5"/>
  <c r="M1939" i="5"/>
  <c r="K1939" i="5"/>
  <c r="K1375" i="5"/>
  <c r="M1375" i="5"/>
  <c r="L1779" i="5"/>
  <c r="J1779" i="5"/>
  <c r="L1907" i="5"/>
  <c r="J1907" i="5"/>
  <c r="L1784" i="5"/>
  <c r="J1784" i="5"/>
  <c r="M1442" i="5"/>
  <c r="K1442" i="5"/>
  <c r="M1462" i="5"/>
  <c r="K1462" i="5"/>
  <c r="M1062" i="5"/>
  <c r="K1062" i="5"/>
  <c r="L1333" i="5"/>
  <c r="J1333" i="5"/>
  <c r="I1659" i="5" a="1"/>
  <c r="I1659" i="5" s="1"/>
  <c r="L1561" i="5"/>
  <c r="I1887" i="5" a="1"/>
  <c r="I1887" i="5" s="1"/>
  <c r="J1561" i="5"/>
  <c r="K1886" i="5"/>
  <c r="M1886" i="5"/>
  <c r="K1623" i="5"/>
  <c r="M1623" i="5"/>
  <c r="J1727" i="5"/>
  <c r="L1727" i="5"/>
  <c r="M1493" i="5"/>
  <c r="K1493" i="5"/>
  <c r="M1163" i="5"/>
  <c r="K1163" i="5"/>
  <c r="M1490" i="5"/>
  <c r="K1490" i="5"/>
  <c r="I1775" i="5" a="1"/>
  <c r="I1775" i="5" s="1"/>
  <c r="J1449" i="5"/>
  <c r="L1449" i="5"/>
  <c r="I1670" i="5" a="1"/>
  <c r="I1670" i="5" s="1"/>
  <c r="L1344" i="5"/>
  <c r="J1344" i="5"/>
  <c r="K1267" i="5"/>
  <c r="M1267" i="5"/>
  <c r="L1315" i="5"/>
  <c r="J1315" i="5"/>
  <c r="I1641" i="5" a="1"/>
  <c r="I1641" i="5" s="1"/>
  <c r="I1959" i="5" a="1"/>
  <c r="I1959" i="5" s="1"/>
  <c r="L1633" i="5"/>
  <c r="J1633" i="5"/>
  <c r="M1851" i="5"/>
  <c r="K1851" i="5"/>
  <c r="M1304" i="5"/>
  <c r="K1304" i="5"/>
  <c r="J1645" i="5"/>
  <c r="L1645" i="5"/>
  <c r="I1751" i="5" a="1"/>
  <c r="I1751" i="5" s="1"/>
  <c r="L1425" i="5"/>
  <c r="J1425" i="5"/>
  <c r="M1601" i="5"/>
  <c r="K1601" i="5"/>
  <c r="M1789" i="5"/>
  <c r="K1789" i="5"/>
  <c r="M1206" i="5"/>
  <c r="K1206" i="5"/>
  <c r="J1845" i="5"/>
  <c r="L1845" i="5"/>
  <c r="M1511" i="5"/>
  <c r="K1511" i="5"/>
  <c r="M1170" i="5"/>
  <c r="K1170" i="5"/>
  <c r="L1628" i="5"/>
  <c r="J1628" i="5"/>
  <c r="I1954" i="5" a="1"/>
  <c r="I1954" i="5" s="1"/>
  <c r="J1500" i="5"/>
  <c r="L1500" i="5"/>
  <c r="I1826" i="5" a="1"/>
  <c r="I1826" i="5" s="1"/>
  <c r="J1617" i="5"/>
  <c r="L1617" i="5"/>
  <c r="I1943" i="5" a="1"/>
  <c r="I1943" i="5" s="1"/>
  <c r="J1928" i="5"/>
  <c r="L1928" i="5"/>
  <c r="K1288" i="5"/>
  <c r="M1288" i="5"/>
  <c r="I1743" i="5" a="1"/>
  <c r="I1743" i="5" s="1"/>
  <c r="J1417" i="5"/>
  <c r="L1417" i="5"/>
  <c r="I1883" i="5" a="1"/>
  <c r="I1883" i="5" s="1"/>
  <c r="L1557" i="5"/>
  <c r="J1557" i="5"/>
  <c r="M1594" i="5"/>
  <c r="K1594" i="5"/>
  <c r="L1353" i="5"/>
  <c r="J1353" i="5"/>
  <c r="I1679" i="5" a="1"/>
  <c r="I1679" i="5" s="1"/>
  <c r="M1182" i="5"/>
  <c r="K1182" i="5"/>
  <c r="K1183" i="5"/>
  <c r="M1183" i="5"/>
  <c r="M1082" i="5"/>
  <c r="K1082" i="5"/>
  <c r="K1729" i="5"/>
  <c r="M1729" i="5"/>
  <c r="J1781" i="5"/>
  <c r="L1781" i="5"/>
  <c r="L1552" i="5"/>
  <c r="J1552" i="5"/>
  <c r="I1878" i="5" a="1"/>
  <c r="I1878" i="5" s="1"/>
  <c r="M1422" i="5"/>
  <c r="K1422" i="5"/>
  <c r="M1494" i="5"/>
  <c r="K1494" i="5"/>
  <c r="I1910" i="5" a="1"/>
  <c r="I1910" i="5" s="1"/>
  <c r="L1584" i="5"/>
  <c r="J1584" i="5"/>
  <c r="M1100" i="5"/>
  <c r="K1100" i="5"/>
  <c r="M1230" i="5"/>
  <c r="K1230" i="5"/>
  <c r="M1290" i="5"/>
  <c r="K1290" i="5"/>
  <c r="K1423" i="5"/>
  <c r="M1423" i="5"/>
  <c r="I1674" i="5" a="1"/>
  <c r="I1674" i="5" s="1"/>
  <c r="L1348" i="5"/>
  <c r="J1348" i="5"/>
  <c r="L1558" i="5"/>
  <c r="J1558" i="5"/>
  <c r="I1884" i="5" a="1"/>
  <c r="I1884" i="5" s="1"/>
  <c r="M1563" i="5"/>
  <c r="K1563" i="5"/>
  <c r="K1251" i="5"/>
  <c r="M1251" i="5"/>
  <c r="K1401" i="5"/>
  <c r="M1401" i="5"/>
  <c r="L1466" i="5"/>
  <c r="J1466" i="5"/>
  <c r="I1792" i="5" a="1"/>
  <c r="I1792" i="5" s="1"/>
  <c r="K1218" i="5"/>
  <c r="M1218" i="5"/>
  <c r="K1764" i="5"/>
  <c r="M1764" i="5"/>
  <c r="K1619" i="5"/>
  <c r="M1619" i="5"/>
  <c r="M1018" i="5"/>
  <c r="K1018" i="5"/>
  <c r="M1513" i="5"/>
  <c r="K1513" i="5"/>
  <c r="J1603" i="5"/>
  <c r="L1603" i="5"/>
  <c r="I1929" i="5" a="1"/>
  <c r="I1929" i="5" s="1"/>
  <c r="M1307" i="5"/>
  <c r="L1938" i="5"/>
  <c r="J1938" i="5"/>
  <c r="J1927" i="5"/>
  <c r="L1927" i="5"/>
  <c r="L1813" i="5"/>
  <c r="J1813" i="5"/>
  <c r="M984" i="5"/>
  <c r="K984" i="5"/>
  <c r="M1383" i="5"/>
  <c r="K1383" i="5"/>
  <c r="L1496" i="5"/>
  <c r="J1496" i="5"/>
  <c r="I1822" i="5" a="1"/>
  <c r="I1822" i="5" s="1"/>
  <c r="M1302" i="5"/>
  <c r="K1302" i="5"/>
  <c r="M1482" i="5"/>
  <c r="K1482" i="5"/>
  <c r="L1660" i="5"/>
  <c r="J1660" i="5"/>
  <c r="K1498" i="5"/>
  <c r="M1498" i="5"/>
  <c r="K1231" i="5"/>
  <c r="M1231" i="5"/>
  <c r="J1920" i="5"/>
  <c r="L1920" i="5"/>
  <c r="K1673" i="5"/>
  <c r="M1673" i="5"/>
  <c r="J1868" i="5"/>
  <c r="L1868" i="5"/>
  <c r="L1324" i="5"/>
  <c r="J1324" i="5"/>
  <c r="I1650" i="5" a="1"/>
  <c r="I1650" i="5" s="1"/>
  <c r="L1934" i="5"/>
  <c r="J1934" i="5"/>
  <c r="I1675" i="5" a="1"/>
  <c r="I1675" i="5" s="1"/>
  <c r="J1349" i="5"/>
  <c r="L1349" i="5"/>
  <c r="M1937" i="5"/>
  <c r="K1937" i="5"/>
  <c r="L1732" i="5"/>
  <c r="J1732" i="5"/>
  <c r="J1748" i="5"/>
  <c r="L1748" i="5"/>
  <c r="L1701" i="5"/>
  <c r="J1701" i="5"/>
  <c r="K1258" i="5"/>
  <c r="M1258" i="5"/>
  <c r="M1094" i="5"/>
  <c r="K1094" i="5"/>
  <c r="M1453" i="5"/>
  <c r="K1453" i="5"/>
  <c r="J1616" i="5"/>
  <c r="L1616" i="5"/>
  <c r="I1942" i="5" a="1"/>
  <c r="I1942" i="5" s="1"/>
  <c r="K1022" i="5"/>
  <c r="M1022" i="5"/>
  <c r="M1232" i="5"/>
  <c r="K1232" i="5"/>
  <c r="K1009" i="5"/>
  <c r="M1009" i="5"/>
  <c r="I1903" i="5" a="1"/>
  <c r="I1903" i="5" s="1"/>
  <c r="L1577" i="5"/>
  <c r="J1577" i="5"/>
  <c r="J1819" i="5"/>
  <c r="L1819" i="5"/>
  <c r="L1816" i="5"/>
  <c r="J1816" i="5"/>
  <c r="I1724" i="5" a="1"/>
  <c r="I1724" i="5" s="1"/>
  <c r="J1398" i="5"/>
  <c r="L1398" i="5"/>
  <c r="I1870" i="5" a="1"/>
  <c r="I1870" i="5" s="1"/>
  <c r="J1544" i="5"/>
  <c r="L1544" i="5"/>
  <c r="K1823" i="5"/>
  <c r="M1823" i="5"/>
  <c r="L1945" i="5"/>
  <c r="J1945" i="5"/>
  <c r="M1249" i="5"/>
  <c r="K1249" i="5"/>
  <c r="L1839" i="5"/>
  <c r="J1839" i="5"/>
  <c r="K989" i="5"/>
  <c r="M989" i="5"/>
  <c r="J1317" i="5"/>
  <c r="L1317" i="5"/>
  <c r="I1643" i="5" a="1"/>
  <c r="I1643" i="5" s="1"/>
  <c r="L1534" i="5"/>
  <c r="J1534" i="5"/>
  <c r="I1860" i="5" a="1"/>
  <c r="I1860" i="5" s="1"/>
  <c r="I1829" i="5" a="1"/>
  <c r="I1829" i="5" s="1"/>
  <c r="J1503" i="5"/>
  <c r="L1503" i="5"/>
  <c r="L1521" i="5"/>
  <c r="I1847" i="5" a="1"/>
  <c r="I1847" i="5" s="1"/>
  <c r="J1521" i="5"/>
  <c r="K1406" i="5"/>
  <c r="M1406" i="5"/>
  <c r="K1226" i="5"/>
  <c r="M1226" i="5"/>
  <c r="M1948" i="5"/>
  <c r="K1948" i="5"/>
  <c r="M1529" i="5"/>
  <c r="K1529" i="5"/>
  <c r="M1518" i="5"/>
  <c r="K1518" i="5"/>
  <c r="M1478" i="5"/>
  <c r="K1478" i="5"/>
  <c r="J1778" i="5"/>
  <c r="L1778" i="5"/>
  <c r="L1700" i="5"/>
  <c r="J1700" i="5"/>
  <c r="J1556" i="5"/>
  <c r="L1556" i="5"/>
  <c r="I1882" i="5" a="1"/>
  <c r="I1882" i="5" s="1"/>
  <c r="L1413" i="5"/>
  <c r="J1413" i="5"/>
  <c r="I1739" i="5" a="1"/>
  <c r="I1739" i="5" s="1"/>
  <c r="L1749" i="5"/>
  <c r="J1749" i="5"/>
  <c r="K1549" i="5"/>
  <c r="M1549" i="5"/>
  <c r="L1889" i="5"/>
  <c r="J1889" i="5"/>
  <c r="L1370" i="5"/>
  <c r="J1370" i="5"/>
  <c r="I1696" i="5" a="1"/>
  <c r="I1696" i="5" s="1"/>
  <c r="L1941" i="5"/>
  <c r="J1941" i="5"/>
  <c r="M1104" i="5"/>
  <c r="K1104" i="5"/>
  <c r="M1578" i="5"/>
  <c r="K1578" i="5"/>
  <c r="K1179" i="5"/>
  <c r="M1179" i="5"/>
  <c r="J1913" i="5"/>
  <c r="L1913" i="5"/>
  <c r="I1687" i="5" a="1"/>
  <c r="I1687" i="5" s="1"/>
  <c r="L1361" i="5"/>
  <c r="J1361" i="5"/>
  <c r="K1471" i="5"/>
  <c r="M1471" i="5"/>
  <c r="J1873" i="5"/>
  <c r="L1873" i="5"/>
  <c r="K1153" i="5"/>
  <c r="M1153" i="5"/>
  <c r="J1897" i="5"/>
  <c r="L1897" i="5"/>
  <c r="J1480" i="5"/>
  <c r="L1480" i="5"/>
  <c r="I1806" i="5" a="1"/>
  <c r="I1806" i="5" s="1"/>
  <c r="L1759" i="5"/>
  <c r="J1759" i="5"/>
  <c r="K998" i="5"/>
  <c r="M998" i="5"/>
  <c r="K1704" i="5"/>
  <c r="M1704" i="5"/>
  <c r="M1151" i="5"/>
  <c r="K1151" i="5"/>
  <c r="L1460" i="5"/>
  <c r="J1460" i="5"/>
  <c r="I1786" i="5" a="1"/>
  <c r="I1786" i="5" s="1"/>
  <c r="J1862" i="5"/>
  <c r="L1862" i="5"/>
  <c r="I1923" i="5" a="1"/>
  <c r="I1923" i="5" s="1"/>
  <c r="L1597" i="5"/>
  <c r="J1597" i="5"/>
  <c r="J1420" i="5"/>
  <c r="L1420" i="5"/>
  <c r="I1746" i="5" a="1"/>
  <c r="I1746" i="5" s="1"/>
  <c r="L1336" i="5"/>
  <c r="J1336" i="5"/>
  <c r="I1662" i="5" a="1"/>
  <c r="I1662" i="5" s="1"/>
  <c r="M1374" i="5"/>
  <c r="K1374" i="5"/>
  <c r="I1891" i="5" a="1"/>
  <c r="I1891" i="5" s="1"/>
  <c r="J1565" i="5"/>
  <c r="L1565" i="5"/>
  <c r="M1087" i="5"/>
  <c r="K1087" i="5"/>
  <c r="L1362" i="5"/>
  <c r="J1362" i="5"/>
  <c r="I1688" i="5" a="1"/>
  <c r="I1688" i="5" s="1"/>
  <c r="L1461" i="5"/>
  <c r="J1461" i="5"/>
  <c r="I1787" i="5" a="1"/>
  <c r="I1787" i="5" s="1"/>
  <c r="L1875" i="5"/>
  <c r="J1875" i="5"/>
  <c r="J1335" i="5"/>
  <c r="L1335" i="5"/>
  <c r="I1661" i="5" a="1"/>
  <c r="I1661" i="5" s="1"/>
  <c r="L1341" i="5"/>
  <c r="I1667" i="5" a="1"/>
  <c r="I1667" i="5" s="1"/>
  <c r="J1341" i="5"/>
  <c r="K1621" i="5"/>
  <c r="M1621" i="5"/>
  <c r="K1615" i="5"/>
  <c r="M1615" i="5"/>
  <c r="M1072" i="5"/>
  <c r="K1072" i="5"/>
  <c r="J1430" i="5"/>
  <c r="L1430" i="5"/>
  <c r="I1756" i="5" a="1"/>
  <c r="I1756" i="5" s="1"/>
  <c r="J1904" i="5"/>
  <c r="L1904" i="5"/>
  <c r="J1575" i="5"/>
  <c r="I1901" i="5" a="1"/>
  <c r="I1901" i="5" s="1"/>
  <c r="L1575" i="5"/>
  <c r="L1522" i="5"/>
  <c r="J1522" i="5"/>
  <c r="I1848" i="5" a="1"/>
  <c r="I1848" i="5" s="1"/>
  <c r="M1205" i="5"/>
  <c r="K1205" i="5"/>
  <c r="M1809" i="5"/>
  <c r="K1809" i="5"/>
  <c r="I1858" i="5" a="1"/>
  <c r="I1858" i="5" s="1"/>
  <c r="L1532" i="5"/>
  <c r="J1532" i="5"/>
  <c r="K1254" i="5"/>
  <c r="M1254" i="5"/>
  <c r="M1026" i="5"/>
  <c r="K1026" i="5"/>
  <c r="I1689" i="5" a="1"/>
  <c r="I1689" i="5" s="1"/>
  <c r="L1363" i="5"/>
  <c r="J1363" i="5"/>
  <c r="M1134" i="5"/>
  <c r="K1134" i="5"/>
  <c r="M1186" i="5"/>
  <c r="K1186" i="5"/>
  <c r="I1651" i="5" a="1"/>
  <c r="I1651" i="5" s="1"/>
  <c r="J1325" i="5"/>
  <c r="L1325" i="5"/>
  <c r="I1734" i="5" a="1"/>
  <c r="I1734" i="5" s="1"/>
  <c r="J1408" i="5"/>
  <c r="L1408" i="5"/>
  <c r="J1456" i="5"/>
  <c r="L1456" i="5"/>
  <c r="I1782" i="5" a="1"/>
  <c r="I1782" i="5" s="1"/>
  <c r="K1487" i="5"/>
  <c r="M1487" i="5"/>
  <c r="I1838" i="5" a="1"/>
  <c r="I1838" i="5" s="1"/>
  <c r="J1512" i="5"/>
  <c r="L1512" i="5"/>
  <c r="K1564" i="5"/>
  <c r="M1564" i="5"/>
  <c r="M1006" i="5"/>
  <c r="K1006" i="5"/>
  <c r="I1802" i="5" a="1"/>
  <c r="I1802" i="5" s="1"/>
  <c r="L1476" i="5"/>
  <c r="J1476" i="5"/>
  <c r="M1865" i="5"/>
  <c r="K1865" i="5"/>
  <c r="M1334" i="5"/>
  <c r="K1334" i="5"/>
  <c r="J1856" i="5"/>
  <c r="L1856" i="5"/>
  <c r="M1154" i="5"/>
  <c r="K1154" i="5"/>
  <c r="J1397" i="5"/>
  <c r="L1397" i="5"/>
  <c r="I1723" i="5" a="1"/>
  <c r="I1723" i="5" s="1"/>
  <c r="I1766" i="5" a="1"/>
  <c r="I1766" i="5" s="1"/>
  <c r="J1440" i="5"/>
  <c r="L1440" i="5"/>
  <c r="K999" i="5"/>
  <c r="M999" i="5"/>
  <c r="L1372" i="5"/>
  <c r="J1372" i="5"/>
  <c r="I1698" i="5" a="1"/>
  <c r="I1698" i="5" s="1"/>
  <c r="M1069" i="5"/>
  <c r="K1069" i="5"/>
  <c r="M1542" i="5"/>
  <c r="K1542" i="5"/>
  <c r="M1208" i="5"/>
  <c r="K1208" i="5"/>
  <c r="M1023" i="5"/>
  <c r="K1023" i="5"/>
  <c r="M1177" i="5"/>
  <c r="K1177" i="5"/>
  <c r="J1618" i="5"/>
  <c r="L1618" i="5"/>
  <c r="I1944" i="5" a="1"/>
  <c r="I1944" i="5" s="1"/>
  <c r="L1804" i="5"/>
  <c r="J1804" i="5"/>
  <c r="J1769" i="5"/>
  <c r="L1769" i="5"/>
  <c r="M990" i="5"/>
  <c r="K990" i="5"/>
  <c r="K1037" i="5"/>
  <c r="M1037" i="5"/>
  <c r="M1247" i="5"/>
  <c r="K1247" i="5"/>
  <c r="K1517" i="5"/>
  <c r="M1517" i="5"/>
  <c r="I1842" i="5" a="1"/>
  <c r="I1842" i="5" s="1"/>
  <c r="L1516" i="5"/>
  <c r="J1516" i="5"/>
  <c r="I1871" i="5" a="1"/>
  <c r="I1871" i="5" s="1"/>
  <c r="J1545" i="5"/>
  <c r="L1545" i="5"/>
  <c r="M991" i="5"/>
  <c r="K991" i="5"/>
  <c r="K1821" i="5"/>
  <c r="M1821" i="5"/>
  <c r="K1114" i="5"/>
  <c r="M1114" i="5"/>
  <c r="K1536" i="5"/>
  <c r="M1536" i="5"/>
  <c r="K1046" i="5"/>
  <c r="M1046" i="5"/>
  <c r="M1433" i="5"/>
  <c r="K1433" i="5"/>
  <c r="M1537" i="5"/>
  <c r="K1537" i="5"/>
  <c r="L1869" i="5"/>
  <c r="J1869" i="5"/>
  <c r="K1386" i="5"/>
  <c r="M1386" i="5"/>
  <c r="K1609" i="5"/>
  <c r="M1609" i="5"/>
  <c r="K1380" i="5"/>
  <c r="M1380" i="5"/>
  <c r="M1195" i="5"/>
  <c r="K1195" i="5"/>
  <c r="M1271" i="5"/>
  <c r="K1271" i="5"/>
  <c r="K1457" i="5"/>
  <c r="M1457" i="5"/>
  <c r="L1855" i="5"/>
  <c r="J1855" i="5"/>
  <c r="L1844" i="5"/>
  <c r="J1844" i="5"/>
  <c r="L1876" i="5"/>
  <c r="J1876" i="5"/>
  <c r="L1672" i="5"/>
  <c r="J1672" i="5"/>
  <c r="K1452" i="5"/>
  <c r="M1452" i="5"/>
  <c r="K1010" i="5"/>
  <c r="M1010" i="5"/>
  <c r="M1554" i="5"/>
  <c r="K1554" i="5"/>
  <c r="K1239" i="5"/>
  <c r="M1239" i="5"/>
  <c r="K1684" i="5"/>
  <c r="M1684" i="5"/>
  <c r="J1340" i="5"/>
  <c r="L1340" i="5"/>
  <c r="I1666" i="5" a="1"/>
  <c r="I1666" i="5" s="1"/>
  <c r="K1469" i="5"/>
  <c r="M1469" i="5"/>
  <c r="K1589" i="5"/>
  <c r="M1589" i="5"/>
  <c r="M1015" i="5"/>
  <c r="K1015" i="5"/>
  <c r="M1044" i="5"/>
  <c r="K1044" i="5"/>
  <c r="L1947" i="5"/>
  <c r="J1947" i="5"/>
  <c r="K1877" i="5"/>
  <c r="M1877" i="5"/>
  <c r="L1647" i="5"/>
  <c r="J1647" i="5"/>
  <c r="I1773" i="5" a="1"/>
  <c r="I1773" i="5" s="1"/>
  <c r="L1447" i="5"/>
  <c r="J1447" i="5"/>
  <c r="K1437" i="5"/>
  <c r="M1437" i="5"/>
  <c r="I1831" i="5" a="1"/>
  <c r="I1831" i="5" s="1"/>
  <c r="L1505" i="5"/>
  <c r="J1505" i="5"/>
  <c r="M1587" i="5"/>
  <c r="K1587" i="5"/>
  <c r="M1035" i="5"/>
  <c r="K1035" i="5"/>
  <c r="L1797" i="5"/>
  <c r="J1797" i="5"/>
  <c r="L1793" i="5"/>
  <c r="J1793" i="5"/>
  <c r="K1547" i="5"/>
  <c r="M1547" i="5"/>
  <c r="I1805" i="5" a="1"/>
  <c r="I1805" i="5" s="1"/>
  <c r="J1479" i="5"/>
  <c r="L1479" i="5"/>
  <c r="H31" i="2"/>
  <c r="I31" i="2" s="1"/>
  <c r="J1581" i="4"/>
  <c r="K1581" i="4" s="1"/>
  <c r="I1945" i="4" a="1"/>
  <c r="I1945" i="4" s="1"/>
  <c r="J1945" i="4" s="1"/>
  <c r="K1945" i="4" s="1"/>
  <c r="I1850" i="4" a="1"/>
  <c r="I1850" i="4" s="1"/>
  <c r="J1850" i="4" s="1"/>
  <c r="K1850" i="4" s="1"/>
  <c r="L1524" i="4"/>
  <c r="M1066" i="4"/>
  <c r="I1748" i="4" a="1"/>
  <c r="I1748" i="4" s="1"/>
  <c r="J1748" i="4" s="1"/>
  <c r="K1748" i="4" s="1"/>
  <c r="L1422" i="4"/>
  <c r="I1652" i="4" a="1"/>
  <c r="I1652" i="4" s="1"/>
  <c r="J1652" i="4" s="1"/>
  <c r="K1652" i="4" s="1"/>
  <c r="L1326" i="4"/>
  <c r="M1109" i="4"/>
  <c r="I1802" i="4" a="1"/>
  <c r="I1802" i="4" s="1"/>
  <c r="J1802" i="4" s="1"/>
  <c r="K1802" i="4" s="1"/>
  <c r="L1476" i="4"/>
  <c r="L1556" i="4"/>
  <c r="I1882" i="4" a="1"/>
  <c r="I1882" i="4" s="1"/>
  <c r="J1882" i="4" s="1"/>
  <c r="K1882" i="4" s="1"/>
  <c r="L1346" i="4"/>
  <c r="I1672" i="4" a="1"/>
  <c r="I1672" i="4" s="1"/>
  <c r="J1672" i="4" s="1"/>
  <c r="K1672" i="4" s="1"/>
  <c r="I1651" i="4" a="1"/>
  <c r="I1651" i="4" s="1"/>
  <c r="J1651" i="4" s="1"/>
  <c r="K1651" i="4" s="1"/>
  <c r="L1325" i="4"/>
  <c r="I1753" i="4" a="1"/>
  <c r="I1753" i="4" s="1"/>
  <c r="J1753" i="4" s="1"/>
  <c r="K1753" i="4" s="1"/>
  <c r="L1427" i="4"/>
  <c r="I1951" i="4" a="1"/>
  <c r="I1951" i="4" s="1"/>
  <c r="J1951" i="4" s="1"/>
  <c r="K1951" i="4" s="1"/>
  <c r="M1000" i="4"/>
  <c r="M1028" i="4"/>
  <c r="I1761" i="4" a="1"/>
  <c r="I1761" i="4" s="1"/>
  <c r="J1761" i="4" s="1"/>
  <c r="K1761" i="4" s="1"/>
  <c r="L1435" i="4"/>
  <c r="M1275" i="4"/>
  <c r="I1777" i="4" a="1"/>
  <c r="I1777" i="4" s="1"/>
  <c r="J1777" i="4" s="1"/>
  <c r="K1777" i="4" s="1"/>
  <c r="L1451" i="4"/>
  <c r="M1273" i="4"/>
  <c r="M1227" i="4"/>
  <c r="L1535" i="4"/>
  <c r="I1861" i="4" a="1"/>
  <c r="I1861" i="4" s="1"/>
  <c r="J1861" i="4" s="1"/>
  <c r="K1861" i="4" s="1"/>
  <c r="L1611" i="4"/>
  <c r="I1937" i="4" a="1"/>
  <c r="I1937" i="4" s="1"/>
  <c r="J1937" i="4" s="1"/>
  <c r="K1937" i="4" s="1"/>
  <c r="M1185" i="4"/>
  <c r="M1205" i="4"/>
  <c r="M1174" i="4"/>
  <c r="M1108" i="4"/>
  <c r="M1047" i="4"/>
  <c r="M1079" i="4"/>
  <c r="M1198" i="4"/>
  <c r="I1781" i="4" a="1"/>
  <c r="I1781" i="4" s="1"/>
  <c r="J1781" i="4" s="1"/>
  <c r="K1781" i="4" s="1"/>
  <c r="L1455" i="4"/>
  <c r="M1270" i="4"/>
  <c r="M1143" i="4"/>
  <c r="M1005" i="4"/>
  <c r="L1523" i="4"/>
  <c r="I1849" i="4" a="1"/>
  <c r="I1849" i="4" s="1"/>
  <c r="J1849" i="4" s="1"/>
  <c r="K1849" i="4" s="1"/>
  <c r="I1925" i="4" a="1"/>
  <c r="I1925" i="4" s="1"/>
  <c r="J1925" i="4" s="1"/>
  <c r="K1925" i="4" s="1"/>
  <c r="L1599" i="4"/>
  <c r="I1879" i="4" a="1"/>
  <c r="I1879" i="4" s="1"/>
  <c r="J1879" i="4" s="1"/>
  <c r="K1879" i="4" s="1"/>
  <c r="L1553" i="4"/>
  <c r="M1209" i="4"/>
  <c r="M1285" i="4"/>
  <c r="L1511" i="4"/>
  <c r="I1837" i="4" a="1"/>
  <c r="I1837" i="4" s="1"/>
  <c r="J1837" i="4" s="1"/>
  <c r="K1837" i="4" s="1"/>
  <c r="I1857" i="4" a="1"/>
  <c r="I1857" i="4" s="1"/>
  <c r="J1857" i="4" s="1"/>
  <c r="K1857" i="4" s="1"/>
  <c r="L1531" i="4"/>
  <c r="L1500" i="4"/>
  <c r="I1826" i="4" a="1"/>
  <c r="I1826" i="4" s="1"/>
  <c r="J1826" i="4" s="1"/>
  <c r="K1826" i="4" s="1"/>
  <c r="L1434" i="4"/>
  <c r="I1760" i="4" a="1"/>
  <c r="I1760" i="4" s="1"/>
  <c r="J1760" i="4" s="1"/>
  <c r="K1760" i="4" s="1"/>
  <c r="I1699" i="4" a="1"/>
  <c r="I1699" i="4" s="1"/>
  <c r="J1699" i="4" s="1"/>
  <c r="K1699" i="4" s="1"/>
  <c r="L1373" i="4"/>
  <c r="I1731" i="4" a="1"/>
  <c r="I1731" i="4" s="1"/>
  <c r="J1731" i="4" s="1"/>
  <c r="K1731" i="4" s="1"/>
  <c r="L1405" i="4"/>
  <c r="M1101" i="4"/>
  <c r="M1299" i="4"/>
  <c r="M1169" i="4"/>
  <c r="M1059" i="4"/>
  <c r="I1922" i="4" a="1"/>
  <c r="I1922" i="4" s="1"/>
  <c r="J1922" i="4" s="1"/>
  <c r="K1922" i="4" s="1"/>
  <c r="L1596" i="4"/>
  <c r="L1469" i="4"/>
  <c r="I1795" i="4" a="1"/>
  <c r="I1795" i="4" s="1"/>
  <c r="J1795" i="4" s="1"/>
  <c r="K1795" i="4" s="1"/>
  <c r="I1657" i="4" a="1"/>
  <c r="I1657" i="4" s="1"/>
  <c r="J1657" i="4" s="1"/>
  <c r="K1657" i="4" s="1"/>
  <c r="L1331" i="4"/>
  <c r="M1197" i="4"/>
  <c r="M1125" i="4"/>
  <c r="L1608" i="4"/>
  <c r="I1934" i="4" a="1"/>
  <c r="I1934" i="4" s="1"/>
  <c r="J1934" i="4" s="1"/>
  <c r="K1934" i="4" s="1"/>
  <c r="L1452" i="4"/>
  <c r="I1778" i="4" a="1"/>
  <c r="I1778" i="4" s="1"/>
  <c r="J1778" i="4" s="1"/>
  <c r="K1778" i="4" s="1"/>
  <c r="L1495" i="4"/>
  <c r="I1821" i="4" a="1"/>
  <c r="I1821" i="4" s="1"/>
  <c r="J1821" i="4" s="1"/>
  <c r="K1821" i="4" s="1"/>
  <c r="M1129" i="4"/>
  <c r="I1711" i="4" a="1"/>
  <c r="I1711" i="4" s="1"/>
  <c r="J1711" i="4" s="1"/>
  <c r="K1711" i="4" s="1"/>
  <c r="L1385" i="4"/>
  <c r="M1017" i="4"/>
  <c r="L1579" i="4"/>
  <c r="I1905" i="4" a="1"/>
  <c r="I1905" i="4" s="1"/>
  <c r="J1905" i="4" s="1"/>
  <c r="K1905" i="4" s="1"/>
  <c r="M1120" i="4"/>
  <c r="M1007" i="4"/>
  <c r="M1181" i="4"/>
  <c r="M1014" i="4"/>
  <c r="L1541" i="4"/>
  <c r="I1867" i="4" a="1"/>
  <c r="I1867" i="4" s="1"/>
  <c r="J1867" i="4" s="1"/>
  <c r="K1867" i="4" s="1"/>
  <c r="M1034" i="4"/>
  <c r="I1947" i="4" a="1"/>
  <c r="I1947" i="4" s="1"/>
  <c r="J1947" i="4" s="1"/>
  <c r="K1947" i="4" s="1"/>
  <c r="L1621" i="4"/>
  <c r="M1115" i="4"/>
  <c r="M1193" i="4"/>
  <c r="M1065" i="4"/>
  <c r="I1734" i="4" a="1"/>
  <c r="I1734" i="4" s="1"/>
  <c r="J1734" i="4" s="1"/>
  <c r="K1734" i="4" s="1"/>
  <c r="L1408" i="4"/>
  <c r="M1011" i="4"/>
  <c r="M1279" i="4"/>
  <c r="L1528" i="4"/>
  <c r="I1854" i="4" a="1"/>
  <c r="I1854" i="4" s="1"/>
  <c r="J1854" i="4" s="1"/>
  <c r="K1854" i="4" s="1"/>
  <c r="M1282" i="4"/>
  <c r="L1343" i="4"/>
  <c r="I1669" i="4" a="1"/>
  <c r="I1669" i="4" s="1"/>
  <c r="J1669" i="4" s="1"/>
  <c r="K1669" i="4" s="1"/>
  <c r="M1253" i="4"/>
  <c r="M1126" i="4"/>
  <c r="I1772" i="4" a="1"/>
  <c r="I1772" i="4" s="1"/>
  <c r="J1772" i="4" s="1"/>
  <c r="K1772" i="4" s="1"/>
  <c r="L1446" i="4"/>
  <c r="I1659" i="4" a="1"/>
  <c r="I1659" i="4" s="1"/>
  <c r="J1659" i="4" s="1"/>
  <c r="K1659" i="4" s="1"/>
  <c r="L1333" i="4"/>
  <c r="I1666" i="4" a="1"/>
  <c r="I1666" i="4" s="1"/>
  <c r="J1666" i="4" s="1"/>
  <c r="K1666" i="4" s="1"/>
  <c r="L1340" i="4"/>
  <c r="M1215" i="4"/>
  <c r="L1360" i="4"/>
  <c r="I1686" i="4" a="1"/>
  <c r="I1686" i="4" s="1"/>
  <c r="J1686" i="4" s="1"/>
  <c r="K1686" i="4" s="1"/>
  <c r="L1441" i="4"/>
  <c r="I1767" i="4" a="1"/>
  <c r="I1767" i="4" s="1"/>
  <c r="J1767" i="4" s="1"/>
  <c r="K1767" i="4" s="1"/>
  <c r="I1845" i="4" a="1"/>
  <c r="I1845" i="4" s="1"/>
  <c r="J1845" i="4" s="1"/>
  <c r="K1845" i="4" s="1"/>
  <c r="L1519" i="4"/>
  <c r="L1443" i="4"/>
  <c r="I1769" i="4" a="1"/>
  <c r="I1769" i="4" s="1"/>
  <c r="J1769" i="4" s="1"/>
  <c r="K1769" i="4" s="1"/>
  <c r="M1056" i="4"/>
  <c r="L1384" i="4"/>
  <c r="I1710" i="4" a="1"/>
  <c r="I1710" i="4" s="1"/>
  <c r="J1710" i="4" s="1"/>
  <c r="K1710" i="4" s="1"/>
  <c r="L1391" i="4"/>
  <c r="I1717" i="4" a="1"/>
  <c r="I1717" i="4" s="1"/>
  <c r="J1717" i="4" s="1"/>
  <c r="K1717" i="4" s="1"/>
  <c r="M1082" i="4"/>
  <c r="I1663" i="4" a="1"/>
  <c r="I1663" i="4" s="1"/>
  <c r="J1663" i="4" s="1"/>
  <c r="K1663" i="4" s="1"/>
  <c r="L1337" i="4"/>
  <c r="I1931" i="4" a="1"/>
  <c r="I1931" i="4" s="1"/>
  <c r="J1931" i="4" s="1"/>
  <c r="K1931" i="4" s="1"/>
  <c r="L1605" i="4"/>
  <c r="M1202" i="4"/>
  <c r="L1591" i="4"/>
  <c r="I1917" i="4" a="1"/>
  <c r="I1917" i="4" s="1"/>
  <c r="J1917" i="4" s="1"/>
  <c r="K1917" i="4" s="1"/>
  <c r="I1921" i="4" a="1"/>
  <c r="I1921" i="4" s="1"/>
  <c r="J1921" i="4" s="1"/>
  <c r="K1921" i="4" s="1"/>
  <c r="L1595" i="4"/>
  <c r="L1398" i="4"/>
  <c r="I1724" i="4" a="1"/>
  <c r="I1724" i="4" s="1"/>
  <c r="J1724" i="4" s="1"/>
  <c r="K1724" i="4" s="1"/>
  <c r="M1133" i="4"/>
  <c r="M1295" i="4"/>
  <c r="M1117" i="4"/>
  <c r="L1382" i="4"/>
  <c r="I1708" i="4" a="1"/>
  <c r="I1708" i="4" s="1"/>
  <c r="J1708" i="4" s="1"/>
  <c r="K1708" i="4" s="1"/>
  <c r="M1058" i="4"/>
  <c r="M1004" i="4"/>
  <c r="L1471" i="4"/>
  <c r="I1797" i="4" a="1"/>
  <c r="I1797" i="4" s="1"/>
  <c r="J1797" i="4" s="1"/>
  <c r="K1797" i="4" s="1"/>
  <c r="M1138" i="4"/>
  <c r="M1052" i="4"/>
  <c r="M1207" i="4"/>
  <c r="M1302" i="4"/>
  <c r="L1557" i="4"/>
  <c r="I1883" i="4" a="1"/>
  <c r="I1883" i="4" s="1"/>
  <c r="J1883" i="4" s="1"/>
  <c r="K1883" i="4" s="1"/>
  <c r="I1785" i="4" a="1"/>
  <c r="I1785" i="4" s="1"/>
  <c r="J1785" i="4" s="1"/>
  <c r="K1785" i="4" s="1"/>
  <c r="L1459" i="4"/>
  <c r="L1509" i="4"/>
  <c r="I1835" i="4" a="1"/>
  <c r="I1835" i="4" s="1"/>
  <c r="J1835" i="4" s="1"/>
  <c r="K1835" i="4" s="1"/>
  <c r="M1114" i="4"/>
  <c r="M993" i="4"/>
  <c r="M1147" i="4"/>
  <c r="M986" i="4"/>
  <c r="L1463" i="4"/>
  <c r="I1789" i="4" a="1"/>
  <c r="I1789" i="4" s="1"/>
  <c r="J1789" i="4" s="1"/>
  <c r="K1789" i="4" s="1"/>
  <c r="M1071" i="4"/>
  <c r="M1305" i="4"/>
  <c r="I1656" i="4" a="1"/>
  <c r="I1656" i="4" s="1"/>
  <c r="J1656" i="4" s="1"/>
  <c r="K1656" i="4" s="1"/>
  <c r="L1330" i="4"/>
  <c r="M1145" i="4"/>
  <c r="M1265" i="4"/>
  <c r="I1790" i="4" a="1"/>
  <c r="I1790" i="4" s="1"/>
  <c r="J1790" i="4" s="1"/>
  <c r="K1790" i="4" s="1"/>
  <c r="L1464" i="4"/>
  <c r="I1704" i="4" a="1"/>
  <c r="I1704" i="4" s="1"/>
  <c r="J1704" i="4" s="1"/>
  <c r="K1704" i="4" s="1"/>
  <c r="L1378" i="4"/>
  <c r="M1269" i="4"/>
  <c r="I1859" i="4" a="1"/>
  <c r="I1859" i="4" s="1"/>
  <c r="J1859" i="4" s="1"/>
  <c r="K1859" i="4" s="1"/>
  <c r="L1533" i="4"/>
  <c r="I1954" i="4" a="1"/>
  <c r="I1954" i="4" s="1"/>
  <c r="J1954" i="4" s="1"/>
  <c r="K1954" i="4" s="1"/>
  <c r="L1628" i="4"/>
  <c r="M1231" i="4"/>
  <c r="M1072" i="4"/>
  <c r="M1183" i="4"/>
  <c r="L1440" i="4"/>
  <c r="I1766" i="4" a="1"/>
  <c r="I1766" i="4" s="1"/>
  <c r="J1766" i="4" s="1"/>
  <c r="K1766" i="4" s="1"/>
  <c r="L1448" i="4"/>
  <c r="I1774" i="4" a="1"/>
  <c r="I1774" i="4" s="1"/>
  <c r="J1774" i="4" s="1"/>
  <c r="K1774" i="4" s="1"/>
  <c r="L1583" i="4"/>
  <c r="I1909" i="4" a="1"/>
  <c r="I1909" i="4" s="1"/>
  <c r="J1909" i="4" s="1"/>
  <c r="K1909" i="4" s="1"/>
  <c r="M1141" i="4"/>
  <c r="I1645" i="4" a="1"/>
  <c r="I1645" i="4" s="1"/>
  <c r="J1645" i="4" s="1"/>
  <c r="K1645" i="4" s="1"/>
  <c r="L1319" i="4"/>
  <c r="I1799" i="4" a="1"/>
  <c r="I1799" i="4" s="1"/>
  <c r="J1799" i="4" s="1"/>
  <c r="K1799" i="4" s="1"/>
  <c r="L1473" i="4"/>
  <c r="I1638" i="4" a="1"/>
  <c r="I1638" i="4" s="1"/>
  <c r="J1638" i="4" s="1"/>
  <c r="K1638" i="4" s="1"/>
  <c r="L1312" i="4"/>
  <c r="M1137" i="4"/>
  <c r="L1397" i="4"/>
  <c r="I1723" i="4" a="1"/>
  <c r="I1723" i="4" s="1"/>
  <c r="J1723" i="4" s="1"/>
  <c r="K1723" i="4" s="1"/>
  <c r="I1957" i="4" a="1"/>
  <c r="I1957" i="4" s="1"/>
  <c r="J1957" i="4" s="1"/>
  <c r="K1957" i="4" s="1"/>
  <c r="L1631" i="4"/>
  <c r="I1725" i="4" a="1"/>
  <c r="I1725" i="4" s="1"/>
  <c r="J1725" i="4" s="1"/>
  <c r="K1725" i="4" s="1"/>
  <c r="L1399" i="4"/>
  <c r="L1560" i="4"/>
  <c r="I1886" i="4" a="1"/>
  <c r="I1886" i="4" s="1"/>
  <c r="J1886" i="4" s="1"/>
  <c r="K1886" i="4" s="1"/>
  <c r="M1249" i="4"/>
  <c r="I1718" i="4" a="1"/>
  <c r="I1718" i="4" s="1"/>
  <c r="J1718" i="4" s="1"/>
  <c r="K1718" i="4" s="1"/>
  <c r="L1392" i="4"/>
  <c r="M1122" i="4"/>
  <c r="M1257" i="4"/>
  <c r="I1793" i="4" a="1"/>
  <c r="I1793" i="4" s="1"/>
  <c r="J1793" i="4" s="1"/>
  <c r="K1793" i="4" s="1"/>
  <c r="L1467" i="4"/>
  <c r="M1191" i="4"/>
  <c r="M1041" i="4"/>
  <c r="L1565" i="4"/>
  <c r="I1891" i="4" a="1"/>
  <c r="I1891" i="4" s="1"/>
  <c r="J1891" i="4" s="1"/>
  <c r="K1891" i="4" s="1"/>
  <c r="M1090" i="4"/>
  <c r="M1307" i="4"/>
  <c r="M1123" i="4"/>
  <c r="L1545" i="4"/>
  <c r="I1871" i="4" a="1"/>
  <c r="I1871" i="4" s="1"/>
  <c r="J1871" i="4" s="1"/>
  <c r="K1871" i="4" s="1"/>
  <c r="M1154" i="4"/>
  <c r="I1901" i="4" a="1"/>
  <c r="I1901" i="4" s="1"/>
  <c r="J1901" i="4" s="1"/>
  <c r="K1901" i="4" s="1"/>
  <c r="L1575" i="4"/>
  <c r="M1096" i="4"/>
  <c r="I1680" i="4" a="1"/>
  <c r="I1680" i="4" s="1"/>
  <c r="J1680" i="4" s="1"/>
  <c r="K1680" i="4" s="1"/>
  <c r="L1354" i="4"/>
  <c r="I1927" i="4" a="1"/>
  <c r="I1927" i="4" s="1"/>
  <c r="J1927" i="4" s="1"/>
  <c r="K1927" i="4" s="1"/>
  <c r="L1601" i="4"/>
  <c r="M1150" i="4"/>
  <c r="M1230" i="4"/>
  <c r="M1157" i="4"/>
  <c r="M1020" i="4"/>
  <c r="M999" i="4"/>
  <c r="I1843" i="4" a="1"/>
  <c r="I1843" i="4" s="1"/>
  <c r="J1843" i="4" s="1"/>
  <c r="K1843" i="4" s="1"/>
  <c r="L1517" i="4"/>
  <c r="I1693" i="4" a="1"/>
  <c r="I1693" i="4" s="1"/>
  <c r="J1693" i="4" s="1"/>
  <c r="K1693" i="4" s="1"/>
  <c r="L1367" i="4"/>
  <c r="M1073" i="4"/>
  <c r="M1234" i="4"/>
  <c r="M1239" i="4"/>
  <c r="I1742" i="4" a="1"/>
  <c r="I1742" i="4" s="1"/>
  <c r="J1742" i="4" s="1"/>
  <c r="K1742" i="4" s="1"/>
  <c r="L1416" i="4"/>
  <c r="I1959" i="4" a="1"/>
  <c r="I1959" i="4" s="1"/>
  <c r="J1959" i="4" s="1"/>
  <c r="L1633" i="4"/>
  <c r="L1449" i="4"/>
  <c r="I1775" i="4" a="1"/>
  <c r="I1775" i="4" s="1"/>
  <c r="J1775" i="4" s="1"/>
  <c r="K1775" i="4" s="1"/>
  <c r="M1219" i="4"/>
  <c r="I1806" i="4" a="1"/>
  <c r="I1806" i="4" s="1"/>
  <c r="J1806" i="4" s="1"/>
  <c r="K1806" i="4" s="1"/>
  <c r="L1480" i="4"/>
  <c r="L1898" i="4"/>
  <c r="M1530" i="4"/>
  <c r="M1506" i="4"/>
  <c r="M1589" i="4"/>
  <c r="L1820" i="4"/>
  <c r="L1642" i="4"/>
  <c r="I1728" i="4" a="1"/>
  <c r="I1728" i="4" s="1"/>
  <c r="J1728" i="4" s="1"/>
  <c r="K1728" i="4" s="1"/>
  <c r="L1402" i="4"/>
  <c r="I1747" i="4" a="1"/>
  <c r="I1747" i="4" s="1"/>
  <c r="J1747" i="4" s="1"/>
  <c r="K1747" i="4" s="1"/>
  <c r="L1421" i="4"/>
  <c r="M1400" i="4"/>
  <c r="M1162" i="4"/>
  <c r="M1083" i="4"/>
  <c r="M1372" i="4"/>
  <c r="M1095" i="4"/>
  <c r="L1682" i="4"/>
  <c r="L1466" i="4"/>
  <c r="I1792" i="4" a="1"/>
  <c r="I1792" i="4" s="1"/>
  <c r="J1792" i="4" s="1"/>
  <c r="K1792" i="4" s="1"/>
  <c r="I1739" i="4" a="1"/>
  <c r="I1739" i="4" s="1"/>
  <c r="J1739" i="4" s="1"/>
  <c r="K1739" i="4" s="1"/>
  <c r="L1413" i="4"/>
  <c r="M1614" i="4"/>
  <c r="M1228" i="4"/>
  <c r="L1881" i="4"/>
  <c r="M1370" i="4"/>
  <c r="M1055" i="4"/>
  <c r="M1042" i="4"/>
  <c r="L1847" i="4"/>
  <c r="L1714" i="4"/>
  <c r="L1865" i="4"/>
  <c r="M1094" i="4"/>
  <c r="L1709" i="4"/>
  <c r="M1200" i="4"/>
  <c r="I1751" i="4" a="1"/>
  <c r="I1751" i="4" s="1"/>
  <c r="J1751" i="4" s="1"/>
  <c r="K1751" i="4" s="1"/>
  <c r="L1425" i="4"/>
  <c r="L1832" i="4"/>
  <c r="L1665" i="4"/>
  <c r="M1521" i="4"/>
  <c r="L1445" i="4"/>
  <c r="I1771" i="4" a="1"/>
  <c r="I1771" i="4" s="1"/>
  <c r="J1771" i="4" s="1"/>
  <c r="K1771" i="4" s="1"/>
  <c r="L1597" i="4"/>
  <c r="I1923" i="4" a="1"/>
  <c r="I1923" i="4" s="1"/>
  <c r="J1923" i="4" s="1"/>
  <c r="K1923" i="4" s="1"/>
  <c r="M1140" i="4"/>
  <c r="L1910" i="4"/>
  <c r="M1570" i="4"/>
  <c r="M1551" i="4"/>
  <c r="M1136" i="4"/>
  <c r="M1383" i="4"/>
  <c r="M1328" i="4"/>
  <c r="M1348" i="4"/>
  <c r="M1067" i="4"/>
  <c r="M1287" i="4"/>
  <c r="M1555" i="4"/>
  <c r="L1691" i="4"/>
  <c r="M1176" i="4"/>
  <c r="M1428" i="4"/>
  <c r="M1048" i="4"/>
  <c r="L1737" i="4"/>
  <c r="I1852" i="4" a="1"/>
  <c r="I1852" i="4" s="1"/>
  <c r="J1852" i="4" s="1"/>
  <c r="K1852" i="4" s="1"/>
  <c r="L1526" i="4"/>
  <c r="M1235" i="4"/>
  <c r="M996" i="4"/>
  <c r="M1292" i="4"/>
  <c r="M1099" i="4"/>
  <c r="M1248" i="4"/>
  <c r="I1804" i="4" a="1"/>
  <c r="I1804" i="4" s="1"/>
  <c r="J1804" i="4" s="1"/>
  <c r="K1804" i="4" s="1"/>
  <c r="L1478" i="4"/>
  <c r="L1613" i="4"/>
  <c r="I1939" i="4" a="1"/>
  <c r="I1939" i="4" s="1"/>
  <c r="J1939" i="4" s="1"/>
  <c r="K1939" i="4" s="1"/>
  <c r="L1949" i="4"/>
  <c r="L1501" i="4"/>
  <c r="I1827" i="4" a="1"/>
  <c r="I1827" i="4" s="1"/>
  <c r="J1827" i="4" s="1"/>
  <c r="K1827" i="4" s="1"/>
  <c r="M1559" i="4"/>
  <c r="M1630" i="4"/>
  <c r="I1756" i="4" a="1"/>
  <c r="I1756" i="4" s="1"/>
  <c r="J1756" i="4" s="1"/>
  <c r="K1756" i="4" s="1"/>
  <c r="L1430" i="4"/>
  <c r="M1196" i="4"/>
  <c r="L1661" i="4"/>
  <c r="M1355" i="4"/>
  <c r="L1489" i="4"/>
  <c r="I1815" i="4" a="1"/>
  <c r="I1815" i="4" s="1"/>
  <c r="J1815" i="4" s="1"/>
  <c r="K1815" i="4" s="1"/>
  <c r="M1184" i="4"/>
  <c r="M1107" i="4"/>
  <c r="L1825" i="4"/>
  <c r="M1155" i="4"/>
  <c r="L1309" i="4"/>
  <c r="I1635" i="4" a="1"/>
  <c r="I1635" i="4" s="1"/>
  <c r="J1635" i="4" s="1"/>
  <c r="K1635" i="4" s="1"/>
  <c r="L1808" i="4"/>
  <c r="L1697" i="4"/>
  <c r="L1350" i="4"/>
  <c r="I1676" i="4" a="1"/>
  <c r="I1676" i="4" s="1"/>
  <c r="J1676" i="4" s="1"/>
  <c r="K1676" i="4" s="1"/>
  <c r="L1341" i="4"/>
  <c r="I1667" i="4" a="1"/>
  <c r="I1667" i="4" s="1"/>
  <c r="J1667" i="4" s="1"/>
  <c r="K1667" i="4" s="1"/>
  <c r="L1953" i="4"/>
  <c r="L1705" i="4"/>
  <c r="L1574" i="4"/>
  <c r="I1900" i="4" a="1"/>
  <c r="I1900" i="4" s="1"/>
  <c r="J1900" i="4" s="1"/>
  <c r="K1900" i="4" s="1"/>
  <c r="L1876" i="4"/>
  <c r="M1152" i="4"/>
  <c r="M1211" i="4"/>
  <c r="M1175" i="4"/>
  <c r="M1365" i="4"/>
  <c r="L1956" i="4"/>
  <c r="M1335" i="4"/>
  <c r="I1828" i="4" a="1"/>
  <c r="I1828" i="4" s="1"/>
  <c r="J1828" i="4" s="1"/>
  <c r="K1828" i="4" s="1"/>
  <c r="L1502" i="4"/>
  <c r="M1163" i="4"/>
  <c r="L1538" i="4"/>
  <c r="I1864" i="4" a="1"/>
  <c r="I1864" i="4" s="1"/>
  <c r="J1864" i="4" s="1"/>
  <c r="K1864" i="4" s="1"/>
  <c r="L1675" i="4"/>
  <c r="M1403" i="4"/>
  <c r="L1510" i="4"/>
  <c r="I1836" i="4" a="1"/>
  <c r="I1836" i="4" s="1"/>
  <c r="J1836" i="4" s="1"/>
  <c r="K1836" i="4" s="1"/>
  <c r="L1358" i="4"/>
  <c r="I1684" i="4" a="1"/>
  <c r="I1684" i="4" s="1"/>
  <c r="J1684" i="4" s="1"/>
  <c r="K1684" i="4" s="1"/>
  <c r="M1499" i="4"/>
  <c r="L1364" i="4"/>
  <c r="I1690" i="4" a="1"/>
  <c r="I1690" i="4" s="1"/>
  <c r="J1690" i="4" s="1"/>
  <c r="K1690" i="4" s="1"/>
  <c r="M1371" i="4"/>
  <c r="M1024" i="4"/>
  <c r="I1944" i="4" a="1"/>
  <c r="I1944" i="4" s="1"/>
  <c r="J1944" i="4" s="1"/>
  <c r="K1944" i="4" s="1"/>
  <c r="L1618" i="4"/>
  <c r="L1915" i="4"/>
  <c r="M1324" i="4"/>
  <c r="I1758" i="4" a="1"/>
  <c r="I1758" i="4" s="1"/>
  <c r="J1758" i="4" s="1"/>
  <c r="K1758" i="4" s="1"/>
  <c r="L1432" i="4"/>
  <c r="L1609" i="4"/>
  <c r="I1935" i="4" a="1"/>
  <c r="I1935" i="4" s="1"/>
  <c r="J1935" i="4" s="1"/>
  <c r="K1935" i="4" s="1"/>
  <c r="L1779" i="4"/>
  <c r="L1926" i="4"/>
  <c r="L1454" i="4"/>
  <c r="I1780" i="4" a="1"/>
  <c r="I1780" i="4" s="1"/>
  <c r="J1780" i="4" s="1"/>
  <c r="K1780" i="4" s="1"/>
  <c r="L1860" i="4"/>
  <c r="L1928" i="4"/>
  <c r="L1875" i="4"/>
  <c r="I1904" i="4" a="1"/>
  <c r="I1904" i="4" s="1"/>
  <c r="J1904" i="4" s="1"/>
  <c r="K1904" i="4" s="1"/>
  <c r="L1578" i="4"/>
  <c r="I1870" i="4" a="1"/>
  <c r="I1870" i="4" s="1"/>
  <c r="J1870" i="4" s="1"/>
  <c r="K1870" i="4" s="1"/>
  <c r="L1544" i="4"/>
  <c r="M1290" i="4"/>
  <c r="M1461" i="4"/>
  <c r="L1561" i="4"/>
  <c r="I1887" i="4" a="1"/>
  <c r="I1887" i="4" s="1"/>
  <c r="J1887" i="4" s="1"/>
  <c r="K1887" i="4" s="1"/>
  <c r="M1617" i="4"/>
  <c r="M1015" i="4"/>
  <c r="M1379" i="4"/>
  <c r="M1550" i="4"/>
  <c r="M1623" i="4"/>
  <c r="L1885" i="4"/>
  <c r="I1794" i="4" a="1"/>
  <c r="I1794" i="4" s="1"/>
  <c r="J1794" i="4" s="1"/>
  <c r="K1794" i="4" s="1"/>
  <c r="L1468" i="4"/>
  <c r="L1314" i="4"/>
  <c r="I1640" i="4" a="1"/>
  <c r="I1640" i="4" s="1"/>
  <c r="J1640" i="4" s="1"/>
  <c r="K1640" i="4" s="1"/>
  <c r="L1916" i="4"/>
  <c r="L1361" i="4"/>
  <c r="I1687" i="4" a="1"/>
  <c r="I1687" i="4" s="1"/>
  <c r="J1687" i="4" s="1"/>
  <c r="K1687" i="4" s="1"/>
  <c r="L1457" i="4"/>
  <c r="I1783" i="4" a="1"/>
  <c r="I1783" i="4" s="1"/>
  <c r="J1783" i="4" s="1"/>
  <c r="K1783" i="4" s="1"/>
  <c r="M1104" i="4"/>
  <c r="L1660" i="4"/>
  <c r="I1848" i="4" a="1"/>
  <c r="I1848" i="4" s="1"/>
  <c r="J1848" i="4" s="1"/>
  <c r="K1848" i="4" s="1"/>
  <c r="L1522" i="4"/>
  <c r="L1681" i="4"/>
  <c r="M1212" i="4"/>
  <c r="M1349" i="4"/>
  <c r="L1729" i="4"/>
  <c r="M1527" i="4"/>
  <c r="M1622" i="4"/>
  <c r="M1172" i="4"/>
  <c r="M983" i="4"/>
  <c r="L1692" i="4"/>
  <c r="M1460" i="4"/>
  <c r="L1943" i="4"/>
  <c r="I1678" i="4" a="1"/>
  <c r="I1678" i="4" s="1"/>
  <c r="J1678" i="4" s="1"/>
  <c r="K1678" i="4" s="1"/>
  <c r="L1352" i="4"/>
  <c r="L1813" i="4"/>
  <c r="I1738" i="4" a="1"/>
  <c r="I1738" i="4" s="1"/>
  <c r="J1738" i="4" s="1"/>
  <c r="K1738" i="4" s="1"/>
  <c r="L1412" i="4"/>
  <c r="M1380" i="4"/>
  <c r="M1320" i="4"/>
  <c r="M1026" i="4"/>
  <c r="L1819" i="4"/>
  <c r="M1283" i="4"/>
  <c r="L1653" i="4"/>
  <c r="L1636" i="4"/>
  <c r="I1664" i="4" a="1"/>
  <c r="I1664" i="4" s="1"/>
  <c r="J1664" i="4" s="1"/>
  <c r="K1664" i="4" s="1"/>
  <c r="L1338" i="4"/>
  <c r="M1218" i="4"/>
  <c r="L1336" i="4"/>
  <c r="I1662" i="4" a="1"/>
  <c r="I1662" i="4" s="1"/>
  <c r="J1662" i="4" s="1"/>
  <c r="K1662" i="4" s="1"/>
  <c r="M1206" i="4"/>
  <c r="L1329" i="4"/>
  <c r="I1655" i="4" a="1"/>
  <c r="I1655" i="4" s="1"/>
  <c r="J1655" i="4" s="1"/>
  <c r="K1655" i="4" s="1"/>
  <c r="L1716" i="4"/>
  <c r="L1573" i="4"/>
  <c r="I1899" i="4" a="1"/>
  <c r="I1899" i="4" s="1"/>
  <c r="J1899" i="4" s="1"/>
  <c r="K1899" i="4" s="1"/>
  <c r="L1616" i="4"/>
  <c r="I1942" i="4" a="1"/>
  <c r="I1942" i="4" s="1"/>
  <c r="J1942" i="4" s="1"/>
  <c r="K1942" i="4" s="1"/>
  <c r="L1749" i="4"/>
  <c r="L1787" i="4"/>
  <c r="L1641" i="4"/>
  <c r="M1627" i="4"/>
  <c r="M1188" i="4"/>
  <c r="I1863" i="4" a="1"/>
  <c r="I1863" i="4" s="1"/>
  <c r="J1863" i="4" s="1"/>
  <c r="K1863" i="4" s="1"/>
  <c r="L1537" i="4"/>
  <c r="I1798" i="4" a="1"/>
  <c r="I1798" i="4" s="1"/>
  <c r="J1798" i="4" s="1"/>
  <c r="K1798" i="4" s="1"/>
  <c r="L1472" i="4"/>
  <c r="I1818" i="4" a="1"/>
  <c r="I1818" i="4" s="1"/>
  <c r="J1818" i="4" s="1"/>
  <c r="K1818" i="4" s="1"/>
  <c r="L1492" i="4"/>
  <c r="M1142" i="4"/>
  <c r="M1590" i="4"/>
  <c r="M1131" i="4"/>
  <c r="M1334" i="4"/>
  <c r="L1715" i="4"/>
  <c r="M1251" i="4"/>
  <c r="L1345" i="4"/>
  <c r="I1671" i="4" a="1"/>
  <c r="I1671" i="4" s="1"/>
  <c r="J1671" i="4" s="1"/>
  <c r="K1671" i="4" s="1"/>
  <c r="L1853" i="4"/>
  <c r="M1032" i="4"/>
  <c r="M1038" i="4"/>
  <c r="L1369" i="4"/>
  <c r="I1695" i="4" a="1"/>
  <c r="I1695" i="4" s="1"/>
  <c r="J1695" i="4" s="1"/>
  <c r="K1695" i="4" s="1"/>
  <c r="L1896" i="4"/>
  <c r="M1487" i="4"/>
  <c r="M1086" i="4"/>
  <c r="M1070" i="4"/>
  <c r="M1327" i="4"/>
  <c r="M1128" i="4"/>
  <c r="M1534" i="4"/>
  <c r="M1310" i="4"/>
  <c r="M1012" i="4"/>
  <c r="M1612" i="4"/>
  <c r="M1194" i="4"/>
  <c r="L1532" i="4"/>
  <c r="I1858" i="4" a="1"/>
  <c r="I1858" i="4" s="1"/>
  <c r="J1858" i="4" s="1"/>
  <c r="K1858" i="4" s="1"/>
  <c r="M1003" i="4"/>
  <c r="I1752" i="4" a="1"/>
  <c r="I1752" i="4" s="1"/>
  <c r="J1752" i="4" s="1"/>
  <c r="K1752" i="4" s="1"/>
  <c r="L1426" i="4"/>
  <c r="M1247" i="4"/>
  <c r="M1619" i="4"/>
  <c r="M1423" i="4"/>
  <c r="I1840" i="4" a="1"/>
  <c r="I1840" i="4" s="1"/>
  <c r="J1840" i="4" s="1"/>
  <c r="K1840" i="4" s="1"/>
  <c r="L1514" i="4"/>
  <c r="M1470" i="4"/>
  <c r="M1260" i="4"/>
  <c r="M1226" i="4"/>
  <c r="M1146" i="4"/>
  <c r="M1166" i="4"/>
  <c r="M988" i="4"/>
  <c r="M1035" i="4"/>
  <c r="M1624" i="4"/>
  <c r="L1577" i="4"/>
  <c r="I1903" i="4" a="1"/>
  <c r="I1903" i="4" s="1"/>
  <c r="J1903" i="4" s="1"/>
  <c r="K1903" i="4" s="1"/>
  <c r="M1019" i="4"/>
  <c r="L1442" i="4"/>
  <c r="I1768" i="4" a="1"/>
  <c r="I1768" i="4" s="1"/>
  <c r="J1768" i="4" s="1"/>
  <c r="K1768" i="4" s="1"/>
  <c r="L1563" i="4"/>
  <c r="I1889" i="4" a="1"/>
  <c r="I1889" i="4" s="1"/>
  <c r="J1889" i="4" s="1"/>
  <c r="K1889" i="4" s="1"/>
  <c r="M1342" i="4"/>
  <c r="L1948" i="4"/>
  <c r="I1824" i="4" a="1"/>
  <c r="I1824" i="4" s="1"/>
  <c r="J1824" i="4" s="1"/>
  <c r="K1824" i="4" s="1"/>
  <c r="L1498" i="4"/>
  <c r="M1043" i="4"/>
  <c r="L1786" i="4"/>
  <c r="L1736" i="4"/>
  <c r="M1119" i="4"/>
  <c r="M1159" i="4"/>
  <c r="L1856" i="4"/>
  <c r="I1846" i="4" a="1"/>
  <c r="I1846" i="4" s="1"/>
  <c r="J1846" i="4" s="1"/>
  <c r="K1846" i="4" s="1"/>
  <c r="L1520" i="4"/>
  <c r="L1873" i="4"/>
  <c r="M1010" i="4"/>
  <c r="I1810" i="4" a="1"/>
  <c r="I1810" i="4" s="1"/>
  <c r="J1810" i="4" s="1"/>
  <c r="K1810" i="4" s="1"/>
  <c r="L1484" i="4"/>
  <c r="M1390" i="4"/>
  <c r="M1571" i="4"/>
  <c r="M1315" i="4"/>
  <c r="L1872" i="4"/>
  <c r="M1594" i="4"/>
  <c r="L1670" i="4"/>
  <c r="L1796" i="4"/>
  <c r="I1912" i="4" a="1"/>
  <c r="I1912" i="4" s="1"/>
  <c r="J1912" i="4" s="1"/>
  <c r="K1912" i="4" s="1"/>
  <c r="L1586" i="4"/>
  <c r="L1552" i="4"/>
  <c r="I1878" i="4" a="1"/>
  <c r="I1878" i="4" s="1"/>
  <c r="J1878" i="4" s="1"/>
  <c r="K1878" i="4" s="1"/>
  <c r="L1643" i="4"/>
  <c r="M1576" i="4"/>
  <c r="L1357" i="4"/>
  <c r="I1683" i="4" a="1"/>
  <c r="I1683" i="4" s="1"/>
  <c r="J1683" i="4" s="1"/>
  <c r="K1683" i="4" s="1"/>
  <c r="L1313" i="4"/>
  <c r="I1639" i="4" a="1"/>
  <c r="I1639" i="4" s="1"/>
  <c r="J1639" i="4" s="1"/>
  <c r="K1639" i="4" s="1"/>
  <c r="M1389" i="4"/>
  <c r="L1950" i="4"/>
  <c r="M1242" i="4"/>
  <c r="M1540" i="4"/>
  <c r="M1237" i="4"/>
  <c r="M1407" i="4"/>
  <c r="L1646" i="4"/>
  <c r="L1592" i="4"/>
  <c r="I1918" i="4" a="1"/>
  <c r="I1918" i="4" s="1"/>
  <c r="J1918" i="4" s="1"/>
  <c r="K1918" i="4" s="1"/>
  <c r="M1170" i="4"/>
  <c r="M1266" i="4"/>
  <c r="M1148" i="4"/>
  <c r="L1938" i="4"/>
  <c r="M1158" i="4"/>
  <c r="M1100" i="4"/>
  <c r="M1186" i="4"/>
  <c r="L1593" i="4"/>
  <c r="I1919" i="4" a="1"/>
  <c r="I1919" i="4" s="1"/>
  <c r="J1919" i="4" s="1"/>
  <c r="K1919" i="4" s="1"/>
  <c r="L1920" i="4"/>
  <c r="M1344" i="4"/>
  <c r="M1429" i="4"/>
  <c r="I1930" i="4" a="1"/>
  <c r="I1930" i="4" s="1"/>
  <c r="J1930" i="4" s="1"/>
  <c r="K1930" i="4" s="1"/>
  <c r="L1604" i="4"/>
  <c r="M1323" i="4"/>
  <c r="M1317" i="4"/>
  <c r="L1902" i="4"/>
  <c r="M987" i="4"/>
  <c r="L1568" i="4"/>
  <c r="I1894" i="4" a="1"/>
  <c r="I1894" i="4" s="1"/>
  <c r="J1894" i="4" s="1"/>
  <c r="K1894" i="4" s="1"/>
  <c r="M1116" i="4"/>
  <c r="L1668" i="4"/>
  <c r="L1580" i="4"/>
  <c r="I1906" i="4" a="1"/>
  <c r="I1906" i="4" s="1"/>
  <c r="J1906" i="4" s="1"/>
  <c r="K1906" i="4" s="1"/>
  <c r="L1877" i="4"/>
  <c r="M1411" i="4"/>
  <c r="L1706" i="4"/>
  <c r="M1284" i="4"/>
  <c r="M1300" i="4"/>
  <c r="I1722" i="4" a="1"/>
  <c r="I1722" i="4" s="1"/>
  <c r="J1722" i="4" s="1"/>
  <c r="K1722" i="4" s="1"/>
  <c r="L1396" i="4"/>
  <c r="M1316" i="4"/>
  <c r="I1952" i="4" a="1"/>
  <c r="I1952" i="4" s="1"/>
  <c r="J1952" i="4" s="1"/>
  <c r="K1952" i="4" s="1"/>
  <c r="L1626" i="4"/>
  <c r="M1356" i="4"/>
  <c r="I1814" i="4" a="1"/>
  <c r="I1814" i="4" s="1"/>
  <c r="J1814" i="4" s="1"/>
  <c r="K1814" i="4" s="1"/>
  <c r="L1488" i="4"/>
  <c r="L1409" i="4"/>
  <c r="I1735" i="4" a="1"/>
  <c r="I1735" i="4" s="1"/>
  <c r="J1735" i="4" s="1"/>
  <c r="K1735" i="4" s="1"/>
  <c r="M1363" i="4"/>
  <c r="M1503" i="4"/>
  <c r="L1496" i="4"/>
  <c r="I1822" i="4" a="1"/>
  <c r="I1822" i="4" s="1"/>
  <c r="J1822" i="4" s="1"/>
  <c r="K1822" i="4" s="1"/>
  <c r="M1080" i="4"/>
  <c r="M1437" i="4"/>
  <c r="M1076" i="4"/>
  <c r="M1547" i="4"/>
  <c r="L1414" i="4"/>
  <c r="I1740" i="4" a="1"/>
  <c r="I1740" i="4" s="1"/>
  <c r="J1740" i="4" s="1"/>
  <c r="K1740" i="4" s="1"/>
  <c r="L1941" i="4"/>
  <c r="M1262" i="4"/>
  <c r="L1897" i="4"/>
  <c r="L1512" i="4"/>
  <c r="I1838" i="4" a="1"/>
  <c r="I1838" i="4" s="1"/>
  <c r="J1838" i="4" s="1"/>
  <c r="K1838" i="4" s="1"/>
  <c r="M1267" i="4"/>
  <c r="M1543" i="4"/>
  <c r="M1546" i="4"/>
  <c r="L1755" i="4"/>
  <c r="M1458" i="4"/>
  <c r="M1278" i="4"/>
  <c r="M1394" i="4"/>
  <c r="L1649" i="4"/>
  <c r="L1381" i="4"/>
  <c r="I1707" i="4" a="1"/>
  <c r="I1707" i="4" s="1"/>
  <c r="J1707" i="4" s="1"/>
  <c r="K1707" i="4" s="1"/>
  <c r="M1031" i="4"/>
  <c r="M1359" i="4"/>
  <c r="M1542" i="4"/>
  <c r="L1866" i="4"/>
  <c r="M1387" i="4"/>
  <c r="M1160" i="4"/>
  <c r="M1254" i="4"/>
  <c r="L1415" i="4"/>
  <c r="I1741" i="4" a="1"/>
  <c r="I1741" i="4" s="1"/>
  <c r="J1741" i="4" s="1"/>
  <c r="K1741" i="4" s="1"/>
  <c r="L1650" i="4"/>
  <c r="L1829" i="4"/>
  <c r="M1629" i="4"/>
  <c r="L1842" i="4"/>
  <c r="L1588" i="4"/>
  <c r="I1914" i="4" a="1"/>
  <c r="I1914" i="4" s="1"/>
  <c r="J1914" i="4" s="1"/>
  <c r="K1914" i="4" s="1"/>
  <c r="M1232" i="4"/>
  <c r="L1784" i="4"/>
  <c r="L1720" i="4"/>
  <c r="L1696" i="4"/>
  <c r="I1744" i="4" a="1"/>
  <c r="I1744" i="4" s="1"/>
  <c r="J1744" i="4" s="1"/>
  <c r="K1744" i="4" s="1"/>
  <c r="L1418" i="4"/>
  <c r="M1353" i="4"/>
  <c r="M1572" i="4"/>
  <c r="M1477" i="4"/>
  <c r="M1241" i="4"/>
  <c r="M1106" i="4"/>
  <c r="M1600" i="4"/>
  <c r="M1388" i="4"/>
  <c r="M1539" i="4"/>
  <c r="L1803" i="4"/>
  <c r="I1732" i="4" a="1"/>
  <c r="I1732" i="4" s="1"/>
  <c r="J1732" i="4" s="1"/>
  <c r="K1732" i="4" s="1"/>
  <c r="L1406" i="4"/>
  <c r="M1187" i="4"/>
  <c r="L1368" i="4"/>
  <c r="I1694" i="4" a="1"/>
  <c r="I1694" i="4" s="1"/>
  <c r="J1694" i="4" s="1"/>
  <c r="K1694" i="4" s="1"/>
  <c r="L1698" i="4"/>
  <c r="I1762" i="4" a="1"/>
  <c r="I1762" i="4" s="1"/>
  <c r="J1762" i="4" s="1"/>
  <c r="K1762" i="4" s="1"/>
  <c r="L1436" i="4"/>
  <c r="L1393" i="4"/>
  <c r="I1719" i="4" a="1"/>
  <c r="I1719" i="4" s="1"/>
  <c r="J1719" i="4" s="1"/>
  <c r="K1719" i="4" s="1"/>
  <c r="L1685" i="4"/>
  <c r="L1868" i="4"/>
  <c r="L1933" i="4"/>
  <c r="L1362" i="4"/>
  <c r="I1688" i="4" a="1"/>
  <c r="I1688" i="4" s="1"/>
  <c r="J1688" i="4" s="1"/>
  <c r="K1688" i="4" s="1"/>
  <c r="L1713" i="4"/>
  <c r="I1812" i="4" a="1"/>
  <c r="I1812" i="4" s="1"/>
  <c r="J1812" i="4" s="1"/>
  <c r="K1812" i="4" s="1"/>
  <c r="L1486" i="4"/>
  <c r="I1770" i="4" a="1"/>
  <c r="I1770" i="4" s="1"/>
  <c r="J1770" i="4" s="1"/>
  <c r="K1770" i="4" s="1"/>
  <c r="L1444" i="4"/>
  <c r="M1089" i="4"/>
  <c r="L1374" i="4"/>
  <c r="I1700" i="4" a="1"/>
  <c r="I1700" i="4" s="1"/>
  <c r="J1700" i="4" s="1"/>
  <c r="K1700" i="4" s="1"/>
  <c r="L1567" i="4"/>
  <c r="I1893" i="4" a="1"/>
  <c r="I1893" i="4" s="1"/>
  <c r="J1893" i="4" s="1"/>
  <c r="K1893" i="4" s="1"/>
  <c r="M1453" i="4"/>
  <c r="M1602" i="4"/>
  <c r="M1549" i="4"/>
  <c r="M1252" i="4"/>
  <c r="M1494" i="4"/>
  <c r="M1493" i="4"/>
  <c r="I1800" i="4" a="1"/>
  <c r="I1800" i="4" s="1"/>
  <c r="J1800" i="4" s="1"/>
  <c r="K1800" i="4" s="1"/>
  <c r="L1474" i="4"/>
  <c r="I1936" i="4" a="1"/>
  <c r="I1936" i="4" s="1"/>
  <c r="J1936" i="4" s="1"/>
  <c r="K1936" i="4" s="1"/>
  <c r="L1610" i="4"/>
  <c r="M1516" i="4"/>
  <c r="L1637" i="4"/>
  <c r="M1088" i="4"/>
  <c r="M1615" i="4"/>
  <c r="L1869" i="4"/>
  <c r="L1726" i="4"/>
  <c r="M1505" i="4"/>
  <c r="L1689" i="4"/>
  <c r="M1271" i="4"/>
  <c r="L1763" i="4"/>
  <c r="M1311" i="4"/>
  <c r="I1746" i="4" a="1"/>
  <c r="I1746" i="4" s="1"/>
  <c r="J1746" i="4" s="1"/>
  <c r="K1746" i="4" s="1"/>
  <c r="L1420" i="4"/>
  <c r="L1465" i="4"/>
  <c r="I1791" i="4" a="1"/>
  <c r="I1791" i="4" s="1"/>
  <c r="J1791" i="4" s="1"/>
  <c r="K1791" i="4" s="1"/>
  <c r="L1831" i="4"/>
  <c r="M1339" i="4"/>
  <c r="M1410" i="4"/>
  <c r="I1839" i="4" a="1"/>
  <c r="I1839" i="4" s="1"/>
  <c r="J1839" i="4" s="1"/>
  <c r="K1839" i="4" s="1"/>
  <c r="L1513" i="4"/>
  <c r="M1584" i="4"/>
  <c r="M1110" i="4"/>
  <c r="I1811" i="4" a="1"/>
  <c r="I1811" i="4" s="1"/>
  <c r="J1811" i="4" s="1"/>
  <c r="K1811" i="4" s="1"/>
  <c r="L1485" i="4"/>
  <c r="L1462" i="4"/>
  <c r="I1788" i="4" a="1"/>
  <c r="I1788" i="4" s="1"/>
  <c r="J1788" i="4" s="1"/>
  <c r="K1788" i="4" s="1"/>
  <c r="L1654" i="4"/>
  <c r="L1322" i="4"/>
  <c r="I1648" i="4" a="1"/>
  <c r="I1648" i="4" s="1"/>
  <c r="J1648" i="4" s="1"/>
  <c r="K1648" i="4" s="1"/>
  <c r="M1087" i="4"/>
  <c r="L1674" i="4"/>
  <c r="I1884" i="4" a="1"/>
  <c r="I1884" i="4" s="1"/>
  <c r="J1884" i="4" s="1"/>
  <c r="K1884" i="4" s="1"/>
  <c r="L1558" i="4"/>
  <c r="I1880" i="4" a="1"/>
  <c r="I1880" i="4" s="1"/>
  <c r="J1880" i="4" s="1"/>
  <c r="K1880" i="4" s="1"/>
  <c r="L1554" i="4"/>
  <c r="M1139" i="4"/>
  <c r="M1092" i="4"/>
  <c r="M1607" i="4"/>
  <c r="M1036" i="4"/>
  <c r="M1118" i="4"/>
  <c r="I1759" i="4" a="1"/>
  <c r="I1759" i="4" s="1"/>
  <c r="J1759" i="4" s="1"/>
  <c r="K1759" i="4" s="1"/>
  <c r="L1433" i="4"/>
  <c r="L1481" i="4"/>
  <c r="I1807" i="4" a="1"/>
  <c r="I1807" i="4" s="1"/>
  <c r="J1807" i="4" s="1"/>
  <c r="K1807" i="4" s="1"/>
  <c r="L1754" i="4"/>
  <c r="M1482" i="4"/>
  <c r="M1515" i="4"/>
  <c r="J1704" i="1"/>
  <c r="L1704" i="1"/>
  <c r="K1378" i="1"/>
  <c r="M1378" i="1"/>
  <c r="J1457" i="1"/>
  <c r="I1783" i="1" a="1"/>
  <c r="I1783" i="1" s="1"/>
  <c r="L1457" i="1"/>
  <c r="K1131" i="1"/>
  <c r="M1131" i="1"/>
  <c r="J1625" i="1"/>
  <c r="L1625" i="1"/>
  <c r="I1951" i="1" a="1"/>
  <c r="I1951" i="1" s="1"/>
  <c r="M1186" i="1"/>
  <c r="K1299" i="1"/>
  <c r="M1299" i="1"/>
  <c r="K1033" i="1"/>
  <c r="M1033" i="1"/>
  <c r="J1442" i="1"/>
  <c r="I1768" i="1" a="1"/>
  <c r="I1768" i="1" s="1"/>
  <c r="L1442" i="1"/>
  <c r="K1116" i="1"/>
  <c r="M1116" i="1"/>
  <c r="J1359" i="1"/>
  <c r="I1685" i="1" a="1"/>
  <c r="I1685" i="1" s="1"/>
  <c r="L1359" i="1"/>
  <c r="J1658" i="1"/>
  <c r="L1658" i="1"/>
  <c r="J1346" i="1"/>
  <c r="L1346" i="1"/>
  <c r="I1672" i="1" a="1"/>
  <c r="I1672" i="1" s="1"/>
  <c r="I1853" i="1" a="1"/>
  <c r="I1853" i="1" s="1"/>
  <c r="L1527" i="1"/>
  <c r="J1527" i="1"/>
  <c r="K1332" i="1"/>
  <c r="M1332" i="1"/>
  <c r="K1020" i="1"/>
  <c r="M1020" i="1"/>
  <c r="K1069" i="1"/>
  <c r="M1069" i="1"/>
  <c r="K1201" i="1"/>
  <c r="M1201" i="1"/>
  <c r="J1395" i="1"/>
  <c r="L1395" i="1"/>
  <c r="I1721" i="1" a="1"/>
  <c r="I1721" i="1" s="1"/>
  <c r="J1529" i="1"/>
  <c r="I1855" i="1" a="1"/>
  <c r="I1855" i="1" s="1"/>
  <c r="L1529" i="1"/>
  <c r="J1337" i="1"/>
  <c r="I1663" i="1" a="1"/>
  <c r="I1663" i="1" s="1"/>
  <c r="L1337" i="1"/>
  <c r="J1361" i="1"/>
  <c r="L1361" i="1"/>
  <c r="I1687" i="1" a="1"/>
  <c r="I1687" i="1" s="1"/>
  <c r="J1373" i="1"/>
  <c r="L1373" i="1"/>
  <c r="I1699" i="1" a="1"/>
  <c r="I1699" i="1" s="1"/>
  <c r="K1203" i="1"/>
  <c r="M1203" i="1"/>
  <c r="K1011" i="1"/>
  <c r="M1011" i="1"/>
  <c r="K1035" i="1"/>
  <c r="M1035" i="1"/>
  <c r="K1047" i="1"/>
  <c r="M1047" i="1"/>
  <c r="M1774" i="1"/>
  <c r="J1572" i="1"/>
  <c r="K1572" i="1" s="1"/>
  <c r="I1898" i="1" a="1"/>
  <c r="I1898" i="1" s="1"/>
  <c r="L1572" i="1"/>
  <c r="M1381" i="1"/>
  <c r="M1553" i="1"/>
  <c r="M1605" i="1"/>
  <c r="M1092" i="1"/>
  <c r="M984" i="1"/>
  <c r="M1466" i="1"/>
  <c r="M1579" i="1"/>
  <c r="M1630" i="1"/>
  <c r="M1492" i="1"/>
  <c r="M1483" i="1"/>
  <c r="M1516" i="1"/>
  <c r="M1506" i="1"/>
  <c r="M1366" i="1"/>
  <c r="M1371" i="1"/>
  <c r="M1551" i="1"/>
  <c r="M1417" i="1"/>
  <c r="M1005" i="1"/>
  <c r="M1246" i="1"/>
  <c r="J1428" i="1"/>
  <c r="K1428" i="1" s="1"/>
  <c r="I1754" i="1" a="1"/>
  <c r="I1754" i="1" s="1"/>
  <c r="L1428" i="1"/>
  <c r="M1611" i="1"/>
  <c r="M1581" i="1"/>
  <c r="M1464" i="1"/>
  <c r="M1787" i="1"/>
  <c r="M1077" i="1"/>
  <c r="M1173" i="1"/>
  <c r="M1348" i="1"/>
  <c r="M1614" i="1"/>
  <c r="M1628" i="1"/>
  <c r="M1317" i="1"/>
  <c r="M1429" i="1"/>
  <c r="M1422" i="1"/>
  <c r="M1323" i="1"/>
  <c r="M1425" i="1"/>
  <c r="M1102" i="1"/>
  <c r="J1583" i="1"/>
  <c r="K1583" i="1" s="1"/>
  <c r="I1909" i="1" a="1"/>
  <c r="I1909" i="1" s="1"/>
  <c r="L1583" i="1"/>
  <c r="M1528" i="1"/>
  <c r="M1557" i="1"/>
  <c r="M1175" i="1"/>
  <c r="M1209" i="1"/>
  <c r="M1489" i="1"/>
  <c r="J1913" i="1"/>
  <c r="K1913" i="1" s="1"/>
  <c r="L1913" i="1"/>
  <c r="M1358" i="1"/>
  <c r="M1570" i="1"/>
  <c r="M1601" i="1"/>
  <c r="M1322" i="1"/>
  <c r="M1419" i="1"/>
  <c r="M1549" i="1"/>
  <c r="M1597" i="1"/>
  <c r="M1594" i="1"/>
  <c r="M1566" i="1"/>
  <c r="M1352" i="1"/>
  <c r="M1449" i="1"/>
  <c r="M1517" i="1"/>
  <c r="M1257" i="1"/>
  <c r="M1587" i="1"/>
  <c r="M1589" i="1"/>
  <c r="M1404" i="1"/>
  <c r="M1054" i="1"/>
  <c r="M1128" i="1"/>
  <c r="M1017" i="1"/>
  <c r="M1042" i="1"/>
  <c r="M1433" i="1"/>
  <c r="M1467" i="1"/>
  <c r="M1324" i="1"/>
  <c r="M1372" i="1"/>
  <c r="M1444" i="1"/>
  <c r="M1533" i="1"/>
  <c r="M1541" i="1"/>
  <c r="M1565" i="1"/>
  <c r="M1509" i="1"/>
  <c r="M1486" i="1"/>
  <c r="M1309" i="1"/>
  <c r="J1403" i="1"/>
  <c r="K1403" i="1" s="1"/>
  <c r="I1729" i="1" a="1"/>
  <c r="I1729" i="1" s="1"/>
  <c r="L1403" i="1"/>
  <c r="J1499" i="1"/>
  <c r="K1499" i="1" s="1"/>
  <c r="L1499" i="1"/>
  <c r="I1825" i="1" a="1"/>
  <c r="I1825" i="1" s="1"/>
  <c r="J1331" i="1"/>
  <c r="K1331" i="1" s="1"/>
  <c r="L1331" i="1"/>
  <c r="I1657" i="1" a="1"/>
  <c r="I1657" i="1" s="1"/>
  <c r="J1535" i="1"/>
  <c r="K1535" i="1" s="1"/>
  <c r="I1861" i="1" a="1"/>
  <c r="I1861" i="1" s="1"/>
  <c r="L1535" i="1"/>
  <c r="J1501" i="1"/>
  <c r="K1501" i="1" s="1"/>
  <c r="L1501" i="1"/>
  <c r="I1827" i="1" a="1"/>
  <c r="I1827" i="1" s="1"/>
  <c r="J1815" i="1"/>
  <c r="K1815" i="1" s="1"/>
  <c r="L1815" i="1"/>
  <c r="J1380" i="1"/>
  <c r="K1380" i="1" s="1"/>
  <c r="I1706" i="1" a="1"/>
  <c r="I1706" i="1" s="1"/>
  <c r="L1380" i="1"/>
  <c r="J1454" i="1"/>
  <c r="K1454" i="1" s="1"/>
  <c r="I1780" i="1" a="1"/>
  <c r="I1780" i="1" s="1"/>
  <c r="L1454" i="1"/>
  <c r="J1343" i="1"/>
  <c r="K1343" i="1" s="1"/>
  <c r="I1669" i="1" a="1"/>
  <c r="I1669" i="1" s="1"/>
  <c r="L1343" i="1"/>
  <c r="J1368" i="1"/>
  <c r="K1368" i="1" s="1"/>
  <c r="I1694" i="1" a="1"/>
  <c r="I1694" i="1" s="1"/>
  <c r="L1368" i="1"/>
  <c r="J1931" i="1"/>
  <c r="K1931" i="1" s="1"/>
  <c r="L1931" i="1"/>
  <c r="J1418" i="1"/>
  <c r="K1418" i="1" s="1"/>
  <c r="L1418" i="1"/>
  <c r="I1744" i="1" a="1"/>
  <c r="I1744" i="1" s="1"/>
  <c r="J1879" i="1"/>
  <c r="K1879" i="1" s="1"/>
  <c r="L1879" i="1"/>
  <c r="L1310" i="1"/>
  <c r="J1310" i="1"/>
  <c r="K1310" i="1" s="1"/>
  <c r="I1636" i="1" a="1"/>
  <c r="I1636" i="1" s="1"/>
  <c r="J1883" i="1"/>
  <c r="K1883" i="1" s="1"/>
  <c r="L1883" i="1"/>
  <c r="J1843" i="1"/>
  <c r="K1843" i="1" s="1"/>
  <c r="L1843" i="1"/>
  <c r="J1635" i="1"/>
  <c r="K1635" i="1" s="1"/>
  <c r="L1635" i="1"/>
  <c r="J1743" i="1"/>
  <c r="K1743" i="1" s="1"/>
  <c r="L1743" i="1"/>
  <c r="J1923" i="1"/>
  <c r="K1923" i="1" s="1"/>
  <c r="L1923" i="1"/>
  <c r="J1920" i="1"/>
  <c r="K1920" i="1" s="1"/>
  <c r="L1920" i="1"/>
  <c r="J1892" i="1"/>
  <c r="K1892" i="1" s="1"/>
  <c r="L1892" i="1"/>
  <c r="J1678" i="1"/>
  <c r="K1678" i="1" s="1"/>
  <c r="L1678" i="1"/>
  <c r="J1775" i="1"/>
  <c r="K1775" i="1" s="1"/>
  <c r="L1775" i="1"/>
  <c r="J1859" i="1"/>
  <c r="K1859" i="1" s="1"/>
  <c r="L1859" i="1"/>
  <c r="J1867" i="1"/>
  <c r="K1867" i="1" s="1"/>
  <c r="L1867" i="1"/>
  <c r="J1835" i="1"/>
  <c r="K1835" i="1" s="1"/>
  <c r="L1835" i="1"/>
  <c r="J1812" i="1"/>
  <c r="K1812" i="1" s="1"/>
  <c r="L1812" i="1"/>
  <c r="J1891" i="1"/>
  <c r="K1891" i="1" s="1"/>
  <c r="L1891" i="1"/>
  <c r="J1809" i="1"/>
  <c r="K1809" i="1" s="1"/>
  <c r="L1809" i="1"/>
  <c r="J1832" i="1"/>
  <c r="K1832" i="1" s="1"/>
  <c r="L1832" i="1"/>
  <c r="J1692" i="1"/>
  <c r="K1692" i="1" s="1"/>
  <c r="L1692" i="1"/>
  <c r="J1697" i="1"/>
  <c r="K1697" i="1" s="1"/>
  <c r="L1697" i="1"/>
  <c r="J1842" i="1"/>
  <c r="K1842" i="1" s="1"/>
  <c r="L1842" i="1"/>
  <c r="J1877" i="1"/>
  <c r="K1877" i="1" s="1"/>
  <c r="L1877" i="1"/>
  <c r="J1748" i="1"/>
  <c r="K1748" i="1" s="1"/>
  <c r="L1748" i="1"/>
  <c r="J1649" i="1"/>
  <c r="K1649" i="1" s="1"/>
  <c r="L1649" i="1"/>
  <c r="J1751" i="1"/>
  <c r="K1751" i="1" s="1"/>
  <c r="L1751" i="1"/>
  <c r="L1790" i="1"/>
  <c r="J1790" i="1"/>
  <c r="K1790" i="1" s="1"/>
  <c r="J1643" i="1"/>
  <c r="K1643" i="1" s="1"/>
  <c r="L1643" i="1"/>
  <c r="J1755" i="1"/>
  <c r="K1755" i="1" s="1"/>
  <c r="L1755" i="1"/>
  <c r="J1956" i="1"/>
  <c r="K1956" i="1" s="1"/>
  <c r="L1956" i="1"/>
  <c r="J1818" i="1"/>
  <c r="K1818" i="1" s="1"/>
  <c r="L1818" i="1"/>
  <c r="J1937" i="1"/>
  <c r="K1937" i="1" s="1"/>
  <c r="L1937" i="1"/>
  <c r="J1674" i="1"/>
  <c r="K1674" i="1" s="1"/>
  <c r="L1674" i="1"/>
  <c r="J1940" i="1"/>
  <c r="K1940" i="1" s="1"/>
  <c r="L1940" i="1"/>
  <c r="J1854" i="1"/>
  <c r="K1854" i="1" s="1"/>
  <c r="L1854" i="1"/>
  <c r="J1907" i="1"/>
  <c r="K1907" i="1" s="1"/>
  <c r="L1907" i="1"/>
  <c r="J1954" i="1"/>
  <c r="K1954" i="1" s="1"/>
  <c r="L1954" i="1"/>
  <c r="J1927" i="1"/>
  <c r="K1927" i="1" s="1"/>
  <c r="L1927" i="1"/>
  <c r="J1648" i="1"/>
  <c r="K1648" i="1" s="1"/>
  <c r="L1648" i="1"/>
  <c r="J1896" i="1"/>
  <c r="K1896" i="1" s="1"/>
  <c r="L1896" i="1"/>
  <c r="J1915" i="1"/>
  <c r="K1915" i="1" s="1"/>
  <c r="L1915" i="1"/>
  <c r="J1730" i="1"/>
  <c r="K1730" i="1" s="1"/>
  <c r="L1730" i="1"/>
  <c r="J1875" i="1"/>
  <c r="K1875" i="1" s="1"/>
  <c r="L1875" i="1"/>
  <c r="J1759" i="1"/>
  <c r="K1759" i="1" s="1"/>
  <c r="L1759" i="1"/>
  <c r="J1745" i="1"/>
  <c r="K1745" i="1" s="1"/>
  <c r="L1745" i="1"/>
  <c r="J1793" i="1"/>
  <c r="K1793" i="1" s="1"/>
  <c r="L1793" i="1"/>
  <c r="J1650" i="1"/>
  <c r="K1650" i="1" s="1"/>
  <c r="L1650" i="1"/>
  <c r="J1770" i="1"/>
  <c r="K1770" i="1" s="1"/>
  <c r="L1770" i="1"/>
  <c r="J1707" i="1"/>
  <c r="K1707" i="1" s="1"/>
  <c r="L1707" i="1"/>
  <c r="J1792" i="1"/>
  <c r="K1792" i="1" s="1"/>
  <c r="L1792" i="1"/>
  <c r="J1905" i="1"/>
  <c r="K1905" i="1" s="1"/>
  <c r="L1905" i="1"/>
  <c r="J1698" i="1"/>
  <c r="K1698" i="1" s="1"/>
  <c r="L1698" i="1"/>
  <c r="J1684" i="1"/>
  <c r="K1684" i="1" s="1"/>
  <c r="L1684" i="1"/>
  <c r="L1933" i="1"/>
  <c r="M1933" i="1"/>
  <c r="M1795" i="1"/>
  <c r="L1795" i="1"/>
  <c r="M1943" i="1"/>
  <c r="L1943" i="1"/>
  <c r="M1848" i="1"/>
  <c r="L1848" i="1"/>
  <c r="M1773" i="1"/>
  <c r="L1773" i="1"/>
  <c r="M1662" i="1"/>
  <c r="L1662" i="1"/>
  <c r="M1659" i="1"/>
  <c r="L1659" i="1"/>
  <c r="L1845" i="1"/>
  <c r="M1845" i="1"/>
  <c r="M1902" i="1"/>
  <c r="L1902" i="1"/>
  <c r="M1858" i="1"/>
  <c r="L1858" i="1"/>
  <c r="L1710" i="1"/>
  <c r="M1710" i="1"/>
  <c r="M1656" i="1"/>
  <c r="L1656" i="1"/>
  <c r="M1876" i="1"/>
  <c r="L1876" i="1"/>
  <c r="M1912" i="1"/>
  <c r="L1912" i="1"/>
  <c r="M1645" i="1"/>
  <c r="L1645" i="1"/>
  <c r="M1895" i="1"/>
  <c r="L1895" i="1"/>
  <c r="M1753" i="1"/>
  <c r="L1753" i="1"/>
  <c r="M1801" i="1"/>
  <c r="L1801" i="1"/>
  <c r="M1834" i="1"/>
  <c r="L1834" i="1"/>
  <c r="M1886" i="1"/>
  <c r="L1886" i="1"/>
  <c r="M1802" i="1"/>
  <c r="L1802" i="1"/>
  <c r="M1796" i="1"/>
  <c r="L1796" i="1"/>
  <c r="M1715" i="1"/>
  <c r="L1715" i="1"/>
  <c r="M1929" i="1"/>
  <c r="L1929" i="1"/>
  <c r="M1820" i="1"/>
  <c r="L1820" i="1"/>
  <c r="M1894" i="1"/>
  <c r="L1894" i="1"/>
  <c r="M1814" i="1"/>
  <c r="L1814" i="1"/>
  <c r="M1928" i="1"/>
  <c r="L1928" i="1"/>
  <c r="M1958" i="1"/>
  <c r="L1958" i="1"/>
  <c r="M1935" i="1"/>
  <c r="L1935" i="1"/>
  <c r="M1900" i="1"/>
  <c r="L1900" i="1"/>
  <c r="M1899" i="1"/>
  <c r="L1899" i="1"/>
  <c r="M1952" i="1"/>
  <c r="L1952" i="1"/>
  <c r="M1824" i="1"/>
  <c r="L1824" i="1"/>
  <c r="M1828" i="1"/>
  <c r="L1828" i="1"/>
  <c r="M1665" i="1"/>
  <c r="L1665" i="1"/>
  <c r="M1910" i="1"/>
  <c r="L1910" i="1"/>
  <c r="M1885" i="1"/>
  <c r="L1885" i="1"/>
  <c r="M1857" i="1"/>
  <c r="L1857" i="1"/>
  <c r="M1673" i="1"/>
  <c r="L1673" i="1"/>
  <c r="M1758" i="1"/>
  <c r="L1758" i="1"/>
  <c r="M1766" i="1"/>
  <c r="L1766" i="1"/>
  <c r="M1840" i="1"/>
  <c r="L1840" i="1"/>
  <c r="M1652" i="1"/>
  <c r="L1652" i="1"/>
  <c r="M1708" i="1"/>
  <c r="L1708" i="1"/>
  <c r="M1868" i="1"/>
  <c r="L1868" i="1"/>
  <c r="M1808" i="1"/>
  <c r="L1808" i="1"/>
  <c r="M1794" i="1"/>
  <c r="L1794" i="1"/>
  <c r="M1765" i="1"/>
  <c r="L1765" i="1"/>
  <c r="M1791" i="1"/>
  <c r="L1791" i="1"/>
  <c r="M1767" i="1"/>
  <c r="L1767" i="1"/>
  <c r="M1677" i="1"/>
  <c r="L1677" i="1"/>
  <c r="M1688" i="1"/>
  <c r="L1688" i="1"/>
  <c r="M1670" i="1"/>
  <c r="L1670" i="1"/>
  <c r="M1919" i="1"/>
  <c r="L1919" i="1"/>
  <c r="M1641" i="1"/>
  <c r="L1641" i="1"/>
  <c r="M1779" i="1"/>
  <c r="L1779" i="1"/>
  <c r="M1681" i="1"/>
  <c r="L1681" i="1"/>
  <c r="M1647" i="1"/>
  <c r="L1647" i="1"/>
  <c r="M1640" i="1"/>
  <c r="L1640" i="1"/>
  <c r="M1803" i="1"/>
  <c r="L1803" i="1"/>
  <c r="L1734" i="1"/>
  <c r="M1734" i="1"/>
  <c r="M1781" i="1"/>
  <c r="L1781" i="1"/>
  <c r="L1683" i="1"/>
  <c r="M1683" i="1"/>
  <c r="M1949" i="1"/>
  <c r="L1949" i="1"/>
  <c r="M1634" i="1"/>
  <c r="L1634" i="1"/>
  <c r="M1728" i="1"/>
  <c r="L1728" i="1"/>
  <c r="M1651" i="1"/>
  <c r="L1651" i="1"/>
  <c r="M1839" i="1"/>
  <c r="L1839" i="1"/>
  <c r="M1888" i="1"/>
  <c r="L1888" i="1"/>
  <c r="M1864" i="1"/>
  <c r="L1864" i="1"/>
  <c r="M1917" i="1"/>
  <c r="L1917" i="1"/>
  <c r="M1725" i="1"/>
  <c r="L1725" i="1"/>
  <c r="M1722" i="1"/>
  <c r="L1722" i="1"/>
  <c r="M1938" i="1"/>
  <c r="L1938" i="1"/>
  <c r="M1873" i="1"/>
  <c r="L1873" i="1"/>
  <c r="M1709" i="1"/>
  <c r="L1709" i="1"/>
  <c r="M1727" i="1"/>
  <c r="L1727" i="1"/>
  <c r="M1717" i="1"/>
  <c r="L1717" i="1"/>
  <c r="L1731" i="1"/>
  <c r="M1731" i="1"/>
  <c r="M1955" i="1"/>
  <c r="L1955" i="1"/>
  <c r="M1947" i="1"/>
  <c r="L1947" i="1"/>
  <c r="M1789" i="1"/>
  <c r="L1789" i="1"/>
  <c r="M1852" i="1"/>
  <c r="L1852" i="1"/>
  <c r="M1844" i="1"/>
  <c r="L1844" i="1"/>
  <c r="M1638" i="1"/>
  <c r="L1638" i="1"/>
  <c r="M1784" i="1"/>
  <c r="L1784" i="1"/>
  <c r="L1817" i="1"/>
  <c r="M1817" i="1"/>
  <c r="M1819" i="1"/>
  <c r="L1819" i="1"/>
  <c r="M1719" i="1"/>
  <c r="L1719" i="1"/>
  <c r="M1874" i="1"/>
  <c r="L1874" i="1"/>
  <c r="M1746" i="1"/>
  <c r="L1746" i="1"/>
  <c r="M1921" i="1"/>
  <c r="L1921" i="1"/>
  <c r="M1760" i="1"/>
  <c r="L1760" i="1"/>
  <c r="M1813" i="1"/>
  <c r="L1813" i="1"/>
  <c r="M1871" i="1"/>
  <c r="L1871" i="1"/>
  <c r="M1747" i="1"/>
  <c r="L1747" i="1"/>
  <c r="M1705" i="1"/>
  <c r="L1705" i="1"/>
  <c r="M1934" i="1"/>
  <c r="L1934" i="1"/>
  <c r="M1806" i="1"/>
  <c r="L1806" i="1"/>
  <c r="M1695" i="1"/>
  <c r="L1695" i="1"/>
  <c r="M1837" i="1"/>
  <c r="L1837" i="1"/>
  <c r="M1878" i="1"/>
  <c r="L1878" i="1"/>
  <c r="M1826" i="1"/>
  <c r="L1826" i="1"/>
  <c r="M1926" i="1"/>
  <c r="L1926" i="1"/>
  <c r="M1741" i="1"/>
  <c r="L1741" i="1"/>
  <c r="M1771" i="1"/>
  <c r="L1771" i="1"/>
  <c r="M1724" i="1"/>
  <c r="L1724" i="1"/>
  <c r="M1863" i="1"/>
  <c r="L1863" i="1"/>
  <c r="M1733" i="1"/>
  <c r="L1733" i="1"/>
  <c r="M1742" i="1"/>
  <c r="L1742" i="1"/>
  <c r="M1785" i="1"/>
  <c r="L1785" i="1"/>
  <c r="M1682" i="1"/>
  <c r="L1682" i="1"/>
  <c r="M1661" i="1"/>
  <c r="L1661" i="1"/>
  <c r="M1884" i="1"/>
  <c r="L1884" i="1"/>
  <c r="M1644" i="1"/>
  <c r="L1644" i="1"/>
  <c r="M1671" i="1"/>
  <c r="L1671" i="1"/>
  <c r="M1948" i="1"/>
  <c r="L1948" i="1"/>
  <c r="M1782" i="1"/>
  <c r="L1782" i="1"/>
  <c r="M1950" i="1"/>
  <c r="L1950" i="1"/>
  <c r="M1772" i="1"/>
  <c r="L1772" i="1"/>
  <c r="M1922" i="1"/>
  <c r="L1922" i="1"/>
  <c r="M1862" i="1"/>
  <c r="L1862" i="1"/>
  <c r="M1805" i="1"/>
  <c r="L1805" i="1"/>
  <c r="M1932" i="1"/>
  <c r="L1932" i="1"/>
  <c r="M1904" i="1"/>
  <c r="L1904" i="1"/>
  <c r="M1668" i="1"/>
  <c r="L1668" i="1"/>
  <c r="M1869" i="1"/>
  <c r="L1869" i="1"/>
  <c r="M1936" i="1"/>
  <c r="L1936" i="1"/>
  <c r="M1836" i="1"/>
  <c r="L1836" i="1"/>
  <c r="M1691" i="1"/>
  <c r="L1691" i="1"/>
  <c r="M1777" i="1"/>
  <c r="L1777" i="1"/>
  <c r="M1946" i="1"/>
  <c r="L1946" i="1"/>
  <c r="M1914" i="1"/>
  <c r="L1914" i="1"/>
  <c r="I25" i="2" l="1"/>
  <c r="G35" i="2"/>
  <c r="I35" i="2" s="1"/>
  <c r="K1924" i="6"/>
  <c r="M1924" i="6"/>
  <c r="M1866" i="6"/>
  <c r="K1866" i="6"/>
  <c r="K1800" i="6"/>
  <c r="M1800" i="6"/>
  <c r="K1934" i="6"/>
  <c r="M1934" i="6"/>
  <c r="M1868" i="6"/>
  <c r="K1868" i="6"/>
  <c r="K1869" i="6"/>
  <c r="M1869" i="6"/>
  <c r="K1679" i="6"/>
  <c r="M1679" i="6"/>
  <c r="K1855" i="6"/>
  <c r="M1855" i="6"/>
  <c r="K1954" i="6"/>
  <c r="M1954" i="6"/>
  <c r="K1776" i="6"/>
  <c r="M1776" i="6"/>
  <c r="M1806" i="6"/>
  <c r="K1806" i="6"/>
  <c r="M1783" i="6"/>
  <c r="K1783" i="6"/>
  <c r="M1957" i="6"/>
  <c r="K1957" i="6"/>
  <c r="M1702" i="6"/>
  <c r="K1702" i="6"/>
  <c r="M1852" i="6"/>
  <c r="K1852" i="6"/>
  <c r="K1659" i="6"/>
  <c r="M1659" i="6"/>
  <c r="M1697" i="6"/>
  <c r="K1697" i="6"/>
  <c r="K1736" i="6"/>
  <c r="M1736" i="6"/>
  <c r="K1635" i="6"/>
  <c r="M1635" i="6"/>
  <c r="K1788" i="6"/>
  <c r="M1788" i="6"/>
  <c r="K1633" i="6"/>
  <c r="K1848" i="6"/>
  <c r="M1848" i="6"/>
  <c r="K1675" i="6"/>
  <c r="M1675" i="6"/>
  <c r="K1716" i="6"/>
  <c r="M1716" i="6"/>
  <c r="M1673" i="6"/>
  <c r="K1673" i="6"/>
  <c r="K1651" i="6"/>
  <c r="M1651" i="6"/>
  <c r="K1953" i="6"/>
  <c r="M1953" i="6"/>
  <c r="K1941" i="6"/>
  <c r="M1941" i="6"/>
  <c r="K1732" i="6"/>
  <c r="M1732" i="6"/>
  <c r="K1887" i="6"/>
  <c r="M1887" i="6"/>
  <c r="K1898" i="6"/>
  <c r="M1898" i="6"/>
  <c r="K1915" i="6"/>
  <c r="M1915" i="6"/>
  <c r="M1882" i="6"/>
  <c r="K1882" i="6"/>
  <c r="K1792" i="6"/>
  <c r="M1792" i="6"/>
  <c r="M1824" i="6"/>
  <c r="K1824" i="6"/>
  <c r="K1672" i="6"/>
  <c r="M1672" i="6"/>
  <c r="M1661" i="6"/>
  <c r="K1661" i="6"/>
  <c r="K1769" i="6"/>
  <c r="M1769" i="6"/>
  <c r="K1656" i="6"/>
  <c r="M1656" i="6"/>
  <c r="M1646" i="6"/>
  <c r="K1646" i="6"/>
  <c r="M1926" i="6"/>
  <c r="K1926" i="6"/>
  <c r="K1670" i="6"/>
  <c r="M1670" i="6"/>
  <c r="M1677" i="6"/>
  <c r="K1677" i="6"/>
  <c r="M1715" i="6"/>
  <c r="K1715" i="6"/>
  <c r="K1759" i="6"/>
  <c r="M1759" i="6"/>
  <c r="M1742" i="6"/>
  <c r="K1742" i="6"/>
  <c r="M1956" i="6"/>
  <c r="K1956" i="6"/>
  <c r="M1782" i="6"/>
  <c r="K1782" i="6"/>
  <c r="K1895" i="6"/>
  <c r="M1895" i="6"/>
  <c r="M1798" i="6"/>
  <c r="K1798" i="6"/>
  <c r="M1841" i="6"/>
  <c r="K1841" i="6"/>
  <c r="M1874" i="6"/>
  <c r="K1874" i="6"/>
  <c r="M1688" i="6"/>
  <c r="K1688" i="6"/>
  <c r="K1828" i="6"/>
  <c r="M1828" i="6"/>
  <c r="K1870" i="6"/>
  <c r="M1870" i="6"/>
  <c r="M1838" i="6"/>
  <c r="K1838" i="6"/>
  <c r="M1734" i="6"/>
  <c r="K1734" i="6"/>
  <c r="K1773" i="6"/>
  <c r="M1773" i="6"/>
  <c r="M1695" i="6"/>
  <c r="K1695" i="6"/>
  <c r="K1937" i="6"/>
  <c r="M1937" i="6"/>
  <c r="M1686" i="6"/>
  <c r="K1686" i="6"/>
  <c r="K1654" i="6"/>
  <c r="M1654" i="6"/>
  <c r="K1707" i="6"/>
  <c r="M1707" i="6"/>
  <c r="K1701" i="6"/>
  <c r="M1701" i="6"/>
  <c r="M1930" i="6"/>
  <c r="K1930" i="6"/>
  <c r="K1680" i="6"/>
  <c r="M1680" i="6"/>
  <c r="K1814" i="6"/>
  <c r="M1814" i="6"/>
  <c r="K1845" i="6"/>
  <c r="M1845" i="6"/>
  <c r="K1738" i="6"/>
  <c r="M1738" i="6"/>
  <c r="M1861" i="6"/>
  <c r="K1861" i="6"/>
  <c r="M1770" i="6"/>
  <c r="K1770" i="6"/>
  <c r="M1830" i="6"/>
  <c r="K1830" i="6"/>
  <c r="K1825" i="6"/>
  <c r="M1825" i="6"/>
  <c r="M1860" i="6"/>
  <c r="K1860" i="6"/>
  <c r="K1757" i="6"/>
  <c r="M1757" i="6"/>
  <c r="K1653" i="6"/>
  <c r="M1653" i="6"/>
  <c r="K1749" i="6"/>
  <c r="M1749" i="6"/>
  <c r="M1919" i="6"/>
  <c r="K1919" i="6"/>
  <c r="K1812" i="6"/>
  <c r="M1812" i="6"/>
  <c r="M1655" i="6"/>
  <c r="K1655" i="6"/>
  <c r="M1904" i="6"/>
  <c r="K1904" i="6"/>
  <c r="M1912" i="6"/>
  <c r="K1912" i="6"/>
  <c r="M1946" i="6"/>
  <c r="K1946" i="6"/>
  <c r="K1910" i="6"/>
  <c r="M1910" i="6"/>
  <c r="K1660" i="6"/>
  <c r="M1660" i="6"/>
  <c r="K1802" i="6"/>
  <c r="M1802" i="6"/>
  <c r="K1922" i="6"/>
  <c r="M1922" i="6"/>
  <c r="K1737" i="6"/>
  <c r="M1737" i="6"/>
  <c r="M1779" i="6"/>
  <c r="K1779" i="6"/>
  <c r="K1901" i="6"/>
  <c r="M1901" i="6"/>
  <c r="M1914" i="6"/>
  <c r="K1914" i="6"/>
  <c r="M1662" i="6"/>
  <c r="K1662" i="6"/>
  <c r="K1920" i="6"/>
  <c r="M1920" i="6"/>
  <c r="M1873" i="6"/>
  <c r="K1873" i="6"/>
  <c r="M1718" i="6"/>
  <c r="K1718" i="6"/>
  <c r="M1764" i="6"/>
  <c r="K1764" i="6"/>
  <c r="K1666" i="6"/>
  <c r="M1666" i="6"/>
  <c r="M1728" i="6"/>
  <c r="K1728" i="6"/>
  <c r="M1709" i="6"/>
  <c r="K1709" i="6"/>
  <c r="M1664" i="6"/>
  <c r="K1664" i="6"/>
  <c r="K1766" i="6"/>
  <c r="M1766" i="6"/>
  <c r="M1710" i="6"/>
  <c r="K1710" i="6"/>
  <c r="K1752" i="6"/>
  <c r="M1752" i="6"/>
  <c r="M1692" i="6"/>
  <c r="K1692" i="6"/>
  <c r="K1763" i="6"/>
  <c r="M1763" i="6"/>
  <c r="M1755" i="6"/>
  <c r="K1755" i="6"/>
  <c r="M1931" i="6"/>
  <c r="K1931" i="6"/>
  <c r="M1819" i="6"/>
  <c r="K1819" i="6"/>
  <c r="M1854" i="6"/>
  <c r="K1854" i="6"/>
  <c r="K1743" i="6"/>
  <c r="M1743" i="6"/>
  <c r="M1949" i="6"/>
  <c r="K1949" i="6"/>
  <c r="K1704" i="6"/>
  <c r="M1704" i="6"/>
  <c r="K1805" i="6"/>
  <c r="M1805" i="6"/>
  <c r="M1637" i="6"/>
  <c r="K1637" i="6"/>
  <c r="M1890" i="6"/>
  <c r="K1890" i="6"/>
  <c r="K1726" i="6"/>
  <c r="M1726" i="6"/>
  <c r="M1781" i="6"/>
  <c r="K1781" i="6"/>
  <c r="M1762" i="6"/>
  <c r="K1762" i="6"/>
  <c r="M1667" i="6"/>
  <c r="K1667" i="6"/>
  <c r="K1740" i="6"/>
  <c r="M1740" i="6"/>
  <c r="M1826" i="6"/>
  <c r="K1826" i="6"/>
  <c r="M1774" i="6"/>
  <c r="K1774" i="6"/>
  <c r="M1925" i="6"/>
  <c r="K1925" i="6"/>
  <c r="M1723" i="6"/>
  <c r="K1723" i="6"/>
  <c r="M1884" i="6"/>
  <c r="K1884" i="6"/>
  <c r="M1682" i="6"/>
  <c r="K1682" i="6"/>
  <c r="K1842" i="6"/>
  <c r="M1842" i="6"/>
  <c r="M1894" i="6"/>
  <c r="K1894" i="6"/>
  <c r="K1948" i="6"/>
  <c r="M1948" i="6"/>
  <c r="M1689" i="6"/>
  <c r="K1689" i="6"/>
  <c r="M1787" i="6"/>
  <c r="K1787" i="6"/>
  <c r="M1816" i="6"/>
  <c r="K1816" i="6"/>
  <c r="M1703" i="6"/>
  <c r="K1703" i="6"/>
  <c r="M1879" i="6"/>
  <c r="K1879" i="6"/>
  <c r="M1794" i="6"/>
  <c r="K1794" i="6"/>
  <c r="K1754" i="6"/>
  <c r="M1754" i="6"/>
  <c r="M1674" i="6"/>
  <c r="K1674" i="6"/>
  <c r="M1638" i="6"/>
  <c r="K1638" i="6"/>
  <c r="M1771" i="6"/>
  <c r="K1771" i="6"/>
  <c r="M1818" i="6"/>
  <c r="K1818" i="6"/>
  <c r="K1650" i="6"/>
  <c r="M1650" i="6"/>
  <c r="M1823" i="6"/>
  <c r="K1823" i="6"/>
  <c r="M1876" i="6"/>
  <c r="K1876" i="6"/>
  <c r="M1862" i="6"/>
  <c r="K1862" i="6"/>
  <c r="M1699" i="6"/>
  <c r="K1699" i="6"/>
  <c r="K1733" i="6"/>
  <c r="M1733" i="6"/>
  <c r="M1634" i="6"/>
  <c r="K1634" i="6"/>
  <c r="M1790" i="6"/>
  <c r="K1790" i="6"/>
  <c r="M1706" i="6"/>
  <c r="K1706" i="6"/>
  <c r="M1810" i="6"/>
  <c r="K1810" i="6"/>
  <c r="K1641" i="6"/>
  <c r="M1641" i="6"/>
  <c r="K1850" i="6"/>
  <c r="M1850" i="6"/>
  <c r="K1811" i="6"/>
  <c r="M1811" i="6"/>
  <c r="M1923" i="6"/>
  <c r="K1923" i="6"/>
  <c r="M1864" i="6"/>
  <c r="K1864" i="6"/>
  <c r="M1921" i="6"/>
  <c r="K1921" i="6"/>
  <c r="K1778" i="6"/>
  <c r="M1778" i="6"/>
  <c r="M1668" i="6"/>
  <c r="K1668" i="6"/>
  <c r="M1746" i="6"/>
  <c r="K1746" i="6"/>
  <c r="M1837" i="6"/>
  <c r="K1837" i="6"/>
  <c r="K1846" i="6"/>
  <c r="M1846" i="6"/>
  <c r="M1851" i="6"/>
  <c r="K1851" i="6"/>
  <c r="K1829" i="6"/>
  <c r="M1829" i="6"/>
  <c r="I1833" i="4" a="1"/>
  <c r="I1833" i="4" s="1"/>
  <c r="J1833" i="4" s="1"/>
  <c r="K1833" i="4" s="1"/>
  <c r="L1507" i="4"/>
  <c r="M1366" i="4"/>
  <c r="K1307" i="5"/>
  <c r="F22" i="2" s="1" a="1"/>
  <c r="F22" i="2" s="1"/>
  <c r="F32" i="2" s="1"/>
  <c r="L1625" i="4"/>
  <c r="L1483" i="4"/>
  <c r="I1809" i="4" a="1"/>
  <c r="I1809" i="4" s="1"/>
  <c r="J1809" i="4" s="1"/>
  <c r="K1809" i="4" s="1"/>
  <c r="L1955" i="4"/>
  <c r="J1632" i="4"/>
  <c r="I1958" i="4" a="1"/>
  <c r="I1958" i="4" s="1"/>
  <c r="L1632" i="4"/>
  <c r="K1306" i="4"/>
  <c r="M1306" i="4"/>
  <c r="L1581" i="4"/>
  <c r="M1581" i="4"/>
  <c r="J1582" i="4"/>
  <c r="I1908" i="4" a="1"/>
  <c r="I1908" i="4" s="1"/>
  <c r="L1582" i="4"/>
  <c r="J1347" i="4"/>
  <c r="I1673" i="4" a="1"/>
  <c r="I1673" i="4" s="1"/>
  <c r="L1347" i="4"/>
  <c r="K1021" i="4"/>
  <c r="M1021" i="4"/>
  <c r="J1518" i="4"/>
  <c r="I1844" i="4" a="1"/>
  <c r="I1844" i="4" s="1"/>
  <c r="L1518" i="4"/>
  <c r="K981" i="4"/>
  <c r="K1093" i="4"/>
  <c r="M1093" i="4"/>
  <c r="L1679" i="4"/>
  <c r="J1606" i="4"/>
  <c r="I1932" i="4" a="1"/>
  <c r="I1932" i="4" s="1"/>
  <c r="L1606" i="4"/>
  <c r="L1940" i="4"/>
  <c r="K1280" i="4"/>
  <c r="M1280" i="4"/>
  <c r="L1733" i="4"/>
  <c r="J1419" i="4"/>
  <c r="I1745" i="4" a="1"/>
  <c r="I1745" i="4" s="1"/>
  <c r="L1419" i="4"/>
  <c r="J1456" i="4"/>
  <c r="I1782" i="4" a="1"/>
  <c r="I1782" i="4" s="1"/>
  <c r="L1456" i="4"/>
  <c r="K1130" i="4"/>
  <c r="M1130" i="4"/>
  <c r="J1525" i="4"/>
  <c r="L1525" i="4"/>
  <c r="I1851" i="4" a="1"/>
  <c r="I1851" i="4" s="1"/>
  <c r="J1585" i="4"/>
  <c r="L1585" i="4"/>
  <c r="I1911" i="4" a="1"/>
  <c r="I1911" i="4" s="1"/>
  <c r="K1259" i="4"/>
  <c r="M1259" i="4"/>
  <c r="L1841" i="4"/>
  <c r="K1040" i="4"/>
  <c r="M1040" i="4"/>
  <c r="J1424" i="4"/>
  <c r="I1750" i="4" a="1"/>
  <c r="I1750" i="4" s="1"/>
  <c r="L1424" i="4"/>
  <c r="K1098" i="4"/>
  <c r="M1098" i="4"/>
  <c r="J1417" i="4"/>
  <c r="I1743" i="4" a="1"/>
  <c r="I1743" i="4" s="1"/>
  <c r="J1569" i="4"/>
  <c r="L1569" i="4"/>
  <c r="I1895" i="4" a="1"/>
  <c r="I1895" i="4" s="1"/>
  <c r="K1243" i="4"/>
  <c r="M1243" i="4"/>
  <c r="J1508" i="4"/>
  <c r="L1508" i="4"/>
  <c r="I1834" i="4" a="1"/>
  <c r="I1834" i="4" s="1"/>
  <c r="K1182" i="4"/>
  <c r="M1182" i="4"/>
  <c r="J1332" i="4"/>
  <c r="L1332" i="4"/>
  <c r="I1658" i="4" a="1"/>
  <c r="I1658" i="4" s="1"/>
  <c r="K1006" i="4"/>
  <c r="M1006" i="4"/>
  <c r="J1497" i="4"/>
  <c r="I1823" i="4" a="1"/>
  <c r="I1823" i="4" s="1"/>
  <c r="L1497" i="4"/>
  <c r="J1386" i="4"/>
  <c r="I1712" i="4" a="1"/>
  <c r="I1712" i="4" s="1"/>
  <c r="L1386" i="4"/>
  <c r="K1060" i="4"/>
  <c r="M1060" i="4"/>
  <c r="J1450" i="4"/>
  <c r="I1776" i="4" a="1"/>
  <c r="I1776" i="4" s="1"/>
  <c r="L1450" i="4"/>
  <c r="K1124" i="4"/>
  <c r="M1124" i="4"/>
  <c r="L1945" i="4"/>
  <c r="J1447" i="4"/>
  <c r="L1447" i="4"/>
  <c r="I1773" i="4" a="1"/>
  <c r="I1773" i="4" s="1"/>
  <c r="K1121" i="4"/>
  <c r="M1121" i="4"/>
  <c r="J1404" i="4"/>
  <c r="L1404" i="4"/>
  <c r="I1730" i="4" a="1"/>
  <c r="I1730" i="4" s="1"/>
  <c r="K1078" i="4"/>
  <c r="M1078" i="4"/>
  <c r="M1238" i="4"/>
  <c r="K1238" i="4"/>
  <c r="M1105" i="4"/>
  <c r="K1105" i="4"/>
  <c r="M1164" i="4"/>
  <c r="K1164" i="4"/>
  <c r="M982" i="4"/>
  <c r="K982" i="4"/>
  <c r="M1178" i="4"/>
  <c r="K1178" i="4"/>
  <c r="M1113" i="4"/>
  <c r="K1113" i="4"/>
  <c r="M1222" i="4"/>
  <c r="K1222" i="4"/>
  <c r="M992" i="4"/>
  <c r="K992" i="4"/>
  <c r="M1165" i="4"/>
  <c r="K1165" i="4"/>
  <c r="J1603" i="4"/>
  <c r="L1603" i="4"/>
  <c r="I1929" i="4" a="1"/>
  <c r="I1929" i="4" s="1"/>
  <c r="K1277" i="4"/>
  <c r="M1277" i="4"/>
  <c r="M995" i="4"/>
  <c r="K995" i="4"/>
  <c r="J1351" i="4"/>
  <c r="L1351" i="4"/>
  <c r="I1677" i="4" a="1"/>
  <c r="I1677" i="4" s="1"/>
  <c r="M1069" i="4"/>
  <c r="K1069" i="4"/>
  <c r="M1153" i="4"/>
  <c r="K1153" i="4"/>
  <c r="K1025" i="4"/>
  <c r="M1025" i="4"/>
  <c r="J1308" i="4"/>
  <c r="I1634" i="4" a="1"/>
  <c r="I1634" i="4" s="1"/>
  <c r="L1308" i="4"/>
  <c r="J1491" i="4"/>
  <c r="L1491" i="4"/>
  <c r="I1817" i="4" a="1"/>
  <c r="I1817" i="4" s="1"/>
  <c r="J1479" i="4"/>
  <c r="L1479" i="4"/>
  <c r="I1805" i="4" a="1"/>
  <c r="I1805" i="4" s="1"/>
  <c r="L1907" i="4"/>
  <c r="J1490" i="4"/>
  <c r="I1816" i="4" a="1"/>
  <c r="I1816" i="4" s="1"/>
  <c r="L1490" i="4"/>
  <c r="J1548" i="4"/>
  <c r="L1548" i="4"/>
  <c r="I1874" i="4" a="1"/>
  <c r="I1874" i="4" s="1"/>
  <c r="J1564" i="4"/>
  <c r="L1564" i="4"/>
  <c r="I1890" i="4" a="1"/>
  <c r="I1890" i="4" s="1"/>
  <c r="J1504" i="4"/>
  <c r="I1830" i="4" a="1"/>
  <c r="I1830" i="4" s="1"/>
  <c r="L1504" i="4"/>
  <c r="J1431" i="4"/>
  <c r="L1431" i="4"/>
  <c r="I1757" i="4" a="1"/>
  <c r="I1757" i="4" s="1"/>
  <c r="J1439" i="4"/>
  <c r="I1765" i="4" a="1"/>
  <c r="I1765" i="4" s="1"/>
  <c r="L1439" i="4"/>
  <c r="J1321" i="4"/>
  <c r="L1321" i="4"/>
  <c r="I1647" i="4" a="1"/>
  <c r="I1647" i="4" s="1"/>
  <c r="J1318" i="4"/>
  <c r="I1644" i="4" a="1"/>
  <c r="I1644" i="4" s="1"/>
  <c r="L1318" i="4"/>
  <c r="J1395" i="4"/>
  <c r="L1395" i="4"/>
  <c r="I1721" i="4" a="1"/>
  <c r="I1721" i="4" s="1"/>
  <c r="J1375" i="4"/>
  <c r="K1375" i="4" s="1"/>
  <c r="L1375" i="4"/>
  <c r="I1701" i="4" a="1"/>
  <c r="I1701" i="4" s="1"/>
  <c r="M1049" i="4"/>
  <c r="J1587" i="4"/>
  <c r="K1587" i="4" s="1"/>
  <c r="L1587" i="4"/>
  <c r="I1913" i="4" a="1"/>
  <c r="I1913" i="4" s="1"/>
  <c r="M1261" i="4"/>
  <c r="M1075" i="4"/>
  <c r="J1566" i="4"/>
  <c r="K1566" i="4" s="1"/>
  <c r="I1892" i="4" a="1"/>
  <c r="I1892" i="4" s="1"/>
  <c r="L1566" i="4"/>
  <c r="J1377" i="4"/>
  <c r="K1377" i="4" s="1"/>
  <c r="L1377" i="4"/>
  <c r="I1703" i="4" a="1"/>
  <c r="I1703" i="4" s="1"/>
  <c r="M1240" i="4"/>
  <c r="M1051" i="4"/>
  <c r="J1376" i="4"/>
  <c r="K1376" i="4" s="1"/>
  <c r="L1376" i="4"/>
  <c r="I1702" i="4" a="1"/>
  <c r="I1702" i="4" s="1"/>
  <c r="J1529" i="4"/>
  <c r="K1529" i="4" s="1"/>
  <c r="I1855" i="4" a="1"/>
  <c r="I1855" i="4" s="1"/>
  <c r="L1529" i="4"/>
  <c r="M1050" i="4"/>
  <c r="J1620" i="4"/>
  <c r="K1620" i="4" s="1"/>
  <c r="I1946" i="4" a="1"/>
  <c r="I1946" i="4" s="1"/>
  <c r="L1620" i="4"/>
  <c r="J1475" i="4"/>
  <c r="K1475" i="4" s="1"/>
  <c r="I1801" i="4" a="1"/>
  <c r="I1801" i="4" s="1"/>
  <c r="L1475" i="4"/>
  <c r="J1536" i="4"/>
  <c r="K1536" i="4" s="1"/>
  <c r="L1536" i="4"/>
  <c r="I1862" i="4" a="1"/>
  <c r="I1862" i="4" s="1"/>
  <c r="M1203" i="4"/>
  <c r="M1294" i="4"/>
  <c r="M1149" i="4"/>
  <c r="M1210" i="4"/>
  <c r="J1562" i="4"/>
  <c r="K1562" i="4" s="1"/>
  <c r="L1562" i="4"/>
  <c r="I1888" i="4" a="1"/>
  <c r="I1888" i="4" s="1"/>
  <c r="J1438" i="4"/>
  <c r="K1438" i="4" s="1"/>
  <c r="I1764" i="4" a="1"/>
  <c r="I1764" i="4" s="1"/>
  <c r="L1438" i="4"/>
  <c r="M1236" i="4"/>
  <c r="M1112" i="4"/>
  <c r="J1598" i="4"/>
  <c r="K1598" i="4" s="1"/>
  <c r="I1924" i="4" a="1"/>
  <c r="I1924" i="4" s="1"/>
  <c r="L1598" i="4"/>
  <c r="J1401" i="4"/>
  <c r="K1401" i="4" s="1"/>
  <c r="L1401" i="4"/>
  <c r="I1727" i="4" a="1"/>
  <c r="I1727" i="4" s="1"/>
  <c r="M1272" i="4"/>
  <c r="L1831" i="5"/>
  <c r="J1831" i="5"/>
  <c r="M1516" i="5"/>
  <c r="K1516" i="5"/>
  <c r="M1769" i="5"/>
  <c r="K1769" i="5"/>
  <c r="J1723" i="5"/>
  <c r="L1723" i="5"/>
  <c r="M1363" i="5"/>
  <c r="K1363" i="5"/>
  <c r="M1430" i="5"/>
  <c r="K1430" i="5"/>
  <c r="M1335" i="5"/>
  <c r="K1335" i="5"/>
  <c r="M1565" i="5"/>
  <c r="K1565" i="5"/>
  <c r="L1923" i="5"/>
  <c r="J1923" i="5"/>
  <c r="K1759" i="5"/>
  <c r="M1759" i="5"/>
  <c r="K1941" i="5"/>
  <c r="M1941" i="5"/>
  <c r="K1413" i="5"/>
  <c r="M1413" i="5"/>
  <c r="L1724" i="5"/>
  <c r="J1724" i="5"/>
  <c r="L1650" i="5"/>
  <c r="J1650" i="5"/>
  <c r="K1603" i="5"/>
  <c r="M1603" i="5"/>
  <c r="M1466" i="5"/>
  <c r="K1466" i="5"/>
  <c r="L1910" i="5"/>
  <c r="J1910" i="5"/>
  <c r="J1826" i="5"/>
  <c r="L1826" i="5"/>
  <c r="K1727" i="5"/>
  <c r="M1727" i="5"/>
  <c r="K1832" i="5"/>
  <c r="M1832" i="5"/>
  <c r="L1834" i="5"/>
  <c r="J1834" i="5"/>
  <c r="K1332" i="5"/>
  <c r="M1332" i="5"/>
  <c r="L1894" i="5"/>
  <c r="J1894" i="5"/>
  <c r="J1714" i="5"/>
  <c r="L1714" i="5"/>
  <c r="K1510" i="5"/>
  <c r="M1510" i="5"/>
  <c r="L1774" i="5"/>
  <c r="J1774" i="5"/>
  <c r="J1737" i="5"/>
  <c r="L1737" i="5"/>
  <c r="J1668" i="5"/>
  <c r="L1668" i="5"/>
  <c r="J1940" i="5"/>
  <c r="L1940" i="5"/>
  <c r="M1484" i="5"/>
  <c r="K1484" i="5"/>
  <c r="K1850" i="5"/>
  <c r="M1850" i="5"/>
  <c r="J1742" i="5"/>
  <c r="L1742" i="5"/>
  <c r="M1588" i="5"/>
  <c r="K1588" i="5"/>
  <c r="M1946" i="5"/>
  <c r="K1946" i="5"/>
  <c r="J1953" i="5"/>
  <c r="L1953" i="5"/>
  <c r="J1892" i="5"/>
  <c r="L1892" i="5"/>
  <c r="K1917" i="5"/>
  <c r="M1917" i="5"/>
  <c r="K1316" i="5"/>
  <c r="M1316" i="5"/>
  <c r="M1385" i="5"/>
  <c r="K1385" i="5"/>
  <c r="M1330" i="5"/>
  <c r="K1330" i="5"/>
  <c r="J1790" i="5"/>
  <c r="L1790" i="5"/>
  <c r="M1313" i="5"/>
  <c r="K1313" i="5"/>
  <c r="L1919" i="5"/>
  <c r="J1919" i="5"/>
  <c r="M1568" i="5"/>
  <c r="K1568" i="5"/>
  <c r="K1388" i="5"/>
  <c r="M1388" i="5"/>
  <c r="M1448" i="5"/>
  <c r="K1448" i="5"/>
  <c r="L1760" i="5"/>
  <c r="J1760" i="5"/>
  <c r="K1404" i="5"/>
  <c r="M1404" i="5"/>
  <c r="L1800" i="5"/>
  <c r="J1800" i="5"/>
  <c r="L1685" i="5"/>
  <c r="J1685" i="5"/>
  <c r="J1664" i="5"/>
  <c r="L1664" i="5"/>
  <c r="K1384" i="5"/>
  <c r="M1384" i="5"/>
  <c r="J1853" i="5"/>
  <c r="L1853" i="5"/>
  <c r="M1627" i="5"/>
  <c r="K1627" i="5"/>
  <c r="K1566" i="5"/>
  <c r="M1566" i="5"/>
  <c r="J1694" i="5"/>
  <c r="L1694" i="5"/>
  <c r="L1770" i="5"/>
  <c r="J1770" i="5"/>
  <c r="J1812" i="5"/>
  <c r="L1812" i="5"/>
  <c r="L1670" i="5"/>
  <c r="J1670" i="5"/>
  <c r="M1598" i="5"/>
  <c r="K1598" i="5"/>
  <c r="L1806" i="5"/>
  <c r="J1806" i="5"/>
  <c r="L1752" i="5"/>
  <c r="J1752" i="5"/>
  <c r="L1810" i="5"/>
  <c r="J1810" i="5"/>
  <c r="K1407" i="5"/>
  <c r="M1407" i="5"/>
  <c r="M1474" i="5"/>
  <c r="K1474" i="5"/>
  <c r="J1811" i="5"/>
  <c r="L1811" i="5"/>
  <c r="J1710" i="5"/>
  <c r="L1710" i="5"/>
  <c r="K1527" i="5"/>
  <c r="M1527" i="5"/>
  <c r="L1866" i="5"/>
  <c r="J1866" i="5"/>
  <c r="K1368" i="5"/>
  <c r="M1368" i="5"/>
  <c r="M1638" i="5"/>
  <c r="K1638" i="5"/>
  <c r="M1470" i="5"/>
  <c r="K1470" i="5"/>
  <c r="L1639" i="5"/>
  <c r="J1639" i="5"/>
  <c r="L1721" i="5"/>
  <c r="J1721" i="5"/>
  <c r="J1674" i="5"/>
  <c r="L1674" i="5"/>
  <c r="J1703" i="5"/>
  <c r="L1703" i="5"/>
  <c r="M1342" i="5"/>
  <c r="K1342" i="5"/>
  <c r="K1614" i="5"/>
  <c r="M1614" i="5"/>
  <c r="M1793" i="5"/>
  <c r="K1793" i="5"/>
  <c r="L1689" i="5"/>
  <c r="J1689" i="5"/>
  <c r="L1696" i="5"/>
  <c r="J1696" i="5"/>
  <c r="J1829" i="5"/>
  <c r="L1829" i="5"/>
  <c r="J1924" i="5"/>
  <c r="L1924" i="5"/>
  <c r="K1908" i="5"/>
  <c r="M1908" i="5"/>
  <c r="M1402" i="5"/>
  <c r="K1402" i="5"/>
  <c r="J1814" i="5"/>
  <c r="L1814" i="5"/>
  <c r="K1447" i="5"/>
  <c r="M1447" i="5"/>
  <c r="M1855" i="5"/>
  <c r="K1855" i="5"/>
  <c r="J1944" i="5"/>
  <c r="L1944" i="5"/>
  <c r="K1408" i="5"/>
  <c r="M1408" i="5"/>
  <c r="M1522" i="5"/>
  <c r="K1522" i="5"/>
  <c r="L1787" i="5"/>
  <c r="J1787" i="5"/>
  <c r="J1786" i="5"/>
  <c r="L1786" i="5"/>
  <c r="J1687" i="5"/>
  <c r="L1687" i="5"/>
  <c r="K1370" i="5"/>
  <c r="M1370" i="5"/>
  <c r="J1860" i="5"/>
  <c r="L1860" i="5"/>
  <c r="K1945" i="5"/>
  <c r="M1945" i="5"/>
  <c r="M1732" i="5"/>
  <c r="K1732" i="5"/>
  <c r="M1417" i="5"/>
  <c r="K1417" i="5"/>
  <c r="L1954" i="5"/>
  <c r="J1954" i="5"/>
  <c r="M1633" i="5"/>
  <c r="K1449" i="5"/>
  <c r="M1449" i="5"/>
  <c r="K1767" i="5"/>
  <c r="M1767" i="5"/>
  <c r="M1426" i="5"/>
  <c r="K1426" i="5"/>
  <c r="L1906" i="5"/>
  <c r="J1906" i="5"/>
  <c r="J1697" i="5"/>
  <c r="L1697" i="5"/>
  <c r="M1830" i="5"/>
  <c r="K1830" i="5"/>
  <c r="K1488" i="5"/>
  <c r="M1488" i="5"/>
  <c r="K1431" i="5"/>
  <c r="M1431" i="5"/>
  <c r="M1322" i="5"/>
  <c r="K1322" i="5"/>
  <c r="K1377" i="5"/>
  <c r="M1377" i="5"/>
  <c r="K1434" i="5"/>
  <c r="M1434" i="5"/>
  <c r="J1730" i="5"/>
  <c r="L1730" i="5"/>
  <c r="K1359" i="5"/>
  <c r="M1359" i="5"/>
  <c r="K1540" i="5"/>
  <c r="M1540" i="5"/>
  <c r="J1654" i="5"/>
  <c r="L1654" i="5"/>
  <c r="M1492" i="5"/>
  <c r="K1492" i="5"/>
  <c r="M1718" i="5"/>
  <c r="K1718" i="5"/>
  <c r="K1755" i="5"/>
  <c r="M1755" i="5"/>
  <c r="M1915" i="5"/>
  <c r="K1915" i="5"/>
  <c r="M1486" i="5"/>
  <c r="K1486" i="5"/>
  <c r="K1916" i="5"/>
  <c r="M1916" i="5"/>
  <c r="L1883" i="5"/>
  <c r="J1883" i="5"/>
  <c r="J1842" i="5"/>
  <c r="L1842" i="5"/>
  <c r="K1397" i="5"/>
  <c r="M1397" i="5"/>
  <c r="J1848" i="5"/>
  <c r="L1848" i="5"/>
  <c r="M1862" i="5"/>
  <c r="K1862" i="5"/>
  <c r="L1882" i="5"/>
  <c r="J1882" i="5"/>
  <c r="L1942" i="5"/>
  <c r="J1942" i="5"/>
  <c r="M1748" i="5"/>
  <c r="K1748" i="5"/>
  <c r="K1813" i="5"/>
  <c r="M1813" i="5"/>
  <c r="K1500" i="5"/>
  <c r="M1500" i="5"/>
  <c r="L1658" i="5"/>
  <c r="J1658" i="5"/>
  <c r="K1593" i="5"/>
  <c r="M1593" i="5"/>
  <c r="K1797" i="5"/>
  <c r="M1797" i="5"/>
  <c r="L1698" i="5"/>
  <c r="J1698" i="5"/>
  <c r="J1734" i="5"/>
  <c r="L1734" i="5"/>
  <c r="M1461" i="5"/>
  <c r="K1461" i="5"/>
  <c r="J1662" i="5"/>
  <c r="L1662" i="5"/>
  <c r="M1460" i="5"/>
  <c r="K1460" i="5"/>
  <c r="M1480" i="5"/>
  <c r="K1480" i="5"/>
  <c r="K1556" i="5"/>
  <c r="M1556" i="5"/>
  <c r="M1534" i="5"/>
  <c r="K1534" i="5"/>
  <c r="K1819" i="5"/>
  <c r="M1819" i="5"/>
  <c r="M1616" i="5"/>
  <c r="K1616" i="5"/>
  <c r="K1868" i="5"/>
  <c r="M1868" i="5"/>
  <c r="L1743" i="5"/>
  <c r="J1743" i="5"/>
  <c r="M1628" i="5"/>
  <c r="K1628" i="5"/>
  <c r="J1775" i="5"/>
  <c r="L1775" i="5"/>
  <c r="M1489" i="5"/>
  <c r="K1489" i="5"/>
  <c r="K1580" i="5"/>
  <c r="M1580" i="5"/>
  <c r="K1371" i="5"/>
  <c r="M1371" i="5"/>
  <c r="L1757" i="5"/>
  <c r="J1757" i="5"/>
  <c r="L1648" i="5"/>
  <c r="J1648" i="5"/>
  <c r="M1526" i="5"/>
  <c r="K1526" i="5"/>
  <c r="L1733" i="5"/>
  <c r="J1733" i="5"/>
  <c r="J1932" i="5"/>
  <c r="L1932" i="5"/>
  <c r="M1485" i="5"/>
  <c r="K1485" i="5"/>
  <c r="J1818" i="5"/>
  <c r="L1818" i="5"/>
  <c r="K1791" i="5"/>
  <c r="M1791" i="5"/>
  <c r="K1880" i="5"/>
  <c r="M1880" i="5"/>
  <c r="M1935" i="5"/>
  <c r="K1935" i="5"/>
  <c r="L1796" i="5"/>
  <c r="J1796" i="5"/>
  <c r="M1394" i="5"/>
  <c r="K1394" i="5"/>
  <c r="K1599" i="5"/>
  <c r="M1599" i="5"/>
  <c r="K1395" i="5"/>
  <c r="M1395" i="5"/>
  <c r="L1728" i="5"/>
  <c r="J1728" i="5"/>
  <c r="L1959" i="5"/>
  <c r="J1959" i="5"/>
  <c r="M1561" i="5"/>
  <c r="K1561" i="5"/>
  <c r="M1784" i="5"/>
  <c r="K1784" i="5"/>
  <c r="K1509" i="5"/>
  <c r="M1509" i="5"/>
  <c r="L1815" i="5"/>
  <c r="J1815" i="5"/>
  <c r="K1788" i="5"/>
  <c r="M1788" i="5"/>
  <c r="M1820" i="5"/>
  <c r="K1820" i="5"/>
  <c r="M1309" i="5"/>
  <c r="K1309" i="5"/>
  <c r="M1879" i="5"/>
  <c r="K1879" i="5"/>
  <c r="L1846" i="5"/>
  <c r="J1846" i="5"/>
  <c r="K1776" i="5"/>
  <c r="M1776" i="5"/>
  <c r="J1852" i="5"/>
  <c r="L1852" i="5"/>
  <c r="K1951" i="5"/>
  <c r="M1951" i="5"/>
  <c r="L1671" i="5"/>
  <c r="J1671" i="5"/>
  <c r="M1606" i="5"/>
  <c r="K1606" i="5"/>
  <c r="M1477" i="5"/>
  <c r="K1477" i="5"/>
  <c r="M1328" i="5"/>
  <c r="K1328" i="5"/>
  <c r="J1690" i="5"/>
  <c r="L1690" i="5"/>
  <c r="L1720" i="5"/>
  <c r="J1720" i="5"/>
  <c r="L1925" i="5"/>
  <c r="J1925" i="5"/>
  <c r="J1802" i="5"/>
  <c r="L1802" i="5"/>
  <c r="M1456" i="5"/>
  <c r="K1456" i="5"/>
  <c r="M1875" i="5"/>
  <c r="K1875" i="5"/>
  <c r="J1773" i="5"/>
  <c r="L1773" i="5"/>
  <c r="K1869" i="5"/>
  <c r="M1869" i="5"/>
  <c r="K1618" i="5"/>
  <c r="M1618" i="5"/>
  <c r="K1372" i="5"/>
  <c r="M1372" i="5"/>
  <c r="K1336" i="5"/>
  <c r="M1336" i="5"/>
  <c r="M1913" i="5"/>
  <c r="K1913" i="5"/>
  <c r="K1889" i="5"/>
  <c r="M1889" i="5"/>
  <c r="K1700" i="5"/>
  <c r="M1700" i="5"/>
  <c r="K1577" i="5"/>
  <c r="M1577" i="5"/>
  <c r="K1927" i="5"/>
  <c r="M1927" i="5"/>
  <c r="L1878" i="5"/>
  <c r="J1878" i="5"/>
  <c r="M1647" i="5"/>
  <c r="K1647" i="5"/>
  <c r="M1856" i="5"/>
  <c r="K1856" i="5"/>
  <c r="M1325" i="5"/>
  <c r="K1325" i="5"/>
  <c r="L1901" i="5"/>
  <c r="J1901" i="5"/>
  <c r="L1688" i="5"/>
  <c r="J1688" i="5"/>
  <c r="K1897" i="5"/>
  <c r="M1897" i="5"/>
  <c r="L1643" i="5"/>
  <c r="J1643" i="5"/>
  <c r="M1938" i="5"/>
  <c r="K1938" i="5"/>
  <c r="M1552" i="5"/>
  <c r="K1552" i="5"/>
  <c r="J1679" i="5"/>
  <c r="L1679" i="5"/>
  <c r="K1425" i="5"/>
  <c r="M1425" i="5"/>
  <c r="J1641" i="5"/>
  <c r="L1641" i="5"/>
  <c r="L1887" i="5"/>
  <c r="J1887" i="5"/>
  <c r="M1709" i="5"/>
  <c r="K1709" i="5"/>
  <c r="M1768" i="5"/>
  <c r="K1768" i="5"/>
  <c r="K1736" i="5"/>
  <c r="M1736" i="5"/>
  <c r="K1725" i="5"/>
  <c r="M1725" i="5"/>
  <c r="M1507" i="5"/>
  <c r="K1507" i="5"/>
  <c r="J1905" i="5"/>
  <c r="L1905" i="5"/>
  <c r="K1900" i="5"/>
  <c r="M1900" i="5"/>
  <c r="K1345" i="5"/>
  <c r="M1345" i="5"/>
  <c r="J1803" i="5"/>
  <c r="L1803" i="5"/>
  <c r="M1841" i="5"/>
  <c r="K1841" i="5"/>
  <c r="M1849" i="5"/>
  <c r="K1849" i="5"/>
  <c r="M1863" i="5"/>
  <c r="K1863" i="5"/>
  <c r="K1890" i="5"/>
  <c r="M1890" i="5"/>
  <c r="M1531" i="5"/>
  <c r="K1531" i="5"/>
  <c r="M1795" i="5"/>
  <c r="K1795" i="5"/>
  <c r="J1750" i="5"/>
  <c r="L1750" i="5"/>
  <c r="L1636" i="5"/>
  <c r="J1636" i="5"/>
  <c r="L1746" i="5"/>
  <c r="J1746" i="5"/>
  <c r="L1903" i="5"/>
  <c r="J1903" i="5"/>
  <c r="J1822" i="5"/>
  <c r="L1822" i="5"/>
  <c r="K1353" i="5"/>
  <c r="M1353" i="5"/>
  <c r="M1315" i="5"/>
  <c r="K1315" i="5"/>
  <c r="M1907" i="5"/>
  <c r="K1907" i="5"/>
  <c r="L1835" i="5"/>
  <c r="J1835" i="5"/>
  <c r="L1918" i="5"/>
  <c r="J1918" i="5"/>
  <c r="K1570" i="5"/>
  <c r="M1570" i="5"/>
  <c r="L1635" i="5"/>
  <c r="J1635" i="5"/>
  <c r="K1520" i="5"/>
  <c r="M1520" i="5"/>
  <c r="L1833" i="5"/>
  <c r="J1833" i="5"/>
  <c r="K1579" i="5"/>
  <c r="M1579" i="5"/>
  <c r="M1629" i="5"/>
  <c r="K1629" i="5"/>
  <c r="L1798" i="5"/>
  <c r="J1798" i="5"/>
  <c r="M1763" i="5"/>
  <c r="K1763" i="5"/>
  <c r="M1911" i="5"/>
  <c r="K1911" i="5"/>
  <c r="M1364" i="5"/>
  <c r="K1364" i="5"/>
  <c r="J1926" i="5"/>
  <c r="L1926" i="5"/>
  <c r="J1666" i="5"/>
  <c r="L1666" i="5"/>
  <c r="J1838" i="5"/>
  <c r="L1838" i="5"/>
  <c r="J1667" i="5"/>
  <c r="L1667" i="5"/>
  <c r="M1778" i="5"/>
  <c r="K1778" i="5"/>
  <c r="K1317" i="5"/>
  <c r="M1317" i="5"/>
  <c r="M1544" i="5"/>
  <c r="K1544" i="5"/>
  <c r="K1349" i="5"/>
  <c r="M1349" i="5"/>
  <c r="K1920" i="5"/>
  <c r="M1920" i="5"/>
  <c r="K1496" i="5"/>
  <c r="M1496" i="5"/>
  <c r="J1884" i="5"/>
  <c r="L1884" i="5"/>
  <c r="K1928" i="5"/>
  <c r="M1928" i="5"/>
  <c r="L1751" i="5"/>
  <c r="J1751" i="5"/>
  <c r="L1659" i="5"/>
  <c r="J1659" i="5"/>
  <c r="M1824" i="5"/>
  <c r="K1824" i="5"/>
  <c r="M1837" i="5"/>
  <c r="K1837" i="5"/>
  <c r="M1502" i="5"/>
  <c r="K1502" i="5"/>
  <c r="L1762" i="5"/>
  <c r="J1762" i="5"/>
  <c r="L1726" i="5"/>
  <c r="J1726" i="5"/>
  <c r="J1644" i="5"/>
  <c r="L1644" i="5"/>
  <c r="M1541" i="5"/>
  <c r="K1541" i="5"/>
  <c r="L1955" i="5"/>
  <c r="J1955" i="5"/>
  <c r="J1872" i="5"/>
  <c r="L1872" i="5"/>
  <c r="M1412" i="5"/>
  <c r="K1412" i="5"/>
  <c r="J1637" i="5"/>
  <c r="L1637" i="5"/>
  <c r="M1861" i="5"/>
  <c r="K1861" i="5"/>
  <c r="M1888" i="5"/>
  <c r="K1888" i="5"/>
  <c r="K1783" i="5"/>
  <c r="M1783" i="5"/>
  <c r="L1857" i="5"/>
  <c r="J1857" i="5"/>
  <c r="M1424" i="5"/>
  <c r="K1424" i="5"/>
  <c r="K1712" i="5"/>
  <c r="M1712" i="5"/>
  <c r="M1310" i="5"/>
  <c r="K1310" i="5"/>
  <c r="K1844" i="5"/>
  <c r="M1844" i="5"/>
  <c r="K1804" i="5"/>
  <c r="M1804" i="5"/>
  <c r="K1512" i="5"/>
  <c r="M1512" i="5"/>
  <c r="K1341" i="5"/>
  <c r="M1341" i="5"/>
  <c r="J1675" i="5"/>
  <c r="L1675" i="5"/>
  <c r="M1558" i="5"/>
  <c r="K1558" i="5"/>
  <c r="M1781" i="5"/>
  <c r="K1781" i="5"/>
  <c r="J1896" i="5"/>
  <c r="L1896" i="5"/>
  <c r="K1864" i="5"/>
  <c r="M1864" i="5"/>
  <c r="L1702" i="5"/>
  <c r="J1702" i="5"/>
  <c r="M1318" i="5"/>
  <c r="K1318" i="5"/>
  <c r="M1381" i="5"/>
  <c r="K1381" i="5"/>
  <c r="K1573" i="5"/>
  <c r="M1573" i="5"/>
  <c r="L1867" i="5"/>
  <c r="J1867" i="5"/>
  <c r="L1738" i="5"/>
  <c r="J1738" i="5"/>
  <c r="M1655" i="5"/>
  <c r="K1655" i="5"/>
  <c r="K1472" i="5"/>
  <c r="M1472" i="5"/>
  <c r="K1311" i="5"/>
  <c r="M1311" i="5"/>
  <c r="L1652" i="5"/>
  <c r="J1652" i="5"/>
  <c r="K1921" i="5"/>
  <c r="M1921" i="5"/>
  <c r="L1747" i="5"/>
  <c r="J1747" i="5"/>
  <c r="K1843" i="5"/>
  <c r="M1843" i="5"/>
  <c r="M1600" i="5"/>
  <c r="K1600" i="5"/>
  <c r="L1678" i="5"/>
  <c r="J1678" i="5"/>
  <c r="L1891" i="5"/>
  <c r="J1891" i="5"/>
  <c r="M1361" i="5"/>
  <c r="K1361" i="5"/>
  <c r="K1503" i="5"/>
  <c r="M1503" i="5"/>
  <c r="K1816" i="5"/>
  <c r="M1816" i="5"/>
  <c r="M1324" i="5"/>
  <c r="K1324" i="5"/>
  <c r="K1660" i="5"/>
  <c r="M1660" i="5"/>
  <c r="M1575" i="5"/>
  <c r="K1575" i="5"/>
  <c r="K1672" i="5"/>
  <c r="M1672" i="5"/>
  <c r="L1870" i="5"/>
  <c r="J1870" i="5"/>
  <c r="L1756" i="5"/>
  <c r="J1756" i="5"/>
  <c r="J1847" i="5"/>
  <c r="L1847" i="5"/>
  <c r="M1934" i="5"/>
  <c r="K1934" i="5"/>
  <c r="L1929" i="5"/>
  <c r="J1929" i="5"/>
  <c r="K1584" i="5"/>
  <c r="M1584" i="5"/>
  <c r="K1645" i="5"/>
  <c r="M1645" i="5"/>
  <c r="K1808" i="5"/>
  <c r="M1808" i="5"/>
  <c r="K1630" i="5"/>
  <c r="M1630" i="5"/>
  <c r="M1665" i="5"/>
  <c r="K1665" i="5"/>
  <c r="L1828" i="5"/>
  <c r="J1828" i="5"/>
  <c r="M1436" i="5"/>
  <c r="K1436" i="5"/>
  <c r="L1930" i="5"/>
  <c r="J1930" i="5"/>
  <c r="M1400" i="5"/>
  <c r="K1400" i="5"/>
  <c r="J1707" i="5"/>
  <c r="L1707" i="5"/>
  <c r="M1435" i="5"/>
  <c r="K1435" i="5"/>
  <c r="M1546" i="5"/>
  <c r="K1546" i="5"/>
  <c r="K1416" i="5"/>
  <c r="M1416" i="5"/>
  <c r="L1914" i="5"/>
  <c r="J1914" i="5"/>
  <c r="M1653" i="5"/>
  <c r="K1653" i="5"/>
  <c r="J1642" i="5"/>
  <c r="L1642" i="5"/>
  <c r="K1421" i="5"/>
  <c r="M1421" i="5"/>
  <c r="M1952" i="5"/>
  <c r="K1952" i="5"/>
  <c r="L1950" i="5"/>
  <c r="J1950" i="5"/>
  <c r="J1716" i="5"/>
  <c r="L1716" i="5"/>
  <c r="M1357" i="5"/>
  <c r="K1357" i="5"/>
  <c r="L1651" i="5"/>
  <c r="J1651" i="5"/>
  <c r="K1532" i="5"/>
  <c r="M1532" i="5"/>
  <c r="K1362" i="5"/>
  <c r="M1362" i="5"/>
  <c r="L1858" i="5"/>
  <c r="J1858" i="5"/>
  <c r="M1904" i="5"/>
  <c r="K1904" i="5"/>
  <c r="M1420" i="5"/>
  <c r="K1420" i="5"/>
  <c r="K1749" i="5"/>
  <c r="M1749" i="5"/>
  <c r="K1521" i="5"/>
  <c r="M1521" i="5"/>
  <c r="L1943" i="5"/>
  <c r="J1943" i="5"/>
  <c r="M1333" i="5"/>
  <c r="K1333" i="5"/>
  <c r="K1779" i="5"/>
  <c r="M1779" i="5"/>
  <c r="K1592" i="5"/>
  <c r="M1592" i="5"/>
  <c r="K1479" i="5"/>
  <c r="M1479" i="5"/>
  <c r="M1505" i="5"/>
  <c r="K1505" i="5"/>
  <c r="M1947" i="5"/>
  <c r="K1947" i="5"/>
  <c r="K1340" i="5"/>
  <c r="M1340" i="5"/>
  <c r="M1545" i="5"/>
  <c r="K1545" i="5"/>
  <c r="K1440" i="5"/>
  <c r="M1440" i="5"/>
  <c r="L1661" i="5"/>
  <c r="J1661" i="5"/>
  <c r="M1597" i="5"/>
  <c r="K1597" i="5"/>
  <c r="K1873" i="5"/>
  <c r="M1873" i="5"/>
  <c r="J1805" i="5"/>
  <c r="L1805" i="5"/>
  <c r="K1876" i="5"/>
  <c r="M1876" i="5"/>
  <c r="L1871" i="5"/>
  <c r="J1871" i="5"/>
  <c r="J1766" i="5"/>
  <c r="L1766" i="5"/>
  <c r="K1476" i="5"/>
  <c r="M1476" i="5"/>
  <c r="J1782" i="5"/>
  <c r="L1782" i="5"/>
  <c r="L1739" i="5"/>
  <c r="J1739" i="5"/>
  <c r="K1839" i="5"/>
  <c r="M1839" i="5"/>
  <c r="K1398" i="5"/>
  <c r="M1398" i="5"/>
  <c r="M1701" i="5"/>
  <c r="K1701" i="5"/>
  <c r="L1792" i="5"/>
  <c r="J1792" i="5"/>
  <c r="K1348" i="5"/>
  <c r="M1348" i="5"/>
  <c r="K1557" i="5"/>
  <c r="M1557" i="5"/>
  <c r="K1617" i="5"/>
  <c r="M1617" i="5"/>
  <c r="K1845" i="5"/>
  <c r="M1845" i="5"/>
  <c r="M1344" i="5"/>
  <c r="K1344" i="5"/>
  <c r="M1680" i="5"/>
  <c r="K1680" i="5"/>
  <c r="J1956" i="5"/>
  <c r="L1956" i="5"/>
  <c r="M1508" i="5"/>
  <c r="K1508" i="5"/>
  <c r="K1604" i="5"/>
  <c r="M1604" i="5"/>
  <c r="K1949" i="5"/>
  <c r="M1949" i="5"/>
  <c r="M1692" i="5"/>
  <c r="K1692" i="5"/>
  <c r="M1376" i="5"/>
  <c r="K1376" i="5"/>
  <c r="L1836" i="5"/>
  <c r="J1836" i="5"/>
  <c r="M1411" i="5"/>
  <c r="K1411" i="5"/>
  <c r="J1899" i="5"/>
  <c r="L1899" i="5"/>
  <c r="L1761" i="5"/>
  <c r="J1761" i="5"/>
  <c r="M1745" i="5"/>
  <c r="K1745" i="5"/>
  <c r="K1338" i="5"/>
  <c r="M1338" i="5"/>
  <c r="M1326" i="5"/>
  <c r="K1326" i="5"/>
  <c r="M1706" i="5"/>
  <c r="K1706" i="5"/>
  <c r="J1711" i="5"/>
  <c r="L1711" i="5"/>
  <c r="K1624" i="5"/>
  <c r="M1624" i="5"/>
  <c r="J1656" i="5"/>
  <c r="L1656" i="5"/>
  <c r="M1390" i="5"/>
  <c r="K1390" i="5"/>
  <c r="K1464" i="5"/>
  <c r="M1464" i="5"/>
  <c r="M1444" i="5"/>
  <c r="K1444" i="5"/>
  <c r="L1683" i="5"/>
  <c r="J1683" i="5"/>
  <c r="K1352" i="5"/>
  <c r="M1352" i="5"/>
  <c r="M1467" i="4"/>
  <c r="M1397" i="4"/>
  <c r="M1330" i="4"/>
  <c r="L1785" i="4"/>
  <c r="L1797" i="4"/>
  <c r="M1591" i="4"/>
  <c r="M1519" i="4"/>
  <c r="L1833" i="4"/>
  <c r="M1621" i="4"/>
  <c r="L1731" i="4"/>
  <c r="L1857" i="4"/>
  <c r="L1925" i="4"/>
  <c r="L1781" i="4"/>
  <c r="M1449" i="4"/>
  <c r="L1793" i="4"/>
  <c r="L1886" i="4"/>
  <c r="L1656" i="4"/>
  <c r="L1883" i="4"/>
  <c r="M1391" i="4"/>
  <c r="L1767" i="4"/>
  <c r="L1669" i="4"/>
  <c r="L1837" i="4"/>
  <c r="M1599" i="4"/>
  <c r="M1455" i="4"/>
  <c r="M1346" i="4"/>
  <c r="L1710" i="4"/>
  <c r="M1507" i="4"/>
  <c r="L1734" i="4"/>
  <c r="L1905" i="4"/>
  <c r="L1821" i="4"/>
  <c r="M1373" i="4"/>
  <c r="L1849" i="4"/>
  <c r="L1951" i="4"/>
  <c r="L1652" i="4"/>
  <c r="L1909" i="4"/>
  <c r="M1378" i="4"/>
  <c r="M1471" i="4"/>
  <c r="M1633" i="4"/>
  <c r="L1693" i="4"/>
  <c r="L1901" i="4"/>
  <c r="M1560" i="4"/>
  <c r="L1704" i="4"/>
  <c r="M1557" i="4"/>
  <c r="M1441" i="4"/>
  <c r="M1343" i="4"/>
  <c r="M1408" i="4"/>
  <c r="L1867" i="4"/>
  <c r="L1699" i="4"/>
  <c r="M1511" i="4"/>
  <c r="L1777" i="4"/>
  <c r="M1483" i="4"/>
  <c r="M1326" i="4"/>
  <c r="L1959" i="4"/>
  <c r="M1367" i="4"/>
  <c r="M1575" i="4"/>
  <c r="L1891" i="4"/>
  <c r="M1312" i="4"/>
  <c r="M1583" i="4"/>
  <c r="L1724" i="4"/>
  <c r="L1931" i="4"/>
  <c r="M1384" i="4"/>
  <c r="L1686" i="4"/>
  <c r="M1333" i="4"/>
  <c r="M1579" i="4"/>
  <c r="M1495" i="4"/>
  <c r="M1331" i="4"/>
  <c r="L1760" i="4"/>
  <c r="M1523" i="4"/>
  <c r="L1937" i="4"/>
  <c r="M1451" i="4"/>
  <c r="M1625" i="4"/>
  <c r="L1809" i="4"/>
  <c r="L1725" i="4"/>
  <c r="L1638" i="4"/>
  <c r="L1774" i="4"/>
  <c r="L1790" i="4"/>
  <c r="M1605" i="4"/>
  <c r="L1659" i="4"/>
  <c r="M1541" i="4"/>
  <c r="L1778" i="4"/>
  <c r="L1657" i="4"/>
  <c r="L1882" i="4"/>
  <c r="M1422" i="4"/>
  <c r="M1416" i="4"/>
  <c r="M1517" i="4"/>
  <c r="M1565" i="4"/>
  <c r="M1399" i="4"/>
  <c r="L1954" i="4"/>
  <c r="M1464" i="4"/>
  <c r="L1789" i="4"/>
  <c r="M1398" i="4"/>
  <c r="M1360" i="4"/>
  <c r="L1854" i="4"/>
  <c r="L1795" i="4"/>
  <c r="M1434" i="4"/>
  <c r="M1611" i="4"/>
  <c r="L1753" i="4"/>
  <c r="L1748" i="4"/>
  <c r="L1843" i="4"/>
  <c r="L1927" i="4"/>
  <c r="L1871" i="4"/>
  <c r="L1799" i="4"/>
  <c r="M1448" i="4"/>
  <c r="M1628" i="4"/>
  <c r="L1835" i="4"/>
  <c r="L1708" i="4"/>
  <c r="M1337" i="4"/>
  <c r="L1769" i="4"/>
  <c r="M1446" i="4"/>
  <c r="M1452" i="4"/>
  <c r="L1826" i="4"/>
  <c r="L1861" i="4"/>
  <c r="M1427" i="4"/>
  <c r="M1556" i="4"/>
  <c r="L1806" i="4"/>
  <c r="L1742" i="4"/>
  <c r="M1480" i="4"/>
  <c r="M1601" i="4"/>
  <c r="M1631" i="4"/>
  <c r="M1473" i="4"/>
  <c r="L1766" i="4"/>
  <c r="M1463" i="4"/>
  <c r="L1921" i="4"/>
  <c r="L1663" i="4"/>
  <c r="L1772" i="4"/>
  <c r="M1528" i="4"/>
  <c r="M1385" i="4"/>
  <c r="L1934" i="4"/>
  <c r="M1469" i="4"/>
  <c r="M1435" i="4"/>
  <c r="M1545" i="4"/>
  <c r="L1718" i="4"/>
  <c r="L1957" i="4"/>
  <c r="L1859" i="4"/>
  <c r="M1509" i="4"/>
  <c r="M1382" i="4"/>
  <c r="M1595" i="4"/>
  <c r="M1443" i="4"/>
  <c r="L1711" i="4"/>
  <c r="M1500" i="4"/>
  <c r="L1879" i="4"/>
  <c r="M1535" i="4"/>
  <c r="L1761" i="4"/>
  <c r="M1325" i="4"/>
  <c r="L1802" i="4"/>
  <c r="L1680" i="4"/>
  <c r="M1392" i="4"/>
  <c r="L1723" i="4"/>
  <c r="M1319" i="4"/>
  <c r="M1440" i="4"/>
  <c r="M1533" i="4"/>
  <c r="L1917" i="4"/>
  <c r="L1666" i="4"/>
  <c r="M1608" i="4"/>
  <c r="L1922" i="4"/>
  <c r="M1553" i="4"/>
  <c r="L1651" i="4"/>
  <c r="M1476" i="4"/>
  <c r="L1850" i="4"/>
  <c r="L1775" i="4"/>
  <c r="M1354" i="4"/>
  <c r="L1645" i="4"/>
  <c r="M1459" i="4"/>
  <c r="L1717" i="4"/>
  <c r="L1845" i="4"/>
  <c r="M1340" i="4"/>
  <c r="L1947" i="4"/>
  <c r="M1596" i="4"/>
  <c r="M1405" i="4"/>
  <c r="M1531" i="4"/>
  <c r="L1672" i="4"/>
  <c r="M1524" i="4"/>
  <c r="L1822" i="4"/>
  <c r="M1396" i="4"/>
  <c r="L1683" i="4"/>
  <c r="M1520" i="4"/>
  <c r="M1896" i="4"/>
  <c r="L1899" i="4"/>
  <c r="M1943" i="4"/>
  <c r="L1687" i="4"/>
  <c r="M1885" i="4"/>
  <c r="M1454" i="4"/>
  <c r="M1364" i="4"/>
  <c r="L1828" i="4"/>
  <c r="L1667" i="4"/>
  <c r="M1808" i="4"/>
  <c r="L1852" i="4"/>
  <c r="M1445" i="4"/>
  <c r="L1739" i="4"/>
  <c r="M1820" i="4"/>
  <c r="L1740" i="4"/>
  <c r="M1754" i="4"/>
  <c r="L1800" i="4"/>
  <c r="M1374" i="4"/>
  <c r="M1486" i="4"/>
  <c r="M1868" i="4"/>
  <c r="M1698" i="4"/>
  <c r="L1744" i="4"/>
  <c r="M1415" i="4"/>
  <c r="L1814" i="4"/>
  <c r="L1722" i="4"/>
  <c r="M1568" i="4"/>
  <c r="M1357" i="4"/>
  <c r="M1736" i="4"/>
  <c r="L1824" i="4"/>
  <c r="L1768" i="4"/>
  <c r="M1426" i="4"/>
  <c r="M1715" i="4"/>
  <c r="M1573" i="4"/>
  <c r="M1522" i="4"/>
  <c r="M1361" i="4"/>
  <c r="L1887" i="4"/>
  <c r="M1926" i="4"/>
  <c r="L1690" i="4"/>
  <c r="M1876" i="4"/>
  <c r="M1341" i="4"/>
  <c r="M1430" i="4"/>
  <c r="M1949" i="4"/>
  <c r="L1791" i="4"/>
  <c r="M1689" i="4"/>
  <c r="M1940" i="4"/>
  <c r="M1414" i="4"/>
  <c r="L1846" i="4"/>
  <c r="L1848" i="4"/>
  <c r="M1561" i="4"/>
  <c r="L1635" i="4"/>
  <c r="L1756" i="4"/>
  <c r="L1939" i="4"/>
  <c r="M1737" i="4"/>
  <c r="M1709" i="4"/>
  <c r="M1847" i="4"/>
  <c r="L1807" i="4"/>
  <c r="L1707" i="4"/>
  <c r="L1894" i="4"/>
  <c r="L1752" i="4"/>
  <c r="M1492" i="4"/>
  <c r="M1653" i="4"/>
  <c r="M1465" i="4"/>
  <c r="M1713" i="4"/>
  <c r="M1685" i="4"/>
  <c r="L1694" i="4"/>
  <c r="M1406" i="4"/>
  <c r="M1866" i="4"/>
  <c r="M1381" i="4"/>
  <c r="M1512" i="4"/>
  <c r="M1877" i="4"/>
  <c r="M1920" i="4"/>
  <c r="M1552" i="4"/>
  <c r="M1872" i="4"/>
  <c r="M1856" i="4"/>
  <c r="M1442" i="4"/>
  <c r="M1514" i="4"/>
  <c r="M1641" i="4"/>
  <c r="M1916" i="4"/>
  <c r="M1779" i="4"/>
  <c r="M1915" i="4"/>
  <c r="M1675" i="4"/>
  <c r="M1956" i="4"/>
  <c r="M1574" i="4"/>
  <c r="L1676" i="4"/>
  <c r="L1815" i="4"/>
  <c r="M1613" i="4"/>
  <c r="M1910" i="4"/>
  <c r="M1665" i="4"/>
  <c r="M1881" i="4"/>
  <c r="L1792" i="4"/>
  <c r="M1421" i="4"/>
  <c r="L1688" i="4"/>
  <c r="L1732" i="4"/>
  <c r="L1838" i="4"/>
  <c r="L1878" i="4"/>
  <c r="M1786" i="4"/>
  <c r="M1948" i="4"/>
  <c r="L1695" i="4"/>
  <c r="M1853" i="4"/>
  <c r="L1818" i="4"/>
  <c r="M1716" i="4"/>
  <c r="M1729" i="4"/>
  <c r="M1544" i="4"/>
  <c r="L1900" i="4"/>
  <c r="M1309" i="4"/>
  <c r="M1691" i="4"/>
  <c r="M1466" i="4"/>
  <c r="L1747" i="4"/>
  <c r="M1554" i="4"/>
  <c r="M1322" i="4"/>
  <c r="M1831" i="4"/>
  <c r="M1474" i="4"/>
  <c r="L1840" i="4"/>
  <c r="M1369" i="4"/>
  <c r="M1907" i="4"/>
  <c r="L1935" i="4"/>
  <c r="L1684" i="4"/>
  <c r="L1864" i="4"/>
  <c r="M1350" i="4"/>
  <c r="M1489" i="4"/>
  <c r="M1478" i="4"/>
  <c r="M1832" i="4"/>
  <c r="M1674" i="4"/>
  <c r="M1726" i="4"/>
  <c r="L1893" i="4"/>
  <c r="M1444" i="4"/>
  <c r="M1362" i="4"/>
  <c r="M1588" i="4"/>
  <c r="M1829" i="4"/>
  <c r="M1755" i="4"/>
  <c r="M1626" i="4"/>
  <c r="M1580" i="4"/>
  <c r="M1902" i="4"/>
  <c r="M1604" i="4"/>
  <c r="M1643" i="4"/>
  <c r="M1586" i="4"/>
  <c r="L1903" i="4"/>
  <c r="M1472" i="4"/>
  <c r="M1787" i="4"/>
  <c r="M1329" i="4"/>
  <c r="M1819" i="4"/>
  <c r="M1412" i="4"/>
  <c r="M1314" i="4"/>
  <c r="L1870" i="4"/>
  <c r="M1928" i="4"/>
  <c r="M1609" i="4"/>
  <c r="M1618" i="4"/>
  <c r="M1705" i="4"/>
  <c r="L1884" i="4"/>
  <c r="L1719" i="4"/>
  <c r="L1664" i="4"/>
  <c r="L1944" i="4"/>
  <c r="M1358" i="4"/>
  <c r="M1538" i="4"/>
  <c r="L1804" i="4"/>
  <c r="L1923" i="4"/>
  <c r="M1425" i="4"/>
  <c r="M1865" i="4"/>
  <c r="M1402" i="4"/>
  <c r="L1762" i="4"/>
  <c r="M1842" i="4"/>
  <c r="L1919" i="4"/>
  <c r="M1950" i="4"/>
  <c r="M1484" i="4"/>
  <c r="L1759" i="4"/>
  <c r="M1462" i="4"/>
  <c r="M1567" i="4"/>
  <c r="L1671" i="4"/>
  <c r="L1798" i="4"/>
  <c r="M1485" i="4"/>
  <c r="M1763" i="4"/>
  <c r="M1610" i="4"/>
  <c r="L1770" i="4"/>
  <c r="M1393" i="4"/>
  <c r="M1720" i="4"/>
  <c r="L1735" i="4"/>
  <c r="L1952" i="4"/>
  <c r="L1930" i="4"/>
  <c r="M1592" i="4"/>
  <c r="L1912" i="4"/>
  <c r="L1889" i="4"/>
  <c r="M1577" i="4"/>
  <c r="M1749" i="4"/>
  <c r="M1955" i="4"/>
  <c r="M1813" i="4"/>
  <c r="M1578" i="4"/>
  <c r="M1860" i="4"/>
  <c r="M1432" i="4"/>
  <c r="L1836" i="4"/>
  <c r="M1825" i="4"/>
  <c r="M1661" i="4"/>
  <c r="M1597" i="4"/>
  <c r="M1682" i="4"/>
  <c r="L1880" i="4"/>
  <c r="M1481" i="4"/>
  <c r="M1558" i="4"/>
  <c r="M1654" i="4"/>
  <c r="M1513" i="4"/>
  <c r="M1637" i="4"/>
  <c r="M1368" i="4"/>
  <c r="M1433" i="4"/>
  <c r="L1655" i="4"/>
  <c r="M1338" i="4"/>
  <c r="L1914" i="4"/>
  <c r="M1650" i="4"/>
  <c r="M1897" i="4"/>
  <c r="L1918" i="4"/>
  <c r="L1639" i="4"/>
  <c r="M1796" i="4"/>
  <c r="M1532" i="4"/>
  <c r="M1345" i="4"/>
  <c r="M1537" i="4"/>
  <c r="M1616" i="4"/>
  <c r="M1352" i="4"/>
  <c r="L1783" i="4"/>
  <c r="M1468" i="4"/>
  <c r="L1904" i="4"/>
  <c r="L1827" i="4"/>
  <c r="L1751" i="4"/>
  <c r="M1714" i="4"/>
  <c r="L1728" i="4"/>
  <c r="L1788" i="4"/>
  <c r="L1738" i="4"/>
  <c r="M1692" i="4"/>
  <c r="M1660" i="4"/>
  <c r="L1906" i="4"/>
  <c r="M1593" i="4"/>
  <c r="M1420" i="4"/>
  <c r="M1869" i="4"/>
  <c r="L1811" i="4"/>
  <c r="L1858" i="4"/>
  <c r="L1942" i="4"/>
  <c r="L1794" i="4"/>
  <c r="L1780" i="4"/>
  <c r="L1758" i="4"/>
  <c r="M1510" i="4"/>
  <c r="M1502" i="4"/>
  <c r="M1501" i="4"/>
  <c r="L1771" i="4"/>
  <c r="M1413" i="4"/>
  <c r="M1898" i="4"/>
  <c r="L1812" i="4"/>
  <c r="M1933" i="4"/>
  <c r="L1839" i="4"/>
  <c r="M1803" i="4"/>
  <c r="M1696" i="4"/>
  <c r="M1649" i="4"/>
  <c r="M1733" i="4"/>
  <c r="L1640" i="4"/>
  <c r="M1875" i="4"/>
  <c r="L1810" i="4"/>
  <c r="L1648" i="4"/>
  <c r="L1936" i="4"/>
  <c r="M1436" i="4"/>
  <c r="M1841" i="4"/>
  <c r="M1679" i="4"/>
  <c r="M1409" i="4"/>
  <c r="M1668" i="4"/>
  <c r="M1938" i="4"/>
  <c r="M1313" i="4"/>
  <c r="M1563" i="4"/>
  <c r="L1863" i="4"/>
  <c r="L1662" i="4"/>
  <c r="M1636" i="4"/>
  <c r="M1681" i="4"/>
  <c r="M1457" i="4"/>
  <c r="L1746" i="4"/>
  <c r="L1700" i="4"/>
  <c r="M1418" i="4"/>
  <c r="M1784" i="4"/>
  <c r="L1741" i="4"/>
  <c r="M1941" i="4"/>
  <c r="M1496" i="4"/>
  <c r="M1488" i="4"/>
  <c r="M1706" i="4"/>
  <c r="M1646" i="4"/>
  <c r="M1670" i="4"/>
  <c r="M1873" i="4"/>
  <c r="M1498" i="4"/>
  <c r="M1336" i="4"/>
  <c r="L1678" i="4"/>
  <c r="M1945" i="4"/>
  <c r="M1953" i="4"/>
  <c r="M1697" i="4"/>
  <c r="M1526" i="4"/>
  <c r="M1642" i="4"/>
  <c r="J1951" i="1"/>
  <c r="L1951" i="1"/>
  <c r="K1625" i="1"/>
  <c r="M1625" i="1"/>
  <c r="J1783" i="1"/>
  <c r="L1783" i="1"/>
  <c r="K1457" i="1"/>
  <c r="M1457" i="1"/>
  <c r="K1704" i="1"/>
  <c r="M1704" i="1"/>
  <c r="J1685" i="1"/>
  <c r="L1685" i="1"/>
  <c r="K1359" i="1"/>
  <c r="M1359" i="1"/>
  <c r="J1768" i="1"/>
  <c r="L1768" i="1"/>
  <c r="K1442" i="1"/>
  <c r="M1442" i="1"/>
  <c r="J1663" i="1"/>
  <c r="L1663" i="1"/>
  <c r="K1337" i="1"/>
  <c r="M1337" i="1"/>
  <c r="K1373" i="1"/>
  <c r="M1373" i="1"/>
  <c r="K1395" i="1"/>
  <c r="M1395" i="1"/>
  <c r="J1855" i="1"/>
  <c r="L1855" i="1"/>
  <c r="K1529" i="1"/>
  <c r="M1529" i="1"/>
  <c r="K1527" i="1"/>
  <c r="M1527" i="1"/>
  <c r="J1699" i="1"/>
  <c r="L1699" i="1"/>
  <c r="J1721" i="1"/>
  <c r="L1721" i="1"/>
  <c r="L1853" i="1"/>
  <c r="J1853" i="1"/>
  <c r="J1672" i="1"/>
  <c r="L1672" i="1"/>
  <c r="J1687" i="1"/>
  <c r="L1687" i="1"/>
  <c r="K1346" i="1"/>
  <c r="M1346" i="1"/>
  <c r="K1361" i="1"/>
  <c r="M1361" i="1"/>
  <c r="K1658" i="1"/>
  <c r="M1658" i="1"/>
  <c r="M1954" i="1"/>
  <c r="M1649" i="1"/>
  <c r="M1859" i="1"/>
  <c r="M1790" i="1"/>
  <c r="M1368" i="1"/>
  <c r="M1905" i="1"/>
  <c r="M1745" i="1"/>
  <c r="M1648" i="1"/>
  <c r="M1674" i="1"/>
  <c r="M1697" i="1"/>
  <c r="M1835" i="1"/>
  <c r="M1920" i="1"/>
  <c r="M1310" i="1"/>
  <c r="M1501" i="1"/>
  <c r="M1403" i="1"/>
  <c r="M1792" i="1"/>
  <c r="M1759" i="1"/>
  <c r="M1927" i="1"/>
  <c r="M1937" i="1"/>
  <c r="M1751" i="1"/>
  <c r="M1692" i="1"/>
  <c r="M1867" i="1"/>
  <c r="M1923" i="1"/>
  <c r="M1343" i="1"/>
  <c r="M1879" i="1"/>
  <c r="J1754" i="1"/>
  <c r="K1754" i="1" s="1"/>
  <c r="L1754" i="1"/>
  <c r="M1535" i="1"/>
  <c r="M1454" i="1"/>
  <c r="J1909" i="1"/>
  <c r="K1909" i="1" s="1"/>
  <c r="L1909" i="1"/>
  <c r="M1428" i="1"/>
  <c r="M1913" i="1"/>
  <c r="M1770" i="1"/>
  <c r="M1730" i="1"/>
  <c r="M1907" i="1"/>
  <c r="M1956" i="1"/>
  <c r="M1748" i="1"/>
  <c r="M1809" i="1"/>
  <c r="M1775" i="1"/>
  <c r="M1635" i="1"/>
  <c r="M1418" i="1"/>
  <c r="M1583" i="1"/>
  <c r="M1875" i="1"/>
  <c r="M1832" i="1"/>
  <c r="J1898" i="1"/>
  <c r="K1898" i="1" s="1"/>
  <c r="L1898" i="1"/>
  <c r="M1572" i="1"/>
  <c r="M1331" i="1"/>
  <c r="M1684" i="1"/>
  <c r="M1650" i="1"/>
  <c r="M1915" i="1"/>
  <c r="M1854" i="1"/>
  <c r="M1755" i="1"/>
  <c r="M1877" i="1"/>
  <c r="M1891" i="1"/>
  <c r="M1678" i="1"/>
  <c r="M1843" i="1"/>
  <c r="M1931" i="1"/>
  <c r="M1380" i="1"/>
  <c r="M1707" i="1"/>
  <c r="M1818" i="1"/>
  <c r="M1743" i="1"/>
  <c r="M1698" i="1"/>
  <c r="M1793" i="1"/>
  <c r="M1896" i="1"/>
  <c r="M1940" i="1"/>
  <c r="M1643" i="1"/>
  <c r="M1842" i="1"/>
  <c r="M1812" i="1"/>
  <c r="M1892" i="1"/>
  <c r="M1883" i="1"/>
  <c r="M1815" i="1"/>
  <c r="M1499" i="1"/>
  <c r="J1861" i="1"/>
  <c r="K1861" i="1" s="1"/>
  <c r="L1861" i="1"/>
  <c r="J1780" i="1"/>
  <c r="K1780" i="1" s="1"/>
  <c r="L1780" i="1"/>
  <c r="J1657" i="1"/>
  <c r="K1657" i="1" s="1"/>
  <c r="L1657" i="1"/>
  <c r="J1744" i="1"/>
  <c r="K1744" i="1" s="1"/>
  <c r="L1744" i="1"/>
  <c r="J1636" i="1"/>
  <c r="K1636" i="1" s="1"/>
  <c r="L1636" i="1"/>
  <c r="J1825" i="1"/>
  <c r="K1825" i="1" s="1"/>
  <c r="L1825" i="1"/>
  <c r="J1706" i="1"/>
  <c r="K1706" i="1" s="1"/>
  <c r="L1706" i="1"/>
  <c r="J1694" i="1"/>
  <c r="K1694" i="1" s="1"/>
  <c r="L1694" i="1"/>
  <c r="J1827" i="1"/>
  <c r="K1827" i="1" s="1"/>
  <c r="L1827" i="1"/>
  <c r="J1729" i="1"/>
  <c r="K1729" i="1" s="1"/>
  <c r="L1729" i="1"/>
  <c r="J1669" i="1"/>
  <c r="K1669" i="1" s="1"/>
  <c r="L1669" i="1"/>
  <c r="K1959" i="6" l="1"/>
  <c r="K1633" i="5"/>
  <c r="G22" i="2" s="1" a="1"/>
  <c r="G22" i="2" s="1"/>
  <c r="G32" i="2" s="1"/>
  <c r="J1958" i="4"/>
  <c r="L1958" i="4"/>
  <c r="K1632" i="4"/>
  <c r="M1632" i="4"/>
  <c r="J1908" i="4"/>
  <c r="L1908" i="4"/>
  <c r="K1582" i="4"/>
  <c r="M1582" i="4"/>
  <c r="K1307" i="4"/>
  <c r="J1844" i="4"/>
  <c r="L1844" i="4"/>
  <c r="K1518" i="4"/>
  <c r="M1518" i="4"/>
  <c r="J1673" i="4"/>
  <c r="L1673" i="4"/>
  <c r="K1347" i="4"/>
  <c r="M1347" i="4"/>
  <c r="J1745" i="4"/>
  <c r="L1745" i="4"/>
  <c r="K1419" i="4"/>
  <c r="M1419" i="4"/>
  <c r="J1932" i="4"/>
  <c r="L1932" i="4"/>
  <c r="K1606" i="4"/>
  <c r="M1606" i="4"/>
  <c r="J1851" i="4"/>
  <c r="L1851" i="4"/>
  <c r="K1525" i="4"/>
  <c r="M1525" i="4"/>
  <c r="J1782" i="4"/>
  <c r="L1782" i="4"/>
  <c r="K1456" i="4"/>
  <c r="M1456" i="4"/>
  <c r="J1911" i="4"/>
  <c r="L1911" i="4"/>
  <c r="K1585" i="4"/>
  <c r="M1585" i="4"/>
  <c r="J1895" i="4"/>
  <c r="L1895" i="4"/>
  <c r="K1569" i="4"/>
  <c r="M1569" i="4"/>
  <c r="J1743" i="4"/>
  <c r="L1743" i="4"/>
  <c r="K1417" i="4"/>
  <c r="M1417" i="4"/>
  <c r="J1750" i="4"/>
  <c r="L1750" i="4"/>
  <c r="K1424" i="4"/>
  <c r="M1424" i="4"/>
  <c r="J1834" i="4"/>
  <c r="L1834" i="4"/>
  <c r="K1508" i="4"/>
  <c r="M1508" i="4"/>
  <c r="J1658" i="4"/>
  <c r="L1658" i="4"/>
  <c r="K1332" i="4"/>
  <c r="M1332" i="4"/>
  <c r="J1823" i="4"/>
  <c r="L1823" i="4"/>
  <c r="K1497" i="4"/>
  <c r="M1497" i="4"/>
  <c r="J1712" i="4"/>
  <c r="L1712" i="4"/>
  <c r="K1386" i="4"/>
  <c r="M1386" i="4"/>
  <c r="J1776" i="4"/>
  <c r="L1776" i="4"/>
  <c r="K1450" i="4"/>
  <c r="M1450" i="4"/>
  <c r="J1773" i="4"/>
  <c r="L1773" i="4"/>
  <c r="K1447" i="4"/>
  <c r="M1447" i="4"/>
  <c r="J1730" i="4"/>
  <c r="L1730" i="4"/>
  <c r="K1404" i="4"/>
  <c r="M1404" i="4"/>
  <c r="M1439" i="4"/>
  <c r="K1439" i="4"/>
  <c r="M1548" i="4"/>
  <c r="K1548" i="4"/>
  <c r="M1308" i="4"/>
  <c r="K1308" i="4"/>
  <c r="M1395" i="4"/>
  <c r="K1395" i="4"/>
  <c r="M1431" i="4"/>
  <c r="K1431" i="4"/>
  <c r="M1490" i="4"/>
  <c r="K1490" i="4"/>
  <c r="J1929" i="4"/>
  <c r="L1929" i="4"/>
  <c r="K1603" i="4"/>
  <c r="M1603" i="4"/>
  <c r="M1318" i="4"/>
  <c r="K1318" i="4"/>
  <c r="M1504" i="4"/>
  <c r="K1504" i="4"/>
  <c r="M1479" i="4"/>
  <c r="K1479" i="4"/>
  <c r="J1677" i="4"/>
  <c r="L1677" i="4"/>
  <c r="M1321" i="4"/>
  <c r="K1321" i="4"/>
  <c r="M1564" i="4"/>
  <c r="K1564" i="4"/>
  <c r="M1491" i="4"/>
  <c r="K1491" i="4"/>
  <c r="K1351" i="4"/>
  <c r="M1351" i="4"/>
  <c r="J1634" i="4"/>
  <c r="L1634" i="4"/>
  <c r="J1805" i="4"/>
  <c r="L1805" i="4"/>
  <c r="J1817" i="4"/>
  <c r="L1817" i="4"/>
  <c r="J1816" i="4"/>
  <c r="L1816" i="4"/>
  <c r="J1874" i="4"/>
  <c r="L1874" i="4"/>
  <c r="J1830" i="4"/>
  <c r="L1830" i="4"/>
  <c r="J1890" i="4"/>
  <c r="L1890" i="4"/>
  <c r="J1647" i="4"/>
  <c r="L1647" i="4"/>
  <c r="J1765" i="4"/>
  <c r="L1765" i="4"/>
  <c r="J1757" i="4"/>
  <c r="L1757" i="4"/>
  <c r="J1721" i="4"/>
  <c r="L1721" i="4"/>
  <c r="J1644" i="4"/>
  <c r="L1644" i="4"/>
  <c r="J1913" i="4"/>
  <c r="K1913" i="4" s="1"/>
  <c r="L1913" i="4"/>
  <c r="M1587" i="4"/>
  <c r="J1701" i="4"/>
  <c r="K1701" i="4" s="1"/>
  <c r="L1701" i="4"/>
  <c r="M1375" i="4"/>
  <c r="J1924" i="4"/>
  <c r="K1924" i="4" s="1"/>
  <c r="L1924" i="4"/>
  <c r="J1946" i="4"/>
  <c r="K1946" i="4" s="1"/>
  <c r="L1946" i="4"/>
  <c r="J1727" i="4"/>
  <c r="K1727" i="4" s="1"/>
  <c r="L1727" i="4"/>
  <c r="M1438" i="4"/>
  <c r="M1620" i="4"/>
  <c r="J1703" i="4"/>
  <c r="K1703" i="4" s="1"/>
  <c r="L1703" i="4"/>
  <c r="J1862" i="4"/>
  <c r="K1862" i="4" s="1"/>
  <c r="L1862" i="4"/>
  <c r="M1598" i="4"/>
  <c r="M1475" i="4"/>
  <c r="J1764" i="4"/>
  <c r="K1764" i="4" s="1"/>
  <c r="L1764" i="4"/>
  <c r="M1377" i="4"/>
  <c r="J1855" i="4"/>
  <c r="K1855" i="4" s="1"/>
  <c r="L1855" i="4"/>
  <c r="J1892" i="4"/>
  <c r="K1892" i="4" s="1"/>
  <c r="L1892" i="4"/>
  <c r="J1702" i="4"/>
  <c r="K1702" i="4" s="1"/>
  <c r="L1702" i="4"/>
  <c r="M1566" i="4"/>
  <c r="J1888" i="4"/>
  <c r="K1888" i="4" s="1"/>
  <c r="L1888" i="4"/>
  <c r="M1529" i="4"/>
  <c r="M1401" i="4"/>
  <c r="M1536" i="4"/>
  <c r="M1562" i="4"/>
  <c r="J1801" i="4"/>
  <c r="K1801" i="4" s="1"/>
  <c r="L1801" i="4"/>
  <c r="M1376" i="4"/>
  <c r="M1836" i="5"/>
  <c r="K1836" i="5"/>
  <c r="M1943" i="5"/>
  <c r="K1943" i="5"/>
  <c r="K1828" i="5"/>
  <c r="M1828" i="5"/>
  <c r="K1929" i="5"/>
  <c r="M1929" i="5"/>
  <c r="K1891" i="5"/>
  <c r="M1891" i="5"/>
  <c r="K1652" i="5"/>
  <c r="M1652" i="5"/>
  <c r="M1798" i="5"/>
  <c r="K1798" i="5"/>
  <c r="K1720" i="5"/>
  <c r="M1720" i="5"/>
  <c r="M1959" i="5"/>
  <c r="M1733" i="5"/>
  <c r="K1733" i="5"/>
  <c r="M1956" i="5"/>
  <c r="K1956" i="5"/>
  <c r="M1782" i="5"/>
  <c r="K1782" i="5"/>
  <c r="K1838" i="5"/>
  <c r="M1838" i="5"/>
  <c r="M1822" i="5"/>
  <c r="K1822" i="5"/>
  <c r="K1848" i="5"/>
  <c r="M1848" i="5"/>
  <c r="K1860" i="5"/>
  <c r="M1860" i="5"/>
  <c r="K1811" i="5"/>
  <c r="M1811" i="5"/>
  <c r="K1892" i="5"/>
  <c r="M1892" i="5"/>
  <c r="M1714" i="5"/>
  <c r="K1714" i="5"/>
  <c r="M1826" i="5"/>
  <c r="K1826" i="5"/>
  <c r="K1792" i="5"/>
  <c r="M1792" i="5"/>
  <c r="M1678" i="5"/>
  <c r="K1678" i="5"/>
  <c r="M1659" i="5"/>
  <c r="K1659" i="5"/>
  <c r="K1918" i="5"/>
  <c r="M1918" i="5"/>
  <c r="M1903" i="5"/>
  <c r="K1903" i="5"/>
  <c r="M1728" i="5"/>
  <c r="K1728" i="5"/>
  <c r="K1670" i="5"/>
  <c r="M1670" i="5"/>
  <c r="K1760" i="5"/>
  <c r="M1760" i="5"/>
  <c r="M1894" i="5"/>
  <c r="K1894" i="5"/>
  <c r="K1910" i="5"/>
  <c r="M1910" i="5"/>
  <c r="M1644" i="5"/>
  <c r="K1644" i="5"/>
  <c r="M1666" i="5"/>
  <c r="K1666" i="5"/>
  <c r="M1773" i="5"/>
  <c r="K1773" i="5"/>
  <c r="M1690" i="5"/>
  <c r="K1690" i="5"/>
  <c r="M1852" i="5"/>
  <c r="K1852" i="5"/>
  <c r="M1775" i="5"/>
  <c r="K1775" i="5"/>
  <c r="K1734" i="5"/>
  <c r="M1734" i="5"/>
  <c r="M1730" i="5"/>
  <c r="K1730" i="5"/>
  <c r="M1944" i="5"/>
  <c r="K1944" i="5"/>
  <c r="K1924" i="5"/>
  <c r="M1924" i="5"/>
  <c r="M1853" i="5"/>
  <c r="K1853" i="5"/>
  <c r="M1790" i="5"/>
  <c r="K1790" i="5"/>
  <c r="K1953" i="5"/>
  <c r="M1953" i="5"/>
  <c r="K1940" i="5"/>
  <c r="M1940" i="5"/>
  <c r="K1661" i="5"/>
  <c r="M1661" i="5"/>
  <c r="K1651" i="5"/>
  <c r="M1651" i="5"/>
  <c r="M1726" i="5"/>
  <c r="K1726" i="5"/>
  <c r="K1751" i="5"/>
  <c r="M1751" i="5"/>
  <c r="M1835" i="5"/>
  <c r="K1835" i="5"/>
  <c r="K1746" i="5"/>
  <c r="M1746" i="5"/>
  <c r="M1887" i="5"/>
  <c r="K1887" i="5"/>
  <c r="M1643" i="5"/>
  <c r="K1643" i="5"/>
  <c r="K1815" i="5"/>
  <c r="M1815" i="5"/>
  <c r="K1648" i="5"/>
  <c r="M1648" i="5"/>
  <c r="M1698" i="5"/>
  <c r="K1698" i="5"/>
  <c r="K1954" i="5"/>
  <c r="M1954" i="5"/>
  <c r="M1656" i="5"/>
  <c r="K1656" i="5"/>
  <c r="M1766" i="5"/>
  <c r="K1766" i="5"/>
  <c r="K1642" i="5"/>
  <c r="M1642" i="5"/>
  <c r="K1707" i="5"/>
  <c r="M1707" i="5"/>
  <c r="M1847" i="5"/>
  <c r="K1847" i="5"/>
  <c r="M1675" i="5"/>
  <c r="K1675" i="5"/>
  <c r="M1637" i="5"/>
  <c r="K1637" i="5"/>
  <c r="K1926" i="5"/>
  <c r="M1926" i="5"/>
  <c r="K1905" i="5"/>
  <c r="M1905" i="5"/>
  <c r="K1842" i="5"/>
  <c r="M1842" i="5"/>
  <c r="M1697" i="5"/>
  <c r="K1697" i="5"/>
  <c r="K1687" i="5"/>
  <c r="M1687" i="5"/>
  <c r="M1829" i="5"/>
  <c r="K1829" i="5"/>
  <c r="M1703" i="5"/>
  <c r="K1703" i="5"/>
  <c r="M1812" i="5"/>
  <c r="K1812" i="5"/>
  <c r="M1668" i="5"/>
  <c r="K1668" i="5"/>
  <c r="M1723" i="5"/>
  <c r="K1723" i="5"/>
  <c r="M1761" i="5"/>
  <c r="K1761" i="5"/>
  <c r="M1871" i="5"/>
  <c r="K1871" i="5"/>
  <c r="K1756" i="5"/>
  <c r="M1756" i="5"/>
  <c r="M1702" i="5"/>
  <c r="K1702" i="5"/>
  <c r="M1762" i="5"/>
  <c r="K1762" i="5"/>
  <c r="K1833" i="5"/>
  <c r="M1833" i="5"/>
  <c r="M1636" i="5"/>
  <c r="K1636" i="5"/>
  <c r="M1878" i="5"/>
  <c r="K1878" i="5"/>
  <c r="K1846" i="5"/>
  <c r="M1846" i="5"/>
  <c r="M1757" i="5"/>
  <c r="K1757" i="5"/>
  <c r="K1743" i="5"/>
  <c r="M1743" i="5"/>
  <c r="K1942" i="5"/>
  <c r="M1942" i="5"/>
  <c r="M1883" i="5"/>
  <c r="K1883" i="5"/>
  <c r="K1906" i="5"/>
  <c r="M1906" i="5"/>
  <c r="M1696" i="5"/>
  <c r="K1696" i="5"/>
  <c r="K1866" i="5"/>
  <c r="M1866" i="5"/>
  <c r="K1810" i="5"/>
  <c r="M1810" i="5"/>
  <c r="K1770" i="5"/>
  <c r="M1770" i="5"/>
  <c r="M1834" i="5"/>
  <c r="K1834" i="5"/>
  <c r="M1923" i="5"/>
  <c r="K1923" i="5"/>
  <c r="K1641" i="5"/>
  <c r="M1641" i="5"/>
  <c r="M1818" i="5"/>
  <c r="K1818" i="5"/>
  <c r="M1786" i="5"/>
  <c r="K1786" i="5"/>
  <c r="M1674" i="5"/>
  <c r="K1674" i="5"/>
  <c r="K1664" i="5"/>
  <c r="M1664" i="5"/>
  <c r="M1737" i="5"/>
  <c r="K1737" i="5"/>
  <c r="M1683" i="5"/>
  <c r="K1683" i="5"/>
  <c r="M1914" i="5"/>
  <c r="K1914" i="5"/>
  <c r="K1930" i="5"/>
  <c r="M1930" i="5"/>
  <c r="M1870" i="5"/>
  <c r="K1870" i="5"/>
  <c r="K1747" i="5"/>
  <c r="M1747" i="5"/>
  <c r="M1738" i="5"/>
  <c r="K1738" i="5"/>
  <c r="K1857" i="5"/>
  <c r="M1857" i="5"/>
  <c r="K1688" i="5"/>
  <c r="M1688" i="5"/>
  <c r="K1882" i="5"/>
  <c r="M1882" i="5"/>
  <c r="M1787" i="5"/>
  <c r="K1787" i="5"/>
  <c r="M1689" i="5"/>
  <c r="K1689" i="5"/>
  <c r="M1721" i="5"/>
  <c r="K1721" i="5"/>
  <c r="K1752" i="5"/>
  <c r="M1752" i="5"/>
  <c r="K1685" i="5"/>
  <c r="M1685" i="5"/>
  <c r="M1774" i="5"/>
  <c r="K1774" i="5"/>
  <c r="K1650" i="5"/>
  <c r="M1650" i="5"/>
  <c r="M1711" i="5"/>
  <c r="K1711" i="5"/>
  <c r="M1899" i="5"/>
  <c r="K1899" i="5"/>
  <c r="M1716" i="5"/>
  <c r="K1716" i="5"/>
  <c r="K1872" i="5"/>
  <c r="M1872" i="5"/>
  <c r="K1884" i="5"/>
  <c r="M1884" i="5"/>
  <c r="M1750" i="5"/>
  <c r="K1750" i="5"/>
  <c r="K1802" i="5"/>
  <c r="M1802" i="5"/>
  <c r="M1654" i="5"/>
  <c r="K1654" i="5"/>
  <c r="K1814" i="5"/>
  <c r="M1814" i="5"/>
  <c r="K1694" i="5"/>
  <c r="M1694" i="5"/>
  <c r="K1742" i="5"/>
  <c r="M1742" i="5"/>
  <c r="K1739" i="5"/>
  <c r="M1739" i="5"/>
  <c r="M1858" i="5"/>
  <c r="K1858" i="5"/>
  <c r="M1950" i="5"/>
  <c r="K1950" i="5"/>
  <c r="M1867" i="5"/>
  <c r="K1867" i="5"/>
  <c r="M1955" i="5"/>
  <c r="K1955" i="5"/>
  <c r="M1635" i="5"/>
  <c r="K1635" i="5"/>
  <c r="M1901" i="5"/>
  <c r="K1901" i="5"/>
  <c r="M1925" i="5"/>
  <c r="K1925" i="5"/>
  <c r="M1671" i="5"/>
  <c r="K1671" i="5"/>
  <c r="M1796" i="5"/>
  <c r="K1796" i="5"/>
  <c r="K1658" i="5"/>
  <c r="M1658" i="5"/>
  <c r="K1639" i="5"/>
  <c r="M1639" i="5"/>
  <c r="K1806" i="5"/>
  <c r="M1806" i="5"/>
  <c r="K1800" i="5"/>
  <c r="M1800" i="5"/>
  <c r="M1919" i="5"/>
  <c r="K1919" i="5"/>
  <c r="M1724" i="5"/>
  <c r="K1724" i="5"/>
  <c r="K1831" i="5"/>
  <c r="M1831" i="5"/>
  <c r="M1805" i="5"/>
  <c r="K1805" i="5"/>
  <c r="M1896" i="5"/>
  <c r="K1896" i="5"/>
  <c r="M1667" i="5"/>
  <c r="K1667" i="5"/>
  <c r="K1803" i="5"/>
  <c r="M1803" i="5"/>
  <c r="M1679" i="5"/>
  <c r="K1679" i="5"/>
  <c r="M1932" i="5"/>
  <c r="K1932" i="5"/>
  <c r="M1662" i="5"/>
  <c r="K1662" i="5"/>
  <c r="K1710" i="5"/>
  <c r="M1710" i="5"/>
  <c r="M1638" i="4"/>
  <c r="M1947" i="4"/>
  <c r="M1922" i="4"/>
  <c r="M1761" i="4"/>
  <c r="M1772" i="4"/>
  <c r="M1871" i="4"/>
  <c r="M1724" i="4"/>
  <c r="M1699" i="4"/>
  <c r="M1704" i="4"/>
  <c r="M1821" i="4"/>
  <c r="M1883" i="4"/>
  <c r="M1925" i="4"/>
  <c r="M1686" i="4"/>
  <c r="M1672" i="4"/>
  <c r="M1775" i="4"/>
  <c r="M1723" i="4"/>
  <c r="M1663" i="4"/>
  <c r="M1861" i="4"/>
  <c r="M1708" i="4"/>
  <c r="M1927" i="4"/>
  <c r="M1795" i="4"/>
  <c r="M1954" i="4"/>
  <c r="M1882" i="4"/>
  <c r="M1790" i="4"/>
  <c r="M1959" i="4"/>
  <c r="M1867" i="4"/>
  <c r="M1909" i="4"/>
  <c r="M1905" i="4"/>
  <c r="M1656" i="4"/>
  <c r="M1857" i="4"/>
  <c r="M1797" i="4"/>
  <c r="M1748" i="4"/>
  <c r="M1845" i="4"/>
  <c r="M1850" i="4"/>
  <c r="M1666" i="4"/>
  <c r="M1879" i="4"/>
  <c r="M1921" i="4"/>
  <c r="M1826" i="4"/>
  <c r="M1835" i="4"/>
  <c r="M1843" i="4"/>
  <c r="M1854" i="4"/>
  <c r="M1657" i="4"/>
  <c r="M1774" i="4"/>
  <c r="M1937" i="4"/>
  <c r="M1901" i="4"/>
  <c r="M1652" i="4"/>
  <c r="M1734" i="4"/>
  <c r="M1837" i="4"/>
  <c r="M1886" i="4"/>
  <c r="M1731" i="4"/>
  <c r="M1785" i="4"/>
  <c r="M1717" i="4"/>
  <c r="M1917" i="4"/>
  <c r="M1680" i="4"/>
  <c r="M1859" i="4"/>
  <c r="M1742" i="4"/>
  <c r="M1778" i="4"/>
  <c r="M1693" i="4"/>
  <c r="M1951" i="4"/>
  <c r="M1669" i="4"/>
  <c r="M1793" i="4"/>
  <c r="M1934" i="4"/>
  <c r="M1651" i="4"/>
  <c r="M1802" i="4"/>
  <c r="M1711" i="4"/>
  <c r="M1957" i="4"/>
  <c r="M1766" i="4"/>
  <c r="M1806" i="4"/>
  <c r="M1753" i="4"/>
  <c r="M1725" i="4"/>
  <c r="M1760" i="4"/>
  <c r="M1891" i="4"/>
  <c r="M1777" i="4"/>
  <c r="M1849" i="4"/>
  <c r="M1710" i="4"/>
  <c r="M1767" i="4"/>
  <c r="M1833" i="4"/>
  <c r="M1809" i="4"/>
  <c r="M1645" i="4"/>
  <c r="M1718" i="4"/>
  <c r="M1769" i="4"/>
  <c r="M1799" i="4"/>
  <c r="M1789" i="4"/>
  <c r="M1659" i="4"/>
  <c r="M1931" i="4"/>
  <c r="M1781" i="4"/>
  <c r="M1839" i="4"/>
  <c r="M1906" i="4"/>
  <c r="M1914" i="4"/>
  <c r="M1770" i="4"/>
  <c r="M1919" i="4"/>
  <c r="M1664" i="4"/>
  <c r="M1935" i="4"/>
  <c r="M1900" i="4"/>
  <c r="M1695" i="4"/>
  <c r="M1792" i="4"/>
  <c r="M1894" i="4"/>
  <c r="M1848" i="4"/>
  <c r="M1771" i="4"/>
  <c r="M1889" i="4"/>
  <c r="M1676" i="4"/>
  <c r="M1791" i="4"/>
  <c r="M1690" i="4"/>
  <c r="M1719" i="4"/>
  <c r="M1852" i="4"/>
  <c r="M1952" i="4"/>
  <c r="M1794" i="4"/>
  <c r="M1923" i="4"/>
  <c r="M1838" i="4"/>
  <c r="M1707" i="4"/>
  <c r="M1846" i="4"/>
  <c r="M1722" i="4"/>
  <c r="M1936" i="4"/>
  <c r="M1751" i="4"/>
  <c r="M1812" i="4"/>
  <c r="M1942" i="4"/>
  <c r="M1827" i="4"/>
  <c r="M1639" i="4"/>
  <c r="M1655" i="4"/>
  <c r="M1912" i="4"/>
  <c r="M1804" i="4"/>
  <c r="M1884" i="4"/>
  <c r="M1807" i="4"/>
  <c r="M1939" i="4"/>
  <c r="M1887" i="4"/>
  <c r="M1740" i="4"/>
  <c r="M1687" i="4"/>
  <c r="M1648" i="4"/>
  <c r="M1735" i="4"/>
  <c r="M1759" i="4"/>
  <c r="M1870" i="4"/>
  <c r="M1747" i="4"/>
  <c r="M1768" i="4"/>
  <c r="M1814" i="4"/>
  <c r="M1683" i="4"/>
  <c r="M1738" i="4"/>
  <c r="M1903" i="4"/>
  <c r="M1840" i="4"/>
  <c r="M1732" i="4"/>
  <c r="M1824" i="4"/>
  <c r="M1810" i="4"/>
  <c r="M1762" i="4"/>
  <c r="M1893" i="4"/>
  <c r="M1756" i="4"/>
  <c r="M1667" i="4"/>
  <c r="M1758" i="4"/>
  <c r="M1880" i="4"/>
  <c r="M1836" i="4"/>
  <c r="M1864" i="4"/>
  <c r="M1694" i="4"/>
  <c r="M1752" i="4"/>
  <c r="M1800" i="4"/>
  <c r="M1828" i="4"/>
  <c r="M1678" i="4"/>
  <c r="M1700" i="4"/>
  <c r="M1635" i="4"/>
  <c r="M1904" i="4"/>
  <c r="M1746" i="4"/>
  <c r="M1858" i="4"/>
  <c r="M1788" i="4"/>
  <c r="M1640" i="4"/>
  <c r="M1780" i="4"/>
  <c r="M1728" i="4"/>
  <c r="M1930" i="4"/>
  <c r="M1671" i="4"/>
  <c r="M1944" i="4"/>
  <c r="M1684" i="4"/>
  <c r="M1815" i="4"/>
  <c r="M1739" i="4"/>
  <c r="M1899" i="4"/>
  <c r="M1662" i="4"/>
  <c r="M1918" i="4"/>
  <c r="M1863" i="4"/>
  <c r="M1798" i="4"/>
  <c r="M1818" i="4"/>
  <c r="M1688" i="4"/>
  <c r="M1741" i="4"/>
  <c r="M1811" i="4"/>
  <c r="M1783" i="4"/>
  <c r="M1878" i="4"/>
  <c r="M1744" i="4"/>
  <c r="M1822" i="4"/>
  <c r="K1783" i="1"/>
  <c r="M1783" i="1"/>
  <c r="K1951" i="1"/>
  <c r="M1951" i="1"/>
  <c r="K1768" i="1"/>
  <c r="M1768" i="1"/>
  <c r="K1685" i="1"/>
  <c r="M1685" i="1"/>
  <c r="K1687" i="1"/>
  <c r="M1687" i="1"/>
  <c r="K1855" i="1"/>
  <c r="M1855" i="1"/>
  <c r="K1672" i="1"/>
  <c r="M1672" i="1"/>
  <c r="K1853" i="1"/>
  <c r="M1853" i="1"/>
  <c r="K1721" i="1"/>
  <c r="M1721" i="1"/>
  <c r="K1699" i="1"/>
  <c r="M1699" i="1"/>
  <c r="K1663" i="1"/>
  <c r="M1663" i="1"/>
  <c r="M1861" i="1"/>
  <c r="M1706" i="1"/>
  <c r="M1825" i="1"/>
  <c r="M1909" i="1"/>
  <c r="M1669" i="1"/>
  <c r="M1636" i="1"/>
  <c r="M1729" i="1"/>
  <c r="M1744" i="1"/>
  <c r="M1827" i="1"/>
  <c r="M1657" i="1"/>
  <c r="M1898" i="1"/>
  <c r="M1754" i="1"/>
  <c r="M1694" i="1"/>
  <c r="M1780" i="1"/>
  <c r="K1959" i="5" l="1"/>
  <c r="H22" i="2" s="1" a="1"/>
  <c r="H22" i="2" s="1"/>
  <c r="K1633" i="4"/>
  <c r="K1958" i="4"/>
  <c r="M1958" i="4"/>
  <c r="K1908" i="4"/>
  <c r="M1908" i="4"/>
  <c r="K1673" i="4"/>
  <c r="M1673" i="4"/>
  <c r="K1844" i="4"/>
  <c r="M1844" i="4"/>
  <c r="K1932" i="4"/>
  <c r="M1932" i="4"/>
  <c r="K1745" i="4"/>
  <c r="M1745" i="4"/>
  <c r="K1782" i="4"/>
  <c r="M1782" i="4"/>
  <c r="K1851" i="4"/>
  <c r="M1851" i="4"/>
  <c r="K1911" i="4"/>
  <c r="M1911" i="4"/>
  <c r="K1750" i="4"/>
  <c r="M1750" i="4"/>
  <c r="K1743" i="4"/>
  <c r="M1743" i="4"/>
  <c r="K1895" i="4"/>
  <c r="M1895" i="4"/>
  <c r="K1834" i="4"/>
  <c r="M1834" i="4"/>
  <c r="K1658" i="4"/>
  <c r="M1658" i="4"/>
  <c r="K1823" i="4"/>
  <c r="M1823" i="4"/>
  <c r="K1712" i="4"/>
  <c r="M1712" i="4"/>
  <c r="K1776" i="4"/>
  <c r="M1776" i="4"/>
  <c r="K1773" i="4"/>
  <c r="M1773" i="4"/>
  <c r="K1730" i="4"/>
  <c r="M1730" i="4"/>
  <c r="K1929" i="4"/>
  <c r="M1929" i="4"/>
  <c r="M1765" i="4"/>
  <c r="K1765" i="4"/>
  <c r="M1817" i="4"/>
  <c r="K1817" i="4"/>
  <c r="M1647" i="4"/>
  <c r="K1647" i="4"/>
  <c r="M1805" i="4"/>
  <c r="K1805" i="4"/>
  <c r="K1677" i="4"/>
  <c r="M1677" i="4"/>
  <c r="M1634" i="4"/>
  <c r="K1634" i="4"/>
  <c r="M1890" i="4"/>
  <c r="K1890" i="4"/>
  <c r="M1644" i="4"/>
  <c r="K1644" i="4"/>
  <c r="M1830" i="4"/>
  <c r="K1830" i="4"/>
  <c r="M1721" i="4"/>
  <c r="K1721" i="4"/>
  <c r="M1874" i="4"/>
  <c r="K1874" i="4"/>
  <c r="M1757" i="4"/>
  <c r="K1757" i="4"/>
  <c r="M1816" i="4"/>
  <c r="K1816" i="4"/>
  <c r="M1701" i="4"/>
  <c r="M1913" i="4"/>
  <c r="M1855" i="4"/>
  <c r="M1703" i="4"/>
  <c r="M1888" i="4"/>
  <c r="M1764" i="4"/>
  <c r="M1801" i="4"/>
  <c r="M1727" i="4"/>
  <c r="M1702" i="4"/>
  <c r="M1946" i="4"/>
  <c r="M1892" i="4"/>
  <c r="M1862" i="4"/>
  <c r="M1924" i="4"/>
  <c r="H32" i="2" l="1"/>
  <c r="I32" i="2" s="1"/>
  <c r="I22" i="2"/>
  <c r="K1959" i="4"/>
  <c r="C20" i="2" l="1" a="1"/>
  <c r="C20" i="2" s="1"/>
  <c r="C30" i="2" l="1"/>
  <c r="D20" i="2" a="1"/>
  <c r="D20" i="2" s="1"/>
  <c r="D30" i="2" l="1"/>
  <c r="E20" i="2" a="1"/>
  <c r="E20" i="2" s="1"/>
  <c r="E30" i="2" l="1"/>
  <c r="F20" i="2" a="1"/>
  <c r="F20" i="2" s="1"/>
  <c r="F30" i="2" l="1"/>
  <c r="G20" i="2" a="1"/>
  <c r="G20" i="2" s="1"/>
  <c r="G30" i="2" l="1"/>
  <c r="H20" i="2" a="1"/>
  <c r="H20" i="2" s="1"/>
  <c r="I20" i="2" s="1"/>
  <c r="H30" i="2" l="1"/>
  <c r="I30" i="2"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<sst xmlns="http://schemas.openxmlformats.org/spreadsheetml/2006/main" count="26957" uniqueCount="723">
  <si>
    <t>DistrictNumber</t>
  </si>
  <si>
    <t>Label</t>
  </si>
  <si>
    <t>0018</t>
  </si>
  <si>
    <t>Adair-Casey</t>
  </si>
  <si>
    <t>0027</t>
  </si>
  <si>
    <t>Adel-Desoto-Minburn</t>
  </si>
  <si>
    <t>0009</t>
  </si>
  <si>
    <t>AGWSR</t>
  </si>
  <si>
    <t>0441</t>
  </si>
  <si>
    <t>AHSTW</t>
  </si>
  <si>
    <t>0063</t>
  </si>
  <si>
    <t>Akron-Westfield</t>
  </si>
  <si>
    <t>0072</t>
  </si>
  <si>
    <t>Albert City-Truesdale</t>
  </si>
  <si>
    <t>0081</t>
  </si>
  <si>
    <t>Albia</t>
  </si>
  <si>
    <t>0099</t>
  </si>
  <si>
    <t>Alburnett</t>
  </si>
  <si>
    <t>0108</t>
  </si>
  <si>
    <t>Alden</t>
  </si>
  <si>
    <t>0126</t>
  </si>
  <si>
    <t>Algona</t>
  </si>
  <si>
    <t>0135</t>
  </si>
  <si>
    <t>Allamakee</t>
  </si>
  <si>
    <t>0171</t>
  </si>
  <si>
    <t>Alta-Aurelia</t>
  </si>
  <si>
    <t>0225</t>
  </si>
  <si>
    <t>Ames</t>
  </si>
  <si>
    <t>0234</t>
  </si>
  <si>
    <t>Anamosa</t>
  </si>
  <si>
    <t>0243</t>
  </si>
  <si>
    <t>Andrew</t>
  </si>
  <si>
    <t>0261</t>
  </si>
  <si>
    <t>Ankeny</t>
  </si>
  <si>
    <t>0279</t>
  </si>
  <si>
    <t>Aplington-Parkersburg</t>
  </si>
  <si>
    <t>0355</t>
  </si>
  <si>
    <t>Ar-We-Va</t>
  </si>
  <si>
    <t>0387</t>
  </si>
  <si>
    <t>Atlantic</t>
  </si>
  <si>
    <t>0414</t>
  </si>
  <si>
    <t>Audubon</t>
  </si>
  <si>
    <t>0472</t>
  </si>
  <si>
    <t>Ballard</t>
  </si>
  <si>
    <t>0513</t>
  </si>
  <si>
    <t>Baxter</t>
  </si>
  <si>
    <t>0540</t>
  </si>
  <si>
    <t>BCLUW</t>
  </si>
  <si>
    <t>0549</t>
  </si>
  <si>
    <t>Bedford</t>
  </si>
  <si>
    <t>0576</t>
  </si>
  <si>
    <t>Belle Plaine</t>
  </si>
  <si>
    <t>0585</t>
  </si>
  <si>
    <t>Bellevue</t>
  </si>
  <si>
    <t>0594</t>
  </si>
  <si>
    <t>Belmond-Klemme</t>
  </si>
  <si>
    <t>0603</t>
  </si>
  <si>
    <t>Bennett</t>
  </si>
  <si>
    <t>0609</t>
  </si>
  <si>
    <t>Benton</t>
  </si>
  <si>
    <t>0621</t>
  </si>
  <si>
    <t>Bettendorf</t>
  </si>
  <si>
    <t>0720</t>
  </si>
  <si>
    <t>Bondurant-Farrar</t>
  </si>
  <si>
    <t>0729</t>
  </si>
  <si>
    <t>Boone</t>
  </si>
  <si>
    <t>0747</t>
  </si>
  <si>
    <t>Boyden-Hull</t>
  </si>
  <si>
    <t>1917</t>
  </si>
  <si>
    <t>Boyer Valley</t>
  </si>
  <si>
    <t>0846</t>
  </si>
  <si>
    <t>Brooklyn-Guernsey-Malcom</t>
  </si>
  <si>
    <t>0882</t>
  </si>
  <si>
    <t>Burlington</t>
  </si>
  <si>
    <t>0916</t>
  </si>
  <si>
    <t>CAL</t>
  </si>
  <si>
    <t>0918</t>
  </si>
  <si>
    <t>Calamus-Wheatland</t>
  </si>
  <si>
    <t>0914</t>
  </si>
  <si>
    <t>CAM</t>
  </si>
  <si>
    <t>0936</t>
  </si>
  <si>
    <t>Camanche</t>
  </si>
  <si>
    <t>0977</t>
  </si>
  <si>
    <t>Cardinal</t>
  </si>
  <si>
    <t>0981</t>
  </si>
  <si>
    <t>Carlisle</t>
  </si>
  <si>
    <t>0999</t>
  </si>
  <si>
    <t>Carroll</t>
  </si>
  <si>
    <t>1044</t>
  </si>
  <si>
    <t>Cedar Falls</t>
  </si>
  <si>
    <t>1053</t>
  </si>
  <si>
    <t>Cedar Rapids</t>
  </si>
  <si>
    <t>1062</t>
  </si>
  <si>
    <t>Center Point-Urbana</t>
  </si>
  <si>
    <t>1071</t>
  </si>
  <si>
    <t>Centerville</t>
  </si>
  <si>
    <t>1089</t>
  </si>
  <si>
    <t>Central City</t>
  </si>
  <si>
    <t>1080</t>
  </si>
  <si>
    <t>Central Clayton</t>
  </si>
  <si>
    <t>1082</t>
  </si>
  <si>
    <t>Central De Witt</t>
  </si>
  <si>
    <t>1093</t>
  </si>
  <si>
    <t>Central Decatur</t>
  </si>
  <si>
    <t>1079</t>
  </si>
  <si>
    <t>Central Lee</t>
  </si>
  <si>
    <t>1095</t>
  </si>
  <si>
    <t>Central Lyon</t>
  </si>
  <si>
    <t>4772</t>
  </si>
  <si>
    <t>Central Springs</t>
  </si>
  <si>
    <t>1107</t>
  </si>
  <si>
    <t>Chariton</t>
  </si>
  <si>
    <t>1116</t>
  </si>
  <si>
    <t>Charles City</t>
  </si>
  <si>
    <t>1134</t>
  </si>
  <si>
    <t>Charter Oak-Ute</t>
  </si>
  <si>
    <t>1152</t>
  </si>
  <si>
    <t>Cherokee</t>
  </si>
  <si>
    <t>1197</t>
  </si>
  <si>
    <t>Clarinda</t>
  </si>
  <si>
    <t>1206</t>
  </si>
  <si>
    <t>Clarion-Goldfield-Dows</t>
  </si>
  <si>
    <t>1211</t>
  </si>
  <si>
    <t>Clarke</t>
  </si>
  <si>
    <t>1215</t>
  </si>
  <si>
    <t>Clarksville</t>
  </si>
  <si>
    <t>1218</t>
  </si>
  <si>
    <t>Clay Central-Everly</t>
  </si>
  <si>
    <t>2763</t>
  </si>
  <si>
    <t>Clayton Ridge</t>
  </si>
  <si>
    <t>1221</t>
  </si>
  <si>
    <t>Clear Creek-Amana</t>
  </si>
  <si>
    <t>1233</t>
  </si>
  <si>
    <t>Clear Lake</t>
  </si>
  <si>
    <t>1278</t>
  </si>
  <si>
    <t>Clinton</t>
  </si>
  <si>
    <t>1332</t>
  </si>
  <si>
    <t>Colfax-Mingo</t>
  </si>
  <si>
    <t>1337</t>
  </si>
  <si>
    <t>College Community</t>
  </si>
  <si>
    <t>1350</t>
  </si>
  <si>
    <t>Collins-Maxwell</t>
  </si>
  <si>
    <t>1359</t>
  </si>
  <si>
    <t>Colo-Nesco</t>
  </si>
  <si>
    <t>1368</t>
  </si>
  <si>
    <t>Columbus</t>
  </si>
  <si>
    <t>1413</t>
  </si>
  <si>
    <t>Coon Rapids-Bayard</t>
  </si>
  <si>
    <t>1431</t>
  </si>
  <si>
    <t>Corning</t>
  </si>
  <si>
    <t>1476</t>
  </si>
  <si>
    <t>Council Bluffs</t>
  </si>
  <si>
    <t>1503</t>
  </si>
  <si>
    <t>Creston</t>
  </si>
  <si>
    <t>1576</t>
  </si>
  <si>
    <t>Dallas Center-Grimes</t>
  </si>
  <si>
    <t>1602</t>
  </si>
  <si>
    <t>Danville</t>
  </si>
  <si>
    <t>1611</t>
  </si>
  <si>
    <t>Davenport</t>
  </si>
  <si>
    <t>1619</t>
  </si>
  <si>
    <t>Davis County</t>
  </si>
  <si>
    <t>1638</t>
  </si>
  <si>
    <t>Decorah</t>
  </si>
  <si>
    <t>1675</t>
  </si>
  <si>
    <t>Delwood</t>
  </si>
  <si>
    <t>1701</t>
  </si>
  <si>
    <t>Denison</t>
  </si>
  <si>
    <t>1719</t>
  </si>
  <si>
    <t>Denver</t>
  </si>
  <si>
    <t>1737</t>
  </si>
  <si>
    <t>Des Moines</t>
  </si>
  <si>
    <t>1782</t>
  </si>
  <si>
    <t>Diagonal</t>
  </si>
  <si>
    <t>1791</t>
  </si>
  <si>
    <t>Dike-New Hartford</t>
  </si>
  <si>
    <t>1863</t>
  </si>
  <si>
    <t>Dubuque</t>
  </si>
  <si>
    <t>1908</t>
  </si>
  <si>
    <t>Dunkerton</t>
  </si>
  <si>
    <t>1926</t>
  </si>
  <si>
    <t>Durant</t>
  </si>
  <si>
    <t>1944</t>
  </si>
  <si>
    <t>Eagle Grove</t>
  </si>
  <si>
    <t>1953</t>
  </si>
  <si>
    <t>Earlham</t>
  </si>
  <si>
    <t>1963</t>
  </si>
  <si>
    <t>East Buchanan</t>
  </si>
  <si>
    <t>1968</t>
  </si>
  <si>
    <t>East Marshall</t>
  </si>
  <si>
    <t>3978</t>
  </si>
  <si>
    <t>East Mills</t>
  </si>
  <si>
    <t>6741</t>
  </si>
  <si>
    <t>East Sac County</t>
  </si>
  <si>
    <t>1970</t>
  </si>
  <si>
    <t>East Union</t>
  </si>
  <si>
    <t>1972</t>
  </si>
  <si>
    <t>Eastern Allamakee</t>
  </si>
  <si>
    <t>1965</t>
  </si>
  <si>
    <t>Easton Valley</t>
  </si>
  <si>
    <t>0657</t>
  </si>
  <si>
    <t>Eddyville-Blakesburg-Fremont</t>
  </si>
  <si>
    <t>1989</t>
  </si>
  <si>
    <t>Edgewood-Colesburg</t>
  </si>
  <si>
    <t>2007</t>
  </si>
  <si>
    <t>Eldora-New Providence</t>
  </si>
  <si>
    <t>2088</t>
  </si>
  <si>
    <t>Emmetsburg</t>
  </si>
  <si>
    <t>2097</t>
  </si>
  <si>
    <t>English Valleys</t>
  </si>
  <si>
    <t>2113</t>
  </si>
  <si>
    <t>Essex</t>
  </si>
  <si>
    <t>2124</t>
  </si>
  <si>
    <t>Estherville-Lincoln Central</t>
  </si>
  <si>
    <t>2151</t>
  </si>
  <si>
    <t>Exira-Elk Horn-Kimballton</t>
  </si>
  <si>
    <t>2169</t>
  </si>
  <si>
    <t>Fairfield</t>
  </si>
  <si>
    <t>2295</t>
  </si>
  <si>
    <t>Forest City</t>
  </si>
  <si>
    <t>2313</t>
  </si>
  <si>
    <t>Fort Dodge</t>
  </si>
  <si>
    <t>2322</t>
  </si>
  <si>
    <t>Fort Madison</t>
  </si>
  <si>
    <t>2369</t>
  </si>
  <si>
    <t>Fremont-Mills</t>
  </si>
  <si>
    <t>2376</t>
  </si>
  <si>
    <t>Galva-Holstein</t>
  </si>
  <si>
    <t>2403</t>
  </si>
  <si>
    <t>Garner-Hayfield-Ventura</t>
  </si>
  <si>
    <t>2457</t>
  </si>
  <si>
    <t>George-Little Rock</t>
  </si>
  <si>
    <t>2466</t>
  </si>
  <si>
    <t>Gilbert</t>
  </si>
  <si>
    <t>2493</t>
  </si>
  <si>
    <t>Gilmore City-Bradgate</t>
  </si>
  <si>
    <t>2502</t>
  </si>
  <si>
    <t>Gladbrook-Reinbeck</t>
  </si>
  <si>
    <t>2511</t>
  </si>
  <si>
    <t>Glenwood</t>
  </si>
  <si>
    <t>2520</t>
  </si>
  <si>
    <t>Glidden-Ralston</t>
  </si>
  <si>
    <t>2682</t>
  </si>
  <si>
    <t>GMG</t>
  </si>
  <si>
    <t>2556</t>
  </si>
  <si>
    <t>Graettinger-Terril</t>
  </si>
  <si>
    <t>3195</t>
  </si>
  <si>
    <t>Greene County</t>
  </si>
  <si>
    <t>2709</t>
  </si>
  <si>
    <t>Grinnell-Newburg</t>
  </si>
  <si>
    <t>2718</t>
  </si>
  <si>
    <t>Griswold</t>
  </si>
  <si>
    <t>2727</t>
  </si>
  <si>
    <t>Grundy Center</t>
  </si>
  <si>
    <t>2754</t>
  </si>
  <si>
    <t>Guthrie Center</t>
  </si>
  <si>
    <t>2772</t>
  </si>
  <si>
    <t>Hamburg</t>
  </si>
  <si>
    <t>2781</t>
  </si>
  <si>
    <t>Hampton-Dumont</t>
  </si>
  <si>
    <t>2826</t>
  </si>
  <si>
    <t>Harlan</t>
  </si>
  <si>
    <t>2846</t>
  </si>
  <si>
    <t>Harris-Lake Park</t>
  </si>
  <si>
    <t>2862</t>
  </si>
  <si>
    <t>Hartley-Melvin-Sanborn</t>
  </si>
  <si>
    <t>2977</t>
  </si>
  <si>
    <t>Highland</t>
  </si>
  <si>
    <t>2988</t>
  </si>
  <si>
    <t>Hinton</t>
  </si>
  <si>
    <t>2766</t>
  </si>
  <si>
    <t>HLV</t>
  </si>
  <si>
    <t>3029</t>
  </si>
  <si>
    <t>Howard-Winneshiek</t>
  </si>
  <si>
    <t>3033</t>
  </si>
  <si>
    <t>Hubbard-Radcliffe</t>
  </si>
  <si>
    <t>3042</t>
  </si>
  <si>
    <t>Hudson</t>
  </si>
  <si>
    <t>3060</t>
  </si>
  <si>
    <t>Humboldt</t>
  </si>
  <si>
    <t>3168</t>
  </si>
  <si>
    <t>IKM-Manning</t>
  </si>
  <si>
    <t>3105</t>
  </si>
  <si>
    <t>Independence</t>
  </si>
  <si>
    <t>3114</t>
  </si>
  <si>
    <t>Indianola</t>
  </si>
  <si>
    <t>3119</t>
  </si>
  <si>
    <t>Interstate 35</t>
  </si>
  <si>
    <t>3141</t>
  </si>
  <si>
    <t>Iowa City</t>
  </si>
  <si>
    <t>3150</t>
  </si>
  <si>
    <t>Iowa Falls</t>
  </si>
  <si>
    <t>3154</t>
  </si>
  <si>
    <t>Iowa Valley</t>
  </si>
  <si>
    <t>3186</t>
  </si>
  <si>
    <t>Janesville</t>
  </si>
  <si>
    <t>3204</t>
  </si>
  <si>
    <t>Jesup</t>
  </si>
  <si>
    <t>3231</t>
  </si>
  <si>
    <t>Johnston</t>
  </si>
  <si>
    <t>3312</t>
  </si>
  <si>
    <t>Keokuk</t>
  </si>
  <si>
    <t>3330</t>
  </si>
  <si>
    <t>Keota</t>
  </si>
  <si>
    <t>3348</t>
  </si>
  <si>
    <t>Kingsley-Pierson</t>
  </si>
  <si>
    <t>3375</t>
  </si>
  <si>
    <t>Knoxville</t>
  </si>
  <si>
    <t>3420</t>
  </si>
  <si>
    <t>Lake Mills</t>
  </si>
  <si>
    <t>3465</t>
  </si>
  <si>
    <t>Lamoni</t>
  </si>
  <si>
    <t>3537</t>
  </si>
  <si>
    <t>Laurens-Marathon</t>
  </si>
  <si>
    <t>3555</t>
  </si>
  <si>
    <t>Lawton-Bronson</t>
  </si>
  <si>
    <t>3600</t>
  </si>
  <si>
    <t>Le Mars</t>
  </si>
  <si>
    <t>3609</t>
  </si>
  <si>
    <t>Lenox</t>
  </si>
  <si>
    <t>3645</t>
  </si>
  <si>
    <t>Lewis Central</t>
  </si>
  <si>
    <t>3715</t>
  </si>
  <si>
    <t>Linn-Mar</t>
  </si>
  <si>
    <t>3744</t>
  </si>
  <si>
    <t>Lisbon</t>
  </si>
  <si>
    <t>3798</t>
  </si>
  <si>
    <t>Logan-Magnolia</t>
  </si>
  <si>
    <t>3816</t>
  </si>
  <si>
    <t>Lone Tree</t>
  </si>
  <si>
    <t>3841</t>
  </si>
  <si>
    <t>Louisa-Muscatine</t>
  </si>
  <si>
    <t>3906</t>
  </si>
  <si>
    <t>Lynnville-Sully</t>
  </si>
  <si>
    <t>3942</t>
  </si>
  <si>
    <t>Madrid</t>
  </si>
  <si>
    <t>4023</t>
  </si>
  <si>
    <t>Manson-Northwest Webster</t>
  </si>
  <si>
    <t>4033</t>
  </si>
  <si>
    <t>Maple Valley-Anthon Oto</t>
  </si>
  <si>
    <t>4041</t>
  </si>
  <si>
    <t>Maquoketa</t>
  </si>
  <si>
    <t>4043</t>
  </si>
  <si>
    <t>Maquoketa Valley</t>
  </si>
  <si>
    <t>4068</t>
  </si>
  <si>
    <t>Marcus-Meriden Cleghorn</t>
  </si>
  <si>
    <t>4086</t>
  </si>
  <si>
    <t>Marion</t>
  </si>
  <si>
    <t>4104</t>
  </si>
  <si>
    <t>Marshalltown</t>
  </si>
  <si>
    <t>4122</t>
  </si>
  <si>
    <t>Martensdale-St Marys</t>
  </si>
  <si>
    <t>4131</t>
  </si>
  <si>
    <t>Mason City</t>
  </si>
  <si>
    <t>4203</t>
  </si>
  <si>
    <t>Mediapolis</t>
  </si>
  <si>
    <t>4212</t>
  </si>
  <si>
    <t>Melcher-Dallas</t>
  </si>
  <si>
    <t>4419</t>
  </si>
  <si>
    <t>MFL Mar Mac</t>
  </si>
  <si>
    <t>4269</t>
  </si>
  <si>
    <t>Midland</t>
  </si>
  <si>
    <t>4271</t>
  </si>
  <si>
    <t>Mid-Prairie</t>
  </si>
  <si>
    <t>4356</t>
  </si>
  <si>
    <t>Missouri Valley</t>
  </si>
  <si>
    <t>4149</t>
  </si>
  <si>
    <t>Moc-Floyd Valley</t>
  </si>
  <si>
    <t>4437</t>
  </si>
  <si>
    <t>Montezuma</t>
  </si>
  <si>
    <t>4446</t>
  </si>
  <si>
    <t>Monticello</t>
  </si>
  <si>
    <t>4491</t>
  </si>
  <si>
    <t>Moravia</t>
  </si>
  <si>
    <t>4505</t>
  </si>
  <si>
    <t>Mormon Trail</t>
  </si>
  <si>
    <t>4509</t>
  </si>
  <si>
    <t>Morning Sun</t>
  </si>
  <si>
    <t>4518</t>
  </si>
  <si>
    <t>Moulton-Udell</t>
  </si>
  <si>
    <t>4527</t>
  </si>
  <si>
    <t>Mount Ayr</t>
  </si>
  <si>
    <t>4536</t>
  </si>
  <si>
    <t>Mount Pleasant</t>
  </si>
  <si>
    <t>4554</t>
  </si>
  <si>
    <t>Mount Vernon</t>
  </si>
  <si>
    <t>4572</t>
  </si>
  <si>
    <t>Murray</t>
  </si>
  <si>
    <t>4581</t>
  </si>
  <si>
    <t>Muscatine</t>
  </si>
  <si>
    <t>4599</t>
  </si>
  <si>
    <t>Nashua-Plainfield</t>
  </si>
  <si>
    <t>4617</t>
  </si>
  <si>
    <t>Nevada</t>
  </si>
  <si>
    <t>4662</t>
  </si>
  <si>
    <t>New Hampton</t>
  </si>
  <si>
    <t>4689</t>
  </si>
  <si>
    <t>New London</t>
  </si>
  <si>
    <t>4644</t>
  </si>
  <si>
    <t>Newell-Fonda</t>
  </si>
  <si>
    <t>4725</t>
  </si>
  <si>
    <t>Newton</t>
  </si>
  <si>
    <t>2673</t>
  </si>
  <si>
    <t>Nodaway Valley</t>
  </si>
  <si>
    <t>0153</t>
  </si>
  <si>
    <t>North Butler</t>
  </si>
  <si>
    <t>3691</t>
  </si>
  <si>
    <t>North Cedar</t>
  </si>
  <si>
    <t>4774</t>
  </si>
  <si>
    <t>North Fayette Valley</t>
  </si>
  <si>
    <t>0873</t>
  </si>
  <si>
    <t>North Iowa</t>
  </si>
  <si>
    <t>4778</t>
  </si>
  <si>
    <t>North Kossuth</t>
  </si>
  <si>
    <t>4777</t>
  </si>
  <si>
    <t>North Linn</t>
  </si>
  <si>
    <t>4776</t>
  </si>
  <si>
    <t>North Mahaska</t>
  </si>
  <si>
    <t>4779</t>
  </si>
  <si>
    <t>North Polk</t>
  </si>
  <si>
    <t>4784</t>
  </si>
  <si>
    <t>North Scott</t>
  </si>
  <si>
    <t>4785</t>
  </si>
  <si>
    <t>North Tama</t>
  </si>
  <si>
    <t>0333</t>
  </si>
  <si>
    <t>North Union</t>
  </si>
  <si>
    <t>4773</t>
  </si>
  <si>
    <t>Northeast</t>
  </si>
  <si>
    <t>4788</t>
  </si>
  <si>
    <t>Northwood-Kensett</t>
  </si>
  <si>
    <t>4797</t>
  </si>
  <si>
    <t>Norwalk</t>
  </si>
  <si>
    <t>4860</t>
  </si>
  <si>
    <t>Odebolt Arthur Battle Creek Ida Grove</t>
  </si>
  <si>
    <t>4869</t>
  </si>
  <si>
    <t>Oelwein</t>
  </si>
  <si>
    <t>4878</t>
  </si>
  <si>
    <t>Ogden</t>
  </si>
  <si>
    <t>4890</t>
  </si>
  <si>
    <t>Okoboji</t>
  </si>
  <si>
    <t>4905</t>
  </si>
  <si>
    <t>Olin</t>
  </si>
  <si>
    <t>4978</t>
  </si>
  <si>
    <t>Orient-Macksburg</t>
  </si>
  <si>
    <t>4995</t>
  </si>
  <si>
    <t>Osage</t>
  </si>
  <si>
    <t>5013</t>
  </si>
  <si>
    <t>Oskaloosa</t>
  </si>
  <si>
    <t>5049</t>
  </si>
  <si>
    <t>Ottumwa</t>
  </si>
  <si>
    <t>5121</t>
  </si>
  <si>
    <t>Panorama</t>
  </si>
  <si>
    <t>5139</t>
  </si>
  <si>
    <t>Paton-Churdan</t>
  </si>
  <si>
    <t>5160</t>
  </si>
  <si>
    <t>PCM</t>
  </si>
  <si>
    <t>5163</t>
  </si>
  <si>
    <t>Pekin</t>
  </si>
  <si>
    <t>5166</t>
  </si>
  <si>
    <t>Pella</t>
  </si>
  <si>
    <t>5184</t>
  </si>
  <si>
    <t>Perry</t>
  </si>
  <si>
    <t>5250</t>
  </si>
  <si>
    <t>Pleasant Valley</t>
  </si>
  <si>
    <t>5256</t>
  </si>
  <si>
    <t>Pleasantville</t>
  </si>
  <si>
    <t>5283</t>
  </si>
  <si>
    <t>Pocahontas Area</t>
  </si>
  <si>
    <t>5310</t>
  </si>
  <si>
    <t>Postville</t>
  </si>
  <si>
    <t>5463</t>
  </si>
  <si>
    <t>Red Oak</t>
  </si>
  <si>
    <t>5486</t>
  </si>
  <si>
    <t>Remsen-Union</t>
  </si>
  <si>
    <t>5508</t>
  </si>
  <si>
    <t>Riceville</t>
  </si>
  <si>
    <t>1975</t>
  </si>
  <si>
    <t>River Valley</t>
  </si>
  <si>
    <t>5510</t>
  </si>
  <si>
    <t>Riverside</t>
  </si>
  <si>
    <t>5607</t>
  </si>
  <si>
    <t>Rock Valley</t>
  </si>
  <si>
    <t>5643</t>
  </si>
  <si>
    <t>Roland-Story</t>
  </si>
  <si>
    <t>5697</t>
  </si>
  <si>
    <t>Rudd-Rockford-Marble Rock</t>
  </si>
  <si>
    <t>5724</t>
  </si>
  <si>
    <t>Ruthven-Ayrshire</t>
  </si>
  <si>
    <t>5805</t>
  </si>
  <si>
    <t>Saydel</t>
  </si>
  <si>
    <t>5823</t>
  </si>
  <si>
    <t>Schaller-Crestland</t>
  </si>
  <si>
    <t>5832</t>
  </si>
  <si>
    <t>Schleswig</t>
  </si>
  <si>
    <t>5877</t>
  </si>
  <si>
    <t>Sergeant Bluff-Luton</t>
  </si>
  <si>
    <t>5895</t>
  </si>
  <si>
    <t>Seymour</t>
  </si>
  <si>
    <t>5949</t>
  </si>
  <si>
    <t>Sheldon</t>
  </si>
  <si>
    <t>5976</t>
  </si>
  <si>
    <t>Shenandoah</t>
  </si>
  <si>
    <t>5994</t>
  </si>
  <si>
    <t>Sibley-Ocheyedan</t>
  </si>
  <si>
    <t>6003</t>
  </si>
  <si>
    <t>Sidney</t>
  </si>
  <si>
    <t>6012</t>
  </si>
  <si>
    <t>Sigourney</t>
  </si>
  <si>
    <t>6030</t>
  </si>
  <si>
    <t>Sioux Center</t>
  </si>
  <si>
    <t>6035</t>
  </si>
  <si>
    <t>Sioux Central</t>
  </si>
  <si>
    <t>6039</t>
  </si>
  <si>
    <t>Sioux City</t>
  </si>
  <si>
    <t>6093</t>
  </si>
  <si>
    <t>Solon</t>
  </si>
  <si>
    <t>6091</t>
  </si>
  <si>
    <t>South Central Calhoun</t>
  </si>
  <si>
    <t>6095</t>
  </si>
  <si>
    <t>South Hamilton</t>
  </si>
  <si>
    <t>6099</t>
  </si>
  <si>
    <t>South O'Brien</t>
  </si>
  <si>
    <t>6097</t>
  </si>
  <si>
    <t>South Page</t>
  </si>
  <si>
    <t>6098</t>
  </si>
  <si>
    <t>South Tama</t>
  </si>
  <si>
    <t>6100</t>
  </si>
  <si>
    <t>South Winneshiek</t>
  </si>
  <si>
    <t>6101</t>
  </si>
  <si>
    <t>Southeast Polk</t>
  </si>
  <si>
    <t>6094</t>
  </si>
  <si>
    <t>Southeast Warren</t>
  </si>
  <si>
    <t>6096</t>
  </si>
  <si>
    <t>Southeast Valley</t>
  </si>
  <si>
    <t>6102</t>
  </si>
  <si>
    <t>Spencer</t>
  </si>
  <si>
    <t>6120</t>
  </si>
  <si>
    <t>Spirit Lake</t>
  </si>
  <si>
    <t>6138</t>
  </si>
  <si>
    <t>Springville</t>
  </si>
  <si>
    <t>5751</t>
  </si>
  <si>
    <t>St Ansgar</t>
  </si>
  <si>
    <t>6165</t>
  </si>
  <si>
    <t>Stanton</t>
  </si>
  <si>
    <t>6175</t>
  </si>
  <si>
    <t>Starmont</t>
  </si>
  <si>
    <t>6219</t>
  </si>
  <si>
    <t>Storm Lake</t>
  </si>
  <si>
    <t>6246</t>
  </si>
  <si>
    <t>Stratford</t>
  </si>
  <si>
    <t>6273</t>
  </si>
  <si>
    <t>Sumner-Fredericksburg</t>
  </si>
  <si>
    <t>6408</t>
  </si>
  <si>
    <t>Tipton</t>
  </si>
  <si>
    <t>6453</t>
  </si>
  <si>
    <t>Treynor</t>
  </si>
  <si>
    <t>6460</t>
  </si>
  <si>
    <t>Tri-Center</t>
  </si>
  <si>
    <t>6462</t>
  </si>
  <si>
    <t>Tri-County</t>
  </si>
  <si>
    <t>6471</t>
  </si>
  <si>
    <t>Tripoli</t>
  </si>
  <si>
    <t>6509</t>
  </si>
  <si>
    <t>Turkey Valley</t>
  </si>
  <si>
    <t>6512</t>
  </si>
  <si>
    <t>Twin Cedars</t>
  </si>
  <si>
    <t>6516</t>
  </si>
  <si>
    <t>Twin Rivers</t>
  </si>
  <si>
    <t>6534</t>
  </si>
  <si>
    <t>Underwood</t>
  </si>
  <si>
    <t>6536</t>
  </si>
  <si>
    <t>Union</t>
  </si>
  <si>
    <t>6561</t>
  </si>
  <si>
    <t>United</t>
  </si>
  <si>
    <t>6579</t>
  </si>
  <si>
    <t>Urbandale</t>
  </si>
  <si>
    <t>6592</t>
  </si>
  <si>
    <t>Van Buren County</t>
  </si>
  <si>
    <t>6615</t>
  </si>
  <si>
    <t>Van Meter</t>
  </si>
  <si>
    <t>6651</t>
  </si>
  <si>
    <t>Villisca</t>
  </si>
  <si>
    <t>6660</t>
  </si>
  <si>
    <t>Vinton-Shellsburg</t>
  </si>
  <si>
    <t>6700</t>
  </si>
  <si>
    <t>Waco</t>
  </si>
  <si>
    <t>6759</t>
  </si>
  <si>
    <t>Wapello</t>
  </si>
  <si>
    <t>6762</t>
  </si>
  <si>
    <t>Wapsie Valley</t>
  </si>
  <si>
    <t>6768</t>
  </si>
  <si>
    <t>Washington</t>
  </si>
  <si>
    <t>6795</t>
  </si>
  <si>
    <t>Waterloo</t>
  </si>
  <si>
    <t>6822</t>
  </si>
  <si>
    <t>Waukee</t>
  </si>
  <si>
    <t>6840</t>
  </si>
  <si>
    <t>Waverly-Shell Rock</t>
  </si>
  <si>
    <t>6854</t>
  </si>
  <si>
    <t>Wayne</t>
  </si>
  <si>
    <t>6867</t>
  </si>
  <si>
    <t>Webster City</t>
  </si>
  <si>
    <t>6921</t>
  </si>
  <si>
    <t>West Bend-Mallard</t>
  </si>
  <si>
    <t>6930</t>
  </si>
  <si>
    <t>West Branch</t>
  </si>
  <si>
    <t>6937</t>
  </si>
  <si>
    <t>West Burlington</t>
  </si>
  <si>
    <t>6943</t>
  </si>
  <si>
    <t>West Central</t>
  </si>
  <si>
    <t>6264</t>
  </si>
  <si>
    <t>West Central Valley</t>
  </si>
  <si>
    <t>6950</t>
  </si>
  <si>
    <t>West Delaware Co</t>
  </si>
  <si>
    <t>6957</t>
  </si>
  <si>
    <t>West Des Moines</t>
  </si>
  <si>
    <t>5922</t>
  </si>
  <si>
    <t>West Fork</t>
  </si>
  <si>
    <t>0819</t>
  </si>
  <si>
    <t>West Hancock</t>
  </si>
  <si>
    <t>6969</t>
  </si>
  <si>
    <t>West Harrison</t>
  </si>
  <si>
    <t>6975</t>
  </si>
  <si>
    <t>West Liberty</t>
  </si>
  <si>
    <t>6983</t>
  </si>
  <si>
    <t>West Lyon</t>
  </si>
  <si>
    <t>6985</t>
  </si>
  <si>
    <t>West Marshall</t>
  </si>
  <si>
    <t>6987</t>
  </si>
  <si>
    <t>West Monona</t>
  </si>
  <si>
    <t>6990</t>
  </si>
  <si>
    <t>West Sioux</t>
  </si>
  <si>
    <t>6961</t>
  </si>
  <si>
    <t>Western Dubuque Co</t>
  </si>
  <si>
    <t>6992</t>
  </si>
  <si>
    <t>Westwood</t>
  </si>
  <si>
    <t>7002</t>
  </si>
  <si>
    <t>Whiting</t>
  </si>
  <si>
    <t>7029</t>
  </si>
  <si>
    <t>Williamsburg</t>
  </si>
  <si>
    <t>7038</t>
  </si>
  <si>
    <t>Wilton</t>
  </si>
  <si>
    <t>7047</t>
  </si>
  <si>
    <t>Winfield-Mt Union</t>
  </si>
  <si>
    <t>7056</t>
  </si>
  <si>
    <t>Winterset</t>
  </si>
  <si>
    <t>7092</t>
  </si>
  <si>
    <t>Woodbine</t>
  </si>
  <si>
    <t>7098</t>
  </si>
  <si>
    <t>Woodbury Central</t>
  </si>
  <si>
    <t>7110</t>
  </si>
  <si>
    <t>Woodward-Granger</t>
  </si>
  <si>
    <t>Difference</t>
  </si>
  <si>
    <t xml:space="preserve">Estimated </t>
  </si>
  <si>
    <t>Voted Physical Plant and Equipment</t>
  </si>
  <si>
    <t>Regular Physical Plant and Equipment</t>
  </si>
  <si>
    <t>Public Education/Recreation (Playground)</t>
  </si>
  <si>
    <t>Debt Service</t>
  </si>
  <si>
    <t>Current Law</t>
  </si>
  <si>
    <t>Proposed law</t>
  </si>
  <si>
    <t>9999</t>
  </si>
  <si>
    <t>Statewide</t>
  </si>
  <si>
    <t>Revenue</t>
  </si>
  <si>
    <t>Rate</t>
  </si>
  <si>
    <t>Fiscal Year</t>
  </si>
  <si>
    <t>Unadjusted PPEL</t>
  </si>
  <si>
    <t>Max PPEL RATE</t>
  </si>
  <si>
    <t>Maximum Revenue Rate</t>
  </si>
  <si>
    <t>Base Year</t>
  </si>
  <si>
    <t>Adjusted Rate</t>
  </si>
  <si>
    <t>Revenue Difference</t>
  </si>
  <si>
    <t>Rate Difference</t>
  </si>
  <si>
    <t>PPEL Revenue</t>
  </si>
  <si>
    <t>PPEL rate</t>
  </si>
  <si>
    <t>Unadjusted Maximum Revenue</t>
  </si>
  <si>
    <t>Adjusted Maximum Revenue</t>
  </si>
  <si>
    <t>Proposed Taxable Valuation</t>
  </si>
  <si>
    <t>Current Taxable Valuation</t>
  </si>
  <si>
    <t>Taxable Valuations (w TIF)</t>
  </si>
  <si>
    <t>Taxable Valuations (w/o TIF)</t>
  </si>
  <si>
    <t>Proposed Law</t>
  </si>
  <si>
    <t>Max VPPEL RATE</t>
  </si>
  <si>
    <t>Unadjusted VPPEL</t>
  </si>
  <si>
    <t>VPPEL rate</t>
  </si>
  <si>
    <t>Voted PPEL Rate</t>
  </si>
  <si>
    <t>Dist</t>
  </si>
  <si>
    <t>3897</t>
  </si>
  <si>
    <t>6417</t>
  </si>
  <si>
    <t>1854</t>
  </si>
  <si>
    <t>0216</t>
  </si>
  <si>
    <t>3582</t>
  </si>
  <si>
    <t>5319</t>
  </si>
  <si>
    <t>4824</t>
  </si>
  <si>
    <t>6048</t>
  </si>
  <si>
    <t>5157</t>
  </si>
  <si>
    <t>5323</t>
  </si>
  <si>
    <t>1935</t>
  </si>
  <si>
    <t>4775</t>
  </si>
  <si>
    <t>DE</t>
  </si>
  <si>
    <t>Max Debt RATE</t>
  </si>
  <si>
    <t>Unadjusted Debt</t>
  </si>
  <si>
    <t>Debt rate</t>
  </si>
  <si>
    <t>Debt Service Rate</t>
  </si>
  <si>
    <t>Cumlitive Change
 2026-2031</t>
  </si>
  <si>
    <t>Cumlitive Total
 2026-2031</t>
  </si>
  <si>
    <t>Iowa Association of School Boards Estimated Property Tax Law Changes 
for Select Non-General Fund Levies</t>
  </si>
  <si>
    <t>Playground Rate</t>
  </si>
  <si>
    <t>FY 2026 Rates based on District FY 2025 Levy Rates.</t>
  </si>
  <si>
    <t>FY 2026 taxable valuations are estimated at 3.3% increase from FY 2025 for each district. Actual valuations are not available to IASB at this time.</t>
  </si>
  <si>
    <t>FY 2027+ taxable valuation estimates provided by the DOM.</t>
  </si>
  <si>
    <t>Data and assumptions based on HSB 313/SSB 1208 as introduced and do not reflect any ammended changes to the intoduced bill.</t>
  </si>
  <si>
    <t>Revenue growth rates under the proposed law are based on a 2.0% growth rate</t>
  </si>
  <si>
    <t>Proposed Uniform Levy Rate</t>
  </si>
  <si>
    <t>Proposed Uniform Levy Revenue</t>
  </si>
  <si>
    <t>Current Uniform Levy Rate</t>
  </si>
  <si>
    <t>Current Uniform Levy Revenue</t>
  </si>
  <si>
    <t>Uniform Levy</t>
  </si>
  <si>
    <t>Select a District Here</t>
  </si>
  <si>
    <t>Select Revenue or Rate Here</t>
  </si>
  <si>
    <t>Tax Rates are rounded to the nearest cent and may total incorrectly.</t>
  </si>
  <si>
    <t xml:space="preserve">Over five years, the proposed comprehensive property tax reform bill will reduce the uniform levy rate from $5.40 to $2.97 while increasing the foundation level to 100%. As a result, the state will assume full responsibility for funding the additional levy rate for the state cost per pupil, state district cost for special education, and most AEA-related costs for special education, which are covered by property taxes. Other components of the additional levy, such as dropout prevention and the budget guarantee, will continue to be funded through property taxes generated by the additional levy. This tool enables users to understand how the proposed legislation may affect their district for the uniform levy. You can review the estimated revenue and rate changes by selecting the district of your choice and either revenue or rate in the orange dropdowns below. </t>
  </si>
  <si>
    <t>Under the proposed comprehensive property tax reform bill, Iowa’s property tax system would transition from a rate-restricted system to one capped by revenue growth.  Most property tax levies with a statutory rate limit would be restricted to an annual increase in revenue of no more than 2% over the prior year. For school districts, the full value of new construction is not included in these revenue calculations. This tool enables users to understand how the proposed legislation may affect their district. You can review the estimated revenue and rate changes by selecting the district of your choice and either revenue or rate in the orange dropdowns below.</t>
  </si>
  <si>
    <t>Iowa Association of School Boards Estimated Property Tax Law Changes 
for Select General Fund Levies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</si>
</sst>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quot;$&quot;* #,##0_);_(&quot;$&quot;* \(#,##0\);_(&quot;$&quot;* &quot;-&quot;??_);_(@_)"/>
    <numFmt numFmtId="165" formatCode="0.0000"/>
    <numFmt numFmtId="166" formatCode="&quot;$&quot;#,##0.0000"/>
    <numFmt numFmtId="167" formatCode="&quot;$&quot;#,##0"/>
  </numFmts>
  <fonts count="10" x14ac:knownFonts="1">
    <font>
      <sz val="11"/>
      <color theme="1"/>
      <name val="Aptos Narrow"/>
      <family val="2"/>
      <scheme val="minor"/>
    </font>
    <font>
      <sz val="11"/>
      <color theme="1"/>
      <name val="Aptos Narrow"/>
      <family val="2"/>
      <scheme val="minor"/>
    </font>
    <font>
      <sz val="9"/>
      <name val="Courier New"/>
      <family val="3"/>
    </font>
    <font>
      <sz val="8"/>
      <name val="Aptos Narrow"/>
      <family val="2"/>
      <scheme val="minor"/>
    </font>
    <font>
      <b/>
      <sz val="11"/>
      <color theme="0"/>
      <name val="Aptos Narrow"/>
      <family val="2"/>
      <scheme val="minor"/>
    </font>
    <font>
      <b/>
      <sz val="11"/>
      <color theme="1"/>
      <name val="Aptos Narrow"/>
      <family val="2"/>
      <scheme val="minor"/>
    </font>
    <font>
      <b/>
      <sz val="14"/>
      <color theme="1"/>
      <name val="Aptos Narrow"/>
      <family val="2"/>
      <scheme val="minor"/>
    </font>
    <font>
      <b/>
      <sz val="18"/>
      <color theme="1"/>
      <name val="Aptos Narrow"/>
      <family val="2"/>
      <scheme val="minor"/>
    </font>
    <font>
      <sz val="11"/>
      <color theme="0" tint="-0.499984740745262"/>
      <name val="Aptos Narrow"/>
      <family val="2"/>
      <scheme val="minor"/>
    </font>
    <font>
      <sz val="14"/>
      <color theme="1"/>
      <name val="Aptos Narrow"/>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s>
  <borders count="9">
    <border>
      <left/>
      <right/>
      <top/>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top style="thin">
        <color theme="4" tint="0.39997558519241921"/>
      </top>
      <bottom style="thin">
        <color theme="4" tint="0.39997558519241921"/>
      </bottom>
      <diagonal/>
    </border>
    <border>
      <left/>
      <right/>
      <top/>
      <bottom style="medium">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s>
  <cellStyleXfs count="2">
    <xf numFmtId="0" fontId="0" fillId="0" borderId="0"/>
    <xf numFmtId="44" fontId="1" fillId="0" borderId="0" applyFont="0" applyFill="0" applyBorder="0" applyAlignment="0" applyProtection="0"/>
  </cellStyleXfs>
  <cellXfs count="59">
    <xf numFmtId="0" fontId="0" fillId="0" borderId="0" xfId="0"/>
    <xf numFmtId="0" fontId="2" fillId="0" borderId="0" xfId="0" applyFont="1" applyAlignment="1">
      <alignment wrapText="1"/>
    </xf>
    <xf numFmtId="3" fontId="2" fillId="0" borderId="0" xfId="0" applyNumberFormat="1" applyFont="1"/>
    <xf numFmtId="0" fontId="2" fillId="0" borderId="0" xfId="0" applyFont="1" applyAlignment="1">
      <alignment horizontal="right" wrapText="1"/>
    </xf>
    <xf numFmtId="0" fontId="0" fillId="0" borderId="0" xfId="0" applyAlignment="1">
      <alignment horizontal="right"/>
    </xf>
    <xf numFmtId="164" fontId="0" fillId="0" borderId="0" xfId="1" applyNumberFormat="1" applyFont="1" applyAlignment="1">
      <alignment horizontal="right"/>
    </xf>
    <xf numFmtId="0" fontId="0" fillId="2" borderId="0" xfId="0" applyFill="1"/>
    <xf numFmtId="0" fontId="0" fillId="2" borderId="0" xfId="0" applyFill="1" applyProtection="1">
      <protection hidden="1"/>
    </xf>
    <xf numFmtId="0" fontId="2" fillId="0" borderId="0" xfId="0" quotePrefix="1" applyFont="1" applyAlignment="1">
      <alignment wrapText="1"/>
    </xf>
    <xf numFmtId="44" fontId="0" fillId="0" borderId="0" xfId="0" applyNumberFormat="1"/>
    <xf numFmtId="0" fontId="0" fillId="0" borderId="0" xfId="0" quotePrefix="1"/>
    <xf numFmtId="2" fontId="0" fillId="0" borderId="0" xfId="0" applyNumberFormat="1"/>
    <xf numFmtId="164" fontId="0" fillId="0" borderId="0" xfId="1" applyNumberFormat="1" applyFont="1"/>
    <xf numFmtId="0" fontId="0" fillId="0" borderId="0" xfId="0" applyAlignment="1">
      <alignment horizontal="left"/>
    </xf>
    <xf numFmtId="0" fontId="2" fillId="0" borderId="0" xfId="0" applyFont="1" applyAlignment="1">
      <alignment horizontal="left" wrapText="1"/>
    </xf>
    <xf numFmtId="165" fontId="0" fillId="0" borderId="0" xfId="0" applyNumberFormat="1" applyAlignment="1">
      <alignment horizontal="right"/>
    </xf>
    <xf numFmtId="166" fontId="2" fillId="0" borderId="0" xfId="1" applyNumberFormat="1" applyFont="1" applyAlignment="1">
      <alignment wrapText="1"/>
    </xf>
    <xf numFmtId="166" fontId="0" fillId="0" borderId="0" xfId="1" applyNumberFormat="1" applyFont="1"/>
    <xf numFmtId="167" fontId="2" fillId="0" borderId="0" xfId="1" applyNumberFormat="1" applyFont="1" applyAlignment="1">
      <alignment wrapText="1"/>
    </xf>
    <xf numFmtId="167" fontId="0" fillId="0" borderId="0" xfId="1" applyNumberFormat="1" applyFont="1"/>
    <xf numFmtId="3" fontId="2" fillId="5" borderId="0" xfId="0" applyNumberFormat="1" applyFont="1" applyFill="1"/>
    <xf numFmtId="44" fontId="0" fillId="2" borderId="0" xfId="0" applyNumberFormat="1" applyFill="1"/>
    <xf numFmtId="164" fontId="0" fillId="0" borderId="0" xfId="1" applyNumberFormat="1" applyFont="1" applyAlignment="1">
      <alignment horizontal="left"/>
    </xf>
    <xf numFmtId="164" fontId="0" fillId="2" borderId="0" xfId="1" applyNumberFormat="1" applyFont="1" applyFill="1" applyProtection="1">
      <protection hidden="1"/>
    </xf>
    <xf numFmtId="164" fontId="2" fillId="0" borderId="0" xfId="1" applyNumberFormat="1" applyFont="1" applyAlignment="1">
      <alignment horizontal="right" wrapText="1"/>
    </xf>
    <xf numFmtId="3" fontId="0" fillId="0" borderId="0" xfId="0" applyNumberFormat="1"/>
    <xf numFmtId="1" fontId="0" fillId="0" borderId="0" xfId="0" applyNumberFormat="1" applyAlignment="1">
      <alignment horizontal="right"/>
    </xf>
    <xf numFmtId="44" fontId="0" fillId="2" borderId="0" xfId="1" applyFont="1" applyFill="1"/>
    <xf numFmtId="0" fontId="0" fillId="2" borderId="1" xfId="0" applyFill="1" applyBorder="1"/>
    <xf numFmtId="164" fontId="0" fillId="2" borderId="1" xfId="1" applyNumberFormat="1" applyFont="1" applyFill="1" applyBorder="1"/>
    <xf numFmtId="164" fontId="0" fillId="2" borderId="1" xfId="0" applyNumberFormat="1" applyFill="1" applyBorder="1"/>
    <xf numFmtId="0" fontId="0" fillId="3" borderId="2" xfId="0" applyFill="1" applyBorder="1"/>
    <xf numFmtId="0" fontId="4" fillId="6" borderId="6" xfId="0" applyFont="1" applyFill="1" applyBorder="1"/>
    <xf numFmtId="0" fontId="0" fillId="7" borderId="6" xfId="0" applyFill="1" applyBorder="1"/>
    <xf numFmtId="0" fontId="0" fillId="0" borderId="6" xfId="0" applyBorder="1"/>
    <xf numFmtId="49" fontId="4" fillId="6" borderId="6" xfId="0" applyNumberFormat="1" applyFont="1" applyFill="1" applyBorder="1"/>
    <xf numFmtId="49" fontId="0" fillId="7" borderId="6" xfId="0" applyNumberFormat="1" applyFill="1" applyBorder="1"/>
    <xf numFmtId="49" fontId="0" fillId="0" borderId="6" xfId="0" applyNumberFormat="1" applyBorder="1"/>
    <xf numFmtId="164" fontId="0" fillId="2" borderId="0" xfId="1" applyNumberFormat="1" applyFont="1" applyFill="1"/>
    <xf numFmtId="0" fontId="5" fillId="2" borderId="0" xfId="0" applyFont="1" applyFill="1"/>
    <xf numFmtId="0" fontId="8" fillId="2" borderId="0" xfId="0" applyFont="1" applyFill="1"/>
    <xf numFmtId="0" fontId="0" fillId="8" borderId="0" xfId="0" applyFill="1" applyAlignment="1">
      <alignment horizontal="right" wrapText="1"/>
    </xf>
    <xf numFmtId="164" fontId="0" fillId="2" borderId="0" xfId="0" applyNumberFormat="1" applyFill="1"/>
    <xf numFmtId="0" fontId="5" fillId="4" borderId="8" xfId="0" applyFont="1" applyFill="1" applyBorder="1"/>
    <xf numFmtId="0" fontId="7" fillId="2" borderId="0" xfId="0" applyFont="1" applyFill="1" applyAlignment="1">
      <alignment horizontal="left" wrapText="1"/>
    </xf>
    <xf numFmtId="0" fontId="6" fillId="2" borderId="0" xfId="0" applyFont="1" applyFill="1" applyAlignment="1">
      <alignment horizontal="left" wrapText="1"/>
    </xf>
    <xf numFmtId="0" fontId="5" fillId="4" borderId="3" xfId="0" applyFont="1" applyFill="1" applyBorder="1" applyAlignment="1">
      <alignment horizontal="center"/>
    </xf>
    <xf numFmtId="0" fontId="5" fillId="4" borderId="4" xfId="0" applyFont="1" applyFill="1" applyBorder="1" applyAlignment="1">
      <alignment horizontal="center"/>
    </xf>
    <xf numFmtId="0" fontId="0" fillId="2" borderId="0" xfId="0" applyFill="1" applyAlignment="1">
      <alignment horizontal="center"/>
    </xf>
    <xf numFmtId="0" fontId="5" fillId="4" borderId="5" xfId="0" applyFont="1" applyFill="1" applyBorder="1" applyAlignment="1">
      <alignment horizontal="center"/>
    </xf>
    <xf numFmtId="0" fontId="0" fillId="2" borderId="7" xfId="0" applyFill="1" applyBorder="1" applyAlignment="1">
      <alignment horizontal="center"/>
    </xf>
    <xf numFmtId="0" fontId="7" fillId="2" borderId="0" xfId="0" applyFont="1" applyFill="1" applyAlignment="1">
      <alignment horizontal="left" wrapText="1"/>
    </xf>
    <xf numFmtId="0" fontId="6" fillId="2" borderId="0" xfId="0" applyFont="1" applyFill="1" applyAlignment="1">
      <alignment horizontal="left" wrapText="1"/>
    </xf>
    <xf numFmtId="0" fontId="9" fillId="2" borderId="0" xfId="0" applyFont="1" applyFill="1" applyProtection="1">
      <protection hidden="1"/>
    </xf>
    <xf numFmtId="0" fontId="9" fillId="2" borderId="0" xfId="0" applyFont="1" applyFill="1"/>
    <xf numFmtId="0" fontId="0" fillId="2" borderId="7" xfId="0" applyFill="1" applyBorder="1" applyAlignment="1">
      <alignment horizontal="center" vertical="center"/>
    </xf>
    <xf numFmtId="0" fontId="0" fillId="2" borderId="0" xfId="0" applyFill="1" applyAlignment="1">
      <alignment vertical="center"/>
    </xf>
    <xf numFmtId="0" fontId="0" fillId="9" borderId="0" xfId="0" applyFill="1" applyAlignment="1">
      <alignment horizontal="left" vertical="top" wrapText="1"/>
    </xf>
    <xf numFmtId="0" fontId="0" fillId="9" borderId="0" xfId="0" applyFont="1" applyFill="1" applyAlignment="1">
      <alignment horizontal="left" vertical="top" wrapText="1"/>
    </xf>
  </cellXfs>
  <cellStyles count="2">
    <cellStyle name="Currency" xfId="1" builtinId="4"/>
    <cellStyle name="Normal" xfId="0" builtinId="0"/>
  </cellStyles>
  <dxfs count="63">
    <dxf>
      <numFmt numFmtId="34" formatCode="_(&quot;$&quot;* #,##0.00_);_(&quot;$&quot;* \(#,##0.00\);_(&quot;$&quot;* &quot;-&quot;??_);_(@_)"/>
    </dxf>
    <dxf>
      <numFmt numFmtId="0" formatCode="General"/>
    </dxf>
    <dxf>
      <font>
        <b val="0"/>
        <i val="0"/>
        <strike val="0"/>
        <condense val="0"/>
        <extend val="0"/>
        <outline val="0"/>
        <shadow val="0"/>
        <u val="none"/>
        <vertAlign val="baseline"/>
        <sz val="9"/>
        <color auto="1"/>
        <name val="Courier New"/>
        <family val="3"/>
        <scheme val="none"/>
      </font>
      <numFmt numFmtId="3" formatCode="#,##0"/>
    </dxf>
    <dxf>
      <font>
        <b val="0"/>
        <i val="0"/>
        <strike val="0"/>
        <condense val="0"/>
        <extend val="0"/>
        <outline val="0"/>
        <shadow val="0"/>
        <u val="none"/>
        <vertAlign val="baseline"/>
        <sz val="11"/>
        <color theme="1"/>
        <name val="Aptos Narrow"/>
        <family val="2"/>
        <scheme val="minor"/>
      </font>
      <numFmt numFmtId="166" formatCode="&quot;$&quot;#,##0.0000"/>
    </dxf>
    <dxf>
      <font>
        <b val="0"/>
        <i val="0"/>
        <strike val="0"/>
        <condense val="0"/>
        <extend val="0"/>
        <outline val="0"/>
        <shadow val="0"/>
        <u val="none"/>
        <vertAlign val="baseline"/>
        <sz val="11"/>
        <color theme="1"/>
        <name val="Aptos Narrow"/>
        <family val="2"/>
        <scheme val="minor"/>
      </font>
      <numFmt numFmtId="167" formatCode="&quot;$&quot;#,##0"/>
    </dxf>
    <dxf>
      <numFmt numFmtId="1" formatCode="0"/>
      <alignment horizontal="right" vertical="bottom" textRotation="0" wrapText="0" indent="0" justifyLastLine="0" shrinkToFit="0" readingOrder="0"/>
    </dxf>
    <dxf>
      <numFmt numFmtId="165" formatCode="0.0000"/>
      <alignment horizontal="righ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numFmt numFmtId="2" formatCode="0.00"/>
    </dxf>
    <dxf>
      <numFmt numFmtId="34" formatCode="_(&quot;$&quot;* #,##0.00_);_(&quot;$&quot;* \(#,##0.00\);_(&quot;$&quot;* &quot;-&quot;??_);_(@_)"/>
    </dxf>
    <dxf>
      <numFmt numFmtId="0" formatCode="General"/>
      <alignment horizontal="left" vertical="bottom" textRotation="0" wrapText="0" indent="0" justifyLastLine="0" shrinkToFit="0" readingOrder="0"/>
    </dxf>
    <dxf>
      <numFmt numFmtId="164" formatCode="_(&quot;$&quot;* #,##0_);_(&quot;$&quot;* \(#,##0\);_(&quot;$&quot;* &quot;-&quot;??_);_(@_)"/>
    </dxf>
    <dxf>
      <alignment horizontal="left" vertical="bottom" textRotation="0" wrapText="0" indent="0" justifyLastLine="0" shrinkToFit="0" readingOrder="0"/>
    </dxf>
    <dxf>
      <alignment horizontal="left" vertical="bottom" textRotation="0" wrapText="0" indent="0" justifyLastLine="0" shrinkToFit="0" readingOrder="0"/>
    </dxf>
    <dxf>
      <numFmt numFmtId="34" formatCode="_(&quot;$&quot;* #,##0.00_);_(&quot;$&quot;* \(#,##0.00\);_(&quot;$&quot;* &quot;-&quot;??_);_(@_)"/>
    </dxf>
    <dxf>
      <numFmt numFmtId="0" formatCode="General"/>
    </dxf>
    <dxf>
      <font>
        <b val="0"/>
        <i val="0"/>
        <strike val="0"/>
        <condense val="0"/>
        <extend val="0"/>
        <outline val="0"/>
        <shadow val="0"/>
        <u val="none"/>
        <vertAlign val="baseline"/>
        <sz val="9"/>
        <color auto="1"/>
        <name val="Courier New"/>
        <family val="3"/>
        <scheme val="none"/>
      </font>
      <numFmt numFmtId="3" formatCode="#,##0"/>
    </dxf>
    <dxf>
      <numFmt numFmtId="34" formatCode="_(&quot;$&quot;* #,##0.00_);_(&quot;$&quot;* \(#,##0.00\);_(&quot;$&quot;* &quot;-&quot;??_);_(@_)"/>
    </dxf>
    <dxf>
      <numFmt numFmtId="0" formatCode="General"/>
      <alignment horizontal="left" vertical="bottom" textRotation="0" wrapText="0" indent="0" justifyLastLine="0" shrinkToFit="0" readingOrder="0"/>
    </dxf>
    <dxf>
      <numFmt numFmtId="164" formatCode="_(&quot;$&quot;* #,##0_);_(&quot;$&quot;* \(#,##0\);_(&quot;$&quot;* &quot;-&quot;??_);_(@_)"/>
    </dxf>
    <dxf>
      <alignment horizontal="left" vertical="bottom" textRotation="0" wrapText="0" indent="0" justifyLastLine="0" shrinkToFit="0" readingOrder="0"/>
    </dxf>
    <dxf>
      <alignment horizontal="left" vertical="bottom" textRotation="0" wrapText="0" indent="0" justifyLastLine="0" shrinkToFit="0" readingOrder="0"/>
    </dxf>
    <dxf>
      <numFmt numFmtId="34" formatCode="_(&quot;$&quot;* #,##0.00_);_(&quot;$&quot;* \(#,##0.00\);_(&quot;$&quot;* &quot;-&quot;??_);_(@_)"/>
    </dxf>
    <dxf>
      <numFmt numFmtId="0" formatCode="General"/>
    </dxf>
    <dxf>
      <font>
        <b val="0"/>
        <i val="0"/>
        <strike val="0"/>
        <condense val="0"/>
        <extend val="0"/>
        <outline val="0"/>
        <shadow val="0"/>
        <u val="none"/>
        <vertAlign val="baseline"/>
        <sz val="9"/>
        <color auto="1"/>
        <name val="Courier New"/>
        <family val="3"/>
        <scheme val="none"/>
      </font>
      <numFmt numFmtId="3" formatCode="#,##0"/>
    </dxf>
    <dxf>
      <font>
        <b val="0"/>
        <i val="0"/>
        <strike val="0"/>
        <condense val="0"/>
        <extend val="0"/>
        <outline val="0"/>
        <shadow val="0"/>
        <u val="none"/>
        <vertAlign val="baseline"/>
        <sz val="11"/>
        <color theme="1"/>
        <name val="Aptos Narrow"/>
        <family val="2"/>
        <scheme val="minor"/>
      </font>
      <numFmt numFmtId="166" formatCode="&quot;$&quot;#,##0.0000"/>
    </dxf>
    <dxf>
      <font>
        <b val="0"/>
        <i val="0"/>
        <strike val="0"/>
        <condense val="0"/>
        <extend val="0"/>
        <outline val="0"/>
        <shadow val="0"/>
        <u val="none"/>
        <vertAlign val="baseline"/>
        <sz val="11"/>
        <color theme="1"/>
        <name val="Aptos Narrow"/>
        <family val="2"/>
        <scheme val="minor"/>
      </font>
      <numFmt numFmtId="167" formatCode="&quot;$&quot;#,##0"/>
    </dxf>
    <dxf>
      <numFmt numFmtId="1" formatCode="0"/>
      <alignment horizontal="right" vertical="bottom" textRotation="0" wrapText="0" indent="0" justifyLastLine="0" shrinkToFit="0" readingOrder="0"/>
    </dxf>
    <dxf>
      <numFmt numFmtId="165" formatCode="0.0000"/>
      <alignment horizontal="righ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numFmt numFmtId="2" formatCode="0.00"/>
    </dxf>
    <dxf>
      <numFmt numFmtId="34" formatCode="_(&quot;$&quot;* #,##0.00_);_(&quot;$&quot;* \(#,##0.00\);_(&quot;$&quot;* &quot;-&quot;??_);_(@_)"/>
    </dxf>
    <dxf>
      <numFmt numFmtId="0" formatCode="General"/>
      <alignment horizontal="left" vertical="bottom" textRotation="0" wrapText="0" indent="0" justifyLastLine="0" shrinkToFit="0" readingOrder="0"/>
    </dxf>
    <dxf>
      <numFmt numFmtId="3" formatCode="#,##0"/>
    </dxf>
    <dxf>
      <alignment horizontal="left" vertical="bottom" textRotation="0" wrapText="0" indent="0" justifyLastLine="0" shrinkToFit="0" readingOrder="0"/>
    </dxf>
    <dxf>
      <alignment horizontal="left" vertical="bottom" textRotation="0" wrapText="0" indent="0" justifyLastLine="0" shrinkToFit="0" readingOrder="0"/>
    </dxf>
    <dxf>
      <numFmt numFmtId="34" formatCode="_(&quot;$&quot;* #,##0.00_);_(&quot;$&quot;* \(#,##0.00\);_(&quot;$&quot;* &quot;-&quot;??_);_(@_)"/>
    </dxf>
    <dxf>
      <numFmt numFmtId="0" formatCode="General"/>
    </dxf>
    <dxf>
      <font>
        <b val="0"/>
        <i val="0"/>
        <strike val="0"/>
        <condense val="0"/>
        <extend val="0"/>
        <outline val="0"/>
        <shadow val="0"/>
        <u val="none"/>
        <vertAlign val="baseline"/>
        <sz val="9"/>
        <color auto="1"/>
        <name val="Courier New"/>
        <family val="3"/>
        <scheme val="none"/>
      </font>
      <numFmt numFmtId="3" formatCode="#,##0"/>
    </dxf>
    <dxf>
      <font>
        <b val="0"/>
        <i val="0"/>
        <strike val="0"/>
        <condense val="0"/>
        <extend val="0"/>
        <outline val="0"/>
        <shadow val="0"/>
        <u val="none"/>
        <vertAlign val="baseline"/>
        <sz val="11"/>
        <color theme="1"/>
        <name val="Aptos Narrow"/>
        <family val="2"/>
        <scheme val="minor"/>
      </font>
      <numFmt numFmtId="166" formatCode="&quot;$&quot;#,##0.0000"/>
    </dxf>
    <dxf>
      <font>
        <b val="0"/>
        <i val="0"/>
        <strike val="0"/>
        <condense val="0"/>
        <extend val="0"/>
        <outline val="0"/>
        <shadow val="0"/>
        <u val="none"/>
        <vertAlign val="baseline"/>
        <sz val="11"/>
        <color theme="1"/>
        <name val="Aptos Narrow"/>
        <family val="2"/>
        <scheme val="minor"/>
      </font>
      <numFmt numFmtId="167" formatCode="&quot;$&quot;#,##0"/>
    </dxf>
    <dxf>
      <numFmt numFmtId="1" formatCode="0"/>
      <alignment horizontal="right" vertical="bottom" textRotation="0" wrapText="0" indent="0" justifyLastLine="0" shrinkToFit="0" readingOrder="0"/>
    </dxf>
    <dxf>
      <numFmt numFmtId="165" formatCode="0.0000"/>
      <alignment horizontal="righ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numFmt numFmtId="2" formatCode="0.00"/>
    </dxf>
    <dxf>
      <numFmt numFmtId="34" formatCode="_(&quot;$&quot;* #,##0.00_);_(&quot;$&quot;* \(#,##0.00\);_(&quot;$&quot;* &quot;-&quot;??_);_(@_)"/>
    </dxf>
    <dxf>
      <numFmt numFmtId="0" formatCode="General"/>
      <alignment horizontal="left" vertical="bottom" textRotation="0" wrapText="0" indent="0" justifyLastLine="0" shrinkToFit="0" readingOrder="0"/>
    </dxf>
    <dxf>
      <numFmt numFmtId="3" formatCode="#,##0"/>
    </dxf>
    <dxf>
      <alignment horizontal="left" vertical="bottom" textRotation="0" wrapText="0" indent="0" justifyLastLine="0" shrinkToFit="0" readingOrder="0"/>
    </dxf>
    <dxf>
      <alignment horizontal="left" vertical="bottom" textRotation="0" wrapText="0" indent="0" justifyLastLine="0" shrinkToFit="0" readingOrder="0"/>
    </dxf>
    <dxf>
      <numFmt numFmtId="34" formatCode="_(&quot;$&quot;* #,##0.00_);_(&quot;$&quot;* \(#,##0.00\);_(&quot;$&quot;* &quot;-&quot;??_);_(@_)"/>
    </dxf>
    <dxf>
      <font>
        <b val="0"/>
        <i val="0"/>
        <strike val="0"/>
        <condense val="0"/>
        <extend val="0"/>
        <outline val="0"/>
        <shadow val="0"/>
        <u val="none"/>
        <vertAlign val="baseline"/>
        <sz val="9"/>
        <color auto="1"/>
        <name val="Courier New"/>
        <family val="3"/>
        <scheme val="none"/>
      </font>
      <numFmt numFmtId="3" formatCode="#,##0"/>
    </dxf>
    <dxf>
      <font>
        <b val="0"/>
        <i val="0"/>
        <strike val="0"/>
        <condense val="0"/>
        <extend val="0"/>
        <outline val="0"/>
        <shadow val="0"/>
        <u val="none"/>
        <vertAlign val="baseline"/>
        <sz val="11"/>
        <color theme="1"/>
        <name val="Aptos Narrow"/>
        <family val="2"/>
        <scheme val="minor"/>
      </font>
      <numFmt numFmtId="166" formatCode="&quot;$&quot;#,##0.0000"/>
    </dxf>
    <dxf>
      <font>
        <b val="0"/>
        <i val="0"/>
        <strike val="0"/>
        <condense val="0"/>
        <extend val="0"/>
        <outline val="0"/>
        <shadow val="0"/>
        <u val="none"/>
        <vertAlign val="baseline"/>
        <sz val="11"/>
        <color theme="1"/>
        <name val="Aptos Narrow"/>
        <family val="2"/>
        <scheme val="minor"/>
      </font>
      <numFmt numFmtId="167" formatCode="&quot;$&quot;#,##0"/>
    </dxf>
    <dxf>
      <numFmt numFmtId="1" formatCode="0"/>
      <alignment horizontal="right" vertical="bottom" textRotation="0" wrapText="0" indent="0" justifyLastLine="0" shrinkToFit="0" readingOrder="0"/>
    </dxf>
    <dxf>
      <numFmt numFmtId="165" formatCode="0.0000"/>
      <alignment horizontal="righ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numFmt numFmtId="2" formatCode="0.00"/>
    </dxf>
    <dxf>
      <numFmt numFmtId="34" formatCode="_(&quot;$&quot;* #,##0.00_);_(&quot;$&quot;* \(#,##0.00\);_(&quot;$&quot;* &quot;-&quot;??_);_(@_)"/>
    </dxf>
    <dxf>
      <alignment horizontal="left" vertical="bottom" textRotation="0" wrapText="0" indent="0" justifyLastLine="0" shrinkToFit="0" readingOrder="0"/>
    </dxf>
    <dxf>
      <numFmt numFmtId="3" formatCode="#,##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32F830-C5F1-459C-A80E-19F47B5AFCEC}" name="PPEL" displayName="PPEL" ref="A3:P1959" totalsRowShown="0">
  <autoFilter ref="A3:P1959" xr:uid="{BA32F830-C5F1-459C-A80E-19F47B5AFCEC}">
    <filterColumn colId="0">
      <filters>
        <filter val="2028"/>
      </filters>
    </filterColumn>
  </autoFilter>
  <tableColumns count="16">
    <tableColumn id="1" xr3:uid="{B905A99A-B3D7-47B3-9F47-CE8486A0457E}" name="Fiscal Year" dataDxfId="62"/>
    <tableColumn id="2" xr3:uid="{C87333C2-3A60-428E-96E9-B44610DB3793}" name="Base Year" dataDxfId="61">
      <calculatedColumnFormula>A4-1</calculatedColumnFormula>
    </tableColumn>
    <tableColumn id="3" xr3:uid="{DA390ABF-C042-4B00-BFB9-90D8E9672839}" name="DistrictNumber"/>
    <tableColumn id="4" xr3:uid="{0BD1DB4F-EE32-436C-823D-093BC2CB6697}" name="Label"/>
    <tableColumn id="5" xr3:uid="{A0B53A9B-291D-4C7D-9659-B2276E58D834}" name="Proposed Taxable Valuation" dataDxfId="60"/>
    <tableColumn id="6" xr3:uid="{2DD66AC5-0E31-4308-B865-EE87FC7EF17F}" name="Max PPEL RATE" dataDxfId="59"/>
    <tableColumn id="7" xr3:uid="{323A4352-6124-48EF-9F59-147B0881C669}" name="Unadjusted PPEL" dataDxfId="58">
      <calculatedColumnFormula>E4/1000*F4</calculatedColumnFormula>
    </tableColumn>
    <tableColumn id="8" xr3:uid="{886338B5-BA5C-49FA-8A61-64ED3E8949D7}" name="Maximum Revenue Rate" dataDxfId="57"/>
    <tableColumn id="9" xr3:uid="{B7A59CA2-E016-46E8-A063-774B5D210DB8}" name="Unadjusted Maximum Revenue" dataDxfId="56" dataCellStyle="Currency">
      <calculatedColumnFormula array="1">INDEX($A$3:$I$655,MATCH($B4&amp;$C4,$A$3:$A$655&amp;$C$3:$C$655,0),9)*$H4</calculatedColumnFormula>
    </tableColumn>
    <tableColumn id="10" xr3:uid="{3ADF4ACC-3329-49D0-BCB9-B993B9AA75F2}" name="Adjusted Rate" dataDxfId="55">
      <calculatedColumnFormula>IF(I4/(E4/1000)&gt;0.33,0.33,I4/(E4/1000))</calculatedColumnFormula>
    </tableColumn>
    <tableColumn id="16" xr3:uid="{9270D2DF-983D-48AB-8358-A6F64715B559}" name="Adjusted Maximum Revenue" dataDxfId="54">
      <calculatedColumnFormula>ROUND(PPEL[[#This Row],[Proposed Taxable Valuation]]/1000*PPEL[[#This Row],[Adjusted Rate]],0)</calculatedColumnFormula>
    </tableColumn>
    <tableColumn id="11" xr3:uid="{762E0402-75C2-446A-BB46-C9BC94C1E123}" name="Revenue Difference" dataDxfId="53" dataCellStyle="Currency">
      <calculatedColumnFormula>I4-G4</calculatedColumnFormula>
    </tableColumn>
    <tableColumn id="12" xr3:uid="{63F8C97F-0831-4D58-8665-BA3C6B18920D}" name="Rate Difference" dataDxfId="52" dataCellStyle="Currency">
      <calculatedColumnFormula>J4-F4</calculatedColumnFormula>
    </tableColumn>
    <tableColumn id="13" xr3:uid="{332F4445-81E7-46BA-A4D5-855DE3FB422D}" name="Current Taxable Valuation" dataDxfId="51"/>
    <tableColumn id="14" xr3:uid="{DAAF7D38-9826-4643-97B4-468288CF5265}" name="PPEL rate"/>
    <tableColumn id="15" xr3:uid="{D74E16C1-9C79-4B7C-9984-09F33BED9172}" name="PPEL Revenue" dataDxfId="50">
      <calculatedColumnFormula>N4/1000*O4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57EC624-5FBF-4143-B7DB-72B847CA57B8}" name="VPPEL" displayName="VPPEL" ref="A3:P1959" totalsRowShown="0">
  <autoFilter ref="A3:P1959" xr:uid="{BA32F830-C5F1-459C-A80E-19F47B5AFCEC}"/>
  <tableColumns count="16">
    <tableColumn id="1" xr3:uid="{9C48E1FB-E563-4E87-A000-A7371B34EADB}" name="Fiscal Year" dataDxfId="49"/>
    <tableColumn id="2" xr3:uid="{08DE1AF0-096F-4ED7-869B-FC94B743ADAB}" name="Base Year" dataDxfId="48">
      <calculatedColumnFormula>A4-1</calculatedColumnFormula>
    </tableColumn>
    <tableColumn id="3" xr3:uid="{C0E5F338-0F84-4C6B-9081-AFB83265D767}" name="DistrictNumber"/>
    <tableColumn id="4" xr3:uid="{646C1948-1150-4B68-AB30-65CA20AFB8CB}" name="Label"/>
    <tableColumn id="5" xr3:uid="{886CCE38-EF48-4B26-9333-5E757C46F1ED}" name="Proposed Taxable Valuation" dataDxfId="47"/>
    <tableColumn id="6" xr3:uid="{6FD2E74B-E73F-4176-AA3E-D424A51574DF}" name="Max VPPEL RATE" dataDxfId="46">
      <calculatedColumnFormula>INDEX($R$3:$T$335,MATCH(VPPEL[[#This Row],[DistrictNumber]],$R$3:$R$335,0),3)</calculatedColumnFormula>
    </tableColumn>
    <tableColumn id="7" xr3:uid="{1DEBEB63-3354-437A-8200-6ADD7717071D}" name="Unadjusted VPPEL" dataDxfId="45">
      <calculatedColumnFormula>E4/1000*F4</calculatedColumnFormula>
    </tableColumn>
    <tableColumn id="8" xr3:uid="{4873CCA8-BB4C-4E11-8939-DC437A1F3CC3}" name="Maximum Revenue Rate" dataDxfId="44"/>
    <tableColumn id="9" xr3:uid="{CD1EF909-473B-4200-9D72-1B189A634306}" name="Unadjusted Maximum Revenue" dataDxfId="43" dataCellStyle="Currency">
      <calculatedColumnFormula array="1">INDEX($A$3:$I$655,MATCH($B4&amp;$C4,$A$3:$A$655&amp;$C$3:$C$655,0),9)*$H4</calculatedColumnFormula>
    </tableColumn>
    <tableColumn id="10" xr3:uid="{3596AF5F-34B4-4059-B4D3-27B1E2892B14}" name="Adjusted Rate" dataDxfId="42">
      <calculatedColumnFormula>IF(VPPEL[[#This Row],[Unadjusted Maximum Revenue]]/(VPPEL[[#This Row],[Proposed Taxable Valuation]]/1000)&gt;VPPEL[[#This Row],[Max VPPEL RATE]],VPPEL[[#This Row],[Max VPPEL RATE]],VPPEL[[#This Row],[Unadjusted Maximum Revenue]]/(VPPEL[[#This Row],[Proposed Taxable Valuation]]/1000))</calculatedColumnFormula>
    </tableColumn>
    <tableColumn id="16" xr3:uid="{729B3E9B-2C2D-4A8C-AF59-2FC3B7B1292B}" name="Adjusted Maximum Revenue" dataDxfId="41">
      <calculatedColumnFormula>ROUND(VPPEL[[#This Row],[Proposed Taxable Valuation]]/1000*VPPEL[[#This Row],[Adjusted Rate]],0)</calculatedColumnFormula>
    </tableColumn>
    <tableColumn id="11" xr3:uid="{D3AA6E0A-F94D-4651-9809-598336224B0B}" name="Revenue Difference" dataDxfId="40" dataCellStyle="Currency">
      <calculatedColumnFormula>I4-G4</calculatedColumnFormula>
    </tableColumn>
    <tableColumn id="12" xr3:uid="{6AE1F058-C264-495C-A6B3-F37E37C15ADB}" name="Rate Difference" dataDxfId="39" dataCellStyle="Currency">
      <calculatedColumnFormula>J4-F4</calculatedColumnFormula>
    </tableColumn>
    <tableColumn id="13" xr3:uid="{8F2403E0-31D3-43FA-9E9E-7C4B6EEAC392}" name="Current Taxable Valuation" dataDxfId="38"/>
    <tableColumn id="14" xr3:uid="{6BB38CE0-9D2B-4044-A101-7EDDF48470F2}" name="VPPEL rate" dataDxfId="37">
      <calculatedColumnFormula>INDEX($R$3:$T$335,MATCH(VPPEL[[#This Row],[DistrictNumber]],$R$3:$R$335,0),3)</calculatedColumnFormula>
    </tableColumn>
    <tableColumn id="15" xr3:uid="{B058D56A-8965-4027-A906-51A7E37AFBA2}" name="PPEL Revenue" dataDxfId="36">
      <calculatedColumnFormula>ROUND(N4/1000*O4,0)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D730252-9B0C-4D7D-AF8F-DD4FC87AE239}" name="Debt" displayName="Debt" ref="A3:P1959" totalsRowShown="0">
  <autoFilter ref="A3:P1959" xr:uid="{BA32F830-C5F1-459C-A80E-19F47B5AFCEC}"/>
  <tableColumns count="16">
    <tableColumn id="1" xr3:uid="{9112C159-512B-4C4C-B229-38ED614202C8}" name="Fiscal Year" dataDxfId="35"/>
    <tableColumn id="2" xr3:uid="{6A1F93F1-9D2D-48D2-B1A3-94B3647EED43}" name="Base Year" dataDxfId="34">
      <calculatedColumnFormula>A4-1</calculatedColumnFormula>
    </tableColumn>
    <tableColumn id="3" xr3:uid="{CF00252B-2294-4CCB-933F-7A2D9E33D879}" name="DistrictNumber"/>
    <tableColumn id="4" xr3:uid="{3C858D0E-9A01-4676-863A-6C876C775A61}" name="Label"/>
    <tableColumn id="5" xr3:uid="{5D04D152-250B-45CA-83FB-F4F73000307E}" name="Proposed Taxable Valuation" dataDxfId="33"/>
    <tableColumn id="6" xr3:uid="{432FBA00-7D0E-4048-AEDD-DF81B1E4F7F2}" name="Max Debt RATE" dataDxfId="32">
      <calculatedColumnFormula>INDEX($R$3:$T$335,MATCH(Debt[[#This Row],[DistrictNumber]],$R$3:$R$335,0),3)</calculatedColumnFormula>
    </tableColumn>
    <tableColumn id="7" xr3:uid="{33A9084E-CEC1-40D1-93DD-6FAC6EBE98F9}" name="Unadjusted Debt" dataDxfId="31">
      <calculatedColumnFormula>E4/1000*F4</calculatedColumnFormula>
    </tableColumn>
    <tableColumn id="8" xr3:uid="{CC171A54-0DE1-46AC-9D50-6ABBA006ACEC}" name="Maximum Revenue Rate" dataDxfId="30"/>
    <tableColumn id="9" xr3:uid="{406A198B-6485-4351-93B1-F6CEDE6A6E1D}" name="Unadjusted Maximum Revenue" dataDxfId="29" dataCellStyle="Currency">
      <calculatedColumnFormula array="1">INDEX($A$3:$I$655,MATCH($B4&amp;$C4,$A$3:$A$655&amp;$C$3:$C$655,0),9)*$H4</calculatedColumnFormula>
    </tableColumn>
    <tableColumn id="10" xr3:uid="{2FFD3E54-BDF3-4D2E-8156-640EC2E1909A}" name="Adjusted Rate" dataDxfId="28">
      <calculatedColumnFormula>IF(Debt[[#This Row],[Unadjusted Maximum Revenue]]/(Debt[[#This Row],[Proposed Taxable Valuation]]/1000)&gt;Debt[[#This Row],[Max Debt RATE]],Debt[[#This Row],[Max Debt RATE]],Debt[[#This Row],[Unadjusted Maximum Revenue]]/(Debt[[#This Row],[Proposed Taxable Valuation]]/1000))</calculatedColumnFormula>
    </tableColumn>
    <tableColumn id="16" xr3:uid="{B9FAFEE8-DBA0-4D2F-BCF4-548C78C59BAB}" name="Adjusted Maximum Revenue" dataDxfId="27">
      <calculatedColumnFormula>ROUND(Debt[[#This Row],[Proposed Taxable Valuation]]/1000*Debt[[#This Row],[Adjusted Rate]],0)</calculatedColumnFormula>
    </tableColumn>
    <tableColumn id="11" xr3:uid="{5922CD04-AD06-42DB-B0E3-F6F392ADED6F}" name="Revenue Difference" dataDxfId="26" dataCellStyle="Currency">
      <calculatedColumnFormula>I4-G4</calculatedColumnFormula>
    </tableColumn>
    <tableColumn id="12" xr3:uid="{DCA8D2D6-EB45-4F75-B3D0-10C52A262F4A}" name="Rate Difference" dataDxfId="25" dataCellStyle="Currency">
      <calculatedColumnFormula>J4-F4</calculatedColumnFormula>
    </tableColumn>
    <tableColumn id="13" xr3:uid="{797302E7-8C56-499C-B8A6-A95550924CE4}" name="Current Taxable Valuation" dataDxfId="24"/>
    <tableColumn id="14" xr3:uid="{F35F5B12-50B8-40DF-9371-83DD7BA87141}" name="Debt rate" dataDxfId="23">
      <calculatedColumnFormula>INDEX($R$3:$T$335,MATCH(Debt[[#This Row],[DistrictNumber]],$R$3:$R$335,0),3)</calculatedColumnFormula>
    </tableColumn>
    <tableColumn id="15" xr3:uid="{24862535-F152-4EF3-B261-6D6A2FF63769}" name="PPEL Revenue" dataDxfId="22">
      <calculatedColumnFormula>N4/1000*O4</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5685144-01A9-40EE-AF99-C645F093A2AA}" name="UniformLevy" displayName="UniformLevy" ref="A3:J1959" totalsRowShown="0">
  <autoFilter ref="A3:J1959" xr:uid="{BA32F830-C5F1-459C-A80E-19F47B5AFCEC}"/>
  <tableColumns count="10">
    <tableColumn id="1" xr3:uid="{E5F4B7F6-D130-4045-8826-43AA615044CD}" name="Fiscal Year" dataDxfId="21"/>
    <tableColumn id="2" xr3:uid="{B0FD2A8C-AF9F-4D04-A8C8-535A91443812}" name="Base Year" dataDxfId="20">
      <calculatedColumnFormula>A4-1</calculatedColumnFormula>
    </tableColumn>
    <tableColumn id="3" xr3:uid="{CFD5D763-7268-44FF-9D04-7E73FA131DE2}" name="DistrictNumber"/>
    <tableColumn id="4" xr3:uid="{8D7B4E3D-37BD-45D5-B858-EA69FA43108A}" name="Label"/>
    <tableColumn id="5" xr3:uid="{BD1E29FB-233A-4D32-B0F9-5E688CBC4B90}" name="Proposed Taxable Valuation" dataDxfId="19"/>
    <tableColumn id="6" xr3:uid="{724F0CF0-9AD4-4503-ACC8-A050700AAD5B}" name="Proposed Uniform Levy Rate" dataDxfId="18">
      <calculatedColumnFormula>INDEX($L$3:$N$335,MATCH(UniformLevy[[#This Row],[DistrictNumber]],$L$3:$L$335,0),3)</calculatedColumnFormula>
    </tableColumn>
    <tableColumn id="7" xr3:uid="{6B5F9644-E6D8-4843-9A42-E81B441D39DE}" name="Proposed Uniform Levy Revenue" dataDxfId="17">
      <calculatedColumnFormula>E4/1000*F4</calculatedColumnFormula>
    </tableColumn>
    <tableColumn id="13" xr3:uid="{63446021-1645-4103-BDFC-54917F5E9E29}" name="Current Taxable Valuation" dataDxfId="16"/>
    <tableColumn id="14" xr3:uid="{015E6AF4-7DAD-45EB-AF38-171C230D6E2E}" name="Current Uniform Levy Rate" dataDxfId="15">
      <calculatedColumnFormula>INDEX($L$3:$N$335,MATCH(UniformLevy[[#This Row],[DistrictNumber]],$L$3:$L$335,0),3)</calculatedColumnFormula>
    </tableColumn>
    <tableColumn id="15" xr3:uid="{F2CE9432-99E8-4642-90ED-00DB6443C0D9}" name="Current Uniform Levy Revenue" dataDxfId="14">
      <calculatedColumnFormula>H4/1000*I4</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3387DB8-5FD9-4952-8D2F-29434D601B11}" name="PERL" displayName="PERL" ref="A3:P1959" totalsRowShown="0">
  <autoFilter ref="A3:P1959" xr:uid="{BA32F830-C5F1-459C-A80E-19F47B5AFCEC}"/>
  <tableColumns count="16">
    <tableColumn id="1" xr3:uid="{395C77D0-D105-4DAE-96C5-3BE7E251B835}" name="Fiscal Year" dataDxfId="13"/>
    <tableColumn id="2" xr3:uid="{B3107A57-E4C5-4244-9BFF-DB6BAEDD69B0}" name="Base Year" dataDxfId="12">
      <calculatedColumnFormula>A4-1</calculatedColumnFormula>
    </tableColumn>
    <tableColumn id="3" xr3:uid="{0C75A0A4-2D5B-44A3-9895-D0E6B0C4CE03}" name="DistrictNumber"/>
    <tableColumn id="4" xr3:uid="{45655108-4B0A-474A-9AB9-176B8206A548}" name="Label"/>
    <tableColumn id="5" xr3:uid="{AB3F3459-66A6-44FD-AFA5-1548D0D834E2}" name="Proposed Taxable Valuation" dataDxfId="11"/>
    <tableColumn id="6" xr3:uid="{FC32A273-3C68-414C-972E-85686B7FB05E}" name="Max Debt RATE" dataDxfId="10">
      <calculatedColumnFormula>INDEX($R$3:$T$335,MATCH(PERL[[#This Row],[DistrictNumber]],$R$3:$R$335,0),3)</calculatedColumnFormula>
    </tableColumn>
    <tableColumn id="7" xr3:uid="{0A49EBD4-AB34-43FC-88E2-4A2C886B0DAF}" name="Unadjusted Debt" dataDxfId="9">
      <calculatedColumnFormula>E4/1000*F4</calculatedColumnFormula>
    </tableColumn>
    <tableColumn id="8" xr3:uid="{066E258A-A232-49D6-94E9-658F0362D492}" name="Maximum Revenue Rate" dataDxfId="8"/>
    <tableColumn id="9" xr3:uid="{B9F7AB01-4F68-4F93-9C26-0B9E1E0F17BA}" name="Unadjusted Maximum Revenue" dataDxfId="7" dataCellStyle="Currency">
      <calculatedColumnFormula array="1">INDEX($A$3:$I$655,MATCH($B4&amp;$C4,$A$3:$A$655&amp;$C$3:$C$655,0),9)*$H4</calculatedColumnFormula>
    </tableColumn>
    <tableColumn id="10" xr3:uid="{A3D1A010-C075-4136-9898-458EBD6A1CF5}" name="Adjusted Rate" dataDxfId="6">
      <calculatedColumnFormula>IF(PERL[[#This Row],[Unadjusted Maximum Revenue]]/(PERL[[#This Row],[Proposed Taxable Valuation]]/1000)&gt;PERL[[#This Row],[Max Debt RATE]],PERL[[#This Row],[Max Debt RATE]],PERL[[#This Row],[Unadjusted Maximum Revenue]]/(PERL[[#This Row],[Proposed Taxable Valuation]]/1000))</calculatedColumnFormula>
    </tableColumn>
    <tableColumn id="16" xr3:uid="{7DE1E1E0-0E61-43A1-BA1B-CB56FE8C0AB2}" name="Adjusted Maximum Revenue" dataDxfId="5">
      <calculatedColumnFormula>ROUND(PERL[[#This Row],[Proposed Taxable Valuation]]/1000*PERL[[#This Row],[Adjusted Rate]],0)</calculatedColumnFormula>
    </tableColumn>
    <tableColumn id="11" xr3:uid="{ACD62ADB-2703-4C3B-B90D-A66E8B315292}" name="Revenue Difference" dataDxfId="4" dataCellStyle="Currency">
      <calculatedColumnFormula>I4-G4</calculatedColumnFormula>
    </tableColumn>
    <tableColumn id="12" xr3:uid="{A56DBD8E-1149-4B65-BF03-E80863F45A2E}" name="Rate Difference" dataDxfId="3" dataCellStyle="Currency">
      <calculatedColumnFormula>J4-F4</calculatedColumnFormula>
    </tableColumn>
    <tableColumn id="13" xr3:uid="{D40A2850-7074-4505-8F0A-E4387359C8CA}" name="Current Taxable Valuation" dataDxfId="2"/>
    <tableColumn id="14" xr3:uid="{AA4390A4-32F5-4318-9045-745E1CDFDCFC}" name="Debt rate" dataDxfId="1">
      <calculatedColumnFormula>INDEX($R$3:$T$335,MATCH(PERL[[#This Row],[DistrictNumber]],$R$3:$R$335,0),3)</calculatedColumnFormula>
    </tableColumn>
    <tableColumn id="15" xr3:uid="{95857A84-E8C1-4260-B074-BA0BDC7D5C69}" name="PPEL Revenue" dataDxfId="0">
      <calculatedColumnFormula>N4/1000*O4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5C15F-1F8E-4FF3-A493-F308C5D7DFE5}">
  <dimension ref="B1:L42"/>
  <sheetViews>
    <sheetView tabSelected="1" topLeftCell="A3" zoomScale="115" zoomScaleNormal="115" workbookViewId="0">
      <selection activeCell="F36" sqref="F36"/>
    </sheetView>
  </sheetViews>
  <sheetFormatPr defaultRowHeight="14.5" x14ac:dyDescent="0.35"/>
  <cols>
    <col min="1" max="1" width="8.7265625" style="6"/>
    <col min="2" max="2" width="38.7265625" style="6" customWidth="1"/>
    <col min="3" max="3" width="19.81640625" style="6" customWidth="1"/>
    <col min="4" max="8" width="17.7265625" style="6" bestFit="1" customWidth="1"/>
    <col min="9" max="9" width="18.7265625" style="6" customWidth="1"/>
    <col min="10" max="11" width="8.7265625" style="6"/>
    <col min="12" max="12" width="14.90625" style="6" customWidth="1"/>
    <col min="13" max="16384" width="8.7265625" style="6"/>
  </cols>
  <sheetData>
    <row r="1" spans="2:9" ht="59" customHeight="1" x14ac:dyDescent="0.55000000000000004">
      <c r="B1" s="6" t="e" vm="1">
        <v>#VALUE!</v>
      </c>
      <c r="C1" s="51" t="s">
        <v>705</v>
      </c>
      <c r="D1" s="52"/>
      <c r="E1" s="52"/>
      <c r="F1" s="52"/>
      <c r="G1" s="52"/>
      <c r="H1" s="52"/>
    </row>
    <row r="2" spans="2:9" ht="6.5" customHeight="1" x14ac:dyDescent="0.55000000000000004">
      <c r="C2" s="44"/>
      <c r="D2" s="45"/>
      <c r="E2" s="45"/>
      <c r="F2" s="45"/>
      <c r="G2" s="45"/>
      <c r="H2" s="45"/>
    </row>
    <row r="3" spans="2:9" ht="61" customHeight="1" x14ac:dyDescent="0.35">
      <c r="B3" s="57" t="s">
        <v>721</v>
      </c>
      <c r="C3" s="57"/>
      <c r="D3" s="57"/>
      <c r="E3" s="57"/>
      <c r="F3" s="57"/>
      <c r="G3" s="57"/>
      <c r="H3" s="57"/>
      <c r="I3" s="57"/>
    </row>
    <row r="4" spans="2:9" ht="24" customHeight="1" thickBot="1" x14ac:dyDescent="0.4">
      <c r="B4" s="50" t="s">
        <v>717</v>
      </c>
      <c r="C4" s="50"/>
      <c r="E4" s="48" t="s">
        <v>718</v>
      </c>
      <c r="F4" s="48"/>
      <c r="G4" s="48"/>
    </row>
    <row r="5" spans="2:9" ht="15" thickBot="1" x14ac:dyDescent="0.4">
      <c r="B5" s="46" t="s">
        <v>489</v>
      </c>
      <c r="C5" s="47"/>
      <c r="E5" s="46" t="s">
        <v>662</v>
      </c>
      <c r="F5" s="49"/>
      <c r="G5" s="47"/>
    </row>
    <row r="6" spans="2:9" x14ac:dyDescent="0.35">
      <c r="B6" s="40" t="str">
        <f>INDEX('Dist List'!$A$1:$B$326,MATCH('Non-General Fund Levies'!$B$5,'Dist List'!$B$1:$B$326,0),1)</f>
        <v>5805</v>
      </c>
    </row>
    <row r="7" spans="2:9" ht="18.5" x14ac:dyDescent="0.45">
      <c r="B7" s="54" t="s">
        <v>658</v>
      </c>
    </row>
    <row r="8" spans="2:9" ht="29.5" thickBot="1" x14ac:dyDescent="0.4">
      <c r="B8" s="31" t="s">
        <v>653</v>
      </c>
      <c r="C8" s="31">
        <v>2026</v>
      </c>
      <c r="D8" s="31">
        <v>2027</v>
      </c>
      <c r="E8" s="31">
        <v>2028</v>
      </c>
      <c r="F8" s="31">
        <v>2029</v>
      </c>
      <c r="G8" s="31">
        <v>2030</v>
      </c>
      <c r="H8" s="31">
        <v>2031</v>
      </c>
      <c r="I8" s="41" t="s">
        <v>704</v>
      </c>
    </row>
    <row r="9" spans="2:9" x14ac:dyDescent="0.35">
      <c r="B9" s="28" t="s">
        <v>678</v>
      </c>
      <c r="C9" s="29" cm="1">
        <f t="array" ref="C9">INDEX(PPEL[],MATCH('Non-General Fund Levies'!C$8&amp;'Non-General Fund Levies'!$B$6,PPEL[[Fiscal Year]:[Fiscal Year]]&amp;PPEL[[DistrictNumber]:[DistrictNumber]],0),14)</f>
        <v>1726686869</v>
      </c>
      <c r="D9" s="29" cm="1">
        <f t="array" ref="D9">INDEX(PPEL[],MATCH('Non-General Fund Levies'!D$8&amp;'Non-General Fund Levies'!$B$6,PPEL[[Fiscal Year]:[Fiscal Year]]&amp;PPEL[[DistrictNumber]:[DistrictNumber]],0),14)</f>
        <v>1806321195.3155646</v>
      </c>
      <c r="E9" s="29" cm="1">
        <f t="array" ref="E9">INDEX(PPEL[],MATCH('Non-General Fund Levies'!E$8&amp;'Non-General Fund Levies'!$B$6,PPEL[[Fiscal Year]:[Fiscal Year]]&amp;PPEL[[DistrictNumber]:[DistrictNumber]],0),14)</f>
        <v>1960473661.4799924</v>
      </c>
      <c r="F9" s="29" cm="1">
        <f t="array" ref="F9">INDEX(PPEL[],MATCH('Non-General Fund Levies'!F$8&amp;'Non-General Fund Levies'!$B$6,PPEL[[Fiscal Year]:[Fiscal Year]]&amp;PPEL[[DistrictNumber]:[DistrictNumber]],0),14)</f>
        <v>2130206767.5497274</v>
      </c>
      <c r="G9" s="29" cm="1">
        <f t="array" ref="G9">INDEX(PPEL[],MATCH('Non-General Fund Levies'!G$8&amp;'Non-General Fund Levies'!$B$6,PPEL[[Fiscal Year]:[Fiscal Year]]&amp;PPEL[[DistrictNumber]:[DistrictNumber]],0),14)</f>
        <v>2317322927.7927461</v>
      </c>
      <c r="H9" s="29" cm="1">
        <f t="array" ref="H9">INDEX(PPEL[],MATCH('Non-General Fund Levies'!H$8&amp;'Non-General Fund Levies'!$B$6,PPEL[[Fiscal Year]:[Fiscal Year]]&amp;PPEL[[DistrictNumber]:[DistrictNumber]],0),14)</f>
        <v>2523860713.055192</v>
      </c>
      <c r="I9" s="42"/>
    </row>
    <row r="10" spans="2:9" x14ac:dyDescent="0.35">
      <c r="B10" s="7" t="s">
        <v>654</v>
      </c>
      <c r="C10" s="27" cm="1">
        <f t="array" ref="C10">IF($E$5="RATE",ROUND(INDEX(VPPEL[],MATCH('Non-General Fund Levies'!C$8&amp;'Non-General Fund Levies'!$B$6,VPPEL[[Fiscal Year]:[Fiscal Year]]&amp;VPPEL[[DistrictNumber]:[DistrictNumber]],0),15),2),ROUND(INDEX(VPPEL[],MATCH('Non-General Fund Levies'!C$8&amp;'Non-General Fund Levies'!$B$6,VPPEL[[Fiscal Year]:[Fiscal Year]]&amp;VPPEL[[DistrictNumber]:[DistrictNumber]],0),16),0))</f>
        <v>2313760</v>
      </c>
      <c r="D10" s="27" cm="1">
        <f t="array" ref="D10">IF($E$5="RATE",ROUND(INDEX(VPPEL[],MATCH('Non-General Fund Levies'!D$8&amp;'Non-General Fund Levies'!$B$6,VPPEL[[Fiscal Year]:[Fiscal Year]]&amp;VPPEL[[DistrictNumber]:[DistrictNumber]],0),15),2),ROUND(INDEX(VPPEL[],MATCH('Non-General Fund Levies'!D$8&amp;'Non-General Fund Levies'!$B$6,VPPEL[[Fiscal Year]:[Fiscal Year]]&amp;VPPEL[[DistrictNumber]:[DistrictNumber]],0),16),0))</f>
        <v>2420470</v>
      </c>
      <c r="E10" s="27" cm="1">
        <f t="array" ref="E10">IF($E$5="RATE",ROUND(INDEX(VPPEL[],MATCH('Non-General Fund Levies'!E$8&amp;'Non-General Fund Levies'!$B$6,VPPEL[[Fiscal Year]:[Fiscal Year]]&amp;VPPEL[[DistrictNumber]:[DistrictNumber]],0),15),2),ROUND(INDEX(VPPEL[],MATCH('Non-General Fund Levies'!E$8&amp;'Non-General Fund Levies'!$B$6,VPPEL[[Fiscal Year]:[Fiscal Year]]&amp;VPPEL[[DistrictNumber]:[DistrictNumber]],0),16),0))</f>
        <v>2627035</v>
      </c>
      <c r="F10" s="27" cm="1">
        <f t="array" ref="F10">IF($E$5="RATE",ROUND(INDEX(VPPEL[],MATCH('Non-General Fund Levies'!F$8&amp;'Non-General Fund Levies'!$B$6,VPPEL[[Fiscal Year]:[Fiscal Year]]&amp;VPPEL[[DistrictNumber]:[DistrictNumber]],0),15),2),ROUND(INDEX(VPPEL[],MATCH('Non-General Fund Levies'!F$8&amp;'Non-General Fund Levies'!$B$6,VPPEL[[Fiscal Year]:[Fiscal Year]]&amp;VPPEL[[DistrictNumber]:[DistrictNumber]],0),16),0))</f>
        <v>2854477</v>
      </c>
      <c r="G10" s="27" cm="1">
        <f t="array" ref="G10">IF($E$5="RATE",ROUND(INDEX(VPPEL[],MATCH('Non-General Fund Levies'!G$8&amp;'Non-General Fund Levies'!$B$6,VPPEL[[Fiscal Year]:[Fiscal Year]]&amp;VPPEL[[DistrictNumber]:[DistrictNumber]],0),15),2),ROUND(INDEX(VPPEL[],MATCH('Non-General Fund Levies'!G$8&amp;'Non-General Fund Levies'!$B$6,VPPEL[[Fiscal Year]:[Fiscal Year]]&amp;VPPEL[[DistrictNumber]:[DistrictNumber]],0),16),0))</f>
        <v>3105213</v>
      </c>
      <c r="H10" s="27" cm="1">
        <f t="array" ref="H10">IF($E$5="RATE",ROUND(INDEX(VPPEL[],MATCH('Non-General Fund Levies'!H$8&amp;'Non-General Fund Levies'!$B$6,VPPEL[[Fiscal Year]:[Fiscal Year]]&amp;VPPEL[[DistrictNumber]:[DistrictNumber]],0),15),2),ROUND(INDEX(VPPEL[],MATCH('Non-General Fund Levies'!H$8&amp;'Non-General Fund Levies'!$B$6,VPPEL[[Fiscal Year]:[Fiscal Year]]&amp;VPPEL[[DistrictNumber]:[DistrictNumber]],0),16),0))</f>
        <v>3381973</v>
      </c>
      <c r="I10" s="38">
        <f>IF($E$5="Rate","",SUM(C10:H10))</f>
        <v>16702928</v>
      </c>
    </row>
    <row r="11" spans="2:9" x14ac:dyDescent="0.35">
      <c r="B11" s="7" t="s">
        <v>655</v>
      </c>
      <c r="C11" s="27" cm="1">
        <f t="array" ref="C11">IF($E$5="RATE",ROUND(INDEX(PPEL[],MATCH('Non-General Fund Levies'!C$8&amp;'Non-General Fund Levies'!$B$6,PPEL[[Fiscal Year]:[Fiscal Year]]&amp;PPEL[[DistrictNumber]:[DistrictNumber]],0),15),2),ROUND(INDEX(PPEL[],MATCH('Non-General Fund Levies'!C$8&amp;'Non-General Fund Levies'!$B$6,PPEL[[Fiscal Year]:[Fiscal Year]]&amp;PPEL[[DistrictNumber]:[DistrictNumber]],0),16),0))</f>
        <v>569807</v>
      </c>
      <c r="D11" s="27" cm="1">
        <f t="array" ref="D11">IF($E$5="RATE",ROUND(INDEX(PPEL[],MATCH('Non-General Fund Levies'!D$8&amp;'Non-General Fund Levies'!$B$6,PPEL[[Fiscal Year]:[Fiscal Year]]&amp;PPEL[[DistrictNumber]:[DistrictNumber]],0),15),2),ROUND(INDEX(PPEL[],MATCH('Non-General Fund Levies'!D$8&amp;'Non-General Fund Levies'!$B$6,PPEL[[Fiscal Year]:[Fiscal Year]]&amp;PPEL[[DistrictNumber]:[DistrictNumber]],0),16),0))</f>
        <v>596086</v>
      </c>
      <c r="E11" s="27" cm="1">
        <f t="array" ref="E11">IF($E$5="RATE",ROUND(INDEX(PPEL[],MATCH('Non-General Fund Levies'!E$8&amp;'Non-General Fund Levies'!$B$6,PPEL[[Fiscal Year]:[Fiscal Year]]&amp;PPEL[[DistrictNumber]:[DistrictNumber]],0),15),2),ROUND(INDEX(PPEL[],MATCH('Non-General Fund Levies'!E$8&amp;'Non-General Fund Levies'!$B$6,PPEL[[Fiscal Year]:[Fiscal Year]]&amp;PPEL[[DistrictNumber]:[DistrictNumber]],0),16),0))</f>
        <v>646956</v>
      </c>
      <c r="F11" s="27" cm="1">
        <f t="array" ref="F11">IF($E$5="RATE",ROUND(INDEX(PPEL[],MATCH('Non-General Fund Levies'!F$8&amp;'Non-General Fund Levies'!$B$6,PPEL[[Fiscal Year]:[Fiscal Year]]&amp;PPEL[[DistrictNumber]:[DistrictNumber]],0),15),2),ROUND(INDEX(PPEL[],MATCH('Non-General Fund Levies'!F$8&amp;'Non-General Fund Levies'!$B$6,PPEL[[Fiscal Year]:[Fiscal Year]]&amp;PPEL[[DistrictNumber]:[DistrictNumber]],0),16),0))</f>
        <v>702968</v>
      </c>
      <c r="G11" s="27" cm="1">
        <f t="array" ref="G11">IF($E$5="RATE",ROUND(INDEX(PPEL[],MATCH('Non-General Fund Levies'!G$8&amp;'Non-General Fund Levies'!$B$6,PPEL[[Fiscal Year]:[Fiscal Year]]&amp;PPEL[[DistrictNumber]:[DistrictNumber]],0),15),2),ROUND(INDEX(PPEL[],MATCH('Non-General Fund Levies'!G$8&amp;'Non-General Fund Levies'!$B$6,PPEL[[Fiscal Year]:[Fiscal Year]]&amp;PPEL[[DistrictNumber]:[DistrictNumber]],0),16),0))</f>
        <v>764717</v>
      </c>
      <c r="H11" s="27" cm="1">
        <f t="array" ref="H11">IF($E$5="RATE",ROUND(INDEX(PPEL[],MATCH('Non-General Fund Levies'!H$8&amp;'Non-General Fund Levies'!$B$6,PPEL[[Fiscal Year]:[Fiscal Year]]&amp;PPEL[[DistrictNumber]:[DistrictNumber]],0),15),2),ROUND(INDEX(PPEL[],MATCH('Non-General Fund Levies'!H$8&amp;'Non-General Fund Levies'!$B$6,PPEL[[Fiscal Year]:[Fiscal Year]]&amp;PPEL[[DistrictNumber]:[DistrictNumber]],0),16),0))</f>
        <v>832874</v>
      </c>
      <c r="I11" s="38">
        <f t="shared" ref="I11" si="0">IF($E$5="Rate","",SUM(C11:H11))</f>
        <v>4113408</v>
      </c>
    </row>
    <row r="12" spans="2:9" x14ac:dyDescent="0.35">
      <c r="B12" s="7" t="s">
        <v>657</v>
      </c>
      <c r="C12" s="27" cm="1">
        <f t="array" ref="C12">IF($E$5="RATE",ROUND(INDEX(Debt[],MATCH('Non-General Fund Levies'!C$8&amp;'Non-General Fund Levies'!$B$6,Debt[[Fiscal Year]:[Fiscal Year]]&amp;Debt[[DistrictNumber]:[DistrictNumber]],0),15),2),ROUND(INDEX(Debt[],MATCH('Non-General Fund Levies'!C$8&amp;'Non-General Fund Levies'!$B$6,Debt[[Fiscal Year]:[Fiscal Year]]&amp;Debt[[DistrictNumber]:[DistrictNumber]],0),16),0))</f>
        <v>3044408</v>
      </c>
      <c r="D12" s="27" cm="1">
        <f t="array" ref="D12">IF($E$5="RATE",ROUND(INDEX(Debt[],MATCH('Non-General Fund Levies'!D$8&amp;'Non-General Fund Levies'!$B$6,Debt[[Fiscal Year]:[Fiscal Year]]&amp;Debt[[DistrictNumber]:[DistrictNumber]],0),15),2),ROUND(INDEX(Debt[],MATCH('Non-General Fund Levies'!D$8&amp;'Non-General Fund Levies'!$B$6,Debt[[Fiscal Year]:[Fiscal Year]]&amp;Debt[[DistrictNumber]:[DistrictNumber]],0),16),0))</f>
        <v>3184815</v>
      </c>
      <c r="E12" s="27" cm="1">
        <f t="array" ref="E12">IF($E$5="RATE",ROUND(INDEX(Debt[],MATCH('Non-General Fund Levies'!E$8&amp;'Non-General Fund Levies'!$B$6,Debt[[Fiscal Year]:[Fiscal Year]]&amp;Debt[[DistrictNumber]:[DistrictNumber]],0),15),2),ROUND(INDEX(Debt[],MATCH('Non-General Fund Levies'!E$8&amp;'Non-General Fund Levies'!$B$6,Debt[[Fiscal Year]:[Fiscal Year]]&amp;Debt[[DistrictNumber]:[DistrictNumber]],0),16),0))</f>
        <v>3456609</v>
      </c>
      <c r="F12" s="27" cm="1">
        <f t="array" ref="F12">IF($E$5="RATE",ROUND(INDEX(Debt[],MATCH('Non-General Fund Levies'!F$8&amp;'Non-General Fund Levies'!$B$6,Debt[[Fiscal Year]:[Fiscal Year]]&amp;Debt[[DistrictNumber]:[DistrictNumber]],0),15),2),ROUND(INDEX(Debt[],MATCH('Non-General Fund Levies'!F$8&amp;'Non-General Fund Levies'!$B$6,Debt[[Fiscal Year]:[Fiscal Year]]&amp;Debt[[DistrictNumber]:[DistrictNumber]],0),16),0))</f>
        <v>3755874</v>
      </c>
      <c r="G12" s="27" cm="1">
        <f t="array" ref="G12">IF($E$5="RATE",ROUND(INDEX(Debt[],MATCH('Non-General Fund Levies'!G$8&amp;'Non-General Fund Levies'!$B$6,Debt[[Fiscal Year]:[Fiscal Year]]&amp;Debt[[DistrictNumber]:[DistrictNumber]],0),15),2),ROUND(INDEX(Debt[],MATCH('Non-General Fund Levies'!G$8&amp;'Non-General Fund Levies'!$B$6,Debt[[Fiscal Year]:[Fiscal Year]]&amp;Debt[[DistrictNumber]:[DistrictNumber]],0),16),0))</f>
        <v>4085788</v>
      </c>
      <c r="H12" s="27" cm="1">
        <f t="array" ref="H12">IF($E$5="RATE",ROUND(INDEX(Debt[],MATCH('Non-General Fund Levies'!H$8&amp;'Non-General Fund Levies'!$B$6,Debt[[Fiscal Year]:[Fiscal Year]]&amp;Debt[[DistrictNumber]:[DistrictNumber]],0),15),2),ROUND(INDEX(Debt[],MATCH('Non-General Fund Levies'!H$8&amp;'Non-General Fund Levies'!$B$6,Debt[[Fiscal Year]:[Fiscal Year]]&amp;Debt[[DistrictNumber]:[DistrictNumber]],0),16),0))</f>
        <v>4449945</v>
      </c>
      <c r="I12" s="38">
        <f>IF($E$5="Rate","",SUM(C12:H12))</f>
        <v>21977439</v>
      </c>
    </row>
    <row r="13" spans="2:9" x14ac:dyDescent="0.35">
      <c r="B13" s="7"/>
    </row>
    <row r="14" spans="2:9" x14ac:dyDescent="0.35">
      <c r="B14" s="28" t="s">
        <v>679</v>
      </c>
      <c r="C14" s="29" cm="1">
        <f t="array" ref="C14">INDEX(PERL[],MATCH('Non-General Fund Levies'!C$8&amp;'Non-General Fund Levies'!$B$6,PERL[[Fiscal Year]:[Fiscal Year]]&amp;PERL[[DistrictNumber]:[DistrictNumber]],0),14)</f>
        <v>1582497868</v>
      </c>
      <c r="D14" s="29" cm="1">
        <f t="array" ref="D14">INDEX(PERL[],MATCH('Non-General Fund Levies'!D$8&amp;'Non-General Fund Levies'!$B$6,PERL[[Fiscal Year]:[Fiscal Year]]&amp;PERL[[DistrictNumber]:[DistrictNumber]],0),14)</f>
        <v>1655481159</v>
      </c>
      <c r="E14" s="29" cm="1">
        <f t="array" ref="E14">INDEX(PERL[],MATCH('Non-General Fund Levies'!E$8&amp;'Non-General Fund Levies'!$B$6,PERL[[Fiscal Year]:[Fiscal Year]]&amp;PERL[[DistrictNumber]:[DistrictNumber]],0),14)</f>
        <v>1801636419</v>
      </c>
      <c r="F14" s="29" cm="1">
        <f t="array" ref="F14">INDEX(PERL[],MATCH('Non-General Fund Levies'!F$8&amp;'Non-General Fund Levies'!$B$6,PERL[[Fiscal Year]:[Fiscal Year]]&amp;PERL[[DistrictNumber]:[DistrictNumber]],0),14)</f>
        <v>1962603314</v>
      </c>
      <c r="G14" s="29" cm="1">
        <f t="array" ref="G14">INDEX(PERL[],MATCH('Non-General Fund Levies'!G$8&amp;'Non-General Fund Levies'!$B$6,PERL[[Fiscal Year]:[Fiscal Year]]&amp;PERL[[DistrictNumber]:[DistrictNumber]],0),14)</f>
        <v>2140061497</v>
      </c>
      <c r="H14" s="29" cm="1">
        <f t="array" ref="H14">INDEX(PERL[],MATCH('Non-General Fund Levies'!H$8&amp;'Non-General Fund Levies'!$B$6,PERL[[Fiscal Year]:[Fiscal Year]]&amp;PERL[[DistrictNumber]:[DistrictNumber]],0),14)</f>
        <v>2335898676</v>
      </c>
    </row>
    <row r="15" spans="2:9" x14ac:dyDescent="0.35">
      <c r="B15" s="7" t="s">
        <v>656</v>
      </c>
      <c r="C15" s="27" cm="1">
        <f t="array" ref="C15">IF($E$5="RATE",ROUND(INDEX(PERL[],MATCH('Non-General Fund Levies'!C$8&amp;'Non-General Fund Levies'!$B$6,PERL[[Fiscal Year]:[Fiscal Year]]&amp;PERL[[DistrictNumber]:[DistrictNumber]],0),15),2),ROUND(INDEX(PERL[],MATCH('Non-General Fund Levies'!C$8&amp;'Non-General Fund Levies'!$B$6,PERL[[Fiscal Year]:[Fiscal Year]]&amp;PERL[[DistrictNumber]:[DistrictNumber]],0),16),0))</f>
        <v>213637</v>
      </c>
      <c r="D15" s="27" cm="1">
        <f t="array" ref="D15">IF($E$5="RATE",ROUND(INDEX(PERL[],MATCH('Non-General Fund Levies'!D$8&amp;'Non-General Fund Levies'!$B$6,PERL[[Fiscal Year]:[Fiscal Year]]&amp;PERL[[DistrictNumber]:[DistrictNumber]],0),15),2),ROUND(INDEX(PERL[],MATCH('Non-General Fund Levies'!D$8&amp;'Non-General Fund Levies'!$B$6,PERL[[Fiscal Year]:[Fiscal Year]]&amp;PERL[[DistrictNumber]:[DistrictNumber]],0),16),0))</f>
        <v>223490</v>
      </c>
      <c r="E15" s="27" cm="1">
        <f t="array" ref="E15">IF($E$5="RATE",ROUND(INDEX(PERL[],MATCH('Non-General Fund Levies'!E$8&amp;'Non-General Fund Levies'!$B$6,PERL[[Fiscal Year]:[Fiscal Year]]&amp;PERL[[DistrictNumber]:[DistrictNumber]],0),15),2),ROUND(INDEX(PERL[],MATCH('Non-General Fund Levies'!E$8&amp;'Non-General Fund Levies'!$B$6,PERL[[Fiscal Year]:[Fiscal Year]]&amp;PERL[[DistrictNumber]:[DistrictNumber]],0),16),0))</f>
        <v>243221</v>
      </c>
      <c r="F15" s="27" cm="1">
        <f t="array" ref="F15">IF($E$5="RATE",ROUND(INDEX(PERL[],MATCH('Non-General Fund Levies'!F$8&amp;'Non-General Fund Levies'!$B$6,PERL[[Fiscal Year]:[Fiscal Year]]&amp;PERL[[DistrictNumber]:[DistrictNumber]],0),15),2),ROUND(INDEX(PERL[],MATCH('Non-General Fund Levies'!F$8&amp;'Non-General Fund Levies'!$B$6,PERL[[Fiscal Year]:[Fiscal Year]]&amp;PERL[[DistrictNumber]:[DistrictNumber]],0),16),0))</f>
        <v>264951</v>
      </c>
      <c r="G15" s="27" cm="1">
        <f t="array" ref="G15">IF($E$5="RATE",ROUND(INDEX(PERL[],MATCH('Non-General Fund Levies'!G$8&amp;'Non-General Fund Levies'!$B$6,PERL[[Fiscal Year]:[Fiscal Year]]&amp;PERL[[DistrictNumber]:[DistrictNumber]],0),15),2),ROUND(INDEX(PERL[],MATCH('Non-General Fund Levies'!G$8&amp;'Non-General Fund Levies'!$B$6,PERL[[Fiscal Year]:[Fiscal Year]]&amp;PERL[[DistrictNumber]:[DistrictNumber]],0),16),0))</f>
        <v>288908</v>
      </c>
      <c r="H15" s="27" cm="1">
        <f t="array" ref="H15">IF($E$5="RATE",ROUND(INDEX(PERL[],MATCH('Non-General Fund Levies'!H$8&amp;'Non-General Fund Levies'!$B$6,PERL[[Fiscal Year]:[Fiscal Year]]&amp;PERL[[DistrictNumber]:[DistrictNumber]],0),15),2),ROUND(INDEX(PERL[],MATCH('Non-General Fund Levies'!H$8&amp;'Non-General Fund Levies'!$B$6,PERL[[Fiscal Year]:[Fiscal Year]]&amp;PERL[[DistrictNumber]:[DistrictNumber]],0),16),0))</f>
        <v>315346</v>
      </c>
      <c r="I15" s="38">
        <f>IF($E$5="Rate","",SUM(C15:H15))</f>
        <v>1549553</v>
      </c>
    </row>
    <row r="16" spans="2:9" x14ac:dyDescent="0.35">
      <c r="B16" s="7"/>
    </row>
    <row r="17" spans="2:12" ht="18.5" x14ac:dyDescent="0.45">
      <c r="B17" s="53" t="s">
        <v>680</v>
      </c>
    </row>
    <row r="18" spans="2:12" ht="29.5" thickBot="1" x14ac:dyDescent="0.4">
      <c r="B18" s="31" t="s">
        <v>653</v>
      </c>
      <c r="C18" s="31">
        <v>2026</v>
      </c>
      <c r="D18" s="31">
        <v>2027</v>
      </c>
      <c r="E18" s="31">
        <v>2028</v>
      </c>
      <c r="F18" s="31">
        <v>2029</v>
      </c>
      <c r="G18" s="31">
        <v>2030</v>
      </c>
      <c r="H18" s="31">
        <v>2031</v>
      </c>
      <c r="I18" s="41" t="s">
        <v>704</v>
      </c>
    </row>
    <row r="19" spans="2:12" x14ac:dyDescent="0.35">
      <c r="B19" s="28" t="s">
        <v>678</v>
      </c>
      <c r="C19" s="29" cm="1">
        <f t="array" ref="C19">INDEX(PPEL[],MATCH('Non-General Fund Levies'!C$8&amp;'Non-General Fund Levies'!$B$6,PPEL[[Fiscal Year]:[Fiscal Year]]&amp;PPEL[[DistrictNumber]:[DistrictNumber]],0),5)</f>
        <v>1726686869</v>
      </c>
      <c r="D19" s="29" cm="1">
        <f t="array" ref="D19">INDEX(PPEL[],MATCH('Non-General Fund Levies'!D$8&amp;'Non-General Fund Levies'!$B$6,PPEL[[Fiscal Year]:[Fiscal Year]]&amp;PPEL[[DistrictNumber]:[DistrictNumber]],0),5)</f>
        <v>2034950154.0952678</v>
      </c>
      <c r="E19" s="29" cm="1">
        <f t="array" ref="E19">INDEX(PPEL[],MATCH('Non-General Fund Levies'!E$8&amp;'Non-General Fund Levies'!$B$6,PPEL[[Fiscal Year]:[Fiscal Year]]&amp;PPEL[[DistrictNumber]:[DistrictNumber]],0),5)</f>
        <v>2321642043.5133872</v>
      </c>
      <c r="F19" s="29" cm="1">
        <f t="array" ref="F19">INDEX(PPEL[],MATCH('Non-General Fund Levies'!F$8&amp;'Non-General Fund Levies'!$B$6,PPEL[[Fiscal Year]:[Fiscal Year]]&amp;PPEL[[DistrictNumber]:[DistrictNumber]],0),5)</f>
        <v>2642142957.856215</v>
      </c>
      <c r="G19" s="29" cm="1">
        <f t="array" ref="G19">INDEX(PPEL[],MATCH('Non-General Fund Levies'!G$8&amp;'Non-General Fund Levies'!$B$6,PPEL[[Fiscal Year]:[Fiscal Year]]&amp;PPEL[[DistrictNumber]:[DistrictNumber]],0),5)</f>
        <v>2994961697.612215</v>
      </c>
      <c r="H19" s="29" cm="1">
        <f t="array" ref="H19">INDEX(PPEL[],MATCH('Non-General Fund Levies'!H$8&amp;'Non-General Fund Levies'!$B$6,PPEL[[Fiscal Year]:[Fiscal Year]]&amp;PPEL[[DistrictNumber]:[DistrictNumber]],0),5)</f>
        <v>3443522184.7133412</v>
      </c>
      <c r="I19" s="42"/>
    </row>
    <row r="20" spans="2:12" x14ac:dyDescent="0.35">
      <c r="B20" s="7" t="s">
        <v>654</v>
      </c>
      <c r="C20" s="27" cm="1">
        <f t="array" ref="C20">IF($E$5="RATE",ROUND(INDEX(VPPEL[],MATCH('Non-General Fund Levies'!C$8&amp;'Non-General Fund Levies'!$B$6,VPPEL[[Fiscal Year]:[Fiscal Year]]&amp;VPPEL[[DistrictNumber]:[DistrictNumber]],0),10),2),ROUND(INDEX(VPPEL[],MATCH('Non-General Fund Levies'!C$8&amp;'Non-General Fund Levies'!$B$6,VPPEL[[Fiscal Year]:[Fiscal Year]]&amp;VPPEL[[DistrictNumber]:[DistrictNumber]],0),11),0))</f>
        <v>2313760</v>
      </c>
      <c r="D20" s="27" cm="1">
        <f t="array" ref="D20">IF($E$5="RATE",ROUND(INDEX(VPPEL[],MATCH('Non-General Fund Levies'!D$8&amp;'Non-General Fund Levies'!$B$6,VPPEL[[Fiscal Year]:[Fiscal Year]]&amp;VPPEL[[DistrictNumber]:[DistrictNumber]],0),10),2),ROUND(INDEX(VPPEL[],MATCH('Non-General Fund Levies'!D$8&amp;'Non-General Fund Levies'!$B$6,VPPEL[[Fiscal Year]:[Fiscal Year]]&amp;VPPEL[[DistrictNumber]:[DistrictNumber]],0),11),0))</f>
        <v>2360036</v>
      </c>
      <c r="E20" s="27" cm="1">
        <f t="array" ref="E20">IF($E$5="RATE",ROUND(INDEX(VPPEL[],MATCH('Non-General Fund Levies'!E$8&amp;'Non-General Fund Levies'!$B$6,VPPEL[[Fiscal Year]:[Fiscal Year]]&amp;VPPEL[[DistrictNumber]:[DistrictNumber]],0),10),2),ROUND(INDEX(VPPEL[],MATCH('Non-General Fund Levies'!E$8&amp;'Non-General Fund Levies'!$B$6,VPPEL[[Fiscal Year]:[Fiscal Year]]&amp;VPPEL[[DistrictNumber]:[DistrictNumber]],0),11),0))</f>
        <v>2407236</v>
      </c>
      <c r="F20" s="27" cm="1">
        <f t="array" ref="F20">IF($E$5="RATE",ROUND(INDEX(VPPEL[],MATCH('Non-General Fund Levies'!F$8&amp;'Non-General Fund Levies'!$B$6,VPPEL[[Fiscal Year]:[Fiscal Year]]&amp;VPPEL[[DistrictNumber]:[DistrictNumber]],0),10),2),ROUND(INDEX(VPPEL[],MATCH('Non-General Fund Levies'!F$8&amp;'Non-General Fund Levies'!$B$6,VPPEL[[Fiscal Year]:[Fiscal Year]]&amp;VPPEL[[DistrictNumber]:[DistrictNumber]],0),11),0))</f>
        <v>2455381</v>
      </c>
      <c r="G20" s="27" cm="1">
        <f t="array" ref="G20">IF($E$5="RATE",ROUND(INDEX(VPPEL[],MATCH('Non-General Fund Levies'!G$8&amp;'Non-General Fund Levies'!$B$6,VPPEL[[Fiscal Year]:[Fiscal Year]]&amp;VPPEL[[DistrictNumber]:[DistrictNumber]],0),10),2),ROUND(INDEX(VPPEL[],MATCH('Non-General Fund Levies'!G$8&amp;'Non-General Fund Levies'!$B$6,VPPEL[[Fiscal Year]:[Fiscal Year]]&amp;VPPEL[[DistrictNumber]:[DistrictNumber]],0),11),0))</f>
        <v>2504489</v>
      </c>
      <c r="H20" s="27" cm="1">
        <f t="array" ref="H20">IF($E$5="RATE",ROUND(INDEX(VPPEL[],MATCH('Non-General Fund Levies'!H$8&amp;'Non-General Fund Levies'!$B$6,VPPEL[[Fiscal Year]:[Fiscal Year]]&amp;VPPEL[[DistrictNumber]:[DistrictNumber]],0),10),2),ROUND(INDEX(VPPEL[],MATCH('Non-General Fund Levies'!H$8&amp;'Non-General Fund Levies'!$B$6,VPPEL[[Fiscal Year]:[Fiscal Year]]&amp;VPPEL[[DistrictNumber]:[DistrictNumber]],0),11),0))</f>
        <v>2554578</v>
      </c>
      <c r="I20" s="38">
        <f>IF($E$5="Rate","",SUM(C20:H20))</f>
        <v>14595480</v>
      </c>
      <c r="L20" s="21"/>
    </row>
    <row r="21" spans="2:12" x14ac:dyDescent="0.35">
      <c r="B21" s="7" t="s">
        <v>655</v>
      </c>
      <c r="C21" s="27" cm="1">
        <f t="array" ref="C21">IF($E$5="RATE",ROUND(INDEX(PPEL[],MATCH('Non-General Fund Levies'!C$8&amp;'Non-General Fund Levies'!$B$6,PPEL[[Fiscal Year]:[Fiscal Year]]&amp;PPEL[[DistrictNumber]:[DistrictNumber]],0),10),2),ROUND(INDEX(PPEL[],MATCH('Non-General Fund Levies'!C$8&amp;'Non-General Fund Levies'!$B$6,PPEL[[Fiscal Year]:[Fiscal Year]]&amp;PPEL[[DistrictNumber]:[DistrictNumber]],0),11),0))</f>
        <v>569807</v>
      </c>
      <c r="D21" s="27" cm="1">
        <f t="array" ref="D21">IF($E$5="RATE",ROUND(INDEX(PPEL[],MATCH('Non-General Fund Levies'!D$8&amp;'Non-General Fund Levies'!$B$6,PPEL[[Fiscal Year]:[Fiscal Year]]&amp;PPEL[[DistrictNumber]:[DistrictNumber]],0),10),2),ROUND(INDEX(PPEL[],MATCH('Non-General Fund Levies'!D$8&amp;'Non-General Fund Levies'!$B$6,PPEL[[Fiscal Year]:[Fiscal Year]]&amp;PPEL[[DistrictNumber]:[DistrictNumber]],0),11),0))</f>
        <v>581203</v>
      </c>
      <c r="E21" s="27" cm="1">
        <f t="array" ref="E21">IF($E$5="RATE",ROUND(INDEX(PPEL[],MATCH('Non-General Fund Levies'!E$8&amp;'Non-General Fund Levies'!$B$6,PPEL[[Fiscal Year]:[Fiscal Year]]&amp;PPEL[[DistrictNumber]:[DistrictNumber]],0),10),2),ROUND(INDEX(PPEL[],MATCH('Non-General Fund Levies'!E$8&amp;'Non-General Fund Levies'!$B$6,PPEL[[Fiscal Year]:[Fiscal Year]]&amp;PPEL[[DistrictNumber]:[DistrictNumber]],0),11),0))</f>
        <v>592827</v>
      </c>
      <c r="F21" s="27" cm="1">
        <f t="array" ref="F21">IF($E$5="RATE",ROUND(INDEX(PPEL[],MATCH('Non-General Fund Levies'!F$8&amp;'Non-General Fund Levies'!$B$6,PPEL[[Fiscal Year]:[Fiscal Year]]&amp;PPEL[[DistrictNumber]:[DistrictNumber]],0),10),2),ROUND(INDEX(PPEL[],MATCH('Non-General Fund Levies'!F$8&amp;'Non-General Fund Levies'!$B$6,PPEL[[Fiscal Year]:[Fiscal Year]]&amp;PPEL[[DistrictNumber]:[DistrictNumber]],0),11),0))</f>
        <v>604683</v>
      </c>
      <c r="G21" s="27" cm="1">
        <f t="array" ref="G21">IF($E$5="RATE",ROUND(INDEX(PPEL[],MATCH('Non-General Fund Levies'!G$8&amp;'Non-General Fund Levies'!$B$6,PPEL[[Fiscal Year]:[Fiscal Year]]&amp;PPEL[[DistrictNumber]:[DistrictNumber]],0),10),2),ROUND(INDEX(PPEL[],MATCH('Non-General Fund Levies'!G$8&amp;'Non-General Fund Levies'!$B$6,PPEL[[Fiscal Year]:[Fiscal Year]]&amp;PPEL[[DistrictNumber]:[DistrictNumber]],0),11),0))</f>
        <v>616777</v>
      </c>
      <c r="H21" s="27" cm="1">
        <f t="array" ref="H21">IF($E$5="RATE",ROUND(INDEX(PPEL[],MATCH('Non-General Fund Levies'!H$8&amp;'Non-General Fund Levies'!$B$6,PPEL[[Fiscal Year]:[Fiscal Year]]&amp;PPEL[[DistrictNumber]:[DistrictNumber]],0),10),2),ROUND(INDEX(PPEL[],MATCH('Non-General Fund Levies'!H$8&amp;'Non-General Fund Levies'!$B$6,PPEL[[Fiscal Year]:[Fiscal Year]]&amp;PPEL[[DistrictNumber]:[DistrictNumber]],0),11),0))</f>
        <v>629113</v>
      </c>
      <c r="I21" s="38">
        <f t="shared" ref="I21:I22" si="1">IF($E$5="Rate","",SUM(C21:H21))</f>
        <v>3594410</v>
      </c>
    </row>
    <row r="22" spans="2:12" x14ac:dyDescent="0.35">
      <c r="B22" s="7" t="s">
        <v>657</v>
      </c>
      <c r="C22" s="27" cm="1">
        <f t="array" ref="C22">IF($E$5="RATE",ROUND(INDEX(Debt[],MATCH('Non-General Fund Levies'!C$8&amp;'Non-General Fund Levies'!$B$6,Debt[[Fiscal Year]:[Fiscal Year]]&amp;Debt[[DistrictNumber]:[DistrictNumber]],0),10),2),ROUND(INDEX(Debt[],MATCH('Non-General Fund Levies'!C$8&amp;'Non-General Fund Levies'!$B$6,Debt[[Fiscal Year]:[Fiscal Year]]&amp;Debt[[DistrictNumber]:[DistrictNumber]],0),11),0))</f>
        <v>3044408</v>
      </c>
      <c r="D22" s="27" cm="1">
        <f t="array" ref="D22">IF($E$5="RATE",ROUND(INDEX(Debt[],MATCH('Non-General Fund Levies'!D$8&amp;'Non-General Fund Levies'!$B$6,Debt[[Fiscal Year]:[Fiscal Year]]&amp;Debt[[DistrictNumber]:[DistrictNumber]],0),10),2),ROUND(INDEX(Debt[],MATCH('Non-General Fund Levies'!D$8&amp;'Non-General Fund Levies'!$B$6,Debt[[Fiscal Year]:[Fiscal Year]]&amp;Debt[[DistrictNumber]:[DistrictNumber]],0),11),0))</f>
        <v>3105296</v>
      </c>
      <c r="E22" s="27" cm="1">
        <f t="array" ref="E22">IF($E$5="RATE",ROUND(INDEX(Debt[],MATCH('Non-General Fund Levies'!E$8&amp;'Non-General Fund Levies'!$B$6,Debt[[Fiscal Year]:[Fiscal Year]]&amp;Debt[[DistrictNumber]:[DistrictNumber]],0),10),2),ROUND(INDEX(Debt[],MATCH('Non-General Fund Levies'!E$8&amp;'Non-General Fund Levies'!$B$6,Debt[[Fiscal Year]:[Fiscal Year]]&amp;Debt[[DistrictNumber]:[DistrictNumber]],0),11),0))</f>
        <v>3167402</v>
      </c>
      <c r="F22" s="27" cm="1">
        <f t="array" ref="F22">IF($E$5="RATE",ROUND(INDEX(Debt[],MATCH('Non-General Fund Levies'!F$8&amp;'Non-General Fund Levies'!$B$6,Debt[[Fiscal Year]:[Fiscal Year]]&amp;Debt[[DistrictNumber]:[DistrictNumber]],0),10),2),ROUND(INDEX(Debt[],MATCH('Non-General Fund Levies'!F$8&amp;'Non-General Fund Levies'!$B$6,Debt[[Fiscal Year]:[Fiscal Year]]&amp;Debt[[DistrictNumber]:[DistrictNumber]],0),11),0))</f>
        <v>3230750</v>
      </c>
      <c r="G22" s="27" cm="1">
        <f t="array" ref="G22">IF($E$5="RATE",ROUND(INDEX(Debt[],MATCH('Non-General Fund Levies'!G$8&amp;'Non-General Fund Levies'!$B$6,Debt[[Fiscal Year]:[Fiscal Year]]&amp;Debt[[DistrictNumber]:[DistrictNumber]],0),10),2),ROUND(INDEX(Debt[],MATCH('Non-General Fund Levies'!G$8&amp;'Non-General Fund Levies'!$B$6,Debt[[Fiscal Year]:[Fiscal Year]]&amp;Debt[[DistrictNumber]:[DistrictNumber]],0),11),0))</f>
        <v>3295365</v>
      </c>
      <c r="H22" s="27" cm="1">
        <f t="array" ref="H22">IF($E$5="RATE",ROUND(INDEX(Debt[],MATCH('Non-General Fund Levies'!H$8&amp;'Non-General Fund Levies'!$B$6,Debt[[Fiscal Year]:[Fiscal Year]]&amp;Debt[[DistrictNumber]:[DistrictNumber]],0),10),2),ROUND(INDEX(Debt[],MATCH('Non-General Fund Levies'!H$8&amp;'Non-General Fund Levies'!$B$6,Debt[[Fiscal Year]:[Fiscal Year]]&amp;Debt[[DistrictNumber]:[DistrictNumber]],0),11),0))</f>
        <v>3361272</v>
      </c>
      <c r="I22" s="38">
        <f t="shared" si="1"/>
        <v>19204493</v>
      </c>
    </row>
    <row r="23" spans="2:12" x14ac:dyDescent="0.35">
      <c r="B23" s="7"/>
      <c r="D23" s="21"/>
      <c r="E23" s="21"/>
      <c r="F23" s="21"/>
      <c r="G23" s="21"/>
      <c r="H23" s="21"/>
    </row>
    <row r="24" spans="2:12" x14ac:dyDescent="0.35">
      <c r="B24" s="28" t="s">
        <v>679</v>
      </c>
      <c r="C24" s="29" cm="1">
        <f t="array" ref="C24">INDEX(PERL[],MATCH('Non-General Fund Levies'!C$8&amp;'Non-General Fund Levies'!$B$6,PERL[[Fiscal Year]:[Fiscal Year]]&amp;PERL[[DistrictNumber]:[DistrictNumber]],0),5)</f>
        <v>1582497868</v>
      </c>
      <c r="D24" s="29" cm="1">
        <f t="array" ref="D24">INDEX(PERL[],MATCH('Non-General Fund Levies'!D$8&amp;'Non-General Fund Levies'!$B$6,PERL[[Fiscal Year]:[Fiscal Year]]&amp;PERL[[DistrictNumber]:[DistrictNumber]],0),5)</f>
        <v>1865624867</v>
      </c>
      <c r="E24" s="29" cm="1">
        <f t="array" ref="E24">INDEX(PERL[],MATCH('Non-General Fund Levies'!E$8&amp;'Non-General Fund Levies'!$B$6,PERL[[Fiscal Year]:[Fiscal Year]]&amp;PERL[[DistrictNumber]:[DistrictNumber]],0),5)</f>
        <v>2133126895</v>
      </c>
      <c r="F24" s="29" cm="1">
        <f t="array" ref="F24">INDEX(PERL[],MATCH('Non-General Fund Levies'!F$8&amp;'Non-General Fund Levies'!$B$6,PERL[[Fiscal Year]:[Fiscal Year]]&amp;PERL[[DistrictNumber]:[DistrictNumber]],0),5)</f>
        <v>2432501749</v>
      </c>
      <c r="G24" s="29" cm="1">
        <f t="array" ref="G24">INDEX(PERL[],MATCH('Non-General Fund Levies'!G$8&amp;'Non-General Fund Levies'!$B$6,PERL[[Fiscal Year]:[Fiscal Year]]&amp;PERL[[DistrictNumber]:[DistrictNumber]],0),5)</f>
        <v>2761931432</v>
      </c>
      <c r="H24" s="29" cm="1">
        <f t="array" ref="H24">INDEX(PERL[],MATCH('Non-General Fund Levies'!H$8&amp;'Non-General Fund Levies'!$B$6,PERL[[Fiscal Year]:[Fiscal Year]]&amp;PERL[[DistrictNumber]:[DistrictNumber]],0),5)</f>
        <v>3180944782</v>
      </c>
    </row>
    <row r="25" spans="2:12" x14ac:dyDescent="0.35">
      <c r="B25" s="7" t="s">
        <v>656</v>
      </c>
      <c r="C25" s="27" cm="1">
        <f t="array" ref="C25">IF($E$5="RATE",ROUND(INDEX(PERL[],MATCH('Non-General Fund Levies'!C$8&amp;'Non-General Fund Levies'!$B$6,PERL[[Fiscal Year]:[Fiscal Year]]&amp;PERL[[DistrictNumber]:[DistrictNumber]],0),10),2),ROUND(INDEX(PERL[],MATCH('Non-General Fund Levies'!C$8&amp;'Non-General Fund Levies'!$B$6,PERL[[Fiscal Year]:[Fiscal Year]]&amp;PERL[[DistrictNumber]:[DistrictNumber]],0),11),0))</f>
        <v>213637</v>
      </c>
      <c r="D25" s="27" cm="1">
        <f t="array" ref="D25">IF($E$5="RATE",ROUND(INDEX(PERL[],MATCH('Non-General Fund Levies'!D$8&amp;'Non-General Fund Levies'!$B$6,PERL[[Fiscal Year]:[Fiscal Year]]&amp;PERL[[DistrictNumber]:[DistrictNumber]],0),10),2),ROUND(INDEX(PERL[],MATCH('Non-General Fund Levies'!D$8&amp;'Non-General Fund Levies'!$B$6,PERL[[Fiscal Year]:[Fiscal Year]]&amp;PERL[[DistrictNumber]:[DistrictNumber]],0),11),0))</f>
        <v>217910</v>
      </c>
      <c r="E25" s="27" cm="1">
        <f t="array" ref="E25">IF($E$5="RATE",ROUND(INDEX(PERL[],MATCH('Non-General Fund Levies'!E$8&amp;'Non-General Fund Levies'!$B$6,PERL[[Fiscal Year]:[Fiscal Year]]&amp;PERL[[DistrictNumber]:[DistrictNumber]],0),10),2),ROUND(INDEX(PERL[],MATCH('Non-General Fund Levies'!E$8&amp;'Non-General Fund Levies'!$B$6,PERL[[Fiscal Year]:[Fiscal Year]]&amp;PERL[[DistrictNumber]:[DistrictNumber]],0),11),0))</f>
        <v>222268</v>
      </c>
      <c r="F25" s="27" cm="1">
        <f t="array" ref="F25">IF($E$5="RATE",ROUND(INDEX(PERL[],MATCH('Non-General Fund Levies'!F$8&amp;'Non-General Fund Levies'!$B$6,PERL[[Fiscal Year]:[Fiscal Year]]&amp;PERL[[DistrictNumber]:[DistrictNumber]],0),10),2),ROUND(INDEX(PERL[],MATCH('Non-General Fund Levies'!F$8&amp;'Non-General Fund Levies'!$B$6,PERL[[Fiscal Year]:[Fiscal Year]]&amp;PERL[[DistrictNumber]:[DistrictNumber]],0),11),0))</f>
        <v>226714</v>
      </c>
      <c r="G25" s="27" cm="1">
        <f t="array" ref="G25">IF($E$5="RATE",ROUND(INDEX(PERL[],MATCH('Non-General Fund Levies'!G$8&amp;'Non-General Fund Levies'!$B$6,PERL[[Fiscal Year]:[Fiscal Year]]&amp;PERL[[DistrictNumber]:[DistrictNumber]],0),10),2),ROUND(INDEX(PERL[],MATCH('Non-General Fund Levies'!G$8&amp;'Non-General Fund Levies'!$B$6,PERL[[Fiscal Year]:[Fiscal Year]]&amp;PERL[[DistrictNumber]:[DistrictNumber]],0),11),0))</f>
        <v>231248</v>
      </c>
      <c r="H25" s="27" cm="1">
        <f t="array" ref="H25">IF($E$5="RATE",ROUND(INDEX(PERL[],MATCH('Non-General Fund Levies'!H$8&amp;'Non-General Fund Levies'!$B$6,PERL[[Fiscal Year]:[Fiscal Year]]&amp;PERL[[DistrictNumber]:[DistrictNumber]],0),10),2),ROUND(INDEX(PERL[],MATCH('Non-General Fund Levies'!H$8&amp;'Non-General Fund Levies'!$B$6,PERL[[Fiscal Year]:[Fiscal Year]]&amp;PERL[[DistrictNumber]:[DistrictNumber]],0),11),0))</f>
        <v>235873</v>
      </c>
      <c r="I25" s="38">
        <f>IF($E$5="Rate","",SUM(C25:H25))</f>
        <v>1347650</v>
      </c>
    </row>
    <row r="27" spans="2:12" ht="18.5" x14ac:dyDescent="0.45">
      <c r="B27" s="53" t="s">
        <v>652</v>
      </c>
    </row>
    <row r="28" spans="2:12" ht="29.5" thickBot="1" x14ac:dyDescent="0.4">
      <c r="B28" s="31" t="s">
        <v>653</v>
      </c>
      <c r="C28" s="31">
        <v>2026</v>
      </c>
      <c r="D28" s="31">
        <v>2027</v>
      </c>
      <c r="E28" s="31">
        <v>2028</v>
      </c>
      <c r="F28" s="31">
        <v>2029</v>
      </c>
      <c r="G28" s="31">
        <v>2030</v>
      </c>
      <c r="H28" s="31">
        <v>2031</v>
      </c>
      <c r="I28" s="41" t="s">
        <v>703</v>
      </c>
    </row>
    <row r="29" spans="2:12" x14ac:dyDescent="0.35">
      <c r="B29" s="28" t="s">
        <v>678</v>
      </c>
      <c r="C29" s="30">
        <f t="shared" ref="C29:H29" si="2">C19-C9</f>
        <v>0</v>
      </c>
      <c r="D29" s="30">
        <f t="shared" si="2"/>
        <v>228628958.77970314</v>
      </c>
      <c r="E29" s="30">
        <f t="shared" si="2"/>
        <v>361168382.03339481</v>
      </c>
      <c r="F29" s="30">
        <f t="shared" si="2"/>
        <v>511936190.30648756</v>
      </c>
      <c r="G29" s="30">
        <f t="shared" si="2"/>
        <v>677638769.81946898</v>
      </c>
      <c r="H29" s="30">
        <f t="shared" si="2"/>
        <v>919661471.65814924</v>
      </c>
      <c r="I29" s="38">
        <f>SUM(C29:H29)</f>
        <v>2699033772.5972037</v>
      </c>
    </row>
    <row r="30" spans="2:12" x14ac:dyDescent="0.35">
      <c r="B30" s="7" t="s">
        <v>654</v>
      </c>
      <c r="C30" s="21">
        <f t="shared" ref="C30:H32" si="3">C20-C10</f>
        <v>0</v>
      </c>
      <c r="D30" s="21">
        <f t="shared" si="3"/>
        <v>-60434</v>
      </c>
      <c r="E30" s="21">
        <f t="shared" si="3"/>
        <v>-219799</v>
      </c>
      <c r="F30" s="21">
        <f t="shared" si="3"/>
        <v>-399096</v>
      </c>
      <c r="G30" s="21">
        <f t="shared" si="3"/>
        <v>-600724</v>
      </c>
      <c r="H30" s="21">
        <f t="shared" si="3"/>
        <v>-827395</v>
      </c>
      <c r="I30" s="38">
        <f>IF($E$5="Rate","",SUM(C30:H30))</f>
        <v>-2107448</v>
      </c>
    </row>
    <row r="31" spans="2:12" x14ac:dyDescent="0.35">
      <c r="B31" s="7" t="s">
        <v>655</v>
      </c>
      <c r="C31" s="21">
        <f t="shared" si="3"/>
        <v>0</v>
      </c>
      <c r="D31" s="21">
        <f t="shared" si="3"/>
        <v>-14883</v>
      </c>
      <c r="E31" s="21">
        <f t="shared" si="3"/>
        <v>-54129</v>
      </c>
      <c r="F31" s="21">
        <f t="shared" si="3"/>
        <v>-98285</v>
      </c>
      <c r="G31" s="21">
        <f t="shared" si="3"/>
        <v>-147940</v>
      </c>
      <c r="H31" s="21">
        <f t="shared" si="3"/>
        <v>-203761</v>
      </c>
      <c r="I31" s="38">
        <f t="shared" ref="I31:I32" si="4">IF($E$5="Rate","",SUM(C31:H31))</f>
        <v>-518998</v>
      </c>
    </row>
    <row r="32" spans="2:12" x14ac:dyDescent="0.35">
      <c r="B32" s="7" t="s">
        <v>657</v>
      </c>
      <c r="C32" s="21">
        <f t="shared" si="3"/>
        <v>0</v>
      </c>
      <c r="D32" s="21">
        <f t="shared" si="3"/>
        <v>-79519</v>
      </c>
      <c r="E32" s="21">
        <f t="shared" si="3"/>
        <v>-289207</v>
      </c>
      <c r="F32" s="21">
        <f t="shared" si="3"/>
        <v>-525124</v>
      </c>
      <c r="G32" s="21">
        <f t="shared" si="3"/>
        <v>-790423</v>
      </c>
      <c r="H32" s="21">
        <f t="shared" si="3"/>
        <v>-1088673</v>
      </c>
      <c r="I32" s="38">
        <f t="shared" si="4"/>
        <v>-2772946</v>
      </c>
    </row>
    <row r="33" spans="2:9" x14ac:dyDescent="0.35">
      <c r="B33" s="7"/>
      <c r="I33" s="39"/>
    </row>
    <row r="34" spans="2:9" x14ac:dyDescent="0.35">
      <c r="B34" s="28" t="s">
        <v>679</v>
      </c>
      <c r="C34" s="28"/>
      <c r="D34" s="28"/>
      <c r="E34" s="28"/>
      <c r="F34" s="28"/>
      <c r="G34" s="28"/>
      <c r="H34" s="28"/>
      <c r="I34" s="39"/>
    </row>
    <row r="35" spans="2:9" x14ac:dyDescent="0.35">
      <c r="B35" s="7" t="s">
        <v>656</v>
      </c>
      <c r="C35" s="21">
        <f>C25-C15</f>
        <v>0</v>
      </c>
      <c r="D35" s="21">
        <f t="shared" ref="D35:H35" si="5">D25-D15</f>
        <v>-5580</v>
      </c>
      <c r="E35" s="21">
        <f t="shared" si="5"/>
        <v>-20953</v>
      </c>
      <c r="F35" s="21">
        <f t="shared" si="5"/>
        <v>-38237</v>
      </c>
      <c r="G35" s="21">
        <f t="shared" si="5"/>
        <v>-57660</v>
      </c>
      <c r="H35" s="21">
        <f t="shared" si="5"/>
        <v>-79473</v>
      </c>
      <c r="I35" s="38">
        <f>IF($E$5="Rate","",SUM(C35:H35))</f>
        <v>-201903</v>
      </c>
    </row>
    <row r="36" spans="2:9" x14ac:dyDescent="0.35">
      <c r="B36" s="7"/>
    </row>
    <row r="37" spans="2:9" x14ac:dyDescent="0.35">
      <c r="B37" s="6" t="s">
        <v>707</v>
      </c>
    </row>
    <row r="38" spans="2:9" x14ac:dyDescent="0.35">
      <c r="B38" s="6" t="s">
        <v>719</v>
      </c>
    </row>
    <row r="39" spans="2:9" x14ac:dyDescent="0.35">
      <c r="B39" s="6" t="s">
        <v>711</v>
      </c>
    </row>
    <row r="40" spans="2:9" x14ac:dyDescent="0.35">
      <c r="B40" s="6" t="s">
        <v>708</v>
      </c>
    </row>
    <row r="41" spans="2:9" x14ac:dyDescent="0.35">
      <c r="B41" s="6" t="s">
        <v>709</v>
      </c>
    </row>
    <row r="42" spans="2:9" x14ac:dyDescent="0.35">
      <c r="B42" s="6" t="s">
        <v>710</v>
      </c>
    </row>
  </sheetData>
  <mergeCells count="6">
    <mergeCell ref="B5:C5"/>
    <mergeCell ref="E4:G4"/>
    <mergeCell ref="E5:G5"/>
    <mergeCell ref="B4:C4"/>
    <mergeCell ref="C1:H1"/>
    <mergeCell ref="B3:I3"/>
  </mergeCells>
  <phoneticPr fontId="3"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4C0CBD8-EA82-4596-B8D1-FF3A940B3E3F}">
          <x14:formula1>
            <xm:f>'Dist List'!$B$2:$B$326</xm:f>
          </x14:formula1>
          <xm:sqref>B5:C5</xm:sqref>
        </x14:dataValidation>
        <x14:dataValidation type="list" allowBlank="1" showInputMessage="1" showErrorMessage="1" xr:uid="{915C5847-2651-4A9C-BD32-A3DC50035825}">
          <x14:formula1>
            <xm:f>'Dist List'!$C$289:$C$290</xm:f>
          </x14:formula1>
          <xm:sqref>E5:G5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77523-DAE0-438F-B6D4-A3A4D0027E01}">
  <dimension ref="B1:L42"/>
  <sheetViews>
    <sheetView topLeftCell="A3" zoomScale="115" zoomScaleNormal="115" workbookViewId="0">
      <selection activeCell="E5" sqref="E5:G5"/>
    </sheetView>
  </sheetViews>
  <sheetFormatPr defaultRowHeight="14.5" x14ac:dyDescent="0.35"/>
  <cols>
    <col min="1" max="1" width="8.7265625" style="6"/>
    <col min="2" max="2" width="38.7265625" style="6" customWidth="1"/>
    <col min="3" max="3" width="19.81640625" style="6" customWidth="1"/>
    <col min="4" max="8" width="17" style="6" customWidth="1"/>
    <col min="9" max="9" width="18.7265625" style="6" customWidth="1"/>
    <col min="10" max="11" width="8.7265625" style="6"/>
    <col min="12" max="12" width="14.90625" style="6" customWidth="1"/>
    <col min="13" max="16384" width="8.7265625" style="6"/>
  </cols>
  <sheetData>
    <row r="1" spans="2:9" ht="59" customHeight="1" x14ac:dyDescent="0.55000000000000004">
      <c r="B1" s="6" t="e" vm="1">
        <v>#VALUE!</v>
      </c>
      <c r="C1" s="51" t="s">
        <v>722</v>
      </c>
      <c r="D1" s="52"/>
      <c r="E1" s="52"/>
      <c r="F1" s="52"/>
      <c r="G1" s="52"/>
      <c r="H1" s="52"/>
    </row>
    <row r="3" spans="2:9" ht="77" customHeight="1" x14ac:dyDescent="0.35">
      <c r="B3" s="58" t="s">
        <v>720</v>
      </c>
      <c r="C3" s="58"/>
      <c r="D3" s="58"/>
      <c r="E3" s="58"/>
      <c r="F3" s="58"/>
      <c r="G3" s="58"/>
      <c r="H3" s="58"/>
      <c r="I3" s="58"/>
    </row>
    <row r="4" spans="2:9" ht="24" customHeight="1" thickBot="1" x14ac:dyDescent="0.4">
      <c r="B4" s="55" t="s">
        <v>717</v>
      </c>
      <c r="C4" s="56"/>
      <c r="E4" s="48" t="s">
        <v>718</v>
      </c>
      <c r="F4" s="48"/>
      <c r="G4" s="48"/>
    </row>
    <row r="5" spans="2:9" ht="15" thickBot="1" x14ac:dyDescent="0.4">
      <c r="B5" s="43" t="s">
        <v>431</v>
      </c>
      <c r="C5" s="39"/>
      <c r="E5" s="46" t="s">
        <v>662</v>
      </c>
      <c r="F5" s="49"/>
      <c r="G5" s="47"/>
    </row>
    <row r="6" spans="2:9" x14ac:dyDescent="0.35">
      <c r="B6" s="40" t="str">
        <f>INDEX('Dist List'!$A$1:$B$326,MATCH('General Fund Levies'!$B$5,'Dist List'!$B$1:$B$326,0),1)</f>
        <v>4797</v>
      </c>
    </row>
    <row r="7" spans="2:9" x14ac:dyDescent="0.35">
      <c r="B7" s="6" t="s">
        <v>658</v>
      </c>
    </row>
    <row r="8" spans="2:9" ht="29.5" thickBot="1" x14ac:dyDescent="0.4">
      <c r="B8" s="31" t="s">
        <v>653</v>
      </c>
      <c r="C8" s="31">
        <v>2026</v>
      </c>
      <c r="D8" s="31">
        <v>2027</v>
      </c>
      <c r="E8" s="31">
        <v>2028</v>
      </c>
      <c r="F8" s="31">
        <v>2029</v>
      </c>
      <c r="G8" s="31">
        <v>2030</v>
      </c>
      <c r="H8" s="31">
        <v>2031</v>
      </c>
      <c r="I8" s="41" t="s">
        <v>704</v>
      </c>
    </row>
    <row r="9" spans="2:9" x14ac:dyDescent="0.35">
      <c r="B9" s="28" t="s">
        <v>678</v>
      </c>
      <c r="C9" s="29" cm="1">
        <f t="array" ref="C9">INDEX(PPEL[],MATCH('General Fund Levies'!C$8&amp;'General Fund Levies'!$B$6,PPEL[[Fiscal Year]:[Fiscal Year]]&amp;PPEL[[DistrictNumber]:[DistrictNumber]],0),14)</f>
        <v>1447025583</v>
      </c>
      <c r="D9" s="29" cm="1">
        <f t="array" ref="D9">INDEX(PPEL[],MATCH('General Fund Levies'!D$8&amp;'General Fund Levies'!$B$6,PPEL[[Fiscal Year]:[Fiscal Year]]&amp;PPEL[[DistrictNumber]:[DistrictNumber]],0),14)</f>
        <v>1637558622.0065246</v>
      </c>
      <c r="E9" s="29" cm="1">
        <f t="array" ref="E9">INDEX(PPEL[],MATCH('General Fund Levies'!E$8&amp;'General Fund Levies'!$B$6,PPEL[[Fiscal Year]:[Fiscal Year]]&amp;PPEL[[DistrictNumber]:[DistrictNumber]],0),14)</f>
        <v>1752890936.7486291</v>
      </c>
      <c r="F9" s="29" cm="1">
        <f t="array" ref="F9">INDEX(PPEL[],MATCH('General Fund Levies'!F$8&amp;'General Fund Levies'!$B$6,PPEL[[Fiscal Year]:[Fiscal Year]]&amp;PPEL[[DistrictNumber]:[DistrictNumber]],0),14)</f>
        <v>1878712013.1059811</v>
      </c>
      <c r="G9" s="29" cm="1">
        <f t="array" ref="G9">INDEX(PPEL[],MATCH('General Fund Levies'!G$8&amp;'General Fund Levies'!$B$6,PPEL[[Fiscal Year]:[Fiscal Year]]&amp;PPEL[[DistrictNumber]:[DistrictNumber]],0),14)</f>
        <v>2016308812.1635923</v>
      </c>
      <c r="H9" s="29" cm="1">
        <f t="array" ref="H9">INDEX(PPEL[],MATCH('General Fund Levies'!H$8&amp;'General Fund Levies'!$B$6,PPEL[[Fiscal Year]:[Fiscal Year]]&amp;PPEL[[DistrictNumber]:[DistrictNumber]],0),14)</f>
        <v>2167206989.130476</v>
      </c>
      <c r="I9" s="42"/>
    </row>
    <row r="10" spans="2:9" x14ac:dyDescent="0.35">
      <c r="B10" s="7"/>
      <c r="C10" s="27"/>
      <c r="D10" s="27"/>
      <c r="E10" s="27"/>
      <c r="F10" s="27"/>
      <c r="G10" s="27"/>
      <c r="H10" s="27"/>
      <c r="I10" s="38"/>
    </row>
    <row r="11" spans="2:9" x14ac:dyDescent="0.35">
      <c r="B11" s="7"/>
      <c r="C11" s="27"/>
      <c r="D11" s="27"/>
      <c r="E11" s="27"/>
      <c r="F11" s="27"/>
      <c r="G11" s="27"/>
      <c r="H11" s="27"/>
      <c r="I11" s="38"/>
    </row>
    <row r="12" spans="2:9" x14ac:dyDescent="0.35">
      <c r="B12" s="7"/>
      <c r="C12" s="27"/>
      <c r="D12" s="27"/>
      <c r="E12" s="27"/>
      <c r="F12" s="27"/>
      <c r="G12" s="27"/>
      <c r="H12" s="27"/>
      <c r="I12" s="38"/>
    </row>
    <row r="13" spans="2:9" x14ac:dyDescent="0.35">
      <c r="B13" s="7"/>
    </row>
    <row r="14" spans="2:9" x14ac:dyDescent="0.35">
      <c r="B14" s="28" t="s">
        <v>679</v>
      </c>
      <c r="C14" s="29" cm="1">
        <f t="array" ref="C14">INDEX(PERL[],MATCH('General Fund Levies'!C$8&amp;'General Fund Levies'!$B$6,PERL[[Fiscal Year]:[Fiscal Year]]&amp;PERL[[DistrictNumber]:[DistrictNumber]],0),14)</f>
        <v>1072356863</v>
      </c>
      <c r="D14" s="29" cm="1">
        <f t="array" ref="D14">INDEX(PERL[],MATCH('General Fund Levies'!D$8&amp;'General Fund Levies'!$B$6,PERL[[Fiscal Year]:[Fiscal Year]]&amp;PERL[[DistrictNumber]:[DistrictNumber]],0),14)</f>
        <v>1212046285</v>
      </c>
      <c r="E14" s="29" cm="1">
        <f t="array" ref="E14">INDEX(PERL[],MATCH('General Fund Levies'!E$8&amp;'General Fund Levies'!$B$6,PERL[[Fiscal Year]:[Fiscal Year]]&amp;PERL[[DistrictNumber]:[DistrictNumber]],0),14)</f>
        <v>1296827879</v>
      </c>
      <c r="F14" s="29" cm="1">
        <f t="array" ref="F14">INDEX(PERL[],MATCH('General Fund Levies'!F$8&amp;'General Fund Levies'!$B$6,PERL[[Fiscal Year]:[Fiscal Year]]&amp;PERL[[DistrictNumber]:[DistrictNumber]],0),14)</f>
        <v>1387964009</v>
      </c>
      <c r="G14" s="29" cm="1">
        <f t="array" ref="G14">INDEX(PERL[],MATCH('General Fund Levies'!G$8&amp;'General Fund Levies'!$B$6,PERL[[Fiscal Year]:[Fiscal Year]]&amp;PERL[[DistrictNumber]:[DistrictNumber]],0),14)</f>
        <v>1485933485</v>
      </c>
      <c r="H14" s="29" cm="1">
        <f t="array" ref="H14">INDEX(PERL[],MATCH('General Fund Levies'!H$8&amp;'General Fund Levies'!$B$6,PERL[[Fiscal Year]:[Fiscal Year]]&amp;PERL[[DistrictNumber]:[DistrictNumber]],0),14)</f>
        <v>1591253565</v>
      </c>
    </row>
    <row r="15" spans="2:9" x14ac:dyDescent="0.35">
      <c r="B15" s="7" t="s">
        <v>716</v>
      </c>
      <c r="C15" s="27" cm="1">
        <f t="array" ref="C15">IF($E$5="RATE",ROUND(INDEX(UniformLevy[],MATCH(C$8&amp;$B$6,UniformLevy[[Fiscal Year]:[Fiscal Year]]&amp;UniformLevy[[DistrictNumber]:[DistrictNumber]],0),9),2),ROUND(INDEX(UniformLevy[],MATCH(C$8&amp;$B$6,UniformLevy[[Fiscal Year]:[Fiscal Year]]&amp;UniformLevy[[DistrictNumber]:[DistrictNumber]],0),10),0))</f>
        <v>5790727</v>
      </c>
      <c r="D15" s="27" cm="1">
        <f t="array" ref="D15">IF($E$5="RATE",ROUND(INDEX(UniformLevy[],MATCH(D$8&amp;$B$6,UniformLevy[[Fiscal Year]:[Fiscal Year]]&amp;UniformLevy[[DistrictNumber]:[DistrictNumber]],0),9),2),ROUND(INDEX(UniformLevy[],MATCH(D$8&amp;$B$6,UniformLevy[[Fiscal Year]:[Fiscal Year]]&amp;UniformLevy[[DistrictNumber]:[DistrictNumber]],0),10),0))</f>
        <v>6545050</v>
      </c>
      <c r="E15" s="27" cm="1">
        <f t="array" ref="E15">IF($E$5="RATE",ROUND(INDEX(UniformLevy[],MATCH(E$8&amp;$B$6,UniformLevy[[Fiscal Year]:[Fiscal Year]]&amp;UniformLevy[[DistrictNumber]:[DistrictNumber]],0),9),2),ROUND(INDEX(UniformLevy[],MATCH(E$8&amp;$B$6,UniformLevy[[Fiscal Year]:[Fiscal Year]]&amp;UniformLevy[[DistrictNumber]:[DistrictNumber]],0),10),0))</f>
        <v>7002871</v>
      </c>
      <c r="F15" s="27" cm="1">
        <f t="array" ref="F15">IF($E$5="RATE",ROUND(INDEX(UniformLevy[],MATCH(F$8&amp;$B$6,UniformLevy[[Fiscal Year]:[Fiscal Year]]&amp;UniformLevy[[DistrictNumber]:[DistrictNumber]],0),9),2),ROUND(INDEX(UniformLevy[],MATCH(F$8&amp;$B$6,UniformLevy[[Fiscal Year]:[Fiscal Year]]&amp;UniformLevy[[DistrictNumber]:[DistrictNumber]],0),10),0))</f>
        <v>7495006</v>
      </c>
      <c r="G15" s="27" cm="1">
        <f t="array" ref="G15">IF($E$5="RATE",ROUND(INDEX(UniformLevy[],MATCH(G$8&amp;$B$6,UniformLevy[[Fiscal Year]:[Fiscal Year]]&amp;UniformLevy[[DistrictNumber]:[DistrictNumber]],0),9),2),ROUND(INDEX(UniformLevy[],MATCH(G$8&amp;$B$6,UniformLevy[[Fiscal Year]:[Fiscal Year]]&amp;UniformLevy[[DistrictNumber]:[DistrictNumber]],0),10),0))</f>
        <v>8024041</v>
      </c>
      <c r="H15" s="27" cm="1">
        <f t="array" ref="H15">IF($E$5="RATE",ROUND(INDEX(UniformLevy[],MATCH(H$8&amp;$B$6,UniformLevy[[Fiscal Year]:[Fiscal Year]]&amp;UniformLevy[[DistrictNumber]:[DistrictNumber]],0),9),2),ROUND(INDEX(UniformLevy[],MATCH(H$8&amp;$B$6,UniformLevy[[Fiscal Year]:[Fiscal Year]]&amp;UniformLevy[[DistrictNumber]:[DistrictNumber]],0),10),0))</f>
        <v>8592769</v>
      </c>
      <c r="I15" s="38">
        <f>IF($E$5="Rate","",SUM(C15:H15))</f>
        <v>43450464</v>
      </c>
    </row>
    <row r="16" spans="2:9" x14ac:dyDescent="0.35">
      <c r="B16" s="7"/>
    </row>
    <row r="17" spans="2:12" x14ac:dyDescent="0.35">
      <c r="B17" s="7" t="s">
        <v>680</v>
      </c>
    </row>
    <row r="18" spans="2:12" ht="29.5" thickBot="1" x14ac:dyDescent="0.4">
      <c r="B18" s="31" t="s">
        <v>653</v>
      </c>
      <c r="C18" s="31">
        <v>2026</v>
      </c>
      <c r="D18" s="31">
        <v>2027</v>
      </c>
      <c r="E18" s="31">
        <v>2028</v>
      </c>
      <c r="F18" s="31">
        <v>2029</v>
      </c>
      <c r="G18" s="31">
        <v>2030</v>
      </c>
      <c r="H18" s="31">
        <v>2031</v>
      </c>
      <c r="I18" s="41" t="s">
        <v>704</v>
      </c>
    </row>
    <row r="19" spans="2:12" x14ac:dyDescent="0.35">
      <c r="B19" s="28" t="s">
        <v>678</v>
      </c>
      <c r="C19" s="29" cm="1">
        <f t="array" ref="C19">INDEX(PPEL[],MATCH('General Fund Levies'!C$8&amp;'General Fund Levies'!$B$6,PPEL[[Fiscal Year]:[Fiscal Year]]&amp;PPEL[[DistrictNumber]:[DistrictNumber]],0),5)</f>
        <v>1447025583</v>
      </c>
      <c r="D19" s="29" cm="1">
        <f t="array" ref="D19">INDEX(PPEL[],MATCH('General Fund Levies'!D$8&amp;'General Fund Levies'!$B$6,PPEL[[Fiscal Year]:[Fiscal Year]]&amp;PPEL[[DistrictNumber]:[DistrictNumber]],0),5)</f>
        <v>1926333174.8824997</v>
      </c>
      <c r="E19" s="29" cm="1">
        <f t="array" ref="E19">INDEX(PPEL[],MATCH('General Fund Levies'!E$8&amp;'General Fund Levies'!$B$6,PPEL[[Fiscal Year]:[Fiscal Year]]&amp;PPEL[[DistrictNumber]:[DistrictNumber]],0),5)</f>
        <v>2309148871.7569022</v>
      </c>
      <c r="F19" s="29" cm="1">
        <f t="array" ref="F19">INDEX(PPEL[],MATCH('General Fund Levies'!F$8&amp;'General Fund Levies'!$B$6,PPEL[[Fiscal Year]:[Fiscal Year]]&amp;PPEL[[DistrictNumber]:[DistrictNumber]],0),5)</f>
        <v>2737700438.4715366</v>
      </c>
      <c r="G19" s="29" cm="1">
        <f t="array" ref="G19">INDEX(PPEL[],MATCH('General Fund Levies'!G$8&amp;'General Fund Levies'!$B$6,PPEL[[Fiscal Year]:[Fiscal Year]]&amp;PPEL[[DistrictNumber]:[DistrictNumber]],0),5)</f>
        <v>3211762711.0278654</v>
      </c>
      <c r="H19" s="29" cm="1">
        <f t="array" ref="H19">INDEX(PPEL[],MATCH('General Fund Levies'!H$8&amp;'General Fund Levies'!$B$6,PPEL[[Fiscal Year]:[Fiscal Year]]&amp;PPEL[[DistrictNumber]:[DistrictNumber]],0),5)</f>
        <v>3769323015.2482252</v>
      </c>
      <c r="I19" s="42"/>
    </row>
    <row r="20" spans="2:12" x14ac:dyDescent="0.35">
      <c r="B20" s="7"/>
      <c r="C20" s="27"/>
      <c r="D20" s="27"/>
      <c r="E20" s="27"/>
      <c r="F20" s="27"/>
      <c r="G20" s="27"/>
      <c r="H20" s="27"/>
      <c r="I20" s="38">
        <f>IF($E$5="Rate","",SUM(C20:H20))</f>
        <v>0</v>
      </c>
      <c r="L20" s="21"/>
    </row>
    <row r="21" spans="2:12" x14ac:dyDescent="0.35">
      <c r="B21" s="7"/>
      <c r="C21" s="27"/>
      <c r="D21" s="27"/>
      <c r="E21" s="27"/>
      <c r="F21" s="27"/>
      <c r="G21" s="27"/>
      <c r="H21" s="27"/>
      <c r="I21" s="38">
        <f t="shared" ref="I21:I22" si="0">IF($E$5="Rate","",SUM(C21:H21))</f>
        <v>0</v>
      </c>
    </row>
    <row r="22" spans="2:12" x14ac:dyDescent="0.35">
      <c r="B22" s="7"/>
      <c r="C22" s="27"/>
      <c r="D22" s="27"/>
      <c r="E22" s="27"/>
      <c r="F22" s="27"/>
      <c r="G22" s="27"/>
      <c r="H22" s="27"/>
      <c r="I22" s="38">
        <f t="shared" si="0"/>
        <v>0</v>
      </c>
    </row>
    <row r="23" spans="2:12" x14ac:dyDescent="0.35">
      <c r="B23" s="7"/>
      <c r="D23" s="21"/>
      <c r="E23" s="21"/>
      <c r="F23" s="21"/>
      <c r="G23" s="21"/>
      <c r="H23" s="21"/>
    </row>
    <row r="24" spans="2:12" x14ac:dyDescent="0.35">
      <c r="B24" s="28" t="s">
        <v>679</v>
      </c>
      <c r="C24" s="29" cm="1">
        <f t="array" ref="C24">INDEX(PERL[],MATCH('General Fund Levies'!C$8&amp;'General Fund Levies'!$B$6,PERL[[Fiscal Year]:[Fiscal Year]]&amp;PERL[[DistrictNumber]:[DistrictNumber]],0),5)</f>
        <v>1072356863</v>
      </c>
      <c r="D24" s="29" cm="1">
        <f t="array" ref="D24">INDEX(PERL[],MATCH('General Fund Levies'!D$8&amp;'General Fund Levies'!$B$6,PERL[[Fiscal Year]:[Fiscal Year]]&amp;PERL[[DistrictNumber]:[DistrictNumber]],0),5)</f>
        <v>1467251621</v>
      </c>
      <c r="E24" s="29" cm="1">
        <f t="array" ref="E24">INDEX(PERL[],MATCH('General Fund Levies'!E$8&amp;'General Fund Levies'!$B$6,PERL[[Fiscal Year]:[Fiscal Year]]&amp;PERL[[DistrictNumber]:[DistrictNumber]],0),5)</f>
        <v>1802086375</v>
      </c>
      <c r="F24" s="29" cm="1">
        <f t="array" ref="F24">INDEX(PERL[],MATCH('General Fund Levies'!F$8&amp;'General Fund Levies'!$B$6,PERL[[Fiscal Year]:[Fiscal Year]]&amp;PERL[[DistrictNumber]:[DistrictNumber]],0),5)</f>
        <v>2176127022</v>
      </c>
      <c r="G24" s="29" cm="1">
        <f t="array" ref="G24">INDEX(PERL[],MATCH('General Fund Levies'!G$8&amp;'General Fund Levies'!$B$6,PERL[[Fiscal Year]:[Fiscal Year]]&amp;PERL[[DistrictNumber]:[DistrictNumber]],0),5)</f>
        <v>2587891146</v>
      </c>
      <c r="H24" s="29" cm="1">
        <f t="array" ref="H24">INDEX(PERL[],MATCH('General Fund Levies'!H$8&amp;'General Fund Levies'!$B$6,PERL[[Fiscal Year]:[Fiscal Year]]&amp;PERL[[DistrictNumber]:[DistrictNumber]],0),5)</f>
        <v>3064560647</v>
      </c>
    </row>
    <row r="25" spans="2:12" x14ac:dyDescent="0.35">
      <c r="B25" s="7" t="s">
        <v>716</v>
      </c>
      <c r="C25" s="27" cm="1">
        <f t="array" ref="C25">IF($E$5="RATE",ROUND(INDEX(UniformLevy[],MATCH(C$8&amp;$B$6,UniformLevy[[Fiscal Year]:[Fiscal Year]]&amp;UniformLevy[[DistrictNumber]:[DistrictNumber]],0),6),2),ROUND(INDEX(UniformLevy[],MATCH(C$8&amp;$B$6,UniformLevy[[Fiscal Year]:[Fiscal Year]]&amp;UniformLevy[[DistrictNumber]:[DistrictNumber]],0),7),0))</f>
        <v>5790727</v>
      </c>
      <c r="D25" s="27" cm="1">
        <f t="array" ref="D25">IF($E$5="RATE",ROUND(INDEX(UniformLevy[],MATCH(D$8&amp;$B$6,UniformLevy[[Fiscal Year]:[Fiscal Year]]&amp;UniformLevy[[DistrictNumber]:[DistrictNumber]],0),6),2),ROUND(INDEX(UniformLevy[],MATCH(D$8&amp;$B$6,UniformLevy[[Fiscal Year]:[Fiscal Year]]&amp;UniformLevy[[DistrictNumber]:[DistrictNumber]],0),7),0))</f>
        <v>7189533</v>
      </c>
      <c r="E25" s="27" cm="1">
        <f t="array" ref="E25">IF($E$5="RATE",ROUND(INDEX(UniformLevy[],MATCH(E$8&amp;$B$6,UniformLevy[[Fiscal Year]:[Fiscal Year]]&amp;UniformLevy[[DistrictNumber]:[DistrictNumber]],0),6),2),ROUND(INDEX(UniformLevy[],MATCH(E$8&amp;$B$6,UniformLevy[[Fiscal Year]:[Fiscal Year]]&amp;UniformLevy[[DistrictNumber]:[DistrictNumber]],0),7),0))</f>
        <v>7929180</v>
      </c>
      <c r="F25" s="27" cm="1">
        <f t="array" ref="F25">IF($E$5="RATE",ROUND(INDEX(UniformLevy[],MATCH(F$8&amp;$B$6,UniformLevy[[Fiscal Year]:[Fiscal Year]]&amp;UniformLevy[[DistrictNumber]:[DistrictNumber]],0),6),2),ROUND(INDEX(UniformLevy[],MATCH(F$8&amp;$B$6,UniformLevy[[Fiscal Year]:[Fiscal Year]]&amp;UniformLevy[[DistrictNumber]:[DistrictNumber]],0),7),0))</f>
        <v>8486895</v>
      </c>
      <c r="G25" s="27" cm="1">
        <f t="array" ref="G25">IF($E$5="RATE",ROUND(INDEX(UniformLevy[],MATCH(G$8&amp;$B$6,UniformLevy[[Fiscal Year]:[Fiscal Year]]&amp;UniformLevy[[DistrictNumber]:[DistrictNumber]],0),6),2),ROUND(INDEX(UniformLevy[],MATCH(G$8&amp;$B$6,UniformLevy[[Fiscal Year]:[Fiscal Year]]&amp;UniformLevy[[DistrictNumber]:[DistrictNumber]],0),7),0))</f>
        <v>8798830</v>
      </c>
      <c r="H25" s="27" cm="1">
        <f t="array" ref="H25">IF($E$5="RATE",ROUND(INDEX(UniformLevy[],MATCH(H$8&amp;$B$6,UniformLevy[[Fiscal Year]:[Fiscal Year]]&amp;UniformLevy[[DistrictNumber]:[DistrictNumber]],0),6),2),ROUND(INDEX(UniformLevy[],MATCH(H$8&amp;$B$6,UniformLevy[[Fiscal Year]:[Fiscal Year]]&amp;UniformLevy[[DistrictNumber]:[DistrictNumber]],0),7),0))</f>
        <v>9101745</v>
      </c>
      <c r="I25" s="38">
        <f>IF($E$5="Rate","",SUM(C25:H25))</f>
        <v>47296910</v>
      </c>
    </row>
    <row r="27" spans="2:12" x14ac:dyDescent="0.35">
      <c r="B27" s="7" t="s">
        <v>652</v>
      </c>
    </row>
    <row r="28" spans="2:12" ht="29.5" thickBot="1" x14ac:dyDescent="0.4">
      <c r="B28" s="31" t="s">
        <v>653</v>
      </c>
      <c r="C28" s="31">
        <v>2026</v>
      </c>
      <c r="D28" s="31">
        <v>2027</v>
      </c>
      <c r="E28" s="31">
        <v>2028</v>
      </c>
      <c r="F28" s="31">
        <v>2029</v>
      </c>
      <c r="G28" s="31">
        <v>2030</v>
      </c>
      <c r="H28" s="31">
        <v>2031</v>
      </c>
      <c r="I28" s="41" t="s">
        <v>703</v>
      </c>
    </row>
    <row r="29" spans="2:12" x14ac:dyDescent="0.35">
      <c r="B29" s="28" t="s">
        <v>678</v>
      </c>
      <c r="C29" s="30">
        <f t="shared" ref="C29:H29" si="1">C19-C9</f>
        <v>0</v>
      </c>
      <c r="D29" s="30">
        <f t="shared" si="1"/>
        <v>288774552.87597513</v>
      </c>
      <c r="E29" s="30">
        <f t="shared" si="1"/>
        <v>556257935.00827312</v>
      </c>
      <c r="F29" s="30">
        <f t="shared" si="1"/>
        <v>858988425.36555552</v>
      </c>
      <c r="G29" s="30">
        <f t="shared" si="1"/>
        <v>1195453898.8642731</v>
      </c>
      <c r="H29" s="30">
        <f t="shared" si="1"/>
        <v>1602116026.1177492</v>
      </c>
      <c r="I29" s="38">
        <f>SUM(C29:H29)</f>
        <v>4501590838.2318258</v>
      </c>
    </row>
    <row r="30" spans="2:12" x14ac:dyDescent="0.35">
      <c r="B30" s="7"/>
      <c r="C30" s="21"/>
      <c r="D30" s="21"/>
      <c r="E30" s="21"/>
      <c r="F30" s="21"/>
      <c r="G30" s="21"/>
      <c r="H30" s="21"/>
      <c r="I30" s="38">
        <f>IF($E$5="Rate","",SUM(C30:H30))</f>
        <v>0</v>
      </c>
    </row>
    <row r="31" spans="2:12" x14ac:dyDescent="0.35">
      <c r="B31" s="7"/>
      <c r="C31" s="21"/>
      <c r="D31" s="21"/>
      <c r="E31" s="21"/>
      <c r="F31" s="21"/>
      <c r="G31" s="21"/>
      <c r="H31" s="21"/>
      <c r="I31" s="38">
        <f t="shared" ref="I31:I32" si="2">IF($E$5="Rate","",SUM(C31:H31))</f>
        <v>0</v>
      </c>
    </row>
    <row r="32" spans="2:12" x14ac:dyDescent="0.35">
      <c r="B32" s="7"/>
      <c r="C32" s="21"/>
      <c r="D32" s="21"/>
      <c r="E32" s="21"/>
      <c r="F32" s="21"/>
      <c r="G32" s="21"/>
      <c r="H32" s="21"/>
      <c r="I32" s="38">
        <f t="shared" si="2"/>
        <v>0</v>
      </c>
    </row>
    <row r="33" spans="2:9" x14ac:dyDescent="0.35">
      <c r="B33" s="7"/>
      <c r="I33" s="39"/>
    </row>
    <row r="34" spans="2:9" x14ac:dyDescent="0.35">
      <c r="B34" s="28" t="s">
        <v>679</v>
      </c>
      <c r="C34" s="30">
        <f>C24-C14</f>
        <v>0</v>
      </c>
      <c r="D34" s="30">
        <f t="shared" ref="D34:H34" si="3">D24-D14</f>
        <v>255205336</v>
      </c>
      <c r="E34" s="30">
        <f t="shared" si="3"/>
        <v>505258496</v>
      </c>
      <c r="F34" s="30">
        <f t="shared" si="3"/>
        <v>788163013</v>
      </c>
      <c r="G34" s="30">
        <f t="shared" si="3"/>
        <v>1101957661</v>
      </c>
      <c r="H34" s="30">
        <f t="shared" si="3"/>
        <v>1473307082</v>
      </c>
      <c r="I34" s="38">
        <f>SUM(C34:H34)</f>
        <v>4123891588</v>
      </c>
    </row>
    <row r="35" spans="2:9" x14ac:dyDescent="0.35">
      <c r="B35" s="7" t="s">
        <v>716</v>
      </c>
      <c r="C35" s="21">
        <f>C25-C15</f>
        <v>0</v>
      </c>
      <c r="D35" s="21">
        <f t="shared" ref="D35:G35" si="4">D25-D15</f>
        <v>644483</v>
      </c>
      <c r="E35" s="21">
        <f t="shared" si="4"/>
        <v>926309</v>
      </c>
      <c r="F35" s="21">
        <f t="shared" si="4"/>
        <v>991889</v>
      </c>
      <c r="G35" s="21">
        <f t="shared" si="4"/>
        <v>774789</v>
      </c>
      <c r="H35" s="21">
        <f>H25-H15</f>
        <v>508976</v>
      </c>
      <c r="I35" s="38">
        <f>IF($E$5="Rate","",SUM(C35:H35))</f>
        <v>3846446</v>
      </c>
    </row>
    <row r="36" spans="2:9" x14ac:dyDescent="0.35">
      <c r="B36" s="7"/>
    </row>
    <row r="37" spans="2:9" x14ac:dyDescent="0.35">
      <c r="B37" s="6" t="s">
        <v>707</v>
      </c>
    </row>
    <row r="38" spans="2:9" x14ac:dyDescent="0.35">
      <c r="B38" s="6" t="s">
        <v>719</v>
      </c>
    </row>
    <row r="39" spans="2:9" x14ac:dyDescent="0.35">
      <c r="B39" s="6" t="s">
        <v>711</v>
      </c>
    </row>
    <row r="40" spans="2:9" x14ac:dyDescent="0.35">
      <c r="B40" s="6" t="s">
        <v>708</v>
      </c>
    </row>
    <row r="41" spans="2:9" x14ac:dyDescent="0.35">
      <c r="B41" s="6" t="s">
        <v>709</v>
      </c>
    </row>
    <row r="42" spans="2:9" x14ac:dyDescent="0.35">
      <c r="B42" s="6" t="s">
        <v>710</v>
      </c>
    </row>
  </sheetData>
  <mergeCells count="4">
    <mergeCell ref="C1:H1"/>
    <mergeCell ref="B3:I3"/>
    <mergeCell ref="E4:G4"/>
    <mergeCell ref="E5:G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E8222D4-471A-457C-BA84-A221FD185B72}">
          <x14:formula1>
            <xm:f>'Dist List'!$C$289:$C$290</xm:f>
          </x14:formula1>
          <xm:sqref>E5:G5</xm:sqref>
        </x14:dataValidation>
        <x14:dataValidation type="list" allowBlank="1" showInputMessage="1" showErrorMessage="1" xr:uid="{86FAB88E-E56D-4B4F-B6DC-CF892018D94F}">
          <x14:formula1>
            <xm:f>'Dist List'!$B$2:$B$326</xm:f>
          </x14:formula1>
          <xm:sqref>B5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B1625-1891-4E8D-A1C0-291C80A25545}">
  <sheetPr>
    <tabColor rgb="FFFFC000"/>
  </sheetPr>
  <dimension ref="A1:P2611"/>
  <sheetViews>
    <sheetView zoomScale="85" zoomScaleNormal="85" workbookViewId="0">
      <pane ySplit="3" topLeftCell="A656" activePane="bottomLeft" state="frozen"/>
      <selection activeCell="F25" sqref="F25"/>
      <selection pane="bottomLeft" activeCell="F25" sqref="F25"/>
    </sheetView>
  </sheetViews>
  <sheetFormatPr defaultRowHeight="14.5" x14ac:dyDescent="0.35"/>
  <cols>
    <col min="1" max="1" width="11.6328125" style="13" customWidth="1"/>
    <col min="2" max="2" width="10.81640625" style="13" customWidth="1"/>
    <col min="3" max="3" width="16.08984375" customWidth="1"/>
    <col min="4" max="4" width="23.81640625" customWidth="1"/>
    <col min="5" max="5" width="20.08984375" style="5" customWidth="1"/>
    <col min="6" max="6" width="17.1796875" style="13" customWidth="1"/>
    <col min="7" max="7" width="23.81640625" customWidth="1"/>
    <col min="8" max="8" width="24" customWidth="1"/>
    <col min="9" max="9" width="23.81640625" customWidth="1"/>
    <col min="10" max="11" width="23.81640625" style="4" customWidth="1"/>
    <col min="12" max="12" width="23.81640625" style="19" customWidth="1"/>
    <col min="13" max="13" width="23.81640625" style="17" customWidth="1"/>
    <col min="14" max="14" width="20.1796875" customWidth="1"/>
    <col min="15" max="15" width="10.6328125" customWidth="1"/>
    <col min="16" max="16" width="16.1796875" customWidth="1"/>
  </cols>
  <sheetData>
    <row r="1" spans="1:16" x14ac:dyDescent="0.35">
      <c r="A1" s="13">
        <v>1</v>
      </c>
      <c r="B1" s="13">
        <v>2</v>
      </c>
      <c r="C1" s="13">
        <v>3</v>
      </c>
      <c r="D1" s="13">
        <v>4</v>
      </c>
      <c r="E1" s="22">
        <v>5</v>
      </c>
      <c r="F1" s="13">
        <v>6</v>
      </c>
      <c r="G1" s="13">
        <v>7</v>
      </c>
      <c r="H1" s="13">
        <v>8</v>
      </c>
      <c r="I1" s="13">
        <v>9</v>
      </c>
      <c r="J1" s="13">
        <v>10</v>
      </c>
      <c r="K1" s="13">
        <v>11</v>
      </c>
      <c r="L1" s="13">
        <v>12</v>
      </c>
      <c r="M1" s="13">
        <v>13</v>
      </c>
      <c r="N1" s="13">
        <v>14</v>
      </c>
      <c r="O1" s="13">
        <v>15</v>
      </c>
      <c r="P1" s="13">
        <v>16</v>
      </c>
    </row>
    <row r="2" spans="1:16" x14ac:dyDescent="0.35">
      <c r="E2" s="23" t="s">
        <v>659</v>
      </c>
      <c r="F2" s="7" t="s">
        <v>659</v>
      </c>
      <c r="G2" s="7" t="s">
        <v>659</v>
      </c>
      <c r="H2" s="7" t="s">
        <v>659</v>
      </c>
      <c r="I2" s="7" t="s">
        <v>659</v>
      </c>
      <c r="J2" s="7" t="s">
        <v>659</v>
      </c>
      <c r="K2" s="7" t="s">
        <v>659</v>
      </c>
      <c r="L2" s="7" t="s">
        <v>659</v>
      </c>
      <c r="M2" s="7" t="s">
        <v>659</v>
      </c>
      <c r="N2" s="6" t="s">
        <v>658</v>
      </c>
      <c r="O2" s="6" t="s">
        <v>658</v>
      </c>
      <c r="P2" s="6" t="s">
        <v>658</v>
      </c>
    </row>
    <row r="3" spans="1:16" ht="24.5" x14ac:dyDescent="0.35">
      <c r="A3" s="13" t="s">
        <v>664</v>
      </c>
      <c r="B3" s="13" t="s">
        <v>668</v>
      </c>
      <c r="C3" s="1" t="s">
        <v>0</v>
      </c>
      <c r="D3" s="1" t="s">
        <v>1</v>
      </c>
      <c r="E3" s="24" t="s">
        <v>676</v>
      </c>
      <c r="F3" s="14" t="s">
        <v>666</v>
      </c>
      <c r="G3" s="1" t="s">
        <v>665</v>
      </c>
      <c r="H3" s="1" t="s">
        <v>667</v>
      </c>
      <c r="I3" s="1" t="s">
        <v>674</v>
      </c>
      <c r="J3" s="3" t="s">
        <v>669</v>
      </c>
      <c r="K3" s="3" t="s">
        <v>675</v>
      </c>
      <c r="L3" s="18" t="s">
        <v>670</v>
      </c>
      <c r="M3" s="16" t="s">
        <v>671</v>
      </c>
      <c r="N3" s="3" t="s">
        <v>677</v>
      </c>
      <c r="O3" t="s">
        <v>673</v>
      </c>
      <c r="P3" t="s">
        <v>672</v>
      </c>
    </row>
    <row r="4" spans="1:16" hidden="1" x14ac:dyDescent="0.35">
      <c r="A4" s="13">
        <v>2026</v>
      </c>
      <c r="B4" s="13">
        <f>A4-1</f>
        <v>2025</v>
      </c>
      <c r="C4" t="s">
        <v>2</v>
      </c>
      <c r="D4" t="s">
        <v>3</v>
      </c>
      <c r="E4" s="5">
        <v>367642027</v>
      </c>
      <c r="F4" s="13">
        <v>0.33</v>
      </c>
      <c r="G4" s="9">
        <f>E4/1000*F4</f>
        <v>121321.86891</v>
      </c>
      <c r="H4" s="11">
        <v>1.02</v>
      </c>
      <c r="I4" s="12">
        <f>G4</f>
        <v>121321.86891</v>
      </c>
      <c r="J4" s="15">
        <f t="shared" ref="J4:J67" si="0">IF(I4/(E4/1000)&gt;0.33,0.33,I4/(E4/1000))</f>
        <v>0.33</v>
      </c>
      <c r="K4" s="26">
        <f>ROUND(PPEL[[#This Row],[Proposed Taxable Valuation]]/1000*PPEL[[#This Row],[Adjusted Rate]],0)</f>
        <v>121322</v>
      </c>
      <c r="L4" s="19">
        <f>I4-G4</f>
        <v>0</v>
      </c>
      <c r="M4" s="17">
        <f>J4-F4</f>
        <v>0</v>
      </c>
      <c r="N4" s="5">
        <v>367642027</v>
      </c>
      <c r="O4">
        <v>0.33</v>
      </c>
      <c r="P4" s="9">
        <f>N4/1000*O4</f>
        <v>121321.86891</v>
      </c>
    </row>
    <row r="5" spans="1:16" hidden="1" x14ac:dyDescent="0.35">
      <c r="A5" s="13">
        <v>2026</v>
      </c>
      <c r="B5" s="13">
        <f t="shared" ref="B5:B68" si="1">A5-1</f>
        <v>2025</v>
      </c>
      <c r="C5" t="s">
        <v>4</v>
      </c>
      <c r="D5" t="s">
        <v>5</v>
      </c>
      <c r="E5" s="5">
        <v>787963142</v>
      </c>
      <c r="F5" s="13">
        <v>0.33</v>
      </c>
      <c r="G5" s="9">
        <f t="shared" ref="G5:G68" si="2">E5/1000*F5</f>
        <v>260027.83686000001</v>
      </c>
      <c r="H5" s="11">
        <v>1.02</v>
      </c>
      <c r="I5" s="12">
        <f t="shared" ref="I5:I68" si="3">G5</f>
        <v>260027.83686000001</v>
      </c>
      <c r="J5" s="15">
        <f t="shared" si="0"/>
        <v>0.33</v>
      </c>
      <c r="K5" s="26">
        <f>ROUND(PPEL[[#This Row],[Proposed Taxable Valuation]]/1000*PPEL[[#This Row],[Adjusted Rate]],0)</f>
        <v>260028</v>
      </c>
      <c r="L5" s="19">
        <f t="shared" ref="L5:L68" si="4">I5-G5</f>
        <v>0</v>
      </c>
      <c r="M5" s="17">
        <f t="shared" ref="M5:M68" si="5">J5-F5</f>
        <v>0</v>
      </c>
      <c r="N5" s="5">
        <v>787963142</v>
      </c>
      <c r="O5">
        <v>0.33</v>
      </c>
      <c r="P5" s="9">
        <f t="shared" ref="P5:P68" si="6">N5/1000*O5</f>
        <v>260027.83686000001</v>
      </c>
    </row>
    <row r="6" spans="1:16" hidden="1" x14ac:dyDescent="0.35">
      <c r="A6" s="13">
        <v>2026</v>
      </c>
      <c r="B6" s="13">
        <f t="shared" si="1"/>
        <v>2025</v>
      </c>
      <c r="C6" t="s">
        <v>6</v>
      </c>
      <c r="D6" t="s">
        <v>7</v>
      </c>
      <c r="E6" s="5">
        <v>523998234</v>
      </c>
      <c r="F6" s="13">
        <v>0.33</v>
      </c>
      <c r="G6" s="9">
        <f t="shared" si="2"/>
        <v>172919.41722</v>
      </c>
      <c r="H6" s="11">
        <v>1.02</v>
      </c>
      <c r="I6" s="12">
        <f t="shared" si="3"/>
        <v>172919.41722</v>
      </c>
      <c r="J6" s="15">
        <f t="shared" si="0"/>
        <v>0.33</v>
      </c>
      <c r="K6" s="26">
        <f>ROUND(PPEL[[#This Row],[Proposed Taxable Valuation]]/1000*PPEL[[#This Row],[Adjusted Rate]],0)</f>
        <v>172919</v>
      </c>
      <c r="L6" s="19">
        <f t="shared" si="4"/>
        <v>0</v>
      </c>
      <c r="M6" s="17">
        <f t="shared" si="5"/>
        <v>0</v>
      </c>
      <c r="N6" s="5">
        <v>523998234</v>
      </c>
      <c r="O6">
        <v>0.33</v>
      </c>
      <c r="P6" s="9">
        <f t="shared" si="6"/>
        <v>172919.41722</v>
      </c>
    </row>
    <row r="7" spans="1:16" hidden="1" x14ac:dyDescent="0.35">
      <c r="A7" s="13">
        <v>2026</v>
      </c>
      <c r="B7" s="13">
        <f t="shared" si="1"/>
        <v>2025</v>
      </c>
      <c r="C7" t="s">
        <v>8</v>
      </c>
      <c r="D7" t="s">
        <v>9</v>
      </c>
      <c r="E7" s="5">
        <v>640764592</v>
      </c>
      <c r="F7" s="13">
        <v>0.33</v>
      </c>
      <c r="G7" s="9">
        <f t="shared" si="2"/>
        <v>211452.31535999998</v>
      </c>
      <c r="H7" s="11">
        <v>1.02</v>
      </c>
      <c r="I7" s="12">
        <f t="shared" si="3"/>
        <v>211452.31535999998</v>
      </c>
      <c r="J7" s="15">
        <f t="shared" si="0"/>
        <v>0.33</v>
      </c>
      <c r="K7" s="26">
        <f>ROUND(PPEL[[#This Row],[Proposed Taxable Valuation]]/1000*PPEL[[#This Row],[Adjusted Rate]],0)</f>
        <v>211452</v>
      </c>
      <c r="L7" s="19">
        <f t="shared" si="4"/>
        <v>0</v>
      </c>
      <c r="M7" s="17">
        <f t="shared" si="5"/>
        <v>0</v>
      </c>
      <c r="N7" s="5">
        <v>640764592</v>
      </c>
      <c r="O7">
        <v>0.33</v>
      </c>
      <c r="P7" s="9">
        <f t="shared" si="6"/>
        <v>211452.31535999998</v>
      </c>
    </row>
    <row r="8" spans="1:16" hidden="1" x14ac:dyDescent="0.35">
      <c r="A8" s="13">
        <v>2026</v>
      </c>
      <c r="B8" s="13">
        <f t="shared" si="1"/>
        <v>2025</v>
      </c>
      <c r="C8" t="s">
        <v>10</v>
      </c>
      <c r="D8" t="s">
        <v>11</v>
      </c>
      <c r="E8" s="5">
        <v>258156258</v>
      </c>
      <c r="F8" s="13">
        <v>0.33</v>
      </c>
      <c r="G8" s="9">
        <f t="shared" si="2"/>
        <v>85191.565140000006</v>
      </c>
      <c r="H8" s="11">
        <v>1.02</v>
      </c>
      <c r="I8" s="12">
        <f t="shared" si="3"/>
        <v>85191.565140000006</v>
      </c>
      <c r="J8" s="15">
        <f t="shared" si="0"/>
        <v>0.33</v>
      </c>
      <c r="K8" s="26">
        <f>ROUND(PPEL[[#This Row],[Proposed Taxable Valuation]]/1000*PPEL[[#This Row],[Adjusted Rate]],0)</f>
        <v>85192</v>
      </c>
      <c r="L8" s="19">
        <f t="shared" si="4"/>
        <v>0</v>
      </c>
      <c r="M8" s="17">
        <f t="shared" si="5"/>
        <v>0</v>
      </c>
      <c r="N8" s="5">
        <v>258156258</v>
      </c>
      <c r="O8">
        <v>0.33</v>
      </c>
      <c r="P8" s="9">
        <f t="shared" si="6"/>
        <v>85191.565140000006</v>
      </c>
    </row>
    <row r="9" spans="1:16" hidden="1" x14ac:dyDescent="0.35">
      <c r="A9" s="13">
        <v>2026</v>
      </c>
      <c r="B9" s="13">
        <f t="shared" si="1"/>
        <v>2025</v>
      </c>
      <c r="C9" t="s">
        <v>12</v>
      </c>
      <c r="D9" t="s">
        <v>13</v>
      </c>
      <c r="E9" s="5">
        <v>204843618</v>
      </c>
      <c r="F9" s="13">
        <v>0.33</v>
      </c>
      <c r="G9" s="9">
        <f t="shared" si="2"/>
        <v>67598.393939999994</v>
      </c>
      <c r="H9" s="11">
        <v>1.02</v>
      </c>
      <c r="I9" s="12">
        <f t="shared" si="3"/>
        <v>67598.393939999994</v>
      </c>
      <c r="J9" s="15">
        <f t="shared" si="0"/>
        <v>0.33</v>
      </c>
      <c r="K9" s="26">
        <f>ROUND(PPEL[[#This Row],[Proposed Taxable Valuation]]/1000*PPEL[[#This Row],[Adjusted Rate]],0)</f>
        <v>67598</v>
      </c>
      <c r="L9" s="19">
        <f t="shared" si="4"/>
        <v>0</v>
      </c>
      <c r="M9" s="17">
        <f t="shared" si="5"/>
        <v>0</v>
      </c>
      <c r="N9" s="5">
        <v>204843618</v>
      </c>
      <c r="O9">
        <v>0.33</v>
      </c>
      <c r="P9" s="9">
        <f t="shared" si="6"/>
        <v>67598.393939999994</v>
      </c>
    </row>
    <row r="10" spans="1:16" hidden="1" x14ac:dyDescent="0.35">
      <c r="A10" s="13">
        <v>2026</v>
      </c>
      <c r="B10" s="13">
        <f t="shared" si="1"/>
        <v>2025</v>
      </c>
      <c r="C10" t="s">
        <v>14</v>
      </c>
      <c r="D10" t="s">
        <v>15</v>
      </c>
      <c r="E10" s="5">
        <v>374245059</v>
      </c>
      <c r="F10" s="13">
        <v>0.33</v>
      </c>
      <c r="G10" s="9">
        <f t="shared" si="2"/>
        <v>123500.86947000001</v>
      </c>
      <c r="H10" s="11">
        <v>1.02</v>
      </c>
      <c r="I10" s="12">
        <f t="shared" si="3"/>
        <v>123500.86947000001</v>
      </c>
      <c r="J10" s="15">
        <f t="shared" si="0"/>
        <v>0.33</v>
      </c>
      <c r="K10" s="26">
        <f>ROUND(PPEL[[#This Row],[Proposed Taxable Valuation]]/1000*PPEL[[#This Row],[Adjusted Rate]],0)</f>
        <v>123501</v>
      </c>
      <c r="L10" s="19">
        <f t="shared" si="4"/>
        <v>0</v>
      </c>
      <c r="M10" s="17">
        <f t="shared" si="5"/>
        <v>0</v>
      </c>
      <c r="N10" s="5">
        <v>374245059</v>
      </c>
      <c r="O10">
        <v>0.33</v>
      </c>
      <c r="P10" s="9">
        <f t="shared" si="6"/>
        <v>123500.86947000001</v>
      </c>
    </row>
    <row r="11" spans="1:16" hidden="1" x14ac:dyDescent="0.35">
      <c r="A11" s="13">
        <v>2026</v>
      </c>
      <c r="B11" s="13">
        <f t="shared" si="1"/>
        <v>2025</v>
      </c>
      <c r="C11" t="s">
        <v>16</v>
      </c>
      <c r="D11" t="s">
        <v>17</v>
      </c>
      <c r="E11" s="5">
        <v>279744643</v>
      </c>
      <c r="F11" s="13">
        <v>0.33</v>
      </c>
      <c r="G11" s="9">
        <f t="shared" si="2"/>
        <v>92315.732189999995</v>
      </c>
      <c r="H11" s="11">
        <v>1.02</v>
      </c>
      <c r="I11" s="12">
        <f t="shared" si="3"/>
        <v>92315.732189999995</v>
      </c>
      <c r="J11" s="15">
        <f t="shared" si="0"/>
        <v>0.33</v>
      </c>
      <c r="K11" s="26">
        <f>ROUND(PPEL[[#This Row],[Proposed Taxable Valuation]]/1000*PPEL[[#This Row],[Adjusted Rate]],0)</f>
        <v>92316</v>
      </c>
      <c r="L11" s="19">
        <f t="shared" si="4"/>
        <v>0</v>
      </c>
      <c r="M11" s="17">
        <f t="shared" si="5"/>
        <v>0</v>
      </c>
      <c r="N11" s="5">
        <v>279744643</v>
      </c>
      <c r="O11">
        <v>0.33</v>
      </c>
      <c r="P11" s="9">
        <f t="shared" si="6"/>
        <v>92315.732189999995</v>
      </c>
    </row>
    <row r="12" spans="1:16" hidden="1" x14ac:dyDescent="0.35">
      <c r="A12" s="13">
        <v>2026</v>
      </c>
      <c r="B12" s="13">
        <f t="shared" si="1"/>
        <v>2025</v>
      </c>
      <c r="C12" t="s">
        <v>18</v>
      </c>
      <c r="D12" t="s">
        <v>19</v>
      </c>
      <c r="E12" s="5">
        <v>168688186</v>
      </c>
      <c r="F12" s="13">
        <v>0.33</v>
      </c>
      <c r="G12" s="9">
        <f t="shared" si="2"/>
        <v>55667.10138</v>
      </c>
      <c r="H12" s="11">
        <v>1.02</v>
      </c>
      <c r="I12" s="12">
        <f t="shared" si="3"/>
        <v>55667.10138</v>
      </c>
      <c r="J12" s="15">
        <f t="shared" si="0"/>
        <v>0.33</v>
      </c>
      <c r="K12" s="26">
        <f>ROUND(PPEL[[#This Row],[Proposed Taxable Valuation]]/1000*PPEL[[#This Row],[Adjusted Rate]],0)</f>
        <v>55667</v>
      </c>
      <c r="L12" s="19">
        <f t="shared" si="4"/>
        <v>0</v>
      </c>
      <c r="M12" s="17">
        <f t="shared" si="5"/>
        <v>0</v>
      </c>
      <c r="N12" s="5">
        <v>168688186</v>
      </c>
      <c r="O12">
        <v>0.33</v>
      </c>
      <c r="P12" s="9">
        <f t="shared" si="6"/>
        <v>55667.10138</v>
      </c>
    </row>
    <row r="13" spans="1:16" hidden="1" x14ac:dyDescent="0.35">
      <c r="A13" s="13">
        <v>2026</v>
      </c>
      <c r="B13" s="13">
        <f t="shared" si="1"/>
        <v>2025</v>
      </c>
      <c r="C13" t="s">
        <v>20</v>
      </c>
      <c r="D13" t="s">
        <v>21</v>
      </c>
      <c r="E13" s="5">
        <v>1211781063</v>
      </c>
      <c r="F13" s="13">
        <v>0.33</v>
      </c>
      <c r="G13" s="9">
        <f t="shared" si="2"/>
        <v>399887.75079000002</v>
      </c>
      <c r="H13" s="11">
        <v>1.02</v>
      </c>
      <c r="I13" s="12">
        <f t="shared" si="3"/>
        <v>399887.75079000002</v>
      </c>
      <c r="J13" s="15">
        <f t="shared" si="0"/>
        <v>0.33</v>
      </c>
      <c r="K13" s="26">
        <f>ROUND(PPEL[[#This Row],[Proposed Taxable Valuation]]/1000*PPEL[[#This Row],[Adjusted Rate]],0)</f>
        <v>399888</v>
      </c>
      <c r="L13" s="19">
        <f t="shared" si="4"/>
        <v>0</v>
      </c>
      <c r="M13" s="17">
        <f t="shared" si="5"/>
        <v>0</v>
      </c>
      <c r="N13" s="5">
        <v>1211781063</v>
      </c>
      <c r="O13">
        <v>0.33</v>
      </c>
      <c r="P13" s="9">
        <f t="shared" si="6"/>
        <v>399887.75079000002</v>
      </c>
    </row>
    <row r="14" spans="1:16" hidden="1" x14ac:dyDescent="0.35">
      <c r="A14" s="13">
        <v>2026</v>
      </c>
      <c r="B14" s="13">
        <f t="shared" si="1"/>
        <v>2025</v>
      </c>
      <c r="C14" t="s">
        <v>22</v>
      </c>
      <c r="D14" t="s">
        <v>23</v>
      </c>
      <c r="E14" s="5">
        <v>670966243</v>
      </c>
      <c r="F14" s="13">
        <v>0.33</v>
      </c>
      <c r="G14" s="9">
        <f t="shared" si="2"/>
        <v>221418.86019000001</v>
      </c>
      <c r="H14" s="11">
        <v>1.02</v>
      </c>
      <c r="I14" s="12">
        <f t="shared" si="3"/>
        <v>221418.86019000001</v>
      </c>
      <c r="J14" s="15">
        <f t="shared" si="0"/>
        <v>0.33</v>
      </c>
      <c r="K14" s="26">
        <f>ROUND(PPEL[[#This Row],[Proposed Taxable Valuation]]/1000*PPEL[[#This Row],[Adjusted Rate]],0)</f>
        <v>221419</v>
      </c>
      <c r="L14" s="19">
        <f t="shared" si="4"/>
        <v>0</v>
      </c>
      <c r="M14" s="17">
        <f t="shared" si="5"/>
        <v>0</v>
      </c>
      <c r="N14" s="5">
        <v>670966243</v>
      </c>
      <c r="O14">
        <v>0.33</v>
      </c>
      <c r="P14" s="9">
        <f t="shared" si="6"/>
        <v>221418.86019000001</v>
      </c>
    </row>
    <row r="15" spans="1:16" hidden="1" x14ac:dyDescent="0.35">
      <c r="A15" s="13">
        <v>2026</v>
      </c>
      <c r="B15" s="13">
        <f t="shared" si="1"/>
        <v>2025</v>
      </c>
      <c r="C15" t="s">
        <v>24</v>
      </c>
      <c r="D15" t="s">
        <v>25</v>
      </c>
      <c r="E15" s="5">
        <v>546598234</v>
      </c>
      <c r="F15" s="13">
        <v>0.33</v>
      </c>
      <c r="G15" s="9">
        <f t="shared" si="2"/>
        <v>180377.41722000003</v>
      </c>
      <c r="H15" s="11">
        <v>1.02</v>
      </c>
      <c r="I15" s="12">
        <f t="shared" si="3"/>
        <v>180377.41722000003</v>
      </c>
      <c r="J15" s="15">
        <f t="shared" si="0"/>
        <v>0.33</v>
      </c>
      <c r="K15" s="26">
        <f>ROUND(PPEL[[#This Row],[Proposed Taxable Valuation]]/1000*PPEL[[#This Row],[Adjusted Rate]],0)</f>
        <v>180377</v>
      </c>
      <c r="L15" s="19">
        <f t="shared" si="4"/>
        <v>0</v>
      </c>
      <c r="M15" s="17">
        <f t="shared" si="5"/>
        <v>0</v>
      </c>
      <c r="N15" s="5">
        <v>546598234</v>
      </c>
      <c r="O15">
        <v>0.33</v>
      </c>
      <c r="P15" s="9">
        <f t="shared" si="6"/>
        <v>180377.41722000003</v>
      </c>
    </row>
    <row r="16" spans="1:16" hidden="1" x14ac:dyDescent="0.35">
      <c r="A16" s="13">
        <v>2026</v>
      </c>
      <c r="B16" s="13">
        <f t="shared" si="1"/>
        <v>2025</v>
      </c>
      <c r="C16" t="s">
        <v>26</v>
      </c>
      <c r="D16" t="s">
        <v>27</v>
      </c>
      <c r="E16" s="5">
        <v>3376089900</v>
      </c>
      <c r="F16" s="13">
        <v>0.33</v>
      </c>
      <c r="G16" s="9">
        <f t="shared" si="2"/>
        <v>1114109.6670000001</v>
      </c>
      <c r="H16" s="11">
        <v>1.02</v>
      </c>
      <c r="I16" s="12">
        <f t="shared" si="3"/>
        <v>1114109.6670000001</v>
      </c>
      <c r="J16" s="15">
        <f t="shared" si="0"/>
        <v>0.33000000000000007</v>
      </c>
      <c r="K16" s="26">
        <f>ROUND(PPEL[[#This Row],[Proposed Taxable Valuation]]/1000*PPEL[[#This Row],[Adjusted Rate]],0)</f>
        <v>1114110</v>
      </c>
      <c r="L16" s="19">
        <f t="shared" si="4"/>
        <v>0</v>
      </c>
      <c r="M16" s="17">
        <f t="shared" si="5"/>
        <v>0</v>
      </c>
      <c r="N16" s="5">
        <v>3376089900</v>
      </c>
      <c r="O16">
        <v>0.33</v>
      </c>
      <c r="P16" s="9">
        <f t="shared" si="6"/>
        <v>1114109.6670000001</v>
      </c>
    </row>
    <row r="17" spans="1:16" hidden="1" x14ac:dyDescent="0.35">
      <c r="A17" s="13">
        <v>2026</v>
      </c>
      <c r="B17" s="13">
        <f t="shared" si="1"/>
        <v>2025</v>
      </c>
      <c r="C17" t="s">
        <v>28</v>
      </c>
      <c r="D17" t="s">
        <v>29</v>
      </c>
      <c r="E17" s="5">
        <v>514375303</v>
      </c>
      <c r="F17" s="13">
        <v>0.33</v>
      </c>
      <c r="G17" s="9">
        <f t="shared" si="2"/>
        <v>169743.84999000002</v>
      </c>
      <c r="H17" s="11">
        <v>1.02</v>
      </c>
      <c r="I17" s="12">
        <f t="shared" si="3"/>
        <v>169743.84999000002</v>
      </c>
      <c r="J17" s="15">
        <f t="shared" si="0"/>
        <v>0.33</v>
      </c>
      <c r="K17" s="26">
        <f>ROUND(PPEL[[#This Row],[Proposed Taxable Valuation]]/1000*PPEL[[#This Row],[Adjusted Rate]],0)</f>
        <v>169744</v>
      </c>
      <c r="L17" s="19">
        <f t="shared" si="4"/>
        <v>0</v>
      </c>
      <c r="M17" s="17">
        <f t="shared" si="5"/>
        <v>0</v>
      </c>
      <c r="N17" s="5">
        <v>514375303</v>
      </c>
      <c r="O17">
        <v>0.33</v>
      </c>
      <c r="P17" s="9">
        <f t="shared" si="6"/>
        <v>169743.84999000002</v>
      </c>
    </row>
    <row r="18" spans="1:16" hidden="1" x14ac:dyDescent="0.35">
      <c r="A18" s="13">
        <v>2026</v>
      </c>
      <c r="B18" s="13">
        <f t="shared" si="1"/>
        <v>2025</v>
      </c>
      <c r="C18" t="s">
        <v>30</v>
      </c>
      <c r="D18" t="s">
        <v>31</v>
      </c>
      <c r="E18" s="5">
        <v>139922862</v>
      </c>
      <c r="F18" s="13">
        <v>0.33</v>
      </c>
      <c r="G18" s="9">
        <f t="shared" si="2"/>
        <v>46174.544459999997</v>
      </c>
      <c r="H18" s="11">
        <v>1.02</v>
      </c>
      <c r="I18" s="12">
        <f t="shared" si="3"/>
        <v>46174.544459999997</v>
      </c>
      <c r="J18" s="15">
        <f t="shared" si="0"/>
        <v>0.33</v>
      </c>
      <c r="K18" s="26">
        <f>ROUND(PPEL[[#This Row],[Proposed Taxable Valuation]]/1000*PPEL[[#This Row],[Adjusted Rate]],0)</f>
        <v>46175</v>
      </c>
      <c r="L18" s="19">
        <f t="shared" si="4"/>
        <v>0</v>
      </c>
      <c r="M18" s="17">
        <f t="shared" si="5"/>
        <v>0</v>
      </c>
      <c r="N18" s="5">
        <v>139922862</v>
      </c>
      <c r="O18">
        <v>0.33</v>
      </c>
      <c r="P18" s="9">
        <f t="shared" si="6"/>
        <v>46174.544459999997</v>
      </c>
    </row>
    <row r="19" spans="1:16" hidden="1" x14ac:dyDescent="0.35">
      <c r="A19" s="13">
        <v>2026</v>
      </c>
      <c r="B19" s="13">
        <f t="shared" si="1"/>
        <v>2025</v>
      </c>
      <c r="C19" t="s">
        <v>32</v>
      </c>
      <c r="D19" t="s">
        <v>33</v>
      </c>
      <c r="E19" s="5">
        <v>6031341560</v>
      </c>
      <c r="F19" s="13">
        <v>0.33</v>
      </c>
      <c r="G19" s="9">
        <f t="shared" si="2"/>
        <v>1990342.7148</v>
      </c>
      <c r="H19" s="11">
        <v>1.02</v>
      </c>
      <c r="I19" s="12">
        <f t="shared" si="3"/>
        <v>1990342.7148</v>
      </c>
      <c r="J19" s="15">
        <f t="shared" si="0"/>
        <v>0.33</v>
      </c>
      <c r="K19" s="26">
        <f>ROUND(PPEL[[#This Row],[Proposed Taxable Valuation]]/1000*PPEL[[#This Row],[Adjusted Rate]],0)</f>
        <v>1990343</v>
      </c>
      <c r="L19" s="19">
        <f t="shared" si="4"/>
        <v>0</v>
      </c>
      <c r="M19" s="17">
        <f t="shared" si="5"/>
        <v>0</v>
      </c>
      <c r="N19" s="5">
        <v>6031341560</v>
      </c>
      <c r="O19">
        <v>0.33</v>
      </c>
      <c r="P19" s="9">
        <f t="shared" si="6"/>
        <v>1990342.7148</v>
      </c>
    </row>
    <row r="20" spans="1:16" hidden="1" x14ac:dyDescent="0.35">
      <c r="A20" s="13">
        <v>2026</v>
      </c>
      <c r="B20" s="13">
        <f t="shared" si="1"/>
        <v>2025</v>
      </c>
      <c r="C20" t="s">
        <v>34</v>
      </c>
      <c r="D20" t="s">
        <v>35</v>
      </c>
      <c r="E20" s="5">
        <v>377834512</v>
      </c>
      <c r="F20" s="13">
        <v>0.33</v>
      </c>
      <c r="G20" s="9">
        <f t="shared" si="2"/>
        <v>124685.38896</v>
      </c>
      <c r="H20" s="11">
        <v>1.02</v>
      </c>
      <c r="I20" s="12">
        <f t="shared" si="3"/>
        <v>124685.38896</v>
      </c>
      <c r="J20" s="15">
        <f t="shared" si="0"/>
        <v>0.33</v>
      </c>
      <c r="K20" s="26">
        <f>ROUND(PPEL[[#This Row],[Proposed Taxable Valuation]]/1000*PPEL[[#This Row],[Adjusted Rate]],0)</f>
        <v>124685</v>
      </c>
      <c r="L20" s="19">
        <f t="shared" si="4"/>
        <v>0</v>
      </c>
      <c r="M20" s="17">
        <f t="shared" si="5"/>
        <v>0</v>
      </c>
      <c r="N20" s="5">
        <v>377834512</v>
      </c>
      <c r="O20">
        <v>0.33</v>
      </c>
      <c r="P20" s="9">
        <f t="shared" si="6"/>
        <v>124685.38896</v>
      </c>
    </row>
    <row r="21" spans="1:16" hidden="1" x14ac:dyDescent="0.35">
      <c r="A21" s="13">
        <v>2026</v>
      </c>
      <c r="B21" s="13">
        <f t="shared" si="1"/>
        <v>2025</v>
      </c>
      <c r="C21" t="s">
        <v>36</v>
      </c>
      <c r="D21" t="s">
        <v>37</v>
      </c>
      <c r="E21" s="5">
        <v>328918681</v>
      </c>
      <c r="F21" s="13">
        <v>0.33</v>
      </c>
      <c r="G21" s="9">
        <f t="shared" si="2"/>
        <v>108543.16473</v>
      </c>
      <c r="H21" s="11">
        <v>1.02</v>
      </c>
      <c r="I21" s="12">
        <f t="shared" si="3"/>
        <v>108543.16473</v>
      </c>
      <c r="J21" s="15">
        <f t="shared" si="0"/>
        <v>0.33</v>
      </c>
      <c r="K21" s="26">
        <f>ROUND(PPEL[[#This Row],[Proposed Taxable Valuation]]/1000*PPEL[[#This Row],[Adjusted Rate]],0)</f>
        <v>108543</v>
      </c>
      <c r="L21" s="19">
        <f t="shared" si="4"/>
        <v>0</v>
      </c>
      <c r="M21" s="17">
        <f t="shared" si="5"/>
        <v>0</v>
      </c>
      <c r="N21" s="5">
        <v>328918681</v>
      </c>
      <c r="O21">
        <v>0.33</v>
      </c>
      <c r="P21" s="9">
        <f t="shared" si="6"/>
        <v>108543.16473</v>
      </c>
    </row>
    <row r="22" spans="1:16" hidden="1" x14ac:dyDescent="0.35">
      <c r="A22" s="13">
        <v>2026</v>
      </c>
      <c r="B22" s="13">
        <f t="shared" si="1"/>
        <v>2025</v>
      </c>
      <c r="C22" t="s">
        <v>38</v>
      </c>
      <c r="D22" t="s">
        <v>39</v>
      </c>
      <c r="E22" s="5">
        <v>620063287</v>
      </c>
      <c r="F22" s="13">
        <v>0.33</v>
      </c>
      <c r="G22" s="9">
        <f t="shared" si="2"/>
        <v>204620.88471000001</v>
      </c>
      <c r="H22" s="11">
        <v>1.02</v>
      </c>
      <c r="I22" s="12">
        <f t="shared" si="3"/>
        <v>204620.88471000001</v>
      </c>
      <c r="J22" s="15">
        <f t="shared" si="0"/>
        <v>0.33</v>
      </c>
      <c r="K22" s="26">
        <f>ROUND(PPEL[[#This Row],[Proposed Taxable Valuation]]/1000*PPEL[[#This Row],[Adjusted Rate]],0)</f>
        <v>204621</v>
      </c>
      <c r="L22" s="19">
        <f t="shared" si="4"/>
        <v>0</v>
      </c>
      <c r="M22" s="17">
        <f t="shared" si="5"/>
        <v>0</v>
      </c>
      <c r="N22" s="5">
        <v>620063287</v>
      </c>
      <c r="O22">
        <v>0.33</v>
      </c>
      <c r="P22" s="9">
        <f t="shared" si="6"/>
        <v>204620.88471000001</v>
      </c>
    </row>
    <row r="23" spans="1:16" hidden="1" x14ac:dyDescent="0.35">
      <c r="A23" s="13">
        <v>2026</v>
      </c>
      <c r="B23" s="13">
        <f t="shared" si="1"/>
        <v>2025</v>
      </c>
      <c r="C23" t="s">
        <v>40</v>
      </c>
      <c r="D23" t="s">
        <v>41</v>
      </c>
      <c r="E23" s="5">
        <v>382280393</v>
      </c>
      <c r="F23" s="13">
        <v>0.33</v>
      </c>
      <c r="G23" s="9">
        <f t="shared" si="2"/>
        <v>126152.52969</v>
      </c>
      <c r="H23" s="11">
        <v>1.02</v>
      </c>
      <c r="I23" s="12">
        <f t="shared" si="3"/>
        <v>126152.52969</v>
      </c>
      <c r="J23" s="15">
        <f t="shared" si="0"/>
        <v>0.33</v>
      </c>
      <c r="K23" s="26">
        <f>ROUND(PPEL[[#This Row],[Proposed Taxable Valuation]]/1000*PPEL[[#This Row],[Adjusted Rate]],0)</f>
        <v>126153</v>
      </c>
      <c r="L23" s="19">
        <f t="shared" si="4"/>
        <v>0</v>
      </c>
      <c r="M23" s="17">
        <f t="shared" si="5"/>
        <v>0</v>
      </c>
      <c r="N23" s="5">
        <v>382280393</v>
      </c>
      <c r="O23">
        <v>0.33</v>
      </c>
      <c r="P23" s="9">
        <f t="shared" si="6"/>
        <v>126152.52969</v>
      </c>
    </row>
    <row r="24" spans="1:16" hidden="1" x14ac:dyDescent="0.35">
      <c r="A24" s="13">
        <v>2026</v>
      </c>
      <c r="B24" s="13">
        <f t="shared" si="1"/>
        <v>2025</v>
      </c>
      <c r="C24" t="s">
        <v>42</v>
      </c>
      <c r="D24" t="s">
        <v>43</v>
      </c>
      <c r="E24" s="5">
        <v>687799225</v>
      </c>
      <c r="F24" s="13">
        <v>0.33</v>
      </c>
      <c r="G24" s="9">
        <f t="shared" si="2"/>
        <v>226973.74424999999</v>
      </c>
      <c r="H24" s="11">
        <v>1.02</v>
      </c>
      <c r="I24" s="12">
        <f t="shared" si="3"/>
        <v>226973.74424999999</v>
      </c>
      <c r="J24" s="15">
        <f t="shared" si="0"/>
        <v>0.33</v>
      </c>
      <c r="K24" s="26">
        <f>ROUND(PPEL[[#This Row],[Proposed Taxable Valuation]]/1000*PPEL[[#This Row],[Adjusted Rate]],0)</f>
        <v>226974</v>
      </c>
      <c r="L24" s="19">
        <f t="shared" si="4"/>
        <v>0</v>
      </c>
      <c r="M24" s="17">
        <f t="shared" si="5"/>
        <v>0</v>
      </c>
      <c r="N24" s="5">
        <v>687799225</v>
      </c>
      <c r="O24">
        <v>0.33</v>
      </c>
      <c r="P24" s="9">
        <f t="shared" si="6"/>
        <v>226973.74424999999</v>
      </c>
    </row>
    <row r="25" spans="1:16" hidden="1" x14ac:dyDescent="0.35">
      <c r="A25" s="13">
        <v>2026</v>
      </c>
      <c r="B25" s="13">
        <f t="shared" si="1"/>
        <v>2025</v>
      </c>
      <c r="C25" t="s">
        <v>44</v>
      </c>
      <c r="D25" t="s">
        <v>45</v>
      </c>
      <c r="E25" s="5">
        <v>143071823</v>
      </c>
      <c r="F25" s="13">
        <v>0.33</v>
      </c>
      <c r="G25" s="9">
        <f t="shared" si="2"/>
        <v>47213.701590000004</v>
      </c>
      <c r="H25" s="11">
        <v>1.02</v>
      </c>
      <c r="I25" s="12">
        <f t="shared" si="3"/>
        <v>47213.701590000004</v>
      </c>
      <c r="J25" s="15">
        <f t="shared" si="0"/>
        <v>0.33</v>
      </c>
      <c r="K25" s="26">
        <f>ROUND(PPEL[[#This Row],[Proposed Taxable Valuation]]/1000*PPEL[[#This Row],[Adjusted Rate]],0)</f>
        <v>47214</v>
      </c>
      <c r="L25" s="19">
        <f t="shared" si="4"/>
        <v>0</v>
      </c>
      <c r="M25" s="17">
        <f t="shared" si="5"/>
        <v>0</v>
      </c>
      <c r="N25" s="5">
        <v>143071823</v>
      </c>
      <c r="O25">
        <v>0.33</v>
      </c>
      <c r="P25" s="9">
        <f t="shared" si="6"/>
        <v>47213.701590000004</v>
      </c>
    </row>
    <row r="26" spans="1:16" hidden="1" x14ac:dyDescent="0.35">
      <c r="A26" s="13">
        <v>2026</v>
      </c>
      <c r="B26" s="13">
        <f t="shared" si="1"/>
        <v>2025</v>
      </c>
      <c r="C26" t="s">
        <v>46</v>
      </c>
      <c r="D26" t="s">
        <v>47</v>
      </c>
      <c r="E26" s="5">
        <v>346448381</v>
      </c>
      <c r="F26" s="13">
        <v>0.33</v>
      </c>
      <c r="G26" s="9">
        <f t="shared" si="2"/>
        <v>114327.96573</v>
      </c>
      <c r="H26" s="11">
        <v>1.02</v>
      </c>
      <c r="I26" s="12">
        <f t="shared" si="3"/>
        <v>114327.96573</v>
      </c>
      <c r="J26" s="15">
        <f t="shared" si="0"/>
        <v>0.33</v>
      </c>
      <c r="K26" s="26">
        <f>ROUND(PPEL[[#This Row],[Proposed Taxable Valuation]]/1000*PPEL[[#This Row],[Adjusted Rate]],0)</f>
        <v>114328</v>
      </c>
      <c r="L26" s="19">
        <f t="shared" si="4"/>
        <v>0</v>
      </c>
      <c r="M26" s="17">
        <f t="shared" si="5"/>
        <v>0</v>
      </c>
      <c r="N26" s="5">
        <v>346448381</v>
      </c>
      <c r="O26">
        <v>0.33</v>
      </c>
      <c r="P26" s="9">
        <f t="shared" si="6"/>
        <v>114327.96573</v>
      </c>
    </row>
    <row r="27" spans="1:16" hidden="1" x14ac:dyDescent="0.35">
      <c r="A27" s="13">
        <v>2026</v>
      </c>
      <c r="B27" s="13">
        <f t="shared" si="1"/>
        <v>2025</v>
      </c>
      <c r="C27" t="s">
        <v>48</v>
      </c>
      <c r="D27" t="s">
        <v>49</v>
      </c>
      <c r="E27" s="5">
        <v>289226695</v>
      </c>
      <c r="F27" s="13">
        <v>0.33</v>
      </c>
      <c r="G27" s="9">
        <f t="shared" si="2"/>
        <v>95444.80935000001</v>
      </c>
      <c r="H27" s="11">
        <v>1.02</v>
      </c>
      <c r="I27" s="12">
        <f t="shared" si="3"/>
        <v>95444.80935000001</v>
      </c>
      <c r="J27" s="15">
        <f t="shared" si="0"/>
        <v>0.33</v>
      </c>
      <c r="K27" s="26">
        <f>ROUND(PPEL[[#This Row],[Proposed Taxable Valuation]]/1000*PPEL[[#This Row],[Adjusted Rate]],0)</f>
        <v>95445</v>
      </c>
      <c r="L27" s="19">
        <f t="shared" si="4"/>
        <v>0</v>
      </c>
      <c r="M27" s="17">
        <f t="shared" si="5"/>
        <v>0</v>
      </c>
      <c r="N27" s="5">
        <v>289226695</v>
      </c>
      <c r="O27">
        <v>0.33</v>
      </c>
      <c r="P27" s="9">
        <f t="shared" si="6"/>
        <v>95444.80935000001</v>
      </c>
    </row>
    <row r="28" spans="1:16" hidden="1" x14ac:dyDescent="0.35">
      <c r="A28" s="13">
        <v>2026</v>
      </c>
      <c r="B28" s="13">
        <f t="shared" si="1"/>
        <v>2025</v>
      </c>
      <c r="C28" t="s">
        <v>50</v>
      </c>
      <c r="D28" t="s">
        <v>51</v>
      </c>
      <c r="E28" s="5">
        <v>204677690</v>
      </c>
      <c r="F28" s="13">
        <v>0.33</v>
      </c>
      <c r="G28" s="9">
        <f t="shared" si="2"/>
        <v>67543.637700000007</v>
      </c>
      <c r="H28" s="11">
        <v>1.02</v>
      </c>
      <c r="I28" s="12">
        <f t="shared" si="3"/>
        <v>67543.637700000007</v>
      </c>
      <c r="J28" s="15">
        <f t="shared" si="0"/>
        <v>0.33</v>
      </c>
      <c r="K28" s="26">
        <f>ROUND(PPEL[[#This Row],[Proposed Taxable Valuation]]/1000*PPEL[[#This Row],[Adjusted Rate]],0)</f>
        <v>67544</v>
      </c>
      <c r="L28" s="19">
        <f t="shared" si="4"/>
        <v>0</v>
      </c>
      <c r="M28" s="17">
        <f t="shared" si="5"/>
        <v>0</v>
      </c>
      <c r="N28" s="5">
        <v>204677690</v>
      </c>
      <c r="O28">
        <v>0.33</v>
      </c>
      <c r="P28" s="9">
        <f t="shared" si="6"/>
        <v>67543.637700000007</v>
      </c>
    </row>
    <row r="29" spans="1:16" hidden="1" x14ac:dyDescent="0.35">
      <c r="A29" s="13">
        <v>2026</v>
      </c>
      <c r="B29" s="13">
        <f t="shared" si="1"/>
        <v>2025</v>
      </c>
      <c r="C29" t="s">
        <v>52</v>
      </c>
      <c r="D29" t="s">
        <v>53</v>
      </c>
      <c r="E29" s="5">
        <v>356445594</v>
      </c>
      <c r="F29" s="13">
        <v>0.33</v>
      </c>
      <c r="G29" s="9">
        <f t="shared" si="2"/>
        <v>117627.04601999999</v>
      </c>
      <c r="H29" s="11">
        <v>1.02</v>
      </c>
      <c r="I29" s="12">
        <f t="shared" si="3"/>
        <v>117627.04601999999</v>
      </c>
      <c r="J29" s="15">
        <f t="shared" si="0"/>
        <v>0.33</v>
      </c>
      <c r="K29" s="26">
        <f>ROUND(PPEL[[#This Row],[Proposed Taxable Valuation]]/1000*PPEL[[#This Row],[Adjusted Rate]],0)</f>
        <v>117627</v>
      </c>
      <c r="L29" s="19">
        <f t="shared" si="4"/>
        <v>0</v>
      </c>
      <c r="M29" s="17">
        <f t="shared" si="5"/>
        <v>0</v>
      </c>
      <c r="N29" s="5">
        <v>356445594</v>
      </c>
      <c r="O29">
        <v>0.33</v>
      </c>
      <c r="P29" s="9">
        <f t="shared" si="6"/>
        <v>117627.04601999999</v>
      </c>
    </row>
    <row r="30" spans="1:16" hidden="1" x14ac:dyDescent="0.35">
      <c r="A30" s="13">
        <v>2026</v>
      </c>
      <c r="B30" s="13">
        <f t="shared" si="1"/>
        <v>2025</v>
      </c>
      <c r="C30" t="s">
        <v>54</v>
      </c>
      <c r="D30" t="s">
        <v>55</v>
      </c>
      <c r="E30" s="5">
        <v>379477321</v>
      </c>
      <c r="F30" s="13">
        <v>0.33</v>
      </c>
      <c r="G30" s="9">
        <f t="shared" si="2"/>
        <v>125227.51593000001</v>
      </c>
      <c r="H30" s="11">
        <v>1.02</v>
      </c>
      <c r="I30" s="12">
        <f t="shared" si="3"/>
        <v>125227.51593000001</v>
      </c>
      <c r="J30" s="15">
        <f t="shared" si="0"/>
        <v>0.33</v>
      </c>
      <c r="K30" s="26">
        <f>ROUND(PPEL[[#This Row],[Proposed Taxable Valuation]]/1000*PPEL[[#This Row],[Adjusted Rate]],0)</f>
        <v>125228</v>
      </c>
      <c r="L30" s="19">
        <f t="shared" si="4"/>
        <v>0</v>
      </c>
      <c r="M30" s="17">
        <f t="shared" si="5"/>
        <v>0</v>
      </c>
      <c r="N30" s="5">
        <v>379477321</v>
      </c>
      <c r="O30">
        <v>0.33</v>
      </c>
      <c r="P30" s="9">
        <f t="shared" si="6"/>
        <v>125227.51593000001</v>
      </c>
    </row>
    <row r="31" spans="1:16" hidden="1" x14ac:dyDescent="0.35">
      <c r="A31" s="13">
        <v>2026</v>
      </c>
      <c r="B31" s="13">
        <f t="shared" si="1"/>
        <v>2025</v>
      </c>
      <c r="C31" t="s">
        <v>56</v>
      </c>
      <c r="D31" t="s">
        <v>57</v>
      </c>
      <c r="E31" s="5">
        <v>132338482</v>
      </c>
      <c r="F31" s="13">
        <v>0.33</v>
      </c>
      <c r="G31" s="9">
        <f t="shared" si="2"/>
        <v>43671.699059999999</v>
      </c>
      <c r="H31" s="11">
        <v>1.02</v>
      </c>
      <c r="I31" s="12">
        <f t="shared" si="3"/>
        <v>43671.699059999999</v>
      </c>
      <c r="J31" s="15">
        <f t="shared" si="0"/>
        <v>0.33</v>
      </c>
      <c r="K31" s="26">
        <f>ROUND(PPEL[[#This Row],[Proposed Taxable Valuation]]/1000*PPEL[[#This Row],[Adjusted Rate]],0)</f>
        <v>43672</v>
      </c>
      <c r="L31" s="19">
        <f t="shared" si="4"/>
        <v>0</v>
      </c>
      <c r="M31" s="17">
        <f t="shared" si="5"/>
        <v>0</v>
      </c>
      <c r="N31" s="5">
        <v>132338482</v>
      </c>
      <c r="O31">
        <v>0.33</v>
      </c>
      <c r="P31" s="9">
        <f t="shared" si="6"/>
        <v>43671.699059999999</v>
      </c>
    </row>
    <row r="32" spans="1:16" hidden="1" x14ac:dyDescent="0.35">
      <c r="A32" s="13">
        <v>2026</v>
      </c>
      <c r="B32" s="13">
        <f t="shared" si="1"/>
        <v>2025</v>
      </c>
      <c r="C32" t="s">
        <v>58</v>
      </c>
      <c r="D32" t="s">
        <v>59</v>
      </c>
      <c r="E32" s="5">
        <v>846457433</v>
      </c>
      <c r="F32" s="13">
        <v>0.33</v>
      </c>
      <c r="G32" s="9">
        <f t="shared" si="2"/>
        <v>279330.95289000002</v>
      </c>
      <c r="H32" s="11">
        <v>1.02</v>
      </c>
      <c r="I32" s="12">
        <f t="shared" si="3"/>
        <v>279330.95289000002</v>
      </c>
      <c r="J32" s="15">
        <f t="shared" si="0"/>
        <v>0.33</v>
      </c>
      <c r="K32" s="26">
        <f>ROUND(PPEL[[#This Row],[Proposed Taxable Valuation]]/1000*PPEL[[#This Row],[Adjusted Rate]],0)</f>
        <v>279331</v>
      </c>
      <c r="L32" s="19">
        <f t="shared" si="4"/>
        <v>0</v>
      </c>
      <c r="M32" s="17">
        <f t="shared" si="5"/>
        <v>0</v>
      </c>
      <c r="N32" s="5">
        <v>846457433</v>
      </c>
      <c r="O32">
        <v>0.33</v>
      </c>
      <c r="P32" s="9">
        <f t="shared" si="6"/>
        <v>279330.95289000002</v>
      </c>
    </row>
    <row r="33" spans="1:16" hidden="1" x14ac:dyDescent="0.35">
      <c r="A33" s="13">
        <v>2026</v>
      </c>
      <c r="B33" s="13">
        <f t="shared" si="1"/>
        <v>2025</v>
      </c>
      <c r="C33" t="s">
        <v>60</v>
      </c>
      <c r="D33" t="s">
        <v>61</v>
      </c>
      <c r="E33" s="5">
        <v>1914083207</v>
      </c>
      <c r="F33" s="13">
        <v>0.33</v>
      </c>
      <c r="G33" s="9">
        <f t="shared" si="2"/>
        <v>631647.45831000002</v>
      </c>
      <c r="H33" s="11">
        <v>1.02</v>
      </c>
      <c r="I33" s="12">
        <f t="shared" si="3"/>
        <v>631647.45831000002</v>
      </c>
      <c r="J33" s="15">
        <f t="shared" si="0"/>
        <v>0.33</v>
      </c>
      <c r="K33" s="26">
        <f>ROUND(PPEL[[#This Row],[Proposed Taxable Valuation]]/1000*PPEL[[#This Row],[Adjusted Rate]],0)</f>
        <v>631647</v>
      </c>
      <c r="L33" s="19">
        <f t="shared" si="4"/>
        <v>0</v>
      </c>
      <c r="M33" s="17">
        <f t="shared" si="5"/>
        <v>0</v>
      </c>
      <c r="N33" s="5">
        <v>1914083207</v>
      </c>
      <c r="O33">
        <v>0.33</v>
      </c>
      <c r="P33" s="9">
        <f t="shared" si="6"/>
        <v>631647.45831000002</v>
      </c>
    </row>
    <row r="34" spans="1:16" hidden="1" x14ac:dyDescent="0.35">
      <c r="A34" s="13">
        <v>2026</v>
      </c>
      <c r="B34" s="13">
        <f t="shared" si="1"/>
        <v>2025</v>
      </c>
      <c r="C34" t="s">
        <v>62</v>
      </c>
      <c r="D34" t="s">
        <v>63</v>
      </c>
      <c r="E34" s="5">
        <v>1160788149</v>
      </c>
      <c r="F34" s="13">
        <v>0.33</v>
      </c>
      <c r="G34" s="9">
        <f t="shared" si="2"/>
        <v>383060.08916999999</v>
      </c>
      <c r="H34" s="11">
        <v>1.02</v>
      </c>
      <c r="I34" s="12">
        <f t="shared" si="3"/>
        <v>383060.08916999999</v>
      </c>
      <c r="J34" s="15">
        <f t="shared" si="0"/>
        <v>0.33</v>
      </c>
      <c r="K34" s="26">
        <f>ROUND(PPEL[[#This Row],[Proposed Taxable Valuation]]/1000*PPEL[[#This Row],[Adjusted Rate]],0)</f>
        <v>383060</v>
      </c>
      <c r="L34" s="19">
        <f t="shared" si="4"/>
        <v>0</v>
      </c>
      <c r="M34" s="17">
        <f t="shared" si="5"/>
        <v>0</v>
      </c>
      <c r="N34" s="5">
        <v>1160788149</v>
      </c>
      <c r="O34">
        <v>0.33</v>
      </c>
      <c r="P34" s="9">
        <f t="shared" si="6"/>
        <v>383060.08916999999</v>
      </c>
    </row>
    <row r="35" spans="1:16" hidden="1" x14ac:dyDescent="0.35">
      <c r="A35" s="13">
        <v>2026</v>
      </c>
      <c r="B35" s="13">
        <f t="shared" si="1"/>
        <v>2025</v>
      </c>
      <c r="C35" t="s">
        <v>64</v>
      </c>
      <c r="D35" t="s">
        <v>65</v>
      </c>
      <c r="E35" s="5">
        <v>741006675</v>
      </c>
      <c r="F35" s="13">
        <v>0.33</v>
      </c>
      <c r="G35" s="9">
        <f t="shared" si="2"/>
        <v>244532.20275000003</v>
      </c>
      <c r="H35" s="11">
        <v>1.02</v>
      </c>
      <c r="I35" s="12">
        <f t="shared" si="3"/>
        <v>244532.20275000003</v>
      </c>
      <c r="J35" s="15">
        <f t="shared" si="0"/>
        <v>0.33</v>
      </c>
      <c r="K35" s="26">
        <f>ROUND(PPEL[[#This Row],[Proposed Taxable Valuation]]/1000*PPEL[[#This Row],[Adjusted Rate]],0)</f>
        <v>244532</v>
      </c>
      <c r="L35" s="19">
        <f t="shared" si="4"/>
        <v>0</v>
      </c>
      <c r="M35" s="17">
        <f t="shared" si="5"/>
        <v>0</v>
      </c>
      <c r="N35" s="5">
        <v>741006675</v>
      </c>
      <c r="O35">
        <v>0.33</v>
      </c>
      <c r="P35" s="9">
        <f t="shared" si="6"/>
        <v>244532.20275000003</v>
      </c>
    </row>
    <row r="36" spans="1:16" hidden="1" x14ac:dyDescent="0.35">
      <c r="A36" s="13">
        <v>2026</v>
      </c>
      <c r="B36" s="13">
        <f t="shared" si="1"/>
        <v>2025</v>
      </c>
      <c r="C36" t="s">
        <v>66</v>
      </c>
      <c r="D36" t="s">
        <v>67</v>
      </c>
      <c r="E36" s="5">
        <v>390782740</v>
      </c>
      <c r="F36" s="13">
        <v>0.33</v>
      </c>
      <c r="G36" s="9">
        <f t="shared" si="2"/>
        <v>128958.3042</v>
      </c>
      <c r="H36" s="11">
        <v>1.02</v>
      </c>
      <c r="I36" s="12">
        <f t="shared" si="3"/>
        <v>128958.3042</v>
      </c>
      <c r="J36" s="15">
        <f t="shared" si="0"/>
        <v>0.33</v>
      </c>
      <c r="K36" s="26">
        <f>ROUND(PPEL[[#This Row],[Proposed Taxable Valuation]]/1000*PPEL[[#This Row],[Adjusted Rate]],0)</f>
        <v>128958</v>
      </c>
      <c r="L36" s="19">
        <f t="shared" si="4"/>
        <v>0</v>
      </c>
      <c r="M36" s="17">
        <f t="shared" si="5"/>
        <v>0</v>
      </c>
      <c r="N36" s="5">
        <v>390782740</v>
      </c>
      <c r="O36">
        <v>0.33</v>
      </c>
      <c r="P36" s="9">
        <f t="shared" si="6"/>
        <v>128958.3042</v>
      </c>
    </row>
    <row r="37" spans="1:16" hidden="1" x14ac:dyDescent="0.35">
      <c r="A37" s="13">
        <v>2026</v>
      </c>
      <c r="B37" s="13">
        <f t="shared" si="1"/>
        <v>2025</v>
      </c>
      <c r="C37" t="s">
        <v>68</v>
      </c>
      <c r="D37" t="s">
        <v>69</v>
      </c>
      <c r="E37" s="5">
        <v>302869930</v>
      </c>
      <c r="F37" s="13">
        <v>0.33</v>
      </c>
      <c r="G37" s="9">
        <f t="shared" si="2"/>
        <v>99947.0769</v>
      </c>
      <c r="H37" s="11">
        <v>1.02</v>
      </c>
      <c r="I37" s="12">
        <f t="shared" si="3"/>
        <v>99947.0769</v>
      </c>
      <c r="J37" s="15">
        <f t="shared" si="0"/>
        <v>0.33</v>
      </c>
      <c r="K37" s="26">
        <f>ROUND(PPEL[[#This Row],[Proposed Taxable Valuation]]/1000*PPEL[[#This Row],[Adjusted Rate]],0)</f>
        <v>99947</v>
      </c>
      <c r="L37" s="19">
        <f t="shared" si="4"/>
        <v>0</v>
      </c>
      <c r="M37" s="17">
        <f t="shared" si="5"/>
        <v>0</v>
      </c>
      <c r="N37" s="5">
        <v>302869930</v>
      </c>
      <c r="O37">
        <v>0.33</v>
      </c>
      <c r="P37" s="9">
        <f t="shared" si="6"/>
        <v>99947.0769</v>
      </c>
    </row>
    <row r="38" spans="1:16" hidden="1" x14ac:dyDescent="0.35">
      <c r="A38" s="13">
        <v>2026</v>
      </c>
      <c r="B38" s="13">
        <f t="shared" si="1"/>
        <v>2025</v>
      </c>
      <c r="C38" t="s">
        <v>70</v>
      </c>
      <c r="D38" t="s">
        <v>71</v>
      </c>
      <c r="E38" s="5">
        <v>353316673</v>
      </c>
      <c r="F38" s="13">
        <v>0.33</v>
      </c>
      <c r="G38" s="9">
        <f t="shared" si="2"/>
        <v>116594.50209000001</v>
      </c>
      <c r="H38" s="11">
        <v>1.02</v>
      </c>
      <c r="I38" s="12">
        <f t="shared" si="3"/>
        <v>116594.50209000001</v>
      </c>
      <c r="J38" s="15">
        <f t="shared" si="0"/>
        <v>0.33</v>
      </c>
      <c r="K38" s="26">
        <f>ROUND(PPEL[[#This Row],[Proposed Taxable Valuation]]/1000*PPEL[[#This Row],[Adjusted Rate]],0)</f>
        <v>116595</v>
      </c>
      <c r="L38" s="19">
        <f t="shared" si="4"/>
        <v>0</v>
      </c>
      <c r="M38" s="17">
        <f t="shared" si="5"/>
        <v>0</v>
      </c>
      <c r="N38" s="5">
        <v>353316673</v>
      </c>
      <c r="O38">
        <v>0.33</v>
      </c>
      <c r="P38" s="9">
        <f t="shared" si="6"/>
        <v>116594.50209000001</v>
      </c>
    </row>
    <row r="39" spans="1:16" hidden="1" x14ac:dyDescent="0.35">
      <c r="A39" s="13">
        <v>2026</v>
      </c>
      <c r="B39" s="13">
        <f t="shared" si="1"/>
        <v>2025</v>
      </c>
      <c r="C39" t="s">
        <v>72</v>
      </c>
      <c r="D39" t="s">
        <v>73</v>
      </c>
      <c r="E39" s="5">
        <v>1393549742</v>
      </c>
      <c r="F39" s="13">
        <v>0.33</v>
      </c>
      <c r="G39" s="9">
        <f t="shared" si="2"/>
        <v>459871.41486000008</v>
      </c>
      <c r="H39" s="11">
        <v>1.02</v>
      </c>
      <c r="I39" s="12">
        <f t="shared" si="3"/>
        <v>459871.41486000008</v>
      </c>
      <c r="J39" s="15">
        <f t="shared" si="0"/>
        <v>0.33</v>
      </c>
      <c r="K39" s="26">
        <f>ROUND(PPEL[[#This Row],[Proposed Taxable Valuation]]/1000*PPEL[[#This Row],[Adjusted Rate]],0)</f>
        <v>459871</v>
      </c>
      <c r="L39" s="19">
        <f t="shared" si="4"/>
        <v>0</v>
      </c>
      <c r="M39" s="17">
        <f t="shared" si="5"/>
        <v>0</v>
      </c>
      <c r="N39" s="5">
        <v>1393549742</v>
      </c>
      <c r="O39">
        <v>0.33</v>
      </c>
      <c r="P39" s="9">
        <f t="shared" si="6"/>
        <v>459871.41486000008</v>
      </c>
    </row>
    <row r="40" spans="1:16" hidden="1" x14ac:dyDescent="0.35">
      <c r="A40" s="13">
        <v>2026</v>
      </c>
      <c r="B40" s="13">
        <f t="shared" si="1"/>
        <v>2025</v>
      </c>
      <c r="C40" t="s">
        <v>74</v>
      </c>
      <c r="D40" t="s">
        <v>75</v>
      </c>
      <c r="E40" s="5">
        <v>190088621</v>
      </c>
      <c r="F40" s="13">
        <v>0.33</v>
      </c>
      <c r="G40" s="9">
        <f t="shared" si="2"/>
        <v>62729.244930000008</v>
      </c>
      <c r="H40" s="11">
        <v>1.02</v>
      </c>
      <c r="I40" s="12">
        <f t="shared" si="3"/>
        <v>62729.244930000008</v>
      </c>
      <c r="J40" s="15">
        <f t="shared" si="0"/>
        <v>0.33</v>
      </c>
      <c r="K40" s="26">
        <f>ROUND(PPEL[[#This Row],[Proposed Taxable Valuation]]/1000*PPEL[[#This Row],[Adjusted Rate]],0)</f>
        <v>62729</v>
      </c>
      <c r="L40" s="19">
        <f t="shared" si="4"/>
        <v>0</v>
      </c>
      <c r="M40" s="17">
        <f t="shared" si="5"/>
        <v>0</v>
      </c>
      <c r="N40" s="5">
        <v>190088621</v>
      </c>
      <c r="O40">
        <v>0.33</v>
      </c>
      <c r="P40" s="9">
        <f t="shared" si="6"/>
        <v>62729.244930000008</v>
      </c>
    </row>
    <row r="41" spans="1:16" hidden="1" x14ac:dyDescent="0.35">
      <c r="A41" s="13">
        <v>2026</v>
      </c>
      <c r="B41" s="13">
        <f t="shared" si="1"/>
        <v>2025</v>
      </c>
      <c r="C41" t="s">
        <v>76</v>
      </c>
      <c r="D41" t="s">
        <v>77</v>
      </c>
      <c r="E41" s="5">
        <v>230122546</v>
      </c>
      <c r="F41" s="13">
        <v>0.33</v>
      </c>
      <c r="G41" s="9">
        <f t="shared" si="2"/>
        <v>75940.440180000005</v>
      </c>
      <c r="H41" s="11">
        <v>1.02</v>
      </c>
      <c r="I41" s="12">
        <f t="shared" si="3"/>
        <v>75940.440180000005</v>
      </c>
      <c r="J41" s="15">
        <f t="shared" si="0"/>
        <v>0.33</v>
      </c>
      <c r="K41" s="26">
        <f>ROUND(PPEL[[#This Row],[Proposed Taxable Valuation]]/1000*PPEL[[#This Row],[Adjusted Rate]],0)</f>
        <v>75940</v>
      </c>
      <c r="L41" s="19">
        <f t="shared" si="4"/>
        <v>0</v>
      </c>
      <c r="M41" s="17">
        <f t="shared" si="5"/>
        <v>0</v>
      </c>
      <c r="N41" s="5">
        <v>230122546</v>
      </c>
      <c r="O41">
        <v>0.33</v>
      </c>
      <c r="P41" s="9">
        <f t="shared" si="6"/>
        <v>75940.440180000005</v>
      </c>
    </row>
    <row r="42" spans="1:16" hidden="1" x14ac:dyDescent="0.35">
      <c r="A42" s="13">
        <v>2026</v>
      </c>
      <c r="B42" s="13">
        <f t="shared" si="1"/>
        <v>2025</v>
      </c>
      <c r="C42" t="s">
        <v>78</v>
      </c>
      <c r="D42" t="s">
        <v>79</v>
      </c>
      <c r="E42" s="5">
        <v>553582665</v>
      </c>
      <c r="F42" s="13">
        <v>0.33</v>
      </c>
      <c r="G42" s="9">
        <f t="shared" si="2"/>
        <v>182682.27945000003</v>
      </c>
      <c r="H42" s="11">
        <v>1.02</v>
      </c>
      <c r="I42" s="12">
        <f t="shared" si="3"/>
        <v>182682.27945000003</v>
      </c>
      <c r="J42" s="15">
        <f t="shared" si="0"/>
        <v>0.33</v>
      </c>
      <c r="K42" s="26">
        <f>ROUND(PPEL[[#This Row],[Proposed Taxable Valuation]]/1000*PPEL[[#This Row],[Adjusted Rate]],0)</f>
        <v>182682</v>
      </c>
      <c r="L42" s="19">
        <f t="shared" si="4"/>
        <v>0</v>
      </c>
      <c r="M42" s="17">
        <f t="shared" si="5"/>
        <v>0</v>
      </c>
      <c r="N42" s="5">
        <v>553582665</v>
      </c>
      <c r="O42">
        <v>0.33</v>
      </c>
      <c r="P42" s="9">
        <f t="shared" si="6"/>
        <v>182682.27945000003</v>
      </c>
    </row>
    <row r="43" spans="1:16" hidden="1" x14ac:dyDescent="0.35">
      <c r="A43" s="13">
        <v>2026</v>
      </c>
      <c r="B43" s="13">
        <f t="shared" si="1"/>
        <v>2025</v>
      </c>
      <c r="C43" t="s">
        <v>80</v>
      </c>
      <c r="D43" t="s">
        <v>81</v>
      </c>
      <c r="E43" s="5">
        <v>407651121</v>
      </c>
      <c r="F43" s="13">
        <v>0.33</v>
      </c>
      <c r="G43" s="9">
        <f t="shared" si="2"/>
        <v>134524.86993000002</v>
      </c>
      <c r="H43" s="11">
        <v>1.02</v>
      </c>
      <c r="I43" s="12">
        <f t="shared" si="3"/>
        <v>134524.86993000002</v>
      </c>
      <c r="J43" s="15">
        <f t="shared" si="0"/>
        <v>0.33000000000000007</v>
      </c>
      <c r="K43" s="26">
        <f>ROUND(PPEL[[#This Row],[Proposed Taxable Valuation]]/1000*PPEL[[#This Row],[Adjusted Rate]],0)</f>
        <v>134525</v>
      </c>
      <c r="L43" s="19">
        <f t="shared" si="4"/>
        <v>0</v>
      </c>
      <c r="M43" s="17">
        <f t="shared" si="5"/>
        <v>0</v>
      </c>
      <c r="N43" s="5">
        <v>407651121</v>
      </c>
      <c r="O43">
        <v>0.33</v>
      </c>
      <c r="P43" s="9">
        <f t="shared" si="6"/>
        <v>134524.86993000002</v>
      </c>
    </row>
    <row r="44" spans="1:16" hidden="1" x14ac:dyDescent="0.35">
      <c r="A44" s="13">
        <v>2026</v>
      </c>
      <c r="B44" s="13">
        <f t="shared" si="1"/>
        <v>2025</v>
      </c>
      <c r="C44" t="s">
        <v>82</v>
      </c>
      <c r="D44" t="s">
        <v>83</v>
      </c>
      <c r="E44" s="5">
        <v>205820040</v>
      </c>
      <c r="F44" s="13">
        <v>0.33</v>
      </c>
      <c r="G44" s="9">
        <f t="shared" si="2"/>
        <v>67920.613200000007</v>
      </c>
      <c r="H44" s="11">
        <v>1.02</v>
      </c>
      <c r="I44" s="12">
        <f t="shared" si="3"/>
        <v>67920.613200000007</v>
      </c>
      <c r="J44" s="15">
        <f t="shared" si="0"/>
        <v>0.33</v>
      </c>
      <c r="K44" s="26">
        <f>ROUND(PPEL[[#This Row],[Proposed Taxable Valuation]]/1000*PPEL[[#This Row],[Adjusted Rate]],0)</f>
        <v>67921</v>
      </c>
      <c r="L44" s="19">
        <f t="shared" si="4"/>
        <v>0</v>
      </c>
      <c r="M44" s="17">
        <f t="shared" si="5"/>
        <v>0</v>
      </c>
      <c r="N44" s="5">
        <v>205820040</v>
      </c>
      <c r="O44">
        <v>0.33</v>
      </c>
      <c r="P44" s="9">
        <f t="shared" si="6"/>
        <v>67920.613200000007</v>
      </c>
    </row>
    <row r="45" spans="1:16" hidden="1" x14ac:dyDescent="0.35">
      <c r="A45" s="13">
        <v>2026</v>
      </c>
      <c r="B45" s="13">
        <f t="shared" si="1"/>
        <v>2025</v>
      </c>
      <c r="C45" t="s">
        <v>84</v>
      </c>
      <c r="D45" t="s">
        <v>85</v>
      </c>
      <c r="E45" s="5">
        <v>510181950</v>
      </c>
      <c r="F45" s="13">
        <v>0.33</v>
      </c>
      <c r="G45" s="9">
        <f t="shared" si="2"/>
        <v>168360.0435</v>
      </c>
      <c r="H45" s="11">
        <v>1.02</v>
      </c>
      <c r="I45" s="12">
        <f t="shared" si="3"/>
        <v>168360.0435</v>
      </c>
      <c r="J45" s="15">
        <f t="shared" si="0"/>
        <v>0.33</v>
      </c>
      <c r="K45" s="26">
        <f>ROUND(PPEL[[#This Row],[Proposed Taxable Valuation]]/1000*PPEL[[#This Row],[Adjusted Rate]],0)</f>
        <v>168360</v>
      </c>
      <c r="L45" s="19">
        <f t="shared" si="4"/>
        <v>0</v>
      </c>
      <c r="M45" s="17">
        <f t="shared" si="5"/>
        <v>0</v>
      </c>
      <c r="N45" s="5">
        <v>510181950</v>
      </c>
      <c r="O45">
        <v>0.33</v>
      </c>
      <c r="P45" s="9">
        <f t="shared" si="6"/>
        <v>168360.0435</v>
      </c>
    </row>
    <row r="46" spans="1:16" hidden="1" x14ac:dyDescent="0.35">
      <c r="A46" s="13">
        <v>2026</v>
      </c>
      <c r="B46" s="13">
        <f t="shared" si="1"/>
        <v>2025</v>
      </c>
      <c r="C46" t="s">
        <v>86</v>
      </c>
      <c r="D46" t="s">
        <v>87</v>
      </c>
      <c r="E46" s="5">
        <v>1236168400</v>
      </c>
      <c r="F46" s="13">
        <v>0.33</v>
      </c>
      <c r="G46" s="9">
        <f t="shared" si="2"/>
        <v>407935.57199999999</v>
      </c>
      <c r="H46" s="11">
        <v>1.02</v>
      </c>
      <c r="I46" s="12">
        <f t="shared" si="3"/>
        <v>407935.57199999999</v>
      </c>
      <c r="J46" s="15">
        <f t="shared" si="0"/>
        <v>0.33</v>
      </c>
      <c r="K46" s="26">
        <f>ROUND(PPEL[[#This Row],[Proposed Taxable Valuation]]/1000*PPEL[[#This Row],[Adjusted Rate]],0)</f>
        <v>407936</v>
      </c>
      <c r="L46" s="19">
        <f t="shared" si="4"/>
        <v>0</v>
      </c>
      <c r="M46" s="17">
        <f t="shared" si="5"/>
        <v>0</v>
      </c>
      <c r="N46" s="5">
        <v>1236168400</v>
      </c>
      <c r="O46">
        <v>0.33</v>
      </c>
      <c r="P46" s="9">
        <f t="shared" si="6"/>
        <v>407935.57199999999</v>
      </c>
    </row>
    <row r="47" spans="1:16" hidden="1" x14ac:dyDescent="0.35">
      <c r="A47" s="13">
        <v>2026</v>
      </c>
      <c r="B47" s="13">
        <f t="shared" si="1"/>
        <v>2025</v>
      </c>
      <c r="C47" t="s">
        <v>88</v>
      </c>
      <c r="D47" t="s">
        <v>89</v>
      </c>
      <c r="E47" s="5">
        <v>2653564608</v>
      </c>
      <c r="F47" s="13">
        <v>0.33</v>
      </c>
      <c r="G47" s="9">
        <f t="shared" si="2"/>
        <v>875676.32064000005</v>
      </c>
      <c r="H47" s="11">
        <v>1.02</v>
      </c>
      <c r="I47" s="12">
        <f t="shared" si="3"/>
        <v>875676.32064000005</v>
      </c>
      <c r="J47" s="15">
        <f t="shared" si="0"/>
        <v>0.33</v>
      </c>
      <c r="K47" s="26">
        <f>ROUND(PPEL[[#This Row],[Proposed Taxable Valuation]]/1000*PPEL[[#This Row],[Adjusted Rate]],0)</f>
        <v>875676</v>
      </c>
      <c r="L47" s="19">
        <f t="shared" si="4"/>
        <v>0</v>
      </c>
      <c r="M47" s="17">
        <f t="shared" si="5"/>
        <v>0</v>
      </c>
      <c r="N47" s="5">
        <v>2653564608</v>
      </c>
      <c r="O47">
        <v>0.33</v>
      </c>
      <c r="P47" s="9">
        <f t="shared" si="6"/>
        <v>875676.32064000005</v>
      </c>
    </row>
    <row r="48" spans="1:16" hidden="1" x14ac:dyDescent="0.35">
      <c r="A48" s="13">
        <v>2026</v>
      </c>
      <c r="B48" s="13">
        <f t="shared" si="1"/>
        <v>2025</v>
      </c>
      <c r="C48" t="s">
        <v>90</v>
      </c>
      <c r="D48" t="s">
        <v>91</v>
      </c>
      <c r="E48" s="5">
        <v>6992576752</v>
      </c>
      <c r="F48" s="13">
        <v>0.33</v>
      </c>
      <c r="G48" s="9">
        <f t="shared" si="2"/>
        <v>2307550.32816</v>
      </c>
      <c r="H48" s="11">
        <v>1.02</v>
      </c>
      <c r="I48" s="12">
        <f t="shared" si="3"/>
        <v>2307550.32816</v>
      </c>
      <c r="J48" s="15">
        <f t="shared" si="0"/>
        <v>0.33</v>
      </c>
      <c r="K48" s="26">
        <f>ROUND(PPEL[[#This Row],[Proposed Taxable Valuation]]/1000*PPEL[[#This Row],[Adjusted Rate]],0)</f>
        <v>2307550</v>
      </c>
      <c r="L48" s="19">
        <f t="shared" si="4"/>
        <v>0</v>
      </c>
      <c r="M48" s="17">
        <f t="shared" si="5"/>
        <v>0</v>
      </c>
      <c r="N48" s="5">
        <v>6992576752</v>
      </c>
      <c r="O48">
        <v>0.33</v>
      </c>
      <c r="P48" s="9">
        <f t="shared" si="6"/>
        <v>2307550.32816</v>
      </c>
    </row>
    <row r="49" spans="1:16" hidden="1" x14ac:dyDescent="0.35">
      <c r="A49" s="13">
        <v>2026</v>
      </c>
      <c r="B49" s="13">
        <f t="shared" si="1"/>
        <v>2025</v>
      </c>
      <c r="C49" t="s">
        <v>92</v>
      </c>
      <c r="D49" t="s">
        <v>93</v>
      </c>
      <c r="E49" s="5">
        <v>412099976</v>
      </c>
      <c r="F49" s="13">
        <v>0.33</v>
      </c>
      <c r="G49" s="9">
        <f t="shared" si="2"/>
        <v>135992.99208000003</v>
      </c>
      <c r="H49" s="11">
        <v>1.02</v>
      </c>
      <c r="I49" s="12">
        <f t="shared" si="3"/>
        <v>135992.99208000003</v>
      </c>
      <c r="J49" s="15">
        <f t="shared" si="0"/>
        <v>0.33</v>
      </c>
      <c r="K49" s="26">
        <f>ROUND(PPEL[[#This Row],[Proposed Taxable Valuation]]/1000*PPEL[[#This Row],[Adjusted Rate]],0)</f>
        <v>135993</v>
      </c>
      <c r="L49" s="19">
        <f t="shared" si="4"/>
        <v>0</v>
      </c>
      <c r="M49" s="17">
        <f t="shared" si="5"/>
        <v>0</v>
      </c>
      <c r="N49" s="5">
        <v>412099976</v>
      </c>
      <c r="O49">
        <v>0.33</v>
      </c>
      <c r="P49" s="9">
        <f t="shared" si="6"/>
        <v>135992.99208000003</v>
      </c>
    </row>
    <row r="50" spans="1:16" hidden="1" x14ac:dyDescent="0.35">
      <c r="A50" s="13">
        <v>2026</v>
      </c>
      <c r="B50" s="13">
        <f t="shared" si="1"/>
        <v>2025</v>
      </c>
      <c r="C50" t="s">
        <v>94</v>
      </c>
      <c r="D50" t="s">
        <v>95</v>
      </c>
      <c r="E50" s="5">
        <v>349608645</v>
      </c>
      <c r="F50" s="13">
        <v>0.33</v>
      </c>
      <c r="G50" s="9">
        <f t="shared" si="2"/>
        <v>115370.85285000001</v>
      </c>
      <c r="H50" s="11">
        <v>1.02</v>
      </c>
      <c r="I50" s="12">
        <f t="shared" si="3"/>
        <v>115370.85285000001</v>
      </c>
      <c r="J50" s="15">
        <f t="shared" si="0"/>
        <v>0.33</v>
      </c>
      <c r="K50" s="26">
        <f>ROUND(PPEL[[#This Row],[Proposed Taxable Valuation]]/1000*PPEL[[#This Row],[Adjusted Rate]],0)</f>
        <v>115371</v>
      </c>
      <c r="L50" s="19">
        <f t="shared" si="4"/>
        <v>0</v>
      </c>
      <c r="M50" s="17">
        <f t="shared" si="5"/>
        <v>0</v>
      </c>
      <c r="N50" s="5">
        <v>349608645</v>
      </c>
      <c r="O50">
        <v>0.33</v>
      </c>
      <c r="P50" s="9">
        <f t="shared" si="6"/>
        <v>115370.85285000001</v>
      </c>
    </row>
    <row r="51" spans="1:16" hidden="1" x14ac:dyDescent="0.35">
      <c r="A51" s="13">
        <v>2026</v>
      </c>
      <c r="B51" s="13">
        <f t="shared" si="1"/>
        <v>2025</v>
      </c>
      <c r="C51" t="s">
        <v>96</v>
      </c>
      <c r="D51" t="s">
        <v>97</v>
      </c>
      <c r="E51" s="5">
        <v>198493902</v>
      </c>
      <c r="F51" s="13">
        <v>0.33</v>
      </c>
      <c r="G51" s="9">
        <f t="shared" si="2"/>
        <v>65502.987660000006</v>
      </c>
      <c r="H51" s="11">
        <v>1.02</v>
      </c>
      <c r="I51" s="12">
        <f t="shared" si="3"/>
        <v>65502.987660000006</v>
      </c>
      <c r="J51" s="15">
        <f t="shared" si="0"/>
        <v>0.33</v>
      </c>
      <c r="K51" s="26">
        <f>ROUND(PPEL[[#This Row],[Proposed Taxable Valuation]]/1000*PPEL[[#This Row],[Adjusted Rate]],0)</f>
        <v>65503</v>
      </c>
      <c r="L51" s="19">
        <f t="shared" si="4"/>
        <v>0</v>
      </c>
      <c r="M51" s="17">
        <f t="shared" si="5"/>
        <v>0</v>
      </c>
      <c r="N51" s="5">
        <v>198493902</v>
      </c>
      <c r="O51">
        <v>0.33</v>
      </c>
      <c r="P51" s="9">
        <f t="shared" si="6"/>
        <v>65502.987660000006</v>
      </c>
    </row>
    <row r="52" spans="1:16" hidden="1" x14ac:dyDescent="0.35">
      <c r="A52" s="13">
        <v>2026</v>
      </c>
      <c r="B52" s="13">
        <f t="shared" si="1"/>
        <v>2025</v>
      </c>
      <c r="C52" t="s">
        <v>98</v>
      </c>
      <c r="D52" t="s">
        <v>99</v>
      </c>
      <c r="E52" s="5">
        <v>224503718</v>
      </c>
      <c r="F52" s="13">
        <v>0.33</v>
      </c>
      <c r="G52" s="9">
        <f t="shared" si="2"/>
        <v>74086.226940000008</v>
      </c>
      <c r="H52" s="11">
        <v>1.02</v>
      </c>
      <c r="I52" s="12">
        <f t="shared" si="3"/>
        <v>74086.226940000008</v>
      </c>
      <c r="J52" s="15">
        <f t="shared" si="0"/>
        <v>0.33000000000000007</v>
      </c>
      <c r="K52" s="26">
        <f>ROUND(PPEL[[#This Row],[Proposed Taxable Valuation]]/1000*PPEL[[#This Row],[Adjusted Rate]],0)</f>
        <v>74086</v>
      </c>
      <c r="L52" s="19">
        <f t="shared" si="4"/>
        <v>0</v>
      </c>
      <c r="M52" s="17">
        <f t="shared" si="5"/>
        <v>0</v>
      </c>
      <c r="N52" s="5">
        <v>224503718</v>
      </c>
      <c r="O52">
        <v>0.33</v>
      </c>
      <c r="P52" s="9">
        <f t="shared" si="6"/>
        <v>74086.226940000008</v>
      </c>
    </row>
    <row r="53" spans="1:16" hidden="1" x14ac:dyDescent="0.35">
      <c r="A53" s="13">
        <v>2026</v>
      </c>
      <c r="B53" s="13">
        <f t="shared" si="1"/>
        <v>2025</v>
      </c>
      <c r="C53" t="s">
        <v>100</v>
      </c>
      <c r="D53" t="s">
        <v>101</v>
      </c>
      <c r="E53" s="5">
        <v>744718382</v>
      </c>
      <c r="F53" s="13">
        <v>0.33</v>
      </c>
      <c r="G53" s="9">
        <f t="shared" si="2"/>
        <v>245757.06606000001</v>
      </c>
      <c r="H53" s="11">
        <v>1.02</v>
      </c>
      <c r="I53" s="12">
        <f t="shared" si="3"/>
        <v>245757.06606000001</v>
      </c>
      <c r="J53" s="15">
        <f t="shared" si="0"/>
        <v>0.33</v>
      </c>
      <c r="K53" s="26">
        <f>ROUND(PPEL[[#This Row],[Proposed Taxable Valuation]]/1000*PPEL[[#This Row],[Adjusted Rate]],0)</f>
        <v>245757</v>
      </c>
      <c r="L53" s="19">
        <f t="shared" si="4"/>
        <v>0</v>
      </c>
      <c r="M53" s="17">
        <f t="shared" si="5"/>
        <v>0</v>
      </c>
      <c r="N53" s="5">
        <v>744718382</v>
      </c>
      <c r="O53">
        <v>0.33</v>
      </c>
      <c r="P53" s="9">
        <f t="shared" si="6"/>
        <v>245757.06606000001</v>
      </c>
    </row>
    <row r="54" spans="1:16" hidden="1" x14ac:dyDescent="0.35">
      <c r="A54" s="13">
        <v>2026</v>
      </c>
      <c r="B54" s="13">
        <f t="shared" si="1"/>
        <v>2025</v>
      </c>
      <c r="C54" t="s">
        <v>102</v>
      </c>
      <c r="D54" t="s">
        <v>103</v>
      </c>
      <c r="E54" s="5">
        <v>186511418</v>
      </c>
      <c r="F54" s="13">
        <v>0.33</v>
      </c>
      <c r="G54" s="9">
        <f t="shared" si="2"/>
        <v>61548.767940000005</v>
      </c>
      <c r="H54" s="11">
        <v>1.02</v>
      </c>
      <c r="I54" s="12">
        <f t="shared" si="3"/>
        <v>61548.767940000005</v>
      </c>
      <c r="J54" s="15">
        <f t="shared" si="0"/>
        <v>0.33</v>
      </c>
      <c r="K54" s="26">
        <f>ROUND(PPEL[[#This Row],[Proposed Taxable Valuation]]/1000*PPEL[[#This Row],[Adjusted Rate]],0)</f>
        <v>61549</v>
      </c>
      <c r="L54" s="19">
        <f t="shared" si="4"/>
        <v>0</v>
      </c>
      <c r="M54" s="17">
        <f t="shared" si="5"/>
        <v>0</v>
      </c>
      <c r="N54" s="5">
        <v>186511418</v>
      </c>
      <c r="O54">
        <v>0.33</v>
      </c>
      <c r="P54" s="9">
        <f t="shared" si="6"/>
        <v>61548.767940000005</v>
      </c>
    </row>
    <row r="55" spans="1:16" hidden="1" x14ac:dyDescent="0.35">
      <c r="A55" s="13">
        <v>2026</v>
      </c>
      <c r="B55" s="13">
        <f t="shared" si="1"/>
        <v>2025</v>
      </c>
      <c r="C55" t="s">
        <v>104</v>
      </c>
      <c r="D55" t="s">
        <v>105</v>
      </c>
      <c r="E55" s="5">
        <v>429999022</v>
      </c>
      <c r="F55" s="13">
        <v>0.33</v>
      </c>
      <c r="G55" s="9">
        <f t="shared" si="2"/>
        <v>141899.67726</v>
      </c>
      <c r="H55" s="11">
        <v>1.02</v>
      </c>
      <c r="I55" s="12">
        <f t="shared" si="3"/>
        <v>141899.67726</v>
      </c>
      <c r="J55" s="15">
        <f t="shared" si="0"/>
        <v>0.33</v>
      </c>
      <c r="K55" s="26">
        <f>ROUND(PPEL[[#This Row],[Proposed Taxable Valuation]]/1000*PPEL[[#This Row],[Adjusted Rate]],0)</f>
        <v>141900</v>
      </c>
      <c r="L55" s="19">
        <f t="shared" si="4"/>
        <v>0</v>
      </c>
      <c r="M55" s="17">
        <f t="shared" si="5"/>
        <v>0</v>
      </c>
      <c r="N55" s="5">
        <v>429999022</v>
      </c>
      <c r="O55">
        <v>0.33</v>
      </c>
      <c r="P55" s="9">
        <f t="shared" si="6"/>
        <v>141899.67726</v>
      </c>
    </row>
    <row r="56" spans="1:16" hidden="1" x14ac:dyDescent="0.35">
      <c r="A56" s="13">
        <v>2026</v>
      </c>
      <c r="B56" s="13">
        <f t="shared" si="1"/>
        <v>2025</v>
      </c>
      <c r="C56" t="s">
        <v>106</v>
      </c>
      <c r="D56" t="s">
        <v>107</v>
      </c>
      <c r="E56" s="5">
        <v>406293691</v>
      </c>
      <c r="F56" s="13">
        <v>0.33</v>
      </c>
      <c r="G56" s="9">
        <f t="shared" si="2"/>
        <v>134076.91803</v>
      </c>
      <c r="H56" s="11">
        <v>1.02</v>
      </c>
      <c r="I56" s="12">
        <f t="shared" si="3"/>
        <v>134076.91803</v>
      </c>
      <c r="J56" s="15">
        <f t="shared" si="0"/>
        <v>0.33</v>
      </c>
      <c r="K56" s="26">
        <f>ROUND(PPEL[[#This Row],[Proposed Taxable Valuation]]/1000*PPEL[[#This Row],[Adjusted Rate]],0)</f>
        <v>134077</v>
      </c>
      <c r="L56" s="19">
        <f t="shared" si="4"/>
        <v>0</v>
      </c>
      <c r="M56" s="17">
        <f t="shared" si="5"/>
        <v>0</v>
      </c>
      <c r="N56" s="5">
        <v>406293691</v>
      </c>
      <c r="O56">
        <v>0.33</v>
      </c>
      <c r="P56" s="9">
        <f t="shared" si="6"/>
        <v>134076.91803</v>
      </c>
    </row>
    <row r="57" spans="1:16" hidden="1" x14ac:dyDescent="0.35">
      <c r="A57" s="13">
        <v>2026</v>
      </c>
      <c r="B57" s="13">
        <f t="shared" si="1"/>
        <v>2025</v>
      </c>
      <c r="C57" t="s">
        <v>108</v>
      </c>
      <c r="D57" t="s">
        <v>109</v>
      </c>
      <c r="E57" s="5">
        <v>476579592</v>
      </c>
      <c r="F57" s="13">
        <v>0.33</v>
      </c>
      <c r="G57" s="9">
        <f t="shared" si="2"/>
        <v>157271.26536000002</v>
      </c>
      <c r="H57" s="11">
        <v>1.02</v>
      </c>
      <c r="I57" s="12">
        <f t="shared" si="3"/>
        <v>157271.26536000002</v>
      </c>
      <c r="J57" s="15">
        <f t="shared" si="0"/>
        <v>0.33</v>
      </c>
      <c r="K57" s="26">
        <f>ROUND(PPEL[[#This Row],[Proposed Taxable Valuation]]/1000*PPEL[[#This Row],[Adjusted Rate]],0)</f>
        <v>157271</v>
      </c>
      <c r="L57" s="19">
        <f t="shared" si="4"/>
        <v>0</v>
      </c>
      <c r="M57" s="17">
        <f t="shared" si="5"/>
        <v>0</v>
      </c>
      <c r="N57" s="5">
        <v>476579592</v>
      </c>
      <c r="O57">
        <v>0.33</v>
      </c>
      <c r="P57" s="9">
        <f t="shared" si="6"/>
        <v>157271.26536000002</v>
      </c>
    </row>
    <row r="58" spans="1:16" hidden="1" x14ac:dyDescent="0.35">
      <c r="A58" s="13">
        <v>2026</v>
      </c>
      <c r="B58" s="13">
        <f t="shared" si="1"/>
        <v>2025</v>
      </c>
      <c r="C58" t="s">
        <v>110</v>
      </c>
      <c r="D58" t="s">
        <v>111</v>
      </c>
      <c r="E58" s="5">
        <v>420374887</v>
      </c>
      <c r="F58" s="13">
        <v>0.33</v>
      </c>
      <c r="G58" s="9">
        <f t="shared" si="2"/>
        <v>138723.71270999999</v>
      </c>
      <c r="H58" s="11">
        <v>1.02</v>
      </c>
      <c r="I58" s="12">
        <f t="shared" si="3"/>
        <v>138723.71270999999</v>
      </c>
      <c r="J58" s="15">
        <f t="shared" si="0"/>
        <v>0.33</v>
      </c>
      <c r="K58" s="26">
        <f>ROUND(PPEL[[#This Row],[Proposed Taxable Valuation]]/1000*PPEL[[#This Row],[Adjusted Rate]],0)</f>
        <v>138724</v>
      </c>
      <c r="L58" s="19">
        <f t="shared" si="4"/>
        <v>0</v>
      </c>
      <c r="M58" s="17">
        <f t="shared" si="5"/>
        <v>0</v>
      </c>
      <c r="N58" s="5">
        <v>420374887</v>
      </c>
      <c r="O58">
        <v>0.33</v>
      </c>
      <c r="P58" s="9">
        <f t="shared" si="6"/>
        <v>138723.71270999999</v>
      </c>
    </row>
    <row r="59" spans="1:16" hidden="1" x14ac:dyDescent="0.35">
      <c r="A59" s="13">
        <v>2026</v>
      </c>
      <c r="B59" s="13">
        <f t="shared" si="1"/>
        <v>2025</v>
      </c>
      <c r="C59" t="s">
        <v>112</v>
      </c>
      <c r="D59" t="s">
        <v>113</v>
      </c>
      <c r="E59" s="5">
        <v>735402349</v>
      </c>
      <c r="F59" s="13">
        <v>0.33</v>
      </c>
      <c r="G59" s="9">
        <f t="shared" si="2"/>
        <v>242682.77517000004</v>
      </c>
      <c r="H59" s="11">
        <v>1.02</v>
      </c>
      <c r="I59" s="12">
        <f t="shared" si="3"/>
        <v>242682.77517000004</v>
      </c>
      <c r="J59" s="15">
        <f t="shared" si="0"/>
        <v>0.33</v>
      </c>
      <c r="K59" s="26">
        <f>ROUND(PPEL[[#This Row],[Proposed Taxable Valuation]]/1000*PPEL[[#This Row],[Adjusted Rate]],0)</f>
        <v>242683</v>
      </c>
      <c r="L59" s="19">
        <f t="shared" si="4"/>
        <v>0</v>
      </c>
      <c r="M59" s="17">
        <f t="shared" si="5"/>
        <v>0</v>
      </c>
      <c r="N59" s="5">
        <v>735402349</v>
      </c>
      <c r="O59">
        <v>0.33</v>
      </c>
      <c r="P59" s="9">
        <f t="shared" si="6"/>
        <v>242682.77517000004</v>
      </c>
    </row>
    <row r="60" spans="1:16" hidden="1" x14ac:dyDescent="0.35">
      <c r="A60" s="13">
        <v>2026</v>
      </c>
      <c r="B60" s="13">
        <f t="shared" si="1"/>
        <v>2025</v>
      </c>
      <c r="C60" t="s">
        <v>114</v>
      </c>
      <c r="D60" t="s">
        <v>115</v>
      </c>
      <c r="E60" s="5">
        <v>233330452</v>
      </c>
      <c r="F60" s="13">
        <v>0.33</v>
      </c>
      <c r="G60" s="9">
        <f t="shared" si="2"/>
        <v>76999.049159999995</v>
      </c>
      <c r="H60" s="11">
        <v>1.02</v>
      </c>
      <c r="I60" s="12">
        <f t="shared" si="3"/>
        <v>76999.049159999995</v>
      </c>
      <c r="J60" s="15">
        <f t="shared" si="0"/>
        <v>0.33</v>
      </c>
      <c r="K60" s="26">
        <f>ROUND(PPEL[[#This Row],[Proposed Taxable Valuation]]/1000*PPEL[[#This Row],[Adjusted Rate]],0)</f>
        <v>76999</v>
      </c>
      <c r="L60" s="19">
        <f t="shared" si="4"/>
        <v>0</v>
      </c>
      <c r="M60" s="17">
        <f t="shared" si="5"/>
        <v>0</v>
      </c>
      <c r="N60" s="5">
        <v>233330452</v>
      </c>
      <c r="O60">
        <v>0.33</v>
      </c>
      <c r="P60" s="9">
        <f t="shared" si="6"/>
        <v>76999.049159999995</v>
      </c>
    </row>
    <row r="61" spans="1:16" hidden="1" x14ac:dyDescent="0.35">
      <c r="A61" s="13">
        <v>2026</v>
      </c>
      <c r="B61" s="13">
        <f t="shared" si="1"/>
        <v>2025</v>
      </c>
      <c r="C61" t="s">
        <v>116</v>
      </c>
      <c r="D61" t="s">
        <v>117</v>
      </c>
      <c r="E61" s="5">
        <v>386670714</v>
      </c>
      <c r="F61" s="13">
        <v>0.33</v>
      </c>
      <c r="G61" s="9">
        <f t="shared" si="2"/>
        <v>127601.33562</v>
      </c>
      <c r="H61" s="11">
        <v>1.02</v>
      </c>
      <c r="I61" s="12">
        <f t="shared" si="3"/>
        <v>127601.33562</v>
      </c>
      <c r="J61" s="15">
        <f t="shared" si="0"/>
        <v>0.33</v>
      </c>
      <c r="K61" s="26">
        <f>ROUND(PPEL[[#This Row],[Proposed Taxable Valuation]]/1000*PPEL[[#This Row],[Adjusted Rate]],0)</f>
        <v>127601</v>
      </c>
      <c r="L61" s="19">
        <f t="shared" si="4"/>
        <v>0</v>
      </c>
      <c r="M61" s="17">
        <f t="shared" si="5"/>
        <v>0</v>
      </c>
      <c r="N61" s="5">
        <v>386670714</v>
      </c>
      <c r="O61">
        <v>0.33</v>
      </c>
      <c r="P61" s="9">
        <f t="shared" si="6"/>
        <v>127601.33562</v>
      </c>
    </row>
    <row r="62" spans="1:16" hidden="1" x14ac:dyDescent="0.35">
      <c r="A62" s="13">
        <v>2026</v>
      </c>
      <c r="B62" s="13">
        <f t="shared" si="1"/>
        <v>2025</v>
      </c>
      <c r="C62" t="s">
        <v>118</v>
      </c>
      <c r="D62" t="s">
        <v>119</v>
      </c>
      <c r="E62" s="5">
        <v>381449004</v>
      </c>
      <c r="F62" s="13">
        <v>0.33</v>
      </c>
      <c r="G62" s="9">
        <f t="shared" si="2"/>
        <v>125878.17132000001</v>
      </c>
      <c r="H62" s="11">
        <v>1.02</v>
      </c>
      <c r="I62" s="12">
        <f t="shared" si="3"/>
        <v>125878.17132000001</v>
      </c>
      <c r="J62" s="15">
        <f t="shared" si="0"/>
        <v>0.33</v>
      </c>
      <c r="K62" s="26">
        <f>ROUND(PPEL[[#This Row],[Proposed Taxable Valuation]]/1000*PPEL[[#This Row],[Adjusted Rate]],0)</f>
        <v>125878</v>
      </c>
      <c r="L62" s="19">
        <f t="shared" si="4"/>
        <v>0</v>
      </c>
      <c r="M62" s="17">
        <f t="shared" si="5"/>
        <v>0</v>
      </c>
      <c r="N62" s="5">
        <v>381449004</v>
      </c>
      <c r="O62">
        <v>0.33</v>
      </c>
      <c r="P62" s="9">
        <f t="shared" si="6"/>
        <v>125878.17132000001</v>
      </c>
    </row>
    <row r="63" spans="1:16" hidden="1" x14ac:dyDescent="0.35">
      <c r="A63" s="13">
        <v>2026</v>
      </c>
      <c r="B63" s="13">
        <f t="shared" si="1"/>
        <v>2025</v>
      </c>
      <c r="C63" t="s">
        <v>120</v>
      </c>
      <c r="D63" t="s">
        <v>121</v>
      </c>
      <c r="E63" s="5">
        <v>642858125</v>
      </c>
      <c r="F63" s="13">
        <v>0.33</v>
      </c>
      <c r="G63" s="9">
        <f t="shared" si="2"/>
        <v>212143.18125000002</v>
      </c>
      <c r="H63" s="11">
        <v>1.02</v>
      </c>
      <c r="I63" s="12">
        <f t="shared" si="3"/>
        <v>212143.18125000002</v>
      </c>
      <c r="J63" s="15">
        <f t="shared" si="0"/>
        <v>0.33</v>
      </c>
      <c r="K63" s="26">
        <f>ROUND(PPEL[[#This Row],[Proposed Taxable Valuation]]/1000*PPEL[[#This Row],[Adjusted Rate]],0)</f>
        <v>212143</v>
      </c>
      <c r="L63" s="19">
        <f t="shared" si="4"/>
        <v>0</v>
      </c>
      <c r="M63" s="17">
        <f t="shared" si="5"/>
        <v>0</v>
      </c>
      <c r="N63" s="5">
        <v>642858125</v>
      </c>
      <c r="O63">
        <v>0.33</v>
      </c>
      <c r="P63" s="9">
        <f t="shared" si="6"/>
        <v>212143.18125000002</v>
      </c>
    </row>
    <row r="64" spans="1:16" hidden="1" x14ac:dyDescent="0.35">
      <c r="A64" s="13">
        <v>2026</v>
      </c>
      <c r="B64" s="13">
        <f t="shared" si="1"/>
        <v>2025</v>
      </c>
      <c r="C64" t="s">
        <v>122</v>
      </c>
      <c r="D64" t="s">
        <v>123</v>
      </c>
      <c r="E64" s="5">
        <v>435018489</v>
      </c>
      <c r="F64" s="13">
        <v>0.33</v>
      </c>
      <c r="G64" s="9">
        <f t="shared" si="2"/>
        <v>143556.10137000002</v>
      </c>
      <c r="H64" s="11">
        <v>1.02</v>
      </c>
      <c r="I64" s="12">
        <f t="shared" si="3"/>
        <v>143556.10137000002</v>
      </c>
      <c r="J64" s="15">
        <f t="shared" si="0"/>
        <v>0.33</v>
      </c>
      <c r="K64" s="26">
        <f>ROUND(PPEL[[#This Row],[Proposed Taxable Valuation]]/1000*PPEL[[#This Row],[Adjusted Rate]],0)</f>
        <v>143556</v>
      </c>
      <c r="L64" s="19">
        <f t="shared" si="4"/>
        <v>0</v>
      </c>
      <c r="M64" s="17">
        <f t="shared" si="5"/>
        <v>0</v>
      </c>
      <c r="N64" s="5">
        <v>435018489</v>
      </c>
      <c r="O64">
        <v>0.33</v>
      </c>
      <c r="P64" s="9">
        <f t="shared" si="6"/>
        <v>143556.10137000002</v>
      </c>
    </row>
    <row r="65" spans="1:16" hidden="1" x14ac:dyDescent="0.35">
      <c r="A65" s="13">
        <v>2026</v>
      </c>
      <c r="B65" s="13">
        <f t="shared" si="1"/>
        <v>2025</v>
      </c>
      <c r="C65" t="s">
        <v>124</v>
      </c>
      <c r="D65" t="s">
        <v>125</v>
      </c>
      <c r="E65" s="5">
        <v>125304893</v>
      </c>
      <c r="F65" s="13">
        <v>0.33</v>
      </c>
      <c r="G65" s="9">
        <f t="shared" si="2"/>
        <v>41350.614690000002</v>
      </c>
      <c r="H65" s="11">
        <v>1.02</v>
      </c>
      <c r="I65" s="12">
        <f t="shared" si="3"/>
        <v>41350.614690000002</v>
      </c>
      <c r="J65" s="15">
        <f t="shared" si="0"/>
        <v>0.33</v>
      </c>
      <c r="K65" s="26">
        <f>ROUND(PPEL[[#This Row],[Proposed Taxable Valuation]]/1000*PPEL[[#This Row],[Adjusted Rate]],0)</f>
        <v>41351</v>
      </c>
      <c r="L65" s="19">
        <f t="shared" si="4"/>
        <v>0</v>
      </c>
      <c r="M65" s="17">
        <f t="shared" si="5"/>
        <v>0</v>
      </c>
      <c r="N65" s="5">
        <v>125304893</v>
      </c>
      <c r="O65">
        <v>0.33</v>
      </c>
      <c r="P65" s="9">
        <f t="shared" si="6"/>
        <v>41350.614690000002</v>
      </c>
    </row>
    <row r="66" spans="1:16" hidden="1" x14ac:dyDescent="0.35">
      <c r="A66" s="13">
        <v>2026</v>
      </c>
      <c r="B66" s="13">
        <f t="shared" si="1"/>
        <v>2025</v>
      </c>
      <c r="C66" t="s">
        <v>126</v>
      </c>
      <c r="D66" t="s">
        <v>127</v>
      </c>
      <c r="E66" s="5">
        <v>362400705</v>
      </c>
      <c r="F66" s="13">
        <v>0.33</v>
      </c>
      <c r="G66" s="9">
        <f t="shared" si="2"/>
        <v>119592.23265000001</v>
      </c>
      <c r="H66" s="11">
        <v>1.02</v>
      </c>
      <c r="I66" s="12">
        <f t="shared" si="3"/>
        <v>119592.23265000001</v>
      </c>
      <c r="J66" s="15">
        <f t="shared" si="0"/>
        <v>0.33</v>
      </c>
      <c r="K66" s="26">
        <f>ROUND(PPEL[[#This Row],[Proposed Taxable Valuation]]/1000*PPEL[[#This Row],[Adjusted Rate]],0)</f>
        <v>119592</v>
      </c>
      <c r="L66" s="19">
        <f t="shared" si="4"/>
        <v>0</v>
      </c>
      <c r="M66" s="17">
        <f t="shared" si="5"/>
        <v>0</v>
      </c>
      <c r="N66" s="5">
        <v>362400705</v>
      </c>
      <c r="O66">
        <v>0.33</v>
      </c>
      <c r="P66" s="9">
        <f t="shared" si="6"/>
        <v>119592.23265000001</v>
      </c>
    </row>
    <row r="67" spans="1:16" hidden="1" x14ac:dyDescent="0.35">
      <c r="A67" s="13">
        <v>2026</v>
      </c>
      <c r="B67" s="13">
        <f t="shared" si="1"/>
        <v>2025</v>
      </c>
      <c r="C67" t="s">
        <v>128</v>
      </c>
      <c r="D67" t="s">
        <v>129</v>
      </c>
      <c r="E67" s="5">
        <v>407794518</v>
      </c>
      <c r="F67" s="13">
        <v>0.33</v>
      </c>
      <c r="G67" s="9">
        <f t="shared" si="2"/>
        <v>134572.19094</v>
      </c>
      <c r="H67" s="11">
        <v>1.02</v>
      </c>
      <c r="I67" s="12">
        <f t="shared" si="3"/>
        <v>134572.19094</v>
      </c>
      <c r="J67" s="15">
        <f t="shared" si="0"/>
        <v>0.33</v>
      </c>
      <c r="K67" s="26">
        <f>ROUND(PPEL[[#This Row],[Proposed Taxable Valuation]]/1000*PPEL[[#This Row],[Adjusted Rate]],0)</f>
        <v>134572</v>
      </c>
      <c r="L67" s="19">
        <f t="shared" si="4"/>
        <v>0</v>
      </c>
      <c r="M67" s="17">
        <f t="shared" si="5"/>
        <v>0</v>
      </c>
      <c r="N67" s="5">
        <v>407794518</v>
      </c>
      <c r="O67">
        <v>0.33</v>
      </c>
      <c r="P67" s="9">
        <f t="shared" si="6"/>
        <v>134572.19094</v>
      </c>
    </row>
    <row r="68" spans="1:16" hidden="1" x14ac:dyDescent="0.35">
      <c r="A68" s="13">
        <v>2026</v>
      </c>
      <c r="B68" s="13">
        <f t="shared" si="1"/>
        <v>2025</v>
      </c>
      <c r="C68" t="s">
        <v>130</v>
      </c>
      <c r="D68" t="s">
        <v>131</v>
      </c>
      <c r="E68" s="5">
        <v>1823639640</v>
      </c>
      <c r="F68" s="13">
        <v>0.33</v>
      </c>
      <c r="G68" s="9">
        <f t="shared" si="2"/>
        <v>601801.08120000002</v>
      </c>
      <c r="H68" s="11">
        <v>1.02</v>
      </c>
      <c r="I68" s="12">
        <f t="shared" si="3"/>
        <v>601801.08120000002</v>
      </c>
      <c r="J68" s="15">
        <f t="shared" ref="J68:J131" si="7">IF(I68/(E68/1000)&gt;0.33,0.33,I68/(E68/1000))</f>
        <v>0.33</v>
      </c>
      <c r="K68" s="26">
        <f>ROUND(PPEL[[#This Row],[Proposed Taxable Valuation]]/1000*PPEL[[#This Row],[Adjusted Rate]],0)</f>
        <v>601801</v>
      </c>
      <c r="L68" s="19">
        <f t="shared" si="4"/>
        <v>0</v>
      </c>
      <c r="M68" s="17">
        <f t="shared" si="5"/>
        <v>0</v>
      </c>
      <c r="N68" s="5">
        <v>1823639640</v>
      </c>
      <c r="O68">
        <v>0.33</v>
      </c>
      <c r="P68" s="9">
        <f t="shared" si="6"/>
        <v>601801.08120000002</v>
      </c>
    </row>
    <row r="69" spans="1:16" hidden="1" x14ac:dyDescent="0.35">
      <c r="A69" s="13">
        <v>2026</v>
      </c>
      <c r="B69" s="13">
        <f t="shared" ref="B69:B132" si="8">A69-1</f>
        <v>2025</v>
      </c>
      <c r="C69" t="s">
        <v>132</v>
      </c>
      <c r="D69" t="s">
        <v>133</v>
      </c>
      <c r="E69" s="5">
        <v>1238549706</v>
      </c>
      <c r="F69" s="13">
        <v>0.33</v>
      </c>
      <c r="G69" s="9">
        <f t="shared" ref="G69:G132" si="9">E69/1000*F69</f>
        <v>408721.40298000001</v>
      </c>
      <c r="H69" s="11">
        <v>1.02</v>
      </c>
      <c r="I69" s="12">
        <f t="shared" ref="I69:I132" si="10">G69</f>
        <v>408721.40298000001</v>
      </c>
      <c r="J69" s="15">
        <f t="shared" si="7"/>
        <v>0.33</v>
      </c>
      <c r="K69" s="26">
        <f>ROUND(PPEL[[#This Row],[Proposed Taxable Valuation]]/1000*PPEL[[#This Row],[Adjusted Rate]],0)</f>
        <v>408721</v>
      </c>
      <c r="L69" s="19">
        <f t="shared" ref="L69:L132" si="11">I69-G69</f>
        <v>0</v>
      </c>
      <c r="M69" s="17">
        <f t="shared" ref="M69:M132" si="12">J69-F69</f>
        <v>0</v>
      </c>
      <c r="N69" s="5">
        <v>1238549706</v>
      </c>
      <c r="O69">
        <v>0.33</v>
      </c>
      <c r="P69" s="9">
        <f t="shared" ref="P69:P132" si="13">N69/1000*O69</f>
        <v>408721.40298000001</v>
      </c>
    </row>
    <row r="70" spans="1:16" hidden="1" x14ac:dyDescent="0.35">
      <c r="A70" s="13">
        <v>2026</v>
      </c>
      <c r="B70" s="13">
        <f t="shared" si="8"/>
        <v>2025</v>
      </c>
      <c r="C70" t="s">
        <v>134</v>
      </c>
      <c r="D70" t="s">
        <v>135</v>
      </c>
      <c r="E70" s="5">
        <v>1028410864</v>
      </c>
      <c r="F70" s="13">
        <v>0.33</v>
      </c>
      <c r="G70" s="9">
        <f t="shared" si="9"/>
        <v>339375.58512</v>
      </c>
      <c r="H70" s="11">
        <v>1.02</v>
      </c>
      <c r="I70" s="12">
        <f t="shared" si="10"/>
        <v>339375.58512</v>
      </c>
      <c r="J70" s="15">
        <f t="shared" si="7"/>
        <v>0.33</v>
      </c>
      <c r="K70" s="26">
        <f>ROUND(PPEL[[#This Row],[Proposed Taxable Valuation]]/1000*PPEL[[#This Row],[Adjusted Rate]],0)</f>
        <v>339376</v>
      </c>
      <c r="L70" s="19">
        <f t="shared" si="11"/>
        <v>0</v>
      </c>
      <c r="M70" s="17">
        <f t="shared" si="12"/>
        <v>0</v>
      </c>
      <c r="N70" s="5">
        <v>1028410864</v>
      </c>
      <c r="O70">
        <v>0.33</v>
      </c>
      <c r="P70" s="9">
        <f t="shared" si="13"/>
        <v>339375.58512</v>
      </c>
    </row>
    <row r="71" spans="1:16" hidden="1" x14ac:dyDescent="0.35">
      <c r="A71" s="13">
        <v>2026</v>
      </c>
      <c r="B71" s="13">
        <f t="shared" si="8"/>
        <v>2025</v>
      </c>
      <c r="C71" t="s">
        <v>136</v>
      </c>
      <c r="D71" t="s">
        <v>137</v>
      </c>
      <c r="E71" s="5">
        <v>315470717</v>
      </c>
      <c r="F71" s="13">
        <v>0.33</v>
      </c>
      <c r="G71" s="9">
        <f t="shared" si="9"/>
        <v>104105.33661000001</v>
      </c>
      <c r="H71" s="11">
        <v>1.02</v>
      </c>
      <c r="I71" s="12">
        <f t="shared" si="10"/>
        <v>104105.33661000001</v>
      </c>
      <c r="J71" s="15">
        <f t="shared" si="7"/>
        <v>0.33</v>
      </c>
      <c r="K71" s="26">
        <f>ROUND(PPEL[[#This Row],[Proposed Taxable Valuation]]/1000*PPEL[[#This Row],[Adjusted Rate]],0)</f>
        <v>104105</v>
      </c>
      <c r="L71" s="19">
        <f t="shared" si="11"/>
        <v>0</v>
      </c>
      <c r="M71" s="17">
        <f t="shared" si="12"/>
        <v>0</v>
      </c>
      <c r="N71" s="5">
        <v>315470717</v>
      </c>
      <c r="O71">
        <v>0.33</v>
      </c>
      <c r="P71" s="9">
        <f t="shared" si="13"/>
        <v>104105.33661000001</v>
      </c>
    </row>
    <row r="72" spans="1:16" hidden="1" x14ac:dyDescent="0.35">
      <c r="A72" s="13">
        <v>2026</v>
      </c>
      <c r="B72" s="13">
        <f t="shared" si="8"/>
        <v>2025</v>
      </c>
      <c r="C72" t="s">
        <v>138</v>
      </c>
      <c r="D72" t="s">
        <v>139</v>
      </c>
      <c r="E72" s="5">
        <v>2960469163</v>
      </c>
      <c r="F72" s="13">
        <v>0.33</v>
      </c>
      <c r="G72" s="9">
        <f t="shared" si="9"/>
        <v>976954.82379000005</v>
      </c>
      <c r="H72" s="11">
        <v>1.02</v>
      </c>
      <c r="I72" s="12">
        <f t="shared" si="10"/>
        <v>976954.82379000005</v>
      </c>
      <c r="J72" s="15">
        <f t="shared" si="7"/>
        <v>0.33</v>
      </c>
      <c r="K72" s="26">
        <f>ROUND(PPEL[[#This Row],[Proposed Taxable Valuation]]/1000*PPEL[[#This Row],[Adjusted Rate]],0)</f>
        <v>976955</v>
      </c>
      <c r="L72" s="19">
        <f t="shared" si="11"/>
        <v>0</v>
      </c>
      <c r="M72" s="17">
        <f t="shared" si="12"/>
        <v>0</v>
      </c>
      <c r="N72" s="5">
        <v>2960469163</v>
      </c>
      <c r="O72">
        <v>0.33</v>
      </c>
      <c r="P72" s="9">
        <f t="shared" si="13"/>
        <v>976954.82379000005</v>
      </c>
    </row>
    <row r="73" spans="1:16" hidden="1" x14ac:dyDescent="0.35">
      <c r="A73" s="13">
        <v>2026</v>
      </c>
      <c r="B73" s="13">
        <f t="shared" si="8"/>
        <v>2025</v>
      </c>
      <c r="C73" t="s">
        <v>140</v>
      </c>
      <c r="D73" t="s">
        <v>141</v>
      </c>
      <c r="E73" s="5">
        <v>229980095</v>
      </c>
      <c r="F73" s="13">
        <v>0.33</v>
      </c>
      <c r="G73" s="9">
        <f t="shared" si="9"/>
        <v>75893.431349999999</v>
      </c>
      <c r="H73" s="11">
        <v>1.02</v>
      </c>
      <c r="I73" s="12">
        <f t="shared" si="10"/>
        <v>75893.431349999999</v>
      </c>
      <c r="J73" s="15">
        <f t="shared" si="7"/>
        <v>0.33</v>
      </c>
      <c r="K73" s="26">
        <f>ROUND(PPEL[[#This Row],[Proposed Taxable Valuation]]/1000*PPEL[[#This Row],[Adjusted Rate]],0)</f>
        <v>75893</v>
      </c>
      <c r="L73" s="19">
        <f t="shared" si="11"/>
        <v>0</v>
      </c>
      <c r="M73" s="17">
        <f t="shared" si="12"/>
        <v>0</v>
      </c>
      <c r="N73" s="5">
        <v>229980095</v>
      </c>
      <c r="O73">
        <v>0.33</v>
      </c>
      <c r="P73" s="9">
        <f t="shared" si="13"/>
        <v>75893.431349999999</v>
      </c>
    </row>
    <row r="74" spans="1:16" hidden="1" x14ac:dyDescent="0.35">
      <c r="A74" s="13">
        <v>2026</v>
      </c>
      <c r="B74" s="13">
        <f t="shared" si="8"/>
        <v>2025</v>
      </c>
      <c r="C74" t="s">
        <v>142</v>
      </c>
      <c r="D74" t="s">
        <v>143</v>
      </c>
      <c r="E74" s="5">
        <v>399927531</v>
      </c>
      <c r="F74" s="13">
        <v>0.33</v>
      </c>
      <c r="G74" s="9">
        <f t="shared" si="9"/>
        <v>131976.08523000003</v>
      </c>
      <c r="H74" s="11">
        <v>1.02</v>
      </c>
      <c r="I74" s="12">
        <f t="shared" si="10"/>
        <v>131976.08523000003</v>
      </c>
      <c r="J74" s="15">
        <f t="shared" si="7"/>
        <v>0.33000000000000007</v>
      </c>
      <c r="K74" s="26">
        <f>ROUND(PPEL[[#This Row],[Proposed Taxable Valuation]]/1000*PPEL[[#This Row],[Adjusted Rate]],0)</f>
        <v>131976</v>
      </c>
      <c r="L74" s="19">
        <f t="shared" si="11"/>
        <v>0</v>
      </c>
      <c r="M74" s="17">
        <f t="shared" si="12"/>
        <v>0</v>
      </c>
      <c r="N74" s="5">
        <v>399927531</v>
      </c>
      <c r="O74">
        <v>0.33</v>
      </c>
      <c r="P74" s="9">
        <f t="shared" si="13"/>
        <v>131976.08523000003</v>
      </c>
    </row>
    <row r="75" spans="1:16" hidden="1" x14ac:dyDescent="0.35">
      <c r="A75" s="13">
        <v>2026</v>
      </c>
      <c r="B75" s="13">
        <f t="shared" si="8"/>
        <v>2025</v>
      </c>
      <c r="C75" t="s">
        <v>144</v>
      </c>
      <c r="D75" t="s">
        <v>145</v>
      </c>
      <c r="E75" s="5">
        <v>305602652</v>
      </c>
      <c r="F75" s="13">
        <v>0.33</v>
      </c>
      <c r="G75" s="9">
        <f t="shared" si="9"/>
        <v>100848.87516000001</v>
      </c>
      <c r="H75" s="11">
        <v>1.02</v>
      </c>
      <c r="I75" s="12">
        <f t="shared" si="10"/>
        <v>100848.87516000001</v>
      </c>
      <c r="J75" s="15">
        <f t="shared" si="7"/>
        <v>0.33</v>
      </c>
      <c r="K75" s="26">
        <f>ROUND(PPEL[[#This Row],[Proposed Taxable Valuation]]/1000*PPEL[[#This Row],[Adjusted Rate]],0)</f>
        <v>100849</v>
      </c>
      <c r="L75" s="19">
        <f t="shared" si="11"/>
        <v>0</v>
      </c>
      <c r="M75" s="17">
        <f t="shared" si="12"/>
        <v>0</v>
      </c>
      <c r="N75" s="5">
        <v>305602652</v>
      </c>
      <c r="O75">
        <v>0.33</v>
      </c>
      <c r="P75" s="9">
        <f t="shared" si="13"/>
        <v>100848.87516000001</v>
      </c>
    </row>
    <row r="76" spans="1:16" hidden="1" x14ac:dyDescent="0.35">
      <c r="A76" s="13">
        <v>2026</v>
      </c>
      <c r="B76" s="13">
        <f t="shared" si="8"/>
        <v>2025</v>
      </c>
      <c r="C76" t="s">
        <v>146</v>
      </c>
      <c r="D76" t="s">
        <v>147</v>
      </c>
      <c r="E76" s="5">
        <v>264708948</v>
      </c>
      <c r="F76" s="13">
        <v>0.33</v>
      </c>
      <c r="G76" s="9">
        <f t="shared" si="9"/>
        <v>87353.952839999998</v>
      </c>
      <c r="H76" s="11">
        <v>1.02</v>
      </c>
      <c r="I76" s="12">
        <f t="shared" si="10"/>
        <v>87353.952839999998</v>
      </c>
      <c r="J76" s="15">
        <f t="shared" si="7"/>
        <v>0.33</v>
      </c>
      <c r="K76" s="26">
        <f>ROUND(PPEL[[#This Row],[Proposed Taxable Valuation]]/1000*PPEL[[#This Row],[Adjusted Rate]],0)</f>
        <v>87354</v>
      </c>
      <c r="L76" s="19">
        <f t="shared" si="11"/>
        <v>0</v>
      </c>
      <c r="M76" s="17">
        <f t="shared" si="12"/>
        <v>0</v>
      </c>
      <c r="N76" s="5">
        <v>264708948</v>
      </c>
      <c r="O76">
        <v>0.33</v>
      </c>
      <c r="P76" s="9">
        <f t="shared" si="13"/>
        <v>87353.952839999998</v>
      </c>
    </row>
    <row r="77" spans="1:16" hidden="1" x14ac:dyDescent="0.35">
      <c r="A77" s="13">
        <v>2026</v>
      </c>
      <c r="B77" s="13">
        <f t="shared" si="8"/>
        <v>2025</v>
      </c>
      <c r="C77" t="s">
        <v>148</v>
      </c>
      <c r="D77" t="s">
        <v>149</v>
      </c>
      <c r="E77" s="5">
        <v>364329359</v>
      </c>
      <c r="F77" s="13">
        <v>0.33</v>
      </c>
      <c r="G77" s="9">
        <f t="shared" si="9"/>
        <v>120228.68847000001</v>
      </c>
      <c r="H77" s="11">
        <v>1.02</v>
      </c>
      <c r="I77" s="12">
        <f t="shared" si="10"/>
        <v>120228.68847000001</v>
      </c>
      <c r="J77" s="15">
        <f t="shared" si="7"/>
        <v>0.33</v>
      </c>
      <c r="K77" s="26">
        <f>ROUND(PPEL[[#This Row],[Proposed Taxable Valuation]]/1000*PPEL[[#This Row],[Adjusted Rate]],0)</f>
        <v>120229</v>
      </c>
      <c r="L77" s="19">
        <f t="shared" si="11"/>
        <v>0</v>
      </c>
      <c r="M77" s="17">
        <f t="shared" si="12"/>
        <v>0</v>
      </c>
      <c r="N77" s="5">
        <v>364329359</v>
      </c>
      <c r="O77">
        <v>0.33</v>
      </c>
      <c r="P77" s="9">
        <f t="shared" si="13"/>
        <v>120228.68847000001</v>
      </c>
    </row>
    <row r="78" spans="1:16" hidden="1" x14ac:dyDescent="0.35">
      <c r="A78" s="13">
        <v>2026</v>
      </c>
      <c r="B78" s="13">
        <f t="shared" si="8"/>
        <v>2025</v>
      </c>
      <c r="C78" t="s">
        <v>150</v>
      </c>
      <c r="D78" t="s">
        <v>151</v>
      </c>
      <c r="E78" s="5">
        <v>2866972413</v>
      </c>
      <c r="F78" s="13">
        <v>0.33</v>
      </c>
      <c r="G78" s="9">
        <f t="shared" si="9"/>
        <v>946100.89629000006</v>
      </c>
      <c r="H78" s="11">
        <v>1.02</v>
      </c>
      <c r="I78" s="12">
        <f t="shared" si="10"/>
        <v>946100.89629000006</v>
      </c>
      <c r="J78" s="15">
        <f t="shared" si="7"/>
        <v>0.33</v>
      </c>
      <c r="K78" s="26">
        <f>ROUND(PPEL[[#This Row],[Proposed Taxable Valuation]]/1000*PPEL[[#This Row],[Adjusted Rate]],0)</f>
        <v>946101</v>
      </c>
      <c r="L78" s="19">
        <f t="shared" si="11"/>
        <v>0</v>
      </c>
      <c r="M78" s="17">
        <f t="shared" si="12"/>
        <v>0</v>
      </c>
      <c r="N78" s="5">
        <v>2866972413</v>
      </c>
      <c r="O78">
        <v>0.33</v>
      </c>
      <c r="P78" s="9">
        <f t="shared" si="13"/>
        <v>946100.89629000006</v>
      </c>
    </row>
    <row r="79" spans="1:16" hidden="1" x14ac:dyDescent="0.35">
      <c r="A79" s="13">
        <v>2026</v>
      </c>
      <c r="B79" s="13">
        <f t="shared" si="8"/>
        <v>2025</v>
      </c>
      <c r="C79" t="s">
        <v>152</v>
      </c>
      <c r="D79" t="s">
        <v>153</v>
      </c>
      <c r="E79" s="5">
        <v>557402845</v>
      </c>
      <c r="F79" s="13">
        <v>0.33</v>
      </c>
      <c r="G79" s="9">
        <f t="shared" si="9"/>
        <v>183942.93885000001</v>
      </c>
      <c r="H79" s="11">
        <v>1.02</v>
      </c>
      <c r="I79" s="12">
        <f t="shared" si="10"/>
        <v>183942.93885000001</v>
      </c>
      <c r="J79" s="15">
        <f t="shared" si="7"/>
        <v>0.33</v>
      </c>
      <c r="K79" s="26">
        <f>ROUND(PPEL[[#This Row],[Proposed Taxable Valuation]]/1000*PPEL[[#This Row],[Adjusted Rate]],0)</f>
        <v>183943</v>
      </c>
      <c r="L79" s="19">
        <f t="shared" si="11"/>
        <v>0</v>
      </c>
      <c r="M79" s="17">
        <f t="shared" si="12"/>
        <v>0</v>
      </c>
      <c r="N79" s="5">
        <v>557402845</v>
      </c>
      <c r="O79">
        <v>0.33</v>
      </c>
      <c r="P79" s="9">
        <f t="shared" si="13"/>
        <v>183942.93885000001</v>
      </c>
    </row>
    <row r="80" spans="1:16" hidden="1" x14ac:dyDescent="0.35">
      <c r="A80" s="13">
        <v>2026</v>
      </c>
      <c r="B80" s="13">
        <f t="shared" si="8"/>
        <v>2025</v>
      </c>
      <c r="C80" t="s">
        <v>154</v>
      </c>
      <c r="D80" t="s">
        <v>155</v>
      </c>
      <c r="E80" s="5">
        <v>1850736349</v>
      </c>
      <c r="F80" s="13">
        <v>0.33</v>
      </c>
      <c r="G80" s="9">
        <f t="shared" si="9"/>
        <v>610742.99517000001</v>
      </c>
      <c r="H80" s="11">
        <v>1.02</v>
      </c>
      <c r="I80" s="12">
        <f t="shared" si="10"/>
        <v>610742.99517000001</v>
      </c>
      <c r="J80" s="15">
        <f t="shared" si="7"/>
        <v>0.33</v>
      </c>
      <c r="K80" s="26">
        <f>ROUND(PPEL[[#This Row],[Proposed Taxable Valuation]]/1000*PPEL[[#This Row],[Adjusted Rate]],0)</f>
        <v>610743</v>
      </c>
      <c r="L80" s="19">
        <f t="shared" si="11"/>
        <v>0</v>
      </c>
      <c r="M80" s="17">
        <f t="shared" si="12"/>
        <v>0</v>
      </c>
      <c r="N80" s="5">
        <v>1850736349</v>
      </c>
      <c r="O80">
        <v>0.33</v>
      </c>
      <c r="P80" s="9">
        <f t="shared" si="13"/>
        <v>610742.99517000001</v>
      </c>
    </row>
    <row r="81" spans="1:16" hidden="1" x14ac:dyDescent="0.35">
      <c r="A81" s="13">
        <v>2026</v>
      </c>
      <c r="B81" s="13">
        <f t="shared" si="8"/>
        <v>2025</v>
      </c>
      <c r="C81" t="s">
        <v>156</v>
      </c>
      <c r="D81" t="s">
        <v>157</v>
      </c>
      <c r="E81" s="5">
        <v>173197539</v>
      </c>
      <c r="F81" s="13">
        <v>0.33</v>
      </c>
      <c r="G81" s="9">
        <f t="shared" si="9"/>
        <v>57155.187870000002</v>
      </c>
      <c r="H81" s="11">
        <v>1.02</v>
      </c>
      <c r="I81" s="12">
        <f t="shared" si="10"/>
        <v>57155.187870000002</v>
      </c>
      <c r="J81" s="15">
        <f t="shared" si="7"/>
        <v>0.33</v>
      </c>
      <c r="K81" s="26">
        <f>ROUND(PPEL[[#This Row],[Proposed Taxable Valuation]]/1000*PPEL[[#This Row],[Adjusted Rate]],0)</f>
        <v>57155</v>
      </c>
      <c r="L81" s="19">
        <f t="shared" si="11"/>
        <v>0</v>
      </c>
      <c r="M81" s="17">
        <f t="shared" si="12"/>
        <v>0</v>
      </c>
      <c r="N81" s="5">
        <v>173197539</v>
      </c>
      <c r="O81">
        <v>0.33</v>
      </c>
      <c r="P81" s="9">
        <f t="shared" si="13"/>
        <v>57155.187870000002</v>
      </c>
    </row>
    <row r="82" spans="1:16" hidden="1" x14ac:dyDescent="0.35">
      <c r="A82" s="13">
        <v>2026</v>
      </c>
      <c r="B82" s="13">
        <f t="shared" si="8"/>
        <v>2025</v>
      </c>
      <c r="C82" t="s">
        <v>158</v>
      </c>
      <c r="D82" t="s">
        <v>159</v>
      </c>
      <c r="E82" s="5">
        <v>5510335410</v>
      </c>
      <c r="F82" s="13">
        <v>0.33</v>
      </c>
      <c r="G82" s="9">
        <f t="shared" si="9"/>
        <v>1818410.6853000002</v>
      </c>
      <c r="H82" s="11">
        <v>1.02</v>
      </c>
      <c r="I82" s="12">
        <f t="shared" si="10"/>
        <v>1818410.6853000002</v>
      </c>
      <c r="J82" s="15">
        <f t="shared" si="7"/>
        <v>0.33</v>
      </c>
      <c r="K82" s="26">
        <f>ROUND(PPEL[[#This Row],[Proposed Taxable Valuation]]/1000*PPEL[[#This Row],[Adjusted Rate]],0)</f>
        <v>1818411</v>
      </c>
      <c r="L82" s="19">
        <f t="shared" si="11"/>
        <v>0</v>
      </c>
      <c r="M82" s="17">
        <f t="shared" si="12"/>
        <v>0</v>
      </c>
      <c r="N82" s="5">
        <v>5510335410</v>
      </c>
      <c r="O82">
        <v>0.33</v>
      </c>
      <c r="P82" s="9">
        <f t="shared" si="13"/>
        <v>1818410.6853000002</v>
      </c>
    </row>
    <row r="83" spans="1:16" hidden="1" x14ac:dyDescent="0.35">
      <c r="A83" s="13">
        <v>2026</v>
      </c>
      <c r="B83" s="13">
        <f t="shared" si="8"/>
        <v>2025</v>
      </c>
      <c r="C83" t="s">
        <v>160</v>
      </c>
      <c r="D83" t="s">
        <v>161</v>
      </c>
      <c r="E83" s="5">
        <v>480348536</v>
      </c>
      <c r="F83" s="13">
        <v>0.33</v>
      </c>
      <c r="G83" s="9">
        <f t="shared" si="9"/>
        <v>158515.01688000001</v>
      </c>
      <c r="H83" s="11">
        <v>1.02</v>
      </c>
      <c r="I83" s="12">
        <f t="shared" si="10"/>
        <v>158515.01688000001</v>
      </c>
      <c r="J83" s="15">
        <f t="shared" si="7"/>
        <v>0.33</v>
      </c>
      <c r="K83" s="26">
        <f>ROUND(PPEL[[#This Row],[Proposed Taxable Valuation]]/1000*PPEL[[#This Row],[Adjusted Rate]],0)</f>
        <v>158515</v>
      </c>
      <c r="L83" s="19">
        <f t="shared" si="11"/>
        <v>0</v>
      </c>
      <c r="M83" s="17">
        <f t="shared" si="12"/>
        <v>0</v>
      </c>
      <c r="N83" s="5">
        <v>480348536</v>
      </c>
      <c r="O83">
        <v>0.33</v>
      </c>
      <c r="P83" s="9">
        <f t="shared" si="13"/>
        <v>158515.01688000001</v>
      </c>
    </row>
    <row r="84" spans="1:16" hidden="1" x14ac:dyDescent="0.35">
      <c r="A84" s="13">
        <v>2026</v>
      </c>
      <c r="B84" s="13">
        <f t="shared" si="8"/>
        <v>2025</v>
      </c>
      <c r="C84" t="s">
        <v>162</v>
      </c>
      <c r="D84" t="s">
        <v>163</v>
      </c>
      <c r="E84" s="5">
        <v>926980355</v>
      </c>
      <c r="F84" s="13">
        <v>0.33</v>
      </c>
      <c r="G84" s="9">
        <f t="shared" si="9"/>
        <v>305903.51715000003</v>
      </c>
      <c r="H84" s="11">
        <v>1.02</v>
      </c>
      <c r="I84" s="12">
        <f t="shared" si="10"/>
        <v>305903.51715000003</v>
      </c>
      <c r="J84" s="15">
        <f t="shared" si="7"/>
        <v>0.33</v>
      </c>
      <c r="K84" s="26">
        <f>ROUND(PPEL[[#This Row],[Proposed Taxable Valuation]]/1000*PPEL[[#This Row],[Adjusted Rate]],0)</f>
        <v>305904</v>
      </c>
      <c r="L84" s="19">
        <f t="shared" si="11"/>
        <v>0</v>
      </c>
      <c r="M84" s="17">
        <f t="shared" si="12"/>
        <v>0</v>
      </c>
      <c r="N84" s="5">
        <v>926980355</v>
      </c>
      <c r="O84">
        <v>0.33</v>
      </c>
      <c r="P84" s="9">
        <f t="shared" si="13"/>
        <v>305903.51715000003</v>
      </c>
    </row>
    <row r="85" spans="1:16" hidden="1" x14ac:dyDescent="0.35">
      <c r="A85" s="13">
        <v>2026</v>
      </c>
      <c r="B85" s="13">
        <f t="shared" si="8"/>
        <v>2025</v>
      </c>
      <c r="C85" t="s">
        <v>164</v>
      </c>
      <c r="D85" t="s">
        <v>165</v>
      </c>
      <c r="E85" s="5">
        <v>114018748</v>
      </c>
      <c r="F85" s="13">
        <v>0.33</v>
      </c>
      <c r="G85" s="9">
        <f t="shared" si="9"/>
        <v>37626.186840000002</v>
      </c>
      <c r="H85" s="11">
        <v>1.02</v>
      </c>
      <c r="I85" s="12">
        <f t="shared" si="10"/>
        <v>37626.186840000002</v>
      </c>
      <c r="J85" s="15">
        <f t="shared" si="7"/>
        <v>0.33</v>
      </c>
      <c r="K85" s="26">
        <f>ROUND(PPEL[[#This Row],[Proposed Taxable Valuation]]/1000*PPEL[[#This Row],[Adjusted Rate]],0)</f>
        <v>37626</v>
      </c>
      <c r="L85" s="19">
        <f t="shared" si="11"/>
        <v>0</v>
      </c>
      <c r="M85" s="17">
        <f t="shared" si="12"/>
        <v>0</v>
      </c>
      <c r="N85" s="5">
        <v>114018748</v>
      </c>
      <c r="O85">
        <v>0.33</v>
      </c>
      <c r="P85" s="9">
        <f t="shared" si="13"/>
        <v>37626.186840000002</v>
      </c>
    </row>
    <row r="86" spans="1:16" hidden="1" x14ac:dyDescent="0.35">
      <c r="A86" s="13">
        <v>2026</v>
      </c>
      <c r="B86" s="13">
        <f t="shared" si="8"/>
        <v>2025</v>
      </c>
      <c r="C86" t="s">
        <v>166</v>
      </c>
      <c r="D86" t="s">
        <v>167</v>
      </c>
      <c r="E86" s="5">
        <v>560676552</v>
      </c>
      <c r="F86" s="13">
        <v>0.33</v>
      </c>
      <c r="G86" s="9">
        <f t="shared" si="9"/>
        <v>185023.26216000001</v>
      </c>
      <c r="H86" s="11">
        <v>1.02</v>
      </c>
      <c r="I86" s="12">
        <f t="shared" si="10"/>
        <v>185023.26216000001</v>
      </c>
      <c r="J86" s="15">
        <f t="shared" si="7"/>
        <v>0.33</v>
      </c>
      <c r="K86" s="26">
        <f>ROUND(PPEL[[#This Row],[Proposed Taxable Valuation]]/1000*PPEL[[#This Row],[Adjusted Rate]],0)</f>
        <v>185023</v>
      </c>
      <c r="L86" s="19">
        <f t="shared" si="11"/>
        <v>0</v>
      </c>
      <c r="M86" s="17">
        <f t="shared" si="12"/>
        <v>0</v>
      </c>
      <c r="N86" s="5">
        <v>560676552</v>
      </c>
      <c r="O86">
        <v>0.33</v>
      </c>
      <c r="P86" s="9">
        <f t="shared" si="13"/>
        <v>185023.26216000001</v>
      </c>
    </row>
    <row r="87" spans="1:16" hidden="1" x14ac:dyDescent="0.35">
      <c r="A87" s="13">
        <v>2026</v>
      </c>
      <c r="B87" s="13">
        <f t="shared" si="8"/>
        <v>2025</v>
      </c>
      <c r="C87" t="s">
        <v>168</v>
      </c>
      <c r="D87" t="s">
        <v>169</v>
      </c>
      <c r="E87" s="5">
        <v>276470090</v>
      </c>
      <c r="F87" s="13">
        <v>0.33</v>
      </c>
      <c r="G87" s="9">
        <f t="shared" si="9"/>
        <v>91235.12970000002</v>
      </c>
      <c r="H87" s="11">
        <v>1.02</v>
      </c>
      <c r="I87" s="12">
        <f t="shared" si="10"/>
        <v>91235.12970000002</v>
      </c>
      <c r="J87" s="15">
        <f t="shared" si="7"/>
        <v>0.33</v>
      </c>
      <c r="K87" s="26">
        <f>ROUND(PPEL[[#This Row],[Proposed Taxable Valuation]]/1000*PPEL[[#This Row],[Adjusted Rate]],0)</f>
        <v>91235</v>
      </c>
      <c r="L87" s="19">
        <f t="shared" si="11"/>
        <v>0</v>
      </c>
      <c r="M87" s="17">
        <f t="shared" si="12"/>
        <v>0</v>
      </c>
      <c r="N87" s="5">
        <v>276470090</v>
      </c>
      <c r="O87">
        <v>0.33</v>
      </c>
      <c r="P87" s="9">
        <f t="shared" si="13"/>
        <v>91235.12970000002</v>
      </c>
    </row>
    <row r="88" spans="1:16" hidden="1" x14ac:dyDescent="0.35">
      <c r="A88" s="13">
        <v>2026</v>
      </c>
      <c r="B88" s="13">
        <f t="shared" si="8"/>
        <v>2025</v>
      </c>
      <c r="C88" t="s">
        <v>170</v>
      </c>
      <c r="D88" t="s">
        <v>171</v>
      </c>
      <c r="E88" s="5">
        <v>10942531936</v>
      </c>
      <c r="F88" s="13">
        <v>0.33</v>
      </c>
      <c r="G88" s="9">
        <f t="shared" si="9"/>
        <v>3611035.5388800004</v>
      </c>
      <c r="H88" s="11">
        <v>1.02</v>
      </c>
      <c r="I88" s="12">
        <f t="shared" si="10"/>
        <v>3611035.5388800004</v>
      </c>
      <c r="J88" s="15">
        <f t="shared" si="7"/>
        <v>0.33</v>
      </c>
      <c r="K88" s="26">
        <f>ROUND(PPEL[[#This Row],[Proposed Taxable Valuation]]/1000*PPEL[[#This Row],[Adjusted Rate]],0)</f>
        <v>3611036</v>
      </c>
      <c r="L88" s="19">
        <f t="shared" si="11"/>
        <v>0</v>
      </c>
      <c r="M88" s="17">
        <f t="shared" si="12"/>
        <v>0</v>
      </c>
      <c r="N88" s="5">
        <v>10942531936</v>
      </c>
      <c r="O88">
        <v>0.33</v>
      </c>
      <c r="P88" s="9">
        <f t="shared" si="13"/>
        <v>3611035.5388800004</v>
      </c>
    </row>
    <row r="89" spans="1:16" hidden="1" x14ac:dyDescent="0.35">
      <c r="A89" s="13">
        <v>2026</v>
      </c>
      <c r="B89" s="13">
        <f t="shared" si="8"/>
        <v>2025</v>
      </c>
      <c r="C89" t="s">
        <v>172</v>
      </c>
      <c r="D89" t="s">
        <v>173</v>
      </c>
      <c r="E89" s="5">
        <v>53698913</v>
      </c>
      <c r="F89" s="13">
        <v>0.33</v>
      </c>
      <c r="G89" s="9">
        <f t="shared" si="9"/>
        <v>17720.64129</v>
      </c>
      <c r="H89" s="11">
        <v>1.02</v>
      </c>
      <c r="I89" s="12">
        <f t="shared" si="10"/>
        <v>17720.64129</v>
      </c>
      <c r="J89" s="15">
        <f t="shared" si="7"/>
        <v>0.33</v>
      </c>
      <c r="K89" s="26">
        <f>ROUND(PPEL[[#This Row],[Proposed Taxable Valuation]]/1000*PPEL[[#This Row],[Adjusted Rate]],0)</f>
        <v>17721</v>
      </c>
      <c r="L89" s="19">
        <f t="shared" si="11"/>
        <v>0</v>
      </c>
      <c r="M89" s="17">
        <f t="shared" si="12"/>
        <v>0</v>
      </c>
      <c r="N89" s="5">
        <v>53698913</v>
      </c>
      <c r="O89">
        <v>0.33</v>
      </c>
      <c r="P89" s="9">
        <f t="shared" si="13"/>
        <v>17720.64129</v>
      </c>
    </row>
    <row r="90" spans="1:16" hidden="1" x14ac:dyDescent="0.35">
      <c r="A90" s="13">
        <v>2026</v>
      </c>
      <c r="B90" s="13">
        <f t="shared" si="8"/>
        <v>2025</v>
      </c>
      <c r="C90" t="s">
        <v>174</v>
      </c>
      <c r="D90" t="s">
        <v>175</v>
      </c>
      <c r="E90" s="5">
        <v>364940826</v>
      </c>
      <c r="F90" s="13">
        <v>0.33</v>
      </c>
      <c r="G90" s="9">
        <f t="shared" si="9"/>
        <v>120430.47258</v>
      </c>
      <c r="H90" s="11">
        <v>1.02</v>
      </c>
      <c r="I90" s="12">
        <f t="shared" si="10"/>
        <v>120430.47258</v>
      </c>
      <c r="J90" s="15">
        <f t="shared" si="7"/>
        <v>0.33</v>
      </c>
      <c r="K90" s="26">
        <f>ROUND(PPEL[[#This Row],[Proposed Taxable Valuation]]/1000*PPEL[[#This Row],[Adjusted Rate]],0)</f>
        <v>120430</v>
      </c>
      <c r="L90" s="19">
        <f t="shared" si="11"/>
        <v>0</v>
      </c>
      <c r="M90" s="17">
        <f t="shared" si="12"/>
        <v>0</v>
      </c>
      <c r="N90" s="5">
        <v>364940826</v>
      </c>
      <c r="O90">
        <v>0.33</v>
      </c>
      <c r="P90" s="9">
        <f t="shared" si="13"/>
        <v>120430.47258</v>
      </c>
    </row>
    <row r="91" spans="1:16" hidden="1" x14ac:dyDescent="0.35">
      <c r="A91" s="13">
        <v>2026</v>
      </c>
      <c r="B91" s="13">
        <f t="shared" si="8"/>
        <v>2025</v>
      </c>
      <c r="C91" t="s">
        <v>176</v>
      </c>
      <c r="D91" t="s">
        <v>177</v>
      </c>
      <c r="E91" s="5">
        <v>5111748758</v>
      </c>
      <c r="F91" s="13">
        <v>0.33</v>
      </c>
      <c r="G91" s="9">
        <f t="shared" si="9"/>
        <v>1686877.0901400002</v>
      </c>
      <c r="H91" s="11">
        <v>1.02</v>
      </c>
      <c r="I91" s="12">
        <f t="shared" si="10"/>
        <v>1686877.0901400002</v>
      </c>
      <c r="J91" s="15">
        <f t="shared" si="7"/>
        <v>0.33</v>
      </c>
      <c r="K91" s="26">
        <f>ROUND(PPEL[[#This Row],[Proposed Taxable Valuation]]/1000*PPEL[[#This Row],[Adjusted Rate]],0)</f>
        <v>1686877</v>
      </c>
      <c r="L91" s="19">
        <f t="shared" si="11"/>
        <v>0</v>
      </c>
      <c r="M91" s="17">
        <f t="shared" si="12"/>
        <v>0</v>
      </c>
      <c r="N91" s="5">
        <v>5111748758</v>
      </c>
      <c r="O91">
        <v>0.33</v>
      </c>
      <c r="P91" s="9">
        <f t="shared" si="13"/>
        <v>1686877.0901400002</v>
      </c>
    </row>
    <row r="92" spans="1:16" hidden="1" x14ac:dyDescent="0.35">
      <c r="A92" s="13">
        <v>2026</v>
      </c>
      <c r="B92" s="13">
        <f t="shared" si="8"/>
        <v>2025</v>
      </c>
      <c r="C92" t="s">
        <v>178</v>
      </c>
      <c r="D92" t="s">
        <v>179</v>
      </c>
      <c r="E92" s="5">
        <v>199145790</v>
      </c>
      <c r="F92" s="13">
        <v>0.33</v>
      </c>
      <c r="G92" s="9">
        <f t="shared" si="9"/>
        <v>65718.110700000005</v>
      </c>
      <c r="H92" s="11">
        <v>1.02</v>
      </c>
      <c r="I92" s="12">
        <f t="shared" si="10"/>
        <v>65718.110700000005</v>
      </c>
      <c r="J92" s="15">
        <f t="shared" si="7"/>
        <v>0.33</v>
      </c>
      <c r="K92" s="26">
        <f>ROUND(PPEL[[#This Row],[Proposed Taxable Valuation]]/1000*PPEL[[#This Row],[Adjusted Rate]],0)</f>
        <v>65718</v>
      </c>
      <c r="L92" s="19">
        <f t="shared" si="11"/>
        <v>0</v>
      </c>
      <c r="M92" s="17">
        <f t="shared" si="12"/>
        <v>0</v>
      </c>
      <c r="N92" s="5">
        <v>199145790</v>
      </c>
      <c r="O92">
        <v>0.33</v>
      </c>
      <c r="P92" s="9">
        <f t="shared" si="13"/>
        <v>65718.110700000005</v>
      </c>
    </row>
    <row r="93" spans="1:16" hidden="1" x14ac:dyDescent="0.35">
      <c r="A93" s="13">
        <v>2026</v>
      </c>
      <c r="B93" s="13">
        <f t="shared" si="8"/>
        <v>2025</v>
      </c>
      <c r="C93" t="s">
        <v>180</v>
      </c>
      <c r="D93" t="s">
        <v>181</v>
      </c>
      <c r="E93" s="5">
        <v>298501475</v>
      </c>
      <c r="F93" s="13">
        <v>0.33</v>
      </c>
      <c r="G93" s="9">
        <f t="shared" si="9"/>
        <v>98505.486749999996</v>
      </c>
      <c r="H93" s="11">
        <v>1.02</v>
      </c>
      <c r="I93" s="12">
        <f t="shared" si="10"/>
        <v>98505.486749999996</v>
      </c>
      <c r="J93" s="15">
        <f t="shared" si="7"/>
        <v>0.33</v>
      </c>
      <c r="K93" s="26">
        <f>ROUND(PPEL[[#This Row],[Proposed Taxable Valuation]]/1000*PPEL[[#This Row],[Adjusted Rate]],0)</f>
        <v>98505</v>
      </c>
      <c r="L93" s="19">
        <f t="shared" si="11"/>
        <v>0</v>
      </c>
      <c r="M93" s="17">
        <f t="shared" si="12"/>
        <v>0</v>
      </c>
      <c r="N93" s="5">
        <v>298501475</v>
      </c>
      <c r="O93">
        <v>0.33</v>
      </c>
      <c r="P93" s="9">
        <f t="shared" si="13"/>
        <v>98505.486749999996</v>
      </c>
    </row>
    <row r="94" spans="1:16" hidden="1" x14ac:dyDescent="0.35">
      <c r="A94" s="13">
        <v>2026</v>
      </c>
      <c r="B94" s="13">
        <f t="shared" si="8"/>
        <v>2025</v>
      </c>
      <c r="C94" t="s">
        <v>182</v>
      </c>
      <c r="D94" t="s">
        <v>183</v>
      </c>
      <c r="E94" s="5">
        <v>482990630</v>
      </c>
      <c r="F94" s="13">
        <v>0.33</v>
      </c>
      <c r="G94" s="9">
        <f t="shared" si="9"/>
        <v>159386.90790000002</v>
      </c>
      <c r="H94" s="11">
        <v>1.02</v>
      </c>
      <c r="I94" s="12">
        <f t="shared" si="10"/>
        <v>159386.90790000002</v>
      </c>
      <c r="J94" s="15">
        <f t="shared" si="7"/>
        <v>0.33</v>
      </c>
      <c r="K94" s="26">
        <f>ROUND(PPEL[[#This Row],[Proposed Taxable Valuation]]/1000*PPEL[[#This Row],[Adjusted Rate]],0)</f>
        <v>159387</v>
      </c>
      <c r="L94" s="19">
        <f t="shared" si="11"/>
        <v>0</v>
      </c>
      <c r="M94" s="17">
        <f t="shared" si="12"/>
        <v>0</v>
      </c>
      <c r="N94" s="5">
        <v>482990630</v>
      </c>
      <c r="O94">
        <v>0.33</v>
      </c>
      <c r="P94" s="9">
        <f t="shared" si="13"/>
        <v>159386.90790000002</v>
      </c>
    </row>
    <row r="95" spans="1:16" hidden="1" x14ac:dyDescent="0.35">
      <c r="A95" s="13">
        <v>2026</v>
      </c>
      <c r="B95" s="13">
        <f t="shared" si="8"/>
        <v>2025</v>
      </c>
      <c r="C95" t="s">
        <v>184</v>
      </c>
      <c r="D95" t="s">
        <v>185</v>
      </c>
      <c r="E95" s="5">
        <v>255529081</v>
      </c>
      <c r="F95" s="13">
        <v>0.33</v>
      </c>
      <c r="G95" s="9">
        <f t="shared" si="9"/>
        <v>84324.596730000005</v>
      </c>
      <c r="H95" s="11">
        <v>1.02</v>
      </c>
      <c r="I95" s="12">
        <f t="shared" si="10"/>
        <v>84324.596730000005</v>
      </c>
      <c r="J95" s="15">
        <f t="shared" si="7"/>
        <v>0.33</v>
      </c>
      <c r="K95" s="26">
        <f>ROUND(PPEL[[#This Row],[Proposed Taxable Valuation]]/1000*PPEL[[#This Row],[Adjusted Rate]],0)</f>
        <v>84325</v>
      </c>
      <c r="L95" s="19">
        <f t="shared" si="11"/>
        <v>0</v>
      </c>
      <c r="M95" s="17">
        <f t="shared" si="12"/>
        <v>0</v>
      </c>
      <c r="N95" s="5">
        <v>255529081</v>
      </c>
      <c r="O95">
        <v>0.33</v>
      </c>
      <c r="P95" s="9">
        <f t="shared" si="13"/>
        <v>84324.596730000005</v>
      </c>
    </row>
    <row r="96" spans="1:16" hidden="1" x14ac:dyDescent="0.35">
      <c r="A96" s="13">
        <v>2026</v>
      </c>
      <c r="B96" s="13">
        <f t="shared" si="8"/>
        <v>2025</v>
      </c>
      <c r="C96" t="s">
        <v>186</v>
      </c>
      <c r="D96" t="s">
        <v>187</v>
      </c>
      <c r="E96" s="5">
        <v>259295921</v>
      </c>
      <c r="F96" s="13">
        <v>0.33</v>
      </c>
      <c r="G96" s="9">
        <f t="shared" si="9"/>
        <v>85567.65393</v>
      </c>
      <c r="H96" s="11">
        <v>1.02</v>
      </c>
      <c r="I96" s="12">
        <f t="shared" si="10"/>
        <v>85567.65393</v>
      </c>
      <c r="J96" s="15">
        <f t="shared" si="7"/>
        <v>0.33</v>
      </c>
      <c r="K96" s="26">
        <f>ROUND(PPEL[[#This Row],[Proposed Taxable Valuation]]/1000*PPEL[[#This Row],[Adjusted Rate]],0)</f>
        <v>85568</v>
      </c>
      <c r="L96" s="19">
        <f t="shared" si="11"/>
        <v>0</v>
      </c>
      <c r="M96" s="17">
        <f t="shared" si="12"/>
        <v>0</v>
      </c>
      <c r="N96" s="5">
        <v>259295921</v>
      </c>
      <c r="O96">
        <v>0.33</v>
      </c>
      <c r="P96" s="9">
        <f t="shared" si="13"/>
        <v>85567.65393</v>
      </c>
    </row>
    <row r="97" spans="1:16" hidden="1" x14ac:dyDescent="0.35">
      <c r="A97" s="13">
        <v>2026</v>
      </c>
      <c r="B97" s="13">
        <f t="shared" si="8"/>
        <v>2025</v>
      </c>
      <c r="C97" t="s">
        <v>188</v>
      </c>
      <c r="D97" t="s">
        <v>189</v>
      </c>
      <c r="E97" s="5">
        <v>348585966</v>
      </c>
      <c r="F97" s="13">
        <v>0.33</v>
      </c>
      <c r="G97" s="9">
        <f t="shared" si="9"/>
        <v>115033.36878</v>
      </c>
      <c r="H97" s="11">
        <v>1.02</v>
      </c>
      <c r="I97" s="12">
        <f t="shared" si="10"/>
        <v>115033.36878</v>
      </c>
      <c r="J97" s="15">
        <f t="shared" si="7"/>
        <v>0.33</v>
      </c>
      <c r="K97" s="26">
        <f>ROUND(PPEL[[#This Row],[Proposed Taxable Valuation]]/1000*PPEL[[#This Row],[Adjusted Rate]],0)</f>
        <v>115033</v>
      </c>
      <c r="L97" s="19">
        <f t="shared" si="11"/>
        <v>0</v>
      </c>
      <c r="M97" s="17">
        <f t="shared" si="12"/>
        <v>0</v>
      </c>
      <c r="N97" s="5">
        <v>348585966</v>
      </c>
      <c r="O97">
        <v>0.33</v>
      </c>
      <c r="P97" s="9">
        <f t="shared" si="13"/>
        <v>115033.36878</v>
      </c>
    </row>
    <row r="98" spans="1:16" hidden="1" x14ac:dyDescent="0.35">
      <c r="A98" s="13">
        <v>2026</v>
      </c>
      <c r="B98" s="13">
        <f t="shared" si="8"/>
        <v>2025</v>
      </c>
      <c r="C98" t="s">
        <v>190</v>
      </c>
      <c r="D98" t="s">
        <v>191</v>
      </c>
      <c r="E98" s="5">
        <v>400731257</v>
      </c>
      <c r="F98" s="13">
        <v>0.33</v>
      </c>
      <c r="G98" s="9">
        <f t="shared" si="9"/>
        <v>132241.31481000001</v>
      </c>
      <c r="H98" s="11">
        <v>1.02</v>
      </c>
      <c r="I98" s="12">
        <f t="shared" si="10"/>
        <v>132241.31481000001</v>
      </c>
      <c r="J98" s="15">
        <f t="shared" si="7"/>
        <v>0.33</v>
      </c>
      <c r="K98" s="26">
        <f>ROUND(PPEL[[#This Row],[Proposed Taxable Valuation]]/1000*PPEL[[#This Row],[Adjusted Rate]],0)</f>
        <v>132241</v>
      </c>
      <c r="L98" s="19">
        <f t="shared" si="11"/>
        <v>0</v>
      </c>
      <c r="M98" s="17">
        <f t="shared" si="12"/>
        <v>0</v>
      </c>
      <c r="N98" s="5">
        <v>400731257</v>
      </c>
      <c r="O98">
        <v>0.33</v>
      </c>
      <c r="P98" s="9">
        <f t="shared" si="13"/>
        <v>132241.31481000001</v>
      </c>
    </row>
    <row r="99" spans="1:16" hidden="1" x14ac:dyDescent="0.35">
      <c r="A99" s="13">
        <v>2026</v>
      </c>
      <c r="B99" s="13">
        <f t="shared" si="8"/>
        <v>2025</v>
      </c>
      <c r="C99" t="s">
        <v>192</v>
      </c>
      <c r="D99" t="s">
        <v>193</v>
      </c>
      <c r="E99" s="5">
        <v>553559482</v>
      </c>
      <c r="F99" s="13">
        <v>0.33</v>
      </c>
      <c r="G99" s="9">
        <f t="shared" si="9"/>
        <v>182674.62906000001</v>
      </c>
      <c r="H99" s="11">
        <v>1.02</v>
      </c>
      <c r="I99" s="12">
        <f t="shared" si="10"/>
        <v>182674.62906000001</v>
      </c>
      <c r="J99" s="15">
        <f t="shared" si="7"/>
        <v>0.33</v>
      </c>
      <c r="K99" s="26">
        <f>ROUND(PPEL[[#This Row],[Proposed Taxable Valuation]]/1000*PPEL[[#This Row],[Adjusted Rate]],0)</f>
        <v>182675</v>
      </c>
      <c r="L99" s="19">
        <f t="shared" si="11"/>
        <v>0</v>
      </c>
      <c r="M99" s="17">
        <f t="shared" si="12"/>
        <v>0</v>
      </c>
      <c r="N99" s="5">
        <v>553559482</v>
      </c>
      <c r="O99">
        <v>0.33</v>
      </c>
      <c r="P99" s="9">
        <f t="shared" si="13"/>
        <v>182674.62906000001</v>
      </c>
    </row>
    <row r="100" spans="1:16" hidden="1" x14ac:dyDescent="0.35">
      <c r="A100" s="13">
        <v>2026</v>
      </c>
      <c r="B100" s="13">
        <f t="shared" si="8"/>
        <v>2025</v>
      </c>
      <c r="C100" t="s">
        <v>194</v>
      </c>
      <c r="D100" t="s">
        <v>195</v>
      </c>
      <c r="E100" s="5">
        <v>185540260</v>
      </c>
      <c r="F100" s="13">
        <v>0.33</v>
      </c>
      <c r="G100" s="9">
        <f t="shared" si="9"/>
        <v>61228.285800000005</v>
      </c>
      <c r="H100" s="11">
        <v>1.02</v>
      </c>
      <c r="I100" s="12">
        <f t="shared" si="10"/>
        <v>61228.285800000005</v>
      </c>
      <c r="J100" s="15">
        <f t="shared" si="7"/>
        <v>0.33</v>
      </c>
      <c r="K100" s="26">
        <f>ROUND(PPEL[[#This Row],[Proposed Taxable Valuation]]/1000*PPEL[[#This Row],[Adjusted Rate]],0)</f>
        <v>61228</v>
      </c>
      <c r="L100" s="19">
        <f t="shared" si="11"/>
        <v>0</v>
      </c>
      <c r="M100" s="17">
        <f t="shared" si="12"/>
        <v>0</v>
      </c>
      <c r="N100" s="5">
        <v>185540260</v>
      </c>
      <c r="O100">
        <v>0.33</v>
      </c>
      <c r="P100" s="9">
        <f t="shared" si="13"/>
        <v>61228.285800000005</v>
      </c>
    </row>
    <row r="101" spans="1:16" hidden="1" x14ac:dyDescent="0.35">
      <c r="A101" s="13">
        <v>2026</v>
      </c>
      <c r="B101" s="13">
        <f t="shared" si="8"/>
        <v>2025</v>
      </c>
      <c r="C101" t="s">
        <v>196</v>
      </c>
      <c r="D101" t="s">
        <v>197</v>
      </c>
      <c r="E101" s="5">
        <v>253015269</v>
      </c>
      <c r="F101" s="13">
        <v>0.33</v>
      </c>
      <c r="G101" s="9">
        <f t="shared" si="9"/>
        <v>83495.038769999999</v>
      </c>
      <c r="H101" s="11">
        <v>1.02</v>
      </c>
      <c r="I101" s="12">
        <f t="shared" si="10"/>
        <v>83495.038769999999</v>
      </c>
      <c r="J101" s="15">
        <f t="shared" si="7"/>
        <v>0.33</v>
      </c>
      <c r="K101" s="26">
        <f>ROUND(PPEL[[#This Row],[Proposed Taxable Valuation]]/1000*PPEL[[#This Row],[Adjusted Rate]],0)</f>
        <v>83495</v>
      </c>
      <c r="L101" s="19">
        <f t="shared" si="11"/>
        <v>0</v>
      </c>
      <c r="M101" s="17">
        <f t="shared" si="12"/>
        <v>0</v>
      </c>
      <c r="N101" s="5">
        <v>253015269</v>
      </c>
      <c r="O101">
        <v>0.33</v>
      </c>
      <c r="P101" s="9">
        <f t="shared" si="13"/>
        <v>83495.038769999999</v>
      </c>
    </row>
    <row r="102" spans="1:16" hidden="1" x14ac:dyDescent="0.35">
      <c r="A102" s="13">
        <v>2026</v>
      </c>
      <c r="B102" s="13">
        <f t="shared" si="8"/>
        <v>2025</v>
      </c>
      <c r="C102" t="s">
        <v>198</v>
      </c>
      <c r="D102" t="s">
        <v>199</v>
      </c>
      <c r="E102" s="5">
        <v>300245284</v>
      </c>
      <c r="F102" s="13">
        <v>0.33</v>
      </c>
      <c r="G102" s="9">
        <f t="shared" si="9"/>
        <v>99080.943719999996</v>
      </c>
      <c r="H102" s="11">
        <v>1.02</v>
      </c>
      <c r="I102" s="12">
        <f t="shared" si="10"/>
        <v>99080.943719999996</v>
      </c>
      <c r="J102" s="15">
        <f t="shared" si="7"/>
        <v>0.33</v>
      </c>
      <c r="K102" s="26">
        <f>ROUND(PPEL[[#This Row],[Proposed Taxable Valuation]]/1000*PPEL[[#This Row],[Adjusted Rate]],0)</f>
        <v>99081</v>
      </c>
      <c r="L102" s="19">
        <f t="shared" si="11"/>
        <v>0</v>
      </c>
      <c r="M102" s="17">
        <f t="shared" si="12"/>
        <v>0</v>
      </c>
      <c r="N102" s="5">
        <v>300245284</v>
      </c>
      <c r="O102">
        <v>0.33</v>
      </c>
      <c r="P102" s="9">
        <f t="shared" si="13"/>
        <v>99080.943719999996</v>
      </c>
    </row>
    <row r="103" spans="1:16" hidden="1" x14ac:dyDescent="0.35">
      <c r="A103" s="13">
        <v>2026</v>
      </c>
      <c r="B103" s="13">
        <f t="shared" si="8"/>
        <v>2025</v>
      </c>
      <c r="C103" t="s">
        <v>200</v>
      </c>
      <c r="D103" t="s">
        <v>201</v>
      </c>
      <c r="E103" s="5">
        <v>604345351</v>
      </c>
      <c r="F103" s="13">
        <v>0.33</v>
      </c>
      <c r="G103" s="9">
        <f t="shared" si="9"/>
        <v>199433.96583000003</v>
      </c>
      <c r="H103" s="11">
        <v>1.02</v>
      </c>
      <c r="I103" s="12">
        <f t="shared" si="10"/>
        <v>199433.96583000003</v>
      </c>
      <c r="J103" s="15">
        <f t="shared" si="7"/>
        <v>0.33</v>
      </c>
      <c r="K103" s="26">
        <f>ROUND(PPEL[[#This Row],[Proposed Taxable Valuation]]/1000*PPEL[[#This Row],[Adjusted Rate]],0)</f>
        <v>199434</v>
      </c>
      <c r="L103" s="19">
        <f t="shared" si="11"/>
        <v>0</v>
      </c>
      <c r="M103" s="17">
        <f t="shared" si="12"/>
        <v>0</v>
      </c>
      <c r="N103" s="5">
        <v>604345351</v>
      </c>
      <c r="O103">
        <v>0.33</v>
      </c>
      <c r="P103" s="9">
        <f t="shared" si="13"/>
        <v>199433.96583000003</v>
      </c>
    </row>
    <row r="104" spans="1:16" hidden="1" x14ac:dyDescent="0.35">
      <c r="A104" s="13">
        <v>2026</v>
      </c>
      <c r="B104" s="13">
        <f t="shared" si="8"/>
        <v>2025</v>
      </c>
      <c r="C104" t="s">
        <v>202</v>
      </c>
      <c r="D104" t="s">
        <v>203</v>
      </c>
      <c r="E104" s="5">
        <v>216686249</v>
      </c>
      <c r="F104" s="13">
        <v>0.33</v>
      </c>
      <c r="G104" s="9">
        <f t="shared" si="9"/>
        <v>71506.462170000013</v>
      </c>
      <c r="H104" s="11">
        <v>1.02</v>
      </c>
      <c r="I104" s="12">
        <f t="shared" si="10"/>
        <v>71506.462170000013</v>
      </c>
      <c r="J104" s="15">
        <f t="shared" si="7"/>
        <v>0.33000000000000007</v>
      </c>
      <c r="K104" s="26">
        <f>ROUND(PPEL[[#This Row],[Proposed Taxable Valuation]]/1000*PPEL[[#This Row],[Adjusted Rate]],0)</f>
        <v>71506</v>
      </c>
      <c r="L104" s="19">
        <f t="shared" si="11"/>
        <v>0</v>
      </c>
      <c r="M104" s="17">
        <f t="shared" si="12"/>
        <v>0</v>
      </c>
      <c r="N104" s="5">
        <v>216686249</v>
      </c>
      <c r="O104">
        <v>0.33</v>
      </c>
      <c r="P104" s="9">
        <f t="shared" si="13"/>
        <v>71506.462170000013</v>
      </c>
    </row>
    <row r="105" spans="1:16" hidden="1" x14ac:dyDescent="0.35">
      <c r="A105" s="13">
        <v>2026</v>
      </c>
      <c r="B105" s="13">
        <f t="shared" si="8"/>
        <v>2025</v>
      </c>
      <c r="C105" t="s">
        <v>204</v>
      </c>
      <c r="D105" t="s">
        <v>205</v>
      </c>
      <c r="E105" s="5">
        <v>251806060</v>
      </c>
      <c r="F105" s="13">
        <v>0.33</v>
      </c>
      <c r="G105" s="9">
        <f t="shared" si="9"/>
        <v>83095.999800000005</v>
      </c>
      <c r="H105" s="11">
        <v>1.02</v>
      </c>
      <c r="I105" s="12">
        <f t="shared" si="10"/>
        <v>83095.999800000005</v>
      </c>
      <c r="J105" s="15">
        <f t="shared" si="7"/>
        <v>0.33</v>
      </c>
      <c r="K105" s="26">
        <f>ROUND(PPEL[[#This Row],[Proposed Taxable Valuation]]/1000*PPEL[[#This Row],[Adjusted Rate]],0)</f>
        <v>83096</v>
      </c>
      <c r="L105" s="19">
        <f t="shared" si="11"/>
        <v>0</v>
      </c>
      <c r="M105" s="17">
        <f t="shared" si="12"/>
        <v>0</v>
      </c>
      <c r="N105" s="5">
        <v>251806060</v>
      </c>
      <c r="O105">
        <v>0.33</v>
      </c>
      <c r="P105" s="9">
        <f t="shared" si="13"/>
        <v>83095.999800000005</v>
      </c>
    </row>
    <row r="106" spans="1:16" hidden="1" x14ac:dyDescent="0.35">
      <c r="A106" s="13">
        <v>2026</v>
      </c>
      <c r="B106" s="13">
        <f t="shared" si="8"/>
        <v>2025</v>
      </c>
      <c r="C106" t="s">
        <v>206</v>
      </c>
      <c r="D106" t="s">
        <v>207</v>
      </c>
      <c r="E106" s="5">
        <v>497701532</v>
      </c>
      <c r="F106" s="13">
        <v>0.33</v>
      </c>
      <c r="G106" s="9">
        <f t="shared" si="9"/>
        <v>164241.50556000002</v>
      </c>
      <c r="H106" s="11">
        <v>1.02</v>
      </c>
      <c r="I106" s="12">
        <f t="shared" si="10"/>
        <v>164241.50556000002</v>
      </c>
      <c r="J106" s="15">
        <f t="shared" si="7"/>
        <v>0.33</v>
      </c>
      <c r="K106" s="26">
        <f>ROUND(PPEL[[#This Row],[Proposed Taxable Valuation]]/1000*PPEL[[#This Row],[Adjusted Rate]],0)</f>
        <v>164242</v>
      </c>
      <c r="L106" s="19">
        <f t="shared" si="11"/>
        <v>0</v>
      </c>
      <c r="M106" s="17">
        <f t="shared" si="12"/>
        <v>0</v>
      </c>
      <c r="N106" s="5">
        <v>497701532</v>
      </c>
      <c r="O106">
        <v>0.33</v>
      </c>
      <c r="P106" s="9">
        <f t="shared" si="13"/>
        <v>164241.50556000002</v>
      </c>
    </row>
    <row r="107" spans="1:16" hidden="1" x14ac:dyDescent="0.35">
      <c r="A107" s="13">
        <v>2026</v>
      </c>
      <c r="B107" s="13">
        <f t="shared" si="8"/>
        <v>2025</v>
      </c>
      <c r="C107" t="s">
        <v>208</v>
      </c>
      <c r="D107" t="s">
        <v>209</v>
      </c>
      <c r="E107" s="5">
        <v>253911047</v>
      </c>
      <c r="F107" s="13">
        <v>0.33</v>
      </c>
      <c r="G107" s="9">
        <f t="shared" si="9"/>
        <v>83790.645510000002</v>
      </c>
      <c r="H107" s="11">
        <v>1.02</v>
      </c>
      <c r="I107" s="12">
        <f t="shared" si="10"/>
        <v>83790.645510000002</v>
      </c>
      <c r="J107" s="15">
        <f t="shared" si="7"/>
        <v>0.33</v>
      </c>
      <c r="K107" s="26">
        <f>ROUND(PPEL[[#This Row],[Proposed Taxable Valuation]]/1000*PPEL[[#This Row],[Adjusted Rate]],0)</f>
        <v>83791</v>
      </c>
      <c r="L107" s="19">
        <f t="shared" si="11"/>
        <v>0</v>
      </c>
      <c r="M107" s="17">
        <f t="shared" si="12"/>
        <v>0</v>
      </c>
      <c r="N107" s="5">
        <v>253911047</v>
      </c>
      <c r="O107">
        <v>0.33</v>
      </c>
      <c r="P107" s="9">
        <f t="shared" si="13"/>
        <v>83790.645510000002</v>
      </c>
    </row>
    <row r="108" spans="1:16" hidden="1" x14ac:dyDescent="0.35">
      <c r="A108" s="13">
        <v>2026</v>
      </c>
      <c r="B108" s="13">
        <f t="shared" si="8"/>
        <v>2025</v>
      </c>
      <c r="C108" t="s">
        <v>210</v>
      </c>
      <c r="D108" t="s">
        <v>211</v>
      </c>
      <c r="E108" s="5">
        <v>115442031</v>
      </c>
      <c r="F108" s="13">
        <v>0.33</v>
      </c>
      <c r="G108" s="9">
        <f t="shared" si="9"/>
        <v>38095.87023</v>
      </c>
      <c r="H108" s="11">
        <v>1.02</v>
      </c>
      <c r="I108" s="12">
        <f t="shared" si="10"/>
        <v>38095.87023</v>
      </c>
      <c r="J108" s="15">
        <f t="shared" si="7"/>
        <v>0.33</v>
      </c>
      <c r="K108" s="26">
        <f>ROUND(PPEL[[#This Row],[Proposed Taxable Valuation]]/1000*PPEL[[#This Row],[Adjusted Rate]],0)</f>
        <v>38096</v>
      </c>
      <c r="L108" s="19">
        <f t="shared" si="11"/>
        <v>0</v>
      </c>
      <c r="M108" s="17">
        <f t="shared" si="12"/>
        <v>0</v>
      </c>
      <c r="N108" s="5">
        <v>115442031</v>
      </c>
      <c r="O108">
        <v>0.33</v>
      </c>
      <c r="P108" s="9">
        <f t="shared" si="13"/>
        <v>38095.87023</v>
      </c>
    </row>
    <row r="109" spans="1:16" hidden="1" x14ac:dyDescent="0.35">
      <c r="A109" s="13">
        <v>2026</v>
      </c>
      <c r="B109" s="13">
        <f t="shared" si="8"/>
        <v>2025</v>
      </c>
      <c r="C109" t="s">
        <v>212</v>
      </c>
      <c r="D109" t="s">
        <v>213</v>
      </c>
      <c r="E109" s="5">
        <v>463252909</v>
      </c>
      <c r="F109" s="13">
        <v>0.33</v>
      </c>
      <c r="G109" s="9">
        <f t="shared" si="9"/>
        <v>152873.45997</v>
      </c>
      <c r="H109" s="11">
        <v>1.02</v>
      </c>
      <c r="I109" s="12">
        <f t="shared" si="10"/>
        <v>152873.45997</v>
      </c>
      <c r="J109" s="15">
        <f t="shared" si="7"/>
        <v>0.33</v>
      </c>
      <c r="K109" s="26">
        <f>ROUND(PPEL[[#This Row],[Proposed Taxable Valuation]]/1000*PPEL[[#This Row],[Adjusted Rate]],0)</f>
        <v>152873</v>
      </c>
      <c r="L109" s="19">
        <f t="shared" si="11"/>
        <v>0</v>
      </c>
      <c r="M109" s="17">
        <f t="shared" si="12"/>
        <v>0</v>
      </c>
      <c r="N109" s="5">
        <v>463252909</v>
      </c>
      <c r="O109">
        <v>0.33</v>
      </c>
      <c r="P109" s="9">
        <f t="shared" si="13"/>
        <v>152873.45997</v>
      </c>
    </row>
    <row r="110" spans="1:16" hidden="1" x14ac:dyDescent="0.35">
      <c r="A110" s="13">
        <v>2026</v>
      </c>
      <c r="B110" s="13">
        <f t="shared" si="8"/>
        <v>2025</v>
      </c>
      <c r="C110" t="s">
        <v>214</v>
      </c>
      <c r="D110" t="s">
        <v>215</v>
      </c>
      <c r="E110" s="5">
        <v>328060256</v>
      </c>
      <c r="F110" s="13">
        <v>0.33</v>
      </c>
      <c r="G110" s="9">
        <f t="shared" si="9"/>
        <v>108259.88448000001</v>
      </c>
      <c r="H110" s="11">
        <v>1.02</v>
      </c>
      <c r="I110" s="12">
        <f t="shared" si="10"/>
        <v>108259.88448000001</v>
      </c>
      <c r="J110" s="15">
        <f t="shared" si="7"/>
        <v>0.33</v>
      </c>
      <c r="K110" s="26">
        <f>ROUND(PPEL[[#This Row],[Proposed Taxable Valuation]]/1000*PPEL[[#This Row],[Adjusted Rate]],0)</f>
        <v>108260</v>
      </c>
      <c r="L110" s="19">
        <f t="shared" si="11"/>
        <v>0</v>
      </c>
      <c r="M110" s="17">
        <f t="shared" si="12"/>
        <v>0</v>
      </c>
      <c r="N110" s="5">
        <v>328060256</v>
      </c>
      <c r="O110">
        <v>0.33</v>
      </c>
      <c r="P110" s="9">
        <f t="shared" si="13"/>
        <v>108259.88448000001</v>
      </c>
    </row>
    <row r="111" spans="1:16" hidden="1" x14ac:dyDescent="0.35">
      <c r="A111" s="13">
        <v>2026</v>
      </c>
      <c r="B111" s="13">
        <f t="shared" si="8"/>
        <v>2025</v>
      </c>
      <c r="C111" t="s">
        <v>216</v>
      </c>
      <c r="D111" t="s">
        <v>217</v>
      </c>
      <c r="E111" s="5">
        <v>1013714720</v>
      </c>
      <c r="F111" s="13">
        <v>0.33</v>
      </c>
      <c r="G111" s="9">
        <f t="shared" si="9"/>
        <v>334525.85759999999</v>
      </c>
      <c r="H111" s="11">
        <v>1.02</v>
      </c>
      <c r="I111" s="12">
        <f t="shared" si="10"/>
        <v>334525.85759999999</v>
      </c>
      <c r="J111" s="15">
        <f t="shared" si="7"/>
        <v>0.33</v>
      </c>
      <c r="K111" s="26">
        <f>ROUND(PPEL[[#This Row],[Proposed Taxable Valuation]]/1000*PPEL[[#This Row],[Adjusted Rate]],0)</f>
        <v>334526</v>
      </c>
      <c r="L111" s="19">
        <f t="shared" si="11"/>
        <v>0</v>
      </c>
      <c r="M111" s="17">
        <f t="shared" si="12"/>
        <v>0</v>
      </c>
      <c r="N111" s="5">
        <v>1013714720</v>
      </c>
      <c r="O111">
        <v>0.33</v>
      </c>
      <c r="P111" s="9">
        <f t="shared" si="13"/>
        <v>334525.85759999999</v>
      </c>
    </row>
    <row r="112" spans="1:16" hidden="1" x14ac:dyDescent="0.35">
      <c r="A112" s="13">
        <v>2026</v>
      </c>
      <c r="B112" s="13">
        <f t="shared" si="8"/>
        <v>2025</v>
      </c>
      <c r="C112" t="s">
        <v>218</v>
      </c>
      <c r="D112" t="s">
        <v>219</v>
      </c>
      <c r="E112" s="5">
        <v>558872133</v>
      </c>
      <c r="F112" s="13">
        <v>0.33</v>
      </c>
      <c r="G112" s="9">
        <f t="shared" si="9"/>
        <v>184427.80389000001</v>
      </c>
      <c r="H112" s="11">
        <v>1.02</v>
      </c>
      <c r="I112" s="12">
        <f t="shared" si="10"/>
        <v>184427.80389000001</v>
      </c>
      <c r="J112" s="15">
        <f t="shared" si="7"/>
        <v>0.33</v>
      </c>
      <c r="K112" s="26">
        <f>ROUND(PPEL[[#This Row],[Proposed Taxable Valuation]]/1000*PPEL[[#This Row],[Adjusted Rate]],0)</f>
        <v>184428</v>
      </c>
      <c r="L112" s="19">
        <f t="shared" si="11"/>
        <v>0</v>
      </c>
      <c r="M112" s="17">
        <f t="shared" si="12"/>
        <v>0</v>
      </c>
      <c r="N112" s="5">
        <v>558872133</v>
      </c>
      <c r="O112">
        <v>0.33</v>
      </c>
      <c r="P112" s="9">
        <f t="shared" si="13"/>
        <v>184427.80389000001</v>
      </c>
    </row>
    <row r="113" spans="1:16" hidden="1" x14ac:dyDescent="0.35">
      <c r="A113" s="13">
        <v>2026</v>
      </c>
      <c r="B113" s="13">
        <f t="shared" si="8"/>
        <v>2025</v>
      </c>
      <c r="C113" t="s">
        <v>220</v>
      </c>
      <c r="D113" t="s">
        <v>221</v>
      </c>
      <c r="E113" s="5">
        <v>1329628987</v>
      </c>
      <c r="F113" s="13">
        <v>0.33</v>
      </c>
      <c r="G113" s="9">
        <f t="shared" si="9"/>
        <v>438777.56571</v>
      </c>
      <c r="H113" s="11">
        <v>1.02</v>
      </c>
      <c r="I113" s="12">
        <f t="shared" si="10"/>
        <v>438777.56571</v>
      </c>
      <c r="J113" s="15">
        <f t="shared" si="7"/>
        <v>0.33</v>
      </c>
      <c r="K113" s="26">
        <f>ROUND(PPEL[[#This Row],[Proposed Taxable Valuation]]/1000*PPEL[[#This Row],[Adjusted Rate]],0)</f>
        <v>438778</v>
      </c>
      <c r="L113" s="19">
        <f t="shared" si="11"/>
        <v>0</v>
      </c>
      <c r="M113" s="17">
        <f t="shared" si="12"/>
        <v>0</v>
      </c>
      <c r="N113" s="5">
        <v>1329628987</v>
      </c>
      <c r="O113">
        <v>0.33</v>
      </c>
      <c r="P113" s="9">
        <f t="shared" si="13"/>
        <v>438777.56571</v>
      </c>
    </row>
    <row r="114" spans="1:16" hidden="1" x14ac:dyDescent="0.35">
      <c r="A114" s="13">
        <v>2026</v>
      </c>
      <c r="B114" s="13">
        <f t="shared" si="8"/>
        <v>2025</v>
      </c>
      <c r="C114" t="s">
        <v>222</v>
      </c>
      <c r="D114" t="s">
        <v>223</v>
      </c>
      <c r="E114" s="5">
        <v>868905703</v>
      </c>
      <c r="F114" s="13">
        <v>0.33</v>
      </c>
      <c r="G114" s="9">
        <f t="shared" si="9"/>
        <v>286738.88199000002</v>
      </c>
      <c r="H114" s="11">
        <v>1.02</v>
      </c>
      <c r="I114" s="12">
        <f t="shared" si="10"/>
        <v>286738.88199000002</v>
      </c>
      <c r="J114" s="15">
        <f t="shared" si="7"/>
        <v>0.33</v>
      </c>
      <c r="K114" s="26">
        <f>ROUND(PPEL[[#This Row],[Proposed Taxable Valuation]]/1000*PPEL[[#This Row],[Adjusted Rate]],0)</f>
        <v>286739</v>
      </c>
      <c r="L114" s="19">
        <f t="shared" si="11"/>
        <v>0</v>
      </c>
      <c r="M114" s="17">
        <f t="shared" si="12"/>
        <v>0</v>
      </c>
      <c r="N114" s="5">
        <v>868905703</v>
      </c>
      <c r="O114">
        <v>0.33</v>
      </c>
      <c r="P114" s="9">
        <f t="shared" si="13"/>
        <v>286738.88199000002</v>
      </c>
    </row>
    <row r="115" spans="1:16" hidden="1" x14ac:dyDescent="0.35">
      <c r="A115" s="13">
        <v>2026</v>
      </c>
      <c r="B115" s="13">
        <f t="shared" si="8"/>
        <v>2025</v>
      </c>
      <c r="C115" t="s">
        <v>224</v>
      </c>
      <c r="D115" t="s">
        <v>225</v>
      </c>
      <c r="E115" s="5">
        <v>240889733</v>
      </c>
      <c r="F115" s="13">
        <v>0.33</v>
      </c>
      <c r="G115" s="9">
        <f t="shared" si="9"/>
        <v>79493.61189</v>
      </c>
      <c r="H115" s="11">
        <v>1.02</v>
      </c>
      <c r="I115" s="12">
        <f t="shared" si="10"/>
        <v>79493.61189</v>
      </c>
      <c r="J115" s="15">
        <f t="shared" si="7"/>
        <v>0.33</v>
      </c>
      <c r="K115" s="26">
        <f>ROUND(PPEL[[#This Row],[Proposed Taxable Valuation]]/1000*PPEL[[#This Row],[Adjusted Rate]],0)</f>
        <v>79494</v>
      </c>
      <c r="L115" s="19">
        <f t="shared" si="11"/>
        <v>0</v>
      </c>
      <c r="M115" s="17">
        <f t="shared" si="12"/>
        <v>0</v>
      </c>
      <c r="N115" s="5">
        <v>240889733</v>
      </c>
      <c r="O115">
        <v>0.33</v>
      </c>
      <c r="P115" s="9">
        <f t="shared" si="13"/>
        <v>79493.61189</v>
      </c>
    </row>
    <row r="116" spans="1:16" hidden="1" x14ac:dyDescent="0.35">
      <c r="A116" s="13">
        <v>2026</v>
      </c>
      <c r="B116" s="13">
        <f t="shared" si="8"/>
        <v>2025</v>
      </c>
      <c r="C116" t="s">
        <v>226</v>
      </c>
      <c r="D116" t="s">
        <v>227</v>
      </c>
      <c r="E116" s="5">
        <v>364060064</v>
      </c>
      <c r="F116" s="13">
        <v>0.33</v>
      </c>
      <c r="G116" s="9">
        <f t="shared" si="9"/>
        <v>120139.82112000001</v>
      </c>
      <c r="H116" s="11">
        <v>1.02</v>
      </c>
      <c r="I116" s="12">
        <f t="shared" si="10"/>
        <v>120139.82112000001</v>
      </c>
      <c r="J116" s="15">
        <f t="shared" si="7"/>
        <v>0.33</v>
      </c>
      <c r="K116" s="26">
        <f>ROUND(PPEL[[#This Row],[Proposed Taxable Valuation]]/1000*PPEL[[#This Row],[Adjusted Rate]],0)</f>
        <v>120140</v>
      </c>
      <c r="L116" s="19">
        <f t="shared" si="11"/>
        <v>0</v>
      </c>
      <c r="M116" s="17">
        <f t="shared" si="12"/>
        <v>0</v>
      </c>
      <c r="N116" s="5">
        <v>364060064</v>
      </c>
      <c r="O116">
        <v>0.33</v>
      </c>
      <c r="P116" s="9">
        <f t="shared" si="13"/>
        <v>120139.82112000001</v>
      </c>
    </row>
    <row r="117" spans="1:16" hidden="1" x14ac:dyDescent="0.35">
      <c r="A117" s="13">
        <v>2026</v>
      </c>
      <c r="B117" s="13">
        <f t="shared" si="8"/>
        <v>2025</v>
      </c>
      <c r="C117" t="s">
        <v>228</v>
      </c>
      <c r="D117" t="s">
        <v>229</v>
      </c>
      <c r="E117" s="5">
        <v>729348749</v>
      </c>
      <c r="F117" s="13">
        <v>0.33</v>
      </c>
      <c r="G117" s="9">
        <f t="shared" si="9"/>
        <v>240685.08716999998</v>
      </c>
      <c r="H117" s="11">
        <v>1.02</v>
      </c>
      <c r="I117" s="12">
        <f t="shared" si="10"/>
        <v>240685.08716999998</v>
      </c>
      <c r="J117" s="15">
        <f t="shared" si="7"/>
        <v>0.33</v>
      </c>
      <c r="K117" s="26">
        <f>ROUND(PPEL[[#This Row],[Proposed Taxable Valuation]]/1000*PPEL[[#This Row],[Adjusted Rate]],0)</f>
        <v>240685</v>
      </c>
      <c r="L117" s="19">
        <f t="shared" si="11"/>
        <v>0</v>
      </c>
      <c r="M117" s="17">
        <f t="shared" si="12"/>
        <v>0</v>
      </c>
      <c r="N117" s="5">
        <v>729348749</v>
      </c>
      <c r="O117">
        <v>0.33</v>
      </c>
      <c r="P117" s="9">
        <f t="shared" si="13"/>
        <v>240685.08716999998</v>
      </c>
    </row>
    <row r="118" spans="1:16" hidden="1" x14ac:dyDescent="0.35">
      <c r="A118" s="13">
        <v>2026</v>
      </c>
      <c r="B118" s="13">
        <f t="shared" si="8"/>
        <v>2025</v>
      </c>
      <c r="C118" t="s">
        <v>230</v>
      </c>
      <c r="D118" t="s">
        <v>231</v>
      </c>
      <c r="E118" s="5">
        <v>310807063</v>
      </c>
      <c r="F118" s="13">
        <v>0.33</v>
      </c>
      <c r="G118" s="9">
        <f t="shared" si="9"/>
        <v>102566.33079000001</v>
      </c>
      <c r="H118" s="11">
        <v>1.02</v>
      </c>
      <c r="I118" s="12">
        <f t="shared" si="10"/>
        <v>102566.33079000001</v>
      </c>
      <c r="J118" s="15">
        <f t="shared" si="7"/>
        <v>0.33</v>
      </c>
      <c r="K118" s="26">
        <f>ROUND(PPEL[[#This Row],[Proposed Taxable Valuation]]/1000*PPEL[[#This Row],[Adjusted Rate]],0)</f>
        <v>102566</v>
      </c>
      <c r="L118" s="19">
        <f t="shared" si="11"/>
        <v>0</v>
      </c>
      <c r="M118" s="17">
        <f t="shared" si="12"/>
        <v>0</v>
      </c>
      <c r="N118" s="5">
        <v>310807063</v>
      </c>
      <c r="O118">
        <v>0.33</v>
      </c>
      <c r="P118" s="9">
        <f t="shared" si="13"/>
        <v>102566.33079000001</v>
      </c>
    </row>
    <row r="119" spans="1:16" hidden="1" x14ac:dyDescent="0.35">
      <c r="A119" s="13">
        <v>2026</v>
      </c>
      <c r="B119" s="13">
        <f t="shared" si="8"/>
        <v>2025</v>
      </c>
      <c r="C119" t="s">
        <v>232</v>
      </c>
      <c r="D119" t="s">
        <v>233</v>
      </c>
      <c r="E119" s="5">
        <v>754826588</v>
      </c>
      <c r="F119" s="13">
        <v>0.33</v>
      </c>
      <c r="G119" s="9">
        <f t="shared" si="9"/>
        <v>249092.77404000002</v>
      </c>
      <c r="H119" s="11">
        <v>1.02</v>
      </c>
      <c r="I119" s="12">
        <f t="shared" si="10"/>
        <v>249092.77404000002</v>
      </c>
      <c r="J119" s="15">
        <f t="shared" si="7"/>
        <v>0.33</v>
      </c>
      <c r="K119" s="26">
        <f>ROUND(PPEL[[#This Row],[Proposed Taxable Valuation]]/1000*PPEL[[#This Row],[Adjusted Rate]],0)</f>
        <v>249093</v>
      </c>
      <c r="L119" s="19">
        <f t="shared" si="11"/>
        <v>0</v>
      </c>
      <c r="M119" s="17">
        <f t="shared" si="12"/>
        <v>0</v>
      </c>
      <c r="N119" s="5">
        <v>754826588</v>
      </c>
      <c r="O119">
        <v>0.33</v>
      </c>
      <c r="P119" s="9">
        <f t="shared" si="13"/>
        <v>249092.77404000002</v>
      </c>
    </row>
    <row r="120" spans="1:16" hidden="1" x14ac:dyDescent="0.35">
      <c r="A120" s="13">
        <v>2026</v>
      </c>
      <c r="B120" s="13">
        <f t="shared" si="8"/>
        <v>2025</v>
      </c>
      <c r="C120" t="s">
        <v>234</v>
      </c>
      <c r="D120" t="s">
        <v>235</v>
      </c>
      <c r="E120" s="5">
        <v>138523414</v>
      </c>
      <c r="F120" s="13">
        <v>0.33</v>
      </c>
      <c r="G120" s="9">
        <f t="shared" si="9"/>
        <v>45712.726620000001</v>
      </c>
      <c r="H120" s="11">
        <v>1.02</v>
      </c>
      <c r="I120" s="12">
        <f t="shared" si="10"/>
        <v>45712.726620000001</v>
      </c>
      <c r="J120" s="15">
        <f t="shared" si="7"/>
        <v>0.33</v>
      </c>
      <c r="K120" s="26">
        <f>ROUND(PPEL[[#This Row],[Proposed Taxable Valuation]]/1000*PPEL[[#This Row],[Adjusted Rate]],0)</f>
        <v>45713</v>
      </c>
      <c r="L120" s="19">
        <f t="shared" si="11"/>
        <v>0</v>
      </c>
      <c r="M120" s="17">
        <f t="shared" si="12"/>
        <v>0</v>
      </c>
      <c r="N120" s="5">
        <v>138523414</v>
      </c>
      <c r="O120">
        <v>0.33</v>
      </c>
      <c r="P120" s="9">
        <f t="shared" si="13"/>
        <v>45712.726620000001</v>
      </c>
    </row>
    <row r="121" spans="1:16" hidden="1" x14ac:dyDescent="0.35">
      <c r="A121" s="13">
        <v>2026</v>
      </c>
      <c r="B121" s="13">
        <f t="shared" si="8"/>
        <v>2025</v>
      </c>
      <c r="C121" t="s">
        <v>236</v>
      </c>
      <c r="D121" t="s">
        <v>237</v>
      </c>
      <c r="E121" s="5">
        <v>404068851</v>
      </c>
      <c r="F121" s="13">
        <v>0.33</v>
      </c>
      <c r="G121" s="9">
        <f t="shared" si="9"/>
        <v>133342.72083000001</v>
      </c>
      <c r="H121" s="11">
        <v>1.02</v>
      </c>
      <c r="I121" s="12">
        <f t="shared" si="10"/>
        <v>133342.72083000001</v>
      </c>
      <c r="J121" s="15">
        <f t="shared" si="7"/>
        <v>0.33</v>
      </c>
      <c r="K121" s="26">
        <f>ROUND(PPEL[[#This Row],[Proposed Taxable Valuation]]/1000*PPEL[[#This Row],[Adjusted Rate]],0)</f>
        <v>133343</v>
      </c>
      <c r="L121" s="19">
        <f t="shared" si="11"/>
        <v>0</v>
      </c>
      <c r="M121" s="17">
        <f t="shared" si="12"/>
        <v>0</v>
      </c>
      <c r="N121" s="5">
        <v>404068851</v>
      </c>
      <c r="O121">
        <v>0.33</v>
      </c>
      <c r="P121" s="9">
        <f t="shared" si="13"/>
        <v>133342.72083000001</v>
      </c>
    </row>
    <row r="122" spans="1:16" hidden="1" x14ac:dyDescent="0.35">
      <c r="A122" s="13">
        <v>2026</v>
      </c>
      <c r="B122" s="13">
        <f t="shared" si="8"/>
        <v>2025</v>
      </c>
      <c r="C122" t="s">
        <v>238</v>
      </c>
      <c r="D122" t="s">
        <v>239</v>
      </c>
      <c r="E122" s="5">
        <v>822251078</v>
      </c>
      <c r="F122" s="13">
        <v>0.33</v>
      </c>
      <c r="G122" s="9">
        <f t="shared" si="9"/>
        <v>271342.85574000003</v>
      </c>
      <c r="H122" s="11">
        <v>1.02</v>
      </c>
      <c r="I122" s="12">
        <f t="shared" si="10"/>
        <v>271342.85574000003</v>
      </c>
      <c r="J122" s="15">
        <f t="shared" si="7"/>
        <v>0.33</v>
      </c>
      <c r="K122" s="26">
        <f>ROUND(PPEL[[#This Row],[Proposed Taxable Valuation]]/1000*PPEL[[#This Row],[Adjusted Rate]],0)</f>
        <v>271343</v>
      </c>
      <c r="L122" s="19">
        <f t="shared" si="11"/>
        <v>0</v>
      </c>
      <c r="M122" s="17">
        <f t="shared" si="12"/>
        <v>0</v>
      </c>
      <c r="N122" s="5">
        <v>822251078</v>
      </c>
      <c r="O122">
        <v>0.33</v>
      </c>
      <c r="P122" s="9">
        <f t="shared" si="13"/>
        <v>271342.85574000003</v>
      </c>
    </row>
    <row r="123" spans="1:16" hidden="1" x14ac:dyDescent="0.35">
      <c r="A123" s="13">
        <v>2026</v>
      </c>
      <c r="B123" s="13">
        <f t="shared" si="8"/>
        <v>2025</v>
      </c>
      <c r="C123" t="s">
        <v>240</v>
      </c>
      <c r="D123" t="s">
        <v>241</v>
      </c>
      <c r="E123" s="5">
        <v>219035967</v>
      </c>
      <c r="F123" s="13">
        <v>0.33</v>
      </c>
      <c r="G123" s="9">
        <f t="shared" si="9"/>
        <v>72281.86911</v>
      </c>
      <c r="H123" s="11">
        <v>1.02</v>
      </c>
      <c r="I123" s="12">
        <f t="shared" si="10"/>
        <v>72281.86911</v>
      </c>
      <c r="J123" s="15">
        <f t="shared" si="7"/>
        <v>0.33</v>
      </c>
      <c r="K123" s="26">
        <f>ROUND(PPEL[[#This Row],[Proposed Taxable Valuation]]/1000*PPEL[[#This Row],[Adjusted Rate]],0)</f>
        <v>72282</v>
      </c>
      <c r="L123" s="19">
        <f t="shared" si="11"/>
        <v>0</v>
      </c>
      <c r="M123" s="17">
        <f t="shared" si="12"/>
        <v>0</v>
      </c>
      <c r="N123" s="5">
        <v>219035967</v>
      </c>
      <c r="O123">
        <v>0.33</v>
      </c>
      <c r="P123" s="9">
        <f t="shared" si="13"/>
        <v>72281.86911</v>
      </c>
    </row>
    <row r="124" spans="1:16" hidden="1" x14ac:dyDescent="0.35">
      <c r="A124" s="13">
        <v>2026</v>
      </c>
      <c r="B124" s="13">
        <f t="shared" si="8"/>
        <v>2025</v>
      </c>
      <c r="C124" t="s">
        <v>242</v>
      </c>
      <c r="D124" t="s">
        <v>243</v>
      </c>
      <c r="E124" s="5">
        <v>213880876</v>
      </c>
      <c r="F124" s="13">
        <v>0.33</v>
      </c>
      <c r="G124" s="9">
        <f t="shared" si="9"/>
        <v>70580.689079999996</v>
      </c>
      <c r="H124" s="11">
        <v>1.02</v>
      </c>
      <c r="I124" s="12">
        <f t="shared" si="10"/>
        <v>70580.689079999996</v>
      </c>
      <c r="J124" s="15">
        <f t="shared" si="7"/>
        <v>0.33</v>
      </c>
      <c r="K124" s="26">
        <f>ROUND(PPEL[[#This Row],[Proposed Taxable Valuation]]/1000*PPEL[[#This Row],[Adjusted Rate]],0)</f>
        <v>70581</v>
      </c>
      <c r="L124" s="19">
        <f t="shared" si="11"/>
        <v>0</v>
      </c>
      <c r="M124" s="17">
        <f t="shared" si="12"/>
        <v>0</v>
      </c>
      <c r="N124" s="5">
        <v>213880876</v>
      </c>
      <c r="O124">
        <v>0.33</v>
      </c>
      <c r="P124" s="9">
        <f t="shared" si="13"/>
        <v>70580.689079999996</v>
      </c>
    </row>
    <row r="125" spans="1:16" hidden="1" x14ac:dyDescent="0.35">
      <c r="A125" s="13">
        <v>2026</v>
      </c>
      <c r="B125" s="13">
        <f t="shared" si="8"/>
        <v>2025</v>
      </c>
      <c r="C125" t="s">
        <v>244</v>
      </c>
      <c r="D125" t="s">
        <v>245</v>
      </c>
      <c r="E125" s="5">
        <v>313682366</v>
      </c>
      <c r="F125" s="13">
        <v>0.33</v>
      </c>
      <c r="G125" s="9">
        <f t="shared" si="9"/>
        <v>103515.18078</v>
      </c>
      <c r="H125" s="11">
        <v>1.02</v>
      </c>
      <c r="I125" s="12">
        <f t="shared" si="10"/>
        <v>103515.18078</v>
      </c>
      <c r="J125" s="15">
        <f t="shared" si="7"/>
        <v>0.33</v>
      </c>
      <c r="K125" s="26">
        <f>ROUND(PPEL[[#This Row],[Proposed Taxable Valuation]]/1000*PPEL[[#This Row],[Adjusted Rate]],0)</f>
        <v>103515</v>
      </c>
      <c r="L125" s="19">
        <f t="shared" si="11"/>
        <v>0</v>
      </c>
      <c r="M125" s="17">
        <f t="shared" si="12"/>
        <v>0</v>
      </c>
      <c r="N125" s="5">
        <v>313682366</v>
      </c>
      <c r="O125">
        <v>0.33</v>
      </c>
      <c r="P125" s="9">
        <f t="shared" si="13"/>
        <v>103515.18078</v>
      </c>
    </row>
    <row r="126" spans="1:16" hidden="1" x14ac:dyDescent="0.35">
      <c r="A126" s="13">
        <v>2026</v>
      </c>
      <c r="B126" s="13">
        <f t="shared" si="8"/>
        <v>2025</v>
      </c>
      <c r="C126" t="s">
        <v>246</v>
      </c>
      <c r="D126" t="s">
        <v>247</v>
      </c>
      <c r="E126" s="5">
        <v>803785000</v>
      </c>
      <c r="F126" s="13">
        <v>0.33</v>
      </c>
      <c r="G126" s="9">
        <f t="shared" si="9"/>
        <v>265249.05</v>
      </c>
      <c r="H126" s="11">
        <v>1.02</v>
      </c>
      <c r="I126" s="12">
        <f t="shared" si="10"/>
        <v>265249.05</v>
      </c>
      <c r="J126" s="15">
        <f t="shared" si="7"/>
        <v>0.32999999999999996</v>
      </c>
      <c r="K126" s="26">
        <f>ROUND(PPEL[[#This Row],[Proposed Taxable Valuation]]/1000*PPEL[[#This Row],[Adjusted Rate]],0)</f>
        <v>265249</v>
      </c>
      <c r="L126" s="19">
        <f t="shared" si="11"/>
        <v>0</v>
      </c>
      <c r="M126" s="17">
        <f t="shared" si="12"/>
        <v>0</v>
      </c>
      <c r="N126" s="5">
        <v>803785000</v>
      </c>
      <c r="O126">
        <v>0.33</v>
      </c>
      <c r="P126" s="9">
        <f t="shared" si="13"/>
        <v>265249.05</v>
      </c>
    </row>
    <row r="127" spans="1:16" hidden="1" x14ac:dyDescent="0.35">
      <c r="A127" s="13">
        <v>2026</v>
      </c>
      <c r="B127" s="13">
        <f t="shared" si="8"/>
        <v>2025</v>
      </c>
      <c r="C127" t="s">
        <v>248</v>
      </c>
      <c r="D127" t="s">
        <v>249</v>
      </c>
      <c r="E127" s="5">
        <v>835790331</v>
      </c>
      <c r="F127" s="13">
        <v>0.33</v>
      </c>
      <c r="G127" s="9">
        <f t="shared" si="9"/>
        <v>275810.80923000001</v>
      </c>
      <c r="H127" s="11">
        <v>1.02</v>
      </c>
      <c r="I127" s="12">
        <f t="shared" si="10"/>
        <v>275810.80923000001</v>
      </c>
      <c r="J127" s="15">
        <f t="shared" si="7"/>
        <v>0.33</v>
      </c>
      <c r="K127" s="26">
        <f>ROUND(PPEL[[#This Row],[Proposed Taxable Valuation]]/1000*PPEL[[#This Row],[Adjusted Rate]],0)</f>
        <v>275811</v>
      </c>
      <c r="L127" s="19">
        <f t="shared" si="11"/>
        <v>0</v>
      </c>
      <c r="M127" s="17">
        <f t="shared" si="12"/>
        <v>0</v>
      </c>
      <c r="N127" s="5">
        <v>835790331</v>
      </c>
      <c r="O127">
        <v>0.33</v>
      </c>
      <c r="P127" s="9">
        <f t="shared" si="13"/>
        <v>275810.80923000001</v>
      </c>
    </row>
    <row r="128" spans="1:16" hidden="1" x14ac:dyDescent="0.35">
      <c r="A128" s="13">
        <v>2026</v>
      </c>
      <c r="B128" s="13">
        <f t="shared" si="8"/>
        <v>2025</v>
      </c>
      <c r="C128" t="s">
        <v>250</v>
      </c>
      <c r="D128" t="s">
        <v>251</v>
      </c>
      <c r="E128" s="5">
        <v>345733437</v>
      </c>
      <c r="F128" s="13">
        <v>0.33</v>
      </c>
      <c r="G128" s="9">
        <f t="shared" si="9"/>
        <v>114092.03421</v>
      </c>
      <c r="H128" s="11">
        <v>1.02</v>
      </c>
      <c r="I128" s="12">
        <f t="shared" si="10"/>
        <v>114092.03421</v>
      </c>
      <c r="J128" s="15">
        <f t="shared" si="7"/>
        <v>0.33</v>
      </c>
      <c r="K128" s="26">
        <f>ROUND(PPEL[[#This Row],[Proposed Taxable Valuation]]/1000*PPEL[[#This Row],[Adjusted Rate]],0)</f>
        <v>114092</v>
      </c>
      <c r="L128" s="19">
        <f t="shared" si="11"/>
        <v>0</v>
      </c>
      <c r="M128" s="17">
        <f t="shared" si="12"/>
        <v>0</v>
      </c>
      <c r="N128" s="5">
        <v>345733437</v>
      </c>
      <c r="O128">
        <v>0.33</v>
      </c>
      <c r="P128" s="9">
        <f t="shared" si="13"/>
        <v>114092.03421</v>
      </c>
    </row>
    <row r="129" spans="1:16" hidden="1" x14ac:dyDescent="0.35">
      <c r="A129" s="13">
        <v>2026</v>
      </c>
      <c r="B129" s="13">
        <f t="shared" si="8"/>
        <v>2025</v>
      </c>
      <c r="C129" t="s">
        <v>252</v>
      </c>
      <c r="D129" t="s">
        <v>253</v>
      </c>
      <c r="E129" s="5">
        <v>323862595</v>
      </c>
      <c r="F129" s="13">
        <v>0.33</v>
      </c>
      <c r="G129" s="9">
        <f t="shared" si="9"/>
        <v>106874.65634999999</v>
      </c>
      <c r="H129" s="11">
        <v>1.02</v>
      </c>
      <c r="I129" s="12">
        <f t="shared" si="10"/>
        <v>106874.65634999999</v>
      </c>
      <c r="J129" s="15">
        <f t="shared" si="7"/>
        <v>0.33</v>
      </c>
      <c r="K129" s="26">
        <f>ROUND(PPEL[[#This Row],[Proposed Taxable Valuation]]/1000*PPEL[[#This Row],[Adjusted Rate]],0)</f>
        <v>106875</v>
      </c>
      <c r="L129" s="19">
        <f t="shared" si="11"/>
        <v>0</v>
      </c>
      <c r="M129" s="17">
        <f t="shared" si="12"/>
        <v>0</v>
      </c>
      <c r="N129" s="5">
        <v>323862595</v>
      </c>
      <c r="O129">
        <v>0.33</v>
      </c>
      <c r="P129" s="9">
        <f t="shared" si="13"/>
        <v>106874.65634999999</v>
      </c>
    </row>
    <row r="130" spans="1:16" hidden="1" x14ac:dyDescent="0.35">
      <c r="A130" s="13">
        <v>2026</v>
      </c>
      <c r="B130" s="13">
        <f t="shared" si="8"/>
        <v>2025</v>
      </c>
      <c r="C130" t="s">
        <v>254</v>
      </c>
      <c r="D130" t="s">
        <v>255</v>
      </c>
      <c r="E130" s="5">
        <v>242229789</v>
      </c>
      <c r="F130" s="13">
        <v>0.33</v>
      </c>
      <c r="G130" s="9">
        <f t="shared" si="9"/>
        <v>79935.830369999996</v>
      </c>
      <c r="H130" s="11">
        <v>1.02</v>
      </c>
      <c r="I130" s="12">
        <f t="shared" si="10"/>
        <v>79935.830369999996</v>
      </c>
      <c r="J130" s="15">
        <f t="shared" si="7"/>
        <v>0.33</v>
      </c>
      <c r="K130" s="26">
        <f>ROUND(PPEL[[#This Row],[Proposed Taxable Valuation]]/1000*PPEL[[#This Row],[Adjusted Rate]],0)</f>
        <v>79936</v>
      </c>
      <c r="L130" s="19">
        <f t="shared" si="11"/>
        <v>0</v>
      </c>
      <c r="M130" s="17">
        <f t="shared" si="12"/>
        <v>0</v>
      </c>
      <c r="N130" s="5">
        <v>242229789</v>
      </c>
      <c r="O130">
        <v>0.33</v>
      </c>
      <c r="P130" s="9">
        <f t="shared" si="13"/>
        <v>79935.830369999996</v>
      </c>
    </row>
    <row r="131" spans="1:16" hidden="1" x14ac:dyDescent="0.35">
      <c r="A131" s="13">
        <v>2026</v>
      </c>
      <c r="B131" s="13">
        <f t="shared" si="8"/>
        <v>2025</v>
      </c>
      <c r="C131" t="s">
        <v>256</v>
      </c>
      <c r="D131" t="s">
        <v>257</v>
      </c>
      <c r="E131" s="5">
        <v>175009855</v>
      </c>
      <c r="F131" s="13">
        <v>0.33</v>
      </c>
      <c r="G131" s="9">
        <f t="shared" si="9"/>
        <v>57753.252150000008</v>
      </c>
      <c r="H131" s="11">
        <v>1.02</v>
      </c>
      <c r="I131" s="12">
        <f t="shared" si="10"/>
        <v>57753.252150000008</v>
      </c>
      <c r="J131" s="15">
        <f t="shared" si="7"/>
        <v>0.33</v>
      </c>
      <c r="K131" s="26">
        <f>ROUND(PPEL[[#This Row],[Proposed Taxable Valuation]]/1000*PPEL[[#This Row],[Adjusted Rate]],0)</f>
        <v>57753</v>
      </c>
      <c r="L131" s="19">
        <f t="shared" si="11"/>
        <v>0</v>
      </c>
      <c r="M131" s="17">
        <f t="shared" si="12"/>
        <v>0</v>
      </c>
      <c r="N131" s="5">
        <v>175009855</v>
      </c>
      <c r="O131">
        <v>0.33</v>
      </c>
      <c r="P131" s="9">
        <f t="shared" si="13"/>
        <v>57753.252150000008</v>
      </c>
    </row>
    <row r="132" spans="1:16" hidden="1" x14ac:dyDescent="0.35">
      <c r="A132" s="13">
        <v>2026</v>
      </c>
      <c r="B132" s="13">
        <f t="shared" si="8"/>
        <v>2025</v>
      </c>
      <c r="C132" t="s">
        <v>258</v>
      </c>
      <c r="D132" t="s">
        <v>259</v>
      </c>
      <c r="E132" s="5">
        <v>479924857</v>
      </c>
      <c r="F132" s="13">
        <v>0.33</v>
      </c>
      <c r="G132" s="9">
        <f t="shared" si="9"/>
        <v>158375.20281000002</v>
      </c>
      <c r="H132" s="11">
        <v>1.02</v>
      </c>
      <c r="I132" s="12">
        <f t="shared" si="10"/>
        <v>158375.20281000002</v>
      </c>
      <c r="J132" s="15">
        <f t="shared" ref="J132:J195" si="14">IF(I132/(E132/1000)&gt;0.33,0.33,I132/(E132/1000))</f>
        <v>0.33</v>
      </c>
      <c r="K132" s="26">
        <f>ROUND(PPEL[[#This Row],[Proposed Taxable Valuation]]/1000*PPEL[[#This Row],[Adjusted Rate]],0)</f>
        <v>158375</v>
      </c>
      <c r="L132" s="19">
        <f t="shared" si="11"/>
        <v>0</v>
      </c>
      <c r="M132" s="17">
        <f t="shared" si="12"/>
        <v>0</v>
      </c>
      <c r="N132" s="5">
        <v>479924857</v>
      </c>
      <c r="O132">
        <v>0.33</v>
      </c>
      <c r="P132" s="9">
        <f t="shared" si="13"/>
        <v>158375.20281000002</v>
      </c>
    </row>
    <row r="133" spans="1:16" hidden="1" x14ac:dyDescent="0.35">
      <c r="A133" s="13">
        <v>2026</v>
      </c>
      <c r="B133" s="13">
        <f t="shared" ref="B133:B196" si="15">A133-1</f>
        <v>2025</v>
      </c>
      <c r="C133" t="s">
        <v>260</v>
      </c>
      <c r="D133" t="s">
        <v>261</v>
      </c>
      <c r="E133" s="5">
        <v>693814916</v>
      </c>
      <c r="F133" s="13">
        <v>0.33</v>
      </c>
      <c r="G133" s="9">
        <f t="shared" ref="G133:G196" si="16">E133/1000*F133</f>
        <v>228958.92228</v>
      </c>
      <c r="H133" s="11">
        <v>1.02</v>
      </c>
      <c r="I133" s="12">
        <f t="shared" ref="I133:I196" si="17">G133</f>
        <v>228958.92228</v>
      </c>
      <c r="J133" s="15">
        <f t="shared" si="14"/>
        <v>0.33</v>
      </c>
      <c r="K133" s="26">
        <f>ROUND(PPEL[[#This Row],[Proposed Taxable Valuation]]/1000*PPEL[[#This Row],[Adjusted Rate]],0)</f>
        <v>228959</v>
      </c>
      <c r="L133" s="19">
        <f t="shared" ref="L133:L196" si="18">I133-G133</f>
        <v>0</v>
      </c>
      <c r="M133" s="17">
        <f t="shared" ref="M133:M196" si="19">J133-F133</f>
        <v>0</v>
      </c>
      <c r="N133" s="5">
        <v>693814916</v>
      </c>
      <c r="O133">
        <v>0.33</v>
      </c>
      <c r="P133" s="9">
        <f t="shared" ref="P133:P196" si="20">N133/1000*O133</f>
        <v>228958.92228</v>
      </c>
    </row>
    <row r="134" spans="1:16" hidden="1" x14ac:dyDescent="0.35">
      <c r="A134" s="13">
        <v>2026</v>
      </c>
      <c r="B134" s="13">
        <f t="shared" si="15"/>
        <v>2025</v>
      </c>
      <c r="C134" t="s">
        <v>262</v>
      </c>
      <c r="D134" t="s">
        <v>263</v>
      </c>
      <c r="E134" s="5">
        <v>320962649</v>
      </c>
      <c r="F134" s="13">
        <v>0.33</v>
      </c>
      <c r="G134" s="9">
        <f t="shared" si="16"/>
        <v>105917.67417</v>
      </c>
      <c r="H134" s="11">
        <v>1.02</v>
      </c>
      <c r="I134" s="12">
        <f t="shared" si="17"/>
        <v>105917.67417</v>
      </c>
      <c r="J134" s="15">
        <f t="shared" si="14"/>
        <v>0.33</v>
      </c>
      <c r="K134" s="26">
        <f>ROUND(PPEL[[#This Row],[Proposed Taxable Valuation]]/1000*PPEL[[#This Row],[Adjusted Rate]],0)</f>
        <v>105918</v>
      </c>
      <c r="L134" s="19">
        <f t="shared" si="18"/>
        <v>0</v>
      </c>
      <c r="M134" s="17">
        <f t="shared" si="19"/>
        <v>0</v>
      </c>
      <c r="N134" s="5">
        <v>320962649</v>
      </c>
      <c r="O134">
        <v>0.33</v>
      </c>
      <c r="P134" s="9">
        <f t="shared" si="20"/>
        <v>105917.67417</v>
      </c>
    </row>
    <row r="135" spans="1:16" hidden="1" x14ac:dyDescent="0.35">
      <c r="A135" s="13">
        <v>2026</v>
      </c>
      <c r="B135" s="13">
        <f t="shared" si="15"/>
        <v>2025</v>
      </c>
      <c r="C135" t="s">
        <v>264</v>
      </c>
      <c r="D135" t="s">
        <v>265</v>
      </c>
      <c r="E135" s="5">
        <v>613871290</v>
      </c>
      <c r="F135" s="13">
        <v>0.33</v>
      </c>
      <c r="G135" s="9">
        <f t="shared" si="16"/>
        <v>202577.52570000003</v>
      </c>
      <c r="H135" s="11">
        <v>1.02</v>
      </c>
      <c r="I135" s="12">
        <f t="shared" si="17"/>
        <v>202577.52570000003</v>
      </c>
      <c r="J135" s="15">
        <f t="shared" si="14"/>
        <v>0.33</v>
      </c>
      <c r="K135" s="26">
        <f>ROUND(PPEL[[#This Row],[Proposed Taxable Valuation]]/1000*PPEL[[#This Row],[Adjusted Rate]],0)</f>
        <v>202578</v>
      </c>
      <c r="L135" s="19">
        <f t="shared" si="18"/>
        <v>0</v>
      </c>
      <c r="M135" s="17">
        <f t="shared" si="19"/>
        <v>0</v>
      </c>
      <c r="N135" s="5">
        <v>613871290</v>
      </c>
      <c r="O135">
        <v>0.33</v>
      </c>
      <c r="P135" s="9">
        <f t="shared" si="20"/>
        <v>202577.52570000003</v>
      </c>
    </row>
    <row r="136" spans="1:16" hidden="1" x14ac:dyDescent="0.35">
      <c r="A136" s="13">
        <v>2026</v>
      </c>
      <c r="B136" s="13">
        <f t="shared" si="15"/>
        <v>2025</v>
      </c>
      <c r="C136" t="s">
        <v>266</v>
      </c>
      <c r="D136" t="s">
        <v>267</v>
      </c>
      <c r="E136" s="5">
        <v>384413577</v>
      </c>
      <c r="F136" s="13">
        <v>0.33</v>
      </c>
      <c r="G136" s="9">
        <f t="shared" si="16"/>
        <v>126856.48041</v>
      </c>
      <c r="H136" s="11">
        <v>1.02</v>
      </c>
      <c r="I136" s="12">
        <f t="shared" si="17"/>
        <v>126856.48041</v>
      </c>
      <c r="J136" s="15">
        <f t="shared" si="14"/>
        <v>0.33</v>
      </c>
      <c r="K136" s="26">
        <f>ROUND(PPEL[[#This Row],[Proposed Taxable Valuation]]/1000*PPEL[[#This Row],[Adjusted Rate]],0)</f>
        <v>126856</v>
      </c>
      <c r="L136" s="19">
        <f t="shared" si="18"/>
        <v>0</v>
      </c>
      <c r="M136" s="17">
        <f t="shared" si="19"/>
        <v>0</v>
      </c>
      <c r="N136" s="5">
        <v>384413577</v>
      </c>
      <c r="O136">
        <v>0.33</v>
      </c>
      <c r="P136" s="9">
        <f t="shared" si="20"/>
        <v>126856.48041</v>
      </c>
    </row>
    <row r="137" spans="1:16" hidden="1" x14ac:dyDescent="0.35">
      <c r="A137" s="13">
        <v>2026</v>
      </c>
      <c r="B137" s="13">
        <f t="shared" si="15"/>
        <v>2025</v>
      </c>
      <c r="C137" t="s">
        <v>268</v>
      </c>
      <c r="D137" t="s">
        <v>269</v>
      </c>
      <c r="E137" s="5">
        <v>306499537</v>
      </c>
      <c r="F137" s="13">
        <v>0.33</v>
      </c>
      <c r="G137" s="9">
        <f t="shared" si="16"/>
        <v>101144.84721000001</v>
      </c>
      <c r="H137" s="11">
        <v>1.02</v>
      </c>
      <c r="I137" s="12">
        <f t="shared" si="17"/>
        <v>101144.84721000001</v>
      </c>
      <c r="J137" s="15">
        <f t="shared" si="14"/>
        <v>0.33</v>
      </c>
      <c r="K137" s="26">
        <f>ROUND(PPEL[[#This Row],[Proposed Taxable Valuation]]/1000*PPEL[[#This Row],[Adjusted Rate]],0)</f>
        <v>101145</v>
      </c>
      <c r="L137" s="19">
        <f t="shared" si="18"/>
        <v>0</v>
      </c>
      <c r="M137" s="17">
        <f t="shared" si="19"/>
        <v>0</v>
      </c>
      <c r="N137" s="5">
        <v>306499537</v>
      </c>
      <c r="O137">
        <v>0.33</v>
      </c>
      <c r="P137" s="9">
        <f t="shared" si="20"/>
        <v>101144.84721000001</v>
      </c>
    </row>
    <row r="138" spans="1:16" hidden="1" x14ac:dyDescent="0.35">
      <c r="A138" s="13">
        <v>2026</v>
      </c>
      <c r="B138" s="13">
        <f t="shared" si="15"/>
        <v>2025</v>
      </c>
      <c r="C138" t="s">
        <v>270</v>
      </c>
      <c r="D138" t="s">
        <v>271</v>
      </c>
      <c r="E138" s="5">
        <v>210910782</v>
      </c>
      <c r="F138" s="13">
        <v>0.33</v>
      </c>
      <c r="G138" s="9">
        <f t="shared" si="16"/>
        <v>69600.55806000001</v>
      </c>
      <c r="H138" s="11">
        <v>1.02</v>
      </c>
      <c r="I138" s="12">
        <f t="shared" si="17"/>
        <v>69600.55806000001</v>
      </c>
      <c r="J138" s="15">
        <f t="shared" si="14"/>
        <v>0.33</v>
      </c>
      <c r="K138" s="26">
        <f>ROUND(PPEL[[#This Row],[Proposed Taxable Valuation]]/1000*PPEL[[#This Row],[Adjusted Rate]],0)</f>
        <v>69601</v>
      </c>
      <c r="L138" s="19">
        <f t="shared" si="18"/>
        <v>0</v>
      </c>
      <c r="M138" s="17">
        <f t="shared" si="19"/>
        <v>0</v>
      </c>
      <c r="N138" s="5">
        <v>210910782</v>
      </c>
      <c r="O138">
        <v>0.33</v>
      </c>
      <c r="P138" s="9">
        <f t="shared" si="20"/>
        <v>69600.55806000001</v>
      </c>
    </row>
    <row r="139" spans="1:16" hidden="1" x14ac:dyDescent="0.35">
      <c r="A139" s="13">
        <v>2026</v>
      </c>
      <c r="B139" s="13">
        <f t="shared" si="15"/>
        <v>2025</v>
      </c>
      <c r="C139" t="s">
        <v>272</v>
      </c>
      <c r="D139" t="s">
        <v>273</v>
      </c>
      <c r="E139" s="5">
        <v>676839288</v>
      </c>
      <c r="F139" s="13">
        <v>0.33</v>
      </c>
      <c r="G139" s="9">
        <f t="shared" si="16"/>
        <v>223356.96503999998</v>
      </c>
      <c r="H139" s="11">
        <v>1.02</v>
      </c>
      <c r="I139" s="12">
        <f t="shared" si="17"/>
        <v>223356.96503999998</v>
      </c>
      <c r="J139" s="15">
        <f t="shared" si="14"/>
        <v>0.33</v>
      </c>
      <c r="K139" s="26">
        <f>ROUND(PPEL[[#This Row],[Proposed Taxable Valuation]]/1000*PPEL[[#This Row],[Adjusted Rate]],0)</f>
        <v>223357</v>
      </c>
      <c r="L139" s="19">
        <f t="shared" si="18"/>
        <v>0</v>
      </c>
      <c r="M139" s="17">
        <f t="shared" si="19"/>
        <v>0</v>
      </c>
      <c r="N139" s="5">
        <v>676839288</v>
      </c>
      <c r="O139">
        <v>0.33</v>
      </c>
      <c r="P139" s="9">
        <f t="shared" si="20"/>
        <v>223356.96503999998</v>
      </c>
    </row>
    <row r="140" spans="1:16" hidden="1" x14ac:dyDescent="0.35">
      <c r="A140" s="13">
        <v>2026</v>
      </c>
      <c r="B140" s="13">
        <f t="shared" si="15"/>
        <v>2025</v>
      </c>
      <c r="C140" t="s">
        <v>274</v>
      </c>
      <c r="D140" t="s">
        <v>275</v>
      </c>
      <c r="E140" s="5">
        <v>348763383</v>
      </c>
      <c r="F140" s="13">
        <v>0.33</v>
      </c>
      <c r="G140" s="9">
        <f t="shared" si="16"/>
        <v>115091.91639</v>
      </c>
      <c r="H140" s="11">
        <v>1.02</v>
      </c>
      <c r="I140" s="12">
        <f t="shared" si="17"/>
        <v>115091.91639</v>
      </c>
      <c r="J140" s="15">
        <f t="shared" si="14"/>
        <v>0.33</v>
      </c>
      <c r="K140" s="26">
        <f>ROUND(PPEL[[#This Row],[Proposed Taxable Valuation]]/1000*PPEL[[#This Row],[Adjusted Rate]],0)</f>
        <v>115092</v>
      </c>
      <c r="L140" s="19">
        <f t="shared" si="18"/>
        <v>0</v>
      </c>
      <c r="M140" s="17">
        <f t="shared" si="19"/>
        <v>0</v>
      </c>
      <c r="N140" s="5">
        <v>348763383</v>
      </c>
      <c r="O140">
        <v>0.33</v>
      </c>
      <c r="P140" s="9">
        <f t="shared" si="20"/>
        <v>115091.91639</v>
      </c>
    </row>
    <row r="141" spans="1:16" hidden="1" x14ac:dyDescent="0.35">
      <c r="A141" s="13">
        <v>2026</v>
      </c>
      <c r="B141" s="13">
        <f t="shared" si="15"/>
        <v>2025</v>
      </c>
      <c r="C141" t="s">
        <v>276</v>
      </c>
      <c r="D141" t="s">
        <v>277</v>
      </c>
      <c r="E141" s="5">
        <v>290085218</v>
      </c>
      <c r="F141" s="13">
        <v>0.33</v>
      </c>
      <c r="G141" s="9">
        <f t="shared" si="16"/>
        <v>95728.121939999997</v>
      </c>
      <c r="H141" s="11">
        <v>1.02</v>
      </c>
      <c r="I141" s="12">
        <f t="shared" si="17"/>
        <v>95728.121939999997</v>
      </c>
      <c r="J141" s="15">
        <f t="shared" si="14"/>
        <v>0.33</v>
      </c>
      <c r="K141" s="26">
        <f>ROUND(PPEL[[#This Row],[Proposed Taxable Valuation]]/1000*PPEL[[#This Row],[Adjusted Rate]],0)</f>
        <v>95728</v>
      </c>
      <c r="L141" s="19">
        <f t="shared" si="18"/>
        <v>0</v>
      </c>
      <c r="M141" s="17">
        <f t="shared" si="19"/>
        <v>0</v>
      </c>
      <c r="N141" s="5">
        <v>290085218</v>
      </c>
      <c r="O141">
        <v>0.33</v>
      </c>
      <c r="P141" s="9">
        <f t="shared" si="20"/>
        <v>95728.121939999997</v>
      </c>
    </row>
    <row r="142" spans="1:16" hidden="1" x14ac:dyDescent="0.35">
      <c r="A142" s="13">
        <v>2026</v>
      </c>
      <c r="B142" s="13">
        <f t="shared" si="15"/>
        <v>2025</v>
      </c>
      <c r="C142" t="s">
        <v>278</v>
      </c>
      <c r="D142" t="s">
        <v>279</v>
      </c>
      <c r="E142" s="5">
        <v>649105465</v>
      </c>
      <c r="F142" s="13">
        <v>0.33</v>
      </c>
      <c r="G142" s="9">
        <f t="shared" si="16"/>
        <v>214204.80345000001</v>
      </c>
      <c r="H142" s="11">
        <v>1.02</v>
      </c>
      <c r="I142" s="12">
        <f t="shared" si="17"/>
        <v>214204.80345000001</v>
      </c>
      <c r="J142" s="15">
        <f t="shared" si="14"/>
        <v>0.33</v>
      </c>
      <c r="K142" s="26">
        <f>ROUND(PPEL[[#This Row],[Proposed Taxable Valuation]]/1000*PPEL[[#This Row],[Adjusted Rate]],0)</f>
        <v>214205</v>
      </c>
      <c r="L142" s="19">
        <f t="shared" si="18"/>
        <v>0</v>
      </c>
      <c r="M142" s="17">
        <f t="shared" si="19"/>
        <v>0</v>
      </c>
      <c r="N142" s="5">
        <v>649105465</v>
      </c>
      <c r="O142">
        <v>0.33</v>
      </c>
      <c r="P142" s="9">
        <f t="shared" si="20"/>
        <v>214204.80345000001</v>
      </c>
    </row>
    <row r="143" spans="1:16" hidden="1" x14ac:dyDescent="0.35">
      <c r="A143" s="13">
        <v>2026</v>
      </c>
      <c r="B143" s="13">
        <f t="shared" si="15"/>
        <v>2025</v>
      </c>
      <c r="C143" t="s">
        <v>280</v>
      </c>
      <c r="D143" t="s">
        <v>281</v>
      </c>
      <c r="E143" s="5">
        <v>531903677</v>
      </c>
      <c r="F143" s="13">
        <v>0.33</v>
      </c>
      <c r="G143" s="9">
        <f t="shared" si="16"/>
        <v>175528.21341000003</v>
      </c>
      <c r="H143" s="11">
        <v>1.02</v>
      </c>
      <c r="I143" s="12">
        <f t="shared" si="17"/>
        <v>175528.21341000003</v>
      </c>
      <c r="J143" s="15">
        <f t="shared" si="14"/>
        <v>0.33</v>
      </c>
      <c r="K143" s="26">
        <f>ROUND(PPEL[[#This Row],[Proposed Taxable Valuation]]/1000*PPEL[[#This Row],[Adjusted Rate]],0)</f>
        <v>175528</v>
      </c>
      <c r="L143" s="19">
        <f t="shared" si="18"/>
        <v>0</v>
      </c>
      <c r="M143" s="17">
        <f t="shared" si="19"/>
        <v>0</v>
      </c>
      <c r="N143" s="5">
        <v>531903677</v>
      </c>
      <c r="O143">
        <v>0.33</v>
      </c>
      <c r="P143" s="9">
        <f t="shared" si="20"/>
        <v>175528.21341000003</v>
      </c>
    </row>
    <row r="144" spans="1:16" hidden="1" x14ac:dyDescent="0.35">
      <c r="A144" s="13">
        <v>2026</v>
      </c>
      <c r="B144" s="13">
        <f t="shared" si="15"/>
        <v>2025</v>
      </c>
      <c r="C144" t="s">
        <v>282</v>
      </c>
      <c r="D144" t="s">
        <v>283</v>
      </c>
      <c r="E144" s="5">
        <v>577981341</v>
      </c>
      <c r="F144" s="13">
        <v>0.33</v>
      </c>
      <c r="G144" s="9">
        <f t="shared" si="16"/>
        <v>190733.84253000002</v>
      </c>
      <c r="H144" s="11">
        <v>1.02</v>
      </c>
      <c r="I144" s="12">
        <f t="shared" si="17"/>
        <v>190733.84253000002</v>
      </c>
      <c r="J144" s="15">
        <f t="shared" si="14"/>
        <v>0.33</v>
      </c>
      <c r="K144" s="26">
        <f>ROUND(PPEL[[#This Row],[Proposed Taxable Valuation]]/1000*PPEL[[#This Row],[Adjusted Rate]],0)</f>
        <v>190734</v>
      </c>
      <c r="L144" s="19">
        <f t="shared" si="18"/>
        <v>0</v>
      </c>
      <c r="M144" s="17">
        <f t="shared" si="19"/>
        <v>0</v>
      </c>
      <c r="N144" s="5">
        <v>577981341</v>
      </c>
      <c r="O144">
        <v>0.33</v>
      </c>
      <c r="P144" s="9">
        <f t="shared" si="20"/>
        <v>190733.84253000002</v>
      </c>
    </row>
    <row r="145" spans="1:16" hidden="1" x14ac:dyDescent="0.35">
      <c r="A145" s="13">
        <v>2026</v>
      </c>
      <c r="B145" s="13">
        <f t="shared" si="15"/>
        <v>2025</v>
      </c>
      <c r="C145" t="s">
        <v>284</v>
      </c>
      <c r="D145" t="s">
        <v>285</v>
      </c>
      <c r="E145" s="5">
        <v>1193734366</v>
      </c>
      <c r="F145" s="13">
        <v>0.33</v>
      </c>
      <c r="G145" s="9">
        <f t="shared" si="16"/>
        <v>393932.34077999997</v>
      </c>
      <c r="H145" s="11">
        <v>1.02</v>
      </c>
      <c r="I145" s="12">
        <f t="shared" si="17"/>
        <v>393932.34077999997</v>
      </c>
      <c r="J145" s="15">
        <f t="shared" si="14"/>
        <v>0.33</v>
      </c>
      <c r="K145" s="26">
        <f>ROUND(PPEL[[#This Row],[Proposed Taxable Valuation]]/1000*PPEL[[#This Row],[Adjusted Rate]],0)</f>
        <v>393932</v>
      </c>
      <c r="L145" s="19">
        <f t="shared" si="18"/>
        <v>0</v>
      </c>
      <c r="M145" s="17">
        <f t="shared" si="19"/>
        <v>0</v>
      </c>
      <c r="N145" s="5">
        <v>1193734366</v>
      </c>
      <c r="O145">
        <v>0.33</v>
      </c>
      <c r="P145" s="9">
        <f t="shared" si="20"/>
        <v>393932.34077999997</v>
      </c>
    </row>
    <row r="146" spans="1:16" hidden="1" x14ac:dyDescent="0.35">
      <c r="A146" s="13">
        <v>2026</v>
      </c>
      <c r="B146" s="13">
        <f t="shared" si="15"/>
        <v>2025</v>
      </c>
      <c r="C146" t="s">
        <v>286</v>
      </c>
      <c r="D146" t="s">
        <v>287</v>
      </c>
      <c r="E146" s="5">
        <v>336738196</v>
      </c>
      <c r="F146" s="13">
        <v>0.33</v>
      </c>
      <c r="G146" s="9">
        <f t="shared" si="16"/>
        <v>111123.60468</v>
      </c>
      <c r="H146" s="11">
        <v>1.02</v>
      </c>
      <c r="I146" s="12">
        <f t="shared" si="17"/>
        <v>111123.60468</v>
      </c>
      <c r="J146" s="15">
        <f t="shared" si="14"/>
        <v>0.33</v>
      </c>
      <c r="K146" s="26">
        <f>ROUND(PPEL[[#This Row],[Proposed Taxable Valuation]]/1000*PPEL[[#This Row],[Adjusted Rate]],0)</f>
        <v>111124</v>
      </c>
      <c r="L146" s="19">
        <f t="shared" si="18"/>
        <v>0</v>
      </c>
      <c r="M146" s="17">
        <f t="shared" si="19"/>
        <v>0</v>
      </c>
      <c r="N146" s="5">
        <v>336738196</v>
      </c>
      <c r="O146">
        <v>0.33</v>
      </c>
      <c r="P146" s="9">
        <f t="shared" si="20"/>
        <v>111123.60468</v>
      </c>
    </row>
    <row r="147" spans="1:16" hidden="1" x14ac:dyDescent="0.35">
      <c r="A147" s="13">
        <v>2026</v>
      </c>
      <c r="B147" s="13">
        <f t="shared" si="15"/>
        <v>2025</v>
      </c>
      <c r="C147" t="s">
        <v>288</v>
      </c>
      <c r="D147" t="s">
        <v>289</v>
      </c>
      <c r="E147" s="5">
        <v>8133720508</v>
      </c>
      <c r="F147" s="13">
        <v>0.33</v>
      </c>
      <c r="G147" s="9">
        <f t="shared" si="16"/>
        <v>2684127.7676400002</v>
      </c>
      <c r="H147" s="11">
        <v>1.02</v>
      </c>
      <c r="I147" s="12">
        <f t="shared" si="17"/>
        <v>2684127.7676400002</v>
      </c>
      <c r="J147" s="15">
        <f t="shared" si="14"/>
        <v>0.33</v>
      </c>
      <c r="K147" s="26">
        <f>ROUND(PPEL[[#This Row],[Proposed Taxable Valuation]]/1000*PPEL[[#This Row],[Adjusted Rate]],0)</f>
        <v>2684128</v>
      </c>
      <c r="L147" s="19">
        <f t="shared" si="18"/>
        <v>0</v>
      </c>
      <c r="M147" s="17">
        <f t="shared" si="19"/>
        <v>0</v>
      </c>
      <c r="N147" s="5">
        <v>8133720508</v>
      </c>
      <c r="O147">
        <v>0.33</v>
      </c>
      <c r="P147" s="9">
        <f t="shared" si="20"/>
        <v>2684127.7676400002</v>
      </c>
    </row>
    <row r="148" spans="1:16" hidden="1" x14ac:dyDescent="0.35">
      <c r="A148" s="13">
        <v>2026</v>
      </c>
      <c r="B148" s="13">
        <f t="shared" si="15"/>
        <v>2025</v>
      </c>
      <c r="C148" t="s">
        <v>290</v>
      </c>
      <c r="D148" t="s">
        <v>291</v>
      </c>
      <c r="E148" s="5">
        <v>479054709</v>
      </c>
      <c r="F148" s="13">
        <v>0.33</v>
      </c>
      <c r="G148" s="9">
        <f t="shared" si="16"/>
        <v>158088.05397000001</v>
      </c>
      <c r="H148" s="11">
        <v>1.02</v>
      </c>
      <c r="I148" s="12">
        <f t="shared" si="17"/>
        <v>158088.05397000001</v>
      </c>
      <c r="J148" s="15">
        <f t="shared" si="14"/>
        <v>0.33</v>
      </c>
      <c r="K148" s="26">
        <f>ROUND(PPEL[[#This Row],[Proposed Taxable Valuation]]/1000*PPEL[[#This Row],[Adjusted Rate]],0)</f>
        <v>158088</v>
      </c>
      <c r="L148" s="19">
        <f t="shared" si="18"/>
        <v>0</v>
      </c>
      <c r="M148" s="17">
        <f t="shared" si="19"/>
        <v>0</v>
      </c>
      <c r="N148" s="5">
        <v>479054709</v>
      </c>
      <c r="O148">
        <v>0.33</v>
      </c>
      <c r="P148" s="9">
        <f t="shared" si="20"/>
        <v>158088.05397000001</v>
      </c>
    </row>
    <row r="149" spans="1:16" hidden="1" x14ac:dyDescent="0.35">
      <c r="A149" s="13">
        <v>2026</v>
      </c>
      <c r="B149" s="13">
        <f t="shared" si="15"/>
        <v>2025</v>
      </c>
      <c r="C149" t="s">
        <v>292</v>
      </c>
      <c r="D149" t="s">
        <v>293</v>
      </c>
      <c r="E149" s="5">
        <v>208801399</v>
      </c>
      <c r="F149" s="13">
        <v>0.33</v>
      </c>
      <c r="G149" s="9">
        <f t="shared" si="16"/>
        <v>68904.461670000004</v>
      </c>
      <c r="H149" s="11">
        <v>1.02</v>
      </c>
      <c r="I149" s="12">
        <f t="shared" si="17"/>
        <v>68904.461670000004</v>
      </c>
      <c r="J149" s="15">
        <f t="shared" si="14"/>
        <v>0.33</v>
      </c>
      <c r="K149" s="26">
        <f>ROUND(PPEL[[#This Row],[Proposed Taxable Valuation]]/1000*PPEL[[#This Row],[Adjusted Rate]],0)</f>
        <v>68904</v>
      </c>
      <c r="L149" s="19">
        <f t="shared" si="18"/>
        <v>0</v>
      </c>
      <c r="M149" s="17">
        <f t="shared" si="19"/>
        <v>0</v>
      </c>
      <c r="N149" s="5">
        <v>208801399</v>
      </c>
      <c r="O149">
        <v>0.33</v>
      </c>
      <c r="P149" s="9">
        <f t="shared" si="20"/>
        <v>68904.461670000004</v>
      </c>
    </row>
    <row r="150" spans="1:16" hidden="1" x14ac:dyDescent="0.35">
      <c r="A150" s="13">
        <v>2026</v>
      </c>
      <c r="B150" s="13">
        <f t="shared" si="15"/>
        <v>2025</v>
      </c>
      <c r="C150" t="s">
        <v>294</v>
      </c>
      <c r="D150" t="s">
        <v>295</v>
      </c>
      <c r="E150" s="5">
        <v>175252705</v>
      </c>
      <c r="F150" s="13">
        <v>0.33</v>
      </c>
      <c r="G150" s="9">
        <f t="shared" si="16"/>
        <v>57833.392650000002</v>
      </c>
      <c r="H150" s="11">
        <v>1.02</v>
      </c>
      <c r="I150" s="12">
        <f t="shared" si="17"/>
        <v>57833.392650000002</v>
      </c>
      <c r="J150" s="15">
        <f t="shared" si="14"/>
        <v>0.33</v>
      </c>
      <c r="K150" s="26">
        <f>ROUND(PPEL[[#This Row],[Proposed Taxable Valuation]]/1000*PPEL[[#This Row],[Adjusted Rate]],0)</f>
        <v>57833</v>
      </c>
      <c r="L150" s="19">
        <f t="shared" si="18"/>
        <v>0</v>
      </c>
      <c r="M150" s="17">
        <f t="shared" si="19"/>
        <v>0</v>
      </c>
      <c r="N150" s="5">
        <v>175252705</v>
      </c>
      <c r="O150">
        <v>0.33</v>
      </c>
      <c r="P150" s="9">
        <f t="shared" si="20"/>
        <v>57833.392650000002</v>
      </c>
    </row>
    <row r="151" spans="1:16" hidden="1" x14ac:dyDescent="0.35">
      <c r="A151" s="13">
        <v>2026</v>
      </c>
      <c r="B151" s="13">
        <f t="shared" si="15"/>
        <v>2025</v>
      </c>
      <c r="C151" t="s">
        <v>296</v>
      </c>
      <c r="D151" t="s">
        <v>297</v>
      </c>
      <c r="E151" s="5">
        <v>362973472</v>
      </c>
      <c r="F151" s="13">
        <v>0.33</v>
      </c>
      <c r="G151" s="9">
        <f t="shared" si="16"/>
        <v>119781.24576000001</v>
      </c>
      <c r="H151" s="11">
        <v>1.02</v>
      </c>
      <c r="I151" s="12">
        <f t="shared" si="17"/>
        <v>119781.24576000001</v>
      </c>
      <c r="J151" s="15">
        <f t="shared" si="14"/>
        <v>0.33</v>
      </c>
      <c r="K151" s="26">
        <f>ROUND(PPEL[[#This Row],[Proposed Taxable Valuation]]/1000*PPEL[[#This Row],[Adjusted Rate]],0)</f>
        <v>119781</v>
      </c>
      <c r="L151" s="19">
        <f t="shared" si="18"/>
        <v>0</v>
      </c>
      <c r="M151" s="17">
        <f t="shared" si="19"/>
        <v>0</v>
      </c>
      <c r="N151" s="5">
        <v>362973472</v>
      </c>
      <c r="O151">
        <v>0.33</v>
      </c>
      <c r="P151" s="9">
        <f t="shared" si="20"/>
        <v>119781.24576000001</v>
      </c>
    </row>
    <row r="152" spans="1:16" hidden="1" x14ac:dyDescent="0.35">
      <c r="A152" s="13">
        <v>2026</v>
      </c>
      <c r="B152" s="13">
        <f t="shared" si="15"/>
        <v>2025</v>
      </c>
      <c r="C152" t="s">
        <v>298</v>
      </c>
      <c r="D152" t="s">
        <v>299</v>
      </c>
      <c r="E152" s="5">
        <v>3525812098</v>
      </c>
      <c r="F152" s="13">
        <v>0.33</v>
      </c>
      <c r="G152" s="9">
        <f t="shared" si="16"/>
        <v>1163517.9923400001</v>
      </c>
      <c r="H152" s="11">
        <v>1.02</v>
      </c>
      <c r="I152" s="12">
        <f t="shared" si="17"/>
        <v>1163517.9923400001</v>
      </c>
      <c r="J152" s="15">
        <f t="shared" si="14"/>
        <v>0.33</v>
      </c>
      <c r="K152" s="26">
        <f>ROUND(PPEL[[#This Row],[Proposed Taxable Valuation]]/1000*PPEL[[#This Row],[Adjusted Rate]],0)</f>
        <v>1163518</v>
      </c>
      <c r="L152" s="19">
        <f t="shared" si="18"/>
        <v>0</v>
      </c>
      <c r="M152" s="17">
        <f t="shared" si="19"/>
        <v>0</v>
      </c>
      <c r="N152" s="5">
        <v>3525812098</v>
      </c>
      <c r="O152">
        <v>0.33</v>
      </c>
      <c r="P152" s="9">
        <f t="shared" si="20"/>
        <v>1163517.9923400001</v>
      </c>
    </row>
    <row r="153" spans="1:16" hidden="1" x14ac:dyDescent="0.35">
      <c r="A153" s="13">
        <v>2026</v>
      </c>
      <c r="B153" s="13">
        <f t="shared" si="15"/>
        <v>2025</v>
      </c>
      <c r="C153" t="s">
        <v>300</v>
      </c>
      <c r="D153" t="s">
        <v>301</v>
      </c>
      <c r="E153" s="5">
        <v>455447121</v>
      </c>
      <c r="F153" s="13">
        <v>0.33</v>
      </c>
      <c r="G153" s="9">
        <f t="shared" si="16"/>
        <v>150297.54993000001</v>
      </c>
      <c r="H153" s="11">
        <v>1.02</v>
      </c>
      <c r="I153" s="12">
        <f t="shared" si="17"/>
        <v>150297.54993000001</v>
      </c>
      <c r="J153" s="15">
        <f t="shared" si="14"/>
        <v>0.33</v>
      </c>
      <c r="K153" s="26">
        <f>ROUND(PPEL[[#This Row],[Proposed Taxable Valuation]]/1000*PPEL[[#This Row],[Adjusted Rate]],0)</f>
        <v>150298</v>
      </c>
      <c r="L153" s="19">
        <f t="shared" si="18"/>
        <v>0</v>
      </c>
      <c r="M153" s="17">
        <f t="shared" si="19"/>
        <v>0</v>
      </c>
      <c r="N153" s="5">
        <v>455447121</v>
      </c>
      <c r="O153">
        <v>0.33</v>
      </c>
      <c r="P153" s="9">
        <f t="shared" si="20"/>
        <v>150297.54993000001</v>
      </c>
    </row>
    <row r="154" spans="1:16" hidden="1" x14ac:dyDescent="0.35">
      <c r="A154" s="13">
        <v>2026</v>
      </c>
      <c r="B154" s="13">
        <f t="shared" si="15"/>
        <v>2025</v>
      </c>
      <c r="C154" t="s">
        <v>302</v>
      </c>
      <c r="D154" t="s">
        <v>303</v>
      </c>
      <c r="E154" s="5">
        <v>232181906</v>
      </c>
      <c r="F154" s="13">
        <v>0.33</v>
      </c>
      <c r="G154" s="9">
        <f t="shared" si="16"/>
        <v>76620.028980000003</v>
      </c>
      <c r="H154" s="11">
        <v>1.02</v>
      </c>
      <c r="I154" s="12">
        <f t="shared" si="17"/>
        <v>76620.028980000003</v>
      </c>
      <c r="J154" s="15">
        <f t="shared" si="14"/>
        <v>0.33</v>
      </c>
      <c r="K154" s="26">
        <f>ROUND(PPEL[[#This Row],[Proposed Taxable Valuation]]/1000*PPEL[[#This Row],[Adjusted Rate]],0)</f>
        <v>76620</v>
      </c>
      <c r="L154" s="19">
        <f t="shared" si="18"/>
        <v>0</v>
      </c>
      <c r="M154" s="17">
        <f t="shared" si="19"/>
        <v>0</v>
      </c>
      <c r="N154" s="5">
        <v>232181906</v>
      </c>
      <c r="O154">
        <v>0.33</v>
      </c>
      <c r="P154" s="9">
        <f t="shared" si="20"/>
        <v>76620.028980000003</v>
      </c>
    </row>
    <row r="155" spans="1:16" hidden="1" x14ac:dyDescent="0.35">
      <c r="A155" s="13">
        <v>2026</v>
      </c>
      <c r="B155" s="13">
        <f t="shared" si="15"/>
        <v>2025</v>
      </c>
      <c r="C155" t="s">
        <v>304</v>
      </c>
      <c r="D155" t="s">
        <v>305</v>
      </c>
      <c r="E155" s="5">
        <v>255658095</v>
      </c>
      <c r="F155" s="13">
        <v>0.33</v>
      </c>
      <c r="G155" s="9">
        <f t="shared" si="16"/>
        <v>84367.171350000004</v>
      </c>
      <c r="H155" s="11">
        <v>1.02</v>
      </c>
      <c r="I155" s="12">
        <f t="shared" si="17"/>
        <v>84367.171350000004</v>
      </c>
      <c r="J155" s="15">
        <f t="shared" si="14"/>
        <v>0.33</v>
      </c>
      <c r="K155" s="26">
        <f>ROUND(PPEL[[#This Row],[Proposed Taxable Valuation]]/1000*PPEL[[#This Row],[Adjusted Rate]],0)</f>
        <v>84367</v>
      </c>
      <c r="L155" s="19">
        <f t="shared" si="18"/>
        <v>0</v>
      </c>
      <c r="M155" s="17">
        <f t="shared" si="19"/>
        <v>0</v>
      </c>
      <c r="N155" s="5">
        <v>255658095</v>
      </c>
      <c r="O155">
        <v>0.33</v>
      </c>
      <c r="P155" s="9">
        <f t="shared" si="20"/>
        <v>84367.171350000004</v>
      </c>
    </row>
    <row r="156" spans="1:16" hidden="1" x14ac:dyDescent="0.35">
      <c r="A156" s="13">
        <v>2026</v>
      </c>
      <c r="B156" s="13">
        <f t="shared" si="15"/>
        <v>2025</v>
      </c>
      <c r="C156" t="s">
        <v>306</v>
      </c>
      <c r="D156" t="s">
        <v>307</v>
      </c>
      <c r="E156" s="5">
        <v>574546545</v>
      </c>
      <c r="F156" s="13">
        <v>0.33</v>
      </c>
      <c r="G156" s="9">
        <f t="shared" si="16"/>
        <v>189600.35985000004</v>
      </c>
      <c r="H156" s="11">
        <v>1.02</v>
      </c>
      <c r="I156" s="12">
        <f t="shared" si="17"/>
        <v>189600.35985000004</v>
      </c>
      <c r="J156" s="15">
        <f t="shared" si="14"/>
        <v>0.33</v>
      </c>
      <c r="K156" s="26">
        <f>ROUND(PPEL[[#This Row],[Proposed Taxable Valuation]]/1000*PPEL[[#This Row],[Adjusted Rate]],0)</f>
        <v>189600</v>
      </c>
      <c r="L156" s="19">
        <f t="shared" si="18"/>
        <v>0</v>
      </c>
      <c r="M156" s="17">
        <f t="shared" si="19"/>
        <v>0</v>
      </c>
      <c r="N156" s="5">
        <v>574546545</v>
      </c>
      <c r="O156">
        <v>0.33</v>
      </c>
      <c r="P156" s="9">
        <f t="shared" si="20"/>
        <v>189600.35985000004</v>
      </c>
    </row>
    <row r="157" spans="1:16" hidden="1" x14ac:dyDescent="0.35">
      <c r="A157" s="13">
        <v>2026</v>
      </c>
      <c r="B157" s="13">
        <f t="shared" si="15"/>
        <v>2025</v>
      </c>
      <c r="C157" t="s">
        <v>308</v>
      </c>
      <c r="D157" t="s">
        <v>309</v>
      </c>
      <c r="E157" s="5">
        <v>397245858</v>
      </c>
      <c r="F157" s="13">
        <v>0.33</v>
      </c>
      <c r="G157" s="9">
        <f t="shared" si="16"/>
        <v>131091.13314000002</v>
      </c>
      <c r="H157" s="11">
        <v>1.02</v>
      </c>
      <c r="I157" s="12">
        <f t="shared" si="17"/>
        <v>131091.13314000002</v>
      </c>
      <c r="J157" s="15">
        <f t="shared" si="14"/>
        <v>0.33000000000000007</v>
      </c>
      <c r="K157" s="26">
        <f>ROUND(PPEL[[#This Row],[Proposed Taxable Valuation]]/1000*PPEL[[#This Row],[Adjusted Rate]],0)</f>
        <v>131091</v>
      </c>
      <c r="L157" s="19">
        <f t="shared" si="18"/>
        <v>0</v>
      </c>
      <c r="M157" s="17">
        <f t="shared" si="19"/>
        <v>0</v>
      </c>
      <c r="N157" s="5">
        <v>397245858</v>
      </c>
      <c r="O157">
        <v>0.33</v>
      </c>
      <c r="P157" s="9">
        <f t="shared" si="20"/>
        <v>131091.13314000002</v>
      </c>
    </row>
    <row r="158" spans="1:16" hidden="1" x14ac:dyDescent="0.35">
      <c r="A158" s="13">
        <v>2026</v>
      </c>
      <c r="B158" s="13">
        <f t="shared" si="15"/>
        <v>2025</v>
      </c>
      <c r="C158" t="s">
        <v>310</v>
      </c>
      <c r="D158" t="s">
        <v>311</v>
      </c>
      <c r="E158" s="5">
        <v>98086359</v>
      </c>
      <c r="F158" s="13">
        <v>0.33</v>
      </c>
      <c r="G158" s="9">
        <f t="shared" si="16"/>
        <v>32368.498469999999</v>
      </c>
      <c r="H158" s="11">
        <v>1.02</v>
      </c>
      <c r="I158" s="12">
        <f t="shared" si="17"/>
        <v>32368.498469999999</v>
      </c>
      <c r="J158" s="15">
        <f t="shared" si="14"/>
        <v>0.33</v>
      </c>
      <c r="K158" s="26">
        <f>ROUND(PPEL[[#This Row],[Proposed Taxable Valuation]]/1000*PPEL[[#This Row],[Adjusted Rate]],0)</f>
        <v>32368</v>
      </c>
      <c r="L158" s="19">
        <f t="shared" si="18"/>
        <v>0</v>
      </c>
      <c r="M158" s="17">
        <f t="shared" si="19"/>
        <v>0</v>
      </c>
      <c r="N158" s="5">
        <v>98086359</v>
      </c>
      <c r="O158">
        <v>0.33</v>
      </c>
      <c r="P158" s="9">
        <f t="shared" si="20"/>
        <v>32368.498469999999</v>
      </c>
    </row>
    <row r="159" spans="1:16" hidden="1" x14ac:dyDescent="0.35">
      <c r="A159" s="13">
        <v>2026</v>
      </c>
      <c r="B159" s="13">
        <f t="shared" si="15"/>
        <v>2025</v>
      </c>
      <c r="C159" t="s">
        <v>312</v>
      </c>
      <c r="D159" t="s">
        <v>313</v>
      </c>
      <c r="E159" s="5">
        <v>214183515</v>
      </c>
      <c r="F159" s="13">
        <v>0.33</v>
      </c>
      <c r="G159" s="9">
        <f t="shared" si="16"/>
        <v>70680.55995000001</v>
      </c>
      <c r="H159" s="11">
        <v>1.02</v>
      </c>
      <c r="I159" s="12">
        <f t="shared" si="17"/>
        <v>70680.55995000001</v>
      </c>
      <c r="J159" s="15">
        <f t="shared" si="14"/>
        <v>0.33</v>
      </c>
      <c r="K159" s="26">
        <f>ROUND(PPEL[[#This Row],[Proposed Taxable Valuation]]/1000*PPEL[[#This Row],[Adjusted Rate]],0)</f>
        <v>70681</v>
      </c>
      <c r="L159" s="19">
        <f t="shared" si="18"/>
        <v>0</v>
      </c>
      <c r="M159" s="17">
        <f t="shared" si="19"/>
        <v>0</v>
      </c>
      <c r="N159" s="5">
        <v>214183515</v>
      </c>
      <c r="O159">
        <v>0.33</v>
      </c>
      <c r="P159" s="9">
        <f t="shared" si="20"/>
        <v>70680.55995000001</v>
      </c>
    </row>
    <row r="160" spans="1:16" hidden="1" x14ac:dyDescent="0.35">
      <c r="A160" s="13">
        <v>2026</v>
      </c>
      <c r="B160" s="13">
        <f t="shared" si="15"/>
        <v>2025</v>
      </c>
      <c r="C160" t="s">
        <v>314</v>
      </c>
      <c r="D160" t="s">
        <v>315</v>
      </c>
      <c r="E160" s="5">
        <v>303802054</v>
      </c>
      <c r="F160" s="13">
        <v>0.33</v>
      </c>
      <c r="G160" s="9">
        <f t="shared" si="16"/>
        <v>100254.67782000001</v>
      </c>
      <c r="H160" s="11">
        <v>1.02</v>
      </c>
      <c r="I160" s="12">
        <f t="shared" si="17"/>
        <v>100254.67782000001</v>
      </c>
      <c r="J160" s="15">
        <f t="shared" si="14"/>
        <v>0.33</v>
      </c>
      <c r="K160" s="26">
        <f>ROUND(PPEL[[#This Row],[Proposed Taxable Valuation]]/1000*PPEL[[#This Row],[Adjusted Rate]],0)</f>
        <v>100255</v>
      </c>
      <c r="L160" s="19">
        <f t="shared" si="18"/>
        <v>0</v>
      </c>
      <c r="M160" s="17">
        <f t="shared" si="19"/>
        <v>0</v>
      </c>
      <c r="N160" s="5">
        <v>303802054</v>
      </c>
      <c r="O160">
        <v>0.33</v>
      </c>
      <c r="P160" s="9">
        <f t="shared" si="20"/>
        <v>100254.67782000001</v>
      </c>
    </row>
    <row r="161" spans="1:16" hidden="1" x14ac:dyDescent="0.35">
      <c r="A161" s="13">
        <v>2026</v>
      </c>
      <c r="B161" s="13">
        <f t="shared" si="15"/>
        <v>2025</v>
      </c>
      <c r="C161" t="s">
        <v>316</v>
      </c>
      <c r="D161" t="s">
        <v>317</v>
      </c>
      <c r="E161" s="5">
        <v>1249876231</v>
      </c>
      <c r="F161" s="13">
        <v>0.33</v>
      </c>
      <c r="G161" s="9">
        <f t="shared" si="16"/>
        <v>412459.15622999996</v>
      </c>
      <c r="H161" s="11">
        <v>1.02</v>
      </c>
      <c r="I161" s="12">
        <f t="shared" si="17"/>
        <v>412459.15622999996</v>
      </c>
      <c r="J161" s="15">
        <f t="shared" si="14"/>
        <v>0.33</v>
      </c>
      <c r="K161" s="26">
        <f>ROUND(PPEL[[#This Row],[Proposed Taxable Valuation]]/1000*PPEL[[#This Row],[Adjusted Rate]],0)</f>
        <v>412459</v>
      </c>
      <c r="L161" s="19">
        <f t="shared" si="18"/>
        <v>0</v>
      </c>
      <c r="M161" s="17">
        <f t="shared" si="19"/>
        <v>0</v>
      </c>
      <c r="N161" s="5">
        <v>1249876231</v>
      </c>
      <c r="O161">
        <v>0.33</v>
      </c>
      <c r="P161" s="9">
        <f t="shared" si="20"/>
        <v>412459.15622999996</v>
      </c>
    </row>
    <row r="162" spans="1:16" hidden="1" x14ac:dyDescent="0.35">
      <c r="A162" s="13">
        <v>2026</v>
      </c>
      <c r="B162" s="13">
        <f t="shared" si="15"/>
        <v>2025</v>
      </c>
      <c r="C162" t="s">
        <v>318</v>
      </c>
      <c r="D162" t="s">
        <v>319</v>
      </c>
      <c r="E162" s="5">
        <v>211646896</v>
      </c>
      <c r="F162" s="13">
        <v>0.33</v>
      </c>
      <c r="G162" s="9">
        <f t="shared" si="16"/>
        <v>69843.475680000003</v>
      </c>
      <c r="H162" s="11">
        <v>1.02</v>
      </c>
      <c r="I162" s="12">
        <f t="shared" si="17"/>
        <v>69843.475680000003</v>
      </c>
      <c r="J162" s="15">
        <f t="shared" si="14"/>
        <v>0.33</v>
      </c>
      <c r="K162" s="26">
        <f>ROUND(PPEL[[#This Row],[Proposed Taxable Valuation]]/1000*PPEL[[#This Row],[Adjusted Rate]],0)</f>
        <v>69843</v>
      </c>
      <c r="L162" s="19">
        <f t="shared" si="18"/>
        <v>0</v>
      </c>
      <c r="M162" s="17">
        <f t="shared" si="19"/>
        <v>0</v>
      </c>
      <c r="N162" s="5">
        <v>211646896</v>
      </c>
      <c r="O162">
        <v>0.33</v>
      </c>
      <c r="P162" s="9">
        <f t="shared" si="20"/>
        <v>69843.475680000003</v>
      </c>
    </row>
    <row r="163" spans="1:16" hidden="1" x14ac:dyDescent="0.35">
      <c r="A163" s="13">
        <v>2026</v>
      </c>
      <c r="B163" s="13">
        <f t="shared" si="15"/>
        <v>2025</v>
      </c>
      <c r="C163" t="s">
        <v>320</v>
      </c>
      <c r="D163" t="s">
        <v>321</v>
      </c>
      <c r="E163" s="5">
        <v>1925357146</v>
      </c>
      <c r="F163" s="13">
        <v>0.33</v>
      </c>
      <c r="G163" s="9">
        <f t="shared" si="16"/>
        <v>635367.85817999998</v>
      </c>
      <c r="H163" s="11">
        <v>1.02</v>
      </c>
      <c r="I163" s="12">
        <f t="shared" si="17"/>
        <v>635367.85817999998</v>
      </c>
      <c r="J163" s="15">
        <f t="shared" si="14"/>
        <v>0.33</v>
      </c>
      <c r="K163" s="26">
        <f>ROUND(PPEL[[#This Row],[Proposed Taxable Valuation]]/1000*PPEL[[#This Row],[Adjusted Rate]],0)</f>
        <v>635368</v>
      </c>
      <c r="L163" s="19">
        <f t="shared" si="18"/>
        <v>0</v>
      </c>
      <c r="M163" s="17">
        <f t="shared" si="19"/>
        <v>0</v>
      </c>
      <c r="N163" s="5">
        <v>1925357146</v>
      </c>
      <c r="O163">
        <v>0.33</v>
      </c>
      <c r="P163" s="9">
        <f t="shared" si="20"/>
        <v>635367.85817999998</v>
      </c>
    </row>
    <row r="164" spans="1:16" hidden="1" x14ac:dyDescent="0.35">
      <c r="A164" s="13">
        <v>2026</v>
      </c>
      <c r="B164" s="13">
        <f t="shared" si="15"/>
        <v>2025</v>
      </c>
      <c r="C164" t="s">
        <v>322</v>
      </c>
      <c r="D164" t="s">
        <v>323</v>
      </c>
      <c r="E164" s="5">
        <v>2858692497</v>
      </c>
      <c r="F164" s="13">
        <v>0.33</v>
      </c>
      <c r="G164" s="9">
        <f t="shared" si="16"/>
        <v>943368.52401000005</v>
      </c>
      <c r="H164" s="11">
        <v>1.02</v>
      </c>
      <c r="I164" s="12">
        <f t="shared" si="17"/>
        <v>943368.52401000005</v>
      </c>
      <c r="J164" s="15">
        <f t="shared" si="14"/>
        <v>0.33</v>
      </c>
      <c r="K164" s="26">
        <f>ROUND(PPEL[[#This Row],[Proposed Taxable Valuation]]/1000*PPEL[[#This Row],[Adjusted Rate]],0)</f>
        <v>943369</v>
      </c>
      <c r="L164" s="19">
        <f t="shared" si="18"/>
        <v>0</v>
      </c>
      <c r="M164" s="17">
        <f t="shared" si="19"/>
        <v>0</v>
      </c>
      <c r="N164" s="5">
        <v>2858692497</v>
      </c>
      <c r="O164">
        <v>0.33</v>
      </c>
      <c r="P164" s="9">
        <f t="shared" si="20"/>
        <v>943368.52401000005</v>
      </c>
    </row>
    <row r="165" spans="1:16" hidden="1" x14ac:dyDescent="0.35">
      <c r="A165" s="13">
        <v>2026</v>
      </c>
      <c r="B165" s="13">
        <f t="shared" si="15"/>
        <v>2025</v>
      </c>
      <c r="C165" t="s">
        <v>324</v>
      </c>
      <c r="D165" t="s">
        <v>325</v>
      </c>
      <c r="E165" s="5">
        <v>230583312</v>
      </c>
      <c r="F165" s="13">
        <v>0.33</v>
      </c>
      <c r="G165" s="9">
        <f t="shared" si="16"/>
        <v>76092.492960000003</v>
      </c>
      <c r="H165" s="11">
        <v>1.02</v>
      </c>
      <c r="I165" s="12">
        <f t="shared" si="17"/>
        <v>76092.492960000003</v>
      </c>
      <c r="J165" s="15">
        <f t="shared" si="14"/>
        <v>0.33</v>
      </c>
      <c r="K165" s="26">
        <f>ROUND(PPEL[[#This Row],[Proposed Taxable Valuation]]/1000*PPEL[[#This Row],[Adjusted Rate]],0)</f>
        <v>76092</v>
      </c>
      <c r="L165" s="19">
        <f t="shared" si="18"/>
        <v>0</v>
      </c>
      <c r="M165" s="17">
        <f t="shared" si="19"/>
        <v>0</v>
      </c>
      <c r="N165" s="5">
        <v>230583312</v>
      </c>
      <c r="O165">
        <v>0.33</v>
      </c>
      <c r="P165" s="9">
        <f t="shared" si="20"/>
        <v>76092.492960000003</v>
      </c>
    </row>
    <row r="166" spans="1:16" hidden="1" x14ac:dyDescent="0.35">
      <c r="A166" s="13">
        <v>2026</v>
      </c>
      <c r="B166" s="13">
        <f t="shared" si="15"/>
        <v>2025</v>
      </c>
      <c r="C166" t="s">
        <v>326</v>
      </c>
      <c r="D166" t="s">
        <v>327</v>
      </c>
      <c r="E166" s="5">
        <v>257389511</v>
      </c>
      <c r="F166" s="13">
        <v>0.33</v>
      </c>
      <c r="G166" s="9">
        <f t="shared" si="16"/>
        <v>84938.53863000001</v>
      </c>
      <c r="H166" s="11">
        <v>1.02</v>
      </c>
      <c r="I166" s="12">
        <f t="shared" si="17"/>
        <v>84938.53863000001</v>
      </c>
      <c r="J166" s="15">
        <f t="shared" si="14"/>
        <v>0.33</v>
      </c>
      <c r="K166" s="26">
        <f>ROUND(PPEL[[#This Row],[Proposed Taxable Valuation]]/1000*PPEL[[#This Row],[Adjusted Rate]],0)</f>
        <v>84939</v>
      </c>
      <c r="L166" s="19">
        <f t="shared" si="18"/>
        <v>0</v>
      </c>
      <c r="M166" s="17">
        <f t="shared" si="19"/>
        <v>0</v>
      </c>
      <c r="N166" s="5">
        <v>257389511</v>
      </c>
      <c r="O166">
        <v>0.33</v>
      </c>
      <c r="P166" s="9">
        <f t="shared" si="20"/>
        <v>84938.53863000001</v>
      </c>
    </row>
    <row r="167" spans="1:16" hidden="1" x14ac:dyDescent="0.35">
      <c r="A167" s="13">
        <v>2026</v>
      </c>
      <c r="B167" s="13">
        <f t="shared" si="15"/>
        <v>2025</v>
      </c>
      <c r="C167" t="s">
        <v>328</v>
      </c>
      <c r="D167" t="s">
        <v>329</v>
      </c>
      <c r="E167" s="5">
        <v>204934978</v>
      </c>
      <c r="F167" s="13">
        <v>0.33</v>
      </c>
      <c r="G167" s="9">
        <f t="shared" si="16"/>
        <v>67628.542740000004</v>
      </c>
      <c r="H167" s="11">
        <v>1.02</v>
      </c>
      <c r="I167" s="12">
        <f t="shared" si="17"/>
        <v>67628.542740000004</v>
      </c>
      <c r="J167" s="15">
        <f t="shared" si="14"/>
        <v>0.33</v>
      </c>
      <c r="K167" s="26">
        <f>ROUND(PPEL[[#This Row],[Proposed Taxable Valuation]]/1000*PPEL[[#This Row],[Adjusted Rate]],0)</f>
        <v>67629</v>
      </c>
      <c r="L167" s="19">
        <f t="shared" si="18"/>
        <v>0</v>
      </c>
      <c r="M167" s="17">
        <f t="shared" si="19"/>
        <v>0</v>
      </c>
      <c r="N167" s="5">
        <v>204934978</v>
      </c>
      <c r="O167">
        <v>0.33</v>
      </c>
      <c r="P167" s="9">
        <f t="shared" si="20"/>
        <v>67628.542740000004</v>
      </c>
    </row>
    <row r="168" spans="1:16" hidden="1" x14ac:dyDescent="0.35">
      <c r="A168" s="13">
        <v>2026</v>
      </c>
      <c r="B168" s="13">
        <f t="shared" si="15"/>
        <v>2025</v>
      </c>
      <c r="C168" t="s">
        <v>330</v>
      </c>
      <c r="D168" t="s">
        <v>331</v>
      </c>
      <c r="E168" s="5">
        <v>336868644</v>
      </c>
      <c r="F168" s="13">
        <v>0.33</v>
      </c>
      <c r="G168" s="9">
        <f t="shared" si="16"/>
        <v>111166.65251999999</v>
      </c>
      <c r="H168" s="11">
        <v>1.02</v>
      </c>
      <c r="I168" s="12">
        <f t="shared" si="17"/>
        <v>111166.65251999999</v>
      </c>
      <c r="J168" s="15">
        <f t="shared" si="14"/>
        <v>0.33</v>
      </c>
      <c r="K168" s="26">
        <f>ROUND(PPEL[[#This Row],[Proposed Taxable Valuation]]/1000*PPEL[[#This Row],[Adjusted Rate]],0)</f>
        <v>111167</v>
      </c>
      <c r="L168" s="19">
        <f t="shared" si="18"/>
        <v>0</v>
      </c>
      <c r="M168" s="17">
        <f t="shared" si="19"/>
        <v>0</v>
      </c>
      <c r="N168" s="5">
        <v>336868644</v>
      </c>
      <c r="O168">
        <v>0.33</v>
      </c>
      <c r="P168" s="9">
        <f t="shared" si="20"/>
        <v>111166.65251999999</v>
      </c>
    </row>
    <row r="169" spans="1:16" hidden="1" x14ac:dyDescent="0.35">
      <c r="A169" s="13">
        <v>2026</v>
      </c>
      <c r="B169" s="13">
        <f t="shared" si="15"/>
        <v>2025</v>
      </c>
      <c r="C169" t="s">
        <v>332</v>
      </c>
      <c r="D169" t="s">
        <v>333</v>
      </c>
      <c r="E169" s="5">
        <v>302372470</v>
      </c>
      <c r="F169" s="13">
        <v>0.33</v>
      </c>
      <c r="G169" s="9">
        <f t="shared" si="16"/>
        <v>99782.915099999998</v>
      </c>
      <c r="H169" s="11">
        <v>1.02</v>
      </c>
      <c r="I169" s="12">
        <f t="shared" si="17"/>
        <v>99782.915099999998</v>
      </c>
      <c r="J169" s="15">
        <f t="shared" si="14"/>
        <v>0.33</v>
      </c>
      <c r="K169" s="26">
        <f>ROUND(PPEL[[#This Row],[Proposed Taxable Valuation]]/1000*PPEL[[#This Row],[Adjusted Rate]],0)</f>
        <v>99783</v>
      </c>
      <c r="L169" s="19">
        <f t="shared" si="18"/>
        <v>0</v>
      </c>
      <c r="M169" s="17">
        <f t="shared" si="19"/>
        <v>0</v>
      </c>
      <c r="N169" s="5">
        <v>302372470</v>
      </c>
      <c r="O169">
        <v>0.33</v>
      </c>
      <c r="P169" s="9">
        <f t="shared" si="20"/>
        <v>99782.915099999998</v>
      </c>
    </row>
    <row r="170" spans="1:16" hidden="1" x14ac:dyDescent="0.35">
      <c r="A170" s="13">
        <v>2026</v>
      </c>
      <c r="B170" s="13">
        <f t="shared" si="15"/>
        <v>2025</v>
      </c>
      <c r="C170" t="s">
        <v>334</v>
      </c>
      <c r="D170" t="s">
        <v>335</v>
      </c>
      <c r="E170" s="5">
        <v>203597309</v>
      </c>
      <c r="F170" s="13">
        <v>0.33</v>
      </c>
      <c r="G170" s="9">
        <f t="shared" si="16"/>
        <v>67187.111970000013</v>
      </c>
      <c r="H170" s="11">
        <v>1.02</v>
      </c>
      <c r="I170" s="12">
        <f t="shared" si="17"/>
        <v>67187.111970000013</v>
      </c>
      <c r="J170" s="15">
        <f t="shared" si="14"/>
        <v>0.33000000000000007</v>
      </c>
      <c r="K170" s="26">
        <f>ROUND(PPEL[[#This Row],[Proposed Taxable Valuation]]/1000*PPEL[[#This Row],[Adjusted Rate]],0)</f>
        <v>67187</v>
      </c>
      <c r="L170" s="19">
        <f t="shared" si="18"/>
        <v>0</v>
      </c>
      <c r="M170" s="17">
        <f t="shared" si="19"/>
        <v>0</v>
      </c>
      <c r="N170" s="5">
        <v>203597309</v>
      </c>
      <c r="O170">
        <v>0.33</v>
      </c>
      <c r="P170" s="9">
        <f t="shared" si="20"/>
        <v>67187.111970000013</v>
      </c>
    </row>
    <row r="171" spans="1:16" hidden="1" x14ac:dyDescent="0.35">
      <c r="A171" s="13">
        <v>2026</v>
      </c>
      <c r="B171" s="13">
        <f t="shared" si="15"/>
        <v>2025</v>
      </c>
      <c r="C171" t="s">
        <v>336</v>
      </c>
      <c r="D171" t="s">
        <v>337</v>
      </c>
      <c r="E171" s="5">
        <v>522253633</v>
      </c>
      <c r="F171" s="13">
        <v>0.33</v>
      </c>
      <c r="G171" s="9">
        <f t="shared" si="16"/>
        <v>172343.69889</v>
      </c>
      <c r="H171" s="11">
        <v>1.02</v>
      </c>
      <c r="I171" s="12">
        <f t="shared" si="17"/>
        <v>172343.69889</v>
      </c>
      <c r="J171" s="15">
        <f t="shared" si="14"/>
        <v>0.33</v>
      </c>
      <c r="K171" s="26">
        <f>ROUND(PPEL[[#This Row],[Proposed Taxable Valuation]]/1000*PPEL[[#This Row],[Adjusted Rate]],0)</f>
        <v>172344</v>
      </c>
      <c r="L171" s="19">
        <f t="shared" si="18"/>
        <v>0</v>
      </c>
      <c r="M171" s="17">
        <f t="shared" si="19"/>
        <v>0</v>
      </c>
      <c r="N171" s="5">
        <v>522253633</v>
      </c>
      <c r="O171">
        <v>0.33</v>
      </c>
      <c r="P171" s="9">
        <f t="shared" si="20"/>
        <v>172343.69889</v>
      </c>
    </row>
    <row r="172" spans="1:16" hidden="1" x14ac:dyDescent="0.35">
      <c r="A172" s="13">
        <v>2026</v>
      </c>
      <c r="B172" s="13">
        <f t="shared" si="15"/>
        <v>2025</v>
      </c>
      <c r="C172" t="s">
        <v>338</v>
      </c>
      <c r="D172" t="s">
        <v>339</v>
      </c>
      <c r="E172" s="5">
        <v>483234620</v>
      </c>
      <c r="F172" s="13">
        <v>0.33</v>
      </c>
      <c r="G172" s="9">
        <f t="shared" si="16"/>
        <v>159467.4246</v>
      </c>
      <c r="H172" s="11">
        <v>1.02</v>
      </c>
      <c r="I172" s="12">
        <f t="shared" si="17"/>
        <v>159467.4246</v>
      </c>
      <c r="J172" s="15">
        <f t="shared" si="14"/>
        <v>0.33</v>
      </c>
      <c r="K172" s="26">
        <f>ROUND(PPEL[[#This Row],[Proposed Taxable Valuation]]/1000*PPEL[[#This Row],[Adjusted Rate]],0)</f>
        <v>159467</v>
      </c>
      <c r="L172" s="19">
        <f t="shared" si="18"/>
        <v>0</v>
      </c>
      <c r="M172" s="17">
        <f t="shared" si="19"/>
        <v>0</v>
      </c>
      <c r="N172" s="5">
        <v>483234620</v>
      </c>
      <c r="O172">
        <v>0.33</v>
      </c>
      <c r="P172" s="9">
        <f t="shared" si="20"/>
        <v>159467.4246</v>
      </c>
    </row>
    <row r="173" spans="1:16" hidden="1" x14ac:dyDescent="0.35">
      <c r="A173" s="13">
        <v>2026</v>
      </c>
      <c r="B173" s="13">
        <f t="shared" si="15"/>
        <v>2025</v>
      </c>
      <c r="C173" t="s">
        <v>340</v>
      </c>
      <c r="D173" t="s">
        <v>341</v>
      </c>
      <c r="E173" s="5">
        <v>515222344</v>
      </c>
      <c r="F173" s="13">
        <v>0.33</v>
      </c>
      <c r="G173" s="9">
        <f t="shared" si="16"/>
        <v>170023.37351999999</v>
      </c>
      <c r="H173" s="11">
        <v>1.02</v>
      </c>
      <c r="I173" s="12">
        <f t="shared" si="17"/>
        <v>170023.37351999999</v>
      </c>
      <c r="J173" s="15">
        <f t="shared" si="14"/>
        <v>0.33</v>
      </c>
      <c r="K173" s="26">
        <f>ROUND(PPEL[[#This Row],[Proposed Taxable Valuation]]/1000*PPEL[[#This Row],[Adjusted Rate]],0)</f>
        <v>170023</v>
      </c>
      <c r="L173" s="19">
        <f t="shared" si="18"/>
        <v>0</v>
      </c>
      <c r="M173" s="17">
        <f t="shared" si="19"/>
        <v>0</v>
      </c>
      <c r="N173" s="5">
        <v>515222344</v>
      </c>
      <c r="O173">
        <v>0.33</v>
      </c>
      <c r="P173" s="9">
        <f t="shared" si="20"/>
        <v>170023.37351999999</v>
      </c>
    </row>
    <row r="174" spans="1:16" hidden="1" x14ac:dyDescent="0.35">
      <c r="A174" s="13">
        <v>2026</v>
      </c>
      <c r="B174" s="13">
        <f t="shared" si="15"/>
        <v>2025</v>
      </c>
      <c r="C174" t="s">
        <v>342</v>
      </c>
      <c r="D174" t="s">
        <v>343</v>
      </c>
      <c r="E174" s="5">
        <v>500808126</v>
      </c>
      <c r="F174" s="13">
        <v>0.33</v>
      </c>
      <c r="G174" s="9">
        <f t="shared" si="16"/>
        <v>165266.68158</v>
      </c>
      <c r="H174" s="11">
        <v>1.02</v>
      </c>
      <c r="I174" s="12">
        <f t="shared" si="17"/>
        <v>165266.68158</v>
      </c>
      <c r="J174" s="15">
        <f t="shared" si="14"/>
        <v>0.33</v>
      </c>
      <c r="K174" s="26">
        <f>ROUND(PPEL[[#This Row],[Proposed Taxable Valuation]]/1000*PPEL[[#This Row],[Adjusted Rate]],0)</f>
        <v>165267</v>
      </c>
      <c r="L174" s="19">
        <f t="shared" si="18"/>
        <v>0</v>
      </c>
      <c r="M174" s="17">
        <f t="shared" si="19"/>
        <v>0</v>
      </c>
      <c r="N174" s="5">
        <v>500808126</v>
      </c>
      <c r="O174">
        <v>0.33</v>
      </c>
      <c r="P174" s="9">
        <f t="shared" si="20"/>
        <v>165266.68158</v>
      </c>
    </row>
    <row r="175" spans="1:16" hidden="1" x14ac:dyDescent="0.35">
      <c r="A175" s="13">
        <v>2026</v>
      </c>
      <c r="B175" s="13">
        <f t="shared" si="15"/>
        <v>2025</v>
      </c>
      <c r="C175" t="s">
        <v>344</v>
      </c>
      <c r="D175" t="s">
        <v>345</v>
      </c>
      <c r="E175" s="5">
        <v>455113455</v>
      </c>
      <c r="F175" s="13">
        <v>0.33</v>
      </c>
      <c r="G175" s="9">
        <f t="shared" si="16"/>
        <v>150187.44015000001</v>
      </c>
      <c r="H175" s="11">
        <v>1.02</v>
      </c>
      <c r="I175" s="12">
        <f t="shared" si="17"/>
        <v>150187.44015000001</v>
      </c>
      <c r="J175" s="15">
        <f t="shared" si="14"/>
        <v>0.33</v>
      </c>
      <c r="K175" s="26">
        <f>ROUND(PPEL[[#This Row],[Proposed Taxable Valuation]]/1000*PPEL[[#This Row],[Adjusted Rate]],0)</f>
        <v>150187</v>
      </c>
      <c r="L175" s="19">
        <f t="shared" si="18"/>
        <v>0</v>
      </c>
      <c r="M175" s="17">
        <f t="shared" si="19"/>
        <v>0</v>
      </c>
      <c r="N175" s="5">
        <v>455113455</v>
      </c>
      <c r="O175">
        <v>0.33</v>
      </c>
      <c r="P175" s="9">
        <f t="shared" si="20"/>
        <v>150187.44015000001</v>
      </c>
    </row>
    <row r="176" spans="1:16" hidden="1" x14ac:dyDescent="0.35">
      <c r="A176" s="13">
        <v>2026</v>
      </c>
      <c r="B176" s="13">
        <f t="shared" si="15"/>
        <v>2025</v>
      </c>
      <c r="C176" t="s">
        <v>346</v>
      </c>
      <c r="D176" t="s">
        <v>347</v>
      </c>
      <c r="E176" s="5">
        <v>629969627</v>
      </c>
      <c r="F176" s="13">
        <v>0.33</v>
      </c>
      <c r="G176" s="9">
        <f t="shared" si="16"/>
        <v>207889.97691</v>
      </c>
      <c r="H176" s="11">
        <v>1.02</v>
      </c>
      <c r="I176" s="12">
        <f t="shared" si="17"/>
        <v>207889.97691</v>
      </c>
      <c r="J176" s="15">
        <f t="shared" si="14"/>
        <v>0.33</v>
      </c>
      <c r="K176" s="26">
        <f>ROUND(PPEL[[#This Row],[Proposed Taxable Valuation]]/1000*PPEL[[#This Row],[Adjusted Rate]],0)</f>
        <v>207890</v>
      </c>
      <c r="L176" s="19">
        <f t="shared" si="18"/>
        <v>0</v>
      </c>
      <c r="M176" s="17">
        <f t="shared" si="19"/>
        <v>0</v>
      </c>
      <c r="N176" s="5">
        <v>629969627</v>
      </c>
      <c r="O176">
        <v>0.33</v>
      </c>
      <c r="P176" s="9">
        <f t="shared" si="20"/>
        <v>207889.97691</v>
      </c>
    </row>
    <row r="177" spans="1:16" hidden="1" x14ac:dyDescent="0.35">
      <c r="A177" s="13">
        <v>2026</v>
      </c>
      <c r="B177" s="13">
        <f t="shared" si="15"/>
        <v>2025</v>
      </c>
      <c r="C177" t="s">
        <v>348</v>
      </c>
      <c r="D177" t="s">
        <v>349</v>
      </c>
      <c r="E177" s="5">
        <v>1361880480</v>
      </c>
      <c r="F177" s="13">
        <v>0.33</v>
      </c>
      <c r="G177" s="9">
        <f t="shared" si="16"/>
        <v>449420.55840000004</v>
      </c>
      <c r="H177" s="11">
        <v>1.02</v>
      </c>
      <c r="I177" s="12">
        <f t="shared" si="17"/>
        <v>449420.55840000004</v>
      </c>
      <c r="J177" s="15">
        <f t="shared" si="14"/>
        <v>0.33</v>
      </c>
      <c r="K177" s="26">
        <f>ROUND(PPEL[[#This Row],[Proposed Taxable Valuation]]/1000*PPEL[[#This Row],[Adjusted Rate]],0)</f>
        <v>449421</v>
      </c>
      <c r="L177" s="19">
        <f t="shared" si="18"/>
        <v>0</v>
      </c>
      <c r="M177" s="17">
        <f t="shared" si="19"/>
        <v>0</v>
      </c>
      <c r="N177" s="5">
        <v>1361880480</v>
      </c>
      <c r="O177">
        <v>0.33</v>
      </c>
      <c r="P177" s="9">
        <f t="shared" si="20"/>
        <v>449420.55840000004</v>
      </c>
    </row>
    <row r="178" spans="1:16" hidden="1" x14ac:dyDescent="0.35">
      <c r="A178" s="13">
        <v>2026</v>
      </c>
      <c r="B178" s="13">
        <f t="shared" si="15"/>
        <v>2025</v>
      </c>
      <c r="C178" t="s">
        <v>350</v>
      </c>
      <c r="D178" t="s">
        <v>351</v>
      </c>
      <c r="E178" s="5">
        <v>233927458</v>
      </c>
      <c r="F178" s="13">
        <v>0.33</v>
      </c>
      <c r="G178" s="9">
        <f t="shared" si="16"/>
        <v>77196.061140000005</v>
      </c>
      <c r="H178" s="11">
        <v>1.02</v>
      </c>
      <c r="I178" s="12">
        <f t="shared" si="17"/>
        <v>77196.061140000005</v>
      </c>
      <c r="J178" s="15">
        <f t="shared" si="14"/>
        <v>0.33</v>
      </c>
      <c r="K178" s="26">
        <f>ROUND(PPEL[[#This Row],[Proposed Taxable Valuation]]/1000*PPEL[[#This Row],[Adjusted Rate]],0)</f>
        <v>77196</v>
      </c>
      <c r="L178" s="19">
        <f t="shared" si="18"/>
        <v>0</v>
      </c>
      <c r="M178" s="17">
        <f t="shared" si="19"/>
        <v>0</v>
      </c>
      <c r="N178" s="5">
        <v>233927458</v>
      </c>
      <c r="O178">
        <v>0.33</v>
      </c>
      <c r="P178" s="9">
        <f t="shared" si="20"/>
        <v>77196.061140000005</v>
      </c>
    </row>
    <row r="179" spans="1:16" hidden="1" x14ac:dyDescent="0.35">
      <c r="A179" s="13">
        <v>2026</v>
      </c>
      <c r="B179" s="13">
        <f t="shared" si="15"/>
        <v>2025</v>
      </c>
      <c r="C179" t="s">
        <v>352</v>
      </c>
      <c r="D179" t="s">
        <v>353</v>
      </c>
      <c r="E179" s="5">
        <v>1580309048</v>
      </c>
      <c r="F179" s="13">
        <v>0.33</v>
      </c>
      <c r="G179" s="9">
        <f t="shared" si="16"/>
        <v>521501.98584000004</v>
      </c>
      <c r="H179" s="11">
        <v>1.02</v>
      </c>
      <c r="I179" s="12">
        <f t="shared" si="17"/>
        <v>521501.98584000004</v>
      </c>
      <c r="J179" s="15">
        <f t="shared" si="14"/>
        <v>0.33</v>
      </c>
      <c r="K179" s="26">
        <f>ROUND(PPEL[[#This Row],[Proposed Taxable Valuation]]/1000*PPEL[[#This Row],[Adjusted Rate]],0)</f>
        <v>521502</v>
      </c>
      <c r="L179" s="19">
        <f t="shared" si="18"/>
        <v>0</v>
      </c>
      <c r="M179" s="17">
        <f t="shared" si="19"/>
        <v>0</v>
      </c>
      <c r="N179" s="5">
        <v>1580309048</v>
      </c>
      <c r="O179">
        <v>0.33</v>
      </c>
      <c r="P179" s="9">
        <f t="shared" si="20"/>
        <v>521501.98584000004</v>
      </c>
    </row>
    <row r="180" spans="1:16" hidden="1" x14ac:dyDescent="0.35">
      <c r="A180" s="13">
        <v>2026</v>
      </c>
      <c r="B180" s="13">
        <f t="shared" si="15"/>
        <v>2025</v>
      </c>
      <c r="C180" t="s">
        <v>354</v>
      </c>
      <c r="D180" t="s">
        <v>355</v>
      </c>
      <c r="E180" s="5">
        <v>402561755</v>
      </c>
      <c r="F180" s="13">
        <v>0.33</v>
      </c>
      <c r="G180" s="9">
        <f t="shared" si="16"/>
        <v>132845.37914999999</v>
      </c>
      <c r="H180" s="11">
        <v>1.02</v>
      </c>
      <c r="I180" s="12">
        <f t="shared" si="17"/>
        <v>132845.37914999999</v>
      </c>
      <c r="J180" s="15">
        <f t="shared" si="14"/>
        <v>0.32999999999999996</v>
      </c>
      <c r="K180" s="26">
        <f>ROUND(PPEL[[#This Row],[Proposed Taxable Valuation]]/1000*PPEL[[#This Row],[Adjusted Rate]],0)</f>
        <v>132845</v>
      </c>
      <c r="L180" s="19">
        <f t="shared" si="18"/>
        <v>0</v>
      </c>
      <c r="M180" s="17">
        <f t="shared" si="19"/>
        <v>0</v>
      </c>
      <c r="N180" s="5">
        <v>402561755</v>
      </c>
      <c r="O180">
        <v>0.33</v>
      </c>
      <c r="P180" s="9">
        <f t="shared" si="20"/>
        <v>132845.37914999999</v>
      </c>
    </row>
    <row r="181" spans="1:16" hidden="1" x14ac:dyDescent="0.35">
      <c r="A181" s="13">
        <v>2026</v>
      </c>
      <c r="B181" s="13">
        <f t="shared" si="15"/>
        <v>2025</v>
      </c>
      <c r="C181" t="s">
        <v>356</v>
      </c>
      <c r="D181" t="s">
        <v>357</v>
      </c>
      <c r="E181" s="5">
        <v>97975396</v>
      </c>
      <c r="F181" s="13">
        <v>0.33</v>
      </c>
      <c r="G181" s="9">
        <f t="shared" si="16"/>
        <v>32331.880679999998</v>
      </c>
      <c r="H181" s="11">
        <v>1.02</v>
      </c>
      <c r="I181" s="12">
        <f t="shared" si="17"/>
        <v>32331.880679999998</v>
      </c>
      <c r="J181" s="15">
        <f t="shared" si="14"/>
        <v>0.33</v>
      </c>
      <c r="K181" s="26">
        <f>ROUND(PPEL[[#This Row],[Proposed Taxable Valuation]]/1000*PPEL[[#This Row],[Adjusted Rate]],0)</f>
        <v>32332</v>
      </c>
      <c r="L181" s="19">
        <f t="shared" si="18"/>
        <v>0</v>
      </c>
      <c r="M181" s="17">
        <f t="shared" si="19"/>
        <v>0</v>
      </c>
      <c r="N181" s="5">
        <v>97975396</v>
      </c>
      <c r="O181">
        <v>0.33</v>
      </c>
      <c r="P181" s="9">
        <f t="shared" si="20"/>
        <v>32331.880679999998</v>
      </c>
    </row>
    <row r="182" spans="1:16" hidden="1" x14ac:dyDescent="0.35">
      <c r="A182" s="13">
        <v>2026</v>
      </c>
      <c r="B182" s="13">
        <f t="shared" si="15"/>
        <v>2025</v>
      </c>
      <c r="C182" t="s">
        <v>358</v>
      </c>
      <c r="D182" t="s">
        <v>359</v>
      </c>
      <c r="E182" s="5">
        <v>335836025</v>
      </c>
      <c r="F182" s="13">
        <v>0.33</v>
      </c>
      <c r="G182" s="9">
        <f t="shared" si="16"/>
        <v>110825.88825000002</v>
      </c>
      <c r="H182" s="11">
        <v>1.02</v>
      </c>
      <c r="I182" s="12">
        <f t="shared" si="17"/>
        <v>110825.88825000002</v>
      </c>
      <c r="J182" s="15">
        <f t="shared" si="14"/>
        <v>0.33</v>
      </c>
      <c r="K182" s="26">
        <f>ROUND(PPEL[[#This Row],[Proposed Taxable Valuation]]/1000*PPEL[[#This Row],[Adjusted Rate]],0)</f>
        <v>110826</v>
      </c>
      <c r="L182" s="19">
        <f t="shared" si="18"/>
        <v>0</v>
      </c>
      <c r="M182" s="17">
        <f t="shared" si="19"/>
        <v>0</v>
      </c>
      <c r="N182" s="5">
        <v>335836025</v>
      </c>
      <c r="O182">
        <v>0.33</v>
      </c>
      <c r="P182" s="9">
        <f t="shared" si="20"/>
        <v>110825.88825000002</v>
      </c>
    </row>
    <row r="183" spans="1:16" hidden="1" x14ac:dyDescent="0.35">
      <c r="A183" s="13">
        <v>2026</v>
      </c>
      <c r="B183" s="13">
        <f t="shared" si="15"/>
        <v>2025</v>
      </c>
      <c r="C183" t="s">
        <v>360</v>
      </c>
      <c r="D183" t="s">
        <v>361</v>
      </c>
      <c r="E183" s="5">
        <v>313016911</v>
      </c>
      <c r="F183" s="13">
        <v>0.33</v>
      </c>
      <c r="G183" s="9">
        <f t="shared" si="16"/>
        <v>103295.58063000001</v>
      </c>
      <c r="H183" s="11">
        <v>1.02</v>
      </c>
      <c r="I183" s="12">
        <f t="shared" si="17"/>
        <v>103295.58063000001</v>
      </c>
      <c r="J183" s="15">
        <f t="shared" si="14"/>
        <v>0.33</v>
      </c>
      <c r="K183" s="26">
        <f>ROUND(PPEL[[#This Row],[Proposed Taxable Valuation]]/1000*PPEL[[#This Row],[Adjusted Rate]],0)</f>
        <v>103296</v>
      </c>
      <c r="L183" s="19">
        <f t="shared" si="18"/>
        <v>0</v>
      </c>
      <c r="M183" s="17">
        <f t="shared" si="19"/>
        <v>0</v>
      </c>
      <c r="N183" s="5">
        <v>313016911</v>
      </c>
      <c r="O183">
        <v>0.33</v>
      </c>
      <c r="P183" s="9">
        <f t="shared" si="20"/>
        <v>103295.58063000001</v>
      </c>
    </row>
    <row r="184" spans="1:16" hidden="1" x14ac:dyDescent="0.35">
      <c r="A184" s="13">
        <v>2026</v>
      </c>
      <c r="B184" s="13">
        <f t="shared" si="15"/>
        <v>2025</v>
      </c>
      <c r="C184" t="s">
        <v>362</v>
      </c>
      <c r="D184" t="s">
        <v>363</v>
      </c>
      <c r="E184" s="5">
        <v>635670452</v>
      </c>
      <c r="F184" s="13">
        <v>0.33</v>
      </c>
      <c r="G184" s="9">
        <f t="shared" si="16"/>
        <v>209771.24916000004</v>
      </c>
      <c r="H184" s="11">
        <v>1.02</v>
      </c>
      <c r="I184" s="12">
        <f t="shared" si="17"/>
        <v>209771.24916000004</v>
      </c>
      <c r="J184" s="15">
        <f t="shared" si="14"/>
        <v>0.33</v>
      </c>
      <c r="K184" s="26">
        <f>ROUND(PPEL[[#This Row],[Proposed Taxable Valuation]]/1000*PPEL[[#This Row],[Adjusted Rate]],0)</f>
        <v>209771</v>
      </c>
      <c r="L184" s="19">
        <f t="shared" si="18"/>
        <v>0</v>
      </c>
      <c r="M184" s="17">
        <f t="shared" si="19"/>
        <v>0</v>
      </c>
      <c r="N184" s="5">
        <v>635670452</v>
      </c>
      <c r="O184">
        <v>0.33</v>
      </c>
      <c r="P184" s="9">
        <f t="shared" si="20"/>
        <v>209771.24916000004</v>
      </c>
    </row>
    <row r="185" spans="1:16" hidden="1" x14ac:dyDescent="0.35">
      <c r="A185" s="13">
        <v>2026</v>
      </c>
      <c r="B185" s="13">
        <f t="shared" si="15"/>
        <v>2025</v>
      </c>
      <c r="C185" t="s">
        <v>364</v>
      </c>
      <c r="D185" t="s">
        <v>365</v>
      </c>
      <c r="E185" s="5">
        <v>387774099</v>
      </c>
      <c r="F185" s="13">
        <v>0.33</v>
      </c>
      <c r="G185" s="9">
        <f t="shared" si="16"/>
        <v>127965.45267</v>
      </c>
      <c r="H185" s="11">
        <v>1.02</v>
      </c>
      <c r="I185" s="12">
        <f t="shared" si="17"/>
        <v>127965.45267</v>
      </c>
      <c r="J185" s="15">
        <f t="shared" si="14"/>
        <v>0.33</v>
      </c>
      <c r="K185" s="26">
        <f>ROUND(PPEL[[#This Row],[Proposed Taxable Valuation]]/1000*PPEL[[#This Row],[Adjusted Rate]],0)</f>
        <v>127965</v>
      </c>
      <c r="L185" s="19">
        <f t="shared" si="18"/>
        <v>0</v>
      </c>
      <c r="M185" s="17">
        <f t="shared" si="19"/>
        <v>0</v>
      </c>
      <c r="N185" s="5">
        <v>387774099</v>
      </c>
      <c r="O185">
        <v>0.33</v>
      </c>
      <c r="P185" s="9">
        <f t="shared" si="20"/>
        <v>127965.45267</v>
      </c>
    </row>
    <row r="186" spans="1:16" hidden="1" x14ac:dyDescent="0.35">
      <c r="A186" s="13">
        <v>2026</v>
      </c>
      <c r="B186" s="13">
        <f t="shared" si="15"/>
        <v>2025</v>
      </c>
      <c r="C186" t="s">
        <v>366</v>
      </c>
      <c r="D186" t="s">
        <v>367</v>
      </c>
      <c r="E186" s="5">
        <v>901771558</v>
      </c>
      <c r="F186" s="13">
        <v>0.33</v>
      </c>
      <c r="G186" s="9">
        <f t="shared" si="16"/>
        <v>297584.61414000002</v>
      </c>
      <c r="H186" s="11">
        <v>1.02</v>
      </c>
      <c r="I186" s="12">
        <f t="shared" si="17"/>
        <v>297584.61414000002</v>
      </c>
      <c r="J186" s="15">
        <f t="shared" si="14"/>
        <v>0.33</v>
      </c>
      <c r="K186" s="26">
        <f>ROUND(PPEL[[#This Row],[Proposed Taxable Valuation]]/1000*PPEL[[#This Row],[Adjusted Rate]],0)</f>
        <v>297585</v>
      </c>
      <c r="L186" s="19">
        <f t="shared" si="18"/>
        <v>0</v>
      </c>
      <c r="M186" s="17">
        <f t="shared" si="19"/>
        <v>0</v>
      </c>
      <c r="N186" s="5">
        <v>901771558</v>
      </c>
      <c r="O186">
        <v>0.33</v>
      </c>
      <c r="P186" s="9">
        <f t="shared" si="20"/>
        <v>297584.61414000002</v>
      </c>
    </row>
    <row r="187" spans="1:16" hidden="1" x14ac:dyDescent="0.35">
      <c r="A187" s="13">
        <v>2026</v>
      </c>
      <c r="B187" s="13">
        <f t="shared" si="15"/>
        <v>2025</v>
      </c>
      <c r="C187" t="s">
        <v>368</v>
      </c>
      <c r="D187" t="s">
        <v>369</v>
      </c>
      <c r="E187" s="5">
        <v>503687090</v>
      </c>
      <c r="F187" s="13">
        <v>0.33</v>
      </c>
      <c r="G187" s="9">
        <f t="shared" si="16"/>
        <v>166216.73970000001</v>
      </c>
      <c r="H187" s="11">
        <v>1.02</v>
      </c>
      <c r="I187" s="12">
        <f t="shared" si="17"/>
        <v>166216.73970000001</v>
      </c>
      <c r="J187" s="15">
        <f t="shared" si="14"/>
        <v>0.33</v>
      </c>
      <c r="K187" s="26">
        <f>ROUND(PPEL[[#This Row],[Proposed Taxable Valuation]]/1000*PPEL[[#This Row],[Adjusted Rate]],0)</f>
        <v>166217</v>
      </c>
      <c r="L187" s="19">
        <f t="shared" si="18"/>
        <v>0</v>
      </c>
      <c r="M187" s="17">
        <f t="shared" si="19"/>
        <v>0</v>
      </c>
      <c r="N187" s="5">
        <v>503687090</v>
      </c>
      <c r="O187">
        <v>0.33</v>
      </c>
      <c r="P187" s="9">
        <f t="shared" si="20"/>
        <v>166216.73970000001</v>
      </c>
    </row>
    <row r="188" spans="1:16" hidden="1" x14ac:dyDescent="0.35">
      <c r="A188" s="13">
        <v>2026</v>
      </c>
      <c r="B188" s="13">
        <f t="shared" si="15"/>
        <v>2025</v>
      </c>
      <c r="C188" t="s">
        <v>370</v>
      </c>
      <c r="D188" t="s">
        <v>371</v>
      </c>
      <c r="E188" s="5">
        <v>468157274</v>
      </c>
      <c r="F188" s="13">
        <v>0.33</v>
      </c>
      <c r="G188" s="9">
        <f t="shared" si="16"/>
        <v>154491.90041999999</v>
      </c>
      <c r="H188" s="11">
        <v>1.02</v>
      </c>
      <c r="I188" s="12">
        <f t="shared" si="17"/>
        <v>154491.90041999999</v>
      </c>
      <c r="J188" s="15">
        <f t="shared" si="14"/>
        <v>0.33</v>
      </c>
      <c r="K188" s="26">
        <f>ROUND(PPEL[[#This Row],[Proposed Taxable Valuation]]/1000*PPEL[[#This Row],[Adjusted Rate]],0)</f>
        <v>154492</v>
      </c>
      <c r="L188" s="19">
        <f t="shared" si="18"/>
        <v>0</v>
      </c>
      <c r="M188" s="17">
        <f t="shared" si="19"/>
        <v>0</v>
      </c>
      <c r="N188" s="5">
        <v>468157274</v>
      </c>
      <c r="O188">
        <v>0.33</v>
      </c>
      <c r="P188" s="9">
        <f t="shared" si="20"/>
        <v>154491.90041999999</v>
      </c>
    </row>
    <row r="189" spans="1:16" hidden="1" x14ac:dyDescent="0.35">
      <c r="A189" s="13">
        <v>2026</v>
      </c>
      <c r="B189" s="13">
        <f t="shared" si="15"/>
        <v>2025</v>
      </c>
      <c r="C189" t="s">
        <v>372</v>
      </c>
      <c r="D189" t="s">
        <v>373</v>
      </c>
      <c r="E189" s="5">
        <v>181680224</v>
      </c>
      <c r="F189" s="13">
        <v>0.33</v>
      </c>
      <c r="G189" s="9">
        <f t="shared" si="16"/>
        <v>59954.473919999997</v>
      </c>
      <c r="H189" s="11">
        <v>1.02</v>
      </c>
      <c r="I189" s="12">
        <f t="shared" si="17"/>
        <v>59954.473919999997</v>
      </c>
      <c r="J189" s="15">
        <f t="shared" si="14"/>
        <v>0.33</v>
      </c>
      <c r="K189" s="26">
        <f>ROUND(PPEL[[#This Row],[Proposed Taxable Valuation]]/1000*PPEL[[#This Row],[Adjusted Rate]],0)</f>
        <v>59954</v>
      </c>
      <c r="L189" s="19">
        <f t="shared" si="18"/>
        <v>0</v>
      </c>
      <c r="M189" s="17">
        <f t="shared" si="19"/>
        <v>0</v>
      </c>
      <c r="N189" s="5">
        <v>181680224</v>
      </c>
      <c r="O189">
        <v>0.33</v>
      </c>
      <c r="P189" s="9">
        <f t="shared" si="20"/>
        <v>59954.473919999997</v>
      </c>
    </row>
    <row r="190" spans="1:16" hidden="1" x14ac:dyDescent="0.35">
      <c r="A190" s="13">
        <v>2026</v>
      </c>
      <c r="B190" s="13">
        <f t="shared" si="15"/>
        <v>2025</v>
      </c>
      <c r="C190" t="s">
        <v>374</v>
      </c>
      <c r="D190" t="s">
        <v>375</v>
      </c>
      <c r="E190" s="5">
        <v>124108623</v>
      </c>
      <c r="F190" s="13">
        <v>0.33</v>
      </c>
      <c r="G190" s="9">
        <f t="shared" si="16"/>
        <v>40955.845590000004</v>
      </c>
      <c r="H190" s="11">
        <v>1.02</v>
      </c>
      <c r="I190" s="12">
        <f t="shared" si="17"/>
        <v>40955.845590000004</v>
      </c>
      <c r="J190" s="15">
        <f t="shared" si="14"/>
        <v>0.33</v>
      </c>
      <c r="K190" s="26">
        <f>ROUND(PPEL[[#This Row],[Proposed Taxable Valuation]]/1000*PPEL[[#This Row],[Adjusted Rate]],0)</f>
        <v>40956</v>
      </c>
      <c r="L190" s="19">
        <f t="shared" si="18"/>
        <v>0</v>
      </c>
      <c r="M190" s="17">
        <f t="shared" si="19"/>
        <v>0</v>
      </c>
      <c r="N190" s="5">
        <v>124108623</v>
      </c>
      <c r="O190">
        <v>0.33</v>
      </c>
      <c r="P190" s="9">
        <f t="shared" si="20"/>
        <v>40955.845590000004</v>
      </c>
    </row>
    <row r="191" spans="1:16" hidden="1" x14ac:dyDescent="0.35">
      <c r="A191" s="13">
        <v>2026</v>
      </c>
      <c r="B191" s="13">
        <f t="shared" si="15"/>
        <v>2025</v>
      </c>
      <c r="C191" t="s">
        <v>376</v>
      </c>
      <c r="D191" t="s">
        <v>377</v>
      </c>
      <c r="E191" s="5">
        <v>82497627</v>
      </c>
      <c r="F191" s="13">
        <v>0.33</v>
      </c>
      <c r="G191" s="9">
        <f t="shared" si="16"/>
        <v>27224.216909999999</v>
      </c>
      <c r="H191" s="11">
        <v>1.02</v>
      </c>
      <c r="I191" s="12">
        <f t="shared" si="17"/>
        <v>27224.216909999999</v>
      </c>
      <c r="J191" s="15">
        <f t="shared" si="14"/>
        <v>0.33</v>
      </c>
      <c r="K191" s="26">
        <f>ROUND(PPEL[[#This Row],[Proposed Taxable Valuation]]/1000*PPEL[[#This Row],[Adjusted Rate]],0)</f>
        <v>27224</v>
      </c>
      <c r="L191" s="19">
        <f t="shared" si="18"/>
        <v>0</v>
      </c>
      <c r="M191" s="17">
        <f t="shared" si="19"/>
        <v>0</v>
      </c>
      <c r="N191" s="5">
        <v>82497627</v>
      </c>
      <c r="O191">
        <v>0.33</v>
      </c>
      <c r="P191" s="9">
        <f t="shared" si="20"/>
        <v>27224.216909999999</v>
      </c>
    </row>
    <row r="192" spans="1:16" hidden="1" x14ac:dyDescent="0.35">
      <c r="A192" s="13">
        <v>2026</v>
      </c>
      <c r="B192" s="13">
        <f t="shared" si="15"/>
        <v>2025</v>
      </c>
      <c r="C192" t="s">
        <v>378</v>
      </c>
      <c r="D192" t="s">
        <v>379</v>
      </c>
      <c r="E192" s="5">
        <v>117565062</v>
      </c>
      <c r="F192" s="13">
        <v>0.33</v>
      </c>
      <c r="G192" s="9">
        <f t="shared" si="16"/>
        <v>38796.470460000004</v>
      </c>
      <c r="H192" s="11">
        <v>1.02</v>
      </c>
      <c r="I192" s="12">
        <f t="shared" si="17"/>
        <v>38796.470460000004</v>
      </c>
      <c r="J192" s="15">
        <f t="shared" si="14"/>
        <v>0.33</v>
      </c>
      <c r="K192" s="26">
        <f>ROUND(PPEL[[#This Row],[Proposed Taxable Valuation]]/1000*PPEL[[#This Row],[Adjusted Rate]],0)</f>
        <v>38796</v>
      </c>
      <c r="L192" s="19">
        <f t="shared" si="18"/>
        <v>0</v>
      </c>
      <c r="M192" s="17">
        <f t="shared" si="19"/>
        <v>0</v>
      </c>
      <c r="N192" s="5">
        <v>117565062</v>
      </c>
      <c r="O192">
        <v>0.33</v>
      </c>
      <c r="P192" s="9">
        <f t="shared" si="20"/>
        <v>38796.470460000004</v>
      </c>
    </row>
    <row r="193" spans="1:16" hidden="1" x14ac:dyDescent="0.35">
      <c r="A193" s="13">
        <v>2026</v>
      </c>
      <c r="B193" s="13">
        <f t="shared" si="15"/>
        <v>2025</v>
      </c>
      <c r="C193" t="s">
        <v>380</v>
      </c>
      <c r="D193" t="s">
        <v>381</v>
      </c>
      <c r="E193" s="5">
        <v>427996359</v>
      </c>
      <c r="F193" s="13">
        <v>0.33</v>
      </c>
      <c r="G193" s="9">
        <f t="shared" si="16"/>
        <v>141238.79847000001</v>
      </c>
      <c r="H193" s="11">
        <v>1.02</v>
      </c>
      <c r="I193" s="12">
        <f t="shared" si="17"/>
        <v>141238.79847000001</v>
      </c>
      <c r="J193" s="15">
        <f t="shared" si="14"/>
        <v>0.33</v>
      </c>
      <c r="K193" s="26">
        <f>ROUND(PPEL[[#This Row],[Proposed Taxable Valuation]]/1000*PPEL[[#This Row],[Adjusted Rate]],0)</f>
        <v>141239</v>
      </c>
      <c r="L193" s="19">
        <f t="shared" si="18"/>
        <v>0</v>
      </c>
      <c r="M193" s="17">
        <f t="shared" si="19"/>
        <v>0</v>
      </c>
      <c r="N193" s="5">
        <v>427996359</v>
      </c>
      <c r="O193">
        <v>0.33</v>
      </c>
      <c r="P193" s="9">
        <f t="shared" si="20"/>
        <v>141238.79847000001</v>
      </c>
    </row>
    <row r="194" spans="1:16" hidden="1" x14ac:dyDescent="0.35">
      <c r="A194" s="13">
        <v>2026</v>
      </c>
      <c r="B194" s="13">
        <f t="shared" si="15"/>
        <v>2025</v>
      </c>
      <c r="C194" t="s">
        <v>382</v>
      </c>
      <c r="D194" t="s">
        <v>383</v>
      </c>
      <c r="E194" s="5">
        <v>698014942</v>
      </c>
      <c r="F194" s="13">
        <v>0.33</v>
      </c>
      <c r="G194" s="9">
        <f t="shared" si="16"/>
        <v>230344.93086000002</v>
      </c>
      <c r="H194" s="11">
        <v>1.02</v>
      </c>
      <c r="I194" s="12">
        <f t="shared" si="17"/>
        <v>230344.93086000002</v>
      </c>
      <c r="J194" s="15">
        <f t="shared" si="14"/>
        <v>0.33</v>
      </c>
      <c r="K194" s="26">
        <f>ROUND(PPEL[[#This Row],[Proposed Taxable Valuation]]/1000*PPEL[[#This Row],[Adjusted Rate]],0)</f>
        <v>230345</v>
      </c>
      <c r="L194" s="19">
        <f t="shared" si="18"/>
        <v>0</v>
      </c>
      <c r="M194" s="17">
        <f t="shared" si="19"/>
        <v>0</v>
      </c>
      <c r="N194" s="5">
        <v>698014942</v>
      </c>
      <c r="O194">
        <v>0.33</v>
      </c>
      <c r="P194" s="9">
        <f t="shared" si="20"/>
        <v>230344.93086000002</v>
      </c>
    </row>
    <row r="195" spans="1:16" hidden="1" x14ac:dyDescent="0.35">
      <c r="A195" s="13">
        <v>2026</v>
      </c>
      <c r="B195" s="13">
        <f t="shared" si="15"/>
        <v>2025</v>
      </c>
      <c r="C195" t="s">
        <v>384</v>
      </c>
      <c r="D195" t="s">
        <v>385</v>
      </c>
      <c r="E195" s="5">
        <v>435137858</v>
      </c>
      <c r="F195" s="13">
        <v>0.33</v>
      </c>
      <c r="G195" s="9">
        <f t="shared" si="16"/>
        <v>143595.49314000001</v>
      </c>
      <c r="H195" s="11">
        <v>1.02</v>
      </c>
      <c r="I195" s="12">
        <f t="shared" si="17"/>
        <v>143595.49314000001</v>
      </c>
      <c r="J195" s="15">
        <f t="shared" si="14"/>
        <v>0.33</v>
      </c>
      <c r="K195" s="26">
        <f>ROUND(PPEL[[#This Row],[Proposed Taxable Valuation]]/1000*PPEL[[#This Row],[Adjusted Rate]],0)</f>
        <v>143595</v>
      </c>
      <c r="L195" s="19">
        <f t="shared" si="18"/>
        <v>0</v>
      </c>
      <c r="M195" s="17">
        <f t="shared" si="19"/>
        <v>0</v>
      </c>
      <c r="N195" s="5">
        <v>435137858</v>
      </c>
      <c r="O195">
        <v>0.33</v>
      </c>
      <c r="P195" s="9">
        <f t="shared" si="20"/>
        <v>143595.49314000001</v>
      </c>
    </row>
    <row r="196" spans="1:16" hidden="1" x14ac:dyDescent="0.35">
      <c r="A196" s="13">
        <v>2026</v>
      </c>
      <c r="B196" s="13">
        <f t="shared" si="15"/>
        <v>2025</v>
      </c>
      <c r="C196" t="s">
        <v>386</v>
      </c>
      <c r="D196" t="s">
        <v>387</v>
      </c>
      <c r="E196" s="5">
        <v>90408789</v>
      </c>
      <c r="F196" s="13">
        <v>0.33</v>
      </c>
      <c r="G196" s="9">
        <f t="shared" si="16"/>
        <v>29834.900370000003</v>
      </c>
      <c r="H196" s="11">
        <v>1.02</v>
      </c>
      <c r="I196" s="12">
        <f t="shared" si="17"/>
        <v>29834.900370000003</v>
      </c>
      <c r="J196" s="15">
        <f t="shared" ref="J196:J259" si="21">IF(I196/(E196/1000)&gt;0.33,0.33,I196/(E196/1000))</f>
        <v>0.33</v>
      </c>
      <c r="K196" s="26">
        <f>ROUND(PPEL[[#This Row],[Proposed Taxable Valuation]]/1000*PPEL[[#This Row],[Adjusted Rate]],0)</f>
        <v>29835</v>
      </c>
      <c r="L196" s="19">
        <f t="shared" si="18"/>
        <v>0</v>
      </c>
      <c r="M196" s="17">
        <f t="shared" si="19"/>
        <v>0</v>
      </c>
      <c r="N196" s="5">
        <v>90408789</v>
      </c>
      <c r="O196">
        <v>0.33</v>
      </c>
      <c r="P196" s="9">
        <f t="shared" si="20"/>
        <v>29834.900370000003</v>
      </c>
    </row>
    <row r="197" spans="1:16" hidden="1" x14ac:dyDescent="0.35">
      <c r="A197" s="13">
        <v>2026</v>
      </c>
      <c r="B197" s="13">
        <f t="shared" ref="B197:B260" si="22">A197-1</f>
        <v>2025</v>
      </c>
      <c r="C197" t="s">
        <v>388</v>
      </c>
      <c r="D197" t="s">
        <v>389</v>
      </c>
      <c r="E197" s="5">
        <v>1656752620</v>
      </c>
      <c r="F197" s="13">
        <v>0.33</v>
      </c>
      <c r="G197" s="9">
        <f t="shared" ref="G197:G260" si="23">E197/1000*F197</f>
        <v>546728.36460000009</v>
      </c>
      <c r="H197" s="11">
        <v>1.02</v>
      </c>
      <c r="I197" s="12">
        <f t="shared" ref="I197:I260" si="24">G197</f>
        <v>546728.36460000009</v>
      </c>
      <c r="J197" s="15">
        <f t="shared" si="21"/>
        <v>0.33</v>
      </c>
      <c r="K197" s="26">
        <f>ROUND(PPEL[[#This Row],[Proposed Taxable Valuation]]/1000*PPEL[[#This Row],[Adjusted Rate]],0)</f>
        <v>546728</v>
      </c>
      <c r="L197" s="19">
        <f t="shared" ref="L197:L260" si="25">I197-G197</f>
        <v>0</v>
      </c>
      <c r="M197" s="17">
        <f t="shared" ref="M197:M260" si="26">J197-F197</f>
        <v>0</v>
      </c>
      <c r="N197" s="5">
        <v>1656752620</v>
      </c>
      <c r="O197">
        <v>0.33</v>
      </c>
      <c r="P197" s="9">
        <f t="shared" ref="P197:P260" si="27">N197/1000*O197</f>
        <v>546728.36460000009</v>
      </c>
    </row>
    <row r="198" spans="1:16" hidden="1" x14ac:dyDescent="0.35">
      <c r="A198" s="13">
        <v>2026</v>
      </c>
      <c r="B198" s="13">
        <f t="shared" si="22"/>
        <v>2025</v>
      </c>
      <c r="C198" t="s">
        <v>390</v>
      </c>
      <c r="D198" t="s">
        <v>391</v>
      </c>
      <c r="E198" s="5">
        <v>306404831</v>
      </c>
      <c r="F198" s="13">
        <v>0.33</v>
      </c>
      <c r="G198" s="9">
        <f t="shared" si="23"/>
        <v>101113.59423</v>
      </c>
      <c r="H198" s="11">
        <v>1.02</v>
      </c>
      <c r="I198" s="12">
        <f t="shared" si="24"/>
        <v>101113.59423</v>
      </c>
      <c r="J198" s="15">
        <f t="shared" si="21"/>
        <v>0.33</v>
      </c>
      <c r="K198" s="26">
        <f>ROUND(PPEL[[#This Row],[Proposed Taxable Valuation]]/1000*PPEL[[#This Row],[Adjusted Rate]],0)</f>
        <v>101114</v>
      </c>
      <c r="L198" s="19">
        <f t="shared" si="25"/>
        <v>0</v>
      </c>
      <c r="M198" s="17">
        <f t="shared" si="26"/>
        <v>0</v>
      </c>
      <c r="N198" s="5">
        <v>306404831</v>
      </c>
      <c r="O198">
        <v>0.33</v>
      </c>
      <c r="P198" s="9">
        <f t="shared" si="27"/>
        <v>101113.59423</v>
      </c>
    </row>
    <row r="199" spans="1:16" hidden="1" x14ac:dyDescent="0.35">
      <c r="A199" s="13">
        <v>2026</v>
      </c>
      <c r="B199" s="13">
        <f t="shared" si="22"/>
        <v>2025</v>
      </c>
      <c r="C199" t="s">
        <v>392</v>
      </c>
      <c r="D199" t="s">
        <v>393</v>
      </c>
      <c r="E199" s="5">
        <v>649902675</v>
      </c>
      <c r="F199" s="13">
        <v>0.33</v>
      </c>
      <c r="G199" s="9">
        <f t="shared" si="23"/>
        <v>214467.88275000002</v>
      </c>
      <c r="H199" s="11">
        <v>1.02</v>
      </c>
      <c r="I199" s="12">
        <f t="shared" si="24"/>
        <v>214467.88275000002</v>
      </c>
      <c r="J199" s="15">
        <f t="shared" si="21"/>
        <v>0.33</v>
      </c>
      <c r="K199" s="26">
        <f>ROUND(PPEL[[#This Row],[Proposed Taxable Valuation]]/1000*PPEL[[#This Row],[Adjusted Rate]],0)</f>
        <v>214468</v>
      </c>
      <c r="L199" s="19">
        <f t="shared" si="25"/>
        <v>0</v>
      </c>
      <c r="M199" s="17">
        <f t="shared" si="26"/>
        <v>0</v>
      </c>
      <c r="N199" s="5">
        <v>649902675</v>
      </c>
      <c r="O199">
        <v>0.33</v>
      </c>
      <c r="P199" s="9">
        <f t="shared" si="27"/>
        <v>214467.88275000002</v>
      </c>
    </row>
    <row r="200" spans="1:16" hidden="1" x14ac:dyDescent="0.35">
      <c r="A200" s="13">
        <v>2026</v>
      </c>
      <c r="B200" s="13">
        <f t="shared" si="22"/>
        <v>2025</v>
      </c>
      <c r="C200" t="s">
        <v>394</v>
      </c>
      <c r="D200" t="s">
        <v>395</v>
      </c>
      <c r="E200" s="5">
        <v>613402559</v>
      </c>
      <c r="F200" s="13">
        <v>0.33</v>
      </c>
      <c r="G200" s="9">
        <f t="shared" si="23"/>
        <v>202422.84447000001</v>
      </c>
      <c r="H200" s="11">
        <v>1.02</v>
      </c>
      <c r="I200" s="12">
        <f t="shared" si="24"/>
        <v>202422.84447000001</v>
      </c>
      <c r="J200" s="15">
        <f t="shared" si="21"/>
        <v>0.33</v>
      </c>
      <c r="K200" s="26">
        <f>ROUND(PPEL[[#This Row],[Proposed Taxable Valuation]]/1000*PPEL[[#This Row],[Adjusted Rate]],0)</f>
        <v>202423</v>
      </c>
      <c r="L200" s="19">
        <f t="shared" si="25"/>
        <v>0</v>
      </c>
      <c r="M200" s="17">
        <f t="shared" si="26"/>
        <v>0</v>
      </c>
      <c r="N200" s="5">
        <v>613402559</v>
      </c>
      <c r="O200">
        <v>0.33</v>
      </c>
      <c r="P200" s="9">
        <f t="shared" si="27"/>
        <v>202422.84447000001</v>
      </c>
    </row>
    <row r="201" spans="1:16" hidden="1" x14ac:dyDescent="0.35">
      <c r="A201" s="13">
        <v>2026</v>
      </c>
      <c r="B201" s="13">
        <f t="shared" si="22"/>
        <v>2025</v>
      </c>
      <c r="C201" t="s">
        <v>396</v>
      </c>
      <c r="D201" t="s">
        <v>397</v>
      </c>
      <c r="E201" s="5">
        <v>149351260</v>
      </c>
      <c r="F201" s="13">
        <v>0.33</v>
      </c>
      <c r="G201" s="9">
        <f t="shared" si="23"/>
        <v>49285.915800000002</v>
      </c>
      <c r="H201" s="11">
        <v>1.02</v>
      </c>
      <c r="I201" s="12">
        <f t="shared" si="24"/>
        <v>49285.915800000002</v>
      </c>
      <c r="J201" s="15">
        <f t="shared" si="21"/>
        <v>0.33</v>
      </c>
      <c r="K201" s="26">
        <f>ROUND(PPEL[[#This Row],[Proposed Taxable Valuation]]/1000*PPEL[[#This Row],[Adjusted Rate]],0)</f>
        <v>49286</v>
      </c>
      <c r="L201" s="19">
        <f t="shared" si="25"/>
        <v>0</v>
      </c>
      <c r="M201" s="17">
        <f t="shared" si="26"/>
        <v>0</v>
      </c>
      <c r="N201" s="5">
        <v>149351260</v>
      </c>
      <c r="O201">
        <v>0.33</v>
      </c>
      <c r="P201" s="9">
        <f t="shared" si="27"/>
        <v>49285.915800000002</v>
      </c>
    </row>
    <row r="202" spans="1:16" hidden="1" x14ac:dyDescent="0.35">
      <c r="A202" s="13">
        <v>2026</v>
      </c>
      <c r="B202" s="13">
        <f t="shared" si="22"/>
        <v>2025</v>
      </c>
      <c r="C202" t="s">
        <v>398</v>
      </c>
      <c r="D202" t="s">
        <v>399</v>
      </c>
      <c r="E202" s="5">
        <v>358504078</v>
      </c>
      <c r="F202" s="13">
        <v>0.33</v>
      </c>
      <c r="G202" s="9">
        <f t="shared" si="23"/>
        <v>118306.34574</v>
      </c>
      <c r="H202" s="11">
        <v>1.02</v>
      </c>
      <c r="I202" s="12">
        <f t="shared" si="24"/>
        <v>118306.34574</v>
      </c>
      <c r="J202" s="15">
        <f t="shared" si="21"/>
        <v>0.33</v>
      </c>
      <c r="K202" s="26">
        <f>ROUND(PPEL[[#This Row],[Proposed Taxable Valuation]]/1000*PPEL[[#This Row],[Adjusted Rate]],0)</f>
        <v>118306</v>
      </c>
      <c r="L202" s="19">
        <f t="shared" si="25"/>
        <v>0</v>
      </c>
      <c r="M202" s="17">
        <f t="shared" si="26"/>
        <v>0</v>
      </c>
      <c r="N202" s="5">
        <v>358504078</v>
      </c>
      <c r="O202">
        <v>0.33</v>
      </c>
      <c r="P202" s="9">
        <f t="shared" si="27"/>
        <v>118306.34574</v>
      </c>
    </row>
    <row r="203" spans="1:16" hidden="1" x14ac:dyDescent="0.35">
      <c r="A203" s="13">
        <v>2026</v>
      </c>
      <c r="B203" s="13">
        <f t="shared" si="22"/>
        <v>2025</v>
      </c>
      <c r="C203" t="s">
        <v>400</v>
      </c>
      <c r="D203" t="s">
        <v>401</v>
      </c>
      <c r="E203" s="5">
        <v>1122442325</v>
      </c>
      <c r="F203" s="13">
        <v>0.33</v>
      </c>
      <c r="G203" s="9">
        <f t="shared" si="23"/>
        <v>370405.96724999999</v>
      </c>
      <c r="H203" s="11">
        <v>1.02</v>
      </c>
      <c r="I203" s="12">
        <f t="shared" si="24"/>
        <v>370405.96724999999</v>
      </c>
      <c r="J203" s="15">
        <f t="shared" si="21"/>
        <v>0.33</v>
      </c>
      <c r="K203" s="26">
        <f>ROUND(PPEL[[#This Row],[Proposed Taxable Valuation]]/1000*PPEL[[#This Row],[Adjusted Rate]],0)</f>
        <v>370406</v>
      </c>
      <c r="L203" s="19">
        <f t="shared" si="25"/>
        <v>0</v>
      </c>
      <c r="M203" s="17">
        <f t="shared" si="26"/>
        <v>0</v>
      </c>
      <c r="N203" s="5">
        <v>1122442325</v>
      </c>
      <c r="O203">
        <v>0.33</v>
      </c>
      <c r="P203" s="9">
        <f t="shared" si="27"/>
        <v>370405.96724999999</v>
      </c>
    </row>
    <row r="204" spans="1:16" hidden="1" x14ac:dyDescent="0.35">
      <c r="A204" s="13">
        <v>2026</v>
      </c>
      <c r="B204" s="13">
        <f t="shared" si="22"/>
        <v>2025</v>
      </c>
      <c r="C204" t="s">
        <v>402</v>
      </c>
      <c r="D204" t="s">
        <v>403</v>
      </c>
      <c r="E204" s="5">
        <v>366172151</v>
      </c>
      <c r="F204" s="13">
        <v>0.33</v>
      </c>
      <c r="G204" s="9">
        <f t="shared" si="23"/>
        <v>120836.80983000001</v>
      </c>
      <c r="H204" s="11">
        <v>1.02</v>
      </c>
      <c r="I204" s="12">
        <f t="shared" si="24"/>
        <v>120836.80983000001</v>
      </c>
      <c r="J204" s="15">
        <f t="shared" si="21"/>
        <v>0.33</v>
      </c>
      <c r="K204" s="26">
        <f>ROUND(PPEL[[#This Row],[Proposed Taxable Valuation]]/1000*PPEL[[#This Row],[Adjusted Rate]],0)</f>
        <v>120837</v>
      </c>
      <c r="L204" s="19">
        <f t="shared" si="25"/>
        <v>0</v>
      </c>
      <c r="M204" s="17">
        <f t="shared" si="26"/>
        <v>0</v>
      </c>
      <c r="N204" s="5">
        <v>366172151</v>
      </c>
      <c r="O204">
        <v>0.33</v>
      </c>
      <c r="P204" s="9">
        <f t="shared" si="27"/>
        <v>120836.80983000001</v>
      </c>
    </row>
    <row r="205" spans="1:16" hidden="1" x14ac:dyDescent="0.35">
      <c r="A205" s="13">
        <v>2026</v>
      </c>
      <c r="B205" s="13">
        <f t="shared" si="22"/>
        <v>2025</v>
      </c>
      <c r="C205" t="s">
        <v>404</v>
      </c>
      <c r="D205" t="s">
        <v>405</v>
      </c>
      <c r="E205" s="5">
        <v>319899194</v>
      </c>
      <c r="F205" s="13">
        <v>0.33</v>
      </c>
      <c r="G205" s="9">
        <f t="shared" si="23"/>
        <v>105566.73402000002</v>
      </c>
      <c r="H205" s="11">
        <v>1.02</v>
      </c>
      <c r="I205" s="12">
        <f t="shared" si="24"/>
        <v>105566.73402000002</v>
      </c>
      <c r="J205" s="15">
        <f t="shared" si="21"/>
        <v>0.33</v>
      </c>
      <c r="K205" s="26">
        <f>ROUND(PPEL[[#This Row],[Proposed Taxable Valuation]]/1000*PPEL[[#This Row],[Adjusted Rate]],0)</f>
        <v>105567</v>
      </c>
      <c r="L205" s="19">
        <f t="shared" si="25"/>
        <v>0</v>
      </c>
      <c r="M205" s="17">
        <f t="shared" si="26"/>
        <v>0</v>
      </c>
      <c r="N205" s="5">
        <v>319899194</v>
      </c>
      <c r="O205">
        <v>0.33</v>
      </c>
      <c r="P205" s="9">
        <f t="shared" si="27"/>
        <v>105566.73402000002</v>
      </c>
    </row>
    <row r="206" spans="1:16" hidden="1" x14ac:dyDescent="0.35">
      <c r="A206" s="13">
        <v>2026</v>
      </c>
      <c r="B206" s="13">
        <f t="shared" si="22"/>
        <v>2025</v>
      </c>
      <c r="C206" t="s">
        <v>406</v>
      </c>
      <c r="D206" t="s">
        <v>407</v>
      </c>
      <c r="E206" s="5">
        <v>426896145</v>
      </c>
      <c r="F206" s="13">
        <v>0.33</v>
      </c>
      <c r="G206" s="9">
        <f t="shared" si="23"/>
        <v>140875.72785000002</v>
      </c>
      <c r="H206" s="11">
        <v>1.02</v>
      </c>
      <c r="I206" s="12">
        <f t="shared" si="24"/>
        <v>140875.72785000002</v>
      </c>
      <c r="J206" s="15">
        <f t="shared" si="21"/>
        <v>0.33000000000000007</v>
      </c>
      <c r="K206" s="26">
        <f>ROUND(PPEL[[#This Row],[Proposed Taxable Valuation]]/1000*PPEL[[#This Row],[Adjusted Rate]],0)</f>
        <v>140876</v>
      </c>
      <c r="L206" s="19">
        <f t="shared" si="25"/>
        <v>0</v>
      </c>
      <c r="M206" s="17">
        <f t="shared" si="26"/>
        <v>0</v>
      </c>
      <c r="N206" s="5">
        <v>426896145</v>
      </c>
      <c r="O206">
        <v>0.33</v>
      </c>
      <c r="P206" s="9">
        <f t="shared" si="27"/>
        <v>140875.72785000002</v>
      </c>
    </row>
    <row r="207" spans="1:16" hidden="1" x14ac:dyDescent="0.35">
      <c r="A207" s="13">
        <v>2026</v>
      </c>
      <c r="B207" s="13">
        <f t="shared" si="22"/>
        <v>2025</v>
      </c>
      <c r="C207" t="s">
        <v>408</v>
      </c>
      <c r="D207" t="s">
        <v>409</v>
      </c>
      <c r="E207" s="5">
        <v>546129586</v>
      </c>
      <c r="F207" s="13">
        <v>0.33</v>
      </c>
      <c r="G207" s="9">
        <f t="shared" si="23"/>
        <v>180222.76338000002</v>
      </c>
      <c r="H207" s="11">
        <v>1.02</v>
      </c>
      <c r="I207" s="12">
        <f t="shared" si="24"/>
        <v>180222.76338000002</v>
      </c>
      <c r="J207" s="15">
        <f t="shared" si="21"/>
        <v>0.33</v>
      </c>
      <c r="K207" s="26">
        <f>ROUND(PPEL[[#This Row],[Proposed Taxable Valuation]]/1000*PPEL[[#This Row],[Adjusted Rate]],0)</f>
        <v>180223</v>
      </c>
      <c r="L207" s="19">
        <f t="shared" si="25"/>
        <v>0</v>
      </c>
      <c r="M207" s="17">
        <f t="shared" si="26"/>
        <v>0</v>
      </c>
      <c r="N207" s="5">
        <v>546129586</v>
      </c>
      <c r="O207">
        <v>0.33</v>
      </c>
      <c r="P207" s="9">
        <f t="shared" si="27"/>
        <v>180222.76338000002</v>
      </c>
    </row>
    <row r="208" spans="1:16" hidden="1" x14ac:dyDescent="0.35">
      <c r="A208" s="13">
        <v>2026</v>
      </c>
      <c r="B208" s="13">
        <f t="shared" si="22"/>
        <v>2025</v>
      </c>
      <c r="C208" t="s">
        <v>410</v>
      </c>
      <c r="D208" t="s">
        <v>411</v>
      </c>
      <c r="E208" s="5">
        <v>512607832</v>
      </c>
      <c r="F208" s="13">
        <v>0.33</v>
      </c>
      <c r="G208" s="9">
        <f t="shared" si="23"/>
        <v>169160.58456000002</v>
      </c>
      <c r="H208" s="11">
        <v>1.02</v>
      </c>
      <c r="I208" s="12">
        <f t="shared" si="24"/>
        <v>169160.58456000002</v>
      </c>
      <c r="J208" s="15">
        <f t="shared" si="21"/>
        <v>0.33</v>
      </c>
      <c r="K208" s="26">
        <f>ROUND(PPEL[[#This Row],[Proposed Taxable Valuation]]/1000*PPEL[[#This Row],[Adjusted Rate]],0)</f>
        <v>169161</v>
      </c>
      <c r="L208" s="19">
        <f t="shared" si="25"/>
        <v>0</v>
      </c>
      <c r="M208" s="17">
        <f t="shared" si="26"/>
        <v>0</v>
      </c>
      <c r="N208" s="5">
        <v>512607832</v>
      </c>
      <c r="O208">
        <v>0.33</v>
      </c>
      <c r="P208" s="9">
        <f t="shared" si="27"/>
        <v>169160.58456000002</v>
      </c>
    </row>
    <row r="209" spans="1:16" hidden="1" x14ac:dyDescent="0.35">
      <c r="A209" s="13">
        <v>2026</v>
      </c>
      <c r="B209" s="13">
        <f t="shared" si="22"/>
        <v>2025</v>
      </c>
      <c r="C209" t="s">
        <v>412</v>
      </c>
      <c r="D209" t="s">
        <v>413</v>
      </c>
      <c r="E209" s="5">
        <v>329669235</v>
      </c>
      <c r="F209" s="13">
        <v>0.33</v>
      </c>
      <c r="G209" s="9">
        <f t="shared" si="23"/>
        <v>108790.84755000001</v>
      </c>
      <c r="H209" s="11">
        <v>1.02</v>
      </c>
      <c r="I209" s="12">
        <f t="shared" si="24"/>
        <v>108790.84755000001</v>
      </c>
      <c r="J209" s="15">
        <f t="shared" si="21"/>
        <v>0.33</v>
      </c>
      <c r="K209" s="26">
        <f>ROUND(PPEL[[#This Row],[Proposed Taxable Valuation]]/1000*PPEL[[#This Row],[Adjusted Rate]],0)</f>
        <v>108791</v>
      </c>
      <c r="L209" s="19">
        <f t="shared" si="25"/>
        <v>0</v>
      </c>
      <c r="M209" s="17">
        <f t="shared" si="26"/>
        <v>0</v>
      </c>
      <c r="N209" s="5">
        <v>329669235</v>
      </c>
      <c r="O209">
        <v>0.33</v>
      </c>
      <c r="P209" s="9">
        <f t="shared" si="27"/>
        <v>108790.84755000001</v>
      </c>
    </row>
    <row r="210" spans="1:16" hidden="1" x14ac:dyDescent="0.35">
      <c r="A210" s="13">
        <v>2026</v>
      </c>
      <c r="B210" s="13">
        <f t="shared" si="22"/>
        <v>2025</v>
      </c>
      <c r="C210" t="s">
        <v>414</v>
      </c>
      <c r="D210" t="s">
        <v>415</v>
      </c>
      <c r="E210" s="5">
        <v>296544475</v>
      </c>
      <c r="F210" s="13">
        <v>0.33</v>
      </c>
      <c r="G210" s="9">
        <f t="shared" si="23"/>
        <v>97859.676749999999</v>
      </c>
      <c r="H210" s="11">
        <v>1.02</v>
      </c>
      <c r="I210" s="12">
        <f t="shared" si="24"/>
        <v>97859.676749999999</v>
      </c>
      <c r="J210" s="15">
        <f t="shared" si="21"/>
        <v>0.33</v>
      </c>
      <c r="K210" s="26">
        <f>ROUND(PPEL[[#This Row],[Proposed Taxable Valuation]]/1000*PPEL[[#This Row],[Adjusted Rate]],0)</f>
        <v>97860</v>
      </c>
      <c r="L210" s="19">
        <f t="shared" si="25"/>
        <v>0</v>
      </c>
      <c r="M210" s="17">
        <f t="shared" si="26"/>
        <v>0</v>
      </c>
      <c r="N210" s="5">
        <v>296544475</v>
      </c>
      <c r="O210">
        <v>0.33</v>
      </c>
      <c r="P210" s="9">
        <f t="shared" si="27"/>
        <v>97859.676749999999</v>
      </c>
    </row>
    <row r="211" spans="1:16" hidden="1" x14ac:dyDescent="0.35">
      <c r="A211" s="13">
        <v>2026</v>
      </c>
      <c r="B211" s="13">
        <f t="shared" si="22"/>
        <v>2025</v>
      </c>
      <c r="C211" t="s">
        <v>416</v>
      </c>
      <c r="D211" t="s">
        <v>417</v>
      </c>
      <c r="E211" s="5">
        <v>378579210</v>
      </c>
      <c r="F211" s="13">
        <v>0.33</v>
      </c>
      <c r="G211" s="9">
        <f t="shared" si="23"/>
        <v>124931.13930000001</v>
      </c>
      <c r="H211" s="11">
        <v>1.02</v>
      </c>
      <c r="I211" s="12">
        <f t="shared" si="24"/>
        <v>124931.13930000001</v>
      </c>
      <c r="J211" s="15">
        <f t="shared" si="21"/>
        <v>0.33</v>
      </c>
      <c r="K211" s="26">
        <f>ROUND(PPEL[[#This Row],[Proposed Taxable Valuation]]/1000*PPEL[[#This Row],[Adjusted Rate]],0)</f>
        <v>124931</v>
      </c>
      <c r="L211" s="19">
        <f t="shared" si="25"/>
        <v>0</v>
      </c>
      <c r="M211" s="17">
        <f t="shared" si="26"/>
        <v>0</v>
      </c>
      <c r="N211" s="5">
        <v>378579210</v>
      </c>
      <c r="O211">
        <v>0.33</v>
      </c>
      <c r="P211" s="9">
        <f t="shared" si="27"/>
        <v>124931.13930000001</v>
      </c>
    </row>
    <row r="212" spans="1:16" hidden="1" x14ac:dyDescent="0.35">
      <c r="A212" s="13">
        <v>2026</v>
      </c>
      <c r="B212" s="13">
        <f t="shared" si="22"/>
        <v>2025</v>
      </c>
      <c r="C212" t="s">
        <v>418</v>
      </c>
      <c r="D212" t="s">
        <v>419</v>
      </c>
      <c r="E212" s="5">
        <v>795745318</v>
      </c>
      <c r="F212" s="13">
        <v>0.33</v>
      </c>
      <c r="G212" s="9">
        <f t="shared" si="23"/>
        <v>262595.95494000003</v>
      </c>
      <c r="H212" s="11">
        <v>1.02</v>
      </c>
      <c r="I212" s="12">
        <f t="shared" si="24"/>
        <v>262595.95494000003</v>
      </c>
      <c r="J212" s="15">
        <f t="shared" si="21"/>
        <v>0.33000000000000007</v>
      </c>
      <c r="K212" s="26">
        <f>ROUND(PPEL[[#This Row],[Proposed Taxable Valuation]]/1000*PPEL[[#This Row],[Adjusted Rate]],0)</f>
        <v>262596</v>
      </c>
      <c r="L212" s="19">
        <f t="shared" si="25"/>
        <v>0</v>
      </c>
      <c r="M212" s="17">
        <f t="shared" si="26"/>
        <v>0</v>
      </c>
      <c r="N212" s="5">
        <v>795745318</v>
      </c>
      <c r="O212">
        <v>0.33</v>
      </c>
      <c r="P212" s="9">
        <f t="shared" si="27"/>
        <v>262595.95494000003</v>
      </c>
    </row>
    <row r="213" spans="1:16" hidden="1" x14ac:dyDescent="0.35">
      <c r="A213" s="13">
        <v>2026</v>
      </c>
      <c r="B213" s="13">
        <f t="shared" si="22"/>
        <v>2025</v>
      </c>
      <c r="C213" t="s">
        <v>420</v>
      </c>
      <c r="D213" t="s">
        <v>421</v>
      </c>
      <c r="E213" s="5">
        <v>1670769482</v>
      </c>
      <c r="F213" s="13">
        <v>0.33</v>
      </c>
      <c r="G213" s="9">
        <f t="shared" si="23"/>
        <v>551353.92905999999</v>
      </c>
      <c r="H213" s="11">
        <v>1.02</v>
      </c>
      <c r="I213" s="12">
        <f t="shared" si="24"/>
        <v>551353.92905999999</v>
      </c>
      <c r="J213" s="15">
        <f t="shared" si="21"/>
        <v>0.32999999999999996</v>
      </c>
      <c r="K213" s="26">
        <f>ROUND(PPEL[[#This Row],[Proposed Taxable Valuation]]/1000*PPEL[[#This Row],[Adjusted Rate]],0)</f>
        <v>551354</v>
      </c>
      <c r="L213" s="19">
        <f t="shared" si="25"/>
        <v>0</v>
      </c>
      <c r="M213" s="17">
        <f t="shared" si="26"/>
        <v>0</v>
      </c>
      <c r="N213" s="5">
        <v>1670769482</v>
      </c>
      <c r="O213">
        <v>0.33</v>
      </c>
      <c r="P213" s="9">
        <f t="shared" si="27"/>
        <v>551353.92905999999</v>
      </c>
    </row>
    <row r="214" spans="1:16" hidden="1" x14ac:dyDescent="0.35">
      <c r="A214" s="13">
        <v>2026</v>
      </c>
      <c r="B214" s="13">
        <f t="shared" si="22"/>
        <v>2025</v>
      </c>
      <c r="C214" t="s">
        <v>422</v>
      </c>
      <c r="D214" t="s">
        <v>423</v>
      </c>
      <c r="E214" s="5">
        <v>267544133</v>
      </c>
      <c r="F214" s="13">
        <v>0.33</v>
      </c>
      <c r="G214" s="9">
        <f t="shared" si="23"/>
        <v>88289.56388999999</v>
      </c>
      <c r="H214" s="11">
        <v>1.02</v>
      </c>
      <c r="I214" s="12">
        <f t="shared" si="24"/>
        <v>88289.56388999999</v>
      </c>
      <c r="J214" s="15">
        <f t="shared" si="21"/>
        <v>0.33</v>
      </c>
      <c r="K214" s="26">
        <f>ROUND(PPEL[[#This Row],[Proposed Taxable Valuation]]/1000*PPEL[[#This Row],[Adjusted Rate]],0)</f>
        <v>88290</v>
      </c>
      <c r="L214" s="19">
        <f t="shared" si="25"/>
        <v>0</v>
      </c>
      <c r="M214" s="17">
        <f t="shared" si="26"/>
        <v>0</v>
      </c>
      <c r="N214" s="5">
        <v>267544133</v>
      </c>
      <c r="O214">
        <v>0.33</v>
      </c>
      <c r="P214" s="9">
        <f t="shared" si="27"/>
        <v>88289.56388999999</v>
      </c>
    </row>
    <row r="215" spans="1:16" hidden="1" x14ac:dyDescent="0.35">
      <c r="A215" s="13">
        <v>2026</v>
      </c>
      <c r="B215" s="13">
        <f t="shared" si="22"/>
        <v>2025</v>
      </c>
      <c r="C215" t="s">
        <v>424</v>
      </c>
      <c r="D215" t="s">
        <v>425</v>
      </c>
      <c r="E215" s="5">
        <v>451877406</v>
      </c>
      <c r="F215" s="13">
        <v>0.33</v>
      </c>
      <c r="G215" s="9">
        <f t="shared" si="23"/>
        <v>149119.54398000002</v>
      </c>
      <c r="H215" s="11">
        <v>1.02</v>
      </c>
      <c r="I215" s="12">
        <f t="shared" si="24"/>
        <v>149119.54398000002</v>
      </c>
      <c r="J215" s="15">
        <f t="shared" si="21"/>
        <v>0.33</v>
      </c>
      <c r="K215" s="26">
        <f>ROUND(PPEL[[#This Row],[Proposed Taxable Valuation]]/1000*PPEL[[#This Row],[Adjusted Rate]],0)</f>
        <v>149120</v>
      </c>
      <c r="L215" s="19">
        <f t="shared" si="25"/>
        <v>0</v>
      </c>
      <c r="M215" s="17">
        <f t="shared" si="26"/>
        <v>0</v>
      </c>
      <c r="N215" s="5">
        <v>451877406</v>
      </c>
      <c r="O215">
        <v>0.33</v>
      </c>
      <c r="P215" s="9">
        <f t="shared" si="27"/>
        <v>149119.54398000002</v>
      </c>
    </row>
    <row r="216" spans="1:16" hidden="1" x14ac:dyDescent="0.35">
      <c r="A216" s="13">
        <v>2026</v>
      </c>
      <c r="B216" s="13">
        <f t="shared" si="22"/>
        <v>2025</v>
      </c>
      <c r="C216" t="s">
        <v>426</v>
      </c>
      <c r="D216" t="s">
        <v>427</v>
      </c>
      <c r="E216" s="5">
        <v>267825478</v>
      </c>
      <c r="F216" s="13">
        <v>0.33</v>
      </c>
      <c r="G216" s="9">
        <f t="shared" si="23"/>
        <v>88382.40774000001</v>
      </c>
      <c r="H216" s="11">
        <v>1.02</v>
      </c>
      <c r="I216" s="12">
        <f t="shared" si="24"/>
        <v>88382.40774000001</v>
      </c>
      <c r="J216" s="15">
        <f t="shared" si="21"/>
        <v>0.33</v>
      </c>
      <c r="K216" s="26">
        <f>ROUND(PPEL[[#This Row],[Proposed Taxable Valuation]]/1000*PPEL[[#This Row],[Adjusted Rate]],0)</f>
        <v>88382</v>
      </c>
      <c r="L216" s="19">
        <f t="shared" si="25"/>
        <v>0</v>
      </c>
      <c r="M216" s="17">
        <f t="shared" si="26"/>
        <v>0</v>
      </c>
      <c r="N216" s="5">
        <v>267825478</v>
      </c>
      <c r="O216">
        <v>0.33</v>
      </c>
      <c r="P216" s="9">
        <f t="shared" si="27"/>
        <v>88382.40774000001</v>
      </c>
    </row>
    <row r="217" spans="1:16" hidden="1" x14ac:dyDescent="0.35">
      <c r="A217" s="13">
        <v>2026</v>
      </c>
      <c r="B217" s="13">
        <f t="shared" si="22"/>
        <v>2025</v>
      </c>
      <c r="C217" t="s">
        <v>428</v>
      </c>
      <c r="D217" t="s">
        <v>429</v>
      </c>
      <c r="E217" s="5">
        <v>391687097</v>
      </c>
      <c r="F217" s="13">
        <v>0.33</v>
      </c>
      <c r="G217" s="9">
        <f t="shared" si="23"/>
        <v>129256.74201</v>
      </c>
      <c r="H217" s="11">
        <v>1.02</v>
      </c>
      <c r="I217" s="12">
        <f t="shared" si="24"/>
        <v>129256.74201</v>
      </c>
      <c r="J217" s="15">
        <f t="shared" si="21"/>
        <v>0.33</v>
      </c>
      <c r="K217" s="26">
        <f>ROUND(PPEL[[#This Row],[Proposed Taxable Valuation]]/1000*PPEL[[#This Row],[Adjusted Rate]],0)</f>
        <v>129257</v>
      </c>
      <c r="L217" s="19">
        <f t="shared" si="25"/>
        <v>0</v>
      </c>
      <c r="M217" s="17">
        <f t="shared" si="26"/>
        <v>0</v>
      </c>
      <c r="N217" s="5">
        <v>391687097</v>
      </c>
      <c r="O217">
        <v>0.33</v>
      </c>
      <c r="P217" s="9">
        <f t="shared" si="27"/>
        <v>129256.74201</v>
      </c>
    </row>
    <row r="218" spans="1:16" hidden="1" x14ac:dyDescent="0.35">
      <c r="A218" s="13">
        <v>2026</v>
      </c>
      <c r="B218" s="13">
        <f t="shared" si="22"/>
        <v>2025</v>
      </c>
      <c r="C218" t="s">
        <v>430</v>
      </c>
      <c r="D218" t="s">
        <v>431</v>
      </c>
      <c r="E218" s="5">
        <v>1447025583</v>
      </c>
      <c r="F218" s="13">
        <v>0.33</v>
      </c>
      <c r="G218" s="9">
        <f t="shared" si="23"/>
        <v>477518.44239000004</v>
      </c>
      <c r="H218" s="11">
        <v>1.02</v>
      </c>
      <c r="I218" s="12">
        <f t="shared" si="24"/>
        <v>477518.44239000004</v>
      </c>
      <c r="J218" s="15">
        <f t="shared" si="21"/>
        <v>0.33</v>
      </c>
      <c r="K218" s="26">
        <f>ROUND(PPEL[[#This Row],[Proposed Taxable Valuation]]/1000*PPEL[[#This Row],[Adjusted Rate]],0)</f>
        <v>477518</v>
      </c>
      <c r="L218" s="19">
        <f t="shared" si="25"/>
        <v>0</v>
      </c>
      <c r="M218" s="17">
        <f t="shared" si="26"/>
        <v>0</v>
      </c>
      <c r="N218" s="5">
        <v>1447025583</v>
      </c>
      <c r="O218">
        <v>0.33</v>
      </c>
      <c r="P218" s="9">
        <f t="shared" si="27"/>
        <v>477518.44239000004</v>
      </c>
    </row>
    <row r="219" spans="1:16" hidden="1" x14ac:dyDescent="0.35">
      <c r="A219" s="13">
        <v>2026</v>
      </c>
      <c r="B219" s="13">
        <f t="shared" si="22"/>
        <v>2025</v>
      </c>
      <c r="C219" t="s">
        <v>432</v>
      </c>
      <c r="D219" t="s">
        <v>433</v>
      </c>
      <c r="E219" s="5">
        <v>778370930</v>
      </c>
      <c r="F219" s="13">
        <v>0.33</v>
      </c>
      <c r="G219" s="9">
        <f t="shared" si="23"/>
        <v>256862.40690000003</v>
      </c>
      <c r="H219" s="11">
        <v>1.02</v>
      </c>
      <c r="I219" s="12">
        <f t="shared" si="24"/>
        <v>256862.40690000003</v>
      </c>
      <c r="J219" s="15">
        <f t="shared" si="21"/>
        <v>0.33</v>
      </c>
      <c r="K219" s="26">
        <f>ROUND(PPEL[[#This Row],[Proposed Taxable Valuation]]/1000*PPEL[[#This Row],[Adjusted Rate]],0)</f>
        <v>256862</v>
      </c>
      <c r="L219" s="19">
        <f t="shared" si="25"/>
        <v>0</v>
      </c>
      <c r="M219" s="17">
        <f t="shared" si="26"/>
        <v>0</v>
      </c>
      <c r="N219" s="5">
        <v>778370930</v>
      </c>
      <c r="O219">
        <v>0.33</v>
      </c>
      <c r="P219" s="9">
        <f t="shared" si="27"/>
        <v>256862.40690000003</v>
      </c>
    </row>
    <row r="220" spans="1:16" hidden="1" x14ac:dyDescent="0.35">
      <c r="A220" s="13">
        <v>2026</v>
      </c>
      <c r="B220" s="13">
        <f t="shared" si="22"/>
        <v>2025</v>
      </c>
      <c r="C220" t="s">
        <v>434</v>
      </c>
      <c r="D220" t="s">
        <v>435</v>
      </c>
      <c r="E220" s="5">
        <v>418422505</v>
      </c>
      <c r="F220" s="13">
        <v>0.33</v>
      </c>
      <c r="G220" s="9">
        <f t="shared" si="23"/>
        <v>138079.42665000001</v>
      </c>
      <c r="H220" s="11">
        <v>1.02</v>
      </c>
      <c r="I220" s="12">
        <f t="shared" si="24"/>
        <v>138079.42665000001</v>
      </c>
      <c r="J220" s="15">
        <f t="shared" si="21"/>
        <v>0.33</v>
      </c>
      <c r="K220" s="26">
        <f>ROUND(PPEL[[#This Row],[Proposed Taxable Valuation]]/1000*PPEL[[#This Row],[Adjusted Rate]],0)</f>
        <v>138079</v>
      </c>
      <c r="L220" s="19">
        <f t="shared" si="25"/>
        <v>0</v>
      </c>
      <c r="M220" s="17">
        <f t="shared" si="26"/>
        <v>0</v>
      </c>
      <c r="N220" s="5">
        <v>418422505</v>
      </c>
      <c r="O220">
        <v>0.33</v>
      </c>
      <c r="P220" s="9">
        <f t="shared" si="27"/>
        <v>138079.42665000001</v>
      </c>
    </row>
    <row r="221" spans="1:16" hidden="1" x14ac:dyDescent="0.35">
      <c r="A221" s="13">
        <v>2026</v>
      </c>
      <c r="B221" s="13">
        <f t="shared" si="22"/>
        <v>2025</v>
      </c>
      <c r="C221" t="s">
        <v>436</v>
      </c>
      <c r="D221" t="s">
        <v>437</v>
      </c>
      <c r="E221" s="5">
        <v>421605217</v>
      </c>
      <c r="F221" s="13">
        <v>0.33</v>
      </c>
      <c r="G221" s="9">
        <f t="shared" si="23"/>
        <v>139129.72161000001</v>
      </c>
      <c r="H221" s="11">
        <v>1.02</v>
      </c>
      <c r="I221" s="12">
        <f t="shared" si="24"/>
        <v>139129.72161000001</v>
      </c>
      <c r="J221" s="15">
        <f t="shared" si="21"/>
        <v>0.33</v>
      </c>
      <c r="K221" s="26">
        <f>ROUND(PPEL[[#This Row],[Proposed Taxable Valuation]]/1000*PPEL[[#This Row],[Adjusted Rate]],0)</f>
        <v>139130</v>
      </c>
      <c r="L221" s="19">
        <f t="shared" si="25"/>
        <v>0</v>
      </c>
      <c r="M221" s="17">
        <f t="shared" si="26"/>
        <v>0</v>
      </c>
      <c r="N221" s="5">
        <v>421605217</v>
      </c>
      <c r="O221">
        <v>0.33</v>
      </c>
      <c r="P221" s="9">
        <f t="shared" si="27"/>
        <v>139129.72161000001</v>
      </c>
    </row>
    <row r="222" spans="1:16" hidden="1" x14ac:dyDescent="0.35">
      <c r="A222" s="13">
        <v>2026</v>
      </c>
      <c r="B222" s="13">
        <f t="shared" si="22"/>
        <v>2025</v>
      </c>
      <c r="C222" t="s">
        <v>438</v>
      </c>
      <c r="D222" t="s">
        <v>439</v>
      </c>
      <c r="E222" s="5">
        <v>2124652932</v>
      </c>
      <c r="F222" s="13">
        <v>0.33</v>
      </c>
      <c r="G222" s="9">
        <f t="shared" si="23"/>
        <v>701135.46756000002</v>
      </c>
      <c r="H222" s="11">
        <v>1.02</v>
      </c>
      <c r="I222" s="12">
        <f t="shared" si="24"/>
        <v>701135.46756000002</v>
      </c>
      <c r="J222" s="15">
        <f t="shared" si="21"/>
        <v>0.33</v>
      </c>
      <c r="K222" s="26">
        <f>ROUND(PPEL[[#This Row],[Proposed Taxable Valuation]]/1000*PPEL[[#This Row],[Adjusted Rate]],0)</f>
        <v>701135</v>
      </c>
      <c r="L222" s="19">
        <f t="shared" si="25"/>
        <v>0</v>
      </c>
      <c r="M222" s="17">
        <f t="shared" si="26"/>
        <v>0</v>
      </c>
      <c r="N222" s="5">
        <v>2124652932</v>
      </c>
      <c r="O222">
        <v>0.33</v>
      </c>
      <c r="P222" s="9">
        <f t="shared" si="27"/>
        <v>701135.46756000002</v>
      </c>
    </row>
    <row r="223" spans="1:16" hidden="1" x14ac:dyDescent="0.35">
      <c r="A223" s="13">
        <v>2026</v>
      </c>
      <c r="B223" s="13">
        <f t="shared" si="22"/>
        <v>2025</v>
      </c>
      <c r="C223" t="s">
        <v>440</v>
      </c>
      <c r="D223" t="s">
        <v>441</v>
      </c>
      <c r="E223" s="5">
        <v>126069915</v>
      </c>
      <c r="F223" s="13">
        <v>0.33</v>
      </c>
      <c r="G223" s="9">
        <f t="shared" si="23"/>
        <v>41603.071949999998</v>
      </c>
      <c r="H223" s="11">
        <v>1.02</v>
      </c>
      <c r="I223" s="12">
        <f t="shared" si="24"/>
        <v>41603.071949999998</v>
      </c>
      <c r="J223" s="15">
        <f t="shared" si="21"/>
        <v>0.33</v>
      </c>
      <c r="K223" s="26">
        <f>ROUND(PPEL[[#This Row],[Proposed Taxable Valuation]]/1000*PPEL[[#This Row],[Adjusted Rate]],0)</f>
        <v>41603</v>
      </c>
      <c r="L223" s="19">
        <f t="shared" si="25"/>
        <v>0</v>
      </c>
      <c r="M223" s="17">
        <f t="shared" si="26"/>
        <v>0</v>
      </c>
      <c r="N223" s="5">
        <v>126069915</v>
      </c>
      <c r="O223">
        <v>0.33</v>
      </c>
      <c r="P223" s="9">
        <f t="shared" si="27"/>
        <v>41603.071949999998</v>
      </c>
    </row>
    <row r="224" spans="1:16" hidden="1" x14ac:dyDescent="0.35">
      <c r="A224" s="13">
        <v>2026</v>
      </c>
      <c r="B224" s="13">
        <f t="shared" si="22"/>
        <v>2025</v>
      </c>
      <c r="C224" t="s">
        <v>442</v>
      </c>
      <c r="D224" t="s">
        <v>443</v>
      </c>
      <c r="E224" s="5">
        <v>319273070</v>
      </c>
      <c r="F224" s="13">
        <v>0.33</v>
      </c>
      <c r="G224" s="9">
        <f t="shared" si="23"/>
        <v>105360.1131</v>
      </c>
      <c r="H224" s="11">
        <v>1.02</v>
      </c>
      <c r="I224" s="12">
        <f t="shared" si="24"/>
        <v>105360.1131</v>
      </c>
      <c r="J224" s="15">
        <f t="shared" si="21"/>
        <v>0.33</v>
      </c>
      <c r="K224" s="26">
        <f>ROUND(PPEL[[#This Row],[Proposed Taxable Valuation]]/1000*PPEL[[#This Row],[Adjusted Rate]],0)</f>
        <v>105360</v>
      </c>
      <c r="L224" s="19">
        <f t="shared" si="25"/>
        <v>0</v>
      </c>
      <c r="M224" s="17">
        <f t="shared" si="26"/>
        <v>0</v>
      </c>
      <c r="N224" s="5">
        <v>319273070</v>
      </c>
      <c r="O224">
        <v>0.33</v>
      </c>
      <c r="P224" s="9">
        <f t="shared" si="27"/>
        <v>105360.1131</v>
      </c>
    </row>
    <row r="225" spans="1:16" hidden="1" x14ac:dyDescent="0.35">
      <c r="A225" s="13">
        <v>2026</v>
      </c>
      <c r="B225" s="13">
        <f t="shared" si="22"/>
        <v>2025</v>
      </c>
      <c r="C225" t="s">
        <v>444</v>
      </c>
      <c r="D225" t="s">
        <v>445</v>
      </c>
      <c r="E225" s="5">
        <v>516825292</v>
      </c>
      <c r="F225" s="13">
        <v>0.33</v>
      </c>
      <c r="G225" s="9">
        <f t="shared" si="23"/>
        <v>170552.34636000003</v>
      </c>
      <c r="H225" s="11">
        <v>1.02</v>
      </c>
      <c r="I225" s="12">
        <f t="shared" si="24"/>
        <v>170552.34636000003</v>
      </c>
      <c r="J225" s="15">
        <f t="shared" si="21"/>
        <v>0.33</v>
      </c>
      <c r="K225" s="26">
        <f>ROUND(PPEL[[#This Row],[Proposed Taxable Valuation]]/1000*PPEL[[#This Row],[Adjusted Rate]],0)</f>
        <v>170552</v>
      </c>
      <c r="L225" s="19">
        <f t="shared" si="25"/>
        <v>0</v>
      </c>
      <c r="M225" s="17">
        <f t="shared" si="26"/>
        <v>0</v>
      </c>
      <c r="N225" s="5">
        <v>516825292</v>
      </c>
      <c r="O225">
        <v>0.33</v>
      </c>
      <c r="P225" s="9">
        <f t="shared" si="27"/>
        <v>170552.34636000003</v>
      </c>
    </row>
    <row r="226" spans="1:16" hidden="1" x14ac:dyDescent="0.35">
      <c r="A226" s="13">
        <v>2026</v>
      </c>
      <c r="B226" s="13">
        <f t="shared" si="22"/>
        <v>2025</v>
      </c>
      <c r="C226" t="s">
        <v>446</v>
      </c>
      <c r="D226" t="s">
        <v>447</v>
      </c>
      <c r="E226" s="5">
        <v>794131744</v>
      </c>
      <c r="F226" s="13">
        <v>0.33</v>
      </c>
      <c r="G226" s="9">
        <f t="shared" si="23"/>
        <v>262063.47552000001</v>
      </c>
      <c r="H226" s="11">
        <v>1.02</v>
      </c>
      <c r="I226" s="12">
        <f t="shared" si="24"/>
        <v>262063.47552000001</v>
      </c>
      <c r="J226" s="15">
        <f t="shared" si="21"/>
        <v>0.33</v>
      </c>
      <c r="K226" s="26">
        <f>ROUND(PPEL[[#This Row],[Proposed Taxable Valuation]]/1000*PPEL[[#This Row],[Adjusted Rate]],0)</f>
        <v>262063</v>
      </c>
      <c r="L226" s="19">
        <f t="shared" si="25"/>
        <v>0</v>
      </c>
      <c r="M226" s="17">
        <f t="shared" si="26"/>
        <v>0</v>
      </c>
      <c r="N226" s="5">
        <v>794131744</v>
      </c>
      <c r="O226">
        <v>0.33</v>
      </c>
      <c r="P226" s="9">
        <f t="shared" si="27"/>
        <v>262063.47552000001</v>
      </c>
    </row>
    <row r="227" spans="1:16" hidden="1" x14ac:dyDescent="0.35">
      <c r="A227" s="13">
        <v>2026</v>
      </c>
      <c r="B227" s="13">
        <f t="shared" si="22"/>
        <v>2025</v>
      </c>
      <c r="C227" t="s">
        <v>448</v>
      </c>
      <c r="D227" t="s">
        <v>449</v>
      </c>
      <c r="E227" s="5">
        <v>1031986480</v>
      </c>
      <c r="F227" s="13">
        <v>0.33</v>
      </c>
      <c r="G227" s="9">
        <f t="shared" si="23"/>
        <v>340555.53840000002</v>
      </c>
      <c r="H227" s="11">
        <v>1.02</v>
      </c>
      <c r="I227" s="12">
        <f t="shared" si="24"/>
        <v>340555.53840000002</v>
      </c>
      <c r="J227" s="15">
        <f t="shared" si="21"/>
        <v>0.33</v>
      </c>
      <c r="K227" s="26">
        <f>ROUND(PPEL[[#This Row],[Proposed Taxable Valuation]]/1000*PPEL[[#This Row],[Adjusted Rate]],0)</f>
        <v>340556</v>
      </c>
      <c r="L227" s="19">
        <f t="shared" si="25"/>
        <v>0</v>
      </c>
      <c r="M227" s="17">
        <f t="shared" si="26"/>
        <v>0</v>
      </c>
      <c r="N227" s="5">
        <v>1031986480</v>
      </c>
      <c r="O227">
        <v>0.33</v>
      </c>
      <c r="P227" s="9">
        <f t="shared" si="27"/>
        <v>340555.53840000002</v>
      </c>
    </row>
    <row r="228" spans="1:16" hidden="1" x14ac:dyDescent="0.35">
      <c r="A228" s="13">
        <v>2026</v>
      </c>
      <c r="B228" s="13">
        <f t="shared" si="22"/>
        <v>2025</v>
      </c>
      <c r="C228" t="s">
        <v>450</v>
      </c>
      <c r="D228" t="s">
        <v>451</v>
      </c>
      <c r="E228" s="5">
        <v>714261444</v>
      </c>
      <c r="F228" s="13">
        <v>0.33</v>
      </c>
      <c r="G228" s="9">
        <f t="shared" si="23"/>
        <v>235706.27652000001</v>
      </c>
      <c r="H228" s="11">
        <v>1.02</v>
      </c>
      <c r="I228" s="12">
        <f t="shared" si="24"/>
        <v>235706.27652000001</v>
      </c>
      <c r="J228" s="15">
        <f t="shared" si="21"/>
        <v>0.33</v>
      </c>
      <c r="K228" s="26">
        <f>ROUND(PPEL[[#This Row],[Proposed Taxable Valuation]]/1000*PPEL[[#This Row],[Adjusted Rate]],0)</f>
        <v>235706</v>
      </c>
      <c r="L228" s="19">
        <f t="shared" si="25"/>
        <v>0</v>
      </c>
      <c r="M228" s="17">
        <f t="shared" si="26"/>
        <v>0</v>
      </c>
      <c r="N228" s="5">
        <v>714261444</v>
      </c>
      <c r="O228">
        <v>0.33</v>
      </c>
      <c r="P228" s="9">
        <f t="shared" si="27"/>
        <v>235706.27652000001</v>
      </c>
    </row>
    <row r="229" spans="1:16" hidden="1" x14ac:dyDescent="0.35">
      <c r="A229" s="13">
        <v>2026</v>
      </c>
      <c r="B229" s="13">
        <f t="shared" si="22"/>
        <v>2025</v>
      </c>
      <c r="C229" t="s">
        <v>452</v>
      </c>
      <c r="D229" t="s">
        <v>453</v>
      </c>
      <c r="E229" s="5">
        <v>167349740</v>
      </c>
      <c r="F229" s="13">
        <v>0.33</v>
      </c>
      <c r="G229" s="9">
        <f t="shared" si="23"/>
        <v>55225.414199999999</v>
      </c>
      <c r="H229" s="11">
        <v>1.02</v>
      </c>
      <c r="I229" s="12">
        <f t="shared" si="24"/>
        <v>55225.414199999999</v>
      </c>
      <c r="J229" s="15">
        <f t="shared" si="21"/>
        <v>0.33</v>
      </c>
      <c r="K229" s="26">
        <f>ROUND(PPEL[[#This Row],[Proposed Taxable Valuation]]/1000*PPEL[[#This Row],[Adjusted Rate]],0)</f>
        <v>55225</v>
      </c>
      <c r="L229" s="19">
        <f t="shared" si="25"/>
        <v>0</v>
      </c>
      <c r="M229" s="17">
        <f t="shared" si="26"/>
        <v>0</v>
      </c>
      <c r="N229" s="5">
        <v>167349740</v>
      </c>
      <c r="O229">
        <v>0.33</v>
      </c>
      <c r="P229" s="9">
        <f t="shared" si="27"/>
        <v>55225.414199999999</v>
      </c>
    </row>
    <row r="230" spans="1:16" hidden="1" x14ac:dyDescent="0.35">
      <c r="A230" s="13">
        <v>2026</v>
      </c>
      <c r="B230" s="13">
        <f t="shared" si="22"/>
        <v>2025</v>
      </c>
      <c r="C230" t="s">
        <v>454</v>
      </c>
      <c r="D230" t="s">
        <v>455</v>
      </c>
      <c r="E230" s="5">
        <v>413116403</v>
      </c>
      <c r="F230" s="13">
        <v>0.33</v>
      </c>
      <c r="G230" s="9">
        <f t="shared" si="23"/>
        <v>136328.41299000001</v>
      </c>
      <c r="H230" s="11">
        <v>1.02</v>
      </c>
      <c r="I230" s="12">
        <f t="shared" si="24"/>
        <v>136328.41299000001</v>
      </c>
      <c r="J230" s="15">
        <f t="shared" si="21"/>
        <v>0.33</v>
      </c>
      <c r="K230" s="26">
        <f>ROUND(PPEL[[#This Row],[Proposed Taxable Valuation]]/1000*PPEL[[#This Row],[Adjusted Rate]],0)</f>
        <v>136328</v>
      </c>
      <c r="L230" s="19">
        <f t="shared" si="25"/>
        <v>0</v>
      </c>
      <c r="M230" s="17">
        <f t="shared" si="26"/>
        <v>0</v>
      </c>
      <c r="N230" s="5">
        <v>413116403</v>
      </c>
      <c r="O230">
        <v>0.33</v>
      </c>
      <c r="P230" s="9">
        <f t="shared" si="27"/>
        <v>136328.41299000001</v>
      </c>
    </row>
    <row r="231" spans="1:16" hidden="1" x14ac:dyDescent="0.35">
      <c r="A231" s="13">
        <v>2026</v>
      </c>
      <c r="B231" s="13">
        <f t="shared" si="22"/>
        <v>2025</v>
      </c>
      <c r="C231" t="s">
        <v>456</v>
      </c>
      <c r="D231" t="s">
        <v>457</v>
      </c>
      <c r="E231" s="5">
        <v>360469992</v>
      </c>
      <c r="F231" s="13">
        <v>0.33</v>
      </c>
      <c r="G231" s="9">
        <f t="shared" si="23"/>
        <v>118955.09736000001</v>
      </c>
      <c r="H231" s="11">
        <v>1.02</v>
      </c>
      <c r="I231" s="12">
        <f t="shared" si="24"/>
        <v>118955.09736000001</v>
      </c>
      <c r="J231" s="15">
        <f t="shared" si="21"/>
        <v>0.33</v>
      </c>
      <c r="K231" s="26">
        <f>ROUND(PPEL[[#This Row],[Proposed Taxable Valuation]]/1000*PPEL[[#This Row],[Adjusted Rate]],0)</f>
        <v>118955</v>
      </c>
      <c r="L231" s="19">
        <f t="shared" si="25"/>
        <v>0</v>
      </c>
      <c r="M231" s="17">
        <f t="shared" si="26"/>
        <v>0</v>
      </c>
      <c r="N231" s="5">
        <v>360469992</v>
      </c>
      <c r="O231">
        <v>0.33</v>
      </c>
      <c r="P231" s="9">
        <f t="shared" si="27"/>
        <v>118955.09736000001</v>
      </c>
    </row>
    <row r="232" spans="1:16" hidden="1" x14ac:dyDescent="0.35">
      <c r="A232" s="13">
        <v>2026</v>
      </c>
      <c r="B232" s="13">
        <f t="shared" si="22"/>
        <v>2025</v>
      </c>
      <c r="C232" t="s">
        <v>458</v>
      </c>
      <c r="D232" t="s">
        <v>459</v>
      </c>
      <c r="E232" s="5">
        <v>1224523273</v>
      </c>
      <c r="F232" s="13">
        <v>0.33</v>
      </c>
      <c r="G232" s="9">
        <f t="shared" si="23"/>
        <v>404092.68009000004</v>
      </c>
      <c r="H232" s="11">
        <v>1.02</v>
      </c>
      <c r="I232" s="12">
        <f t="shared" si="24"/>
        <v>404092.68009000004</v>
      </c>
      <c r="J232" s="15">
        <f t="shared" si="21"/>
        <v>0.33</v>
      </c>
      <c r="K232" s="26">
        <f>ROUND(PPEL[[#This Row],[Proposed Taxable Valuation]]/1000*PPEL[[#This Row],[Adjusted Rate]],0)</f>
        <v>404093</v>
      </c>
      <c r="L232" s="19">
        <f t="shared" si="25"/>
        <v>0</v>
      </c>
      <c r="M232" s="17">
        <f t="shared" si="26"/>
        <v>0</v>
      </c>
      <c r="N232" s="5">
        <v>1224523273</v>
      </c>
      <c r="O232">
        <v>0.33</v>
      </c>
      <c r="P232" s="9">
        <f t="shared" si="27"/>
        <v>404092.68009000004</v>
      </c>
    </row>
    <row r="233" spans="1:16" hidden="1" x14ac:dyDescent="0.35">
      <c r="A233" s="13">
        <v>2026</v>
      </c>
      <c r="B233" s="13">
        <f t="shared" si="22"/>
        <v>2025</v>
      </c>
      <c r="C233" t="s">
        <v>460</v>
      </c>
      <c r="D233" t="s">
        <v>461</v>
      </c>
      <c r="E233" s="5">
        <v>464583907</v>
      </c>
      <c r="F233" s="13">
        <v>0.33</v>
      </c>
      <c r="G233" s="9">
        <f t="shared" si="23"/>
        <v>153312.68931000002</v>
      </c>
      <c r="H233" s="11">
        <v>1.02</v>
      </c>
      <c r="I233" s="12">
        <f t="shared" si="24"/>
        <v>153312.68931000002</v>
      </c>
      <c r="J233" s="15">
        <f t="shared" si="21"/>
        <v>0.33</v>
      </c>
      <c r="K233" s="26">
        <f>ROUND(PPEL[[#This Row],[Proposed Taxable Valuation]]/1000*PPEL[[#This Row],[Adjusted Rate]],0)</f>
        <v>153313</v>
      </c>
      <c r="L233" s="19">
        <f t="shared" si="25"/>
        <v>0</v>
      </c>
      <c r="M233" s="17">
        <f t="shared" si="26"/>
        <v>0</v>
      </c>
      <c r="N233" s="5">
        <v>464583907</v>
      </c>
      <c r="O233">
        <v>0.33</v>
      </c>
      <c r="P233" s="9">
        <f t="shared" si="27"/>
        <v>153312.68931000002</v>
      </c>
    </row>
    <row r="234" spans="1:16" hidden="1" x14ac:dyDescent="0.35">
      <c r="A234" s="13">
        <v>2026</v>
      </c>
      <c r="B234" s="13">
        <f t="shared" si="22"/>
        <v>2025</v>
      </c>
      <c r="C234" t="s">
        <v>462</v>
      </c>
      <c r="D234" t="s">
        <v>463</v>
      </c>
      <c r="E234" s="5">
        <v>2425464789</v>
      </c>
      <c r="F234" s="13">
        <v>0.33</v>
      </c>
      <c r="G234" s="9">
        <f t="shared" si="23"/>
        <v>800403.38037000003</v>
      </c>
      <c r="H234" s="11">
        <v>1.02</v>
      </c>
      <c r="I234" s="12">
        <f t="shared" si="24"/>
        <v>800403.38037000003</v>
      </c>
      <c r="J234" s="15">
        <f t="shared" si="21"/>
        <v>0.33</v>
      </c>
      <c r="K234" s="26">
        <f>ROUND(PPEL[[#This Row],[Proposed Taxable Valuation]]/1000*PPEL[[#This Row],[Adjusted Rate]],0)</f>
        <v>800403</v>
      </c>
      <c r="L234" s="19">
        <f t="shared" si="25"/>
        <v>0</v>
      </c>
      <c r="M234" s="17">
        <f t="shared" si="26"/>
        <v>0</v>
      </c>
      <c r="N234" s="5">
        <v>2425464789</v>
      </c>
      <c r="O234">
        <v>0.33</v>
      </c>
      <c r="P234" s="9">
        <f t="shared" si="27"/>
        <v>800403.38037000003</v>
      </c>
    </row>
    <row r="235" spans="1:16" hidden="1" x14ac:dyDescent="0.35">
      <c r="A235" s="13">
        <v>2026</v>
      </c>
      <c r="B235" s="13">
        <f t="shared" si="22"/>
        <v>2025</v>
      </c>
      <c r="C235" t="s">
        <v>464</v>
      </c>
      <c r="D235" t="s">
        <v>465</v>
      </c>
      <c r="E235" s="5">
        <v>230266355</v>
      </c>
      <c r="F235" s="13">
        <v>0.33</v>
      </c>
      <c r="G235" s="9">
        <f t="shared" si="23"/>
        <v>75987.897150000004</v>
      </c>
      <c r="H235" s="11">
        <v>1.02</v>
      </c>
      <c r="I235" s="12">
        <f t="shared" si="24"/>
        <v>75987.897150000004</v>
      </c>
      <c r="J235" s="15">
        <f t="shared" si="21"/>
        <v>0.33</v>
      </c>
      <c r="K235" s="26">
        <f>ROUND(PPEL[[#This Row],[Proposed Taxable Valuation]]/1000*PPEL[[#This Row],[Adjusted Rate]],0)</f>
        <v>75988</v>
      </c>
      <c r="L235" s="19">
        <f t="shared" si="25"/>
        <v>0</v>
      </c>
      <c r="M235" s="17">
        <f t="shared" si="26"/>
        <v>0</v>
      </c>
      <c r="N235" s="5">
        <v>230266355</v>
      </c>
      <c r="O235">
        <v>0.33</v>
      </c>
      <c r="P235" s="9">
        <f t="shared" si="27"/>
        <v>75987.897150000004</v>
      </c>
    </row>
    <row r="236" spans="1:16" hidden="1" x14ac:dyDescent="0.35">
      <c r="A236" s="13">
        <v>2026</v>
      </c>
      <c r="B236" s="13">
        <f t="shared" si="22"/>
        <v>2025</v>
      </c>
      <c r="C236" t="s">
        <v>466</v>
      </c>
      <c r="D236" t="s">
        <v>467</v>
      </c>
      <c r="E236" s="5">
        <v>740503264</v>
      </c>
      <c r="F236" s="13">
        <v>0.33</v>
      </c>
      <c r="G236" s="9">
        <f t="shared" si="23"/>
        <v>244366.07712</v>
      </c>
      <c r="H236" s="11">
        <v>1.02</v>
      </c>
      <c r="I236" s="12">
        <f t="shared" si="24"/>
        <v>244366.07712</v>
      </c>
      <c r="J236" s="15">
        <f t="shared" si="21"/>
        <v>0.33</v>
      </c>
      <c r="K236" s="26">
        <f>ROUND(PPEL[[#This Row],[Proposed Taxable Valuation]]/1000*PPEL[[#This Row],[Adjusted Rate]],0)</f>
        <v>244366</v>
      </c>
      <c r="L236" s="19">
        <f t="shared" si="25"/>
        <v>0</v>
      </c>
      <c r="M236" s="17">
        <f t="shared" si="26"/>
        <v>0</v>
      </c>
      <c r="N236" s="5">
        <v>740503264</v>
      </c>
      <c r="O236">
        <v>0.33</v>
      </c>
      <c r="P236" s="9">
        <f t="shared" si="27"/>
        <v>244366.07712</v>
      </c>
    </row>
    <row r="237" spans="1:16" hidden="1" x14ac:dyDescent="0.35">
      <c r="A237" s="13">
        <v>2026</v>
      </c>
      <c r="B237" s="13">
        <f t="shared" si="22"/>
        <v>2025</v>
      </c>
      <c r="C237" t="s">
        <v>468</v>
      </c>
      <c r="D237" t="s">
        <v>469</v>
      </c>
      <c r="E237" s="5">
        <v>217487541</v>
      </c>
      <c r="F237" s="13">
        <v>0.33</v>
      </c>
      <c r="G237" s="9">
        <f t="shared" si="23"/>
        <v>71770.888529999997</v>
      </c>
      <c r="H237" s="11">
        <v>1.02</v>
      </c>
      <c r="I237" s="12">
        <f t="shared" si="24"/>
        <v>71770.888529999997</v>
      </c>
      <c r="J237" s="15">
        <f t="shared" si="21"/>
        <v>0.33</v>
      </c>
      <c r="K237" s="26">
        <f>ROUND(PPEL[[#This Row],[Proposed Taxable Valuation]]/1000*PPEL[[#This Row],[Adjusted Rate]],0)</f>
        <v>71771</v>
      </c>
      <c r="L237" s="19">
        <f t="shared" si="25"/>
        <v>0</v>
      </c>
      <c r="M237" s="17">
        <f t="shared" si="26"/>
        <v>0</v>
      </c>
      <c r="N237" s="5">
        <v>217487541</v>
      </c>
      <c r="O237">
        <v>0.33</v>
      </c>
      <c r="P237" s="9">
        <f t="shared" si="27"/>
        <v>71770.888529999997</v>
      </c>
    </row>
    <row r="238" spans="1:16" hidden="1" x14ac:dyDescent="0.35">
      <c r="A238" s="13">
        <v>2026</v>
      </c>
      <c r="B238" s="13">
        <f t="shared" si="22"/>
        <v>2025</v>
      </c>
      <c r="C238" t="s">
        <v>470</v>
      </c>
      <c r="D238" t="s">
        <v>471</v>
      </c>
      <c r="E238" s="5">
        <v>473395097</v>
      </c>
      <c r="F238" s="13">
        <v>0.33</v>
      </c>
      <c r="G238" s="9">
        <f t="shared" si="23"/>
        <v>156220.38201</v>
      </c>
      <c r="H238" s="11">
        <v>1.02</v>
      </c>
      <c r="I238" s="12">
        <f t="shared" si="24"/>
        <v>156220.38201</v>
      </c>
      <c r="J238" s="15">
        <f t="shared" si="21"/>
        <v>0.33</v>
      </c>
      <c r="K238" s="26">
        <f>ROUND(PPEL[[#This Row],[Proposed Taxable Valuation]]/1000*PPEL[[#This Row],[Adjusted Rate]],0)</f>
        <v>156220</v>
      </c>
      <c r="L238" s="19">
        <f t="shared" si="25"/>
        <v>0</v>
      </c>
      <c r="M238" s="17">
        <f t="shared" si="26"/>
        <v>0</v>
      </c>
      <c r="N238" s="5">
        <v>473395097</v>
      </c>
      <c r="O238">
        <v>0.33</v>
      </c>
      <c r="P238" s="9">
        <f t="shared" si="27"/>
        <v>156220.38201</v>
      </c>
    </row>
    <row r="239" spans="1:16" hidden="1" x14ac:dyDescent="0.35">
      <c r="A239" s="13">
        <v>2026</v>
      </c>
      <c r="B239" s="13">
        <f t="shared" si="22"/>
        <v>2025</v>
      </c>
      <c r="C239" t="s">
        <v>472</v>
      </c>
      <c r="D239" t="s">
        <v>473</v>
      </c>
      <c r="E239" s="5">
        <v>380786444</v>
      </c>
      <c r="F239" s="13">
        <v>0.33</v>
      </c>
      <c r="G239" s="9">
        <f t="shared" si="23"/>
        <v>125659.52652000001</v>
      </c>
      <c r="H239" s="11">
        <v>1.02</v>
      </c>
      <c r="I239" s="12">
        <f t="shared" si="24"/>
        <v>125659.52652000001</v>
      </c>
      <c r="J239" s="15">
        <f t="shared" si="21"/>
        <v>0.33</v>
      </c>
      <c r="K239" s="26">
        <f>ROUND(PPEL[[#This Row],[Proposed Taxable Valuation]]/1000*PPEL[[#This Row],[Adjusted Rate]],0)</f>
        <v>125660</v>
      </c>
      <c r="L239" s="19">
        <f t="shared" si="25"/>
        <v>0</v>
      </c>
      <c r="M239" s="17">
        <f t="shared" si="26"/>
        <v>0</v>
      </c>
      <c r="N239" s="5">
        <v>380786444</v>
      </c>
      <c r="O239">
        <v>0.33</v>
      </c>
      <c r="P239" s="9">
        <f t="shared" si="27"/>
        <v>125659.52652000001</v>
      </c>
    </row>
    <row r="240" spans="1:16" hidden="1" x14ac:dyDescent="0.35">
      <c r="A240" s="13">
        <v>2026</v>
      </c>
      <c r="B240" s="13">
        <f t="shared" si="22"/>
        <v>2025</v>
      </c>
      <c r="C240" t="s">
        <v>474</v>
      </c>
      <c r="D240" t="s">
        <v>475</v>
      </c>
      <c r="E240" s="5">
        <v>471733090</v>
      </c>
      <c r="F240" s="13">
        <v>0.33</v>
      </c>
      <c r="G240" s="9">
        <f t="shared" si="23"/>
        <v>155671.91970000003</v>
      </c>
      <c r="H240" s="11">
        <v>1.02</v>
      </c>
      <c r="I240" s="12">
        <f t="shared" si="24"/>
        <v>155671.91970000003</v>
      </c>
      <c r="J240" s="15">
        <f t="shared" si="21"/>
        <v>0.33</v>
      </c>
      <c r="K240" s="26">
        <f>ROUND(PPEL[[#This Row],[Proposed Taxable Valuation]]/1000*PPEL[[#This Row],[Adjusted Rate]],0)</f>
        <v>155672</v>
      </c>
      <c r="L240" s="19">
        <f t="shared" si="25"/>
        <v>0</v>
      </c>
      <c r="M240" s="17">
        <f t="shared" si="26"/>
        <v>0</v>
      </c>
      <c r="N240" s="5">
        <v>471733090</v>
      </c>
      <c r="O240">
        <v>0.33</v>
      </c>
      <c r="P240" s="9">
        <f t="shared" si="27"/>
        <v>155671.91970000003</v>
      </c>
    </row>
    <row r="241" spans="1:16" hidden="1" x14ac:dyDescent="0.35">
      <c r="A241" s="13">
        <v>2026</v>
      </c>
      <c r="B241" s="13">
        <f t="shared" si="22"/>
        <v>2025</v>
      </c>
      <c r="C241" t="s">
        <v>476</v>
      </c>
      <c r="D241" t="s">
        <v>477</v>
      </c>
      <c r="E241" s="5">
        <v>281830335</v>
      </c>
      <c r="F241" s="13">
        <v>0.33</v>
      </c>
      <c r="G241" s="9">
        <f t="shared" si="23"/>
        <v>93004.010550000006</v>
      </c>
      <c r="H241" s="11">
        <v>1.02</v>
      </c>
      <c r="I241" s="12">
        <f t="shared" si="24"/>
        <v>93004.010550000006</v>
      </c>
      <c r="J241" s="15">
        <f t="shared" si="21"/>
        <v>0.33</v>
      </c>
      <c r="K241" s="26">
        <f>ROUND(PPEL[[#This Row],[Proposed Taxable Valuation]]/1000*PPEL[[#This Row],[Adjusted Rate]],0)</f>
        <v>93004</v>
      </c>
      <c r="L241" s="19">
        <f t="shared" si="25"/>
        <v>0</v>
      </c>
      <c r="M241" s="17">
        <f t="shared" si="26"/>
        <v>0</v>
      </c>
      <c r="N241" s="5">
        <v>281830335</v>
      </c>
      <c r="O241">
        <v>0.33</v>
      </c>
      <c r="P241" s="9">
        <f t="shared" si="27"/>
        <v>93004.010550000006</v>
      </c>
    </row>
    <row r="242" spans="1:16" hidden="1" x14ac:dyDescent="0.35">
      <c r="A242" s="13">
        <v>2026</v>
      </c>
      <c r="B242" s="13">
        <f t="shared" si="22"/>
        <v>2025</v>
      </c>
      <c r="C242" t="s">
        <v>478</v>
      </c>
      <c r="D242" t="s">
        <v>479</v>
      </c>
      <c r="E242" s="5">
        <v>457104933</v>
      </c>
      <c r="F242" s="13">
        <v>0.33</v>
      </c>
      <c r="G242" s="9">
        <f t="shared" si="23"/>
        <v>150844.62789</v>
      </c>
      <c r="H242" s="11">
        <v>1.02</v>
      </c>
      <c r="I242" s="12">
        <f t="shared" si="24"/>
        <v>150844.62789</v>
      </c>
      <c r="J242" s="15">
        <f t="shared" si="21"/>
        <v>0.33</v>
      </c>
      <c r="K242" s="26">
        <f>ROUND(PPEL[[#This Row],[Proposed Taxable Valuation]]/1000*PPEL[[#This Row],[Adjusted Rate]],0)</f>
        <v>150845</v>
      </c>
      <c r="L242" s="19">
        <f t="shared" si="25"/>
        <v>0</v>
      </c>
      <c r="M242" s="17">
        <f t="shared" si="26"/>
        <v>0</v>
      </c>
      <c r="N242" s="5">
        <v>457104933</v>
      </c>
      <c r="O242">
        <v>0.33</v>
      </c>
      <c r="P242" s="9">
        <f t="shared" si="27"/>
        <v>150844.62789</v>
      </c>
    </row>
    <row r="243" spans="1:16" hidden="1" x14ac:dyDescent="0.35">
      <c r="A243" s="13">
        <v>2026</v>
      </c>
      <c r="B243" s="13">
        <f t="shared" si="22"/>
        <v>2025</v>
      </c>
      <c r="C243" t="s">
        <v>480</v>
      </c>
      <c r="D243" t="s">
        <v>481</v>
      </c>
      <c r="E243" s="5">
        <v>444231458</v>
      </c>
      <c r="F243" s="13">
        <v>0.33</v>
      </c>
      <c r="G243" s="9">
        <f t="shared" si="23"/>
        <v>146596.38114000001</v>
      </c>
      <c r="H243" s="11">
        <v>1.02</v>
      </c>
      <c r="I243" s="12">
        <f t="shared" si="24"/>
        <v>146596.38114000001</v>
      </c>
      <c r="J243" s="15">
        <f t="shared" si="21"/>
        <v>0.33</v>
      </c>
      <c r="K243" s="26">
        <f>ROUND(PPEL[[#This Row],[Proposed Taxable Valuation]]/1000*PPEL[[#This Row],[Adjusted Rate]],0)</f>
        <v>146596</v>
      </c>
      <c r="L243" s="19">
        <f t="shared" si="25"/>
        <v>0</v>
      </c>
      <c r="M243" s="17">
        <f t="shared" si="26"/>
        <v>0</v>
      </c>
      <c r="N243" s="5">
        <v>444231458</v>
      </c>
      <c r="O243">
        <v>0.33</v>
      </c>
      <c r="P243" s="9">
        <f t="shared" si="27"/>
        <v>146596.38114000001</v>
      </c>
    </row>
    <row r="244" spans="1:16" hidden="1" x14ac:dyDescent="0.35">
      <c r="A244" s="13">
        <v>2026</v>
      </c>
      <c r="B244" s="13">
        <f t="shared" si="22"/>
        <v>2025</v>
      </c>
      <c r="C244" t="s">
        <v>482</v>
      </c>
      <c r="D244" t="s">
        <v>483</v>
      </c>
      <c r="E244" s="5">
        <v>474401783</v>
      </c>
      <c r="F244" s="13">
        <v>0.33</v>
      </c>
      <c r="G244" s="9">
        <f t="shared" si="23"/>
        <v>156552.58839000002</v>
      </c>
      <c r="H244" s="11">
        <v>1.02</v>
      </c>
      <c r="I244" s="12">
        <f t="shared" si="24"/>
        <v>156552.58839000002</v>
      </c>
      <c r="J244" s="15">
        <f t="shared" si="21"/>
        <v>0.33</v>
      </c>
      <c r="K244" s="26">
        <f>ROUND(PPEL[[#This Row],[Proposed Taxable Valuation]]/1000*PPEL[[#This Row],[Adjusted Rate]],0)</f>
        <v>156553</v>
      </c>
      <c r="L244" s="19">
        <f t="shared" si="25"/>
        <v>0</v>
      </c>
      <c r="M244" s="17">
        <f t="shared" si="26"/>
        <v>0</v>
      </c>
      <c r="N244" s="5">
        <v>474401783</v>
      </c>
      <c r="O244">
        <v>0.33</v>
      </c>
      <c r="P244" s="9">
        <f t="shared" si="27"/>
        <v>156552.58839000002</v>
      </c>
    </row>
    <row r="245" spans="1:16" hidden="1" x14ac:dyDescent="0.35">
      <c r="A245" s="13">
        <v>2026</v>
      </c>
      <c r="B245" s="13">
        <f t="shared" si="22"/>
        <v>2025</v>
      </c>
      <c r="C245" t="s">
        <v>484</v>
      </c>
      <c r="D245" t="s">
        <v>485</v>
      </c>
      <c r="E245" s="5">
        <v>279592378</v>
      </c>
      <c r="F245" s="13">
        <v>0.33</v>
      </c>
      <c r="G245" s="9">
        <f t="shared" si="23"/>
        <v>92265.484740000014</v>
      </c>
      <c r="H245" s="11">
        <v>1.02</v>
      </c>
      <c r="I245" s="12">
        <f t="shared" si="24"/>
        <v>92265.484740000014</v>
      </c>
      <c r="J245" s="15">
        <f t="shared" si="21"/>
        <v>0.33</v>
      </c>
      <c r="K245" s="26">
        <f>ROUND(PPEL[[#This Row],[Proposed Taxable Valuation]]/1000*PPEL[[#This Row],[Adjusted Rate]],0)</f>
        <v>92265</v>
      </c>
      <c r="L245" s="19">
        <f t="shared" si="25"/>
        <v>0</v>
      </c>
      <c r="M245" s="17">
        <f t="shared" si="26"/>
        <v>0</v>
      </c>
      <c r="N245" s="5">
        <v>279592378</v>
      </c>
      <c r="O245">
        <v>0.33</v>
      </c>
      <c r="P245" s="9">
        <f t="shared" si="27"/>
        <v>92265.484740000014</v>
      </c>
    </row>
    <row r="246" spans="1:16" hidden="1" x14ac:dyDescent="0.35">
      <c r="A246" s="13">
        <v>2026</v>
      </c>
      <c r="B246" s="13">
        <f t="shared" si="22"/>
        <v>2025</v>
      </c>
      <c r="C246" t="s">
        <v>486</v>
      </c>
      <c r="D246" t="s">
        <v>487</v>
      </c>
      <c r="E246" s="5">
        <v>156001916</v>
      </c>
      <c r="F246" s="13">
        <v>0.33</v>
      </c>
      <c r="G246" s="9">
        <f t="shared" si="23"/>
        <v>51480.632279999998</v>
      </c>
      <c r="H246" s="11">
        <v>1.02</v>
      </c>
      <c r="I246" s="12">
        <f t="shared" si="24"/>
        <v>51480.632279999998</v>
      </c>
      <c r="J246" s="15">
        <f t="shared" si="21"/>
        <v>0.33</v>
      </c>
      <c r="K246" s="26">
        <f>ROUND(PPEL[[#This Row],[Proposed Taxable Valuation]]/1000*PPEL[[#This Row],[Adjusted Rate]],0)</f>
        <v>51481</v>
      </c>
      <c r="L246" s="19">
        <f t="shared" si="25"/>
        <v>0</v>
      </c>
      <c r="M246" s="17">
        <f t="shared" si="26"/>
        <v>0</v>
      </c>
      <c r="N246" s="5">
        <v>156001916</v>
      </c>
      <c r="O246">
        <v>0.33</v>
      </c>
      <c r="P246" s="9">
        <f t="shared" si="27"/>
        <v>51480.632279999998</v>
      </c>
    </row>
    <row r="247" spans="1:16" hidden="1" x14ac:dyDescent="0.35">
      <c r="A247" s="13">
        <v>2026</v>
      </c>
      <c r="B247" s="13">
        <f t="shared" si="22"/>
        <v>2025</v>
      </c>
      <c r="C247" t="s">
        <v>488</v>
      </c>
      <c r="D247" t="s">
        <v>489</v>
      </c>
      <c r="E247" s="5">
        <v>1726686869</v>
      </c>
      <c r="F247" s="13">
        <v>0.33</v>
      </c>
      <c r="G247" s="9">
        <f t="shared" si="23"/>
        <v>569806.66677000001</v>
      </c>
      <c r="H247" s="11">
        <v>1.02</v>
      </c>
      <c r="I247" s="12">
        <f t="shared" si="24"/>
        <v>569806.66677000001</v>
      </c>
      <c r="J247" s="15">
        <f t="shared" si="21"/>
        <v>0.33</v>
      </c>
      <c r="K247" s="26">
        <f>ROUND(PPEL[[#This Row],[Proposed Taxable Valuation]]/1000*PPEL[[#This Row],[Adjusted Rate]],0)</f>
        <v>569807</v>
      </c>
      <c r="L247" s="19">
        <f t="shared" si="25"/>
        <v>0</v>
      </c>
      <c r="M247" s="17">
        <f t="shared" si="26"/>
        <v>0</v>
      </c>
      <c r="N247" s="5">
        <v>1726686869</v>
      </c>
      <c r="O247">
        <v>0.33</v>
      </c>
      <c r="P247" s="9">
        <f t="shared" si="27"/>
        <v>569806.66677000001</v>
      </c>
    </row>
    <row r="248" spans="1:16" hidden="1" x14ac:dyDescent="0.35">
      <c r="A248" s="13">
        <v>2026</v>
      </c>
      <c r="B248" s="13">
        <f t="shared" si="22"/>
        <v>2025</v>
      </c>
      <c r="C248" t="s">
        <v>490</v>
      </c>
      <c r="D248" t="s">
        <v>491</v>
      </c>
      <c r="E248" s="5">
        <v>292969937</v>
      </c>
      <c r="F248" s="13">
        <v>0.33</v>
      </c>
      <c r="G248" s="9">
        <f t="shared" si="23"/>
        <v>96680.079209999996</v>
      </c>
      <c r="H248" s="11">
        <v>1.02</v>
      </c>
      <c r="I248" s="12">
        <f t="shared" si="24"/>
        <v>96680.079209999996</v>
      </c>
      <c r="J248" s="15">
        <f t="shared" si="21"/>
        <v>0.33</v>
      </c>
      <c r="K248" s="26">
        <f>ROUND(PPEL[[#This Row],[Proposed Taxable Valuation]]/1000*PPEL[[#This Row],[Adjusted Rate]],0)</f>
        <v>96680</v>
      </c>
      <c r="L248" s="19">
        <f t="shared" si="25"/>
        <v>0</v>
      </c>
      <c r="M248" s="17">
        <f t="shared" si="26"/>
        <v>0</v>
      </c>
      <c r="N248" s="5">
        <v>292969937</v>
      </c>
      <c r="O248">
        <v>0.33</v>
      </c>
      <c r="P248" s="9">
        <f t="shared" si="27"/>
        <v>96680.079209999996</v>
      </c>
    </row>
    <row r="249" spans="1:16" hidden="1" x14ac:dyDescent="0.35">
      <c r="A249" s="13">
        <v>2026</v>
      </c>
      <c r="B249" s="13">
        <f t="shared" si="22"/>
        <v>2025</v>
      </c>
      <c r="C249" t="s">
        <v>492</v>
      </c>
      <c r="D249" t="s">
        <v>493</v>
      </c>
      <c r="E249" s="5">
        <v>236846860</v>
      </c>
      <c r="F249" s="13">
        <v>0.33</v>
      </c>
      <c r="G249" s="9">
        <f t="shared" si="23"/>
        <v>78159.463799999998</v>
      </c>
      <c r="H249" s="11">
        <v>1.02</v>
      </c>
      <c r="I249" s="12">
        <f t="shared" si="24"/>
        <v>78159.463799999998</v>
      </c>
      <c r="J249" s="15">
        <f t="shared" si="21"/>
        <v>0.33</v>
      </c>
      <c r="K249" s="26">
        <f>ROUND(PPEL[[#This Row],[Proposed Taxable Valuation]]/1000*PPEL[[#This Row],[Adjusted Rate]],0)</f>
        <v>78159</v>
      </c>
      <c r="L249" s="19">
        <f t="shared" si="25"/>
        <v>0</v>
      </c>
      <c r="M249" s="17">
        <f t="shared" si="26"/>
        <v>0</v>
      </c>
      <c r="N249" s="5">
        <v>236846860</v>
      </c>
      <c r="O249">
        <v>0.33</v>
      </c>
      <c r="P249" s="9">
        <f t="shared" si="27"/>
        <v>78159.463799999998</v>
      </c>
    </row>
    <row r="250" spans="1:16" hidden="1" x14ac:dyDescent="0.35">
      <c r="A250" s="13">
        <v>2026</v>
      </c>
      <c r="B250" s="13">
        <f t="shared" si="22"/>
        <v>2025</v>
      </c>
      <c r="C250" t="s">
        <v>494</v>
      </c>
      <c r="D250" t="s">
        <v>495</v>
      </c>
      <c r="E250" s="5">
        <v>1268551892</v>
      </c>
      <c r="F250" s="13">
        <v>0.33</v>
      </c>
      <c r="G250" s="9">
        <f t="shared" si="23"/>
        <v>418622.12436000002</v>
      </c>
      <c r="H250" s="11">
        <v>1.02</v>
      </c>
      <c r="I250" s="12">
        <f t="shared" si="24"/>
        <v>418622.12436000002</v>
      </c>
      <c r="J250" s="15">
        <f t="shared" si="21"/>
        <v>0.33</v>
      </c>
      <c r="K250" s="26">
        <f>ROUND(PPEL[[#This Row],[Proposed Taxable Valuation]]/1000*PPEL[[#This Row],[Adjusted Rate]],0)</f>
        <v>418622</v>
      </c>
      <c r="L250" s="19">
        <f t="shared" si="25"/>
        <v>0</v>
      </c>
      <c r="M250" s="17">
        <f t="shared" si="26"/>
        <v>0</v>
      </c>
      <c r="N250" s="5">
        <v>1268551892</v>
      </c>
      <c r="O250">
        <v>0.33</v>
      </c>
      <c r="P250" s="9">
        <f t="shared" si="27"/>
        <v>418622.12436000002</v>
      </c>
    </row>
    <row r="251" spans="1:16" hidden="1" x14ac:dyDescent="0.35">
      <c r="A251" s="13">
        <v>2026</v>
      </c>
      <c r="B251" s="13">
        <f t="shared" si="22"/>
        <v>2025</v>
      </c>
      <c r="C251" t="s">
        <v>496</v>
      </c>
      <c r="D251" t="s">
        <v>497</v>
      </c>
      <c r="E251" s="5">
        <v>148174006</v>
      </c>
      <c r="F251" s="13">
        <v>0.33</v>
      </c>
      <c r="G251" s="9">
        <f t="shared" si="23"/>
        <v>48897.421979999999</v>
      </c>
      <c r="H251" s="11">
        <v>1.02</v>
      </c>
      <c r="I251" s="12">
        <f t="shared" si="24"/>
        <v>48897.421979999999</v>
      </c>
      <c r="J251" s="15">
        <f t="shared" si="21"/>
        <v>0.33</v>
      </c>
      <c r="K251" s="26">
        <f>ROUND(PPEL[[#This Row],[Proposed Taxable Valuation]]/1000*PPEL[[#This Row],[Adjusted Rate]],0)</f>
        <v>48897</v>
      </c>
      <c r="L251" s="19">
        <f t="shared" si="25"/>
        <v>0</v>
      </c>
      <c r="M251" s="17">
        <f t="shared" si="26"/>
        <v>0</v>
      </c>
      <c r="N251" s="5">
        <v>148174006</v>
      </c>
      <c r="O251">
        <v>0.33</v>
      </c>
      <c r="P251" s="9">
        <f t="shared" si="27"/>
        <v>48897.421979999999</v>
      </c>
    </row>
    <row r="252" spans="1:16" hidden="1" x14ac:dyDescent="0.35">
      <c r="A252" s="13">
        <v>2026</v>
      </c>
      <c r="B252" s="13">
        <f t="shared" si="22"/>
        <v>2025</v>
      </c>
      <c r="C252" t="s">
        <v>498</v>
      </c>
      <c r="D252" t="s">
        <v>499</v>
      </c>
      <c r="E252" s="5">
        <v>633860675</v>
      </c>
      <c r="F252" s="13">
        <v>0.33</v>
      </c>
      <c r="G252" s="9">
        <f t="shared" si="23"/>
        <v>209174.02275000003</v>
      </c>
      <c r="H252" s="11">
        <v>1.02</v>
      </c>
      <c r="I252" s="12">
        <f t="shared" si="24"/>
        <v>209174.02275000003</v>
      </c>
      <c r="J252" s="15">
        <f t="shared" si="21"/>
        <v>0.33</v>
      </c>
      <c r="K252" s="26">
        <f>ROUND(PPEL[[#This Row],[Proposed Taxable Valuation]]/1000*PPEL[[#This Row],[Adjusted Rate]],0)</f>
        <v>209174</v>
      </c>
      <c r="L252" s="19">
        <f t="shared" si="25"/>
        <v>0</v>
      </c>
      <c r="M252" s="17">
        <f t="shared" si="26"/>
        <v>0</v>
      </c>
      <c r="N252" s="5">
        <v>633860675</v>
      </c>
      <c r="O252">
        <v>0.33</v>
      </c>
      <c r="P252" s="9">
        <f t="shared" si="27"/>
        <v>209174.02275000003</v>
      </c>
    </row>
    <row r="253" spans="1:16" hidden="1" x14ac:dyDescent="0.35">
      <c r="A253" s="13">
        <v>2026</v>
      </c>
      <c r="B253" s="13">
        <f t="shared" si="22"/>
        <v>2025</v>
      </c>
      <c r="C253" t="s">
        <v>500</v>
      </c>
      <c r="D253" t="s">
        <v>501</v>
      </c>
      <c r="E253" s="5">
        <v>479479467</v>
      </c>
      <c r="F253" s="13">
        <v>0.33</v>
      </c>
      <c r="G253" s="9">
        <f t="shared" si="23"/>
        <v>158228.22411000001</v>
      </c>
      <c r="H253" s="11">
        <v>1.02</v>
      </c>
      <c r="I253" s="12">
        <f t="shared" si="24"/>
        <v>158228.22411000001</v>
      </c>
      <c r="J253" s="15">
        <f t="shared" si="21"/>
        <v>0.33</v>
      </c>
      <c r="K253" s="26">
        <f>ROUND(PPEL[[#This Row],[Proposed Taxable Valuation]]/1000*PPEL[[#This Row],[Adjusted Rate]],0)</f>
        <v>158228</v>
      </c>
      <c r="L253" s="19">
        <f t="shared" si="25"/>
        <v>0</v>
      </c>
      <c r="M253" s="17">
        <f t="shared" si="26"/>
        <v>0</v>
      </c>
      <c r="N253" s="5">
        <v>479479467</v>
      </c>
      <c r="O253">
        <v>0.33</v>
      </c>
      <c r="P253" s="9">
        <f t="shared" si="27"/>
        <v>158228.22411000001</v>
      </c>
    </row>
    <row r="254" spans="1:16" hidden="1" x14ac:dyDescent="0.35">
      <c r="A254" s="13">
        <v>2026</v>
      </c>
      <c r="B254" s="13">
        <f t="shared" si="22"/>
        <v>2025</v>
      </c>
      <c r="C254" t="s">
        <v>502</v>
      </c>
      <c r="D254" t="s">
        <v>503</v>
      </c>
      <c r="E254" s="5">
        <v>424000267</v>
      </c>
      <c r="F254" s="13">
        <v>0.33</v>
      </c>
      <c r="G254" s="9">
        <f t="shared" si="23"/>
        <v>139920.08811000001</v>
      </c>
      <c r="H254" s="11">
        <v>1.02</v>
      </c>
      <c r="I254" s="12">
        <f t="shared" si="24"/>
        <v>139920.08811000001</v>
      </c>
      <c r="J254" s="15">
        <f t="shared" si="21"/>
        <v>0.33</v>
      </c>
      <c r="K254" s="26">
        <f>ROUND(PPEL[[#This Row],[Proposed Taxable Valuation]]/1000*PPEL[[#This Row],[Adjusted Rate]],0)</f>
        <v>139920</v>
      </c>
      <c r="L254" s="19">
        <f t="shared" si="25"/>
        <v>0</v>
      </c>
      <c r="M254" s="17">
        <f t="shared" si="26"/>
        <v>0</v>
      </c>
      <c r="N254" s="5">
        <v>424000267</v>
      </c>
      <c r="O254">
        <v>0.33</v>
      </c>
      <c r="P254" s="9">
        <f t="shared" si="27"/>
        <v>139920.08811000001</v>
      </c>
    </row>
    <row r="255" spans="1:16" hidden="1" x14ac:dyDescent="0.35">
      <c r="A255" s="13">
        <v>2026</v>
      </c>
      <c r="B255" s="13">
        <f t="shared" si="22"/>
        <v>2025</v>
      </c>
      <c r="C255" t="s">
        <v>504</v>
      </c>
      <c r="D255" t="s">
        <v>505</v>
      </c>
      <c r="E255" s="5">
        <v>227617829</v>
      </c>
      <c r="F255" s="13">
        <v>0.33</v>
      </c>
      <c r="G255" s="9">
        <f t="shared" si="23"/>
        <v>75113.883570000005</v>
      </c>
      <c r="H255" s="11">
        <v>1.02</v>
      </c>
      <c r="I255" s="12">
        <f t="shared" si="24"/>
        <v>75113.883570000005</v>
      </c>
      <c r="J255" s="15">
        <f t="shared" si="21"/>
        <v>0.33</v>
      </c>
      <c r="K255" s="26">
        <f>ROUND(PPEL[[#This Row],[Proposed Taxable Valuation]]/1000*PPEL[[#This Row],[Adjusted Rate]],0)</f>
        <v>75114</v>
      </c>
      <c r="L255" s="19">
        <f t="shared" si="25"/>
        <v>0</v>
      </c>
      <c r="M255" s="17">
        <f t="shared" si="26"/>
        <v>0</v>
      </c>
      <c r="N255" s="5">
        <v>227617829</v>
      </c>
      <c r="O255">
        <v>0.33</v>
      </c>
      <c r="P255" s="9">
        <f t="shared" si="27"/>
        <v>75113.883570000005</v>
      </c>
    </row>
    <row r="256" spans="1:16" hidden="1" x14ac:dyDescent="0.35">
      <c r="A256" s="13">
        <v>2026</v>
      </c>
      <c r="B256" s="13">
        <f t="shared" si="22"/>
        <v>2025</v>
      </c>
      <c r="C256" t="s">
        <v>506</v>
      </c>
      <c r="D256" t="s">
        <v>507</v>
      </c>
      <c r="E256" s="5">
        <v>236266777</v>
      </c>
      <c r="F256" s="13">
        <v>0.33</v>
      </c>
      <c r="G256" s="9">
        <f t="shared" si="23"/>
        <v>77968.036410000001</v>
      </c>
      <c r="H256" s="11">
        <v>1.02</v>
      </c>
      <c r="I256" s="12">
        <f t="shared" si="24"/>
        <v>77968.036410000001</v>
      </c>
      <c r="J256" s="15">
        <f t="shared" si="21"/>
        <v>0.33</v>
      </c>
      <c r="K256" s="26">
        <f>ROUND(PPEL[[#This Row],[Proposed Taxable Valuation]]/1000*PPEL[[#This Row],[Adjusted Rate]],0)</f>
        <v>77968</v>
      </c>
      <c r="L256" s="19">
        <f t="shared" si="25"/>
        <v>0</v>
      </c>
      <c r="M256" s="17">
        <f t="shared" si="26"/>
        <v>0</v>
      </c>
      <c r="N256" s="5">
        <v>236266777</v>
      </c>
      <c r="O256">
        <v>0.33</v>
      </c>
      <c r="P256" s="9">
        <f t="shared" si="27"/>
        <v>77968.036410000001</v>
      </c>
    </row>
    <row r="257" spans="1:16" hidden="1" x14ac:dyDescent="0.35">
      <c r="A257" s="13">
        <v>2026</v>
      </c>
      <c r="B257" s="13">
        <f t="shared" si="22"/>
        <v>2025</v>
      </c>
      <c r="C257" t="s">
        <v>508</v>
      </c>
      <c r="D257" t="s">
        <v>509</v>
      </c>
      <c r="E257" s="5">
        <v>769863556</v>
      </c>
      <c r="F257" s="13">
        <v>0.33</v>
      </c>
      <c r="G257" s="9">
        <f t="shared" si="23"/>
        <v>254054.97348000002</v>
      </c>
      <c r="H257" s="11">
        <v>1.02</v>
      </c>
      <c r="I257" s="12">
        <f t="shared" si="24"/>
        <v>254054.97348000002</v>
      </c>
      <c r="J257" s="15">
        <f t="shared" si="21"/>
        <v>0.33</v>
      </c>
      <c r="K257" s="26">
        <f>ROUND(PPEL[[#This Row],[Proposed Taxable Valuation]]/1000*PPEL[[#This Row],[Adjusted Rate]],0)</f>
        <v>254055</v>
      </c>
      <c r="L257" s="19">
        <f t="shared" si="25"/>
        <v>0</v>
      </c>
      <c r="M257" s="17">
        <f t="shared" si="26"/>
        <v>0</v>
      </c>
      <c r="N257" s="5">
        <v>769863556</v>
      </c>
      <c r="O257">
        <v>0.33</v>
      </c>
      <c r="P257" s="9">
        <f t="shared" si="27"/>
        <v>254054.97348000002</v>
      </c>
    </row>
    <row r="258" spans="1:16" hidden="1" x14ac:dyDescent="0.35">
      <c r="A258" s="13">
        <v>2026</v>
      </c>
      <c r="B258" s="13">
        <f t="shared" si="22"/>
        <v>2025</v>
      </c>
      <c r="C258" t="s">
        <v>510</v>
      </c>
      <c r="D258" t="s">
        <v>511</v>
      </c>
      <c r="E258" s="5">
        <v>321947862</v>
      </c>
      <c r="F258" s="13">
        <v>0.33</v>
      </c>
      <c r="G258" s="9">
        <f t="shared" si="23"/>
        <v>106242.79446000002</v>
      </c>
      <c r="H258" s="11">
        <v>1.02</v>
      </c>
      <c r="I258" s="12">
        <f t="shared" si="24"/>
        <v>106242.79446000002</v>
      </c>
      <c r="J258" s="15">
        <f t="shared" si="21"/>
        <v>0.33</v>
      </c>
      <c r="K258" s="26">
        <f>ROUND(PPEL[[#This Row],[Proposed Taxable Valuation]]/1000*PPEL[[#This Row],[Adjusted Rate]],0)</f>
        <v>106243</v>
      </c>
      <c r="L258" s="19">
        <f t="shared" si="25"/>
        <v>0</v>
      </c>
      <c r="M258" s="17">
        <f t="shared" si="26"/>
        <v>0</v>
      </c>
      <c r="N258" s="5">
        <v>321947862</v>
      </c>
      <c r="O258">
        <v>0.33</v>
      </c>
      <c r="P258" s="9">
        <f t="shared" si="27"/>
        <v>106242.79446000002</v>
      </c>
    </row>
    <row r="259" spans="1:16" hidden="1" x14ac:dyDescent="0.35">
      <c r="A259" s="13">
        <v>2026</v>
      </c>
      <c r="B259" s="13">
        <f t="shared" si="22"/>
        <v>2025</v>
      </c>
      <c r="C259" t="s">
        <v>512</v>
      </c>
      <c r="D259" t="s">
        <v>513</v>
      </c>
      <c r="E259" s="5">
        <v>3794864904</v>
      </c>
      <c r="F259" s="13">
        <v>0.33</v>
      </c>
      <c r="G259" s="9">
        <f t="shared" si="23"/>
        <v>1252305.4183200002</v>
      </c>
      <c r="H259" s="11">
        <v>1.02</v>
      </c>
      <c r="I259" s="12">
        <f t="shared" si="24"/>
        <v>1252305.4183200002</v>
      </c>
      <c r="J259" s="15">
        <f t="shared" si="21"/>
        <v>0.33</v>
      </c>
      <c r="K259" s="26">
        <f>ROUND(PPEL[[#This Row],[Proposed Taxable Valuation]]/1000*PPEL[[#This Row],[Adjusted Rate]],0)</f>
        <v>1252305</v>
      </c>
      <c r="L259" s="19">
        <f t="shared" si="25"/>
        <v>0</v>
      </c>
      <c r="M259" s="17">
        <f t="shared" si="26"/>
        <v>0</v>
      </c>
      <c r="N259" s="5">
        <v>3794864904</v>
      </c>
      <c r="O259">
        <v>0.33</v>
      </c>
      <c r="P259" s="9">
        <f t="shared" si="27"/>
        <v>1252305.4183200002</v>
      </c>
    </row>
    <row r="260" spans="1:16" hidden="1" x14ac:dyDescent="0.35">
      <c r="A260" s="13">
        <v>2026</v>
      </c>
      <c r="B260" s="13">
        <f t="shared" si="22"/>
        <v>2025</v>
      </c>
      <c r="C260" t="s">
        <v>514</v>
      </c>
      <c r="D260" t="s">
        <v>515</v>
      </c>
      <c r="E260" s="5">
        <v>651343341</v>
      </c>
      <c r="F260" s="13">
        <v>0.33</v>
      </c>
      <c r="G260" s="9">
        <f t="shared" si="23"/>
        <v>214943.30253000002</v>
      </c>
      <c r="H260" s="11">
        <v>1.02</v>
      </c>
      <c r="I260" s="12">
        <f t="shared" si="24"/>
        <v>214943.30253000002</v>
      </c>
      <c r="J260" s="15">
        <f t="shared" ref="J260:J323" si="28">IF(I260/(E260/1000)&gt;0.33,0.33,I260/(E260/1000))</f>
        <v>0.33</v>
      </c>
      <c r="K260" s="26">
        <f>ROUND(PPEL[[#This Row],[Proposed Taxable Valuation]]/1000*PPEL[[#This Row],[Adjusted Rate]],0)</f>
        <v>214943</v>
      </c>
      <c r="L260" s="19">
        <f t="shared" si="25"/>
        <v>0</v>
      </c>
      <c r="M260" s="17">
        <f t="shared" si="26"/>
        <v>0</v>
      </c>
      <c r="N260" s="5">
        <v>651343341</v>
      </c>
      <c r="O260">
        <v>0.33</v>
      </c>
      <c r="P260" s="9">
        <f t="shared" si="27"/>
        <v>214943.30253000002</v>
      </c>
    </row>
    <row r="261" spans="1:16" hidden="1" x14ac:dyDescent="0.35">
      <c r="A261" s="13">
        <v>2026</v>
      </c>
      <c r="B261" s="13">
        <f t="shared" ref="B261:B324" si="29">A261-1</f>
        <v>2025</v>
      </c>
      <c r="C261" t="s">
        <v>516</v>
      </c>
      <c r="D261" t="s">
        <v>517</v>
      </c>
      <c r="E261" s="5">
        <v>669779006</v>
      </c>
      <c r="F261" s="13">
        <v>0.33</v>
      </c>
      <c r="G261" s="9">
        <f t="shared" ref="G261:G324" si="30">E261/1000*F261</f>
        <v>221027.07198000004</v>
      </c>
      <c r="H261" s="11">
        <v>1.02</v>
      </c>
      <c r="I261" s="12">
        <f t="shared" ref="I261:I324" si="31">G261</f>
        <v>221027.07198000004</v>
      </c>
      <c r="J261" s="15">
        <f t="shared" si="28"/>
        <v>0.33</v>
      </c>
      <c r="K261" s="26">
        <f>ROUND(PPEL[[#This Row],[Proposed Taxable Valuation]]/1000*PPEL[[#This Row],[Adjusted Rate]],0)</f>
        <v>221027</v>
      </c>
      <c r="L261" s="19">
        <f t="shared" ref="L261:L324" si="32">I261-G261</f>
        <v>0</v>
      </c>
      <c r="M261" s="17">
        <f t="shared" ref="M261:M324" si="33">J261-F261</f>
        <v>0</v>
      </c>
      <c r="N261" s="5">
        <v>669779006</v>
      </c>
      <c r="O261">
        <v>0.33</v>
      </c>
      <c r="P261" s="9">
        <f t="shared" ref="P261:P324" si="34">N261/1000*O261</f>
        <v>221027.07198000004</v>
      </c>
    </row>
    <row r="262" spans="1:16" hidden="1" x14ac:dyDescent="0.35">
      <c r="A262" s="13">
        <v>2026</v>
      </c>
      <c r="B262" s="13">
        <f t="shared" si="29"/>
        <v>2025</v>
      </c>
      <c r="C262" t="s">
        <v>518</v>
      </c>
      <c r="D262" t="s">
        <v>519</v>
      </c>
      <c r="E262" s="5">
        <v>399452207</v>
      </c>
      <c r="F262" s="13">
        <v>0.33</v>
      </c>
      <c r="G262" s="9">
        <f t="shared" si="30"/>
        <v>131819.22831000001</v>
      </c>
      <c r="H262" s="11">
        <v>1.02</v>
      </c>
      <c r="I262" s="12">
        <f t="shared" si="31"/>
        <v>131819.22831000001</v>
      </c>
      <c r="J262" s="15">
        <f t="shared" si="28"/>
        <v>0.33</v>
      </c>
      <c r="K262" s="26">
        <f>ROUND(PPEL[[#This Row],[Proposed Taxable Valuation]]/1000*PPEL[[#This Row],[Adjusted Rate]],0)</f>
        <v>131819</v>
      </c>
      <c r="L262" s="19">
        <f t="shared" si="32"/>
        <v>0</v>
      </c>
      <c r="M262" s="17">
        <f t="shared" si="33"/>
        <v>0</v>
      </c>
      <c r="N262" s="5">
        <v>399452207</v>
      </c>
      <c r="O262">
        <v>0.33</v>
      </c>
      <c r="P262" s="9">
        <f t="shared" si="34"/>
        <v>131819.22831000001</v>
      </c>
    </row>
    <row r="263" spans="1:16" hidden="1" x14ac:dyDescent="0.35">
      <c r="A263" s="13">
        <v>2026</v>
      </c>
      <c r="B263" s="13">
        <f t="shared" si="29"/>
        <v>2025</v>
      </c>
      <c r="C263" t="s">
        <v>520</v>
      </c>
      <c r="D263" t="s">
        <v>521</v>
      </c>
      <c r="E263" s="5">
        <v>788877582</v>
      </c>
      <c r="F263" s="13">
        <v>0.33</v>
      </c>
      <c r="G263" s="9">
        <f t="shared" si="30"/>
        <v>260329.60206000003</v>
      </c>
      <c r="H263" s="11">
        <v>1.02</v>
      </c>
      <c r="I263" s="12">
        <f t="shared" si="31"/>
        <v>260329.60206000003</v>
      </c>
      <c r="J263" s="15">
        <f t="shared" si="28"/>
        <v>0.33</v>
      </c>
      <c r="K263" s="26">
        <f>ROUND(PPEL[[#This Row],[Proposed Taxable Valuation]]/1000*PPEL[[#This Row],[Adjusted Rate]],0)</f>
        <v>260330</v>
      </c>
      <c r="L263" s="19">
        <f t="shared" si="32"/>
        <v>0</v>
      </c>
      <c r="M263" s="17">
        <f t="shared" si="33"/>
        <v>0</v>
      </c>
      <c r="N263" s="5">
        <v>788877582</v>
      </c>
      <c r="O263">
        <v>0.33</v>
      </c>
      <c r="P263" s="9">
        <f t="shared" si="34"/>
        <v>260329.60206000003</v>
      </c>
    </row>
    <row r="264" spans="1:16" hidden="1" x14ac:dyDescent="0.35">
      <c r="A264" s="13">
        <v>2026</v>
      </c>
      <c r="B264" s="13">
        <f t="shared" si="29"/>
        <v>2025</v>
      </c>
      <c r="C264" t="s">
        <v>522</v>
      </c>
      <c r="D264" t="s">
        <v>523</v>
      </c>
      <c r="E264" s="5">
        <v>141228180</v>
      </c>
      <c r="F264" s="13">
        <v>0.33</v>
      </c>
      <c r="G264" s="9">
        <f t="shared" si="30"/>
        <v>46605.299400000004</v>
      </c>
      <c r="H264" s="11">
        <v>1.02</v>
      </c>
      <c r="I264" s="12">
        <f t="shared" si="31"/>
        <v>46605.299400000004</v>
      </c>
      <c r="J264" s="15">
        <f t="shared" si="28"/>
        <v>0.33</v>
      </c>
      <c r="K264" s="26">
        <f>ROUND(PPEL[[#This Row],[Proposed Taxable Valuation]]/1000*PPEL[[#This Row],[Adjusted Rate]],0)</f>
        <v>46605</v>
      </c>
      <c r="L264" s="19">
        <f t="shared" si="32"/>
        <v>0</v>
      </c>
      <c r="M264" s="17">
        <f t="shared" si="33"/>
        <v>0</v>
      </c>
      <c r="N264" s="5">
        <v>141228180</v>
      </c>
      <c r="O264">
        <v>0.33</v>
      </c>
      <c r="P264" s="9">
        <f t="shared" si="34"/>
        <v>46605.299400000004</v>
      </c>
    </row>
    <row r="265" spans="1:16" hidden="1" x14ac:dyDescent="0.35">
      <c r="A265" s="13">
        <v>2026</v>
      </c>
      <c r="B265" s="13">
        <f t="shared" si="29"/>
        <v>2025</v>
      </c>
      <c r="C265" t="s">
        <v>524</v>
      </c>
      <c r="D265" t="s">
        <v>525</v>
      </c>
      <c r="E265" s="5">
        <v>447033156</v>
      </c>
      <c r="F265" s="13">
        <v>0.33</v>
      </c>
      <c r="G265" s="9">
        <f t="shared" si="30"/>
        <v>147520.94148000001</v>
      </c>
      <c r="H265" s="11">
        <v>1.02</v>
      </c>
      <c r="I265" s="12">
        <f t="shared" si="31"/>
        <v>147520.94148000001</v>
      </c>
      <c r="J265" s="15">
        <f t="shared" si="28"/>
        <v>0.33</v>
      </c>
      <c r="K265" s="26">
        <f>ROUND(PPEL[[#This Row],[Proposed Taxable Valuation]]/1000*PPEL[[#This Row],[Adjusted Rate]],0)</f>
        <v>147521</v>
      </c>
      <c r="L265" s="19">
        <f t="shared" si="32"/>
        <v>0</v>
      </c>
      <c r="M265" s="17">
        <f t="shared" si="33"/>
        <v>0</v>
      </c>
      <c r="N265" s="5">
        <v>447033156</v>
      </c>
      <c r="O265">
        <v>0.33</v>
      </c>
      <c r="P265" s="9">
        <f t="shared" si="34"/>
        <v>147520.94148000001</v>
      </c>
    </row>
    <row r="266" spans="1:16" hidden="1" x14ac:dyDescent="0.35">
      <c r="A266" s="13">
        <v>2026</v>
      </c>
      <c r="B266" s="13">
        <f t="shared" si="29"/>
        <v>2025</v>
      </c>
      <c r="C266" t="s">
        <v>526</v>
      </c>
      <c r="D266" t="s">
        <v>527</v>
      </c>
      <c r="E266" s="5">
        <v>300555695</v>
      </c>
      <c r="F266" s="13">
        <v>0.33</v>
      </c>
      <c r="G266" s="9">
        <f t="shared" si="30"/>
        <v>99183.379350000003</v>
      </c>
      <c r="H266" s="11">
        <v>1.02</v>
      </c>
      <c r="I266" s="12">
        <f t="shared" si="31"/>
        <v>99183.379350000003</v>
      </c>
      <c r="J266" s="15">
        <f t="shared" si="28"/>
        <v>0.33</v>
      </c>
      <c r="K266" s="26">
        <f>ROUND(PPEL[[#This Row],[Proposed Taxable Valuation]]/1000*PPEL[[#This Row],[Adjusted Rate]],0)</f>
        <v>99183</v>
      </c>
      <c r="L266" s="19">
        <f t="shared" si="32"/>
        <v>0</v>
      </c>
      <c r="M266" s="17">
        <f t="shared" si="33"/>
        <v>0</v>
      </c>
      <c r="N266" s="5">
        <v>300555695</v>
      </c>
      <c r="O266">
        <v>0.33</v>
      </c>
      <c r="P266" s="9">
        <f t="shared" si="34"/>
        <v>99183.379350000003</v>
      </c>
    </row>
    <row r="267" spans="1:16" hidden="1" x14ac:dyDescent="0.35">
      <c r="A267" s="13">
        <v>2026</v>
      </c>
      <c r="B267" s="13">
        <f t="shared" si="29"/>
        <v>2025</v>
      </c>
      <c r="C267" t="s">
        <v>528</v>
      </c>
      <c r="D267" t="s">
        <v>529</v>
      </c>
      <c r="E267" s="5">
        <v>3211796687</v>
      </c>
      <c r="F267" s="13">
        <v>0.33</v>
      </c>
      <c r="G267" s="9">
        <f t="shared" si="30"/>
        <v>1059892.90671</v>
      </c>
      <c r="H267" s="11">
        <v>1.02</v>
      </c>
      <c r="I267" s="12">
        <f t="shared" si="31"/>
        <v>1059892.90671</v>
      </c>
      <c r="J267" s="15">
        <f t="shared" si="28"/>
        <v>0.33</v>
      </c>
      <c r="K267" s="26">
        <f>ROUND(PPEL[[#This Row],[Proposed Taxable Valuation]]/1000*PPEL[[#This Row],[Adjusted Rate]],0)</f>
        <v>1059893</v>
      </c>
      <c r="L267" s="19">
        <f t="shared" si="32"/>
        <v>0</v>
      </c>
      <c r="M267" s="17">
        <f t="shared" si="33"/>
        <v>0</v>
      </c>
      <c r="N267" s="5">
        <v>3211796687</v>
      </c>
      <c r="O267">
        <v>0.33</v>
      </c>
      <c r="P267" s="9">
        <f t="shared" si="34"/>
        <v>1059892.90671</v>
      </c>
    </row>
    <row r="268" spans="1:16" hidden="1" x14ac:dyDescent="0.35">
      <c r="A268" s="13">
        <v>2026</v>
      </c>
      <c r="B268" s="13">
        <f t="shared" si="29"/>
        <v>2025</v>
      </c>
      <c r="C268" t="s">
        <v>530</v>
      </c>
      <c r="D268" t="s">
        <v>531</v>
      </c>
      <c r="E268" s="5">
        <v>204372932</v>
      </c>
      <c r="F268" s="13">
        <v>0.33</v>
      </c>
      <c r="G268" s="9">
        <f t="shared" si="30"/>
        <v>67443.06756000001</v>
      </c>
      <c r="H268" s="11">
        <v>1.02</v>
      </c>
      <c r="I268" s="12">
        <f t="shared" si="31"/>
        <v>67443.06756000001</v>
      </c>
      <c r="J268" s="15">
        <f t="shared" si="28"/>
        <v>0.33000000000000007</v>
      </c>
      <c r="K268" s="26">
        <f>ROUND(PPEL[[#This Row],[Proposed Taxable Valuation]]/1000*PPEL[[#This Row],[Adjusted Rate]],0)</f>
        <v>67443</v>
      </c>
      <c r="L268" s="19">
        <f t="shared" si="32"/>
        <v>0</v>
      </c>
      <c r="M268" s="17">
        <f t="shared" si="33"/>
        <v>0</v>
      </c>
      <c r="N268" s="5">
        <v>204372932</v>
      </c>
      <c r="O268">
        <v>0.33</v>
      </c>
      <c r="P268" s="9">
        <f t="shared" si="34"/>
        <v>67443.06756000001</v>
      </c>
    </row>
    <row r="269" spans="1:16" hidden="1" x14ac:dyDescent="0.35">
      <c r="A269" s="13">
        <v>2026</v>
      </c>
      <c r="B269" s="13">
        <f t="shared" si="29"/>
        <v>2025</v>
      </c>
      <c r="C269" t="s">
        <v>532</v>
      </c>
      <c r="D269" t="s">
        <v>533</v>
      </c>
      <c r="E269" s="5">
        <v>1041776551</v>
      </c>
      <c r="F269" s="13">
        <v>0.33</v>
      </c>
      <c r="G269" s="9">
        <f t="shared" si="30"/>
        <v>343786.26183000003</v>
      </c>
      <c r="H269" s="11">
        <v>1.02</v>
      </c>
      <c r="I269" s="12">
        <f t="shared" si="31"/>
        <v>343786.26183000003</v>
      </c>
      <c r="J269" s="15">
        <f t="shared" si="28"/>
        <v>0.33</v>
      </c>
      <c r="K269" s="26">
        <f>ROUND(PPEL[[#This Row],[Proposed Taxable Valuation]]/1000*PPEL[[#This Row],[Adjusted Rate]],0)</f>
        <v>343786</v>
      </c>
      <c r="L269" s="19">
        <f t="shared" si="32"/>
        <v>0</v>
      </c>
      <c r="M269" s="17">
        <f t="shared" si="33"/>
        <v>0</v>
      </c>
      <c r="N269" s="5">
        <v>1041776551</v>
      </c>
      <c r="O269">
        <v>0.33</v>
      </c>
      <c r="P269" s="9">
        <f t="shared" si="34"/>
        <v>343786.26183000003</v>
      </c>
    </row>
    <row r="270" spans="1:16" hidden="1" x14ac:dyDescent="0.35">
      <c r="A270" s="13">
        <v>2026</v>
      </c>
      <c r="B270" s="13">
        <f t="shared" si="29"/>
        <v>2025</v>
      </c>
      <c r="C270" t="s">
        <v>534</v>
      </c>
      <c r="D270" t="s">
        <v>535</v>
      </c>
      <c r="E270" s="5">
        <v>831693296</v>
      </c>
      <c r="F270" s="13">
        <v>0.33</v>
      </c>
      <c r="G270" s="9">
        <f t="shared" si="30"/>
        <v>274458.78768000001</v>
      </c>
      <c r="H270" s="11">
        <v>1.02</v>
      </c>
      <c r="I270" s="12">
        <f t="shared" si="31"/>
        <v>274458.78768000001</v>
      </c>
      <c r="J270" s="15">
        <f t="shared" si="28"/>
        <v>0.33</v>
      </c>
      <c r="K270" s="26">
        <f>ROUND(PPEL[[#This Row],[Proposed Taxable Valuation]]/1000*PPEL[[#This Row],[Adjusted Rate]],0)</f>
        <v>274459</v>
      </c>
      <c r="L270" s="19">
        <f t="shared" si="32"/>
        <v>0</v>
      </c>
      <c r="M270" s="17">
        <f t="shared" si="33"/>
        <v>0</v>
      </c>
      <c r="N270" s="5">
        <v>831693296</v>
      </c>
      <c r="O270">
        <v>0.33</v>
      </c>
      <c r="P270" s="9">
        <f t="shared" si="34"/>
        <v>274458.78768000001</v>
      </c>
    </row>
    <row r="271" spans="1:16" hidden="1" x14ac:dyDescent="0.35">
      <c r="A271" s="13">
        <v>2026</v>
      </c>
      <c r="B271" s="13">
        <f t="shared" si="29"/>
        <v>2025</v>
      </c>
      <c r="C271" t="s">
        <v>536</v>
      </c>
      <c r="D271" t="s">
        <v>537</v>
      </c>
      <c r="E271" s="5">
        <v>1783272739</v>
      </c>
      <c r="F271" s="13">
        <v>0.33</v>
      </c>
      <c r="G271" s="9">
        <f t="shared" si="30"/>
        <v>588480.00387000002</v>
      </c>
      <c r="H271" s="11">
        <v>1.02</v>
      </c>
      <c r="I271" s="12">
        <f t="shared" si="31"/>
        <v>588480.00387000002</v>
      </c>
      <c r="J271" s="15">
        <f t="shared" si="28"/>
        <v>0.33</v>
      </c>
      <c r="K271" s="26">
        <f>ROUND(PPEL[[#This Row],[Proposed Taxable Valuation]]/1000*PPEL[[#This Row],[Adjusted Rate]],0)</f>
        <v>588480</v>
      </c>
      <c r="L271" s="19">
        <f t="shared" si="32"/>
        <v>0</v>
      </c>
      <c r="M271" s="17">
        <f t="shared" si="33"/>
        <v>0</v>
      </c>
      <c r="N271" s="5">
        <v>1783272739</v>
      </c>
      <c r="O271">
        <v>0.33</v>
      </c>
      <c r="P271" s="9">
        <f t="shared" si="34"/>
        <v>588480.00387000002</v>
      </c>
    </row>
    <row r="272" spans="1:16" hidden="1" x14ac:dyDescent="0.35">
      <c r="A272" s="13">
        <v>2026</v>
      </c>
      <c r="B272" s="13">
        <f t="shared" si="29"/>
        <v>2025</v>
      </c>
      <c r="C272" t="s">
        <v>538</v>
      </c>
      <c r="D272" t="s">
        <v>539</v>
      </c>
      <c r="E272" s="5">
        <v>191573550</v>
      </c>
      <c r="F272" s="13">
        <v>0.33</v>
      </c>
      <c r="G272" s="9">
        <f t="shared" si="30"/>
        <v>63219.271500000003</v>
      </c>
      <c r="H272" s="11">
        <v>1.02</v>
      </c>
      <c r="I272" s="12">
        <f t="shared" si="31"/>
        <v>63219.271500000003</v>
      </c>
      <c r="J272" s="15">
        <f t="shared" si="28"/>
        <v>0.33</v>
      </c>
      <c r="K272" s="26">
        <f>ROUND(PPEL[[#This Row],[Proposed Taxable Valuation]]/1000*PPEL[[#This Row],[Adjusted Rate]],0)</f>
        <v>63219</v>
      </c>
      <c r="L272" s="19">
        <f t="shared" si="32"/>
        <v>0</v>
      </c>
      <c r="M272" s="17">
        <f t="shared" si="33"/>
        <v>0</v>
      </c>
      <c r="N272" s="5">
        <v>191573550</v>
      </c>
      <c r="O272">
        <v>0.33</v>
      </c>
      <c r="P272" s="9">
        <f t="shared" si="34"/>
        <v>63219.271500000003</v>
      </c>
    </row>
    <row r="273" spans="1:16" hidden="1" x14ac:dyDescent="0.35">
      <c r="A273" s="13">
        <v>2026</v>
      </c>
      <c r="B273" s="13">
        <f t="shared" si="29"/>
        <v>2025</v>
      </c>
      <c r="C273" t="s">
        <v>540</v>
      </c>
      <c r="D273" t="s">
        <v>541</v>
      </c>
      <c r="E273" s="5">
        <v>637925277</v>
      </c>
      <c r="F273" s="13">
        <v>0.33</v>
      </c>
      <c r="G273" s="9">
        <f t="shared" si="30"/>
        <v>210515.34141000002</v>
      </c>
      <c r="H273" s="11">
        <v>1.02</v>
      </c>
      <c r="I273" s="12">
        <f t="shared" si="31"/>
        <v>210515.34141000002</v>
      </c>
      <c r="J273" s="15">
        <f t="shared" si="28"/>
        <v>0.33</v>
      </c>
      <c r="K273" s="26">
        <f>ROUND(PPEL[[#This Row],[Proposed Taxable Valuation]]/1000*PPEL[[#This Row],[Adjusted Rate]],0)</f>
        <v>210515</v>
      </c>
      <c r="L273" s="19">
        <f t="shared" si="32"/>
        <v>0</v>
      </c>
      <c r="M273" s="17">
        <f t="shared" si="33"/>
        <v>0</v>
      </c>
      <c r="N273" s="5">
        <v>637925277</v>
      </c>
      <c r="O273">
        <v>0.33</v>
      </c>
      <c r="P273" s="9">
        <f t="shared" si="34"/>
        <v>210515.34141000002</v>
      </c>
    </row>
    <row r="274" spans="1:16" hidden="1" x14ac:dyDescent="0.35">
      <c r="A274" s="13">
        <v>2026</v>
      </c>
      <c r="B274" s="13">
        <f t="shared" si="29"/>
        <v>2025</v>
      </c>
      <c r="C274" t="s">
        <v>542</v>
      </c>
      <c r="D274" t="s">
        <v>543</v>
      </c>
      <c r="E274" s="5">
        <v>100566993</v>
      </c>
      <c r="F274" s="13">
        <v>0.33</v>
      </c>
      <c r="G274" s="9">
        <f t="shared" si="30"/>
        <v>33187.107690000004</v>
      </c>
      <c r="H274" s="11">
        <v>1.02</v>
      </c>
      <c r="I274" s="12">
        <f t="shared" si="31"/>
        <v>33187.107690000004</v>
      </c>
      <c r="J274" s="15">
        <f t="shared" si="28"/>
        <v>0.33</v>
      </c>
      <c r="K274" s="26">
        <f>ROUND(PPEL[[#This Row],[Proposed Taxable Valuation]]/1000*PPEL[[#This Row],[Adjusted Rate]],0)</f>
        <v>33187</v>
      </c>
      <c r="L274" s="19">
        <f t="shared" si="32"/>
        <v>0</v>
      </c>
      <c r="M274" s="17">
        <f t="shared" si="33"/>
        <v>0</v>
      </c>
      <c r="N274" s="5">
        <v>100566993</v>
      </c>
      <c r="O274">
        <v>0.33</v>
      </c>
      <c r="P274" s="9">
        <f t="shared" si="34"/>
        <v>33187.107690000004</v>
      </c>
    </row>
    <row r="275" spans="1:16" hidden="1" x14ac:dyDescent="0.35">
      <c r="A275" s="13">
        <v>2026</v>
      </c>
      <c r="B275" s="13">
        <f t="shared" si="29"/>
        <v>2025</v>
      </c>
      <c r="C275" t="s">
        <v>544</v>
      </c>
      <c r="D275" t="s">
        <v>545</v>
      </c>
      <c r="E275" s="5">
        <v>321460695</v>
      </c>
      <c r="F275" s="13">
        <v>0.33</v>
      </c>
      <c r="G275" s="9">
        <f t="shared" si="30"/>
        <v>106082.02935000001</v>
      </c>
      <c r="H275" s="11">
        <v>1.02</v>
      </c>
      <c r="I275" s="12">
        <f t="shared" si="31"/>
        <v>106082.02935000001</v>
      </c>
      <c r="J275" s="15">
        <f t="shared" si="28"/>
        <v>0.33</v>
      </c>
      <c r="K275" s="26">
        <f>ROUND(PPEL[[#This Row],[Proposed Taxable Valuation]]/1000*PPEL[[#This Row],[Adjusted Rate]],0)</f>
        <v>106082</v>
      </c>
      <c r="L275" s="19">
        <f t="shared" si="32"/>
        <v>0</v>
      </c>
      <c r="M275" s="17">
        <f t="shared" si="33"/>
        <v>0</v>
      </c>
      <c r="N275" s="5">
        <v>321460695</v>
      </c>
      <c r="O275">
        <v>0.33</v>
      </c>
      <c r="P275" s="9">
        <f t="shared" si="34"/>
        <v>106082.02935000001</v>
      </c>
    </row>
    <row r="276" spans="1:16" hidden="1" x14ac:dyDescent="0.35">
      <c r="A276" s="13">
        <v>2026</v>
      </c>
      <c r="B276" s="13">
        <f t="shared" si="29"/>
        <v>2025</v>
      </c>
      <c r="C276" t="s">
        <v>546</v>
      </c>
      <c r="D276" t="s">
        <v>547</v>
      </c>
      <c r="E276" s="5">
        <v>688582080</v>
      </c>
      <c r="F276" s="13">
        <v>0.33</v>
      </c>
      <c r="G276" s="9">
        <f t="shared" si="30"/>
        <v>227232.0864</v>
      </c>
      <c r="H276" s="11">
        <v>1.02</v>
      </c>
      <c r="I276" s="12">
        <f t="shared" si="31"/>
        <v>227232.0864</v>
      </c>
      <c r="J276" s="15">
        <f t="shared" si="28"/>
        <v>0.33</v>
      </c>
      <c r="K276" s="26">
        <f>ROUND(PPEL[[#This Row],[Proposed Taxable Valuation]]/1000*PPEL[[#This Row],[Adjusted Rate]],0)</f>
        <v>227232</v>
      </c>
      <c r="L276" s="19">
        <f t="shared" si="32"/>
        <v>0</v>
      </c>
      <c r="M276" s="17">
        <f t="shared" si="33"/>
        <v>0</v>
      </c>
      <c r="N276" s="5">
        <v>688582080</v>
      </c>
      <c r="O276">
        <v>0.33</v>
      </c>
      <c r="P276" s="9">
        <f t="shared" si="34"/>
        <v>227232.0864</v>
      </c>
    </row>
    <row r="277" spans="1:16" hidden="1" x14ac:dyDescent="0.35">
      <c r="A277" s="13">
        <v>2026</v>
      </c>
      <c r="B277" s="13">
        <f t="shared" si="29"/>
        <v>2025</v>
      </c>
      <c r="C277" t="s">
        <v>548</v>
      </c>
      <c r="D277" t="s">
        <v>549</v>
      </c>
      <c r="E277" s="5">
        <v>108463960</v>
      </c>
      <c r="F277" s="13">
        <v>0.33</v>
      </c>
      <c r="G277" s="9">
        <f t="shared" si="30"/>
        <v>35793.106800000001</v>
      </c>
      <c r="H277" s="11">
        <v>1.02</v>
      </c>
      <c r="I277" s="12">
        <f t="shared" si="31"/>
        <v>35793.106800000001</v>
      </c>
      <c r="J277" s="15">
        <f t="shared" si="28"/>
        <v>0.33</v>
      </c>
      <c r="K277" s="26">
        <f>ROUND(PPEL[[#This Row],[Proposed Taxable Valuation]]/1000*PPEL[[#This Row],[Adjusted Rate]],0)</f>
        <v>35793</v>
      </c>
      <c r="L277" s="19">
        <f t="shared" si="32"/>
        <v>0</v>
      </c>
      <c r="M277" s="17">
        <f t="shared" si="33"/>
        <v>0</v>
      </c>
      <c r="N277" s="5">
        <v>108463960</v>
      </c>
      <c r="O277">
        <v>0.33</v>
      </c>
      <c r="P277" s="9">
        <f t="shared" si="34"/>
        <v>35793.106800000001</v>
      </c>
    </row>
    <row r="278" spans="1:16" hidden="1" x14ac:dyDescent="0.35">
      <c r="A278" s="13">
        <v>2026</v>
      </c>
      <c r="B278" s="13">
        <f t="shared" si="29"/>
        <v>2025</v>
      </c>
      <c r="C278" t="s">
        <v>550</v>
      </c>
      <c r="D278" t="s">
        <v>551</v>
      </c>
      <c r="E278" s="5">
        <v>417419095</v>
      </c>
      <c r="F278" s="13">
        <v>0.33</v>
      </c>
      <c r="G278" s="9">
        <f t="shared" si="30"/>
        <v>137748.30134999999</v>
      </c>
      <c r="H278" s="11">
        <v>1.02</v>
      </c>
      <c r="I278" s="12">
        <f t="shared" si="31"/>
        <v>137748.30134999999</v>
      </c>
      <c r="J278" s="15">
        <f t="shared" si="28"/>
        <v>0.33</v>
      </c>
      <c r="K278" s="26">
        <f>ROUND(PPEL[[#This Row],[Proposed Taxable Valuation]]/1000*PPEL[[#This Row],[Adjusted Rate]],0)</f>
        <v>137748</v>
      </c>
      <c r="L278" s="19">
        <f t="shared" si="32"/>
        <v>0</v>
      </c>
      <c r="M278" s="17">
        <f t="shared" si="33"/>
        <v>0</v>
      </c>
      <c r="N278" s="5">
        <v>417419095</v>
      </c>
      <c r="O278">
        <v>0.33</v>
      </c>
      <c r="P278" s="9">
        <f t="shared" si="34"/>
        <v>137748.30134999999</v>
      </c>
    </row>
    <row r="279" spans="1:16" hidden="1" x14ac:dyDescent="0.35">
      <c r="A279" s="13">
        <v>2026</v>
      </c>
      <c r="B279" s="13">
        <f t="shared" si="29"/>
        <v>2025</v>
      </c>
      <c r="C279" t="s">
        <v>552</v>
      </c>
      <c r="D279" t="s">
        <v>553</v>
      </c>
      <c r="E279" s="5">
        <v>376119704</v>
      </c>
      <c r="F279" s="13">
        <v>0.33</v>
      </c>
      <c r="G279" s="9">
        <f t="shared" si="30"/>
        <v>124119.50232000001</v>
      </c>
      <c r="H279" s="11">
        <v>1.02</v>
      </c>
      <c r="I279" s="12">
        <f t="shared" si="31"/>
        <v>124119.50232000001</v>
      </c>
      <c r="J279" s="15">
        <f t="shared" si="28"/>
        <v>0.33</v>
      </c>
      <c r="K279" s="26">
        <f>ROUND(PPEL[[#This Row],[Proposed Taxable Valuation]]/1000*PPEL[[#This Row],[Adjusted Rate]],0)</f>
        <v>124120</v>
      </c>
      <c r="L279" s="19">
        <f t="shared" si="32"/>
        <v>0</v>
      </c>
      <c r="M279" s="17">
        <f t="shared" si="33"/>
        <v>0</v>
      </c>
      <c r="N279" s="5">
        <v>376119704</v>
      </c>
      <c r="O279">
        <v>0.33</v>
      </c>
      <c r="P279" s="9">
        <f t="shared" si="34"/>
        <v>124119.50232000001</v>
      </c>
    </row>
    <row r="280" spans="1:16" hidden="1" x14ac:dyDescent="0.35">
      <c r="A280" s="13">
        <v>2026</v>
      </c>
      <c r="B280" s="13">
        <f t="shared" si="29"/>
        <v>2025</v>
      </c>
      <c r="C280" t="s">
        <v>554</v>
      </c>
      <c r="D280" t="s">
        <v>555</v>
      </c>
      <c r="E280" s="5">
        <v>306022946</v>
      </c>
      <c r="F280" s="13">
        <v>0.33</v>
      </c>
      <c r="G280" s="9">
        <f t="shared" si="30"/>
        <v>100987.57218</v>
      </c>
      <c r="H280" s="11">
        <v>1.02</v>
      </c>
      <c r="I280" s="12">
        <f t="shared" si="31"/>
        <v>100987.57218</v>
      </c>
      <c r="J280" s="15">
        <f t="shared" si="28"/>
        <v>0.33</v>
      </c>
      <c r="K280" s="26">
        <f>ROUND(PPEL[[#This Row],[Proposed Taxable Valuation]]/1000*PPEL[[#This Row],[Adjusted Rate]],0)</f>
        <v>100988</v>
      </c>
      <c r="L280" s="19">
        <f t="shared" si="32"/>
        <v>0</v>
      </c>
      <c r="M280" s="17">
        <f t="shared" si="33"/>
        <v>0</v>
      </c>
      <c r="N280" s="5">
        <v>306022946</v>
      </c>
      <c r="O280">
        <v>0.33</v>
      </c>
      <c r="P280" s="9">
        <f t="shared" si="34"/>
        <v>100987.57218</v>
      </c>
    </row>
    <row r="281" spans="1:16" hidden="1" x14ac:dyDescent="0.35">
      <c r="A281" s="13">
        <v>2026</v>
      </c>
      <c r="B281" s="13">
        <f t="shared" si="29"/>
        <v>2025</v>
      </c>
      <c r="C281" t="s">
        <v>556</v>
      </c>
      <c r="D281" t="s">
        <v>557</v>
      </c>
      <c r="E281" s="5">
        <v>327800996</v>
      </c>
      <c r="F281" s="13">
        <v>0.33</v>
      </c>
      <c r="G281" s="9">
        <f t="shared" si="30"/>
        <v>108174.32868000001</v>
      </c>
      <c r="H281" s="11">
        <v>1.02</v>
      </c>
      <c r="I281" s="12">
        <f t="shared" si="31"/>
        <v>108174.32868000001</v>
      </c>
      <c r="J281" s="15">
        <f t="shared" si="28"/>
        <v>0.33</v>
      </c>
      <c r="K281" s="26">
        <f>ROUND(PPEL[[#This Row],[Proposed Taxable Valuation]]/1000*PPEL[[#This Row],[Adjusted Rate]],0)</f>
        <v>108174</v>
      </c>
      <c r="L281" s="19">
        <f t="shared" si="32"/>
        <v>0</v>
      </c>
      <c r="M281" s="17">
        <f t="shared" si="33"/>
        <v>0</v>
      </c>
      <c r="N281" s="5">
        <v>327800996</v>
      </c>
      <c r="O281">
        <v>0.33</v>
      </c>
      <c r="P281" s="9">
        <f t="shared" si="34"/>
        <v>108174.32868000001</v>
      </c>
    </row>
    <row r="282" spans="1:16" hidden="1" x14ac:dyDescent="0.35">
      <c r="A282" s="13">
        <v>2026</v>
      </c>
      <c r="B282" s="13">
        <f t="shared" si="29"/>
        <v>2025</v>
      </c>
      <c r="C282" t="s">
        <v>558</v>
      </c>
      <c r="D282" t="s">
        <v>559</v>
      </c>
      <c r="E282" s="5">
        <v>155592648</v>
      </c>
      <c r="F282" s="13">
        <v>0.33</v>
      </c>
      <c r="G282" s="9">
        <f t="shared" si="30"/>
        <v>51345.573839999997</v>
      </c>
      <c r="H282" s="11">
        <v>1.02</v>
      </c>
      <c r="I282" s="12">
        <f t="shared" si="31"/>
        <v>51345.573839999997</v>
      </c>
      <c r="J282" s="15">
        <f t="shared" si="28"/>
        <v>0.33</v>
      </c>
      <c r="K282" s="26">
        <f>ROUND(PPEL[[#This Row],[Proposed Taxable Valuation]]/1000*PPEL[[#This Row],[Adjusted Rate]],0)</f>
        <v>51346</v>
      </c>
      <c r="L282" s="19">
        <f t="shared" si="32"/>
        <v>0</v>
      </c>
      <c r="M282" s="17">
        <f t="shared" si="33"/>
        <v>0</v>
      </c>
      <c r="N282" s="5">
        <v>155592648</v>
      </c>
      <c r="O282">
        <v>0.33</v>
      </c>
      <c r="P282" s="9">
        <f t="shared" si="34"/>
        <v>51345.573839999997</v>
      </c>
    </row>
    <row r="283" spans="1:16" hidden="1" x14ac:dyDescent="0.35">
      <c r="A283" s="13">
        <v>2026</v>
      </c>
      <c r="B283" s="13">
        <f t="shared" si="29"/>
        <v>2025</v>
      </c>
      <c r="C283" t="s">
        <v>560</v>
      </c>
      <c r="D283" t="s">
        <v>561</v>
      </c>
      <c r="E283" s="5">
        <v>162186128</v>
      </c>
      <c r="F283" s="13">
        <v>0.33</v>
      </c>
      <c r="G283" s="9">
        <f t="shared" si="30"/>
        <v>53521.42224</v>
      </c>
      <c r="H283" s="11">
        <v>1.02</v>
      </c>
      <c r="I283" s="12">
        <f t="shared" si="31"/>
        <v>53521.42224</v>
      </c>
      <c r="J283" s="15">
        <f t="shared" si="28"/>
        <v>0.33</v>
      </c>
      <c r="K283" s="26">
        <f>ROUND(PPEL[[#This Row],[Proposed Taxable Valuation]]/1000*PPEL[[#This Row],[Adjusted Rate]],0)</f>
        <v>53521</v>
      </c>
      <c r="L283" s="19">
        <f t="shared" si="32"/>
        <v>0</v>
      </c>
      <c r="M283" s="17">
        <f t="shared" si="33"/>
        <v>0</v>
      </c>
      <c r="N283" s="5">
        <v>162186128</v>
      </c>
      <c r="O283">
        <v>0.33</v>
      </c>
      <c r="P283" s="9">
        <f t="shared" si="34"/>
        <v>53521.42224</v>
      </c>
    </row>
    <row r="284" spans="1:16" hidden="1" x14ac:dyDescent="0.35">
      <c r="A284" s="13">
        <v>2026</v>
      </c>
      <c r="B284" s="13">
        <f t="shared" si="29"/>
        <v>2025</v>
      </c>
      <c r="C284" t="s">
        <v>562</v>
      </c>
      <c r="D284" t="s">
        <v>563</v>
      </c>
      <c r="E284" s="5">
        <v>261671173</v>
      </c>
      <c r="F284" s="13">
        <v>0.33</v>
      </c>
      <c r="G284" s="9">
        <f t="shared" si="30"/>
        <v>86351.48709000001</v>
      </c>
      <c r="H284" s="11">
        <v>1.02</v>
      </c>
      <c r="I284" s="12">
        <f t="shared" si="31"/>
        <v>86351.48709000001</v>
      </c>
      <c r="J284" s="15">
        <f t="shared" si="28"/>
        <v>0.33</v>
      </c>
      <c r="K284" s="26">
        <f>ROUND(PPEL[[#This Row],[Proposed Taxable Valuation]]/1000*PPEL[[#This Row],[Adjusted Rate]],0)</f>
        <v>86351</v>
      </c>
      <c r="L284" s="19">
        <f t="shared" si="32"/>
        <v>0</v>
      </c>
      <c r="M284" s="17">
        <f t="shared" si="33"/>
        <v>0</v>
      </c>
      <c r="N284" s="5">
        <v>261671173</v>
      </c>
      <c r="O284">
        <v>0.33</v>
      </c>
      <c r="P284" s="9">
        <f t="shared" si="34"/>
        <v>86351.48709000001</v>
      </c>
    </row>
    <row r="285" spans="1:16" hidden="1" x14ac:dyDescent="0.35">
      <c r="A285" s="13">
        <v>2026</v>
      </c>
      <c r="B285" s="13">
        <f t="shared" si="29"/>
        <v>2025</v>
      </c>
      <c r="C285" t="s">
        <v>564</v>
      </c>
      <c r="D285" t="s">
        <v>565</v>
      </c>
      <c r="E285" s="5">
        <v>151259845</v>
      </c>
      <c r="F285" s="13">
        <v>0.33</v>
      </c>
      <c r="G285" s="9">
        <f t="shared" si="30"/>
        <v>49915.748850000004</v>
      </c>
      <c r="H285" s="11">
        <v>1.02</v>
      </c>
      <c r="I285" s="12">
        <f t="shared" si="31"/>
        <v>49915.748850000004</v>
      </c>
      <c r="J285" s="15">
        <f t="shared" si="28"/>
        <v>0.33</v>
      </c>
      <c r="K285" s="26">
        <f>ROUND(PPEL[[#This Row],[Proposed Taxable Valuation]]/1000*PPEL[[#This Row],[Adjusted Rate]],0)</f>
        <v>49916</v>
      </c>
      <c r="L285" s="19">
        <f t="shared" si="32"/>
        <v>0</v>
      </c>
      <c r="M285" s="17">
        <f t="shared" si="33"/>
        <v>0</v>
      </c>
      <c r="N285" s="5">
        <v>151259845</v>
      </c>
      <c r="O285">
        <v>0.33</v>
      </c>
      <c r="P285" s="9">
        <f t="shared" si="34"/>
        <v>49915.748850000004</v>
      </c>
    </row>
    <row r="286" spans="1:16" hidden="1" x14ac:dyDescent="0.35">
      <c r="A286" s="13">
        <v>2026</v>
      </c>
      <c r="B286" s="13">
        <f t="shared" si="29"/>
        <v>2025</v>
      </c>
      <c r="C286" t="s">
        <v>566</v>
      </c>
      <c r="D286" t="s">
        <v>567</v>
      </c>
      <c r="E286" s="5">
        <v>185576764</v>
      </c>
      <c r="F286" s="13">
        <v>0.33</v>
      </c>
      <c r="G286" s="9">
        <f t="shared" si="30"/>
        <v>61240.332119999999</v>
      </c>
      <c r="H286" s="11">
        <v>1.02</v>
      </c>
      <c r="I286" s="12">
        <f t="shared" si="31"/>
        <v>61240.332119999999</v>
      </c>
      <c r="J286" s="15">
        <f t="shared" si="28"/>
        <v>0.33</v>
      </c>
      <c r="K286" s="26">
        <f>ROUND(PPEL[[#This Row],[Proposed Taxable Valuation]]/1000*PPEL[[#This Row],[Adjusted Rate]],0)</f>
        <v>61240</v>
      </c>
      <c r="L286" s="19">
        <f t="shared" si="32"/>
        <v>0</v>
      </c>
      <c r="M286" s="17">
        <f t="shared" si="33"/>
        <v>0</v>
      </c>
      <c r="N286" s="5">
        <v>185576764</v>
      </c>
      <c r="O286">
        <v>0.33</v>
      </c>
      <c r="P286" s="9">
        <f t="shared" si="34"/>
        <v>61240.332119999999</v>
      </c>
    </row>
    <row r="287" spans="1:16" hidden="1" x14ac:dyDescent="0.35">
      <c r="A287" s="13">
        <v>2026</v>
      </c>
      <c r="B287" s="13">
        <f t="shared" si="29"/>
        <v>2025</v>
      </c>
      <c r="C287" t="s">
        <v>568</v>
      </c>
      <c r="D287" t="s">
        <v>569</v>
      </c>
      <c r="E287" s="5">
        <v>353144078</v>
      </c>
      <c r="F287" s="13">
        <v>0.33</v>
      </c>
      <c r="G287" s="9">
        <f t="shared" si="30"/>
        <v>116537.54574</v>
      </c>
      <c r="H287" s="11">
        <v>1.02</v>
      </c>
      <c r="I287" s="12">
        <f t="shared" si="31"/>
        <v>116537.54574</v>
      </c>
      <c r="J287" s="15">
        <f t="shared" si="28"/>
        <v>0.33</v>
      </c>
      <c r="K287" s="26">
        <f>ROUND(PPEL[[#This Row],[Proposed Taxable Valuation]]/1000*PPEL[[#This Row],[Adjusted Rate]],0)</f>
        <v>116538</v>
      </c>
      <c r="L287" s="19">
        <f t="shared" si="32"/>
        <v>0</v>
      </c>
      <c r="M287" s="17">
        <f t="shared" si="33"/>
        <v>0</v>
      </c>
      <c r="N287" s="5">
        <v>353144078</v>
      </c>
      <c r="O287">
        <v>0.33</v>
      </c>
      <c r="P287" s="9">
        <f t="shared" si="34"/>
        <v>116537.54574</v>
      </c>
    </row>
    <row r="288" spans="1:16" hidden="1" x14ac:dyDescent="0.35">
      <c r="A288" s="13">
        <v>2026</v>
      </c>
      <c r="B288" s="13">
        <f t="shared" si="29"/>
        <v>2025</v>
      </c>
      <c r="C288" t="s">
        <v>570</v>
      </c>
      <c r="D288" t="s">
        <v>571</v>
      </c>
      <c r="E288" s="5">
        <v>511469789</v>
      </c>
      <c r="F288" s="13">
        <v>0.33</v>
      </c>
      <c r="G288" s="9">
        <f t="shared" si="30"/>
        <v>168785.03036999999</v>
      </c>
      <c r="H288" s="11">
        <v>1.02</v>
      </c>
      <c r="I288" s="12">
        <f t="shared" si="31"/>
        <v>168785.03036999999</v>
      </c>
      <c r="J288" s="15">
        <f t="shared" si="28"/>
        <v>0.33</v>
      </c>
      <c r="K288" s="26">
        <f>ROUND(PPEL[[#This Row],[Proposed Taxable Valuation]]/1000*PPEL[[#This Row],[Adjusted Rate]],0)</f>
        <v>168785</v>
      </c>
      <c r="L288" s="19">
        <f t="shared" si="32"/>
        <v>0</v>
      </c>
      <c r="M288" s="17">
        <f t="shared" si="33"/>
        <v>0</v>
      </c>
      <c r="N288" s="5">
        <v>511469789</v>
      </c>
      <c r="O288">
        <v>0.33</v>
      </c>
      <c r="P288" s="9">
        <f t="shared" si="34"/>
        <v>168785.03036999999</v>
      </c>
    </row>
    <row r="289" spans="1:16" hidden="1" x14ac:dyDescent="0.35">
      <c r="A289" s="13">
        <v>2026</v>
      </c>
      <c r="B289" s="13">
        <f t="shared" si="29"/>
        <v>2025</v>
      </c>
      <c r="C289" t="s">
        <v>572</v>
      </c>
      <c r="D289" t="s">
        <v>573</v>
      </c>
      <c r="E289" s="5">
        <v>431384495</v>
      </c>
      <c r="F289" s="13">
        <v>0.33</v>
      </c>
      <c r="G289" s="9">
        <f t="shared" si="30"/>
        <v>142356.88335000002</v>
      </c>
      <c r="H289" s="11">
        <v>1.02</v>
      </c>
      <c r="I289" s="12">
        <f t="shared" si="31"/>
        <v>142356.88335000002</v>
      </c>
      <c r="J289" s="15">
        <f t="shared" si="28"/>
        <v>0.33000000000000007</v>
      </c>
      <c r="K289" s="26">
        <f>ROUND(PPEL[[#This Row],[Proposed Taxable Valuation]]/1000*PPEL[[#This Row],[Adjusted Rate]],0)</f>
        <v>142357</v>
      </c>
      <c r="L289" s="19">
        <f t="shared" si="32"/>
        <v>0</v>
      </c>
      <c r="M289" s="17">
        <f t="shared" si="33"/>
        <v>0</v>
      </c>
      <c r="N289" s="5">
        <v>431384495</v>
      </c>
      <c r="O289">
        <v>0.33</v>
      </c>
      <c r="P289" s="9">
        <f t="shared" si="34"/>
        <v>142356.88335000002</v>
      </c>
    </row>
    <row r="290" spans="1:16" hidden="1" x14ac:dyDescent="0.35">
      <c r="A290" s="13">
        <v>2026</v>
      </c>
      <c r="B290" s="13">
        <f t="shared" si="29"/>
        <v>2025</v>
      </c>
      <c r="C290" t="s">
        <v>574</v>
      </c>
      <c r="D290" t="s">
        <v>575</v>
      </c>
      <c r="E290" s="5">
        <v>1837604095</v>
      </c>
      <c r="F290" s="13">
        <v>0.33</v>
      </c>
      <c r="G290" s="9">
        <f t="shared" si="30"/>
        <v>606409.35135000001</v>
      </c>
      <c r="H290" s="11">
        <v>1.02</v>
      </c>
      <c r="I290" s="12">
        <f t="shared" si="31"/>
        <v>606409.35135000001</v>
      </c>
      <c r="J290" s="15">
        <f t="shared" si="28"/>
        <v>0.33</v>
      </c>
      <c r="K290" s="26">
        <f>ROUND(PPEL[[#This Row],[Proposed Taxable Valuation]]/1000*PPEL[[#This Row],[Adjusted Rate]],0)</f>
        <v>606409</v>
      </c>
      <c r="L290" s="19">
        <f t="shared" si="32"/>
        <v>0</v>
      </c>
      <c r="M290" s="17">
        <f t="shared" si="33"/>
        <v>0</v>
      </c>
      <c r="N290" s="5">
        <v>1837604095</v>
      </c>
      <c r="O290">
        <v>0.33</v>
      </c>
      <c r="P290" s="9">
        <f t="shared" si="34"/>
        <v>606409.35135000001</v>
      </c>
    </row>
    <row r="291" spans="1:16" hidden="1" x14ac:dyDescent="0.35">
      <c r="A291" s="13">
        <v>2026</v>
      </c>
      <c r="B291" s="13">
        <f t="shared" si="29"/>
        <v>2025</v>
      </c>
      <c r="C291" t="s">
        <v>576</v>
      </c>
      <c r="D291" t="s">
        <v>577</v>
      </c>
      <c r="E291" s="5">
        <v>535387132</v>
      </c>
      <c r="F291" s="13">
        <v>0.33</v>
      </c>
      <c r="G291" s="9">
        <f t="shared" si="30"/>
        <v>176677.75356000001</v>
      </c>
      <c r="H291" s="11">
        <v>1.02</v>
      </c>
      <c r="I291" s="12">
        <f t="shared" si="31"/>
        <v>176677.75356000001</v>
      </c>
      <c r="J291" s="15">
        <f t="shared" si="28"/>
        <v>0.33</v>
      </c>
      <c r="K291" s="26">
        <f>ROUND(PPEL[[#This Row],[Proposed Taxable Valuation]]/1000*PPEL[[#This Row],[Adjusted Rate]],0)</f>
        <v>176678</v>
      </c>
      <c r="L291" s="19">
        <f t="shared" si="32"/>
        <v>0</v>
      </c>
      <c r="M291" s="17">
        <f t="shared" si="33"/>
        <v>0</v>
      </c>
      <c r="N291" s="5">
        <v>535387132</v>
      </c>
      <c r="O291">
        <v>0.33</v>
      </c>
      <c r="P291" s="9">
        <f t="shared" si="34"/>
        <v>176677.75356000001</v>
      </c>
    </row>
    <row r="292" spans="1:16" hidden="1" x14ac:dyDescent="0.35">
      <c r="A292" s="13">
        <v>2026</v>
      </c>
      <c r="B292" s="13">
        <f t="shared" si="29"/>
        <v>2025</v>
      </c>
      <c r="C292" t="s">
        <v>578</v>
      </c>
      <c r="D292" t="s">
        <v>579</v>
      </c>
      <c r="E292" s="5">
        <v>379585781</v>
      </c>
      <c r="F292" s="13">
        <v>0.33</v>
      </c>
      <c r="G292" s="9">
        <f t="shared" si="30"/>
        <v>125263.30773000001</v>
      </c>
      <c r="H292" s="11">
        <v>1.02</v>
      </c>
      <c r="I292" s="12">
        <f t="shared" si="31"/>
        <v>125263.30773000001</v>
      </c>
      <c r="J292" s="15">
        <f t="shared" si="28"/>
        <v>0.33</v>
      </c>
      <c r="K292" s="26">
        <f>ROUND(PPEL[[#This Row],[Proposed Taxable Valuation]]/1000*PPEL[[#This Row],[Adjusted Rate]],0)</f>
        <v>125263</v>
      </c>
      <c r="L292" s="19">
        <f t="shared" si="32"/>
        <v>0</v>
      </c>
      <c r="M292" s="17">
        <f t="shared" si="33"/>
        <v>0</v>
      </c>
      <c r="N292" s="5">
        <v>379585781</v>
      </c>
      <c r="O292">
        <v>0.33</v>
      </c>
      <c r="P292" s="9">
        <f t="shared" si="34"/>
        <v>125263.30773000001</v>
      </c>
    </row>
    <row r="293" spans="1:16" hidden="1" x14ac:dyDescent="0.35">
      <c r="A293" s="13">
        <v>2026</v>
      </c>
      <c r="B293" s="13">
        <f t="shared" si="29"/>
        <v>2025</v>
      </c>
      <c r="C293" t="s">
        <v>580</v>
      </c>
      <c r="D293" t="s">
        <v>581</v>
      </c>
      <c r="E293" s="5">
        <v>185331420</v>
      </c>
      <c r="F293" s="13">
        <v>0.33</v>
      </c>
      <c r="G293" s="9">
        <f t="shared" si="30"/>
        <v>61159.368600000009</v>
      </c>
      <c r="H293" s="11">
        <v>1.02</v>
      </c>
      <c r="I293" s="12">
        <f t="shared" si="31"/>
        <v>61159.368600000009</v>
      </c>
      <c r="J293" s="15">
        <f t="shared" si="28"/>
        <v>0.33</v>
      </c>
      <c r="K293" s="26">
        <f>ROUND(PPEL[[#This Row],[Proposed Taxable Valuation]]/1000*PPEL[[#This Row],[Adjusted Rate]],0)</f>
        <v>61159</v>
      </c>
      <c r="L293" s="19">
        <f t="shared" si="32"/>
        <v>0</v>
      </c>
      <c r="M293" s="17">
        <f t="shared" si="33"/>
        <v>0</v>
      </c>
      <c r="N293" s="5">
        <v>185331420</v>
      </c>
      <c r="O293">
        <v>0.33</v>
      </c>
      <c r="P293" s="9">
        <f t="shared" si="34"/>
        <v>61159.368600000009</v>
      </c>
    </row>
    <row r="294" spans="1:16" hidden="1" x14ac:dyDescent="0.35">
      <c r="A294" s="13">
        <v>2026</v>
      </c>
      <c r="B294" s="13">
        <f t="shared" si="29"/>
        <v>2025</v>
      </c>
      <c r="C294" t="s">
        <v>582</v>
      </c>
      <c r="D294" t="s">
        <v>583</v>
      </c>
      <c r="E294" s="5">
        <v>661493962</v>
      </c>
      <c r="F294" s="13">
        <v>0.33</v>
      </c>
      <c r="G294" s="9">
        <f t="shared" si="30"/>
        <v>218293.00746000002</v>
      </c>
      <c r="H294" s="11">
        <v>1.02</v>
      </c>
      <c r="I294" s="12">
        <f t="shared" si="31"/>
        <v>218293.00746000002</v>
      </c>
      <c r="J294" s="15">
        <f t="shared" si="28"/>
        <v>0.33</v>
      </c>
      <c r="K294" s="26">
        <f>ROUND(PPEL[[#This Row],[Proposed Taxable Valuation]]/1000*PPEL[[#This Row],[Adjusted Rate]],0)</f>
        <v>218293</v>
      </c>
      <c r="L294" s="19">
        <f t="shared" si="32"/>
        <v>0</v>
      </c>
      <c r="M294" s="17">
        <f t="shared" si="33"/>
        <v>0</v>
      </c>
      <c r="N294" s="5">
        <v>661493962</v>
      </c>
      <c r="O294">
        <v>0.33</v>
      </c>
      <c r="P294" s="9">
        <f t="shared" si="34"/>
        <v>218293.00746000002</v>
      </c>
    </row>
    <row r="295" spans="1:16" hidden="1" x14ac:dyDescent="0.35">
      <c r="A295" s="13">
        <v>2026</v>
      </c>
      <c r="B295" s="13">
        <f t="shared" si="29"/>
        <v>2025</v>
      </c>
      <c r="C295" t="s">
        <v>584</v>
      </c>
      <c r="D295" t="s">
        <v>585</v>
      </c>
      <c r="E295" s="5">
        <v>203711470</v>
      </c>
      <c r="F295" s="13">
        <v>0.33</v>
      </c>
      <c r="G295" s="9">
        <f t="shared" si="30"/>
        <v>67224.785100000008</v>
      </c>
      <c r="H295" s="11">
        <v>1.02</v>
      </c>
      <c r="I295" s="12">
        <f t="shared" si="31"/>
        <v>67224.785100000008</v>
      </c>
      <c r="J295" s="15">
        <f t="shared" si="28"/>
        <v>0.33</v>
      </c>
      <c r="K295" s="26">
        <f>ROUND(PPEL[[#This Row],[Proposed Taxable Valuation]]/1000*PPEL[[#This Row],[Adjusted Rate]],0)</f>
        <v>67225</v>
      </c>
      <c r="L295" s="19">
        <f t="shared" si="32"/>
        <v>0</v>
      </c>
      <c r="M295" s="17">
        <f t="shared" si="33"/>
        <v>0</v>
      </c>
      <c r="N295" s="5">
        <v>203711470</v>
      </c>
      <c r="O295">
        <v>0.33</v>
      </c>
      <c r="P295" s="9">
        <f t="shared" si="34"/>
        <v>67224.785100000008</v>
      </c>
    </row>
    <row r="296" spans="1:16" hidden="1" x14ac:dyDescent="0.35">
      <c r="A296" s="13">
        <v>2026</v>
      </c>
      <c r="B296" s="13">
        <f t="shared" si="29"/>
        <v>2025</v>
      </c>
      <c r="C296" t="s">
        <v>586</v>
      </c>
      <c r="D296" t="s">
        <v>587</v>
      </c>
      <c r="E296" s="5">
        <v>260608402</v>
      </c>
      <c r="F296" s="13">
        <v>0.33</v>
      </c>
      <c r="G296" s="9">
        <f t="shared" si="30"/>
        <v>86000.772660000002</v>
      </c>
      <c r="H296" s="11">
        <v>1.02</v>
      </c>
      <c r="I296" s="12">
        <f t="shared" si="31"/>
        <v>86000.772660000002</v>
      </c>
      <c r="J296" s="15">
        <f t="shared" si="28"/>
        <v>0.33</v>
      </c>
      <c r="K296" s="26">
        <f>ROUND(PPEL[[#This Row],[Proposed Taxable Valuation]]/1000*PPEL[[#This Row],[Adjusted Rate]],0)</f>
        <v>86001</v>
      </c>
      <c r="L296" s="19">
        <f t="shared" si="32"/>
        <v>0</v>
      </c>
      <c r="M296" s="17">
        <f t="shared" si="33"/>
        <v>0</v>
      </c>
      <c r="N296" s="5">
        <v>260608402</v>
      </c>
      <c r="O296">
        <v>0.33</v>
      </c>
      <c r="P296" s="9">
        <f t="shared" si="34"/>
        <v>86000.772660000002</v>
      </c>
    </row>
    <row r="297" spans="1:16" hidden="1" x14ac:dyDescent="0.35">
      <c r="A297" s="13">
        <v>2026</v>
      </c>
      <c r="B297" s="13">
        <f t="shared" si="29"/>
        <v>2025</v>
      </c>
      <c r="C297" t="s">
        <v>588</v>
      </c>
      <c r="D297" t="s">
        <v>589</v>
      </c>
      <c r="E297" s="5">
        <v>273613206</v>
      </c>
      <c r="F297" s="13">
        <v>0.33</v>
      </c>
      <c r="G297" s="9">
        <f t="shared" si="30"/>
        <v>90292.357980000001</v>
      </c>
      <c r="H297" s="11">
        <v>1.02</v>
      </c>
      <c r="I297" s="12">
        <f t="shared" si="31"/>
        <v>90292.357980000001</v>
      </c>
      <c r="J297" s="15">
        <f t="shared" si="28"/>
        <v>0.33</v>
      </c>
      <c r="K297" s="26">
        <f>ROUND(PPEL[[#This Row],[Proposed Taxable Valuation]]/1000*PPEL[[#This Row],[Adjusted Rate]],0)</f>
        <v>90292</v>
      </c>
      <c r="L297" s="19">
        <f t="shared" si="32"/>
        <v>0</v>
      </c>
      <c r="M297" s="17">
        <f t="shared" si="33"/>
        <v>0</v>
      </c>
      <c r="N297" s="5">
        <v>273613206</v>
      </c>
      <c r="O297">
        <v>0.33</v>
      </c>
      <c r="P297" s="9">
        <f t="shared" si="34"/>
        <v>90292.357980000001</v>
      </c>
    </row>
    <row r="298" spans="1:16" hidden="1" x14ac:dyDescent="0.35">
      <c r="A298" s="13">
        <v>2026</v>
      </c>
      <c r="B298" s="13">
        <f t="shared" si="29"/>
        <v>2025</v>
      </c>
      <c r="C298" t="s">
        <v>590</v>
      </c>
      <c r="D298" t="s">
        <v>591</v>
      </c>
      <c r="E298" s="5">
        <v>595661287</v>
      </c>
      <c r="F298" s="13">
        <v>0.33</v>
      </c>
      <c r="G298" s="9">
        <f t="shared" si="30"/>
        <v>196568.22471000001</v>
      </c>
      <c r="H298" s="11">
        <v>1.02</v>
      </c>
      <c r="I298" s="12">
        <f t="shared" si="31"/>
        <v>196568.22471000001</v>
      </c>
      <c r="J298" s="15">
        <f t="shared" si="28"/>
        <v>0.33</v>
      </c>
      <c r="K298" s="26">
        <f>ROUND(PPEL[[#This Row],[Proposed Taxable Valuation]]/1000*PPEL[[#This Row],[Adjusted Rate]],0)</f>
        <v>196568</v>
      </c>
      <c r="L298" s="19">
        <f t="shared" si="32"/>
        <v>0</v>
      </c>
      <c r="M298" s="17">
        <f t="shared" si="33"/>
        <v>0</v>
      </c>
      <c r="N298" s="5">
        <v>595661287</v>
      </c>
      <c r="O298">
        <v>0.33</v>
      </c>
      <c r="P298" s="9">
        <f t="shared" si="34"/>
        <v>196568.22471000001</v>
      </c>
    </row>
    <row r="299" spans="1:16" hidden="1" x14ac:dyDescent="0.35">
      <c r="A299" s="13">
        <v>2026</v>
      </c>
      <c r="B299" s="13">
        <f t="shared" si="29"/>
        <v>2025</v>
      </c>
      <c r="C299" t="s">
        <v>592</v>
      </c>
      <c r="D299" t="s">
        <v>593</v>
      </c>
      <c r="E299" s="5">
        <v>3568106258</v>
      </c>
      <c r="F299" s="13">
        <v>0.33</v>
      </c>
      <c r="G299" s="9">
        <f t="shared" si="30"/>
        <v>1177475.0651400001</v>
      </c>
      <c r="H299" s="11">
        <v>1.02</v>
      </c>
      <c r="I299" s="12">
        <f t="shared" si="31"/>
        <v>1177475.0651400001</v>
      </c>
      <c r="J299" s="15">
        <f t="shared" si="28"/>
        <v>0.33</v>
      </c>
      <c r="K299" s="26">
        <f>ROUND(PPEL[[#This Row],[Proposed Taxable Valuation]]/1000*PPEL[[#This Row],[Adjusted Rate]],0)</f>
        <v>1177475</v>
      </c>
      <c r="L299" s="19">
        <f t="shared" si="32"/>
        <v>0</v>
      </c>
      <c r="M299" s="17">
        <f t="shared" si="33"/>
        <v>0</v>
      </c>
      <c r="N299" s="5">
        <v>3568106258</v>
      </c>
      <c r="O299">
        <v>0.33</v>
      </c>
      <c r="P299" s="9">
        <f t="shared" si="34"/>
        <v>1177475.0651400001</v>
      </c>
    </row>
    <row r="300" spans="1:16" hidden="1" x14ac:dyDescent="0.35">
      <c r="A300" s="13">
        <v>2026</v>
      </c>
      <c r="B300" s="13">
        <f t="shared" si="29"/>
        <v>2025</v>
      </c>
      <c r="C300" t="s">
        <v>594</v>
      </c>
      <c r="D300" t="s">
        <v>595</v>
      </c>
      <c r="E300" s="5">
        <v>7822787441</v>
      </c>
      <c r="F300" s="13">
        <v>0.33</v>
      </c>
      <c r="G300" s="9">
        <f t="shared" si="30"/>
        <v>2581519.8555299998</v>
      </c>
      <c r="H300" s="11">
        <v>1.02</v>
      </c>
      <c r="I300" s="12">
        <f t="shared" si="31"/>
        <v>2581519.8555299998</v>
      </c>
      <c r="J300" s="15">
        <f t="shared" si="28"/>
        <v>0.33</v>
      </c>
      <c r="K300" s="26">
        <f>ROUND(PPEL[[#This Row],[Proposed Taxable Valuation]]/1000*PPEL[[#This Row],[Adjusted Rate]],0)</f>
        <v>2581520</v>
      </c>
      <c r="L300" s="19">
        <f t="shared" si="32"/>
        <v>0</v>
      </c>
      <c r="M300" s="17">
        <f t="shared" si="33"/>
        <v>0</v>
      </c>
      <c r="N300" s="5">
        <v>7822787441</v>
      </c>
      <c r="O300">
        <v>0.33</v>
      </c>
      <c r="P300" s="9">
        <f t="shared" si="34"/>
        <v>2581519.8555299998</v>
      </c>
    </row>
    <row r="301" spans="1:16" hidden="1" x14ac:dyDescent="0.35">
      <c r="A301" s="13">
        <v>2026</v>
      </c>
      <c r="B301" s="13">
        <f t="shared" si="29"/>
        <v>2025</v>
      </c>
      <c r="C301" t="s">
        <v>596</v>
      </c>
      <c r="D301" t="s">
        <v>597</v>
      </c>
      <c r="E301" s="5">
        <v>1008425662</v>
      </c>
      <c r="F301" s="13">
        <v>0.33</v>
      </c>
      <c r="G301" s="9">
        <f t="shared" si="30"/>
        <v>332780.46846</v>
      </c>
      <c r="H301" s="11">
        <v>1.02</v>
      </c>
      <c r="I301" s="12">
        <f t="shared" si="31"/>
        <v>332780.46846</v>
      </c>
      <c r="J301" s="15">
        <f t="shared" si="28"/>
        <v>0.33</v>
      </c>
      <c r="K301" s="26">
        <f>ROUND(PPEL[[#This Row],[Proposed Taxable Valuation]]/1000*PPEL[[#This Row],[Adjusted Rate]],0)</f>
        <v>332780</v>
      </c>
      <c r="L301" s="19">
        <f t="shared" si="32"/>
        <v>0</v>
      </c>
      <c r="M301" s="17">
        <f t="shared" si="33"/>
        <v>0</v>
      </c>
      <c r="N301" s="5">
        <v>1008425662</v>
      </c>
      <c r="O301">
        <v>0.33</v>
      </c>
      <c r="P301" s="9">
        <f t="shared" si="34"/>
        <v>332780.46846</v>
      </c>
    </row>
    <row r="302" spans="1:16" hidden="1" x14ac:dyDescent="0.35">
      <c r="A302" s="13">
        <v>2026</v>
      </c>
      <c r="B302" s="13">
        <f t="shared" si="29"/>
        <v>2025</v>
      </c>
      <c r="C302" t="s">
        <v>598</v>
      </c>
      <c r="D302" t="s">
        <v>599</v>
      </c>
      <c r="E302" s="5">
        <v>321297800</v>
      </c>
      <c r="F302" s="13">
        <v>0.33</v>
      </c>
      <c r="G302" s="9">
        <f t="shared" si="30"/>
        <v>106028.274</v>
      </c>
      <c r="H302" s="11">
        <v>1.02</v>
      </c>
      <c r="I302" s="12">
        <f t="shared" si="31"/>
        <v>106028.274</v>
      </c>
      <c r="J302" s="15">
        <f t="shared" si="28"/>
        <v>0.33</v>
      </c>
      <c r="K302" s="26">
        <f>ROUND(PPEL[[#This Row],[Proposed Taxable Valuation]]/1000*PPEL[[#This Row],[Adjusted Rate]],0)</f>
        <v>106028</v>
      </c>
      <c r="L302" s="19">
        <f t="shared" si="32"/>
        <v>0</v>
      </c>
      <c r="M302" s="17">
        <f t="shared" si="33"/>
        <v>0</v>
      </c>
      <c r="N302" s="5">
        <v>321297800</v>
      </c>
      <c r="O302">
        <v>0.33</v>
      </c>
      <c r="P302" s="9">
        <f t="shared" si="34"/>
        <v>106028.274</v>
      </c>
    </row>
    <row r="303" spans="1:16" hidden="1" x14ac:dyDescent="0.35">
      <c r="A303" s="13">
        <v>2026</v>
      </c>
      <c r="B303" s="13">
        <f t="shared" si="29"/>
        <v>2025</v>
      </c>
      <c r="C303" t="s">
        <v>600</v>
      </c>
      <c r="D303" t="s">
        <v>601</v>
      </c>
      <c r="E303" s="5">
        <v>828841444</v>
      </c>
      <c r="F303" s="13">
        <v>0.33</v>
      </c>
      <c r="G303" s="9">
        <f t="shared" si="30"/>
        <v>273517.67652000004</v>
      </c>
      <c r="H303" s="11">
        <v>1.02</v>
      </c>
      <c r="I303" s="12">
        <f t="shared" si="31"/>
        <v>273517.67652000004</v>
      </c>
      <c r="J303" s="15">
        <f t="shared" si="28"/>
        <v>0.33</v>
      </c>
      <c r="K303" s="26">
        <f>ROUND(PPEL[[#This Row],[Proposed Taxable Valuation]]/1000*PPEL[[#This Row],[Adjusted Rate]],0)</f>
        <v>273518</v>
      </c>
      <c r="L303" s="19">
        <f t="shared" si="32"/>
        <v>0</v>
      </c>
      <c r="M303" s="17">
        <f t="shared" si="33"/>
        <v>0</v>
      </c>
      <c r="N303" s="5">
        <v>828841444</v>
      </c>
      <c r="O303">
        <v>0.33</v>
      </c>
      <c r="P303" s="9">
        <f t="shared" si="34"/>
        <v>273517.67652000004</v>
      </c>
    </row>
    <row r="304" spans="1:16" hidden="1" x14ac:dyDescent="0.35">
      <c r="A304" s="13">
        <v>2026</v>
      </c>
      <c r="B304" s="13">
        <f t="shared" si="29"/>
        <v>2025</v>
      </c>
      <c r="C304" t="s">
        <v>602</v>
      </c>
      <c r="D304" t="s">
        <v>603</v>
      </c>
      <c r="E304" s="5">
        <v>271868273</v>
      </c>
      <c r="F304" s="13">
        <v>0.33</v>
      </c>
      <c r="G304" s="9">
        <f t="shared" si="30"/>
        <v>89716.53009</v>
      </c>
      <c r="H304" s="11">
        <v>1.02</v>
      </c>
      <c r="I304" s="12">
        <f t="shared" si="31"/>
        <v>89716.53009</v>
      </c>
      <c r="J304" s="15">
        <f t="shared" si="28"/>
        <v>0.33</v>
      </c>
      <c r="K304" s="26">
        <f>ROUND(PPEL[[#This Row],[Proposed Taxable Valuation]]/1000*PPEL[[#This Row],[Adjusted Rate]],0)</f>
        <v>89717</v>
      </c>
      <c r="L304" s="19">
        <f t="shared" si="32"/>
        <v>0</v>
      </c>
      <c r="M304" s="17">
        <f t="shared" si="33"/>
        <v>0</v>
      </c>
      <c r="N304" s="5">
        <v>271868273</v>
      </c>
      <c r="O304">
        <v>0.33</v>
      </c>
      <c r="P304" s="9">
        <f t="shared" si="34"/>
        <v>89716.53009</v>
      </c>
    </row>
    <row r="305" spans="1:16" hidden="1" x14ac:dyDescent="0.35">
      <c r="A305" s="13">
        <v>2026</v>
      </c>
      <c r="B305" s="13">
        <f t="shared" si="29"/>
        <v>2025</v>
      </c>
      <c r="C305" t="s">
        <v>604</v>
      </c>
      <c r="D305" t="s">
        <v>605</v>
      </c>
      <c r="E305" s="5">
        <v>499252957</v>
      </c>
      <c r="F305" s="13">
        <v>0.33</v>
      </c>
      <c r="G305" s="9">
        <f t="shared" si="30"/>
        <v>164753.47581</v>
      </c>
      <c r="H305" s="11">
        <v>1.02</v>
      </c>
      <c r="I305" s="12">
        <f t="shared" si="31"/>
        <v>164753.47581</v>
      </c>
      <c r="J305" s="15">
        <f t="shared" si="28"/>
        <v>0.33</v>
      </c>
      <c r="K305" s="26">
        <f>ROUND(PPEL[[#This Row],[Proposed Taxable Valuation]]/1000*PPEL[[#This Row],[Adjusted Rate]],0)</f>
        <v>164753</v>
      </c>
      <c r="L305" s="19">
        <f t="shared" si="32"/>
        <v>0</v>
      </c>
      <c r="M305" s="17">
        <f t="shared" si="33"/>
        <v>0</v>
      </c>
      <c r="N305" s="5">
        <v>499252957</v>
      </c>
      <c r="O305">
        <v>0.33</v>
      </c>
      <c r="P305" s="9">
        <f t="shared" si="34"/>
        <v>164753.47581</v>
      </c>
    </row>
    <row r="306" spans="1:16" hidden="1" x14ac:dyDescent="0.35">
      <c r="A306" s="13">
        <v>2026</v>
      </c>
      <c r="B306" s="13">
        <f t="shared" si="29"/>
        <v>2025</v>
      </c>
      <c r="C306" t="s">
        <v>606</v>
      </c>
      <c r="D306" t="s">
        <v>607</v>
      </c>
      <c r="E306" s="5">
        <v>219182996</v>
      </c>
      <c r="F306" s="13">
        <v>0.33</v>
      </c>
      <c r="G306" s="9">
        <f t="shared" si="30"/>
        <v>72330.388680000004</v>
      </c>
      <c r="H306" s="11">
        <v>1.02</v>
      </c>
      <c r="I306" s="12">
        <f t="shared" si="31"/>
        <v>72330.388680000004</v>
      </c>
      <c r="J306" s="15">
        <f t="shared" si="28"/>
        <v>0.33</v>
      </c>
      <c r="K306" s="26">
        <f>ROUND(PPEL[[#This Row],[Proposed Taxable Valuation]]/1000*PPEL[[#This Row],[Adjusted Rate]],0)</f>
        <v>72330</v>
      </c>
      <c r="L306" s="19">
        <f t="shared" si="32"/>
        <v>0</v>
      </c>
      <c r="M306" s="17">
        <f t="shared" si="33"/>
        <v>0</v>
      </c>
      <c r="N306" s="5">
        <v>219182996</v>
      </c>
      <c r="O306">
        <v>0.33</v>
      </c>
      <c r="P306" s="9">
        <f t="shared" si="34"/>
        <v>72330.388680000004</v>
      </c>
    </row>
    <row r="307" spans="1:16" hidden="1" x14ac:dyDescent="0.35">
      <c r="A307" s="13">
        <v>2026</v>
      </c>
      <c r="B307" s="13">
        <f t="shared" si="29"/>
        <v>2025</v>
      </c>
      <c r="C307" t="s">
        <v>608</v>
      </c>
      <c r="D307" t="s">
        <v>609</v>
      </c>
      <c r="E307" s="5">
        <v>198473352</v>
      </c>
      <c r="F307" s="13">
        <v>0.33</v>
      </c>
      <c r="G307" s="9">
        <f t="shared" si="30"/>
        <v>65496.206160000009</v>
      </c>
      <c r="H307" s="11">
        <v>1.02</v>
      </c>
      <c r="I307" s="12">
        <f t="shared" si="31"/>
        <v>65496.206160000009</v>
      </c>
      <c r="J307" s="15">
        <f t="shared" si="28"/>
        <v>0.33</v>
      </c>
      <c r="K307" s="26">
        <f>ROUND(PPEL[[#This Row],[Proposed Taxable Valuation]]/1000*PPEL[[#This Row],[Adjusted Rate]],0)</f>
        <v>65496</v>
      </c>
      <c r="L307" s="19">
        <f t="shared" si="32"/>
        <v>0</v>
      </c>
      <c r="M307" s="17">
        <f t="shared" si="33"/>
        <v>0</v>
      </c>
      <c r="N307" s="5">
        <v>198473352</v>
      </c>
      <c r="O307">
        <v>0.33</v>
      </c>
      <c r="P307" s="9">
        <f t="shared" si="34"/>
        <v>65496.206160000009</v>
      </c>
    </row>
    <row r="308" spans="1:16" hidden="1" x14ac:dyDescent="0.35">
      <c r="A308" s="13">
        <v>2026</v>
      </c>
      <c r="B308" s="13">
        <f t="shared" si="29"/>
        <v>2025</v>
      </c>
      <c r="C308" t="s">
        <v>610</v>
      </c>
      <c r="D308" t="s">
        <v>611</v>
      </c>
      <c r="E308" s="5">
        <v>798818875</v>
      </c>
      <c r="F308" s="13">
        <v>0.33</v>
      </c>
      <c r="G308" s="9">
        <f t="shared" si="30"/>
        <v>263610.22875000001</v>
      </c>
      <c r="H308" s="11">
        <v>1.02</v>
      </c>
      <c r="I308" s="12">
        <f t="shared" si="31"/>
        <v>263610.22875000001</v>
      </c>
      <c r="J308" s="15">
        <f t="shared" si="28"/>
        <v>0.33</v>
      </c>
      <c r="K308" s="26">
        <f>ROUND(PPEL[[#This Row],[Proposed Taxable Valuation]]/1000*PPEL[[#This Row],[Adjusted Rate]],0)</f>
        <v>263610</v>
      </c>
      <c r="L308" s="19">
        <f t="shared" si="32"/>
        <v>0</v>
      </c>
      <c r="M308" s="17">
        <f t="shared" si="33"/>
        <v>0</v>
      </c>
      <c r="N308" s="5">
        <v>798818875</v>
      </c>
      <c r="O308">
        <v>0.33</v>
      </c>
      <c r="P308" s="9">
        <f t="shared" si="34"/>
        <v>263610.22875000001</v>
      </c>
    </row>
    <row r="309" spans="1:16" hidden="1" x14ac:dyDescent="0.35">
      <c r="A309" s="13">
        <v>2026</v>
      </c>
      <c r="B309" s="13">
        <f t="shared" si="29"/>
        <v>2025</v>
      </c>
      <c r="C309" t="s">
        <v>612</v>
      </c>
      <c r="D309" t="s">
        <v>613</v>
      </c>
      <c r="E309" s="5">
        <v>762831362</v>
      </c>
      <c r="F309" s="13">
        <v>0.33</v>
      </c>
      <c r="G309" s="9">
        <f t="shared" si="30"/>
        <v>251734.34946</v>
      </c>
      <c r="H309" s="11">
        <v>1.02</v>
      </c>
      <c r="I309" s="12">
        <f t="shared" si="31"/>
        <v>251734.34946</v>
      </c>
      <c r="J309" s="15">
        <f t="shared" si="28"/>
        <v>0.33</v>
      </c>
      <c r="K309" s="26">
        <f>ROUND(PPEL[[#This Row],[Proposed Taxable Valuation]]/1000*PPEL[[#This Row],[Adjusted Rate]],0)</f>
        <v>251734</v>
      </c>
      <c r="L309" s="19">
        <f t="shared" si="32"/>
        <v>0</v>
      </c>
      <c r="M309" s="17">
        <f t="shared" si="33"/>
        <v>0</v>
      </c>
      <c r="N309" s="5">
        <v>762831362</v>
      </c>
      <c r="O309">
        <v>0.33</v>
      </c>
      <c r="P309" s="9">
        <f t="shared" si="34"/>
        <v>251734.34946</v>
      </c>
    </row>
    <row r="310" spans="1:16" hidden="1" x14ac:dyDescent="0.35">
      <c r="A310" s="13">
        <v>2026</v>
      </c>
      <c r="B310" s="13">
        <f t="shared" si="29"/>
        <v>2025</v>
      </c>
      <c r="C310" t="s">
        <v>614</v>
      </c>
      <c r="D310" t="s">
        <v>615</v>
      </c>
      <c r="E310" s="5">
        <v>6324426899</v>
      </c>
      <c r="F310" s="13">
        <v>0.33</v>
      </c>
      <c r="G310" s="9">
        <f t="shared" si="30"/>
        <v>2087060.8766700001</v>
      </c>
      <c r="H310" s="11">
        <v>1.02</v>
      </c>
      <c r="I310" s="12">
        <f t="shared" si="31"/>
        <v>2087060.8766700001</v>
      </c>
      <c r="J310" s="15">
        <f t="shared" si="28"/>
        <v>0.33</v>
      </c>
      <c r="K310" s="26">
        <f>ROUND(PPEL[[#This Row],[Proposed Taxable Valuation]]/1000*PPEL[[#This Row],[Adjusted Rate]],0)</f>
        <v>2087061</v>
      </c>
      <c r="L310" s="19">
        <f t="shared" si="32"/>
        <v>0</v>
      </c>
      <c r="M310" s="17">
        <f t="shared" si="33"/>
        <v>0</v>
      </c>
      <c r="N310" s="5">
        <v>6324426899</v>
      </c>
      <c r="O310">
        <v>0.33</v>
      </c>
      <c r="P310" s="9">
        <f t="shared" si="34"/>
        <v>2087060.8766700001</v>
      </c>
    </row>
    <row r="311" spans="1:16" hidden="1" x14ac:dyDescent="0.35">
      <c r="A311" s="13">
        <v>2026</v>
      </c>
      <c r="B311" s="13">
        <f t="shared" si="29"/>
        <v>2025</v>
      </c>
      <c r="C311" t="s">
        <v>616</v>
      </c>
      <c r="D311" t="s">
        <v>617</v>
      </c>
      <c r="E311" s="5">
        <v>509080539</v>
      </c>
      <c r="F311" s="13">
        <v>0.33</v>
      </c>
      <c r="G311" s="9">
        <f t="shared" si="30"/>
        <v>167996.57787000001</v>
      </c>
      <c r="H311" s="11">
        <v>1.02</v>
      </c>
      <c r="I311" s="12">
        <f t="shared" si="31"/>
        <v>167996.57787000001</v>
      </c>
      <c r="J311" s="15">
        <f t="shared" si="28"/>
        <v>0.33</v>
      </c>
      <c r="K311" s="26">
        <f>ROUND(PPEL[[#This Row],[Proposed Taxable Valuation]]/1000*PPEL[[#This Row],[Adjusted Rate]],0)</f>
        <v>167997</v>
      </c>
      <c r="L311" s="19">
        <f t="shared" si="32"/>
        <v>0</v>
      </c>
      <c r="M311" s="17">
        <f t="shared" si="33"/>
        <v>0</v>
      </c>
      <c r="N311" s="5">
        <v>509080539</v>
      </c>
      <c r="O311">
        <v>0.33</v>
      </c>
      <c r="P311" s="9">
        <f t="shared" si="34"/>
        <v>167996.57787000001</v>
      </c>
    </row>
    <row r="312" spans="1:16" hidden="1" x14ac:dyDescent="0.35">
      <c r="A312" s="13">
        <v>2026</v>
      </c>
      <c r="B312" s="13">
        <f t="shared" si="29"/>
        <v>2025</v>
      </c>
      <c r="C312" t="s">
        <v>618</v>
      </c>
      <c r="D312" t="s">
        <v>619</v>
      </c>
      <c r="E312" s="5">
        <v>355649139</v>
      </c>
      <c r="F312" s="13">
        <v>0.33</v>
      </c>
      <c r="G312" s="9">
        <f t="shared" si="30"/>
        <v>117364.21587000001</v>
      </c>
      <c r="H312" s="11">
        <v>1.02</v>
      </c>
      <c r="I312" s="12">
        <f t="shared" si="31"/>
        <v>117364.21587000001</v>
      </c>
      <c r="J312" s="15">
        <f t="shared" si="28"/>
        <v>0.33</v>
      </c>
      <c r="K312" s="26">
        <f>ROUND(PPEL[[#This Row],[Proposed Taxable Valuation]]/1000*PPEL[[#This Row],[Adjusted Rate]],0)</f>
        <v>117364</v>
      </c>
      <c r="L312" s="19">
        <f t="shared" si="32"/>
        <v>0</v>
      </c>
      <c r="M312" s="17">
        <f t="shared" si="33"/>
        <v>0</v>
      </c>
      <c r="N312" s="5">
        <v>355649139</v>
      </c>
      <c r="O312">
        <v>0.33</v>
      </c>
      <c r="P312" s="9">
        <f t="shared" si="34"/>
        <v>117364.21587000001</v>
      </c>
    </row>
    <row r="313" spans="1:16" hidden="1" x14ac:dyDescent="0.35">
      <c r="A313" s="13">
        <v>2026</v>
      </c>
      <c r="B313" s="13">
        <f t="shared" si="29"/>
        <v>2025</v>
      </c>
      <c r="C313" t="s">
        <v>620</v>
      </c>
      <c r="D313" t="s">
        <v>621</v>
      </c>
      <c r="E313" s="5">
        <v>304727445</v>
      </c>
      <c r="F313" s="13">
        <v>0.33</v>
      </c>
      <c r="G313" s="9">
        <f t="shared" si="30"/>
        <v>100560.05685000001</v>
      </c>
      <c r="H313" s="11">
        <v>1.02</v>
      </c>
      <c r="I313" s="12">
        <f t="shared" si="31"/>
        <v>100560.05685000001</v>
      </c>
      <c r="J313" s="15">
        <f t="shared" si="28"/>
        <v>0.33</v>
      </c>
      <c r="K313" s="26">
        <f>ROUND(PPEL[[#This Row],[Proposed Taxable Valuation]]/1000*PPEL[[#This Row],[Adjusted Rate]],0)</f>
        <v>100560</v>
      </c>
      <c r="L313" s="19">
        <f t="shared" si="32"/>
        <v>0</v>
      </c>
      <c r="M313" s="17">
        <f t="shared" si="33"/>
        <v>0</v>
      </c>
      <c r="N313" s="5">
        <v>304727445</v>
      </c>
      <c r="O313">
        <v>0.33</v>
      </c>
      <c r="P313" s="9">
        <f t="shared" si="34"/>
        <v>100560.05685000001</v>
      </c>
    </row>
    <row r="314" spans="1:16" hidden="1" x14ac:dyDescent="0.35">
      <c r="A314" s="13">
        <v>2026</v>
      </c>
      <c r="B314" s="13">
        <f t="shared" si="29"/>
        <v>2025</v>
      </c>
      <c r="C314" t="s">
        <v>622</v>
      </c>
      <c r="D314" t="s">
        <v>623</v>
      </c>
      <c r="E314" s="5">
        <v>374860701</v>
      </c>
      <c r="F314" s="13">
        <v>0.33</v>
      </c>
      <c r="G314" s="9">
        <f t="shared" si="30"/>
        <v>123704.03133000001</v>
      </c>
      <c r="H314" s="11">
        <v>1.02</v>
      </c>
      <c r="I314" s="12">
        <f t="shared" si="31"/>
        <v>123704.03133000001</v>
      </c>
      <c r="J314" s="15">
        <f t="shared" si="28"/>
        <v>0.33</v>
      </c>
      <c r="K314" s="26">
        <f>ROUND(PPEL[[#This Row],[Proposed Taxable Valuation]]/1000*PPEL[[#This Row],[Adjusted Rate]],0)</f>
        <v>123704</v>
      </c>
      <c r="L314" s="19">
        <f t="shared" si="32"/>
        <v>0</v>
      </c>
      <c r="M314" s="17">
        <f t="shared" si="33"/>
        <v>0</v>
      </c>
      <c r="N314" s="5">
        <v>374860701</v>
      </c>
      <c r="O314">
        <v>0.33</v>
      </c>
      <c r="P314" s="9">
        <f t="shared" si="34"/>
        <v>123704.03133000001</v>
      </c>
    </row>
    <row r="315" spans="1:16" hidden="1" x14ac:dyDescent="0.35">
      <c r="A315" s="13">
        <v>2026</v>
      </c>
      <c r="B315" s="13">
        <f t="shared" si="29"/>
        <v>2025</v>
      </c>
      <c r="C315" t="s">
        <v>624</v>
      </c>
      <c r="D315" t="s">
        <v>625</v>
      </c>
      <c r="E315" s="5">
        <v>620273664</v>
      </c>
      <c r="F315" s="13">
        <v>0.33</v>
      </c>
      <c r="G315" s="9">
        <f t="shared" si="30"/>
        <v>204690.30912000002</v>
      </c>
      <c r="H315" s="11">
        <v>1.02</v>
      </c>
      <c r="I315" s="12">
        <f t="shared" si="31"/>
        <v>204690.30912000002</v>
      </c>
      <c r="J315" s="15">
        <f t="shared" si="28"/>
        <v>0.33</v>
      </c>
      <c r="K315" s="26">
        <f>ROUND(PPEL[[#This Row],[Proposed Taxable Valuation]]/1000*PPEL[[#This Row],[Adjusted Rate]],0)</f>
        <v>204690</v>
      </c>
      <c r="L315" s="19">
        <f t="shared" si="32"/>
        <v>0</v>
      </c>
      <c r="M315" s="17">
        <f t="shared" si="33"/>
        <v>0</v>
      </c>
      <c r="N315" s="5">
        <v>620273664</v>
      </c>
      <c r="O315">
        <v>0.33</v>
      </c>
      <c r="P315" s="9">
        <f t="shared" si="34"/>
        <v>204690.30912000002</v>
      </c>
    </row>
    <row r="316" spans="1:16" hidden="1" x14ac:dyDescent="0.35">
      <c r="A316" s="13">
        <v>2026</v>
      </c>
      <c r="B316" s="13">
        <f t="shared" si="29"/>
        <v>2025</v>
      </c>
      <c r="C316" t="s">
        <v>626</v>
      </c>
      <c r="D316" t="s">
        <v>627</v>
      </c>
      <c r="E316" s="5">
        <v>377638088</v>
      </c>
      <c r="F316" s="13">
        <v>0.33</v>
      </c>
      <c r="G316" s="9">
        <f t="shared" si="30"/>
        <v>124620.56904</v>
      </c>
      <c r="H316" s="11">
        <v>1.02</v>
      </c>
      <c r="I316" s="12">
        <f t="shared" si="31"/>
        <v>124620.56904</v>
      </c>
      <c r="J316" s="15">
        <f t="shared" si="28"/>
        <v>0.33</v>
      </c>
      <c r="K316" s="26">
        <f>ROUND(PPEL[[#This Row],[Proposed Taxable Valuation]]/1000*PPEL[[#This Row],[Adjusted Rate]],0)</f>
        <v>124621</v>
      </c>
      <c r="L316" s="19">
        <f t="shared" si="32"/>
        <v>0</v>
      </c>
      <c r="M316" s="17">
        <f t="shared" si="33"/>
        <v>0</v>
      </c>
      <c r="N316" s="5">
        <v>377638088</v>
      </c>
      <c r="O316">
        <v>0.33</v>
      </c>
      <c r="P316" s="9">
        <f t="shared" si="34"/>
        <v>124620.56904</v>
      </c>
    </row>
    <row r="317" spans="1:16" hidden="1" x14ac:dyDescent="0.35">
      <c r="A317" s="13">
        <v>2026</v>
      </c>
      <c r="B317" s="13">
        <f t="shared" si="29"/>
        <v>2025</v>
      </c>
      <c r="C317" t="s">
        <v>628</v>
      </c>
      <c r="D317" t="s">
        <v>629</v>
      </c>
      <c r="E317" s="5">
        <v>393749770</v>
      </c>
      <c r="F317" s="13">
        <v>0.33</v>
      </c>
      <c r="G317" s="9">
        <f t="shared" si="30"/>
        <v>129937.42410000002</v>
      </c>
      <c r="H317" s="11">
        <v>1.02</v>
      </c>
      <c r="I317" s="12">
        <f t="shared" si="31"/>
        <v>129937.42410000002</v>
      </c>
      <c r="J317" s="15">
        <f t="shared" si="28"/>
        <v>0.33</v>
      </c>
      <c r="K317" s="26">
        <f>ROUND(PPEL[[#This Row],[Proposed Taxable Valuation]]/1000*PPEL[[#This Row],[Adjusted Rate]],0)</f>
        <v>129937</v>
      </c>
      <c r="L317" s="19">
        <f t="shared" si="32"/>
        <v>0</v>
      </c>
      <c r="M317" s="17">
        <f t="shared" si="33"/>
        <v>0</v>
      </c>
      <c r="N317" s="5">
        <v>393749770</v>
      </c>
      <c r="O317">
        <v>0.33</v>
      </c>
      <c r="P317" s="9">
        <f t="shared" si="34"/>
        <v>129937.42410000002</v>
      </c>
    </row>
    <row r="318" spans="1:16" hidden="1" x14ac:dyDescent="0.35">
      <c r="A318" s="13">
        <v>2026</v>
      </c>
      <c r="B318" s="13">
        <f t="shared" si="29"/>
        <v>2025</v>
      </c>
      <c r="C318" t="s">
        <v>630</v>
      </c>
      <c r="D318" t="s">
        <v>631</v>
      </c>
      <c r="E318" s="5">
        <v>289674490</v>
      </c>
      <c r="F318" s="13">
        <v>0.33</v>
      </c>
      <c r="G318" s="9">
        <f t="shared" si="30"/>
        <v>95592.581699999995</v>
      </c>
      <c r="H318" s="11">
        <v>1.02</v>
      </c>
      <c r="I318" s="12">
        <f t="shared" si="31"/>
        <v>95592.581699999995</v>
      </c>
      <c r="J318" s="15">
        <f t="shared" si="28"/>
        <v>0.33</v>
      </c>
      <c r="K318" s="26">
        <f>ROUND(PPEL[[#This Row],[Proposed Taxable Valuation]]/1000*PPEL[[#This Row],[Adjusted Rate]],0)</f>
        <v>95593</v>
      </c>
      <c r="L318" s="19">
        <f t="shared" si="32"/>
        <v>0</v>
      </c>
      <c r="M318" s="17">
        <f t="shared" si="33"/>
        <v>0</v>
      </c>
      <c r="N318" s="5">
        <v>289674490</v>
      </c>
      <c r="O318">
        <v>0.33</v>
      </c>
      <c r="P318" s="9">
        <f t="shared" si="34"/>
        <v>95592.581699999995</v>
      </c>
    </row>
    <row r="319" spans="1:16" hidden="1" x14ac:dyDescent="0.35">
      <c r="A319" s="13">
        <v>2026</v>
      </c>
      <c r="B319" s="13">
        <f t="shared" si="29"/>
        <v>2025</v>
      </c>
      <c r="C319" t="s">
        <v>632</v>
      </c>
      <c r="D319" t="s">
        <v>633</v>
      </c>
      <c r="E319" s="5">
        <v>2002295620</v>
      </c>
      <c r="F319" s="13">
        <v>0.33</v>
      </c>
      <c r="G319" s="9">
        <f t="shared" si="30"/>
        <v>660757.55460000003</v>
      </c>
      <c r="H319" s="11">
        <v>1.02</v>
      </c>
      <c r="I319" s="12">
        <f t="shared" si="31"/>
        <v>660757.55460000003</v>
      </c>
      <c r="J319" s="15">
        <f t="shared" si="28"/>
        <v>0.33</v>
      </c>
      <c r="K319" s="26">
        <f>ROUND(PPEL[[#This Row],[Proposed Taxable Valuation]]/1000*PPEL[[#This Row],[Adjusted Rate]],0)</f>
        <v>660758</v>
      </c>
      <c r="L319" s="19">
        <f t="shared" si="32"/>
        <v>0</v>
      </c>
      <c r="M319" s="17">
        <f t="shared" si="33"/>
        <v>0</v>
      </c>
      <c r="N319" s="5">
        <v>2002295620</v>
      </c>
      <c r="O319">
        <v>0.33</v>
      </c>
      <c r="P319" s="9">
        <f t="shared" si="34"/>
        <v>660757.55460000003</v>
      </c>
    </row>
    <row r="320" spans="1:16" hidden="1" x14ac:dyDescent="0.35">
      <c r="A320" s="13">
        <v>2026</v>
      </c>
      <c r="B320" s="13">
        <f t="shared" si="29"/>
        <v>2025</v>
      </c>
      <c r="C320" t="s">
        <v>634</v>
      </c>
      <c r="D320" t="s">
        <v>635</v>
      </c>
      <c r="E320" s="5">
        <v>441904065</v>
      </c>
      <c r="F320" s="13">
        <v>0.33</v>
      </c>
      <c r="G320" s="9">
        <f t="shared" si="30"/>
        <v>145828.34145000001</v>
      </c>
      <c r="H320" s="11">
        <v>1.02</v>
      </c>
      <c r="I320" s="12">
        <f t="shared" si="31"/>
        <v>145828.34145000001</v>
      </c>
      <c r="J320" s="15">
        <f t="shared" si="28"/>
        <v>0.33</v>
      </c>
      <c r="K320" s="26">
        <f>ROUND(PPEL[[#This Row],[Proposed Taxable Valuation]]/1000*PPEL[[#This Row],[Adjusted Rate]],0)</f>
        <v>145828</v>
      </c>
      <c r="L320" s="19">
        <f t="shared" si="32"/>
        <v>0</v>
      </c>
      <c r="M320" s="17">
        <f t="shared" si="33"/>
        <v>0</v>
      </c>
      <c r="N320" s="5">
        <v>441904065</v>
      </c>
      <c r="O320">
        <v>0.33</v>
      </c>
      <c r="P320" s="9">
        <f t="shared" si="34"/>
        <v>145828.34145000001</v>
      </c>
    </row>
    <row r="321" spans="1:16" hidden="1" x14ac:dyDescent="0.35">
      <c r="A321" s="13">
        <v>2026</v>
      </c>
      <c r="B321" s="13">
        <f t="shared" si="29"/>
        <v>2025</v>
      </c>
      <c r="C321" t="s">
        <v>636</v>
      </c>
      <c r="D321" t="s">
        <v>637</v>
      </c>
      <c r="E321" s="5">
        <v>161616217</v>
      </c>
      <c r="F321" s="13">
        <v>0.33</v>
      </c>
      <c r="G321" s="9">
        <f t="shared" si="30"/>
        <v>53333.351610000005</v>
      </c>
      <c r="H321" s="11">
        <v>1.02</v>
      </c>
      <c r="I321" s="12">
        <f t="shared" si="31"/>
        <v>53333.351610000005</v>
      </c>
      <c r="J321" s="15">
        <f t="shared" si="28"/>
        <v>0.33</v>
      </c>
      <c r="K321" s="26">
        <f>ROUND(PPEL[[#This Row],[Proposed Taxable Valuation]]/1000*PPEL[[#This Row],[Adjusted Rate]],0)</f>
        <v>53333</v>
      </c>
      <c r="L321" s="19">
        <f t="shared" si="32"/>
        <v>0</v>
      </c>
      <c r="M321" s="17">
        <f t="shared" si="33"/>
        <v>0</v>
      </c>
      <c r="N321" s="5">
        <v>161616217</v>
      </c>
      <c r="O321">
        <v>0.33</v>
      </c>
      <c r="P321" s="9">
        <f t="shared" si="34"/>
        <v>53333.351610000005</v>
      </c>
    </row>
    <row r="322" spans="1:16" hidden="1" x14ac:dyDescent="0.35">
      <c r="A322" s="13">
        <v>2026</v>
      </c>
      <c r="B322" s="13">
        <f t="shared" si="29"/>
        <v>2025</v>
      </c>
      <c r="C322" t="s">
        <v>638</v>
      </c>
      <c r="D322" t="s">
        <v>639</v>
      </c>
      <c r="E322" s="5">
        <v>539101092</v>
      </c>
      <c r="F322" s="13">
        <v>0.33</v>
      </c>
      <c r="G322" s="9">
        <f t="shared" si="30"/>
        <v>177903.36035999999</v>
      </c>
      <c r="H322" s="11">
        <v>1.02</v>
      </c>
      <c r="I322" s="12">
        <f t="shared" si="31"/>
        <v>177903.36035999999</v>
      </c>
      <c r="J322" s="15">
        <f t="shared" si="28"/>
        <v>0.33</v>
      </c>
      <c r="K322" s="26">
        <f>ROUND(PPEL[[#This Row],[Proposed Taxable Valuation]]/1000*PPEL[[#This Row],[Adjusted Rate]],0)</f>
        <v>177903</v>
      </c>
      <c r="L322" s="19">
        <f t="shared" si="32"/>
        <v>0</v>
      </c>
      <c r="M322" s="17">
        <f t="shared" si="33"/>
        <v>0</v>
      </c>
      <c r="N322" s="5">
        <v>539101092</v>
      </c>
      <c r="O322">
        <v>0.33</v>
      </c>
      <c r="P322" s="9">
        <f t="shared" si="34"/>
        <v>177903.36035999999</v>
      </c>
    </row>
    <row r="323" spans="1:16" hidden="1" x14ac:dyDescent="0.35">
      <c r="A323" s="13">
        <v>2026</v>
      </c>
      <c r="B323" s="13">
        <f t="shared" si="29"/>
        <v>2025</v>
      </c>
      <c r="C323" t="s">
        <v>640</v>
      </c>
      <c r="D323" t="s">
        <v>641</v>
      </c>
      <c r="E323" s="5">
        <v>333886469</v>
      </c>
      <c r="F323" s="13">
        <v>0.33</v>
      </c>
      <c r="G323" s="9">
        <f t="shared" si="30"/>
        <v>110182.53477</v>
      </c>
      <c r="H323" s="11">
        <v>1.02</v>
      </c>
      <c r="I323" s="12">
        <f t="shared" si="31"/>
        <v>110182.53477</v>
      </c>
      <c r="J323" s="15">
        <f t="shared" si="28"/>
        <v>0.33</v>
      </c>
      <c r="K323" s="26">
        <f>ROUND(PPEL[[#This Row],[Proposed Taxable Valuation]]/1000*PPEL[[#This Row],[Adjusted Rate]],0)</f>
        <v>110183</v>
      </c>
      <c r="L323" s="19">
        <f t="shared" si="32"/>
        <v>0</v>
      </c>
      <c r="M323" s="17">
        <f t="shared" si="33"/>
        <v>0</v>
      </c>
      <c r="N323" s="5">
        <v>333886469</v>
      </c>
      <c r="O323">
        <v>0.33</v>
      </c>
      <c r="P323" s="9">
        <f t="shared" si="34"/>
        <v>110182.53477</v>
      </c>
    </row>
    <row r="324" spans="1:16" hidden="1" x14ac:dyDescent="0.35">
      <c r="A324" s="13">
        <v>2026</v>
      </c>
      <c r="B324" s="13">
        <f t="shared" si="29"/>
        <v>2025</v>
      </c>
      <c r="C324" t="s">
        <v>642</v>
      </c>
      <c r="D324" t="s">
        <v>643</v>
      </c>
      <c r="E324" s="5">
        <v>139418369</v>
      </c>
      <c r="F324" s="13">
        <v>0.33</v>
      </c>
      <c r="G324" s="9">
        <f t="shared" si="30"/>
        <v>46008.061770000008</v>
      </c>
      <c r="H324" s="11">
        <v>1.02</v>
      </c>
      <c r="I324" s="12">
        <f t="shared" si="31"/>
        <v>46008.061770000008</v>
      </c>
      <c r="J324" s="15">
        <f t="shared" ref="J324:J328" si="35">IF(I324/(E324/1000)&gt;0.33,0.33,I324/(E324/1000))</f>
        <v>0.33</v>
      </c>
      <c r="K324" s="26">
        <f>ROUND(PPEL[[#This Row],[Proposed Taxable Valuation]]/1000*PPEL[[#This Row],[Adjusted Rate]],0)</f>
        <v>46008</v>
      </c>
      <c r="L324" s="19">
        <f t="shared" si="32"/>
        <v>0</v>
      </c>
      <c r="M324" s="17">
        <f t="shared" si="33"/>
        <v>0</v>
      </c>
      <c r="N324" s="5">
        <v>139418369</v>
      </c>
      <c r="O324">
        <v>0.33</v>
      </c>
      <c r="P324" s="9">
        <f t="shared" si="34"/>
        <v>46008.061770000008</v>
      </c>
    </row>
    <row r="325" spans="1:16" hidden="1" x14ac:dyDescent="0.35">
      <c r="A325" s="13">
        <v>2026</v>
      </c>
      <c r="B325" s="13">
        <f t="shared" ref="B325:B388" si="36">A325-1</f>
        <v>2025</v>
      </c>
      <c r="C325" t="s">
        <v>644</v>
      </c>
      <c r="D325" t="s">
        <v>645</v>
      </c>
      <c r="E325" s="5">
        <v>771646901</v>
      </c>
      <c r="F325" s="13">
        <v>0.33</v>
      </c>
      <c r="G325" s="9">
        <f t="shared" ref="G325:G328" si="37">E325/1000*F325</f>
        <v>254643.47732999999</v>
      </c>
      <c r="H325" s="11">
        <v>1.02</v>
      </c>
      <c r="I325" s="12">
        <f t="shared" ref="I325:I329" si="38">G325</f>
        <v>254643.47732999999</v>
      </c>
      <c r="J325" s="15">
        <f t="shared" si="35"/>
        <v>0.33</v>
      </c>
      <c r="K325" s="26">
        <f>ROUND(PPEL[[#This Row],[Proposed Taxable Valuation]]/1000*PPEL[[#This Row],[Adjusted Rate]],0)</f>
        <v>254643</v>
      </c>
      <c r="L325" s="19">
        <f t="shared" ref="L325:L388" si="39">I325-G325</f>
        <v>0</v>
      </c>
      <c r="M325" s="17">
        <f t="shared" ref="M325:M388" si="40">J325-F325</f>
        <v>0</v>
      </c>
      <c r="N325" s="5">
        <v>771646901</v>
      </c>
      <c r="O325">
        <v>0.33</v>
      </c>
      <c r="P325" s="9">
        <f t="shared" ref="P325:P388" si="41">N325/1000*O325</f>
        <v>254643.47732999999</v>
      </c>
    </row>
    <row r="326" spans="1:16" hidden="1" x14ac:dyDescent="0.35">
      <c r="A326" s="13">
        <v>2026</v>
      </c>
      <c r="B326" s="13">
        <f t="shared" si="36"/>
        <v>2025</v>
      </c>
      <c r="C326" t="s">
        <v>646</v>
      </c>
      <c r="D326" t="s">
        <v>647</v>
      </c>
      <c r="E326" s="5">
        <v>248229139</v>
      </c>
      <c r="F326" s="13">
        <v>0.33</v>
      </c>
      <c r="G326" s="9">
        <f t="shared" si="37"/>
        <v>81915.615870000009</v>
      </c>
      <c r="H326" s="11">
        <v>1.02</v>
      </c>
      <c r="I326" s="12">
        <f t="shared" si="38"/>
        <v>81915.615870000009</v>
      </c>
      <c r="J326" s="15">
        <f t="shared" si="35"/>
        <v>0.33</v>
      </c>
      <c r="K326" s="26">
        <f>ROUND(PPEL[[#This Row],[Proposed Taxable Valuation]]/1000*PPEL[[#This Row],[Adjusted Rate]],0)</f>
        <v>81916</v>
      </c>
      <c r="L326" s="19">
        <f t="shared" si="39"/>
        <v>0</v>
      </c>
      <c r="M326" s="17">
        <f t="shared" si="40"/>
        <v>0</v>
      </c>
      <c r="N326" s="5">
        <v>248229139</v>
      </c>
      <c r="O326">
        <v>0.33</v>
      </c>
      <c r="P326" s="9">
        <f t="shared" si="41"/>
        <v>81915.615870000009</v>
      </c>
    </row>
    <row r="327" spans="1:16" hidden="1" x14ac:dyDescent="0.35">
      <c r="A327" s="13">
        <v>2026</v>
      </c>
      <c r="B327" s="13">
        <f t="shared" si="36"/>
        <v>2025</v>
      </c>
      <c r="C327" t="s">
        <v>648</v>
      </c>
      <c r="D327" t="s">
        <v>649</v>
      </c>
      <c r="E327" s="5">
        <v>263071270</v>
      </c>
      <c r="F327" s="13">
        <v>0.33</v>
      </c>
      <c r="G327" s="9">
        <f t="shared" si="37"/>
        <v>86813.519100000005</v>
      </c>
      <c r="H327" s="11">
        <v>1.02</v>
      </c>
      <c r="I327" s="12">
        <f t="shared" si="38"/>
        <v>86813.519100000005</v>
      </c>
      <c r="J327" s="15">
        <f t="shared" si="35"/>
        <v>0.33</v>
      </c>
      <c r="K327" s="26">
        <f>ROUND(PPEL[[#This Row],[Proposed Taxable Valuation]]/1000*PPEL[[#This Row],[Adjusted Rate]],0)</f>
        <v>86814</v>
      </c>
      <c r="L327" s="19">
        <f t="shared" si="39"/>
        <v>0</v>
      </c>
      <c r="M327" s="17">
        <f t="shared" si="40"/>
        <v>0</v>
      </c>
      <c r="N327" s="5">
        <v>263071270</v>
      </c>
      <c r="O327">
        <v>0.33</v>
      </c>
      <c r="P327" s="9">
        <f t="shared" si="41"/>
        <v>86813.519100000005</v>
      </c>
    </row>
    <row r="328" spans="1:16" hidden="1" x14ac:dyDescent="0.35">
      <c r="A328" s="13">
        <v>2026</v>
      </c>
      <c r="B328" s="13">
        <f t="shared" si="36"/>
        <v>2025</v>
      </c>
      <c r="C328" t="s">
        <v>650</v>
      </c>
      <c r="D328" t="s">
        <v>651</v>
      </c>
      <c r="E328" s="5">
        <v>442286681</v>
      </c>
      <c r="F328" s="13">
        <v>0.33</v>
      </c>
      <c r="G328" s="9">
        <f t="shared" si="37"/>
        <v>145954.60472999999</v>
      </c>
      <c r="H328" s="11">
        <v>1.02</v>
      </c>
      <c r="I328" s="12">
        <f t="shared" si="38"/>
        <v>145954.60472999999</v>
      </c>
      <c r="J328" s="15">
        <f t="shared" si="35"/>
        <v>0.33</v>
      </c>
      <c r="K328" s="26">
        <f>ROUND(PPEL[[#This Row],[Proposed Taxable Valuation]]/1000*PPEL[[#This Row],[Adjusted Rate]],0)</f>
        <v>145955</v>
      </c>
      <c r="L328" s="19">
        <f t="shared" si="39"/>
        <v>0</v>
      </c>
      <c r="M328" s="17">
        <f t="shared" si="40"/>
        <v>0</v>
      </c>
      <c r="N328" s="5">
        <v>442286681</v>
      </c>
      <c r="O328">
        <v>0.33</v>
      </c>
      <c r="P328" s="9">
        <f t="shared" si="41"/>
        <v>145954.60472999999</v>
      </c>
    </row>
    <row r="329" spans="1:16" hidden="1" x14ac:dyDescent="0.35">
      <c r="A329" s="13">
        <v>2026</v>
      </c>
      <c r="B329" s="13">
        <f t="shared" si="36"/>
        <v>2025</v>
      </c>
      <c r="C329" s="10" t="s">
        <v>660</v>
      </c>
      <c r="D329" t="s">
        <v>661</v>
      </c>
      <c r="E329" s="5">
        <f t="shared" ref="E329" si="42">SUM(E4:E328)</f>
        <v>240367467673</v>
      </c>
      <c r="F329" s="13">
        <v>0.33</v>
      </c>
      <c r="G329" s="9">
        <f>E329/1000*F329</f>
        <v>79321264.332090005</v>
      </c>
      <c r="H329" s="11">
        <v>1.02</v>
      </c>
      <c r="I329" s="12">
        <f t="shared" si="38"/>
        <v>79321264.332090005</v>
      </c>
      <c r="J329" s="15">
        <f t="shared" ref="J329:J387" si="43">IF(I329/(E329/1000)&gt;0.33,0.33,I329/(E329/1000))</f>
        <v>0.33</v>
      </c>
      <c r="K329" s="26">
        <f>ROUND(PPEL[[#This Row],[Proposed Taxable Valuation]]/1000*PPEL[[#This Row],[Adjusted Rate]],0)</f>
        <v>79321264</v>
      </c>
      <c r="L329" s="19">
        <f t="shared" si="39"/>
        <v>0</v>
      </c>
      <c r="M329" s="17">
        <f t="shared" si="40"/>
        <v>0</v>
      </c>
      <c r="N329" s="5">
        <f t="shared" ref="N329" si="44">SUM(N4:N328)</f>
        <v>240367467673</v>
      </c>
      <c r="O329">
        <v>0.33</v>
      </c>
      <c r="P329" s="9">
        <f t="shared" si="41"/>
        <v>79321264.332090005</v>
      </c>
    </row>
    <row r="330" spans="1:16" hidden="1" x14ac:dyDescent="0.35">
      <c r="A330" s="13">
        <v>2027</v>
      </c>
      <c r="B330" s="13">
        <f t="shared" si="36"/>
        <v>2026</v>
      </c>
      <c r="C330" t="s">
        <v>2</v>
      </c>
      <c r="D330" t="s">
        <v>3</v>
      </c>
      <c r="E330" s="5">
        <v>430593508.83762097</v>
      </c>
      <c r="F330" s="13">
        <v>0.33</v>
      </c>
      <c r="G330" s="9">
        <f t="shared" ref="G330:G393" si="45">E330/1000*F330</f>
        <v>142095.85791641491</v>
      </c>
      <c r="H330" s="11">
        <v>1.02</v>
      </c>
      <c r="I330" s="12" cm="1">
        <f t="array" ref="I330">INDEX(PPEL[],MATCH(PPEL[[#This Row],[Base Year]]&amp;PPEL[[#This Row],[DistrictNumber]],PPEL[[Fiscal Year]:[Fiscal Year]]&amp;PPEL[[DistrictNumber]:[DistrictNumber]],0),9)*$H330</f>
        <v>123748.30628820001</v>
      </c>
      <c r="J330" s="15">
        <f t="shared" si="43"/>
        <v>0.28739008774715674</v>
      </c>
      <c r="K330" s="26">
        <f>ROUND(PPEL[[#This Row],[Proposed Taxable Valuation]]/1000*PPEL[[#This Row],[Adjusted Rate]],0)</f>
        <v>123748</v>
      </c>
      <c r="L330" s="19">
        <f t="shared" si="39"/>
        <v>-18347.551628214904</v>
      </c>
      <c r="M330" s="17">
        <f>J330-F330</f>
        <v>-4.2609912252843274E-2</v>
      </c>
      <c r="N330">
        <v>398744195.76420218</v>
      </c>
      <c r="O330">
        <v>0.33</v>
      </c>
      <c r="P330" s="9">
        <f t="shared" si="41"/>
        <v>131585.58460218672</v>
      </c>
    </row>
    <row r="331" spans="1:16" hidden="1" x14ac:dyDescent="0.35">
      <c r="A331" s="13">
        <v>2027</v>
      </c>
      <c r="B331" s="13">
        <f t="shared" si="36"/>
        <v>2026</v>
      </c>
      <c r="C331" t="s">
        <v>4</v>
      </c>
      <c r="D331" t="s">
        <v>5</v>
      </c>
      <c r="E331" s="5">
        <v>1068136104.4560642</v>
      </c>
      <c r="F331" s="13">
        <v>0.33</v>
      </c>
      <c r="G331" s="9">
        <f t="shared" si="45"/>
        <v>352484.91447050124</v>
      </c>
      <c r="H331" s="11">
        <v>1.02</v>
      </c>
      <c r="I331" s="12" cm="1">
        <f t="array" ref="I331">INDEX(PPEL[],MATCH(PPEL[[#This Row],[Base Year]]&amp;PPEL[[#This Row],[DistrictNumber]],PPEL[[Fiscal Year]:[Fiscal Year]]&amp;PPEL[[DistrictNumber]:[DistrictNumber]],0),9)*$H331</f>
        <v>265228.39359719999</v>
      </c>
      <c r="J331" s="15">
        <f t="shared" si="43"/>
        <v>0.24830954827827342</v>
      </c>
      <c r="K331" s="26">
        <f>ROUND(PPEL[[#This Row],[Proposed Taxable Valuation]]/1000*PPEL[[#This Row],[Adjusted Rate]],0)</f>
        <v>265228</v>
      </c>
      <c r="L331" s="19">
        <f t="shared" si="39"/>
        <v>-87256.520873301255</v>
      </c>
      <c r="M331" s="17">
        <f t="shared" si="40"/>
        <v>-8.1690451721726592E-2</v>
      </c>
      <c r="N331">
        <v>911763171.89207482</v>
      </c>
      <c r="O331">
        <v>0.33</v>
      </c>
      <c r="P331" s="9">
        <f t="shared" si="41"/>
        <v>300881.8467243847</v>
      </c>
    </row>
    <row r="332" spans="1:16" hidden="1" x14ac:dyDescent="0.35">
      <c r="A332" s="13">
        <v>2027</v>
      </c>
      <c r="B332" s="13">
        <f t="shared" si="36"/>
        <v>2026</v>
      </c>
      <c r="C332" t="s">
        <v>6</v>
      </c>
      <c r="D332" t="s">
        <v>7</v>
      </c>
      <c r="E332" s="5">
        <v>579227612.74608505</v>
      </c>
      <c r="F332" s="13">
        <v>0.33</v>
      </c>
      <c r="G332" s="9">
        <f t="shared" si="45"/>
        <v>191145.11220620808</v>
      </c>
      <c r="H332" s="11">
        <v>1.02</v>
      </c>
      <c r="I332" s="12" cm="1">
        <f t="array" ref="I332">INDEX(PPEL[],MATCH(PPEL[[#This Row],[Base Year]]&amp;PPEL[[#This Row],[DistrictNumber]],PPEL[[Fiscal Year]:[Fiscal Year]]&amp;PPEL[[DistrictNumber]:[DistrictNumber]],0),9)*$H332</f>
        <v>176377.80556440001</v>
      </c>
      <c r="J332" s="15">
        <f t="shared" si="43"/>
        <v>0.30450517496602569</v>
      </c>
      <c r="K332" s="26">
        <f>ROUND(PPEL[[#This Row],[Proposed Taxable Valuation]]/1000*PPEL[[#This Row],[Adjusted Rate]],0)</f>
        <v>176378</v>
      </c>
      <c r="L332" s="19">
        <f t="shared" si="39"/>
        <v>-14767.306641808071</v>
      </c>
      <c r="M332" s="17">
        <f t="shared" si="40"/>
        <v>-2.5494825033974322E-2</v>
      </c>
      <c r="N332">
        <v>539495666.8391571</v>
      </c>
      <c r="O332">
        <v>0.33</v>
      </c>
      <c r="P332" s="9">
        <f t="shared" si="41"/>
        <v>178033.57005692186</v>
      </c>
    </row>
    <row r="333" spans="1:16" hidden="1" x14ac:dyDescent="0.35">
      <c r="A333" s="13">
        <v>2027</v>
      </c>
      <c r="B333" s="13">
        <f t="shared" si="36"/>
        <v>2026</v>
      </c>
      <c r="C333" t="s">
        <v>8</v>
      </c>
      <c r="D333" t="s">
        <v>9</v>
      </c>
      <c r="E333" s="5">
        <v>704457768.85178864</v>
      </c>
      <c r="F333" s="13">
        <v>0.33</v>
      </c>
      <c r="G333" s="9">
        <f t="shared" si="45"/>
        <v>232471.06372109024</v>
      </c>
      <c r="H333" s="11">
        <v>1.02</v>
      </c>
      <c r="I333" s="12" cm="1">
        <f t="array" ref="I333">INDEX(PPEL[],MATCH(PPEL[[#This Row],[Base Year]]&amp;PPEL[[#This Row],[DistrictNumber]],PPEL[[Fiscal Year]:[Fiscal Year]]&amp;PPEL[[DistrictNumber]:[DistrictNumber]],0),9)*$H333</f>
        <v>215681.36166719999</v>
      </c>
      <c r="J333" s="15">
        <f t="shared" si="43"/>
        <v>0.30616648889931874</v>
      </c>
      <c r="K333" s="26">
        <f>ROUND(PPEL[[#This Row],[Proposed Taxable Valuation]]/1000*PPEL[[#This Row],[Adjusted Rate]],0)</f>
        <v>215681</v>
      </c>
      <c r="L333" s="19">
        <f t="shared" si="39"/>
        <v>-16789.702053890243</v>
      </c>
      <c r="M333" s="17">
        <f t="shared" si="40"/>
        <v>-2.3833511100681271E-2</v>
      </c>
      <c r="N333">
        <v>647405961.67198551</v>
      </c>
      <c r="O333">
        <v>0.33</v>
      </c>
      <c r="P333" s="9">
        <f t="shared" si="41"/>
        <v>213643.96735175521</v>
      </c>
    </row>
    <row r="334" spans="1:16" hidden="1" x14ac:dyDescent="0.35">
      <c r="A334" s="13">
        <v>2027</v>
      </c>
      <c r="B334" s="13">
        <f t="shared" si="36"/>
        <v>2026</v>
      </c>
      <c r="C334" t="s">
        <v>10</v>
      </c>
      <c r="D334" t="s">
        <v>11</v>
      </c>
      <c r="E334" s="5">
        <v>305429649.39266104</v>
      </c>
      <c r="F334" s="13">
        <v>0.33</v>
      </c>
      <c r="G334" s="9">
        <f t="shared" si="45"/>
        <v>100791.78429957815</v>
      </c>
      <c r="H334" s="11">
        <v>1.02</v>
      </c>
      <c r="I334" s="12" cm="1">
        <f t="array" ref="I334">INDEX(PPEL[],MATCH(PPEL[[#This Row],[Base Year]]&amp;PPEL[[#This Row],[DistrictNumber]],PPEL[[Fiscal Year]:[Fiscal Year]]&amp;PPEL[[DistrictNumber]:[DistrictNumber]],0),9)*$H334</f>
        <v>86895.396442800004</v>
      </c>
      <c r="J334" s="15">
        <f t="shared" si="43"/>
        <v>0.28450216478848483</v>
      </c>
      <c r="K334" s="26">
        <f>ROUND(PPEL[[#This Row],[Proposed Taxable Valuation]]/1000*PPEL[[#This Row],[Adjusted Rate]],0)</f>
        <v>86895</v>
      </c>
      <c r="L334" s="19">
        <f t="shared" si="39"/>
        <v>-13896.38785677815</v>
      </c>
      <c r="M334" s="17">
        <f t="shared" si="40"/>
        <v>-4.5497835211515181E-2</v>
      </c>
      <c r="N334">
        <v>272610230.84067619</v>
      </c>
      <c r="O334">
        <v>0.33</v>
      </c>
      <c r="P334" s="9">
        <f t="shared" si="41"/>
        <v>89961.376177423139</v>
      </c>
    </row>
    <row r="335" spans="1:16" hidden="1" x14ac:dyDescent="0.35">
      <c r="A335" s="13">
        <v>2027</v>
      </c>
      <c r="B335" s="13">
        <f t="shared" si="36"/>
        <v>2026</v>
      </c>
      <c r="C335" t="s">
        <v>12</v>
      </c>
      <c r="D335" t="s">
        <v>13</v>
      </c>
      <c r="E335" s="5">
        <v>215574036.61394998</v>
      </c>
      <c r="F335" s="13">
        <v>0.33</v>
      </c>
      <c r="G335" s="9">
        <f t="shared" si="45"/>
        <v>71139.432082603496</v>
      </c>
      <c r="H335" s="11">
        <v>1.02</v>
      </c>
      <c r="I335" s="12" cm="1">
        <f t="array" ref="I335">INDEX(PPEL[],MATCH(PPEL[[#This Row],[Base Year]]&amp;PPEL[[#This Row],[DistrictNumber]],PPEL[[Fiscal Year]:[Fiscal Year]]&amp;PPEL[[DistrictNumber]:[DistrictNumber]],0),9)*$H335</f>
        <v>68950.361818799996</v>
      </c>
      <c r="J335" s="15">
        <f t="shared" si="43"/>
        <v>0.3198453900191901</v>
      </c>
      <c r="K335" s="26">
        <f>ROUND(PPEL[[#This Row],[Proposed Taxable Valuation]]/1000*PPEL[[#This Row],[Adjusted Rate]],0)</f>
        <v>68950</v>
      </c>
      <c r="L335" s="19">
        <f t="shared" si="39"/>
        <v>-2189.0702638035</v>
      </c>
      <c r="M335" s="17">
        <f t="shared" si="40"/>
        <v>-1.0154609980809914E-2</v>
      </c>
      <c r="N335">
        <v>202382284.30853415</v>
      </c>
      <c r="O335">
        <v>0.33</v>
      </c>
      <c r="P335" s="9">
        <f t="shared" si="41"/>
        <v>66786.153821816275</v>
      </c>
    </row>
    <row r="336" spans="1:16" hidden="1" x14ac:dyDescent="0.35">
      <c r="A336" s="13">
        <v>2027</v>
      </c>
      <c r="B336" s="13">
        <f t="shared" si="36"/>
        <v>2026</v>
      </c>
      <c r="C336" t="s">
        <v>14</v>
      </c>
      <c r="D336" t="s">
        <v>15</v>
      </c>
      <c r="E336" s="5">
        <v>442050474.88622391</v>
      </c>
      <c r="F336" s="13">
        <v>0.33</v>
      </c>
      <c r="G336" s="9">
        <f t="shared" si="45"/>
        <v>145876.6567124539</v>
      </c>
      <c r="H336" s="11">
        <v>1.02</v>
      </c>
      <c r="I336" s="12" cm="1">
        <f t="array" ref="I336">INDEX(PPEL[],MATCH(PPEL[[#This Row],[Base Year]]&amp;PPEL[[#This Row],[DistrictNumber]],PPEL[[Fiscal Year]:[Fiscal Year]]&amp;PPEL[[DistrictNumber]:[DistrictNumber]],0),9)*$H336</f>
        <v>125970.88685940001</v>
      </c>
      <c r="J336" s="15">
        <f t="shared" si="43"/>
        <v>0.28496946393242245</v>
      </c>
      <c r="K336" s="26">
        <f>ROUND(PPEL[[#This Row],[Proposed Taxable Valuation]]/1000*PPEL[[#This Row],[Adjusted Rate]],0)</f>
        <v>125971</v>
      </c>
      <c r="L336" s="19">
        <f t="shared" si="39"/>
        <v>-19905.769853053891</v>
      </c>
      <c r="M336" s="17">
        <f t="shared" si="40"/>
        <v>-4.5030536067577565E-2</v>
      </c>
      <c r="N336">
        <v>387303672.50589508</v>
      </c>
      <c r="O336">
        <v>0.33</v>
      </c>
      <c r="P336" s="9">
        <f t="shared" si="41"/>
        <v>127810.21192694538</v>
      </c>
    </row>
    <row r="337" spans="1:16" hidden="1" x14ac:dyDescent="0.35">
      <c r="A337" s="13">
        <v>2027</v>
      </c>
      <c r="B337" s="13">
        <f t="shared" si="36"/>
        <v>2026</v>
      </c>
      <c r="C337" t="s">
        <v>16</v>
      </c>
      <c r="D337" t="s">
        <v>17</v>
      </c>
      <c r="E337" s="5">
        <v>346965447.98521757</v>
      </c>
      <c r="F337" s="13">
        <v>0.33</v>
      </c>
      <c r="G337" s="9">
        <f t="shared" si="45"/>
        <v>114498.59783512179</v>
      </c>
      <c r="H337" s="11">
        <v>1.02</v>
      </c>
      <c r="I337" s="12" cm="1">
        <f t="array" ref="I337">INDEX(PPEL[],MATCH(PPEL[[#This Row],[Base Year]]&amp;PPEL[[#This Row],[DistrictNumber]],PPEL[[Fiscal Year]:[Fiscal Year]]&amp;PPEL[[DistrictNumber]:[DistrictNumber]],0),9)*$H337</f>
        <v>94162.046833799992</v>
      </c>
      <c r="J337" s="15">
        <f t="shared" si="43"/>
        <v>0.27138738851544597</v>
      </c>
      <c r="K337" s="26">
        <f>ROUND(PPEL[[#This Row],[Proposed Taxable Valuation]]/1000*PPEL[[#This Row],[Adjusted Rate]],0)</f>
        <v>94162</v>
      </c>
      <c r="L337" s="19">
        <f t="shared" si="39"/>
        <v>-20336.551001321801</v>
      </c>
      <c r="M337" s="17">
        <f t="shared" si="40"/>
        <v>-5.8612611484554045E-2</v>
      </c>
      <c r="N337">
        <v>293517779.14704084</v>
      </c>
      <c r="O337">
        <v>0.33</v>
      </c>
      <c r="P337" s="9">
        <f t="shared" si="41"/>
        <v>96860.867118523485</v>
      </c>
    </row>
    <row r="338" spans="1:16" hidden="1" x14ac:dyDescent="0.35">
      <c r="A338" s="13">
        <v>2027</v>
      </c>
      <c r="B338" s="13">
        <f t="shared" si="36"/>
        <v>2026</v>
      </c>
      <c r="C338" t="s">
        <v>18</v>
      </c>
      <c r="D338" t="s">
        <v>19</v>
      </c>
      <c r="E338" s="5">
        <v>184810030.94859698</v>
      </c>
      <c r="F338" s="13">
        <v>0.33</v>
      </c>
      <c r="G338" s="9">
        <f t="shared" si="45"/>
        <v>60987.310213037003</v>
      </c>
      <c r="H338" s="11">
        <v>1.02</v>
      </c>
      <c r="I338" s="12" cm="1">
        <f t="array" ref="I338">INDEX(PPEL[],MATCH(PPEL[[#This Row],[Base Year]]&amp;PPEL[[#This Row],[DistrictNumber]],PPEL[[Fiscal Year]:[Fiscal Year]]&amp;PPEL[[DistrictNumber]:[DistrictNumber]],0),9)*$H338</f>
        <v>56780.443407600003</v>
      </c>
      <c r="J338" s="15">
        <f t="shared" si="43"/>
        <v>0.30723680482144883</v>
      </c>
      <c r="K338" s="26">
        <f>ROUND(PPEL[[#This Row],[Proposed Taxable Valuation]]/1000*PPEL[[#This Row],[Adjusted Rate]],0)</f>
        <v>56780</v>
      </c>
      <c r="L338" s="19">
        <f t="shared" si="39"/>
        <v>-4206.8668054369991</v>
      </c>
      <c r="M338" s="17">
        <f t="shared" si="40"/>
        <v>-2.2763195178551188E-2</v>
      </c>
      <c r="N338">
        <v>173127650.34176946</v>
      </c>
      <c r="O338">
        <v>0.33</v>
      </c>
      <c r="P338" s="9">
        <f t="shared" si="41"/>
        <v>57132.124612783919</v>
      </c>
    </row>
    <row r="339" spans="1:16" hidden="1" x14ac:dyDescent="0.35">
      <c r="A339" s="13">
        <v>2027</v>
      </c>
      <c r="B339" s="13">
        <f t="shared" si="36"/>
        <v>2026</v>
      </c>
      <c r="C339" t="s">
        <v>20</v>
      </c>
      <c r="D339" t="s">
        <v>21</v>
      </c>
      <c r="E339" s="5">
        <v>1373075767.0349267</v>
      </c>
      <c r="F339" s="13">
        <v>0.33</v>
      </c>
      <c r="G339" s="9">
        <f t="shared" si="45"/>
        <v>453115.00312152581</v>
      </c>
      <c r="H339" s="11">
        <v>1.02</v>
      </c>
      <c r="I339" s="12" cm="1">
        <f t="array" ref="I339">INDEX(PPEL[],MATCH(PPEL[[#This Row],[Base Year]]&amp;PPEL[[#This Row],[DistrictNumber]],PPEL[[Fiscal Year]:[Fiscal Year]]&amp;PPEL[[DistrictNumber]:[DistrictNumber]],0),9)*$H339</f>
        <v>407885.50580580003</v>
      </c>
      <c r="J339" s="15">
        <f t="shared" si="43"/>
        <v>0.29705972212050896</v>
      </c>
      <c r="K339" s="26">
        <f>ROUND(PPEL[[#This Row],[Proposed Taxable Valuation]]/1000*PPEL[[#This Row],[Adjusted Rate]],0)</f>
        <v>407886</v>
      </c>
      <c r="L339" s="19">
        <f t="shared" si="39"/>
        <v>-45229.497315725777</v>
      </c>
      <c r="M339" s="17">
        <f t="shared" si="40"/>
        <v>-3.2940277879491053E-2</v>
      </c>
      <c r="N339">
        <v>1252360081.3862951</v>
      </c>
      <c r="O339">
        <v>0.33</v>
      </c>
      <c r="P339" s="9">
        <f t="shared" si="41"/>
        <v>413278.82685747743</v>
      </c>
    </row>
    <row r="340" spans="1:16" hidden="1" x14ac:dyDescent="0.35">
      <c r="A340" s="13">
        <v>2027</v>
      </c>
      <c r="B340" s="13">
        <f t="shared" si="36"/>
        <v>2026</v>
      </c>
      <c r="C340" t="s">
        <v>22</v>
      </c>
      <c r="D340" t="s">
        <v>23</v>
      </c>
      <c r="E340" s="5">
        <v>807197592.25639439</v>
      </c>
      <c r="F340" s="13">
        <v>0.33</v>
      </c>
      <c r="G340" s="9">
        <f t="shared" si="45"/>
        <v>266375.20544461015</v>
      </c>
      <c r="H340" s="11">
        <v>1.02</v>
      </c>
      <c r="I340" s="12" cm="1">
        <f t="array" ref="I340">INDEX(PPEL[],MATCH(PPEL[[#This Row],[Base Year]]&amp;PPEL[[#This Row],[DistrictNumber]],PPEL[[Fiscal Year]:[Fiscal Year]]&amp;PPEL[[DistrictNumber]:[DistrictNumber]],0),9)*$H340</f>
        <v>225847.23739380002</v>
      </c>
      <c r="J340" s="15">
        <f t="shared" si="43"/>
        <v>0.27979176295915287</v>
      </c>
      <c r="K340" s="26">
        <f>ROUND(PPEL[[#This Row],[Proposed Taxable Valuation]]/1000*PPEL[[#This Row],[Adjusted Rate]],0)</f>
        <v>225847</v>
      </c>
      <c r="L340" s="19">
        <f t="shared" si="39"/>
        <v>-40527.96805081013</v>
      </c>
      <c r="M340" s="17">
        <f t="shared" si="40"/>
        <v>-5.0208237040847148E-2</v>
      </c>
      <c r="N340">
        <v>701662340.50776386</v>
      </c>
      <c r="O340">
        <v>0.33</v>
      </c>
      <c r="P340" s="9">
        <f t="shared" si="41"/>
        <v>231548.5723675621</v>
      </c>
    </row>
    <row r="341" spans="1:16" hidden="1" x14ac:dyDescent="0.35">
      <c r="A341" s="13">
        <v>2027</v>
      </c>
      <c r="B341" s="13">
        <f t="shared" si="36"/>
        <v>2026</v>
      </c>
      <c r="C341" t="s">
        <v>24</v>
      </c>
      <c r="D341" t="s">
        <v>25</v>
      </c>
      <c r="E341" s="5">
        <v>674869781.09660625</v>
      </c>
      <c r="F341" s="13">
        <v>0.33</v>
      </c>
      <c r="G341" s="9">
        <f t="shared" si="45"/>
        <v>222707.02776188008</v>
      </c>
      <c r="H341" s="11">
        <v>1.02</v>
      </c>
      <c r="I341" s="12" cm="1">
        <f t="array" ref="I341">INDEX(PPEL[],MATCH(PPEL[[#This Row],[Base Year]]&amp;PPEL[[#This Row],[DistrictNumber]],PPEL[[Fiscal Year]:[Fiscal Year]]&amp;PPEL[[DistrictNumber]:[DistrictNumber]],0),9)*$H341</f>
        <v>183984.96556440004</v>
      </c>
      <c r="J341" s="15">
        <f t="shared" si="43"/>
        <v>0.27262291292023783</v>
      </c>
      <c r="K341" s="26">
        <f>ROUND(PPEL[[#This Row],[Proposed Taxable Valuation]]/1000*PPEL[[#This Row],[Adjusted Rate]],0)</f>
        <v>183985</v>
      </c>
      <c r="L341" s="19">
        <f t="shared" si="39"/>
        <v>-38722.062197480031</v>
      </c>
      <c r="M341" s="17">
        <f t="shared" si="40"/>
        <v>-5.737708707976219E-2</v>
      </c>
      <c r="N341">
        <v>622648508.20400703</v>
      </c>
      <c r="O341">
        <v>0.33</v>
      </c>
      <c r="P341" s="9">
        <f t="shared" si="41"/>
        <v>205474.00770732234</v>
      </c>
    </row>
    <row r="342" spans="1:16" hidden="1" x14ac:dyDescent="0.35">
      <c r="A342" s="13">
        <v>2027</v>
      </c>
      <c r="B342" s="13">
        <f t="shared" si="36"/>
        <v>2026</v>
      </c>
      <c r="C342" t="s">
        <v>26</v>
      </c>
      <c r="D342" t="s">
        <v>27</v>
      </c>
      <c r="E342" s="5">
        <v>4055544208.6603894</v>
      </c>
      <c r="F342" s="13">
        <v>0.33</v>
      </c>
      <c r="G342" s="9">
        <f t="shared" si="45"/>
        <v>1338329.5888579285</v>
      </c>
      <c r="H342" s="11">
        <v>1.02</v>
      </c>
      <c r="I342" s="12" cm="1">
        <f t="array" ref="I342">INDEX(PPEL[],MATCH(PPEL[[#This Row],[Base Year]]&amp;PPEL[[#This Row],[DistrictNumber]],PPEL[[Fiscal Year]:[Fiscal Year]]&amp;PPEL[[DistrictNumber]:[DistrictNumber]],0),9)*$H342</f>
        <v>1136391.8603400001</v>
      </c>
      <c r="J342" s="15">
        <f t="shared" si="43"/>
        <v>0.2802069961198545</v>
      </c>
      <c r="K342" s="26">
        <f>ROUND(PPEL[[#This Row],[Proposed Taxable Valuation]]/1000*PPEL[[#This Row],[Adjusted Rate]],0)</f>
        <v>1136392</v>
      </c>
      <c r="L342" s="19">
        <f t="shared" si="39"/>
        <v>-201937.72851792839</v>
      </c>
      <c r="M342" s="17">
        <f t="shared" si="40"/>
        <v>-4.9793003880145514E-2</v>
      </c>
      <c r="N342">
        <v>3414649042.8399482</v>
      </c>
      <c r="O342">
        <v>0.33</v>
      </c>
      <c r="P342" s="9">
        <f t="shared" si="41"/>
        <v>1126834.184137183</v>
      </c>
    </row>
    <row r="343" spans="1:16" hidden="1" x14ac:dyDescent="0.35">
      <c r="A343" s="13">
        <v>2027</v>
      </c>
      <c r="B343" s="13">
        <f t="shared" si="36"/>
        <v>2026</v>
      </c>
      <c r="C343" t="s">
        <v>28</v>
      </c>
      <c r="D343" t="s">
        <v>29</v>
      </c>
      <c r="E343" s="5">
        <v>632281590.10275877</v>
      </c>
      <c r="F343" s="13">
        <v>0.33</v>
      </c>
      <c r="G343" s="9">
        <f t="shared" si="45"/>
        <v>208652.92473391039</v>
      </c>
      <c r="H343" s="11">
        <v>1.02</v>
      </c>
      <c r="I343" s="12" cm="1">
        <f t="array" ref="I343">INDEX(PPEL[],MATCH(PPEL[[#This Row],[Base Year]]&amp;PPEL[[#This Row],[DistrictNumber]],PPEL[[Fiscal Year]:[Fiscal Year]]&amp;PPEL[[DistrictNumber]:[DistrictNumber]],0),9)*$H343</f>
        <v>173138.72698980002</v>
      </c>
      <c r="J343" s="15">
        <f t="shared" si="43"/>
        <v>0.273831675158629</v>
      </c>
      <c r="K343" s="26">
        <f>ROUND(PPEL[[#This Row],[Proposed Taxable Valuation]]/1000*PPEL[[#This Row],[Adjusted Rate]],0)</f>
        <v>173139</v>
      </c>
      <c r="L343" s="19">
        <f t="shared" si="39"/>
        <v>-35514.197744110366</v>
      </c>
      <c r="M343" s="17">
        <f t="shared" si="40"/>
        <v>-5.616832484137102E-2</v>
      </c>
      <c r="N343">
        <v>535237047.02987868</v>
      </c>
      <c r="O343">
        <v>0.33</v>
      </c>
      <c r="P343" s="9">
        <f t="shared" si="41"/>
        <v>176628.22551985999</v>
      </c>
    </row>
    <row r="344" spans="1:16" hidden="1" x14ac:dyDescent="0.35">
      <c r="A344" s="13">
        <v>2027</v>
      </c>
      <c r="B344" s="13">
        <f t="shared" si="36"/>
        <v>2026</v>
      </c>
      <c r="C344" t="s">
        <v>30</v>
      </c>
      <c r="D344" t="s">
        <v>31</v>
      </c>
      <c r="E344" s="5">
        <v>158535235.96180502</v>
      </c>
      <c r="F344" s="13">
        <v>0.33</v>
      </c>
      <c r="G344" s="9">
        <f t="shared" si="45"/>
        <v>52316.627867395655</v>
      </c>
      <c r="H344" s="11">
        <v>1.02</v>
      </c>
      <c r="I344" s="12" cm="1">
        <f t="array" ref="I344">INDEX(PPEL[],MATCH(PPEL[[#This Row],[Base Year]]&amp;PPEL[[#This Row],[DistrictNumber]],PPEL[[Fiscal Year]:[Fiscal Year]]&amp;PPEL[[DistrictNumber]:[DistrictNumber]],0),9)*$H344</f>
        <v>47098.035349199999</v>
      </c>
      <c r="J344" s="15">
        <f t="shared" si="43"/>
        <v>0.29708244393408578</v>
      </c>
      <c r="K344" s="26">
        <f>ROUND(PPEL[[#This Row],[Proposed Taxable Valuation]]/1000*PPEL[[#This Row],[Adjusted Rate]],0)</f>
        <v>47098</v>
      </c>
      <c r="L344" s="19">
        <f t="shared" si="39"/>
        <v>-5218.5925181956554</v>
      </c>
      <c r="M344" s="17">
        <f t="shared" si="40"/>
        <v>-3.2917556065914233E-2</v>
      </c>
      <c r="N344">
        <v>141935136.5270735</v>
      </c>
      <c r="O344">
        <v>0.33</v>
      </c>
      <c r="P344" s="9">
        <f t="shared" si="41"/>
        <v>46838.595053934259</v>
      </c>
    </row>
    <row r="345" spans="1:16" hidden="1" x14ac:dyDescent="0.35">
      <c r="A345" s="13">
        <v>2027</v>
      </c>
      <c r="B345" s="13">
        <f t="shared" si="36"/>
        <v>2026</v>
      </c>
      <c r="C345" t="s">
        <v>32</v>
      </c>
      <c r="D345" t="s">
        <v>33</v>
      </c>
      <c r="E345" s="5">
        <v>7734276500.0352907</v>
      </c>
      <c r="F345" s="13">
        <v>0.33</v>
      </c>
      <c r="G345" s="9">
        <f t="shared" si="45"/>
        <v>2552311.2450116458</v>
      </c>
      <c r="H345" s="11">
        <v>1.02</v>
      </c>
      <c r="I345" s="12" cm="1">
        <f t="array" ref="I345">INDEX(PPEL[],MATCH(PPEL[[#This Row],[Base Year]]&amp;PPEL[[#This Row],[DistrictNumber]],PPEL[[Fiscal Year]:[Fiscal Year]]&amp;PPEL[[DistrictNumber]:[DistrictNumber]],0),9)*$H345</f>
        <v>2030149.5690959999</v>
      </c>
      <c r="J345" s="15">
        <f t="shared" si="43"/>
        <v>0.26248732755891729</v>
      </c>
      <c r="K345" s="26">
        <f>ROUND(PPEL[[#This Row],[Proposed Taxable Valuation]]/1000*PPEL[[#This Row],[Adjusted Rate]],0)</f>
        <v>2030150</v>
      </c>
      <c r="L345" s="19">
        <f t="shared" si="39"/>
        <v>-522161.6759156459</v>
      </c>
      <c r="M345" s="17">
        <f t="shared" si="40"/>
        <v>-6.7512672441082722E-2</v>
      </c>
      <c r="N345">
        <v>6449368916.0446405</v>
      </c>
      <c r="O345">
        <v>0.33</v>
      </c>
      <c r="P345" s="9">
        <f t="shared" si="41"/>
        <v>2128291.7422947315</v>
      </c>
    </row>
    <row r="346" spans="1:16" hidden="1" x14ac:dyDescent="0.35">
      <c r="A346" s="13">
        <v>2027</v>
      </c>
      <c r="B346" s="13">
        <f t="shared" si="36"/>
        <v>2026</v>
      </c>
      <c r="C346" t="s">
        <v>34</v>
      </c>
      <c r="D346" t="s">
        <v>35</v>
      </c>
      <c r="E346" s="5">
        <v>439200202.3111608</v>
      </c>
      <c r="F346" s="13">
        <v>0.33</v>
      </c>
      <c r="G346" s="9">
        <f t="shared" si="45"/>
        <v>144936.06676268307</v>
      </c>
      <c r="H346" s="11">
        <v>1.02</v>
      </c>
      <c r="I346" s="12" cm="1">
        <f t="array" ref="I346">INDEX(PPEL[],MATCH(PPEL[[#This Row],[Base Year]]&amp;PPEL[[#This Row],[DistrictNumber]],PPEL[[Fiscal Year]:[Fiscal Year]]&amp;PPEL[[DistrictNumber]:[DistrictNumber]],0),9)*$H346</f>
        <v>127179.0967392</v>
      </c>
      <c r="J346" s="15">
        <f t="shared" si="43"/>
        <v>0.28956975900729948</v>
      </c>
      <c r="K346" s="26">
        <f>ROUND(PPEL[[#This Row],[Proposed Taxable Valuation]]/1000*PPEL[[#This Row],[Adjusted Rate]],0)</f>
        <v>127179</v>
      </c>
      <c r="L346" s="19">
        <f t="shared" si="39"/>
        <v>-17756.970023483067</v>
      </c>
      <c r="M346" s="17">
        <f t="shared" si="40"/>
        <v>-4.0430240992700539E-2</v>
      </c>
      <c r="N346">
        <v>391114369.0881741</v>
      </c>
      <c r="O346">
        <v>0.33</v>
      </c>
      <c r="P346" s="9">
        <f t="shared" si="41"/>
        <v>129067.74179909745</v>
      </c>
    </row>
    <row r="347" spans="1:16" hidden="1" x14ac:dyDescent="0.35">
      <c r="A347" s="13">
        <v>2027</v>
      </c>
      <c r="B347" s="13">
        <f t="shared" si="36"/>
        <v>2026</v>
      </c>
      <c r="C347" t="s">
        <v>36</v>
      </c>
      <c r="D347" t="s">
        <v>37</v>
      </c>
      <c r="E347" s="5">
        <v>354551887.12478602</v>
      </c>
      <c r="F347" s="13">
        <v>0.33</v>
      </c>
      <c r="G347" s="9">
        <f t="shared" si="45"/>
        <v>117002.1227511794</v>
      </c>
      <c r="H347" s="11">
        <v>1.02</v>
      </c>
      <c r="I347" s="12" cm="1">
        <f t="array" ref="I347">INDEX(PPEL[],MATCH(PPEL[[#This Row],[Base Year]]&amp;PPEL[[#This Row],[DistrictNumber]],PPEL[[Fiscal Year]:[Fiscal Year]]&amp;PPEL[[DistrictNumber]:[DistrictNumber]],0),9)*$H347</f>
        <v>110714.0280246</v>
      </c>
      <c r="J347" s="15">
        <f t="shared" si="43"/>
        <v>0.31226466998223518</v>
      </c>
      <c r="K347" s="26">
        <f>ROUND(PPEL[[#This Row],[Proposed Taxable Valuation]]/1000*PPEL[[#This Row],[Adjusted Rate]],0)</f>
        <v>110714</v>
      </c>
      <c r="L347" s="19">
        <f t="shared" si="39"/>
        <v>-6288.0947265793948</v>
      </c>
      <c r="M347" s="17">
        <f t="shared" si="40"/>
        <v>-1.7735330017764839E-2</v>
      </c>
      <c r="N347">
        <v>332329868.31607854</v>
      </c>
      <c r="O347">
        <v>0.33</v>
      </c>
      <c r="P347" s="9">
        <f t="shared" si="41"/>
        <v>109668.85654430593</v>
      </c>
    </row>
    <row r="348" spans="1:16" hidden="1" x14ac:dyDescent="0.35">
      <c r="A348" s="13">
        <v>2027</v>
      </c>
      <c r="B348" s="13">
        <f t="shared" si="36"/>
        <v>2026</v>
      </c>
      <c r="C348" t="s">
        <v>38</v>
      </c>
      <c r="D348" t="s">
        <v>39</v>
      </c>
      <c r="E348" s="5">
        <v>718780634.84674895</v>
      </c>
      <c r="F348" s="13">
        <v>0.33</v>
      </c>
      <c r="G348" s="9">
        <f t="shared" si="45"/>
        <v>237197.60949942714</v>
      </c>
      <c r="H348" s="11">
        <v>1.02</v>
      </c>
      <c r="I348" s="12" cm="1">
        <f t="array" ref="I348">INDEX(PPEL[],MATCH(PPEL[[#This Row],[Base Year]]&amp;PPEL[[#This Row],[DistrictNumber]],PPEL[[Fiscal Year]:[Fiscal Year]]&amp;PPEL[[DistrictNumber]:[DistrictNumber]],0),9)*$H348</f>
        <v>208713.30240420002</v>
      </c>
      <c r="J348" s="15">
        <f t="shared" si="43"/>
        <v>0.29037134876164233</v>
      </c>
      <c r="K348" s="26">
        <f>ROUND(PPEL[[#This Row],[Proposed Taxable Valuation]]/1000*PPEL[[#This Row],[Adjusted Rate]],0)</f>
        <v>208713</v>
      </c>
      <c r="L348" s="19">
        <f t="shared" si="39"/>
        <v>-28484.307095227123</v>
      </c>
      <c r="M348" s="17">
        <f t="shared" si="40"/>
        <v>-3.9628651238357682E-2</v>
      </c>
      <c r="N348">
        <v>638171538.90644455</v>
      </c>
      <c r="O348">
        <v>0.33</v>
      </c>
      <c r="P348" s="9">
        <f t="shared" si="41"/>
        <v>210596.60783912672</v>
      </c>
    </row>
    <row r="349" spans="1:16" hidden="1" x14ac:dyDescent="0.35">
      <c r="A349" s="13">
        <v>2027</v>
      </c>
      <c r="B349" s="13">
        <f t="shared" si="36"/>
        <v>2026</v>
      </c>
      <c r="C349" t="s">
        <v>40</v>
      </c>
      <c r="D349" t="s">
        <v>41</v>
      </c>
      <c r="E349" s="5">
        <v>459459224.28586018</v>
      </c>
      <c r="F349" s="13">
        <v>0.33</v>
      </c>
      <c r="G349" s="9">
        <f t="shared" si="45"/>
        <v>151621.54401433386</v>
      </c>
      <c r="H349" s="11">
        <v>1.02</v>
      </c>
      <c r="I349" s="12" cm="1">
        <f t="array" ref="I349">INDEX(PPEL[],MATCH(PPEL[[#This Row],[Base Year]]&amp;PPEL[[#This Row],[DistrictNumber]],PPEL[[Fiscal Year]:[Fiscal Year]]&amp;PPEL[[DistrictNumber]:[DistrictNumber]],0),9)*$H349</f>
        <v>128675.58028379999</v>
      </c>
      <c r="J349" s="15">
        <f t="shared" si="43"/>
        <v>0.28005875925943396</v>
      </c>
      <c r="K349" s="26">
        <f>ROUND(PPEL[[#This Row],[Proposed Taxable Valuation]]/1000*PPEL[[#This Row],[Adjusted Rate]],0)</f>
        <v>128676</v>
      </c>
      <c r="L349" s="19">
        <f t="shared" si="39"/>
        <v>-22945.963730533869</v>
      </c>
      <c r="M349" s="17">
        <f t="shared" si="40"/>
        <v>-4.9941240740566051E-2</v>
      </c>
      <c r="N349">
        <v>425661104.39012212</v>
      </c>
      <c r="O349">
        <v>0.33</v>
      </c>
      <c r="P349" s="9">
        <f t="shared" si="41"/>
        <v>140468.16444874031</v>
      </c>
    </row>
    <row r="350" spans="1:16" hidden="1" x14ac:dyDescent="0.35">
      <c r="A350" s="13">
        <v>2027</v>
      </c>
      <c r="B350" s="13">
        <f t="shared" si="36"/>
        <v>2026</v>
      </c>
      <c r="C350" t="s">
        <v>42</v>
      </c>
      <c r="D350" t="s">
        <v>43</v>
      </c>
      <c r="E350" s="5">
        <v>916114421.75260067</v>
      </c>
      <c r="F350" s="13">
        <v>0.33</v>
      </c>
      <c r="G350" s="9">
        <f t="shared" si="45"/>
        <v>302317.75917835825</v>
      </c>
      <c r="H350" s="11">
        <v>1.02</v>
      </c>
      <c r="I350" s="12" cm="1">
        <f t="array" ref="I350">INDEX(PPEL[],MATCH(PPEL[[#This Row],[Base Year]]&amp;PPEL[[#This Row],[DistrictNumber]],PPEL[[Fiscal Year]:[Fiscal Year]]&amp;PPEL[[DistrictNumber]:[DistrictNumber]],0),9)*$H350</f>
        <v>231513.21913499999</v>
      </c>
      <c r="J350" s="15">
        <f t="shared" si="43"/>
        <v>0.2527121215842193</v>
      </c>
      <c r="K350" s="26">
        <f>ROUND(PPEL[[#This Row],[Proposed Taxable Valuation]]/1000*PPEL[[#This Row],[Adjusted Rate]],0)</f>
        <v>231513</v>
      </c>
      <c r="L350" s="19">
        <f t="shared" si="39"/>
        <v>-70804.540043358254</v>
      </c>
      <c r="M350" s="17">
        <f t="shared" si="40"/>
        <v>-7.728787841578072E-2</v>
      </c>
      <c r="N350">
        <v>783668867.34537673</v>
      </c>
      <c r="O350">
        <v>0.33</v>
      </c>
      <c r="P350" s="9">
        <f t="shared" si="41"/>
        <v>258610.72622397434</v>
      </c>
    </row>
    <row r="351" spans="1:16" hidden="1" x14ac:dyDescent="0.35">
      <c r="A351" s="13">
        <v>2027</v>
      </c>
      <c r="B351" s="13">
        <f t="shared" si="36"/>
        <v>2026</v>
      </c>
      <c r="C351" t="s">
        <v>44</v>
      </c>
      <c r="D351" t="s">
        <v>45</v>
      </c>
      <c r="E351" s="5">
        <v>171458545.33549929</v>
      </c>
      <c r="F351" s="13">
        <v>0.33</v>
      </c>
      <c r="G351" s="9">
        <f t="shared" si="45"/>
        <v>56581.319960714762</v>
      </c>
      <c r="H351" s="11">
        <v>1.02</v>
      </c>
      <c r="I351" s="12" cm="1">
        <f t="array" ref="I351">INDEX(PPEL[],MATCH(PPEL[[#This Row],[Base Year]]&amp;PPEL[[#This Row],[DistrictNumber]],PPEL[[Fiscal Year]:[Fiscal Year]]&amp;PPEL[[DistrictNumber]:[DistrictNumber]],0),9)*$H351</f>
        <v>48157.975621800004</v>
      </c>
      <c r="J351" s="15">
        <f t="shared" si="43"/>
        <v>0.28087241453943002</v>
      </c>
      <c r="K351" s="26">
        <f>ROUND(PPEL[[#This Row],[Proposed Taxable Valuation]]/1000*PPEL[[#This Row],[Adjusted Rate]],0)</f>
        <v>48158</v>
      </c>
      <c r="L351" s="19">
        <f t="shared" si="39"/>
        <v>-8423.3443389147578</v>
      </c>
      <c r="M351" s="17">
        <f t="shared" si="40"/>
        <v>-4.912758546057E-2</v>
      </c>
      <c r="N351">
        <v>150186631.05927831</v>
      </c>
      <c r="O351">
        <v>0.33</v>
      </c>
      <c r="P351" s="9">
        <f t="shared" si="41"/>
        <v>49561.588249561843</v>
      </c>
    </row>
    <row r="352" spans="1:16" hidden="1" x14ac:dyDescent="0.35">
      <c r="A352" s="13">
        <v>2027</v>
      </c>
      <c r="B352" s="13">
        <f t="shared" si="36"/>
        <v>2026</v>
      </c>
      <c r="C352" t="s">
        <v>46</v>
      </c>
      <c r="D352" t="s">
        <v>47</v>
      </c>
      <c r="E352" s="5">
        <v>382863627.25957578</v>
      </c>
      <c r="F352" s="13">
        <v>0.33</v>
      </c>
      <c r="G352" s="9">
        <f t="shared" si="45"/>
        <v>126344.99699566001</v>
      </c>
      <c r="H352" s="11">
        <v>1.02</v>
      </c>
      <c r="I352" s="12" cm="1">
        <f t="array" ref="I352">INDEX(PPEL[],MATCH(PPEL[[#This Row],[Base Year]]&amp;PPEL[[#This Row],[DistrictNumber]],PPEL[[Fiscal Year]:[Fiscal Year]]&amp;PPEL[[DistrictNumber]:[DistrictNumber]],0),9)*$H352</f>
        <v>116614.5250446</v>
      </c>
      <c r="J352" s="15">
        <f t="shared" si="43"/>
        <v>0.30458501863781673</v>
      </c>
      <c r="K352" s="26">
        <f>ROUND(PPEL[[#This Row],[Proposed Taxable Valuation]]/1000*PPEL[[#This Row],[Adjusted Rate]],0)</f>
        <v>116615</v>
      </c>
      <c r="L352" s="19">
        <f t="shared" si="39"/>
        <v>-9730.4719510600116</v>
      </c>
      <c r="M352" s="17">
        <f t="shared" si="40"/>
        <v>-2.5414981362183287E-2</v>
      </c>
      <c r="N352">
        <v>352897452.79612243</v>
      </c>
      <c r="O352">
        <v>0.33</v>
      </c>
      <c r="P352" s="9">
        <f t="shared" si="41"/>
        <v>116456.1594227204</v>
      </c>
    </row>
    <row r="353" spans="1:16" hidden="1" x14ac:dyDescent="0.35">
      <c r="A353" s="13">
        <v>2027</v>
      </c>
      <c r="B353" s="13">
        <f t="shared" si="36"/>
        <v>2026</v>
      </c>
      <c r="C353" t="s">
        <v>48</v>
      </c>
      <c r="D353" t="s">
        <v>49</v>
      </c>
      <c r="E353" s="5">
        <v>332157369.05793291</v>
      </c>
      <c r="F353" s="13">
        <v>0.33</v>
      </c>
      <c r="G353" s="9">
        <f t="shared" si="45"/>
        <v>109611.93178911787</v>
      </c>
      <c r="H353" s="11">
        <v>1.02</v>
      </c>
      <c r="I353" s="12" cm="1">
        <f t="array" ref="I353">INDEX(PPEL[],MATCH(PPEL[[#This Row],[Base Year]]&amp;PPEL[[#This Row],[DistrictNumber]],PPEL[[Fiscal Year]:[Fiscal Year]]&amp;PPEL[[DistrictNumber]:[DistrictNumber]],0),9)*$H353</f>
        <v>97353.705537000016</v>
      </c>
      <c r="J353" s="15">
        <f t="shared" si="43"/>
        <v>0.2930951247991736</v>
      </c>
      <c r="K353" s="26">
        <f>ROUND(PPEL[[#This Row],[Proposed Taxable Valuation]]/1000*PPEL[[#This Row],[Adjusted Rate]],0)</f>
        <v>97354</v>
      </c>
      <c r="L353" s="19">
        <f t="shared" si="39"/>
        <v>-12258.226252117849</v>
      </c>
      <c r="M353" s="17">
        <f t="shared" si="40"/>
        <v>-3.6904875200826415E-2</v>
      </c>
      <c r="N353">
        <v>306988675.23525858</v>
      </c>
      <c r="O353">
        <v>0.33</v>
      </c>
      <c r="P353" s="9">
        <f t="shared" si="41"/>
        <v>101306.26282763534</v>
      </c>
    </row>
    <row r="354" spans="1:16" hidden="1" x14ac:dyDescent="0.35">
      <c r="A354" s="13">
        <v>2027</v>
      </c>
      <c r="B354" s="13">
        <f t="shared" si="36"/>
        <v>2026</v>
      </c>
      <c r="C354" t="s">
        <v>50</v>
      </c>
      <c r="D354" t="s">
        <v>51</v>
      </c>
      <c r="E354" s="5">
        <v>240089620.82789055</v>
      </c>
      <c r="F354" s="13">
        <v>0.33</v>
      </c>
      <c r="G354" s="9">
        <f t="shared" si="45"/>
        <v>79229.574873203892</v>
      </c>
      <c r="H354" s="11">
        <v>1.02</v>
      </c>
      <c r="I354" s="12" cm="1">
        <f t="array" ref="I354">INDEX(PPEL[],MATCH(PPEL[[#This Row],[Base Year]]&amp;PPEL[[#This Row],[DistrictNumber]],PPEL[[Fiscal Year]:[Fiscal Year]]&amp;PPEL[[DistrictNumber]:[DistrictNumber]],0),9)*$H354</f>
        <v>68894.510454000003</v>
      </c>
      <c r="J354" s="15">
        <f t="shared" si="43"/>
        <v>0.28695330608809355</v>
      </c>
      <c r="K354" s="26">
        <f>ROUND(PPEL[[#This Row],[Proposed Taxable Valuation]]/1000*PPEL[[#This Row],[Adjusted Rate]],0)</f>
        <v>68895</v>
      </c>
      <c r="L354" s="19">
        <f t="shared" si="39"/>
        <v>-10335.064419203889</v>
      </c>
      <c r="M354" s="17">
        <f t="shared" si="40"/>
        <v>-4.3046693911906464E-2</v>
      </c>
      <c r="N354">
        <v>212165347.80003479</v>
      </c>
      <c r="O354">
        <v>0.33</v>
      </c>
      <c r="P354" s="9">
        <f t="shared" si="41"/>
        <v>70014.56477401148</v>
      </c>
    </row>
    <row r="355" spans="1:16" hidden="1" x14ac:dyDescent="0.35">
      <c r="A355" s="13">
        <v>2027</v>
      </c>
      <c r="B355" s="13">
        <f t="shared" si="36"/>
        <v>2026</v>
      </c>
      <c r="C355" t="s">
        <v>52</v>
      </c>
      <c r="D355" t="s">
        <v>53</v>
      </c>
      <c r="E355" s="5">
        <v>435017197.72694886</v>
      </c>
      <c r="F355" s="13">
        <v>0.33</v>
      </c>
      <c r="G355" s="9">
        <f t="shared" si="45"/>
        <v>143555.67524989313</v>
      </c>
      <c r="H355" s="11">
        <v>1.02</v>
      </c>
      <c r="I355" s="12" cm="1">
        <f t="array" ref="I355">INDEX(PPEL[],MATCH(PPEL[[#This Row],[Base Year]]&amp;PPEL[[#This Row],[DistrictNumber]],PPEL[[Fiscal Year]:[Fiscal Year]]&amp;PPEL[[DistrictNumber]:[DistrictNumber]],0),9)*$H355</f>
        <v>119979.5869404</v>
      </c>
      <c r="J355" s="15">
        <f t="shared" si="43"/>
        <v>0.27580423846992058</v>
      </c>
      <c r="K355" s="26">
        <f>ROUND(PPEL[[#This Row],[Proposed Taxable Valuation]]/1000*PPEL[[#This Row],[Adjusted Rate]],0)</f>
        <v>119980</v>
      </c>
      <c r="L355" s="19">
        <f t="shared" si="39"/>
        <v>-23576.088309493134</v>
      </c>
      <c r="M355" s="17">
        <f t="shared" si="40"/>
        <v>-5.4195761530079434E-2</v>
      </c>
      <c r="N355">
        <v>370916207.99564892</v>
      </c>
      <c r="O355">
        <v>0.33</v>
      </c>
      <c r="P355" s="9">
        <f t="shared" si="41"/>
        <v>122402.34863856414</v>
      </c>
    </row>
    <row r="356" spans="1:16" hidden="1" x14ac:dyDescent="0.35">
      <c r="A356" s="13">
        <v>2027</v>
      </c>
      <c r="B356" s="13">
        <f t="shared" si="36"/>
        <v>2026</v>
      </c>
      <c r="C356" t="s">
        <v>54</v>
      </c>
      <c r="D356" t="s">
        <v>55</v>
      </c>
      <c r="E356" s="5">
        <v>421910185.93571305</v>
      </c>
      <c r="F356" s="13">
        <v>0.33</v>
      </c>
      <c r="G356" s="9">
        <f t="shared" si="45"/>
        <v>139230.3613587853</v>
      </c>
      <c r="H356" s="11">
        <v>1.02</v>
      </c>
      <c r="I356" s="12" cm="1">
        <f t="array" ref="I356">INDEX(PPEL[],MATCH(PPEL[[#This Row],[Base Year]]&amp;PPEL[[#This Row],[DistrictNumber]],PPEL[[Fiscal Year]:[Fiscal Year]]&amp;PPEL[[DistrictNumber]:[DistrictNumber]],0),9)*$H356</f>
        <v>127732.06624860001</v>
      </c>
      <c r="J356" s="15">
        <f t="shared" si="43"/>
        <v>0.30274705495748017</v>
      </c>
      <c r="K356" s="26">
        <f>ROUND(PPEL[[#This Row],[Proposed Taxable Valuation]]/1000*PPEL[[#This Row],[Adjusted Rate]],0)</f>
        <v>127732</v>
      </c>
      <c r="L356" s="19">
        <f t="shared" si="39"/>
        <v>-11498.295110185296</v>
      </c>
      <c r="M356" s="17">
        <f t="shared" si="40"/>
        <v>-2.7252945042519849E-2</v>
      </c>
      <c r="N356">
        <v>385771685.60336518</v>
      </c>
      <c r="O356">
        <v>0.33</v>
      </c>
      <c r="P356" s="9">
        <f t="shared" si="41"/>
        <v>127304.65624911051</v>
      </c>
    </row>
    <row r="357" spans="1:16" hidden="1" x14ac:dyDescent="0.35">
      <c r="A357" s="13">
        <v>2027</v>
      </c>
      <c r="B357" s="13">
        <f t="shared" si="36"/>
        <v>2026</v>
      </c>
      <c r="C357" t="s">
        <v>56</v>
      </c>
      <c r="D357" t="s">
        <v>57</v>
      </c>
      <c r="E357" s="5">
        <v>148576286.99667498</v>
      </c>
      <c r="F357" s="13">
        <v>0.33</v>
      </c>
      <c r="G357" s="9">
        <f t="shared" si="45"/>
        <v>49030.174708902749</v>
      </c>
      <c r="H357" s="11">
        <v>1.02</v>
      </c>
      <c r="I357" s="12" cm="1">
        <f t="array" ref="I357">INDEX(PPEL[],MATCH(PPEL[[#This Row],[Base Year]]&amp;PPEL[[#This Row],[DistrictNumber]],PPEL[[Fiscal Year]:[Fiscal Year]]&amp;PPEL[[DistrictNumber]:[DistrictNumber]],0),9)*$H357</f>
        <v>44545.133041200002</v>
      </c>
      <c r="J357" s="15">
        <f t="shared" si="43"/>
        <v>0.29981320668080019</v>
      </c>
      <c r="K357" s="26">
        <f>ROUND(PPEL[[#This Row],[Proposed Taxable Valuation]]/1000*PPEL[[#This Row],[Adjusted Rate]],0)</f>
        <v>44545</v>
      </c>
      <c r="L357" s="19">
        <f t="shared" si="39"/>
        <v>-4485.0416677027461</v>
      </c>
      <c r="M357" s="17">
        <f t="shared" si="40"/>
        <v>-3.0186793319199823E-2</v>
      </c>
      <c r="N357">
        <v>136580481.68224937</v>
      </c>
      <c r="O357">
        <v>0.33</v>
      </c>
      <c r="P357" s="9">
        <f t="shared" si="41"/>
        <v>45071.558955142296</v>
      </c>
    </row>
    <row r="358" spans="1:16" hidden="1" x14ac:dyDescent="0.35">
      <c r="A358" s="13">
        <v>2027</v>
      </c>
      <c r="B358" s="13">
        <f t="shared" si="36"/>
        <v>2026</v>
      </c>
      <c r="C358" t="s">
        <v>58</v>
      </c>
      <c r="D358" t="s">
        <v>59</v>
      </c>
      <c r="E358" s="5">
        <v>980799794.13907552</v>
      </c>
      <c r="F358" s="13">
        <v>0.33</v>
      </c>
      <c r="G358" s="9">
        <f t="shared" si="45"/>
        <v>323663.93206589494</v>
      </c>
      <c r="H358" s="11">
        <v>1.02</v>
      </c>
      <c r="I358" s="12" cm="1">
        <f t="array" ref="I358">INDEX(PPEL[],MATCH(PPEL[[#This Row],[Base Year]]&amp;PPEL[[#This Row],[DistrictNumber]],PPEL[[Fiscal Year]:[Fiscal Year]]&amp;PPEL[[DistrictNumber]:[DistrictNumber]],0),9)*$H358</f>
        <v>284917.5719478</v>
      </c>
      <c r="J358" s="15">
        <f t="shared" si="43"/>
        <v>0.29049513840680846</v>
      </c>
      <c r="K358" s="26">
        <f>ROUND(PPEL[[#This Row],[Proposed Taxable Valuation]]/1000*PPEL[[#This Row],[Adjusted Rate]],0)</f>
        <v>284918</v>
      </c>
      <c r="L358" s="19">
        <f t="shared" si="39"/>
        <v>-38746.360118094948</v>
      </c>
      <c r="M358" s="17">
        <f t="shared" si="40"/>
        <v>-3.9504861593191554E-2</v>
      </c>
      <c r="N358">
        <v>868069781.89267147</v>
      </c>
      <c r="O358">
        <v>0.33</v>
      </c>
      <c r="P358" s="9">
        <f t="shared" si="41"/>
        <v>286463.02802458161</v>
      </c>
    </row>
    <row r="359" spans="1:16" hidden="1" x14ac:dyDescent="0.35">
      <c r="A359" s="13">
        <v>2027</v>
      </c>
      <c r="B359" s="13">
        <f t="shared" si="36"/>
        <v>2026</v>
      </c>
      <c r="C359" t="s">
        <v>60</v>
      </c>
      <c r="D359" t="s">
        <v>61</v>
      </c>
      <c r="E359" s="5">
        <v>2304490322.4469595</v>
      </c>
      <c r="F359" s="13">
        <v>0.33</v>
      </c>
      <c r="G359" s="9">
        <f t="shared" si="45"/>
        <v>760481.80640749668</v>
      </c>
      <c r="H359" s="11">
        <v>1.02</v>
      </c>
      <c r="I359" s="12" cm="1">
        <f t="array" ref="I359">INDEX(PPEL[],MATCH(PPEL[[#This Row],[Base Year]]&amp;PPEL[[#This Row],[DistrictNumber]],PPEL[[Fiscal Year]:[Fiscal Year]]&amp;PPEL[[DistrictNumber]:[DistrictNumber]],0),9)*$H359</f>
        <v>644280.40747620002</v>
      </c>
      <c r="J359" s="15">
        <f t="shared" si="43"/>
        <v>0.27957609593781613</v>
      </c>
      <c r="K359" s="26">
        <f>ROUND(PPEL[[#This Row],[Proposed Taxable Valuation]]/1000*PPEL[[#This Row],[Adjusted Rate]],0)</f>
        <v>644280</v>
      </c>
      <c r="L359" s="19">
        <f t="shared" si="39"/>
        <v>-116201.39893129666</v>
      </c>
      <c r="M359" s="17">
        <f t="shared" si="40"/>
        <v>-5.0423904062183889E-2</v>
      </c>
      <c r="N359">
        <v>1941752507.0302722</v>
      </c>
      <c r="O359">
        <v>0.33</v>
      </c>
      <c r="P359" s="9">
        <f t="shared" si="41"/>
        <v>640778.3273199898</v>
      </c>
    </row>
    <row r="360" spans="1:16" hidden="1" x14ac:dyDescent="0.35">
      <c r="A360" s="13">
        <v>2027</v>
      </c>
      <c r="B360" s="13">
        <f t="shared" si="36"/>
        <v>2026</v>
      </c>
      <c r="C360" t="s">
        <v>62</v>
      </c>
      <c r="D360" t="s">
        <v>63</v>
      </c>
      <c r="E360" s="5">
        <v>1529328334.0311465</v>
      </c>
      <c r="F360" s="13">
        <v>0.33</v>
      </c>
      <c r="G360" s="9">
        <f t="shared" si="45"/>
        <v>504678.35023027839</v>
      </c>
      <c r="H360" s="11">
        <v>1.02</v>
      </c>
      <c r="I360" s="12" cm="1">
        <f t="array" ref="I360">INDEX(PPEL[],MATCH(PPEL[[#This Row],[Base Year]]&amp;PPEL[[#This Row],[DistrictNumber]],PPEL[[Fiscal Year]:[Fiscal Year]]&amp;PPEL[[DistrictNumber]:[DistrictNumber]],0),9)*$H360</f>
        <v>390721.29095340002</v>
      </c>
      <c r="J360" s="15">
        <f t="shared" si="43"/>
        <v>0.25548555026342862</v>
      </c>
      <c r="K360" s="26">
        <f>ROUND(PPEL[[#This Row],[Proposed Taxable Valuation]]/1000*PPEL[[#This Row],[Adjusted Rate]],0)</f>
        <v>390721</v>
      </c>
      <c r="L360" s="19">
        <f t="shared" si="39"/>
        <v>-113957.05927687837</v>
      </c>
      <c r="M360" s="17">
        <f t="shared" si="40"/>
        <v>-7.4514449736571398E-2</v>
      </c>
      <c r="N360">
        <v>1324233173.709851</v>
      </c>
      <c r="O360">
        <v>0.33</v>
      </c>
      <c r="P360" s="9">
        <f t="shared" si="41"/>
        <v>436996.94732425082</v>
      </c>
    </row>
    <row r="361" spans="1:16" hidden="1" x14ac:dyDescent="0.35">
      <c r="A361" s="13">
        <v>2027</v>
      </c>
      <c r="B361" s="13">
        <f t="shared" si="36"/>
        <v>2026</v>
      </c>
      <c r="C361" t="s">
        <v>64</v>
      </c>
      <c r="D361" t="s">
        <v>65</v>
      </c>
      <c r="E361" s="5">
        <v>927807466.70129025</v>
      </c>
      <c r="F361" s="13">
        <v>0.33</v>
      </c>
      <c r="G361" s="9">
        <f t="shared" si="45"/>
        <v>306176.46401142579</v>
      </c>
      <c r="H361" s="11">
        <v>1.02</v>
      </c>
      <c r="I361" s="12" cm="1">
        <f t="array" ref="I361">INDEX(PPEL[],MATCH(PPEL[[#This Row],[Base Year]]&amp;PPEL[[#This Row],[DistrictNumber]],PPEL[[Fiscal Year]:[Fiscal Year]]&amp;PPEL[[DistrictNumber]:[DistrictNumber]],0),9)*$H361</f>
        <v>249422.84680500004</v>
      </c>
      <c r="J361" s="15">
        <f t="shared" si="43"/>
        <v>0.26883039397364789</v>
      </c>
      <c r="K361" s="26">
        <f>ROUND(PPEL[[#This Row],[Proposed Taxable Valuation]]/1000*PPEL[[#This Row],[Adjusted Rate]],0)</f>
        <v>249423</v>
      </c>
      <c r="L361" s="19">
        <f t="shared" si="39"/>
        <v>-56753.617206425755</v>
      </c>
      <c r="M361" s="17">
        <f t="shared" si="40"/>
        <v>-6.116960602635213E-2</v>
      </c>
      <c r="N361">
        <v>782965473.23902059</v>
      </c>
      <c r="O361">
        <v>0.33</v>
      </c>
      <c r="P361" s="9">
        <f t="shared" si="41"/>
        <v>258378.60616887681</v>
      </c>
    </row>
    <row r="362" spans="1:16" hidden="1" x14ac:dyDescent="0.35">
      <c r="A362" s="13">
        <v>2027</v>
      </c>
      <c r="B362" s="13">
        <f t="shared" si="36"/>
        <v>2026</v>
      </c>
      <c r="C362" t="s">
        <v>66</v>
      </c>
      <c r="D362" t="s">
        <v>67</v>
      </c>
      <c r="E362" s="5">
        <v>465786296.8441025</v>
      </c>
      <c r="F362" s="13">
        <v>0.33</v>
      </c>
      <c r="G362" s="9">
        <f t="shared" si="45"/>
        <v>153709.47795855382</v>
      </c>
      <c r="H362" s="11">
        <v>1.02</v>
      </c>
      <c r="I362" s="12" cm="1">
        <f t="array" ref="I362">INDEX(PPEL[],MATCH(PPEL[[#This Row],[Base Year]]&amp;PPEL[[#This Row],[DistrictNumber]],PPEL[[Fiscal Year]:[Fiscal Year]]&amp;PPEL[[DistrictNumber]:[DistrictNumber]],0),9)*$H362</f>
        <v>131537.47028400001</v>
      </c>
      <c r="J362" s="15">
        <f t="shared" si="43"/>
        <v>0.28239875491233113</v>
      </c>
      <c r="K362" s="26">
        <f>ROUND(PPEL[[#This Row],[Proposed Taxable Valuation]]/1000*PPEL[[#This Row],[Adjusted Rate]],0)</f>
        <v>131537</v>
      </c>
      <c r="L362" s="19">
        <f t="shared" si="39"/>
        <v>-22172.00767455381</v>
      </c>
      <c r="M362" s="17">
        <f t="shared" si="40"/>
        <v>-4.7601245087668886E-2</v>
      </c>
      <c r="N362">
        <v>413255641.122702</v>
      </c>
      <c r="O362">
        <v>0.33</v>
      </c>
      <c r="P362" s="9">
        <f t="shared" si="41"/>
        <v>136374.36157049166</v>
      </c>
    </row>
    <row r="363" spans="1:16" hidden="1" x14ac:dyDescent="0.35">
      <c r="A363" s="13">
        <v>2027</v>
      </c>
      <c r="B363" s="13">
        <f t="shared" si="36"/>
        <v>2026</v>
      </c>
      <c r="C363" t="s">
        <v>68</v>
      </c>
      <c r="D363" t="s">
        <v>69</v>
      </c>
      <c r="E363" s="5">
        <v>334042271.08211994</v>
      </c>
      <c r="F363" s="13">
        <v>0.33</v>
      </c>
      <c r="G363" s="9">
        <f t="shared" si="45"/>
        <v>110233.94945709959</v>
      </c>
      <c r="H363" s="11">
        <v>1.02</v>
      </c>
      <c r="I363" s="12" cm="1">
        <f t="array" ref="I363">INDEX(PPEL[],MATCH(PPEL[[#This Row],[Base Year]]&amp;PPEL[[#This Row],[DistrictNumber]],PPEL[[Fiscal Year]:[Fiscal Year]]&amp;PPEL[[DistrictNumber]:[DistrictNumber]],0),9)*$H363</f>
        <v>101946.018438</v>
      </c>
      <c r="J363" s="15">
        <f t="shared" si="43"/>
        <v>0.30518897535856443</v>
      </c>
      <c r="K363" s="26">
        <f>ROUND(PPEL[[#This Row],[Proposed Taxable Valuation]]/1000*PPEL[[#This Row],[Adjusted Rate]],0)</f>
        <v>101946</v>
      </c>
      <c r="L363" s="19">
        <f t="shared" si="39"/>
        <v>-8287.9310190995893</v>
      </c>
      <c r="M363" s="17">
        <f t="shared" si="40"/>
        <v>-2.4811024641435586E-2</v>
      </c>
      <c r="N363">
        <v>309190145.22567791</v>
      </c>
      <c r="O363">
        <v>0.33</v>
      </c>
      <c r="P363" s="9">
        <f t="shared" si="41"/>
        <v>102032.74792447372</v>
      </c>
    </row>
    <row r="364" spans="1:16" hidden="1" x14ac:dyDescent="0.35">
      <c r="A364" s="13">
        <v>2027</v>
      </c>
      <c r="B364" s="13">
        <f t="shared" si="36"/>
        <v>2026</v>
      </c>
      <c r="C364" t="s">
        <v>70</v>
      </c>
      <c r="D364" t="s">
        <v>71</v>
      </c>
      <c r="E364" s="5">
        <v>444782101.42128408</v>
      </c>
      <c r="F364" s="13">
        <v>0.33</v>
      </c>
      <c r="G364" s="9">
        <f t="shared" si="45"/>
        <v>146778.09346902376</v>
      </c>
      <c r="H364" s="11">
        <v>1.02</v>
      </c>
      <c r="I364" s="12" cm="1">
        <f t="array" ref="I364">INDEX(PPEL[],MATCH(PPEL[[#This Row],[Base Year]]&amp;PPEL[[#This Row],[DistrictNumber]],PPEL[[Fiscal Year]:[Fiscal Year]]&amp;PPEL[[DistrictNumber]:[DistrictNumber]],0),9)*$H364</f>
        <v>118926.39213180001</v>
      </c>
      <c r="J364" s="15">
        <f t="shared" si="43"/>
        <v>0.26738124522496587</v>
      </c>
      <c r="K364" s="26">
        <f>ROUND(PPEL[[#This Row],[Proposed Taxable Valuation]]/1000*PPEL[[#This Row],[Adjusted Rate]],0)</f>
        <v>118926</v>
      </c>
      <c r="L364" s="19">
        <f t="shared" si="39"/>
        <v>-27851.701337223756</v>
      </c>
      <c r="M364" s="17">
        <f t="shared" si="40"/>
        <v>-6.2618754775034147E-2</v>
      </c>
      <c r="N364">
        <v>392401108.41880721</v>
      </c>
      <c r="O364">
        <v>0.33</v>
      </c>
      <c r="P364" s="9">
        <f t="shared" si="41"/>
        <v>129492.36577820638</v>
      </c>
    </row>
    <row r="365" spans="1:16" hidden="1" x14ac:dyDescent="0.35">
      <c r="A365" s="13">
        <v>2027</v>
      </c>
      <c r="B365" s="13">
        <f t="shared" si="36"/>
        <v>2026</v>
      </c>
      <c r="C365" t="s">
        <v>72</v>
      </c>
      <c r="D365" t="s">
        <v>73</v>
      </c>
      <c r="E365" s="5">
        <v>1476694347.0896707</v>
      </c>
      <c r="F365" s="13">
        <v>0.33</v>
      </c>
      <c r="G365" s="9">
        <f t="shared" si="45"/>
        <v>487309.13453959132</v>
      </c>
      <c r="H365" s="11">
        <v>1.02</v>
      </c>
      <c r="I365" s="12" cm="1">
        <f t="array" ref="I365">INDEX(PPEL[],MATCH(PPEL[[#This Row],[Base Year]]&amp;PPEL[[#This Row],[DistrictNumber]],PPEL[[Fiscal Year]:[Fiscal Year]]&amp;PPEL[[DistrictNumber]:[DistrictNumber]],0),9)*$H365</f>
        <v>469068.84315720008</v>
      </c>
      <c r="J365" s="15">
        <f t="shared" si="43"/>
        <v>0.31764788974892472</v>
      </c>
      <c r="K365" s="26">
        <f>ROUND(PPEL[[#This Row],[Proposed Taxable Valuation]]/1000*PPEL[[#This Row],[Adjusted Rate]],0)</f>
        <v>469069</v>
      </c>
      <c r="L365" s="19">
        <f t="shared" si="39"/>
        <v>-18240.291382391239</v>
      </c>
      <c r="M365" s="17">
        <f t="shared" si="40"/>
        <v>-1.2352110251075299E-2</v>
      </c>
      <c r="N365">
        <v>1246584417.4398158</v>
      </c>
      <c r="O365">
        <v>0.33</v>
      </c>
      <c r="P365" s="9">
        <f t="shared" si="41"/>
        <v>411372.85775513924</v>
      </c>
    </row>
    <row r="366" spans="1:16" hidden="1" x14ac:dyDescent="0.35">
      <c r="A366" s="13">
        <v>2027</v>
      </c>
      <c r="B366" s="13">
        <f t="shared" si="36"/>
        <v>2026</v>
      </c>
      <c r="C366" t="s">
        <v>74</v>
      </c>
      <c r="D366" t="s">
        <v>75</v>
      </c>
      <c r="E366" s="5">
        <v>220724700.57983199</v>
      </c>
      <c r="F366" s="13">
        <v>0.33</v>
      </c>
      <c r="G366" s="9">
        <f t="shared" si="45"/>
        <v>72839.151191344557</v>
      </c>
      <c r="H366" s="11">
        <v>1.02</v>
      </c>
      <c r="I366" s="12" cm="1">
        <f t="array" ref="I366">INDEX(PPEL[],MATCH(PPEL[[#This Row],[Base Year]]&amp;PPEL[[#This Row],[DistrictNumber]],PPEL[[Fiscal Year]:[Fiscal Year]]&amp;PPEL[[DistrictNumber]:[DistrictNumber]],0),9)*$H366</f>
        <v>63983.829828600006</v>
      </c>
      <c r="J366" s="15">
        <f t="shared" si="43"/>
        <v>0.28988069600057403</v>
      </c>
      <c r="K366" s="26">
        <f>ROUND(PPEL[[#This Row],[Proposed Taxable Valuation]]/1000*PPEL[[#This Row],[Adjusted Rate]],0)</f>
        <v>63984</v>
      </c>
      <c r="L366" s="19">
        <f t="shared" si="39"/>
        <v>-8855.3213627445512</v>
      </c>
      <c r="M366" s="17">
        <f t="shared" si="40"/>
        <v>-4.0119303999425981E-2</v>
      </c>
      <c r="N366">
        <v>207972516.52564728</v>
      </c>
      <c r="O366">
        <v>0.33</v>
      </c>
      <c r="P366" s="9">
        <f t="shared" si="41"/>
        <v>68630.930453463603</v>
      </c>
    </row>
    <row r="367" spans="1:16" hidden="1" x14ac:dyDescent="0.35">
      <c r="A367" s="13">
        <v>2027</v>
      </c>
      <c r="B367" s="13">
        <f t="shared" si="36"/>
        <v>2026</v>
      </c>
      <c r="C367" t="s">
        <v>76</v>
      </c>
      <c r="D367" t="s">
        <v>77</v>
      </c>
      <c r="E367" s="5">
        <v>255952488.65152705</v>
      </c>
      <c r="F367" s="13">
        <v>0.33</v>
      </c>
      <c r="G367" s="9">
        <f t="shared" si="45"/>
        <v>84464.321255003932</v>
      </c>
      <c r="H367" s="11">
        <v>1.02</v>
      </c>
      <c r="I367" s="12" cm="1">
        <f t="array" ref="I367">INDEX(PPEL[],MATCH(PPEL[[#This Row],[Base Year]]&amp;PPEL[[#This Row],[DistrictNumber]],PPEL[[Fiscal Year]:[Fiscal Year]]&amp;PPEL[[DistrictNumber]:[DistrictNumber]],0),9)*$H367</f>
        <v>77459.248983600002</v>
      </c>
      <c r="J367" s="15">
        <f t="shared" si="43"/>
        <v>0.30263135706040684</v>
      </c>
      <c r="K367" s="26">
        <f>ROUND(PPEL[[#This Row],[Proposed Taxable Valuation]]/1000*PPEL[[#This Row],[Adjusted Rate]],0)</f>
        <v>77459</v>
      </c>
      <c r="L367" s="19">
        <f t="shared" si="39"/>
        <v>-7005.0722714039293</v>
      </c>
      <c r="M367" s="17">
        <f t="shared" si="40"/>
        <v>-2.736864293959318E-2</v>
      </c>
      <c r="N367">
        <v>233033928.73305792</v>
      </c>
      <c r="O367">
        <v>0.33</v>
      </c>
      <c r="P367" s="9">
        <f t="shared" si="41"/>
        <v>76901.196481909123</v>
      </c>
    </row>
    <row r="368" spans="1:16" hidden="1" x14ac:dyDescent="0.35">
      <c r="A368" s="13">
        <v>2027</v>
      </c>
      <c r="B368" s="13">
        <f t="shared" si="36"/>
        <v>2026</v>
      </c>
      <c r="C368" t="s">
        <v>78</v>
      </c>
      <c r="D368" t="s">
        <v>79</v>
      </c>
      <c r="E368" s="5">
        <v>609163626.03160858</v>
      </c>
      <c r="F368" s="13">
        <v>0.33</v>
      </c>
      <c r="G368" s="9">
        <f t="shared" si="45"/>
        <v>201023.99659043082</v>
      </c>
      <c r="H368" s="11">
        <v>1.02</v>
      </c>
      <c r="I368" s="12" cm="1">
        <f t="array" ref="I368">INDEX(PPEL[],MATCH(PPEL[[#This Row],[Base Year]]&amp;PPEL[[#This Row],[DistrictNumber]],PPEL[[Fiscal Year]:[Fiscal Year]]&amp;PPEL[[DistrictNumber]:[DistrictNumber]],0),9)*$H368</f>
        <v>186335.92503900002</v>
      </c>
      <c r="J368" s="15">
        <f t="shared" si="43"/>
        <v>0.3058881342815622</v>
      </c>
      <c r="K368" s="26">
        <f>ROUND(PPEL[[#This Row],[Proposed Taxable Valuation]]/1000*PPEL[[#This Row],[Adjusted Rate]],0)</f>
        <v>186336</v>
      </c>
      <c r="L368" s="19">
        <f t="shared" si="39"/>
        <v>-14688.071551430796</v>
      </c>
      <c r="M368" s="17">
        <f t="shared" si="40"/>
        <v>-2.4111865718437819E-2</v>
      </c>
      <c r="N368">
        <v>570177271.36623466</v>
      </c>
      <c r="O368">
        <v>0.33</v>
      </c>
      <c r="P368" s="9">
        <f t="shared" si="41"/>
        <v>188158.49955085744</v>
      </c>
    </row>
    <row r="369" spans="1:16" hidden="1" x14ac:dyDescent="0.35">
      <c r="A369" s="13">
        <v>2027</v>
      </c>
      <c r="B369" s="13">
        <f t="shared" si="36"/>
        <v>2026</v>
      </c>
      <c r="C369" t="s">
        <v>80</v>
      </c>
      <c r="D369" t="s">
        <v>81</v>
      </c>
      <c r="E369" s="5">
        <v>462847553.74392509</v>
      </c>
      <c r="F369" s="13">
        <v>0.33</v>
      </c>
      <c r="G369" s="9">
        <f t="shared" si="45"/>
        <v>152739.69273549531</v>
      </c>
      <c r="H369" s="11">
        <v>1.02</v>
      </c>
      <c r="I369" s="12" cm="1">
        <f t="array" ref="I369">INDEX(PPEL[],MATCH(PPEL[[#This Row],[Base Year]]&amp;PPEL[[#This Row],[DistrictNumber]],PPEL[[Fiscal Year]:[Fiscal Year]]&amp;PPEL[[DistrictNumber]:[DistrictNumber]],0),9)*$H369</f>
        <v>137215.36732860003</v>
      </c>
      <c r="J369" s="15">
        <f t="shared" si="43"/>
        <v>0.29645909591328584</v>
      </c>
      <c r="K369" s="26">
        <f>ROUND(PPEL[[#This Row],[Proposed Taxable Valuation]]/1000*PPEL[[#This Row],[Adjusted Rate]],0)</f>
        <v>137215</v>
      </c>
      <c r="L369" s="19">
        <f t="shared" si="39"/>
        <v>-15524.325406895281</v>
      </c>
      <c r="M369" s="17">
        <f t="shared" si="40"/>
        <v>-3.3540904086714174E-2</v>
      </c>
      <c r="N369">
        <v>402136684.55921739</v>
      </c>
      <c r="O369">
        <v>0.33</v>
      </c>
      <c r="P369" s="9">
        <f t="shared" si="41"/>
        <v>132705.10590454176</v>
      </c>
    </row>
    <row r="370" spans="1:16" hidden="1" x14ac:dyDescent="0.35">
      <c r="A370" s="13">
        <v>2027</v>
      </c>
      <c r="B370" s="13">
        <f t="shared" si="36"/>
        <v>2026</v>
      </c>
      <c r="C370" t="s">
        <v>82</v>
      </c>
      <c r="D370" t="s">
        <v>83</v>
      </c>
      <c r="E370" s="5">
        <v>235274057.25592795</v>
      </c>
      <c r="F370" s="13">
        <v>0.33</v>
      </c>
      <c r="G370" s="9">
        <f t="shared" si="45"/>
        <v>77640.438894456223</v>
      </c>
      <c r="H370" s="11">
        <v>1.02</v>
      </c>
      <c r="I370" s="12" cm="1">
        <f t="array" ref="I370">INDEX(PPEL[],MATCH(PPEL[[#This Row],[Base Year]]&amp;PPEL[[#This Row],[DistrictNumber]],PPEL[[Fiscal Year]:[Fiscal Year]]&amp;PPEL[[DistrictNumber]:[DistrictNumber]],0),9)*$H370</f>
        <v>69279.025464000006</v>
      </c>
      <c r="J370" s="15">
        <f t="shared" si="43"/>
        <v>0.29446096298088326</v>
      </c>
      <c r="K370" s="26">
        <f>ROUND(PPEL[[#This Row],[Proposed Taxable Valuation]]/1000*PPEL[[#This Row],[Adjusted Rate]],0)</f>
        <v>69279</v>
      </c>
      <c r="L370" s="19">
        <f t="shared" si="39"/>
        <v>-8361.4134304562176</v>
      </c>
      <c r="M370" s="17">
        <f t="shared" si="40"/>
        <v>-3.5539037019116759E-2</v>
      </c>
      <c r="N370">
        <v>208666228.83093381</v>
      </c>
      <c r="O370">
        <v>0.33</v>
      </c>
      <c r="P370" s="9">
        <f t="shared" si="41"/>
        <v>68859.85551420816</v>
      </c>
    </row>
    <row r="371" spans="1:16" hidden="1" x14ac:dyDescent="0.35">
      <c r="A371" s="13">
        <v>2027</v>
      </c>
      <c r="B371" s="13">
        <f t="shared" si="36"/>
        <v>2026</v>
      </c>
      <c r="C371" t="s">
        <v>84</v>
      </c>
      <c r="D371" t="s">
        <v>85</v>
      </c>
      <c r="E371" s="5">
        <v>658634252.16724932</v>
      </c>
      <c r="F371" s="13">
        <v>0.33</v>
      </c>
      <c r="G371" s="9">
        <f t="shared" si="45"/>
        <v>217349.30321519228</v>
      </c>
      <c r="H371" s="11">
        <v>1.02</v>
      </c>
      <c r="I371" s="12" cm="1">
        <f t="array" ref="I371">INDEX(PPEL[],MATCH(PPEL[[#This Row],[Base Year]]&amp;PPEL[[#This Row],[DistrictNumber]],PPEL[[Fiscal Year]:[Fiscal Year]]&amp;PPEL[[DistrictNumber]:[DistrictNumber]],0),9)*$H371</f>
        <v>171727.24437</v>
      </c>
      <c r="J371" s="15">
        <f t="shared" si="43"/>
        <v>0.26073233179860905</v>
      </c>
      <c r="K371" s="26">
        <f>ROUND(PPEL[[#This Row],[Proposed Taxable Valuation]]/1000*PPEL[[#This Row],[Adjusted Rate]],0)</f>
        <v>171727</v>
      </c>
      <c r="L371" s="19">
        <f t="shared" si="39"/>
        <v>-45622.058845192281</v>
      </c>
      <c r="M371" s="17">
        <f t="shared" si="40"/>
        <v>-6.9267668201390964E-2</v>
      </c>
      <c r="N371">
        <v>553670519.58471131</v>
      </c>
      <c r="O371">
        <v>0.33</v>
      </c>
      <c r="P371" s="9">
        <f t="shared" si="41"/>
        <v>182711.27146295473</v>
      </c>
    </row>
    <row r="372" spans="1:16" hidden="1" x14ac:dyDescent="0.35">
      <c r="A372" s="13">
        <v>2027</v>
      </c>
      <c r="B372" s="13">
        <f t="shared" si="36"/>
        <v>2026</v>
      </c>
      <c r="C372" t="s">
        <v>86</v>
      </c>
      <c r="D372" t="s">
        <v>87</v>
      </c>
      <c r="E372" s="5">
        <v>1444576515.971715</v>
      </c>
      <c r="F372" s="13">
        <v>0.33</v>
      </c>
      <c r="G372" s="9">
        <f t="shared" si="45"/>
        <v>476710.25027066591</v>
      </c>
      <c r="H372" s="11">
        <v>1.02</v>
      </c>
      <c r="I372" s="12" cm="1">
        <f t="array" ref="I372">INDEX(PPEL[],MATCH(PPEL[[#This Row],[Base Year]]&amp;PPEL[[#This Row],[DistrictNumber]],PPEL[[Fiscal Year]:[Fiscal Year]]&amp;PPEL[[DistrictNumber]:[DistrictNumber]],0),9)*$H372</f>
        <v>416094.28343999997</v>
      </c>
      <c r="J372" s="15">
        <f t="shared" si="43"/>
        <v>0.28803893655997048</v>
      </c>
      <c r="K372" s="26">
        <f>ROUND(PPEL[[#This Row],[Proposed Taxable Valuation]]/1000*PPEL[[#This Row],[Adjusted Rate]],0)</f>
        <v>416094</v>
      </c>
      <c r="L372" s="19">
        <f t="shared" si="39"/>
        <v>-60615.966830665944</v>
      </c>
      <c r="M372" s="17">
        <f t="shared" si="40"/>
        <v>-4.1961063440029533E-2</v>
      </c>
      <c r="N372">
        <v>1269499102.5265985</v>
      </c>
      <c r="O372">
        <v>0.33</v>
      </c>
      <c r="P372" s="9">
        <f t="shared" si="41"/>
        <v>418934.70383377746</v>
      </c>
    </row>
    <row r="373" spans="1:16" hidden="1" x14ac:dyDescent="0.35">
      <c r="A373" s="13">
        <v>2027</v>
      </c>
      <c r="B373" s="13">
        <f t="shared" si="36"/>
        <v>2026</v>
      </c>
      <c r="C373" t="s">
        <v>88</v>
      </c>
      <c r="D373" t="s">
        <v>89</v>
      </c>
      <c r="E373" s="5">
        <v>3240856303.3180714</v>
      </c>
      <c r="F373" s="13">
        <v>0.33</v>
      </c>
      <c r="G373" s="9">
        <f t="shared" si="45"/>
        <v>1069482.5800949635</v>
      </c>
      <c r="H373" s="11">
        <v>1.02</v>
      </c>
      <c r="I373" s="12" cm="1">
        <f t="array" ref="I373">INDEX(PPEL[],MATCH(PPEL[[#This Row],[Base Year]]&amp;PPEL[[#This Row],[DistrictNumber]],PPEL[[Fiscal Year]:[Fiscal Year]]&amp;PPEL[[DistrictNumber]:[DistrictNumber]],0),9)*$H373</f>
        <v>893189.84705280012</v>
      </c>
      <c r="J373" s="15">
        <f t="shared" si="43"/>
        <v>0.27560303927648061</v>
      </c>
      <c r="K373" s="26">
        <f>ROUND(PPEL[[#This Row],[Proposed Taxable Valuation]]/1000*PPEL[[#This Row],[Adjusted Rate]],0)</f>
        <v>893190</v>
      </c>
      <c r="L373" s="19">
        <f t="shared" si="39"/>
        <v>-176292.73304216343</v>
      </c>
      <c r="M373" s="17">
        <f t="shared" si="40"/>
        <v>-5.4396960723519405E-2</v>
      </c>
      <c r="N373">
        <v>2700900051.8514538</v>
      </c>
      <c r="O373">
        <v>0.33</v>
      </c>
      <c r="P373" s="9">
        <f t="shared" si="41"/>
        <v>891297.01711097977</v>
      </c>
    </row>
    <row r="374" spans="1:16" hidden="1" x14ac:dyDescent="0.35">
      <c r="A374" s="13">
        <v>2027</v>
      </c>
      <c r="B374" s="13">
        <f t="shared" si="36"/>
        <v>2026</v>
      </c>
      <c r="C374" t="s">
        <v>90</v>
      </c>
      <c r="D374" t="s">
        <v>91</v>
      </c>
      <c r="E374" s="5">
        <v>8887970943.6181412</v>
      </c>
      <c r="F374" s="13">
        <v>0.33</v>
      </c>
      <c r="G374" s="9">
        <f t="shared" si="45"/>
        <v>2933030.4113939865</v>
      </c>
      <c r="H374" s="11">
        <v>1.02</v>
      </c>
      <c r="I374" s="12" cm="1">
        <f t="array" ref="I374">INDEX(PPEL[],MATCH(PPEL[[#This Row],[Base Year]]&amp;PPEL[[#This Row],[DistrictNumber]],PPEL[[Fiscal Year]:[Fiscal Year]]&amp;PPEL[[DistrictNumber]:[DistrictNumber]],0),9)*$H374</f>
        <v>2353701.3347232002</v>
      </c>
      <c r="J374" s="15">
        <f t="shared" si="43"/>
        <v>0.26481874768202701</v>
      </c>
      <c r="K374" s="26">
        <f>ROUND(PPEL[[#This Row],[Proposed Taxable Valuation]]/1000*PPEL[[#This Row],[Adjusted Rate]],0)</f>
        <v>2353701</v>
      </c>
      <c r="L374" s="19">
        <f t="shared" si="39"/>
        <v>-579329.07667078637</v>
      </c>
      <c r="M374" s="17">
        <f t="shared" si="40"/>
        <v>-6.5181252317973004E-2</v>
      </c>
      <c r="N374">
        <v>7439694966.574235</v>
      </c>
      <c r="O374">
        <v>0.33</v>
      </c>
      <c r="P374" s="9">
        <f t="shared" si="41"/>
        <v>2455099.3389694975</v>
      </c>
    </row>
    <row r="375" spans="1:16" hidden="1" x14ac:dyDescent="0.35">
      <c r="A375" s="13">
        <v>2027</v>
      </c>
      <c r="B375" s="13">
        <f t="shared" si="36"/>
        <v>2026</v>
      </c>
      <c r="C375" t="s">
        <v>92</v>
      </c>
      <c r="D375" t="s">
        <v>93</v>
      </c>
      <c r="E375" s="5">
        <v>508980314.15868938</v>
      </c>
      <c r="F375" s="13">
        <v>0.33</v>
      </c>
      <c r="G375" s="9">
        <f t="shared" si="45"/>
        <v>167963.50367236751</v>
      </c>
      <c r="H375" s="11">
        <v>1.02</v>
      </c>
      <c r="I375" s="12" cm="1">
        <f t="array" ref="I375">INDEX(PPEL[],MATCH(PPEL[[#This Row],[Base Year]]&amp;PPEL[[#This Row],[DistrictNumber]],PPEL[[Fiscal Year]:[Fiscal Year]]&amp;PPEL[[DistrictNumber]:[DistrictNumber]],0),9)*$H375</f>
        <v>138712.85192160003</v>
      </c>
      <c r="J375" s="15">
        <f t="shared" si="43"/>
        <v>0.27253087803775505</v>
      </c>
      <c r="K375" s="26">
        <f>ROUND(PPEL[[#This Row],[Proposed Taxable Valuation]]/1000*PPEL[[#This Row],[Adjusted Rate]],0)</f>
        <v>138713</v>
      </c>
      <c r="L375" s="19">
        <f t="shared" si="39"/>
        <v>-29250.651750767487</v>
      </c>
      <c r="M375" s="17">
        <f t="shared" si="40"/>
        <v>-5.7469121962244962E-2</v>
      </c>
      <c r="N375">
        <v>430921127.09587365</v>
      </c>
      <c r="O375">
        <v>0.33</v>
      </c>
      <c r="P375" s="9">
        <f t="shared" si="41"/>
        <v>142203.9719416383</v>
      </c>
    </row>
    <row r="376" spans="1:16" hidden="1" x14ac:dyDescent="0.35">
      <c r="A376" s="13">
        <v>2027</v>
      </c>
      <c r="B376" s="13">
        <f t="shared" si="36"/>
        <v>2026</v>
      </c>
      <c r="C376" t="s">
        <v>94</v>
      </c>
      <c r="D376" t="s">
        <v>95</v>
      </c>
      <c r="E376" s="5">
        <v>427384098.91631633</v>
      </c>
      <c r="F376" s="13">
        <v>0.33</v>
      </c>
      <c r="G376" s="9">
        <f t="shared" si="45"/>
        <v>141036.75264238441</v>
      </c>
      <c r="H376" s="11">
        <v>1.02</v>
      </c>
      <c r="I376" s="12" cm="1">
        <f t="array" ref="I376">INDEX(PPEL[],MATCH(PPEL[[#This Row],[Base Year]]&amp;PPEL[[#This Row],[DistrictNumber]],PPEL[[Fiscal Year]:[Fiscal Year]]&amp;PPEL[[DistrictNumber]:[DistrictNumber]],0),9)*$H376</f>
        <v>117678.26990700001</v>
      </c>
      <c r="J376" s="15">
        <f t="shared" si="43"/>
        <v>0.27534545671069038</v>
      </c>
      <c r="K376" s="26">
        <f>ROUND(PPEL[[#This Row],[Proposed Taxable Valuation]]/1000*PPEL[[#This Row],[Adjusted Rate]],0)</f>
        <v>117678</v>
      </c>
      <c r="L376" s="19">
        <f t="shared" si="39"/>
        <v>-23358.482735384401</v>
      </c>
      <c r="M376" s="17">
        <f t="shared" si="40"/>
        <v>-5.4654543289309632E-2</v>
      </c>
      <c r="N376">
        <v>366532043.91467035</v>
      </c>
      <c r="O376">
        <v>0.33</v>
      </c>
      <c r="P376" s="9">
        <f t="shared" si="41"/>
        <v>120955.57449184122</v>
      </c>
    </row>
    <row r="377" spans="1:16" hidden="1" x14ac:dyDescent="0.35">
      <c r="A377" s="13">
        <v>2027</v>
      </c>
      <c r="B377" s="13">
        <f t="shared" si="36"/>
        <v>2026</v>
      </c>
      <c r="C377" t="s">
        <v>96</v>
      </c>
      <c r="D377" t="s">
        <v>97</v>
      </c>
      <c r="E377" s="5">
        <v>240382879.10788786</v>
      </c>
      <c r="F377" s="13">
        <v>0.33</v>
      </c>
      <c r="G377" s="9">
        <f t="shared" si="45"/>
        <v>79326.350105602993</v>
      </c>
      <c r="H377" s="11">
        <v>1.02</v>
      </c>
      <c r="I377" s="12" cm="1">
        <f t="array" ref="I377">INDEX(PPEL[],MATCH(PPEL[[#This Row],[Base Year]]&amp;PPEL[[#This Row],[DistrictNumber]],PPEL[[Fiscal Year]:[Fiscal Year]]&amp;PPEL[[DistrictNumber]:[DistrictNumber]],0),9)*$H377</f>
        <v>66813.047413200009</v>
      </c>
      <c r="J377" s="15">
        <f t="shared" si="43"/>
        <v>0.27794428480579597</v>
      </c>
      <c r="K377" s="26">
        <f>ROUND(PPEL[[#This Row],[Proposed Taxable Valuation]]/1000*PPEL[[#This Row],[Adjusted Rate]],0)</f>
        <v>66813</v>
      </c>
      <c r="L377" s="19">
        <f t="shared" si="39"/>
        <v>-12513.302692402984</v>
      </c>
      <c r="M377" s="17">
        <f t="shared" si="40"/>
        <v>-5.2055715194204044E-2</v>
      </c>
      <c r="N377">
        <v>206644487.26610315</v>
      </c>
      <c r="O377">
        <v>0.33</v>
      </c>
      <c r="P377" s="9">
        <f t="shared" si="41"/>
        <v>68192.680797814042</v>
      </c>
    </row>
    <row r="378" spans="1:16" hidden="1" x14ac:dyDescent="0.35">
      <c r="A378" s="13">
        <v>2027</v>
      </c>
      <c r="B378" s="13">
        <f t="shared" si="36"/>
        <v>2026</v>
      </c>
      <c r="C378" t="s">
        <v>98</v>
      </c>
      <c r="D378" t="s">
        <v>99</v>
      </c>
      <c r="E378" s="5">
        <v>262747809.12140137</v>
      </c>
      <c r="F378" s="13">
        <v>0.33</v>
      </c>
      <c r="G378" s="9">
        <f t="shared" si="45"/>
        <v>86706.777010062462</v>
      </c>
      <c r="H378" s="11">
        <v>1.02</v>
      </c>
      <c r="I378" s="12" cm="1">
        <f t="array" ref="I378">INDEX(PPEL[],MATCH(PPEL[[#This Row],[Base Year]]&amp;PPEL[[#This Row],[DistrictNumber]],PPEL[[Fiscal Year]:[Fiscal Year]]&amp;PPEL[[DistrictNumber]:[DistrictNumber]],0),9)*$H378</f>
        <v>75567.951478800009</v>
      </c>
      <c r="J378" s="15">
        <f t="shared" si="43"/>
        <v>0.28760639996006282</v>
      </c>
      <c r="K378" s="26">
        <f>ROUND(PPEL[[#This Row],[Proposed Taxable Valuation]]/1000*PPEL[[#This Row],[Adjusted Rate]],0)</f>
        <v>75568</v>
      </c>
      <c r="L378" s="19">
        <f t="shared" si="39"/>
        <v>-11138.825531262453</v>
      </c>
      <c r="M378" s="17">
        <f t="shared" si="40"/>
        <v>-4.2393600039937196E-2</v>
      </c>
      <c r="N378">
        <v>232600008.96954101</v>
      </c>
      <c r="O378">
        <v>0.33</v>
      </c>
      <c r="P378" s="9">
        <f t="shared" si="41"/>
        <v>76758.002959948528</v>
      </c>
    </row>
    <row r="379" spans="1:16" hidden="1" x14ac:dyDescent="0.35">
      <c r="A379" s="13">
        <v>2027</v>
      </c>
      <c r="B379" s="13">
        <f t="shared" si="36"/>
        <v>2026</v>
      </c>
      <c r="C379" t="s">
        <v>100</v>
      </c>
      <c r="D379" t="s">
        <v>101</v>
      </c>
      <c r="E379" s="5">
        <v>920530834.68382001</v>
      </c>
      <c r="F379" s="13">
        <v>0.33</v>
      </c>
      <c r="G379" s="9">
        <f t="shared" si="45"/>
        <v>303775.1754456606</v>
      </c>
      <c r="H379" s="11">
        <v>1.02</v>
      </c>
      <c r="I379" s="12" cm="1">
        <f t="array" ref="I379">INDEX(PPEL[],MATCH(PPEL[[#This Row],[Base Year]]&amp;PPEL[[#This Row],[DistrictNumber]],PPEL[[Fiscal Year]:[Fiscal Year]]&amp;PPEL[[DistrictNumber]:[DistrictNumber]],0),9)*$H379</f>
        <v>250672.20738120002</v>
      </c>
      <c r="J379" s="15">
        <f t="shared" si="43"/>
        <v>0.2723126677959678</v>
      </c>
      <c r="K379" s="26">
        <f>ROUND(PPEL[[#This Row],[Proposed Taxable Valuation]]/1000*PPEL[[#This Row],[Adjusted Rate]],0)</f>
        <v>250672</v>
      </c>
      <c r="L379" s="19">
        <f t="shared" si="39"/>
        <v>-53102.968064460583</v>
      </c>
      <c r="M379" s="17">
        <f t="shared" si="40"/>
        <v>-5.7687332204032216E-2</v>
      </c>
      <c r="N379">
        <v>798425530.26637161</v>
      </c>
      <c r="O379">
        <v>0.33</v>
      </c>
      <c r="P379" s="9">
        <f t="shared" si="41"/>
        <v>263480.42498790263</v>
      </c>
    </row>
    <row r="380" spans="1:16" hidden="1" x14ac:dyDescent="0.35">
      <c r="A380" s="13">
        <v>2027</v>
      </c>
      <c r="B380" s="13">
        <f t="shared" si="36"/>
        <v>2026</v>
      </c>
      <c r="C380" t="s">
        <v>102</v>
      </c>
      <c r="D380" t="s">
        <v>103</v>
      </c>
      <c r="E380" s="5">
        <v>214297293.90719295</v>
      </c>
      <c r="F380" s="13">
        <v>0.33</v>
      </c>
      <c r="G380" s="9">
        <f t="shared" si="45"/>
        <v>70718.106989373671</v>
      </c>
      <c r="H380" s="11">
        <v>1.02</v>
      </c>
      <c r="I380" s="12" cm="1">
        <f t="array" ref="I380">INDEX(PPEL[],MATCH(PPEL[[#This Row],[Base Year]]&amp;PPEL[[#This Row],[DistrictNumber]],PPEL[[Fiscal Year]:[Fiscal Year]]&amp;PPEL[[DistrictNumber]:[DistrictNumber]],0),9)*$H380</f>
        <v>62779.743298800007</v>
      </c>
      <c r="J380" s="15">
        <f t="shared" si="43"/>
        <v>0.29295630455318966</v>
      </c>
      <c r="K380" s="26">
        <f>ROUND(PPEL[[#This Row],[Proposed Taxable Valuation]]/1000*PPEL[[#This Row],[Adjusted Rate]],0)</f>
        <v>62780</v>
      </c>
      <c r="L380" s="19">
        <f t="shared" si="39"/>
        <v>-7938.3636905736639</v>
      </c>
      <c r="M380" s="17">
        <f t="shared" si="40"/>
        <v>-3.7043695446810354E-2</v>
      </c>
      <c r="N380">
        <v>190899721.04457968</v>
      </c>
      <c r="O380">
        <v>0.33</v>
      </c>
      <c r="P380" s="9">
        <f t="shared" si="41"/>
        <v>62996.907944711304</v>
      </c>
    </row>
    <row r="381" spans="1:16" hidden="1" x14ac:dyDescent="0.35">
      <c r="A381" s="13">
        <v>2027</v>
      </c>
      <c r="B381" s="13">
        <f t="shared" si="36"/>
        <v>2026</v>
      </c>
      <c r="C381" t="s">
        <v>104</v>
      </c>
      <c r="D381" t="s">
        <v>105</v>
      </c>
      <c r="E381" s="5">
        <v>479763407.24899495</v>
      </c>
      <c r="F381" s="13">
        <v>0.33</v>
      </c>
      <c r="G381" s="9">
        <f t="shared" si="45"/>
        <v>158321.92439216832</v>
      </c>
      <c r="H381" s="11">
        <v>1.02</v>
      </c>
      <c r="I381" s="12" cm="1">
        <f t="array" ref="I381">INDEX(PPEL[],MATCH(PPEL[[#This Row],[Base Year]]&amp;PPEL[[#This Row],[DistrictNumber]],PPEL[[Fiscal Year]:[Fiscal Year]]&amp;PPEL[[DistrictNumber]:[DistrictNumber]],0),9)*$H381</f>
        <v>144737.6708052</v>
      </c>
      <c r="J381" s="15">
        <f t="shared" si="43"/>
        <v>0.30168551544007577</v>
      </c>
      <c r="K381" s="26">
        <f>ROUND(PPEL[[#This Row],[Proposed Taxable Valuation]]/1000*PPEL[[#This Row],[Adjusted Rate]],0)</f>
        <v>144738</v>
      </c>
      <c r="L381" s="19">
        <f t="shared" si="39"/>
        <v>-13584.25358696832</v>
      </c>
      <c r="M381" s="17">
        <f t="shared" si="40"/>
        <v>-2.8314484559924247E-2</v>
      </c>
      <c r="N381">
        <v>435663909.93959129</v>
      </c>
      <c r="O381">
        <v>0.33</v>
      </c>
      <c r="P381" s="9">
        <f t="shared" si="41"/>
        <v>143769.09028006514</v>
      </c>
    </row>
    <row r="382" spans="1:16" hidden="1" x14ac:dyDescent="0.35">
      <c r="A382" s="13">
        <v>2027</v>
      </c>
      <c r="B382" s="13">
        <f t="shared" si="36"/>
        <v>2026</v>
      </c>
      <c r="C382" t="s">
        <v>106</v>
      </c>
      <c r="D382" t="s">
        <v>107</v>
      </c>
      <c r="E382" s="5">
        <v>472200284.00061363</v>
      </c>
      <c r="F382" s="13">
        <v>0.33</v>
      </c>
      <c r="G382" s="9">
        <f t="shared" si="45"/>
        <v>155826.09372020251</v>
      </c>
      <c r="H382" s="11">
        <v>1.02</v>
      </c>
      <c r="I382" s="12" cm="1">
        <f t="array" ref="I382">INDEX(PPEL[],MATCH(PPEL[[#This Row],[Base Year]]&amp;PPEL[[#This Row],[DistrictNumber]],PPEL[[Fiscal Year]:[Fiscal Year]]&amp;PPEL[[DistrictNumber]:[DistrictNumber]],0),9)*$H382</f>
        <v>136758.45639060001</v>
      </c>
      <c r="J382" s="15">
        <f t="shared" si="43"/>
        <v>0.28961959792133946</v>
      </c>
      <c r="K382" s="26">
        <f>ROUND(PPEL[[#This Row],[Proposed Taxable Valuation]]/1000*PPEL[[#This Row],[Adjusted Rate]],0)</f>
        <v>136758</v>
      </c>
      <c r="L382" s="19">
        <f t="shared" si="39"/>
        <v>-19067.637329602498</v>
      </c>
      <c r="M382" s="17">
        <f t="shared" si="40"/>
        <v>-4.038040207866056E-2</v>
      </c>
      <c r="N382">
        <v>421898399.54581982</v>
      </c>
      <c r="O382">
        <v>0.33</v>
      </c>
      <c r="P382" s="9">
        <f t="shared" si="41"/>
        <v>139226.47185012055</v>
      </c>
    </row>
    <row r="383" spans="1:16" hidden="1" x14ac:dyDescent="0.35">
      <c r="A383" s="13">
        <v>2027</v>
      </c>
      <c r="B383" s="13">
        <f t="shared" si="36"/>
        <v>2026</v>
      </c>
      <c r="C383" t="s">
        <v>108</v>
      </c>
      <c r="D383" t="s">
        <v>109</v>
      </c>
      <c r="E383" s="5">
        <v>534242598.18646622</v>
      </c>
      <c r="F383" s="13">
        <v>0.33</v>
      </c>
      <c r="G383" s="9">
        <f t="shared" si="45"/>
        <v>176300.05740153388</v>
      </c>
      <c r="H383" s="11">
        <v>1.02</v>
      </c>
      <c r="I383" s="12" cm="1">
        <f t="array" ref="I383">INDEX(PPEL[],MATCH(PPEL[[#This Row],[Base Year]]&amp;PPEL[[#This Row],[DistrictNumber]],PPEL[[Fiscal Year]:[Fiscal Year]]&amp;PPEL[[DistrictNumber]:[DistrictNumber]],0),9)*$H383</f>
        <v>160416.69066720002</v>
      </c>
      <c r="J383" s="15">
        <f t="shared" si="43"/>
        <v>0.30026937427256578</v>
      </c>
      <c r="K383" s="26">
        <f>ROUND(PPEL[[#This Row],[Proposed Taxable Valuation]]/1000*PPEL[[#This Row],[Adjusted Rate]],0)</f>
        <v>160417</v>
      </c>
      <c r="L383" s="19">
        <f t="shared" si="39"/>
        <v>-15883.36673433386</v>
      </c>
      <c r="M383" s="17">
        <f t="shared" si="40"/>
        <v>-2.9730625727434234E-2</v>
      </c>
      <c r="N383">
        <v>483715818.69421792</v>
      </c>
      <c r="O383">
        <v>0.33</v>
      </c>
      <c r="P383" s="9">
        <f t="shared" si="41"/>
        <v>159626.22016909192</v>
      </c>
    </row>
    <row r="384" spans="1:16" hidden="1" x14ac:dyDescent="0.35">
      <c r="A384" s="13">
        <v>2027</v>
      </c>
      <c r="B384" s="13">
        <f t="shared" si="36"/>
        <v>2026</v>
      </c>
      <c r="C384" t="s">
        <v>110</v>
      </c>
      <c r="D384" t="s">
        <v>111</v>
      </c>
      <c r="E384" s="5">
        <v>504128775.98008358</v>
      </c>
      <c r="F384" s="13">
        <v>0.33</v>
      </c>
      <c r="G384" s="9">
        <f t="shared" si="45"/>
        <v>166362.49607342758</v>
      </c>
      <c r="H384" s="11">
        <v>1.02</v>
      </c>
      <c r="I384" s="12" cm="1">
        <f t="array" ref="I384">INDEX(PPEL[],MATCH(PPEL[[#This Row],[Base Year]]&amp;PPEL[[#This Row],[DistrictNumber]],PPEL[[Fiscal Year]:[Fiscal Year]]&amp;PPEL[[DistrictNumber]:[DistrictNumber]],0),9)*$H384</f>
        <v>141498.18696419999</v>
      </c>
      <c r="J384" s="15">
        <f t="shared" si="43"/>
        <v>0.28067865534775605</v>
      </c>
      <c r="K384" s="26">
        <f>ROUND(PPEL[[#This Row],[Proposed Taxable Valuation]]/1000*PPEL[[#This Row],[Adjusted Rate]],0)</f>
        <v>141498</v>
      </c>
      <c r="L384" s="19">
        <f t="shared" si="39"/>
        <v>-24864.309109227586</v>
      </c>
      <c r="M384" s="17">
        <f t="shared" si="40"/>
        <v>-4.932134465224397E-2</v>
      </c>
      <c r="N384">
        <v>440492999.71685725</v>
      </c>
      <c r="O384">
        <v>0.33</v>
      </c>
      <c r="P384" s="9">
        <f t="shared" si="41"/>
        <v>145362.68990656291</v>
      </c>
    </row>
    <row r="385" spans="1:16" hidden="1" x14ac:dyDescent="0.35">
      <c r="A385" s="13">
        <v>2027</v>
      </c>
      <c r="B385" s="13">
        <f t="shared" si="36"/>
        <v>2026</v>
      </c>
      <c r="C385" t="s">
        <v>112</v>
      </c>
      <c r="D385" t="s">
        <v>113</v>
      </c>
      <c r="E385" s="5">
        <v>854351567.38910162</v>
      </c>
      <c r="F385" s="13">
        <v>0.33</v>
      </c>
      <c r="G385" s="9">
        <f t="shared" si="45"/>
        <v>281936.01723840355</v>
      </c>
      <c r="H385" s="11">
        <v>1.02</v>
      </c>
      <c r="I385" s="12" cm="1">
        <f t="array" ref="I385">INDEX(PPEL[],MATCH(PPEL[[#This Row],[Base Year]]&amp;PPEL[[#This Row],[DistrictNumber]],PPEL[[Fiscal Year]:[Fiscal Year]]&amp;PPEL[[DistrictNumber]:[DistrictNumber]],0),9)*$H385</f>
        <v>247536.43067340006</v>
      </c>
      <c r="J385" s="15">
        <f t="shared" si="43"/>
        <v>0.28973602919682279</v>
      </c>
      <c r="K385" s="26">
        <f>ROUND(PPEL[[#This Row],[Proposed Taxable Valuation]]/1000*PPEL[[#This Row],[Adjusted Rate]],0)</f>
        <v>247536</v>
      </c>
      <c r="L385" s="19">
        <f t="shared" si="39"/>
        <v>-34399.586565003498</v>
      </c>
      <c r="M385" s="17">
        <f t="shared" si="40"/>
        <v>-4.0263970803177229E-2</v>
      </c>
      <c r="N385">
        <v>755197548.20356035</v>
      </c>
      <c r="O385">
        <v>0.33</v>
      </c>
      <c r="P385" s="9">
        <f t="shared" si="41"/>
        <v>249215.19090717495</v>
      </c>
    </row>
    <row r="386" spans="1:16" hidden="1" x14ac:dyDescent="0.35">
      <c r="A386" s="13">
        <v>2027</v>
      </c>
      <c r="B386" s="13">
        <f t="shared" si="36"/>
        <v>2026</v>
      </c>
      <c r="C386" t="s">
        <v>114</v>
      </c>
      <c r="D386" t="s">
        <v>115</v>
      </c>
      <c r="E386" s="5">
        <v>247290565.18003431</v>
      </c>
      <c r="F386" s="13">
        <v>0.33</v>
      </c>
      <c r="G386" s="9">
        <f t="shared" si="45"/>
        <v>81605.886509411328</v>
      </c>
      <c r="H386" s="11">
        <v>1.02</v>
      </c>
      <c r="I386" s="12" cm="1">
        <f t="array" ref="I386">INDEX(PPEL[],MATCH(PPEL[[#This Row],[Base Year]]&amp;PPEL[[#This Row],[DistrictNumber]],PPEL[[Fiscal Year]:[Fiscal Year]]&amp;PPEL[[DistrictNumber]:[DistrictNumber]],0),9)*$H386</f>
        <v>78539.030143199998</v>
      </c>
      <c r="J386" s="15">
        <f t="shared" si="43"/>
        <v>0.31759816669924884</v>
      </c>
      <c r="K386" s="26">
        <f>ROUND(PPEL[[#This Row],[Proposed Taxable Valuation]]/1000*PPEL[[#This Row],[Adjusted Rate]],0)</f>
        <v>78539</v>
      </c>
      <c r="L386" s="19">
        <f t="shared" si="39"/>
        <v>-3066.8563662113302</v>
      </c>
      <c r="M386" s="17">
        <f t="shared" si="40"/>
        <v>-1.2401833300751175E-2</v>
      </c>
      <c r="N386">
        <v>233603161.85920346</v>
      </c>
      <c r="O386">
        <v>0.33</v>
      </c>
      <c r="P386" s="9">
        <f t="shared" si="41"/>
        <v>77089.043413537147</v>
      </c>
    </row>
    <row r="387" spans="1:16" hidden="1" x14ac:dyDescent="0.35">
      <c r="A387" s="13">
        <v>2027</v>
      </c>
      <c r="B387" s="13">
        <f t="shared" si="36"/>
        <v>2026</v>
      </c>
      <c r="C387" t="s">
        <v>116</v>
      </c>
      <c r="D387" t="s">
        <v>117</v>
      </c>
      <c r="E387" s="5">
        <v>459850976.67454112</v>
      </c>
      <c r="F387" s="13">
        <v>0.33</v>
      </c>
      <c r="G387" s="9">
        <f t="shared" si="45"/>
        <v>151750.82230259859</v>
      </c>
      <c r="H387" s="11">
        <v>1.02</v>
      </c>
      <c r="I387" s="12" cm="1">
        <f t="array" ref="I387">INDEX(PPEL[],MATCH(PPEL[[#This Row],[Base Year]]&amp;PPEL[[#This Row],[DistrictNumber]],PPEL[[Fiscal Year]:[Fiscal Year]]&amp;PPEL[[DistrictNumber]:[DistrictNumber]],0),9)*$H387</f>
        <v>130153.36233240001</v>
      </c>
      <c r="J387" s="15">
        <f t="shared" si="43"/>
        <v>0.28303378471351137</v>
      </c>
      <c r="K387" s="26">
        <f>ROUND(PPEL[[#This Row],[Proposed Taxable Valuation]]/1000*PPEL[[#This Row],[Adjusted Rate]],0)</f>
        <v>130153</v>
      </c>
      <c r="L387" s="19">
        <f t="shared" si="39"/>
        <v>-21597.459970198586</v>
      </c>
      <c r="M387" s="17">
        <f t="shared" si="40"/>
        <v>-4.6966215286488644E-2</v>
      </c>
      <c r="N387">
        <v>406446586.72422612</v>
      </c>
      <c r="O387">
        <v>0.33</v>
      </c>
      <c r="P387" s="9">
        <f t="shared" si="41"/>
        <v>134127.37361899464</v>
      </c>
    </row>
    <row r="388" spans="1:16" hidden="1" x14ac:dyDescent="0.35">
      <c r="A388" s="13">
        <v>2027</v>
      </c>
      <c r="B388" s="13">
        <f t="shared" si="36"/>
        <v>2026</v>
      </c>
      <c r="C388" t="s">
        <v>118</v>
      </c>
      <c r="D388" t="s">
        <v>119</v>
      </c>
      <c r="E388" s="5">
        <v>446711124.99083513</v>
      </c>
      <c r="F388" s="13">
        <v>0.33</v>
      </c>
      <c r="G388" s="9">
        <f t="shared" si="45"/>
        <v>147414.6712469756</v>
      </c>
      <c r="H388" s="11">
        <v>1.02</v>
      </c>
      <c r="I388" s="12" cm="1">
        <f t="array" ref="I388">INDEX(PPEL[],MATCH(PPEL[[#This Row],[Base Year]]&amp;PPEL[[#This Row],[DistrictNumber]],PPEL[[Fiscal Year]:[Fiscal Year]]&amp;PPEL[[DistrictNumber]:[DistrictNumber]],0),9)*$H388</f>
        <v>128395.7347464</v>
      </c>
      <c r="J388" s="15">
        <f t="shared" ref="J388:J451" si="46">IF(I388/(E388/1000)&gt;0.33,0.33,I388/(E388/1000))</f>
        <v>0.28742452910487559</v>
      </c>
      <c r="K388" s="26">
        <f>ROUND(PPEL[[#This Row],[Proposed Taxable Valuation]]/1000*PPEL[[#This Row],[Adjusted Rate]],0)</f>
        <v>128396</v>
      </c>
      <c r="L388" s="19">
        <f t="shared" si="39"/>
        <v>-19018.936500575597</v>
      </c>
      <c r="M388" s="17">
        <f t="shared" si="40"/>
        <v>-4.2575470895124423E-2</v>
      </c>
      <c r="N388">
        <v>395481647.044348</v>
      </c>
      <c r="O388">
        <v>0.33</v>
      </c>
      <c r="P388" s="9">
        <f t="shared" si="41"/>
        <v>130508.94352463484</v>
      </c>
    </row>
    <row r="389" spans="1:16" hidden="1" x14ac:dyDescent="0.35">
      <c r="A389" s="13">
        <v>2027</v>
      </c>
      <c r="B389" s="13">
        <f t="shared" ref="B389:B452" si="47">A389-1</f>
        <v>2026</v>
      </c>
      <c r="C389" t="s">
        <v>120</v>
      </c>
      <c r="D389" t="s">
        <v>121</v>
      </c>
      <c r="E389" s="5">
        <v>713942426.49522257</v>
      </c>
      <c r="F389" s="13">
        <v>0.33</v>
      </c>
      <c r="G389" s="9">
        <f t="shared" si="45"/>
        <v>235601.00074342347</v>
      </c>
      <c r="H389" s="11">
        <v>1.02</v>
      </c>
      <c r="I389" s="12" cm="1">
        <f t="array" ref="I389">INDEX(PPEL[],MATCH(PPEL[[#This Row],[Base Year]]&amp;PPEL[[#This Row],[DistrictNumber]],PPEL[[Fiscal Year]:[Fiscal Year]]&amp;PPEL[[DistrictNumber]:[DistrictNumber]],0),9)*$H389</f>
        <v>216386.04487500002</v>
      </c>
      <c r="J389" s="15">
        <f t="shared" si="46"/>
        <v>0.3030861268985644</v>
      </c>
      <c r="K389" s="26">
        <f>ROUND(PPEL[[#This Row],[Proposed Taxable Valuation]]/1000*PPEL[[#This Row],[Adjusted Rate]],0)</f>
        <v>216386</v>
      </c>
      <c r="L389" s="19">
        <f t="shared" ref="L389:L452" si="48">I389-G389</f>
        <v>-19214.955868423451</v>
      </c>
      <c r="M389" s="17">
        <f t="shared" ref="M389:M452" si="49">J389-F389</f>
        <v>-2.6913873101435615E-2</v>
      </c>
      <c r="N389">
        <v>660532341.47229922</v>
      </c>
      <c r="O389">
        <v>0.33</v>
      </c>
      <c r="P389" s="9">
        <f t="shared" ref="P389:P452" si="50">N389/1000*O389</f>
        <v>217975.67268585874</v>
      </c>
    </row>
    <row r="390" spans="1:16" hidden="1" x14ac:dyDescent="0.35">
      <c r="A390" s="13">
        <v>2027</v>
      </c>
      <c r="B390" s="13">
        <f t="shared" si="47"/>
        <v>2026</v>
      </c>
      <c r="C390" t="s">
        <v>122</v>
      </c>
      <c r="D390" t="s">
        <v>123</v>
      </c>
      <c r="E390" s="5">
        <v>518497776.6778906</v>
      </c>
      <c r="F390" s="13">
        <v>0.33</v>
      </c>
      <c r="G390" s="9">
        <f t="shared" si="45"/>
        <v>171104.26630370392</v>
      </c>
      <c r="H390" s="11">
        <v>1.02</v>
      </c>
      <c r="I390" s="12" cm="1">
        <f t="array" ref="I390">INDEX(PPEL[],MATCH(PPEL[[#This Row],[Base Year]]&amp;PPEL[[#This Row],[DistrictNumber]],PPEL[[Fiscal Year]:[Fiscal Year]]&amp;PPEL[[DistrictNumber]:[DistrictNumber]],0),9)*$H390</f>
        <v>146427.22339740003</v>
      </c>
      <c r="J390" s="15">
        <f t="shared" si="46"/>
        <v>0.28240665627456657</v>
      </c>
      <c r="K390" s="26">
        <f>ROUND(PPEL[[#This Row],[Proposed Taxable Valuation]]/1000*PPEL[[#This Row],[Adjusted Rate]],0)</f>
        <v>146427</v>
      </c>
      <c r="L390" s="19">
        <f t="shared" si="48"/>
        <v>-24677.04290630389</v>
      </c>
      <c r="M390" s="17">
        <f t="shared" si="49"/>
        <v>-4.7593343725433446E-2</v>
      </c>
      <c r="N390">
        <v>451688253.39732134</v>
      </c>
      <c r="O390">
        <v>0.33</v>
      </c>
      <c r="P390" s="9">
        <f t="shared" si="50"/>
        <v>149057.12362111604</v>
      </c>
    </row>
    <row r="391" spans="1:16" hidden="1" x14ac:dyDescent="0.35">
      <c r="A391" s="13">
        <v>2027</v>
      </c>
      <c r="B391" s="13">
        <f t="shared" si="47"/>
        <v>2026</v>
      </c>
      <c r="C391" t="s">
        <v>124</v>
      </c>
      <c r="D391" t="s">
        <v>125</v>
      </c>
      <c r="E391" s="5">
        <v>143836317.021804</v>
      </c>
      <c r="F391" s="13">
        <v>0.33</v>
      </c>
      <c r="G391" s="9">
        <f t="shared" si="45"/>
        <v>47465.984617195325</v>
      </c>
      <c r="H391" s="11">
        <v>1.02</v>
      </c>
      <c r="I391" s="12" cm="1">
        <f t="array" ref="I391">INDEX(PPEL[],MATCH(PPEL[[#This Row],[Base Year]]&amp;PPEL[[#This Row],[DistrictNumber]],PPEL[[Fiscal Year]:[Fiscal Year]]&amp;PPEL[[DistrictNumber]:[DistrictNumber]],0),9)*$H391</f>
        <v>42177.626983800001</v>
      </c>
      <c r="J391" s="15">
        <f t="shared" si="46"/>
        <v>0.29323350219963107</v>
      </c>
      <c r="K391" s="26">
        <f>ROUND(PPEL[[#This Row],[Proposed Taxable Valuation]]/1000*PPEL[[#This Row],[Adjusted Rate]],0)</f>
        <v>42178</v>
      </c>
      <c r="L391" s="19">
        <f t="shared" si="48"/>
        <v>-5288.3576333953242</v>
      </c>
      <c r="M391" s="17">
        <f t="shared" si="49"/>
        <v>-3.6766497800368947E-2</v>
      </c>
      <c r="N391">
        <v>127177093.49811479</v>
      </c>
      <c r="O391">
        <v>0.33</v>
      </c>
      <c r="P391" s="9">
        <f t="shared" si="50"/>
        <v>41968.440854377885</v>
      </c>
    </row>
    <row r="392" spans="1:16" hidden="1" x14ac:dyDescent="0.35">
      <c r="A392" s="13">
        <v>2027</v>
      </c>
      <c r="B392" s="13">
        <f t="shared" si="47"/>
        <v>2026</v>
      </c>
      <c r="C392" t="s">
        <v>126</v>
      </c>
      <c r="D392" t="s">
        <v>127</v>
      </c>
      <c r="E392" s="5">
        <v>413238505.68269593</v>
      </c>
      <c r="F392" s="13">
        <v>0.33</v>
      </c>
      <c r="G392" s="9">
        <f t="shared" si="45"/>
        <v>136368.70687528967</v>
      </c>
      <c r="H392" s="11">
        <v>1.02</v>
      </c>
      <c r="I392" s="12" cm="1">
        <f t="array" ref="I392">INDEX(PPEL[],MATCH(PPEL[[#This Row],[Base Year]]&amp;PPEL[[#This Row],[DistrictNumber]],PPEL[[Fiscal Year]:[Fiscal Year]]&amp;PPEL[[DistrictNumber]:[DistrictNumber]],0),9)*$H392</f>
        <v>121984.07730300001</v>
      </c>
      <c r="J392" s="15">
        <f t="shared" si="46"/>
        <v>0.29519049078322135</v>
      </c>
      <c r="K392" s="26">
        <f>ROUND(PPEL[[#This Row],[Proposed Taxable Valuation]]/1000*PPEL[[#This Row],[Adjusted Rate]],0)</f>
        <v>121984</v>
      </c>
      <c r="L392" s="19">
        <f t="shared" si="48"/>
        <v>-14384.629572289661</v>
      </c>
      <c r="M392" s="17">
        <f t="shared" si="49"/>
        <v>-3.4809509216778667E-2</v>
      </c>
      <c r="N392">
        <v>389426633.08009493</v>
      </c>
      <c r="O392">
        <v>0.33</v>
      </c>
      <c r="P392" s="9">
        <f t="shared" si="50"/>
        <v>128510.78891643134</v>
      </c>
    </row>
    <row r="393" spans="1:16" hidden="1" x14ac:dyDescent="0.35">
      <c r="A393" s="13">
        <v>2027</v>
      </c>
      <c r="B393" s="13">
        <f t="shared" si="47"/>
        <v>2026</v>
      </c>
      <c r="C393" t="s">
        <v>128</v>
      </c>
      <c r="D393" t="s">
        <v>129</v>
      </c>
      <c r="E393" s="5">
        <v>486143710.0245412</v>
      </c>
      <c r="F393" s="13">
        <v>0.33</v>
      </c>
      <c r="G393" s="9">
        <f t="shared" si="45"/>
        <v>160427.42430809859</v>
      </c>
      <c r="H393" s="11">
        <v>1.02</v>
      </c>
      <c r="I393" s="12" cm="1">
        <f t="array" ref="I393">INDEX(PPEL[],MATCH(PPEL[[#This Row],[Base Year]]&amp;PPEL[[#This Row],[DistrictNumber]],PPEL[[Fiscal Year]:[Fiscal Year]]&amp;PPEL[[DistrictNumber]:[DistrictNumber]],0),9)*$H393</f>
        <v>137263.63475880001</v>
      </c>
      <c r="J393" s="15">
        <f t="shared" si="46"/>
        <v>0.28235197109075166</v>
      </c>
      <c r="K393" s="26">
        <f>ROUND(PPEL[[#This Row],[Proposed Taxable Valuation]]/1000*PPEL[[#This Row],[Adjusted Rate]],0)</f>
        <v>137264</v>
      </c>
      <c r="L393" s="19">
        <f t="shared" si="48"/>
        <v>-23163.789549298584</v>
      </c>
      <c r="M393" s="17">
        <f t="shared" si="49"/>
        <v>-4.7648028909248352E-2</v>
      </c>
      <c r="N393">
        <v>420438269.67940164</v>
      </c>
      <c r="O393">
        <v>0.33</v>
      </c>
      <c r="P393" s="9">
        <f t="shared" si="50"/>
        <v>138744.62899420256</v>
      </c>
    </row>
    <row r="394" spans="1:16" hidden="1" x14ac:dyDescent="0.35">
      <c r="A394" s="13">
        <v>2027</v>
      </c>
      <c r="B394" s="13">
        <f t="shared" si="47"/>
        <v>2026</v>
      </c>
      <c r="C394" t="s">
        <v>130</v>
      </c>
      <c r="D394" t="s">
        <v>131</v>
      </c>
      <c r="E394" s="5">
        <v>2341355717.4771647</v>
      </c>
      <c r="F394" s="13">
        <v>0.33</v>
      </c>
      <c r="G394" s="9">
        <f t="shared" ref="G394:G457" si="51">E394/1000*F394</f>
        <v>772647.38676746434</v>
      </c>
      <c r="H394" s="11">
        <v>1.02</v>
      </c>
      <c r="I394" s="12" cm="1">
        <f t="array" ref="I394">INDEX(PPEL[],MATCH(PPEL[[#This Row],[Base Year]]&amp;PPEL[[#This Row],[DistrictNumber]],PPEL[[Fiscal Year]:[Fiscal Year]]&amp;PPEL[[DistrictNumber]:[DistrictNumber]],0),9)*$H394</f>
        <v>613837.10282400006</v>
      </c>
      <c r="J394" s="15">
        <f t="shared" si="46"/>
        <v>0.26217165475625204</v>
      </c>
      <c r="K394" s="26">
        <f>ROUND(PPEL[[#This Row],[Proposed Taxable Valuation]]/1000*PPEL[[#This Row],[Adjusted Rate]],0)</f>
        <v>613837</v>
      </c>
      <c r="L394" s="19">
        <f t="shared" si="48"/>
        <v>-158810.28394346428</v>
      </c>
      <c r="M394" s="17">
        <f t="shared" si="49"/>
        <v>-6.7828345243747978E-2</v>
      </c>
      <c r="N394">
        <v>2000634649.562499</v>
      </c>
      <c r="O394">
        <v>0.33</v>
      </c>
      <c r="P394" s="9">
        <f t="shared" si="50"/>
        <v>660209.43435562472</v>
      </c>
    </row>
    <row r="395" spans="1:16" hidden="1" x14ac:dyDescent="0.35">
      <c r="A395" s="13">
        <v>2027</v>
      </c>
      <c r="B395" s="13">
        <f t="shared" si="47"/>
        <v>2026</v>
      </c>
      <c r="C395" t="s">
        <v>132</v>
      </c>
      <c r="D395" t="s">
        <v>133</v>
      </c>
      <c r="E395" s="5">
        <v>1558512888.9059172</v>
      </c>
      <c r="F395" s="13">
        <v>0.33</v>
      </c>
      <c r="G395" s="9">
        <f t="shared" si="51"/>
        <v>514309.25333895267</v>
      </c>
      <c r="H395" s="11">
        <v>1.02</v>
      </c>
      <c r="I395" s="12" cm="1">
        <f t="array" ref="I395">INDEX(PPEL[],MATCH(PPEL[[#This Row],[Base Year]]&amp;PPEL[[#This Row],[DistrictNumber]],PPEL[[Fiscal Year]:[Fiscal Year]]&amp;PPEL[[DistrictNumber]:[DistrictNumber]],0),9)*$H395</f>
        <v>416895.83103960002</v>
      </c>
      <c r="J395" s="15">
        <f t="shared" si="46"/>
        <v>0.26749591486039154</v>
      </c>
      <c r="K395" s="26">
        <f>ROUND(PPEL[[#This Row],[Proposed Taxable Valuation]]/1000*PPEL[[#This Row],[Adjusted Rate]],0)</f>
        <v>416896</v>
      </c>
      <c r="L395" s="19">
        <f t="shared" si="48"/>
        <v>-97413.422299352649</v>
      </c>
      <c r="M395" s="17">
        <f t="shared" si="49"/>
        <v>-6.2504085139608478E-2</v>
      </c>
      <c r="N395">
        <v>1322303308.0640328</v>
      </c>
      <c r="O395">
        <v>0.33</v>
      </c>
      <c r="P395" s="9">
        <f t="shared" si="50"/>
        <v>436360.09166113083</v>
      </c>
    </row>
    <row r="396" spans="1:16" hidden="1" x14ac:dyDescent="0.35">
      <c r="A396" s="13">
        <v>2027</v>
      </c>
      <c r="B396" s="13">
        <f t="shared" si="47"/>
        <v>2026</v>
      </c>
      <c r="C396" t="s">
        <v>134</v>
      </c>
      <c r="D396" t="s">
        <v>135</v>
      </c>
      <c r="E396" s="5">
        <v>1209806097.7551165</v>
      </c>
      <c r="F396" s="13">
        <v>0.33</v>
      </c>
      <c r="G396" s="9">
        <f t="shared" si="51"/>
        <v>399236.01225918846</v>
      </c>
      <c r="H396" s="11">
        <v>1.02</v>
      </c>
      <c r="I396" s="12" cm="1">
        <f t="array" ref="I396">INDEX(PPEL[],MATCH(PPEL[[#This Row],[Base Year]]&amp;PPEL[[#This Row],[DistrictNumber]],PPEL[[Fiscal Year]:[Fiscal Year]]&amp;PPEL[[DistrictNumber]:[DistrictNumber]],0),9)*$H396</f>
        <v>346163.0968224</v>
      </c>
      <c r="J396" s="15">
        <f t="shared" si="46"/>
        <v>0.28613105642691911</v>
      </c>
      <c r="K396" s="26">
        <f>ROUND(PPEL[[#This Row],[Proposed Taxable Valuation]]/1000*PPEL[[#This Row],[Adjusted Rate]],0)</f>
        <v>346163</v>
      </c>
      <c r="L396" s="19">
        <f t="shared" si="48"/>
        <v>-53072.915436788462</v>
      </c>
      <c r="M396" s="17">
        <f t="shared" si="49"/>
        <v>-4.386894357308091E-2</v>
      </c>
      <c r="N396">
        <v>1033943642.9468518</v>
      </c>
      <c r="O396">
        <v>0.33</v>
      </c>
      <c r="P396" s="9">
        <f t="shared" si="50"/>
        <v>341201.40217246115</v>
      </c>
    </row>
    <row r="397" spans="1:16" hidden="1" x14ac:dyDescent="0.35">
      <c r="A397" s="13">
        <v>2027</v>
      </c>
      <c r="B397" s="13">
        <f t="shared" si="47"/>
        <v>2026</v>
      </c>
      <c r="C397" t="s">
        <v>136</v>
      </c>
      <c r="D397" t="s">
        <v>137</v>
      </c>
      <c r="E397" s="5">
        <v>366081587.13138318</v>
      </c>
      <c r="F397" s="13">
        <v>0.33</v>
      </c>
      <c r="G397" s="9">
        <f t="shared" si="51"/>
        <v>120806.92375335646</v>
      </c>
      <c r="H397" s="11">
        <v>1.02</v>
      </c>
      <c r="I397" s="12" cm="1">
        <f t="array" ref="I397">INDEX(PPEL[],MATCH(PPEL[[#This Row],[Base Year]]&amp;PPEL[[#This Row],[DistrictNumber]],PPEL[[Fiscal Year]:[Fiscal Year]]&amp;PPEL[[DistrictNumber]:[DistrictNumber]],0),9)*$H397</f>
        <v>106187.44334220001</v>
      </c>
      <c r="J397" s="15">
        <f t="shared" si="46"/>
        <v>0.2900649665947016</v>
      </c>
      <c r="K397" s="26">
        <f>ROUND(PPEL[[#This Row],[Proposed Taxable Valuation]]/1000*PPEL[[#This Row],[Adjusted Rate]],0)</f>
        <v>106187</v>
      </c>
      <c r="L397" s="19">
        <f t="shared" si="48"/>
        <v>-14619.480411156444</v>
      </c>
      <c r="M397" s="17">
        <f t="shared" si="49"/>
        <v>-3.9935033405298415E-2</v>
      </c>
      <c r="N397">
        <v>323971840.55957681</v>
      </c>
      <c r="O397">
        <v>0.33</v>
      </c>
      <c r="P397" s="9">
        <f t="shared" si="50"/>
        <v>106910.70738466036</v>
      </c>
    </row>
    <row r="398" spans="1:16" hidden="1" x14ac:dyDescent="0.35">
      <c r="A398" s="13">
        <v>2027</v>
      </c>
      <c r="B398" s="13">
        <f t="shared" si="47"/>
        <v>2026</v>
      </c>
      <c r="C398" t="s">
        <v>138</v>
      </c>
      <c r="D398" t="s">
        <v>139</v>
      </c>
      <c r="E398" s="5">
        <v>3591972082.2976265</v>
      </c>
      <c r="F398" s="13">
        <v>0.33</v>
      </c>
      <c r="G398" s="9">
        <f t="shared" si="51"/>
        <v>1185350.7871582168</v>
      </c>
      <c r="H398" s="11">
        <v>1.02</v>
      </c>
      <c r="I398" s="12" cm="1">
        <f t="array" ref="I398">INDEX(PPEL[],MATCH(PPEL[[#This Row],[Base Year]]&amp;PPEL[[#This Row],[DistrictNumber]],PPEL[[Fiscal Year]:[Fiscal Year]]&amp;PPEL[[DistrictNumber]:[DistrictNumber]],0),9)*$H398</f>
        <v>996493.92026580009</v>
      </c>
      <c r="J398" s="15">
        <f t="shared" si="46"/>
        <v>0.27742251260159762</v>
      </c>
      <c r="K398" s="26">
        <f>ROUND(PPEL[[#This Row],[Proposed Taxable Valuation]]/1000*PPEL[[#This Row],[Adjusted Rate]],0)</f>
        <v>996494</v>
      </c>
      <c r="L398" s="19">
        <f t="shared" si="48"/>
        <v>-188856.86689241673</v>
      </c>
      <c r="M398" s="17">
        <f t="shared" si="49"/>
        <v>-5.25774873984024E-2</v>
      </c>
      <c r="N398">
        <v>3111361652.5887313</v>
      </c>
      <c r="O398">
        <v>0.33</v>
      </c>
      <c r="P398" s="9">
        <f t="shared" si="50"/>
        <v>1026749.3453542814</v>
      </c>
    </row>
    <row r="399" spans="1:16" hidden="1" x14ac:dyDescent="0.35">
      <c r="A399" s="13">
        <v>2027</v>
      </c>
      <c r="B399" s="13">
        <f t="shared" si="47"/>
        <v>2026</v>
      </c>
      <c r="C399" t="s">
        <v>140</v>
      </c>
      <c r="D399" t="s">
        <v>141</v>
      </c>
      <c r="E399" s="5">
        <v>262801714.38257399</v>
      </c>
      <c r="F399" s="13">
        <v>0.33</v>
      </c>
      <c r="G399" s="9">
        <f t="shared" si="51"/>
        <v>86724.565746249427</v>
      </c>
      <c r="H399" s="11">
        <v>1.02</v>
      </c>
      <c r="I399" s="12" cm="1">
        <f t="array" ref="I399">INDEX(PPEL[],MATCH(PPEL[[#This Row],[Base Year]]&amp;PPEL[[#This Row],[DistrictNumber]],PPEL[[Fiscal Year]:[Fiscal Year]]&amp;PPEL[[DistrictNumber]:[DistrictNumber]],0),9)*$H399</f>
        <v>77411.299977000002</v>
      </c>
      <c r="J399" s="15">
        <f t="shared" si="46"/>
        <v>0.29456162475526465</v>
      </c>
      <c r="K399" s="26">
        <f>ROUND(PPEL[[#This Row],[Proposed Taxable Valuation]]/1000*PPEL[[#This Row],[Adjusted Rate]],0)</f>
        <v>77411</v>
      </c>
      <c r="L399" s="19">
        <f t="shared" si="48"/>
        <v>-9313.2657692494249</v>
      </c>
      <c r="M399" s="17">
        <f t="shared" si="49"/>
        <v>-3.5438375244735365E-2</v>
      </c>
      <c r="N399">
        <v>233533838.83235979</v>
      </c>
      <c r="O399">
        <v>0.33</v>
      </c>
      <c r="P399" s="9">
        <f t="shared" si="50"/>
        <v>77066.166814678742</v>
      </c>
    </row>
    <row r="400" spans="1:16" hidden="1" x14ac:dyDescent="0.35">
      <c r="A400" s="13">
        <v>2027</v>
      </c>
      <c r="B400" s="13">
        <f t="shared" si="47"/>
        <v>2026</v>
      </c>
      <c r="C400" t="s">
        <v>142</v>
      </c>
      <c r="D400" t="s">
        <v>143</v>
      </c>
      <c r="E400" s="5">
        <v>445564653.8149361</v>
      </c>
      <c r="F400" s="13">
        <v>0.33</v>
      </c>
      <c r="G400" s="9">
        <f t="shared" si="51"/>
        <v>147036.33575892894</v>
      </c>
      <c r="H400" s="11">
        <v>1.02</v>
      </c>
      <c r="I400" s="12" cm="1">
        <f t="array" ref="I400">INDEX(PPEL[],MATCH(PPEL[[#This Row],[Base Year]]&amp;PPEL[[#This Row],[DistrictNumber]],PPEL[[Fiscal Year]:[Fiscal Year]]&amp;PPEL[[DistrictNumber]:[DistrictNumber]],0),9)*$H400</f>
        <v>134615.60693460001</v>
      </c>
      <c r="J400" s="15">
        <f t="shared" si="46"/>
        <v>0.30212362175055335</v>
      </c>
      <c r="K400" s="26">
        <f>ROUND(PPEL[[#This Row],[Proposed Taxable Valuation]]/1000*PPEL[[#This Row],[Adjusted Rate]],0)</f>
        <v>134616</v>
      </c>
      <c r="L400" s="19">
        <f t="shared" si="48"/>
        <v>-12420.728824328922</v>
      </c>
      <c r="M400" s="17">
        <f t="shared" si="49"/>
        <v>-2.7876378249446665E-2</v>
      </c>
      <c r="N400">
        <v>407753280.55716604</v>
      </c>
      <c r="O400">
        <v>0.33</v>
      </c>
      <c r="P400" s="9">
        <f t="shared" si="50"/>
        <v>134558.5825838648</v>
      </c>
    </row>
    <row r="401" spans="1:16" hidden="1" x14ac:dyDescent="0.35">
      <c r="A401" s="13">
        <v>2027</v>
      </c>
      <c r="B401" s="13">
        <f t="shared" si="47"/>
        <v>2026</v>
      </c>
      <c r="C401" t="s">
        <v>144</v>
      </c>
      <c r="D401" t="s">
        <v>145</v>
      </c>
      <c r="E401" s="5">
        <v>347359155.93297237</v>
      </c>
      <c r="F401" s="13">
        <v>0.33</v>
      </c>
      <c r="G401" s="9">
        <f t="shared" si="51"/>
        <v>114628.5214578809</v>
      </c>
      <c r="H401" s="11">
        <v>1.02</v>
      </c>
      <c r="I401" s="12" cm="1">
        <f t="array" ref="I401">INDEX(PPEL[],MATCH(PPEL[[#This Row],[Base Year]]&amp;PPEL[[#This Row],[DistrictNumber]],PPEL[[Fiscal Year]:[Fiscal Year]]&amp;PPEL[[DistrictNumber]:[DistrictNumber]],0),9)*$H401</f>
        <v>102865.85266320001</v>
      </c>
      <c r="J401" s="15">
        <f t="shared" si="46"/>
        <v>0.2961368684435926</v>
      </c>
      <c r="K401" s="26">
        <f>ROUND(PPEL[[#This Row],[Proposed Taxable Valuation]]/1000*PPEL[[#This Row],[Adjusted Rate]],0)</f>
        <v>102866</v>
      </c>
      <c r="L401" s="19">
        <f t="shared" si="48"/>
        <v>-11762.668794680882</v>
      </c>
      <c r="M401" s="17">
        <f t="shared" si="49"/>
        <v>-3.3863131556407411E-2</v>
      </c>
      <c r="N401">
        <v>320495306.89931542</v>
      </c>
      <c r="O401">
        <v>0.33</v>
      </c>
      <c r="P401" s="9">
        <f t="shared" si="50"/>
        <v>105763.4512767741</v>
      </c>
    </row>
    <row r="402" spans="1:16" hidden="1" x14ac:dyDescent="0.35">
      <c r="A402" s="13">
        <v>2027</v>
      </c>
      <c r="B402" s="13">
        <f t="shared" si="47"/>
        <v>2026</v>
      </c>
      <c r="C402" t="s">
        <v>146</v>
      </c>
      <c r="D402" t="s">
        <v>147</v>
      </c>
      <c r="E402" s="5">
        <v>291289955.17182159</v>
      </c>
      <c r="F402" s="13">
        <v>0.33</v>
      </c>
      <c r="G402" s="9">
        <f t="shared" si="51"/>
        <v>96125.68520670112</v>
      </c>
      <c r="H402" s="11">
        <v>1.02</v>
      </c>
      <c r="I402" s="12" cm="1">
        <f t="array" ref="I402">INDEX(PPEL[],MATCH(PPEL[[#This Row],[Base Year]]&amp;PPEL[[#This Row],[DistrictNumber]],PPEL[[Fiscal Year]:[Fiscal Year]]&amp;PPEL[[DistrictNumber]:[DistrictNumber]],0),9)*$H402</f>
        <v>89101.031896800007</v>
      </c>
      <c r="J402" s="15">
        <f t="shared" si="46"/>
        <v>0.30588432699041229</v>
      </c>
      <c r="K402" s="26">
        <f>ROUND(PPEL[[#This Row],[Proposed Taxable Valuation]]/1000*PPEL[[#This Row],[Adjusted Rate]],0)</f>
        <v>89101</v>
      </c>
      <c r="L402" s="19">
        <f t="shared" si="48"/>
        <v>-7024.653309901114</v>
      </c>
      <c r="M402" s="17">
        <f t="shared" si="49"/>
        <v>-2.4115673009587724E-2</v>
      </c>
      <c r="N402">
        <v>270268315.46663487</v>
      </c>
      <c r="O402">
        <v>0.33</v>
      </c>
      <c r="P402" s="9">
        <f t="shared" si="50"/>
        <v>89188.544103989509</v>
      </c>
    </row>
    <row r="403" spans="1:16" hidden="1" x14ac:dyDescent="0.35">
      <c r="A403" s="13">
        <v>2027</v>
      </c>
      <c r="B403" s="13">
        <f t="shared" si="47"/>
        <v>2026</v>
      </c>
      <c r="C403" t="s">
        <v>148</v>
      </c>
      <c r="D403" t="s">
        <v>149</v>
      </c>
      <c r="E403" s="5">
        <v>406409177.70042145</v>
      </c>
      <c r="F403" s="13">
        <v>0.33</v>
      </c>
      <c r="G403" s="9">
        <f t="shared" si="51"/>
        <v>134115.02864113907</v>
      </c>
      <c r="H403" s="11">
        <v>1.02</v>
      </c>
      <c r="I403" s="12" cm="1">
        <f t="array" ref="I403">INDEX(PPEL[],MATCH(PPEL[[#This Row],[Base Year]]&amp;PPEL[[#This Row],[DistrictNumber]],PPEL[[Fiscal Year]:[Fiscal Year]]&amp;PPEL[[DistrictNumber]:[DistrictNumber]],0),9)*$H403</f>
        <v>122633.26223940001</v>
      </c>
      <c r="J403" s="15">
        <f t="shared" si="46"/>
        <v>0.30174826004986854</v>
      </c>
      <c r="K403" s="26">
        <f>ROUND(PPEL[[#This Row],[Proposed Taxable Valuation]]/1000*PPEL[[#This Row],[Adjusted Rate]],0)</f>
        <v>122633</v>
      </c>
      <c r="L403" s="19">
        <f t="shared" si="48"/>
        <v>-11481.766401739063</v>
      </c>
      <c r="M403" s="17">
        <f t="shared" si="49"/>
        <v>-2.8251739950131471E-2</v>
      </c>
      <c r="N403">
        <v>376598543.88333732</v>
      </c>
      <c r="O403">
        <v>0.33</v>
      </c>
      <c r="P403" s="9">
        <f t="shared" si="50"/>
        <v>124277.51948150131</v>
      </c>
    </row>
    <row r="404" spans="1:16" hidden="1" x14ac:dyDescent="0.35">
      <c r="A404" s="13">
        <v>2027</v>
      </c>
      <c r="B404" s="13">
        <f t="shared" si="47"/>
        <v>2026</v>
      </c>
      <c r="C404" t="s">
        <v>150</v>
      </c>
      <c r="D404" t="s">
        <v>151</v>
      </c>
      <c r="E404" s="5">
        <v>3443516127.766314</v>
      </c>
      <c r="F404" s="13">
        <v>0.33</v>
      </c>
      <c r="G404" s="9">
        <f t="shared" si="51"/>
        <v>1136360.3221628836</v>
      </c>
      <c r="H404" s="11">
        <v>1.02</v>
      </c>
      <c r="I404" s="12" cm="1">
        <f t="array" ref="I404">INDEX(PPEL[],MATCH(PPEL[[#This Row],[Base Year]]&amp;PPEL[[#This Row],[DistrictNumber]],PPEL[[Fiscal Year]:[Fiscal Year]]&amp;PPEL[[DistrictNumber]:[DistrictNumber]],0),9)*$H404</f>
        <v>965022.91421580012</v>
      </c>
      <c r="J404" s="15">
        <f t="shared" si="46"/>
        <v>0.28024347161741797</v>
      </c>
      <c r="K404" s="26">
        <f>ROUND(PPEL[[#This Row],[Proposed Taxable Valuation]]/1000*PPEL[[#This Row],[Adjusted Rate]],0)</f>
        <v>965023</v>
      </c>
      <c r="L404" s="19">
        <f t="shared" si="48"/>
        <v>-171337.40794708347</v>
      </c>
      <c r="M404" s="17">
        <f t="shared" si="49"/>
        <v>-4.9756528382582044E-2</v>
      </c>
      <c r="N404">
        <v>2909157925.0945559</v>
      </c>
      <c r="O404">
        <v>0.33</v>
      </c>
      <c r="P404" s="9">
        <f t="shared" si="50"/>
        <v>960022.11528120353</v>
      </c>
    </row>
    <row r="405" spans="1:16" hidden="1" x14ac:dyDescent="0.35">
      <c r="A405" s="13">
        <v>2027</v>
      </c>
      <c r="B405" s="13">
        <f t="shared" si="47"/>
        <v>2026</v>
      </c>
      <c r="C405" t="s">
        <v>152</v>
      </c>
      <c r="D405" t="s">
        <v>153</v>
      </c>
      <c r="E405" s="5">
        <v>685994621.65614891</v>
      </c>
      <c r="F405" s="13">
        <v>0.33</v>
      </c>
      <c r="G405" s="9">
        <f t="shared" si="51"/>
        <v>226378.22514652915</v>
      </c>
      <c r="H405" s="11">
        <v>1.02</v>
      </c>
      <c r="I405" s="12" cm="1">
        <f t="array" ref="I405">INDEX(PPEL[],MATCH(PPEL[[#This Row],[Base Year]]&amp;PPEL[[#This Row],[DistrictNumber]],PPEL[[Fiscal Year]:[Fiscal Year]]&amp;PPEL[[DistrictNumber]:[DistrictNumber]],0),9)*$H405</f>
        <v>187621.79762700002</v>
      </c>
      <c r="J405" s="15">
        <f t="shared" si="46"/>
        <v>0.27350330702890618</v>
      </c>
      <c r="K405" s="26">
        <f>ROUND(PPEL[[#This Row],[Proposed Taxable Valuation]]/1000*PPEL[[#This Row],[Adjusted Rate]],0)</f>
        <v>187622</v>
      </c>
      <c r="L405" s="19">
        <f t="shared" si="48"/>
        <v>-38756.427519529127</v>
      </c>
      <c r="M405" s="17">
        <f t="shared" si="49"/>
        <v>-5.6496692971093831E-2</v>
      </c>
      <c r="N405">
        <v>601259557.52724397</v>
      </c>
      <c r="O405">
        <v>0.33</v>
      </c>
      <c r="P405" s="9">
        <f t="shared" si="50"/>
        <v>198415.65398399052</v>
      </c>
    </row>
    <row r="406" spans="1:16" hidden="1" x14ac:dyDescent="0.35">
      <c r="A406" s="13">
        <v>2027</v>
      </c>
      <c r="B406" s="13">
        <f t="shared" si="47"/>
        <v>2026</v>
      </c>
      <c r="C406" t="s">
        <v>154</v>
      </c>
      <c r="D406" t="s">
        <v>155</v>
      </c>
      <c r="E406" s="5">
        <v>2417638788.9024353</v>
      </c>
      <c r="F406" s="13">
        <v>0.33</v>
      </c>
      <c r="G406" s="9">
        <f t="shared" si="51"/>
        <v>797820.80033780378</v>
      </c>
      <c r="H406" s="11">
        <v>1.02</v>
      </c>
      <c r="I406" s="12" cm="1">
        <f t="array" ref="I406">INDEX(PPEL[],MATCH(PPEL[[#This Row],[Base Year]]&amp;PPEL[[#This Row],[DistrictNumber]],PPEL[[Fiscal Year]:[Fiscal Year]]&amp;PPEL[[DistrictNumber]:[DistrictNumber]],0),9)*$H406</f>
        <v>622957.85507340007</v>
      </c>
      <c r="J406" s="15">
        <f t="shared" si="46"/>
        <v>0.25767201367422293</v>
      </c>
      <c r="K406" s="26">
        <f>ROUND(PPEL[[#This Row],[Proposed Taxable Valuation]]/1000*PPEL[[#This Row],[Adjusted Rate]],0)</f>
        <v>622958</v>
      </c>
      <c r="L406" s="19">
        <f t="shared" si="48"/>
        <v>-174862.94526440371</v>
      </c>
      <c r="M406" s="17">
        <f t="shared" si="49"/>
        <v>-7.2327986325777083E-2</v>
      </c>
      <c r="N406">
        <v>2065997536.2420845</v>
      </c>
      <c r="O406">
        <v>0.33</v>
      </c>
      <c r="P406" s="9">
        <f t="shared" si="50"/>
        <v>681779.18695988797</v>
      </c>
    </row>
    <row r="407" spans="1:16" hidden="1" x14ac:dyDescent="0.35">
      <c r="A407" s="13">
        <v>2027</v>
      </c>
      <c r="B407" s="13">
        <f t="shared" si="47"/>
        <v>2026</v>
      </c>
      <c r="C407" t="s">
        <v>156</v>
      </c>
      <c r="D407" t="s">
        <v>157</v>
      </c>
      <c r="E407" s="5">
        <v>201903722.14888701</v>
      </c>
      <c r="F407" s="13">
        <v>0.33</v>
      </c>
      <c r="G407" s="9">
        <f t="shared" si="51"/>
        <v>66628.228309132712</v>
      </c>
      <c r="H407" s="11">
        <v>1.02</v>
      </c>
      <c r="I407" s="12" cm="1">
        <f t="array" ref="I407">INDEX(PPEL[],MATCH(PPEL[[#This Row],[Base Year]]&amp;PPEL[[#This Row],[DistrictNumber]],PPEL[[Fiscal Year]:[Fiscal Year]]&amp;PPEL[[DistrictNumber]:[DistrictNumber]],0),9)*$H407</f>
        <v>58298.291627400002</v>
      </c>
      <c r="J407" s="15">
        <f t="shared" si="46"/>
        <v>0.28874302567047239</v>
      </c>
      <c r="K407" s="26">
        <f>ROUND(PPEL[[#This Row],[Proposed Taxable Valuation]]/1000*PPEL[[#This Row],[Adjusted Rate]],0)</f>
        <v>58298</v>
      </c>
      <c r="L407" s="19">
        <f t="shared" si="48"/>
        <v>-8329.93668173271</v>
      </c>
      <c r="M407" s="17">
        <f t="shared" si="49"/>
        <v>-4.1256974329527629E-2</v>
      </c>
      <c r="N407">
        <v>176656982.98479009</v>
      </c>
      <c r="O407">
        <v>0.33</v>
      </c>
      <c r="P407" s="9">
        <f t="shared" si="50"/>
        <v>58296.804384980729</v>
      </c>
    </row>
    <row r="408" spans="1:16" hidden="1" x14ac:dyDescent="0.35">
      <c r="A408" s="13">
        <v>2027</v>
      </c>
      <c r="B408" s="13">
        <f t="shared" si="47"/>
        <v>2026</v>
      </c>
      <c r="C408" t="s">
        <v>158</v>
      </c>
      <c r="D408" t="s">
        <v>159</v>
      </c>
      <c r="E408" s="5">
        <v>6642825132.8062105</v>
      </c>
      <c r="F408" s="13">
        <v>0.33</v>
      </c>
      <c r="G408" s="9">
        <f t="shared" si="51"/>
        <v>2192132.2938260497</v>
      </c>
      <c r="H408" s="11">
        <v>1.02</v>
      </c>
      <c r="I408" s="12" cm="1">
        <f t="array" ref="I408">INDEX(PPEL[],MATCH(PPEL[[#This Row],[Base Year]]&amp;PPEL[[#This Row],[DistrictNumber]],PPEL[[Fiscal Year]:[Fiscal Year]]&amp;PPEL[[DistrictNumber]:[DistrictNumber]],0),9)*$H408</f>
        <v>1854778.8990060003</v>
      </c>
      <c r="J408" s="15">
        <f t="shared" si="46"/>
        <v>0.27921537326731694</v>
      </c>
      <c r="K408" s="26">
        <f>ROUND(PPEL[[#This Row],[Proposed Taxable Valuation]]/1000*PPEL[[#This Row],[Adjusted Rate]],0)</f>
        <v>1854779</v>
      </c>
      <c r="L408" s="19">
        <f t="shared" si="48"/>
        <v>-337353.39482004941</v>
      </c>
      <c r="M408" s="17">
        <f t="shared" si="49"/>
        <v>-5.078462673268308E-2</v>
      </c>
      <c r="N408">
        <v>5611127381.4418879</v>
      </c>
      <c r="O408">
        <v>0.33</v>
      </c>
      <c r="P408" s="9">
        <f t="shared" si="50"/>
        <v>1851672.0358758229</v>
      </c>
    </row>
    <row r="409" spans="1:16" hidden="1" x14ac:dyDescent="0.35">
      <c r="A409" s="13">
        <v>2027</v>
      </c>
      <c r="B409" s="13">
        <f t="shared" si="47"/>
        <v>2026</v>
      </c>
      <c r="C409" t="s">
        <v>160</v>
      </c>
      <c r="D409" t="s">
        <v>161</v>
      </c>
      <c r="E409" s="5">
        <v>562388949.88226545</v>
      </c>
      <c r="F409" s="13">
        <v>0.33</v>
      </c>
      <c r="G409" s="9">
        <f t="shared" si="51"/>
        <v>185588.35346114761</v>
      </c>
      <c r="H409" s="11">
        <v>1.02</v>
      </c>
      <c r="I409" s="12" cm="1">
        <f t="array" ref="I409">INDEX(PPEL[],MATCH(PPEL[[#This Row],[Base Year]]&amp;PPEL[[#This Row],[DistrictNumber]],PPEL[[Fiscal Year]:[Fiscal Year]]&amp;PPEL[[DistrictNumber]:[DistrictNumber]],0),9)*$H409</f>
        <v>161685.31721760001</v>
      </c>
      <c r="J409" s="15">
        <f t="shared" si="46"/>
        <v>0.2874973223628387</v>
      </c>
      <c r="K409" s="26">
        <f>ROUND(PPEL[[#This Row],[Proposed Taxable Valuation]]/1000*PPEL[[#This Row],[Adjusted Rate]],0)</f>
        <v>161685</v>
      </c>
      <c r="L409" s="19">
        <f t="shared" si="48"/>
        <v>-23903.036243547598</v>
      </c>
      <c r="M409" s="17">
        <f t="shared" si="49"/>
        <v>-4.2502677637161312E-2</v>
      </c>
      <c r="N409">
        <v>499832516.74233556</v>
      </c>
      <c r="O409">
        <v>0.33</v>
      </c>
      <c r="P409" s="9">
        <f t="shared" si="50"/>
        <v>164944.73052497074</v>
      </c>
    </row>
    <row r="410" spans="1:16" hidden="1" x14ac:dyDescent="0.35">
      <c r="A410" s="13">
        <v>2027</v>
      </c>
      <c r="B410" s="13">
        <f t="shared" si="47"/>
        <v>2026</v>
      </c>
      <c r="C410" t="s">
        <v>162</v>
      </c>
      <c r="D410" t="s">
        <v>163</v>
      </c>
      <c r="E410" s="5">
        <v>1119580860.264606</v>
      </c>
      <c r="F410" s="13">
        <v>0.33</v>
      </c>
      <c r="G410" s="9">
        <f t="shared" si="51"/>
        <v>369461.68388732005</v>
      </c>
      <c r="H410" s="11">
        <v>1.02</v>
      </c>
      <c r="I410" s="12" cm="1">
        <f t="array" ref="I410">INDEX(PPEL[],MATCH(PPEL[[#This Row],[Base Year]]&amp;PPEL[[#This Row],[DistrictNumber]],PPEL[[Fiscal Year]:[Fiscal Year]]&amp;PPEL[[DistrictNumber]:[DistrictNumber]],0),9)*$H410</f>
        <v>312021.58749300003</v>
      </c>
      <c r="J410" s="15">
        <f t="shared" si="46"/>
        <v>0.27869499967984057</v>
      </c>
      <c r="K410" s="26">
        <f>ROUND(PPEL[[#This Row],[Proposed Taxable Valuation]]/1000*PPEL[[#This Row],[Adjusted Rate]],0)</f>
        <v>312022</v>
      </c>
      <c r="L410" s="19">
        <f t="shared" si="48"/>
        <v>-57440.096394320019</v>
      </c>
      <c r="M410" s="17">
        <f t="shared" si="49"/>
        <v>-5.1305000320159444E-2</v>
      </c>
      <c r="N410">
        <v>958277518.27244616</v>
      </c>
      <c r="O410">
        <v>0.33</v>
      </c>
      <c r="P410" s="9">
        <f t="shared" si="50"/>
        <v>316231.58102990722</v>
      </c>
    </row>
    <row r="411" spans="1:16" hidden="1" x14ac:dyDescent="0.35">
      <c r="A411" s="13">
        <v>2027</v>
      </c>
      <c r="B411" s="13">
        <f t="shared" si="47"/>
        <v>2026</v>
      </c>
      <c r="C411" t="s">
        <v>164</v>
      </c>
      <c r="D411" t="s">
        <v>165</v>
      </c>
      <c r="E411" s="5">
        <v>125668287.875581</v>
      </c>
      <c r="F411" s="13">
        <v>0.33</v>
      </c>
      <c r="G411" s="9">
        <f t="shared" si="51"/>
        <v>41470.53499894173</v>
      </c>
      <c r="H411" s="11">
        <v>1.02</v>
      </c>
      <c r="I411" s="12" cm="1">
        <f t="array" ref="I411">INDEX(PPEL[],MATCH(PPEL[[#This Row],[Base Year]]&amp;PPEL[[#This Row],[DistrictNumber]],PPEL[[Fiscal Year]:[Fiscal Year]]&amp;PPEL[[DistrictNumber]:[DistrictNumber]],0),9)*$H411</f>
        <v>38378.710576800004</v>
      </c>
      <c r="J411" s="15">
        <f t="shared" si="46"/>
        <v>0.30539694003627382</v>
      </c>
      <c r="K411" s="26">
        <f>ROUND(PPEL[[#This Row],[Proposed Taxable Valuation]]/1000*PPEL[[#This Row],[Adjusted Rate]],0)</f>
        <v>38379</v>
      </c>
      <c r="L411" s="19">
        <f t="shared" si="48"/>
        <v>-3091.8244221417262</v>
      </c>
      <c r="M411" s="17">
        <f t="shared" si="49"/>
        <v>-2.4603059963726193E-2</v>
      </c>
      <c r="N411">
        <v>115092252.45273033</v>
      </c>
      <c r="O411">
        <v>0.33</v>
      </c>
      <c r="P411" s="9">
        <f t="shared" si="50"/>
        <v>37980.443309401009</v>
      </c>
    </row>
    <row r="412" spans="1:16" hidden="1" x14ac:dyDescent="0.35">
      <c r="A412" s="13">
        <v>2027</v>
      </c>
      <c r="B412" s="13">
        <f t="shared" si="47"/>
        <v>2026</v>
      </c>
      <c r="C412" t="s">
        <v>166</v>
      </c>
      <c r="D412" t="s">
        <v>167</v>
      </c>
      <c r="E412" s="5">
        <v>644740834.12841678</v>
      </c>
      <c r="F412" s="13">
        <v>0.33</v>
      </c>
      <c r="G412" s="9">
        <f t="shared" si="51"/>
        <v>212764.47526237753</v>
      </c>
      <c r="H412" s="11">
        <v>1.02</v>
      </c>
      <c r="I412" s="12" cm="1">
        <f t="array" ref="I412">INDEX(PPEL[],MATCH(PPEL[[#This Row],[Base Year]]&amp;PPEL[[#This Row],[DistrictNumber]],PPEL[[Fiscal Year]:[Fiscal Year]]&amp;PPEL[[DistrictNumber]:[DistrictNumber]],0),9)*$H412</f>
        <v>188723.72740320003</v>
      </c>
      <c r="J412" s="15">
        <f t="shared" si="46"/>
        <v>0.29271254031602228</v>
      </c>
      <c r="K412" s="26">
        <f>ROUND(PPEL[[#This Row],[Proposed Taxable Valuation]]/1000*PPEL[[#This Row],[Adjusted Rate]],0)</f>
        <v>188724</v>
      </c>
      <c r="L412" s="19">
        <f t="shared" si="48"/>
        <v>-24040.7478591775</v>
      </c>
      <c r="M412" s="17">
        <f t="shared" si="49"/>
        <v>-3.7287459683977731E-2</v>
      </c>
      <c r="N412">
        <v>568693544.88214993</v>
      </c>
      <c r="O412">
        <v>0.33</v>
      </c>
      <c r="P412" s="9">
        <f t="shared" si="50"/>
        <v>187668.86981110947</v>
      </c>
    </row>
    <row r="413" spans="1:16" hidden="1" x14ac:dyDescent="0.35">
      <c r="A413" s="13">
        <v>2027</v>
      </c>
      <c r="B413" s="13">
        <f t="shared" si="47"/>
        <v>2026</v>
      </c>
      <c r="C413" t="s">
        <v>168</v>
      </c>
      <c r="D413" t="s">
        <v>169</v>
      </c>
      <c r="E413" s="5">
        <v>351358367.87572199</v>
      </c>
      <c r="F413" s="13">
        <v>0.33</v>
      </c>
      <c r="G413" s="9">
        <f t="shared" si="51"/>
        <v>115948.26139898827</v>
      </c>
      <c r="H413" s="11">
        <v>1.02</v>
      </c>
      <c r="I413" s="12" cm="1">
        <f t="array" ref="I413">INDEX(PPEL[],MATCH(PPEL[[#This Row],[Base Year]]&amp;PPEL[[#This Row],[DistrictNumber]],PPEL[[Fiscal Year]:[Fiscal Year]]&amp;PPEL[[DistrictNumber]:[DistrictNumber]],0),9)*$H413</f>
        <v>93059.832294000022</v>
      </c>
      <c r="J413" s="15">
        <f t="shared" si="46"/>
        <v>0.26485731037695381</v>
      </c>
      <c r="K413" s="26">
        <f>ROUND(PPEL[[#This Row],[Proposed Taxable Valuation]]/1000*PPEL[[#This Row],[Adjusted Rate]],0)</f>
        <v>93060</v>
      </c>
      <c r="L413" s="19">
        <f t="shared" si="48"/>
        <v>-22888.429104988245</v>
      </c>
      <c r="M413" s="17">
        <f t="shared" si="49"/>
        <v>-6.5142689623046202E-2</v>
      </c>
      <c r="N413">
        <v>298792827.40485507</v>
      </c>
      <c r="O413">
        <v>0.33</v>
      </c>
      <c r="P413" s="9">
        <f t="shared" si="50"/>
        <v>98601.633043602167</v>
      </c>
    </row>
    <row r="414" spans="1:16" hidden="1" x14ac:dyDescent="0.35">
      <c r="A414" s="13">
        <v>2027</v>
      </c>
      <c r="B414" s="13">
        <f t="shared" si="47"/>
        <v>2026</v>
      </c>
      <c r="C414" t="s">
        <v>170</v>
      </c>
      <c r="D414" t="s">
        <v>171</v>
      </c>
      <c r="E414" s="5">
        <v>13569159936.408518</v>
      </c>
      <c r="F414" s="13">
        <v>0.33</v>
      </c>
      <c r="G414" s="9">
        <f t="shared" si="51"/>
        <v>4477822.7790148109</v>
      </c>
      <c r="H414" s="11">
        <v>1.02</v>
      </c>
      <c r="I414" s="12" cm="1">
        <f t="array" ref="I414">INDEX(PPEL[],MATCH(PPEL[[#This Row],[Base Year]]&amp;PPEL[[#This Row],[DistrictNumber]],PPEL[[Fiscal Year]:[Fiscal Year]]&amp;PPEL[[DistrictNumber]:[DistrictNumber]],0),9)*$H414</f>
        <v>3683256.2496576007</v>
      </c>
      <c r="J414" s="15">
        <f t="shared" si="46"/>
        <v>0.27144320406856992</v>
      </c>
      <c r="K414" s="26">
        <f>ROUND(PPEL[[#This Row],[Proposed Taxable Valuation]]/1000*PPEL[[#This Row],[Adjusted Rate]],0)</f>
        <v>3683256</v>
      </c>
      <c r="L414" s="19">
        <f t="shared" si="48"/>
        <v>-794566.52935721027</v>
      </c>
      <c r="M414" s="17">
        <f t="shared" si="49"/>
        <v>-5.8556795931430095E-2</v>
      </c>
      <c r="N414">
        <v>11435465655.993332</v>
      </c>
      <c r="O414">
        <v>0.33</v>
      </c>
      <c r="P414" s="9">
        <f t="shared" si="50"/>
        <v>3773703.6664777994</v>
      </c>
    </row>
    <row r="415" spans="1:16" hidden="1" x14ac:dyDescent="0.35">
      <c r="A415" s="13">
        <v>2027</v>
      </c>
      <c r="B415" s="13">
        <f t="shared" si="47"/>
        <v>2026</v>
      </c>
      <c r="C415" t="s">
        <v>172</v>
      </c>
      <c r="D415" t="s">
        <v>173</v>
      </c>
      <c r="E415" s="5">
        <v>58857026.115150996</v>
      </c>
      <c r="F415" s="13">
        <v>0.33</v>
      </c>
      <c r="G415" s="9">
        <f t="shared" si="51"/>
        <v>19422.81861799983</v>
      </c>
      <c r="H415" s="11">
        <v>1.02</v>
      </c>
      <c r="I415" s="12" cm="1">
        <f t="array" ref="I415">INDEX(PPEL[],MATCH(PPEL[[#This Row],[Base Year]]&amp;PPEL[[#This Row],[DistrictNumber]],PPEL[[Fiscal Year]:[Fiscal Year]]&amp;PPEL[[DistrictNumber]:[DistrictNumber]],0),9)*$H415</f>
        <v>18075.054115800001</v>
      </c>
      <c r="J415" s="15">
        <f t="shared" si="46"/>
        <v>0.30710104313522418</v>
      </c>
      <c r="K415" s="26">
        <f>ROUND(PPEL[[#This Row],[Proposed Taxable Valuation]]/1000*PPEL[[#This Row],[Adjusted Rate]],0)</f>
        <v>18075</v>
      </c>
      <c r="L415" s="19">
        <f t="shared" si="48"/>
        <v>-1347.7645021998287</v>
      </c>
      <c r="M415" s="17">
        <f t="shared" si="49"/>
        <v>-2.2898956864775832E-2</v>
      </c>
      <c r="N415">
        <v>54834565.031458035</v>
      </c>
      <c r="O415">
        <v>0.33</v>
      </c>
      <c r="P415" s="9">
        <f t="shared" si="50"/>
        <v>18095.406460381153</v>
      </c>
    </row>
    <row r="416" spans="1:16" hidden="1" x14ac:dyDescent="0.35">
      <c r="A416" s="13">
        <v>2027</v>
      </c>
      <c r="B416" s="13">
        <f t="shared" si="47"/>
        <v>2026</v>
      </c>
      <c r="C416" t="s">
        <v>174</v>
      </c>
      <c r="D416" t="s">
        <v>175</v>
      </c>
      <c r="E416" s="5">
        <v>426828894.25337338</v>
      </c>
      <c r="F416" s="13">
        <v>0.33</v>
      </c>
      <c r="G416" s="9">
        <f t="shared" si="51"/>
        <v>140853.53510361322</v>
      </c>
      <c r="H416" s="11">
        <v>1.02</v>
      </c>
      <c r="I416" s="12" cm="1">
        <f t="array" ref="I416">INDEX(PPEL[],MATCH(PPEL[[#This Row],[Base Year]]&amp;PPEL[[#This Row],[DistrictNumber]],PPEL[[Fiscal Year]:[Fiscal Year]]&amp;PPEL[[DistrictNumber]:[DistrictNumber]],0),9)*$H416</f>
        <v>122839.0820316</v>
      </c>
      <c r="J416" s="15">
        <f t="shared" si="46"/>
        <v>0.28779467296016864</v>
      </c>
      <c r="K416" s="26">
        <f>ROUND(PPEL[[#This Row],[Proposed Taxable Valuation]]/1000*PPEL[[#This Row],[Adjusted Rate]],0)</f>
        <v>122839</v>
      </c>
      <c r="L416" s="19">
        <f t="shared" si="48"/>
        <v>-18014.453072013217</v>
      </c>
      <c r="M416" s="17">
        <f t="shared" si="49"/>
        <v>-4.2205327039831375E-2</v>
      </c>
      <c r="N416">
        <v>376854190.75462049</v>
      </c>
      <c r="O416">
        <v>0.33</v>
      </c>
      <c r="P416" s="9">
        <f t="shared" si="50"/>
        <v>124361.88294902476</v>
      </c>
    </row>
    <row r="417" spans="1:16" hidden="1" x14ac:dyDescent="0.35">
      <c r="A417" s="13">
        <v>2027</v>
      </c>
      <c r="B417" s="13">
        <f t="shared" si="47"/>
        <v>2026</v>
      </c>
      <c r="C417" t="s">
        <v>176</v>
      </c>
      <c r="D417" t="s">
        <v>177</v>
      </c>
      <c r="E417" s="5">
        <v>6286407187.770956</v>
      </c>
      <c r="F417" s="13">
        <v>0.33</v>
      </c>
      <c r="G417" s="9">
        <f t="shared" si="51"/>
        <v>2074514.3719644155</v>
      </c>
      <c r="H417" s="11">
        <v>1.02</v>
      </c>
      <c r="I417" s="12" cm="1">
        <f t="array" ref="I417">INDEX(PPEL[],MATCH(PPEL[[#This Row],[Base Year]]&amp;PPEL[[#This Row],[DistrictNumber]],PPEL[[Fiscal Year]:[Fiscal Year]]&amp;PPEL[[DistrictNumber]:[DistrictNumber]],0),9)*$H417</f>
        <v>1720614.6319428002</v>
      </c>
      <c r="J417" s="15">
        <f t="shared" si="46"/>
        <v>0.2737039743925494</v>
      </c>
      <c r="K417" s="26">
        <f>ROUND(PPEL[[#This Row],[Proposed Taxable Valuation]]/1000*PPEL[[#This Row],[Adjusted Rate]],0)</f>
        <v>1720615</v>
      </c>
      <c r="L417" s="19">
        <f t="shared" si="48"/>
        <v>-353899.74002161529</v>
      </c>
      <c r="M417" s="17">
        <f t="shared" si="49"/>
        <v>-5.6296025607450617E-2</v>
      </c>
      <c r="N417">
        <v>5298277412.3069115</v>
      </c>
      <c r="O417">
        <v>0.33</v>
      </c>
      <c r="P417" s="9">
        <f t="shared" si="50"/>
        <v>1748431.5460612809</v>
      </c>
    </row>
    <row r="418" spans="1:16" hidden="1" x14ac:dyDescent="0.35">
      <c r="A418" s="13">
        <v>2027</v>
      </c>
      <c r="B418" s="13">
        <f t="shared" si="47"/>
        <v>2026</v>
      </c>
      <c r="C418" t="s">
        <v>178</v>
      </c>
      <c r="D418" t="s">
        <v>179</v>
      </c>
      <c r="E418" s="5">
        <v>224581295.73164505</v>
      </c>
      <c r="F418" s="13">
        <v>0.33</v>
      </c>
      <c r="G418" s="9">
        <f t="shared" si="51"/>
        <v>74111.827591442867</v>
      </c>
      <c r="H418" s="11">
        <v>1.02</v>
      </c>
      <c r="I418" s="12" cm="1">
        <f t="array" ref="I418">INDEX(PPEL[],MATCH(PPEL[[#This Row],[Base Year]]&amp;PPEL[[#This Row],[DistrictNumber]],PPEL[[Fiscal Year]:[Fiscal Year]]&amp;PPEL[[DistrictNumber]:[DistrictNumber]],0),9)*$H418</f>
        <v>67032.472914000013</v>
      </c>
      <c r="J418" s="15">
        <f t="shared" si="46"/>
        <v>0.29847754104196611</v>
      </c>
      <c r="K418" s="26">
        <f>ROUND(PPEL[[#This Row],[Proposed Taxable Valuation]]/1000*PPEL[[#This Row],[Adjusted Rate]],0)</f>
        <v>67032</v>
      </c>
      <c r="L418" s="19">
        <f t="shared" si="48"/>
        <v>-7079.3546774428542</v>
      </c>
      <c r="M418" s="17">
        <f t="shared" si="49"/>
        <v>-3.1522458958033905E-2</v>
      </c>
      <c r="N418">
        <v>198466230.35698348</v>
      </c>
      <c r="O418">
        <v>0.33</v>
      </c>
      <c r="P418" s="9">
        <f t="shared" si="50"/>
        <v>65493.856017804552</v>
      </c>
    </row>
    <row r="419" spans="1:16" hidden="1" x14ac:dyDescent="0.35">
      <c r="A419" s="13">
        <v>2027</v>
      </c>
      <c r="B419" s="13">
        <f t="shared" si="47"/>
        <v>2026</v>
      </c>
      <c r="C419" t="s">
        <v>180</v>
      </c>
      <c r="D419" t="s">
        <v>181</v>
      </c>
      <c r="E419" s="5">
        <v>346942821.60606802</v>
      </c>
      <c r="F419" s="13">
        <v>0.33</v>
      </c>
      <c r="G419" s="9">
        <f t="shared" si="51"/>
        <v>114491.13113000244</v>
      </c>
      <c r="H419" s="11">
        <v>1.02</v>
      </c>
      <c r="I419" s="12" cm="1">
        <f t="array" ref="I419">INDEX(PPEL[],MATCH(PPEL[[#This Row],[Base Year]]&amp;PPEL[[#This Row],[DistrictNumber]],PPEL[[Fiscal Year]:[Fiscal Year]]&amp;PPEL[[DistrictNumber]:[DistrictNumber]],0),9)*$H419</f>
        <v>100475.596485</v>
      </c>
      <c r="J419" s="15">
        <f t="shared" si="46"/>
        <v>0.28960275361766613</v>
      </c>
      <c r="K419" s="26">
        <f>ROUND(PPEL[[#This Row],[Proposed Taxable Valuation]]/1000*PPEL[[#This Row],[Adjusted Rate]],0)</f>
        <v>100476</v>
      </c>
      <c r="L419" s="19">
        <f t="shared" si="48"/>
        <v>-14015.534645002437</v>
      </c>
      <c r="M419" s="17">
        <f t="shared" si="49"/>
        <v>-4.0397246382333885E-2</v>
      </c>
      <c r="N419">
        <v>309153136.68348008</v>
      </c>
      <c r="O419">
        <v>0.33</v>
      </c>
      <c r="P419" s="9">
        <f t="shared" si="50"/>
        <v>102020.53510554842</v>
      </c>
    </row>
    <row r="420" spans="1:16" hidden="1" x14ac:dyDescent="0.35">
      <c r="A420" s="13">
        <v>2027</v>
      </c>
      <c r="B420" s="13">
        <f t="shared" si="47"/>
        <v>2026</v>
      </c>
      <c r="C420" t="s">
        <v>182</v>
      </c>
      <c r="D420" t="s">
        <v>183</v>
      </c>
      <c r="E420" s="5">
        <v>541043382.96101296</v>
      </c>
      <c r="F420" s="13">
        <v>0.33</v>
      </c>
      <c r="G420" s="9">
        <f t="shared" si="51"/>
        <v>178544.3163771343</v>
      </c>
      <c r="H420" s="11">
        <v>1.02</v>
      </c>
      <c r="I420" s="12" cm="1">
        <f t="array" ref="I420">INDEX(PPEL[],MATCH(PPEL[[#This Row],[Base Year]]&amp;PPEL[[#This Row],[DistrictNumber]],PPEL[[Fiscal Year]:[Fiscal Year]]&amp;PPEL[[DistrictNumber]:[DistrictNumber]],0),9)*$H420</f>
        <v>162574.64605800001</v>
      </c>
      <c r="J420" s="15">
        <f t="shared" si="46"/>
        <v>0.30048356782087282</v>
      </c>
      <c r="K420" s="26">
        <f>ROUND(PPEL[[#This Row],[Proposed Taxable Valuation]]/1000*PPEL[[#This Row],[Adjusted Rate]],0)</f>
        <v>162575</v>
      </c>
      <c r="L420" s="19">
        <f t="shared" si="48"/>
        <v>-15969.670319134282</v>
      </c>
      <c r="M420" s="17">
        <f t="shared" si="49"/>
        <v>-2.9516432179127194E-2</v>
      </c>
      <c r="N420">
        <v>500072172.06504601</v>
      </c>
      <c r="O420">
        <v>0.33</v>
      </c>
      <c r="P420" s="9">
        <f t="shared" si="50"/>
        <v>165023.8167814652</v>
      </c>
    </row>
    <row r="421" spans="1:16" hidden="1" x14ac:dyDescent="0.35">
      <c r="A421" s="13">
        <v>2027</v>
      </c>
      <c r="B421" s="13">
        <f t="shared" si="47"/>
        <v>2026</v>
      </c>
      <c r="C421" t="s">
        <v>184</v>
      </c>
      <c r="D421" t="s">
        <v>185</v>
      </c>
      <c r="E421" s="5">
        <v>311167892.96670312</v>
      </c>
      <c r="F421" s="13">
        <v>0.33</v>
      </c>
      <c r="G421" s="9">
        <f t="shared" si="51"/>
        <v>102685.40467901203</v>
      </c>
      <c r="H421" s="11">
        <v>1.02</v>
      </c>
      <c r="I421" s="12" cm="1">
        <f t="array" ref="I421">INDEX(PPEL[],MATCH(PPEL[[#This Row],[Base Year]]&amp;PPEL[[#This Row],[DistrictNumber]],PPEL[[Fiscal Year]:[Fiscal Year]]&amp;PPEL[[DistrictNumber]:[DistrictNumber]],0),9)*$H421</f>
        <v>86011.0886646</v>
      </c>
      <c r="J421" s="15">
        <f t="shared" si="46"/>
        <v>0.27641376442975019</v>
      </c>
      <c r="K421" s="26">
        <f>ROUND(PPEL[[#This Row],[Proposed Taxable Valuation]]/1000*PPEL[[#This Row],[Adjusted Rate]],0)</f>
        <v>86011</v>
      </c>
      <c r="L421" s="19">
        <f t="shared" si="48"/>
        <v>-16674.316014412034</v>
      </c>
      <c r="M421" s="17">
        <f t="shared" si="49"/>
        <v>-5.3586235570249829E-2</v>
      </c>
      <c r="N421">
        <v>268639134.5150668</v>
      </c>
      <c r="O421">
        <v>0.33</v>
      </c>
      <c r="P421" s="9">
        <f t="shared" si="50"/>
        <v>88650.914389972051</v>
      </c>
    </row>
    <row r="422" spans="1:16" hidden="1" x14ac:dyDescent="0.35">
      <c r="A422" s="13">
        <v>2027</v>
      </c>
      <c r="B422" s="13">
        <f t="shared" si="47"/>
        <v>2026</v>
      </c>
      <c r="C422" t="s">
        <v>186</v>
      </c>
      <c r="D422" t="s">
        <v>187</v>
      </c>
      <c r="E422" s="5">
        <v>288398843.32874238</v>
      </c>
      <c r="F422" s="13">
        <v>0.33</v>
      </c>
      <c r="G422" s="9">
        <f t="shared" si="51"/>
        <v>95171.618298484987</v>
      </c>
      <c r="H422" s="11">
        <v>1.02</v>
      </c>
      <c r="I422" s="12" cm="1">
        <f t="array" ref="I422">INDEX(PPEL[],MATCH(PPEL[[#This Row],[Base Year]]&amp;PPEL[[#This Row],[DistrictNumber]],PPEL[[Fiscal Year]:[Fiscal Year]]&amp;PPEL[[DistrictNumber]:[DistrictNumber]],0),9)*$H422</f>
        <v>87279.007008600005</v>
      </c>
      <c r="J422" s="15">
        <f t="shared" si="46"/>
        <v>0.30263299949893252</v>
      </c>
      <c r="K422" s="26">
        <f>ROUND(PPEL[[#This Row],[Proposed Taxable Valuation]]/1000*PPEL[[#This Row],[Adjusted Rate]],0)</f>
        <v>87279</v>
      </c>
      <c r="L422" s="19">
        <f t="shared" si="48"/>
        <v>-7892.6112898849824</v>
      </c>
      <c r="M422" s="17">
        <f t="shared" si="49"/>
        <v>-2.7367000501067495E-2</v>
      </c>
      <c r="N422">
        <v>261879279.37739396</v>
      </c>
      <c r="O422">
        <v>0.33</v>
      </c>
      <c r="P422" s="9">
        <f t="shared" si="50"/>
        <v>86420.162194540011</v>
      </c>
    </row>
    <row r="423" spans="1:16" hidden="1" x14ac:dyDescent="0.35">
      <c r="A423" s="13">
        <v>2027</v>
      </c>
      <c r="B423" s="13">
        <f t="shared" si="47"/>
        <v>2026</v>
      </c>
      <c r="C423" t="s">
        <v>188</v>
      </c>
      <c r="D423" t="s">
        <v>189</v>
      </c>
      <c r="E423" s="5">
        <v>388309001.18631506</v>
      </c>
      <c r="F423" s="13">
        <v>0.33</v>
      </c>
      <c r="G423" s="9">
        <f t="shared" si="51"/>
        <v>128141.97039148398</v>
      </c>
      <c r="H423" s="11">
        <v>1.02</v>
      </c>
      <c r="I423" s="12" cm="1">
        <f t="array" ref="I423">INDEX(PPEL[],MATCH(PPEL[[#This Row],[Base Year]]&amp;PPEL[[#This Row],[DistrictNumber]],PPEL[[Fiscal Year]:[Fiscal Year]]&amp;PPEL[[DistrictNumber]:[DistrictNumber]],0),9)*$H423</f>
        <v>117334.03615560001</v>
      </c>
      <c r="J423" s="15">
        <f t="shared" si="46"/>
        <v>0.30216666571502371</v>
      </c>
      <c r="K423" s="26">
        <f>ROUND(PPEL[[#This Row],[Proposed Taxable Valuation]]/1000*PPEL[[#This Row],[Adjusted Rate]],0)</f>
        <v>117334</v>
      </c>
      <c r="L423" s="19">
        <f t="shared" si="48"/>
        <v>-10807.934235883964</v>
      </c>
      <c r="M423" s="17">
        <f t="shared" si="49"/>
        <v>-2.7833334284976308E-2</v>
      </c>
      <c r="N423">
        <v>351650054.6790759</v>
      </c>
      <c r="O423">
        <v>0.33</v>
      </c>
      <c r="P423" s="9">
        <f t="shared" si="50"/>
        <v>116044.51804409505</v>
      </c>
    </row>
    <row r="424" spans="1:16" hidden="1" x14ac:dyDescent="0.35">
      <c r="A424" s="13">
        <v>2027</v>
      </c>
      <c r="B424" s="13">
        <f t="shared" si="47"/>
        <v>2026</v>
      </c>
      <c r="C424" t="s">
        <v>190</v>
      </c>
      <c r="D424" t="s">
        <v>191</v>
      </c>
      <c r="E424" s="5">
        <v>460913743.23344415</v>
      </c>
      <c r="F424" s="13">
        <v>0.33</v>
      </c>
      <c r="G424" s="9">
        <f t="shared" si="51"/>
        <v>152101.53526703658</v>
      </c>
      <c r="H424" s="11">
        <v>1.02</v>
      </c>
      <c r="I424" s="12" cm="1">
        <f t="array" ref="I424">INDEX(PPEL[],MATCH(PPEL[[#This Row],[Base Year]]&amp;PPEL[[#This Row],[DistrictNumber]],PPEL[[Fiscal Year]:[Fiscal Year]]&amp;PPEL[[DistrictNumber]:[DistrictNumber]],0),9)*$H424</f>
        <v>134886.14110620003</v>
      </c>
      <c r="J424" s="15">
        <f t="shared" si="46"/>
        <v>0.29264942320863435</v>
      </c>
      <c r="K424" s="26">
        <f>ROUND(PPEL[[#This Row],[Proposed Taxable Valuation]]/1000*PPEL[[#This Row],[Adjusted Rate]],0)</f>
        <v>134886</v>
      </c>
      <c r="L424" s="19">
        <f t="shared" si="48"/>
        <v>-17215.394160836557</v>
      </c>
      <c r="M424" s="17">
        <f t="shared" si="49"/>
        <v>-3.7350576791365664E-2</v>
      </c>
      <c r="N424">
        <v>423059360.33241999</v>
      </c>
      <c r="O424">
        <v>0.33</v>
      </c>
      <c r="P424" s="9">
        <f t="shared" si="50"/>
        <v>139609.58890969859</v>
      </c>
    </row>
    <row r="425" spans="1:16" hidden="1" x14ac:dyDescent="0.35">
      <c r="A425" s="13">
        <v>2027</v>
      </c>
      <c r="B425" s="13">
        <f t="shared" si="47"/>
        <v>2026</v>
      </c>
      <c r="C425" t="s">
        <v>192</v>
      </c>
      <c r="D425" t="s">
        <v>193</v>
      </c>
      <c r="E425" s="5">
        <v>640845795.61081612</v>
      </c>
      <c r="F425" s="13">
        <v>0.33</v>
      </c>
      <c r="G425" s="9">
        <f t="shared" si="51"/>
        <v>211479.11255156933</v>
      </c>
      <c r="H425" s="11">
        <v>1.02</v>
      </c>
      <c r="I425" s="12" cm="1">
        <f t="array" ref="I425">INDEX(PPEL[],MATCH(PPEL[[#This Row],[Base Year]]&amp;PPEL[[#This Row],[DistrictNumber]],PPEL[[Fiscal Year]:[Fiscal Year]]&amp;PPEL[[DistrictNumber]:[DistrictNumber]],0),9)*$H425</f>
        <v>186328.12164120001</v>
      </c>
      <c r="J425" s="15">
        <f t="shared" si="46"/>
        <v>0.29075344321109747</v>
      </c>
      <c r="K425" s="26">
        <f>ROUND(PPEL[[#This Row],[Proposed Taxable Valuation]]/1000*PPEL[[#This Row],[Adjusted Rate]],0)</f>
        <v>186328</v>
      </c>
      <c r="L425" s="19">
        <f t="shared" si="48"/>
        <v>-25150.990910369321</v>
      </c>
      <c r="M425" s="17">
        <f t="shared" si="49"/>
        <v>-3.9246556788902542E-2</v>
      </c>
      <c r="N425">
        <v>571201965.83426964</v>
      </c>
      <c r="O425">
        <v>0.33</v>
      </c>
      <c r="P425" s="9">
        <f t="shared" si="50"/>
        <v>188496.648725309</v>
      </c>
    </row>
    <row r="426" spans="1:16" hidden="1" x14ac:dyDescent="0.35">
      <c r="A426" s="13">
        <v>2027</v>
      </c>
      <c r="B426" s="13">
        <f t="shared" si="47"/>
        <v>2026</v>
      </c>
      <c r="C426" t="s">
        <v>194</v>
      </c>
      <c r="D426" t="s">
        <v>195</v>
      </c>
      <c r="E426" s="5">
        <v>222505712.91169202</v>
      </c>
      <c r="F426" s="13">
        <v>0.33</v>
      </c>
      <c r="G426" s="9">
        <f t="shared" si="51"/>
        <v>73426.885260858369</v>
      </c>
      <c r="H426" s="11">
        <v>1.02</v>
      </c>
      <c r="I426" s="12" cm="1">
        <f t="array" ref="I426">INDEX(PPEL[],MATCH(PPEL[[#This Row],[Base Year]]&amp;PPEL[[#This Row],[DistrictNumber]],PPEL[[Fiscal Year]:[Fiscal Year]]&amp;PPEL[[DistrictNumber]:[DistrictNumber]],0),9)*$H426</f>
        <v>62452.85151600001</v>
      </c>
      <c r="J426" s="15">
        <f t="shared" si="46"/>
        <v>0.28067976636980224</v>
      </c>
      <c r="K426" s="26">
        <f>ROUND(PPEL[[#This Row],[Proposed Taxable Valuation]]/1000*PPEL[[#This Row],[Adjusted Rate]],0)</f>
        <v>62453</v>
      </c>
      <c r="L426" s="19">
        <f t="shared" si="48"/>
        <v>-10974.03374485836</v>
      </c>
      <c r="M426" s="17">
        <f t="shared" si="49"/>
        <v>-4.9320233630197774E-2</v>
      </c>
      <c r="N426">
        <v>199292679.1234262</v>
      </c>
      <c r="O426">
        <v>0.33</v>
      </c>
      <c r="P426" s="9">
        <f t="shared" si="50"/>
        <v>65766.584110730648</v>
      </c>
    </row>
    <row r="427" spans="1:16" hidden="1" x14ac:dyDescent="0.35">
      <c r="A427" s="13">
        <v>2027</v>
      </c>
      <c r="B427" s="13">
        <f t="shared" si="47"/>
        <v>2026</v>
      </c>
      <c r="C427" t="s">
        <v>196</v>
      </c>
      <c r="D427" t="s">
        <v>197</v>
      </c>
      <c r="E427" s="5">
        <v>261381163.07160005</v>
      </c>
      <c r="F427" s="13">
        <v>0.33</v>
      </c>
      <c r="G427" s="9">
        <f t="shared" si="51"/>
        <v>86255.783813628019</v>
      </c>
      <c r="H427" s="11">
        <v>1.02</v>
      </c>
      <c r="I427" s="12" cm="1">
        <f t="array" ref="I427">INDEX(PPEL[],MATCH(PPEL[[#This Row],[Base Year]]&amp;PPEL[[#This Row],[DistrictNumber]],PPEL[[Fiscal Year]:[Fiscal Year]]&amp;PPEL[[DistrictNumber]:[DistrictNumber]],0),9)*$H427</f>
        <v>85164.939545400004</v>
      </c>
      <c r="J427" s="15">
        <f t="shared" si="46"/>
        <v>0.32582661483555647</v>
      </c>
      <c r="K427" s="26">
        <f>ROUND(PPEL[[#This Row],[Proposed Taxable Valuation]]/1000*PPEL[[#This Row],[Adjusted Rate]],0)</f>
        <v>85165</v>
      </c>
      <c r="L427" s="19">
        <f t="shared" si="48"/>
        <v>-1090.8442682280147</v>
      </c>
      <c r="M427" s="17">
        <f t="shared" si="49"/>
        <v>-4.1733851644435438E-3</v>
      </c>
      <c r="N427">
        <v>225585026.59809116</v>
      </c>
      <c r="O427">
        <v>0.33</v>
      </c>
      <c r="P427" s="9">
        <f t="shared" si="50"/>
        <v>74443.058777370083</v>
      </c>
    </row>
    <row r="428" spans="1:16" hidden="1" x14ac:dyDescent="0.35">
      <c r="A428" s="13">
        <v>2027</v>
      </c>
      <c r="B428" s="13">
        <f t="shared" si="47"/>
        <v>2026</v>
      </c>
      <c r="C428" t="s">
        <v>198</v>
      </c>
      <c r="D428" t="s">
        <v>199</v>
      </c>
      <c r="E428" s="5">
        <v>348095744.21058089</v>
      </c>
      <c r="F428" s="13">
        <v>0.33</v>
      </c>
      <c r="G428" s="9">
        <f t="shared" si="51"/>
        <v>114871.5955894917</v>
      </c>
      <c r="H428" s="11">
        <v>1.02</v>
      </c>
      <c r="I428" s="12" cm="1">
        <f t="array" ref="I428">INDEX(PPEL[],MATCH(PPEL[[#This Row],[Base Year]]&amp;PPEL[[#This Row],[DistrictNumber]],PPEL[[Fiscal Year]:[Fiscal Year]]&amp;PPEL[[DistrictNumber]:[DistrictNumber]],0),9)*$H428</f>
        <v>101062.56259439999</v>
      </c>
      <c r="J428" s="15">
        <f t="shared" si="46"/>
        <v>0.29032978505264945</v>
      </c>
      <c r="K428" s="26">
        <f>ROUND(PPEL[[#This Row],[Proposed Taxable Valuation]]/1000*PPEL[[#This Row],[Adjusted Rate]],0)</f>
        <v>101063</v>
      </c>
      <c r="L428" s="19">
        <f t="shared" si="48"/>
        <v>-13809.032995091708</v>
      </c>
      <c r="M428" s="17">
        <f t="shared" si="49"/>
        <v>-3.9670214947350568E-2</v>
      </c>
      <c r="N428">
        <v>309188466.08685321</v>
      </c>
      <c r="O428">
        <v>0.33</v>
      </c>
      <c r="P428" s="9">
        <f t="shared" si="50"/>
        <v>102032.19380866156</v>
      </c>
    </row>
    <row r="429" spans="1:16" hidden="1" x14ac:dyDescent="0.35">
      <c r="A429" s="13">
        <v>2027</v>
      </c>
      <c r="B429" s="13">
        <f t="shared" si="47"/>
        <v>2026</v>
      </c>
      <c r="C429" t="s">
        <v>200</v>
      </c>
      <c r="D429" t="s">
        <v>201</v>
      </c>
      <c r="E429" s="5">
        <v>642398493.9362402</v>
      </c>
      <c r="F429" s="13">
        <v>0.33</v>
      </c>
      <c r="G429" s="9">
        <f t="shared" si="51"/>
        <v>211991.50299895927</v>
      </c>
      <c r="H429" s="11">
        <v>1.02</v>
      </c>
      <c r="I429" s="12" cm="1">
        <f t="array" ref="I429">INDEX(PPEL[],MATCH(PPEL[[#This Row],[Base Year]]&amp;PPEL[[#This Row],[DistrictNumber]],PPEL[[Fiscal Year]:[Fiscal Year]]&amp;PPEL[[DistrictNumber]:[DistrictNumber]],0),9)*$H429</f>
        <v>203422.64514660003</v>
      </c>
      <c r="J429" s="15">
        <f t="shared" si="46"/>
        <v>0.31666114890797092</v>
      </c>
      <c r="K429" s="26">
        <f>ROUND(PPEL[[#This Row],[Proposed Taxable Valuation]]/1000*PPEL[[#This Row],[Adjusted Rate]],0)</f>
        <v>203423</v>
      </c>
      <c r="L429" s="19">
        <f t="shared" si="48"/>
        <v>-8568.8578523592441</v>
      </c>
      <c r="M429" s="17">
        <f t="shared" si="49"/>
        <v>-1.3338851092029091E-2</v>
      </c>
      <c r="N429">
        <v>594856236.52021718</v>
      </c>
      <c r="O429">
        <v>0.33</v>
      </c>
      <c r="P429" s="9">
        <f t="shared" si="50"/>
        <v>196302.55805167166</v>
      </c>
    </row>
    <row r="430" spans="1:16" hidden="1" x14ac:dyDescent="0.35">
      <c r="A430" s="13">
        <v>2027</v>
      </c>
      <c r="B430" s="13">
        <f t="shared" si="47"/>
        <v>2026</v>
      </c>
      <c r="C430" t="s">
        <v>202</v>
      </c>
      <c r="D430" t="s">
        <v>203</v>
      </c>
      <c r="E430" s="5">
        <v>251357809.7096256</v>
      </c>
      <c r="F430" s="13">
        <v>0.33</v>
      </c>
      <c r="G430" s="9">
        <f t="shared" si="51"/>
        <v>82948.077204176458</v>
      </c>
      <c r="H430" s="11">
        <v>1.02</v>
      </c>
      <c r="I430" s="12" cm="1">
        <f t="array" ref="I430">INDEX(PPEL[],MATCH(PPEL[[#This Row],[Base Year]]&amp;PPEL[[#This Row],[DistrictNumber]],PPEL[[Fiscal Year]:[Fiscal Year]]&amp;PPEL[[DistrictNumber]:[DistrictNumber]],0),9)*$H430</f>
        <v>72936.59141340002</v>
      </c>
      <c r="J430" s="15">
        <f t="shared" si="46"/>
        <v>0.29017038101047293</v>
      </c>
      <c r="K430" s="26">
        <f>ROUND(PPEL[[#This Row],[Proposed Taxable Valuation]]/1000*PPEL[[#This Row],[Adjusted Rate]],0)</f>
        <v>72937</v>
      </c>
      <c r="L430" s="19">
        <f t="shared" si="48"/>
        <v>-10011.485790776438</v>
      </c>
      <c r="M430" s="17">
        <f t="shared" si="49"/>
        <v>-3.9829618989527082E-2</v>
      </c>
      <c r="N430">
        <v>223344936.31406084</v>
      </c>
      <c r="O430">
        <v>0.33</v>
      </c>
      <c r="P430" s="9">
        <f t="shared" si="50"/>
        <v>73703.82898364008</v>
      </c>
    </row>
    <row r="431" spans="1:16" hidden="1" x14ac:dyDescent="0.35">
      <c r="A431" s="13">
        <v>2027</v>
      </c>
      <c r="B431" s="13">
        <f t="shared" si="47"/>
        <v>2026</v>
      </c>
      <c r="C431" t="s">
        <v>204</v>
      </c>
      <c r="D431" t="s">
        <v>205</v>
      </c>
      <c r="E431" s="5">
        <v>289645211.93680692</v>
      </c>
      <c r="F431" s="13">
        <v>0.33</v>
      </c>
      <c r="G431" s="9">
        <f t="shared" si="51"/>
        <v>95582.91993914629</v>
      </c>
      <c r="H431" s="11">
        <v>1.02</v>
      </c>
      <c r="I431" s="12" cm="1">
        <f t="array" ref="I431">INDEX(PPEL[],MATCH(PPEL[[#This Row],[Base Year]]&amp;PPEL[[#This Row],[DistrictNumber]],PPEL[[Fiscal Year]:[Fiscal Year]]&amp;PPEL[[DistrictNumber]:[DistrictNumber]],0),9)*$H431</f>
        <v>84757.919796000002</v>
      </c>
      <c r="J431" s="15">
        <f t="shared" si="46"/>
        <v>0.29262669052679519</v>
      </c>
      <c r="K431" s="26">
        <f>ROUND(PPEL[[#This Row],[Proposed Taxable Valuation]]/1000*PPEL[[#This Row],[Adjusted Rate]],0)</f>
        <v>84758</v>
      </c>
      <c r="L431" s="19">
        <f t="shared" si="48"/>
        <v>-10825.000143146288</v>
      </c>
      <c r="M431" s="17">
        <f t="shared" si="49"/>
        <v>-3.737330947320483E-2</v>
      </c>
      <c r="N431">
        <v>263792926.96692294</v>
      </c>
      <c r="O431">
        <v>0.33</v>
      </c>
      <c r="P431" s="9">
        <f t="shared" si="50"/>
        <v>87051.665899084575</v>
      </c>
    </row>
    <row r="432" spans="1:16" hidden="1" x14ac:dyDescent="0.35">
      <c r="A432" s="13">
        <v>2027</v>
      </c>
      <c r="B432" s="13">
        <f t="shared" si="47"/>
        <v>2026</v>
      </c>
      <c r="C432" t="s">
        <v>206</v>
      </c>
      <c r="D432" t="s">
        <v>207</v>
      </c>
      <c r="E432" s="5">
        <v>567803444.8273356</v>
      </c>
      <c r="F432" s="13">
        <v>0.33</v>
      </c>
      <c r="G432" s="9">
        <f t="shared" si="51"/>
        <v>187375.13679302076</v>
      </c>
      <c r="H432" s="11">
        <v>1.02</v>
      </c>
      <c r="I432" s="12" cm="1">
        <f t="array" ref="I432">INDEX(PPEL[],MATCH(PPEL[[#This Row],[Base Year]]&amp;PPEL[[#This Row],[DistrictNumber]],PPEL[[Fiscal Year]:[Fiscal Year]]&amp;PPEL[[DistrictNumber]:[DistrictNumber]],0),9)*$H432</f>
        <v>167526.33567120001</v>
      </c>
      <c r="J432" s="15">
        <f t="shared" si="46"/>
        <v>0.29504283074954463</v>
      </c>
      <c r="K432" s="26">
        <f>ROUND(PPEL[[#This Row],[Proposed Taxable Valuation]]/1000*PPEL[[#This Row],[Adjusted Rate]],0)</f>
        <v>167526</v>
      </c>
      <c r="L432" s="19">
        <f t="shared" si="48"/>
        <v>-19848.801121820754</v>
      </c>
      <c r="M432" s="17">
        <f t="shared" si="49"/>
        <v>-3.4957169250455389E-2</v>
      </c>
      <c r="N432">
        <v>517919254.86845738</v>
      </c>
      <c r="O432">
        <v>0.33</v>
      </c>
      <c r="P432" s="9">
        <f t="shared" si="50"/>
        <v>170913.35410659094</v>
      </c>
    </row>
    <row r="433" spans="1:16" hidden="1" x14ac:dyDescent="0.35">
      <c r="A433" s="13">
        <v>2027</v>
      </c>
      <c r="B433" s="13">
        <f t="shared" si="47"/>
        <v>2026</v>
      </c>
      <c r="C433" t="s">
        <v>208</v>
      </c>
      <c r="D433" t="s">
        <v>209</v>
      </c>
      <c r="E433" s="5">
        <v>282018309.57936561</v>
      </c>
      <c r="F433" s="13">
        <v>0.33</v>
      </c>
      <c r="G433" s="9">
        <f t="shared" si="51"/>
        <v>93066.042161190649</v>
      </c>
      <c r="H433" s="11">
        <v>1.02</v>
      </c>
      <c r="I433" s="12" cm="1">
        <f t="array" ref="I433">INDEX(PPEL[],MATCH(PPEL[[#This Row],[Base Year]]&amp;PPEL[[#This Row],[DistrictNumber]],PPEL[[Fiscal Year]:[Fiscal Year]]&amp;PPEL[[DistrictNumber]:[DistrictNumber]],0),9)*$H433</f>
        <v>85466.458420199997</v>
      </c>
      <c r="J433" s="15">
        <f t="shared" si="46"/>
        <v>0.30305287109788887</v>
      </c>
      <c r="K433" s="26">
        <f>ROUND(PPEL[[#This Row],[Proposed Taxable Valuation]]/1000*PPEL[[#This Row],[Adjusted Rate]],0)</f>
        <v>85466</v>
      </c>
      <c r="L433" s="19">
        <f t="shared" si="48"/>
        <v>-7599.5837409906526</v>
      </c>
      <c r="M433" s="17">
        <f t="shared" si="49"/>
        <v>-2.694712890211115E-2</v>
      </c>
      <c r="N433">
        <v>259331040.99302235</v>
      </c>
      <c r="O433">
        <v>0.33</v>
      </c>
      <c r="P433" s="9">
        <f t="shared" si="50"/>
        <v>85579.243527697385</v>
      </c>
    </row>
    <row r="434" spans="1:16" hidden="1" x14ac:dyDescent="0.35">
      <c r="A434" s="13">
        <v>2027</v>
      </c>
      <c r="B434" s="13">
        <f t="shared" si="47"/>
        <v>2026</v>
      </c>
      <c r="C434" t="s">
        <v>210</v>
      </c>
      <c r="D434" t="s">
        <v>211</v>
      </c>
      <c r="E434" s="5">
        <v>125864014.78826</v>
      </c>
      <c r="F434" s="13">
        <v>0.33</v>
      </c>
      <c r="G434" s="9">
        <f t="shared" si="51"/>
        <v>41535.124880125804</v>
      </c>
      <c r="H434" s="11">
        <v>1.02</v>
      </c>
      <c r="I434" s="12" cm="1">
        <f t="array" ref="I434">INDEX(PPEL[],MATCH(PPEL[[#This Row],[Base Year]]&amp;PPEL[[#This Row],[DistrictNumber]],PPEL[[Fiscal Year]:[Fiscal Year]]&amp;PPEL[[DistrictNumber]:[DistrictNumber]],0),9)*$H434</f>
        <v>38857.787634599998</v>
      </c>
      <c r="J434" s="15">
        <f t="shared" si="46"/>
        <v>0.3087283343056404</v>
      </c>
      <c r="K434" s="26">
        <f>ROUND(PPEL[[#This Row],[Proposed Taxable Valuation]]/1000*PPEL[[#This Row],[Adjusted Rate]],0)</f>
        <v>38858</v>
      </c>
      <c r="L434" s="19">
        <f t="shared" si="48"/>
        <v>-2677.3372455258068</v>
      </c>
      <c r="M434" s="17">
        <f t="shared" si="49"/>
        <v>-2.1271665694359621E-2</v>
      </c>
      <c r="N434">
        <v>116737470.26505083</v>
      </c>
      <c r="O434">
        <v>0.33</v>
      </c>
      <c r="P434" s="9">
        <f t="shared" si="50"/>
        <v>38523.365187466778</v>
      </c>
    </row>
    <row r="435" spans="1:16" hidden="1" x14ac:dyDescent="0.35">
      <c r="A435" s="13">
        <v>2027</v>
      </c>
      <c r="B435" s="13">
        <f t="shared" si="47"/>
        <v>2026</v>
      </c>
      <c r="C435" t="s">
        <v>212</v>
      </c>
      <c r="D435" t="s">
        <v>213</v>
      </c>
      <c r="E435" s="5">
        <v>530091782.90325189</v>
      </c>
      <c r="F435" s="13">
        <v>0.33</v>
      </c>
      <c r="G435" s="9">
        <f t="shared" si="51"/>
        <v>174930.28835807316</v>
      </c>
      <c r="H435" s="11">
        <v>1.02</v>
      </c>
      <c r="I435" s="12" cm="1">
        <f t="array" ref="I435">INDEX(PPEL[],MATCH(PPEL[[#This Row],[Base Year]]&amp;PPEL[[#This Row],[DistrictNumber]],PPEL[[Fiscal Year]:[Fiscal Year]]&amp;PPEL[[DistrictNumber]:[DistrictNumber]],0),9)*$H435</f>
        <v>155930.92916940001</v>
      </c>
      <c r="J435" s="15">
        <f t="shared" si="46"/>
        <v>0.29415835936068313</v>
      </c>
      <c r="K435" s="26">
        <f>ROUND(PPEL[[#This Row],[Proposed Taxable Valuation]]/1000*PPEL[[#This Row],[Adjusted Rate]],0)</f>
        <v>155931</v>
      </c>
      <c r="L435" s="19">
        <f t="shared" si="48"/>
        <v>-18999.359188673145</v>
      </c>
      <c r="M435" s="17">
        <f t="shared" si="49"/>
        <v>-3.5841640639316885E-2</v>
      </c>
      <c r="N435">
        <v>474075191.78284591</v>
      </c>
      <c r="O435">
        <v>0.33</v>
      </c>
      <c r="P435" s="9">
        <f t="shared" si="50"/>
        <v>156444.81328833918</v>
      </c>
    </row>
    <row r="436" spans="1:16" hidden="1" x14ac:dyDescent="0.35">
      <c r="A436" s="13">
        <v>2027</v>
      </c>
      <c r="B436" s="13">
        <f t="shared" si="47"/>
        <v>2026</v>
      </c>
      <c r="C436" t="s">
        <v>214</v>
      </c>
      <c r="D436" t="s">
        <v>215</v>
      </c>
      <c r="E436" s="5">
        <v>367930343.38561732</v>
      </c>
      <c r="F436" s="13">
        <v>0.33</v>
      </c>
      <c r="G436" s="9">
        <f t="shared" si="51"/>
        <v>121417.01331725372</v>
      </c>
      <c r="H436" s="11">
        <v>1.02</v>
      </c>
      <c r="I436" s="12" cm="1">
        <f t="array" ref="I436">INDEX(PPEL[],MATCH(PPEL[[#This Row],[Base Year]]&amp;PPEL[[#This Row],[DistrictNumber]],PPEL[[Fiscal Year]:[Fiscal Year]]&amp;PPEL[[DistrictNumber]:[DistrictNumber]],0),9)*$H436</f>
        <v>110425.08216960001</v>
      </c>
      <c r="J436" s="15">
        <f t="shared" si="46"/>
        <v>0.30012496700731917</v>
      </c>
      <c r="K436" s="26">
        <f>ROUND(PPEL[[#This Row],[Proposed Taxable Valuation]]/1000*PPEL[[#This Row],[Adjusted Rate]],0)</f>
        <v>110425</v>
      </c>
      <c r="L436" s="19">
        <f t="shared" si="48"/>
        <v>-10991.931147653711</v>
      </c>
      <c r="M436" s="17">
        <f t="shared" si="49"/>
        <v>-2.987503299268085E-2</v>
      </c>
      <c r="N436">
        <v>341210749.11410356</v>
      </c>
      <c r="O436">
        <v>0.33</v>
      </c>
      <c r="P436" s="9">
        <f t="shared" si="50"/>
        <v>112599.54720765418</v>
      </c>
    </row>
    <row r="437" spans="1:16" hidden="1" x14ac:dyDescent="0.35">
      <c r="A437" s="13">
        <v>2027</v>
      </c>
      <c r="B437" s="13">
        <f t="shared" si="47"/>
        <v>2026</v>
      </c>
      <c r="C437" t="s">
        <v>216</v>
      </c>
      <c r="D437" t="s">
        <v>217</v>
      </c>
      <c r="E437" s="5">
        <v>1188756960.0517323</v>
      </c>
      <c r="F437" s="13">
        <v>0.33</v>
      </c>
      <c r="G437" s="9">
        <f t="shared" si="51"/>
        <v>392289.79681707168</v>
      </c>
      <c r="H437" s="11">
        <v>1.02</v>
      </c>
      <c r="I437" s="12" cm="1">
        <f t="array" ref="I437">INDEX(PPEL[],MATCH(PPEL[[#This Row],[Base Year]]&amp;PPEL[[#This Row],[DistrictNumber]],PPEL[[Fiscal Year]:[Fiscal Year]]&amp;PPEL[[DistrictNumber]:[DistrictNumber]],0),9)*$H437</f>
        <v>341216.37475199997</v>
      </c>
      <c r="J437" s="15">
        <f t="shared" si="46"/>
        <v>0.28703627925522379</v>
      </c>
      <c r="K437" s="26">
        <f>ROUND(PPEL[[#This Row],[Proposed Taxable Valuation]]/1000*PPEL[[#This Row],[Adjusted Rate]],0)</f>
        <v>341216</v>
      </c>
      <c r="L437" s="19">
        <f t="shared" si="48"/>
        <v>-51073.422065071703</v>
      </c>
      <c r="M437" s="17">
        <f t="shared" si="49"/>
        <v>-4.2963720744776224E-2</v>
      </c>
      <c r="N437">
        <v>1048720956.1963946</v>
      </c>
      <c r="O437">
        <v>0.33</v>
      </c>
      <c r="P437" s="9">
        <f t="shared" si="50"/>
        <v>346077.91554481018</v>
      </c>
    </row>
    <row r="438" spans="1:16" hidden="1" x14ac:dyDescent="0.35">
      <c r="A438" s="13">
        <v>2027</v>
      </c>
      <c r="B438" s="13">
        <f t="shared" si="47"/>
        <v>2026</v>
      </c>
      <c r="C438" t="s">
        <v>218</v>
      </c>
      <c r="D438" t="s">
        <v>219</v>
      </c>
      <c r="E438" s="5">
        <v>669286928.26343024</v>
      </c>
      <c r="F438" s="13">
        <v>0.33</v>
      </c>
      <c r="G438" s="9">
        <f t="shared" si="51"/>
        <v>220864.68632693199</v>
      </c>
      <c r="H438" s="11">
        <v>1.02</v>
      </c>
      <c r="I438" s="12" cm="1">
        <f t="array" ref="I438">INDEX(PPEL[],MATCH(PPEL[[#This Row],[Base Year]]&amp;PPEL[[#This Row],[DistrictNumber]],PPEL[[Fiscal Year]:[Fiscal Year]]&amp;PPEL[[DistrictNumber]:[DistrictNumber]],0),9)*$H438</f>
        <v>188116.3599678</v>
      </c>
      <c r="J438" s="15">
        <f t="shared" si="46"/>
        <v>0.28106982524804025</v>
      </c>
      <c r="K438" s="26">
        <f>ROUND(PPEL[[#This Row],[Proposed Taxable Valuation]]/1000*PPEL[[#This Row],[Adjusted Rate]],0)</f>
        <v>188116</v>
      </c>
      <c r="L438" s="19">
        <f t="shared" si="48"/>
        <v>-32748.326359131985</v>
      </c>
      <c r="M438" s="17">
        <f t="shared" si="49"/>
        <v>-4.8930174751959765E-2</v>
      </c>
      <c r="N438">
        <v>597112508.02167308</v>
      </c>
      <c r="O438">
        <v>0.33</v>
      </c>
      <c r="P438" s="9">
        <f t="shared" si="50"/>
        <v>197047.12764715211</v>
      </c>
    </row>
    <row r="439" spans="1:16" hidden="1" x14ac:dyDescent="0.35">
      <c r="A439" s="13">
        <v>2027</v>
      </c>
      <c r="B439" s="13">
        <f t="shared" si="47"/>
        <v>2026</v>
      </c>
      <c r="C439" t="s">
        <v>220</v>
      </c>
      <c r="D439" t="s">
        <v>221</v>
      </c>
      <c r="E439" s="5">
        <v>1575569657.129632</v>
      </c>
      <c r="F439" s="13">
        <v>0.33</v>
      </c>
      <c r="G439" s="9">
        <f t="shared" si="51"/>
        <v>519937.98685277859</v>
      </c>
      <c r="H439" s="11">
        <v>1.02</v>
      </c>
      <c r="I439" s="12" cm="1">
        <f t="array" ref="I439">INDEX(PPEL[],MATCH(PPEL[[#This Row],[Base Year]]&amp;PPEL[[#This Row],[DistrictNumber]],PPEL[[Fiscal Year]:[Fiscal Year]]&amp;PPEL[[DistrictNumber]:[DistrictNumber]],0),9)*$H439</f>
        <v>447553.11702419998</v>
      </c>
      <c r="J439" s="15">
        <f t="shared" si="46"/>
        <v>0.28405796912816339</v>
      </c>
      <c r="K439" s="26">
        <f>ROUND(PPEL[[#This Row],[Proposed Taxable Valuation]]/1000*PPEL[[#This Row],[Adjusted Rate]],0)</f>
        <v>447553</v>
      </c>
      <c r="L439" s="19">
        <f t="shared" si="48"/>
        <v>-72384.869828578609</v>
      </c>
      <c r="M439" s="17">
        <f t="shared" si="49"/>
        <v>-4.5942030871836625E-2</v>
      </c>
      <c r="N439">
        <v>1361658391.1032476</v>
      </c>
      <c r="O439">
        <v>0.33</v>
      </c>
      <c r="P439" s="9">
        <f t="shared" si="50"/>
        <v>449347.26906407176</v>
      </c>
    </row>
    <row r="440" spans="1:16" hidden="1" x14ac:dyDescent="0.35">
      <c r="A440" s="13">
        <v>2027</v>
      </c>
      <c r="B440" s="13">
        <f t="shared" si="47"/>
        <v>2026</v>
      </c>
      <c r="C440" t="s">
        <v>222</v>
      </c>
      <c r="D440" t="s">
        <v>223</v>
      </c>
      <c r="E440" s="5">
        <v>1032030664.3237882</v>
      </c>
      <c r="F440" s="13">
        <v>0.33</v>
      </c>
      <c r="G440" s="9">
        <f t="shared" si="51"/>
        <v>340570.1192268501</v>
      </c>
      <c r="H440" s="11">
        <v>1.02</v>
      </c>
      <c r="I440" s="12" cm="1">
        <f t="array" ref="I440">INDEX(PPEL[],MATCH(PPEL[[#This Row],[Base Year]]&amp;PPEL[[#This Row],[DistrictNumber]],PPEL[[Fiscal Year]:[Fiscal Year]]&amp;PPEL[[DistrictNumber]:[DistrictNumber]],0),9)*$H440</f>
        <v>292473.65962980001</v>
      </c>
      <c r="J440" s="15">
        <f t="shared" si="46"/>
        <v>0.28339628825024876</v>
      </c>
      <c r="K440" s="26">
        <f>ROUND(PPEL[[#This Row],[Proposed Taxable Valuation]]/1000*PPEL[[#This Row],[Adjusted Rate]],0)</f>
        <v>292474</v>
      </c>
      <c r="L440" s="19">
        <f t="shared" si="48"/>
        <v>-48096.459597050096</v>
      </c>
      <c r="M440" s="17">
        <f t="shared" si="49"/>
        <v>-4.6603711749751253E-2</v>
      </c>
      <c r="N440">
        <v>901458263.93248272</v>
      </c>
      <c r="O440">
        <v>0.33</v>
      </c>
      <c r="P440" s="9">
        <f t="shared" si="50"/>
        <v>297481.22709771933</v>
      </c>
    </row>
    <row r="441" spans="1:16" hidden="1" x14ac:dyDescent="0.35">
      <c r="A441" s="13">
        <v>2027</v>
      </c>
      <c r="B441" s="13">
        <f t="shared" si="47"/>
        <v>2026</v>
      </c>
      <c r="C441" t="s">
        <v>224</v>
      </c>
      <c r="D441" t="s">
        <v>225</v>
      </c>
      <c r="E441" s="5">
        <v>270835524.78596503</v>
      </c>
      <c r="F441" s="13">
        <v>0.33</v>
      </c>
      <c r="G441" s="9">
        <f t="shared" si="51"/>
        <v>89375.723179368462</v>
      </c>
      <c r="H441" s="11">
        <v>1.02</v>
      </c>
      <c r="I441" s="12" cm="1">
        <f t="array" ref="I441">INDEX(PPEL[],MATCH(PPEL[[#This Row],[Base Year]]&amp;PPEL[[#This Row],[DistrictNumber]],PPEL[[Fiscal Year]:[Fiscal Year]]&amp;PPEL[[DistrictNumber]:[DistrictNumber]],0),9)*$H441</f>
        <v>81083.484127799995</v>
      </c>
      <c r="J441" s="15">
        <f t="shared" si="46"/>
        <v>0.2993827497034533</v>
      </c>
      <c r="K441" s="26">
        <f>ROUND(PPEL[[#This Row],[Proposed Taxable Valuation]]/1000*PPEL[[#This Row],[Adjusted Rate]],0)</f>
        <v>81083</v>
      </c>
      <c r="L441" s="19">
        <f t="shared" si="48"/>
        <v>-8292.2390515684674</v>
      </c>
      <c r="M441" s="17">
        <f t="shared" si="49"/>
        <v>-3.0617250296546716E-2</v>
      </c>
      <c r="N441">
        <v>246650286.59906054</v>
      </c>
      <c r="O441">
        <v>0.33</v>
      </c>
      <c r="P441" s="9">
        <f t="shared" si="50"/>
        <v>81394.59457768999</v>
      </c>
    </row>
    <row r="442" spans="1:16" hidden="1" x14ac:dyDescent="0.35">
      <c r="A442" s="13">
        <v>2027</v>
      </c>
      <c r="B442" s="13">
        <f t="shared" si="47"/>
        <v>2026</v>
      </c>
      <c r="C442" t="s">
        <v>226</v>
      </c>
      <c r="D442" t="s">
        <v>227</v>
      </c>
      <c r="E442" s="5">
        <v>406357247.71217227</v>
      </c>
      <c r="F442" s="13">
        <v>0.33</v>
      </c>
      <c r="G442" s="9">
        <f t="shared" si="51"/>
        <v>134097.89174501685</v>
      </c>
      <c r="H442" s="11">
        <v>1.02</v>
      </c>
      <c r="I442" s="12" cm="1">
        <f t="array" ref="I442">INDEX(PPEL[],MATCH(PPEL[[#This Row],[Base Year]]&amp;PPEL[[#This Row],[DistrictNumber]],PPEL[[Fiscal Year]:[Fiscal Year]]&amp;PPEL[[DistrictNumber]:[DistrictNumber]],0),9)*$H442</f>
        <v>122542.61754240001</v>
      </c>
      <c r="J442" s="15">
        <f t="shared" si="46"/>
        <v>0.30156375512514155</v>
      </c>
      <c r="K442" s="26">
        <f>ROUND(PPEL[[#This Row],[Proposed Taxable Valuation]]/1000*PPEL[[#This Row],[Adjusted Rate]],0)</f>
        <v>122543</v>
      </c>
      <c r="L442" s="19">
        <f t="shared" si="48"/>
        <v>-11555.274202616842</v>
      </c>
      <c r="M442" s="17">
        <f t="shared" si="49"/>
        <v>-2.8436244874858463E-2</v>
      </c>
      <c r="N442">
        <v>378570285.82538873</v>
      </c>
      <c r="O442">
        <v>0.33</v>
      </c>
      <c r="P442" s="9">
        <f t="shared" si="50"/>
        <v>124928.19432237829</v>
      </c>
    </row>
    <row r="443" spans="1:16" hidden="1" x14ac:dyDescent="0.35">
      <c r="A443" s="13">
        <v>2027</v>
      </c>
      <c r="B443" s="13">
        <f t="shared" si="47"/>
        <v>2026</v>
      </c>
      <c r="C443" t="s">
        <v>228</v>
      </c>
      <c r="D443" t="s">
        <v>229</v>
      </c>
      <c r="E443" s="5">
        <v>865302461.05548942</v>
      </c>
      <c r="F443" s="13">
        <v>0.33</v>
      </c>
      <c r="G443" s="9">
        <f t="shared" si="51"/>
        <v>285549.81214831152</v>
      </c>
      <c r="H443" s="11">
        <v>1.02</v>
      </c>
      <c r="I443" s="12" cm="1">
        <f t="array" ref="I443">INDEX(PPEL[],MATCH(PPEL[[#This Row],[Base Year]]&amp;PPEL[[#This Row],[DistrictNumber]],PPEL[[Fiscal Year]:[Fiscal Year]]&amp;PPEL[[DistrictNumber]:[DistrictNumber]],0),9)*$H443</f>
        <v>245498.7889134</v>
      </c>
      <c r="J443" s="15">
        <f t="shared" si="46"/>
        <v>0.28371442352532134</v>
      </c>
      <c r="K443" s="26">
        <f>ROUND(PPEL[[#This Row],[Proposed Taxable Valuation]]/1000*PPEL[[#This Row],[Adjusted Rate]],0)</f>
        <v>245499</v>
      </c>
      <c r="L443" s="19">
        <f t="shared" si="48"/>
        <v>-40051.023234911525</v>
      </c>
      <c r="M443" s="17">
        <f t="shared" si="49"/>
        <v>-4.628557647467868E-2</v>
      </c>
      <c r="N443">
        <v>765961272.66387379</v>
      </c>
      <c r="O443">
        <v>0.33</v>
      </c>
      <c r="P443" s="9">
        <f t="shared" si="50"/>
        <v>252767.21997907833</v>
      </c>
    </row>
    <row r="444" spans="1:16" hidden="1" x14ac:dyDescent="0.35">
      <c r="A444" s="13">
        <v>2027</v>
      </c>
      <c r="B444" s="13">
        <f t="shared" si="47"/>
        <v>2026</v>
      </c>
      <c r="C444" t="s">
        <v>230</v>
      </c>
      <c r="D444" t="s">
        <v>231</v>
      </c>
      <c r="E444" s="5">
        <v>342447169.55052495</v>
      </c>
      <c r="F444" s="13">
        <v>0.33</v>
      </c>
      <c r="G444" s="9">
        <f t="shared" si="51"/>
        <v>113007.56595167324</v>
      </c>
      <c r="H444" s="11">
        <v>1.02</v>
      </c>
      <c r="I444" s="12" cm="1">
        <f t="array" ref="I444">INDEX(PPEL[],MATCH(PPEL[[#This Row],[Base Year]]&amp;PPEL[[#This Row],[DistrictNumber]],PPEL[[Fiscal Year]:[Fiscal Year]]&amp;PPEL[[DistrictNumber]:[DistrictNumber]],0),9)*$H444</f>
        <v>104617.65740580001</v>
      </c>
      <c r="J444" s="15">
        <f t="shared" si="46"/>
        <v>0.30550013756315958</v>
      </c>
      <c r="K444" s="26">
        <f>ROUND(PPEL[[#This Row],[Proposed Taxable Valuation]]/1000*PPEL[[#This Row],[Adjusted Rate]],0)</f>
        <v>104618</v>
      </c>
      <c r="L444" s="19">
        <f t="shared" si="48"/>
        <v>-8389.9085458732297</v>
      </c>
      <c r="M444" s="17">
        <f t="shared" si="49"/>
        <v>-2.4499862436840436E-2</v>
      </c>
      <c r="N444">
        <v>319022311.13766199</v>
      </c>
      <c r="O444">
        <v>0.33</v>
      </c>
      <c r="P444" s="9">
        <f t="shared" si="50"/>
        <v>105277.36267542846</v>
      </c>
    </row>
    <row r="445" spans="1:16" hidden="1" x14ac:dyDescent="0.35">
      <c r="A445" s="13">
        <v>2027</v>
      </c>
      <c r="B445" s="13">
        <f t="shared" si="47"/>
        <v>2026</v>
      </c>
      <c r="C445" t="s">
        <v>232</v>
      </c>
      <c r="D445" t="s">
        <v>233</v>
      </c>
      <c r="E445" s="5">
        <v>968551223.44357252</v>
      </c>
      <c r="F445" s="13">
        <v>0.33</v>
      </c>
      <c r="G445" s="9">
        <f t="shared" si="51"/>
        <v>319621.90373637894</v>
      </c>
      <c r="H445" s="11">
        <v>1.02</v>
      </c>
      <c r="I445" s="12" cm="1">
        <f t="array" ref="I445">INDEX(PPEL[],MATCH(PPEL[[#This Row],[Base Year]]&amp;PPEL[[#This Row],[DistrictNumber]],PPEL[[Fiscal Year]:[Fiscal Year]]&amp;PPEL[[DistrictNumber]:[DistrictNumber]],0),9)*$H445</f>
        <v>254074.62952080002</v>
      </c>
      <c r="J445" s="15">
        <f t="shared" si="46"/>
        <v>0.26232441131762435</v>
      </c>
      <c r="K445" s="26">
        <f>ROUND(PPEL[[#This Row],[Proposed Taxable Valuation]]/1000*PPEL[[#This Row],[Adjusted Rate]],0)</f>
        <v>254075</v>
      </c>
      <c r="L445" s="19">
        <f t="shared" si="48"/>
        <v>-65547.274215578916</v>
      </c>
      <c r="M445" s="17">
        <f t="shared" si="49"/>
        <v>-6.7675588682375665E-2</v>
      </c>
      <c r="N445">
        <v>801787815.77214396</v>
      </c>
      <c r="O445">
        <v>0.33</v>
      </c>
      <c r="P445" s="9">
        <f t="shared" si="50"/>
        <v>264589.97920480755</v>
      </c>
    </row>
    <row r="446" spans="1:16" hidden="1" x14ac:dyDescent="0.35">
      <c r="A446" s="13">
        <v>2027</v>
      </c>
      <c r="B446" s="13">
        <f t="shared" si="47"/>
        <v>2026</v>
      </c>
      <c r="C446" t="s">
        <v>234</v>
      </c>
      <c r="D446" t="s">
        <v>235</v>
      </c>
      <c r="E446" s="5">
        <v>148145080.81374913</v>
      </c>
      <c r="F446" s="13">
        <v>0.33</v>
      </c>
      <c r="G446" s="9">
        <f t="shared" si="51"/>
        <v>48887.876668537217</v>
      </c>
      <c r="H446" s="11">
        <v>1.02</v>
      </c>
      <c r="I446" s="12" cm="1">
        <f t="array" ref="I446">INDEX(PPEL[],MATCH(PPEL[[#This Row],[Base Year]]&amp;PPEL[[#This Row],[DistrictNumber]],PPEL[[Fiscal Year]:[Fiscal Year]]&amp;PPEL[[DistrictNumber]:[DistrictNumber]],0),9)*$H446</f>
        <v>46626.981152400003</v>
      </c>
      <c r="J446" s="15">
        <f t="shared" si="46"/>
        <v>0.31473863928712115</v>
      </c>
      <c r="K446" s="26">
        <f>ROUND(PPEL[[#This Row],[Proposed Taxable Valuation]]/1000*PPEL[[#This Row],[Adjusted Rate]],0)</f>
        <v>46627</v>
      </c>
      <c r="L446" s="19">
        <f t="shared" si="48"/>
        <v>-2260.8955161372141</v>
      </c>
      <c r="M446" s="17">
        <f t="shared" si="49"/>
        <v>-1.5261360712878869E-2</v>
      </c>
      <c r="N446">
        <v>140683173.0374209</v>
      </c>
      <c r="O446">
        <v>0.33</v>
      </c>
      <c r="P446" s="9">
        <f t="shared" si="50"/>
        <v>46425.447102348902</v>
      </c>
    </row>
    <row r="447" spans="1:16" hidden="1" x14ac:dyDescent="0.35">
      <c r="A447" s="13">
        <v>2027</v>
      </c>
      <c r="B447" s="13">
        <f t="shared" si="47"/>
        <v>2026</v>
      </c>
      <c r="C447" t="s">
        <v>236</v>
      </c>
      <c r="D447" t="s">
        <v>237</v>
      </c>
      <c r="E447" s="5">
        <v>449983419.22354829</v>
      </c>
      <c r="F447" s="13">
        <v>0.33</v>
      </c>
      <c r="G447" s="9">
        <f t="shared" si="51"/>
        <v>148494.52834377094</v>
      </c>
      <c r="H447" s="11">
        <v>1.02</v>
      </c>
      <c r="I447" s="12" cm="1">
        <f t="array" ref="I447">INDEX(PPEL[],MATCH(PPEL[[#This Row],[Base Year]]&amp;PPEL[[#This Row],[DistrictNumber]],PPEL[[Fiscal Year]:[Fiscal Year]]&amp;PPEL[[DistrictNumber]:[DistrictNumber]],0),9)*$H447</f>
        <v>136009.5752466</v>
      </c>
      <c r="J447" s="15">
        <f t="shared" si="46"/>
        <v>0.30225463747372316</v>
      </c>
      <c r="K447" s="26">
        <f>ROUND(PPEL[[#This Row],[Proposed Taxable Valuation]]/1000*PPEL[[#This Row],[Adjusted Rate]],0)</f>
        <v>136010</v>
      </c>
      <c r="L447" s="19">
        <f t="shared" si="48"/>
        <v>-12484.953097170946</v>
      </c>
      <c r="M447" s="17">
        <f t="shared" si="49"/>
        <v>-2.7745362526276851E-2</v>
      </c>
      <c r="N447">
        <v>408756758.27803159</v>
      </c>
      <c r="O447">
        <v>0.33</v>
      </c>
      <c r="P447" s="9">
        <f t="shared" si="50"/>
        <v>134889.73023175044</v>
      </c>
    </row>
    <row r="448" spans="1:16" hidden="1" x14ac:dyDescent="0.35">
      <c r="A448" s="13">
        <v>2027</v>
      </c>
      <c r="B448" s="13">
        <f t="shared" si="47"/>
        <v>2026</v>
      </c>
      <c r="C448" t="s">
        <v>238</v>
      </c>
      <c r="D448" t="s">
        <v>239</v>
      </c>
      <c r="E448" s="5">
        <v>1089325030.6621776</v>
      </c>
      <c r="F448" s="13">
        <v>0.33</v>
      </c>
      <c r="G448" s="9">
        <f t="shared" si="51"/>
        <v>359477.26011851861</v>
      </c>
      <c r="H448" s="11">
        <v>1.02</v>
      </c>
      <c r="I448" s="12" cm="1">
        <f t="array" ref="I448">INDEX(PPEL[],MATCH(PPEL[[#This Row],[Base Year]]&amp;PPEL[[#This Row],[DistrictNumber]],PPEL[[Fiscal Year]:[Fiscal Year]]&amp;PPEL[[DistrictNumber]:[DistrictNumber]],0),9)*$H448</f>
        <v>276769.71285480005</v>
      </c>
      <c r="J448" s="15">
        <f t="shared" si="46"/>
        <v>0.25407450032297302</v>
      </c>
      <c r="K448" s="26">
        <f>ROUND(PPEL[[#This Row],[Proposed Taxable Valuation]]/1000*PPEL[[#This Row],[Adjusted Rate]],0)</f>
        <v>276770</v>
      </c>
      <c r="L448" s="19">
        <f t="shared" si="48"/>
        <v>-82707.547263718559</v>
      </c>
      <c r="M448" s="17">
        <f t="shared" si="49"/>
        <v>-7.5925499677026997E-2</v>
      </c>
      <c r="N448">
        <v>928490616.57832229</v>
      </c>
      <c r="O448">
        <v>0.33</v>
      </c>
      <c r="P448" s="9">
        <f t="shared" si="50"/>
        <v>306401.90347084636</v>
      </c>
    </row>
    <row r="449" spans="1:16" hidden="1" x14ac:dyDescent="0.35">
      <c r="A449" s="13">
        <v>2027</v>
      </c>
      <c r="B449" s="13">
        <f t="shared" si="47"/>
        <v>2026</v>
      </c>
      <c r="C449" t="s">
        <v>240</v>
      </c>
      <c r="D449" t="s">
        <v>241</v>
      </c>
      <c r="E449" s="5">
        <v>240241249.98413637</v>
      </c>
      <c r="F449" s="13">
        <v>0.33</v>
      </c>
      <c r="G449" s="9">
        <f t="shared" si="51"/>
        <v>79279.61249476501</v>
      </c>
      <c r="H449" s="11">
        <v>1.02</v>
      </c>
      <c r="I449" s="12" cm="1">
        <f t="array" ref="I449">INDEX(PPEL[],MATCH(PPEL[[#This Row],[Base Year]]&amp;PPEL[[#This Row],[DistrictNumber]],PPEL[[Fiscal Year]:[Fiscal Year]]&amp;PPEL[[DistrictNumber]:[DistrictNumber]],0),9)*$H449</f>
        <v>73727.506492200002</v>
      </c>
      <c r="J449" s="15">
        <f t="shared" si="46"/>
        <v>0.30688945589930283</v>
      </c>
      <c r="K449" s="26">
        <f>ROUND(PPEL[[#This Row],[Proposed Taxable Valuation]]/1000*PPEL[[#This Row],[Adjusted Rate]],0)</f>
        <v>73728</v>
      </c>
      <c r="L449" s="19">
        <f t="shared" si="48"/>
        <v>-5552.1060025650077</v>
      </c>
      <c r="M449" s="17">
        <f t="shared" si="49"/>
        <v>-2.3110544100697183E-2</v>
      </c>
      <c r="N449">
        <v>221221211.72591937</v>
      </c>
      <c r="O449">
        <v>0.33</v>
      </c>
      <c r="P449" s="9">
        <f t="shared" si="50"/>
        <v>73002.999869553387</v>
      </c>
    </row>
    <row r="450" spans="1:16" hidden="1" x14ac:dyDescent="0.35">
      <c r="A450" s="13">
        <v>2027</v>
      </c>
      <c r="B450" s="13">
        <f t="shared" si="47"/>
        <v>2026</v>
      </c>
      <c r="C450" t="s">
        <v>242</v>
      </c>
      <c r="D450" t="s">
        <v>243</v>
      </c>
      <c r="E450" s="5">
        <v>232515137.19283709</v>
      </c>
      <c r="F450" s="13">
        <v>0.33</v>
      </c>
      <c r="G450" s="9">
        <f t="shared" si="51"/>
        <v>76729.995273636247</v>
      </c>
      <c r="H450" s="11">
        <v>1.02</v>
      </c>
      <c r="I450" s="12" cm="1">
        <f t="array" ref="I450">INDEX(PPEL[],MATCH(PPEL[[#This Row],[Base Year]]&amp;PPEL[[#This Row],[DistrictNumber]],PPEL[[Fiscal Year]:[Fiscal Year]]&amp;PPEL[[DistrictNumber]:[DistrictNumber]],0),9)*$H450</f>
        <v>71992.302861599994</v>
      </c>
      <c r="J450" s="15">
        <f t="shared" si="46"/>
        <v>0.30962415492928952</v>
      </c>
      <c r="K450" s="26">
        <f>ROUND(PPEL[[#This Row],[Proposed Taxable Valuation]]/1000*PPEL[[#This Row],[Adjusted Rate]],0)</f>
        <v>71992</v>
      </c>
      <c r="L450" s="19">
        <f t="shared" si="48"/>
        <v>-4737.6924120362528</v>
      </c>
      <c r="M450" s="17">
        <f t="shared" si="49"/>
        <v>-2.0375845070710497E-2</v>
      </c>
      <c r="N450">
        <v>214311772.768769</v>
      </c>
      <c r="O450">
        <v>0.33</v>
      </c>
      <c r="P450" s="9">
        <f t="shared" si="50"/>
        <v>70722.885013693769</v>
      </c>
    </row>
    <row r="451" spans="1:16" hidden="1" x14ac:dyDescent="0.35">
      <c r="A451" s="13">
        <v>2027</v>
      </c>
      <c r="B451" s="13">
        <f t="shared" si="47"/>
        <v>2026</v>
      </c>
      <c r="C451" t="s">
        <v>244</v>
      </c>
      <c r="D451" t="s">
        <v>245</v>
      </c>
      <c r="E451" s="5">
        <v>339004626.61061412</v>
      </c>
      <c r="F451" s="13">
        <v>0.33</v>
      </c>
      <c r="G451" s="9">
        <f t="shared" si="51"/>
        <v>111871.52678150266</v>
      </c>
      <c r="H451" s="11">
        <v>1.02</v>
      </c>
      <c r="I451" s="12" cm="1">
        <f t="array" ref="I451">INDEX(PPEL[],MATCH(PPEL[[#This Row],[Base Year]]&amp;PPEL[[#This Row],[DistrictNumber]],PPEL[[Fiscal Year]:[Fiscal Year]]&amp;PPEL[[DistrictNumber]:[DistrictNumber]],0),9)*$H451</f>
        <v>105585.4843956</v>
      </c>
      <c r="J451" s="15">
        <f t="shared" si="46"/>
        <v>0.31145735517314072</v>
      </c>
      <c r="K451" s="26">
        <f>ROUND(PPEL[[#This Row],[Proposed Taxable Valuation]]/1000*PPEL[[#This Row],[Adjusted Rate]],0)</f>
        <v>105585</v>
      </c>
      <c r="L451" s="19">
        <f t="shared" si="48"/>
        <v>-6286.0423859026632</v>
      </c>
      <c r="M451" s="17">
        <f t="shared" si="49"/>
        <v>-1.85426448268593E-2</v>
      </c>
      <c r="N451">
        <v>316558562.04233676</v>
      </c>
      <c r="O451">
        <v>0.33</v>
      </c>
      <c r="P451" s="9">
        <f t="shared" si="50"/>
        <v>104464.32547397113</v>
      </c>
    </row>
    <row r="452" spans="1:16" hidden="1" x14ac:dyDescent="0.35">
      <c r="A452" s="13">
        <v>2027</v>
      </c>
      <c r="B452" s="13">
        <f t="shared" si="47"/>
        <v>2026</v>
      </c>
      <c r="C452" t="s">
        <v>246</v>
      </c>
      <c r="D452" t="s">
        <v>247</v>
      </c>
      <c r="E452" s="5">
        <v>930626680.67872</v>
      </c>
      <c r="F452" s="13">
        <v>0.33</v>
      </c>
      <c r="G452" s="9">
        <f t="shared" si="51"/>
        <v>307106.80462397763</v>
      </c>
      <c r="H452" s="11">
        <v>1.02</v>
      </c>
      <c r="I452" s="12" cm="1">
        <f t="array" ref="I452">INDEX(PPEL[],MATCH(PPEL[[#This Row],[Base Year]]&amp;PPEL[[#This Row],[DistrictNumber]],PPEL[[Fiscal Year]:[Fiscal Year]]&amp;PPEL[[DistrictNumber]:[DistrictNumber]],0),9)*$H452</f>
        <v>270554.03100000002</v>
      </c>
      <c r="J452" s="15">
        <f t="shared" ref="J452:J515" si="52">IF(I452/(E452/1000)&gt;0.33,0.33,I452/(E452/1000))</f>
        <v>0.29072240955168072</v>
      </c>
      <c r="K452" s="26">
        <f>ROUND(PPEL[[#This Row],[Proposed Taxable Valuation]]/1000*PPEL[[#This Row],[Adjusted Rate]],0)</f>
        <v>270554</v>
      </c>
      <c r="L452" s="19">
        <f t="shared" si="48"/>
        <v>-36552.773623977613</v>
      </c>
      <c r="M452" s="17">
        <f t="shared" si="49"/>
        <v>-3.9277590448319299E-2</v>
      </c>
      <c r="N452">
        <v>856092755.83143342</v>
      </c>
      <c r="O452">
        <v>0.33</v>
      </c>
      <c r="P452" s="9">
        <f t="shared" si="50"/>
        <v>282510.60942437308</v>
      </c>
    </row>
    <row r="453" spans="1:16" hidden="1" x14ac:dyDescent="0.35">
      <c r="A453" s="13">
        <v>2027</v>
      </c>
      <c r="B453" s="13">
        <f t="shared" ref="B453:B516" si="53">A453-1</f>
        <v>2026</v>
      </c>
      <c r="C453" t="s">
        <v>248</v>
      </c>
      <c r="D453" t="s">
        <v>249</v>
      </c>
      <c r="E453" s="5">
        <v>1053109657.9678774</v>
      </c>
      <c r="F453" s="13">
        <v>0.33</v>
      </c>
      <c r="G453" s="9">
        <f t="shared" si="51"/>
        <v>347526.18712939956</v>
      </c>
      <c r="H453" s="11">
        <v>1.02</v>
      </c>
      <c r="I453" s="12" cm="1">
        <f t="array" ref="I453">INDEX(PPEL[],MATCH(PPEL[[#This Row],[Base Year]]&amp;PPEL[[#This Row],[DistrictNumber]],PPEL[[Fiscal Year]:[Fiscal Year]]&amp;PPEL[[DistrictNumber]:[DistrictNumber]],0),9)*$H453</f>
        <v>281327.02541460004</v>
      </c>
      <c r="J453" s="15">
        <f t="shared" si="52"/>
        <v>0.2671393461127875</v>
      </c>
      <c r="K453" s="26">
        <f>ROUND(PPEL[[#This Row],[Proposed Taxable Valuation]]/1000*PPEL[[#This Row],[Adjusted Rate]],0)</f>
        <v>281327</v>
      </c>
      <c r="L453" s="19">
        <f t="shared" ref="L453:L516" si="54">I453-G453</f>
        <v>-66199.161714799528</v>
      </c>
      <c r="M453" s="17">
        <f t="shared" ref="M453:M516" si="55">J453-F453</f>
        <v>-6.2860653887212514E-2</v>
      </c>
      <c r="N453">
        <v>916564294.88764548</v>
      </c>
      <c r="O453">
        <v>0.33</v>
      </c>
      <c r="P453" s="9">
        <f t="shared" ref="P453:P516" si="56">N453/1000*O453</f>
        <v>302466.21731292305</v>
      </c>
    </row>
    <row r="454" spans="1:16" hidden="1" x14ac:dyDescent="0.35">
      <c r="A454" s="13">
        <v>2027</v>
      </c>
      <c r="B454" s="13">
        <f t="shared" si="53"/>
        <v>2026</v>
      </c>
      <c r="C454" t="s">
        <v>250</v>
      </c>
      <c r="D454" t="s">
        <v>251</v>
      </c>
      <c r="E454" s="5">
        <v>376494220.95902014</v>
      </c>
      <c r="F454" s="13">
        <v>0.33</v>
      </c>
      <c r="G454" s="9">
        <f t="shared" si="51"/>
        <v>124243.09291647666</v>
      </c>
      <c r="H454" s="11">
        <v>1.02</v>
      </c>
      <c r="I454" s="12" cm="1">
        <f t="array" ref="I454">INDEX(PPEL[],MATCH(PPEL[[#This Row],[Base Year]]&amp;PPEL[[#This Row],[DistrictNumber]],PPEL[[Fiscal Year]:[Fiscal Year]]&amp;PPEL[[DistrictNumber]:[DistrictNumber]],0),9)*$H454</f>
        <v>116373.87489419999</v>
      </c>
      <c r="J454" s="15">
        <f t="shared" si="52"/>
        <v>0.30909870169525611</v>
      </c>
      <c r="K454" s="26">
        <f>ROUND(PPEL[[#This Row],[Proposed Taxable Valuation]]/1000*PPEL[[#This Row],[Adjusted Rate]],0)</f>
        <v>116374</v>
      </c>
      <c r="L454" s="19">
        <f t="shared" si="54"/>
        <v>-7869.2180222766619</v>
      </c>
      <c r="M454" s="17">
        <f t="shared" si="55"/>
        <v>-2.0901298304743909E-2</v>
      </c>
      <c r="N454">
        <v>349570228.34983212</v>
      </c>
      <c r="O454">
        <v>0.33</v>
      </c>
      <c r="P454" s="9">
        <f t="shared" si="56"/>
        <v>115358.1753554446</v>
      </c>
    </row>
    <row r="455" spans="1:16" hidden="1" x14ac:dyDescent="0.35">
      <c r="A455" s="13">
        <v>2027</v>
      </c>
      <c r="B455" s="13">
        <f t="shared" si="53"/>
        <v>2026</v>
      </c>
      <c r="C455" t="s">
        <v>252</v>
      </c>
      <c r="D455" t="s">
        <v>253</v>
      </c>
      <c r="E455" s="5">
        <v>378668938.63294065</v>
      </c>
      <c r="F455" s="13">
        <v>0.33</v>
      </c>
      <c r="G455" s="9">
        <f t="shared" si="51"/>
        <v>124960.74974887041</v>
      </c>
      <c r="H455" s="11">
        <v>1.02</v>
      </c>
      <c r="I455" s="12" cm="1">
        <f t="array" ref="I455">INDEX(PPEL[],MATCH(PPEL[[#This Row],[Base Year]]&amp;PPEL[[#This Row],[DistrictNumber]],PPEL[[Fiscal Year]:[Fiscal Year]]&amp;PPEL[[DistrictNumber]:[DistrictNumber]],0),9)*$H455</f>
        <v>109012.149477</v>
      </c>
      <c r="J455" s="15">
        <f t="shared" si="52"/>
        <v>0.28788247029331854</v>
      </c>
      <c r="K455" s="26">
        <f>ROUND(PPEL[[#This Row],[Proposed Taxable Valuation]]/1000*PPEL[[#This Row],[Adjusted Rate]],0)</f>
        <v>109012</v>
      </c>
      <c r="L455" s="19">
        <f t="shared" si="54"/>
        <v>-15948.600271870411</v>
      </c>
      <c r="M455" s="17">
        <f t="shared" si="55"/>
        <v>-4.2117529706681478E-2</v>
      </c>
      <c r="N455">
        <v>337431375.53195649</v>
      </c>
      <c r="O455">
        <v>0.33</v>
      </c>
      <c r="P455" s="9">
        <f t="shared" si="56"/>
        <v>111352.35392554564</v>
      </c>
    </row>
    <row r="456" spans="1:16" hidden="1" x14ac:dyDescent="0.35">
      <c r="A456" s="13">
        <v>2027</v>
      </c>
      <c r="B456" s="13">
        <f t="shared" si="53"/>
        <v>2026</v>
      </c>
      <c r="C456" t="s">
        <v>254</v>
      </c>
      <c r="D456" t="s">
        <v>255</v>
      </c>
      <c r="E456" s="5">
        <v>262547323.54997867</v>
      </c>
      <c r="F456" s="13">
        <v>0.33</v>
      </c>
      <c r="G456" s="9">
        <f t="shared" si="51"/>
        <v>86640.616771492962</v>
      </c>
      <c r="H456" s="11">
        <v>1.02</v>
      </c>
      <c r="I456" s="12" cm="1">
        <f t="array" ref="I456">INDEX(PPEL[],MATCH(PPEL[[#This Row],[Base Year]]&amp;PPEL[[#This Row],[DistrictNumber]],PPEL[[Fiscal Year]:[Fiscal Year]]&amp;PPEL[[DistrictNumber]:[DistrictNumber]],0),9)*$H456</f>
        <v>81534.546977399994</v>
      </c>
      <c r="J456" s="15">
        <f t="shared" si="52"/>
        <v>0.3105518116694076</v>
      </c>
      <c r="K456" s="26">
        <f>ROUND(PPEL[[#This Row],[Proposed Taxable Valuation]]/1000*PPEL[[#This Row],[Adjusted Rate]],0)</f>
        <v>81535</v>
      </c>
      <c r="L456" s="19">
        <f t="shared" si="54"/>
        <v>-5106.0697940929676</v>
      </c>
      <c r="M456" s="17">
        <f t="shared" si="55"/>
        <v>-1.944818833059242E-2</v>
      </c>
      <c r="N456">
        <v>240955233.36956179</v>
      </c>
      <c r="O456">
        <v>0.33</v>
      </c>
      <c r="P456" s="9">
        <f t="shared" si="56"/>
        <v>79515.227011955387</v>
      </c>
    </row>
    <row r="457" spans="1:16" hidden="1" x14ac:dyDescent="0.35">
      <c r="A457" s="13">
        <v>2027</v>
      </c>
      <c r="B457" s="13">
        <f t="shared" si="53"/>
        <v>2026</v>
      </c>
      <c r="C457" t="s">
        <v>256</v>
      </c>
      <c r="D457" t="s">
        <v>257</v>
      </c>
      <c r="E457" s="5">
        <v>189032788.70619327</v>
      </c>
      <c r="F457" s="13">
        <v>0.33</v>
      </c>
      <c r="G457" s="9">
        <f t="shared" si="51"/>
        <v>62380.820273043784</v>
      </c>
      <c r="H457" s="11">
        <v>1.02</v>
      </c>
      <c r="I457" s="12" cm="1">
        <f t="array" ref="I457">INDEX(PPEL[],MATCH(PPEL[[#This Row],[Base Year]]&amp;PPEL[[#This Row],[DistrictNumber]],PPEL[[Fiscal Year]:[Fiscal Year]]&amp;PPEL[[DistrictNumber]:[DistrictNumber]],0),9)*$H457</f>
        <v>58908.31719300001</v>
      </c>
      <c r="J457" s="15">
        <f t="shared" si="52"/>
        <v>0.31163015472706718</v>
      </c>
      <c r="K457" s="26">
        <f>ROUND(PPEL[[#This Row],[Proposed Taxable Valuation]]/1000*PPEL[[#This Row],[Adjusted Rate]],0)</f>
        <v>58908</v>
      </c>
      <c r="L457" s="19">
        <f t="shared" si="54"/>
        <v>-3472.5030800437744</v>
      </c>
      <c r="M457" s="17">
        <f t="shared" si="55"/>
        <v>-1.8369845272932839E-2</v>
      </c>
      <c r="N457">
        <v>175095959.62922928</v>
      </c>
      <c r="O457">
        <v>0.33</v>
      </c>
      <c r="P457" s="9">
        <f t="shared" si="56"/>
        <v>57781.666677645662</v>
      </c>
    </row>
    <row r="458" spans="1:16" hidden="1" x14ac:dyDescent="0.35">
      <c r="A458" s="13">
        <v>2027</v>
      </c>
      <c r="B458" s="13">
        <f t="shared" si="53"/>
        <v>2026</v>
      </c>
      <c r="C458" t="s">
        <v>258</v>
      </c>
      <c r="D458" t="s">
        <v>259</v>
      </c>
      <c r="E458" s="5">
        <v>541674293.61619127</v>
      </c>
      <c r="F458" s="13">
        <v>0.33</v>
      </c>
      <c r="G458" s="9">
        <f t="shared" ref="G458:G521" si="57">E458/1000*F458</f>
        <v>178752.51689334313</v>
      </c>
      <c r="H458" s="11">
        <v>1.02</v>
      </c>
      <c r="I458" s="12" cm="1">
        <f t="array" ref="I458">INDEX(PPEL[],MATCH(PPEL[[#This Row],[Base Year]]&amp;PPEL[[#This Row],[DistrictNumber]],PPEL[[Fiscal Year]:[Fiscal Year]]&amp;PPEL[[DistrictNumber]:[DistrictNumber]],0),9)*$H458</f>
        <v>161542.70686620002</v>
      </c>
      <c r="J458" s="15">
        <f t="shared" si="52"/>
        <v>0.2982284903862592</v>
      </c>
      <c r="K458" s="26">
        <f>ROUND(PPEL[[#This Row],[Proposed Taxable Valuation]]/1000*PPEL[[#This Row],[Adjusted Rate]],0)</f>
        <v>161543</v>
      </c>
      <c r="L458" s="19">
        <f t="shared" si="54"/>
        <v>-17209.810027143103</v>
      </c>
      <c r="M458" s="17">
        <f t="shared" si="55"/>
        <v>-3.1771509613740812E-2</v>
      </c>
      <c r="N458">
        <v>492493889.9564634</v>
      </c>
      <c r="O458">
        <v>0.33</v>
      </c>
      <c r="P458" s="9">
        <f t="shared" si="56"/>
        <v>162522.98368563293</v>
      </c>
    </row>
    <row r="459" spans="1:16" hidden="1" x14ac:dyDescent="0.35">
      <c r="A459" s="13">
        <v>2027</v>
      </c>
      <c r="B459" s="13">
        <f t="shared" si="53"/>
        <v>2026</v>
      </c>
      <c r="C459" t="s">
        <v>260</v>
      </c>
      <c r="D459" t="s">
        <v>261</v>
      </c>
      <c r="E459" s="5">
        <v>798012500.62468123</v>
      </c>
      <c r="F459" s="13">
        <v>0.33</v>
      </c>
      <c r="G459" s="9">
        <f t="shared" si="57"/>
        <v>263344.12520614482</v>
      </c>
      <c r="H459" s="11">
        <v>1.02</v>
      </c>
      <c r="I459" s="12" cm="1">
        <f t="array" ref="I459">INDEX(PPEL[],MATCH(PPEL[[#This Row],[Base Year]]&amp;PPEL[[#This Row],[DistrictNumber]],PPEL[[Fiscal Year]:[Fiscal Year]]&amp;PPEL[[DistrictNumber]:[DistrictNumber]],0),9)*$H459</f>
        <v>233538.1007256</v>
      </c>
      <c r="J459" s="15">
        <f t="shared" si="52"/>
        <v>0.29264967722032831</v>
      </c>
      <c r="K459" s="26">
        <f>ROUND(PPEL[[#This Row],[Proposed Taxable Valuation]]/1000*PPEL[[#This Row],[Adjusted Rate]],0)</f>
        <v>233538</v>
      </c>
      <c r="L459" s="19">
        <f t="shared" si="54"/>
        <v>-29806.024480544816</v>
      </c>
      <c r="M459" s="17">
        <f t="shared" si="55"/>
        <v>-3.7350322779671707E-2</v>
      </c>
      <c r="N459">
        <v>709245192.98752534</v>
      </c>
      <c r="O459">
        <v>0.33</v>
      </c>
      <c r="P459" s="9">
        <f t="shared" si="56"/>
        <v>234050.9136858834</v>
      </c>
    </row>
    <row r="460" spans="1:16" hidden="1" x14ac:dyDescent="0.35">
      <c r="A460" s="13">
        <v>2027</v>
      </c>
      <c r="B460" s="13">
        <f t="shared" si="53"/>
        <v>2026</v>
      </c>
      <c r="C460" t="s">
        <v>262</v>
      </c>
      <c r="D460" t="s">
        <v>263</v>
      </c>
      <c r="E460" s="5">
        <v>354562218.6349206</v>
      </c>
      <c r="F460" s="13">
        <v>0.33</v>
      </c>
      <c r="G460" s="9">
        <f t="shared" si="57"/>
        <v>117005.5321495238</v>
      </c>
      <c r="H460" s="11">
        <v>1.02</v>
      </c>
      <c r="I460" s="12" cm="1">
        <f t="array" ref="I460">INDEX(PPEL[],MATCH(PPEL[[#This Row],[Base Year]]&amp;PPEL[[#This Row],[DistrictNumber]],PPEL[[Fiscal Year]:[Fiscal Year]]&amp;PPEL[[DistrictNumber]:[DistrictNumber]],0),9)*$H460</f>
        <v>108036.0276534</v>
      </c>
      <c r="J460" s="15">
        <f t="shared" si="52"/>
        <v>0.30470259372062608</v>
      </c>
      <c r="K460" s="26">
        <f>ROUND(PPEL[[#This Row],[Proposed Taxable Valuation]]/1000*PPEL[[#This Row],[Adjusted Rate]],0)</f>
        <v>108036</v>
      </c>
      <c r="L460" s="19">
        <f t="shared" si="54"/>
        <v>-8969.5044961238018</v>
      </c>
      <c r="M460" s="17">
        <f t="shared" si="55"/>
        <v>-2.5297406279373935E-2</v>
      </c>
      <c r="N460">
        <v>323736839.27661037</v>
      </c>
      <c r="O460">
        <v>0.33</v>
      </c>
      <c r="P460" s="9">
        <f t="shared" si="56"/>
        <v>106833.15696128142</v>
      </c>
    </row>
    <row r="461" spans="1:16" hidden="1" x14ac:dyDescent="0.35">
      <c r="A461" s="13">
        <v>2027</v>
      </c>
      <c r="B461" s="13">
        <f t="shared" si="53"/>
        <v>2026</v>
      </c>
      <c r="C461" t="s">
        <v>264</v>
      </c>
      <c r="D461" t="s">
        <v>265</v>
      </c>
      <c r="E461" s="5">
        <v>701937887.69145989</v>
      </c>
      <c r="F461" s="13">
        <v>0.33</v>
      </c>
      <c r="G461" s="9">
        <f t="shared" si="57"/>
        <v>231639.50293818177</v>
      </c>
      <c r="H461" s="11">
        <v>1.02</v>
      </c>
      <c r="I461" s="12" cm="1">
        <f t="array" ref="I461">INDEX(PPEL[],MATCH(PPEL[[#This Row],[Base Year]]&amp;PPEL[[#This Row],[DistrictNumber]],PPEL[[Fiscal Year]:[Fiscal Year]]&amp;PPEL[[DistrictNumber]:[DistrictNumber]],0),9)*$H461</f>
        <v>206629.07621400003</v>
      </c>
      <c r="J461" s="15">
        <f t="shared" si="52"/>
        <v>0.29436945894680761</v>
      </c>
      <c r="K461" s="26">
        <f>ROUND(PPEL[[#This Row],[Proposed Taxable Valuation]]/1000*PPEL[[#This Row],[Adjusted Rate]],0)</f>
        <v>206629</v>
      </c>
      <c r="L461" s="19">
        <f t="shared" si="54"/>
        <v>-25010.426724181743</v>
      </c>
      <c r="M461" s="17">
        <f t="shared" si="55"/>
        <v>-3.563054105319241E-2</v>
      </c>
      <c r="N461">
        <v>650332571.42336011</v>
      </c>
      <c r="O461">
        <v>0.33</v>
      </c>
      <c r="P461" s="9">
        <f t="shared" si="56"/>
        <v>214609.74856970887</v>
      </c>
    </row>
    <row r="462" spans="1:16" hidden="1" x14ac:dyDescent="0.35">
      <c r="A462" s="13">
        <v>2027</v>
      </c>
      <c r="B462" s="13">
        <f t="shared" si="53"/>
        <v>2026</v>
      </c>
      <c r="C462" t="s">
        <v>266</v>
      </c>
      <c r="D462" t="s">
        <v>267</v>
      </c>
      <c r="E462" s="5">
        <v>444936815.02825463</v>
      </c>
      <c r="F462" s="13">
        <v>0.33</v>
      </c>
      <c r="G462" s="9">
        <f t="shared" si="57"/>
        <v>146829.14895932403</v>
      </c>
      <c r="H462" s="11">
        <v>1.02</v>
      </c>
      <c r="I462" s="12" cm="1">
        <f t="array" ref="I462">INDEX(PPEL[],MATCH(PPEL[[#This Row],[Base Year]]&amp;PPEL[[#This Row],[DistrictNumber]],PPEL[[Fiscal Year]:[Fiscal Year]]&amp;PPEL[[DistrictNumber]:[DistrictNumber]],0),9)*$H462</f>
        <v>129393.61001820001</v>
      </c>
      <c r="J462" s="15">
        <f t="shared" si="52"/>
        <v>0.2908134495680767</v>
      </c>
      <c r="K462" s="26">
        <f>ROUND(PPEL[[#This Row],[Proposed Taxable Valuation]]/1000*PPEL[[#This Row],[Adjusted Rate]],0)</f>
        <v>129394</v>
      </c>
      <c r="L462" s="19">
        <f t="shared" si="54"/>
        <v>-17435.538941124018</v>
      </c>
      <c r="M462" s="17">
        <f t="shared" si="55"/>
        <v>-3.9186550431923317E-2</v>
      </c>
      <c r="N462">
        <v>388549001.70713973</v>
      </c>
      <c r="O462">
        <v>0.33</v>
      </c>
      <c r="P462" s="9">
        <f t="shared" si="56"/>
        <v>128221.17056335611</v>
      </c>
    </row>
    <row r="463" spans="1:16" hidden="1" x14ac:dyDescent="0.35">
      <c r="A463" s="13">
        <v>2027</v>
      </c>
      <c r="B463" s="13">
        <f t="shared" si="53"/>
        <v>2026</v>
      </c>
      <c r="C463" t="s">
        <v>268</v>
      </c>
      <c r="D463" t="s">
        <v>269</v>
      </c>
      <c r="E463" s="5">
        <v>389456708.27602702</v>
      </c>
      <c r="F463" s="13">
        <v>0.33</v>
      </c>
      <c r="G463" s="9">
        <f t="shared" si="57"/>
        <v>128520.71373108891</v>
      </c>
      <c r="H463" s="11">
        <v>1.02</v>
      </c>
      <c r="I463" s="12" cm="1">
        <f t="array" ref="I463">INDEX(PPEL[],MATCH(PPEL[[#This Row],[Base Year]]&amp;PPEL[[#This Row],[DistrictNumber]],PPEL[[Fiscal Year]:[Fiscal Year]]&amp;PPEL[[DistrictNumber]:[DistrictNumber]],0),9)*$H463</f>
        <v>103167.74415420002</v>
      </c>
      <c r="J463" s="15">
        <f t="shared" si="52"/>
        <v>0.26490170014244563</v>
      </c>
      <c r="K463" s="26">
        <f>ROUND(PPEL[[#This Row],[Proposed Taxable Valuation]]/1000*PPEL[[#This Row],[Adjusted Rate]],0)</f>
        <v>103168</v>
      </c>
      <c r="L463" s="19">
        <f t="shared" si="54"/>
        <v>-25352.969576888892</v>
      </c>
      <c r="M463" s="17">
        <f t="shared" si="55"/>
        <v>-6.5098299857554387E-2</v>
      </c>
      <c r="N463">
        <v>340227307.91938978</v>
      </c>
      <c r="O463">
        <v>0.33</v>
      </c>
      <c r="P463" s="9">
        <f t="shared" si="56"/>
        <v>112275.01161339864</v>
      </c>
    </row>
    <row r="464" spans="1:16" hidden="1" x14ac:dyDescent="0.35">
      <c r="A464" s="13">
        <v>2027</v>
      </c>
      <c r="B464" s="13">
        <f t="shared" si="53"/>
        <v>2026</v>
      </c>
      <c r="C464" t="s">
        <v>270</v>
      </c>
      <c r="D464" t="s">
        <v>271</v>
      </c>
      <c r="E464" s="5">
        <v>243843411.06141195</v>
      </c>
      <c r="F464" s="13">
        <v>0.33</v>
      </c>
      <c r="G464" s="9">
        <f t="shared" si="57"/>
        <v>80468.32565026595</v>
      </c>
      <c r="H464" s="11">
        <v>1.02</v>
      </c>
      <c r="I464" s="12" cm="1">
        <f t="array" ref="I464">INDEX(PPEL[],MATCH(PPEL[[#This Row],[Base Year]]&amp;PPEL[[#This Row],[DistrictNumber]],PPEL[[Fiscal Year]:[Fiscal Year]]&amp;PPEL[[DistrictNumber]:[DistrictNumber]],0),9)*$H464</f>
        <v>70992.569221200014</v>
      </c>
      <c r="J464" s="15">
        <f t="shared" si="52"/>
        <v>0.29113999395013607</v>
      </c>
      <c r="K464" s="26">
        <f>ROUND(PPEL[[#This Row],[Proposed Taxable Valuation]]/1000*PPEL[[#This Row],[Adjusted Rate]],0)</f>
        <v>70993</v>
      </c>
      <c r="L464" s="19">
        <f t="shared" si="54"/>
        <v>-9475.7564290659357</v>
      </c>
      <c r="M464" s="17">
        <f t="shared" si="55"/>
        <v>-3.8860006049863949E-2</v>
      </c>
      <c r="N464">
        <v>224031509.08973131</v>
      </c>
      <c r="O464">
        <v>0.33</v>
      </c>
      <c r="P464" s="9">
        <f t="shared" si="56"/>
        <v>73930.397999611334</v>
      </c>
    </row>
    <row r="465" spans="1:16" hidden="1" x14ac:dyDescent="0.35">
      <c r="A465" s="13">
        <v>2027</v>
      </c>
      <c r="B465" s="13">
        <f t="shared" si="53"/>
        <v>2026</v>
      </c>
      <c r="C465" t="s">
        <v>272</v>
      </c>
      <c r="D465" t="s">
        <v>273</v>
      </c>
      <c r="E465" s="5">
        <v>773136868.84703481</v>
      </c>
      <c r="F465" s="13">
        <v>0.33</v>
      </c>
      <c r="G465" s="9">
        <f t="shared" si="57"/>
        <v>255135.16671952148</v>
      </c>
      <c r="H465" s="11">
        <v>1.02</v>
      </c>
      <c r="I465" s="12" cm="1">
        <f t="array" ref="I465">INDEX(PPEL[],MATCH(PPEL[[#This Row],[Base Year]]&amp;PPEL[[#This Row],[DistrictNumber]],PPEL[[Fiscal Year]:[Fiscal Year]]&amp;PPEL[[DistrictNumber]:[DistrictNumber]],0),9)*$H465</f>
        <v>227824.1043408</v>
      </c>
      <c r="J465" s="15">
        <f t="shared" si="52"/>
        <v>0.29467499678362258</v>
      </c>
      <c r="K465" s="26">
        <f>ROUND(PPEL[[#This Row],[Proposed Taxable Valuation]]/1000*PPEL[[#This Row],[Adjusted Rate]],0)</f>
        <v>227824</v>
      </c>
      <c r="L465" s="19">
        <f t="shared" si="54"/>
        <v>-27311.062378721486</v>
      </c>
      <c r="M465" s="17">
        <f t="shared" si="55"/>
        <v>-3.5325003216377437E-2</v>
      </c>
      <c r="N465">
        <v>694945647.2240243</v>
      </c>
      <c r="O465">
        <v>0.33</v>
      </c>
      <c r="P465" s="9">
        <f t="shared" si="56"/>
        <v>229332.06358392801</v>
      </c>
    </row>
    <row r="466" spans="1:16" hidden="1" x14ac:dyDescent="0.35">
      <c r="A466" s="13">
        <v>2027</v>
      </c>
      <c r="B466" s="13">
        <f t="shared" si="53"/>
        <v>2026</v>
      </c>
      <c r="C466" t="s">
        <v>274</v>
      </c>
      <c r="D466" t="s">
        <v>275</v>
      </c>
      <c r="E466" s="5">
        <v>378706328.64311659</v>
      </c>
      <c r="F466" s="13">
        <v>0.33</v>
      </c>
      <c r="G466" s="9">
        <f t="shared" si="57"/>
        <v>124973.08845222848</v>
      </c>
      <c r="H466" s="11">
        <v>1.02</v>
      </c>
      <c r="I466" s="12" cm="1">
        <f t="array" ref="I466">INDEX(PPEL[],MATCH(PPEL[[#This Row],[Base Year]]&amp;PPEL[[#This Row],[DistrictNumber]],PPEL[[Fiscal Year]:[Fiscal Year]]&amp;PPEL[[DistrictNumber]:[DistrictNumber]],0),9)*$H466</f>
        <v>117393.75471779999</v>
      </c>
      <c r="J466" s="15">
        <f t="shared" si="52"/>
        <v>0.30998625013322378</v>
      </c>
      <c r="K466" s="26">
        <f>ROUND(PPEL[[#This Row],[Proposed Taxable Valuation]]/1000*PPEL[[#This Row],[Adjusted Rate]],0)</f>
        <v>117394</v>
      </c>
      <c r="L466" s="19">
        <f t="shared" si="54"/>
        <v>-7579.333734428481</v>
      </c>
      <c r="M466" s="17">
        <f t="shared" si="55"/>
        <v>-2.0013749866776231E-2</v>
      </c>
      <c r="N466">
        <v>354632791.56265455</v>
      </c>
      <c r="O466">
        <v>0.33</v>
      </c>
      <c r="P466" s="9">
        <f t="shared" si="56"/>
        <v>117028.821215676</v>
      </c>
    </row>
    <row r="467" spans="1:16" hidden="1" x14ac:dyDescent="0.35">
      <c r="A467" s="13">
        <v>2027</v>
      </c>
      <c r="B467" s="13">
        <f t="shared" si="53"/>
        <v>2026</v>
      </c>
      <c r="C467" t="s">
        <v>276</v>
      </c>
      <c r="D467" t="s">
        <v>277</v>
      </c>
      <c r="E467" s="5">
        <v>378587615.96014637</v>
      </c>
      <c r="F467" s="13">
        <v>0.33</v>
      </c>
      <c r="G467" s="9">
        <f t="shared" si="57"/>
        <v>124933.91326684831</v>
      </c>
      <c r="H467" s="11">
        <v>1.02</v>
      </c>
      <c r="I467" s="12" cm="1">
        <f t="array" ref="I467">INDEX(PPEL[],MATCH(PPEL[[#This Row],[Base Year]]&amp;PPEL[[#This Row],[DistrictNumber]],PPEL[[Fiscal Year]:[Fiscal Year]]&amp;PPEL[[DistrictNumber]:[DistrictNumber]],0),9)*$H467</f>
        <v>97642.684378799997</v>
      </c>
      <c r="J467" s="15">
        <f t="shared" si="52"/>
        <v>0.25791304380404978</v>
      </c>
      <c r="K467" s="26">
        <f>ROUND(PPEL[[#This Row],[Proposed Taxable Valuation]]/1000*PPEL[[#This Row],[Adjusted Rate]],0)</f>
        <v>97643</v>
      </c>
      <c r="L467" s="19">
        <f t="shared" si="54"/>
        <v>-27291.22888804831</v>
      </c>
      <c r="M467" s="17">
        <f t="shared" si="55"/>
        <v>-7.2086956195950236E-2</v>
      </c>
      <c r="N467">
        <v>325106359.47123814</v>
      </c>
      <c r="O467">
        <v>0.33</v>
      </c>
      <c r="P467" s="9">
        <f t="shared" si="56"/>
        <v>107285.0986255086</v>
      </c>
    </row>
    <row r="468" spans="1:16" hidden="1" x14ac:dyDescent="0.35">
      <c r="A468" s="13">
        <v>2027</v>
      </c>
      <c r="B468" s="13">
        <f t="shared" si="53"/>
        <v>2026</v>
      </c>
      <c r="C468" t="s">
        <v>278</v>
      </c>
      <c r="D468" t="s">
        <v>279</v>
      </c>
      <c r="E468" s="5">
        <v>758744141.78626812</v>
      </c>
      <c r="F468" s="13">
        <v>0.33</v>
      </c>
      <c r="G468" s="9">
        <f t="shared" si="57"/>
        <v>250385.56678946849</v>
      </c>
      <c r="H468" s="11">
        <v>1.02</v>
      </c>
      <c r="I468" s="12" cm="1">
        <f t="array" ref="I468">INDEX(PPEL[],MATCH(PPEL[[#This Row],[Base Year]]&amp;PPEL[[#This Row],[DistrictNumber]],PPEL[[Fiscal Year]:[Fiscal Year]]&amp;PPEL[[DistrictNumber]:[DistrictNumber]],0),9)*$H468</f>
        <v>218488.899519</v>
      </c>
      <c r="J468" s="15">
        <f t="shared" si="52"/>
        <v>0.28796123421081582</v>
      </c>
      <c r="K468" s="26">
        <f>ROUND(PPEL[[#This Row],[Proposed Taxable Valuation]]/1000*PPEL[[#This Row],[Adjusted Rate]],0)</f>
        <v>218489</v>
      </c>
      <c r="L468" s="19">
        <f t="shared" si="54"/>
        <v>-31896.66727046849</v>
      </c>
      <c r="M468" s="17">
        <f t="shared" si="55"/>
        <v>-4.2038765789184196E-2</v>
      </c>
      <c r="N468">
        <v>676677877.70310986</v>
      </c>
      <c r="O468">
        <v>0.33</v>
      </c>
      <c r="P468" s="9">
        <f t="shared" si="56"/>
        <v>223303.69964202627</v>
      </c>
    </row>
    <row r="469" spans="1:16" hidden="1" x14ac:dyDescent="0.35">
      <c r="A469" s="13">
        <v>2027</v>
      </c>
      <c r="B469" s="13">
        <f t="shared" si="53"/>
        <v>2026</v>
      </c>
      <c r="C469" t="s">
        <v>280</v>
      </c>
      <c r="D469" t="s">
        <v>281</v>
      </c>
      <c r="E469" s="5">
        <v>574460308.60872662</v>
      </c>
      <c r="F469" s="13">
        <v>0.33</v>
      </c>
      <c r="G469" s="9">
        <f t="shared" si="57"/>
        <v>189571.90184087979</v>
      </c>
      <c r="H469" s="11">
        <v>1.02</v>
      </c>
      <c r="I469" s="12" cm="1">
        <f t="array" ref="I469">INDEX(PPEL[],MATCH(PPEL[[#This Row],[Base Year]]&amp;PPEL[[#This Row],[DistrictNumber]],PPEL[[Fiscal Year]:[Fiscal Year]]&amp;PPEL[[DistrictNumber]:[DistrictNumber]],0),9)*$H469</f>
        <v>179038.77767820004</v>
      </c>
      <c r="J469" s="15">
        <f t="shared" si="52"/>
        <v>0.31166431343500528</v>
      </c>
      <c r="K469" s="26">
        <f>ROUND(PPEL[[#This Row],[Proposed Taxable Valuation]]/1000*PPEL[[#This Row],[Adjusted Rate]],0)</f>
        <v>179039</v>
      </c>
      <c r="L469" s="19">
        <f t="shared" si="54"/>
        <v>-10533.124162679742</v>
      </c>
      <c r="M469" s="17">
        <f t="shared" si="55"/>
        <v>-1.8335686564994735E-2</v>
      </c>
      <c r="N469">
        <v>534528542.72273499</v>
      </c>
      <c r="O469">
        <v>0.33</v>
      </c>
      <c r="P469" s="9">
        <f t="shared" si="56"/>
        <v>176394.41909850255</v>
      </c>
    </row>
    <row r="470" spans="1:16" hidden="1" x14ac:dyDescent="0.35">
      <c r="A470" s="13">
        <v>2027</v>
      </c>
      <c r="B470" s="13">
        <f t="shared" si="53"/>
        <v>2026</v>
      </c>
      <c r="C470" t="s">
        <v>282</v>
      </c>
      <c r="D470" t="s">
        <v>283</v>
      </c>
      <c r="E470" s="5">
        <v>697010441.29868853</v>
      </c>
      <c r="F470" s="13">
        <v>0.33</v>
      </c>
      <c r="G470" s="9">
        <f t="shared" si="57"/>
        <v>230013.44562856722</v>
      </c>
      <c r="H470" s="11">
        <v>1.02</v>
      </c>
      <c r="I470" s="12" cm="1">
        <f t="array" ref="I470">INDEX(PPEL[],MATCH(PPEL[[#This Row],[Base Year]]&amp;PPEL[[#This Row],[DistrictNumber]],PPEL[[Fiscal Year]:[Fiscal Year]]&amp;PPEL[[DistrictNumber]:[DistrictNumber]],0),9)*$H470</f>
        <v>194548.51938060002</v>
      </c>
      <c r="J470" s="15">
        <f t="shared" si="52"/>
        <v>0.27911851509442526</v>
      </c>
      <c r="K470" s="26">
        <f>ROUND(PPEL[[#This Row],[Proposed Taxable Valuation]]/1000*PPEL[[#This Row],[Adjusted Rate]],0)</f>
        <v>194549</v>
      </c>
      <c r="L470" s="19">
        <f t="shared" si="54"/>
        <v>-35464.926247967203</v>
      </c>
      <c r="M470" s="17">
        <f t="shared" si="55"/>
        <v>-5.0881484905574759E-2</v>
      </c>
      <c r="N470">
        <v>604075194.91069365</v>
      </c>
      <c r="O470">
        <v>0.33</v>
      </c>
      <c r="P470" s="9">
        <f t="shared" si="56"/>
        <v>199344.81432052894</v>
      </c>
    </row>
    <row r="471" spans="1:16" hidden="1" x14ac:dyDescent="0.35">
      <c r="A471" s="13">
        <v>2027</v>
      </c>
      <c r="B471" s="13">
        <f t="shared" si="53"/>
        <v>2026</v>
      </c>
      <c r="C471" t="s">
        <v>284</v>
      </c>
      <c r="D471" t="s">
        <v>285</v>
      </c>
      <c r="E471" s="5">
        <v>1560418615.5560493</v>
      </c>
      <c r="F471" s="13">
        <v>0.33</v>
      </c>
      <c r="G471" s="9">
        <f t="shared" si="57"/>
        <v>514938.14313349634</v>
      </c>
      <c r="H471" s="11">
        <v>1.02</v>
      </c>
      <c r="I471" s="12" cm="1">
        <f t="array" ref="I471">INDEX(PPEL[],MATCH(PPEL[[#This Row],[Base Year]]&amp;PPEL[[#This Row],[DistrictNumber]],PPEL[[Fiscal Year]:[Fiscal Year]]&amp;PPEL[[DistrictNumber]:[DistrictNumber]],0),9)*$H471</f>
        <v>401810.98759559996</v>
      </c>
      <c r="J471" s="15">
        <f t="shared" si="52"/>
        <v>0.25750204694425288</v>
      </c>
      <c r="K471" s="26">
        <f>ROUND(PPEL[[#This Row],[Proposed Taxable Valuation]]/1000*PPEL[[#This Row],[Adjusted Rate]],0)</f>
        <v>401811</v>
      </c>
      <c r="L471" s="19">
        <f t="shared" si="54"/>
        <v>-113127.15553789638</v>
      </c>
      <c r="M471" s="17">
        <f t="shared" si="55"/>
        <v>-7.2497953055747133E-2</v>
      </c>
      <c r="N471">
        <v>1299984693.3480194</v>
      </c>
      <c r="O471">
        <v>0.33</v>
      </c>
      <c r="P471" s="9">
        <f t="shared" si="56"/>
        <v>428994.94880484644</v>
      </c>
    </row>
    <row r="472" spans="1:16" hidden="1" x14ac:dyDescent="0.35">
      <c r="A472" s="13">
        <v>2027</v>
      </c>
      <c r="B472" s="13">
        <f t="shared" si="53"/>
        <v>2026</v>
      </c>
      <c r="C472" t="s">
        <v>286</v>
      </c>
      <c r="D472" t="s">
        <v>287</v>
      </c>
      <c r="E472" s="5">
        <v>409596855.21923298</v>
      </c>
      <c r="F472" s="13">
        <v>0.33</v>
      </c>
      <c r="G472" s="9">
        <f t="shared" si="57"/>
        <v>135166.96222234689</v>
      </c>
      <c r="H472" s="11">
        <v>1.02</v>
      </c>
      <c r="I472" s="12" cm="1">
        <f t="array" ref="I472">INDEX(PPEL[],MATCH(PPEL[[#This Row],[Base Year]]&amp;PPEL[[#This Row],[DistrictNumber]],PPEL[[Fiscal Year]:[Fiscal Year]]&amp;PPEL[[DistrictNumber]:[DistrictNumber]],0),9)*$H472</f>
        <v>113346.07677360001</v>
      </c>
      <c r="J472" s="15">
        <f t="shared" si="52"/>
        <v>0.27672594486335245</v>
      </c>
      <c r="K472" s="26">
        <f>ROUND(PPEL[[#This Row],[Proposed Taxable Valuation]]/1000*PPEL[[#This Row],[Adjusted Rate]],0)</f>
        <v>113346</v>
      </c>
      <c r="L472" s="19">
        <f t="shared" si="54"/>
        <v>-21820.885448746878</v>
      </c>
      <c r="M472" s="17">
        <f t="shared" si="55"/>
        <v>-5.3274055136647569E-2</v>
      </c>
      <c r="N472">
        <v>352905543.42294425</v>
      </c>
      <c r="O472">
        <v>0.33</v>
      </c>
      <c r="P472" s="9">
        <f t="shared" si="56"/>
        <v>116458.82932957161</v>
      </c>
    </row>
    <row r="473" spans="1:16" hidden="1" x14ac:dyDescent="0.35">
      <c r="A473" s="13">
        <v>2027</v>
      </c>
      <c r="B473" s="13">
        <f t="shared" si="53"/>
        <v>2026</v>
      </c>
      <c r="C473" t="s">
        <v>288</v>
      </c>
      <c r="D473" t="s">
        <v>289</v>
      </c>
      <c r="E473" s="5">
        <v>10192288899.744087</v>
      </c>
      <c r="F473" s="13">
        <v>0.33</v>
      </c>
      <c r="G473" s="9">
        <f t="shared" si="57"/>
        <v>3363455.3369155494</v>
      </c>
      <c r="H473" s="11">
        <v>1.02</v>
      </c>
      <c r="I473" s="12" cm="1">
        <f t="array" ref="I473">INDEX(PPEL[],MATCH(PPEL[[#This Row],[Base Year]]&amp;PPEL[[#This Row],[DistrictNumber]],PPEL[[Fiscal Year]:[Fiscal Year]]&amp;PPEL[[DistrictNumber]:[DistrictNumber]],0),9)*$H473</f>
        <v>2737810.3229928003</v>
      </c>
      <c r="J473" s="15">
        <f t="shared" si="52"/>
        <v>0.26861584771812563</v>
      </c>
      <c r="K473" s="26">
        <f>ROUND(PPEL[[#This Row],[Proposed Taxable Valuation]]/1000*PPEL[[#This Row],[Adjusted Rate]],0)</f>
        <v>2737810</v>
      </c>
      <c r="L473" s="19">
        <f t="shared" si="54"/>
        <v>-625645.01392274909</v>
      </c>
      <c r="M473" s="17">
        <f t="shared" si="55"/>
        <v>-6.1384152281874382E-2</v>
      </c>
      <c r="N473">
        <v>8499581157.4126806</v>
      </c>
      <c r="O473">
        <v>0.33</v>
      </c>
      <c r="P473" s="9">
        <f t="shared" si="56"/>
        <v>2804861.7819461846</v>
      </c>
    </row>
    <row r="474" spans="1:16" hidden="1" x14ac:dyDescent="0.35">
      <c r="A474" s="13">
        <v>2027</v>
      </c>
      <c r="B474" s="13">
        <f t="shared" si="53"/>
        <v>2026</v>
      </c>
      <c r="C474" t="s">
        <v>290</v>
      </c>
      <c r="D474" t="s">
        <v>291</v>
      </c>
      <c r="E474" s="5">
        <v>563422270.03964055</v>
      </c>
      <c r="F474" s="13">
        <v>0.33</v>
      </c>
      <c r="G474" s="9">
        <f t="shared" si="57"/>
        <v>185929.34911308141</v>
      </c>
      <c r="H474" s="11">
        <v>1.02</v>
      </c>
      <c r="I474" s="12" cm="1">
        <f t="array" ref="I474">INDEX(PPEL[],MATCH(PPEL[[#This Row],[Base Year]]&amp;PPEL[[#This Row],[DistrictNumber]],PPEL[[Fiscal Year]:[Fiscal Year]]&amp;PPEL[[DistrictNumber]:[DistrictNumber]],0),9)*$H474</f>
        <v>161249.8150494</v>
      </c>
      <c r="J474" s="15">
        <f t="shared" si="52"/>
        <v>0.28619709163795565</v>
      </c>
      <c r="K474" s="26">
        <f>ROUND(PPEL[[#This Row],[Proposed Taxable Valuation]]/1000*PPEL[[#This Row],[Adjusted Rate]],0)</f>
        <v>161250</v>
      </c>
      <c r="L474" s="19">
        <f t="shared" si="54"/>
        <v>-24679.534063681407</v>
      </c>
      <c r="M474" s="17">
        <f t="shared" si="55"/>
        <v>-4.3802908362044368E-2</v>
      </c>
      <c r="N474">
        <v>504551741.7163291</v>
      </c>
      <c r="O474">
        <v>0.33</v>
      </c>
      <c r="P474" s="9">
        <f t="shared" si="56"/>
        <v>166502.07476638863</v>
      </c>
    </row>
    <row r="475" spans="1:16" hidden="1" x14ac:dyDescent="0.35">
      <c r="A475" s="13">
        <v>2027</v>
      </c>
      <c r="B475" s="13">
        <f t="shared" si="53"/>
        <v>2026</v>
      </c>
      <c r="C475" t="s">
        <v>292</v>
      </c>
      <c r="D475" t="s">
        <v>293</v>
      </c>
      <c r="E475" s="5">
        <v>253769772.45867708</v>
      </c>
      <c r="F475" s="13">
        <v>0.33</v>
      </c>
      <c r="G475" s="9">
        <f t="shared" si="57"/>
        <v>83744.024911363449</v>
      </c>
      <c r="H475" s="11">
        <v>1.02</v>
      </c>
      <c r="I475" s="12" cm="1">
        <f t="array" ref="I475">INDEX(PPEL[],MATCH(PPEL[[#This Row],[Base Year]]&amp;PPEL[[#This Row],[DistrictNumber]],PPEL[[Fiscal Year]:[Fiscal Year]]&amp;PPEL[[DistrictNumber]:[DistrictNumber]],0),9)*$H475</f>
        <v>70282.550903399999</v>
      </c>
      <c r="J475" s="15">
        <f t="shared" si="52"/>
        <v>0.27695398952546463</v>
      </c>
      <c r="K475" s="26">
        <f>ROUND(PPEL[[#This Row],[Proposed Taxable Valuation]]/1000*PPEL[[#This Row],[Adjusted Rate]],0)</f>
        <v>70283</v>
      </c>
      <c r="L475" s="19">
        <f t="shared" si="54"/>
        <v>-13461.47400796345</v>
      </c>
      <c r="M475" s="17">
        <f t="shared" si="55"/>
        <v>-5.3046010474535388E-2</v>
      </c>
      <c r="N475">
        <v>222689795.12348723</v>
      </c>
      <c r="O475">
        <v>0.33</v>
      </c>
      <c r="P475" s="9">
        <f t="shared" si="56"/>
        <v>73487.63239075079</v>
      </c>
    </row>
    <row r="476" spans="1:16" hidden="1" x14ac:dyDescent="0.35">
      <c r="A476" s="13">
        <v>2027</v>
      </c>
      <c r="B476" s="13">
        <f t="shared" si="53"/>
        <v>2026</v>
      </c>
      <c r="C476" t="s">
        <v>294</v>
      </c>
      <c r="D476" t="s">
        <v>295</v>
      </c>
      <c r="E476" s="5">
        <v>217343524.63815561</v>
      </c>
      <c r="F476" s="13">
        <v>0.33</v>
      </c>
      <c r="G476" s="9">
        <f t="shared" si="57"/>
        <v>71723.363130591359</v>
      </c>
      <c r="H476" s="11">
        <v>1.02</v>
      </c>
      <c r="I476" s="12" cm="1">
        <f t="array" ref="I476">INDEX(PPEL[],MATCH(PPEL[[#This Row],[Base Year]]&amp;PPEL[[#This Row],[DistrictNumber]],PPEL[[Fiscal Year]:[Fiscal Year]]&amp;PPEL[[DistrictNumber]:[DistrictNumber]],0),9)*$H476</f>
        <v>58990.060503000001</v>
      </c>
      <c r="J476" s="15">
        <f t="shared" si="52"/>
        <v>0.27141393147649373</v>
      </c>
      <c r="K476" s="26">
        <f>ROUND(PPEL[[#This Row],[Proposed Taxable Valuation]]/1000*PPEL[[#This Row],[Adjusted Rate]],0)</f>
        <v>58990</v>
      </c>
      <c r="L476" s="19">
        <f t="shared" si="54"/>
        <v>-12733.302627591358</v>
      </c>
      <c r="M476" s="17">
        <f t="shared" si="55"/>
        <v>-5.8586068523506285E-2</v>
      </c>
      <c r="N476">
        <v>184155308.12060237</v>
      </c>
      <c r="O476">
        <v>0.33</v>
      </c>
      <c r="P476" s="9">
        <f t="shared" si="56"/>
        <v>60771.251679798785</v>
      </c>
    </row>
    <row r="477" spans="1:16" hidden="1" x14ac:dyDescent="0.35">
      <c r="A477" s="13">
        <v>2027</v>
      </c>
      <c r="B477" s="13">
        <f t="shared" si="53"/>
        <v>2026</v>
      </c>
      <c r="C477" t="s">
        <v>296</v>
      </c>
      <c r="D477" t="s">
        <v>297</v>
      </c>
      <c r="E477" s="5">
        <v>421676565.36701906</v>
      </c>
      <c r="F477" s="13">
        <v>0.33</v>
      </c>
      <c r="G477" s="9">
        <f t="shared" si="57"/>
        <v>139153.26657111628</v>
      </c>
      <c r="H477" s="11">
        <v>1.02</v>
      </c>
      <c r="I477" s="12" cm="1">
        <f t="array" ref="I477">INDEX(PPEL[],MATCH(PPEL[[#This Row],[Base Year]]&amp;PPEL[[#This Row],[DistrictNumber]],PPEL[[Fiscal Year]:[Fiscal Year]]&amp;PPEL[[DistrictNumber]:[DistrictNumber]],0),9)*$H477</f>
        <v>122176.87067520001</v>
      </c>
      <c r="J477" s="15">
        <f t="shared" si="52"/>
        <v>0.28974071767270171</v>
      </c>
      <c r="K477" s="26">
        <f>ROUND(PPEL[[#This Row],[Proposed Taxable Valuation]]/1000*PPEL[[#This Row],[Adjusted Rate]],0)</f>
        <v>122177</v>
      </c>
      <c r="L477" s="19">
        <f t="shared" si="54"/>
        <v>-16976.39589591627</v>
      </c>
      <c r="M477" s="17">
        <f t="shared" si="55"/>
        <v>-4.0259282327298307E-2</v>
      </c>
      <c r="N477">
        <v>369685003.19655216</v>
      </c>
      <c r="O477">
        <v>0.33</v>
      </c>
      <c r="P477" s="9">
        <f t="shared" si="56"/>
        <v>121996.05105486223</v>
      </c>
    </row>
    <row r="478" spans="1:16" hidden="1" x14ac:dyDescent="0.35">
      <c r="A478" s="13">
        <v>2027</v>
      </c>
      <c r="B478" s="13">
        <f t="shared" si="53"/>
        <v>2026</v>
      </c>
      <c r="C478" t="s">
        <v>298</v>
      </c>
      <c r="D478" t="s">
        <v>299</v>
      </c>
      <c r="E478" s="5">
        <v>4433231113.8327303</v>
      </c>
      <c r="F478" s="13">
        <v>0.33</v>
      </c>
      <c r="G478" s="9">
        <f t="shared" si="57"/>
        <v>1462966.267564801</v>
      </c>
      <c r="H478" s="11">
        <v>1.02</v>
      </c>
      <c r="I478" s="12" cm="1">
        <f t="array" ref="I478">INDEX(PPEL[],MATCH(PPEL[[#This Row],[Base Year]]&amp;PPEL[[#This Row],[DistrictNumber]],PPEL[[Fiscal Year]:[Fiscal Year]]&amp;PPEL[[DistrictNumber]:[DistrictNumber]],0),9)*$H478</f>
        <v>1186788.3521868002</v>
      </c>
      <c r="J478" s="15">
        <f t="shared" si="52"/>
        <v>0.26770279322540613</v>
      </c>
      <c r="K478" s="26">
        <f>ROUND(PPEL[[#This Row],[Proposed Taxable Valuation]]/1000*PPEL[[#This Row],[Adjusted Rate]],0)</f>
        <v>1186788</v>
      </c>
      <c r="L478" s="19">
        <f t="shared" si="54"/>
        <v>-276177.91537800082</v>
      </c>
      <c r="M478" s="17">
        <f t="shared" si="55"/>
        <v>-6.2297206774593883E-2</v>
      </c>
      <c r="N478">
        <v>3722156804.4613914</v>
      </c>
      <c r="O478">
        <v>0.33</v>
      </c>
      <c r="P478" s="9">
        <f t="shared" si="56"/>
        <v>1228311.7454722594</v>
      </c>
    </row>
    <row r="479" spans="1:16" hidden="1" x14ac:dyDescent="0.35">
      <c r="A479" s="13">
        <v>2027</v>
      </c>
      <c r="B479" s="13">
        <f t="shared" si="53"/>
        <v>2026</v>
      </c>
      <c r="C479" t="s">
        <v>300</v>
      </c>
      <c r="D479" t="s">
        <v>301</v>
      </c>
      <c r="E479" s="5">
        <v>540716239.56785333</v>
      </c>
      <c r="F479" s="13">
        <v>0.33</v>
      </c>
      <c r="G479" s="9">
        <f t="shared" si="57"/>
        <v>178436.35905739159</v>
      </c>
      <c r="H479" s="11">
        <v>1.02</v>
      </c>
      <c r="I479" s="12" cm="1">
        <f t="array" ref="I479">INDEX(PPEL[],MATCH(PPEL[[#This Row],[Base Year]]&amp;PPEL[[#This Row],[DistrictNumber]],PPEL[[Fiscal Year]:[Fiscal Year]]&amp;PPEL[[DistrictNumber]:[DistrictNumber]],0),9)*$H479</f>
        <v>153303.5009286</v>
      </c>
      <c r="J479" s="15">
        <f t="shared" si="52"/>
        <v>0.28351932069050106</v>
      </c>
      <c r="K479" s="26">
        <f>ROUND(PPEL[[#This Row],[Proposed Taxable Valuation]]/1000*PPEL[[#This Row],[Adjusted Rate]],0)</f>
        <v>153304</v>
      </c>
      <c r="L479" s="19">
        <f t="shared" si="54"/>
        <v>-25132.858128791588</v>
      </c>
      <c r="M479" s="17">
        <f t="shared" si="55"/>
        <v>-4.6480679309498951E-2</v>
      </c>
      <c r="N479">
        <v>465137637.34046692</v>
      </c>
      <c r="O479">
        <v>0.33</v>
      </c>
      <c r="P479" s="9">
        <f t="shared" si="56"/>
        <v>153495.4203223541</v>
      </c>
    </row>
    <row r="480" spans="1:16" hidden="1" x14ac:dyDescent="0.35">
      <c r="A480" s="13">
        <v>2027</v>
      </c>
      <c r="B480" s="13">
        <f t="shared" si="53"/>
        <v>2026</v>
      </c>
      <c r="C480" t="s">
        <v>302</v>
      </c>
      <c r="D480" t="s">
        <v>303</v>
      </c>
      <c r="E480" s="5">
        <v>253269521.89766604</v>
      </c>
      <c r="F480" s="13">
        <v>0.33</v>
      </c>
      <c r="G480" s="9">
        <f t="shared" si="57"/>
        <v>83578.942226229803</v>
      </c>
      <c r="H480" s="11">
        <v>1.02</v>
      </c>
      <c r="I480" s="12" cm="1">
        <f t="array" ref="I480">INDEX(PPEL[],MATCH(PPEL[[#This Row],[Base Year]]&amp;PPEL[[#This Row],[DistrictNumber]],PPEL[[Fiscal Year]:[Fiscal Year]]&amp;PPEL[[DistrictNumber]:[DistrictNumber]],0),9)*$H480</f>
        <v>78152.429559600001</v>
      </c>
      <c r="J480" s="15">
        <f t="shared" si="52"/>
        <v>0.30857415836706009</v>
      </c>
      <c r="K480" s="26">
        <f>ROUND(PPEL[[#This Row],[Proposed Taxable Valuation]]/1000*PPEL[[#This Row],[Adjusted Rate]],0)</f>
        <v>78152</v>
      </c>
      <c r="L480" s="19">
        <f t="shared" si="54"/>
        <v>-5426.512666629802</v>
      </c>
      <c r="M480" s="17">
        <f t="shared" si="55"/>
        <v>-2.1425841632939924E-2</v>
      </c>
      <c r="N480">
        <v>236505136.07207096</v>
      </c>
      <c r="O480">
        <v>0.33</v>
      </c>
      <c r="P480" s="9">
        <f t="shared" si="56"/>
        <v>78046.694903783413</v>
      </c>
    </row>
    <row r="481" spans="1:16" hidden="1" x14ac:dyDescent="0.35">
      <c r="A481" s="13">
        <v>2027</v>
      </c>
      <c r="B481" s="13">
        <f t="shared" si="53"/>
        <v>2026</v>
      </c>
      <c r="C481" t="s">
        <v>304</v>
      </c>
      <c r="D481" t="s">
        <v>305</v>
      </c>
      <c r="E481" s="5">
        <v>288926130.77772629</v>
      </c>
      <c r="F481" s="13">
        <v>0.33</v>
      </c>
      <c r="G481" s="9">
        <f t="shared" si="57"/>
        <v>95345.623156649686</v>
      </c>
      <c r="H481" s="11">
        <v>1.02</v>
      </c>
      <c r="I481" s="12" cm="1">
        <f t="array" ref="I481">INDEX(PPEL[],MATCH(PPEL[[#This Row],[Base Year]]&amp;PPEL[[#This Row],[DistrictNumber]],PPEL[[Fiscal Year]:[Fiscal Year]]&amp;PPEL[[DistrictNumber]:[DistrictNumber]],0),9)*$H481</f>
        <v>86054.514777000004</v>
      </c>
      <c r="J481" s="15">
        <f t="shared" si="52"/>
        <v>0.2978426165378672</v>
      </c>
      <c r="K481" s="26">
        <f>ROUND(PPEL[[#This Row],[Proposed Taxable Valuation]]/1000*PPEL[[#This Row],[Adjusted Rate]],0)</f>
        <v>86055</v>
      </c>
      <c r="L481" s="19">
        <f t="shared" si="54"/>
        <v>-9291.1083796496823</v>
      </c>
      <c r="M481" s="17">
        <f t="shared" si="55"/>
        <v>-3.2157383462132816E-2</v>
      </c>
      <c r="N481">
        <v>264022232.78966871</v>
      </c>
      <c r="O481">
        <v>0.33</v>
      </c>
      <c r="P481" s="9">
        <f t="shared" si="56"/>
        <v>87127.336820590688</v>
      </c>
    </row>
    <row r="482" spans="1:16" hidden="1" x14ac:dyDescent="0.35">
      <c r="A482" s="13">
        <v>2027</v>
      </c>
      <c r="B482" s="13">
        <f t="shared" si="53"/>
        <v>2026</v>
      </c>
      <c r="C482" t="s">
        <v>306</v>
      </c>
      <c r="D482" t="s">
        <v>307</v>
      </c>
      <c r="E482" s="5">
        <v>718736971.5844003</v>
      </c>
      <c r="F482" s="13">
        <v>0.33</v>
      </c>
      <c r="G482" s="9">
        <f t="shared" si="57"/>
        <v>237183.20062285211</v>
      </c>
      <c r="H482" s="11">
        <v>1.02</v>
      </c>
      <c r="I482" s="12" cm="1">
        <f t="array" ref="I482">INDEX(PPEL[],MATCH(PPEL[[#This Row],[Base Year]]&amp;PPEL[[#This Row],[DistrictNumber]],PPEL[[Fiscal Year]:[Fiscal Year]]&amp;PPEL[[DistrictNumber]:[DistrictNumber]],0),9)*$H482</f>
        <v>193392.36704700004</v>
      </c>
      <c r="J482" s="15">
        <f t="shared" si="52"/>
        <v>0.26907251844952607</v>
      </c>
      <c r="K482" s="26">
        <f>ROUND(PPEL[[#This Row],[Proposed Taxable Valuation]]/1000*PPEL[[#This Row],[Adjusted Rate]],0)</f>
        <v>193392</v>
      </c>
      <c r="L482" s="19">
        <f t="shared" si="54"/>
        <v>-43790.83357585207</v>
      </c>
      <c r="M482" s="17">
        <f t="shared" si="55"/>
        <v>-6.092748155047395E-2</v>
      </c>
      <c r="N482">
        <v>610111924.70363986</v>
      </c>
      <c r="O482">
        <v>0.33</v>
      </c>
      <c r="P482" s="9">
        <f t="shared" si="56"/>
        <v>201336.93515220116</v>
      </c>
    </row>
    <row r="483" spans="1:16" hidden="1" x14ac:dyDescent="0.35">
      <c r="A483" s="13">
        <v>2027</v>
      </c>
      <c r="B483" s="13">
        <f t="shared" si="53"/>
        <v>2026</v>
      </c>
      <c r="C483" t="s">
        <v>308</v>
      </c>
      <c r="D483" t="s">
        <v>309</v>
      </c>
      <c r="E483" s="5">
        <v>436092472.89853752</v>
      </c>
      <c r="F483" s="13">
        <v>0.33</v>
      </c>
      <c r="G483" s="9">
        <f t="shared" si="57"/>
        <v>143910.5160565174</v>
      </c>
      <c r="H483" s="11">
        <v>1.02</v>
      </c>
      <c r="I483" s="12" cm="1">
        <f t="array" ref="I483">INDEX(PPEL[],MATCH(PPEL[[#This Row],[Base Year]]&amp;PPEL[[#This Row],[DistrictNumber]],PPEL[[Fiscal Year]:[Fiscal Year]]&amp;PPEL[[DistrictNumber]:[DistrictNumber]],0),9)*$H483</f>
        <v>133712.95580280002</v>
      </c>
      <c r="J483" s="15">
        <f t="shared" si="52"/>
        <v>0.30661605992431346</v>
      </c>
      <c r="K483" s="26">
        <f>ROUND(PPEL[[#This Row],[Proposed Taxable Valuation]]/1000*PPEL[[#This Row],[Adjusted Rate]],0)</f>
        <v>133713</v>
      </c>
      <c r="L483" s="19">
        <f t="shared" si="54"/>
        <v>-10197.560253717384</v>
      </c>
      <c r="M483" s="17">
        <f t="shared" si="55"/>
        <v>-2.338394007568656E-2</v>
      </c>
      <c r="N483">
        <v>397471140.50377119</v>
      </c>
      <c r="O483">
        <v>0.33</v>
      </c>
      <c r="P483" s="9">
        <f t="shared" si="56"/>
        <v>131165.47636624449</v>
      </c>
    </row>
    <row r="484" spans="1:16" hidden="1" x14ac:dyDescent="0.35">
      <c r="A484" s="13">
        <v>2027</v>
      </c>
      <c r="B484" s="13">
        <f t="shared" si="53"/>
        <v>2026</v>
      </c>
      <c r="C484" t="s">
        <v>310</v>
      </c>
      <c r="D484" t="s">
        <v>311</v>
      </c>
      <c r="E484" s="5">
        <v>114855146.28868058</v>
      </c>
      <c r="F484" s="13">
        <v>0.33</v>
      </c>
      <c r="G484" s="9">
        <f t="shared" si="57"/>
        <v>37902.198275264593</v>
      </c>
      <c r="H484" s="11">
        <v>1.02</v>
      </c>
      <c r="I484" s="12" cm="1">
        <f t="array" ref="I484">INDEX(PPEL[],MATCH(PPEL[[#This Row],[Base Year]]&amp;PPEL[[#This Row],[DistrictNumber]],PPEL[[Fiscal Year]:[Fiscal Year]]&amp;PPEL[[DistrictNumber]:[DistrictNumber]],0),9)*$H484</f>
        <v>33015.868439400001</v>
      </c>
      <c r="J484" s="15">
        <f t="shared" si="52"/>
        <v>0.28745658776505206</v>
      </c>
      <c r="K484" s="26">
        <f>ROUND(PPEL[[#This Row],[Proposed Taxable Valuation]]/1000*PPEL[[#This Row],[Adjusted Rate]],0)</f>
        <v>33016</v>
      </c>
      <c r="L484" s="19">
        <f t="shared" si="54"/>
        <v>-4886.3298358645916</v>
      </c>
      <c r="M484" s="17">
        <f t="shared" si="55"/>
        <v>-4.2543412234947953E-2</v>
      </c>
      <c r="N484">
        <v>101013489.01343735</v>
      </c>
      <c r="O484">
        <v>0.33</v>
      </c>
      <c r="P484" s="9">
        <f t="shared" si="56"/>
        <v>33334.451374434328</v>
      </c>
    </row>
    <row r="485" spans="1:16" hidden="1" x14ac:dyDescent="0.35">
      <c r="A485" s="13">
        <v>2027</v>
      </c>
      <c r="B485" s="13">
        <f t="shared" si="53"/>
        <v>2026</v>
      </c>
      <c r="C485" t="s">
        <v>312</v>
      </c>
      <c r="D485" t="s">
        <v>313</v>
      </c>
      <c r="E485" s="5">
        <v>234520520.69868395</v>
      </c>
      <c r="F485" s="13">
        <v>0.33</v>
      </c>
      <c r="G485" s="9">
        <f t="shared" si="57"/>
        <v>77391.771830565704</v>
      </c>
      <c r="H485" s="11">
        <v>1.02</v>
      </c>
      <c r="I485" s="12" cm="1">
        <f t="array" ref="I485">INDEX(PPEL[],MATCH(PPEL[[#This Row],[Base Year]]&amp;PPEL[[#This Row],[DistrictNumber]],PPEL[[Fiscal Year]:[Fiscal Year]]&amp;PPEL[[DistrictNumber]:[DistrictNumber]],0),9)*$H485</f>
        <v>72094.171149000016</v>
      </c>
      <c r="J485" s="15">
        <f t="shared" si="52"/>
        <v>0.30741092904883943</v>
      </c>
      <c r="K485" s="26">
        <f>ROUND(PPEL[[#This Row],[Proposed Taxable Valuation]]/1000*PPEL[[#This Row],[Adjusted Rate]],0)</f>
        <v>72094</v>
      </c>
      <c r="L485" s="19">
        <f t="shared" si="54"/>
        <v>-5297.6006815656874</v>
      </c>
      <c r="M485" s="17">
        <f t="shared" si="55"/>
        <v>-2.2589070951160584E-2</v>
      </c>
      <c r="N485">
        <v>219436235.58333939</v>
      </c>
      <c r="O485">
        <v>0.33</v>
      </c>
      <c r="P485" s="9">
        <f t="shared" si="56"/>
        <v>72413.957742501996</v>
      </c>
    </row>
    <row r="486" spans="1:16" hidden="1" x14ac:dyDescent="0.35">
      <c r="A486" s="13">
        <v>2027</v>
      </c>
      <c r="B486" s="13">
        <f t="shared" si="53"/>
        <v>2026</v>
      </c>
      <c r="C486" t="s">
        <v>314</v>
      </c>
      <c r="D486" t="s">
        <v>315</v>
      </c>
      <c r="E486" s="5">
        <v>355505686.69154906</v>
      </c>
      <c r="F486" s="13">
        <v>0.33</v>
      </c>
      <c r="G486" s="9">
        <f t="shared" si="57"/>
        <v>117316.8766082112</v>
      </c>
      <c r="H486" s="11">
        <v>1.02</v>
      </c>
      <c r="I486" s="12" cm="1">
        <f t="array" ref="I486">INDEX(PPEL[],MATCH(PPEL[[#This Row],[Base Year]]&amp;PPEL[[#This Row],[DistrictNumber]],PPEL[[Fiscal Year]:[Fiscal Year]]&amp;PPEL[[DistrictNumber]:[DistrictNumber]],0),9)*$H486</f>
        <v>102259.77137640001</v>
      </c>
      <c r="J486" s="15">
        <f t="shared" si="52"/>
        <v>0.28764595111842661</v>
      </c>
      <c r="K486" s="26">
        <f>ROUND(PPEL[[#This Row],[Proposed Taxable Valuation]]/1000*PPEL[[#This Row],[Adjusted Rate]],0)</f>
        <v>102260</v>
      </c>
      <c r="L486" s="19">
        <f t="shared" si="54"/>
        <v>-15057.105231811191</v>
      </c>
      <c r="M486" s="17">
        <f t="shared" si="55"/>
        <v>-4.2354048881573403E-2</v>
      </c>
      <c r="N486">
        <v>311294732.01908165</v>
      </c>
      <c r="O486">
        <v>0.33</v>
      </c>
      <c r="P486" s="9">
        <f t="shared" si="56"/>
        <v>102727.26156629695</v>
      </c>
    </row>
    <row r="487" spans="1:16" hidden="1" x14ac:dyDescent="0.35">
      <c r="A487" s="13">
        <v>2027</v>
      </c>
      <c r="B487" s="13">
        <f t="shared" si="53"/>
        <v>2026</v>
      </c>
      <c r="C487" t="s">
        <v>316</v>
      </c>
      <c r="D487" t="s">
        <v>317</v>
      </c>
      <c r="E487" s="5">
        <v>1548153874.8950684</v>
      </c>
      <c r="F487" s="13">
        <v>0.33</v>
      </c>
      <c r="G487" s="9">
        <f t="shared" si="57"/>
        <v>510890.77871537255</v>
      </c>
      <c r="H487" s="11">
        <v>1.02</v>
      </c>
      <c r="I487" s="12" cm="1">
        <f t="array" ref="I487">INDEX(PPEL[],MATCH(PPEL[[#This Row],[Base Year]]&amp;PPEL[[#This Row],[DistrictNumber]],PPEL[[Fiscal Year]:[Fiscal Year]]&amp;PPEL[[DistrictNumber]:[DistrictNumber]],0),9)*$H487</f>
        <v>420708.33935459994</v>
      </c>
      <c r="J487" s="15">
        <f t="shared" si="52"/>
        <v>0.27174840058008765</v>
      </c>
      <c r="K487" s="26">
        <f>ROUND(PPEL[[#This Row],[Proposed Taxable Valuation]]/1000*PPEL[[#This Row],[Adjusted Rate]],0)</f>
        <v>420708</v>
      </c>
      <c r="L487" s="19">
        <f t="shared" si="54"/>
        <v>-90182.439360772609</v>
      </c>
      <c r="M487" s="17">
        <f t="shared" si="55"/>
        <v>-5.825159941991237E-2</v>
      </c>
      <c r="N487">
        <v>1357267352.5568388</v>
      </c>
      <c r="O487">
        <v>0.33</v>
      </c>
      <c r="P487" s="9">
        <f t="shared" si="56"/>
        <v>447898.22634375677</v>
      </c>
    </row>
    <row r="488" spans="1:16" hidden="1" x14ac:dyDescent="0.35">
      <c r="A488" s="13">
        <v>2027</v>
      </c>
      <c r="B488" s="13">
        <f t="shared" si="53"/>
        <v>2026</v>
      </c>
      <c r="C488" t="s">
        <v>318</v>
      </c>
      <c r="D488" t="s">
        <v>319</v>
      </c>
      <c r="E488" s="5">
        <v>231885778.66109633</v>
      </c>
      <c r="F488" s="13">
        <v>0.33</v>
      </c>
      <c r="G488" s="9">
        <f t="shared" si="57"/>
        <v>76522.306958161789</v>
      </c>
      <c r="H488" s="11">
        <v>1.02</v>
      </c>
      <c r="I488" s="12" cm="1">
        <f t="array" ref="I488">INDEX(PPEL[],MATCH(PPEL[[#This Row],[Base Year]]&amp;PPEL[[#This Row],[DistrictNumber]],PPEL[[Fiscal Year]:[Fiscal Year]]&amp;PPEL[[DistrictNumber]:[DistrictNumber]],0),9)*$H488</f>
        <v>71240.345193600006</v>
      </c>
      <c r="J488" s="15">
        <f t="shared" si="52"/>
        <v>0.30722170891608913</v>
      </c>
      <c r="K488" s="26">
        <f>ROUND(PPEL[[#This Row],[Proposed Taxable Valuation]]/1000*PPEL[[#This Row],[Adjusted Rate]],0)</f>
        <v>71240</v>
      </c>
      <c r="L488" s="19">
        <f t="shared" si="54"/>
        <v>-5281.9617645617836</v>
      </c>
      <c r="M488" s="17">
        <f t="shared" si="55"/>
        <v>-2.2778291083910884E-2</v>
      </c>
      <c r="N488">
        <v>213314135.95007455</v>
      </c>
      <c r="O488">
        <v>0.33</v>
      </c>
      <c r="P488" s="9">
        <f t="shared" si="56"/>
        <v>70393.664863524609</v>
      </c>
    </row>
    <row r="489" spans="1:16" hidden="1" x14ac:dyDescent="0.35">
      <c r="A489" s="13">
        <v>2027</v>
      </c>
      <c r="B489" s="13">
        <f t="shared" si="53"/>
        <v>2026</v>
      </c>
      <c r="C489" t="s">
        <v>320</v>
      </c>
      <c r="D489" t="s">
        <v>321</v>
      </c>
      <c r="E489" s="5">
        <v>2258522598.4187655</v>
      </c>
      <c r="F489" s="13">
        <v>0.33</v>
      </c>
      <c r="G489" s="9">
        <f t="shared" si="57"/>
        <v>745312.45747819275</v>
      </c>
      <c r="H489" s="11">
        <v>1.02</v>
      </c>
      <c r="I489" s="12" cm="1">
        <f t="array" ref="I489">INDEX(PPEL[],MATCH(PPEL[[#This Row],[Base Year]]&amp;PPEL[[#This Row],[DistrictNumber]],PPEL[[Fiscal Year]:[Fiscal Year]]&amp;PPEL[[DistrictNumber]:[DistrictNumber]],0),9)*$H489</f>
        <v>648075.21534360002</v>
      </c>
      <c r="J489" s="15">
        <f t="shared" si="52"/>
        <v>0.28694652681240812</v>
      </c>
      <c r="K489" s="26">
        <f>ROUND(PPEL[[#This Row],[Proposed Taxable Valuation]]/1000*PPEL[[#This Row],[Adjusted Rate]],0)</f>
        <v>648075</v>
      </c>
      <c r="L489" s="19">
        <f t="shared" si="54"/>
        <v>-97237.242134592729</v>
      </c>
      <c r="M489" s="17">
        <f t="shared" si="55"/>
        <v>-4.3053473187591895E-2</v>
      </c>
      <c r="N489">
        <v>1977318619.6827354</v>
      </c>
      <c r="O489">
        <v>0.33</v>
      </c>
      <c r="P489" s="9">
        <f t="shared" si="56"/>
        <v>652515.14449530281</v>
      </c>
    </row>
    <row r="490" spans="1:16" hidden="1" x14ac:dyDescent="0.35">
      <c r="A490" s="13">
        <v>2027</v>
      </c>
      <c r="B490" s="13">
        <f t="shared" si="53"/>
        <v>2026</v>
      </c>
      <c r="C490" t="s">
        <v>322</v>
      </c>
      <c r="D490" t="s">
        <v>323</v>
      </c>
      <c r="E490" s="5">
        <v>3558607931.8431549</v>
      </c>
      <c r="F490" s="13">
        <v>0.33</v>
      </c>
      <c r="G490" s="9">
        <f t="shared" si="57"/>
        <v>1174340.6175082412</v>
      </c>
      <c r="H490" s="11">
        <v>1.02</v>
      </c>
      <c r="I490" s="12" cm="1">
        <f t="array" ref="I490">INDEX(PPEL[],MATCH(PPEL[[#This Row],[Base Year]]&amp;PPEL[[#This Row],[DistrictNumber]],PPEL[[Fiscal Year]:[Fiscal Year]]&amp;PPEL[[DistrictNumber]:[DistrictNumber]],0),9)*$H490</f>
        <v>962235.89449020009</v>
      </c>
      <c r="J490" s="15">
        <f t="shared" si="52"/>
        <v>0.27039671492886741</v>
      </c>
      <c r="K490" s="26">
        <f>ROUND(PPEL[[#This Row],[Proposed Taxable Valuation]]/1000*PPEL[[#This Row],[Adjusted Rate]],0)</f>
        <v>962236</v>
      </c>
      <c r="L490" s="19">
        <f t="shared" si="54"/>
        <v>-212104.72301804111</v>
      </c>
      <c r="M490" s="17">
        <f t="shared" si="55"/>
        <v>-5.9603285071132606E-2</v>
      </c>
      <c r="N490">
        <v>2964745689.2385759</v>
      </c>
      <c r="O490">
        <v>0.33</v>
      </c>
      <c r="P490" s="9">
        <f t="shared" si="56"/>
        <v>978366.07744873001</v>
      </c>
    </row>
    <row r="491" spans="1:16" hidden="1" x14ac:dyDescent="0.35">
      <c r="A491" s="13">
        <v>2027</v>
      </c>
      <c r="B491" s="13">
        <f t="shared" si="53"/>
        <v>2026</v>
      </c>
      <c r="C491" t="s">
        <v>324</v>
      </c>
      <c r="D491" t="s">
        <v>325</v>
      </c>
      <c r="E491" s="5">
        <v>286728280.16758537</v>
      </c>
      <c r="F491" s="13">
        <v>0.33</v>
      </c>
      <c r="G491" s="9">
        <f t="shared" si="57"/>
        <v>94620.332455303171</v>
      </c>
      <c r="H491" s="11">
        <v>1.02</v>
      </c>
      <c r="I491" s="12" cm="1">
        <f t="array" ref="I491">INDEX(PPEL[],MATCH(PPEL[[#This Row],[Base Year]]&amp;PPEL[[#This Row],[DistrictNumber]],PPEL[[Fiscal Year]:[Fiscal Year]]&amp;PPEL[[DistrictNumber]:[DistrictNumber]],0),9)*$H491</f>
        <v>77614.342819199999</v>
      </c>
      <c r="J491" s="15">
        <f t="shared" si="52"/>
        <v>0.27068952798739071</v>
      </c>
      <c r="K491" s="26">
        <f>ROUND(PPEL[[#This Row],[Proposed Taxable Valuation]]/1000*PPEL[[#This Row],[Adjusted Rate]],0)</f>
        <v>77614</v>
      </c>
      <c r="L491" s="19">
        <f t="shared" si="54"/>
        <v>-17005.989636103172</v>
      </c>
      <c r="M491" s="17">
        <f t="shared" si="55"/>
        <v>-5.9310472012609305E-2</v>
      </c>
      <c r="N491">
        <v>243793387.79669559</v>
      </c>
      <c r="O491">
        <v>0.33</v>
      </c>
      <c r="P491" s="9">
        <f t="shared" si="56"/>
        <v>80451.817972909543</v>
      </c>
    </row>
    <row r="492" spans="1:16" hidden="1" x14ac:dyDescent="0.35">
      <c r="A492" s="13">
        <v>2027</v>
      </c>
      <c r="B492" s="13">
        <f t="shared" si="53"/>
        <v>2026</v>
      </c>
      <c r="C492" t="s">
        <v>326</v>
      </c>
      <c r="D492" t="s">
        <v>327</v>
      </c>
      <c r="E492" s="5">
        <v>298546528.33277994</v>
      </c>
      <c r="F492" s="13">
        <v>0.33</v>
      </c>
      <c r="G492" s="9">
        <f t="shared" si="57"/>
        <v>98520.354349817382</v>
      </c>
      <c r="H492" s="11">
        <v>1.02</v>
      </c>
      <c r="I492" s="12" cm="1">
        <f t="array" ref="I492">INDEX(PPEL[],MATCH(PPEL[[#This Row],[Base Year]]&amp;PPEL[[#This Row],[DistrictNumber]],PPEL[[Fiscal Year]:[Fiscal Year]]&amp;PPEL[[DistrictNumber]:[DistrictNumber]],0),9)*$H492</f>
        <v>86637.309402600018</v>
      </c>
      <c r="J492" s="15">
        <f t="shared" si="52"/>
        <v>0.29019700844093649</v>
      </c>
      <c r="K492" s="26">
        <f>ROUND(PPEL[[#This Row],[Proposed Taxable Valuation]]/1000*PPEL[[#This Row],[Adjusted Rate]],0)</f>
        <v>86637</v>
      </c>
      <c r="L492" s="19">
        <f t="shared" si="54"/>
        <v>-11883.044947217364</v>
      </c>
      <c r="M492" s="17">
        <f t="shared" si="55"/>
        <v>-3.9802991559063527E-2</v>
      </c>
      <c r="N492">
        <v>265898347.19944412</v>
      </c>
      <c r="O492">
        <v>0.33</v>
      </c>
      <c r="P492" s="9">
        <f t="shared" si="56"/>
        <v>87746.454575816562</v>
      </c>
    </row>
    <row r="493" spans="1:16" hidden="1" x14ac:dyDescent="0.35">
      <c r="A493" s="13">
        <v>2027</v>
      </c>
      <c r="B493" s="13">
        <f t="shared" si="53"/>
        <v>2026</v>
      </c>
      <c r="C493" t="s">
        <v>328</v>
      </c>
      <c r="D493" t="s">
        <v>329</v>
      </c>
      <c r="E493" s="5">
        <v>233824782.40261701</v>
      </c>
      <c r="F493" s="13">
        <v>0.33</v>
      </c>
      <c r="G493" s="9">
        <f t="shared" si="57"/>
        <v>77162.178192863619</v>
      </c>
      <c r="H493" s="11">
        <v>1.02</v>
      </c>
      <c r="I493" s="12" cm="1">
        <f t="array" ref="I493">INDEX(PPEL[],MATCH(PPEL[[#This Row],[Base Year]]&amp;PPEL[[#This Row],[DistrictNumber]],PPEL[[Fiscal Year]:[Fiscal Year]]&amp;PPEL[[DistrictNumber]:[DistrictNumber]],0),9)*$H493</f>
        <v>68981.113594800001</v>
      </c>
      <c r="J493" s="15">
        <f t="shared" si="52"/>
        <v>0.29501198669362239</v>
      </c>
      <c r="K493" s="26">
        <f>ROUND(PPEL[[#This Row],[Proposed Taxable Valuation]]/1000*PPEL[[#This Row],[Adjusted Rate]],0)</f>
        <v>68981</v>
      </c>
      <c r="L493" s="19">
        <f t="shared" si="54"/>
        <v>-8181.0645980636182</v>
      </c>
      <c r="M493" s="17">
        <f t="shared" si="55"/>
        <v>-3.498801330637763E-2</v>
      </c>
      <c r="N493">
        <v>208825429.78256187</v>
      </c>
      <c r="O493">
        <v>0.33</v>
      </c>
      <c r="P493" s="9">
        <f t="shared" si="56"/>
        <v>68912.391828245425</v>
      </c>
    </row>
    <row r="494" spans="1:16" hidden="1" x14ac:dyDescent="0.35">
      <c r="A494" s="13">
        <v>2027</v>
      </c>
      <c r="B494" s="13">
        <f t="shared" si="53"/>
        <v>2026</v>
      </c>
      <c r="C494" t="s">
        <v>330</v>
      </c>
      <c r="D494" t="s">
        <v>331</v>
      </c>
      <c r="E494" s="5">
        <v>387772344.49875134</v>
      </c>
      <c r="F494" s="13">
        <v>0.33</v>
      </c>
      <c r="G494" s="9">
        <f t="shared" si="57"/>
        <v>127964.87368458795</v>
      </c>
      <c r="H494" s="11">
        <v>1.02</v>
      </c>
      <c r="I494" s="12" cm="1">
        <f t="array" ref="I494">INDEX(PPEL[],MATCH(PPEL[[#This Row],[Base Year]]&amp;PPEL[[#This Row],[DistrictNumber]],PPEL[[Fiscal Year]:[Fiscal Year]]&amp;PPEL[[DistrictNumber]:[DistrictNumber]],0),9)*$H494</f>
        <v>113389.98557039999</v>
      </c>
      <c r="J494" s="15">
        <f t="shared" si="52"/>
        <v>0.29241380201306522</v>
      </c>
      <c r="K494" s="26">
        <f>ROUND(PPEL[[#This Row],[Proposed Taxable Valuation]]/1000*PPEL[[#This Row],[Adjusted Rate]],0)</f>
        <v>113390</v>
      </c>
      <c r="L494" s="19">
        <f t="shared" si="54"/>
        <v>-14574.888114187954</v>
      </c>
      <c r="M494" s="17">
        <f t="shared" si="55"/>
        <v>-3.75861979869348E-2</v>
      </c>
      <c r="N494">
        <v>345564674.42980093</v>
      </c>
      <c r="O494">
        <v>0.33</v>
      </c>
      <c r="P494" s="9">
        <f t="shared" si="56"/>
        <v>114036.34256183432</v>
      </c>
    </row>
    <row r="495" spans="1:16" hidden="1" x14ac:dyDescent="0.35">
      <c r="A495" s="13">
        <v>2027</v>
      </c>
      <c r="B495" s="13">
        <f t="shared" si="53"/>
        <v>2026</v>
      </c>
      <c r="C495" t="s">
        <v>332</v>
      </c>
      <c r="D495" t="s">
        <v>333</v>
      </c>
      <c r="E495" s="5">
        <v>343119698.74538183</v>
      </c>
      <c r="F495" s="13">
        <v>0.33</v>
      </c>
      <c r="G495" s="9">
        <f t="shared" si="57"/>
        <v>113229.50058597601</v>
      </c>
      <c r="H495" s="11">
        <v>1.02</v>
      </c>
      <c r="I495" s="12" cm="1">
        <f t="array" ref="I495">INDEX(PPEL[],MATCH(PPEL[[#This Row],[Base Year]]&amp;PPEL[[#This Row],[DistrictNumber]],PPEL[[Fiscal Year]:[Fiscal Year]]&amp;PPEL[[DistrictNumber]:[DistrictNumber]],0),9)*$H495</f>
        <v>101778.57340199999</v>
      </c>
      <c r="J495" s="15">
        <f t="shared" si="52"/>
        <v>0.2966270190086831</v>
      </c>
      <c r="K495" s="26">
        <f>ROUND(PPEL[[#This Row],[Proposed Taxable Valuation]]/1000*PPEL[[#This Row],[Adjusted Rate]],0)</f>
        <v>101779</v>
      </c>
      <c r="L495" s="19">
        <f t="shared" si="54"/>
        <v>-11450.927183976019</v>
      </c>
      <c r="M495" s="17">
        <f t="shared" si="55"/>
        <v>-3.3372980991316914E-2</v>
      </c>
      <c r="N495">
        <v>311643850.30027896</v>
      </c>
      <c r="O495">
        <v>0.33</v>
      </c>
      <c r="P495" s="9">
        <f t="shared" si="56"/>
        <v>102842.47059909206</v>
      </c>
    </row>
    <row r="496" spans="1:16" hidden="1" x14ac:dyDescent="0.35">
      <c r="A496" s="13">
        <v>2027</v>
      </c>
      <c r="B496" s="13">
        <f t="shared" si="53"/>
        <v>2026</v>
      </c>
      <c r="C496" t="s">
        <v>334</v>
      </c>
      <c r="D496" t="s">
        <v>335</v>
      </c>
      <c r="E496" s="5">
        <v>258072935.72011709</v>
      </c>
      <c r="F496" s="13">
        <v>0.33</v>
      </c>
      <c r="G496" s="9">
        <f t="shared" si="57"/>
        <v>85164.068787638651</v>
      </c>
      <c r="H496" s="11">
        <v>1.02</v>
      </c>
      <c r="I496" s="12" cm="1">
        <f t="array" ref="I496">INDEX(PPEL[],MATCH(PPEL[[#This Row],[Base Year]]&amp;PPEL[[#This Row],[DistrictNumber]],PPEL[[Fiscal Year]:[Fiscal Year]]&amp;PPEL[[DistrictNumber]:[DistrictNumber]],0),9)*$H496</f>
        <v>68530.854209400015</v>
      </c>
      <c r="J496" s="15">
        <f t="shared" si="52"/>
        <v>0.26554839630189842</v>
      </c>
      <c r="K496" s="26">
        <f>ROUND(PPEL[[#This Row],[Proposed Taxable Valuation]]/1000*PPEL[[#This Row],[Adjusted Rate]],0)</f>
        <v>68531</v>
      </c>
      <c r="L496" s="19">
        <f t="shared" si="54"/>
        <v>-16633.214578238636</v>
      </c>
      <c r="M496" s="17">
        <f t="shared" si="55"/>
        <v>-6.4451603698101601E-2</v>
      </c>
      <c r="N496">
        <v>216754916.36346498</v>
      </c>
      <c r="O496">
        <v>0.33</v>
      </c>
      <c r="P496" s="9">
        <f t="shared" si="56"/>
        <v>71529.122399943444</v>
      </c>
    </row>
    <row r="497" spans="1:16" hidden="1" x14ac:dyDescent="0.35">
      <c r="A497" s="13">
        <v>2027</v>
      </c>
      <c r="B497" s="13">
        <f t="shared" si="53"/>
        <v>2026</v>
      </c>
      <c r="C497" t="s">
        <v>336</v>
      </c>
      <c r="D497" t="s">
        <v>337</v>
      </c>
      <c r="E497" s="5">
        <v>579884463.43117356</v>
      </c>
      <c r="F497" s="13">
        <v>0.33</v>
      </c>
      <c r="G497" s="9">
        <f t="shared" si="57"/>
        <v>191361.87293228728</v>
      </c>
      <c r="H497" s="11">
        <v>1.02</v>
      </c>
      <c r="I497" s="12" cm="1">
        <f t="array" ref="I497">INDEX(PPEL[],MATCH(PPEL[[#This Row],[Base Year]]&amp;PPEL[[#This Row],[DistrictNumber]],PPEL[[Fiscal Year]:[Fiscal Year]]&amp;PPEL[[DistrictNumber]:[DistrictNumber]],0),9)*$H497</f>
        <v>175790.57286780002</v>
      </c>
      <c r="J497" s="15">
        <f t="shared" si="52"/>
        <v>0.30314758189527624</v>
      </c>
      <c r="K497" s="26">
        <f>ROUND(PPEL[[#This Row],[Proposed Taxable Valuation]]/1000*PPEL[[#This Row],[Adjusted Rate]],0)</f>
        <v>175791</v>
      </c>
      <c r="L497" s="19">
        <f t="shared" si="54"/>
        <v>-15571.300064487266</v>
      </c>
      <c r="M497" s="17">
        <f t="shared" si="55"/>
        <v>-2.6852418104723774E-2</v>
      </c>
      <c r="N497">
        <v>528970618.44119465</v>
      </c>
      <c r="O497">
        <v>0.33</v>
      </c>
      <c r="P497" s="9">
        <f t="shared" si="56"/>
        <v>174560.30408559425</v>
      </c>
    </row>
    <row r="498" spans="1:16" hidden="1" x14ac:dyDescent="0.35">
      <c r="A498" s="13">
        <v>2027</v>
      </c>
      <c r="B498" s="13">
        <f t="shared" si="53"/>
        <v>2026</v>
      </c>
      <c r="C498" t="s">
        <v>338</v>
      </c>
      <c r="D498" t="s">
        <v>339</v>
      </c>
      <c r="E498" s="5">
        <v>522915544.73570704</v>
      </c>
      <c r="F498" s="13">
        <v>0.33</v>
      </c>
      <c r="G498" s="9">
        <f t="shared" si="57"/>
        <v>172562.12976278333</v>
      </c>
      <c r="H498" s="11">
        <v>1.02</v>
      </c>
      <c r="I498" s="12" cm="1">
        <f t="array" ref="I498">INDEX(PPEL[],MATCH(PPEL[[#This Row],[Base Year]]&amp;PPEL[[#This Row],[DistrictNumber]],PPEL[[Fiscal Year]:[Fiscal Year]]&amp;PPEL[[DistrictNumber]:[DistrictNumber]],0),9)*$H498</f>
        <v>162656.77309199999</v>
      </c>
      <c r="J498" s="15">
        <f t="shared" si="52"/>
        <v>0.31105744460935902</v>
      </c>
      <c r="K498" s="26">
        <f>ROUND(PPEL[[#This Row],[Proposed Taxable Valuation]]/1000*PPEL[[#This Row],[Adjusted Rate]],0)</f>
        <v>162657</v>
      </c>
      <c r="L498" s="19">
        <f t="shared" si="54"/>
        <v>-9905.3566707833379</v>
      </c>
      <c r="M498" s="17">
        <f t="shared" si="55"/>
        <v>-1.8942555390640992E-2</v>
      </c>
      <c r="N498">
        <v>488026446.21923161</v>
      </c>
      <c r="O498">
        <v>0.33</v>
      </c>
      <c r="P498" s="9">
        <f t="shared" si="56"/>
        <v>161048.72725234643</v>
      </c>
    </row>
    <row r="499" spans="1:16" hidden="1" x14ac:dyDescent="0.35">
      <c r="A499" s="13">
        <v>2027</v>
      </c>
      <c r="B499" s="13">
        <f t="shared" si="53"/>
        <v>2026</v>
      </c>
      <c r="C499" t="s">
        <v>340</v>
      </c>
      <c r="D499" t="s">
        <v>341</v>
      </c>
      <c r="E499" s="5">
        <v>610891243.76473117</v>
      </c>
      <c r="F499" s="13">
        <v>0.33</v>
      </c>
      <c r="G499" s="9">
        <f t="shared" si="57"/>
        <v>201594.1104423613</v>
      </c>
      <c r="H499" s="11">
        <v>1.02</v>
      </c>
      <c r="I499" s="12" cm="1">
        <f t="array" ref="I499">INDEX(PPEL[],MATCH(PPEL[[#This Row],[Base Year]]&amp;PPEL[[#This Row],[DistrictNumber]],PPEL[[Fiscal Year]:[Fiscal Year]]&amp;PPEL[[DistrictNumber]:[DistrictNumber]],0),9)*$H499</f>
        <v>173423.8409904</v>
      </c>
      <c r="J499" s="15">
        <f t="shared" si="52"/>
        <v>0.28388660462972631</v>
      </c>
      <c r="K499" s="26">
        <f>ROUND(PPEL[[#This Row],[Proposed Taxable Valuation]]/1000*PPEL[[#This Row],[Adjusted Rate]],0)</f>
        <v>173424</v>
      </c>
      <c r="L499" s="19">
        <f t="shared" si="54"/>
        <v>-28170.2694519613</v>
      </c>
      <c r="M499" s="17">
        <f t="shared" si="55"/>
        <v>-4.6113395370273702E-2</v>
      </c>
      <c r="N499">
        <v>527466470.79925805</v>
      </c>
      <c r="O499">
        <v>0.33</v>
      </c>
      <c r="P499" s="9">
        <f t="shared" si="56"/>
        <v>174063.93536375518</v>
      </c>
    </row>
    <row r="500" spans="1:16" hidden="1" x14ac:dyDescent="0.35">
      <c r="A500" s="13">
        <v>2027</v>
      </c>
      <c r="B500" s="13">
        <f t="shared" si="53"/>
        <v>2026</v>
      </c>
      <c r="C500" t="s">
        <v>342</v>
      </c>
      <c r="D500" t="s">
        <v>343</v>
      </c>
      <c r="E500" s="5">
        <v>610777562.89489996</v>
      </c>
      <c r="F500" s="13">
        <v>0.33</v>
      </c>
      <c r="G500" s="9">
        <f t="shared" si="57"/>
        <v>201556.59575531702</v>
      </c>
      <c r="H500" s="11">
        <v>1.02</v>
      </c>
      <c r="I500" s="12" cm="1">
        <f t="array" ref="I500">INDEX(PPEL[],MATCH(PPEL[[#This Row],[Base Year]]&amp;PPEL[[#This Row],[DistrictNumber]],PPEL[[Fiscal Year]:[Fiscal Year]]&amp;PPEL[[DistrictNumber]:[DistrictNumber]],0),9)*$H500</f>
        <v>168572.0152116</v>
      </c>
      <c r="J500" s="15">
        <f t="shared" si="52"/>
        <v>0.27599575598785897</v>
      </c>
      <c r="K500" s="26">
        <f>ROUND(PPEL[[#This Row],[Proposed Taxable Valuation]]/1000*PPEL[[#This Row],[Adjusted Rate]],0)</f>
        <v>168572</v>
      </c>
      <c r="L500" s="19">
        <f t="shared" si="54"/>
        <v>-32984.58054371702</v>
      </c>
      <c r="M500" s="17">
        <f t="shared" si="55"/>
        <v>-5.4004244012141045E-2</v>
      </c>
      <c r="N500">
        <v>528383232.58833045</v>
      </c>
      <c r="O500">
        <v>0.33</v>
      </c>
      <c r="P500" s="9">
        <f t="shared" si="56"/>
        <v>174366.46675414903</v>
      </c>
    </row>
    <row r="501" spans="1:16" hidden="1" x14ac:dyDescent="0.35">
      <c r="A501" s="13">
        <v>2027</v>
      </c>
      <c r="B501" s="13">
        <f t="shared" si="53"/>
        <v>2026</v>
      </c>
      <c r="C501" t="s">
        <v>344</v>
      </c>
      <c r="D501" t="s">
        <v>345</v>
      </c>
      <c r="E501" s="5">
        <v>510826003.70782334</v>
      </c>
      <c r="F501" s="13">
        <v>0.33</v>
      </c>
      <c r="G501" s="9">
        <f t="shared" si="57"/>
        <v>168572.58122358171</v>
      </c>
      <c r="H501" s="11">
        <v>1.02</v>
      </c>
      <c r="I501" s="12" cm="1">
        <f t="array" ref="I501">INDEX(PPEL[],MATCH(PPEL[[#This Row],[Base Year]]&amp;PPEL[[#This Row],[DistrictNumber]],PPEL[[Fiscal Year]:[Fiscal Year]]&amp;PPEL[[DistrictNumber]:[DistrictNumber]],0),9)*$H501</f>
        <v>153191.188953</v>
      </c>
      <c r="J501" s="15">
        <f t="shared" si="52"/>
        <v>0.29988917525941106</v>
      </c>
      <c r="K501" s="26">
        <f>ROUND(PPEL[[#This Row],[Proposed Taxable Valuation]]/1000*PPEL[[#This Row],[Adjusted Rate]],0)</f>
        <v>153191</v>
      </c>
      <c r="L501" s="19">
        <f t="shared" si="54"/>
        <v>-15381.392270581709</v>
      </c>
      <c r="M501" s="17">
        <f t="shared" si="55"/>
        <v>-3.011082474058896E-2</v>
      </c>
      <c r="N501">
        <v>479589657.77981043</v>
      </c>
      <c r="O501">
        <v>0.33</v>
      </c>
      <c r="P501" s="9">
        <f t="shared" si="56"/>
        <v>158264.58706733744</v>
      </c>
    </row>
    <row r="502" spans="1:16" hidden="1" x14ac:dyDescent="0.35">
      <c r="A502" s="13">
        <v>2027</v>
      </c>
      <c r="B502" s="13">
        <f t="shared" si="53"/>
        <v>2026</v>
      </c>
      <c r="C502" t="s">
        <v>346</v>
      </c>
      <c r="D502" t="s">
        <v>347</v>
      </c>
      <c r="E502" s="5">
        <v>816681175.71984315</v>
      </c>
      <c r="F502" s="13">
        <v>0.33</v>
      </c>
      <c r="G502" s="9">
        <f t="shared" si="57"/>
        <v>269504.78798754822</v>
      </c>
      <c r="H502" s="11">
        <v>1.02</v>
      </c>
      <c r="I502" s="12" cm="1">
        <f t="array" ref="I502">INDEX(PPEL[],MATCH(PPEL[[#This Row],[Base Year]]&amp;PPEL[[#This Row],[DistrictNumber]],PPEL[[Fiscal Year]:[Fiscal Year]]&amp;PPEL[[DistrictNumber]:[DistrictNumber]],0),9)*$H502</f>
        <v>212047.77644819999</v>
      </c>
      <c r="J502" s="15">
        <f t="shared" si="52"/>
        <v>0.25964572559333915</v>
      </c>
      <c r="K502" s="26">
        <f>ROUND(PPEL[[#This Row],[Proposed Taxable Valuation]]/1000*PPEL[[#This Row],[Adjusted Rate]],0)</f>
        <v>212048</v>
      </c>
      <c r="L502" s="19">
        <f t="shared" si="54"/>
        <v>-57457.011539348227</v>
      </c>
      <c r="M502" s="17">
        <f t="shared" si="55"/>
        <v>-7.0354274406660866E-2</v>
      </c>
      <c r="N502">
        <v>676696256.36168873</v>
      </c>
      <c r="O502">
        <v>0.33</v>
      </c>
      <c r="P502" s="9">
        <f t="shared" si="56"/>
        <v>223309.7645993573</v>
      </c>
    </row>
    <row r="503" spans="1:16" hidden="1" x14ac:dyDescent="0.35">
      <c r="A503" s="13">
        <v>2027</v>
      </c>
      <c r="B503" s="13">
        <f t="shared" si="53"/>
        <v>2026</v>
      </c>
      <c r="C503" t="s">
        <v>348</v>
      </c>
      <c r="D503" t="s">
        <v>349</v>
      </c>
      <c r="E503" s="5">
        <v>1602665859.6407156</v>
      </c>
      <c r="F503" s="13">
        <v>0.33</v>
      </c>
      <c r="G503" s="9">
        <f t="shared" si="57"/>
        <v>528879.73368143616</v>
      </c>
      <c r="H503" s="11">
        <v>1.02</v>
      </c>
      <c r="I503" s="12" cm="1">
        <f t="array" ref="I503">INDEX(PPEL[],MATCH(PPEL[[#This Row],[Base Year]]&amp;PPEL[[#This Row],[DistrictNumber]],PPEL[[Fiscal Year]:[Fiscal Year]]&amp;PPEL[[DistrictNumber]:[DistrictNumber]],0),9)*$H503</f>
        <v>458408.96956800006</v>
      </c>
      <c r="J503" s="15">
        <f t="shared" si="52"/>
        <v>0.28602903519188072</v>
      </c>
      <c r="K503" s="26">
        <f>ROUND(PPEL[[#This Row],[Proposed Taxable Valuation]]/1000*PPEL[[#This Row],[Adjusted Rate]],0)</f>
        <v>458409</v>
      </c>
      <c r="L503" s="19">
        <f t="shared" si="54"/>
        <v>-70470.764113436104</v>
      </c>
      <c r="M503" s="17">
        <f t="shared" si="55"/>
        <v>-4.3970964808119295E-2</v>
      </c>
      <c r="N503">
        <v>1373142066.0012691</v>
      </c>
      <c r="O503">
        <v>0.33</v>
      </c>
      <c r="P503" s="9">
        <f t="shared" si="56"/>
        <v>453136.8817804188</v>
      </c>
    </row>
    <row r="504" spans="1:16" hidden="1" x14ac:dyDescent="0.35">
      <c r="A504" s="13">
        <v>2027</v>
      </c>
      <c r="B504" s="13">
        <f t="shared" si="53"/>
        <v>2026</v>
      </c>
      <c r="C504" t="s">
        <v>350</v>
      </c>
      <c r="D504" t="s">
        <v>351</v>
      </c>
      <c r="E504" s="5">
        <v>297042143.55737406</v>
      </c>
      <c r="F504" s="13">
        <v>0.33</v>
      </c>
      <c r="G504" s="9">
        <f t="shared" si="57"/>
        <v>98023.907373933456</v>
      </c>
      <c r="H504" s="11">
        <v>1.02</v>
      </c>
      <c r="I504" s="12" cm="1">
        <f t="array" ref="I504">INDEX(PPEL[],MATCH(PPEL[[#This Row],[Base Year]]&amp;PPEL[[#This Row],[DistrictNumber]],PPEL[[Fiscal Year]:[Fiscal Year]]&amp;PPEL[[DistrictNumber]:[DistrictNumber]],0),9)*$H504</f>
        <v>78739.982362800001</v>
      </c>
      <c r="J504" s="15">
        <f t="shared" si="52"/>
        <v>0.26508017151980751</v>
      </c>
      <c r="K504" s="26">
        <f>ROUND(PPEL[[#This Row],[Proposed Taxable Valuation]]/1000*PPEL[[#This Row],[Adjusted Rate]],0)</f>
        <v>78740</v>
      </c>
      <c r="L504" s="19">
        <f t="shared" si="54"/>
        <v>-19283.925011133455</v>
      </c>
      <c r="M504" s="17">
        <f t="shared" si="55"/>
        <v>-6.491982848019251E-2</v>
      </c>
      <c r="N504">
        <v>249756623.42218241</v>
      </c>
      <c r="O504">
        <v>0.33</v>
      </c>
      <c r="P504" s="9">
        <f t="shared" si="56"/>
        <v>82419.68572932019</v>
      </c>
    </row>
    <row r="505" spans="1:16" hidden="1" x14ac:dyDescent="0.35">
      <c r="A505" s="13">
        <v>2027</v>
      </c>
      <c r="B505" s="13">
        <f t="shared" si="53"/>
        <v>2026</v>
      </c>
      <c r="C505" t="s">
        <v>352</v>
      </c>
      <c r="D505" t="s">
        <v>353</v>
      </c>
      <c r="E505" s="5">
        <v>1913551021.0303814</v>
      </c>
      <c r="F505" s="13">
        <v>0.33</v>
      </c>
      <c r="G505" s="9">
        <f t="shared" si="57"/>
        <v>631471.83694002591</v>
      </c>
      <c r="H505" s="11">
        <v>1.02</v>
      </c>
      <c r="I505" s="12" cm="1">
        <f t="array" ref="I505">INDEX(PPEL[],MATCH(PPEL[[#This Row],[Base Year]]&amp;PPEL[[#This Row],[DistrictNumber]],PPEL[[Fiscal Year]:[Fiscal Year]]&amp;PPEL[[DistrictNumber]:[DistrictNumber]],0),9)*$H505</f>
        <v>531932.02555680007</v>
      </c>
      <c r="J505" s="15">
        <f t="shared" si="52"/>
        <v>0.27798162667770049</v>
      </c>
      <c r="K505" s="26">
        <f>ROUND(PPEL[[#This Row],[Proposed Taxable Valuation]]/1000*PPEL[[#This Row],[Adjusted Rate]],0)</f>
        <v>531932</v>
      </c>
      <c r="L505" s="19">
        <f t="shared" si="54"/>
        <v>-99539.811383225839</v>
      </c>
      <c r="M505" s="17">
        <f t="shared" si="55"/>
        <v>-5.2018373322299527E-2</v>
      </c>
      <c r="N505">
        <v>1627544881.6398637</v>
      </c>
      <c r="O505">
        <v>0.33</v>
      </c>
      <c r="P505" s="9">
        <f t="shared" si="56"/>
        <v>537089.81094115507</v>
      </c>
    </row>
    <row r="506" spans="1:16" hidden="1" x14ac:dyDescent="0.35">
      <c r="A506" s="13">
        <v>2027</v>
      </c>
      <c r="B506" s="13">
        <f t="shared" si="53"/>
        <v>2026</v>
      </c>
      <c r="C506" t="s">
        <v>354</v>
      </c>
      <c r="D506" t="s">
        <v>355</v>
      </c>
      <c r="E506" s="5">
        <v>458311187.55339175</v>
      </c>
      <c r="F506" s="13">
        <v>0.33</v>
      </c>
      <c r="G506" s="9">
        <f t="shared" si="57"/>
        <v>151242.69189261927</v>
      </c>
      <c r="H506" s="11">
        <v>1.02</v>
      </c>
      <c r="I506" s="12" cm="1">
        <f t="array" ref="I506">INDEX(PPEL[],MATCH(PPEL[[#This Row],[Base Year]]&amp;PPEL[[#This Row],[DistrictNumber]],PPEL[[Fiscal Year]:[Fiscal Year]]&amp;PPEL[[DistrictNumber]:[DistrictNumber]],0),9)*$H506</f>
        <v>135502.28673299999</v>
      </c>
      <c r="J506" s="15">
        <f t="shared" si="52"/>
        <v>0.29565563838044956</v>
      </c>
      <c r="K506" s="26">
        <f>ROUND(PPEL[[#This Row],[Proposed Taxable Valuation]]/1000*PPEL[[#This Row],[Adjusted Rate]],0)</f>
        <v>135502</v>
      </c>
      <c r="L506" s="19">
        <f t="shared" si="54"/>
        <v>-15740.405159619288</v>
      </c>
      <c r="M506" s="17">
        <f t="shared" si="55"/>
        <v>-3.4344361619550456E-2</v>
      </c>
      <c r="N506">
        <v>411512559.19947422</v>
      </c>
      <c r="O506">
        <v>0.33</v>
      </c>
      <c r="P506" s="9">
        <f t="shared" si="56"/>
        <v>135799.14453582649</v>
      </c>
    </row>
    <row r="507" spans="1:16" hidden="1" x14ac:dyDescent="0.35">
      <c r="A507" s="13">
        <v>2027</v>
      </c>
      <c r="B507" s="13">
        <f t="shared" si="53"/>
        <v>2026</v>
      </c>
      <c r="C507" t="s">
        <v>356</v>
      </c>
      <c r="D507" t="s">
        <v>357</v>
      </c>
      <c r="E507" s="5">
        <v>115034345.62241602</v>
      </c>
      <c r="F507" s="13">
        <v>0.33</v>
      </c>
      <c r="G507" s="9">
        <f t="shared" si="57"/>
        <v>37961.334055397288</v>
      </c>
      <c r="H507" s="11">
        <v>1.02</v>
      </c>
      <c r="I507" s="12" cm="1">
        <f t="array" ref="I507">INDEX(PPEL[],MATCH(PPEL[[#This Row],[Base Year]]&amp;PPEL[[#This Row],[DistrictNumber]],PPEL[[Fiscal Year]:[Fiscal Year]]&amp;PPEL[[DistrictNumber]:[DistrictNumber]],0),9)*$H507</f>
        <v>32978.518293599998</v>
      </c>
      <c r="J507" s="15">
        <f t="shared" si="52"/>
        <v>0.28668410390969079</v>
      </c>
      <c r="K507" s="26">
        <f>ROUND(PPEL[[#This Row],[Proposed Taxable Valuation]]/1000*PPEL[[#This Row],[Adjusted Rate]],0)</f>
        <v>32979</v>
      </c>
      <c r="L507" s="19">
        <f t="shared" si="54"/>
        <v>-4982.8157617972902</v>
      </c>
      <c r="M507" s="17">
        <f t="shared" si="55"/>
        <v>-4.3315896090309225E-2</v>
      </c>
      <c r="N507">
        <v>101703223.43840288</v>
      </c>
      <c r="O507">
        <v>0.33</v>
      </c>
      <c r="P507" s="9">
        <f t="shared" si="56"/>
        <v>33562.063734672949</v>
      </c>
    </row>
    <row r="508" spans="1:16" hidden="1" x14ac:dyDescent="0.35">
      <c r="A508" s="13">
        <v>2027</v>
      </c>
      <c r="B508" s="13">
        <f t="shared" si="53"/>
        <v>2026</v>
      </c>
      <c r="C508" t="s">
        <v>358</v>
      </c>
      <c r="D508" t="s">
        <v>359</v>
      </c>
      <c r="E508" s="5">
        <v>407605964.98133588</v>
      </c>
      <c r="F508" s="13">
        <v>0.33</v>
      </c>
      <c r="G508" s="9">
        <f t="shared" si="57"/>
        <v>134509.96844384083</v>
      </c>
      <c r="H508" s="11">
        <v>1.02</v>
      </c>
      <c r="I508" s="12" cm="1">
        <f t="array" ref="I508">INDEX(PPEL[],MATCH(PPEL[[#This Row],[Base Year]]&amp;PPEL[[#This Row],[DistrictNumber]],PPEL[[Fiscal Year]:[Fiscal Year]]&amp;PPEL[[DistrictNumber]:[DistrictNumber]],0),9)*$H508</f>
        <v>113042.40601500002</v>
      </c>
      <c r="J508" s="15">
        <f t="shared" si="52"/>
        <v>0.27733256067578937</v>
      </c>
      <c r="K508" s="26">
        <f>ROUND(PPEL[[#This Row],[Proposed Taxable Valuation]]/1000*PPEL[[#This Row],[Adjusted Rate]],0)</f>
        <v>113042</v>
      </c>
      <c r="L508" s="19">
        <f t="shared" si="54"/>
        <v>-21467.562428840814</v>
      </c>
      <c r="M508" s="17">
        <f t="shared" si="55"/>
        <v>-5.2667439324210641E-2</v>
      </c>
      <c r="N508">
        <v>355817574.74711835</v>
      </c>
      <c r="O508">
        <v>0.33</v>
      </c>
      <c r="P508" s="9">
        <f t="shared" si="56"/>
        <v>117419.79966654906</v>
      </c>
    </row>
    <row r="509" spans="1:16" hidden="1" x14ac:dyDescent="0.35">
      <c r="A509" s="13">
        <v>2027</v>
      </c>
      <c r="B509" s="13">
        <f t="shared" si="53"/>
        <v>2026</v>
      </c>
      <c r="C509" t="s">
        <v>360</v>
      </c>
      <c r="D509" t="s">
        <v>361</v>
      </c>
      <c r="E509" s="5">
        <v>338948541.39839953</v>
      </c>
      <c r="F509" s="13">
        <v>0.33</v>
      </c>
      <c r="G509" s="9">
        <f t="shared" si="57"/>
        <v>111853.01866147184</v>
      </c>
      <c r="H509" s="11">
        <v>1.02</v>
      </c>
      <c r="I509" s="12" cm="1">
        <f t="array" ref="I509">INDEX(PPEL[],MATCH(PPEL[[#This Row],[Base Year]]&amp;PPEL[[#This Row],[DistrictNumber]],PPEL[[Fiscal Year]:[Fiscal Year]]&amp;PPEL[[DistrictNumber]:[DistrictNumber]],0),9)*$H509</f>
        <v>105361.49224260001</v>
      </c>
      <c r="J509" s="15">
        <f t="shared" si="52"/>
        <v>0.31084804734049082</v>
      </c>
      <c r="K509" s="26">
        <f>ROUND(PPEL[[#This Row],[Proposed Taxable Valuation]]/1000*PPEL[[#This Row],[Adjusted Rate]],0)</f>
        <v>105361</v>
      </c>
      <c r="L509" s="19">
        <f t="shared" si="54"/>
        <v>-6491.5264188718284</v>
      </c>
      <c r="M509" s="17">
        <f t="shared" si="55"/>
        <v>-1.9151952659509197E-2</v>
      </c>
      <c r="N509">
        <v>313055512.19196993</v>
      </c>
      <c r="O509">
        <v>0.33</v>
      </c>
      <c r="P509" s="9">
        <f t="shared" si="56"/>
        <v>103308.31902335009</v>
      </c>
    </row>
    <row r="510" spans="1:16" hidden="1" x14ac:dyDescent="0.35">
      <c r="A510" s="13">
        <v>2027</v>
      </c>
      <c r="B510" s="13">
        <f t="shared" si="53"/>
        <v>2026</v>
      </c>
      <c r="C510" t="s">
        <v>362</v>
      </c>
      <c r="D510" t="s">
        <v>363</v>
      </c>
      <c r="E510" s="5">
        <v>773917287.40822124</v>
      </c>
      <c r="F510" s="13">
        <v>0.33</v>
      </c>
      <c r="G510" s="9">
        <f t="shared" si="57"/>
        <v>255392.70484471304</v>
      </c>
      <c r="H510" s="11">
        <v>1.02</v>
      </c>
      <c r="I510" s="12" cm="1">
        <f t="array" ref="I510">INDEX(PPEL[],MATCH(PPEL[[#This Row],[Base Year]]&amp;PPEL[[#This Row],[DistrictNumber]],PPEL[[Fiscal Year]:[Fiscal Year]]&amp;PPEL[[DistrictNumber]:[DistrictNumber]],0),9)*$H510</f>
        <v>213966.67414320004</v>
      </c>
      <c r="J510" s="15">
        <f t="shared" si="52"/>
        <v>0.27647227633298516</v>
      </c>
      <c r="K510" s="26">
        <f>ROUND(PPEL[[#This Row],[Proposed Taxable Valuation]]/1000*PPEL[[#This Row],[Adjusted Rate]],0)</f>
        <v>213967</v>
      </c>
      <c r="L510" s="19">
        <f t="shared" si="54"/>
        <v>-41426.030701512995</v>
      </c>
      <c r="M510" s="17">
        <f t="shared" si="55"/>
        <v>-5.3527723667014859E-2</v>
      </c>
      <c r="N510">
        <v>673482751.54438579</v>
      </c>
      <c r="O510">
        <v>0.33</v>
      </c>
      <c r="P510" s="9">
        <f t="shared" si="56"/>
        <v>222249.30800964733</v>
      </c>
    </row>
    <row r="511" spans="1:16" hidden="1" x14ac:dyDescent="0.35">
      <c r="A511" s="13">
        <v>2027</v>
      </c>
      <c r="B511" s="13">
        <f t="shared" si="53"/>
        <v>2026</v>
      </c>
      <c r="C511" t="s">
        <v>364</v>
      </c>
      <c r="D511" t="s">
        <v>365</v>
      </c>
      <c r="E511" s="5">
        <v>458727272.06499994</v>
      </c>
      <c r="F511" s="13">
        <v>0.33</v>
      </c>
      <c r="G511" s="9">
        <f t="shared" si="57"/>
        <v>151379.99978144997</v>
      </c>
      <c r="H511" s="11">
        <v>1.02</v>
      </c>
      <c r="I511" s="12" cm="1">
        <f t="array" ref="I511">INDEX(PPEL[],MATCH(PPEL[[#This Row],[Base Year]]&amp;PPEL[[#This Row],[DistrictNumber]],PPEL[[Fiscal Year]:[Fiscal Year]]&amp;PPEL[[DistrictNumber]:[DistrictNumber]],0),9)*$H511</f>
        <v>130524.76172340001</v>
      </c>
      <c r="J511" s="15">
        <f t="shared" si="52"/>
        <v>0.28453673821447689</v>
      </c>
      <c r="K511" s="26">
        <f>ROUND(PPEL[[#This Row],[Proposed Taxable Valuation]]/1000*PPEL[[#This Row],[Adjusted Rate]],0)</f>
        <v>130525</v>
      </c>
      <c r="L511" s="19">
        <f t="shared" si="54"/>
        <v>-20855.238058049959</v>
      </c>
      <c r="M511" s="17">
        <f t="shared" si="55"/>
        <v>-4.5463261785523124E-2</v>
      </c>
      <c r="N511">
        <v>401501185.80862373</v>
      </c>
      <c r="O511">
        <v>0.33</v>
      </c>
      <c r="P511" s="9">
        <f t="shared" si="56"/>
        <v>132495.39131684584</v>
      </c>
    </row>
    <row r="512" spans="1:16" hidden="1" x14ac:dyDescent="0.35">
      <c r="A512" s="13">
        <v>2027</v>
      </c>
      <c r="B512" s="13">
        <f t="shared" si="53"/>
        <v>2026</v>
      </c>
      <c r="C512" t="s">
        <v>366</v>
      </c>
      <c r="D512" t="s">
        <v>367</v>
      </c>
      <c r="E512" s="5">
        <v>1074262878.3644011</v>
      </c>
      <c r="F512" s="13">
        <v>0.33</v>
      </c>
      <c r="G512" s="9">
        <f t="shared" si="57"/>
        <v>354506.74986025243</v>
      </c>
      <c r="H512" s="11">
        <v>1.02</v>
      </c>
      <c r="I512" s="12" cm="1">
        <f t="array" ref="I512">INDEX(PPEL[],MATCH(PPEL[[#This Row],[Base Year]]&amp;PPEL[[#This Row],[DistrictNumber]],PPEL[[Fiscal Year]:[Fiscal Year]]&amp;PPEL[[DistrictNumber]:[DistrictNumber]],0),9)*$H512</f>
        <v>303536.3064228</v>
      </c>
      <c r="J512" s="15">
        <f t="shared" si="52"/>
        <v>0.28255309993112998</v>
      </c>
      <c r="K512" s="26">
        <f>ROUND(PPEL[[#This Row],[Proposed Taxable Valuation]]/1000*PPEL[[#This Row],[Adjusted Rate]],0)</f>
        <v>303536</v>
      </c>
      <c r="L512" s="19">
        <f t="shared" si="54"/>
        <v>-50970.443437452428</v>
      </c>
      <c r="M512" s="17">
        <f t="shared" si="55"/>
        <v>-4.7446900068870035E-2</v>
      </c>
      <c r="N512">
        <v>948982577.58035183</v>
      </c>
      <c r="O512">
        <v>0.33</v>
      </c>
      <c r="P512" s="9">
        <f t="shared" si="56"/>
        <v>313164.25060151611</v>
      </c>
    </row>
    <row r="513" spans="1:16" hidden="1" x14ac:dyDescent="0.35">
      <c r="A513" s="13">
        <v>2027</v>
      </c>
      <c r="B513" s="13">
        <f t="shared" si="53"/>
        <v>2026</v>
      </c>
      <c r="C513" t="s">
        <v>368</v>
      </c>
      <c r="D513" t="s">
        <v>369</v>
      </c>
      <c r="E513" s="5">
        <v>633370541.21702898</v>
      </c>
      <c r="F513" s="13">
        <v>0.33</v>
      </c>
      <c r="G513" s="9">
        <f t="shared" si="57"/>
        <v>209012.27860161956</v>
      </c>
      <c r="H513" s="11">
        <v>1.02</v>
      </c>
      <c r="I513" s="12" cm="1">
        <f t="array" ref="I513">INDEX(PPEL[],MATCH(PPEL[[#This Row],[Base Year]]&amp;PPEL[[#This Row],[DistrictNumber]],PPEL[[Fiscal Year]:[Fiscal Year]]&amp;PPEL[[DistrictNumber]:[DistrictNumber]],0),9)*$H513</f>
        <v>169541.074494</v>
      </c>
      <c r="J513" s="15">
        <f t="shared" si="52"/>
        <v>0.26768070736006261</v>
      </c>
      <c r="K513" s="26">
        <f>ROUND(PPEL[[#This Row],[Proposed Taxable Valuation]]/1000*PPEL[[#This Row],[Adjusted Rate]],0)</f>
        <v>169541</v>
      </c>
      <c r="L513" s="19">
        <f t="shared" si="54"/>
        <v>-39471.20410761956</v>
      </c>
      <c r="M513" s="17">
        <f t="shared" si="55"/>
        <v>-6.2319292639937407E-2</v>
      </c>
      <c r="N513">
        <v>560169711.63555586</v>
      </c>
      <c r="O513">
        <v>0.33</v>
      </c>
      <c r="P513" s="9">
        <f t="shared" si="56"/>
        <v>184856.00483973345</v>
      </c>
    </row>
    <row r="514" spans="1:16" hidden="1" x14ac:dyDescent="0.35">
      <c r="A514" s="13">
        <v>2027</v>
      </c>
      <c r="B514" s="13">
        <f t="shared" si="53"/>
        <v>2026</v>
      </c>
      <c r="C514" t="s">
        <v>370</v>
      </c>
      <c r="D514" t="s">
        <v>371</v>
      </c>
      <c r="E514" s="5">
        <v>560227351.18693995</v>
      </c>
      <c r="F514" s="13">
        <v>0.33</v>
      </c>
      <c r="G514" s="9">
        <f t="shared" si="57"/>
        <v>184875.02589169019</v>
      </c>
      <c r="H514" s="11">
        <v>1.02</v>
      </c>
      <c r="I514" s="12" cm="1">
        <f t="array" ref="I514">INDEX(PPEL[],MATCH(PPEL[[#This Row],[Base Year]]&amp;PPEL[[#This Row],[DistrictNumber]],PPEL[[Fiscal Year]:[Fiscal Year]]&amp;PPEL[[DistrictNumber]:[DistrictNumber]],0),9)*$H514</f>
        <v>157581.73842839999</v>
      </c>
      <c r="J514" s="15">
        <f t="shared" si="52"/>
        <v>0.28128176550919087</v>
      </c>
      <c r="K514" s="26">
        <f>ROUND(PPEL[[#This Row],[Proposed Taxable Valuation]]/1000*PPEL[[#This Row],[Adjusted Rate]],0)</f>
        <v>157582</v>
      </c>
      <c r="L514" s="19">
        <f t="shared" si="54"/>
        <v>-27293.287463290209</v>
      </c>
      <c r="M514" s="17">
        <f t="shared" si="55"/>
        <v>-4.8718234490809142E-2</v>
      </c>
      <c r="N514">
        <v>490652641.76341587</v>
      </c>
      <c r="O514">
        <v>0.33</v>
      </c>
      <c r="P514" s="9">
        <f t="shared" si="56"/>
        <v>161915.37178192724</v>
      </c>
    </row>
    <row r="515" spans="1:16" hidden="1" x14ac:dyDescent="0.35">
      <c r="A515" s="13">
        <v>2027</v>
      </c>
      <c r="B515" s="13">
        <f t="shared" si="53"/>
        <v>2026</v>
      </c>
      <c r="C515" t="s">
        <v>372</v>
      </c>
      <c r="D515" t="s">
        <v>373</v>
      </c>
      <c r="E515" s="5">
        <v>234771466.77420843</v>
      </c>
      <c r="F515" s="13">
        <v>0.33</v>
      </c>
      <c r="G515" s="9">
        <f t="shared" si="57"/>
        <v>77474.584035488777</v>
      </c>
      <c r="H515" s="11">
        <v>1.02</v>
      </c>
      <c r="I515" s="12" cm="1">
        <f t="array" ref="I515">INDEX(PPEL[],MATCH(PPEL[[#This Row],[Base Year]]&amp;PPEL[[#This Row],[DistrictNumber]],PPEL[[Fiscal Year]:[Fiscal Year]]&amp;PPEL[[DistrictNumber]:[DistrictNumber]],0),9)*$H515</f>
        <v>61153.563398399994</v>
      </c>
      <c r="J515" s="15">
        <f t="shared" si="52"/>
        <v>0.26048124262568273</v>
      </c>
      <c r="K515" s="26">
        <f>ROUND(PPEL[[#This Row],[Proposed Taxable Valuation]]/1000*PPEL[[#This Row],[Adjusted Rate]],0)</f>
        <v>61154</v>
      </c>
      <c r="L515" s="19">
        <f t="shared" si="54"/>
        <v>-16321.020637088783</v>
      </c>
      <c r="M515" s="17">
        <f t="shared" si="55"/>
        <v>-6.9518757374317286E-2</v>
      </c>
      <c r="N515">
        <v>201614597.06116337</v>
      </c>
      <c r="O515">
        <v>0.33</v>
      </c>
      <c r="P515" s="9">
        <f t="shared" si="56"/>
        <v>66532.817030183913</v>
      </c>
    </row>
    <row r="516" spans="1:16" hidden="1" x14ac:dyDescent="0.35">
      <c r="A516" s="13">
        <v>2027</v>
      </c>
      <c r="B516" s="13">
        <f t="shared" si="53"/>
        <v>2026</v>
      </c>
      <c r="C516" t="s">
        <v>374</v>
      </c>
      <c r="D516" t="s">
        <v>375</v>
      </c>
      <c r="E516" s="5">
        <v>137650766.46883896</v>
      </c>
      <c r="F516" s="13">
        <v>0.33</v>
      </c>
      <c r="G516" s="9">
        <f t="shared" si="57"/>
        <v>45424.75293471686</v>
      </c>
      <c r="H516" s="11">
        <v>1.02</v>
      </c>
      <c r="I516" s="12" cm="1">
        <f t="array" ref="I516">INDEX(PPEL[],MATCH(PPEL[[#This Row],[Base Year]]&amp;PPEL[[#This Row],[DistrictNumber]],PPEL[[Fiscal Year]:[Fiscal Year]]&amp;PPEL[[DistrictNumber]:[DistrictNumber]],0),9)*$H516</f>
        <v>41774.962501800008</v>
      </c>
      <c r="J516" s="15">
        <f t="shared" ref="J516:J579" si="58">IF(I516/(E516/1000)&gt;0.33,0.33,I516/(E516/1000))</f>
        <v>0.30348514267994953</v>
      </c>
      <c r="K516" s="26">
        <f>ROUND(PPEL[[#This Row],[Proposed Taxable Valuation]]/1000*PPEL[[#This Row],[Adjusted Rate]],0)</f>
        <v>41775</v>
      </c>
      <c r="L516" s="19">
        <f t="shared" si="54"/>
        <v>-3649.7904329168523</v>
      </c>
      <c r="M516" s="17">
        <f t="shared" si="55"/>
        <v>-2.6514857320050489E-2</v>
      </c>
      <c r="N516">
        <v>126490541.38049446</v>
      </c>
      <c r="O516">
        <v>0.33</v>
      </c>
      <c r="P516" s="9">
        <f t="shared" si="56"/>
        <v>41741.878655563174</v>
      </c>
    </row>
    <row r="517" spans="1:16" hidden="1" x14ac:dyDescent="0.35">
      <c r="A517" s="13">
        <v>2027</v>
      </c>
      <c r="B517" s="13">
        <f t="shared" ref="B517:B580" si="59">A517-1</f>
        <v>2026</v>
      </c>
      <c r="C517" t="s">
        <v>376</v>
      </c>
      <c r="D517" t="s">
        <v>377</v>
      </c>
      <c r="E517" s="5">
        <v>91829890.587954</v>
      </c>
      <c r="F517" s="13">
        <v>0.33</v>
      </c>
      <c r="G517" s="9">
        <f t="shared" si="57"/>
        <v>30303.86389402482</v>
      </c>
      <c r="H517" s="11">
        <v>1.02</v>
      </c>
      <c r="I517" s="12" cm="1">
        <f t="array" ref="I517">INDEX(PPEL[],MATCH(PPEL[[#This Row],[Base Year]]&amp;PPEL[[#This Row],[DistrictNumber]],PPEL[[Fiscal Year]:[Fiscal Year]]&amp;PPEL[[DistrictNumber]:[DistrictNumber]],0),9)*$H517</f>
        <v>27768.701248199999</v>
      </c>
      <c r="J517" s="15">
        <f t="shared" si="58"/>
        <v>0.30239283821865542</v>
      </c>
      <c r="K517" s="26">
        <f>ROUND(PPEL[[#This Row],[Proposed Taxable Valuation]]/1000*PPEL[[#This Row],[Adjusted Rate]],0)</f>
        <v>27769</v>
      </c>
      <c r="L517" s="19">
        <f t="shared" ref="L517:L580" si="60">I517-G517</f>
        <v>-2535.1626458248211</v>
      </c>
      <c r="M517" s="17">
        <f t="shared" ref="M517:M580" si="61">J517-F517</f>
        <v>-2.7607161781344591E-2</v>
      </c>
      <c r="N517">
        <v>82954527.766622037</v>
      </c>
      <c r="O517">
        <v>0.33</v>
      </c>
      <c r="P517" s="9">
        <f t="shared" ref="P517:P580" si="62">N517/1000*O517</f>
        <v>27374.994162985273</v>
      </c>
    </row>
    <row r="518" spans="1:16" hidden="1" x14ac:dyDescent="0.35">
      <c r="A518" s="13">
        <v>2027</v>
      </c>
      <c r="B518" s="13">
        <f t="shared" si="59"/>
        <v>2026</v>
      </c>
      <c r="C518" t="s">
        <v>378</v>
      </c>
      <c r="D518" t="s">
        <v>379</v>
      </c>
      <c r="E518" s="5">
        <v>143235079.03588092</v>
      </c>
      <c r="F518" s="13">
        <v>0.33</v>
      </c>
      <c r="G518" s="9">
        <f t="shared" si="57"/>
        <v>47267.576081840707</v>
      </c>
      <c r="H518" s="11">
        <v>1.02</v>
      </c>
      <c r="I518" s="12" cm="1">
        <f t="array" ref="I518">INDEX(PPEL[],MATCH(PPEL[[#This Row],[Base Year]]&amp;PPEL[[#This Row],[DistrictNumber]],PPEL[[Fiscal Year]:[Fiscal Year]]&amp;PPEL[[DistrictNumber]:[DistrictNumber]],0),9)*$H518</f>
        <v>39572.399869200002</v>
      </c>
      <c r="J518" s="15">
        <f t="shared" si="58"/>
        <v>0.27627589648822665</v>
      </c>
      <c r="K518" s="26">
        <f>ROUND(PPEL[[#This Row],[Proposed Taxable Valuation]]/1000*PPEL[[#This Row],[Adjusted Rate]],0)</f>
        <v>39572</v>
      </c>
      <c r="L518" s="19">
        <f t="shared" si="60"/>
        <v>-7695.1762126407048</v>
      </c>
      <c r="M518" s="17">
        <f t="shared" si="61"/>
        <v>-5.3724103511773369E-2</v>
      </c>
      <c r="N518">
        <v>127631206.06127517</v>
      </c>
      <c r="O518">
        <v>0.33</v>
      </c>
      <c r="P518" s="9">
        <f t="shared" si="62"/>
        <v>42118.298000220806</v>
      </c>
    </row>
    <row r="519" spans="1:16" hidden="1" x14ac:dyDescent="0.35">
      <c r="A519" s="13">
        <v>2027</v>
      </c>
      <c r="B519" s="13">
        <f t="shared" si="59"/>
        <v>2026</v>
      </c>
      <c r="C519" t="s">
        <v>380</v>
      </c>
      <c r="D519" t="s">
        <v>381</v>
      </c>
      <c r="E519" s="5">
        <v>540509927.01022303</v>
      </c>
      <c r="F519" s="13">
        <v>0.33</v>
      </c>
      <c r="G519" s="9">
        <f t="shared" si="57"/>
        <v>178368.2759133736</v>
      </c>
      <c r="H519" s="11">
        <v>1.02</v>
      </c>
      <c r="I519" s="12" cm="1">
        <f t="array" ref="I519">INDEX(PPEL[],MATCH(PPEL[[#This Row],[Base Year]]&amp;PPEL[[#This Row],[DistrictNumber]],PPEL[[Fiscal Year]:[Fiscal Year]]&amp;PPEL[[DistrictNumber]:[DistrictNumber]],0),9)*$H519</f>
        <v>144063.57443940002</v>
      </c>
      <c r="J519" s="15">
        <f t="shared" si="58"/>
        <v>0.26653270780108218</v>
      </c>
      <c r="K519" s="26">
        <f>ROUND(PPEL[[#This Row],[Proposed Taxable Valuation]]/1000*PPEL[[#This Row],[Adjusted Rate]],0)</f>
        <v>144064</v>
      </c>
      <c r="L519" s="19">
        <f t="shared" si="60"/>
        <v>-34304.701473973575</v>
      </c>
      <c r="M519" s="17">
        <f t="shared" si="61"/>
        <v>-6.3467292198917835E-2</v>
      </c>
      <c r="N519">
        <v>472533488.50259721</v>
      </c>
      <c r="O519">
        <v>0.33</v>
      </c>
      <c r="P519" s="9">
        <f t="shared" si="62"/>
        <v>155936.05120585707</v>
      </c>
    </row>
    <row r="520" spans="1:16" hidden="1" x14ac:dyDescent="0.35">
      <c r="A520" s="13">
        <v>2027</v>
      </c>
      <c r="B520" s="13">
        <f t="shared" si="59"/>
        <v>2026</v>
      </c>
      <c r="C520" t="s">
        <v>382</v>
      </c>
      <c r="D520" t="s">
        <v>383</v>
      </c>
      <c r="E520" s="5">
        <v>828302495.45137239</v>
      </c>
      <c r="F520" s="13">
        <v>0.33</v>
      </c>
      <c r="G520" s="9">
        <f t="shared" si="57"/>
        <v>273339.8234989529</v>
      </c>
      <c r="H520" s="11">
        <v>1.02</v>
      </c>
      <c r="I520" s="12" cm="1">
        <f t="array" ref="I520">INDEX(PPEL[],MATCH(PPEL[[#This Row],[Base Year]]&amp;PPEL[[#This Row],[DistrictNumber]],PPEL[[Fiscal Year]:[Fiscal Year]]&amp;PPEL[[DistrictNumber]:[DistrictNumber]],0),9)*$H520</f>
        <v>234951.82947720002</v>
      </c>
      <c r="J520" s="15">
        <f t="shared" si="58"/>
        <v>0.28365461986102813</v>
      </c>
      <c r="K520" s="26">
        <f>ROUND(PPEL[[#This Row],[Proposed Taxable Valuation]]/1000*PPEL[[#This Row],[Adjusted Rate]],0)</f>
        <v>234952</v>
      </c>
      <c r="L520" s="19">
        <f t="shared" si="60"/>
        <v>-38387.994021752878</v>
      </c>
      <c r="M520" s="17">
        <f t="shared" si="61"/>
        <v>-4.6345380138971881E-2</v>
      </c>
      <c r="N520">
        <v>719804887.75690866</v>
      </c>
      <c r="O520">
        <v>0.33</v>
      </c>
      <c r="P520" s="9">
        <f t="shared" si="62"/>
        <v>237535.61295977986</v>
      </c>
    </row>
    <row r="521" spans="1:16" hidden="1" x14ac:dyDescent="0.35">
      <c r="A521" s="13">
        <v>2027</v>
      </c>
      <c r="B521" s="13">
        <f t="shared" si="59"/>
        <v>2026</v>
      </c>
      <c r="C521" t="s">
        <v>384</v>
      </c>
      <c r="D521" t="s">
        <v>385</v>
      </c>
      <c r="E521" s="5">
        <v>557967289.60154688</v>
      </c>
      <c r="F521" s="13">
        <v>0.33</v>
      </c>
      <c r="G521" s="9">
        <f t="shared" si="57"/>
        <v>184129.20556851046</v>
      </c>
      <c r="H521" s="11">
        <v>1.02</v>
      </c>
      <c r="I521" s="12" cm="1">
        <f t="array" ref="I521">INDEX(PPEL[],MATCH(PPEL[[#This Row],[Base Year]]&amp;PPEL[[#This Row],[DistrictNumber]],PPEL[[Fiscal Year]:[Fiscal Year]]&amp;PPEL[[DistrictNumber]:[DistrictNumber]],0),9)*$H521</f>
        <v>146467.40300280001</v>
      </c>
      <c r="J521" s="15">
        <f t="shared" si="58"/>
        <v>0.26250177336989533</v>
      </c>
      <c r="K521" s="26">
        <f>ROUND(PPEL[[#This Row],[Proposed Taxable Valuation]]/1000*PPEL[[#This Row],[Adjusted Rate]],0)</f>
        <v>146467</v>
      </c>
      <c r="L521" s="19">
        <f t="shared" si="60"/>
        <v>-37661.802565710444</v>
      </c>
      <c r="M521" s="17">
        <f t="shared" si="61"/>
        <v>-6.7498226630104685E-2</v>
      </c>
      <c r="N521">
        <v>470485808.97556198</v>
      </c>
      <c r="O521">
        <v>0.33</v>
      </c>
      <c r="P521" s="9">
        <f t="shared" si="62"/>
        <v>155260.31696193546</v>
      </c>
    </row>
    <row r="522" spans="1:16" hidden="1" x14ac:dyDescent="0.35">
      <c r="A522" s="13">
        <v>2027</v>
      </c>
      <c r="B522" s="13">
        <f t="shared" si="59"/>
        <v>2026</v>
      </c>
      <c r="C522" t="s">
        <v>386</v>
      </c>
      <c r="D522" t="s">
        <v>387</v>
      </c>
      <c r="E522" s="5">
        <v>101574349.58371001</v>
      </c>
      <c r="F522" s="13">
        <v>0.33</v>
      </c>
      <c r="G522" s="9">
        <f t="shared" ref="G522:G585" si="63">E522/1000*F522</f>
        <v>33519.535362624309</v>
      </c>
      <c r="H522" s="11">
        <v>1.02</v>
      </c>
      <c r="I522" s="12" cm="1">
        <f t="array" ref="I522">INDEX(PPEL[],MATCH(PPEL[[#This Row],[Base Year]]&amp;PPEL[[#This Row],[DistrictNumber]],PPEL[[Fiscal Year]:[Fiscal Year]]&amp;PPEL[[DistrictNumber]:[DistrictNumber]],0),9)*$H522</f>
        <v>30431.598377400005</v>
      </c>
      <c r="J522" s="15">
        <f t="shared" si="58"/>
        <v>0.29959924431827689</v>
      </c>
      <c r="K522" s="26">
        <f>ROUND(PPEL[[#This Row],[Proposed Taxable Valuation]]/1000*PPEL[[#This Row],[Adjusted Rate]],0)</f>
        <v>30432</v>
      </c>
      <c r="L522" s="19">
        <f t="shared" si="60"/>
        <v>-3087.9369852243035</v>
      </c>
      <c r="M522" s="17">
        <f t="shared" si="61"/>
        <v>-3.0400755681723124E-2</v>
      </c>
      <c r="N522">
        <v>92094097.527228862</v>
      </c>
      <c r="O522">
        <v>0.33</v>
      </c>
      <c r="P522" s="9">
        <f t="shared" si="62"/>
        <v>30391.052183985525</v>
      </c>
    </row>
    <row r="523" spans="1:16" hidden="1" x14ac:dyDescent="0.35">
      <c r="A523" s="13">
        <v>2027</v>
      </c>
      <c r="B523" s="13">
        <f t="shared" si="59"/>
        <v>2026</v>
      </c>
      <c r="C523" t="s">
        <v>388</v>
      </c>
      <c r="D523" t="s">
        <v>389</v>
      </c>
      <c r="E523" s="5">
        <v>2000761285.9330931</v>
      </c>
      <c r="F523" s="13">
        <v>0.33</v>
      </c>
      <c r="G523" s="9">
        <f t="shared" si="63"/>
        <v>660251.22435792082</v>
      </c>
      <c r="H523" s="11">
        <v>1.02</v>
      </c>
      <c r="I523" s="12" cm="1">
        <f t="array" ref="I523">INDEX(PPEL[],MATCH(PPEL[[#This Row],[Base Year]]&amp;PPEL[[#This Row],[DistrictNumber]],PPEL[[Fiscal Year]:[Fiscal Year]]&amp;PPEL[[DistrictNumber]:[DistrictNumber]],0),9)*$H523</f>
        <v>557662.93189200014</v>
      </c>
      <c r="J523" s="15">
        <f t="shared" si="58"/>
        <v>0.27872537109389511</v>
      </c>
      <c r="K523" s="26">
        <f>ROUND(PPEL[[#This Row],[Proposed Taxable Valuation]]/1000*PPEL[[#This Row],[Adjusted Rate]],0)</f>
        <v>557663</v>
      </c>
      <c r="L523" s="19">
        <f t="shared" si="60"/>
        <v>-102588.29246592068</v>
      </c>
      <c r="M523" s="17">
        <f t="shared" si="61"/>
        <v>-5.1274628906104902E-2</v>
      </c>
      <c r="N523">
        <v>1710359039.9150119</v>
      </c>
      <c r="O523">
        <v>0.33</v>
      </c>
      <c r="P523" s="9">
        <f t="shared" si="62"/>
        <v>564418.48317195394</v>
      </c>
    </row>
    <row r="524" spans="1:16" hidden="1" x14ac:dyDescent="0.35">
      <c r="A524" s="13">
        <v>2027</v>
      </c>
      <c r="B524" s="13">
        <f t="shared" si="59"/>
        <v>2026</v>
      </c>
      <c r="C524" t="s">
        <v>390</v>
      </c>
      <c r="D524" t="s">
        <v>391</v>
      </c>
      <c r="E524" s="5">
        <v>352076313.26625103</v>
      </c>
      <c r="F524" s="13">
        <v>0.33</v>
      </c>
      <c r="G524" s="9">
        <f t="shared" si="63"/>
        <v>116185.18337786284</v>
      </c>
      <c r="H524" s="11">
        <v>1.02</v>
      </c>
      <c r="I524" s="12" cm="1">
        <f t="array" ref="I524">INDEX(PPEL[],MATCH(PPEL[[#This Row],[Base Year]]&amp;PPEL[[#This Row],[DistrictNumber]],PPEL[[Fiscal Year]:[Fiscal Year]]&amp;PPEL[[DistrictNumber]:[DistrictNumber]],0),9)*$H524</f>
        <v>103135.86611460001</v>
      </c>
      <c r="J524" s="15">
        <f t="shared" si="58"/>
        <v>0.29293611137255199</v>
      </c>
      <c r="K524" s="26">
        <f>ROUND(PPEL[[#This Row],[Proposed Taxable Valuation]]/1000*PPEL[[#This Row],[Adjusted Rate]],0)</f>
        <v>103136</v>
      </c>
      <c r="L524" s="19">
        <f t="shared" si="60"/>
        <v>-13049.317263262827</v>
      </c>
      <c r="M524" s="17">
        <f t="shared" si="61"/>
        <v>-3.7063888627448027E-2</v>
      </c>
      <c r="N524">
        <v>314900273.70012969</v>
      </c>
      <c r="O524">
        <v>0.33</v>
      </c>
      <c r="P524" s="9">
        <f t="shared" si="62"/>
        <v>103917.09032104281</v>
      </c>
    </row>
    <row r="525" spans="1:16" hidden="1" x14ac:dyDescent="0.35">
      <c r="A525" s="13">
        <v>2027</v>
      </c>
      <c r="B525" s="13">
        <f t="shared" si="59"/>
        <v>2026</v>
      </c>
      <c r="C525" t="s">
        <v>392</v>
      </c>
      <c r="D525" t="s">
        <v>393</v>
      </c>
      <c r="E525" s="5">
        <v>791752735.607234</v>
      </c>
      <c r="F525" s="13">
        <v>0.33</v>
      </c>
      <c r="G525" s="9">
        <f t="shared" si="63"/>
        <v>261278.40275038721</v>
      </c>
      <c r="H525" s="11">
        <v>1.02</v>
      </c>
      <c r="I525" s="12" cm="1">
        <f t="array" ref="I525">INDEX(PPEL[],MATCH(PPEL[[#This Row],[Base Year]]&amp;PPEL[[#This Row],[DistrictNumber]],PPEL[[Fiscal Year]:[Fiscal Year]]&amp;PPEL[[DistrictNumber]:[DistrictNumber]],0),9)*$H525</f>
        <v>218757.24040500002</v>
      </c>
      <c r="J525" s="15">
        <f t="shared" si="58"/>
        <v>0.27629489683698333</v>
      </c>
      <c r="K525" s="26">
        <f>ROUND(PPEL[[#This Row],[Proposed Taxable Valuation]]/1000*PPEL[[#This Row],[Adjusted Rate]],0)</f>
        <v>218757</v>
      </c>
      <c r="L525" s="19">
        <f t="shared" si="60"/>
        <v>-42521.162345387187</v>
      </c>
      <c r="M525" s="17">
        <f t="shared" si="61"/>
        <v>-5.3705103163016688E-2</v>
      </c>
      <c r="N525">
        <v>686846495.68723524</v>
      </c>
      <c r="O525">
        <v>0.33</v>
      </c>
      <c r="P525" s="9">
        <f t="shared" si="62"/>
        <v>226659.34357678765</v>
      </c>
    </row>
    <row r="526" spans="1:16" hidden="1" x14ac:dyDescent="0.35">
      <c r="A526" s="13">
        <v>2027</v>
      </c>
      <c r="B526" s="13">
        <f t="shared" si="59"/>
        <v>2026</v>
      </c>
      <c r="C526" t="s">
        <v>394</v>
      </c>
      <c r="D526" t="s">
        <v>395</v>
      </c>
      <c r="E526" s="5">
        <v>696473937.22927511</v>
      </c>
      <c r="F526" s="13">
        <v>0.33</v>
      </c>
      <c r="G526" s="9">
        <f t="shared" si="63"/>
        <v>229836.39928566079</v>
      </c>
      <c r="H526" s="11">
        <v>1.02</v>
      </c>
      <c r="I526" s="12" cm="1">
        <f t="array" ref="I526">INDEX(PPEL[],MATCH(PPEL[[#This Row],[Base Year]]&amp;PPEL[[#This Row],[DistrictNumber]],PPEL[[Fiscal Year]:[Fiscal Year]]&amp;PPEL[[DistrictNumber]:[DistrictNumber]],0),9)*$H526</f>
        <v>206471.30135940001</v>
      </c>
      <c r="J526" s="15">
        <f t="shared" si="58"/>
        <v>0.29645230111666171</v>
      </c>
      <c r="K526" s="26">
        <f>ROUND(PPEL[[#This Row],[Proposed Taxable Valuation]]/1000*PPEL[[#This Row],[Adjusted Rate]],0)</f>
        <v>206471</v>
      </c>
      <c r="L526" s="19">
        <f t="shared" si="60"/>
        <v>-23365.097926260787</v>
      </c>
      <c r="M526" s="17">
        <f t="shared" si="61"/>
        <v>-3.3547698883338306E-2</v>
      </c>
      <c r="N526">
        <v>628647991.47220922</v>
      </c>
      <c r="O526">
        <v>0.33</v>
      </c>
      <c r="P526" s="9">
        <f t="shared" si="62"/>
        <v>207453.83718582906</v>
      </c>
    </row>
    <row r="527" spans="1:16" hidden="1" x14ac:dyDescent="0.35">
      <c r="A527" s="13">
        <v>2027</v>
      </c>
      <c r="B527" s="13">
        <f t="shared" si="59"/>
        <v>2026</v>
      </c>
      <c r="C527" t="s">
        <v>396</v>
      </c>
      <c r="D527" t="s">
        <v>397</v>
      </c>
      <c r="E527" s="5">
        <v>178242117.00420603</v>
      </c>
      <c r="F527" s="13">
        <v>0.33</v>
      </c>
      <c r="G527" s="9">
        <f t="shared" si="63"/>
        <v>58819.898611387995</v>
      </c>
      <c r="H527" s="11">
        <v>1.02</v>
      </c>
      <c r="I527" s="12" cm="1">
        <f t="array" ref="I527">INDEX(PPEL[],MATCH(PPEL[[#This Row],[Base Year]]&amp;PPEL[[#This Row],[DistrictNumber]],PPEL[[Fiscal Year]:[Fiscal Year]]&amp;PPEL[[DistrictNumber]:[DistrictNumber]],0),9)*$H527</f>
        <v>50271.634116000001</v>
      </c>
      <c r="J527" s="15">
        <f t="shared" si="58"/>
        <v>0.2820412759954693</v>
      </c>
      <c r="K527" s="26">
        <f>ROUND(PPEL[[#This Row],[Proposed Taxable Valuation]]/1000*PPEL[[#This Row],[Adjusted Rate]],0)</f>
        <v>50272</v>
      </c>
      <c r="L527" s="19">
        <f t="shared" si="60"/>
        <v>-8548.2644953879935</v>
      </c>
      <c r="M527" s="17">
        <f t="shared" si="61"/>
        <v>-4.7958724004530717E-2</v>
      </c>
      <c r="N527">
        <v>154580522.96281847</v>
      </c>
      <c r="O527">
        <v>0.33</v>
      </c>
      <c r="P527" s="9">
        <f t="shared" si="62"/>
        <v>51011.572577730098</v>
      </c>
    </row>
    <row r="528" spans="1:16" hidden="1" x14ac:dyDescent="0.35">
      <c r="A528" s="13">
        <v>2027</v>
      </c>
      <c r="B528" s="13">
        <f t="shared" si="59"/>
        <v>2026</v>
      </c>
      <c r="C528" t="s">
        <v>398</v>
      </c>
      <c r="D528" t="s">
        <v>399</v>
      </c>
      <c r="E528" s="5">
        <v>383101508.23735297</v>
      </c>
      <c r="F528" s="13">
        <v>0.33</v>
      </c>
      <c r="G528" s="9">
        <f t="shared" si="63"/>
        <v>126423.49771832647</v>
      </c>
      <c r="H528" s="11">
        <v>1.02</v>
      </c>
      <c r="I528" s="12" cm="1">
        <f t="array" ref="I528">INDEX(PPEL[],MATCH(PPEL[[#This Row],[Base Year]]&amp;PPEL[[#This Row],[DistrictNumber]],PPEL[[Fiscal Year]:[Fiscal Year]]&amp;PPEL[[DistrictNumber]:[DistrictNumber]],0),9)*$H528</f>
        <v>120672.4726548</v>
      </c>
      <c r="J528" s="15">
        <f t="shared" si="58"/>
        <v>0.31498824739691866</v>
      </c>
      <c r="K528" s="26">
        <f>ROUND(PPEL[[#This Row],[Proposed Taxable Valuation]]/1000*PPEL[[#This Row],[Adjusted Rate]],0)</f>
        <v>120672</v>
      </c>
      <c r="L528" s="19">
        <f t="shared" si="60"/>
        <v>-5751.0250635264674</v>
      </c>
      <c r="M528" s="17">
        <f t="shared" si="61"/>
        <v>-1.5011752603081352E-2</v>
      </c>
      <c r="N528">
        <v>361886282.59590012</v>
      </c>
      <c r="O528">
        <v>0.33</v>
      </c>
      <c r="P528" s="9">
        <f t="shared" si="62"/>
        <v>119422.47325664705</v>
      </c>
    </row>
    <row r="529" spans="1:16" hidden="1" x14ac:dyDescent="0.35">
      <c r="A529" s="13">
        <v>2027</v>
      </c>
      <c r="B529" s="13">
        <f t="shared" si="59"/>
        <v>2026</v>
      </c>
      <c r="C529" t="s">
        <v>400</v>
      </c>
      <c r="D529" t="s">
        <v>401</v>
      </c>
      <c r="E529" s="5">
        <v>1372507076.7511039</v>
      </c>
      <c r="F529" s="13">
        <v>0.33</v>
      </c>
      <c r="G529" s="9">
        <f t="shared" si="63"/>
        <v>452927.33532786428</v>
      </c>
      <c r="H529" s="11">
        <v>1.02</v>
      </c>
      <c r="I529" s="12" cm="1">
        <f t="array" ref="I529">INDEX(PPEL[],MATCH(PPEL[[#This Row],[Base Year]]&amp;PPEL[[#This Row],[DistrictNumber]],PPEL[[Fiscal Year]:[Fiscal Year]]&amp;PPEL[[DistrictNumber]:[DistrictNumber]],0),9)*$H529</f>
        <v>377814.086595</v>
      </c>
      <c r="J529" s="15">
        <f t="shared" si="58"/>
        <v>0.27527296069710128</v>
      </c>
      <c r="K529" s="26">
        <f>ROUND(PPEL[[#This Row],[Proposed Taxable Valuation]]/1000*PPEL[[#This Row],[Adjusted Rate]],0)</f>
        <v>377814</v>
      </c>
      <c r="L529" s="19">
        <f t="shared" si="60"/>
        <v>-75113.248732864275</v>
      </c>
      <c r="M529" s="17">
        <f t="shared" si="61"/>
        <v>-5.4727039302898739E-2</v>
      </c>
      <c r="N529">
        <v>1178361007.7932</v>
      </c>
      <c r="O529">
        <v>0.33</v>
      </c>
      <c r="P529" s="9">
        <f t="shared" si="62"/>
        <v>388859.13257175602</v>
      </c>
    </row>
    <row r="530" spans="1:16" hidden="1" x14ac:dyDescent="0.35">
      <c r="A530" s="13">
        <v>2027</v>
      </c>
      <c r="B530" s="13">
        <f t="shared" si="59"/>
        <v>2026</v>
      </c>
      <c r="C530" t="s">
        <v>402</v>
      </c>
      <c r="D530" t="s">
        <v>403</v>
      </c>
      <c r="E530" s="5">
        <v>428343585.54721695</v>
      </c>
      <c r="F530" s="13">
        <v>0.33</v>
      </c>
      <c r="G530" s="9">
        <f t="shared" si="63"/>
        <v>141353.38323058159</v>
      </c>
      <c r="H530" s="11">
        <v>1.02</v>
      </c>
      <c r="I530" s="12" cm="1">
        <f t="array" ref="I530">INDEX(PPEL[],MATCH(PPEL[[#This Row],[Base Year]]&amp;PPEL[[#This Row],[DistrictNumber]],PPEL[[Fiscal Year]:[Fiscal Year]]&amp;PPEL[[DistrictNumber]:[DistrictNumber]],0),9)*$H530</f>
        <v>123253.54602660002</v>
      </c>
      <c r="J530" s="15">
        <f t="shared" si="58"/>
        <v>0.28774458211891119</v>
      </c>
      <c r="K530" s="26">
        <f>ROUND(PPEL[[#This Row],[Proposed Taxable Valuation]]/1000*PPEL[[#This Row],[Adjusted Rate]],0)</f>
        <v>123254</v>
      </c>
      <c r="L530" s="19">
        <f t="shared" si="60"/>
        <v>-18099.837203981573</v>
      </c>
      <c r="M530" s="17">
        <f t="shared" si="61"/>
        <v>-4.225541788108883E-2</v>
      </c>
      <c r="N530">
        <v>390830399.73556459</v>
      </c>
      <c r="O530">
        <v>0.33</v>
      </c>
      <c r="P530" s="9">
        <f t="shared" si="62"/>
        <v>128974.03191273632</v>
      </c>
    </row>
    <row r="531" spans="1:16" hidden="1" x14ac:dyDescent="0.35">
      <c r="A531" s="13">
        <v>2027</v>
      </c>
      <c r="B531" s="13">
        <f t="shared" si="59"/>
        <v>2026</v>
      </c>
      <c r="C531" t="s">
        <v>404</v>
      </c>
      <c r="D531" t="s">
        <v>405</v>
      </c>
      <c r="E531" s="5">
        <v>359617081.70879799</v>
      </c>
      <c r="F531" s="13">
        <v>0.33</v>
      </c>
      <c r="G531" s="9">
        <f t="shared" si="63"/>
        <v>118673.63696390335</v>
      </c>
      <c r="H531" s="11">
        <v>1.02</v>
      </c>
      <c r="I531" s="12" cm="1">
        <f t="array" ref="I531">INDEX(PPEL[],MATCH(PPEL[[#This Row],[Base Year]]&amp;PPEL[[#This Row],[DistrictNumber]],PPEL[[Fiscal Year]:[Fiscal Year]]&amp;PPEL[[DistrictNumber]:[DistrictNumber]],0),9)*$H531</f>
        <v>107678.06870040002</v>
      </c>
      <c r="J531" s="15">
        <f t="shared" si="58"/>
        <v>0.29942423254408407</v>
      </c>
      <c r="K531" s="26">
        <f>ROUND(PPEL[[#This Row],[Proposed Taxable Valuation]]/1000*PPEL[[#This Row],[Adjusted Rate]],0)</f>
        <v>107678</v>
      </c>
      <c r="L531" s="19">
        <f t="shared" si="60"/>
        <v>-10995.56826350333</v>
      </c>
      <c r="M531" s="17">
        <f t="shared" si="61"/>
        <v>-3.0575767455915948E-2</v>
      </c>
      <c r="N531">
        <v>327586484.2347486</v>
      </c>
      <c r="O531">
        <v>0.33</v>
      </c>
      <c r="P531" s="9">
        <f t="shared" si="62"/>
        <v>108103.53979746703</v>
      </c>
    </row>
    <row r="532" spans="1:16" hidden="1" x14ac:dyDescent="0.35">
      <c r="A532" s="13">
        <v>2027</v>
      </c>
      <c r="B532" s="13">
        <f t="shared" si="59"/>
        <v>2026</v>
      </c>
      <c r="C532" t="s">
        <v>406</v>
      </c>
      <c r="D532" t="s">
        <v>407</v>
      </c>
      <c r="E532" s="5">
        <v>491161574.42341506</v>
      </c>
      <c r="F532" s="13">
        <v>0.33</v>
      </c>
      <c r="G532" s="9">
        <f t="shared" si="63"/>
        <v>162083.31955972698</v>
      </c>
      <c r="H532" s="11">
        <v>1.02</v>
      </c>
      <c r="I532" s="12" cm="1">
        <f t="array" ref="I532">INDEX(PPEL[],MATCH(PPEL[[#This Row],[Base Year]]&amp;PPEL[[#This Row],[DistrictNumber]],PPEL[[Fiscal Year]:[Fiscal Year]]&amp;PPEL[[DistrictNumber]:[DistrictNumber]],0),9)*$H532</f>
        <v>143693.24240700004</v>
      </c>
      <c r="J532" s="15">
        <f t="shared" si="58"/>
        <v>0.29255798883633061</v>
      </c>
      <c r="K532" s="26">
        <f>ROUND(PPEL[[#This Row],[Proposed Taxable Valuation]]/1000*PPEL[[#This Row],[Adjusted Rate]],0)</f>
        <v>143693</v>
      </c>
      <c r="L532" s="19">
        <f t="shared" si="60"/>
        <v>-18390.077152726939</v>
      </c>
      <c r="M532" s="17">
        <f t="shared" si="61"/>
        <v>-3.7442011163669409E-2</v>
      </c>
      <c r="N532">
        <v>443705606.40753579</v>
      </c>
      <c r="O532">
        <v>0.33</v>
      </c>
      <c r="P532" s="9">
        <f t="shared" si="62"/>
        <v>146422.85011448682</v>
      </c>
    </row>
    <row r="533" spans="1:16" hidden="1" x14ac:dyDescent="0.35">
      <c r="A533" s="13">
        <v>2027</v>
      </c>
      <c r="B533" s="13">
        <f t="shared" si="59"/>
        <v>2026</v>
      </c>
      <c r="C533" t="s">
        <v>408</v>
      </c>
      <c r="D533" t="s">
        <v>409</v>
      </c>
      <c r="E533" s="5">
        <v>635826538.42265987</v>
      </c>
      <c r="F533" s="13">
        <v>0.33</v>
      </c>
      <c r="G533" s="9">
        <f t="shared" si="63"/>
        <v>209822.75767947777</v>
      </c>
      <c r="H533" s="11">
        <v>1.02</v>
      </c>
      <c r="I533" s="12" cm="1">
        <f t="array" ref="I533">INDEX(PPEL[],MATCH(PPEL[[#This Row],[Base Year]]&amp;PPEL[[#This Row],[DistrictNumber]],PPEL[[Fiscal Year]:[Fiscal Year]]&amp;PPEL[[DistrictNumber]:[DistrictNumber]],0),9)*$H533</f>
        <v>183827.21864760004</v>
      </c>
      <c r="J533" s="15">
        <f t="shared" si="58"/>
        <v>0.28911536014780587</v>
      </c>
      <c r="K533" s="26">
        <f>ROUND(PPEL[[#This Row],[Proposed Taxable Valuation]]/1000*PPEL[[#This Row],[Adjusted Rate]],0)</f>
        <v>183827</v>
      </c>
      <c r="L533" s="19">
        <f t="shared" si="60"/>
        <v>-25995.539031877735</v>
      </c>
      <c r="M533" s="17">
        <f t="shared" si="61"/>
        <v>-4.0884639852194149E-2</v>
      </c>
      <c r="N533">
        <v>563795695.25083721</v>
      </c>
      <c r="O533">
        <v>0.33</v>
      </c>
      <c r="P533" s="9">
        <f t="shared" si="62"/>
        <v>186052.57943277631</v>
      </c>
    </row>
    <row r="534" spans="1:16" hidden="1" x14ac:dyDescent="0.35">
      <c r="A534" s="13">
        <v>2027</v>
      </c>
      <c r="B534" s="13">
        <f t="shared" si="59"/>
        <v>2026</v>
      </c>
      <c r="C534" t="s">
        <v>410</v>
      </c>
      <c r="D534" t="s">
        <v>411</v>
      </c>
      <c r="E534" s="5">
        <v>581172410.27559471</v>
      </c>
      <c r="F534" s="13">
        <v>0.33</v>
      </c>
      <c r="G534" s="9">
        <f t="shared" si="63"/>
        <v>191786.89539094624</v>
      </c>
      <c r="H534" s="11">
        <v>1.02</v>
      </c>
      <c r="I534" s="12" cm="1">
        <f t="array" ref="I534">INDEX(PPEL[],MATCH(PPEL[[#This Row],[Base Year]]&amp;PPEL[[#This Row],[DistrictNumber]],PPEL[[Fiscal Year]:[Fiscal Year]]&amp;PPEL[[DistrictNumber]:[DistrictNumber]],0),9)*$H534</f>
        <v>172543.79625120002</v>
      </c>
      <c r="J534" s="15">
        <f t="shared" si="58"/>
        <v>0.29688917298978273</v>
      </c>
      <c r="K534" s="26">
        <f>ROUND(PPEL[[#This Row],[Proposed Taxable Valuation]]/1000*PPEL[[#This Row],[Adjusted Rate]],0)</f>
        <v>172544</v>
      </c>
      <c r="L534" s="19">
        <f t="shared" si="60"/>
        <v>-19243.09913974622</v>
      </c>
      <c r="M534" s="17">
        <f t="shared" si="61"/>
        <v>-3.3110827010217281E-2</v>
      </c>
      <c r="N534">
        <v>548748406.94460702</v>
      </c>
      <c r="O534">
        <v>0.33</v>
      </c>
      <c r="P534" s="9">
        <f t="shared" si="62"/>
        <v>181086.97429172034</v>
      </c>
    </row>
    <row r="535" spans="1:16" hidden="1" x14ac:dyDescent="0.35">
      <c r="A535" s="13">
        <v>2027</v>
      </c>
      <c r="B535" s="13">
        <f t="shared" si="59"/>
        <v>2026</v>
      </c>
      <c r="C535" t="s">
        <v>412</v>
      </c>
      <c r="D535" t="s">
        <v>413</v>
      </c>
      <c r="E535" s="5">
        <v>361228779.56136703</v>
      </c>
      <c r="F535" s="13">
        <v>0.33</v>
      </c>
      <c r="G535" s="9">
        <f t="shared" si="63"/>
        <v>119205.49725525113</v>
      </c>
      <c r="H535" s="11">
        <v>1.02</v>
      </c>
      <c r="I535" s="12" cm="1">
        <f t="array" ref="I535">INDEX(PPEL[],MATCH(PPEL[[#This Row],[Base Year]]&amp;PPEL[[#This Row],[DistrictNumber]],PPEL[[Fiscal Year]:[Fiscal Year]]&amp;PPEL[[DistrictNumber]:[DistrictNumber]],0),9)*$H535</f>
        <v>110966.66450100001</v>
      </c>
      <c r="J535" s="15">
        <f t="shared" si="58"/>
        <v>0.30719220278003495</v>
      </c>
      <c r="K535" s="26">
        <f>ROUND(PPEL[[#This Row],[Proposed Taxable Valuation]]/1000*PPEL[[#This Row],[Adjusted Rate]],0)</f>
        <v>110967</v>
      </c>
      <c r="L535" s="19">
        <f t="shared" si="60"/>
        <v>-8238.8327542511252</v>
      </c>
      <c r="M535" s="17">
        <f t="shared" si="61"/>
        <v>-2.2807797219965065E-2</v>
      </c>
      <c r="N535">
        <v>343435788.05423975</v>
      </c>
      <c r="O535">
        <v>0.33</v>
      </c>
      <c r="P535" s="9">
        <f t="shared" si="62"/>
        <v>113333.81005789913</v>
      </c>
    </row>
    <row r="536" spans="1:16" hidden="1" x14ac:dyDescent="0.35">
      <c r="A536" s="13">
        <v>2027</v>
      </c>
      <c r="B536" s="13">
        <f t="shared" si="59"/>
        <v>2026</v>
      </c>
      <c r="C536" t="s">
        <v>414</v>
      </c>
      <c r="D536" t="s">
        <v>415</v>
      </c>
      <c r="E536" s="5">
        <v>339403637.94016498</v>
      </c>
      <c r="F536" s="13">
        <v>0.33</v>
      </c>
      <c r="G536" s="9">
        <f t="shared" si="63"/>
        <v>112003.20052025445</v>
      </c>
      <c r="H536" s="11">
        <v>1.02</v>
      </c>
      <c r="I536" s="12" cm="1">
        <f t="array" ref="I536">INDEX(PPEL[],MATCH(PPEL[[#This Row],[Base Year]]&amp;PPEL[[#This Row],[DistrictNumber]],PPEL[[Fiscal Year]:[Fiscal Year]]&amp;PPEL[[DistrictNumber]:[DistrictNumber]],0),9)*$H536</f>
        <v>99816.870284999997</v>
      </c>
      <c r="J536" s="15">
        <f t="shared" si="58"/>
        <v>0.29409487444149662</v>
      </c>
      <c r="K536" s="26">
        <f>ROUND(PPEL[[#This Row],[Proposed Taxable Valuation]]/1000*PPEL[[#This Row],[Adjusted Rate]],0)</f>
        <v>99817</v>
      </c>
      <c r="L536" s="19">
        <f t="shared" si="60"/>
        <v>-12186.330235254456</v>
      </c>
      <c r="M536" s="17">
        <f t="shared" si="61"/>
        <v>-3.5905125558503392E-2</v>
      </c>
      <c r="N536">
        <v>302198116.2041356</v>
      </c>
      <c r="O536">
        <v>0.33</v>
      </c>
      <c r="P536" s="9">
        <f t="shared" si="62"/>
        <v>99725.378347364749</v>
      </c>
    </row>
    <row r="537" spans="1:16" hidden="1" x14ac:dyDescent="0.35">
      <c r="A537" s="13">
        <v>2027</v>
      </c>
      <c r="B537" s="13">
        <f t="shared" si="59"/>
        <v>2026</v>
      </c>
      <c r="C537" t="s">
        <v>416</v>
      </c>
      <c r="D537" t="s">
        <v>417</v>
      </c>
      <c r="E537" s="5">
        <v>422920936.93313098</v>
      </c>
      <c r="F537" s="13">
        <v>0.33</v>
      </c>
      <c r="G537" s="9">
        <f t="shared" si="63"/>
        <v>139563.90918793323</v>
      </c>
      <c r="H537" s="11">
        <v>1.02</v>
      </c>
      <c r="I537" s="12" cm="1">
        <f t="array" ref="I537">INDEX(PPEL[],MATCH(PPEL[[#This Row],[Base Year]]&amp;PPEL[[#This Row],[DistrictNumber]],PPEL[[Fiscal Year]:[Fiscal Year]]&amp;PPEL[[DistrictNumber]:[DistrictNumber]],0),9)*$H537</f>
        <v>127429.76208600002</v>
      </c>
      <c r="J537" s="15">
        <f t="shared" si="58"/>
        <v>0.30130871034684253</v>
      </c>
      <c r="K537" s="26">
        <f>ROUND(PPEL[[#This Row],[Proposed Taxable Valuation]]/1000*PPEL[[#This Row],[Adjusted Rate]],0)</f>
        <v>127430</v>
      </c>
      <c r="L537" s="19">
        <f t="shared" si="60"/>
        <v>-12134.147101933209</v>
      </c>
      <c r="M537" s="17">
        <f t="shared" si="61"/>
        <v>-2.8691289653157481E-2</v>
      </c>
      <c r="N537">
        <v>396181760.74157166</v>
      </c>
      <c r="O537">
        <v>0.33</v>
      </c>
      <c r="P537" s="9">
        <f t="shared" si="62"/>
        <v>130739.98104471866</v>
      </c>
    </row>
    <row r="538" spans="1:16" hidden="1" x14ac:dyDescent="0.35">
      <c r="A538" s="13">
        <v>2027</v>
      </c>
      <c r="B538" s="13">
        <f t="shared" si="59"/>
        <v>2026</v>
      </c>
      <c r="C538" t="s">
        <v>418</v>
      </c>
      <c r="D538" t="s">
        <v>419</v>
      </c>
      <c r="E538" s="5">
        <v>1071210285.432044</v>
      </c>
      <c r="F538" s="13">
        <v>0.33</v>
      </c>
      <c r="G538" s="9">
        <f t="shared" si="63"/>
        <v>353499.39419257455</v>
      </c>
      <c r="H538" s="11">
        <v>1.02</v>
      </c>
      <c r="I538" s="12" cm="1">
        <f t="array" ref="I538">INDEX(PPEL[],MATCH(PPEL[[#This Row],[Base Year]]&amp;PPEL[[#This Row],[DistrictNumber]],PPEL[[Fiscal Year]:[Fiscal Year]]&amp;PPEL[[DistrictNumber]:[DistrictNumber]],0),9)*$H538</f>
        <v>267847.87403880002</v>
      </c>
      <c r="J538" s="15">
        <f t="shared" si="58"/>
        <v>0.25004229111819137</v>
      </c>
      <c r="K538" s="26">
        <f>ROUND(PPEL[[#This Row],[Proposed Taxable Valuation]]/1000*PPEL[[#This Row],[Adjusted Rate]],0)</f>
        <v>267848</v>
      </c>
      <c r="L538" s="19">
        <f t="shared" si="60"/>
        <v>-85651.520153774531</v>
      </c>
      <c r="M538" s="17">
        <f t="shared" si="61"/>
        <v>-7.9957708881808642E-2</v>
      </c>
      <c r="N538">
        <v>893406992.33781433</v>
      </c>
      <c r="O538">
        <v>0.33</v>
      </c>
      <c r="P538" s="9">
        <f t="shared" si="62"/>
        <v>294824.30747147871</v>
      </c>
    </row>
    <row r="539" spans="1:16" hidden="1" x14ac:dyDescent="0.35">
      <c r="A539" s="13">
        <v>2027</v>
      </c>
      <c r="B539" s="13">
        <f t="shared" si="59"/>
        <v>2026</v>
      </c>
      <c r="C539" t="s">
        <v>420</v>
      </c>
      <c r="D539" t="s">
        <v>421</v>
      </c>
      <c r="E539" s="5">
        <v>2026344646.1508055</v>
      </c>
      <c r="F539" s="13">
        <v>0.33</v>
      </c>
      <c r="G539" s="9">
        <f t="shared" si="63"/>
        <v>668693.7332297659</v>
      </c>
      <c r="H539" s="11">
        <v>1.02</v>
      </c>
      <c r="I539" s="12" cm="1">
        <f t="array" ref="I539">INDEX(PPEL[],MATCH(PPEL[[#This Row],[Base Year]]&amp;PPEL[[#This Row],[DistrictNumber]],PPEL[[Fiscal Year]:[Fiscal Year]]&amp;PPEL[[DistrictNumber]:[DistrictNumber]],0),9)*$H539</f>
        <v>562381.00764119998</v>
      </c>
      <c r="J539" s="15">
        <f t="shared" si="58"/>
        <v>0.2775347267353977</v>
      </c>
      <c r="K539" s="26">
        <f>ROUND(PPEL[[#This Row],[Proposed Taxable Valuation]]/1000*PPEL[[#This Row],[Adjusted Rate]],0)</f>
        <v>562381</v>
      </c>
      <c r="L539" s="19">
        <f t="shared" si="60"/>
        <v>-106312.72558856593</v>
      </c>
      <c r="M539" s="17">
        <f t="shared" si="61"/>
        <v>-5.2465273264602319E-2</v>
      </c>
      <c r="N539">
        <v>1755766447.2430363</v>
      </c>
      <c r="O539">
        <v>0.33</v>
      </c>
      <c r="P539" s="9">
        <f t="shared" si="62"/>
        <v>579402.92759020196</v>
      </c>
    </row>
    <row r="540" spans="1:16" hidden="1" x14ac:dyDescent="0.35">
      <c r="A540" s="13">
        <v>2027</v>
      </c>
      <c r="B540" s="13">
        <f t="shared" si="59"/>
        <v>2026</v>
      </c>
      <c r="C540" t="s">
        <v>422</v>
      </c>
      <c r="D540" t="s">
        <v>423</v>
      </c>
      <c r="E540" s="5">
        <v>295662566.98702997</v>
      </c>
      <c r="F540" s="13">
        <v>0.33</v>
      </c>
      <c r="G540" s="9">
        <f t="shared" si="63"/>
        <v>97568.647105719894</v>
      </c>
      <c r="H540" s="11">
        <v>1.02</v>
      </c>
      <c r="I540" s="12" cm="1">
        <f t="array" ref="I540">INDEX(PPEL[],MATCH(PPEL[[#This Row],[Base Year]]&amp;PPEL[[#This Row],[DistrictNumber]],PPEL[[Fiscal Year]:[Fiscal Year]]&amp;PPEL[[DistrictNumber]:[DistrictNumber]],0),9)*$H540</f>
        <v>90055.355167799993</v>
      </c>
      <c r="J540" s="15">
        <f t="shared" si="58"/>
        <v>0.30458828821489098</v>
      </c>
      <c r="K540" s="26">
        <f>ROUND(PPEL[[#This Row],[Proposed Taxable Valuation]]/1000*PPEL[[#This Row],[Adjusted Rate]],0)</f>
        <v>90055</v>
      </c>
      <c r="L540" s="19">
        <f t="shared" si="60"/>
        <v>-7513.2919379199011</v>
      </c>
      <c r="M540" s="17">
        <f t="shared" si="61"/>
        <v>-2.5411711785109037E-2</v>
      </c>
      <c r="N540">
        <v>269983174.13427943</v>
      </c>
      <c r="O540">
        <v>0.33</v>
      </c>
      <c r="P540" s="9">
        <f t="shared" si="62"/>
        <v>89094.447464312208</v>
      </c>
    </row>
    <row r="541" spans="1:16" hidden="1" x14ac:dyDescent="0.35">
      <c r="A541" s="13">
        <v>2027</v>
      </c>
      <c r="B541" s="13">
        <f t="shared" si="59"/>
        <v>2026</v>
      </c>
      <c r="C541" t="s">
        <v>424</v>
      </c>
      <c r="D541" t="s">
        <v>425</v>
      </c>
      <c r="E541" s="5">
        <v>485639018.27975917</v>
      </c>
      <c r="F541" s="13">
        <v>0.33</v>
      </c>
      <c r="G541" s="9">
        <f t="shared" si="63"/>
        <v>160260.87603232052</v>
      </c>
      <c r="H541" s="11">
        <v>1.02</v>
      </c>
      <c r="I541" s="12" cm="1">
        <f t="array" ref="I541">INDEX(PPEL[],MATCH(PPEL[[#This Row],[Base Year]]&amp;PPEL[[#This Row],[DistrictNumber]],PPEL[[Fiscal Year]:[Fiscal Year]]&amp;PPEL[[DistrictNumber]:[DistrictNumber]],0),9)*$H541</f>
        <v>152101.93485960001</v>
      </c>
      <c r="J541" s="15">
        <f t="shared" si="58"/>
        <v>0.31319957650515545</v>
      </c>
      <c r="K541" s="26">
        <f>ROUND(PPEL[[#This Row],[Proposed Taxable Valuation]]/1000*PPEL[[#This Row],[Adjusted Rate]],0)</f>
        <v>152102</v>
      </c>
      <c r="L541" s="19">
        <f t="shared" si="60"/>
        <v>-8158.9411727205152</v>
      </c>
      <c r="M541" s="17">
        <f t="shared" si="61"/>
        <v>-1.6800423494844563E-2</v>
      </c>
      <c r="N541">
        <v>460491479.43333244</v>
      </c>
      <c r="O541">
        <v>0.33</v>
      </c>
      <c r="P541" s="9">
        <f t="shared" si="62"/>
        <v>151962.18821299972</v>
      </c>
    </row>
    <row r="542" spans="1:16" hidden="1" x14ac:dyDescent="0.35">
      <c r="A542" s="13">
        <v>2027</v>
      </c>
      <c r="B542" s="13">
        <f t="shared" si="59"/>
        <v>2026</v>
      </c>
      <c r="C542" t="s">
        <v>426</v>
      </c>
      <c r="D542" t="s">
        <v>427</v>
      </c>
      <c r="E542" s="5">
        <v>300345981.726466</v>
      </c>
      <c r="F542" s="13">
        <v>0.33</v>
      </c>
      <c r="G542" s="9">
        <f t="shared" si="63"/>
        <v>99114.173969733776</v>
      </c>
      <c r="H542" s="11">
        <v>1.02</v>
      </c>
      <c r="I542" s="12" cm="1">
        <f t="array" ref="I542">INDEX(PPEL[],MATCH(PPEL[[#This Row],[Base Year]]&amp;PPEL[[#This Row],[DistrictNumber]],PPEL[[Fiscal Year]:[Fiscal Year]]&amp;PPEL[[DistrictNumber]:[DistrictNumber]],0),9)*$H542</f>
        <v>90150.055894800011</v>
      </c>
      <c r="J542" s="15">
        <f t="shared" si="58"/>
        <v>0.30015402695449528</v>
      </c>
      <c r="K542" s="26">
        <f>ROUND(PPEL[[#This Row],[Proposed Taxable Valuation]]/1000*PPEL[[#This Row],[Adjusted Rate]],0)</f>
        <v>90150</v>
      </c>
      <c r="L542" s="19">
        <f t="shared" si="60"/>
        <v>-8964.1180749337655</v>
      </c>
      <c r="M542" s="17">
        <f t="shared" si="61"/>
        <v>-2.9845973045504737E-2</v>
      </c>
      <c r="N542">
        <v>270449881.34895235</v>
      </c>
      <c r="O542">
        <v>0.33</v>
      </c>
      <c r="P542" s="9">
        <f t="shared" si="62"/>
        <v>89248.460845154288</v>
      </c>
    </row>
    <row r="543" spans="1:16" hidden="1" x14ac:dyDescent="0.35">
      <c r="A543" s="13">
        <v>2027</v>
      </c>
      <c r="B543" s="13">
        <f t="shared" si="59"/>
        <v>2026</v>
      </c>
      <c r="C543" t="s">
        <v>428</v>
      </c>
      <c r="D543" t="s">
        <v>429</v>
      </c>
      <c r="E543" s="5">
        <v>449256703.73638648</v>
      </c>
      <c r="F543" s="13">
        <v>0.33</v>
      </c>
      <c r="G543" s="9">
        <f t="shared" si="63"/>
        <v>148254.71223300754</v>
      </c>
      <c r="H543" s="11">
        <v>1.02</v>
      </c>
      <c r="I543" s="12" cm="1">
        <f t="array" ref="I543">INDEX(PPEL[],MATCH(PPEL[[#This Row],[Base Year]]&amp;PPEL[[#This Row],[DistrictNumber]],PPEL[[Fiscal Year]:[Fiscal Year]]&amp;PPEL[[DistrictNumber]:[DistrictNumber]],0),9)*$H543</f>
        <v>131841.8768502</v>
      </c>
      <c r="J543" s="15">
        <f t="shared" si="58"/>
        <v>0.29346668787286873</v>
      </c>
      <c r="K543" s="26">
        <f>ROUND(PPEL[[#This Row],[Proposed Taxable Valuation]]/1000*PPEL[[#This Row],[Adjusted Rate]],0)</f>
        <v>131842</v>
      </c>
      <c r="L543" s="19">
        <f t="shared" si="60"/>
        <v>-16412.835382807534</v>
      </c>
      <c r="M543" s="17">
        <f t="shared" si="61"/>
        <v>-3.653331212713129E-2</v>
      </c>
      <c r="N543">
        <v>408717388.37504303</v>
      </c>
      <c r="O543">
        <v>0.33</v>
      </c>
      <c r="P543" s="9">
        <f t="shared" si="62"/>
        <v>134876.73816376421</v>
      </c>
    </row>
    <row r="544" spans="1:16" hidden="1" x14ac:dyDescent="0.35">
      <c r="A544" s="13">
        <v>2027</v>
      </c>
      <c r="B544" s="13">
        <f t="shared" si="59"/>
        <v>2026</v>
      </c>
      <c r="C544" t="s">
        <v>430</v>
      </c>
      <c r="D544" t="s">
        <v>431</v>
      </c>
      <c r="E544" s="5">
        <v>1926333174.8824997</v>
      </c>
      <c r="F544" s="13">
        <v>0.33</v>
      </c>
      <c r="G544" s="9">
        <f t="shared" si="63"/>
        <v>635689.9477112249</v>
      </c>
      <c r="H544" s="11">
        <v>1.02</v>
      </c>
      <c r="I544" s="12" cm="1">
        <f t="array" ref="I544">INDEX(PPEL[],MATCH(PPEL[[#This Row],[Base Year]]&amp;PPEL[[#This Row],[DistrictNumber]],PPEL[[Fiscal Year]:[Fiscal Year]]&amp;PPEL[[DistrictNumber]:[DistrictNumber]],0),9)*$H544</f>
        <v>487068.81123780005</v>
      </c>
      <c r="J544" s="15">
        <f t="shared" si="58"/>
        <v>0.25284764732742027</v>
      </c>
      <c r="K544" s="26">
        <f>ROUND(PPEL[[#This Row],[Proposed Taxable Valuation]]/1000*PPEL[[#This Row],[Adjusted Rate]],0)</f>
        <v>487069</v>
      </c>
      <c r="L544" s="19">
        <f t="shared" si="60"/>
        <v>-148621.13647342485</v>
      </c>
      <c r="M544" s="17">
        <f t="shared" si="61"/>
        <v>-7.7152352672579749E-2</v>
      </c>
      <c r="N544">
        <v>1637558622.0065246</v>
      </c>
      <c r="O544">
        <v>0.33</v>
      </c>
      <c r="P544" s="9">
        <f t="shared" si="62"/>
        <v>540394.34526215319</v>
      </c>
    </row>
    <row r="545" spans="1:16" hidden="1" x14ac:dyDescent="0.35">
      <c r="A545" s="13">
        <v>2027</v>
      </c>
      <c r="B545" s="13">
        <f t="shared" si="59"/>
        <v>2026</v>
      </c>
      <c r="C545" t="s">
        <v>432</v>
      </c>
      <c r="D545" t="s">
        <v>433</v>
      </c>
      <c r="E545" s="5">
        <v>879121902.44897461</v>
      </c>
      <c r="F545" s="13">
        <v>0.33</v>
      </c>
      <c r="G545" s="9">
        <f t="shared" si="63"/>
        <v>290110.22780816164</v>
      </c>
      <c r="H545" s="11">
        <v>1.02</v>
      </c>
      <c r="I545" s="12" cm="1">
        <f t="array" ref="I545">INDEX(PPEL[],MATCH(PPEL[[#This Row],[Base Year]]&amp;PPEL[[#This Row],[DistrictNumber]],PPEL[[Fiscal Year]:[Fiscal Year]]&amp;PPEL[[DistrictNumber]:[DistrictNumber]],0),9)*$H545</f>
        <v>261999.65503800003</v>
      </c>
      <c r="J545" s="15">
        <f t="shared" si="58"/>
        <v>0.2980242606948435</v>
      </c>
      <c r="K545" s="26">
        <f>ROUND(PPEL[[#This Row],[Proposed Taxable Valuation]]/1000*PPEL[[#This Row],[Adjusted Rate]],0)</f>
        <v>262000</v>
      </c>
      <c r="L545" s="19">
        <f t="shared" si="60"/>
        <v>-28110.572770161612</v>
      </c>
      <c r="M545" s="17">
        <f t="shared" si="61"/>
        <v>-3.1975739305156514E-2</v>
      </c>
      <c r="N545">
        <v>816841846.90360081</v>
      </c>
      <c r="O545">
        <v>0.33</v>
      </c>
      <c r="P545" s="9">
        <f t="shared" si="62"/>
        <v>269557.80947818828</v>
      </c>
    </row>
    <row r="546" spans="1:16" hidden="1" x14ac:dyDescent="0.35">
      <c r="A546" s="13">
        <v>2027</v>
      </c>
      <c r="B546" s="13">
        <f t="shared" si="59"/>
        <v>2026</v>
      </c>
      <c r="C546" t="s">
        <v>434</v>
      </c>
      <c r="D546" t="s">
        <v>435</v>
      </c>
      <c r="E546" s="5">
        <v>493162069.79523629</v>
      </c>
      <c r="F546" s="13">
        <v>0.33</v>
      </c>
      <c r="G546" s="9">
        <f t="shared" si="63"/>
        <v>162743.48303242799</v>
      </c>
      <c r="H546" s="11">
        <v>1.02</v>
      </c>
      <c r="I546" s="12" cm="1">
        <f t="array" ref="I546">INDEX(PPEL[],MATCH(PPEL[[#This Row],[Base Year]]&amp;PPEL[[#This Row],[DistrictNumber]],PPEL[[Fiscal Year]:[Fiscal Year]]&amp;PPEL[[DistrictNumber]:[DistrictNumber]],0),9)*$H546</f>
        <v>140841.01518300001</v>
      </c>
      <c r="J546" s="15">
        <f t="shared" si="58"/>
        <v>0.28558768771790988</v>
      </c>
      <c r="K546" s="26">
        <f>ROUND(PPEL[[#This Row],[Proposed Taxable Valuation]]/1000*PPEL[[#This Row],[Adjusted Rate]],0)</f>
        <v>140841</v>
      </c>
      <c r="L546" s="19">
        <f t="shared" si="60"/>
        <v>-21902.46784942798</v>
      </c>
      <c r="M546" s="17">
        <f t="shared" si="61"/>
        <v>-4.4412312282090138E-2</v>
      </c>
      <c r="N546">
        <v>434223573.59004003</v>
      </c>
      <c r="O546">
        <v>0.33</v>
      </c>
      <c r="P546" s="9">
        <f t="shared" si="62"/>
        <v>143293.77928471321</v>
      </c>
    </row>
    <row r="547" spans="1:16" hidden="1" x14ac:dyDescent="0.35">
      <c r="A547" s="13">
        <v>2027</v>
      </c>
      <c r="B547" s="13">
        <f t="shared" si="59"/>
        <v>2026</v>
      </c>
      <c r="C547" t="s">
        <v>436</v>
      </c>
      <c r="D547" t="s">
        <v>437</v>
      </c>
      <c r="E547" s="5">
        <v>465917092.05229467</v>
      </c>
      <c r="F547" s="13">
        <v>0.33</v>
      </c>
      <c r="G547" s="9">
        <f t="shared" si="63"/>
        <v>153752.64037725725</v>
      </c>
      <c r="H547" s="11">
        <v>1.02</v>
      </c>
      <c r="I547" s="12" cm="1">
        <f t="array" ref="I547">INDEX(PPEL[],MATCH(PPEL[[#This Row],[Base Year]]&amp;PPEL[[#This Row],[DistrictNumber]],PPEL[[Fiscal Year]:[Fiscal Year]]&amp;PPEL[[DistrictNumber]:[DistrictNumber]],0),9)*$H547</f>
        <v>141912.31604220002</v>
      </c>
      <c r="J547" s="15">
        <f t="shared" si="58"/>
        <v>0.30458705736056518</v>
      </c>
      <c r="K547" s="26">
        <f>ROUND(PPEL[[#This Row],[Proposed Taxable Valuation]]/1000*PPEL[[#This Row],[Adjusted Rate]],0)</f>
        <v>141912</v>
      </c>
      <c r="L547" s="19">
        <f t="shared" si="60"/>
        <v>-11840.32433505723</v>
      </c>
      <c r="M547" s="17">
        <f t="shared" si="61"/>
        <v>-2.5412942639434832E-2</v>
      </c>
      <c r="N547">
        <v>421526455.22063422</v>
      </c>
      <c r="O547">
        <v>0.33</v>
      </c>
      <c r="P547" s="9">
        <f t="shared" si="62"/>
        <v>139103.7302228093</v>
      </c>
    </row>
    <row r="548" spans="1:16" hidden="1" x14ac:dyDescent="0.35">
      <c r="A548" s="13">
        <v>2027</v>
      </c>
      <c r="B548" s="13">
        <f t="shared" si="59"/>
        <v>2026</v>
      </c>
      <c r="C548" t="s">
        <v>438</v>
      </c>
      <c r="D548" t="s">
        <v>439</v>
      </c>
      <c r="E548" s="5">
        <v>2706943789.4393673</v>
      </c>
      <c r="F548" s="13">
        <v>0.33</v>
      </c>
      <c r="G548" s="9">
        <f t="shared" si="63"/>
        <v>893291.45051499119</v>
      </c>
      <c r="H548" s="11">
        <v>1.02</v>
      </c>
      <c r="I548" s="12" cm="1">
        <f t="array" ref="I548">INDEX(PPEL[],MATCH(PPEL[[#This Row],[Base Year]]&amp;PPEL[[#This Row],[DistrictNumber]],PPEL[[Fiscal Year]:[Fiscal Year]]&amp;PPEL[[DistrictNumber]:[DistrictNumber]],0),9)*$H548</f>
        <v>715158.17691120005</v>
      </c>
      <c r="J548" s="15">
        <f t="shared" si="58"/>
        <v>0.26419395175520649</v>
      </c>
      <c r="K548" s="26">
        <f>ROUND(PPEL[[#This Row],[Proposed Taxable Valuation]]/1000*PPEL[[#This Row],[Adjusted Rate]],0)</f>
        <v>715158</v>
      </c>
      <c r="L548" s="19">
        <f t="shared" si="60"/>
        <v>-178133.27360379114</v>
      </c>
      <c r="M548" s="17">
        <f t="shared" si="61"/>
        <v>-6.5806048244793525E-2</v>
      </c>
      <c r="N548">
        <v>2263747645.5517287</v>
      </c>
      <c r="O548">
        <v>0.33</v>
      </c>
      <c r="P548" s="9">
        <f t="shared" si="62"/>
        <v>747036.72303207044</v>
      </c>
    </row>
    <row r="549" spans="1:16" hidden="1" x14ac:dyDescent="0.35">
      <c r="A549" s="13">
        <v>2027</v>
      </c>
      <c r="B549" s="13">
        <f t="shared" si="59"/>
        <v>2026</v>
      </c>
      <c r="C549" t="s">
        <v>440</v>
      </c>
      <c r="D549" t="s">
        <v>441</v>
      </c>
      <c r="E549" s="5">
        <v>139441445.35781097</v>
      </c>
      <c r="F549" s="13">
        <v>0.33</v>
      </c>
      <c r="G549" s="9">
        <f t="shared" si="63"/>
        <v>46015.67696807762</v>
      </c>
      <c r="H549" s="11">
        <v>1.02</v>
      </c>
      <c r="I549" s="12" cm="1">
        <f t="array" ref="I549">INDEX(PPEL[],MATCH(PPEL[[#This Row],[Base Year]]&amp;PPEL[[#This Row],[DistrictNumber]],PPEL[[Fiscal Year]:[Fiscal Year]]&amp;PPEL[[DistrictNumber]:[DistrictNumber]],0),9)*$H549</f>
        <v>42435.133388999995</v>
      </c>
      <c r="J549" s="15">
        <f t="shared" si="58"/>
        <v>0.30432224278879322</v>
      </c>
      <c r="K549" s="26">
        <f>ROUND(PPEL[[#This Row],[Proposed Taxable Valuation]]/1000*PPEL[[#This Row],[Adjusted Rate]],0)</f>
        <v>42435</v>
      </c>
      <c r="L549" s="19">
        <f t="shared" si="60"/>
        <v>-3580.5435790776246</v>
      </c>
      <c r="M549" s="17">
        <f t="shared" si="61"/>
        <v>-2.5677757211206798E-2</v>
      </c>
      <c r="N549">
        <v>127320544.71962102</v>
      </c>
      <c r="O549">
        <v>0.33</v>
      </c>
      <c r="P549" s="9">
        <f t="shared" si="62"/>
        <v>42015.779757474935</v>
      </c>
    </row>
    <row r="550" spans="1:16" hidden="1" x14ac:dyDescent="0.35">
      <c r="A550" s="13">
        <v>2027</v>
      </c>
      <c r="B550" s="13">
        <f t="shared" si="59"/>
        <v>2026</v>
      </c>
      <c r="C550" t="s">
        <v>442</v>
      </c>
      <c r="D550" t="s">
        <v>443</v>
      </c>
      <c r="E550" s="5">
        <v>409068527.64757204</v>
      </c>
      <c r="F550" s="13">
        <v>0.33</v>
      </c>
      <c r="G550" s="9">
        <f t="shared" si="63"/>
        <v>134992.61412369879</v>
      </c>
      <c r="H550" s="11">
        <v>1.02</v>
      </c>
      <c r="I550" s="12" cm="1">
        <f t="array" ref="I550">INDEX(PPEL[],MATCH(PPEL[[#This Row],[Base Year]]&amp;PPEL[[#This Row],[DistrictNumber]],PPEL[[Fiscal Year]:[Fiscal Year]]&amp;PPEL[[DistrictNumber]:[DistrictNumber]],0),9)*$H550</f>
        <v>107467.31536200001</v>
      </c>
      <c r="J550" s="15">
        <f t="shared" si="58"/>
        <v>0.26271225503465562</v>
      </c>
      <c r="K550" s="26">
        <f>ROUND(PPEL[[#This Row],[Proposed Taxable Valuation]]/1000*PPEL[[#This Row],[Adjusted Rate]],0)</f>
        <v>107467</v>
      </c>
      <c r="L550" s="19">
        <f t="shared" si="60"/>
        <v>-27525.298761698781</v>
      </c>
      <c r="M550" s="17">
        <f t="shared" si="61"/>
        <v>-6.7287744965344398E-2</v>
      </c>
      <c r="N550">
        <v>385943117.3310523</v>
      </c>
      <c r="O550">
        <v>0.33</v>
      </c>
      <c r="P550" s="9">
        <f t="shared" si="62"/>
        <v>127361.22871924727</v>
      </c>
    </row>
    <row r="551" spans="1:16" hidden="1" x14ac:dyDescent="0.35">
      <c r="A551" s="13">
        <v>2027</v>
      </c>
      <c r="B551" s="13">
        <f t="shared" si="59"/>
        <v>2026</v>
      </c>
      <c r="C551" t="s">
        <v>444</v>
      </c>
      <c r="D551" t="s">
        <v>445</v>
      </c>
      <c r="E551" s="5">
        <v>605845662.23316705</v>
      </c>
      <c r="F551" s="13">
        <v>0.33</v>
      </c>
      <c r="G551" s="9">
        <f t="shared" si="63"/>
        <v>199929.06853694515</v>
      </c>
      <c r="H551" s="11">
        <v>1.02</v>
      </c>
      <c r="I551" s="12" cm="1">
        <f t="array" ref="I551">INDEX(PPEL[],MATCH(PPEL[[#This Row],[Base Year]]&amp;PPEL[[#This Row],[DistrictNumber]],PPEL[[Fiscal Year]:[Fiscal Year]]&amp;PPEL[[DistrictNumber]:[DistrictNumber]],0),9)*$H551</f>
        <v>173963.39328720002</v>
      </c>
      <c r="J551" s="15">
        <f t="shared" si="58"/>
        <v>0.28714143573458167</v>
      </c>
      <c r="K551" s="26">
        <f>ROUND(PPEL[[#This Row],[Proposed Taxable Valuation]]/1000*PPEL[[#This Row],[Adjusted Rate]],0)</f>
        <v>173963</v>
      </c>
      <c r="L551" s="19">
        <f t="shared" si="60"/>
        <v>-25965.675249745138</v>
      </c>
      <c r="M551" s="17">
        <f t="shared" si="61"/>
        <v>-4.2858564265418342E-2</v>
      </c>
      <c r="N551">
        <v>541495093.71904564</v>
      </c>
      <c r="O551">
        <v>0.33</v>
      </c>
      <c r="P551" s="9">
        <f t="shared" si="62"/>
        <v>178693.38092728506</v>
      </c>
    </row>
    <row r="552" spans="1:16" hidden="1" x14ac:dyDescent="0.35">
      <c r="A552" s="13">
        <v>2027</v>
      </c>
      <c r="B552" s="13">
        <f t="shared" si="59"/>
        <v>2026</v>
      </c>
      <c r="C552" t="s">
        <v>446</v>
      </c>
      <c r="D552" t="s">
        <v>447</v>
      </c>
      <c r="E552" s="5">
        <v>948091083.79407322</v>
      </c>
      <c r="F552" s="13">
        <v>0.33</v>
      </c>
      <c r="G552" s="9">
        <f t="shared" si="63"/>
        <v>312870.05765204417</v>
      </c>
      <c r="H552" s="11">
        <v>1.02</v>
      </c>
      <c r="I552" s="12" cm="1">
        <f t="array" ref="I552">INDEX(PPEL[],MATCH(PPEL[[#This Row],[Base Year]]&amp;PPEL[[#This Row],[DistrictNumber]],PPEL[[Fiscal Year]:[Fiscal Year]]&amp;PPEL[[DistrictNumber]:[DistrictNumber]],0),9)*$H552</f>
        <v>267304.74503039999</v>
      </c>
      <c r="J552" s="15">
        <f t="shared" si="58"/>
        <v>0.28193994184683102</v>
      </c>
      <c r="K552" s="26">
        <f>ROUND(PPEL[[#This Row],[Proposed Taxable Valuation]]/1000*PPEL[[#This Row],[Adjusted Rate]],0)</f>
        <v>267305</v>
      </c>
      <c r="L552" s="19">
        <f t="shared" si="60"/>
        <v>-45565.312621644174</v>
      </c>
      <c r="M552" s="17">
        <f t="shared" si="61"/>
        <v>-4.8060058153168994E-2</v>
      </c>
      <c r="N552">
        <v>825940119.59318244</v>
      </c>
      <c r="O552">
        <v>0.33</v>
      </c>
      <c r="P552" s="9">
        <f t="shared" si="62"/>
        <v>272560.23946575023</v>
      </c>
    </row>
    <row r="553" spans="1:16" hidden="1" x14ac:dyDescent="0.35">
      <c r="A553" s="13">
        <v>2027</v>
      </c>
      <c r="B553" s="13">
        <f t="shared" si="59"/>
        <v>2026</v>
      </c>
      <c r="C553" t="s">
        <v>448</v>
      </c>
      <c r="D553" t="s">
        <v>449</v>
      </c>
      <c r="E553" s="5">
        <v>1254371529.5319712</v>
      </c>
      <c r="F553" s="13">
        <v>0.33</v>
      </c>
      <c r="G553" s="9">
        <f t="shared" si="63"/>
        <v>413942.60474555055</v>
      </c>
      <c r="H553" s="11">
        <v>1.02</v>
      </c>
      <c r="I553" s="12" cm="1">
        <f t="array" ref="I553">INDEX(PPEL[],MATCH(PPEL[[#This Row],[Base Year]]&amp;PPEL[[#This Row],[DistrictNumber]],PPEL[[Fiscal Year]:[Fiscal Year]]&amp;PPEL[[DistrictNumber]:[DistrictNumber]],0),9)*$H553</f>
        <v>347366.64916800003</v>
      </c>
      <c r="J553" s="15">
        <f t="shared" si="58"/>
        <v>0.27692485120226606</v>
      </c>
      <c r="K553" s="26">
        <f>ROUND(PPEL[[#This Row],[Proposed Taxable Valuation]]/1000*PPEL[[#This Row],[Adjusted Rate]],0)</f>
        <v>347367</v>
      </c>
      <c r="L553" s="19">
        <f t="shared" si="60"/>
        <v>-66575.955577550514</v>
      </c>
      <c r="M553" s="17">
        <f t="shared" si="61"/>
        <v>-5.3075148797733951E-2</v>
      </c>
      <c r="N553">
        <v>1059826079.622945</v>
      </c>
      <c r="O553">
        <v>0.33</v>
      </c>
      <c r="P553" s="9">
        <f t="shared" si="62"/>
        <v>349742.60627557186</v>
      </c>
    </row>
    <row r="554" spans="1:16" hidden="1" x14ac:dyDescent="0.35">
      <c r="A554" s="13">
        <v>2027</v>
      </c>
      <c r="B554" s="13">
        <f t="shared" si="59"/>
        <v>2026</v>
      </c>
      <c r="C554" t="s">
        <v>450</v>
      </c>
      <c r="D554" t="s">
        <v>451</v>
      </c>
      <c r="E554" s="5">
        <v>986297123.79867601</v>
      </c>
      <c r="F554" s="13">
        <v>0.33</v>
      </c>
      <c r="G554" s="9">
        <f t="shared" si="63"/>
        <v>325478.05085356312</v>
      </c>
      <c r="H554" s="11">
        <v>1.02</v>
      </c>
      <c r="I554" s="12" cm="1">
        <f t="array" ref="I554">INDEX(PPEL[],MATCH(PPEL[[#This Row],[Base Year]]&amp;PPEL[[#This Row],[DistrictNumber]],PPEL[[Fiscal Year]:[Fiscal Year]]&amp;PPEL[[DistrictNumber]:[DistrictNumber]],0),9)*$H554</f>
        <v>240420.40205040001</v>
      </c>
      <c r="J554" s="15">
        <f t="shared" si="58"/>
        <v>0.24376062369971471</v>
      </c>
      <c r="K554" s="26">
        <f>ROUND(PPEL[[#This Row],[Proposed Taxable Valuation]]/1000*PPEL[[#This Row],[Adjusted Rate]],0)</f>
        <v>240420</v>
      </c>
      <c r="L554" s="19">
        <f t="shared" si="60"/>
        <v>-85057.648803163116</v>
      </c>
      <c r="M554" s="17">
        <f t="shared" si="61"/>
        <v>-8.6239376300285303E-2</v>
      </c>
      <c r="N554">
        <v>838068992.38492048</v>
      </c>
      <c r="O554">
        <v>0.33</v>
      </c>
      <c r="P554" s="9">
        <f t="shared" si="62"/>
        <v>276562.76748702378</v>
      </c>
    </row>
    <row r="555" spans="1:16" hidden="1" x14ac:dyDescent="0.35">
      <c r="A555" s="13">
        <v>2027</v>
      </c>
      <c r="B555" s="13">
        <f t="shared" si="59"/>
        <v>2026</v>
      </c>
      <c r="C555" t="s">
        <v>452</v>
      </c>
      <c r="D555" t="s">
        <v>453</v>
      </c>
      <c r="E555" s="5">
        <v>184958239.56681666</v>
      </c>
      <c r="F555" s="13">
        <v>0.33</v>
      </c>
      <c r="G555" s="9">
        <f t="shared" si="63"/>
        <v>61036.2190570495</v>
      </c>
      <c r="H555" s="11">
        <v>1.02</v>
      </c>
      <c r="I555" s="12" cm="1">
        <f t="array" ref="I555">INDEX(PPEL[],MATCH(PPEL[[#This Row],[Base Year]]&amp;PPEL[[#This Row],[DistrictNumber]],PPEL[[Fiscal Year]:[Fiscal Year]]&amp;PPEL[[DistrictNumber]:[DistrictNumber]],0),9)*$H555</f>
        <v>56329.922484000002</v>
      </c>
      <c r="J555" s="15">
        <f t="shared" si="58"/>
        <v>0.30455481527034467</v>
      </c>
      <c r="K555" s="26">
        <f>ROUND(PPEL[[#This Row],[Proposed Taxable Valuation]]/1000*PPEL[[#This Row],[Adjusted Rate]],0)</f>
        <v>56330</v>
      </c>
      <c r="L555" s="19">
        <f t="shared" si="60"/>
        <v>-4706.296573049498</v>
      </c>
      <c r="M555" s="17">
        <f t="shared" si="61"/>
        <v>-2.5445184729655346E-2</v>
      </c>
      <c r="N555">
        <v>175313917.90341392</v>
      </c>
      <c r="O555">
        <v>0.33</v>
      </c>
      <c r="P555" s="9">
        <f t="shared" si="62"/>
        <v>57853.592908126593</v>
      </c>
    </row>
    <row r="556" spans="1:16" hidden="1" x14ac:dyDescent="0.35">
      <c r="A556" s="13">
        <v>2027</v>
      </c>
      <c r="B556" s="13">
        <f t="shared" si="59"/>
        <v>2026</v>
      </c>
      <c r="C556" t="s">
        <v>454</v>
      </c>
      <c r="D556" t="s">
        <v>455</v>
      </c>
      <c r="E556" s="5">
        <v>490137176.49606001</v>
      </c>
      <c r="F556" s="13">
        <v>0.33</v>
      </c>
      <c r="G556" s="9">
        <f t="shared" si="63"/>
        <v>161745.26824369983</v>
      </c>
      <c r="H556" s="11">
        <v>1.02</v>
      </c>
      <c r="I556" s="12" cm="1">
        <f t="array" ref="I556">INDEX(PPEL[],MATCH(PPEL[[#This Row],[Base Year]]&amp;PPEL[[#This Row],[DistrictNumber]],PPEL[[Fiscal Year]:[Fiscal Year]]&amp;PPEL[[DistrictNumber]:[DistrictNumber]],0),9)*$H556</f>
        <v>139054.98124980001</v>
      </c>
      <c r="J556" s="15">
        <f t="shared" si="58"/>
        <v>0.28370625187807563</v>
      </c>
      <c r="K556" s="26">
        <f>ROUND(PPEL[[#This Row],[Proposed Taxable Valuation]]/1000*PPEL[[#This Row],[Adjusted Rate]],0)</f>
        <v>139055</v>
      </c>
      <c r="L556" s="19">
        <f t="shared" si="60"/>
        <v>-22690.286993899819</v>
      </c>
      <c r="M556" s="17">
        <f t="shared" si="61"/>
        <v>-4.6293748121924383E-2</v>
      </c>
      <c r="N556">
        <v>428950737.77117741</v>
      </c>
      <c r="O556">
        <v>0.33</v>
      </c>
      <c r="P556" s="9">
        <f t="shared" si="62"/>
        <v>141553.74346448857</v>
      </c>
    </row>
    <row r="557" spans="1:16" hidden="1" x14ac:dyDescent="0.35">
      <c r="A557" s="13">
        <v>2027</v>
      </c>
      <c r="B557" s="13">
        <f t="shared" si="59"/>
        <v>2026</v>
      </c>
      <c r="C557" t="s">
        <v>456</v>
      </c>
      <c r="D557" t="s">
        <v>457</v>
      </c>
      <c r="E557" s="5">
        <v>387156487.57299793</v>
      </c>
      <c r="F557" s="13">
        <v>0.33</v>
      </c>
      <c r="G557" s="9">
        <f t="shared" si="63"/>
        <v>127761.64089908933</v>
      </c>
      <c r="H557" s="11">
        <v>1.02</v>
      </c>
      <c r="I557" s="12" cm="1">
        <f t="array" ref="I557">INDEX(PPEL[],MATCH(PPEL[[#This Row],[Base Year]]&amp;PPEL[[#This Row],[DistrictNumber]],PPEL[[Fiscal Year]:[Fiscal Year]]&amp;PPEL[[DistrictNumber]:[DistrictNumber]],0),9)*$H557</f>
        <v>121334.19930720002</v>
      </c>
      <c r="J557" s="15">
        <f t="shared" si="58"/>
        <v>0.31339833685293106</v>
      </c>
      <c r="K557" s="26">
        <f>ROUND(PPEL[[#This Row],[Proposed Taxable Valuation]]/1000*PPEL[[#This Row],[Adjusted Rate]],0)</f>
        <v>121334</v>
      </c>
      <c r="L557" s="19">
        <f t="shared" si="60"/>
        <v>-6427.4415918893064</v>
      </c>
      <c r="M557" s="17">
        <f t="shared" si="61"/>
        <v>-1.6601663147068957E-2</v>
      </c>
      <c r="N557">
        <v>361641659.82348877</v>
      </c>
      <c r="O557">
        <v>0.33</v>
      </c>
      <c r="P557" s="9">
        <f t="shared" si="62"/>
        <v>119341.74774175131</v>
      </c>
    </row>
    <row r="558" spans="1:16" hidden="1" x14ac:dyDescent="0.35">
      <c r="A558" s="13">
        <v>2027</v>
      </c>
      <c r="B558" s="13">
        <f t="shared" si="59"/>
        <v>2026</v>
      </c>
      <c r="C558" t="s">
        <v>458</v>
      </c>
      <c r="D558" t="s">
        <v>459</v>
      </c>
      <c r="E558" s="5">
        <v>1503965873.3804188</v>
      </c>
      <c r="F558" s="13">
        <v>0.33</v>
      </c>
      <c r="G558" s="9">
        <f t="shared" si="63"/>
        <v>496308.73821553827</v>
      </c>
      <c r="H558" s="11">
        <v>1.02</v>
      </c>
      <c r="I558" s="12" cm="1">
        <f t="array" ref="I558">INDEX(PPEL[],MATCH(PPEL[[#This Row],[Base Year]]&amp;PPEL[[#This Row],[DistrictNumber]],PPEL[[Fiscal Year]:[Fiscal Year]]&amp;PPEL[[DistrictNumber]:[DistrictNumber]],0),9)*$H558</f>
        <v>412174.53369180002</v>
      </c>
      <c r="J558" s="15">
        <f t="shared" si="58"/>
        <v>0.27405843509292382</v>
      </c>
      <c r="K558" s="26">
        <f>ROUND(PPEL[[#This Row],[Proposed Taxable Valuation]]/1000*PPEL[[#This Row],[Adjusted Rate]],0)</f>
        <v>412175</v>
      </c>
      <c r="L558" s="19">
        <f t="shared" si="60"/>
        <v>-84134.204523738241</v>
      </c>
      <c r="M558" s="17">
        <f t="shared" si="61"/>
        <v>-5.5941564907076191E-2</v>
      </c>
      <c r="N558">
        <v>1279394421.4755023</v>
      </c>
      <c r="O558">
        <v>0.33</v>
      </c>
      <c r="P558" s="9">
        <f t="shared" si="62"/>
        <v>422200.15908691572</v>
      </c>
    </row>
    <row r="559" spans="1:16" hidden="1" x14ac:dyDescent="0.35">
      <c r="A559" s="13">
        <v>2027</v>
      </c>
      <c r="B559" s="13">
        <f t="shared" si="59"/>
        <v>2026</v>
      </c>
      <c r="C559" t="s">
        <v>460</v>
      </c>
      <c r="D559" t="s">
        <v>461</v>
      </c>
      <c r="E559" s="5">
        <v>568891193.28932142</v>
      </c>
      <c r="F559" s="13">
        <v>0.33</v>
      </c>
      <c r="G559" s="9">
        <f t="shared" si="63"/>
        <v>187734.09378547606</v>
      </c>
      <c r="H559" s="11">
        <v>1.02</v>
      </c>
      <c r="I559" s="12" cm="1">
        <f t="array" ref="I559">INDEX(PPEL[],MATCH(PPEL[[#This Row],[Base Year]]&amp;PPEL[[#This Row],[DistrictNumber]],PPEL[[Fiscal Year]:[Fiscal Year]]&amp;PPEL[[DistrictNumber]:[DistrictNumber]],0),9)*$H559</f>
        <v>156378.94309620003</v>
      </c>
      <c r="J559" s="15">
        <f t="shared" si="58"/>
        <v>0.27488374743862537</v>
      </c>
      <c r="K559" s="26">
        <f>ROUND(PPEL[[#This Row],[Proposed Taxable Valuation]]/1000*PPEL[[#This Row],[Adjusted Rate]],0)</f>
        <v>156379</v>
      </c>
      <c r="L559" s="19">
        <f t="shared" si="60"/>
        <v>-31355.150689276023</v>
      </c>
      <c r="M559" s="17">
        <f t="shared" si="61"/>
        <v>-5.5116252561374646E-2</v>
      </c>
      <c r="N559">
        <v>495823634.85473502</v>
      </c>
      <c r="O559">
        <v>0.33</v>
      </c>
      <c r="P559" s="9">
        <f t="shared" si="62"/>
        <v>163621.79950206255</v>
      </c>
    </row>
    <row r="560" spans="1:16" hidden="1" x14ac:dyDescent="0.35">
      <c r="A560" s="13">
        <v>2027</v>
      </c>
      <c r="B560" s="13">
        <f t="shared" si="59"/>
        <v>2026</v>
      </c>
      <c r="C560" t="s">
        <v>462</v>
      </c>
      <c r="D560" t="s">
        <v>463</v>
      </c>
      <c r="E560" s="5">
        <v>3077469522.4999948</v>
      </c>
      <c r="F560" s="13">
        <v>0.33</v>
      </c>
      <c r="G560" s="9">
        <f t="shared" si="63"/>
        <v>1015564.9424249984</v>
      </c>
      <c r="H560" s="11">
        <v>1.02</v>
      </c>
      <c r="I560" s="12" cm="1">
        <f t="array" ref="I560">INDEX(PPEL[],MATCH(PPEL[[#This Row],[Base Year]]&amp;PPEL[[#This Row],[DistrictNumber]],PPEL[[Fiscal Year]:[Fiscal Year]]&amp;PPEL[[DistrictNumber]:[DistrictNumber]],0),9)*$H560</f>
        <v>816411.44797740004</v>
      </c>
      <c r="J560" s="15">
        <f t="shared" si="58"/>
        <v>0.26528660706741458</v>
      </c>
      <c r="K560" s="26">
        <f>ROUND(PPEL[[#This Row],[Proposed Taxable Valuation]]/1000*PPEL[[#This Row],[Adjusted Rate]],0)</f>
        <v>816411</v>
      </c>
      <c r="L560" s="19">
        <f t="shared" si="60"/>
        <v>-199153.49444759835</v>
      </c>
      <c r="M560" s="17">
        <f t="shared" si="61"/>
        <v>-6.4713392932585434E-2</v>
      </c>
      <c r="N560">
        <v>2559469965.4454927</v>
      </c>
      <c r="O560">
        <v>0.33</v>
      </c>
      <c r="P560" s="9">
        <f t="shared" si="62"/>
        <v>844625.08859701268</v>
      </c>
    </row>
    <row r="561" spans="1:16" hidden="1" x14ac:dyDescent="0.35">
      <c r="A561" s="13">
        <v>2027</v>
      </c>
      <c r="B561" s="13">
        <f t="shared" si="59"/>
        <v>2026</v>
      </c>
      <c r="C561" t="s">
        <v>464</v>
      </c>
      <c r="D561" t="s">
        <v>465</v>
      </c>
      <c r="E561" s="5">
        <v>284721205.00036901</v>
      </c>
      <c r="F561" s="13">
        <v>0.33</v>
      </c>
      <c r="G561" s="9">
        <f t="shared" si="63"/>
        <v>93957.997650121775</v>
      </c>
      <c r="H561" s="11">
        <v>1.02</v>
      </c>
      <c r="I561" s="12" cm="1">
        <f t="array" ref="I561">INDEX(PPEL[],MATCH(PPEL[[#This Row],[Base Year]]&amp;PPEL[[#This Row],[DistrictNumber]],PPEL[[Fiscal Year]:[Fiscal Year]]&amp;PPEL[[DistrictNumber]:[DistrictNumber]],0),9)*$H561</f>
        <v>77507.655093000008</v>
      </c>
      <c r="J561" s="15">
        <f t="shared" si="58"/>
        <v>0.27222298069755485</v>
      </c>
      <c r="K561" s="26">
        <f>ROUND(PPEL[[#This Row],[Proposed Taxable Valuation]]/1000*PPEL[[#This Row],[Adjusted Rate]],0)</f>
        <v>77508</v>
      </c>
      <c r="L561" s="19">
        <f t="shared" si="60"/>
        <v>-16450.342557121767</v>
      </c>
      <c r="M561" s="17">
        <f t="shared" si="61"/>
        <v>-5.7777019302445165E-2</v>
      </c>
      <c r="N561">
        <v>247873862.58669227</v>
      </c>
      <c r="O561">
        <v>0.33</v>
      </c>
      <c r="P561" s="9">
        <f t="shared" si="62"/>
        <v>81798.374653608451</v>
      </c>
    </row>
    <row r="562" spans="1:16" hidden="1" x14ac:dyDescent="0.35">
      <c r="A562" s="13">
        <v>2027</v>
      </c>
      <c r="B562" s="13">
        <f t="shared" si="59"/>
        <v>2026</v>
      </c>
      <c r="C562" t="s">
        <v>466</v>
      </c>
      <c r="D562" t="s">
        <v>467</v>
      </c>
      <c r="E562" s="5">
        <v>805093369.55040479</v>
      </c>
      <c r="F562" s="13">
        <v>0.33</v>
      </c>
      <c r="G562" s="9">
        <f t="shared" si="63"/>
        <v>265680.8119516336</v>
      </c>
      <c r="H562" s="11">
        <v>1.02</v>
      </c>
      <c r="I562" s="12" cm="1">
        <f t="array" ref="I562">INDEX(PPEL[],MATCH(PPEL[[#This Row],[Base Year]]&amp;PPEL[[#This Row],[DistrictNumber]],PPEL[[Fiscal Year]:[Fiscal Year]]&amp;PPEL[[DistrictNumber]:[DistrictNumber]],0),9)*$H562</f>
        <v>249253.3986624</v>
      </c>
      <c r="J562" s="15">
        <f t="shared" si="58"/>
        <v>0.30959564205775625</v>
      </c>
      <c r="K562" s="26">
        <f>ROUND(PPEL[[#This Row],[Proposed Taxable Valuation]]/1000*PPEL[[#This Row],[Adjusted Rate]],0)</f>
        <v>249253</v>
      </c>
      <c r="L562" s="19">
        <f t="shared" si="60"/>
        <v>-16427.413289233606</v>
      </c>
      <c r="M562" s="17">
        <f t="shared" si="61"/>
        <v>-2.0404357942243767E-2</v>
      </c>
      <c r="N562">
        <v>753491650.66040015</v>
      </c>
      <c r="O562">
        <v>0.33</v>
      </c>
      <c r="P562" s="9">
        <f t="shared" si="62"/>
        <v>248652.24471793207</v>
      </c>
    </row>
    <row r="563" spans="1:16" hidden="1" x14ac:dyDescent="0.35">
      <c r="A563" s="13">
        <v>2027</v>
      </c>
      <c r="B563" s="13">
        <f t="shared" si="59"/>
        <v>2026</v>
      </c>
      <c r="C563" t="s">
        <v>468</v>
      </c>
      <c r="D563" t="s">
        <v>469</v>
      </c>
      <c r="E563" s="5">
        <v>243938299.402796</v>
      </c>
      <c r="F563" s="13">
        <v>0.33</v>
      </c>
      <c r="G563" s="9">
        <f t="shared" si="63"/>
        <v>80499.63880292268</v>
      </c>
      <c r="H563" s="11">
        <v>1.02</v>
      </c>
      <c r="I563" s="12" cm="1">
        <f t="array" ref="I563">INDEX(PPEL[],MATCH(PPEL[[#This Row],[Base Year]]&amp;PPEL[[#This Row],[DistrictNumber]],PPEL[[Fiscal Year]:[Fiscal Year]]&amp;PPEL[[DistrictNumber]:[DistrictNumber]],0),9)*$H563</f>
        <v>73206.306300600001</v>
      </c>
      <c r="J563" s="15">
        <f t="shared" si="58"/>
        <v>0.30010173260952444</v>
      </c>
      <c r="K563" s="26">
        <f>ROUND(PPEL[[#This Row],[Proposed Taxable Valuation]]/1000*PPEL[[#This Row],[Adjusted Rate]],0)</f>
        <v>73206</v>
      </c>
      <c r="L563" s="19">
        <f t="shared" si="60"/>
        <v>-7293.3325023226789</v>
      </c>
      <c r="M563" s="17">
        <f t="shared" si="61"/>
        <v>-2.9898267390475575E-2</v>
      </c>
      <c r="N563">
        <v>220730097.20526275</v>
      </c>
      <c r="O563">
        <v>0.33</v>
      </c>
      <c r="P563" s="9">
        <f t="shared" si="62"/>
        <v>72840.93207773671</v>
      </c>
    </row>
    <row r="564" spans="1:16" hidden="1" x14ac:dyDescent="0.35">
      <c r="A564" s="13">
        <v>2027</v>
      </c>
      <c r="B564" s="13">
        <f t="shared" si="59"/>
        <v>2026</v>
      </c>
      <c r="C564" t="s">
        <v>470</v>
      </c>
      <c r="D564" t="s">
        <v>471</v>
      </c>
      <c r="E564" s="5">
        <v>530700260.61641097</v>
      </c>
      <c r="F564" s="13">
        <v>0.33</v>
      </c>
      <c r="G564" s="9">
        <f t="shared" si="63"/>
        <v>175131.08600341564</v>
      </c>
      <c r="H564" s="11">
        <v>1.02</v>
      </c>
      <c r="I564" s="12" cm="1">
        <f t="array" ref="I564">INDEX(PPEL[],MATCH(PPEL[[#This Row],[Base Year]]&amp;PPEL[[#This Row],[DistrictNumber]],PPEL[[Fiscal Year]:[Fiscal Year]]&amp;PPEL[[DistrictNumber]:[DistrictNumber]],0),9)*$H564</f>
        <v>159344.78965019999</v>
      </c>
      <c r="J564" s="15">
        <f t="shared" si="58"/>
        <v>0.30025383719450266</v>
      </c>
      <c r="K564" s="26">
        <f>ROUND(PPEL[[#This Row],[Proposed Taxable Valuation]]/1000*PPEL[[#This Row],[Adjusted Rate]],0)</f>
        <v>159345</v>
      </c>
      <c r="L564" s="19">
        <f t="shared" si="60"/>
        <v>-15786.296353215643</v>
      </c>
      <c r="M564" s="17">
        <f t="shared" si="61"/>
        <v>-2.9746162805497356E-2</v>
      </c>
      <c r="N564">
        <v>476219574.57611656</v>
      </c>
      <c r="O564">
        <v>0.33</v>
      </c>
      <c r="P564" s="9">
        <f t="shared" si="62"/>
        <v>157152.45961011847</v>
      </c>
    </row>
    <row r="565" spans="1:16" hidden="1" x14ac:dyDescent="0.35">
      <c r="A565" s="13">
        <v>2027</v>
      </c>
      <c r="B565" s="13">
        <f t="shared" si="59"/>
        <v>2026</v>
      </c>
      <c r="C565" t="s">
        <v>472</v>
      </c>
      <c r="D565" t="s">
        <v>473</v>
      </c>
      <c r="E565" s="5">
        <v>451615986.07487452</v>
      </c>
      <c r="F565" s="13">
        <v>0.33</v>
      </c>
      <c r="G565" s="9">
        <f t="shared" si="63"/>
        <v>149033.27540470861</v>
      </c>
      <c r="H565" s="11">
        <v>1.02</v>
      </c>
      <c r="I565" s="12" cm="1">
        <f t="array" ref="I565">INDEX(PPEL[],MATCH(PPEL[[#This Row],[Base Year]]&amp;PPEL[[#This Row],[DistrictNumber]],PPEL[[Fiscal Year]:[Fiscal Year]]&amp;PPEL[[DistrictNumber]:[DistrictNumber]],0),9)*$H565</f>
        <v>128172.71705040001</v>
      </c>
      <c r="J565" s="15">
        <f t="shared" si="58"/>
        <v>0.28380907895751489</v>
      </c>
      <c r="K565" s="26">
        <f>ROUND(PPEL[[#This Row],[Proposed Taxable Valuation]]/1000*PPEL[[#This Row],[Adjusted Rate]],0)</f>
        <v>128173</v>
      </c>
      <c r="L565" s="19">
        <f t="shared" si="60"/>
        <v>-20860.558354308596</v>
      </c>
      <c r="M565" s="17">
        <f t="shared" si="61"/>
        <v>-4.6190921042485122E-2</v>
      </c>
      <c r="N565">
        <v>414097292.87705421</v>
      </c>
      <c r="O565">
        <v>0.33</v>
      </c>
      <c r="P565" s="9">
        <f t="shared" si="62"/>
        <v>136652.10664942788</v>
      </c>
    </row>
    <row r="566" spans="1:16" hidden="1" x14ac:dyDescent="0.35">
      <c r="A566" s="13">
        <v>2027</v>
      </c>
      <c r="B566" s="13">
        <f t="shared" si="59"/>
        <v>2026</v>
      </c>
      <c r="C566" t="s">
        <v>474</v>
      </c>
      <c r="D566" t="s">
        <v>475</v>
      </c>
      <c r="E566" s="5">
        <v>509755798.5785917</v>
      </c>
      <c r="F566" s="13">
        <v>0.33</v>
      </c>
      <c r="G566" s="9">
        <f t="shared" si="63"/>
        <v>168219.41353093527</v>
      </c>
      <c r="H566" s="11">
        <v>1.02</v>
      </c>
      <c r="I566" s="12" cm="1">
        <f t="array" ref="I566">INDEX(PPEL[],MATCH(PPEL[[#This Row],[Base Year]]&amp;PPEL[[#This Row],[DistrictNumber]],PPEL[[Fiscal Year]:[Fiscal Year]]&amp;PPEL[[DistrictNumber]:[DistrictNumber]],0),9)*$H566</f>
        <v>158785.35809400002</v>
      </c>
      <c r="J566" s="15">
        <f t="shared" si="58"/>
        <v>0.31149299044122447</v>
      </c>
      <c r="K566" s="26">
        <f>ROUND(PPEL[[#This Row],[Proposed Taxable Valuation]]/1000*PPEL[[#This Row],[Adjusted Rate]],0)</f>
        <v>158785</v>
      </c>
      <c r="L566" s="19">
        <f t="shared" si="60"/>
        <v>-9434.0554369352467</v>
      </c>
      <c r="M566" s="17">
        <f t="shared" si="61"/>
        <v>-1.8507009558775545E-2</v>
      </c>
      <c r="N566">
        <v>478487717.43309021</v>
      </c>
      <c r="O566">
        <v>0.33</v>
      </c>
      <c r="P566" s="9">
        <f t="shared" si="62"/>
        <v>157900.94675291979</v>
      </c>
    </row>
    <row r="567" spans="1:16" hidden="1" x14ac:dyDescent="0.35">
      <c r="A567" s="13">
        <v>2027</v>
      </c>
      <c r="B567" s="13">
        <f t="shared" si="59"/>
        <v>2026</v>
      </c>
      <c r="C567" t="s">
        <v>476</v>
      </c>
      <c r="D567" t="s">
        <v>477</v>
      </c>
      <c r="E567" s="5">
        <v>305207656.0656752</v>
      </c>
      <c r="F567" s="13">
        <v>0.33</v>
      </c>
      <c r="G567" s="9">
        <f t="shared" si="63"/>
        <v>100718.52650167282</v>
      </c>
      <c r="H567" s="11">
        <v>1.02</v>
      </c>
      <c r="I567" s="12" cm="1">
        <f t="array" ref="I567">INDEX(PPEL[],MATCH(PPEL[[#This Row],[Base Year]]&amp;PPEL[[#This Row],[DistrictNumber]],PPEL[[Fiscal Year]:[Fiscal Year]]&amp;PPEL[[DistrictNumber]:[DistrictNumber]],0),9)*$H567</f>
        <v>94864.090761000014</v>
      </c>
      <c r="J567" s="15">
        <f t="shared" si="58"/>
        <v>0.31081818845522985</v>
      </c>
      <c r="K567" s="26">
        <f>ROUND(PPEL[[#This Row],[Proposed Taxable Valuation]]/1000*PPEL[[#This Row],[Adjusted Rate]],0)</f>
        <v>94864</v>
      </c>
      <c r="L567" s="19">
        <f t="shared" si="60"/>
        <v>-5854.4357406728086</v>
      </c>
      <c r="M567" s="17">
        <f t="shared" si="61"/>
        <v>-1.9181811544770166E-2</v>
      </c>
      <c r="N567">
        <v>286377446.41389716</v>
      </c>
      <c r="O567">
        <v>0.33</v>
      </c>
      <c r="P567" s="9">
        <f t="shared" si="62"/>
        <v>94504.55731658607</v>
      </c>
    </row>
    <row r="568" spans="1:16" hidden="1" x14ac:dyDescent="0.35">
      <c r="A568" s="13">
        <v>2027</v>
      </c>
      <c r="B568" s="13">
        <f t="shared" si="59"/>
        <v>2026</v>
      </c>
      <c r="C568" t="s">
        <v>478</v>
      </c>
      <c r="D568" t="s">
        <v>479</v>
      </c>
      <c r="E568" s="5">
        <v>493454352.91598892</v>
      </c>
      <c r="F568" s="13">
        <v>0.33</v>
      </c>
      <c r="G568" s="9">
        <f t="shared" si="63"/>
        <v>162839.93646227635</v>
      </c>
      <c r="H568" s="11">
        <v>1.02</v>
      </c>
      <c r="I568" s="12" cm="1">
        <f t="array" ref="I568">INDEX(PPEL[],MATCH(PPEL[[#This Row],[Base Year]]&amp;PPEL[[#This Row],[DistrictNumber]],PPEL[[Fiscal Year]:[Fiscal Year]]&amp;PPEL[[DistrictNumber]:[DistrictNumber]],0),9)*$H568</f>
        <v>153861.52044779999</v>
      </c>
      <c r="J568" s="15">
        <f t="shared" si="58"/>
        <v>0.31180497150056563</v>
      </c>
      <c r="K568" s="26">
        <f>ROUND(PPEL[[#This Row],[Proposed Taxable Valuation]]/1000*PPEL[[#This Row],[Adjusted Rate]],0)</f>
        <v>153862</v>
      </c>
      <c r="L568" s="19">
        <f t="shared" si="60"/>
        <v>-8978.4160144763591</v>
      </c>
      <c r="M568" s="17">
        <f t="shared" si="61"/>
        <v>-1.8195028499434385E-2</v>
      </c>
      <c r="N568">
        <v>454373393.71120161</v>
      </c>
      <c r="O568">
        <v>0.33</v>
      </c>
      <c r="P568" s="9">
        <f t="shared" si="62"/>
        <v>149943.21992469655</v>
      </c>
    </row>
    <row r="569" spans="1:16" hidden="1" x14ac:dyDescent="0.35">
      <c r="A569" s="13">
        <v>2027</v>
      </c>
      <c r="B569" s="13">
        <f t="shared" si="59"/>
        <v>2026</v>
      </c>
      <c r="C569" t="s">
        <v>480</v>
      </c>
      <c r="D569" t="s">
        <v>481</v>
      </c>
      <c r="E569" s="5">
        <v>534635689.39069819</v>
      </c>
      <c r="F569" s="13">
        <v>0.33</v>
      </c>
      <c r="G569" s="9">
        <f t="shared" si="63"/>
        <v>176429.77749893043</v>
      </c>
      <c r="H569" s="11">
        <v>1.02</v>
      </c>
      <c r="I569" s="12" cm="1">
        <f t="array" ref="I569">INDEX(PPEL[],MATCH(PPEL[[#This Row],[Base Year]]&amp;PPEL[[#This Row],[DistrictNumber]],PPEL[[Fiscal Year]:[Fiscal Year]]&amp;PPEL[[DistrictNumber]:[DistrictNumber]],0),9)*$H569</f>
        <v>149528.30876280001</v>
      </c>
      <c r="J569" s="15">
        <f t="shared" si="58"/>
        <v>0.27968261702321279</v>
      </c>
      <c r="K569" s="26">
        <f>ROUND(PPEL[[#This Row],[Proposed Taxable Valuation]]/1000*PPEL[[#This Row],[Adjusted Rate]],0)</f>
        <v>149528</v>
      </c>
      <c r="L569" s="19">
        <f t="shared" si="60"/>
        <v>-26901.468736130424</v>
      </c>
      <c r="M569" s="17">
        <f t="shared" si="61"/>
        <v>-5.0317382976787228E-2</v>
      </c>
      <c r="N569">
        <v>472365936.85564315</v>
      </c>
      <c r="O569">
        <v>0.33</v>
      </c>
      <c r="P569" s="9">
        <f t="shared" si="62"/>
        <v>155880.75916236226</v>
      </c>
    </row>
    <row r="570" spans="1:16" hidden="1" x14ac:dyDescent="0.35">
      <c r="A570" s="13">
        <v>2027</v>
      </c>
      <c r="B570" s="13">
        <f t="shared" si="59"/>
        <v>2026</v>
      </c>
      <c r="C570" t="s">
        <v>482</v>
      </c>
      <c r="D570" t="s">
        <v>483</v>
      </c>
      <c r="E570" s="5">
        <v>574480154.57922113</v>
      </c>
      <c r="F570" s="13">
        <v>0.33</v>
      </c>
      <c r="G570" s="9">
        <f t="shared" si="63"/>
        <v>189578.45101114298</v>
      </c>
      <c r="H570" s="11">
        <v>1.02</v>
      </c>
      <c r="I570" s="12" cm="1">
        <f t="array" ref="I570">INDEX(PPEL[],MATCH(PPEL[[#This Row],[Base Year]]&amp;PPEL[[#This Row],[DistrictNumber]],PPEL[[Fiscal Year]:[Fiscal Year]]&amp;PPEL[[DistrictNumber]:[DistrictNumber]],0),9)*$H570</f>
        <v>159683.64015780002</v>
      </c>
      <c r="J570" s="15">
        <f t="shared" si="58"/>
        <v>0.27796197812048101</v>
      </c>
      <c r="K570" s="26">
        <f>ROUND(PPEL[[#This Row],[Proposed Taxable Valuation]]/1000*PPEL[[#This Row],[Adjusted Rate]],0)</f>
        <v>159684</v>
      </c>
      <c r="L570" s="19">
        <f t="shared" si="60"/>
        <v>-29894.810853342962</v>
      </c>
      <c r="M570" s="17">
        <f t="shared" si="61"/>
        <v>-5.2038021879519003E-2</v>
      </c>
      <c r="N570">
        <v>497752192.98391652</v>
      </c>
      <c r="O570">
        <v>0.33</v>
      </c>
      <c r="P570" s="9">
        <f t="shared" si="62"/>
        <v>164258.22368469246</v>
      </c>
    </row>
    <row r="571" spans="1:16" hidden="1" x14ac:dyDescent="0.35">
      <c r="A571" s="13">
        <v>2027</v>
      </c>
      <c r="B571" s="13">
        <f t="shared" si="59"/>
        <v>2026</v>
      </c>
      <c r="C571" t="s">
        <v>484</v>
      </c>
      <c r="D571" t="s">
        <v>485</v>
      </c>
      <c r="E571" s="5">
        <v>305028325.49908167</v>
      </c>
      <c r="F571" s="13">
        <v>0.33</v>
      </c>
      <c r="G571" s="9">
        <f t="shared" si="63"/>
        <v>100659.34741469697</v>
      </c>
      <c r="H571" s="11">
        <v>1.02</v>
      </c>
      <c r="I571" s="12" cm="1">
        <f t="array" ref="I571">INDEX(PPEL[],MATCH(PPEL[[#This Row],[Base Year]]&amp;PPEL[[#This Row],[DistrictNumber]],PPEL[[Fiscal Year]:[Fiscal Year]]&amp;PPEL[[DistrictNumber]:[DistrictNumber]],0),9)*$H571</f>
        <v>94110.794434800016</v>
      </c>
      <c r="J571" s="15">
        <f t="shared" si="58"/>
        <v>0.30853132829817587</v>
      </c>
      <c r="K571" s="26">
        <f>ROUND(PPEL[[#This Row],[Proposed Taxable Valuation]]/1000*PPEL[[#This Row],[Adjusted Rate]],0)</f>
        <v>94111</v>
      </c>
      <c r="L571" s="19">
        <f t="shared" si="60"/>
        <v>-6548.552979896951</v>
      </c>
      <c r="M571" s="17">
        <f t="shared" si="61"/>
        <v>-2.1468671701824149E-2</v>
      </c>
      <c r="N571">
        <v>280338861.49451548</v>
      </c>
      <c r="O571">
        <v>0.33</v>
      </c>
      <c r="P571" s="9">
        <f t="shared" si="62"/>
        <v>92511.824293190119</v>
      </c>
    </row>
    <row r="572" spans="1:16" hidden="1" x14ac:dyDescent="0.35">
      <c r="A572" s="13">
        <v>2027</v>
      </c>
      <c r="B572" s="13">
        <f t="shared" si="59"/>
        <v>2026</v>
      </c>
      <c r="C572" t="s">
        <v>486</v>
      </c>
      <c r="D572" t="s">
        <v>487</v>
      </c>
      <c r="E572" s="5">
        <v>173088970.03890002</v>
      </c>
      <c r="F572" s="13">
        <v>0.33</v>
      </c>
      <c r="G572" s="9">
        <f t="shared" si="63"/>
        <v>57119.360112837006</v>
      </c>
      <c r="H572" s="11">
        <v>1.02</v>
      </c>
      <c r="I572" s="12" cm="1">
        <f t="array" ref="I572">INDEX(PPEL[],MATCH(PPEL[[#This Row],[Base Year]]&amp;PPEL[[#This Row],[DistrictNumber]],PPEL[[Fiscal Year]:[Fiscal Year]]&amp;PPEL[[DistrictNumber]:[DistrictNumber]],0),9)*$H572</f>
        <v>52510.244925599996</v>
      </c>
      <c r="J572" s="15">
        <f t="shared" si="58"/>
        <v>0.30337141017015035</v>
      </c>
      <c r="K572" s="26">
        <f>ROUND(PPEL[[#This Row],[Proposed Taxable Valuation]]/1000*PPEL[[#This Row],[Adjusted Rate]],0)</f>
        <v>52510</v>
      </c>
      <c r="L572" s="19">
        <f t="shared" si="60"/>
        <v>-4609.1151872370101</v>
      </c>
      <c r="M572" s="17">
        <f t="shared" si="61"/>
        <v>-2.6628589829849669E-2</v>
      </c>
      <c r="N572">
        <v>157338021.35374764</v>
      </c>
      <c r="O572">
        <v>0.33</v>
      </c>
      <c r="P572" s="9">
        <f t="shared" si="62"/>
        <v>51921.547046736719</v>
      </c>
    </row>
    <row r="573" spans="1:16" hidden="1" x14ac:dyDescent="0.35">
      <c r="A573" s="13">
        <v>2027</v>
      </c>
      <c r="B573" s="13">
        <f t="shared" si="59"/>
        <v>2026</v>
      </c>
      <c r="C573" t="s">
        <v>488</v>
      </c>
      <c r="D573" t="s">
        <v>489</v>
      </c>
      <c r="E573" s="5">
        <v>2034950154.0952678</v>
      </c>
      <c r="F573" s="13">
        <v>0.33</v>
      </c>
      <c r="G573" s="9">
        <f t="shared" si="63"/>
        <v>671533.55085143843</v>
      </c>
      <c r="H573" s="11">
        <v>1.02</v>
      </c>
      <c r="I573" s="12" cm="1">
        <f t="array" ref="I573">INDEX(PPEL[],MATCH(PPEL[[#This Row],[Base Year]]&amp;PPEL[[#This Row],[DistrictNumber]],PPEL[[Fiscal Year]:[Fiscal Year]]&amp;PPEL[[DistrictNumber]:[DistrictNumber]],0),9)*$H573</f>
        <v>581202.80010540003</v>
      </c>
      <c r="J573" s="15">
        <f t="shared" si="58"/>
        <v>0.28561033740101655</v>
      </c>
      <c r="K573" s="26">
        <f>ROUND(PPEL[[#This Row],[Proposed Taxable Valuation]]/1000*PPEL[[#This Row],[Adjusted Rate]],0)</f>
        <v>581203</v>
      </c>
      <c r="L573" s="19">
        <f t="shared" si="60"/>
        <v>-90330.750746038393</v>
      </c>
      <c r="M573" s="17">
        <f t="shared" si="61"/>
        <v>-4.438966259898347E-2</v>
      </c>
      <c r="N573">
        <v>1806321195.3155646</v>
      </c>
      <c r="O573">
        <v>0.33</v>
      </c>
      <c r="P573" s="9">
        <f t="shared" si="62"/>
        <v>596085.99445413635</v>
      </c>
    </row>
    <row r="574" spans="1:16" hidden="1" x14ac:dyDescent="0.35">
      <c r="A574" s="13">
        <v>2027</v>
      </c>
      <c r="B574" s="13">
        <f t="shared" si="59"/>
        <v>2026</v>
      </c>
      <c r="C574" t="s">
        <v>490</v>
      </c>
      <c r="D574" t="s">
        <v>491</v>
      </c>
      <c r="E574" s="5">
        <v>323404356.4386642</v>
      </c>
      <c r="F574" s="13">
        <v>0.33</v>
      </c>
      <c r="G574" s="9">
        <f t="shared" si="63"/>
        <v>106723.43762475919</v>
      </c>
      <c r="H574" s="11">
        <v>1.02</v>
      </c>
      <c r="I574" s="12" cm="1">
        <f t="array" ref="I574">INDEX(PPEL[],MATCH(PPEL[[#This Row],[Base Year]]&amp;PPEL[[#This Row],[DistrictNumber]],PPEL[[Fiscal Year]:[Fiscal Year]]&amp;PPEL[[DistrictNumber]:[DistrictNumber]],0),9)*$H574</f>
        <v>98613.680794200001</v>
      </c>
      <c r="J574" s="15">
        <f t="shared" si="58"/>
        <v>0.30492378606193188</v>
      </c>
      <c r="K574" s="26">
        <f>ROUND(PPEL[[#This Row],[Proposed Taxable Valuation]]/1000*PPEL[[#This Row],[Adjusted Rate]],0)</f>
        <v>98614</v>
      </c>
      <c r="L574" s="19">
        <f t="shared" si="60"/>
        <v>-8109.7568305591849</v>
      </c>
      <c r="M574" s="17">
        <f t="shared" si="61"/>
        <v>-2.5076213938068137E-2</v>
      </c>
      <c r="N574">
        <v>302156548.75983834</v>
      </c>
      <c r="O574">
        <v>0.33</v>
      </c>
      <c r="P574" s="9">
        <f t="shared" si="62"/>
        <v>99711.661090746653</v>
      </c>
    </row>
    <row r="575" spans="1:16" hidden="1" x14ac:dyDescent="0.35">
      <c r="A575" s="13">
        <v>2027</v>
      </c>
      <c r="B575" s="13">
        <f t="shared" si="59"/>
        <v>2026</v>
      </c>
      <c r="C575" t="s">
        <v>492</v>
      </c>
      <c r="D575" t="s">
        <v>493</v>
      </c>
      <c r="E575" s="5">
        <v>255218181.74688885</v>
      </c>
      <c r="F575" s="13">
        <v>0.33</v>
      </c>
      <c r="G575" s="9">
        <f t="shared" si="63"/>
        <v>84221.999976473322</v>
      </c>
      <c r="H575" s="11">
        <v>1.02</v>
      </c>
      <c r="I575" s="12" cm="1">
        <f t="array" ref="I575">INDEX(PPEL[],MATCH(PPEL[[#This Row],[Base Year]]&amp;PPEL[[#This Row],[DistrictNumber]],PPEL[[Fiscal Year]:[Fiscal Year]]&amp;PPEL[[DistrictNumber]:[DistrictNumber]],0),9)*$H575</f>
        <v>79722.653076000002</v>
      </c>
      <c r="J575" s="15">
        <f t="shared" si="58"/>
        <v>0.31237058633645653</v>
      </c>
      <c r="K575" s="26">
        <f>ROUND(PPEL[[#This Row],[Proposed Taxable Valuation]]/1000*PPEL[[#This Row],[Adjusted Rate]],0)</f>
        <v>79723</v>
      </c>
      <c r="L575" s="19">
        <f t="shared" si="60"/>
        <v>-4499.3469004733197</v>
      </c>
      <c r="M575" s="17">
        <f t="shared" si="61"/>
        <v>-1.7629413663543481E-2</v>
      </c>
      <c r="N575">
        <v>238656972.21331909</v>
      </c>
      <c r="O575">
        <v>0.33</v>
      </c>
      <c r="P575" s="9">
        <f t="shared" si="62"/>
        <v>78756.80083039531</v>
      </c>
    </row>
    <row r="576" spans="1:16" hidden="1" x14ac:dyDescent="0.35">
      <c r="A576" s="13">
        <v>2027</v>
      </c>
      <c r="B576" s="13">
        <f t="shared" si="59"/>
        <v>2026</v>
      </c>
      <c r="C576" t="s">
        <v>494</v>
      </c>
      <c r="D576" t="s">
        <v>495</v>
      </c>
      <c r="E576" s="5">
        <v>1505762571.8210254</v>
      </c>
      <c r="F576" s="13">
        <v>0.33</v>
      </c>
      <c r="G576" s="9">
        <f t="shared" si="63"/>
        <v>496901.64870093839</v>
      </c>
      <c r="H576" s="11">
        <v>1.02</v>
      </c>
      <c r="I576" s="12" cm="1">
        <f t="array" ref="I576">INDEX(PPEL[],MATCH(PPEL[[#This Row],[Base Year]]&amp;PPEL[[#This Row],[DistrictNumber]],PPEL[[Fiscal Year]:[Fiscal Year]]&amp;PPEL[[DistrictNumber]:[DistrictNumber]],0),9)*$H576</f>
        <v>426994.56684720004</v>
      </c>
      <c r="J576" s="15">
        <f t="shared" si="58"/>
        <v>0.28357363560365645</v>
      </c>
      <c r="K576" s="26">
        <f>ROUND(PPEL[[#This Row],[Proposed Taxable Valuation]]/1000*PPEL[[#This Row],[Adjusted Rate]],0)</f>
        <v>426995</v>
      </c>
      <c r="L576" s="19">
        <f t="shared" si="60"/>
        <v>-69907.081853738346</v>
      </c>
      <c r="M576" s="17">
        <f t="shared" si="61"/>
        <v>-4.6426364396343567E-2</v>
      </c>
      <c r="N576">
        <v>1360425146.9084637</v>
      </c>
      <c r="O576">
        <v>0.33</v>
      </c>
      <c r="P576" s="9">
        <f t="shared" si="62"/>
        <v>448940.29847979301</v>
      </c>
    </row>
    <row r="577" spans="1:16" hidden="1" x14ac:dyDescent="0.35">
      <c r="A577" s="13">
        <v>2027</v>
      </c>
      <c r="B577" s="13">
        <f t="shared" si="59"/>
        <v>2026</v>
      </c>
      <c r="C577" t="s">
        <v>496</v>
      </c>
      <c r="D577" t="s">
        <v>497</v>
      </c>
      <c r="E577" s="5">
        <v>167368549.61804703</v>
      </c>
      <c r="F577" s="13">
        <v>0.33</v>
      </c>
      <c r="G577" s="9">
        <f t="shared" si="63"/>
        <v>55231.621373955517</v>
      </c>
      <c r="H577" s="11">
        <v>1.02</v>
      </c>
      <c r="I577" s="12" cm="1">
        <f t="array" ref="I577">INDEX(PPEL[],MATCH(PPEL[[#This Row],[Base Year]]&amp;PPEL[[#This Row],[DistrictNumber]],PPEL[[Fiscal Year]:[Fiscal Year]]&amp;PPEL[[DistrictNumber]:[DistrictNumber]],0),9)*$H577</f>
        <v>49875.370419600004</v>
      </c>
      <c r="J577" s="15">
        <f t="shared" si="58"/>
        <v>0.29799726730870851</v>
      </c>
      <c r="K577" s="26">
        <f>ROUND(PPEL[[#This Row],[Proposed Taxable Valuation]]/1000*PPEL[[#This Row],[Adjusted Rate]],0)</f>
        <v>49875</v>
      </c>
      <c r="L577" s="19">
        <f t="shared" si="60"/>
        <v>-5356.2509543555134</v>
      </c>
      <c r="M577" s="17">
        <f t="shared" si="61"/>
        <v>-3.2002732691291502E-2</v>
      </c>
      <c r="N577">
        <v>152807910.48537564</v>
      </c>
      <c r="O577">
        <v>0.33</v>
      </c>
      <c r="P577" s="9">
        <f t="shared" si="62"/>
        <v>50426.610460173964</v>
      </c>
    </row>
    <row r="578" spans="1:16" hidden="1" x14ac:dyDescent="0.35">
      <c r="A578" s="13">
        <v>2027</v>
      </c>
      <c r="B578" s="13">
        <f t="shared" si="59"/>
        <v>2026</v>
      </c>
      <c r="C578" t="s">
        <v>498</v>
      </c>
      <c r="D578" t="s">
        <v>499</v>
      </c>
      <c r="E578" s="5">
        <v>750947404.51948488</v>
      </c>
      <c r="F578" s="13">
        <v>0.33</v>
      </c>
      <c r="G578" s="9">
        <f t="shared" si="63"/>
        <v>247812.64349143</v>
      </c>
      <c r="H578" s="11">
        <v>1.02</v>
      </c>
      <c r="I578" s="12" cm="1">
        <f t="array" ref="I578">INDEX(PPEL[],MATCH(PPEL[[#This Row],[Base Year]]&amp;PPEL[[#This Row],[DistrictNumber]],PPEL[[Fiscal Year]:[Fiscal Year]]&amp;PPEL[[DistrictNumber]:[DistrictNumber]],0),9)*$H578</f>
        <v>213357.50320500004</v>
      </c>
      <c r="J578" s="15">
        <f t="shared" si="58"/>
        <v>0.28411777165875279</v>
      </c>
      <c r="K578" s="26">
        <f>ROUND(PPEL[[#This Row],[Proposed Taxable Valuation]]/1000*PPEL[[#This Row],[Adjusted Rate]],0)</f>
        <v>213358</v>
      </c>
      <c r="L578" s="19">
        <f t="shared" si="60"/>
        <v>-34455.14028642996</v>
      </c>
      <c r="M578" s="17">
        <f t="shared" si="61"/>
        <v>-4.5882228341247222E-2</v>
      </c>
      <c r="N578">
        <v>671537195.67329931</v>
      </c>
      <c r="O578">
        <v>0.33</v>
      </c>
      <c r="P578" s="9">
        <f t="shared" si="62"/>
        <v>221607.27457218876</v>
      </c>
    </row>
    <row r="579" spans="1:16" hidden="1" x14ac:dyDescent="0.35">
      <c r="A579" s="13">
        <v>2027</v>
      </c>
      <c r="B579" s="13">
        <f t="shared" si="59"/>
        <v>2026</v>
      </c>
      <c r="C579" t="s">
        <v>500</v>
      </c>
      <c r="D579" t="s">
        <v>501</v>
      </c>
      <c r="E579" s="5">
        <v>552289864.15522695</v>
      </c>
      <c r="F579" s="13">
        <v>0.33</v>
      </c>
      <c r="G579" s="9">
        <f t="shared" si="63"/>
        <v>182255.65517122491</v>
      </c>
      <c r="H579" s="11">
        <v>1.02</v>
      </c>
      <c r="I579" s="12" cm="1">
        <f t="array" ref="I579">INDEX(PPEL[],MATCH(PPEL[[#This Row],[Base Year]]&amp;PPEL[[#This Row],[DistrictNumber]],PPEL[[Fiscal Year]:[Fiscal Year]]&amp;PPEL[[DistrictNumber]:[DistrictNumber]],0),9)*$H579</f>
        <v>161392.7885922</v>
      </c>
      <c r="J579" s="15">
        <f t="shared" si="58"/>
        <v>0.29222478822613124</v>
      </c>
      <c r="K579" s="26">
        <f>ROUND(PPEL[[#This Row],[Proposed Taxable Valuation]]/1000*PPEL[[#This Row],[Adjusted Rate]],0)</f>
        <v>161393</v>
      </c>
      <c r="L579" s="19">
        <f t="shared" si="60"/>
        <v>-20862.866579024907</v>
      </c>
      <c r="M579" s="17">
        <f t="shared" si="61"/>
        <v>-3.7775211773868778E-2</v>
      </c>
      <c r="N579">
        <v>496520467.64084136</v>
      </c>
      <c r="O579">
        <v>0.33</v>
      </c>
      <c r="P579" s="9">
        <f t="shared" si="62"/>
        <v>163851.75432147767</v>
      </c>
    </row>
    <row r="580" spans="1:16" hidden="1" x14ac:dyDescent="0.35">
      <c r="A580" s="13">
        <v>2027</v>
      </c>
      <c r="B580" s="13">
        <f t="shared" si="59"/>
        <v>2026</v>
      </c>
      <c r="C580" t="s">
        <v>502</v>
      </c>
      <c r="D580" t="s">
        <v>503</v>
      </c>
      <c r="E580" s="5">
        <v>477514010.90271837</v>
      </c>
      <c r="F580" s="13">
        <v>0.33</v>
      </c>
      <c r="G580" s="9">
        <f t="shared" si="63"/>
        <v>157579.62359789707</v>
      </c>
      <c r="H580" s="11">
        <v>1.02</v>
      </c>
      <c r="I580" s="12" cm="1">
        <f t="array" ref="I580">INDEX(PPEL[],MATCH(PPEL[[#This Row],[Base Year]]&amp;PPEL[[#This Row],[DistrictNumber]],PPEL[[Fiscal Year]:[Fiscal Year]]&amp;PPEL[[DistrictNumber]:[DistrictNumber]],0),9)*$H580</f>
        <v>142718.48987220001</v>
      </c>
      <c r="J580" s="15">
        <f t="shared" ref="J580:J643" si="64">IF(I580/(E580/1000)&gt;0.33,0.33,I580/(E580/1000))</f>
        <v>0.29887812004174963</v>
      </c>
      <c r="K580" s="26">
        <f>ROUND(PPEL[[#This Row],[Proposed Taxable Valuation]]/1000*PPEL[[#This Row],[Adjusted Rate]],0)</f>
        <v>142718</v>
      </c>
      <c r="L580" s="19">
        <f t="shared" si="60"/>
        <v>-14861.133725697058</v>
      </c>
      <c r="M580" s="17">
        <f t="shared" si="61"/>
        <v>-3.1121879958250387E-2</v>
      </c>
      <c r="N580">
        <v>437412850.20148778</v>
      </c>
      <c r="O580">
        <v>0.33</v>
      </c>
      <c r="P580" s="9">
        <f t="shared" si="62"/>
        <v>144346.24056649097</v>
      </c>
    </row>
    <row r="581" spans="1:16" hidden="1" x14ac:dyDescent="0.35">
      <c r="A581" s="13">
        <v>2027</v>
      </c>
      <c r="B581" s="13">
        <f t="shared" ref="B581:B644" si="65">A581-1</f>
        <v>2026</v>
      </c>
      <c r="C581" t="s">
        <v>504</v>
      </c>
      <c r="D581" t="s">
        <v>505</v>
      </c>
      <c r="E581" s="5">
        <v>248270927.28283995</v>
      </c>
      <c r="F581" s="13">
        <v>0.33</v>
      </c>
      <c r="G581" s="9">
        <f t="shared" si="63"/>
        <v>81929.406003337193</v>
      </c>
      <c r="H581" s="11">
        <v>1.02</v>
      </c>
      <c r="I581" s="12" cm="1">
        <f t="array" ref="I581">INDEX(PPEL[],MATCH(PPEL[[#This Row],[Base Year]]&amp;PPEL[[#This Row],[DistrictNumber]],PPEL[[Fiscal Year]:[Fiscal Year]]&amp;PPEL[[DistrictNumber]:[DistrictNumber]],0),9)*$H581</f>
        <v>76616.161241400012</v>
      </c>
      <c r="J581" s="15">
        <f t="shared" si="64"/>
        <v>0.30859900544905883</v>
      </c>
      <c r="K581" s="26">
        <f>ROUND(PPEL[[#This Row],[Proposed Taxable Valuation]]/1000*PPEL[[#This Row],[Adjusted Rate]],0)</f>
        <v>76616</v>
      </c>
      <c r="L581" s="19">
        <f t="shared" ref="L581:L644" si="66">I581-G581</f>
        <v>-5313.2447619371815</v>
      </c>
      <c r="M581" s="17">
        <f t="shared" ref="M581:M644" si="67">J581-F581</f>
        <v>-2.1400994550941188E-2</v>
      </c>
      <c r="N581">
        <v>227992053.80542052</v>
      </c>
      <c r="O581">
        <v>0.33</v>
      </c>
      <c r="P581" s="9">
        <f t="shared" ref="P581:P644" si="68">N581/1000*O581</f>
        <v>75237.377755788781</v>
      </c>
    </row>
    <row r="582" spans="1:16" hidden="1" x14ac:dyDescent="0.35">
      <c r="A582" s="13">
        <v>2027</v>
      </c>
      <c r="B582" s="13">
        <f t="shared" si="65"/>
        <v>2026</v>
      </c>
      <c r="C582" t="s">
        <v>506</v>
      </c>
      <c r="D582" t="s">
        <v>507</v>
      </c>
      <c r="E582" s="5">
        <v>269996745.85930836</v>
      </c>
      <c r="F582" s="13">
        <v>0.33</v>
      </c>
      <c r="G582" s="9">
        <f t="shared" si="63"/>
        <v>89098.92613357176</v>
      </c>
      <c r="H582" s="11">
        <v>1.02</v>
      </c>
      <c r="I582" s="12" cm="1">
        <f t="array" ref="I582">INDEX(PPEL[],MATCH(PPEL[[#This Row],[Base Year]]&amp;PPEL[[#This Row],[DistrictNumber]],PPEL[[Fiscal Year]:[Fiscal Year]]&amp;PPEL[[DistrictNumber]:[DistrictNumber]],0),9)*$H582</f>
        <v>79527.397138200002</v>
      </c>
      <c r="J582" s="15">
        <f t="shared" si="64"/>
        <v>0.29454946534666998</v>
      </c>
      <c r="K582" s="26">
        <f>ROUND(PPEL[[#This Row],[Proposed Taxable Valuation]]/1000*PPEL[[#This Row],[Adjusted Rate]],0)</f>
        <v>79527</v>
      </c>
      <c r="L582" s="19">
        <f t="shared" si="66"/>
        <v>-9571.5289953717584</v>
      </c>
      <c r="M582" s="17">
        <f t="shared" si="67"/>
        <v>-3.5450534653330035E-2</v>
      </c>
      <c r="N582">
        <v>242366228.19712433</v>
      </c>
      <c r="O582">
        <v>0.33</v>
      </c>
      <c r="P582" s="9">
        <f t="shared" si="68"/>
        <v>79980.855305051024</v>
      </c>
    </row>
    <row r="583" spans="1:16" hidden="1" x14ac:dyDescent="0.35">
      <c r="A583" s="13">
        <v>2027</v>
      </c>
      <c r="B583" s="13">
        <f t="shared" si="65"/>
        <v>2026</v>
      </c>
      <c r="C583" t="s">
        <v>508</v>
      </c>
      <c r="D583" t="s">
        <v>509</v>
      </c>
      <c r="E583" s="5">
        <v>990339021.38165975</v>
      </c>
      <c r="F583" s="13">
        <v>0.33</v>
      </c>
      <c r="G583" s="9">
        <f t="shared" si="63"/>
        <v>326811.87705594773</v>
      </c>
      <c r="H583" s="11">
        <v>1.02</v>
      </c>
      <c r="I583" s="12" cm="1">
        <f t="array" ref="I583">INDEX(PPEL[],MATCH(PPEL[[#This Row],[Base Year]]&amp;PPEL[[#This Row],[DistrictNumber]],PPEL[[Fiscal Year]:[Fiscal Year]]&amp;PPEL[[DistrictNumber]:[DistrictNumber]],0),9)*$H583</f>
        <v>259136.07294960003</v>
      </c>
      <c r="J583" s="15">
        <f t="shared" si="64"/>
        <v>0.26166400329057959</v>
      </c>
      <c r="K583" s="26">
        <f>ROUND(PPEL[[#This Row],[Proposed Taxable Valuation]]/1000*PPEL[[#This Row],[Adjusted Rate]],0)</f>
        <v>259136</v>
      </c>
      <c r="L583" s="19">
        <f t="shared" si="66"/>
        <v>-67675.804106347699</v>
      </c>
      <c r="M583" s="17">
        <f t="shared" si="67"/>
        <v>-6.8335996709420421E-2</v>
      </c>
      <c r="N583">
        <v>857367198.64811468</v>
      </c>
      <c r="O583">
        <v>0.33</v>
      </c>
      <c r="P583" s="9">
        <f t="shared" si="68"/>
        <v>282931.17555387784</v>
      </c>
    </row>
    <row r="584" spans="1:16" hidden="1" x14ac:dyDescent="0.35">
      <c r="A584" s="13">
        <v>2027</v>
      </c>
      <c r="B584" s="13">
        <f t="shared" si="65"/>
        <v>2026</v>
      </c>
      <c r="C584" t="s">
        <v>510</v>
      </c>
      <c r="D584" t="s">
        <v>511</v>
      </c>
      <c r="E584" s="5">
        <v>347297098.20033002</v>
      </c>
      <c r="F584" s="13">
        <v>0.33</v>
      </c>
      <c r="G584" s="9">
        <f t="shared" si="63"/>
        <v>114608.04240610891</v>
      </c>
      <c r="H584" s="11">
        <v>1.02</v>
      </c>
      <c r="I584" s="12" cm="1">
        <f t="array" ref="I584">INDEX(PPEL[],MATCH(PPEL[[#This Row],[Base Year]]&amp;PPEL[[#This Row],[DistrictNumber]],PPEL[[Fiscal Year]:[Fiscal Year]]&amp;PPEL[[DistrictNumber]:[DistrictNumber]],0),9)*$H584</f>
        <v>108367.65034920002</v>
      </c>
      <c r="J584" s="15">
        <f t="shared" si="64"/>
        <v>0.31203154564421592</v>
      </c>
      <c r="K584" s="26">
        <f>ROUND(PPEL[[#This Row],[Proposed Taxable Valuation]]/1000*PPEL[[#This Row],[Adjusted Rate]],0)</f>
        <v>108368</v>
      </c>
      <c r="L584" s="19">
        <f t="shared" si="66"/>
        <v>-6240.392056908895</v>
      </c>
      <c r="M584" s="17">
        <f t="shared" si="67"/>
        <v>-1.7968454355784091E-2</v>
      </c>
      <c r="N584">
        <v>323761829.46199614</v>
      </c>
      <c r="O584">
        <v>0.33</v>
      </c>
      <c r="P584" s="9">
        <f t="shared" si="68"/>
        <v>106841.40372245874</v>
      </c>
    </row>
    <row r="585" spans="1:16" hidden="1" x14ac:dyDescent="0.35">
      <c r="A585" s="13">
        <v>2027</v>
      </c>
      <c r="B585" s="13">
        <f t="shared" si="65"/>
        <v>2026</v>
      </c>
      <c r="C585" t="s">
        <v>512</v>
      </c>
      <c r="D585" t="s">
        <v>513</v>
      </c>
      <c r="E585" s="5">
        <v>4765841426.9134092</v>
      </c>
      <c r="F585" s="13">
        <v>0.33</v>
      </c>
      <c r="G585" s="9">
        <f t="shared" si="63"/>
        <v>1572727.6708814253</v>
      </c>
      <c r="H585" s="11">
        <v>1.02</v>
      </c>
      <c r="I585" s="12" cm="1">
        <f t="array" ref="I585">INDEX(PPEL[],MATCH(PPEL[[#This Row],[Base Year]]&amp;PPEL[[#This Row],[DistrictNumber]],PPEL[[Fiscal Year]:[Fiscal Year]]&amp;PPEL[[DistrictNumber]:[DistrictNumber]],0),9)*$H585</f>
        <v>1277351.5266864002</v>
      </c>
      <c r="J585" s="15">
        <f t="shared" si="64"/>
        <v>0.26802224670611313</v>
      </c>
      <c r="K585" s="26">
        <f>ROUND(PPEL[[#This Row],[Proposed Taxable Valuation]]/1000*PPEL[[#This Row],[Adjusted Rate]],0)</f>
        <v>1277352</v>
      </c>
      <c r="L585" s="19">
        <f t="shared" si="66"/>
        <v>-295376.14419502509</v>
      </c>
      <c r="M585" s="17">
        <f t="shared" si="67"/>
        <v>-6.1977753293886884E-2</v>
      </c>
      <c r="N585">
        <v>4016863627.1602812</v>
      </c>
      <c r="O585">
        <v>0.33</v>
      </c>
      <c r="P585" s="9">
        <f t="shared" si="68"/>
        <v>1325564.9969628928</v>
      </c>
    </row>
    <row r="586" spans="1:16" hidden="1" x14ac:dyDescent="0.35">
      <c r="A586" s="13">
        <v>2027</v>
      </c>
      <c r="B586" s="13">
        <f t="shared" si="65"/>
        <v>2026</v>
      </c>
      <c r="C586" t="s">
        <v>514</v>
      </c>
      <c r="D586" t="s">
        <v>515</v>
      </c>
      <c r="E586" s="5">
        <v>839636245.60563934</v>
      </c>
      <c r="F586" s="13">
        <v>0.33</v>
      </c>
      <c r="G586" s="9">
        <f t="shared" ref="G586:G649" si="69">E586/1000*F586</f>
        <v>277079.96104986098</v>
      </c>
      <c r="H586" s="11">
        <v>1.02</v>
      </c>
      <c r="I586" s="12" cm="1">
        <f t="array" ref="I586">INDEX(PPEL[],MATCH(PPEL[[#This Row],[Base Year]]&amp;PPEL[[#This Row],[DistrictNumber]],PPEL[[Fiscal Year]:[Fiscal Year]]&amp;PPEL[[DistrictNumber]:[DistrictNumber]],0),9)*$H586</f>
        <v>219242.16858060003</v>
      </c>
      <c r="J586" s="15">
        <f t="shared" si="64"/>
        <v>0.26111565541392051</v>
      </c>
      <c r="K586" s="26">
        <f>ROUND(PPEL[[#This Row],[Proposed Taxable Valuation]]/1000*PPEL[[#This Row],[Adjusted Rate]],0)</f>
        <v>219242</v>
      </c>
      <c r="L586" s="19">
        <f t="shared" si="66"/>
        <v>-57837.792469260952</v>
      </c>
      <c r="M586" s="17">
        <f t="shared" si="67"/>
        <v>-6.8884344586079505E-2</v>
      </c>
      <c r="N586">
        <v>696181829.66009068</v>
      </c>
      <c r="O586">
        <v>0.33</v>
      </c>
      <c r="P586" s="9">
        <f t="shared" si="68"/>
        <v>229740.00378782995</v>
      </c>
    </row>
    <row r="587" spans="1:16" hidden="1" x14ac:dyDescent="0.35">
      <c r="A587" s="13">
        <v>2027</v>
      </c>
      <c r="B587" s="13">
        <f t="shared" si="65"/>
        <v>2026</v>
      </c>
      <c r="C587" t="s">
        <v>516</v>
      </c>
      <c r="D587" t="s">
        <v>517</v>
      </c>
      <c r="E587" s="5">
        <v>740044992.96531904</v>
      </c>
      <c r="F587" s="13">
        <v>0.33</v>
      </c>
      <c r="G587" s="9">
        <f t="shared" si="69"/>
        <v>244214.84767855532</v>
      </c>
      <c r="H587" s="11">
        <v>1.02</v>
      </c>
      <c r="I587" s="12" cm="1">
        <f t="array" ref="I587">INDEX(PPEL[],MATCH(PPEL[[#This Row],[Base Year]]&amp;PPEL[[#This Row],[DistrictNumber]],PPEL[[Fiscal Year]:[Fiscal Year]]&amp;PPEL[[DistrictNumber]:[DistrictNumber]],0),9)*$H587</f>
        <v>225447.61341960003</v>
      </c>
      <c r="J587" s="15">
        <f t="shared" si="64"/>
        <v>0.30464041451891188</v>
      </c>
      <c r="K587" s="26">
        <f>ROUND(PPEL[[#This Row],[Proposed Taxable Valuation]]/1000*PPEL[[#This Row],[Adjusted Rate]],0)</f>
        <v>225448</v>
      </c>
      <c r="L587" s="19">
        <f t="shared" si="66"/>
        <v>-18767.234258955286</v>
      </c>
      <c r="M587" s="17">
        <f t="shared" si="67"/>
        <v>-2.5359585481088132E-2</v>
      </c>
      <c r="N587">
        <v>687057130.34278464</v>
      </c>
      <c r="O587">
        <v>0.33</v>
      </c>
      <c r="P587" s="9">
        <f t="shared" si="68"/>
        <v>226728.85301311896</v>
      </c>
    </row>
    <row r="588" spans="1:16" hidden="1" x14ac:dyDescent="0.35">
      <c r="A588" s="13">
        <v>2027</v>
      </c>
      <c r="B588" s="13">
        <f t="shared" si="65"/>
        <v>2026</v>
      </c>
      <c r="C588" t="s">
        <v>518</v>
      </c>
      <c r="D588" t="s">
        <v>519</v>
      </c>
      <c r="E588" s="5">
        <v>450625875.74152464</v>
      </c>
      <c r="F588" s="13">
        <v>0.33</v>
      </c>
      <c r="G588" s="9">
        <f t="shared" si="69"/>
        <v>148706.53899470312</v>
      </c>
      <c r="H588" s="11">
        <v>1.02</v>
      </c>
      <c r="I588" s="12" cm="1">
        <f t="array" ref="I588">INDEX(PPEL[],MATCH(PPEL[[#This Row],[Base Year]]&amp;PPEL[[#This Row],[DistrictNumber]],PPEL[[Fiscal Year]:[Fiscal Year]]&amp;PPEL[[DistrictNumber]:[DistrictNumber]],0),9)*$H588</f>
        <v>134455.6128762</v>
      </c>
      <c r="J588" s="15">
        <f t="shared" si="64"/>
        <v>0.29837526008675691</v>
      </c>
      <c r="K588" s="26">
        <f>ROUND(PPEL[[#This Row],[Proposed Taxable Valuation]]/1000*PPEL[[#This Row],[Adjusted Rate]],0)</f>
        <v>134456</v>
      </c>
      <c r="L588" s="19">
        <f t="shared" si="66"/>
        <v>-14250.926118503121</v>
      </c>
      <c r="M588" s="17">
        <f t="shared" si="67"/>
        <v>-3.1624739913243105E-2</v>
      </c>
      <c r="N588">
        <v>411947327.05076969</v>
      </c>
      <c r="O588">
        <v>0.33</v>
      </c>
      <c r="P588" s="9">
        <f t="shared" si="68"/>
        <v>135942.617926754</v>
      </c>
    </row>
    <row r="589" spans="1:16" hidden="1" x14ac:dyDescent="0.35">
      <c r="A589" s="13">
        <v>2027</v>
      </c>
      <c r="B589" s="13">
        <f t="shared" si="65"/>
        <v>2026</v>
      </c>
      <c r="C589" t="s">
        <v>520</v>
      </c>
      <c r="D589" t="s">
        <v>521</v>
      </c>
      <c r="E589" s="5">
        <v>887954823.11696172</v>
      </c>
      <c r="F589" s="13">
        <v>0.33</v>
      </c>
      <c r="G589" s="9">
        <f t="shared" si="69"/>
        <v>293025.09162859741</v>
      </c>
      <c r="H589" s="11">
        <v>1.02</v>
      </c>
      <c r="I589" s="12" cm="1">
        <f t="array" ref="I589">INDEX(PPEL[],MATCH(PPEL[[#This Row],[Base Year]]&amp;PPEL[[#This Row],[DistrictNumber]],PPEL[[Fiscal Year]:[Fiscal Year]]&amp;PPEL[[DistrictNumber]:[DistrictNumber]],0),9)*$H589</f>
        <v>265536.19410120003</v>
      </c>
      <c r="J589" s="15">
        <f t="shared" si="64"/>
        <v>0.29904245935519119</v>
      </c>
      <c r="K589" s="26">
        <f>ROUND(PPEL[[#This Row],[Proposed Taxable Valuation]]/1000*PPEL[[#This Row],[Adjusted Rate]],0)</f>
        <v>265536</v>
      </c>
      <c r="L589" s="19">
        <f t="shared" si="66"/>
        <v>-27488.897527397377</v>
      </c>
      <c r="M589" s="17">
        <f t="shared" si="67"/>
        <v>-3.0957540644808823E-2</v>
      </c>
      <c r="N589">
        <v>835116692.81582832</v>
      </c>
      <c r="O589">
        <v>0.33</v>
      </c>
      <c r="P589" s="9">
        <f t="shared" si="68"/>
        <v>275588.50862922339</v>
      </c>
    </row>
    <row r="590" spans="1:16" hidden="1" x14ac:dyDescent="0.35">
      <c r="A590" s="13">
        <v>2027</v>
      </c>
      <c r="B590" s="13">
        <f t="shared" si="65"/>
        <v>2026</v>
      </c>
      <c r="C590" t="s">
        <v>522</v>
      </c>
      <c r="D590" t="s">
        <v>523</v>
      </c>
      <c r="E590" s="5">
        <v>150198986.821448</v>
      </c>
      <c r="F590" s="13">
        <v>0.33</v>
      </c>
      <c r="G590" s="9">
        <f t="shared" si="69"/>
        <v>49565.665651077841</v>
      </c>
      <c r="H590" s="11">
        <v>1.02</v>
      </c>
      <c r="I590" s="12" cm="1">
        <f t="array" ref="I590">INDEX(PPEL[],MATCH(PPEL[[#This Row],[Base Year]]&amp;PPEL[[#This Row],[DistrictNumber]],PPEL[[Fiscal Year]:[Fiscal Year]]&amp;PPEL[[DistrictNumber]:[DistrictNumber]],0),9)*$H590</f>
        <v>47537.405388000006</v>
      </c>
      <c r="J590" s="15">
        <f t="shared" si="64"/>
        <v>0.31649617879587322</v>
      </c>
      <c r="K590" s="26">
        <f>ROUND(PPEL[[#This Row],[Proposed Taxable Valuation]]/1000*PPEL[[#This Row],[Adjusted Rate]],0)</f>
        <v>47537</v>
      </c>
      <c r="L590" s="19">
        <f t="shared" si="66"/>
        <v>-2028.2602630778347</v>
      </c>
      <c r="M590" s="17">
        <f t="shared" si="67"/>
        <v>-1.3503821204126798E-2</v>
      </c>
      <c r="N590">
        <v>140998636.72167313</v>
      </c>
      <c r="O590">
        <v>0.33</v>
      </c>
      <c r="P590" s="9">
        <f t="shared" si="68"/>
        <v>46529.550118152132</v>
      </c>
    </row>
    <row r="591" spans="1:16" hidden="1" x14ac:dyDescent="0.35">
      <c r="A591" s="13">
        <v>2027</v>
      </c>
      <c r="B591" s="13">
        <f t="shared" si="65"/>
        <v>2026</v>
      </c>
      <c r="C591" t="s">
        <v>524</v>
      </c>
      <c r="D591" t="s">
        <v>525</v>
      </c>
      <c r="E591" s="5">
        <v>517376406.58358788</v>
      </c>
      <c r="F591" s="13">
        <v>0.33</v>
      </c>
      <c r="G591" s="9">
        <f t="shared" si="69"/>
        <v>170734.214172584</v>
      </c>
      <c r="H591" s="11">
        <v>1.02</v>
      </c>
      <c r="I591" s="12" cm="1">
        <f t="array" ref="I591">INDEX(PPEL[],MATCH(PPEL[[#This Row],[Base Year]]&amp;PPEL[[#This Row],[DistrictNumber]],PPEL[[Fiscal Year]:[Fiscal Year]]&amp;PPEL[[DistrictNumber]:[DistrictNumber]],0),9)*$H591</f>
        <v>150471.36030960002</v>
      </c>
      <c r="J591" s="15">
        <f t="shared" si="64"/>
        <v>0.2908353732309007</v>
      </c>
      <c r="K591" s="26">
        <f>ROUND(PPEL[[#This Row],[Proposed Taxable Valuation]]/1000*PPEL[[#This Row],[Adjusted Rate]],0)</f>
        <v>150471</v>
      </c>
      <c r="L591" s="19">
        <f t="shared" si="66"/>
        <v>-20262.85386298399</v>
      </c>
      <c r="M591" s="17">
        <f t="shared" si="67"/>
        <v>-3.916462676909932E-2</v>
      </c>
      <c r="N591">
        <v>462651187.96768028</v>
      </c>
      <c r="O591">
        <v>0.33</v>
      </c>
      <c r="P591" s="9">
        <f t="shared" si="68"/>
        <v>152674.8920293345</v>
      </c>
    </row>
    <row r="592" spans="1:16" hidden="1" x14ac:dyDescent="0.35">
      <c r="A592" s="13">
        <v>2027</v>
      </c>
      <c r="B592" s="13">
        <f t="shared" si="65"/>
        <v>2026</v>
      </c>
      <c r="C592" t="s">
        <v>526</v>
      </c>
      <c r="D592" t="s">
        <v>527</v>
      </c>
      <c r="E592" s="5">
        <v>351837567.61211282</v>
      </c>
      <c r="F592" s="13">
        <v>0.33</v>
      </c>
      <c r="G592" s="9">
        <f t="shared" si="69"/>
        <v>116106.39731199725</v>
      </c>
      <c r="H592" s="11">
        <v>1.02</v>
      </c>
      <c r="I592" s="12" cm="1">
        <f t="array" ref="I592">INDEX(PPEL[],MATCH(PPEL[[#This Row],[Base Year]]&amp;PPEL[[#This Row],[DistrictNumber]],PPEL[[Fiscal Year]:[Fiscal Year]]&amp;PPEL[[DistrictNumber]:[DistrictNumber]],0),9)*$H592</f>
        <v>101167.04693700001</v>
      </c>
      <c r="J592" s="15">
        <f t="shared" si="64"/>
        <v>0.28753906987139222</v>
      </c>
      <c r="K592" s="26">
        <f>ROUND(PPEL[[#This Row],[Proposed Taxable Valuation]]/1000*PPEL[[#This Row],[Adjusted Rate]],0)</f>
        <v>101167</v>
      </c>
      <c r="L592" s="19">
        <f t="shared" si="66"/>
        <v>-14939.350374997244</v>
      </c>
      <c r="M592" s="17">
        <f t="shared" si="67"/>
        <v>-4.2460930128607799E-2</v>
      </c>
      <c r="N592">
        <v>310665628.95709646</v>
      </c>
      <c r="O592">
        <v>0.33</v>
      </c>
      <c r="P592" s="9">
        <f t="shared" si="68"/>
        <v>102519.65755584183</v>
      </c>
    </row>
    <row r="593" spans="1:16" hidden="1" x14ac:dyDescent="0.35">
      <c r="A593" s="13">
        <v>2027</v>
      </c>
      <c r="B593" s="13">
        <f t="shared" si="65"/>
        <v>2026</v>
      </c>
      <c r="C593" t="s">
        <v>528</v>
      </c>
      <c r="D593" t="s">
        <v>529</v>
      </c>
      <c r="E593" s="5">
        <v>4054241713.6539478</v>
      </c>
      <c r="F593" s="13">
        <v>0.33</v>
      </c>
      <c r="G593" s="9">
        <f t="shared" si="69"/>
        <v>1337899.7655058028</v>
      </c>
      <c r="H593" s="11">
        <v>1.02</v>
      </c>
      <c r="I593" s="12" cm="1">
        <f t="array" ref="I593">INDEX(PPEL[],MATCH(PPEL[[#This Row],[Base Year]]&amp;PPEL[[#This Row],[DistrictNumber]],PPEL[[Fiscal Year]:[Fiscal Year]]&amp;PPEL[[DistrictNumber]:[DistrictNumber]],0),9)*$H593</f>
        <v>1081090.7648442001</v>
      </c>
      <c r="J593" s="15">
        <f t="shared" si="64"/>
        <v>0.26665671195757357</v>
      </c>
      <c r="K593" s="26">
        <f>ROUND(PPEL[[#This Row],[Proposed Taxable Valuation]]/1000*PPEL[[#This Row],[Adjusted Rate]],0)</f>
        <v>1081091</v>
      </c>
      <c r="L593" s="19">
        <f t="shared" si="66"/>
        <v>-256809.00066160271</v>
      </c>
      <c r="M593" s="17">
        <f t="shared" si="67"/>
        <v>-6.3343288042426449E-2</v>
      </c>
      <c r="N593">
        <v>3436650460.8616586</v>
      </c>
      <c r="O593">
        <v>0.33</v>
      </c>
      <c r="P593" s="9">
        <f t="shared" si="68"/>
        <v>1134094.6520843473</v>
      </c>
    </row>
    <row r="594" spans="1:16" hidden="1" x14ac:dyDescent="0.35">
      <c r="A594" s="13">
        <v>2027</v>
      </c>
      <c r="B594" s="13">
        <f t="shared" si="65"/>
        <v>2026</v>
      </c>
      <c r="C594" t="s">
        <v>530</v>
      </c>
      <c r="D594" t="s">
        <v>531</v>
      </c>
      <c r="E594" s="5">
        <v>247392596.68174499</v>
      </c>
      <c r="F594" s="13">
        <v>0.33</v>
      </c>
      <c r="G594" s="9">
        <f t="shared" si="69"/>
        <v>81639.556904975849</v>
      </c>
      <c r="H594" s="11">
        <v>1.02</v>
      </c>
      <c r="I594" s="12" cm="1">
        <f t="array" ref="I594">INDEX(PPEL[],MATCH(PPEL[[#This Row],[Base Year]]&amp;PPEL[[#This Row],[DistrictNumber]],PPEL[[Fiscal Year]:[Fiscal Year]]&amp;PPEL[[DistrictNumber]:[DistrictNumber]],0),9)*$H594</f>
        <v>68791.928911200011</v>
      </c>
      <c r="J594" s="15">
        <f t="shared" si="64"/>
        <v>0.27806785584492044</v>
      </c>
      <c r="K594" s="26">
        <f>ROUND(PPEL[[#This Row],[Proposed Taxable Valuation]]/1000*PPEL[[#This Row],[Adjusted Rate]],0)</f>
        <v>68792</v>
      </c>
      <c r="L594" s="19">
        <f t="shared" si="66"/>
        <v>-12847.627993775837</v>
      </c>
      <c r="M594" s="17">
        <f t="shared" si="67"/>
        <v>-5.1932144155079574E-2</v>
      </c>
      <c r="N594">
        <v>214104335.90584728</v>
      </c>
      <c r="O594">
        <v>0.33</v>
      </c>
      <c r="P594" s="9">
        <f t="shared" si="68"/>
        <v>70654.430848929609</v>
      </c>
    </row>
    <row r="595" spans="1:16" hidden="1" x14ac:dyDescent="0.35">
      <c r="A595" s="13">
        <v>2027</v>
      </c>
      <c r="B595" s="13">
        <f t="shared" si="65"/>
        <v>2026</v>
      </c>
      <c r="C595" t="s">
        <v>532</v>
      </c>
      <c r="D595" t="s">
        <v>533</v>
      </c>
      <c r="E595" s="5">
        <v>1124437266.0954626</v>
      </c>
      <c r="F595" s="13">
        <v>0.33</v>
      </c>
      <c r="G595" s="9">
        <f t="shared" si="69"/>
        <v>371064.29781150265</v>
      </c>
      <c r="H595" s="11">
        <v>1.02</v>
      </c>
      <c r="I595" s="12" cm="1">
        <f t="array" ref="I595">INDEX(PPEL[],MATCH(PPEL[[#This Row],[Base Year]]&amp;PPEL[[#This Row],[DistrictNumber]],PPEL[[Fiscal Year]:[Fiscal Year]]&amp;PPEL[[DistrictNumber]:[DistrictNumber]],0),9)*$H595</f>
        <v>350661.98706660006</v>
      </c>
      <c r="J595" s="15">
        <f t="shared" si="64"/>
        <v>0.31185553666702254</v>
      </c>
      <c r="K595" s="26">
        <f>ROUND(PPEL[[#This Row],[Proposed Taxable Valuation]]/1000*PPEL[[#This Row],[Adjusted Rate]],0)</f>
        <v>350662</v>
      </c>
      <c r="L595" s="19">
        <f t="shared" si="66"/>
        <v>-20402.310744902585</v>
      </c>
      <c r="M595" s="17">
        <f t="shared" si="67"/>
        <v>-1.8144463332977478E-2</v>
      </c>
      <c r="N595">
        <v>1055786640.9679768</v>
      </c>
      <c r="O595">
        <v>0.33</v>
      </c>
      <c r="P595" s="9">
        <f t="shared" si="68"/>
        <v>348409.59151943238</v>
      </c>
    </row>
    <row r="596" spans="1:16" hidden="1" x14ac:dyDescent="0.35">
      <c r="A596" s="13">
        <v>2027</v>
      </c>
      <c r="B596" s="13">
        <f t="shared" si="65"/>
        <v>2026</v>
      </c>
      <c r="C596" t="s">
        <v>534</v>
      </c>
      <c r="D596" t="s">
        <v>535</v>
      </c>
      <c r="E596" s="5">
        <v>1017138244.8315524</v>
      </c>
      <c r="F596" s="13">
        <v>0.33</v>
      </c>
      <c r="G596" s="9">
        <f t="shared" si="69"/>
        <v>335655.62079441227</v>
      </c>
      <c r="H596" s="11">
        <v>1.02</v>
      </c>
      <c r="I596" s="12" cm="1">
        <f t="array" ref="I596">INDEX(PPEL[],MATCH(PPEL[[#This Row],[Base Year]]&amp;PPEL[[#This Row],[DistrictNumber]],PPEL[[Fiscal Year]:[Fiscal Year]]&amp;PPEL[[DistrictNumber]:[DistrictNumber]],0),9)*$H596</f>
        <v>279947.96343360003</v>
      </c>
      <c r="J596" s="15">
        <f t="shared" si="64"/>
        <v>0.27523098738653962</v>
      </c>
      <c r="K596" s="26">
        <f>ROUND(PPEL[[#This Row],[Proposed Taxable Valuation]]/1000*PPEL[[#This Row],[Adjusted Rate]],0)</f>
        <v>279948</v>
      </c>
      <c r="L596" s="19">
        <f t="shared" si="66"/>
        <v>-55707.657360812242</v>
      </c>
      <c r="M596" s="17">
        <f t="shared" si="67"/>
        <v>-5.4769012613460399E-2</v>
      </c>
      <c r="N596">
        <v>873179028.27550042</v>
      </c>
      <c r="O596">
        <v>0.33</v>
      </c>
      <c r="P596" s="9">
        <f t="shared" si="68"/>
        <v>288149.07933091512</v>
      </c>
    </row>
    <row r="597" spans="1:16" hidden="1" x14ac:dyDescent="0.35">
      <c r="A597" s="13">
        <v>2027</v>
      </c>
      <c r="B597" s="13">
        <f t="shared" si="65"/>
        <v>2026</v>
      </c>
      <c r="C597" t="s">
        <v>536</v>
      </c>
      <c r="D597" t="s">
        <v>537</v>
      </c>
      <c r="E597" s="5">
        <v>2249078150.39712</v>
      </c>
      <c r="F597" s="13">
        <v>0.33</v>
      </c>
      <c r="G597" s="9">
        <f t="shared" si="69"/>
        <v>742195.78963104961</v>
      </c>
      <c r="H597" s="11">
        <v>1.02</v>
      </c>
      <c r="I597" s="12" cm="1">
        <f t="array" ref="I597">INDEX(PPEL[],MATCH(PPEL[[#This Row],[Base Year]]&amp;PPEL[[#This Row],[DistrictNumber]],PPEL[[Fiscal Year]:[Fiscal Year]]&amp;PPEL[[DistrictNumber]:[DistrictNumber]],0),9)*$H597</f>
        <v>600249.6039474</v>
      </c>
      <c r="J597" s="15">
        <f t="shared" si="64"/>
        <v>0.26688694825540582</v>
      </c>
      <c r="K597" s="26">
        <f>ROUND(PPEL[[#This Row],[Proposed Taxable Valuation]]/1000*PPEL[[#This Row],[Adjusted Rate]],0)</f>
        <v>600250</v>
      </c>
      <c r="L597" s="19">
        <f t="shared" si="66"/>
        <v>-141946.18568364962</v>
      </c>
      <c r="M597" s="17">
        <f t="shared" si="67"/>
        <v>-6.3113051744594195E-2</v>
      </c>
      <c r="N597">
        <v>1877761282.2142687</v>
      </c>
      <c r="O597">
        <v>0.33</v>
      </c>
      <c r="P597" s="9">
        <f t="shared" si="68"/>
        <v>619661.22313070868</v>
      </c>
    </row>
    <row r="598" spans="1:16" hidden="1" x14ac:dyDescent="0.35">
      <c r="A598" s="13">
        <v>2027</v>
      </c>
      <c r="B598" s="13">
        <f t="shared" si="65"/>
        <v>2026</v>
      </c>
      <c r="C598" t="s">
        <v>538</v>
      </c>
      <c r="D598" t="s">
        <v>539</v>
      </c>
      <c r="E598" s="5">
        <v>227134545.18072838</v>
      </c>
      <c r="F598" s="13">
        <v>0.33</v>
      </c>
      <c r="G598" s="9">
        <f t="shared" si="69"/>
        <v>74954.399909640371</v>
      </c>
      <c r="H598" s="11">
        <v>1.02</v>
      </c>
      <c r="I598" s="12" cm="1">
        <f t="array" ref="I598">INDEX(PPEL[],MATCH(PPEL[[#This Row],[Base Year]]&amp;PPEL[[#This Row],[DistrictNumber]],PPEL[[Fiscal Year]:[Fiscal Year]]&amp;PPEL[[DistrictNumber]:[DistrictNumber]],0),9)*$H598</f>
        <v>64483.656930000005</v>
      </c>
      <c r="J598" s="15">
        <f t="shared" si="64"/>
        <v>0.28390070246113858</v>
      </c>
      <c r="K598" s="26">
        <f>ROUND(PPEL[[#This Row],[Proposed Taxable Valuation]]/1000*PPEL[[#This Row],[Adjusted Rate]],0)</f>
        <v>64484</v>
      </c>
      <c r="L598" s="19">
        <f t="shared" si="66"/>
        <v>-10470.742979640367</v>
      </c>
      <c r="M598" s="17">
        <f t="shared" si="67"/>
        <v>-4.6099297538861439E-2</v>
      </c>
      <c r="N598">
        <v>195416208.88976553</v>
      </c>
      <c r="O598">
        <v>0.33</v>
      </c>
      <c r="P598" s="9">
        <f t="shared" si="68"/>
        <v>64487.348933622627</v>
      </c>
    </row>
    <row r="599" spans="1:16" hidden="1" x14ac:dyDescent="0.35">
      <c r="A599" s="13">
        <v>2027</v>
      </c>
      <c r="B599" s="13">
        <f t="shared" si="65"/>
        <v>2026</v>
      </c>
      <c r="C599" t="s">
        <v>540</v>
      </c>
      <c r="D599" t="s">
        <v>541</v>
      </c>
      <c r="E599" s="5">
        <v>735191326.87129998</v>
      </c>
      <c r="F599" s="13">
        <v>0.33</v>
      </c>
      <c r="G599" s="9">
        <f t="shared" si="69"/>
        <v>242613.137867529</v>
      </c>
      <c r="H599" s="11">
        <v>1.02</v>
      </c>
      <c r="I599" s="12" cm="1">
        <f t="array" ref="I599">INDEX(PPEL[],MATCH(PPEL[[#This Row],[Base Year]]&amp;PPEL[[#This Row],[DistrictNumber]],PPEL[[Fiscal Year]:[Fiscal Year]]&amp;PPEL[[DistrictNumber]:[DistrictNumber]],0),9)*$H599</f>
        <v>214725.64823820002</v>
      </c>
      <c r="J599" s="15">
        <f t="shared" si="64"/>
        <v>0.29206771134255932</v>
      </c>
      <c r="K599" s="26">
        <f>ROUND(PPEL[[#This Row],[Proposed Taxable Valuation]]/1000*PPEL[[#This Row],[Adjusted Rate]],0)</f>
        <v>214726</v>
      </c>
      <c r="L599" s="19">
        <f t="shared" si="66"/>
        <v>-27887.489629328978</v>
      </c>
      <c r="M599" s="17">
        <f t="shared" si="67"/>
        <v>-3.7932288657440694E-2</v>
      </c>
      <c r="N599">
        <v>678544809.75285876</v>
      </c>
      <c r="O599">
        <v>0.33</v>
      </c>
      <c r="P599" s="9">
        <f t="shared" si="68"/>
        <v>223919.78721844338</v>
      </c>
    </row>
    <row r="600" spans="1:16" hidden="1" x14ac:dyDescent="0.35">
      <c r="A600" s="13">
        <v>2027</v>
      </c>
      <c r="B600" s="13">
        <f t="shared" si="65"/>
        <v>2026</v>
      </c>
      <c r="C600" t="s">
        <v>542</v>
      </c>
      <c r="D600" t="s">
        <v>543</v>
      </c>
      <c r="E600" s="5">
        <v>111057277.046175</v>
      </c>
      <c r="F600" s="13">
        <v>0.33</v>
      </c>
      <c r="G600" s="9">
        <f t="shared" si="69"/>
        <v>36648.901425237753</v>
      </c>
      <c r="H600" s="11">
        <v>1.02</v>
      </c>
      <c r="I600" s="12" cm="1">
        <f t="array" ref="I600">INDEX(PPEL[],MATCH(PPEL[[#This Row],[Base Year]]&amp;PPEL[[#This Row],[DistrictNumber]],PPEL[[Fiscal Year]:[Fiscal Year]]&amp;PPEL[[DistrictNumber]:[DistrictNumber]],0),9)*$H600</f>
        <v>33850.849843800002</v>
      </c>
      <c r="J600" s="15">
        <f t="shared" si="64"/>
        <v>0.30480532878296318</v>
      </c>
      <c r="K600" s="26">
        <f>ROUND(PPEL[[#This Row],[Proposed Taxable Valuation]]/1000*PPEL[[#This Row],[Adjusted Rate]],0)</f>
        <v>33851</v>
      </c>
      <c r="L600" s="19">
        <f t="shared" si="66"/>
        <v>-2798.0515814377504</v>
      </c>
      <c r="M600" s="17">
        <f t="shared" si="67"/>
        <v>-2.5194671217036835E-2</v>
      </c>
      <c r="N600">
        <v>101713851.29398391</v>
      </c>
      <c r="O600">
        <v>0.33</v>
      </c>
      <c r="P600" s="9">
        <f t="shared" si="68"/>
        <v>33565.570927014691</v>
      </c>
    </row>
    <row r="601" spans="1:16" hidden="1" x14ac:dyDescent="0.35">
      <c r="A601" s="13">
        <v>2027</v>
      </c>
      <c r="B601" s="13">
        <f t="shared" si="65"/>
        <v>2026</v>
      </c>
      <c r="C601" t="s">
        <v>544</v>
      </c>
      <c r="D601" t="s">
        <v>545</v>
      </c>
      <c r="E601" s="5">
        <v>358047976.11450702</v>
      </c>
      <c r="F601" s="13">
        <v>0.33</v>
      </c>
      <c r="G601" s="9">
        <f t="shared" si="69"/>
        <v>118155.83211778731</v>
      </c>
      <c r="H601" s="11">
        <v>1.02</v>
      </c>
      <c r="I601" s="12" cm="1">
        <f t="array" ref="I601">INDEX(PPEL[],MATCH(PPEL[[#This Row],[Base Year]]&amp;PPEL[[#This Row],[DistrictNumber]],PPEL[[Fiscal Year]:[Fiscal Year]]&amp;PPEL[[DistrictNumber]:[DistrictNumber]],0),9)*$H601</f>
        <v>108203.66993700001</v>
      </c>
      <c r="J601" s="15">
        <f t="shared" si="64"/>
        <v>0.30220438923077586</v>
      </c>
      <c r="K601" s="26">
        <f>ROUND(PPEL[[#This Row],[Proposed Taxable Valuation]]/1000*PPEL[[#This Row],[Adjusted Rate]],0)</f>
        <v>108204</v>
      </c>
      <c r="L601" s="19">
        <f t="shared" si="66"/>
        <v>-9952.1621807873016</v>
      </c>
      <c r="M601" s="17">
        <f t="shared" si="67"/>
        <v>-2.7795610769224155E-2</v>
      </c>
      <c r="N601">
        <v>326818207.25295144</v>
      </c>
      <c r="O601">
        <v>0.33</v>
      </c>
      <c r="P601" s="9">
        <f t="shared" si="68"/>
        <v>107850.00839347398</v>
      </c>
    </row>
    <row r="602" spans="1:16" hidden="1" x14ac:dyDescent="0.35">
      <c r="A602" s="13">
        <v>2027</v>
      </c>
      <c r="B602" s="13">
        <f t="shared" si="65"/>
        <v>2026</v>
      </c>
      <c r="C602" t="s">
        <v>546</v>
      </c>
      <c r="D602" t="s">
        <v>547</v>
      </c>
      <c r="E602" s="5">
        <v>832012414.69727004</v>
      </c>
      <c r="F602" s="13">
        <v>0.33</v>
      </c>
      <c r="G602" s="9">
        <f t="shared" si="69"/>
        <v>274564.0968500991</v>
      </c>
      <c r="H602" s="11">
        <v>1.02</v>
      </c>
      <c r="I602" s="12" cm="1">
        <f t="array" ref="I602">INDEX(PPEL[],MATCH(PPEL[[#This Row],[Base Year]]&amp;PPEL[[#This Row],[DistrictNumber]],PPEL[[Fiscal Year]:[Fiscal Year]]&amp;PPEL[[DistrictNumber]:[DistrictNumber]],0),9)*$H602</f>
        <v>231776.72812800002</v>
      </c>
      <c r="J602" s="15">
        <f t="shared" si="64"/>
        <v>0.27857364149107389</v>
      </c>
      <c r="K602" s="26">
        <f>ROUND(PPEL[[#This Row],[Proposed Taxable Valuation]]/1000*PPEL[[#This Row],[Adjusted Rate]],0)</f>
        <v>231777</v>
      </c>
      <c r="L602" s="19">
        <f t="shared" si="66"/>
        <v>-42787.368722099083</v>
      </c>
      <c r="M602" s="17">
        <f t="shared" si="67"/>
        <v>-5.1426358508926129E-2</v>
      </c>
      <c r="N602">
        <v>721257633.17260599</v>
      </c>
      <c r="O602">
        <v>0.33</v>
      </c>
      <c r="P602" s="9">
        <f t="shared" si="68"/>
        <v>238015.01894695999</v>
      </c>
    </row>
    <row r="603" spans="1:16" hidden="1" x14ac:dyDescent="0.35">
      <c r="A603" s="13">
        <v>2027</v>
      </c>
      <c r="B603" s="13">
        <f t="shared" si="65"/>
        <v>2026</v>
      </c>
      <c r="C603" t="s">
        <v>548</v>
      </c>
      <c r="D603" t="s">
        <v>549</v>
      </c>
      <c r="E603" s="5">
        <v>121383773.7088929</v>
      </c>
      <c r="F603" s="13">
        <v>0.33</v>
      </c>
      <c r="G603" s="9">
        <f t="shared" si="69"/>
        <v>40056.645323934659</v>
      </c>
      <c r="H603" s="11">
        <v>1.02</v>
      </c>
      <c r="I603" s="12" cm="1">
        <f t="array" ref="I603">INDEX(PPEL[],MATCH(PPEL[[#This Row],[Base Year]]&amp;PPEL[[#This Row],[DistrictNumber]],PPEL[[Fiscal Year]:[Fiscal Year]]&amp;PPEL[[DistrictNumber]:[DistrictNumber]],0),9)*$H603</f>
        <v>36508.968936000005</v>
      </c>
      <c r="J603" s="15">
        <f t="shared" si="64"/>
        <v>0.30077305903799939</v>
      </c>
      <c r="K603" s="26">
        <f>ROUND(PPEL[[#This Row],[Proposed Taxable Valuation]]/1000*PPEL[[#This Row],[Adjusted Rate]],0)</f>
        <v>36509</v>
      </c>
      <c r="L603" s="19">
        <f t="shared" si="66"/>
        <v>-3547.6763879346545</v>
      </c>
      <c r="M603" s="17">
        <f t="shared" si="67"/>
        <v>-2.9226940962000625E-2</v>
      </c>
      <c r="N603">
        <v>110276549.63936983</v>
      </c>
      <c r="O603">
        <v>0.33</v>
      </c>
      <c r="P603" s="9">
        <f t="shared" si="68"/>
        <v>36391.261380992044</v>
      </c>
    </row>
    <row r="604" spans="1:16" hidden="1" x14ac:dyDescent="0.35">
      <c r="A604" s="13">
        <v>2027</v>
      </c>
      <c r="B604" s="13">
        <f t="shared" si="65"/>
        <v>2026</v>
      </c>
      <c r="C604" t="s">
        <v>550</v>
      </c>
      <c r="D604" t="s">
        <v>551</v>
      </c>
      <c r="E604" s="5">
        <v>472370664.9513644</v>
      </c>
      <c r="F604" s="13">
        <v>0.33</v>
      </c>
      <c r="G604" s="9">
        <f t="shared" si="69"/>
        <v>155882.31943395027</v>
      </c>
      <c r="H604" s="11">
        <v>1.02</v>
      </c>
      <c r="I604" s="12" cm="1">
        <f t="array" ref="I604">INDEX(PPEL[],MATCH(PPEL[[#This Row],[Base Year]]&amp;PPEL[[#This Row],[DistrictNumber]],PPEL[[Fiscal Year]:[Fiscal Year]]&amp;PPEL[[DistrictNumber]:[DistrictNumber]],0),9)*$H604</f>
        <v>140503.26737700001</v>
      </c>
      <c r="J604" s="15">
        <f t="shared" si="64"/>
        <v>0.29744282996800048</v>
      </c>
      <c r="K604" s="26">
        <f>ROUND(PPEL[[#This Row],[Proposed Taxable Valuation]]/1000*PPEL[[#This Row],[Adjusted Rate]],0)</f>
        <v>140503</v>
      </c>
      <c r="L604" s="19">
        <f t="shared" si="66"/>
        <v>-15379.052056950255</v>
      </c>
      <c r="M604" s="17">
        <f t="shared" si="67"/>
        <v>-3.2557170031999538E-2</v>
      </c>
      <c r="N604">
        <v>428678743.29751152</v>
      </c>
      <c r="O604">
        <v>0.33</v>
      </c>
      <c r="P604" s="9">
        <f t="shared" si="68"/>
        <v>141463.98528817881</v>
      </c>
    </row>
    <row r="605" spans="1:16" hidden="1" x14ac:dyDescent="0.35">
      <c r="A605" s="13">
        <v>2027</v>
      </c>
      <c r="B605" s="13">
        <f t="shared" si="65"/>
        <v>2026</v>
      </c>
      <c r="C605" t="s">
        <v>552</v>
      </c>
      <c r="D605" t="s">
        <v>553</v>
      </c>
      <c r="E605" s="5">
        <v>467742424.59670329</v>
      </c>
      <c r="F605" s="13">
        <v>0.33</v>
      </c>
      <c r="G605" s="9">
        <f t="shared" si="69"/>
        <v>154355.0001169121</v>
      </c>
      <c r="H605" s="11">
        <v>1.02</v>
      </c>
      <c r="I605" s="12" cm="1">
        <f t="array" ref="I605">INDEX(PPEL[],MATCH(PPEL[[#This Row],[Base Year]]&amp;PPEL[[#This Row],[DistrictNumber]],PPEL[[Fiscal Year]:[Fiscal Year]]&amp;PPEL[[DistrictNumber]:[DistrictNumber]],0),9)*$H605</f>
        <v>126601.89236640002</v>
      </c>
      <c r="J605" s="15">
        <f t="shared" si="64"/>
        <v>0.2706658316819533</v>
      </c>
      <c r="K605" s="26">
        <f>ROUND(PPEL[[#This Row],[Proposed Taxable Valuation]]/1000*PPEL[[#This Row],[Adjusted Rate]],0)</f>
        <v>126602</v>
      </c>
      <c r="L605" s="19">
        <f t="shared" si="66"/>
        <v>-27753.107750512077</v>
      </c>
      <c r="M605" s="17">
        <f t="shared" si="67"/>
        <v>-5.9334168318046721E-2</v>
      </c>
      <c r="N605">
        <v>406738224.80305827</v>
      </c>
      <c r="O605">
        <v>0.33</v>
      </c>
      <c r="P605" s="9">
        <f t="shared" si="68"/>
        <v>134223.61418500924</v>
      </c>
    </row>
    <row r="606" spans="1:16" hidden="1" x14ac:dyDescent="0.35">
      <c r="A606" s="13">
        <v>2027</v>
      </c>
      <c r="B606" s="13">
        <f t="shared" si="65"/>
        <v>2026</v>
      </c>
      <c r="C606" t="s">
        <v>554</v>
      </c>
      <c r="D606" t="s">
        <v>555</v>
      </c>
      <c r="E606" s="5">
        <v>361168073.08210689</v>
      </c>
      <c r="F606" s="13">
        <v>0.33</v>
      </c>
      <c r="G606" s="9">
        <f t="shared" si="69"/>
        <v>119185.46411709528</v>
      </c>
      <c r="H606" s="11">
        <v>1.02</v>
      </c>
      <c r="I606" s="12" cm="1">
        <f t="array" ref="I606">INDEX(PPEL[],MATCH(PPEL[[#This Row],[Base Year]]&amp;PPEL[[#This Row],[DistrictNumber]],PPEL[[Fiscal Year]:[Fiscal Year]]&amp;PPEL[[DistrictNumber]:[DistrictNumber]],0),9)*$H606</f>
        <v>103007.32362360001</v>
      </c>
      <c r="J606" s="15">
        <f t="shared" si="64"/>
        <v>0.28520606139010141</v>
      </c>
      <c r="K606" s="26">
        <f>ROUND(PPEL[[#This Row],[Proposed Taxable Valuation]]/1000*PPEL[[#This Row],[Adjusted Rate]],0)</f>
        <v>103007</v>
      </c>
      <c r="L606" s="19">
        <f t="shared" si="66"/>
        <v>-16178.140493495273</v>
      </c>
      <c r="M606" s="17">
        <f t="shared" si="67"/>
        <v>-4.4793938609898609E-2</v>
      </c>
      <c r="N606">
        <v>311944739.43475968</v>
      </c>
      <c r="O606">
        <v>0.33</v>
      </c>
      <c r="P606" s="9">
        <f t="shared" si="68"/>
        <v>102941.76401347069</v>
      </c>
    </row>
    <row r="607" spans="1:16" hidden="1" x14ac:dyDescent="0.35">
      <c r="A607" s="13">
        <v>2027</v>
      </c>
      <c r="B607" s="13">
        <f t="shared" si="65"/>
        <v>2026</v>
      </c>
      <c r="C607" t="s">
        <v>556</v>
      </c>
      <c r="D607" t="s">
        <v>557</v>
      </c>
      <c r="E607" s="5">
        <v>387154119.73140532</v>
      </c>
      <c r="F607" s="13">
        <v>0.33</v>
      </c>
      <c r="G607" s="9">
        <f t="shared" si="69"/>
        <v>127760.85951136377</v>
      </c>
      <c r="H607" s="11">
        <v>1.02</v>
      </c>
      <c r="I607" s="12" cm="1">
        <f t="array" ref="I607">INDEX(PPEL[],MATCH(PPEL[[#This Row],[Base Year]]&amp;PPEL[[#This Row],[DistrictNumber]],PPEL[[Fiscal Year]:[Fiscal Year]]&amp;PPEL[[DistrictNumber]:[DistrictNumber]],0),9)*$H607</f>
        <v>110337.81525360001</v>
      </c>
      <c r="J607" s="15">
        <f t="shared" si="64"/>
        <v>0.2849971358438565</v>
      </c>
      <c r="K607" s="26">
        <f>ROUND(PPEL[[#This Row],[Proposed Taxable Valuation]]/1000*PPEL[[#This Row],[Adjusted Rate]],0)</f>
        <v>110338</v>
      </c>
      <c r="L607" s="19">
        <f t="shared" si="66"/>
        <v>-17423.044257763759</v>
      </c>
      <c r="M607" s="17">
        <f t="shared" si="67"/>
        <v>-4.5002864156143518E-2</v>
      </c>
      <c r="N607">
        <v>345672685.3380307</v>
      </c>
      <c r="O607">
        <v>0.33</v>
      </c>
      <c r="P607" s="9">
        <f t="shared" si="68"/>
        <v>114071.98616155013</v>
      </c>
    </row>
    <row r="608" spans="1:16" hidden="1" x14ac:dyDescent="0.35">
      <c r="A608" s="13">
        <v>2027</v>
      </c>
      <c r="B608" s="13">
        <f t="shared" si="65"/>
        <v>2026</v>
      </c>
      <c r="C608" t="s">
        <v>558</v>
      </c>
      <c r="D608" t="s">
        <v>559</v>
      </c>
      <c r="E608" s="5">
        <v>173680578.0630407</v>
      </c>
      <c r="F608" s="13">
        <v>0.33</v>
      </c>
      <c r="G608" s="9">
        <f t="shared" si="69"/>
        <v>57314.590760803439</v>
      </c>
      <c r="H608" s="11">
        <v>1.02</v>
      </c>
      <c r="I608" s="12" cm="1">
        <f t="array" ref="I608">INDEX(PPEL[],MATCH(PPEL[[#This Row],[Base Year]]&amp;PPEL[[#This Row],[DistrictNumber]],PPEL[[Fiscal Year]:[Fiscal Year]]&amp;PPEL[[DistrictNumber]:[DistrictNumber]],0),9)*$H608</f>
        <v>52372.485316799997</v>
      </c>
      <c r="J608" s="15">
        <f t="shared" si="64"/>
        <v>0.30154485838819811</v>
      </c>
      <c r="K608" s="26">
        <f>ROUND(PPEL[[#This Row],[Proposed Taxable Valuation]]/1000*PPEL[[#This Row],[Adjusted Rate]],0)</f>
        <v>52372</v>
      </c>
      <c r="L608" s="19">
        <f t="shared" si="66"/>
        <v>-4942.1054440034422</v>
      </c>
      <c r="M608" s="17">
        <f t="shared" si="67"/>
        <v>-2.8455141611801904E-2</v>
      </c>
      <c r="N608">
        <v>161653608.36783093</v>
      </c>
      <c r="O608">
        <v>0.33</v>
      </c>
      <c r="P608" s="9">
        <f t="shared" si="68"/>
        <v>53345.690761384205</v>
      </c>
    </row>
    <row r="609" spans="1:16" hidden="1" x14ac:dyDescent="0.35">
      <c r="A609" s="13">
        <v>2027</v>
      </c>
      <c r="B609" s="13">
        <f t="shared" si="65"/>
        <v>2026</v>
      </c>
      <c r="C609" t="s">
        <v>560</v>
      </c>
      <c r="D609" t="s">
        <v>561</v>
      </c>
      <c r="E609" s="5">
        <v>189346218.59936497</v>
      </c>
      <c r="F609" s="13">
        <v>0.33</v>
      </c>
      <c r="G609" s="9">
        <f t="shared" si="69"/>
        <v>62484.252137790449</v>
      </c>
      <c r="H609" s="11">
        <v>1.02</v>
      </c>
      <c r="I609" s="12" cm="1">
        <f t="array" ref="I609">INDEX(PPEL[],MATCH(PPEL[[#This Row],[Base Year]]&amp;PPEL[[#This Row],[DistrictNumber]],PPEL[[Fiscal Year]:[Fiscal Year]]&amp;PPEL[[DistrictNumber]:[DistrictNumber]],0),9)*$H609</f>
        <v>54591.850684800003</v>
      </c>
      <c r="J609" s="15">
        <f t="shared" si="64"/>
        <v>0.28831761779362564</v>
      </c>
      <c r="K609" s="26">
        <f>ROUND(PPEL[[#This Row],[Proposed Taxable Valuation]]/1000*PPEL[[#This Row],[Adjusted Rate]],0)</f>
        <v>54592</v>
      </c>
      <c r="L609" s="19">
        <f t="shared" si="66"/>
        <v>-7892.4014529904453</v>
      </c>
      <c r="M609" s="17">
        <f t="shared" si="67"/>
        <v>-4.168238220637438E-2</v>
      </c>
      <c r="N609">
        <v>168038823.49233583</v>
      </c>
      <c r="O609">
        <v>0.33</v>
      </c>
      <c r="P609" s="9">
        <f t="shared" si="68"/>
        <v>55452.811752470821</v>
      </c>
    </row>
    <row r="610" spans="1:16" hidden="1" x14ac:dyDescent="0.35">
      <c r="A610" s="13">
        <v>2027</v>
      </c>
      <c r="B610" s="13">
        <f t="shared" si="65"/>
        <v>2026</v>
      </c>
      <c r="C610" t="s">
        <v>562</v>
      </c>
      <c r="D610" t="s">
        <v>563</v>
      </c>
      <c r="E610" s="5">
        <v>295051201.56524694</v>
      </c>
      <c r="F610" s="13">
        <v>0.33</v>
      </c>
      <c r="G610" s="9">
        <f t="shared" si="69"/>
        <v>97366.896516531488</v>
      </c>
      <c r="H610" s="11">
        <v>1.02</v>
      </c>
      <c r="I610" s="12" cm="1">
        <f t="array" ref="I610">INDEX(PPEL[],MATCH(PPEL[[#This Row],[Base Year]]&amp;PPEL[[#This Row],[DistrictNumber]],PPEL[[Fiscal Year]:[Fiscal Year]]&amp;PPEL[[DistrictNumber]:[DistrictNumber]],0),9)*$H610</f>
        <v>88078.516831800007</v>
      </c>
      <c r="J610" s="15">
        <f t="shared" si="64"/>
        <v>0.2985194310836336</v>
      </c>
      <c r="K610" s="26">
        <f>ROUND(PPEL[[#This Row],[Proposed Taxable Valuation]]/1000*PPEL[[#This Row],[Adjusted Rate]],0)</f>
        <v>88079</v>
      </c>
      <c r="L610" s="19">
        <f t="shared" si="66"/>
        <v>-9288.3796847314807</v>
      </c>
      <c r="M610" s="17">
        <f t="shared" si="67"/>
        <v>-3.1480568916366414E-2</v>
      </c>
      <c r="N610">
        <v>267548269.59373835</v>
      </c>
      <c r="O610">
        <v>0.33</v>
      </c>
      <c r="P610" s="9">
        <f t="shared" si="68"/>
        <v>88290.928965933665</v>
      </c>
    </row>
    <row r="611" spans="1:16" hidden="1" x14ac:dyDescent="0.35">
      <c r="A611" s="13">
        <v>2027</v>
      </c>
      <c r="B611" s="13">
        <f t="shared" si="65"/>
        <v>2026</v>
      </c>
      <c r="C611" t="s">
        <v>564</v>
      </c>
      <c r="D611" t="s">
        <v>565</v>
      </c>
      <c r="E611" s="5">
        <v>171271880.21299103</v>
      </c>
      <c r="F611" s="13">
        <v>0.33</v>
      </c>
      <c r="G611" s="9">
        <f t="shared" si="69"/>
        <v>56519.720470287044</v>
      </c>
      <c r="H611" s="11">
        <v>1.02</v>
      </c>
      <c r="I611" s="12" cm="1">
        <f t="array" ref="I611">INDEX(PPEL[],MATCH(PPEL[[#This Row],[Base Year]]&amp;PPEL[[#This Row],[DistrictNumber]],PPEL[[Fiscal Year]:[Fiscal Year]]&amp;PPEL[[DistrictNumber]:[DistrictNumber]],0),9)*$H611</f>
        <v>50914.063827000005</v>
      </c>
      <c r="J611" s="15">
        <f t="shared" si="64"/>
        <v>0.2972704203613814</v>
      </c>
      <c r="K611" s="26">
        <f>ROUND(PPEL[[#This Row],[Proposed Taxable Valuation]]/1000*PPEL[[#This Row],[Adjusted Rate]],0)</f>
        <v>50914</v>
      </c>
      <c r="L611" s="19">
        <f t="shared" si="66"/>
        <v>-5605.6566432870386</v>
      </c>
      <c r="M611" s="17">
        <f t="shared" si="67"/>
        <v>-3.2729579638618611E-2</v>
      </c>
      <c r="N611">
        <v>154715453.5785045</v>
      </c>
      <c r="O611">
        <v>0.33</v>
      </c>
      <c r="P611" s="9">
        <f t="shared" si="68"/>
        <v>51056.099680906489</v>
      </c>
    </row>
    <row r="612" spans="1:16" hidden="1" x14ac:dyDescent="0.35">
      <c r="A612" s="13">
        <v>2027</v>
      </c>
      <c r="B612" s="13">
        <f t="shared" si="65"/>
        <v>2026</v>
      </c>
      <c r="C612" t="s">
        <v>566</v>
      </c>
      <c r="D612" t="s">
        <v>567</v>
      </c>
      <c r="E612" s="5">
        <v>198528540.55050746</v>
      </c>
      <c r="F612" s="13">
        <v>0.33</v>
      </c>
      <c r="G612" s="9">
        <f t="shared" si="69"/>
        <v>65514.418381667463</v>
      </c>
      <c r="H612" s="11">
        <v>1.02</v>
      </c>
      <c r="I612" s="12" cm="1">
        <f t="array" ref="I612">INDEX(PPEL[],MATCH(PPEL[[#This Row],[Base Year]]&amp;PPEL[[#This Row],[DistrictNumber]],PPEL[[Fiscal Year]:[Fiscal Year]]&amp;PPEL[[DistrictNumber]:[DistrictNumber]],0),9)*$H612</f>
        <v>62465.138762399998</v>
      </c>
      <c r="J612" s="15">
        <f t="shared" si="64"/>
        <v>0.31464059821921825</v>
      </c>
      <c r="K612" s="26">
        <f>ROUND(PPEL[[#This Row],[Proposed Taxable Valuation]]/1000*PPEL[[#This Row],[Adjusted Rate]],0)</f>
        <v>62465</v>
      </c>
      <c r="L612" s="19">
        <f t="shared" si="66"/>
        <v>-3049.279619267465</v>
      </c>
      <c r="M612" s="17">
        <f t="shared" si="67"/>
        <v>-1.5359401780781767E-2</v>
      </c>
      <c r="N612">
        <v>187345626.17798796</v>
      </c>
      <c r="O612">
        <v>0.33</v>
      </c>
      <c r="P612" s="9">
        <f t="shared" si="68"/>
        <v>61824.05663873603</v>
      </c>
    </row>
    <row r="613" spans="1:16" hidden="1" x14ac:dyDescent="0.35">
      <c r="A613" s="13">
        <v>2027</v>
      </c>
      <c r="B613" s="13">
        <f t="shared" si="65"/>
        <v>2026</v>
      </c>
      <c r="C613" t="s">
        <v>568</v>
      </c>
      <c r="D613" t="s">
        <v>569</v>
      </c>
      <c r="E613" s="5">
        <v>425440215.02757859</v>
      </c>
      <c r="F613" s="13">
        <v>0.33</v>
      </c>
      <c r="G613" s="9">
        <f t="shared" si="69"/>
        <v>140395.27095910095</v>
      </c>
      <c r="H613" s="11">
        <v>1.02</v>
      </c>
      <c r="I613" s="12" cm="1">
        <f t="array" ref="I613">INDEX(PPEL[],MATCH(PPEL[[#This Row],[Base Year]]&amp;PPEL[[#This Row],[DistrictNumber]],PPEL[[Fiscal Year]:[Fiscal Year]]&amp;PPEL[[DistrictNumber]:[DistrictNumber]],0),9)*$H613</f>
        <v>118868.2966548</v>
      </c>
      <c r="J613" s="15">
        <f t="shared" si="64"/>
        <v>0.27940070650607046</v>
      </c>
      <c r="K613" s="26">
        <f>ROUND(PPEL[[#This Row],[Proposed Taxable Valuation]]/1000*PPEL[[#This Row],[Adjusted Rate]],0)</f>
        <v>118868</v>
      </c>
      <c r="L613" s="19">
        <f t="shared" si="66"/>
        <v>-21526.974304300951</v>
      </c>
      <c r="M613" s="17">
        <f t="shared" si="67"/>
        <v>-5.0599293493929554E-2</v>
      </c>
      <c r="N613">
        <v>370120174.22597831</v>
      </c>
      <c r="O613">
        <v>0.33</v>
      </c>
      <c r="P613" s="9">
        <f t="shared" si="68"/>
        <v>122139.65749457285</v>
      </c>
    </row>
    <row r="614" spans="1:16" hidden="1" x14ac:dyDescent="0.35">
      <c r="A614" s="13">
        <v>2027</v>
      </c>
      <c r="B614" s="13">
        <f t="shared" si="65"/>
        <v>2026</v>
      </c>
      <c r="C614" t="s">
        <v>570</v>
      </c>
      <c r="D614" t="s">
        <v>571</v>
      </c>
      <c r="E614" s="5">
        <v>579931528.08532774</v>
      </c>
      <c r="F614" s="13">
        <v>0.33</v>
      </c>
      <c r="G614" s="9">
        <f t="shared" si="69"/>
        <v>191377.40426815816</v>
      </c>
      <c r="H614" s="11">
        <v>1.02</v>
      </c>
      <c r="I614" s="12" cm="1">
        <f t="array" ref="I614">INDEX(PPEL[],MATCH(PPEL[[#This Row],[Base Year]]&amp;PPEL[[#This Row],[DistrictNumber]],PPEL[[Fiscal Year]:[Fiscal Year]]&amp;PPEL[[DistrictNumber]:[DistrictNumber]],0),9)*$H614</f>
        <v>172160.7309774</v>
      </c>
      <c r="J614" s="15">
        <f t="shared" si="64"/>
        <v>0.29686389278713138</v>
      </c>
      <c r="K614" s="26">
        <f>ROUND(PPEL[[#This Row],[Proposed Taxable Valuation]]/1000*PPEL[[#This Row],[Adjusted Rate]],0)</f>
        <v>172161</v>
      </c>
      <c r="L614" s="19">
        <f t="shared" si="66"/>
        <v>-19216.673290758161</v>
      </c>
      <c r="M614" s="17">
        <f t="shared" si="67"/>
        <v>-3.3136107212868637E-2</v>
      </c>
      <c r="N614">
        <v>518335711.96605998</v>
      </c>
      <c r="O614">
        <v>0.33</v>
      </c>
      <c r="P614" s="9">
        <f t="shared" si="68"/>
        <v>171050.78494879982</v>
      </c>
    </row>
    <row r="615" spans="1:16" hidden="1" x14ac:dyDescent="0.35">
      <c r="A615" s="13">
        <v>2027</v>
      </c>
      <c r="B615" s="13">
        <f t="shared" si="65"/>
        <v>2026</v>
      </c>
      <c r="C615" t="s">
        <v>572</v>
      </c>
      <c r="D615" t="s">
        <v>573</v>
      </c>
      <c r="E615" s="5">
        <v>505343915.24990523</v>
      </c>
      <c r="F615" s="13">
        <v>0.33</v>
      </c>
      <c r="G615" s="9">
        <f t="shared" si="69"/>
        <v>166763.49203246873</v>
      </c>
      <c r="H615" s="11">
        <v>1.02</v>
      </c>
      <c r="I615" s="12" cm="1">
        <f t="array" ref="I615">INDEX(PPEL[],MATCH(PPEL[[#This Row],[Base Year]]&amp;PPEL[[#This Row],[DistrictNumber]],PPEL[[Fiscal Year]:[Fiscal Year]]&amp;PPEL[[DistrictNumber]:[DistrictNumber]],0),9)*$H615</f>
        <v>145204.02101700002</v>
      </c>
      <c r="J615" s="15">
        <f t="shared" si="64"/>
        <v>0.28733703253395859</v>
      </c>
      <c r="K615" s="26">
        <f>ROUND(PPEL[[#This Row],[Proposed Taxable Valuation]]/1000*PPEL[[#This Row],[Adjusted Rate]],0)</f>
        <v>145204</v>
      </c>
      <c r="L615" s="19">
        <f t="shared" si="66"/>
        <v>-21559.471015468705</v>
      </c>
      <c r="M615" s="17">
        <f t="shared" si="67"/>
        <v>-4.2662967466041424E-2</v>
      </c>
      <c r="N615">
        <v>455696226.3418231</v>
      </c>
      <c r="O615">
        <v>0.33</v>
      </c>
      <c r="P615" s="9">
        <f t="shared" si="68"/>
        <v>150379.75469280162</v>
      </c>
    </row>
    <row r="616" spans="1:16" hidden="1" x14ac:dyDescent="0.35">
      <c r="A616" s="13">
        <v>2027</v>
      </c>
      <c r="B616" s="13">
        <f t="shared" si="65"/>
        <v>2026</v>
      </c>
      <c r="C616" t="s">
        <v>574</v>
      </c>
      <c r="D616" t="s">
        <v>575</v>
      </c>
      <c r="E616" s="5">
        <v>2250469890.2453399</v>
      </c>
      <c r="F616" s="13">
        <v>0.33</v>
      </c>
      <c r="G616" s="9">
        <f t="shared" si="69"/>
        <v>742655.06378096214</v>
      </c>
      <c r="H616" s="11">
        <v>1.02</v>
      </c>
      <c r="I616" s="12" cm="1">
        <f t="array" ref="I616">INDEX(PPEL[],MATCH(PPEL[[#This Row],[Base Year]]&amp;PPEL[[#This Row],[DistrictNumber]],PPEL[[Fiscal Year]:[Fiscal Year]]&amp;PPEL[[DistrictNumber]:[DistrictNumber]],0),9)*$H616</f>
        <v>618537.53837700002</v>
      </c>
      <c r="J616" s="15">
        <f t="shared" si="64"/>
        <v>0.27484817328952083</v>
      </c>
      <c r="K616" s="26">
        <f>ROUND(PPEL[[#This Row],[Proposed Taxable Valuation]]/1000*PPEL[[#This Row],[Adjusted Rate]],0)</f>
        <v>618538</v>
      </c>
      <c r="L616" s="19">
        <f t="shared" si="66"/>
        <v>-124117.52540396212</v>
      </c>
      <c r="M616" s="17">
        <f t="shared" si="67"/>
        <v>-5.515182671047919E-2</v>
      </c>
      <c r="N616">
        <v>1903107560.0992107</v>
      </c>
      <c r="O616">
        <v>0.33</v>
      </c>
      <c r="P616" s="9">
        <f t="shared" si="68"/>
        <v>628025.49483273958</v>
      </c>
    </row>
    <row r="617" spans="1:16" hidden="1" x14ac:dyDescent="0.35">
      <c r="A617" s="13">
        <v>2027</v>
      </c>
      <c r="B617" s="13">
        <f t="shared" si="65"/>
        <v>2026</v>
      </c>
      <c r="C617" t="s">
        <v>576</v>
      </c>
      <c r="D617" t="s">
        <v>577</v>
      </c>
      <c r="E617" s="5">
        <v>610978633.40995312</v>
      </c>
      <c r="F617" s="13">
        <v>0.33</v>
      </c>
      <c r="G617" s="9">
        <f t="shared" si="69"/>
        <v>201622.94902528453</v>
      </c>
      <c r="H617" s="11">
        <v>1.02</v>
      </c>
      <c r="I617" s="12" cm="1">
        <f t="array" ref="I617">INDEX(PPEL[],MATCH(PPEL[[#This Row],[Base Year]]&amp;PPEL[[#This Row],[DistrictNumber]],PPEL[[Fiscal Year]:[Fiscal Year]]&amp;PPEL[[DistrictNumber]:[DistrictNumber]],0),9)*$H617</f>
        <v>180211.30863120002</v>
      </c>
      <c r="J617" s="15">
        <f t="shared" si="64"/>
        <v>0.29495517318734488</v>
      </c>
      <c r="K617" s="26">
        <f>ROUND(PPEL[[#This Row],[Proposed Taxable Valuation]]/1000*PPEL[[#This Row],[Adjusted Rate]],0)</f>
        <v>180211</v>
      </c>
      <c r="L617" s="19">
        <f t="shared" si="66"/>
        <v>-21411.640394084505</v>
      </c>
      <c r="M617" s="17">
        <f t="shared" si="67"/>
        <v>-3.5044826812655139E-2</v>
      </c>
      <c r="N617">
        <v>554356320.1615622</v>
      </c>
      <c r="O617">
        <v>0.33</v>
      </c>
      <c r="P617" s="9">
        <f t="shared" si="68"/>
        <v>182937.58565331553</v>
      </c>
    </row>
    <row r="618" spans="1:16" hidden="1" x14ac:dyDescent="0.35">
      <c r="A618" s="13">
        <v>2027</v>
      </c>
      <c r="B618" s="13">
        <f t="shared" si="65"/>
        <v>2026</v>
      </c>
      <c r="C618" t="s">
        <v>578</v>
      </c>
      <c r="D618" t="s">
        <v>579</v>
      </c>
      <c r="E618" s="5">
        <v>515754437.17975795</v>
      </c>
      <c r="F618" s="13">
        <v>0.33</v>
      </c>
      <c r="G618" s="9">
        <f t="shared" si="69"/>
        <v>170198.96426932013</v>
      </c>
      <c r="H618" s="11">
        <v>1.02</v>
      </c>
      <c r="I618" s="12" cm="1">
        <f t="array" ref="I618">INDEX(PPEL[],MATCH(PPEL[[#This Row],[Base Year]]&amp;PPEL[[#This Row],[DistrictNumber]],PPEL[[Fiscal Year]:[Fiscal Year]]&amp;PPEL[[DistrictNumber]:[DistrictNumber]],0),9)*$H618</f>
        <v>127768.57388460002</v>
      </c>
      <c r="J618" s="15">
        <f t="shared" si="64"/>
        <v>0.24773140989976267</v>
      </c>
      <c r="K618" s="26">
        <f>ROUND(PPEL[[#This Row],[Proposed Taxable Valuation]]/1000*PPEL[[#This Row],[Adjusted Rate]],0)</f>
        <v>127769</v>
      </c>
      <c r="L618" s="19">
        <f t="shared" si="66"/>
        <v>-42430.390384720115</v>
      </c>
      <c r="M618" s="17">
        <f t="shared" si="67"/>
        <v>-8.2268590100237349E-2</v>
      </c>
      <c r="N618">
        <v>433563927.41221005</v>
      </c>
      <c r="O618">
        <v>0.33</v>
      </c>
      <c r="P618" s="9">
        <f t="shared" si="68"/>
        <v>143076.09604602933</v>
      </c>
    </row>
    <row r="619" spans="1:16" hidden="1" x14ac:dyDescent="0.35">
      <c r="A619" s="13">
        <v>2027</v>
      </c>
      <c r="B619" s="13">
        <f t="shared" si="65"/>
        <v>2026</v>
      </c>
      <c r="C619" t="s">
        <v>580</v>
      </c>
      <c r="D619" t="s">
        <v>581</v>
      </c>
      <c r="E619" s="5">
        <v>196981152.13414997</v>
      </c>
      <c r="F619" s="13">
        <v>0.33</v>
      </c>
      <c r="G619" s="9">
        <f t="shared" si="69"/>
        <v>65003.780204269497</v>
      </c>
      <c r="H619" s="11">
        <v>1.02</v>
      </c>
      <c r="I619" s="12" cm="1">
        <f t="array" ref="I619">INDEX(PPEL[],MATCH(PPEL[[#This Row],[Base Year]]&amp;PPEL[[#This Row],[DistrictNumber]],PPEL[[Fiscal Year]:[Fiscal Year]]&amp;PPEL[[DistrictNumber]:[DistrictNumber]],0),9)*$H619</f>
        <v>62382.555972000009</v>
      </c>
      <c r="J619" s="15">
        <f t="shared" si="64"/>
        <v>0.31669302009928163</v>
      </c>
      <c r="K619" s="26">
        <f>ROUND(PPEL[[#This Row],[Proposed Taxable Valuation]]/1000*PPEL[[#This Row],[Adjusted Rate]],0)</f>
        <v>62383</v>
      </c>
      <c r="L619" s="19">
        <f t="shared" si="66"/>
        <v>-2621.2242322694874</v>
      </c>
      <c r="M619" s="17">
        <f t="shared" si="67"/>
        <v>-1.3306979900718385E-2</v>
      </c>
      <c r="N619">
        <v>183612370.70817703</v>
      </c>
      <c r="O619">
        <v>0.33</v>
      </c>
      <c r="P619" s="9">
        <f t="shared" si="68"/>
        <v>60592.082333698425</v>
      </c>
    </row>
    <row r="620" spans="1:16" hidden="1" x14ac:dyDescent="0.35">
      <c r="A620" s="13">
        <v>2027</v>
      </c>
      <c r="B620" s="13">
        <f t="shared" si="65"/>
        <v>2026</v>
      </c>
      <c r="C620" t="s">
        <v>582</v>
      </c>
      <c r="D620" t="s">
        <v>583</v>
      </c>
      <c r="E620" s="5">
        <v>790431289.06636584</v>
      </c>
      <c r="F620" s="13">
        <v>0.33</v>
      </c>
      <c r="G620" s="9">
        <f t="shared" si="69"/>
        <v>260842.32539190073</v>
      </c>
      <c r="H620" s="11">
        <v>1.02</v>
      </c>
      <c r="I620" s="12" cm="1">
        <f t="array" ref="I620">INDEX(PPEL[],MATCH(PPEL[[#This Row],[Base Year]]&amp;PPEL[[#This Row],[DistrictNumber]],PPEL[[Fiscal Year]:[Fiscal Year]]&amp;PPEL[[DistrictNumber]:[DistrictNumber]],0),9)*$H620</f>
        <v>222658.86760920004</v>
      </c>
      <c r="J620" s="15">
        <f t="shared" si="64"/>
        <v>0.28169288170790674</v>
      </c>
      <c r="K620" s="26">
        <f>ROUND(PPEL[[#This Row],[Proposed Taxable Valuation]]/1000*PPEL[[#This Row],[Adjusted Rate]],0)</f>
        <v>222659</v>
      </c>
      <c r="L620" s="19">
        <f t="shared" si="66"/>
        <v>-38183.457782700687</v>
      </c>
      <c r="M620" s="17">
        <f t="shared" si="67"/>
        <v>-4.8307118292093276E-2</v>
      </c>
      <c r="N620">
        <v>683336356.21717596</v>
      </c>
      <c r="O620">
        <v>0.33</v>
      </c>
      <c r="P620" s="9">
        <f t="shared" si="68"/>
        <v>225500.99755166809</v>
      </c>
    </row>
    <row r="621" spans="1:16" hidden="1" x14ac:dyDescent="0.35">
      <c r="A621" s="13">
        <v>2027</v>
      </c>
      <c r="B621" s="13">
        <f t="shared" si="65"/>
        <v>2026</v>
      </c>
      <c r="C621" t="s">
        <v>584</v>
      </c>
      <c r="D621" t="s">
        <v>585</v>
      </c>
      <c r="E621" s="5">
        <v>236015231.80121142</v>
      </c>
      <c r="F621" s="13">
        <v>0.33</v>
      </c>
      <c r="G621" s="9">
        <f t="shared" si="69"/>
        <v>77885.026494399775</v>
      </c>
      <c r="H621" s="11">
        <v>1.02</v>
      </c>
      <c r="I621" s="12" cm="1">
        <f t="array" ref="I621">INDEX(PPEL[],MATCH(PPEL[[#This Row],[Base Year]]&amp;PPEL[[#This Row],[DistrictNumber]],PPEL[[Fiscal Year]:[Fiscal Year]]&amp;PPEL[[DistrictNumber]:[DistrictNumber]],0),9)*$H621</f>
        <v>68569.280802000008</v>
      </c>
      <c r="J621" s="15">
        <f t="shared" si="64"/>
        <v>0.29052904881899261</v>
      </c>
      <c r="K621" s="26">
        <f>ROUND(PPEL[[#This Row],[Proposed Taxable Valuation]]/1000*PPEL[[#This Row],[Adjusted Rate]],0)</f>
        <v>68569</v>
      </c>
      <c r="L621" s="19">
        <f t="shared" si="66"/>
        <v>-9315.745692399767</v>
      </c>
      <c r="M621" s="17">
        <f t="shared" si="67"/>
        <v>-3.9470951181007408E-2</v>
      </c>
      <c r="N621">
        <v>211285743.84743363</v>
      </c>
      <c r="O621">
        <v>0.33</v>
      </c>
      <c r="P621" s="9">
        <f t="shared" si="68"/>
        <v>69724.295469653094</v>
      </c>
    </row>
    <row r="622" spans="1:16" hidden="1" x14ac:dyDescent="0.35">
      <c r="A622" s="13">
        <v>2027</v>
      </c>
      <c r="B622" s="13">
        <f t="shared" si="65"/>
        <v>2026</v>
      </c>
      <c r="C622" t="s">
        <v>586</v>
      </c>
      <c r="D622" t="s">
        <v>587</v>
      </c>
      <c r="E622" s="5">
        <v>293481513.61297131</v>
      </c>
      <c r="F622" s="13">
        <v>0.33</v>
      </c>
      <c r="G622" s="9">
        <f t="shared" si="69"/>
        <v>96848.899492280529</v>
      </c>
      <c r="H622" s="11">
        <v>1.02</v>
      </c>
      <c r="I622" s="12" cm="1">
        <f t="array" ref="I622">INDEX(PPEL[],MATCH(PPEL[[#This Row],[Base Year]]&amp;PPEL[[#This Row],[DistrictNumber]],PPEL[[Fiscal Year]:[Fiscal Year]]&amp;PPEL[[DistrictNumber]:[DistrictNumber]],0),9)*$H622</f>
        <v>87720.788113200004</v>
      </c>
      <c r="J622" s="15">
        <f t="shared" si="64"/>
        <v>0.29889715039728798</v>
      </c>
      <c r="K622" s="26">
        <f>ROUND(PPEL[[#This Row],[Proposed Taxable Valuation]]/1000*PPEL[[#This Row],[Adjusted Rate]],0)</f>
        <v>87721</v>
      </c>
      <c r="L622" s="19">
        <f t="shared" si="66"/>
        <v>-9128.1113790805248</v>
      </c>
      <c r="M622" s="17">
        <f t="shared" si="67"/>
        <v>-3.1102849602712035E-2</v>
      </c>
      <c r="N622">
        <v>264433112.44095048</v>
      </c>
      <c r="O622">
        <v>0.33</v>
      </c>
      <c r="P622" s="9">
        <f t="shared" si="68"/>
        <v>87262.927105513663</v>
      </c>
    </row>
    <row r="623" spans="1:16" hidden="1" x14ac:dyDescent="0.35">
      <c r="A623" s="13">
        <v>2027</v>
      </c>
      <c r="B623" s="13">
        <f t="shared" si="65"/>
        <v>2026</v>
      </c>
      <c r="C623" t="s">
        <v>588</v>
      </c>
      <c r="D623" t="s">
        <v>589</v>
      </c>
      <c r="E623" s="5">
        <v>323662089.44812453</v>
      </c>
      <c r="F623" s="13">
        <v>0.33</v>
      </c>
      <c r="G623" s="9">
        <f t="shared" si="69"/>
        <v>106808.4895178811</v>
      </c>
      <c r="H623" s="11">
        <v>1.02</v>
      </c>
      <c r="I623" s="12" cm="1">
        <f t="array" ref="I623">INDEX(PPEL[],MATCH(PPEL[[#This Row],[Base Year]]&amp;PPEL[[#This Row],[DistrictNumber]],PPEL[[Fiscal Year]:[Fiscal Year]]&amp;PPEL[[DistrictNumber]:[DistrictNumber]],0),9)*$H623</f>
        <v>92098.205139600002</v>
      </c>
      <c r="J623" s="15">
        <f t="shared" si="64"/>
        <v>0.28455048688784168</v>
      </c>
      <c r="K623" s="26">
        <f>ROUND(PPEL[[#This Row],[Proposed Taxable Valuation]]/1000*PPEL[[#This Row],[Adjusted Rate]],0)</f>
        <v>92098</v>
      </c>
      <c r="L623" s="19">
        <f t="shared" si="66"/>
        <v>-14710.284378281096</v>
      </c>
      <c r="M623" s="17">
        <f t="shared" si="67"/>
        <v>-4.5449513112158335E-2</v>
      </c>
      <c r="N623">
        <v>285978325.04219562</v>
      </c>
      <c r="O623">
        <v>0.33</v>
      </c>
      <c r="P623" s="9">
        <f t="shared" si="68"/>
        <v>94372.847263924559</v>
      </c>
    </row>
    <row r="624" spans="1:16" hidden="1" x14ac:dyDescent="0.35">
      <c r="A624" s="13">
        <v>2027</v>
      </c>
      <c r="B624" s="13">
        <f t="shared" si="65"/>
        <v>2026</v>
      </c>
      <c r="C624" t="s">
        <v>590</v>
      </c>
      <c r="D624" t="s">
        <v>591</v>
      </c>
      <c r="E624" s="5">
        <v>709195368.4712429</v>
      </c>
      <c r="F624" s="13">
        <v>0.33</v>
      </c>
      <c r="G624" s="9">
        <f t="shared" si="69"/>
        <v>234034.47159551017</v>
      </c>
      <c r="H624" s="11">
        <v>1.02</v>
      </c>
      <c r="I624" s="12" cm="1">
        <f t="array" ref="I624">INDEX(PPEL[],MATCH(PPEL[[#This Row],[Base Year]]&amp;PPEL[[#This Row],[DistrictNumber]],PPEL[[Fiscal Year]:[Fiscal Year]]&amp;PPEL[[DistrictNumber]:[DistrictNumber]],0),9)*$H624</f>
        <v>200499.58920420002</v>
      </c>
      <c r="J624" s="15">
        <f t="shared" si="64"/>
        <v>0.28271418302745166</v>
      </c>
      <c r="K624" s="26">
        <f>ROUND(PPEL[[#This Row],[Proposed Taxable Valuation]]/1000*PPEL[[#This Row],[Adjusted Rate]],0)</f>
        <v>200500</v>
      </c>
      <c r="L624" s="19">
        <f t="shared" si="66"/>
        <v>-33534.882391310151</v>
      </c>
      <c r="M624" s="17">
        <f t="shared" si="67"/>
        <v>-4.7285816972548356E-2</v>
      </c>
      <c r="N624">
        <v>616183248.89732122</v>
      </c>
      <c r="O624">
        <v>0.33</v>
      </c>
      <c r="P624" s="9">
        <f t="shared" si="68"/>
        <v>203340.472136116</v>
      </c>
    </row>
    <row r="625" spans="1:16" hidden="1" x14ac:dyDescent="0.35">
      <c r="A625" s="13">
        <v>2027</v>
      </c>
      <c r="B625" s="13">
        <f t="shared" si="65"/>
        <v>2026</v>
      </c>
      <c r="C625" t="s">
        <v>592</v>
      </c>
      <c r="D625" t="s">
        <v>593</v>
      </c>
      <c r="E625" s="5">
        <v>4431701909.8518467</v>
      </c>
      <c r="F625" s="13">
        <v>0.33</v>
      </c>
      <c r="G625" s="9">
        <f t="shared" si="69"/>
        <v>1462461.6302511094</v>
      </c>
      <c r="H625" s="11">
        <v>1.02</v>
      </c>
      <c r="I625" s="12" cm="1">
        <f t="array" ref="I625">INDEX(PPEL[],MATCH(PPEL[[#This Row],[Base Year]]&amp;PPEL[[#This Row],[DistrictNumber]],PPEL[[Fiscal Year]:[Fiscal Year]]&amp;PPEL[[DistrictNumber]:[DistrictNumber]],0),9)*$H625</f>
        <v>1201024.5664428</v>
      </c>
      <c r="J625" s="15">
        <f t="shared" si="64"/>
        <v>0.27100752507132203</v>
      </c>
      <c r="K625" s="26">
        <f>ROUND(PPEL[[#This Row],[Proposed Taxable Valuation]]/1000*PPEL[[#This Row],[Adjusted Rate]],0)</f>
        <v>1201025</v>
      </c>
      <c r="L625" s="19">
        <f t="shared" si="66"/>
        <v>-261437.06380830938</v>
      </c>
      <c r="M625" s="17">
        <f t="shared" si="67"/>
        <v>-5.8992474928677985E-2</v>
      </c>
      <c r="N625">
        <v>3740671814.494092</v>
      </c>
      <c r="O625">
        <v>0.33</v>
      </c>
      <c r="P625" s="9">
        <f t="shared" si="68"/>
        <v>1234421.6987830505</v>
      </c>
    </row>
    <row r="626" spans="1:16" hidden="1" x14ac:dyDescent="0.35">
      <c r="A626" s="13">
        <v>2027</v>
      </c>
      <c r="B626" s="13">
        <f t="shared" si="65"/>
        <v>2026</v>
      </c>
      <c r="C626" t="s">
        <v>594</v>
      </c>
      <c r="D626" t="s">
        <v>595</v>
      </c>
      <c r="E626" s="5">
        <v>10573681808.715237</v>
      </c>
      <c r="F626" s="13">
        <v>0.33</v>
      </c>
      <c r="G626" s="9">
        <f t="shared" si="69"/>
        <v>3489314.9968760284</v>
      </c>
      <c r="H626" s="11">
        <v>1.02</v>
      </c>
      <c r="I626" s="12" cm="1">
        <f t="array" ref="I626">INDEX(PPEL[],MATCH(PPEL[[#This Row],[Base Year]]&amp;PPEL[[#This Row],[DistrictNumber]],PPEL[[Fiscal Year]:[Fiscal Year]]&amp;PPEL[[DistrictNumber]:[DistrictNumber]],0),9)*$H626</f>
        <v>2633150.2526405999</v>
      </c>
      <c r="J626" s="15">
        <f t="shared" si="64"/>
        <v>0.24902870166475558</v>
      </c>
      <c r="K626" s="26">
        <f>ROUND(PPEL[[#This Row],[Proposed Taxable Valuation]]/1000*PPEL[[#This Row],[Adjusted Rate]],0)</f>
        <v>2633150</v>
      </c>
      <c r="L626" s="19">
        <f t="shared" si="66"/>
        <v>-856164.74423542852</v>
      </c>
      <c r="M626" s="17">
        <f t="shared" si="67"/>
        <v>-8.097129833524444E-2</v>
      </c>
      <c r="N626">
        <v>8916371928.2896271</v>
      </c>
      <c r="O626">
        <v>0.33</v>
      </c>
      <c r="P626" s="9">
        <f t="shared" si="68"/>
        <v>2942402.7363355774</v>
      </c>
    </row>
    <row r="627" spans="1:16" hidden="1" x14ac:dyDescent="0.35">
      <c r="A627" s="13">
        <v>2027</v>
      </c>
      <c r="B627" s="13">
        <f t="shared" si="65"/>
        <v>2026</v>
      </c>
      <c r="C627" t="s">
        <v>596</v>
      </c>
      <c r="D627" t="s">
        <v>597</v>
      </c>
      <c r="E627" s="5">
        <v>1280684195.2038553</v>
      </c>
      <c r="F627" s="13">
        <v>0.33</v>
      </c>
      <c r="G627" s="9">
        <f t="shared" si="69"/>
        <v>422625.78441727225</v>
      </c>
      <c r="H627" s="11">
        <v>1.02</v>
      </c>
      <c r="I627" s="12" cm="1">
        <f t="array" ref="I627">INDEX(PPEL[],MATCH(PPEL[[#This Row],[Base Year]]&amp;PPEL[[#This Row],[DistrictNumber]],PPEL[[Fiscal Year]:[Fiscal Year]]&amp;PPEL[[DistrictNumber]:[DistrictNumber]],0),9)*$H627</f>
        <v>339436.07782920002</v>
      </c>
      <c r="J627" s="15">
        <f t="shared" si="64"/>
        <v>0.26504276315768049</v>
      </c>
      <c r="K627" s="26">
        <f>ROUND(PPEL[[#This Row],[Proposed Taxable Valuation]]/1000*PPEL[[#This Row],[Adjusted Rate]],0)</f>
        <v>339436</v>
      </c>
      <c r="L627" s="19">
        <f t="shared" si="66"/>
        <v>-83189.706588072237</v>
      </c>
      <c r="M627" s="17">
        <f t="shared" si="67"/>
        <v>-6.4957236842319521E-2</v>
      </c>
      <c r="N627">
        <v>1096720728.2440677</v>
      </c>
      <c r="O627">
        <v>0.33</v>
      </c>
      <c r="P627" s="9">
        <f t="shared" si="68"/>
        <v>361917.84032054234</v>
      </c>
    </row>
    <row r="628" spans="1:16" hidden="1" x14ac:dyDescent="0.35">
      <c r="A628" s="13">
        <v>2027</v>
      </c>
      <c r="B628" s="13">
        <f t="shared" si="65"/>
        <v>2026</v>
      </c>
      <c r="C628" t="s">
        <v>598</v>
      </c>
      <c r="D628" t="s">
        <v>599</v>
      </c>
      <c r="E628" s="5">
        <v>363889525.53083891</v>
      </c>
      <c r="F628" s="13">
        <v>0.33</v>
      </c>
      <c r="G628" s="9">
        <f t="shared" si="69"/>
        <v>120083.54342517686</v>
      </c>
      <c r="H628" s="11">
        <v>1.02</v>
      </c>
      <c r="I628" s="12" cm="1">
        <f t="array" ref="I628">INDEX(PPEL[],MATCH(PPEL[[#This Row],[Base Year]]&amp;PPEL[[#This Row],[DistrictNumber]],PPEL[[Fiscal Year]:[Fiscal Year]]&amp;PPEL[[DistrictNumber]:[DistrictNumber]],0),9)*$H628</f>
        <v>108148.83948000001</v>
      </c>
      <c r="J628" s="15">
        <f t="shared" si="64"/>
        <v>0.297202397684389</v>
      </c>
      <c r="K628" s="26">
        <f>ROUND(PPEL[[#This Row],[Proposed Taxable Valuation]]/1000*PPEL[[#This Row],[Adjusted Rate]],0)</f>
        <v>108149</v>
      </c>
      <c r="L628" s="19">
        <f t="shared" si="66"/>
        <v>-11934.703945176851</v>
      </c>
      <c r="M628" s="17">
        <f t="shared" si="67"/>
        <v>-3.2797602315611019E-2</v>
      </c>
      <c r="N628">
        <v>334756575.24607116</v>
      </c>
      <c r="O628">
        <v>0.33</v>
      </c>
      <c r="P628" s="9">
        <f t="shared" si="68"/>
        <v>110469.66983120349</v>
      </c>
    </row>
    <row r="629" spans="1:16" hidden="1" x14ac:dyDescent="0.35">
      <c r="A629" s="13">
        <v>2027</v>
      </c>
      <c r="B629" s="13">
        <f t="shared" si="65"/>
        <v>2026</v>
      </c>
      <c r="C629" t="s">
        <v>600</v>
      </c>
      <c r="D629" t="s">
        <v>601</v>
      </c>
      <c r="E629" s="5">
        <v>973492879.89155746</v>
      </c>
      <c r="F629" s="13">
        <v>0.33</v>
      </c>
      <c r="G629" s="9">
        <f t="shared" si="69"/>
        <v>321252.65036421397</v>
      </c>
      <c r="H629" s="11">
        <v>1.02</v>
      </c>
      <c r="I629" s="12" cm="1">
        <f t="array" ref="I629">INDEX(PPEL[],MATCH(PPEL[[#This Row],[Base Year]]&amp;PPEL[[#This Row],[DistrictNumber]],PPEL[[Fiscal Year]:[Fiscal Year]]&amp;PPEL[[DistrictNumber]:[DistrictNumber]],0),9)*$H629</f>
        <v>278988.03005040006</v>
      </c>
      <c r="J629" s="15">
        <f t="shared" si="64"/>
        <v>0.2865845614417622</v>
      </c>
      <c r="K629" s="26">
        <f>ROUND(PPEL[[#This Row],[Proposed Taxable Valuation]]/1000*PPEL[[#This Row],[Adjusted Rate]],0)</f>
        <v>278988</v>
      </c>
      <c r="L629" s="19">
        <f t="shared" si="66"/>
        <v>-42264.62031381391</v>
      </c>
      <c r="M629" s="17">
        <f t="shared" si="67"/>
        <v>-4.3415438558237818E-2</v>
      </c>
      <c r="N629">
        <v>878660944.41794443</v>
      </c>
      <c r="O629">
        <v>0.33</v>
      </c>
      <c r="P629" s="9">
        <f t="shared" si="68"/>
        <v>289958.11165792169</v>
      </c>
    </row>
    <row r="630" spans="1:16" hidden="1" x14ac:dyDescent="0.35">
      <c r="A630" s="13">
        <v>2027</v>
      </c>
      <c r="B630" s="13">
        <f t="shared" si="65"/>
        <v>2026</v>
      </c>
      <c r="C630" t="s">
        <v>602</v>
      </c>
      <c r="D630" t="s">
        <v>603</v>
      </c>
      <c r="E630" s="5">
        <v>294492863.5376597</v>
      </c>
      <c r="F630" s="13">
        <v>0.33</v>
      </c>
      <c r="G630" s="9">
        <f t="shared" si="69"/>
        <v>97182.64496742771</v>
      </c>
      <c r="H630" s="11">
        <v>1.02</v>
      </c>
      <c r="I630" s="12" cm="1">
        <f t="array" ref="I630">INDEX(PPEL[],MATCH(PPEL[[#This Row],[Base Year]]&amp;PPEL[[#This Row],[DistrictNumber]],PPEL[[Fiscal Year]:[Fiscal Year]]&amp;PPEL[[DistrictNumber]:[DistrictNumber]],0),9)*$H630</f>
        <v>91510.8606918</v>
      </c>
      <c r="J630" s="15">
        <f t="shared" si="64"/>
        <v>0.31074050349643739</v>
      </c>
      <c r="K630" s="26">
        <f>ROUND(PPEL[[#This Row],[Proposed Taxable Valuation]]/1000*PPEL[[#This Row],[Adjusted Rate]],0)</f>
        <v>91511</v>
      </c>
      <c r="L630" s="19">
        <f t="shared" si="66"/>
        <v>-5671.7842756277096</v>
      </c>
      <c r="M630" s="17">
        <f t="shared" si="67"/>
        <v>-1.9259496503562623E-2</v>
      </c>
      <c r="N630">
        <v>274472490.17933899</v>
      </c>
      <c r="O630">
        <v>0.33</v>
      </c>
      <c r="P630" s="9">
        <f t="shared" si="68"/>
        <v>90575.921759181874</v>
      </c>
    </row>
    <row r="631" spans="1:16" hidden="1" x14ac:dyDescent="0.35">
      <c r="A631" s="13">
        <v>2027</v>
      </c>
      <c r="B631" s="13">
        <f t="shared" si="65"/>
        <v>2026</v>
      </c>
      <c r="C631" t="s">
        <v>604</v>
      </c>
      <c r="D631" t="s">
        <v>605</v>
      </c>
      <c r="E631" s="5">
        <v>605364105.90266681</v>
      </c>
      <c r="F631" s="13">
        <v>0.33</v>
      </c>
      <c r="G631" s="9">
        <f t="shared" si="69"/>
        <v>199770.15494788004</v>
      </c>
      <c r="H631" s="11">
        <v>1.02</v>
      </c>
      <c r="I631" s="12" cm="1">
        <f t="array" ref="I631">INDEX(PPEL[],MATCH(PPEL[[#This Row],[Base Year]]&amp;PPEL[[#This Row],[DistrictNumber]],PPEL[[Fiscal Year]:[Fiscal Year]]&amp;PPEL[[DistrictNumber]:[DistrictNumber]],0),9)*$H631</f>
        <v>168048.54532619999</v>
      </c>
      <c r="J631" s="15">
        <f t="shared" si="64"/>
        <v>0.27759912371352191</v>
      </c>
      <c r="K631" s="26">
        <f>ROUND(PPEL[[#This Row],[Proposed Taxable Valuation]]/1000*PPEL[[#This Row],[Adjusted Rate]],0)</f>
        <v>168049</v>
      </c>
      <c r="L631" s="19">
        <f t="shared" si="66"/>
        <v>-31721.609621680051</v>
      </c>
      <c r="M631" s="17">
        <f t="shared" si="67"/>
        <v>-5.2400876286478104E-2</v>
      </c>
      <c r="N631">
        <v>527092344.68892443</v>
      </c>
      <c r="O631">
        <v>0.33</v>
      </c>
      <c r="P631" s="9">
        <f t="shared" si="68"/>
        <v>173940.47374734507</v>
      </c>
    </row>
    <row r="632" spans="1:16" hidden="1" x14ac:dyDescent="0.35">
      <c r="A632" s="13">
        <v>2027</v>
      </c>
      <c r="B632" s="13">
        <f t="shared" si="65"/>
        <v>2026</v>
      </c>
      <c r="C632" t="s">
        <v>606</v>
      </c>
      <c r="D632" t="s">
        <v>607</v>
      </c>
      <c r="E632" s="5">
        <v>267618176.15175822</v>
      </c>
      <c r="F632" s="13">
        <v>0.33</v>
      </c>
      <c r="G632" s="9">
        <f t="shared" si="69"/>
        <v>88313.998130080217</v>
      </c>
      <c r="H632" s="11">
        <v>1.02</v>
      </c>
      <c r="I632" s="12" cm="1">
        <f t="array" ref="I632">INDEX(PPEL[],MATCH(PPEL[[#This Row],[Base Year]]&amp;PPEL[[#This Row],[DistrictNumber]],PPEL[[Fiscal Year]:[Fiscal Year]]&amp;PPEL[[DistrictNumber]:[DistrictNumber]],0),9)*$H632</f>
        <v>73776.996453600004</v>
      </c>
      <c r="J632" s="15">
        <f t="shared" si="64"/>
        <v>0.27568006595995664</v>
      </c>
      <c r="K632" s="26">
        <f>ROUND(PPEL[[#This Row],[Proposed Taxable Valuation]]/1000*PPEL[[#This Row],[Adjusted Rate]],0)</f>
        <v>73777</v>
      </c>
      <c r="L632" s="19">
        <f t="shared" si="66"/>
        <v>-14537.001676480213</v>
      </c>
      <c r="M632" s="17">
        <f t="shared" si="67"/>
        <v>-5.4319934040043372E-2</v>
      </c>
      <c r="N632">
        <v>230914944.84147114</v>
      </c>
      <c r="O632">
        <v>0.33</v>
      </c>
      <c r="P632" s="9">
        <f t="shared" si="68"/>
        <v>76201.93179768548</v>
      </c>
    </row>
    <row r="633" spans="1:16" hidden="1" x14ac:dyDescent="0.35">
      <c r="A633" s="13">
        <v>2027</v>
      </c>
      <c r="B633" s="13">
        <f t="shared" si="65"/>
        <v>2026</v>
      </c>
      <c r="C633" t="s">
        <v>608</v>
      </c>
      <c r="D633" t="s">
        <v>609</v>
      </c>
      <c r="E633" s="5">
        <v>214564164.37096801</v>
      </c>
      <c r="F633" s="13">
        <v>0.33</v>
      </c>
      <c r="G633" s="9">
        <f t="shared" si="69"/>
        <v>70806.174242419453</v>
      </c>
      <c r="H633" s="11">
        <v>1.02</v>
      </c>
      <c r="I633" s="12" cm="1">
        <f t="array" ref="I633">INDEX(PPEL[],MATCH(PPEL[[#This Row],[Base Year]]&amp;PPEL[[#This Row],[DistrictNumber]],PPEL[[Fiscal Year]:[Fiscal Year]]&amp;PPEL[[DistrictNumber]:[DistrictNumber]],0),9)*$H633</f>
        <v>66806.130283200007</v>
      </c>
      <c r="J633" s="15">
        <f t="shared" si="64"/>
        <v>0.31135735307456275</v>
      </c>
      <c r="K633" s="26">
        <f>ROUND(PPEL[[#This Row],[Proposed Taxable Valuation]]/1000*PPEL[[#This Row],[Adjusted Rate]],0)</f>
        <v>66806</v>
      </c>
      <c r="L633" s="19">
        <f t="shared" si="66"/>
        <v>-4000.0439592194452</v>
      </c>
      <c r="M633" s="17">
        <f t="shared" si="67"/>
        <v>-1.8642646925437267E-2</v>
      </c>
      <c r="N633">
        <v>200487018.23477688</v>
      </c>
      <c r="O633">
        <v>0.33</v>
      </c>
      <c r="P633" s="9">
        <f t="shared" si="68"/>
        <v>66160.71601747637</v>
      </c>
    </row>
    <row r="634" spans="1:16" hidden="1" x14ac:dyDescent="0.35">
      <c r="A634" s="13">
        <v>2027</v>
      </c>
      <c r="B634" s="13">
        <f t="shared" si="65"/>
        <v>2026</v>
      </c>
      <c r="C634" t="s">
        <v>610</v>
      </c>
      <c r="D634" t="s">
        <v>611</v>
      </c>
      <c r="E634" s="5">
        <v>944942938.67733848</v>
      </c>
      <c r="F634" s="13">
        <v>0.33</v>
      </c>
      <c r="G634" s="9">
        <f t="shared" si="69"/>
        <v>311831.16976352176</v>
      </c>
      <c r="H634" s="11">
        <v>1.02</v>
      </c>
      <c r="I634" s="12" cm="1">
        <f t="array" ref="I634">INDEX(PPEL[],MATCH(PPEL[[#This Row],[Base Year]]&amp;PPEL[[#This Row],[DistrictNumber]],PPEL[[Fiscal Year]:[Fiscal Year]]&amp;PPEL[[DistrictNumber]:[DistrictNumber]],0),9)*$H634</f>
        <v>268882.43332499999</v>
      </c>
      <c r="J634" s="15">
        <f t="shared" si="64"/>
        <v>0.28454885720545392</v>
      </c>
      <c r="K634" s="26">
        <f>ROUND(PPEL[[#This Row],[Proposed Taxable Valuation]]/1000*PPEL[[#This Row],[Adjusted Rate]],0)</f>
        <v>268882</v>
      </c>
      <c r="L634" s="19">
        <f t="shared" si="66"/>
        <v>-42948.736438521766</v>
      </c>
      <c r="M634" s="17">
        <f t="shared" si="67"/>
        <v>-4.5451142794546096E-2</v>
      </c>
      <c r="N634">
        <v>858323874.6238035</v>
      </c>
      <c r="O634">
        <v>0.33</v>
      </c>
      <c r="P634" s="9">
        <f t="shared" si="68"/>
        <v>283246.8786258552</v>
      </c>
    </row>
    <row r="635" spans="1:16" hidden="1" x14ac:dyDescent="0.35">
      <c r="A635" s="13">
        <v>2027</v>
      </c>
      <c r="B635" s="13">
        <f t="shared" si="65"/>
        <v>2026</v>
      </c>
      <c r="C635" t="s">
        <v>612</v>
      </c>
      <c r="D635" t="s">
        <v>613</v>
      </c>
      <c r="E635" s="5">
        <v>921777512.52216125</v>
      </c>
      <c r="F635" s="13">
        <v>0.33</v>
      </c>
      <c r="G635" s="9">
        <f t="shared" si="69"/>
        <v>304186.5791323132</v>
      </c>
      <c r="H635" s="11">
        <v>1.02</v>
      </c>
      <c r="I635" s="12" cm="1">
        <f t="array" ref="I635">INDEX(PPEL[],MATCH(PPEL[[#This Row],[Base Year]]&amp;PPEL[[#This Row],[DistrictNumber]],PPEL[[Fiscal Year]:[Fiscal Year]]&amp;PPEL[[DistrictNumber]:[DistrictNumber]],0),9)*$H635</f>
        <v>256769.03644920001</v>
      </c>
      <c r="J635" s="15">
        <f t="shared" si="64"/>
        <v>0.2785585816111204</v>
      </c>
      <c r="K635" s="26">
        <f>ROUND(PPEL[[#This Row],[Proposed Taxable Valuation]]/1000*PPEL[[#This Row],[Adjusted Rate]],0)</f>
        <v>256769</v>
      </c>
      <c r="L635" s="19">
        <f t="shared" si="66"/>
        <v>-47417.542683113192</v>
      </c>
      <c r="M635" s="17">
        <f t="shared" si="67"/>
        <v>-5.1441418388879612E-2</v>
      </c>
      <c r="N635">
        <v>808366007.8393122</v>
      </c>
      <c r="O635">
        <v>0.33</v>
      </c>
      <c r="P635" s="9">
        <f t="shared" si="68"/>
        <v>266760.78258697304</v>
      </c>
    </row>
    <row r="636" spans="1:16" hidden="1" x14ac:dyDescent="0.35">
      <c r="A636" s="13">
        <v>2027</v>
      </c>
      <c r="B636" s="13">
        <f t="shared" si="65"/>
        <v>2026</v>
      </c>
      <c r="C636" t="s">
        <v>614</v>
      </c>
      <c r="D636" t="s">
        <v>615</v>
      </c>
      <c r="E636" s="5">
        <v>7645143957.8535976</v>
      </c>
      <c r="F636" s="13">
        <v>0.33</v>
      </c>
      <c r="G636" s="9">
        <f t="shared" si="69"/>
        <v>2522897.5060916874</v>
      </c>
      <c r="H636" s="11">
        <v>1.02</v>
      </c>
      <c r="I636" s="12" cm="1">
        <f t="array" ref="I636">INDEX(PPEL[],MATCH(PPEL[[#This Row],[Base Year]]&amp;PPEL[[#This Row],[DistrictNumber]],PPEL[[Fiscal Year]:[Fiscal Year]]&amp;PPEL[[DistrictNumber]:[DistrictNumber]],0),9)*$H636</f>
        <v>2128802.0942034</v>
      </c>
      <c r="J636" s="15">
        <f t="shared" si="64"/>
        <v>0.27845153811872353</v>
      </c>
      <c r="K636" s="26">
        <f>ROUND(PPEL[[#This Row],[Proposed Taxable Valuation]]/1000*PPEL[[#This Row],[Adjusted Rate]],0)</f>
        <v>2128802</v>
      </c>
      <c r="L636" s="19">
        <f t="shared" si="66"/>
        <v>-394095.4118882874</v>
      </c>
      <c r="M636" s="17">
        <f t="shared" si="67"/>
        <v>-5.1548461881276486E-2</v>
      </c>
      <c r="N636">
        <v>6476558409.578763</v>
      </c>
      <c r="O636">
        <v>0.33</v>
      </c>
      <c r="P636" s="9">
        <f t="shared" si="68"/>
        <v>2137264.2751609921</v>
      </c>
    </row>
    <row r="637" spans="1:16" hidden="1" x14ac:dyDescent="0.35">
      <c r="A637" s="13">
        <v>2027</v>
      </c>
      <c r="B637" s="13">
        <f t="shared" si="65"/>
        <v>2026</v>
      </c>
      <c r="C637" t="s">
        <v>616</v>
      </c>
      <c r="D637" t="s">
        <v>617</v>
      </c>
      <c r="E637" s="5">
        <v>560142414.80988252</v>
      </c>
      <c r="F637" s="13">
        <v>0.33</v>
      </c>
      <c r="G637" s="9">
        <f t="shared" si="69"/>
        <v>184846.99688726125</v>
      </c>
      <c r="H637" s="11">
        <v>1.02</v>
      </c>
      <c r="I637" s="12" cm="1">
        <f t="array" ref="I637">INDEX(PPEL[],MATCH(PPEL[[#This Row],[Base Year]]&amp;PPEL[[#This Row],[DistrictNumber]],PPEL[[Fiscal Year]:[Fiscal Year]]&amp;PPEL[[DistrictNumber]:[DistrictNumber]],0),9)*$H637</f>
        <v>171356.50942740001</v>
      </c>
      <c r="J637" s="15">
        <f t="shared" si="64"/>
        <v>0.30591596868371412</v>
      </c>
      <c r="K637" s="26">
        <f>ROUND(PPEL[[#This Row],[Proposed Taxable Valuation]]/1000*PPEL[[#This Row],[Adjusted Rate]],0)</f>
        <v>171357</v>
      </c>
      <c r="L637" s="19">
        <f t="shared" si="66"/>
        <v>-13490.487459861237</v>
      </c>
      <c r="M637" s="17">
        <f t="shared" si="67"/>
        <v>-2.4084031316285892E-2</v>
      </c>
      <c r="N637">
        <v>517622528.06925225</v>
      </c>
      <c r="O637">
        <v>0.33</v>
      </c>
      <c r="P637" s="9">
        <f t="shared" si="68"/>
        <v>170815.43426285326</v>
      </c>
    </row>
    <row r="638" spans="1:16" hidden="1" x14ac:dyDescent="0.35">
      <c r="A638" s="13">
        <v>2027</v>
      </c>
      <c r="B638" s="13">
        <f t="shared" si="65"/>
        <v>2026</v>
      </c>
      <c r="C638" t="s">
        <v>618</v>
      </c>
      <c r="D638" t="s">
        <v>619</v>
      </c>
      <c r="E638" s="5">
        <v>410436730.02012694</v>
      </c>
      <c r="F638" s="13">
        <v>0.33</v>
      </c>
      <c r="G638" s="9">
        <f t="shared" si="69"/>
        <v>135444.12090664188</v>
      </c>
      <c r="H638" s="11">
        <v>1.02</v>
      </c>
      <c r="I638" s="12" cm="1">
        <f t="array" ref="I638">INDEX(PPEL[],MATCH(PPEL[[#This Row],[Base Year]]&amp;PPEL[[#This Row],[DistrictNumber]],PPEL[[Fiscal Year]:[Fiscal Year]]&amp;PPEL[[DistrictNumber]:[DistrictNumber]],0),9)*$H638</f>
        <v>119711.50018740002</v>
      </c>
      <c r="J638" s="15">
        <f t="shared" si="64"/>
        <v>0.29166858478170221</v>
      </c>
      <c r="K638" s="26">
        <f>ROUND(PPEL[[#This Row],[Proposed Taxable Valuation]]/1000*PPEL[[#This Row],[Adjusted Rate]],0)</f>
        <v>119712</v>
      </c>
      <c r="L638" s="19">
        <f t="shared" si="66"/>
        <v>-15732.620719241866</v>
      </c>
      <c r="M638" s="17">
        <f t="shared" si="67"/>
        <v>-3.8331415218297804E-2</v>
      </c>
      <c r="N638">
        <v>376769037.0610314</v>
      </c>
      <c r="O638">
        <v>0.33</v>
      </c>
      <c r="P638" s="9">
        <f t="shared" si="68"/>
        <v>124333.78223014036</v>
      </c>
    </row>
    <row r="639" spans="1:16" hidden="1" x14ac:dyDescent="0.35">
      <c r="A639" s="13">
        <v>2027</v>
      </c>
      <c r="B639" s="13">
        <f t="shared" si="65"/>
        <v>2026</v>
      </c>
      <c r="C639" t="s">
        <v>620</v>
      </c>
      <c r="D639" t="s">
        <v>621</v>
      </c>
      <c r="E639" s="5">
        <v>333650175.90575296</v>
      </c>
      <c r="F639" s="13">
        <v>0.33</v>
      </c>
      <c r="G639" s="9">
        <f t="shared" si="69"/>
        <v>110104.55804889849</v>
      </c>
      <c r="H639" s="11">
        <v>1.02</v>
      </c>
      <c r="I639" s="12" cm="1">
        <f t="array" ref="I639">INDEX(PPEL[],MATCH(PPEL[[#This Row],[Base Year]]&amp;PPEL[[#This Row],[DistrictNumber]],PPEL[[Fiscal Year]:[Fiscal Year]]&amp;PPEL[[DistrictNumber]:[DistrictNumber]],0),9)*$H639</f>
        <v>102571.257987</v>
      </c>
      <c r="J639" s="15">
        <f t="shared" si="64"/>
        <v>0.3074215612461525</v>
      </c>
      <c r="K639" s="26">
        <f>ROUND(PPEL[[#This Row],[Proposed Taxable Valuation]]/1000*PPEL[[#This Row],[Adjusted Rate]],0)</f>
        <v>102571</v>
      </c>
      <c r="L639" s="19">
        <f t="shared" si="66"/>
        <v>-7533.3000618984806</v>
      </c>
      <c r="M639" s="17">
        <f t="shared" si="67"/>
        <v>-2.2578438753847518E-2</v>
      </c>
      <c r="N639">
        <v>309502812.95894051</v>
      </c>
      <c r="O639">
        <v>0.33</v>
      </c>
      <c r="P639" s="9">
        <f t="shared" si="68"/>
        <v>102135.92827645037</v>
      </c>
    </row>
    <row r="640" spans="1:16" hidden="1" x14ac:dyDescent="0.35">
      <c r="A640" s="13">
        <v>2027</v>
      </c>
      <c r="B640" s="13">
        <f t="shared" si="65"/>
        <v>2026</v>
      </c>
      <c r="C640" t="s">
        <v>622</v>
      </c>
      <c r="D640" t="s">
        <v>623</v>
      </c>
      <c r="E640" s="5">
        <v>467162975.85507566</v>
      </c>
      <c r="F640" s="13">
        <v>0.33</v>
      </c>
      <c r="G640" s="9">
        <f t="shared" si="69"/>
        <v>154163.78203217496</v>
      </c>
      <c r="H640" s="11">
        <v>1.02</v>
      </c>
      <c r="I640" s="12" cm="1">
        <f t="array" ref="I640">INDEX(PPEL[],MATCH(PPEL[[#This Row],[Base Year]]&amp;PPEL[[#This Row],[DistrictNumber]],PPEL[[Fiscal Year]:[Fiscal Year]]&amp;PPEL[[DistrictNumber]:[DistrictNumber]],0),9)*$H640</f>
        <v>126178.11195660001</v>
      </c>
      <c r="J640" s="15">
        <f t="shared" si="64"/>
        <v>0.2700944177471446</v>
      </c>
      <c r="K640" s="26">
        <f>ROUND(PPEL[[#This Row],[Proposed Taxable Valuation]]/1000*PPEL[[#This Row],[Adjusted Rate]],0)</f>
        <v>126178</v>
      </c>
      <c r="L640" s="19">
        <f t="shared" si="66"/>
        <v>-27985.670075574948</v>
      </c>
      <c r="M640" s="17">
        <f t="shared" si="67"/>
        <v>-5.9905582252855416E-2</v>
      </c>
      <c r="N640">
        <v>409876672.7383222</v>
      </c>
      <c r="O640">
        <v>0.33</v>
      </c>
      <c r="P640" s="9">
        <f t="shared" si="68"/>
        <v>135259.30200364633</v>
      </c>
    </row>
    <row r="641" spans="1:16" hidden="1" x14ac:dyDescent="0.35">
      <c r="A641" s="13">
        <v>2027</v>
      </c>
      <c r="B641" s="13">
        <f t="shared" si="65"/>
        <v>2026</v>
      </c>
      <c r="C641" t="s">
        <v>624</v>
      </c>
      <c r="D641" t="s">
        <v>625</v>
      </c>
      <c r="E641" s="5">
        <v>706619018.33446348</v>
      </c>
      <c r="F641" s="13">
        <v>0.33</v>
      </c>
      <c r="G641" s="9">
        <f t="shared" si="69"/>
        <v>233184.27605037295</v>
      </c>
      <c r="H641" s="11">
        <v>1.02</v>
      </c>
      <c r="I641" s="12" cm="1">
        <f t="array" ref="I641">INDEX(PPEL[],MATCH(PPEL[[#This Row],[Base Year]]&amp;PPEL[[#This Row],[DistrictNumber]],PPEL[[Fiscal Year]:[Fiscal Year]]&amp;PPEL[[DistrictNumber]:[DistrictNumber]],0),9)*$H641</f>
        <v>208784.11530240002</v>
      </c>
      <c r="J641" s="15">
        <f t="shared" si="64"/>
        <v>0.2954691423314853</v>
      </c>
      <c r="K641" s="26">
        <f>ROUND(PPEL[[#This Row],[Proposed Taxable Valuation]]/1000*PPEL[[#This Row],[Adjusted Rate]],0)</f>
        <v>208784</v>
      </c>
      <c r="L641" s="19">
        <f t="shared" si="66"/>
        <v>-24400.160747972928</v>
      </c>
      <c r="M641" s="17">
        <f t="shared" si="67"/>
        <v>-3.4530857668514714E-2</v>
      </c>
      <c r="N641">
        <v>638058549.47120249</v>
      </c>
      <c r="O641">
        <v>0.33</v>
      </c>
      <c r="P641" s="9">
        <f t="shared" si="68"/>
        <v>210559.32132549686</v>
      </c>
    </row>
    <row r="642" spans="1:16" hidden="1" x14ac:dyDescent="0.35">
      <c r="A642" s="13">
        <v>2027</v>
      </c>
      <c r="B642" s="13">
        <f t="shared" si="65"/>
        <v>2026</v>
      </c>
      <c r="C642" t="s">
        <v>626</v>
      </c>
      <c r="D642" t="s">
        <v>627</v>
      </c>
      <c r="E642" s="5">
        <v>421587094.04908097</v>
      </c>
      <c r="F642" s="13">
        <v>0.33</v>
      </c>
      <c r="G642" s="9">
        <f t="shared" si="69"/>
        <v>139123.74103619673</v>
      </c>
      <c r="H642" s="11">
        <v>1.02</v>
      </c>
      <c r="I642" s="12" cm="1">
        <f t="array" ref="I642">INDEX(PPEL[],MATCH(PPEL[[#This Row],[Base Year]]&amp;PPEL[[#This Row],[DistrictNumber]],PPEL[[Fiscal Year]:[Fiscal Year]]&amp;PPEL[[DistrictNumber]:[DistrictNumber]],0),9)*$H642</f>
        <v>127112.9804208</v>
      </c>
      <c r="J642" s="15">
        <f t="shared" si="64"/>
        <v>0.30151060650353201</v>
      </c>
      <c r="K642" s="26">
        <f>ROUND(PPEL[[#This Row],[Proposed Taxable Valuation]]/1000*PPEL[[#This Row],[Adjusted Rate]],0)</f>
        <v>127113</v>
      </c>
      <c r="L642" s="19">
        <f t="shared" si="66"/>
        <v>-12010.760615396735</v>
      </c>
      <c r="M642" s="17">
        <f t="shared" si="67"/>
        <v>-2.8489393496468007E-2</v>
      </c>
      <c r="N642">
        <v>378771899.84033769</v>
      </c>
      <c r="O642">
        <v>0.33</v>
      </c>
      <c r="P642" s="9">
        <f t="shared" si="68"/>
        <v>124994.72694731144</v>
      </c>
    </row>
    <row r="643" spans="1:16" hidden="1" x14ac:dyDescent="0.35">
      <c r="A643" s="13">
        <v>2027</v>
      </c>
      <c r="B643" s="13">
        <f t="shared" si="65"/>
        <v>2026</v>
      </c>
      <c r="C643" t="s">
        <v>628</v>
      </c>
      <c r="D643" t="s">
        <v>629</v>
      </c>
      <c r="E643" s="5">
        <v>443099364.20795834</v>
      </c>
      <c r="F643" s="13">
        <v>0.33</v>
      </c>
      <c r="G643" s="9">
        <f t="shared" si="69"/>
        <v>146222.79018862627</v>
      </c>
      <c r="H643" s="11">
        <v>1.02</v>
      </c>
      <c r="I643" s="12" cm="1">
        <f t="array" ref="I643">INDEX(PPEL[],MATCH(PPEL[[#This Row],[Base Year]]&amp;PPEL[[#This Row],[DistrictNumber]],PPEL[[Fiscal Year]:[Fiscal Year]]&amp;PPEL[[DistrictNumber]:[DistrictNumber]],0),9)*$H643</f>
        <v>132536.17258200003</v>
      </c>
      <c r="J643" s="15">
        <f t="shared" si="64"/>
        <v>0.29911162887563358</v>
      </c>
      <c r="K643" s="26">
        <f>ROUND(PPEL[[#This Row],[Proposed Taxable Valuation]]/1000*PPEL[[#This Row],[Adjusted Rate]],0)</f>
        <v>132536</v>
      </c>
      <c r="L643" s="19">
        <f t="shared" si="66"/>
        <v>-13686.617606626241</v>
      </c>
      <c r="M643" s="17">
        <f t="shared" si="67"/>
        <v>-3.0888371124366432E-2</v>
      </c>
      <c r="N643">
        <v>405497862.6006977</v>
      </c>
      <c r="O643">
        <v>0.33</v>
      </c>
      <c r="P643" s="9">
        <f t="shared" si="68"/>
        <v>133814.29465823024</v>
      </c>
    </row>
    <row r="644" spans="1:16" hidden="1" x14ac:dyDescent="0.35">
      <c r="A644" s="13">
        <v>2027</v>
      </c>
      <c r="B644" s="13">
        <f t="shared" si="65"/>
        <v>2026</v>
      </c>
      <c r="C644" t="s">
        <v>630</v>
      </c>
      <c r="D644" t="s">
        <v>631</v>
      </c>
      <c r="E644" s="5">
        <v>337977246.17566836</v>
      </c>
      <c r="F644" s="13">
        <v>0.33</v>
      </c>
      <c r="G644" s="9">
        <f t="shared" si="69"/>
        <v>111532.49123797056</v>
      </c>
      <c r="H644" s="11">
        <v>1.02</v>
      </c>
      <c r="I644" s="12" cm="1">
        <f t="array" ref="I644">INDEX(PPEL[],MATCH(PPEL[[#This Row],[Base Year]]&amp;PPEL[[#This Row],[DistrictNumber]],PPEL[[Fiscal Year]:[Fiscal Year]]&amp;PPEL[[DistrictNumber]:[DistrictNumber]],0),9)*$H644</f>
        <v>97504.433334000001</v>
      </c>
      <c r="J644" s="15">
        <f t="shared" ref="J644:J707" si="70">IF(I644/(E644/1000)&gt;0.33,0.33,I644/(E644/1000))</f>
        <v>0.28849407596900978</v>
      </c>
      <c r="K644" s="26">
        <f>ROUND(PPEL[[#This Row],[Proposed Taxable Valuation]]/1000*PPEL[[#This Row],[Adjusted Rate]],0)</f>
        <v>97504</v>
      </c>
      <c r="L644" s="19">
        <f t="shared" si="66"/>
        <v>-14028.057903970563</v>
      </c>
      <c r="M644" s="17">
        <f t="shared" si="67"/>
        <v>-4.1505924030990238E-2</v>
      </c>
      <c r="N644">
        <v>304270868.15748829</v>
      </c>
      <c r="O644">
        <v>0.33</v>
      </c>
      <c r="P644" s="9">
        <f t="shared" si="68"/>
        <v>100409.38649197115</v>
      </c>
    </row>
    <row r="645" spans="1:16" hidden="1" x14ac:dyDescent="0.35">
      <c r="A645" s="13">
        <v>2027</v>
      </c>
      <c r="B645" s="13">
        <f t="shared" ref="B645:B708" si="71">A645-1</f>
        <v>2026</v>
      </c>
      <c r="C645" t="s">
        <v>632</v>
      </c>
      <c r="D645" t="s">
        <v>633</v>
      </c>
      <c r="E645" s="5">
        <v>2432859295.0116181</v>
      </c>
      <c r="F645" s="13">
        <v>0.33</v>
      </c>
      <c r="G645" s="9">
        <f t="shared" si="69"/>
        <v>802843.56735383405</v>
      </c>
      <c r="H645" s="11">
        <v>1.02</v>
      </c>
      <c r="I645" s="12" cm="1">
        <f t="array" ref="I645">INDEX(PPEL[],MATCH(PPEL[[#This Row],[Base Year]]&amp;PPEL[[#This Row],[DistrictNumber]],PPEL[[Fiscal Year]:[Fiscal Year]]&amp;PPEL[[DistrictNumber]:[DistrictNumber]],0),9)*$H645</f>
        <v>673972.70569199999</v>
      </c>
      <c r="J645" s="15">
        <f t="shared" si="70"/>
        <v>0.27702905263527844</v>
      </c>
      <c r="K645" s="26">
        <f>ROUND(PPEL[[#This Row],[Proposed Taxable Valuation]]/1000*PPEL[[#This Row],[Adjusted Rate]],0)</f>
        <v>673973</v>
      </c>
      <c r="L645" s="19">
        <f t="shared" ref="L645:L655" si="72">I645-G645</f>
        <v>-128870.86166183406</v>
      </c>
      <c r="M645" s="17">
        <f t="shared" ref="M645:M655" si="73">J645-F645</f>
        <v>-5.2970947364721577E-2</v>
      </c>
      <c r="N645">
        <v>2114876426.4556389</v>
      </c>
      <c r="O645">
        <v>0.33</v>
      </c>
      <c r="P645" s="9">
        <f t="shared" ref="P645:P708" si="74">N645/1000*O645</f>
        <v>697909.22073036083</v>
      </c>
    </row>
    <row r="646" spans="1:16" hidden="1" x14ac:dyDescent="0.35">
      <c r="A646" s="13">
        <v>2027</v>
      </c>
      <c r="B646" s="13">
        <f t="shared" si="71"/>
        <v>2026</v>
      </c>
      <c r="C646" t="s">
        <v>634</v>
      </c>
      <c r="D646" t="s">
        <v>635</v>
      </c>
      <c r="E646" s="5">
        <v>505698934.69402027</v>
      </c>
      <c r="F646" s="13">
        <v>0.33</v>
      </c>
      <c r="G646" s="9">
        <f t="shared" si="69"/>
        <v>166880.64844902669</v>
      </c>
      <c r="H646" s="11">
        <v>1.02</v>
      </c>
      <c r="I646" s="12" cm="1">
        <f t="array" ref="I646">INDEX(PPEL[],MATCH(PPEL[[#This Row],[Base Year]]&amp;PPEL[[#This Row],[DistrictNumber]],PPEL[[Fiscal Year]:[Fiscal Year]]&amp;PPEL[[DistrictNumber]:[DistrictNumber]],0),9)*$H646</f>
        <v>148744.908279</v>
      </c>
      <c r="J646" s="15">
        <f t="shared" si="70"/>
        <v>0.29413727827803327</v>
      </c>
      <c r="K646" s="26">
        <f>ROUND(PPEL[[#This Row],[Proposed Taxable Valuation]]/1000*PPEL[[#This Row],[Adjusted Rate]],0)</f>
        <v>148745</v>
      </c>
      <c r="L646" s="19">
        <f t="shared" si="72"/>
        <v>-18135.740170026693</v>
      </c>
      <c r="M646" s="17">
        <f t="shared" si="73"/>
        <v>-3.586272172196675E-2</v>
      </c>
      <c r="N646">
        <v>469060918.91846269</v>
      </c>
      <c r="O646">
        <v>0.33</v>
      </c>
      <c r="P646" s="9">
        <f t="shared" si="74"/>
        <v>154790.10324309269</v>
      </c>
    </row>
    <row r="647" spans="1:16" hidden="1" x14ac:dyDescent="0.35">
      <c r="A647" s="13">
        <v>2027</v>
      </c>
      <c r="B647" s="13">
        <f t="shared" si="71"/>
        <v>2026</v>
      </c>
      <c r="C647" t="s">
        <v>636</v>
      </c>
      <c r="D647" t="s">
        <v>637</v>
      </c>
      <c r="E647" s="5">
        <v>170827079.36156702</v>
      </c>
      <c r="F647" s="13">
        <v>0.33</v>
      </c>
      <c r="G647" s="9">
        <f t="shared" si="69"/>
        <v>56372.936189317115</v>
      </c>
      <c r="H647" s="11">
        <v>1.02</v>
      </c>
      <c r="I647" s="12" cm="1">
        <f t="array" ref="I647">INDEX(PPEL[],MATCH(PPEL[[#This Row],[Base Year]]&amp;PPEL[[#This Row],[DistrictNumber]],PPEL[[Fiscal Year]:[Fiscal Year]]&amp;PPEL[[DistrictNumber]:[DistrictNumber]],0),9)*$H647</f>
        <v>54400.018642200004</v>
      </c>
      <c r="J647" s="15">
        <f t="shared" si="70"/>
        <v>0.31845079155781092</v>
      </c>
      <c r="K647" s="26">
        <f>ROUND(PPEL[[#This Row],[Proposed Taxable Valuation]]/1000*PPEL[[#This Row],[Adjusted Rate]],0)</f>
        <v>54400</v>
      </c>
      <c r="L647" s="19">
        <f t="shared" si="72"/>
        <v>-1972.9175471171111</v>
      </c>
      <c r="M647" s="17">
        <f t="shared" si="73"/>
        <v>-1.1549208442189096E-2</v>
      </c>
      <c r="N647">
        <v>161171965.5250504</v>
      </c>
      <c r="O647">
        <v>0.33</v>
      </c>
      <c r="P647" s="9">
        <f t="shared" si="74"/>
        <v>53186.748623266642</v>
      </c>
    </row>
    <row r="648" spans="1:16" hidden="1" x14ac:dyDescent="0.35">
      <c r="A648" s="13">
        <v>2027</v>
      </c>
      <c r="B648" s="13">
        <f t="shared" si="71"/>
        <v>2026</v>
      </c>
      <c r="C648" t="s">
        <v>638</v>
      </c>
      <c r="D648" t="s">
        <v>639</v>
      </c>
      <c r="E648" s="5">
        <v>652556356.94318402</v>
      </c>
      <c r="F648" s="13">
        <v>0.33</v>
      </c>
      <c r="G648" s="9">
        <f t="shared" si="69"/>
        <v>215343.59779125074</v>
      </c>
      <c r="H648" s="11">
        <v>1.02</v>
      </c>
      <c r="I648" s="12" cm="1">
        <f t="array" ref="I648">INDEX(PPEL[],MATCH(PPEL[[#This Row],[Base Year]]&amp;PPEL[[#This Row],[DistrictNumber]],PPEL[[Fiscal Year]:[Fiscal Year]]&amp;PPEL[[DistrictNumber]:[DistrictNumber]],0),9)*$H648</f>
        <v>181461.42756720001</v>
      </c>
      <c r="J648" s="15">
        <f t="shared" si="70"/>
        <v>0.278077786901399</v>
      </c>
      <c r="K648" s="26">
        <f>ROUND(PPEL[[#This Row],[Proposed Taxable Valuation]]/1000*PPEL[[#This Row],[Adjusted Rate]],0)</f>
        <v>181461</v>
      </c>
      <c r="L648" s="19">
        <f t="shared" si="72"/>
        <v>-33882.170224050729</v>
      </c>
      <c r="M648" s="17">
        <f t="shared" si="73"/>
        <v>-5.1922213098601011E-2</v>
      </c>
      <c r="N648">
        <v>573918216.65817559</v>
      </c>
      <c r="O648">
        <v>0.33</v>
      </c>
      <c r="P648" s="9">
        <f t="shared" si="74"/>
        <v>189393.01149719793</v>
      </c>
    </row>
    <row r="649" spans="1:16" hidden="1" x14ac:dyDescent="0.35">
      <c r="A649" s="13">
        <v>2027</v>
      </c>
      <c r="B649" s="13">
        <f t="shared" si="71"/>
        <v>2026</v>
      </c>
      <c r="C649" t="s">
        <v>640</v>
      </c>
      <c r="D649" t="s">
        <v>641</v>
      </c>
      <c r="E649" s="5">
        <v>402080058.84382045</v>
      </c>
      <c r="F649" s="13">
        <v>0.33</v>
      </c>
      <c r="G649" s="9">
        <f t="shared" si="69"/>
        <v>132686.41941846075</v>
      </c>
      <c r="H649" s="11">
        <v>1.02</v>
      </c>
      <c r="I649" s="12" cm="1">
        <f t="array" ref="I649">INDEX(PPEL[],MATCH(PPEL[[#This Row],[Base Year]]&amp;PPEL[[#This Row],[DistrictNumber]],PPEL[[Fiscal Year]:[Fiscal Year]]&amp;PPEL[[DistrictNumber]:[DistrictNumber]],0),9)*$H649</f>
        <v>112386.18546540001</v>
      </c>
      <c r="J649" s="15">
        <f t="shared" si="70"/>
        <v>0.27951196035079684</v>
      </c>
      <c r="K649" s="26">
        <f>ROUND(PPEL[[#This Row],[Proposed Taxable Valuation]]/1000*PPEL[[#This Row],[Adjusted Rate]],0)</f>
        <v>112386</v>
      </c>
      <c r="L649" s="19">
        <f t="shared" si="72"/>
        <v>-20300.233953060742</v>
      </c>
      <c r="M649" s="17">
        <f t="shared" si="73"/>
        <v>-5.0488039649203176E-2</v>
      </c>
      <c r="N649">
        <v>352376327.00358766</v>
      </c>
      <c r="O649">
        <v>0.33</v>
      </c>
      <c r="P649" s="9">
        <f t="shared" si="74"/>
        <v>116284.18791118394</v>
      </c>
    </row>
    <row r="650" spans="1:16" hidden="1" x14ac:dyDescent="0.35">
      <c r="A650" s="13">
        <v>2027</v>
      </c>
      <c r="B650" s="13">
        <f t="shared" si="71"/>
        <v>2026</v>
      </c>
      <c r="C650" t="s">
        <v>642</v>
      </c>
      <c r="D650" t="s">
        <v>643</v>
      </c>
      <c r="E650" s="5">
        <v>154394395.31519082</v>
      </c>
      <c r="F650" s="13">
        <v>0.33</v>
      </c>
      <c r="G650" s="9">
        <f t="shared" ref="G650:G655" si="75">E650/1000*F650</f>
        <v>50950.150454012975</v>
      </c>
      <c r="H650" s="11">
        <v>1.02</v>
      </c>
      <c r="I650" s="12" cm="1">
        <f t="array" ref="I650">INDEX(PPEL[],MATCH(PPEL[[#This Row],[Base Year]]&amp;PPEL[[#This Row],[DistrictNumber]],PPEL[[Fiscal Year]:[Fiscal Year]]&amp;PPEL[[DistrictNumber]:[DistrictNumber]],0),9)*$H650</f>
        <v>46928.22300540001</v>
      </c>
      <c r="J650" s="15">
        <f t="shared" si="70"/>
        <v>0.30395030149635716</v>
      </c>
      <c r="K650" s="26">
        <f>ROUND(PPEL[[#This Row],[Proposed Taxable Valuation]]/1000*PPEL[[#This Row],[Adjusted Rate]],0)</f>
        <v>46928</v>
      </c>
      <c r="L650" s="19">
        <f t="shared" si="72"/>
        <v>-4021.9274486129652</v>
      </c>
      <c r="M650" s="17">
        <f t="shared" si="73"/>
        <v>-2.604969850364286E-2</v>
      </c>
      <c r="N650">
        <v>141972191.62703717</v>
      </c>
      <c r="O650">
        <v>0.33</v>
      </c>
      <c r="P650" s="9">
        <f t="shared" si="74"/>
        <v>46850.823236922268</v>
      </c>
    </row>
    <row r="651" spans="1:16" hidden="1" x14ac:dyDescent="0.35">
      <c r="A651" s="13">
        <v>2027</v>
      </c>
      <c r="B651" s="13">
        <f t="shared" si="71"/>
        <v>2026</v>
      </c>
      <c r="C651" t="s">
        <v>644</v>
      </c>
      <c r="D651" t="s">
        <v>645</v>
      </c>
      <c r="E651" s="5">
        <v>955650097.68746531</v>
      </c>
      <c r="F651" s="13">
        <v>0.33</v>
      </c>
      <c r="G651" s="9">
        <f t="shared" si="75"/>
        <v>315364.53223686357</v>
      </c>
      <c r="H651" s="11">
        <v>1.02</v>
      </c>
      <c r="I651" s="12" cm="1">
        <f t="array" ref="I651">INDEX(PPEL[],MATCH(PPEL[[#This Row],[Base Year]]&amp;PPEL[[#This Row],[DistrictNumber]],PPEL[[Fiscal Year]:[Fiscal Year]]&amp;PPEL[[DistrictNumber]:[DistrictNumber]],0),9)*$H651</f>
        <v>259736.3468766</v>
      </c>
      <c r="J651" s="15">
        <f t="shared" si="70"/>
        <v>0.27179021642453061</v>
      </c>
      <c r="K651" s="26">
        <f>ROUND(PPEL[[#This Row],[Proposed Taxable Valuation]]/1000*PPEL[[#This Row],[Adjusted Rate]],0)</f>
        <v>259736</v>
      </c>
      <c r="L651" s="19">
        <f t="shared" si="72"/>
        <v>-55628.185360263567</v>
      </c>
      <c r="M651" s="17">
        <f t="shared" si="73"/>
        <v>-5.8209783575469409E-2</v>
      </c>
      <c r="N651">
        <v>822693493.87855101</v>
      </c>
      <c r="O651">
        <v>0.33</v>
      </c>
      <c r="P651" s="9">
        <f t="shared" si="74"/>
        <v>271488.85297992185</v>
      </c>
    </row>
    <row r="652" spans="1:16" hidden="1" x14ac:dyDescent="0.35">
      <c r="A652" s="13">
        <v>2027</v>
      </c>
      <c r="B652" s="13">
        <f t="shared" si="71"/>
        <v>2026</v>
      </c>
      <c r="C652" t="s">
        <v>646</v>
      </c>
      <c r="D652" t="s">
        <v>647</v>
      </c>
      <c r="E652" s="5">
        <v>288055890.66277969</v>
      </c>
      <c r="F652" s="13">
        <v>0.33</v>
      </c>
      <c r="G652" s="9">
        <f t="shared" si="75"/>
        <v>95058.443918717297</v>
      </c>
      <c r="H652" s="11">
        <v>1.02</v>
      </c>
      <c r="I652" s="12" cm="1">
        <f t="array" ref="I652">INDEX(PPEL[],MATCH(PPEL[[#This Row],[Base Year]]&amp;PPEL[[#This Row],[DistrictNumber]],PPEL[[Fiscal Year]:[Fiscal Year]]&amp;PPEL[[DistrictNumber]:[DistrictNumber]],0),9)*$H652</f>
        <v>83553.928187400015</v>
      </c>
      <c r="J652" s="15">
        <f t="shared" si="70"/>
        <v>0.29006151547587911</v>
      </c>
      <c r="K652" s="26">
        <f>ROUND(PPEL[[#This Row],[Proposed Taxable Valuation]]/1000*PPEL[[#This Row],[Adjusted Rate]],0)</f>
        <v>83554</v>
      </c>
      <c r="L652" s="19">
        <f t="shared" si="72"/>
        <v>-11504.515731317282</v>
      </c>
      <c r="M652" s="17">
        <f t="shared" si="73"/>
        <v>-3.993848452412091E-2</v>
      </c>
      <c r="N652">
        <v>259992325.28182176</v>
      </c>
      <c r="O652">
        <v>0.33</v>
      </c>
      <c r="P652" s="9">
        <f t="shared" si="74"/>
        <v>85797.467343001175</v>
      </c>
    </row>
    <row r="653" spans="1:16" hidden="1" x14ac:dyDescent="0.35">
      <c r="A653" s="13">
        <v>2027</v>
      </c>
      <c r="B653" s="13">
        <f t="shared" si="71"/>
        <v>2026</v>
      </c>
      <c r="C653" t="s">
        <v>648</v>
      </c>
      <c r="D653" t="s">
        <v>649</v>
      </c>
      <c r="E653" s="5">
        <v>305453525.6240828</v>
      </c>
      <c r="F653" s="13">
        <v>0.33</v>
      </c>
      <c r="G653" s="9">
        <f t="shared" si="75"/>
        <v>100799.66345594735</v>
      </c>
      <c r="H653" s="11">
        <v>1.02</v>
      </c>
      <c r="I653" s="12" cm="1">
        <f t="array" ref="I653">INDEX(PPEL[],MATCH(PPEL[[#This Row],[Base Year]]&amp;PPEL[[#This Row],[DistrictNumber]],PPEL[[Fiscal Year]:[Fiscal Year]]&amp;PPEL[[DistrictNumber]:[DistrictNumber]],0),9)*$H653</f>
        <v>88549.789482000007</v>
      </c>
      <c r="J653" s="15">
        <f t="shared" si="70"/>
        <v>0.28989611202254362</v>
      </c>
      <c r="K653" s="26">
        <f>ROUND(PPEL[[#This Row],[Proposed Taxable Valuation]]/1000*PPEL[[#This Row],[Adjusted Rate]],0)</f>
        <v>88550</v>
      </c>
      <c r="L653" s="19">
        <f t="shared" si="72"/>
        <v>-12249.873973947339</v>
      </c>
      <c r="M653" s="17">
        <f t="shared" si="73"/>
        <v>-4.0103887977456398E-2</v>
      </c>
      <c r="N653">
        <v>273830523.35537833</v>
      </c>
      <c r="O653">
        <v>0.33</v>
      </c>
      <c r="P653" s="9">
        <f t="shared" si="74"/>
        <v>90364.072707274841</v>
      </c>
    </row>
    <row r="654" spans="1:16" hidden="1" x14ac:dyDescent="0.35">
      <c r="A654" s="13">
        <v>2027</v>
      </c>
      <c r="B654" s="13">
        <f t="shared" si="71"/>
        <v>2026</v>
      </c>
      <c r="C654" t="s">
        <v>650</v>
      </c>
      <c r="D654" t="s">
        <v>651</v>
      </c>
      <c r="E654" s="5">
        <v>566601527.16488981</v>
      </c>
      <c r="F654" s="13">
        <v>0.33</v>
      </c>
      <c r="G654" s="9">
        <f t="shared" si="75"/>
        <v>186978.50396441366</v>
      </c>
      <c r="H654" s="11">
        <v>1.02</v>
      </c>
      <c r="I654" s="12" cm="1">
        <f t="array" ref="I654">INDEX(PPEL[],MATCH(PPEL[[#This Row],[Base Year]]&amp;PPEL[[#This Row],[DistrictNumber]],PPEL[[Fiscal Year]:[Fiscal Year]]&amp;PPEL[[DistrictNumber]:[DistrictNumber]],0),9)*$H654</f>
        <v>148873.69682459999</v>
      </c>
      <c r="J654" s="15">
        <f t="shared" si="70"/>
        <v>0.26274849199493144</v>
      </c>
      <c r="K654" s="26">
        <f>ROUND(PPEL[[#This Row],[Proposed Taxable Valuation]]/1000*PPEL[[#This Row],[Adjusted Rate]],0)</f>
        <v>148874</v>
      </c>
      <c r="L654" s="19">
        <f t="shared" si="72"/>
        <v>-38104.807139813667</v>
      </c>
      <c r="M654" s="17">
        <f t="shared" si="73"/>
        <v>-6.7251508005068572E-2</v>
      </c>
      <c r="N654">
        <v>480435625.90404356</v>
      </c>
      <c r="O654">
        <v>0.33</v>
      </c>
      <c r="P654" s="9">
        <f t="shared" si="74"/>
        <v>158543.75654833438</v>
      </c>
    </row>
    <row r="655" spans="1:16" hidden="1" x14ac:dyDescent="0.35">
      <c r="A655" s="13">
        <v>2027</v>
      </c>
      <c r="B655" s="13">
        <f t="shared" si="71"/>
        <v>2026</v>
      </c>
      <c r="C655" s="10" t="s">
        <v>660</v>
      </c>
      <c r="D655" t="s">
        <v>661</v>
      </c>
      <c r="E655" s="5">
        <f t="shared" ref="E655" si="76">SUM(E330:E654)</f>
        <v>290627898338.56848</v>
      </c>
      <c r="F655" s="13">
        <v>0.33</v>
      </c>
      <c r="G655" s="9">
        <f t="shared" si="75"/>
        <v>95907206.451727614</v>
      </c>
      <c r="H655" s="11">
        <v>1.02</v>
      </c>
      <c r="I655" s="12" cm="1">
        <f t="array" ref="I655">INDEX(PPEL[],MATCH(PPEL[[#This Row],[Base Year]]&amp;PPEL[[#This Row],[DistrictNumber]],PPEL[[Fiscal Year]:[Fiscal Year]]&amp;PPEL[[DistrictNumber]:[DistrictNumber]],0),9)*$H655</f>
        <v>80907689.618731812</v>
      </c>
      <c r="J655" s="15">
        <f t="shared" si="70"/>
        <v>0.27838927398662178</v>
      </c>
      <c r="K655" s="26">
        <f>ROUND(PPEL[[#This Row],[Proposed Taxable Valuation]]/1000*PPEL[[#This Row],[Adjusted Rate]],0)</f>
        <v>80907690</v>
      </c>
      <c r="L655" s="19">
        <f t="shared" si="72"/>
        <v>-14999516.832995802</v>
      </c>
      <c r="M655" s="17">
        <f t="shared" si="73"/>
        <v>-5.1610726013378239E-2</v>
      </c>
      <c r="N655" s="20">
        <f t="shared" ref="N655" si="77">SUM(N330:N654)</f>
        <v>251984610413.12177</v>
      </c>
      <c r="O655">
        <v>0.33</v>
      </c>
      <c r="P655" s="9">
        <f t="shared" si="74"/>
        <v>83154921.436330184</v>
      </c>
    </row>
    <row r="656" spans="1:16" x14ac:dyDescent="0.35">
      <c r="A656" s="13">
        <v>2028</v>
      </c>
      <c r="B656" s="13">
        <f t="shared" si="71"/>
        <v>2027</v>
      </c>
      <c r="C656" t="s">
        <v>2</v>
      </c>
      <c r="D656" t="s">
        <v>3</v>
      </c>
      <c r="E656" s="5">
        <v>473153799.58255839</v>
      </c>
      <c r="F656" s="13">
        <v>0.33</v>
      </c>
      <c r="G656" s="9">
        <f t="shared" ref="G656:G719" si="78">E656/1000*F656</f>
        <v>156140.75386224428</v>
      </c>
      <c r="H656" s="11">
        <v>1.02</v>
      </c>
      <c r="I656" s="12" cm="1">
        <f t="array" ref="I656">INDEX(PPEL[],MATCH(PPEL[[#This Row],[Base Year]]&amp;PPEL[[#This Row],[DistrictNumber]],PPEL[[Fiscal Year]:[Fiscal Year]]&amp;PPEL[[DistrictNumber]:[DistrictNumber]],0),9)*$H656</f>
        <v>126223.272413964</v>
      </c>
      <c r="J656" s="15">
        <f t="shared" si="70"/>
        <v>0.26677007037738032</v>
      </c>
      <c r="K656" s="26">
        <f>ROUND(PPEL[[#This Row],[Proposed Taxable Valuation]]/1000*PPEL[[#This Row],[Adjusted Rate]],0)</f>
        <v>126223</v>
      </c>
      <c r="L656" s="19">
        <f t="shared" ref="L656:L719" si="79">I656-G656</f>
        <v>-29917.481448280276</v>
      </c>
      <c r="M656" s="17">
        <f t="shared" ref="M656:M719" si="80">J656-F656</f>
        <v>-6.3229929622619696E-2</v>
      </c>
      <c r="N656" s="2">
        <v>420433434.34654337</v>
      </c>
      <c r="O656">
        <v>0.33</v>
      </c>
      <c r="P656" s="9">
        <f t="shared" si="74"/>
        <v>138743.03333435932</v>
      </c>
    </row>
    <row r="657" spans="1:16" x14ac:dyDescent="0.35">
      <c r="A657" s="13">
        <v>2028</v>
      </c>
      <c r="B657" s="13">
        <f t="shared" si="71"/>
        <v>2027</v>
      </c>
      <c r="C657" t="s">
        <v>4</v>
      </c>
      <c r="D657" t="s">
        <v>5</v>
      </c>
      <c r="E657" s="5">
        <v>1280689651.3862424</v>
      </c>
      <c r="F657" s="13">
        <v>0.33</v>
      </c>
      <c r="G657" s="9">
        <f t="shared" si="78"/>
        <v>422627.58495746</v>
      </c>
      <c r="H657" s="11">
        <v>1.02</v>
      </c>
      <c r="I657" s="12" cm="1">
        <f t="array" ref="I657">INDEX(PPEL[],MATCH(PPEL[[#This Row],[Base Year]]&amp;PPEL[[#This Row],[DistrictNumber]],PPEL[[Fiscal Year]:[Fiscal Year]]&amp;PPEL[[DistrictNumber]:[DistrictNumber]],0),9)*$H657</f>
        <v>270532.96146914398</v>
      </c>
      <c r="J657" s="15">
        <f t="shared" si="70"/>
        <v>0.21124006208398269</v>
      </c>
      <c r="K657" s="26">
        <f>ROUND(PPEL[[#This Row],[Proposed Taxable Valuation]]/1000*PPEL[[#This Row],[Adjusted Rate]],0)</f>
        <v>270533</v>
      </c>
      <c r="L657" s="19">
        <f t="shared" si="79"/>
        <v>-152094.62348831602</v>
      </c>
      <c r="M657" s="17">
        <f t="shared" si="80"/>
        <v>-0.11875993791601733</v>
      </c>
      <c r="N657" s="2">
        <v>973958140.41670692</v>
      </c>
      <c r="O657">
        <v>0.33</v>
      </c>
      <c r="P657" s="9">
        <f t="shared" si="74"/>
        <v>321406.18633751327</v>
      </c>
    </row>
    <row r="658" spans="1:16" x14ac:dyDescent="0.35">
      <c r="A658" s="13">
        <v>2028</v>
      </c>
      <c r="B658" s="13">
        <f t="shared" si="71"/>
        <v>2027</v>
      </c>
      <c r="C658" t="s">
        <v>6</v>
      </c>
      <c r="D658" t="s">
        <v>7</v>
      </c>
      <c r="E658" s="5">
        <v>626779815.77370214</v>
      </c>
      <c r="F658" s="13">
        <v>0.33</v>
      </c>
      <c r="G658" s="9">
        <f t="shared" si="78"/>
        <v>206837.33920532171</v>
      </c>
      <c r="H658" s="11">
        <v>1.02</v>
      </c>
      <c r="I658" s="12" cm="1">
        <f t="array" ref="I658">INDEX(PPEL[],MATCH(PPEL[[#This Row],[Base Year]]&amp;PPEL[[#This Row],[DistrictNumber]],PPEL[[Fiscal Year]:[Fiscal Year]]&amp;PPEL[[DistrictNumber]:[DistrictNumber]],0),9)*$H658</f>
        <v>179905.36167568801</v>
      </c>
      <c r="J658" s="15">
        <f t="shared" si="70"/>
        <v>0.28703119843387326</v>
      </c>
      <c r="K658" s="26">
        <f>ROUND(PPEL[[#This Row],[Proposed Taxable Valuation]]/1000*PPEL[[#This Row],[Adjusted Rate]],0)</f>
        <v>179905</v>
      </c>
      <c r="L658" s="19">
        <f t="shared" si="79"/>
        <v>-26931.977529633703</v>
      </c>
      <c r="M658" s="17">
        <f t="shared" si="80"/>
        <v>-4.2968801566126757E-2</v>
      </c>
      <c r="N658" s="2">
        <v>562098155.1001265</v>
      </c>
      <c r="O658">
        <v>0.33</v>
      </c>
      <c r="P658" s="9">
        <f t="shared" si="74"/>
        <v>185492.39118304176</v>
      </c>
    </row>
    <row r="659" spans="1:16" x14ac:dyDescent="0.35">
      <c r="A659" s="13">
        <v>2028</v>
      </c>
      <c r="B659" s="13">
        <f t="shared" si="71"/>
        <v>2027</v>
      </c>
      <c r="C659" t="s">
        <v>8</v>
      </c>
      <c r="D659" t="s">
        <v>9</v>
      </c>
      <c r="E659" s="5">
        <v>755051761.70716166</v>
      </c>
      <c r="F659" s="13">
        <v>0.33</v>
      </c>
      <c r="G659" s="9">
        <f t="shared" si="78"/>
        <v>249167.08136336337</v>
      </c>
      <c r="H659" s="11">
        <v>1.02</v>
      </c>
      <c r="I659" s="12" cm="1">
        <f t="array" ref="I659">INDEX(PPEL[],MATCH(PPEL[[#This Row],[Base Year]]&amp;PPEL[[#This Row],[DistrictNumber]],PPEL[[Fiscal Year]:[Fiscal Year]]&amp;PPEL[[DistrictNumber]:[DistrictNumber]],0),9)*$H659</f>
        <v>219994.98890054401</v>
      </c>
      <c r="J659" s="15">
        <f t="shared" si="70"/>
        <v>0.29136411575696264</v>
      </c>
      <c r="K659" s="26">
        <f>ROUND(PPEL[[#This Row],[Proposed Taxable Valuation]]/1000*PPEL[[#This Row],[Adjusted Rate]],0)</f>
        <v>219995</v>
      </c>
      <c r="L659" s="19">
        <f t="shared" si="79"/>
        <v>-29172.092462819361</v>
      </c>
      <c r="M659" s="17">
        <f t="shared" si="80"/>
        <v>-3.8635884243037377E-2</v>
      </c>
      <c r="N659" s="2">
        <v>657441076.6894567</v>
      </c>
      <c r="O659">
        <v>0.33</v>
      </c>
      <c r="P659" s="9">
        <f t="shared" si="74"/>
        <v>216955.55530752073</v>
      </c>
    </row>
    <row r="660" spans="1:16" x14ac:dyDescent="0.35">
      <c r="A660" s="13">
        <v>2028</v>
      </c>
      <c r="B660" s="13">
        <f t="shared" si="71"/>
        <v>2027</v>
      </c>
      <c r="C660" t="s">
        <v>10</v>
      </c>
      <c r="D660" t="s">
        <v>11</v>
      </c>
      <c r="E660" s="5">
        <v>340203985.41769505</v>
      </c>
      <c r="F660" s="13">
        <v>0.33</v>
      </c>
      <c r="G660" s="9">
        <f t="shared" si="78"/>
        <v>112267.31518783935</v>
      </c>
      <c r="H660" s="11">
        <v>1.02</v>
      </c>
      <c r="I660" s="12" cm="1">
        <f t="array" ref="I660">INDEX(PPEL[],MATCH(PPEL[[#This Row],[Base Year]]&amp;PPEL[[#This Row],[DistrictNumber]],PPEL[[Fiscal Year]:[Fiscal Year]]&amp;PPEL[[DistrictNumber]:[DistrictNumber]],0),9)*$H660</f>
        <v>88633.304371656006</v>
      </c>
      <c r="J660" s="15">
        <f t="shared" si="70"/>
        <v>0.26052988257275694</v>
      </c>
      <c r="K660" s="26">
        <f>ROUND(PPEL[[#This Row],[Proposed Taxable Valuation]]/1000*PPEL[[#This Row],[Adjusted Rate]],0)</f>
        <v>88633</v>
      </c>
      <c r="L660" s="19">
        <f t="shared" si="79"/>
        <v>-23634.010816183349</v>
      </c>
      <c r="M660" s="17">
        <f t="shared" si="80"/>
        <v>-6.9470117427243072E-2</v>
      </c>
      <c r="N660" s="2">
        <v>279533290.60800481</v>
      </c>
      <c r="O660">
        <v>0.33</v>
      </c>
      <c r="P660" s="9">
        <f t="shared" si="74"/>
        <v>92245.985900641579</v>
      </c>
    </row>
    <row r="661" spans="1:16" x14ac:dyDescent="0.35">
      <c r="A661" s="13">
        <v>2028</v>
      </c>
      <c r="B661" s="13">
        <f t="shared" si="71"/>
        <v>2027</v>
      </c>
      <c r="C661" t="s">
        <v>12</v>
      </c>
      <c r="D661" t="s">
        <v>13</v>
      </c>
      <c r="E661" s="5">
        <v>226228861.11501503</v>
      </c>
      <c r="F661" s="13">
        <v>0.33</v>
      </c>
      <c r="G661" s="9">
        <f t="shared" si="78"/>
        <v>74655.524167954965</v>
      </c>
      <c r="H661" s="11">
        <v>1.02</v>
      </c>
      <c r="I661" s="12" cm="1">
        <f t="array" ref="I661">INDEX(PPEL[],MATCH(PPEL[[#This Row],[Base Year]]&amp;PPEL[[#This Row],[DistrictNumber]],PPEL[[Fiscal Year]:[Fiscal Year]]&amp;PPEL[[DistrictNumber]:[DistrictNumber]],0),9)*$H661</f>
        <v>70329.369055175994</v>
      </c>
      <c r="J661" s="15">
        <f t="shared" si="70"/>
        <v>0.31087708574645767</v>
      </c>
      <c r="K661" s="26">
        <f>ROUND(PPEL[[#This Row],[Proposed Taxable Valuation]]/1000*PPEL[[#This Row],[Adjusted Rate]],0)</f>
        <v>70329</v>
      </c>
      <c r="L661" s="19">
        <f t="shared" si="79"/>
        <v>-4326.1551127789717</v>
      </c>
      <c r="M661" s="17">
        <f t="shared" si="80"/>
        <v>-1.9122914253542345E-2</v>
      </c>
      <c r="N661" s="2">
        <v>204477967.31835017</v>
      </c>
      <c r="O661">
        <v>0.33</v>
      </c>
      <c r="P661" s="9">
        <f t="shared" si="74"/>
        <v>67477.729215055559</v>
      </c>
    </row>
    <row r="662" spans="1:16" x14ac:dyDescent="0.35">
      <c r="A662" s="13">
        <v>2028</v>
      </c>
      <c r="B662" s="13">
        <f t="shared" si="71"/>
        <v>2027</v>
      </c>
      <c r="C662" t="s">
        <v>14</v>
      </c>
      <c r="D662" t="s">
        <v>15</v>
      </c>
      <c r="E662" s="5">
        <v>493336202.46542501</v>
      </c>
      <c r="F662" s="13">
        <v>0.33</v>
      </c>
      <c r="G662" s="9">
        <f t="shared" si="78"/>
        <v>162800.94681359027</v>
      </c>
      <c r="H662" s="11">
        <v>1.02</v>
      </c>
      <c r="I662" s="12" cm="1">
        <f t="array" ref="I662">INDEX(PPEL[],MATCH(PPEL[[#This Row],[Base Year]]&amp;PPEL[[#This Row],[DistrictNumber]],PPEL[[Fiscal Year]:[Fiscal Year]]&amp;PPEL[[DistrictNumber]:[DistrictNumber]],0),9)*$H662</f>
        <v>128490.30459658802</v>
      </c>
      <c r="J662" s="15">
        <f t="shared" si="70"/>
        <v>0.26045180539044899</v>
      </c>
      <c r="K662" s="26">
        <f>ROUND(PPEL[[#This Row],[Proposed Taxable Valuation]]/1000*PPEL[[#This Row],[Adjusted Rate]],0)</f>
        <v>128490</v>
      </c>
      <c r="L662" s="19">
        <f t="shared" si="79"/>
        <v>-34310.642217002256</v>
      </c>
      <c r="M662" s="17">
        <f t="shared" si="80"/>
        <v>-6.9548194609551028E-2</v>
      </c>
      <c r="N662" s="2">
        <v>400573422.7868948</v>
      </c>
      <c r="O662">
        <v>0.33</v>
      </c>
      <c r="P662" s="9">
        <f t="shared" si="74"/>
        <v>132189.22951967528</v>
      </c>
    </row>
    <row r="663" spans="1:16" x14ac:dyDescent="0.35">
      <c r="A663" s="13">
        <v>2028</v>
      </c>
      <c r="B663" s="13">
        <f t="shared" si="71"/>
        <v>2027</v>
      </c>
      <c r="C663" t="s">
        <v>16</v>
      </c>
      <c r="D663" t="s">
        <v>17</v>
      </c>
      <c r="E663" s="5">
        <v>401181012.22713053</v>
      </c>
      <c r="F663" s="13">
        <v>0.33</v>
      </c>
      <c r="G663" s="9">
        <f t="shared" si="78"/>
        <v>132389.73403495309</v>
      </c>
      <c r="H663" s="11">
        <v>1.02</v>
      </c>
      <c r="I663" s="12" cm="1">
        <f t="array" ref="I663">INDEX(PPEL[],MATCH(PPEL[[#This Row],[Base Year]]&amp;PPEL[[#This Row],[DistrictNumber]],PPEL[[Fiscal Year]:[Fiscal Year]]&amp;PPEL[[DistrictNumber]:[DistrictNumber]],0),9)*$H663</f>
        <v>96045.287770475989</v>
      </c>
      <c r="J663" s="15">
        <f t="shared" si="70"/>
        <v>0.23940636481593874</v>
      </c>
      <c r="K663" s="26">
        <f>ROUND(PPEL[[#This Row],[Proposed Taxable Valuation]]/1000*PPEL[[#This Row],[Adjusted Rate]],0)</f>
        <v>96045</v>
      </c>
      <c r="L663" s="19">
        <f t="shared" si="79"/>
        <v>-36344.446264477097</v>
      </c>
      <c r="M663" s="17">
        <f t="shared" si="80"/>
        <v>-9.0593635184061272E-2</v>
      </c>
      <c r="N663" s="2">
        <v>302233687.6257171</v>
      </c>
      <c r="O663">
        <v>0.33</v>
      </c>
      <c r="P663" s="9">
        <f t="shared" si="74"/>
        <v>99737.116916486644</v>
      </c>
    </row>
    <row r="664" spans="1:16" x14ac:dyDescent="0.35">
      <c r="A664" s="13">
        <v>2028</v>
      </c>
      <c r="B664" s="13">
        <f t="shared" si="71"/>
        <v>2027</v>
      </c>
      <c r="C664" t="s">
        <v>18</v>
      </c>
      <c r="D664" t="s">
        <v>19</v>
      </c>
      <c r="E664" s="5">
        <v>195307239.23668003</v>
      </c>
      <c r="F664" s="13">
        <v>0.33</v>
      </c>
      <c r="G664" s="9">
        <f t="shared" si="78"/>
        <v>64451.388948104417</v>
      </c>
      <c r="H664" s="11">
        <v>1.02</v>
      </c>
      <c r="I664" s="12" cm="1">
        <f t="array" ref="I664">INDEX(PPEL[],MATCH(PPEL[[#This Row],[Base Year]]&amp;PPEL[[#This Row],[DistrictNumber]],PPEL[[Fiscal Year]:[Fiscal Year]]&amp;PPEL[[DistrictNumber]:[DistrictNumber]],0),9)*$H664</f>
        <v>57916.052275752001</v>
      </c>
      <c r="J664" s="15">
        <f t="shared" si="70"/>
        <v>0.29653817493967716</v>
      </c>
      <c r="K664" s="26">
        <f>ROUND(PPEL[[#This Row],[Proposed Taxable Valuation]]/1000*PPEL[[#This Row],[Adjusted Rate]],0)</f>
        <v>57916</v>
      </c>
      <c r="L664" s="19">
        <f t="shared" si="79"/>
        <v>-6535.3366723524159</v>
      </c>
      <c r="M664" s="17">
        <f t="shared" si="80"/>
        <v>-3.3461825060322858E-2</v>
      </c>
      <c r="N664" s="2">
        <v>176559947.25386739</v>
      </c>
      <c r="O664">
        <v>0.33</v>
      </c>
      <c r="P664" s="9">
        <f t="shared" si="74"/>
        <v>58264.782593776246</v>
      </c>
    </row>
    <row r="665" spans="1:16" x14ac:dyDescent="0.35">
      <c r="A665" s="13">
        <v>2028</v>
      </c>
      <c r="B665" s="13">
        <f t="shared" si="71"/>
        <v>2027</v>
      </c>
      <c r="C665" t="s">
        <v>20</v>
      </c>
      <c r="D665" t="s">
        <v>21</v>
      </c>
      <c r="E665" s="5">
        <v>1487397696.0144477</v>
      </c>
      <c r="F665" s="13">
        <v>0.33</v>
      </c>
      <c r="G665" s="9">
        <f t="shared" si="78"/>
        <v>490841.23968476773</v>
      </c>
      <c r="H665" s="11">
        <v>1.02</v>
      </c>
      <c r="I665" s="12" cm="1">
        <f t="array" ref="I665">INDEX(PPEL[],MATCH(PPEL[[#This Row],[Base Year]]&amp;PPEL[[#This Row],[DistrictNumber]],PPEL[[Fiscal Year]:[Fiscal Year]]&amp;PPEL[[DistrictNumber]:[DistrictNumber]],0),9)*$H665</f>
        <v>416043.21592191601</v>
      </c>
      <c r="J665" s="15">
        <f t="shared" si="70"/>
        <v>0.27971215569092478</v>
      </c>
      <c r="K665" s="26">
        <f>ROUND(PPEL[[#This Row],[Proposed Taxable Valuation]]/1000*PPEL[[#This Row],[Adjusted Rate]],0)</f>
        <v>416043</v>
      </c>
      <c r="L665" s="19">
        <f t="shared" si="79"/>
        <v>-74798.023762851721</v>
      </c>
      <c r="M665" s="17">
        <f t="shared" si="80"/>
        <v>-5.0287844309075236E-2</v>
      </c>
      <c r="N665" s="2">
        <v>1283497643.8463624</v>
      </c>
      <c r="O665">
        <v>0.33</v>
      </c>
      <c r="P665" s="9">
        <f t="shared" si="74"/>
        <v>423554.22246929962</v>
      </c>
    </row>
    <row r="666" spans="1:16" x14ac:dyDescent="0.35">
      <c r="A666" s="13">
        <v>2028</v>
      </c>
      <c r="B666" s="13">
        <f t="shared" si="71"/>
        <v>2027</v>
      </c>
      <c r="C666" t="s">
        <v>22</v>
      </c>
      <c r="D666" t="s">
        <v>23</v>
      </c>
      <c r="E666" s="5">
        <v>910167893.23112261</v>
      </c>
      <c r="F666" s="13">
        <v>0.33</v>
      </c>
      <c r="G666" s="9">
        <f t="shared" si="78"/>
        <v>300355.40476627048</v>
      </c>
      <c r="H666" s="11">
        <v>1.02</v>
      </c>
      <c r="I666" s="12" cm="1">
        <f t="array" ref="I666">INDEX(PPEL[],MATCH(PPEL[[#This Row],[Base Year]]&amp;PPEL[[#This Row],[DistrictNumber]],PPEL[[Fiscal Year]:[Fiscal Year]]&amp;PPEL[[DistrictNumber]:[DistrictNumber]],0),9)*$H666</f>
        <v>230364.18214167602</v>
      </c>
      <c r="J666" s="15">
        <f t="shared" si="70"/>
        <v>0.25310075630538498</v>
      </c>
      <c r="K666" s="26">
        <f>ROUND(PPEL[[#This Row],[Proposed Taxable Valuation]]/1000*PPEL[[#This Row],[Adjusted Rate]],0)</f>
        <v>230364</v>
      </c>
      <c r="L666" s="19">
        <f t="shared" si="79"/>
        <v>-69991.222624594462</v>
      </c>
      <c r="M666" s="17">
        <f t="shared" si="80"/>
        <v>-7.6899243694615038E-2</v>
      </c>
      <c r="N666" s="2">
        <v>720508611.65900695</v>
      </c>
      <c r="O666">
        <v>0.33</v>
      </c>
      <c r="P666" s="9">
        <f t="shared" si="74"/>
        <v>237767.8418474723</v>
      </c>
    </row>
    <row r="667" spans="1:16" x14ac:dyDescent="0.35">
      <c r="A667" s="13">
        <v>2028</v>
      </c>
      <c r="B667" s="13">
        <f t="shared" si="71"/>
        <v>2027</v>
      </c>
      <c r="C667" t="s">
        <v>24</v>
      </c>
      <c r="D667" t="s">
        <v>25</v>
      </c>
      <c r="E667" s="5">
        <v>730754078.94462466</v>
      </c>
      <c r="F667" s="13">
        <v>0.33</v>
      </c>
      <c r="G667" s="9">
        <f t="shared" si="78"/>
        <v>241148.84605172614</v>
      </c>
      <c r="H667" s="11">
        <v>1.02</v>
      </c>
      <c r="I667" s="12" cm="1">
        <f t="array" ref="I667">INDEX(PPEL[],MATCH(PPEL[[#This Row],[Base Year]]&amp;PPEL[[#This Row],[DistrictNumber]],PPEL[[Fiscal Year]:[Fiscal Year]]&amp;PPEL[[DistrictNumber]:[DistrictNumber]],0),9)*$H667</f>
        <v>187664.66487568806</v>
      </c>
      <c r="J667" s="15">
        <f t="shared" si="70"/>
        <v>0.25680960296070954</v>
      </c>
      <c r="K667" s="26">
        <f>ROUND(PPEL[[#This Row],[Proposed Taxable Valuation]]/1000*PPEL[[#This Row],[Adjusted Rate]],0)</f>
        <v>187665</v>
      </c>
      <c r="L667" s="19">
        <f t="shared" si="79"/>
        <v>-53484.181176038081</v>
      </c>
      <c r="M667" s="17">
        <f t="shared" si="80"/>
        <v>-7.3190397039290478E-2</v>
      </c>
      <c r="N667" s="2">
        <v>639262404.01767051</v>
      </c>
      <c r="O667">
        <v>0.33</v>
      </c>
      <c r="P667" s="9">
        <f t="shared" si="74"/>
        <v>210956.59332583129</v>
      </c>
    </row>
    <row r="668" spans="1:16" x14ac:dyDescent="0.35">
      <c r="A668" s="13">
        <v>2028</v>
      </c>
      <c r="B668" s="13">
        <f t="shared" si="71"/>
        <v>2027</v>
      </c>
      <c r="C668" t="s">
        <v>26</v>
      </c>
      <c r="D668" t="s">
        <v>27</v>
      </c>
      <c r="E668" s="5">
        <v>4761154172.6419535</v>
      </c>
      <c r="F668" s="13">
        <v>0.33</v>
      </c>
      <c r="G668" s="9">
        <f t="shared" si="78"/>
        <v>1571180.8769718448</v>
      </c>
      <c r="H668" s="11">
        <v>1.02</v>
      </c>
      <c r="I668" s="12" cm="1">
        <f t="array" ref="I668">INDEX(PPEL[],MATCH(PPEL[[#This Row],[Base Year]]&amp;PPEL[[#This Row],[DistrictNumber]],PPEL[[Fiscal Year]:[Fiscal Year]]&amp;PPEL[[DistrictNumber]:[DistrictNumber]],0),9)*$H668</f>
        <v>1159119.6975468001</v>
      </c>
      <c r="J668" s="15">
        <f t="shared" si="70"/>
        <v>0.24345351053893877</v>
      </c>
      <c r="K668" s="26">
        <f>ROUND(PPEL[[#This Row],[Proposed Taxable Valuation]]/1000*PPEL[[#This Row],[Adjusted Rate]],0)</f>
        <v>1159120</v>
      </c>
      <c r="L668" s="19">
        <f t="shared" si="79"/>
        <v>-412061.17942504468</v>
      </c>
      <c r="M668" s="17">
        <f t="shared" si="80"/>
        <v>-8.6546489461061249E-2</v>
      </c>
      <c r="N668" s="2">
        <v>3576442029.525969</v>
      </c>
      <c r="O668">
        <v>0.33</v>
      </c>
      <c r="P668" s="9">
        <f t="shared" si="74"/>
        <v>1180225.86974357</v>
      </c>
    </row>
    <row r="669" spans="1:16" x14ac:dyDescent="0.35">
      <c r="A669" s="13">
        <v>2028</v>
      </c>
      <c r="B669" s="13">
        <f t="shared" si="71"/>
        <v>2027</v>
      </c>
      <c r="C669" t="s">
        <v>28</v>
      </c>
      <c r="D669" t="s">
        <v>29</v>
      </c>
      <c r="E669" s="5">
        <v>726945737.28479719</v>
      </c>
      <c r="F669" s="13">
        <v>0.33</v>
      </c>
      <c r="G669" s="9">
        <f t="shared" si="78"/>
        <v>239892.0933039831</v>
      </c>
      <c r="H669" s="11">
        <v>1.02</v>
      </c>
      <c r="I669" s="12" cm="1">
        <f t="array" ref="I669">INDEX(PPEL[],MATCH(PPEL[[#This Row],[Base Year]]&amp;PPEL[[#This Row],[DistrictNumber]],PPEL[[Fiscal Year]:[Fiscal Year]]&amp;PPEL[[DistrictNumber]:[DistrictNumber]],0),9)*$H669</f>
        <v>176601.50152959602</v>
      </c>
      <c r="J669" s="15">
        <f t="shared" si="70"/>
        <v>0.24293629148884938</v>
      </c>
      <c r="K669" s="26">
        <f>ROUND(PPEL[[#This Row],[Proposed Taxable Valuation]]/1000*PPEL[[#This Row],[Adjusted Rate]],0)</f>
        <v>176602</v>
      </c>
      <c r="L669" s="19">
        <f t="shared" si="79"/>
        <v>-63290.591774387081</v>
      </c>
      <c r="M669" s="17">
        <f t="shared" si="80"/>
        <v>-8.7063708511150639E-2</v>
      </c>
      <c r="N669" s="2">
        <v>553039100.97641861</v>
      </c>
      <c r="O669">
        <v>0.33</v>
      </c>
      <c r="P669" s="9">
        <f t="shared" si="74"/>
        <v>182502.90332221813</v>
      </c>
    </row>
    <row r="670" spans="1:16" x14ac:dyDescent="0.35">
      <c r="A670" s="13">
        <v>2028</v>
      </c>
      <c r="B670" s="13">
        <f t="shared" si="71"/>
        <v>2027</v>
      </c>
      <c r="C670" t="s">
        <v>30</v>
      </c>
      <c r="D670" t="s">
        <v>31</v>
      </c>
      <c r="E670" s="5">
        <v>174935534.41505504</v>
      </c>
      <c r="F670" s="13">
        <v>0.33</v>
      </c>
      <c r="G670" s="9">
        <f t="shared" si="78"/>
        <v>57728.726356968167</v>
      </c>
      <c r="H670" s="11">
        <v>1.02</v>
      </c>
      <c r="I670" s="12" cm="1">
        <f t="array" ref="I670">INDEX(PPEL[],MATCH(PPEL[[#This Row],[Base Year]]&amp;PPEL[[#This Row],[DistrictNumber]],PPEL[[Fiscal Year]:[Fiscal Year]]&amp;PPEL[[DistrictNumber]:[DistrictNumber]],0),9)*$H670</f>
        <v>48039.996056183998</v>
      </c>
      <c r="J670" s="15">
        <f t="shared" si="70"/>
        <v>0.27461542457236554</v>
      </c>
      <c r="K670" s="26">
        <f>ROUND(PPEL[[#This Row],[Proposed Taxable Valuation]]/1000*PPEL[[#This Row],[Adjusted Rate]],0)</f>
        <v>48040</v>
      </c>
      <c r="L670" s="19">
        <f t="shared" si="79"/>
        <v>-9688.7303007841692</v>
      </c>
      <c r="M670" s="17">
        <f t="shared" si="80"/>
        <v>-5.5384575427634475E-2</v>
      </c>
      <c r="N670" s="2">
        <v>144768683.81575373</v>
      </c>
      <c r="O670">
        <v>0.33</v>
      </c>
      <c r="P670" s="9">
        <f t="shared" si="74"/>
        <v>47773.665659198734</v>
      </c>
    </row>
    <row r="671" spans="1:16" x14ac:dyDescent="0.35">
      <c r="A671" s="13">
        <v>2028</v>
      </c>
      <c r="B671" s="13">
        <f t="shared" si="71"/>
        <v>2027</v>
      </c>
      <c r="C671" t="s">
        <v>32</v>
      </c>
      <c r="D671" t="s">
        <v>33</v>
      </c>
      <c r="E671" s="5">
        <v>9307007025.5112514</v>
      </c>
      <c r="F671" s="13">
        <v>0.33</v>
      </c>
      <c r="G671" s="9">
        <f t="shared" si="78"/>
        <v>3071312.3184187133</v>
      </c>
      <c r="H671" s="11">
        <v>1.02</v>
      </c>
      <c r="I671" s="12" cm="1">
        <f t="array" ref="I671">INDEX(PPEL[],MATCH(PPEL[[#This Row],[Base Year]]&amp;PPEL[[#This Row],[DistrictNumber]],PPEL[[Fiscal Year]:[Fiscal Year]]&amp;PPEL[[DistrictNumber]:[DistrictNumber]],0),9)*$H671</f>
        <v>2070752.5604779199</v>
      </c>
      <c r="J671" s="15">
        <f t="shared" si="70"/>
        <v>0.22249392901518406</v>
      </c>
      <c r="K671" s="26">
        <f>ROUND(PPEL[[#This Row],[Proposed Taxable Valuation]]/1000*PPEL[[#This Row],[Adjusted Rate]],0)</f>
        <v>2070753</v>
      </c>
      <c r="L671" s="19">
        <f t="shared" si="79"/>
        <v>-1000559.7579407934</v>
      </c>
      <c r="M671" s="17">
        <f t="shared" si="80"/>
        <v>-0.10750607098481596</v>
      </c>
      <c r="N671" s="2">
        <v>6857271262.5005217</v>
      </c>
      <c r="O671">
        <v>0.33</v>
      </c>
      <c r="P671" s="9">
        <f t="shared" si="74"/>
        <v>2262899.5166251725</v>
      </c>
    </row>
    <row r="672" spans="1:16" x14ac:dyDescent="0.35">
      <c r="A672" s="13">
        <v>2028</v>
      </c>
      <c r="B672" s="13">
        <f t="shared" si="71"/>
        <v>2027</v>
      </c>
      <c r="C672" t="s">
        <v>34</v>
      </c>
      <c r="D672" t="s">
        <v>35</v>
      </c>
      <c r="E672" s="5">
        <v>483586945.09609884</v>
      </c>
      <c r="F672" s="13">
        <v>0.33</v>
      </c>
      <c r="G672" s="9">
        <f t="shared" si="78"/>
        <v>159583.69188171261</v>
      </c>
      <c r="H672" s="11">
        <v>1.02</v>
      </c>
      <c r="I672" s="12" cm="1">
        <f t="array" ref="I672">INDEX(PPEL[],MATCH(PPEL[[#This Row],[Base Year]]&amp;PPEL[[#This Row],[DistrictNumber]],PPEL[[Fiscal Year]:[Fiscal Year]]&amp;PPEL[[DistrictNumber]:[DistrictNumber]],0),9)*$H672</f>
        <v>129722.678673984</v>
      </c>
      <c r="J672" s="15">
        <f t="shared" si="70"/>
        <v>0.26825099393079233</v>
      </c>
      <c r="K672" s="26">
        <f>ROUND(PPEL[[#This Row],[Proposed Taxable Valuation]]/1000*PPEL[[#This Row],[Adjusted Rate]],0)</f>
        <v>129723</v>
      </c>
      <c r="L672" s="19">
        <f t="shared" si="79"/>
        <v>-29861.013207728611</v>
      </c>
      <c r="M672" s="17">
        <f t="shared" si="80"/>
        <v>-6.174900606920769E-2</v>
      </c>
      <c r="N672" s="2">
        <v>399485199.66681588</v>
      </c>
      <c r="O672">
        <v>0.33</v>
      </c>
      <c r="P672" s="9">
        <f t="shared" si="74"/>
        <v>131830.11589004923</v>
      </c>
    </row>
    <row r="673" spans="1:16" x14ac:dyDescent="0.35">
      <c r="A673" s="13">
        <v>2028</v>
      </c>
      <c r="B673" s="13">
        <f t="shared" si="71"/>
        <v>2027</v>
      </c>
      <c r="C673" t="s">
        <v>36</v>
      </c>
      <c r="D673" t="s">
        <v>37</v>
      </c>
      <c r="E673" s="5">
        <v>376162884.37634033</v>
      </c>
      <c r="F673" s="13">
        <v>0.33</v>
      </c>
      <c r="G673" s="9">
        <f t="shared" si="78"/>
        <v>124133.7518441923</v>
      </c>
      <c r="H673" s="11">
        <v>1.02</v>
      </c>
      <c r="I673" s="12" cm="1">
        <f t="array" ref="I673">INDEX(PPEL[],MATCH(PPEL[[#This Row],[Base Year]]&amp;PPEL[[#This Row],[DistrictNumber]],PPEL[[Fiscal Year]:[Fiscal Year]]&amp;PPEL[[DistrictNumber]:[DistrictNumber]],0),9)*$H673</f>
        <v>112928.308585092</v>
      </c>
      <c r="J673" s="15">
        <f t="shared" si="70"/>
        <v>0.30021119380855882</v>
      </c>
      <c r="K673" s="26">
        <f>ROUND(PPEL[[#This Row],[Proposed Taxable Valuation]]/1000*PPEL[[#This Row],[Adjusted Rate]],0)</f>
        <v>112928</v>
      </c>
      <c r="L673" s="19">
        <f t="shared" si="79"/>
        <v>-11205.443259100299</v>
      </c>
      <c r="M673" s="17">
        <f t="shared" si="80"/>
        <v>-2.9788806191441197E-2</v>
      </c>
      <c r="N673" s="2">
        <v>338135138.90044111</v>
      </c>
      <c r="O673">
        <v>0.33</v>
      </c>
      <c r="P673" s="9">
        <f t="shared" si="74"/>
        <v>111584.59583714558</v>
      </c>
    </row>
    <row r="674" spans="1:16" x14ac:dyDescent="0.35">
      <c r="A674" s="13">
        <v>2028</v>
      </c>
      <c r="B674" s="13">
        <f t="shared" si="71"/>
        <v>2027</v>
      </c>
      <c r="C674" t="s">
        <v>38</v>
      </c>
      <c r="D674" t="s">
        <v>39</v>
      </c>
      <c r="E674" s="5">
        <v>791702083.75695062</v>
      </c>
      <c r="F674" s="13">
        <v>0.33</v>
      </c>
      <c r="G674" s="9">
        <f t="shared" si="78"/>
        <v>261261.6876397937</v>
      </c>
      <c r="H674" s="11">
        <v>1.02</v>
      </c>
      <c r="I674" s="12" cm="1">
        <f t="array" ref="I674">INDEX(PPEL[],MATCH(PPEL[[#This Row],[Base Year]]&amp;PPEL[[#This Row],[DistrictNumber]],PPEL[[Fiscal Year]:[Fiscal Year]]&amp;PPEL[[DistrictNumber]:[DistrictNumber]],0),9)*$H674</f>
        <v>212887.56845228403</v>
      </c>
      <c r="J674" s="15">
        <f t="shared" si="70"/>
        <v>0.26889858296449765</v>
      </c>
      <c r="K674" s="26">
        <f>ROUND(PPEL[[#This Row],[Proposed Taxable Valuation]]/1000*PPEL[[#This Row],[Adjusted Rate]],0)</f>
        <v>212888</v>
      </c>
      <c r="L674" s="19">
        <f t="shared" si="79"/>
        <v>-48374.11918750967</v>
      </c>
      <c r="M674" s="17">
        <f t="shared" si="80"/>
        <v>-6.110141703550237E-2</v>
      </c>
      <c r="N674" s="2">
        <v>654743008.19838953</v>
      </c>
      <c r="O674">
        <v>0.33</v>
      </c>
      <c r="P674" s="9">
        <f t="shared" si="74"/>
        <v>216065.19270546857</v>
      </c>
    </row>
    <row r="675" spans="1:16" x14ac:dyDescent="0.35">
      <c r="A675" s="13">
        <v>2028</v>
      </c>
      <c r="B675" s="13">
        <f t="shared" si="71"/>
        <v>2027</v>
      </c>
      <c r="C675" t="s">
        <v>40</v>
      </c>
      <c r="D675" t="s">
        <v>41</v>
      </c>
      <c r="E675" s="5">
        <v>493606765.6067794</v>
      </c>
      <c r="F675" s="13">
        <v>0.33</v>
      </c>
      <c r="G675" s="9">
        <f t="shared" si="78"/>
        <v>162890.23265023719</v>
      </c>
      <c r="H675" s="11">
        <v>1.02</v>
      </c>
      <c r="I675" s="12" cm="1">
        <f t="array" ref="I675">INDEX(PPEL[],MATCH(PPEL[[#This Row],[Base Year]]&amp;PPEL[[#This Row],[DistrictNumber]],PPEL[[Fiscal Year]:[Fiscal Year]]&amp;PPEL[[DistrictNumber]:[DistrictNumber]],0),9)*$H675</f>
        <v>131249.091889476</v>
      </c>
      <c r="J675" s="15">
        <f t="shared" si="70"/>
        <v>0.26589808129581555</v>
      </c>
      <c r="K675" s="26">
        <f>ROUND(PPEL[[#This Row],[Proposed Taxable Valuation]]/1000*PPEL[[#This Row],[Adjusted Rate]],0)</f>
        <v>131249</v>
      </c>
      <c r="L675" s="19">
        <f t="shared" si="79"/>
        <v>-31641.140760761191</v>
      </c>
      <c r="M675" s="17">
        <f t="shared" si="80"/>
        <v>-6.4101918704184468E-2</v>
      </c>
      <c r="N675" s="2">
        <v>438569258.21991056</v>
      </c>
      <c r="O675">
        <v>0.33</v>
      </c>
      <c r="P675" s="9">
        <f t="shared" si="74"/>
        <v>144727.85521257049</v>
      </c>
    </row>
    <row r="676" spans="1:16" x14ac:dyDescent="0.35">
      <c r="A676" s="13">
        <v>2028</v>
      </c>
      <c r="B676" s="13">
        <f t="shared" si="71"/>
        <v>2027</v>
      </c>
      <c r="C676" t="s">
        <v>42</v>
      </c>
      <c r="D676" t="s">
        <v>43</v>
      </c>
      <c r="E676" s="5">
        <v>1069020262.8298763</v>
      </c>
      <c r="F676" s="13">
        <v>0.33</v>
      </c>
      <c r="G676" s="9">
        <f t="shared" si="78"/>
        <v>352776.68673385918</v>
      </c>
      <c r="H676" s="11">
        <v>1.02</v>
      </c>
      <c r="I676" s="12" cm="1">
        <f t="array" ref="I676">INDEX(PPEL[],MATCH(PPEL[[#This Row],[Base Year]]&amp;PPEL[[#This Row],[DistrictNumber]],PPEL[[Fiscal Year]:[Fiscal Year]]&amp;PPEL[[DistrictNumber]:[DistrictNumber]],0),9)*$H676</f>
        <v>236143.48351769999</v>
      </c>
      <c r="J676" s="15">
        <f t="shared" si="70"/>
        <v>0.22089710712553615</v>
      </c>
      <c r="K676" s="26">
        <f>ROUND(PPEL[[#This Row],[Proposed Taxable Valuation]]/1000*PPEL[[#This Row],[Adjusted Rate]],0)</f>
        <v>236143</v>
      </c>
      <c r="L676" s="19">
        <f t="shared" si="79"/>
        <v>-116633.20321615919</v>
      </c>
      <c r="M676" s="17">
        <f t="shared" si="80"/>
        <v>-0.10910289287446387</v>
      </c>
      <c r="N676" s="2">
        <v>817971622.9932425</v>
      </c>
      <c r="O676">
        <v>0.33</v>
      </c>
      <c r="P676" s="9">
        <f t="shared" si="74"/>
        <v>269930.63558777003</v>
      </c>
    </row>
    <row r="677" spans="1:16" x14ac:dyDescent="0.35">
      <c r="A677" s="13">
        <v>2028</v>
      </c>
      <c r="B677" s="13">
        <f t="shared" si="71"/>
        <v>2027</v>
      </c>
      <c r="C677" t="s">
        <v>44</v>
      </c>
      <c r="D677" t="s">
        <v>45</v>
      </c>
      <c r="E677" s="5">
        <v>194952535.34362525</v>
      </c>
      <c r="F677" s="13">
        <v>0.33</v>
      </c>
      <c r="G677" s="9">
        <f t="shared" si="78"/>
        <v>64334.336663396331</v>
      </c>
      <c r="H677" s="11">
        <v>1.02</v>
      </c>
      <c r="I677" s="12" cm="1">
        <f t="array" ref="I677">INDEX(PPEL[],MATCH(PPEL[[#This Row],[Base Year]]&amp;PPEL[[#This Row],[DistrictNumber]],PPEL[[Fiscal Year]:[Fiscal Year]]&amp;PPEL[[DistrictNumber]:[DistrictNumber]],0),9)*$H677</f>
        <v>49121.135134236007</v>
      </c>
      <c r="J677" s="15">
        <f t="shared" si="70"/>
        <v>0.25196458741946914</v>
      </c>
      <c r="K677" s="26">
        <f>ROUND(PPEL[[#This Row],[Proposed Taxable Valuation]]/1000*PPEL[[#This Row],[Adjusted Rate]],0)</f>
        <v>49121</v>
      </c>
      <c r="L677" s="19">
        <f t="shared" si="79"/>
        <v>-15213.201529160324</v>
      </c>
      <c r="M677" s="17">
        <f t="shared" si="80"/>
        <v>-7.8035412580530872E-2</v>
      </c>
      <c r="N677" s="2">
        <v>154577492.01331472</v>
      </c>
      <c r="O677">
        <v>0.33</v>
      </c>
      <c r="P677" s="9">
        <f t="shared" si="74"/>
        <v>51010.572364393855</v>
      </c>
    </row>
    <row r="678" spans="1:16" x14ac:dyDescent="0.35">
      <c r="A678" s="13">
        <v>2028</v>
      </c>
      <c r="B678" s="13">
        <f t="shared" si="71"/>
        <v>2027</v>
      </c>
      <c r="C678" t="s">
        <v>46</v>
      </c>
      <c r="D678" t="s">
        <v>47</v>
      </c>
      <c r="E678" s="5">
        <v>410692742.33730841</v>
      </c>
      <c r="F678" s="13">
        <v>0.33</v>
      </c>
      <c r="G678" s="9">
        <f t="shared" si="78"/>
        <v>135528.60497131178</v>
      </c>
      <c r="H678" s="11">
        <v>1.02</v>
      </c>
      <c r="I678" s="12" cm="1">
        <f t="array" ref="I678">INDEX(PPEL[],MATCH(PPEL[[#This Row],[Base Year]]&amp;PPEL[[#This Row],[DistrictNumber]],PPEL[[Fiscal Year]:[Fiscal Year]]&amp;PPEL[[DistrictNumber]:[DistrictNumber]],0),9)*$H678</f>
        <v>118946.81554549201</v>
      </c>
      <c r="J678" s="15">
        <f t="shared" si="70"/>
        <v>0.28962482966840236</v>
      </c>
      <c r="K678" s="26">
        <f>ROUND(PPEL[[#This Row],[Proposed Taxable Valuation]]/1000*PPEL[[#This Row],[Adjusted Rate]],0)</f>
        <v>118947</v>
      </c>
      <c r="L678" s="19">
        <f t="shared" si="79"/>
        <v>-16581.789425819778</v>
      </c>
      <c r="M678" s="17">
        <f t="shared" si="80"/>
        <v>-4.0375170331597654E-2</v>
      </c>
      <c r="N678" s="2">
        <v>359108336.09162486</v>
      </c>
      <c r="O678">
        <v>0.33</v>
      </c>
      <c r="P678" s="9">
        <f t="shared" si="74"/>
        <v>118505.75091023621</v>
      </c>
    </row>
    <row r="679" spans="1:16" x14ac:dyDescent="0.35">
      <c r="A679" s="13">
        <v>2028</v>
      </c>
      <c r="B679" s="13">
        <f t="shared" si="71"/>
        <v>2027</v>
      </c>
      <c r="C679" t="s">
        <v>48</v>
      </c>
      <c r="D679" t="s">
        <v>49</v>
      </c>
      <c r="E679" s="5">
        <v>367079861.55282003</v>
      </c>
      <c r="F679" s="13">
        <v>0.33</v>
      </c>
      <c r="G679" s="9">
        <f t="shared" si="78"/>
        <v>121136.35431243062</v>
      </c>
      <c r="H679" s="11">
        <v>1.02</v>
      </c>
      <c r="I679" s="12" cm="1">
        <f t="array" ref="I679">INDEX(PPEL[],MATCH(PPEL[[#This Row],[Base Year]]&amp;PPEL[[#This Row],[DistrictNumber]],PPEL[[Fiscal Year]:[Fiscal Year]]&amp;PPEL[[DistrictNumber]:[DistrictNumber]],0),9)*$H679</f>
        <v>99300.779647740012</v>
      </c>
      <c r="J679" s="15">
        <f t="shared" si="70"/>
        <v>0.27051546556566242</v>
      </c>
      <c r="K679" s="26">
        <f>ROUND(PPEL[[#This Row],[Proposed Taxable Valuation]]/1000*PPEL[[#This Row],[Adjusted Rate]],0)</f>
        <v>99301</v>
      </c>
      <c r="L679" s="19">
        <f t="shared" si="79"/>
        <v>-21835.574664690605</v>
      </c>
      <c r="M679" s="17">
        <f t="shared" si="80"/>
        <v>-5.9484534434337599E-2</v>
      </c>
      <c r="N679" s="2">
        <v>325375016.88340575</v>
      </c>
      <c r="O679">
        <v>0.33</v>
      </c>
      <c r="P679" s="9">
        <f t="shared" si="74"/>
        <v>107373.7555715239</v>
      </c>
    </row>
    <row r="680" spans="1:16" x14ac:dyDescent="0.35">
      <c r="A680" s="13">
        <v>2028</v>
      </c>
      <c r="B680" s="13">
        <f t="shared" si="71"/>
        <v>2027</v>
      </c>
      <c r="C680" t="s">
        <v>50</v>
      </c>
      <c r="D680" t="s">
        <v>51</v>
      </c>
      <c r="E680" s="5">
        <v>263561391.9932496</v>
      </c>
      <c r="F680" s="13">
        <v>0.33</v>
      </c>
      <c r="G680" s="9">
        <f t="shared" si="78"/>
        <v>86975.259357772375</v>
      </c>
      <c r="H680" s="11">
        <v>1.02</v>
      </c>
      <c r="I680" s="12" cm="1">
        <f t="array" ref="I680">INDEX(PPEL[],MATCH(PPEL[[#This Row],[Base Year]]&amp;PPEL[[#This Row],[DistrictNumber]],PPEL[[Fiscal Year]:[Fiscal Year]]&amp;PPEL[[DistrictNumber]:[DistrictNumber]],0),9)*$H680</f>
        <v>70272.40066308</v>
      </c>
      <c r="J680" s="15">
        <f t="shared" si="70"/>
        <v>0.26662630718265379</v>
      </c>
      <c r="K680" s="26">
        <f>ROUND(PPEL[[#This Row],[Proposed Taxable Valuation]]/1000*PPEL[[#This Row],[Adjusted Rate]],0)</f>
        <v>70272</v>
      </c>
      <c r="L680" s="19">
        <f t="shared" si="79"/>
        <v>-16702.858694692375</v>
      </c>
      <c r="M680" s="17">
        <f t="shared" si="80"/>
        <v>-6.3373692817346228E-2</v>
      </c>
      <c r="N680" s="2">
        <v>218052235.55615938</v>
      </c>
      <c r="O680">
        <v>0.33</v>
      </c>
      <c r="P680" s="9">
        <f t="shared" si="74"/>
        <v>71957.237733532602</v>
      </c>
    </row>
    <row r="681" spans="1:16" x14ac:dyDescent="0.35">
      <c r="A681" s="13">
        <v>2028</v>
      </c>
      <c r="B681" s="13">
        <f t="shared" si="71"/>
        <v>2027</v>
      </c>
      <c r="C681" t="s">
        <v>52</v>
      </c>
      <c r="D681" t="s">
        <v>53</v>
      </c>
      <c r="E681" s="5">
        <v>499710029.59899902</v>
      </c>
      <c r="F681" s="13">
        <v>0.33</v>
      </c>
      <c r="G681" s="9">
        <f t="shared" si="78"/>
        <v>164904.30976766968</v>
      </c>
      <c r="H681" s="11">
        <v>1.02</v>
      </c>
      <c r="I681" s="12" cm="1">
        <f t="array" ref="I681">INDEX(PPEL[],MATCH(PPEL[[#This Row],[Base Year]]&amp;PPEL[[#This Row],[DistrictNumber]],PPEL[[Fiscal Year]:[Fiscal Year]]&amp;PPEL[[DistrictNumber]:[DistrictNumber]],0),9)*$H681</f>
        <v>122379.17867920799</v>
      </c>
      <c r="J681" s="15">
        <f t="shared" si="70"/>
        <v>0.24490038508415229</v>
      </c>
      <c r="K681" s="26">
        <f>ROUND(PPEL[[#This Row],[Proposed Taxable Valuation]]/1000*PPEL[[#This Row],[Adjusted Rate]],0)</f>
        <v>122379</v>
      </c>
      <c r="L681" s="19">
        <f t="shared" si="79"/>
        <v>-42525.131088461683</v>
      </c>
      <c r="M681" s="17">
        <f t="shared" si="80"/>
        <v>-8.5099614915847721E-2</v>
      </c>
      <c r="N681" s="2">
        <v>382591826.5924015</v>
      </c>
      <c r="O681">
        <v>0.33</v>
      </c>
      <c r="P681" s="9">
        <f t="shared" si="74"/>
        <v>126255.3027754925</v>
      </c>
    </row>
    <row r="682" spans="1:16" x14ac:dyDescent="0.35">
      <c r="A682" s="13">
        <v>2028</v>
      </c>
      <c r="B682" s="13">
        <f t="shared" si="71"/>
        <v>2027</v>
      </c>
      <c r="C682" t="s">
        <v>54</v>
      </c>
      <c r="D682" t="s">
        <v>55</v>
      </c>
      <c r="E682" s="5">
        <v>454463811.71618283</v>
      </c>
      <c r="F682" s="13">
        <v>0.33</v>
      </c>
      <c r="G682" s="9">
        <f t="shared" si="78"/>
        <v>149973.05786634036</v>
      </c>
      <c r="H682" s="11">
        <v>1.02</v>
      </c>
      <c r="I682" s="12" cm="1">
        <f t="array" ref="I682">INDEX(PPEL[],MATCH(PPEL[[#This Row],[Base Year]]&amp;PPEL[[#This Row],[DistrictNumber]],PPEL[[Fiscal Year]:[Fiscal Year]]&amp;PPEL[[DistrictNumber]:[DistrictNumber]],0),9)*$H682</f>
        <v>130286.70757357201</v>
      </c>
      <c r="J682" s="15">
        <f t="shared" si="70"/>
        <v>0.28668224887163812</v>
      </c>
      <c r="K682" s="26">
        <f>ROUND(PPEL[[#This Row],[Proposed Taxable Valuation]]/1000*PPEL[[#This Row],[Adjusted Rate]],0)</f>
        <v>130287</v>
      </c>
      <c r="L682" s="19">
        <f t="shared" si="79"/>
        <v>-19686.350292768344</v>
      </c>
      <c r="M682" s="17">
        <f t="shared" si="80"/>
        <v>-4.3317751128361892E-2</v>
      </c>
      <c r="N682" s="2">
        <v>395068068.07880783</v>
      </c>
      <c r="O682">
        <v>0.33</v>
      </c>
      <c r="P682" s="9">
        <f t="shared" si="74"/>
        <v>130372.46246600659</v>
      </c>
    </row>
    <row r="683" spans="1:16" x14ac:dyDescent="0.35">
      <c r="A683" s="13">
        <v>2028</v>
      </c>
      <c r="B683" s="13">
        <f t="shared" si="71"/>
        <v>2027</v>
      </c>
      <c r="C683" t="s">
        <v>56</v>
      </c>
      <c r="D683" t="s">
        <v>57</v>
      </c>
      <c r="E683" s="5">
        <v>160378804.28572002</v>
      </c>
      <c r="F683" s="13">
        <v>0.33</v>
      </c>
      <c r="G683" s="9">
        <f t="shared" si="78"/>
        <v>52925.005414287611</v>
      </c>
      <c r="H683" s="11">
        <v>1.02</v>
      </c>
      <c r="I683" s="12" cm="1">
        <f t="array" ref="I683">INDEX(PPEL[],MATCH(PPEL[[#This Row],[Base Year]]&amp;PPEL[[#This Row],[DistrictNumber]],PPEL[[Fiscal Year]:[Fiscal Year]]&amp;PPEL[[DistrictNumber]:[DistrictNumber]],0),9)*$H683</f>
        <v>45436.035702024004</v>
      </c>
      <c r="J683" s="15">
        <f t="shared" si="70"/>
        <v>0.28330449216392861</v>
      </c>
      <c r="K683" s="26">
        <f>ROUND(PPEL[[#This Row],[Proposed Taxable Valuation]]/1000*PPEL[[#This Row],[Adjusted Rate]],0)</f>
        <v>45436</v>
      </c>
      <c r="L683" s="19">
        <f t="shared" si="79"/>
        <v>-7488.9697122636062</v>
      </c>
      <c r="M683" s="17">
        <f t="shared" si="80"/>
        <v>-4.6695507836071404E-2</v>
      </c>
      <c r="N683" s="2">
        <v>138521600.72683713</v>
      </c>
      <c r="O683">
        <v>0.33</v>
      </c>
      <c r="P683" s="9">
        <f t="shared" si="74"/>
        <v>45712.128239856254</v>
      </c>
    </row>
    <row r="684" spans="1:16" x14ac:dyDescent="0.35">
      <c r="A684" s="13">
        <v>2028</v>
      </c>
      <c r="B684" s="13">
        <f t="shared" si="71"/>
        <v>2027</v>
      </c>
      <c r="C684" t="s">
        <v>58</v>
      </c>
      <c r="D684" t="s">
        <v>59</v>
      </c>
      <c r="E684" s="5">
        <v>1088722041.9883561</v>
      </c>
      <c r="F684" s="13">
        <v>0.33</v>
      </c>
      <c r="G684" s="9">
        <f t="shared" si="78"/>
        <v>359278.2738561575</v>
      </c>
      <c r="H684" s="11">
        <v>1.02</v>
      </c>
      <c r="I684" s="12" cm="1">
        <f t="array" ref="I684">INDEX(PPEL[],MATCH(PPEL[[#This Row],[Base Year]]&amp;PPEL[[#This Row],[DistrictNumber]],PPEL[[Fiscal Year]:[Fiscal Year]]&amp;PPEL[[DistrictNumber]:[DistrictNumber]],0),9)*$H684</f>
        <v>290615.92338675598</v>
      </c>
      <c r="J684" s="15">
        <f t="shared" si="70"/>
        <v>0.26693307582530246</v>
      </c>
      <c r="K684" s="26">
        <f>ROUND(PPEL[[#This Row],[Proposed Taxable Valuation]]/1000*PPEL[[#This Row],[Adjusted Rate]],0)</f>
        <v>290616</v>
      </c>
      <c r="L684" s="19">
        <f t="shared" si="79"/>
        <v>-68662.350469401514</v>
      </c>
      <c r="M684" s="17">
        <f t="shared" si="80"/>
        <v>-6.3066924174697558E-2</v>
      </c>
      <c r="N684" s="2">
        <v>886060168.31060433</v>
      </c>
      <c r="O684">
        <v>0.33</v>
      </c>
      <c r="P684" s="9">
        <f t="shared" si="74"/>
        <v>292399.85554249946</v>
      </c>
    </row>
    <row r="685" spans="1:16" x14ac:dyDescent="0.35">
      <c r="A685" s="13">
        <v>2028</v>
      </c>
      <c r="B685" s="13">
        <f t="shared" si="71"/>
        <v>2027</v>
      </c>
      <c r="C685" t="s">
        <v>60</v>
      </c>
      <c r="D685" t="s">
        <v>61</v>
      </c>
      <c r="E685" s="5">
        <v>2657681594.6252561</v>
      </c>
      <c r="F685" s="13">
        <v>0.33</v>
      </c>
      <c r="G685" s="9">
        <f t="shared" si="78"/>
        <v>877034.92622633453</v>
      </c>
      <c r="H685" s="11">
        <v>1.02</v>
      </c>
      <c r="I685" s="12" cm="1">
        <f t="array" ref="I685">INDEX(PPEL[],MATCH(PPEL[[#This Row],[Base Year]]&amp;PPEL[[#This Row],[DistrictNumber]],PPEL[[Fiscal Year]:[Fiscal Year]]&amp;PPEL[[DistrictNumber]:[DistrictNumber]],0),9)*$H685</f>
        <v>657166.01562572399</v>
      </c>
      <c r="J685" s="15">
        <f t="shared" si="70"/>
        <v>0.24727040927503849</v>
      </c>
      <c r="K685" s="26">
        <f>ROUND(PPEL[[#This Row],[Proposed Taxable Valuation]]/1000*PPEL[[#This Row],[Adjusted Rate]],0)</f>
        <v>657166</v>
      </c>
      <c r="L685" s="19">
        <f t="shared" si="79"/>
        <v>-219868.91060061054</v>
      </c>
      <c r="M685" s="17">
        <f t="shared" si="80"/>
        <v>-8.2729590724961527E-2</v>
      </c>
      <c r="N685" s="2">
        <v>2018292250.528254</v>
      </c>
      <c r="O685">
        <v>0.33</v>
      </c>
      <c r="P685" s="9">
        <f t="shared" si="74"/>
        <v>666036.44267432392</v>
      </c>
    </row>
    <row r="686" spans="1:16" x14ac:dyDescent="0.35">
      <c r="A686" s="13">
        <v>2028</v>
      </c>
      <c r="B686" s="13">
        <f t="shared" si="71"/>
        <v>2027</v>
      </c>
      <c r="C686" t="s">
        <v>62</v>
      </c>
      <c r="D686" t="s">
        <v>63</v>
      </c>
      <c r="E686" s="5">
        <v>1759192190.1908946</v>
      </c>
      <c r="F686" s="13">
        <v>0.33</v>
      </c>
      <c r="G686" s="9">
        <f t="shared" si="78"/>
        <v>580533.42276299524</v>
      </c>
      <c r="H686" s="11">
        <v>1.02</v>
      </c>
      <c r="I686" s="12" cm="1">
        <f t="array" ref="I686">INDEX(PPEL[],MATCH(PPEL[[#This Row],[Base Year]]&amp;PPEL[[#This Row],[DistrictNumber]],PPEL[[Fiscal Year]:[Fiscal Year]]&amp;PPEL[[DistrictNumber]:[DistrictNumber]],0),9)*$H686</f>
        <v>398535.716772468</v>
      </c>
      <c r="J686" s="15">
        <f t="shared" si="70"/>
        <v>0.22654472831033989</v>
      </c>
      <c r="K686" s="26">
        <f>ROUND(PPEL[[#This Row],[Proposed Taxable Valuation]]/1000*PPEL[[#This Row],[Adjusted Rate]],0)</f>
        <v>398536</v>
      </c>
      <c r="L686" s="19">
        <f t="shared" si="79"/>
        <v>-181997.70599052723</v>
      </c>
      <c r="M686" s="17">
        <f t="shared" si="80"/>
        <v>-0.10345527168966012</v>
      </c>
      <c r="N686" s="2">
        <v>1391695815.9750764</v>
      </c>
      <c r="O686">
        <v>0.33</v>
      </c>
      <c r="P686" s="9">
        <f t="shared" si="74"/>
        <v>459259.6192717753</v>
      </c>
    </row>
    <row r="687" spans="1:16" x14ac:dyDescent="0.35">
      <c r="A687" s="13">
        <v>2028</v>
      </c>
      <c r="B687" s="13">
        <f t="shared" si="71"/>
        <v>2027</v>
      </c>
      <c r="C687" t="s">
        <v>64</v>
      </c>
      <c r="D687" t="s">
        <v>65</v>
      </c>
      <c r="E687" s="5">
        <v>1083209284.9025581</v>
      </c>
      <c r="F687" s="13">
        <v>0.33</v>
      </c>
      <c r="G687" s="9">
        <f t="shared" si="78"/>
        <v>357459.06401784421</v>
      </c>
      <c r="H687" s="11">
        <v>1.02</v>
      </c>
      <c r="I687" s="12" cm="1">
        <f t="array" ref="I687">INDEX(PPEL[],MATCH(PPEL[[#This Row],[Base Year]]&amp;PPEL[[#This Row],[DistrictNumber]],PPEL[[Fiscal Year]:[Fiscal Year]]&amp;PPEL[[DistrictNumber]:[DistrictNumber]],0),9)*$H687</f>
        <v>254411.30374110004</v>
      </c>
      <c r="J687" s="15">
        <f t="shared" si="70"/>
        <v>0.23486809731693356</v>
      </c>
      <c r="K687" s="26">
        <f>ROUND(PPEL[[#This Row],[Proposed Taxable Valuation]]/1000*PPEL[[#This Row],[Adjusted Rate]],0)</f>
        <v>254411</v>
      </c>
      <c r="L687" s="19">
        <f t="shared" si="79"/>
        <v>-103047.76027674417</v>
      </c>
      <c r="M687" s="17">
        <f t="shared" si="80"/>
        <v>-9.5131902683066455E-2</v>
      </c>
      <c r="N687" s="2">
        <v>821052024.51900744</v>
      </c>
      <c r="O687">
        <v>0.33</v>
      </c>
      <c r="P687" s="9">
        <f t="shared" si="74"/>
        <v>270947.16809127247</v>
      </c>
    </row>
    <row r="688" spans="1:16" x14ac:dyDescent="0.35">
      <c r="A688" s="13">
        <v>2028</v>
      </c>
      <c r="B688" s="13">
        <f t="shared" si="71"/>
        <v>2027</v>
      </c>
      <c r="C688" t="s">
        <v>66</v>
      </c>
      <c r="D688" t="s">
        <v>67</v>
      </c>
      <c r="E688" s="5">
        <v>522070284.24690038</v>
      </c>
      <c r="F688" s="13">
        <v>0.33</v>
      </c>
      <c r="G688" s="9">
        <f t="shared" si="78"/>
        <v>172283.19380147711</v>
      </c>
      <c r="H688" s="11">
        <v>1.02</v>
      </c>
      <c r="I688" s="12" cm="1">
        <f t="array" ref="I688">INDEX(PPEL[],MATCH(PPEL[[#This Row],[Base Year]]&amp;PPEL[[#This Row],[DistrictNumber]],PPEL[[Fiscal Year]:[Fiscal Year]]&amp;PPEL[[DistrictNumber]:[DistrictNumber]],0),9)*$H688</f>
        <v>134168.21968968</v>
      </c>
      <c r="J688" s="15">
        <f t="shared" si="70"/>
        <v>0.25699263822920138</v>
      </c>
      <c r="K688" s="26">
        <f>ROUND(PPEL[[#This Row],[Proposed Taxable Valuation]]/1000*PPEL[[#This Row],[Adjusted Rate]],0)</f>
        <v>134168</v>
      </c>
      <c r="L688" s="19">
        <f t="shared" si="79"/>
        <v>-38114.974111797113</v>
      </c>
      <c r="M688" s="17">
        <f t="shared" si="80"/>
        <v>-7.300736177079864E-2</v>
      </c>
      <c r="N688" s="2">
        <v>428892619.62818676</v>
      </c>
      <c r="O688">
        <v>0.33</v>
      </c>
      <c r="P688" s="9">
        <f t="shared" si="74"/>
        <v>141534.56447730164</v>
      </c>
    </row>
    <row r="689" spans="1:16" x14ac:dyDescent="0.35">
      <c r="A689" s="13">
        <v>2028</v>
      </c>
      <c r="B689" s="13">
        <f t="shared" si="71"/>
        <v>2027</v>
      </c>
      <c r="C689" t="s">
        <v>68</v>
      </c>
      <c r="D689" t="s">
        <v>69</v>
      </c>
      <c r="E689" s="5">
        <v>358914795.38010573</v>
      </c>
      <c r="F689" s="13">
        <v>0.33</v>
      </c>
      <c r="G689" s="9">
        <f t="shared" si="78"/>
        <v>118441.88247543489</v>
      </c>
      <c r="H689" s="11">
        <v>1.02</v>
      </c>
      <c r="I689" s="12" cm="1">
        <f t="array" ref="I689">INDEX(PPEL[],MATCH(PPEL[[#This Row],[Base Year]]&amp;PPEL[[#This Row],[DistrictNumber]],PPEL[[Fiscal Year]:[Fiscal Year]]&amp;PPEL[[DistrictNumber]:[DistrictNumber]],0),9)*$H689</f>
        <v>103984.93880675999</v>
      </c>
      <c r="J689" s="15">
        <f t="shared" si="70"/>
        <v>0.28972040201529059</v>
      </c>
      <c r="K689" s="26">
        <f>ROUND(PPEL[[#This Row],[Proposed Taxable Valuation]]/1000*PPEL[[#This Row],[Adjusted Rate]],0)</f>
        <v>103985</v>
      </c>
      <c r="L689" s="19">
        <f t="shared" si="79"/>
        <v>-14456.943668674896</v>
      </c>
      <c r="M689" s="17">
        <f t="shared" si="80"/>
        <v>-4.0279597984709425E-2</v>
      </c>
      <c r="N689" s="2">
        <v>314602744.61377418</v>
      </c>
      <c r="O689">
        <v>0.33</v>
      </c>
      <c r="P689" s="9">
        <f t="shared" si="74"/>
        <v>103818.90572254549</v>
      </c>
    </row>
    <row r="690" spans="1:16" x14ac:dyDescent="0.35">
      <c r="A690" s="13">
        <v>2028</v>
      </c>
      <c r="B690" s="13">
        <f t="shared" si="71"/>
        <v>2027</v>
      </c>
      <c r="C690" t="s">
        <v>70</v>
      </c>
      <c r="D690" t="s">
        <v>71</v>
      </c>
      <c r="E690" s="5">
        <v>509026578.59030563</v>
      </c>
      <c r="F690" s="13">
        <v>0.33</v>
      </c>
      <c r="G690" s="9">
        <f t="shared" si="78"/>
        <v>167978.77093480088</v>
      </c>
      <c r="H690" s="11">
        <v>1.02</v>
      </c>
      <c r="I690" s="12" cm="1">
        <f t="array" ref="I690">INDEX(PPEL[],MATCH(PPEL[[#This Row],[Base Year]]&amp;PPEL[[#This Row],[DistrictNumber]],PPEL[[Fiscal Year]:[Fiscal Year]]&amp;PPEL[[DistrictNumber]:[DistrictNumber]],0),9)*$H690</f>
        <v>121304.91997443601</v>
      </c>
      <c r="J690" s="15">
        <f t="shared" si="70"/>
        <v>0.23830763476118857</v>
      </c>
      <c r="K690" s="26">
        <f>ROUND(PPEL[[#This Row],[Proposed Taxable Valuation]]/1000*PPEL[[#This Row],[Adjusted Rate]],0)</f>
        <v>121305</v>
      </c>
      <c r="L690" s="19">
        <f t="shared" si="79"/>
        <v>-46673.850960364871</v>
      </c>
      <c r="M690" s="17">
        <f t="shared" si="80"/>
        <v>-9.1692365238811441E-2</v>
      </c>
      <c r="N690" s="2">
        <v>411373775.15573335</v>
      </c>
      <c r="O690">
        <v>0.33</v>
      </c>
      <c r="P690" s="9">
        <f t="shared" si="74"/>
        <v>135753.34580139202</v>
      </c>
    </row>
    <row r="691" spans="1:16" x14ac:dyDescent="0.35">
      <c r="A691" s="13">
        <v>2028</v>
      </c>
      <c r="B691" s="13">
        <f t="shared" si="71"/>
        <v>2027</v>
      </c>
      <c r="C691" t="s">
        <v>72</v>
      </c>
      <c r="D691" t="s">
        <v>73</v>
      </c>
      <c r="E691" s="5">
        <v>1673198546.7523196</v>
      </c>
      <c r="F691" s="13">
        <v>0.33</v>
      </c>
      <c r="G691" s="9">
        <f t="shared" si="78"/>
        <v>552155.52042826556</v>
      </c>
      <c r="H691" s="11">
        <v>1.02</v>
      </c>
      <c r="I691" s="12" cm="1">
        <f t="array" ref="I691">INDEX(PPEL[],MATCH(PPEL[[#This Row],[Base Year]]&amp;PPEL[[#This Row],[DistrictNumber]],PPEL[[Fiscal Year]:[Fiscal Year]]&amp;PPEL[[DistrictNumber]:[DistrictNumber]],0),9)*$H691</f>
        <v>478450.22002034407</v>
      </c>
      <c r="J691" s="15">
        <f t="shared" si="70"/>
        <v>0.28594945946433942</v>
      </c>
      <c r="K691" s="26">
        <f>ROUND(PPEL[[#This Row],[Proposed Taxable Valuation]]/1000*PPEL[[#This Row],[Adjusted Rate]],0)</f>
        <v>478450</v>
      </c>
      <c r="L691" s="19">
        <f t="shared" si="79"/>
        <v>-73705.300407921488</v>
      </c>
      <c r="M691" s="17">
        <f t="shared" si="80"/>
        <v>-4.4050540535660598E-2</v>
      </c>
      <c r="N691" s="2">
        <v>1298793497.1417477</v>
      </c>
      <c r="O691">
        <v>0.33</v>
      </c>
      <c r="P691" s="9">
        <f t="shared" si="74"/>
        <v>428601.85405677679</v>
      </c>
    </row>
    <row r="692" spans="1:16" x14ac:dyDescent="0.35">
      <c r="A692" s="13">
        <v>2028</v>
      </c>
      <c r="B692" s="13">
        <f t="shared" si="71"/>
        <v>2027</v>
      </c>
      <c r="C692" t="s">
        <v>74</v>
      </c>
      <c r="D692" t="s">
        <v>75</v>
      </c>
      <c r="E692" s="5">
        <v>232830241.24553496</v>
      </c>
      <c r="F692" s="13">
        <v>0.33</v>
      </c>
      <c r="G692" s="9">
        <f t="shared" si="78"/>
        <v>76833.979611026545</v>
      </c>
      <c r="H692" s="11">
        <v>1.02</v>
      </c>
      <c r="I692" s="12" cm="1">
        <f t="array" ref="I692">INDEX(PPEL[],MATCH(PPEL[[#This Row],[Base Year]]&amp;PPEL[[#This Row],[DistrictNumber]],PPEL[[Fiscal Year]:[Fiscal Year]]&amp;PPEL[[DistrictNumber]:[DistrictNumber]],0),9)*$H692</f>
        <v>65263.50642517201</v>
      </c>
      <c r="J692" s="15">
        <f t="shared" si="70"/>
        <v>0.28030511017830928</v>
      </c>
      <c r="K692" s="26">
        <f>ROUND(PPEL[[#This Row],[Proposed Taxable Valuation]]/1000*PPEL[[#This Row],[Adjusted Rate]],0)</f>
        <v>65264</v>
      </c>
      <c r="L692" s="19">
        <f t="shared" si="79"/>
        <v>-11570.473185854535</v>
      </c>
      <c r="M692" s="17">
        <f t="shared" si="80"/>
        <v>-4.9694889821690735E-2</v>
      </c>
      <c r="N692" s="2">
        <v>212060754.54325405</v>
      </c>
      <c r="O692">
        <v>0.33</v>
      </c>
      <c r="P692" s="9">
        <f t="shared" si="74"/>
        <v>69980.048999273829</v>
      </c>
    </row>
    <row r="693" spans="1:16" x14ac:dyDescent="0.35">
      <c r="A693" s="13">
        <v>2028</v>
      </c>
      <c r="B693" s="13">
        <f t="shared" si="71"/>
        <v>2027</v>
      </c>
      <c r="C693" t="s">
        <v>76</v>
      </c>
      <c r="D693" t="s">
        <v>77</v>
      </c>
      <c r="E693" s="5">
        <v>278351348.8757</v>
      </c>
      <c r="F693" s="13">
        <v>0.33</v>
      </c>
      <c r="G693" s="9">
        <f t="shared" si="78"/>
        <v>91855.945128980995</v>
      </c>
      <c r="H693" s="11">
        <v>1.02</v>
      </c>
      <c r="I693" s="12" cm="1">
        <f t="array" ref="I693">INDEX(PPEL[],MATCH(PPEL[[#This Row],[Base Year]]&amp;PPEL[[#This Row],[DistrictNumber]],PPEL[[Fiscal Year]:[Fiscal Year]]&amp;PPEL[[DistrictNumber]:[DistrictNumber]],0),9)*$H693</f>
        <v>79008.433963272008</v>
      </c>
      <c r="J693" s="15">
        <f t="shared" si="70"/>
        <v>0.28384426474812541</v>
      </c>
      <c r="K693" s="26">
        <f>ROUND(PPEL[[#This Row],[Proposed Taxable Valuation]]/1000*PPEL[[#This Row],[Adjusted Rate]],0)</f>
        <v>79008</v>
      </c>
      <c r="L693" s="19">
        <f t="shared" si="79"/>
        <v>-12847.511165708987</v>
      </c>
      <c r="M693" s="17">
        <f t="shared" si="80"/>
        <v>-4.6155735251874608E-2</v>
      </c>
      <c r="N693" s="2">
        <v>237473778.41881257</v>
      </c>
      <c r="O693">
        <v>0.33</v>
      </c>
      <c r="P693" s="9">
        <f t="shared" si="74"/>
        <v>78366.346878208162</v>
      </c>
    </row>
    <row r="694" spans="1:16" x14ac:dyDescent="0.35">
      <c r="A694" s="13">
        <v>2028</v>
      </c>
      <c r="B694" s="13">
        <f t="shared" si="71"/>
        <v>2027</v>
      </c>
      <c r="C694" t="s">
        <v>78</v>
      </c>
      <c r="D694" t="s">
        <v>79</v>
      </c>
      <c r="E694" s="5">
        <v>659071105.09907806</v>
      </c>
      <c r="F694" s="13">
        <v>0.33</v>
      </c>
      <c r="G694" s="9">
        <f t="shared" si="78"/>
        <v>217493.46468269578</v>
      </c>
      <c r="H694" s="11">
        <v>1.02</v>
      </c>
      <c r="I694" s="12" cm="1">
        <f t="array" ref="I694">INDEX(PPEL[],MATCH(PPEL[[#This Row],[Base Year]]&amp;PPEL[[#This Row],[DistrictNumber]],PPEL[[Fiscal Year]:[Fiscal Year]]&amp;PPEL[[DistrictNumber]:[DistrictNumber]],0),9)*$H694</f>
        <v>190062.64353978002</v>
      </c>
      <c r="J694" s="15">
        <f t="shared" si="70"/>
        <v>0.28837957250638069</v>
      </c>
      <c r="K694" s="26">
        <f>ROUND(PPEL[[#This Row],[Proposed Taxable Valuation]]/1000*PPEL[[#This Row],[Adjusted Rate]],0)</f>
        <v>190063</v>
      </c>
      <c r="L694" s="19">
        <f t="shared" si="79"/>
        <v>-27430.821142915753</v>
      </c>
      <c r="M694" s="17">
        <f t="shared" si="80"/>
        <v>-4.1620427493619327E-2</v>
      </c>
      <c r="N694" s="2">
        <v>594882063.33997941</v>
      </c>
      <c r="O694">
        <v>0.33</v>
      </c>
      <c r="P694" s="9">
        <f t="shared" si="74"/>
        <v>196311.08090219321</v>
      </c>
    </row>
    <row r="695" spans="1:16" x14ac:dyDescent="0.35">
      <c r="A695" s="13">
        <v>2028</v>
      </c>
      <c r="B695" s="13">
        <f t="shared" si="71"/>
        <v>2027</v>
      </c>
      <c r="C695" t="s">
        <v>80</v>
      </c>
      <c r="D695" t="s">
        <v>81</v>
      </c>
      <c r="E695" s="5">
        <v>514295255.05898875</v>
      </c>
      <c r="F695" s="13">
        <v>0.33</v>
      </c>
      <c r="G695" s="9">
        <f t="shared" si="78"/>
        <v>169717.43416946629</v>
      </c>
      <c r="H695" s="11">
        <v>1.02</v>
      </c>
      <c r="I695" s="12" cm="1">
        <f t="array" ref="I695">INDEX(PPEL[],MATCH(PPEL[[#This Row],[Base Year]]&amp;PPEL[[#This Row],[DistrictNumber]],PPEL[[Fiscal Year]:[Fiscal Year]]&amp;PPEL[[DistrictNumber]:[DistrictNumber]],0),9)*$H695</f>
        <v>139959.67467517202</v>
      </c>
      <c r="J695" s="15">
        <f t="shared" si="70"/>
        <v>0.27213876328514619</v>
      </c>
      <c r="K695" s="26">
        <f>ROUND(PPEL[[#This Row],[Proposed Taxable Valuation]]/1000*PPEL[[#This Row],[Adjusted Rate]],0)</f>
        <v>139960</v>
      </c>
      <c r="L695" s="19">
        <f t="shared" si="79"/>
        <v>-29757.759494294267</v>
      </c>
      <c r="M695" s="17">
        <f t="shared" si="80"/>
        <v>-5.7861236714853825E-2</v>
      </c>
      <c r="N695" s="2">
        <v>411333321.57107288</v>
      </c>
      <c r="O695">
        <v>0.33</v>
      </c>
      <c r="P695" s="9">
        <f t="shared" si="74"/>
        <v>135739.99611845406</v>
      </c>
    </row>
    <row r="696" spans="1:16" x14ac:dyDescent="0.35">
      <c r="A696" s="13">
        <v>2028</v>
      </c>
      <c r="B696" s="13">
        <f t="shared" si="71"/>
        <v>2027</v>
      </c>
      <c r="C696" t="s">
        <v>82</v>
      </c>
      <c r="D696" t="s">
        <v>83</v>
      </c>
      <c r="E696" s="5">
        <v>258227848.73764497</v>
      </c>
      <c r="F696" s="13">
        <v>0.33</v>
      </c>
      <c r="G696" s="9">
        <f t="shared" si="78"/>
        <v>85215.190083422844</v>
      </c>
      <c r="H696" s="11">
        <v>1.02</v>
      </c>
      <c r="I696" s="12" cm="1">
        <f t="array" ref="I696">INDEX(PPEL[],MATCH(PPEL[[#This Row],[Base Year]]&amp;PPEL[[#This Row],[DistrictNumber]],PPEL[[Fiscal Year]:[Fiscal Year]]&amp;PPEL[[DistrictNumber]:[DistrictNumber]],0),9)*$H696</f>
        <v>70664.605973280006</v>
      </c>
      <c r="J696" s="15">
        <f t="shared" si="70"/>
        <v>0.27365214990840908</v>
      </c>
      <c r="K696" s="26">
        <f>ROUND(PPEL[[#This Row],[Proposed Taxable Valuation]]/1000*PPEL[[#This Row],[Adjusted Rate]],0)</f>
        <v>70665</v>
      </c>
      <c r="L696" s="19">
        <f t="shared" si="79"/>
        <v>-14550.584110142838</v>
      </c>
      <c r="M696" s="17">
        <f t="shared" si="80"/>
        <v>-5.6347850091590934E-2</v>
      </c>
      <c r="N696" s="2">
        <v>213501472.96896276</v>
      </c>
      <c r="O696">
        <v>0.33</v>
      </c>
      <c r="P696" s="9">
        <f t="shared" si="74"/>
        <v>70455.486079757713</v>
      </c>
    </row>
    <row r="697" spans="1:16" x14ac:dyDescent="0.35">
      <c r="A697" s="13">
        <v>2028</v>
      </c>
      <c r="B697" s="13">
        <f t="shared" si="71"/>
        <v>2027</v>
      </c>
      <c r="C697" t="s">
        <v>84</v>
      </c>
      <c r="D697" t="s">
        <v>85</v>
      </c>
      <c r="E697" s="5">
        <v>786983406.38139701</v>
      </c>
      <c r="F697" s="13">
        <v>0.33</v>
      </c>
      <c r="G697" s="9">
        <f t="shared" si="78"/>
        <v>259704.52410586103</v>
      </c>
      <c r="H697" s="11">
        <v>1.02</v>
      </c>
      <c r="I697" s="12" cm="1">
        <f t="array" ref="I697">INDEX(PPEL[],MATCH(PPEL[[#This Row],[Base Year]]&amp;PPEL[[#This Row],[DistrictNumber]],PPEL[[Fiscal Year]:[Fiscal Year]]&amp;PPEL[[DistrictNumber]:[DistrictNumber]],0),9)*$H697</f>
        <v>175161.7892574</v>
      </c>
      <c r="J697" s="15">
        <f t="shared" si="70"/>
        <v>0.22257367542577011</v>
      </c>
      <c r="K697" s="26">
        <f>ROUND(PPEL[[#This Row],[Proposed Taxable Valuation]]/1000*PPEL[[#This Row],[Adjusted Rate]],0)</f>
        <v>175162</v>
      </c>
      <c r="L697" s="19">
        <f t="shared" si="79"/>
        <v>-84542.734848461027</v>
      </c>
      <c r="M697" s="17">
        <f t="shared" si="80"/>
        <v>-0.1074263245742299</v>
      </c>
      <c r="N697" s="2">
        <v>588078529.14791274</v>
      </c>
      <c r="O697">
        <v>0.33</v>
      </c>
      <c r="P697" s="9">
        <f t="shared" si="74"/>
        <v>194065.91461881122</v>
      </c>
    </row>
    <row r="698" spans="1:16" x14ac:dyDescent="0.35">
      <c r="A698" s="13">
        <v>2028</v>
      </c>
      <c r="B698" s="13">
        <f t="shared" si="71"/>
        <v>2027</v>
      </c>
      <c r="C698" t="s">
        <v>86</v>
      </c>
      <c r="D698" t="s">
        <v>87</v>
      </c>
      <c r="E698" s="5">
        <v>1601417439.4392624</v>
      </c>
      <c r="F698" s="13">
        <v>0.33</v>
      </c>
      <c r="G698" s="9">
        <f t="shared" si="78"/>
        <v>528467.7550149567</v>
      </c>
      <c r="H698" s="11">
        <v>1.02</v>
      </c>
      <c r="I698" s="12" cm="1">
        <f t="array" ref="I698">INDEX(PPEL[],MATCH(PPEL[[#This Row],[Base Year]]&amp;PPEL[[#This Row],[DistrictNumber]],PPEL[[Fiscal Year]:[Fiscal Year]]&amp;PPEL[[DistrictNumber]:[DistrictNumber]],0),9)*$H698</f>
        <v>424416.16910879995</v>
      </c>
      <c r="J698" s="15">
        <f t="shared" si="70"/>
        <v>0.26502531985502142</v>
      </c>
      <c r="K698" s="26">
        <f>ROUND(PPEL[[#This Row],[Proposed Taxable Valuation]]/1000*PPEL[[#This Row],[Adjusted Rate]],0)</f>
        <v>424416</v>
      </c>
      <c r="L698" s="19">
        <f t="shared" si="79"/>
        <v>-104051.58590615675</v>
      </c>
      <c r="M698" s="17">
        <f t="shared" si="80"/>
        <v>-6.4974680144978592E-2</v>
      </c>
      <c r="N698" s="2">
        <v>1303299841.1041169</v>
      </c>
      <c r="O698">
        <v>0.33</v>
      </c>
      <c r="P698" s="9">
        <f t="shared" si="74"/>
        <v>430088.94756435865</v>
      </c>
    </row>
    <row r="699" spans="1:16" x14ac:dyDescent="0.35">
      <c r="A699" s="13">
        <v>2028</v>
      </c>
      <c r="B699" s="13">
        <f t="shared" si="71"/>
        <v>2027</v>
      </c>
      <c r="C699" t="s">
        <v>88</v>
      </c>
      <c r="D699" t="s">
        <v>89</v>
      </c>
      <c r="E699" s="5">
        <v>3726026920.6204405</v>
      </c>
      <c r="F699" s="13">
        <v>0.33</v>
      </c>
      <c r="G699" s="9">
        <f t="shared" si="78"/>
        <v>1229588.8838047455</v>
      </c>
      <c r="H699" s="11">
        <v>1.02</v>
      </c>
      <c r="I699" s="12" cm="1">
        <f t="array" ref="I699">INDEX(PPEL[],MATCH(PPEL[[#This Row],[Base Year]]&amp;PPEL[[#This Row],[DistrictNumber]],PPEL[[Fiscal Year]:[Fiscal Year]]&amp;PPEL[[DistrictNumber]:[DistrictNumber]],0),9)*$H699</f>
        <v>911053.64399385615</v>
      </c>
      <c r="J699" s="15">
        <f t="shared" si="70"/>
        <v>0.24451075190893998</v>
      </c>
      <c r="K699" s="26">
        <f>ROUND(PPEL[[#This Row],[Proposed Taxable Valuation]]/1000*PPEL[[#This Row],[Adjusted Rate]],0)</f>
        <v>911054</v>
      </c>
      <c r="L699" s="19">
        <f t="shared" si="79"/>
        <v>-318535.23981088935</v>
      </c>
      <c r="M699" s="17">
        <f t="shared" si="80"/>
        <v>-8.5489248091060038E-2</v>
      </c>
      <c r="N699" s="2">
        <v>2781771299.729763</v>
      </c>
      <c r="O699">
        <v>0.33</v>
      </c>
      <c r="P699" s="9">
        <f t="shared" si="74"/>
        <v>917984.52891082189</v>
      </c>
    </row>
    <row r="700" spans="1:16" x14ac:dyDescent="0.35">
      <c r="A700" s="13">
        <v>2028</v>
      </c>
      <c r="B700" s="13">
        <f t="shared" si="71"/>
        <v>2027</v>
      </c>
      <c r="C700" t="s">
        <v>90</v>
      </c>
      <c r="D700" t="s">
        <v>91</v>
      </c>
      <c r="E700" s="5">
        <v>10318837287.29612</v>
      </c>
      <c r="F700" s="13">
        <v>0.33</v>
      </c>
      <c r="G700" s="9">
        <f t="shared" si="78"/>
        <v>3405216.3048077198</v>
      </c>
      <c r="H700" s="11">
        <v>1.02</v>
      </c>
      <c r="I700" s="12" cm="1">
        <f t="array" ref="I700">INDEX(PPEL[],MATCH(PPEL[[#This Row],[Base Year]]&amp;PPEL[[#This Row],[DistrictNumber]],PPEL[[Fiscal Year]:[Fiscal Year]]&amp;PPEL[[DistrictNumber]:[DistrictNumber]],0),9)*$H700</f>
        <v>2400775.3614176642</v>
      </c>
      <c r="J700" s="15">
        <f t="shared" si="70"/>
        <v>0.23265948425927235</v>
      </c>
      <c r="K700" s="26">
        <f>ROUND(PPEL[[#This Row],[Proposed Taxable Valuation]]/1000*PPEL[[#This Row],[Adjusted Rate]],0)</f>
        <v>2400775</v>
      </c>
      <c r="L700" s="19">
        <f t="shared" si="79"/>
        <v>-1004440.9433900556</v>
      </c>
      <c r="M700" s="17">
        <f t="shared" si="80"/>
        <v>-9.7340515740727662E-2</v>
      </c>
      <c r="N700" s="2">
        <v>7749127777.7240372</v>
      </c>
      <c r="O700">
        <v>0.33</v>
      </c>
      <c r="P700" s="9">
        <f t="shared" si="74"/>
        <v>2557212.1666489323</v>
      </c>
    </row>
    <row r="701" spans="1:16" x14ac:dyDescent="0.35">
      <c r="A701" s="13">
        <v>2028</v>
      </c>
      <c r="B701" s="13">
        <f t="shared" si="71"/>
        <v>2027</v>
      </c>
      <c r="C701" t="s">
        <v>92</v>
      </c>
      <c r="D701" t="s">
        <v>93</v>
      </c>
      <c r="E701" s="5">
        <v>587454535.08718526</v>
      </c>
      <c r="F701" s="13">
        <v>0.33</v>
      </c>
      <c r="G701" s="9">
        <f t="shared" si="78"/>
        <v>193859.99657877113</v>
      </c>
      <c r="H701" s="11">
        <v>1.02</v>
      </c>
      <c r="I701" s="12" cm="1">
        <f t="array" ref="I701">INDEX(PPEL[],MATCH(PPEL[[#This Row],[Base Year]]&amp;PPEL[[#This Row],[DistrictNumber]],PPEL[[Fiscal Year]:[Fiscal Year]]&amp;PPEL[[DistrictNumber]:[DistrictNumber]],0),9)*$H701</f>
        <v>141487.10896003203</v>
      </c>
      <c r="J701" s="15">
        <f t="shared" si="70"/>
        <v>0.24084776014033776</v>
      </c>
      <c r="K701" s="26">
        <f>ROUND(PPEL[[#This Row],[Proposed Taxable Valuation]]/1000*PPEL[[#This Row],[Adjusted Rate]],0)</f>
        <v>141487</v>
      </c>
      <c r="L701" s="19">
        <f t="shared" si="79"/>
        <v>-52372.8876187391</v>
      </c>
      <c r="M701" s="17">
        <f t="shared" si="80"/>
        <v>-8.9152239859662252E-2</v>
      </c>
      <c r="N701" s="2">
        <v>445256971.24907416</v>
      </c>
      <c r="O701">
        <v>0.33</v>
      </c>
      <c r="P701" s="9">
        <f t="shared" si="74"/>
        <v>146934.80051219449</v>
      </c>
    </row>
    <row r="702" spans="1:16" x14ac:dyDescent="0.35">
      <c r="A702" s="13">
        <v>2028</v>
      </c>
      <c r="B702" s="13">
        <f t="shared" si="71"/>
        <v>2027</v>
      </c>
      <c r="C702" t="s">
        <v>94</v>
      </c>
      <c r="D702" t="s">
        <v>95</v>
      </c>
      <c r="E702" s="5">
        <v>484910158.12497431</v>
      </c>
      <c r="F702" s="13">
        <v>0.33</v>
      </c>
      <c r="G702" s="9">
        <f t="shared" si="78"/>
        <v>160020.35218124153</v>
      </c>
      <c r="H702" s="11">
        <v>1.02</v>
      </c>
      <c r="I702" s="12" cm="1">
        <f t="array" ref="I702">INDEX(PPEL[],MATCH(PPEL[[#This Row],[Base Year]]&amp;PPEL[[#This Row],[DistrictNumber]],PPEL[[Fiscal Year]:[Fiscal Year]]&amp;PPEL[[DistrictNumber]:[DistrictNumber]],0),9)*$H702</f>
        <v>120031.83530514</v>
      </c>
      <c r="J702" s="15">
        <f t="shared" si="70"/>
        <v>0.24753417368956127</v>
      </c>
      <c r="K702" s="26">
        <f>ROUND(PPEL[[#This Row],[Proposed Taxable Valuation]]/1000*PPEL[[#This Row],[Adjusted Rate]],0)</f>
        <v>120032</v>
      </c>
      <c r="L702" s="19">
        <f t="shared" si="79"/>
        <v>-39988.516876101523</v>
      </c>
      <c r="M702" s="17">
        <f t="shared" si="80"/>
        <v>-8.246582631043875E-2</v>
      </c>
      <c r="N702" s="2">
        <v>382225299.36571413</v>
      </c>
      <c r="O702">
        <v>0.33</v>
      </c>
      <c r="P702" s="9">
        <f t="shared" si="74"/>
        <v>126134.34879068568</v>
      </c>
    </row>
    <row r="703" spans="1:16" x14ac:dyDescent="0.35">
      <c r="A703" s="13">
        <v>2028</v>
      </c>
      <c r="B703" s="13">
        <f t="shared" si="71"/>
        <v>2027</v>
      </c>
      <c r="C703" t="s">
        <v>96</v>
      </c>
      <c r="D703" t="s">
        <v>97</v>
      </c>
      <c r="E703" s="5">
        <v>273001967.6493215</v>
      </c>
      <c r="F703" s="13">
        <v>0.33</v>
      </c>
      <c r="G703" s="9">
        <f t="shared" si="78"/>
        <v>90090.649324276092</v>
      </c>
      <c r="H703" s="11">
        <v>1.02</v>
      </c>
      <c r="I703" s="12" cm="1">
        <f t="array" ref="I703">INDEX(PPEL[],MATCH(PPEL[[#This Row],[Base Year]]&amp;PPEL[[#This Row],[DistrictNumber]],PPEL[[Fiscal Year]:[Fiscal Year]]&amp;PPEL[[DistrictNumber]:[DistrictNumber]],0),9)*$H703</f>
        <v>68149.308361464005</v>
      </c>
      <c r="J703" s="15">
        <f t="shared" si="70"/>
        <v>0.24962936695388094</v>
      </c>
      <c r="K703" s="26">
        <f>ROUND(PPEL[[#This Row],[Proposed Taxable Valuation]]/1000*PPEL[[#This Row],[Adjusted Rate]],0)</f>
        <v>68149</v>
      </c>
      <c r="L703" s="19">
        <f t="shared" si="79"/>
        <v>-21941.340962812086</v>
      </c>
      <c r="M703" s="17">
        <f t="shared" si="80"/>
        <v>-8.0370633046119078E-2</v>
      </c>
      <c r="N703" s="2">
        <v>212555573.29211631</v>
      </c>
      <c r="O703">
        <v>0.33</v>
      </c>
      <c r="P703" s="9">
        <f t="shared" si="74"/>
        <v>70143.339186398385</v>
      </c>
    </row>
    <row r="704" spans="1:16" x14ac:dyDescent="0.35">
      <c r="A704" s="13">
        <v>2028</v>
      </c>
      <c r="B704" s="13">
        <f t="shared" si="71"/>
        <v>2027</v>
      </c>
      <c r="C704" t="s">
        <v>98</v>
      </c>
      <c r="D704" t="s">
        <v>99</v>
      </c>
      <c r="E704" s="5">
        <v>286418172.76151866</v>
      </c>
      <c r="F704" s="13">
        <v>0.33</v>
      </c>
      <c r="G704" s="9">
        <f t="shared" si="78"/>
        <v>94517.997011301166</v>
      </c>
      <c r="H704" s="11">
        <v>1.02</v>
      </c>
      <c r="I704" s="12" cm="1">
        <f t="array" ref="I704">INDEX(PPEL[],MATCH(PPEL[[#This Row],[Base Year]]&amp;PPEL[[#This Row],[DistrictNumber]],PPEL[[Fiscal Year]:[Fiscal Year]]&amp;PPEL[[DistrictNumber]:[DistrictNumber]],0),9)*$H704</f>
        <v>77079.310508376017</v>
      </c>
      <c r="J704" s="15">
        <f t="shared" si="70"/>
        <v>0.26911459480804251</v>
      </c>
      <c r="K704" s="26">
        <f>ROUND(PPEL[[#This Row],[Proposed Taxable Valuation]]/1000*PPEL[[#This Row],[Adjusted Rate]],0)</f>
        <v>77079</v>
      </c>
      <c r="L704" s="19">
        <f t="shared" si="79"/>
        <v>-17438.686502925149</v>
      </c>
      <c r="M704" s="17">
        <f t="shared" si="80"/>
        <v>-6.0885405191957509E-2</v>
      </c>
      <c r="N704" s="2">
        <v>237119059.18117169</v>
      </c>
      <c r="O704">
        <v>0.33</v>
      </c>
      <c r="P704" s="9">
        <f t="shared" si="74"/>
        <v>78249.289529786649</v>
      </c>
    </row>
    <row r="705" spans="1:16" x14ac:dyDescent="0.35">
      <c r="A705" s="13">
        <v>2028</v>
      </c>
      <c r="B705" s="13">
        <f t="shared" si="71"/>
        <v>2027</v>
      </c>
      <c r="C705" t="s">
        <v>100</v>
      </c>
      <c r="D705" t="s">
        <v>101</v>
      </c>
      <c r="E705" s="5">
        <v>1042782902.7685907</v>
      </c>
      <c r="F705" s="13">
        <v>0.33</v>
      </c>
      <c r="G705" s="9">
        <f t="shared" si="78"/>
        <v>344118.35791363497</v>
      </c>
      <c r="H705" s="11">
        <v>1.02</v>
      </c>
      <c r="I705" s="12" cm="1">
        <f t="array" ref="I705">INDEX(PPEL[],MATCH(PPEL[[#This Row],[Base Year]]&amp;PPEL[[#This Row],[DistrictNumber]],PPEL[[Fiscal Year]:[Fiscal Year]]&amp;PPEL[[DistrictNumber]:[DistrictNumber]],0),9)*$H705</f>
        <v>255685.65152882403</v>
      </c>
      <c r="J705" s="15">
        <f t="shared" si="70"/>
        <v>0.24519547726566873</v>
      </c>
      <c r="K705" s="26">
        <f>ROUND(PPEL[[#This Row],[Proposed Taxable Valuation]]/1000*PPEL[[#This Row],[Adjusted Rate]],0)</f>
        <v>255686</v>
      </c>
      <c r="L705" s="19">
        <f t="shared" si="79"/>
        <v>-88432.706384810939</v>
      </c>
      <c r="M705" s="17">
        <f t="shared" si="80"/>
        <v>-8.4804522734331284E-2</v>
      </c>
      <c r="N705" s="2">
        <v>821563351.78370178</v>
      </c>
      <c r="O705">
        <v>0.33</v>
      </c>
      <c r="P705" s="9">
        <f t="shared" si="74"/>
        <v>271115.90608862159</v>
      </c>
    </row>
    <row r="706" spans="1:16" x14ac:dyDescent="0.35">
      <c r="A706" s="13">
        <v>2028</v>
      </c>
      <c r="B706" s="13">
        <f t="shared" si="71"/>
        <v>2027</v>
      </c>
      <c r="C706" t="s">
        <v>102</v>
      </c>
      <c r="D706" t="s">
        <v>103</v>
      </c>
      <c r="E706" s="5">
        <v>233350114.48385498</v>
      </c>
      <c r="F706" s="13">
        <v>0.33</v>
      </c>
      <c r="G706" s="9">
        <f t="shared" si="78"/>
        <v>77005.537779672144</v>
      </c>
      <c r="H706" s="11">
        <v>1.02</v>
      </c>
      <c r="I706" s="12" cm="1">
        <f t="array" ref="I706">INDEX(PPEL[],MATCH(PPEL[[#This Row],[Base Year]]&amp;PPEL[[#This Row],[DistrictNumber]],PPEL[[Fiscal Year]:[Fiscal Year]]&amp;PPEL[[DistrictNumber]:[DistrictNumber]],0),9)*$H706</f>
        <v>64035.338164776011</v>
      </c>
      <c r="J706" s="15">
        <f t="shared" si="70"/>
        <v>0.27441742767692745</v>
      </c>
      <c r="K706" s="26">
        <f>ROUND(PPEL[[#This Row],[Proposed Taxable Valuation]]/1000*PPEL[[#This Row],[Adjusted Rate]],0)</f>
        <v>64035</v>
      </c>
      <c r="L706" s="19">
        <f t="shared" si="79"/>
        <v>-12970.199614896133</v>
      </c>
      <c r="M706" s="17">
        <f t="shared" si="80"/>
        <v>-5.5582572323072565E-2</v>
      </c>
      <c r="N706" s="2">
        <v>194336299.50222629</v>
      </c>
      <c r="O706">
        <v>0.33</v>
      </c>
      <c r="P706" s="9">
        <f t="shared" si="74"/>
        <v>64130.978835734677</v>
      </c>
    </row>
    <row r="707" spans="1:16" x14ac:dyDescent="0.35">
      <c r="A707" s="13">
        <v>2028</v>
      </c>
      <c r="B707" s="13">
        <f t="shared" si="71"/>
        <v>2027</v>
      </c>
      <c r="C707" t="s">
        <v>104</v>
      </c>
      <c r="D707" t="s">
        <v>105</v>
      </c>
      <c r="E707" s="5">
        <v>524325156.70309502</v>
      </c>
      <c r="F707" s="13">
        <v>0.33</v>
      </c>
      <c r="G707" s="9">
        <f t="shared" si="78"/>
        <v>173027.30171202138</v>
      </c>
      <c r="H707" s="11">
        <v>1.02</v>
      </c>
      <c r="I707" s="12" cm="1">
        <f t="array" ref="I707">INDEX(PPEL[],MATCH(PPEL[[#This Row],[Base Year]]&amp;PPEL[[#This Row],[DistrictNumber]],PPEL[[Fiscal Year]:[Fiscal Year]]&amp;PPEL[[DistrictNumber]:[DistrictNumber]],0),9)*$H707</f>
        <v>147632.42422130401</v>
      </c>
      <c r="J707" s="15">
        <f t="shared" si="70"/>
        <v>0.28156654765451683</v>
      </c>
      <c r="K707" s="26">
        <f>ROUND(PPEL[[#This Row],[Proposed Taxable Valuation]]/1000*PPEL[[#This Row],[Adjusted Rate]],0)</f>
        <v>147632</v>
      </c>
      <c r="L707" s="19">
        <f t="shared" si="79"/>
        <v>-25394.877490717365</v>
      </c>
      <c r="M707" s="17">
        <f t="shared" si="80"/>
        <v>-4.8433452345483186E-2</v>
      </c>
      <c r="N707" s="2">
        <v>448567546.33632511</v>
      </c>
      <c r="O707">
        <v>0.33</v>
      </c>
      <c r="P707" s="9">
        <f t="shared" si="74"/>
        <v>148027.29029098729</v>
      </c>
    </row>
    <row r="708" spans="1:16" x14ac:dyDescent="0.35">
      <c r="A708" s="13">
        <v>2028</v>
      </c>
      <c r="B708" s="13">
        <f t="shared" si="71"/>
        <v>2027</v>
      </c>
      <c r="C708" t="s">
        <v>106</v>
      </c>
      <c r="D708" t="s">
        <v>107</v>
      </c>
      <c r="E708" s="5">
        <v>528378260.64130807</v>
      </c>
      <c r="F708" s="13">
        <v>0.33</v>
      </c>
      <c r="G708" s="9">
        <f t="shared" si="78"/>
        <v>174364.82601163167</v>
      </c>
      <c r="H708" s="11">
        <v>1.02</v>
      </c>
      <c r="I708" s="12" cm="1">
        <f t="array" ref="I708">INDEX(PPEL[],MATCH(PPEL[[#This Row],[Base Year]]&amp;PPEL[[#This Row],[DistrictNumber]],PPEL[[Fiscal Year]:[Fiscal Year]]&amp;PPEL[[DistrictNumber]:[DistrictNumber]],0),9)*$H708</f>
        <v>139493.62551841201</v>
      </c>
      <c r="J708" s="15">
        <f t="shared" ref="J708:J771" si="81">IF(I708/(E708/1000)&gt;0.33,0.33,I708/(E708/1000))</f>
        <v>0.2640033398594116</v>
      </c>
      <c r="K708" s="26">
        <f>ROUND(PPEL[[#This Row],[Proposed Taxable Valuation]]/1000*PPEL[[#This Row],[Adjusted Rate]],0)</f>
        <v>139494</v>
      </c>
      <c r="L708" s="19">
        <f t="shared" si="79"/>
        <v>-34871.200493219658</v>
      </c>
      <c r="M708" s="17">
        <f t="shared" si="80"/>
        <v>-6.5996660140588415E-2</v>
      </c>
      <c r="N708" s="2">
        <v>437000936.20413196</v>
      </c>
      <c r="O708">
        <v>0.33</v>
      </c>
      <c r="P708" s="9">
        <f t="shared" si="74"/>
        <v>144210.30894736355</v>
      </c>
    </row>
    <row r="709" spans="1:16" x14ac:dyDescent="0.35">
      <c r="A709" s="13">
        <v>2028</v>
      </c>
      <c r="B709" s="13">
        <f t="shared" ref="B709:B772" si="82">A709-1</f>
        <v>2027</v>
      </c>
      <c r="C709" t="s">
        <v>108</v>
      </c>
      <c r="D709" t="s">
        <v>109</v>
      </c>
      <c r="E709" s="5">
        <v>582375461.00214767</v>
      </c>
      <c r="F709" s="13">
        <v>0.33</v>
      </c>
      <c r="G709" s="9">
        <f t="shared" si="78"/>
        <v>192183.90213070874</v>
      </c>
      <c r="H709" s="11">
        <v>1.02</v>
      </c>
      <c r="I709" s="12" cm="1">
        <f t="array" ref="I709">INDEX(PPEL[],MATCH(PPEL[[#This Row],[Base Year]]&amp;PPEL[[#This Row],[DistrictNumber]],PPEL[[Fiscal Year]:[Fiscal Year]]&amp;PPEL[[DistrictNumber]:[DistrictNumber]],0),9)*$H709</f>
        <v>163625.02448054403</v>
      </c>
      <c r="J709" s="15">
        <f t="shared" si="81"/>
        <v>0.28096139936765058</v>
      </c>
      <c r="K709" s="26">
        <f>ROUND(PPEL[[#This Row],[Proposed Taxable Valuation]]/1000*PPEL[[#This Row],[Adjusted Rate]],0)</f>
        <v>163625</v>
      </c>
      <c r="L709" s="19">
        <f t="shared" si="79"/>
        <v>-28558.877650164708</v>
      </c>
      <c r="M709" s="17">
        <f t="shared" si="80"/>
        <v>-4.9038600632349438E-2</v>
      </c>
      <c r="N709" s="2">
        <v>494123182.02775103</v>
      </c>
      <c r="O709">
        <v>0.33</v>
      </c>
      <c r="P709" s="9">
        <f t="shared" ref="P709:P772" si="83">N709/1000*O709</f>
        <v>163060.65006915785</v>
      </c>
    </row>
    <row r="710" spans="1:16" x14ac:dyDescent="0.35">
      <c r="A710" s="13">
        <v>2028</v>
      </c>
      <c r="B710" s="13">
        <f t="shared" si="82"/>
        <v>2027</v>
      </c>
      <c r="C710" t="s">
        <v>110</v>
      </c>
      <c r="D710" t="s">
        <v>111</v>
      </c>
      <c r="E710" s="5">
        <v>569497670.0108366</v>
      </c>
      <c r="F710" s="13">
        <v>0.33</v>
      </c>
      <c r="G710" s="9">
        <f t="shared" si="78"/>
        <v>187934.23110357608</v>
      </c>
      <c r="H710" s="11">
        <v>1.02</v>
      </c>
      <c r="I710" s="12" cm="1">
        <f t="array" ref="I710">INDEX(PPEL[],MATCH(PPEL[[#This Row],[Base Year]]&amp;PPEL[[#This Row],[DistrictNumber]],PPEL[[Fiscal Year]:[Fiscal Year]]&amp;PPEL[[DistrictNumber]:[DistrictNumber]],0),9)*$H710</f>
        <v>144328.15070348399</v>
      </c>
      <c r="J710" s="15">
        <f t="shared" si="81"/>
        <v>0.25343062545056183</v>
      </c>
      <c r="K710" s="26">
        <f>ROUND(PPEL[[#This Row],[Proposed Taxable Valuation]]/1000*PPEL[[#This Row],[Adjusted Rate]],0)</f>
        <v>144328</v>
      </c>
      <c r="L710" s="19">
        <f t="shared" si="79"/>
        <v>-43606.080400092091</v>
      </c>
      <c r="M710" s="17">
        <f t="shared" si="80"/>
        <v>-7.6569374549438185E-2</v>
      </c>
      <c r="N710" s="2">
        <v>459491326.68869555</v>
      </c>
      <c r="O710">
        <v>0.33</v>
      </c>
      <c r="P710" s="9">
        <f t="shared" si="83"/>
        <v>151632.13780726952</v>
      </c>
    </row>
    <row r="711" spans="1:16" x14ac:dyDescent="0.35">
      <c r="A711" s="13">
        <v>2028</v>
      </c>
      <c r="B711" s="13">
        <f t="shared" si="82"/>
        <v>2027</v>
      </c>
      <c r="C711" t="s">
        <v>112</v>
      </c>
      <c r="D711" t="s">
        <v>113</v>
      </c>
      <c r="E711" s="5">
        <v>937408055.33673418</v>
      </c>
      <c r="F711" s="13">
        <v>0.33</v>
      </c>
      <c r="G711" s="9">
        <f t="shared" si="78"/>
        <v>309344.6582611223</v>
      </c>
      <c r="H711" s="11">
        <v>1.02</v>
      </c>
      <c r="I711" s="12" cm="1">
        <f t="array" ref="I711">INDEX(PPEL[],MATCH(PPEL[[#This Row],[Base Year]]&amp;PPEL[[#This Row],[DistrictNumber]],PPEL[[Fiscal Year]:[Fiscal Year]]&amp;PPEL[[DistrictNumber]:[DistrictNumber]],0),9)*$H711</f>
        <v>252487.15928686806</v>
      </c>
      <c r="J711" s="15">
        <f t="shared" si="81"/>
        <v>0.26934605250023164</v>
      </c>
      <c r="K711" s="26">
        <f>ROUND(PPEL[[#This Row],[Proposed Taxable Valuation]]/1000*PPEL[[#This Row],[Adjusted Rate]],0)</f>
        <v>252487</v>
      </c>
      <c r="L711" s="19">
        <f t="shared" si="79"/>
        <v>-56857.498974254238</v>
      </c>
      <c r="M711" s="17">
        <f t="shared" si="80"/>
        <v>-6.0653947499768379E-2</v>
      </c>
      <c r="N711" s="2">
        <v>773595519.46781349</v>
      </c>
      <c r="O711">
        <v>0.33</v>
      </c>
      <c r="P711" s="9">
        <f t="shared" si="83"/>
        <v>255286.52142437847</v>
      </c>
    </row>
    <row r="712" spans="1:16" x14ac:dyDescent="0.35">
      <c r="A712" s="13">
        <v>2028</v>
      </c>
      <c r="B712" s="13">
        <f t="shared" si="82"/>
        <v>2027</v>
      </c>
      <c r="C712" t="s">
        <v>114</v>
      </c>
      <c r="D712" t="s">
        <v>115</v>
      </c>
      <c r="E712" s="5">
        <v>257420824.55319422</v>
      </c>
      <c r="F712" s="13">
        <v>0.33</v>
      </c>
      <c r="G712" s="9">
        <f t="shared" si="78"/>
        <v>84948.872102554102</v>
      </c>
      <c r="H712" s="11">
        <v>1.02</v>
      </c>
      <c r="I712" s="12" cm="1">
        <f t="array" ref="I712">INDEX(PPEL[],MATCH(PPEL[[#This Row],[Base Year]]&amp;PPEL[[#This Row],[DistrictNumber]],PPEL[[Fiscal Year]:[Fiscal Year]]&amp;PPEL[[DistrictNumber]:[DistrictNumber]],0),9)*$H712</f>
        <v>80109.810746064002</v>
      </c>
      <c r="J712" s="15">
        <f t="shared" si="81"/>
        <v>0.31120174867402722</v>
      </c>
      <c r="K712" s="26">
        <f>ROUND(PPEL[[#This Row],[Proposed Taxable Valuation]]/1000*PPEL[[#This Row],[Adjusted Rate]],0)</f>
        <v>80110</v>
      </c>
      <c r="L712" s="19">
        <f t="shared" si="79"/>
        <v>-4839.0613564900996</v>
      </c>
      <c r="M712" s="17">
        <f t="shared" si="80"/>
        <v>-1.8798251325972792E-2</v>
      </c>
      <c r="N712" s="2">
        <v>234629054.51850936</v>
      </c>
      <c r="O712">
        <v>0.33</v>
      </c>
      <c r="P712" s="9">
        <f t="shared" si="83"/>
        <v>77427.587991108099</v>
      </c>
    </row>
    <row r="713" spans="1:16" x14ac:dyDescent="0.35">
      <c r="A713" s="13">
        <v>2028</v>
      </c>
      <c r="B713" s="13">
        <f t="shared" si="82"/>
        <v>2027</v>
      </c>
      <c r="C713" t="s">
        <v>116</v>
      </c>
      <c r="D713" t="s">
        <v>117</v>
      </c>
      <c r="E713" s="5">
        <v>513412671.4703365</v>
      </c>
      <c r="F713" s="13">
        <v>0.33</v>
      </c>
      <c r="G713" s="9">
        <f t="shared" si="78"/>
        <v>169426.18158521104</v>
      </c>
      <c r="H713" s="11">
        <v>1.02</v>
      </c>
      <c r="I713" s="12" cm="1">
        <f t="array" ref="I713">INDEX(PPEL[],MATCH(PPEL[[#This Row],[Base Year]]&amp;PPEL[[#This Row],[DistrictNumber]],PPEL[[Fiscal Year]:[Fiscal Year]]&amp;PPEL[[DistrictNumber]:[DistrictNumber]],0),9)*$H713</f>
        <v>132756.42957904801</v>
      </c>
      <c r="J713" s="15">
        <f t="shared" si="81"/>
        <v>0.25857645702209414</v>
      </c>
      <c r="K713" s="26">
        <f>ROUND(PPEL[[#This Row],[Proposed Taxable Valuation]]/1000*PPEL[[#This Row],[Adjusted Rate]],0)</f>
        <v>132756</v>
      </c>
      <c r="L713" s="19">
        <f t="shared" si="79"/>
        <v>-36669.752006163035</v>
      </c>
      <c r="M713" s="17">
        <f t="shared" si="80"/>
        <v>-7.1423542977905874E-2</v>
      </c>
      <c r="N713" s="2">
        <v>420705210.7777015</v>
      </c>
      <c r="O713">
        <v>0.33</v>
      </c>
      <c r="P713" s="9">
        <f t="shared" si="83"/>
        <v>138832.7195566415</v>
      </c>
    </row>
    <row r="714" spans="1:16" x14ac:dyDescent="0.35">
      <c r="A714" s="13">
        <v>2028</v>
      </c>
      <c r="B714" s="13">
        <f t="shared" si="82"/>
        <v>2027</v>
      </c>
      <c r="C714" t="s">
        <v>118</v>
      </c>
      <c r="D714" t="s">
        <v>119</v>
      </c>
      <c r="E714" s="5">
        <v>494424137.36968118</v>
      </c>
      <c r="F714" s="13">
        <v>0.33</v>
      </c>
      <c r="G714" s="9">
        <f t="shared" si="78"/>
        <v>163159.96533199481</v>
      </c>
      <c r="H714" s="11">
        <v>1.02</v>
      </c>
      <c r="I714" s="12" cm="1">
        <f t="array" ref="I714">INDEX(PPEL[],MATCH(PPEL[[#This Row],[Base Year]]&amp;PPEL[[#This Row],[DistrictNumber]],PPEL[[Fiscal Year]:[Fiscal Year]]&amp;PPEL[[DistrictNumber]:[DistrictNumber]],0),9)*$H714</f>
        <v>130963.649441328</v>
      </c>
      <c r="J714" s="15">
        <f t="shared" si="81"/>
        <v>0.26488118104033098</v>
      </c>
      <c r="K714" s="26">
        <f>ROUND(PPEL[[#This Row],[Proposed Taxable Valuation]]/1000*PPEL[[#This Row],[Adjusted Rate]],0)</f>
        <v>130964</v>
      </c>
      <c r="L714" s="19">
        <f t="shared" si="79"/>
        <v>-32196.31589066681</v>
      </c>
      <c r="M714" s="17">
        <f t="shared" si="80"/>
        <v>-6.5118818959669034E-2</v>
      </c>
      <c r="N714" s="2">
        <v>407757767.78462911</v>
      </c>
      <c r="O714">
        <v>0.33</v>
      </c>
      <c r="P714" s="9">
        <f t="shared" si="83"/>
        <v>134560.06336892763</v>
      </c>
    </row>
    <row r="715" spans="1:16" x14ac:dyDescent="0.35">
      <c r="A715" s="13">
        <v>2028</v>
      </c>
      <c r="B715" s="13">
        <f t="shared" si="82"/>
        <v>2027</v>
      </c>
      <c r="C715" t="s">
        <v>120</v>
      </c>
      <c r="D715" t="s">
        <v>121</v>
      </c>
      <c r="E715" s="5">
        <v>767363505.09221089</v>
      </c>
      <c r="F715" s="13">
        <v>0.33</v>
      </c>
      <c r="G715" s="9">
        <f t="shared" si="78"/>
        <v>253229.95668042958</v>
      </c>
      <c r="H715" s="11">
        <v>1.02</v>
      </c>
      <c r="I715" s="12" cm="1">
        <f t="array" ref="I715">INDEX(PPEL[],MATCH(PPEL[[#This Row],[Base Year]]&amp;PPEL[[#This Row],[DistrictNumber]],PPEL[[Fiscal Year]:[Fiscal Year]]&amp;PPEL[[DistrictNumber]:[DistrictNumber]],0),9)*$H715</f>
        <v>220713.76577250002</v>
      </c>
      <c r="J715" s="15">
        <f t="shared" si="81"/>
        <v>0.28762609155614949</v>
      </c>
      <c r="K715" s="26">
        <f>ROUND(PPEL[[#This Row],[Proposed Taxable Valuation]]/1000*PPEL[[#This Row],[Adjusted Rate]],0)</f>
        <v>220714</v>
      </c>
      <c r="L715" s="19">
        <f t="shared" si="79"/>
        <v>-32516.190907929558</v>
      </c>
      <c r="M715" s="17">
        <f t="shared" si="80"/>
        <v>-4.2373908443850528E-2</v>
      </c>
      <c r="N715" s="2">
        <v>676043705.93280888</v>
      </c>
      <c r="O715">
        <v>0.33</v>
      </c>
      <c r="P715" s="9">
        <f t="shared" si="83"/>
        <v>223094.42295782696</v>
      </c>
    </row>
    <row r="716" spans="1:16" x14ac:dyDescent="0.35">
      <c r="A716" s="13">
        <v>2028</v>
      </c>
      <c r="B716" s="13">
        <f t="shared" si="82"/>
        <v>2027</v>
      </c>
      <c r="C716" t="s">
        <v>122</v>
      </c>
      <c r="D716" t="s">
        <v>123</v>
      </c>
      <c r="E716" s="5">
        <v>582232201.1072408</v>
      </c>
      <c r="F716" s="13">
        <v>0.33</v>
      </c>
      <c r="G716" s="9">
        <f t="shared" si="78"/>
        <v>192136.62636538944</v>
      </c>
      <c r="H716" s="11">
        <v>1.02</v>
      </c>
      <c r="I716" s="12" cm="1">
        <f t="array" ref="I716">INDEX(PPEL[],MATCH(PPEL[[#This Row],[Base Year]]&amp;PPEL[[#This Row],[DistrictNumber]],PPEL[[Fiscal Year]:[Fiscal Year]]&amp;PPEL[[DistrictNumber]:[DistrictNumber]],0),9)*$H716</f>
        <v>149355.76786534803</v>
      </c>
      <c r="J716" s="15">
        <f t="shared" si="81"/>
        <v>0.25652268559058683</v>
      </c>
      <c r="K716" s="26">
        <f>ROUND(PPEL[[#This Row],[Proposed Taxable Valuation]]/1000*PPEL[[#This Row],[Adjusted Rate]],0)</f>
        <v>149356</v>
      </c>
      <c r="L716" s="19">
        <f t="shared" si="79"/>
        <v>-42780.858500041417</v>
      </c>
      <c r="M716" s="17">
        <f t="shared" si="80"/>
        <v>-7.3477314409413186E-2</v>
      </c>
      <c r="N716" s="2">
        <v>466718514.24061668</v>
      </c>
      <c r="O716">
        <v>0.33</v>
      </c>
      <c r="P716" s="9">
        <f t="shared" si="83"/>
        <v>154017.10969940352</v>
      </c>
    </row>
    <row r="717" spans="1:16" x14ac:dyDescent="0.35">
      <c r="A717" s="13">
        <v>2028</v>
      </c>
      <c r="B717" s="13">
        <f t="shared" si="82"/>
        <v>2027</v>
      </c>
      <c r="C717" t="s">
        <v>124</v>
      </c>
      <c r="D717" t="s">
        <v>125</v>
      </c>
      <c r="E717" s="5">
        <v>157935078.57464501</v>
      </c>
      <c r="F717" s="13">
        <v>0.33</v>
      </c>
      <c r="G717" s="9">
        <f t="shared" si="78"/>
        <v>52118.575929632854</v>
      </c>
      <c r="H717" s="11">
        <v>1.02</v>
      </c>
      <c r="I717" s="12" cm="1">
        <f t="array" ref="I717">INDEX(PPEL[],MATCH(PPEL[[#This Row],[Base Year]]&amp;PPEL[[#This Row],[DistrictNumber]],PPEL[[Fiscal Year]:[Fiscal Year]]&amp;PPEL[[DistrictNumber]:[DistrictNumber]],0),9)*$H717</f>
        <v>43021.179523475999</v>
      </c>
      <c r="J717" s="15">
        <f t="shared" si="81"/>
        <v>0.27239787330173681</v>
      </c>
      <c r="K717" s="26">
        <f>ROUND(PPEL[[#This Row],[Proposed Taxable Valuation]]/1000*PPEL[[#This Row],[Adjusted Rate]],0)</f>
        <v>43021</v>
      </c>
      <c r="L717" s="19">
        <f t="shared" si="79"/>
        <v>-9097.3964061568549</v>
      </c>
      <c r="M717" s="17">
        <f t="shared" si="80"/>
        <v>-5.7602126698263201E-2</v>
      </c>
      <c r="N717" s="2">
        <v>129653467.59469558</v>
      </c>
      <c r="O717">
        <v>0.33</v>
      </c>
      <c r="P717" s="9">
        <f t="shared" si="83"/>
        <v>42785.644306249545</v>
      </c>
    </row>
    <row r="718" spans="1:16" x14ac:dyDescent="0.35">
      <c r="A718" s="13">
        <v>2028</v>
      </c>
      <c r="B718" s="13">
        <f t="shared" si="82"/>
        <v>2027</v>
      </c>
      <c r="C718" t="s">
        <v>126</v>
      </c>
      <c r="D718" t="s">
        <v>127</v>
      </c>
      <c r="E718" s="5">
        <v>437578205.24324596</v>
      </c>
      <c r="F718" s="13">
        <v>0.33</v>
      </c>
      <c r="G718" s="9">
        <f t="shared" si="78"/>
        <v>144400.80773027116</v>
      </c>
      <c r="H718" s="11">
        <v>1.02</v>
      </c>
      <c r="I718" s="12" cm="1">
        <f t="array" ref="I718">INDEX(PPEL[],MATCH(PPEL[[#This Row],[Base Year]]&amp;PPEL[[#This Row],[DistrictNumber]],PPEL[[Fiscal Year]:[Fiscal Year]]&amp;PPEL[[DistrictNumber]:[DistrictNumber]],0),9)*$H718</f>
        <v>124423.75884906002</v>
      </c>
      <c r="J718" s="15">
        <f t="shared" si="81"/>
        <v>0.28434633479949928</v>
      </c>
      <c r="K718" s="26">
        <f>ROUND(PPEL[[#This Row],[Proposed Taxable Valuation]]/1000*PPEL[[#This Row],[Adjusted Rate]],0)</f>
        <v>124424</v>
      </c>
      <c r="L718" s="19">
        <f t="shared" si="79"/>
        <v>-19977.048881211143</v>
      </c>
      <c r="M718" s="17">
        <f t="shared" si="80"/>
        <v>-4.5653665200500737E-2</v>
      </c>
      <c r="N718" s="2">
        <v>398490572.97605449</v>
      </c>
      <c r="O718">
        <v>0.33</v>
      </c>
      <c r="P718" s="9">
        <f t="shared" si="83"/>
        <v>131501.889082098</v>
      </c>
    </row>
    <row r="719" spans="1:16" x14ac:dyDescent="0.35">
      <c r="A719" s="13">
        <v>2028</v>
      </c>
      <c r="B719" s="13">
        <f t="shared" si="82"/>
        <v>2027</v>
      </c>
      <c r="C719" t="s">
        <v>128</v>
      </c>
      <c r="D719" t="s">
        <v>129</v>
      </c>
      <c r="E719" s="5">
        <v>547901904.02851415</v>
      </c>
      <c r="F719" s="13">
        <v>0.33</v>
      </c>
      <c r="G719" s="9">
        <f t="shared" si="78"/>
        <v>180807.62832940969</v>
      </c>
      <c r="H719" s="11">
        <v>1.02</v>
      </c>
      <c r="I719" s="12" cm="1">
        <f t="array" ref="I719">INDEX(PPEL[],MATCH(PPEL[[#This Row],[Base Year]]&amp;PPEL[[#This Row],[DistrictNumber]],PPEL[[Fiscal Year]:[Fiscal Year]]&amp;PPEL[[DistrictNumber]:[DistrictNumber]],0),9)*$H719</f>
        <v>140008.90745397602</v>
      </c>
      <c r="J719" s="15">
        <f t="shared" si="81"/>
        <v>0.25553644990926988</v>
      </c>
      <c r="K719" s="26">
        <f>ROUND(PPEL[[#This Row],[Proposed Taxable Valuation]]/1000*PPEL[[#This Row],[Adjusted Rate]],0)</f>
        <v>140009</v>
      </c>
      <c r="L719" s="19">
        <f t="shared" si="79"/>
        <v>-40798.720875433675</v>
      </c>
      <c r="M719" s="17">
        <f t="shared" si="80"/>
        <v>-7.4463550090730135E-2</v>
      </c>
      <c r="N719" s="2">
        <v>431816006.98147136</v>
      </c>
      <c r="O719">
        <v>0.33</v>
      </c>
      <c r="P719" s="9">
        <f t="shared" si="83"/>
        <v>142499.28230388556</v>
      </c>
    </row>
    <row r="720" spans="1:16" x14ac:dyDescent="0.35">
      <c r="A720" s="13">
        <v>2028</v>
      </c>
      <c r="B720" s="13">
        <f t="shared" si="82"/>
        <v>2027</v>
      </c>
      <c r="C720" t="s">
        <v>130</v>
      </c>
      <c r="D720" t="s">
        <v>131</v>
      </c>
      <c r="E720" s="5">
        <v>2703229561.1828728</v>
      </c>
      <c r="F720" s="13">
        <v>0.33</v>
      </c>
      <c r="G720" s="9">
        <f t="shared" ref="G720:G783" si="84">E720/1000*F720</f>
        <v>892065.75519034814</v>
      </c>
      <c r="H720" s="11">
        <v>1.02</v>
      </c>
      <c r="I720" s="12" cm="1">
        <f t="array" ref="I720">INDEX(PPEL[],MATCH(PPEL[[#This Row],[Base Year]]&amp;PPEL[[#This Row],[DistrictNumber]],PPEL[[Fiscal Year]:[Fiscal Year]]&amp;PPEL[[DistrictNumber]:[DistrictNumber]],0),9)*$H720</f>
        <v>626113.84488048009</v>
      </c>
      <c r="J720" s="15">
        <f t="shared" si="81"/>
        <v>0.23161697174046389</v>
      </c>
      <c r="K720" s="26">
        <f>ROUND(PPEL[[#This Row],[Proposed Taxable Valuation]]/1000*PPEL[[#This Row],[Adjusted Rate]],0)</f>
        <v>626114</v>
      </c>
      <c r="L720" s="19">
        <f t="shared" ref="L720:L783" si="85">I720-G720</f>
        <v>-265951.91030986805</v>
      </c>
      <c r="M720" s="17">
        <f t="shared" ref="M720:M783" si="86">J720-F720</f>
        <v>-9.8383028259536126E-2</v>
      </c>
      <c r="N720" s="2">
        <v>2086862606.1574678</v>
      </c>
      <c r="O720">
        <v>0.33</v>
      </c>
      <c r="P720" s="9">
        <f t="shared" si="83"/>
        <v>688664.66003196442</v>
      </c>
    </row>
    <row r="721" spans="1:16" x14ac:dyDescent="0.35">
      <c r="A721" s="13">
        <v>2028</v>
      </c>
      <c r="B721" s="13">
        <f t="shared" si="82"/>
        <v>2027</v>
      </c>
      <c r="C721" t="s">
        <v>132</v>
      </c>
      <c r="D721" t="s">
        <v>133</v>
      </c>
      <c r="E721" s="5">
        <v>1827771029.3620884</v>
      </c>
      <c r="F721" s="13">
        <v>0.33</v>
      </c>
      <c r="G721" s="9">
        <f t="shared" si="84"/>
        <v>603164.4396894892</v>
      </c>
      <c r="H721" s="11">
        <v>1.02</v>
      </c>
      <c r="I721" s="12" cm="1">
        <f t="array" ref="I721">INDEX(PPEL[],MATCH(PPEL[[#This Row],[Base Year]]&amp;PPEL[[#This Row],[DistrictNumber]],PPEL[[Fiscal Year]:[Fiscal Year]]&amp;PPEL[[DistrictNumber]:[DistrictNumber]],0),9)*$H721</f>
        <v>425233.74766039202</v>
      </c>
      <c r="J721" s="15">
        <f t="shared" si="81"/>
        <v>0.23265154159315191</v>
      </c>
      <c r="K721" s="26">
        <f>ROUND(PPEL[[#This Row],[Proposed Taxable Valuation]]/1000*PPEL[[#This Row],[Adjusted Rate]],0)</f>
        <v>425234</v>
      </c>
      <c r="L721" s="19">
        <f t="shared" si="85"/>
        <v>-177930.69202909718</v>
      </c>
      <c r="M721" s="17">
        <f t="shared" si="86"/>
        <v>-9.734845840684811E-2</v>
      </c>
      <c r="N721" s="2">
        <v>1378395221.1513979</v>
      </c>
      <c r="O721">
        <v>0.33</v>
      </c>
      <c r="P721" s="9">
        <f t="shared" si="83"/>
        <v>454870.42297996138</v>
      </c>
    </row>
    <row r="722" spans="1:16" x14ac:dyDescent="0.35">
      <c r="A722" s="13">
        <v>2028</v>
      </c>
      <c r="B722" s="13">
        <f t="shared" si="82"/>
        <v>2027</v>
      </c>
      <c r="C722" t="s">
        <v>134</v>
      </c>
      <c r="D722" t="s">
        <v>135</v>
      </c>
      <c r="E722" s="5">
        <v>1338069194.3734074</v>
      </c>
      <c r="F722" s="13">
        <v>0.33</v>
      </c>
      <c r="G722" s="9">
        <f t="shared" si="84"/>
        <v>441562.83414322446</v>
      </c>
      <c r="H722" s="11">
        <v>1.02</v>
      </c>
      <c r="I722" s="12" cm="1">
        <f t="array" ref="I722">INDEX(PPEL[],MATCH(PPEL[[#This Row],[Base Year]]&amp;PPEL[[#This Row],[DistrictNumber]],PPEL[[Fiscal Year]:[Fiscal Year]]&amp;PPEL[[DistrictNumber]:[DistrictNumber]],0),9)*$H722</f>
        <v>353086.35875884799</v>
      </c>
      <c r="J722" s="15">
        <f t="shared" si="81"/>
        <v>0.26387750367737273</v>
      </c>
      <c r="K722" s="26">
        <f>ROUND(PPEL[[#This Row],[Proposed Taxable Valuation]]/1000*PPEL[[#This Row],[Adjusted Rate]],0)</f>
        <v>353086</v>
      </c>
      <c r="L722" s="19">
        <f t="shared" si="85"/>
        <v>-88476.475384376477</v>
      </c>
      <c r="M722" s="17">
        <f t="shared" si="86"/>
        <v>-6.6122496322627289E-2</v>
      </c>
      <c r="N722" s="2">
        <v>1058145759.8864537</v>
      </c>
      <c r="O722">
        <v>0.33</v>
      </c>
      <c r="P722" s="9">
        <f t="shared" si="83"/>
        <v>349188.10076252976</v>
      </c>
    </row>
    <row r="723" spans="1:16" x14ac:dyDescent="0.35">
      <c r="A723" s="13">
        <v>2028</v>
      </c>
      <c r="B723" s="13">
        <f t="shared" si="82"/>
        <v>2027</v>
      </c>
      <c r="C723" t="s">
        <v>136</v>
      </c>
      <c r="D723" t="s">
        <v>137</v>
      </c>
      <c r="E723" s="5">
        <v>412512333.27295649</v>
      </c>
      <c r="F723" s="13">
        <v>0.33</v>
      </c>
      <c r="G723" s="9">
        <f t="shared" si="84"/>
        <v>136129.06998007564</v>
      </c>
      <c r="H723" s="11">
        <v>1.02</v>
      </c>
      <c r="I723" s="12" cm="1">
        <f t="array" ref="I723">INDEX(PPEL[],MATCH(PPEL[[#This Row],[Base Year]]&amp;PPEL[[#This Row],[DistrictNumber]],PPEL[[Fiscal Year]:[Fiscal Year]]&amp;PPEL[[DistrictNumber]:[DistrictNumber]],0),9)*$H723</f>
        <v>108311.19220904402</v>
      </c>
      <c r="J723" s="15">
        <f t="shared" si="81"/>
        <v>0.26256473679145798</v>
      </c>
      <c r="K723" s="26">
        <f>ROUND(PPEL[[#This Row],[Proposed Taxable Valuation]]/1000*PPEL[[#This Row],[Adjusted Rate]],0)</f>
        <v>108311</v>
      </c>
      <c r="L723" s="19">
        <f t="shared" si="85"/>
        <v>-27817.877771031621</v>
      </c>
      <c r="M723" s="17">
        <f t="shared" si="86"/>
        <v>-6.743526320854204E-2</v>
      </c>
      <c r="N723" s="2">
        <v>334692623.4647423</v>
      </c>
      <c r="O723">
        <v>0.33</v>
      </c>
      <c r="P723" s="9">
        <f t="shared" si="83"/>
        <v>110448.56574336498</v>
      </c>
    </row>
    <row r="724" spans="1:16" x14ac:dyDescent="0.35">
      <c r="A724" s="13">
        <v>2028</v>
      </c>
      <c r="B724" s="13">
        <f t="shared" si="82"/>
        <v>2027</v>
      </c>
      <c r="C724" t="s">
        <v>138</v>
      </c>
      <c r="D724" t="s">
        <v>139</v>
      </c>
      <c r="E724" s="5">
        <v>4058695558.9064107</v>
      </c>
      <c r="F724" s="13">
        <v>0.33</v>
      </c>
      <c r="G724" s="9">
        <f t="shared" si="84"/>
        <v>1339369.5344391156</v>
      </c>
      <c r="H724" s="11">
        <v>1.02</v>
      </c>
      <c r="I724" s="12" cm="1">
        <f t="array" ref="I724">INDEX(PPEL[],MATCH(PPEL[[#This Row],[Base Year]]&amp;PPEL[[#This Row],[DistrictNumber]],PPEL[[Fiscal Year]:[Fiscal Year]]&amp;PPEL[[DistrictNumber]:[DistrictNumber]],0),9)*$H724</f>
        <v>1016423.7986711161</v>
      </c>
      <c r="J724" s="15">
        <f t="shared" si="81"/>
        <v>0.25043115058006099</v>
      </c>
      <c r="K724" s="26">
        <f>ROUND(PPEL[[#This Row],[Proposed Taxable Valuation]]/1000*PPEL[[#This Row],[Adjusted Rate]],0)</f>
        <v>1016424</v>
      </c>
      <c r="L724" s="19">
        <f t="shared" si="85"/>
        <v>-322945.73576799943</v>
      </c>
      <c r="M724" s="17">
        <f t="shared" si="86"/>
        <v>-7.9568849419939025E-2</v>
      </c>
      <c r="N724" s="2">
        <v>3226831758.5441146</v>
      </c>
      <c r="O724">
        <v>0.33</v>
      </c>
      <c r="P724" s="9">
        <f t="shared" si="83"/>
        <v>1064854.4803195577</v>
      </c>
    </row>
    <row r="725" spans="1:16" x14ac:dyDescent="0.35">
      <c r="A725" s="13">
        <v>2028</v>
      </c>
      <c r="B725" s="13">
        <f t="shared" si="82"/>
        <v>2027</v>
      </c>
      <c r="C725" t="s">
        <v>140</v>
      </c>
      <c r="D725" t="s">
        <v>141</v>
      </c>
      <c r="E725" s="5">
        <v>292886268.52089238</v>
      </c>
      <c r="F725" s="13">
        <v>0.33</v>
      </c>
      <c r="G725" s="9">
        <f t="shared" si="84"/>
        <v>96652.468611894481</v>
      </c>
      <c r="H725" s="11">
        <v>1.02</v>
      </c>
      <c r="I725" s="12" cm="1">
        <f t="array" ref="I725">INDEX(PPEL[],MATCH(PPEL[[#This Row],[Base Year]]&amp;PPEL[[#This Row],[DistrictNumber]],PPEL[[Fiscal Year]:[Fiscal Year]]&amp;PPEL[[DistrictNumber]:[DistrictNumber]],0),9)*$H725</f>
        <v>78959.525976539997</v>
      </c>
      <c r="J725" s="15">
        <f t="shared" si="81"/>
        <v>0.26959108180555619</v>
      </c>
      <c r="K725" s="26">
        <f>ROUND(PPEL[[#This Row],[Proposed Taxable Valuation]]/1000*PPEL[[#This Row],[Adjusted Rate]],0)</f>
        <v>78960</v>
      </c>
      <c r="L725" s="19">
        <f t="shared" si="85"/>
        <v>-17692.942635354484</v>
      </c>
      <c r="M725" s="17">
        <f t="shared" si="86"/>
        <v>-6.0408918194443828E-2</v>
      </c>
      <c r="N725" s="2">
        <v>238960088.85311213</v>
      </c>
      <c r="O725">
        <v>0.33</v>
      </c>
      <c r="P725" s="9">
        <f t="shared" si="83"/>
        <v>78856.82932152701</v>
      </c>
    </row>
    <row r="726" spans="1:16" x14ac:dyDescent="0.35">
      <c r="A726" s="13">
        <v>2028</v>
      </c>
      <c r="B726" s="13">
        <f t="shared" si="82"/>
        <v>2027</v>
      </c>
      <c r="C726" t="s">
        <v>142</v>
      </c>
      <c r="D726" t="s">
        <v>143</v>
      </c>
      <c r="E726" s="5">
        <v>484925633.68758631</v>
      </c>
      <c r="F726" s="13">
        <v>0.33</v>
      </c>
      <c r="G726" s="9">
        <f t="shared" si="84"/>
        <v>160025.45911690348</v>
      </c>
      <c r="H726" s="11">
        <v>1.02</v>
      </c>
      <c r="I726" s="12" cm="1">
        <f t="array" ref="I726">INDEX(PPEL[],MATCH(PPEL[[#This Row],[Base Year]]&amp;PPEL[[#This Row],[DistrictNumber]],PPEL[[Fiscal Year]:[Fiscal Year]]&amp;PPEL[[DistrictNumber]:[DistrictNumber]],0),9)*$H726</f>
        <v>137307.91907329203</v>
      </c>
      <c r="J726" s="15">
        <f t="shared" si="81"/>
        <v>0.28315252800546475</v>
      </c>
      <c r="K726" s="26">
        <f>ROUND(PPEL[[#This Row],[Proposed Taxable Valuation]]/1000*PPEL[[#This Row],[Adjusted Rate]],0)</f>
        <v>137308</v>
      </c>
      <c r="L726" s="19">
        <f t="shared" si="85"/>
        <v>-22717.540043611458</v>
      </c>
      <c r="M726" s="17">
        <f t="shared" si="86"/>
        <v>-4.6847471994535261E-2</v>
      </c>
      <c r="N726" s="2">
        <v>418319656.81070626</v>
      </c>
      <c r="O726">
        <v>0.33</v>
      </c>
      <c r="P726" s="9">
        <f t="shared" si="83"/>
        <v>138045.48674753308</v>
      </c>
    </row>
    <row r="727" spans="1:16" x14ac:dyDescent="0.35">
      <c r="A727" s="13">
        <v>2028</v>
      </c>
      <c r="B727" s="13">
        <f t="shared" si="82"/>
        <v>2027</v>
      </c>
      <c r="C727" t="s">
        <v>144</v>
      </c>
      <c r="D727" t="s">
        <v>145</v>
      </c>
      <c r="E727" s="5">
        <v>374553092.15393692</v>
      </c>
      <c r="F727" s="13">
        <v>0.33</v>
      </c>
      <c r="G727" s="9">
        <f t="shared" si="84"/>
        <v>123602.52041079919</v>
      </c>
      <c r="H727" s="11">
        <v>1.02</v>
      </c>
      <c r="I727" s="12" cm="1">
        <f t="array" ref="I727">INDEX(PPEL[],MATCH(PPEL[[#This Row],[Base Year]]&amp;PPEL[[#This Row],[DistrictNumber]],PPEL[[Fiscal Year]:[Fiscal Year]]&amp;PPEL[[DistrictNumber]:[DistrictNumber]],0),9)*$H727</f>
        <v>104923.16971646402</v>
      </c>
      <c r="J727" s="15">
        <f t="shared" si="81"/>
        <v>0.28012896412918098</v>
      </c>
      <c r="K727" s="26">
        <f>ROUND(PPEL[[#This Row],[Proposed Taxable Valuation]]/1000*PPEL[[#This Row],[Adjusted Rate]],0)</f>
        <v>104923</v>
      </c>
      <c r="L727" s="19">
        <f t="shared" si="85"/>
        <v>-18679.350694335168</v>
      </c>
      <c r="M727" s="17">
        <f t="shared" si="86"/>
        <v>-4.9871035870819036E-2</v>
      </c>
      <c r="N727" s="2">
        <v>328212397.70707089</v>
      </c>
      <c r="O727">
        <v>0.33</v>
      </c>
      <c r="P727" s="9">
        <f t="shared" si="83"/>
        <v>108310.09124333339</v>
      </c>
    </row>
    <row r="728" spans="1:16" x14ac:dyDescent="0.35">
      <c r="A728" s="13">
        <v>2028</v>
      </c>
      <c r="B728" s="13">
        <f t="shared" si="82"/>
        <v>2027</v>
      </c>
      <c r="C728" t="s">
        <v>146</v>
      </c>
      <c r="D728" t="s">
        <v>147</v>
      </c>
      <c r="E728" s="5">
        <v>310670833.7799589</v>
      </c>
      <c r="F728" s="13">
        <v>0.33</v>
      </c>
      <c r="G728" s="9">
        <f t="shared" si="84"/>
        <v>102521.37514738644</v>
      </c>
      <c r="H728" s="11">
        <v>1.02</v>
      </c>
      <c r="I728" s="12" cm="1">
        <f t="array" ref="I728">INDEX(PPEL[],MATCH(PPEL[[#This Row],[Base Year]]&amp;PPEL[[#This Row],[DistrictNumber]],PPEL[[Fiscal Year]:[Fiscal Year]]&amp;PPEL[[DistrictNumber]:[DistrictNumber]],0),9)*$H728</f>
        <v>90883.052534736009</v>
      </c>
      <c r="J728" s="15">
        <f t="shared" si="81"/>
        <v>0.29253809065033254</v>
      </c>
      <c r="K728" s="26">
        <f>ROUND(PPEL[[#This Row],[Proposed Taxable Valuation]]/1000*PPEL[[#This Row],[Adjusted Rate]],0)</f>
        <v>90883</v>
      </c>
      <c r="L728" s="19">
        <f t="shared" si="85"/>
        <v>-11638.322612650431</v>
      </c>
      <c r="M728" s="17">
        <f t="shared" si="86"/>
        <v>-3.7461909349667477E-2</v>
      </c>
      <c r="N728" s="2">
        <v>275249958.57087785</v>
      </c>
      <c r="O728">
        <v>0.33</v>
      </c>
      <c r="P728" s="9">
        <f t="shared" si="83"/>
        <v>90832.486328389699</v>
      </c>
    </row>
    <row r="729" spans="1:16" x14ac:dyDescent="0.35">
      <c r="A729" s="13">
        <v>2028</v>
      </c>
      <c r="B729" s="13">
        <f t="shared" si="82"/>
        <v>2027</v>
      </c>
      <c r="C729" t="s">
        <v>148</v>
      </c>
      <c r="D729" t="s">
        <v>149</v>
      </c>
      <c r="E729" s="5">
        <v>448977984.93341786</v>
      </c>
      <c r="F729" s="13">
        <v>0.33</v>
      </c>
      <c r="G729" s="9">
        <f t="shared" si="84"/>
        <v>148162.73502802791</v>
      </c>
      <c r="H729" s="11">
        <v>1.02</v>
      </c>
      <c r="I729" s="12" cm="1">
        <f t="array" ref="I729">INDEX(PPEL[],MATCH(PPEL[[#This Row],[Base Year]]&amp;PPEL[[#This Row],[DistrictNumber]],PPEL[[Fiscal Year]:[Fiscal Year]]&amp;PPEL[[DistrictNumber]:[DistrictNumber]],0),9)*$H729</f>
        <v>125085.92748418801</v>
      </c>
      <c r="J729" s="15">
        <f t="shared" si="81"/>
        <v>0.2786014719691387</v>
      </c>
      <c r="K729" s="26">
        <f>ROUND(PPEL[[#This Row],[Proposed Taxable Valuation]]/1000*PPEL[[#This Row],[Adjusted Rate]],0)</f>
        <v>125086</v>
      </c>
      <c r="L729" s="19">
        <f t="shared" si="85"/>
        <v>-23076.807543839896</v>
      </c>
      <c r="M729" s="17">
        <f t="shared" si="86"/>
        <v>-5.1398528030861312E-2</v>
      </c>
      <c r="N729" s="2">
        <v>398036702.98656857</v>
      </c>
      <c r="O729">
        <v>0.33</v>
      </c>
      <c r="P729" s="9">
        <f t="shared" si="83"/>
        <v>131352.11198556764</v>
      </c>
    </row>
    <row r="730" spans="1:16" x14ac:dyDescent="0.35">
      <c r="A730" s="13">
        <v>2028</v>
      </c>
      <c r="B730" s="13">
        <f t="shared" si="82"/>
        <v>2027</v>
      </c>
      <c r="C730" t="s">
        <v>150</v>
      </c>
      <c r="D730" t="s">
        <v>151</v>
      </c>
      <c r="E730" s="5">
        <v>3959602170.4142632</v>
      </c>
      <c r="F730" s="13">
        <v>0.33</v>
      </c>
      <c r="G730" s="9">
        <f t="shared" si="84"/>
        <v>1306668.7162367071</v>
      </c>
      <c r="H730" s="11">
        <v>1.02</v>
      </c>
      <c r="I730" s="12" cm="1">
        <f t="array" ref="I730">INDEX(PPEL[],MATCH(PPEL[[#This Row],[Base Year]]&amp;PPEL[[#This Row],[DistrictNumber]],PPEL[[Fiscal Year]:[Fiscal Year]]&amp;PPEL[[DistrictNumber]:[DistrictNumber]],0),9)*$H730</f>
        <v>984323.37250011612</v>
      </c>
      <c r="J730" s="15">
        <f t="shared" si="81"/>
        <v>0.24859148220871233</v>
      </c>
      <c r="K730" s="26">
        <f>ROUND(PPEL[[#This Row],[Proposed Taxable Valuation]]/1000*PPEL[[#This Row],[Adjusted Rate]],0)</f>
        <v>984323</v>
      </c>
      <c r="L730" s="19">
        <f t="shared" si="85"/>
        <v>-322345.34373659093</v>
      </c>
      <c r="M730" s="17">
        <f t="shared" si="86"/>
        <v>-8.1408517791287688E-2</v>
      </c>
      <c r="N730" s="2">
        <v>3024115156.1951981</v>
      </c>
      <c r="O730">
        <v>0.33</v>
      </c>
      <c r="P730" s="9">
        <f t="shared" si="83"/>
        <v>997958.00154441549</v>
      </c>
    </row>
    <row r="731" spans="1:16" x14ac:dyDescent="0.35">
      <c r="A731" s="13">
        <v>2028</v>
      </c>
      <c r="B731" s="13">
        <f t="shared" si="82"/>
        <v>2027</v>
      </c>
      <c r="C731" t="s">
        <v>152</v>
      </c>
      <c r="D731" t="s">
        <v>153</v>
      </c>
      <c r="E731" s="5">
        <v>764215717.04468596</v>
      </c>
      <c r="F731" s="13">
        <v>0.33</v>
      </c>
      <c r="G731" s="9">
        <f t="shared" si="84"/>
        <v>252191.18662474639</v>
      </c>
      <c r="H731" s="11">
        <v>1.02</v>
      </c>
      <c r="I731" s="12" cm="1">
        <f t="array" ref="I731">INDEX(PPEL[],MATCH(PPEL[[#This Row],[Base Year]]&amp;PPEL[[#This Row],[DistrictNumber]],PPEL[[Fiscal Year]:[Fiscal Year]]&amp;PPEL[[DistrictNumber]:[DistrictNumber]],0),9)*$H731</f>
        <v>191374.23357954001</v>
      </c>
      <c r="J731" s="15">
        <f t="shared" si="81"/>
        <v>0.25041912814827622</v>
      </c>
      <c r="K731" s="26">
        <f>ROUND(PPEL[[#This Row],[Proposed Taxable Valuation]]/1000*PPEL[[#This Row],[Adjusted Rate]],0)</f>
        <v>191374</v>
      </c>
      <c r="L731" s="19">
        <f t="shared" si="85"/>
        <v>-60816.953045206377</v>
      </c>
      <c r="M731" s="17">
        <f t="shared" si="86"/>
        <v>-7.95808718517238E-2</v>
      </c>
      <c r="N731" s="2">
        <v>621165924.9062345</v>
      </c>
      <c r="O731">
        <v>0.33</v>
      </c>
      <c r="P731" s="9">
        <f t="shared" si="83"/>
        <v>204984.75521905738</v>
      </c>
    </row>
    <row r="732" spans="1:16" x14ac:dyDescent="0.35">
      <c r="A732" s="13">
        <v>2028</v>
      </c>
      <c r="B732" s="13">
        <f t="shared" si="82"/>
        <v>2027</v>
      </c>
      <c r="C732" t="s">
        <v>154</v>
      </c>
      <c r="D732" t="s">
        <v>155</v>
      </c>
      <c r="E732" s="5">
        <v>2824703986.3125024</v>
      </c>
      <c r="F732" s="13">
        <v>0.33</v>
      </c>
      <c r="G732" s="9">
        <f t="shared" si="84"/>
        <v>932152.31548312586</v>
      </c>
      <c r="H732" s="11">
        <v>1.02</v>
      </c>
      <c r="I732" s="12" cm="1">
        <f t="array" ref="I732">INDEX(PPEL[],MATCH(PPEL[[#This Row],[Base Year]]&amp;PPEL[[#This Row],[DistrictNumber]],PPEL[[Fiscal Year]:[Fiscal Year]]&amp;PPEL[[DistrictNumber]:[DistrictNumber]],0),9)*$H732</f>
        <v>635417.01217486814</v>
      </c>
      <c r="J732" s="15">
        <f t="shared" si="81"/>
        <v>0.22494994705776958</v>
      </c>
      <c r="K732" s="26">
        <f>ROUND(PPEL[[#This Row],[Proposed Taxable Valuation]]/1000*PPEL[[#This Row],[Adjusted Rate]],0)</f>
        <v>635417</v>
      </c>
      <c r="L732" s="19">
        <f t="shared" si="85"/>
        <v>-296735.30330825772</v>
      </c>
      <c r="M732" s="17">
        <f t="shared" si="86"/>
        <v>-0.10505005294223044</v>
      </c>
      <c r="N732" s="2">
        <v>2184817628.6381307</v>
      </c>
      <c r="O732">
        <v>0.33</v>
      </c>
      <c r="P732" s="9">
        <f t="shared" si="83"/>
        <v>720989.8174505831</v>
      </c>
    </row>
    <row r="733" spans="1:16" x14ac:dyDescent="0.35">
      <c r="A733" s="13">
        <v>2028</v>
      </c>
      <c r="B733" s="13">
        <f t="shared" si="82"/>
        <v>2027</v>
      </c>
      <c r="C733" t="s">
        <v>156</v>
      </c>
      <c r="D733" t="s">
        <v>157</v>
      </c>
      <c r="E733" s="5">
        <v>224989027.558945</v>
      </c>
      <c r="F733" s="13">
        <v>0.33</v>
      </c>
      <c r="G733" s="9">
        <f t="shared" si="84"/>
        <v>74246.379094451855</v>
      </c>
      <c r="H733" s="11">
        <v>1.02</v>
      </c>
      <c r="I733" s="12" cm="1">
        <f t="array" ref="I733">INDEX(PPEL[],MATCH(PPEL[[#This Row],[Base Year]]&amp;PPEL[[#This Row],[DistrictNumber]],PPEL[[Fiscal Year]:[Fiscal Year]]&amp;PPEL[[DistrictNumber]:[DistrictNumber]],0),9)*$H733</f>
        <v>59464.257459947999</v>
      </c>
      <c r="J733" s="15">
        <f t="shared" si="81"/>
        <v>0.26429847759739716</v>
      </c>
      <c r="K733" s="26">
        <f>ROUND(PPEL[[#This Row],[Proposed Taxable Valuation]]/1000*PPEL[[#This Row],[Adjusted Rate]],0)</f>
        <v>59464</v>
      </c>
      <c r="L733" s="19">
        <f t="shared" si="85"/>
        <v>-14782.121634503856</v>
      </c>
      <c r="M733" s="17">
        <f t="shared" si="86"/>
        <v>-6.5701522402602852E-2</v>
      </c>
      <c r="N733" s="2">
        <v>180959056.4508138</v>
      </c>
      <c r="O733">
        <v>0.33</v>
      </c>
      <c r="P733" s="9">
        <f t="shared" si="83"/>
        <v>59716.488628768559</v>
      </c>
    </row>
    <row r="734" spans="1:16" x14ac:dyDescent="0.35">
      <c r="A734" s="13">
        <v>2028</v>
      </c>
      <c r="B734" s="13">
        <f t="shared" si="82"/>
        <v>2027</v>
      </c>
      <c r="C734" t="s">
        <v>158</v>
      </c>
      <c r="D734" t="s">
        <v>159</v>
      </c>
      <c r="E734" s="5">
        <v>7626064952.491477</v>
      </c>
      <c r="F734" s="13">
        <v>0.33</v>
      </c>
      <c r="G734" s="9">
        <f t="shared" si="84"/>
        <v>2516601.4343221877</v>
      </c>
      <c r="H734" s="11">
        <v>1.02</v>
      </c>
      <c r="I734" s="12" cm="1">
        <f t="array" ref="I734">INDEX(PPEL[],MATCH(PPEL[[#This Row],[Base Year]]&amp;PPEL[[#This Row],[DistrictNumber]],PPEL[[Fiscal Year]:[Fiscal Year]]&amp;PPEL[[DistrictNumber]:[DistrictNumber]],0),9)*$H734</f>
        <v>1891874.4769861202</v>
      </c>
      <c r="J734" s="15">
        <f t="shared" si="81"/>
        <v>0.2480800371845816</v>
      </c>
      <c r="K734" s="26">
        <f>ROUND(PPEL[[#This Row],[Proposed Taxable Valuation]]/1000*PPEL[[#This Row],[Adjusted Rate]],0)</f>
        <v>1891874</v>
      </c>
      <c r="L734" s="19">
        <f t="shared" si="85"/>
        <v>-624726.95733606745</v>
      </c>
      <c r="M734" s="17">
        <f t="shared" si="86"/>
        <v>-8.1919962815418412E-2</v>
      </c>
      <c r="N734" s="2">
        <v>5828169828.4570103</v>
      </c>
      <c r="O734">
        <v>0.33</v>
      </c>
      <c r="P734" s="9">
        <f t="shared" si="83"/>
        <v>1923296.0433908133</v>
      </c>
    </row>
    <row r="735" spans="1:16" x14ac:dyDescent="0.35">
      <c r="A735" s="13">
        <v>2028</v>
      </c>
      <c r="B735" s="13">
        <f t="shared" si="82"/>
        <v>2027</v>
      </c>
      <c r="C735" t="s">
        <v>160</v>
      </c>
      <c r="D735" t="s">
        <v>161</v>
      </c>
      <c r="E735" s="5">
        <v>623606042.76358104</v>
      </c>
      <c r="F735" s="13">
        <v>0.33</v>
      </c>
      <c r="G735" s="9">
        <f t="shared" si="84"/>
        <v>205789.99411198174</v>
      </c>
      <c r="H735" s="11">
        <v>1.02</v>
      </c>
      <c r="I735" s="12" cm="1">
        <f t="array" ref="I735">INDEX(PPEL[],MATCH(PPEL[[#This Row],[Base Year]]&amp;PPEL[[#This Row],[DistrictNumber]],PPEL[[Fiscal Year]:[Fiscal Year]]&amp;PPEL[[DistrictNumber]:[DistrictNumber]],0),9)*$H735</f>
        <v>164919.02356195202</v>
      </c>
      <c r="J735" s="15">
        <f t="shared" si="81"/>
        <v>0.26446027179450449</v>
      </c>
      <c r="K735" s="26">
        <f>ROUND(PPEL[[#This Row],[Proposed Taxable Valuation]]/1000*PPEL[[#This Row],[Adjusted Rate]],0)</f>
        <v>164919</v>
      </c>
      <c r="L735" s="19">
        <f t="shared" si="85"/>
        <v>-40870.970550029713</v>
      </c>
      <c r="M735" s="17">
        <f t="shared" si="86"/>
        <v>-6.5539728205495529E-2</v>
      </c>
      <c r="N735" s="2">
        <v>516152238.44472337</v>
      </c>
      <c r="O735">
        <v>0.33</v>
      </c>
      <c r="P735" s="9">
        <f t="shared" si="83"/>
        <v>170330.2386867587</v>
      </c>
    </row>
    <row r="736" spans="1:16" x14ac:dyDescent="0.35">
      <c r="A736" s="13">
        <v>2028</v>
      </c>
      <c r="B736" s="13">
        <f t="shared" si="82"/>
        <v>2027</v>
      </c>
      <c r="C736" t="s">
        <v>162</v>
      </c>
      <c r="D736" t="s">
        <v>163</v>
      </c>
      <c r="E736" s="5">
        <v>1279799518.7477057</v>
      </c>
      <c r="F736" s="13">
        <v>0.33</v>
      </c>
      <c r="G736" s="9">
        <f t="shared" si="84"/>
        <v>422333.84118674294</v>
      </c>
      <c r="H736" s="11">
        <v>1.02</v>
      </c>
      <c r="I736" s="12" cm="1">
        <f t="array" ref="I736">INDEX(PPEL[],MATCH(PPEL[[#This Row],[Base Year]]&amp;PPEL[[#This Row],[DistrictNumber]],PPEL[[Fiscal Year]:[Fiscal Year]]&amp;PPEL[[DistrictNumber]:[DistrictNumber]],0),9)*$H736</f>
        <v>318262.01924286003</v>
      </c>
      <c r="J736" s="15">
        <f t="shared" si="81"/>
        <v>0.24868115246228722</v>
      </c>
      <c r="K736" s="26">
        <f>ROUND(PPEL[[#This Row],[Proposed Taxable Valuation]]/1000*PPEL[[#This Row],[Adjusted Rate]],0)</f>
        <v>318262</v>
      </c>
      <c r="L736" s="19">
        <f t="shared" si="85"/>
        <v>-104071.82194388291</v>
      </c>
      <c r="M736" s="17">
        <f t="shared" si="86"/>
        <v>-8.1318847537712791E-2</v>
      </c>
      <c r="N736" s="2">
        <v>990733299.78709137</v>
      </c>
      <c r="O736">
        <v>0.33</v>
      </c>
      <c r="P736" s="9">
        <f t="shared" si="83"/>
        <v>326941.98892974015</v>
      </c>
    </row>
    <row r="737" spans="1:16" x14ac:dyDescent="0.35">
      <c r="A737" s="13">
        <v>2028</v>
      </c>
      <c r="B737" s="13">
        <f t="shared" si="82"/>
        <v>2027</v>
      </c>
      <c r="C737" t="s">
        <v>164</v>
      </c>
      <c r="D737" t="s">
        <v>165</v>
      </c>
      <c r="E737" s="5">
        <v>135408241.65033999</v>
      </c>
      <c r="F737" s="13">
        <v>0.33</v>
      </c>
      <c r="G737" s="9">
        <f t="shared" si="84"/>
        <v>44684.719744612201</v>
      </c>
      <c r="H737" s="11">
        <v>1.02</v>
      </c>
      <c r="I737" s="12" cm="1">
        <f t="array" ref="I737">INDEX(PPEL[],MATCH(PPEL[[#This Row],[Base Year]]&amp;PPEL[[#This Row],[DistrictNumber]],PPEL[[Fiscal Year]:[Fiscal Year]]&amp;PPEL[[DistrictNumber]:[DistrictNumber]],0),9)*$H737</f>
        <v>39146.284788336001</v>
      </c>
      <c r="J737" s="15">
        <f t="shared" si="81"/>
        <v>0.28909824329173472</v>
      </c>
      <c r="K737" s="26">
        <f>ROUND(PPEL[[#This Row],[Proposed Taxable Valuation]]/1000*PPEL[[#This Row],[Adjusted Rate]],0)</f>
        <v>39146</v>
      </c>
      <c r="L737" s="19">
        <f t="shared" si="85"/>
        <v>-5538.4349562762</v>
      </c>
      <c r="M737" s="17">
        <f t="shared" si="86"/>
        <v>-4.0901756708265291E-2</v>
      </c>
      <c r="N737" s="2">
        <v>116434979.0937044</v>
      </c>
      <c r="O737">
        <v>0.33</v>
      </c>
      <c r="P737" s="9">
        <f t="shared" si="83"/>
        <v>38423.543100922456</v>
      </c>
    </row>
    <row r="738" spans="1:16" x14ac:dyDescent="0.35">
      <c r="A738" s="13">
        <v>2028</v>
      </c>
      <c r="B738" s="13">
        <f t="shared" si="82"/>
        <v>2027</v>
      </c>
      <c r="C738" t="s">
        <v>166</v>
      </c>
      <c r="D738" t="s">
        <v>167</v>
      </c>
      <c r="E738" s="5">
        <v>717339845.49515772</v>
      </c>
      <c r="F738" s="13">
        <v>0.33</v>
      </c>
      <c r="G738" s="9">
        <f t="shared" si="84"/>
        <v>236722.14901340209</v>
      </c>
      <c r="H738" s="11">
        <v>1.02</v>
      </c>
      <c r="I738" s="12" cm="1">
        <f t="array" ref="I738">INDEX(PPEL[],MATCH(PPEL[[#This Row],[Base Year]]&amp;PPEL[[#This Row],[DistrictNumber]],PPEL[[Fiscal Year]:[Fiscal Year]]&amp;PPEL[[DistrictNumber]:[DistrictNumber]],0),9)*$H738</f>
        <v>192498.20195126403</v>
      </c>
      <c r="J738" s="15">
        <f t="shared" si="81"/>
        <v>0.26835007585336124</v>
      </c>
      <c r="K738" s="26">
        <f>ROUND(PPEL[[#This Row],[Proposed Taxable Valuation]]/1000*PPEL[[#This Row],[Adjusted Rate]],0)</f>
        <v>192498</v>
      </c>
      <c r="L738" s="19">
        <f t="shared" si="85"/>
        <v>-44223.947062138061</v>
      </c>
      <c r="M738" s="17">
        <f t="shared" si="86"/>
        <v>-6.1649924146638779E-2</v>
      </c>
      <c r="N738" s="2">
        <v>585504027.91177058</v>
      </c>
      <c r="O738">
        <v>0.33</v>
      </c>
      <c r="P738" s="9">
        <f t="shared" si="83"/>
        <v>193216.32921088432</v>
      </c>
    </row>
    <row r="739" spans="1:16" x14ac:dyDescent="0.35">
      <c r="A739" s="13">
        <v>2028</v>
      </c>
      <c r="B739" s="13">
        <f t="shared" si="82"/>
        <v>2027</v>
      </c>
      <c r="C739" t="s">
        <v>168</v>
      </c>
      <c r="D739" t="s">
        <v>169</v>
      </c>
      <c r="E739" s="5">
        <v>403639599.91938961</v>
      </c>
      <c r="F739" s="13">
        <v>0.33</v>
      </c>
      <c r="G739" s="9">
        <f t="shared" si="84"/>
        <v>133201.06797339857</v>
      </c>
      <c r="H739" s="11">
        <v>1.02</v>
      </c>
      <c r="I739" s="12" cm="1">
        <f t="array" ref="I739">INDEX(PPEL[],MATCH(PPEL[[#This Row],[Base Year]]&amp;PPEL[[#This Row],[DistrictNumber]],PPEL[[Fiscal Year]:[Fiscal Year]]&amp;PPEL[[DistrictNumber]:[DistrictNumber]],0),9)*$H739</f>
        <v>94921.028939880023</v>
      </c>
      <c r="J739" s="15">
        <f t="shared" si="81"/>
        <v>0.23516282584473028</v>
      </c>
      <c r="K739" s="26">
        <f>ROUND(PPEL[[#This Row],[Proposed Taxable Valuation]]/1000*PPEL[[#This Row],[Adjusted Rate]],0)</f>
        <v>94921</v>
      </c>
      <c r="L739" s="19">
        <f t="shared" si="85"/>
        <v>-38280.039033518551</v>
      </c>
      <c r="M739" s="17">
        <f t="shared" si="86"/>
        <v>-9.4837174155269738E-2</v>
      </c>
      <c r="N739" s="2">
        <v>306866269.51723212</v>
      </c>
      <c r="O739">
        <v>0.33</v>
      </c>
      <c r="P739" s="9">
        <f t="shared" si="83"/>
        <v>101265.86894068662</v>
      </c>
    </row>
    <row r="740" spans="1:16" x14ac:dyDescent="0.35">
      <c r="A740" s="13">
        <v>2028</v>
      </c>
      <c r="B740" s="13">
        <f t="shared" si="82"/>
        <v>2027</v>
      </c>
      <c r="C740" t="s">
        <v>170</v>
      </c>
      <c r="D740" t="s">
        <v>171</v>
      </c>
      <c r="E740" s="5">
        <v>15923787978.711386</v>
      </c>
      <c r="F740" s="13">
        <v>0.33</v>
      </c>
      <c r="G740" s="9">
        <f t="shared" si="84"/>
        <v>5254850.0329747573</v>
      </c>
      <c r="H740" s="11">
        <v>1.02</v>
      </c>
      <c r="I740" s="12" cm="1">
        <f t="array" ref="I740">INDEX(PPEL[],MATCH(PPEL[[#This Row],[Base Year]]&amp;PPEL[[#This Row],[DistrictNumber]],PPEL[[Fiscal Year]:[Fiscal Year]]&amp;PPEL[[DistrictNumber]:[DistrictNumber]],0),9)*$H740</f>
        <v>3756921.3746507526</v>
      </c>
      <c r="J740" s="15">
        <f t="shared" si="81"/>
        <v>0.23593138640588565</v>
      </c>
      <c r="K740" s="26">
        <f>ROUND(PPEL[[#This Row],[Proposed Taxable Valuation]]/1000*PPEL[[#This Row],[Adjusted Rate]],0)</f>
        <v>3756921</v>
      </c>
      <c r="L740" s="19">
        <f t="shared" si="85"/>
        <v>-1497928.6583240046</v>
      </c>
      <c r="M740" s="17">
        <f t="shared" si="86"/>
        <v>-9.4068613594114364E-2</v>
      </c>
      <c r="N740" s="2">
        <v>12119173698.027359</v>
      </c>
      <c r="O740">
        <v>0.33</v>
      </c>
      <c r="P740" s="9">
        <f t="shared" si="83"/>
        <v>3999327.3203490288</v>
      </c>
    </row>
    <row r="741" spans="1:16" x14ac:dyDescent="0.35">
      <c r="A741" s="13">
        <v>2028</v>
      </c>
      <c r="B741" s="13">
        <f t="shared" si="82"/>
        <v>2027</v>
      </c>
      <c r="C741" t="s">
        <v>172</v>
      </c>
      <c r="D741" t="s">
        <v>173</v>
      </c>
      <c r="E741" s="5">
        <v>62360475.046080008</v>
      </c>
      <c r="F741" s="13">
        <v>0.33</v>
      </c>
      <c r="G741" s="9">
        <f t="shared" si="84"/>
        <v>20578.956765206403</v>
      </c>
      <c r="H741" s="11">
        <v>1.02</v>
      </c>
      <c r="I741" s="12" cm="1">
        <f t="array" ref="I741">INDEX(PPEL[],MATCH(PPEL[[#This Row],[Base Year]]&amp;PPEL[[#This Row],[DistrictNumber]],PPEL[[Fiscal Year]:[Fiscal Year]]&amp;PPEL[[DistrictNumber]:[DistrictNumber]],0),9)*$H741</f>
        <v>18436.555198116002</v>
      </c>
      <c r="J741" s="15">
        <f t="shared" si="81"/>
        <v>0.29564488058329713</v>
      </c>
      <c r="K741" s="26">
        <f>ROUND(PPEL[[#This Row],[Proposed Taxable Valuation]]/1000*PPEL[[#This Row],[Adjusted Rate]],0)</f>
        <v>18437</v>
      </c>
      <c r="L741" s="19">
        <f t="shared" si="85"/>
        <v>-2142.4015670904009</v>
      </c>
      <c r="M741" s="17">
        <f t="shared" si="86"/>
        <v>-3.4355119416702884E-2</v>
      </c>
      <c r="N741" s="2">
        <v>55690781.842811368</v>
      </c>
      <c r="O741">
        <v>0.33</v>
      </c>
      <c r="P741" s="9">
        <f t="shared" si="83"/>
        <v>18377.958008127753</v>
      </c>
    </row>
    <row r="742" spans="1:16" x14ac:dyDescent="0.35">
      <c r="A742" s="13">
        <v>2028</v>
      </c>
      <c r="B742" s="13">
        <f t="shared" si="82"/>
        <v>2027</v>
      </c>
      <c r="C742" t="s">
        <v>174</v>
      </c>
      <c r="D742" t="s">
        <v>175</v>
      </c>
      <c r="E742" s="5">
        <v>478171999.43250006</v>
      </c>
      <c r="F742" s="13">
        <v>0.33</v>
      </c>
      <c r="G742" s="9">
        <f t="shared" si="84"/>
        <v>157796.75981272501</v>
      </c>
      <c r="H742" s="11">
        <v>1.02</v>
      </c>
      <c r="I742" s="12" cm="1">
        <f t="array" ref="I742">INDEX(PPEL[],MATCH(PPEL[[#This Row],[Base Year]]&amp;PPEL[[#This Row],[DistrictNumber]],PPEL[[Fiscal Year]:[Fiscal Year]]&amp;PPEL[[DistrictNumber]:[DistrictNumber]],0),9)*$H742</f>
        <v>125295.86367223201</v>
      </c>
      <c r="J742" s="15">
        <f t="shared" si="81"/>
        <v>0.26203095083136313</v>
      </c>
      <c r="K742" s="26">
        <f>ROUND(PPEL[[#This Row],[Proposed Taxable Valuation]]/1000*PPEL[[#This Row],[Adjusted Rate]],0)</f>
        <v>125296</v>
      </c>
      <c r="L742" s="19">
        <f t="shared" si="85"/>
        <v>-32500.896140493001</v>
      </c>
      <c r="M742" s="17">
        <f t="shared" si="86"/>
        <v>-6.7969049168636886E-2</v>
      </c>
      <c r="N742" s="2">
        <v>387158393.26855546</v>
      </c>
      <c r="O742">
        <v>0.33</v>
      </c>
      <c r="P742" s="9">
        <f t="shared" si="83"/>
        <v>127762.2697786233</v>
      </c>
    </row>
    <row r="743" spans="1:16" x14ac:dyDescent="0.35">
      <c r="A743" s="13">
        <v>2028</v>
      </c>
      <c r="B743" s="13">
        <f t="shared" si="82"/>
        <v>2027</v>
      </c>
      <c r="C743" t="s">
        <v>176</v>
      </c>
      <c r="D743" t="s">
        <v>177</v>
      </c>
      <c r="E743" s="5">
        <v>7279517492.8456364</v>
      </c>
      <c r="F743" s="13">
        <v>0.33</v>
      </c>
      <c r="G743" s="9">
        <f t="shared" si="84"/>
        <v>2402240.7726390604</v>
      </c>
      <c r="H743" s="11">
        <v>1.02</v>
      </c>
      <c r="I743" s="12" cm="1">
        <f t="array" ref="I743">INDEX(PPEL[],MATCH(PPEL[[#This Row],[Base Year]]&amp;PPEL[[#This Row],[DistrictNumber]],PPEL[[Fiscal Year]:[Fiscal Year]]&amp;PPEL[[DistrictNumber]:[DistrictNumber]],0),9)*$H743</f>
        <v>1755026.9245816562</v>
      </c>
      <c r="J743" s="15">
        <f t="shared" si="81"/>
        <v>0.24109110614906956</v>
      </c>
      <c r="K743" s="26">
        <f>ROUND(PPEL[[#This Row],[Proposed Taxable Valuation]]/1000*PPEL[[#This Row],[Adjusted Rate]],0)</f>
        <v>1755027</v>
      </c>
      <c r="L743" s="19">
        <f t="shared" si="85"/>
        <v>-647213.84805740416</v>
      </c>
      <c r="M743" s="17">
        <f t="shared" si="86"/>
        <v>-8.8908893850930454E-2</v>
      </c>
      <c r="N743" s="2">
        <v>5510545706.0321932</v>
      </c>
      <c r="O743">
        <v>0.33</v>
      </c>
      <c r="P743" s="9">
        <f t="shared" si="83"/>
        <v>1818480.0829906238</v>
      </c>
    </row>
    <row r="744" spans="1:16" x14ac:dyDescent="0.35">
      <c r="A744" s="13">
        <v>2028</v>
      </c>
      <c r="B744" s="13">
        <f t="shared" si="82"/>
        <v>2027</v>
      </c>
      <c r="C744" t="s">
        <v>178</v>
      </c>
      <c r="D744" t="s">
        <v>179</v>
      </c>
      <c r="E744" s="5">
        <v>245597984.87470502</v>
      </c>
      <c r="F744" s="13">
        <v>0.33</v>
      </c>
      <c r="G744" s="9">
        <f t="shared" si="84"/>
        <v>81047.335008652663</v>
      </c>
      <c r="H744" s="11">
        <v>1.02</v>
      </c>
      <c r="I744" s="12" cm="1">
        <f t="array" ref="I744">INDEX(PPEL[],MATCH(PPEL[[#This Row],[Base Year]]&amp;PPEL[[#This Row],[DistrictNumber]],PPEL[[Fiscal Year]:[Fiscal Year]]&amp;PPEL[[DistrictNumber]:[DistrictNumber]],0),9)*$H744</f>
        <v>68373.12237228002</v>
      </c>
      <c r="J744" s="15">
        <f t="shared" si="81"/>
        <v>0.27839447627048508</v>
      </c>
      <c r="K744" s="26">
        <f>ROUND(PPEL[[#This Row],[Proposed Taxable Valuation]]/1000*PPEL[[#This Row],[Adjusted Rate]],0)</f>
        <v>68373</v>
      </c>
      <c r="L744" s="19">
        <f t="shared" si="85"/>
        <v>-12674.212636372642</v>
      </c>
      <c r="M744" s="17">
        <f t="shared" si="86"/>
        <v>-5.1605523729514935E-2</v>
      </c>
      <c r="N744" s="2">
        <v>200535376.23032802</v>
      </c>
      <c r="O744">
        <v>0.33</v>
      </c>
      <c r="P744" s="9">
        <f t="shared" si="83"/>
        <v>66176.674156008245</v>
      </c>
    </row>
    <row r="745" spans="1:16" x14ac:dyDescent="0.35">
      <c r="A745" s="13">
        <v>2028</v>
      </c>
      <c r="B745" s="13">
        <f t="shared" si="82"/>
        <v>2027</v>
      </c>
      <c r="C745" t="s">
        <v>180</v>
      </c>
      <c r="D745" t="s">
        <v>181</v>
      </c>
      <c r="E745" s="5">
        <v>382417010.78800035</v>
      </c>
      <c r="F745" s="13">
        <v>0.33</v>
      </c>
      <c r="G745" s="9">
        <f t="shared" si="84"/>
        <v>126197.61356004013</v>
      </c>
      <c r="H745" s="11">
        <v>1.02</v>
      </c>
      <c r="I745" s="12" cm="1">
        <f t="array" ref="I745">INDEX(PPEL[],MATCH(PPEL[[#This Row],[Base Year]]&amp;PPEL[[#This Row],[DistrictNumber]],PPEL[[Fiscal Year]:[Fiscal Year]]&amp;PPEL[[DistrictNumber]:[DistrictNumber]],0),9)*$H745</f>
        <v>102485.10841470001</v>
      </c>
      <c r="J745" s="15">
        <f t="shared" si="81"/>
        <v>0.26799306914596027</v>
      </c>
      <c r="K745" s="26">
        <f>ROUND(PPEL[[#This Row],[Proposed Taxable Valuation]]/1000*PPEL[[#This Row],[Adjusted Rate]],0)</f>
        <v>102485</v>
      </c>
      <c r="L745" s="19">
        <f t="shared" si="85"/>
        <v>-23712.505145340125</v>
      </c>
      <c r="M745" s="17">
        <f t="shared" si="86"/>
        <v>-6.2006930854039743E-2</v>
      </c>
      <c r="N745" s="2">
        <v>315902587.82093507</v>
      </c>
      <c r="O745">
        <v>0.33</v>
      </c>
      <c r="P745" s="9">
        <f t="shared" si="83"/>
        <v>104247.85398090858</v>
      </c>
    </row>
    <row r="746" spans="1:16" x14ac:dyDescent="0.35">
      <c r="A746" s="13">
        <v>2028</v>
      </c>
      <c r="B746" s="13">
        <f t="shared" si="82"/>
        <v>2027</v>
      </c>
      <c r="C746" t="s">
        <v>182</v>
      </c>
      <c r="D746" t="s">
        <v>183</v>
      </c>
      <c r="E746" s="5">
        <v>587976977.89388371</v>
      </c>
      <c r="F746" s="13">
        <v>0.33</v>
      </c>
      <c r="G746" s="9">
        <f t="shared" si="84"/>
        <v>194032.40270498162</v>
      </c>
      <c r="H746" s="11">
        <v>1.02</v>
      </c>
      <c r="I746" s="12" cm="1">
        <f t="array" ref="I746">INDEX(PPEL[],MATCH(PPEL[[#This Row],[Base Year]]&amp;PPEL[[#This Row],[DistrictNumber]],PPEL[[Fiscal Year]:[Fiscal Year]]&amp;PPEL[[DistrictNumber]:[DistrictNumber]],0),9)*$H746</f>
        <v>165826.13897916002</v>
      </c>
      <c r="J746" s="15">
        <f t="shared" si="81"/>
        <v>0.28202828548346298</v>
      </c>
      <c r="K746" s="26">
        <f>ROUND(PPEL[[#This Row],[Proposed Taxable Valuation]]/1000*PPEL[[#This Row],[Adjusted Rate]],0)</f>
        <v>165826</v>
      </c>
      <c r="L746" s="19">
        <f t="shared" si="85"/>
        <v>-28206.263725821598</v>
      </c>
      <c r="M746" s="17">
        <f t="shared" si="86"/>
        <v>-4.7971714516537034E-2</v>
      </c>
      <c r="N746" s="2">
        <v>520687443.60936606</v>
      </c>
      <c r="O746">
        <v>0.33</v>
      </c>
      <c r="P746" s="9">
        <f t="shared" si="83"/>
        <v>171826.85639109081</v>
      </c>
    </row>
    <row r="747" spans="1:16" x14ac:dyDescent="0.35">
      <c r="A747" s="13">
        <v>2028</v>
      </c>
      <c r="B747" s="13">
        <f t="shared" si="82"/>
        <v>2027</v>
      </c>
      <c r="C747" t="s">
        <v>184</v>
      </c>
      <c r="D747" t="s">
        <v>185</v>
      </c>
      <c r="E747" s="5">
        <v>364232153.69972873</v>
      </c>
      <c r="F747" s="13">
        <v>0.33</v>
      </c>
      <c r="G747" s="9">
        <f t="shared" si="84"/>
        <v>120196.61072091048</v>
      </c>
      <c r="H747" s="11">
        <v>1.02</v>
      </c>
      <c r="I747" s="12" cm="1">
        <f t="array" ref="I747">INDEX(PPEL[],MATCH(PPEL[[#This Row],[Base Year]]&amp;PPEL[[#This Row],[DistrictNumber]],PPEL[[Fiscal Year]:[Fiscal Year]]&amp;PPEL[[DistrictNumber]:[DistrictNumber]],0),9)*$H747</f>
        <v>87731.310437891996</v>
      </c>
      <c r="J747" s="15">
        <f t="shared" si="81"/>
        <v>0.24086646263036204</v>
      </c>
      <c r="K747" s="26">
        <f>ROUND(PPEL[[#This Row],[Proposed Taxable Valuation]]/1000*PPEL[[#This Row],[Adjusted Rate]],0)</f>
        <v>87731</v>
      </c>
      <c r="L747" s="19">
        <f t="shared" si="85"/>
        <v>-32465.300283018485</v>
      </c>
      <c r="M747" s="17">
        <f t="shared" si="86"/>
        <v>-8.9133537369637972E-2</v>
      </c>
      <c r="N747" s="2">
        <v>280155390.90577167</v>
      </c>
      <c r="O747">
        <v>0.33</v>
      </c>
      <c r="P747" s="9">
        <f t="shared" si="83"/>
        <v>92451.278998904658</v>
      </c>
    </row>
    <row r="748" spans="1:16" x14ac:dyDescent="0.35">
      <c r="A748" s="13">
        <v>2028</v>
      </c>
      <c r="B748" s="13">
        <f t="shared" si="82"/>
        <v>2027</v>
      </c>
      <c r="C748" t="s">
        <v>186</v>
      </c>
      <c r="D748" t="s">
        <v>187</v>
      </c>
      <c r="E748" s="5">
        <v>312722264.49920648</v>
      </c>
      <c r="F748" s="13">
        <v>0.33</v>
      </c>
      <c r="G748" s="9">
        <f t="shared" si="84"/>
        <v>103198.34728473815</v>
      </c>
      <c r="H748" s="11">
        <v>1.02</v>
      </c>
      <c r="I748" s="12" cm="1">
        <f t="array" ref="I748">INDEX(PPEL[],MATCH(PPEL[[#This Row],[Base Year]]&amp;PPEL[[#This Row],[DistrictNumber]],PPEL[[Fiscal Year]:[Fiscal Year]]&amp;PPEL[[DistrictNumber]:[DistrictNumber]],0),9)*$H748</f>
        <v>89024.587148772</v>
      </c>
      <c r="J748" s="15">
        <f t="shared" si="81"/>
        <v>0.28467620395156701</v>
      </c>
      <c r="K748" s="26">
        <f>ROUND(PPEL[[#This Row],[Proposed Taxable Valuation]]/1000*PPEL[[#This Row],[Adjusted Rate]],0)</f>
        <v>89025</v>
      </c>
      <c r="L748" s="19">
        <f t="shared" si="85"/>
        <v>-14173.760135966149</v>
      </c>
      <c r="M748" s="17">
        <f t="shared" si="86"/>
        <v>-4.5323796048433007E-2</v>
      </c>
      <c r="N748" s="2">
        <v>266930546.68956423</v>
      </c>
      <c r="O748">
        <v>0.33</v>
      </c>
      <c r="P748" s="9">
        <f t="shared" si="83"/>
        <v>88087.080407556205</v>
      </c>
    </row>
    <row r="749" spans="1:16" x14ac:dyDescent="0.35">
      <c r="A749" s="13">
        <v>2028</v>
      </c>
      <c r="B749" s="13">
        <f t="shared" si="82"/>
        <v>2027</v>
      </c>
      <c r="C749" t="s">
        <v>188</v>
      </c>
      <c r="D749" t="s">
        <v>189</v>
      </c>
      <c r="E749" s="5">
        <v>427171968.43288988</v>
      </c>
      <c r="F749" s="13">
        <v>0.33</v>
      </c>
      <c r="G749" s="9">
        <f t="shared" si="84"/>
        <v>140966.74958285366</v>
      </c>
      <c r="H749" s="11">
        <v>1.02</v>
      </c>
      <c r="I749" s="12" cm="1">
        <f t="array" ref="I749">INDEX(PPEL[],MATCH(PPEL[[#This Row],[Base Year]]&amp;PPEL[[#This Row],[DistrictNumber]],PPEL[[Fiscal Year]:[Fiscal Year]]&amp;PPEL[[DistrictNumber]:[DistrictNumber]],0),9)*$H749</f>
        <v>119680.71687871202</v>
      </c>
      <c r="J749" s="15">
        <f t="shared" si="81"/>
        <v>0.28016987471759691</v>
      </c>
      <c r="K749" s="26">
        <f>ROUND(PPEL[[#This Row],[Proposed Taxable Valuation]]/1000*PPEL[[#This Row],[Adjusted Rate]],0)</f>
        <v>119681</v>
      </c>
      <c r="L749" s="19">
        <f t="shared" si="85"/>
        <v>-21286.032704141646</v>
      </c>
      <c r="M749" s="17">
        <f t="shared" si="86"/>
        <v>-4.9830125282403104E-2</v>
      </c>
      <c r="N749" s="2">
        <v>362073421.80092031</v>
      </c>
      <c r="O749">
        <v>0.33</v>
      </c>
      <c r="P749" s="9">
        <f t="shared" si="83"/>
        <v>119484.22919430371</v>
      </c>
    </row>
    <row r="750" spans="1:16" x14ac:dyDescent="0.35">
      <c r="A750" s="13">
        <v>2028</v>
      </c>
      <c r="B750" s="13">
        <f t="shared" si="82"/>
        <v>2027</v>
      </c>
      <c r="C750" t="s">
        <v>190</v>
      </c>
      <c r="D750" t="s">
        <v>191</v>
      </c>
      <c r="E750" s="5">
        <v>501142795.51483226</v>
      </c>
      <c r="F750" s="13">
        <v>0.33</v>
      </c>
      <c r="G750" s="9">
        <f t="shared" si="84"/>
        <v>165377.12251989465</v>
      </c>
      <c r="H750" s="11">
        <v>1.02</v>
      </c>
      <c r="I750" s="12" cm="1">
        <f t="array" ref="I750">INDEX(PPEL[],MATCH(PPEL[[#This Row],[Base Year]]&amp;PPEL[[#This Row],[DistrictNumber]],PPEL[[Fiscal Year]:[Fiscal Year]]&amp;PPEL[[DistrictNumber]:[DistrictNumber]],0),9)*$H750</f>
        <v>137583.86392832402</v>
      </c>
      <c r="J750" s="15">
        <f t="shared" si="81"/>
        <v>0.27454024114420689</v>
      </c>
      <c r="K750" s="26">
        <f>ROUND(PPEL[[#This Row],[Proposed Taxable Valuation]]/1000*PPEL[[#This Row],[Adjusted Rate]],0)</f>
        <v>137584</v>
      </c>
      <c r="L750" s="19">
        <f t="shared" si="85"/>
        <v>-27793.25859157063</v>
      </c>
      <c r="M750" s="17">
        <f t="shared" si="86"/>
        <v>-5.5459758855793129E-2</v>
      </c>
      <c r="N750" s="2">
        <v>428877829.76258701</v>
      </c>
      <c r="O750">
        <v>0.33</v>
      </c>
      <c r="P750" s="9">
        <f t="shared" si="83"/>
        <v>141529.68382165371</v>
      </c>
    </row>
    <row r="751" spans="1:16" x14ac:dyDescent="0.35">
      <c r="A751" s="13">
        <v>2028</v>
      </c>
      <c r="B751" s="13">
        <f t="shared" si="82"/>
        <v>2027</v>
      </c>
      <c r="C751" t="s">
        <v>192</v>
      </c>
      <c r="D751" t="s">
        <v>193</v>
      </c>
      <c r="E751" s="5">
        <v>710586854.06220675</v>
      </c>
      <c r="F751" s="13">
        <v>0.33</v>
      </c>
      <c r="G751" s="9">
        <f t="shared" si="84"/>
        <v>234493.66184052822</v>
      </c>
      <c r="H751" s="11">
        <v>1.02</v>
      </c>
      <c r="I751" s="12" cm="1">
        <f t="array" ref="I751">INDEX(PPEL[],MATCH(PPEL[[#This Row],[Base Year]]&amp;PPEL[[#This Row],[DistrictNumber]],PPEL[[Fiscal Year]:[Fiscal Year]]&amp;PPEL[[DistrictNumber]:[DistrictNumber]],0),9)*$H751</f>
        <v>190054.684074024</v>
      </c>
      <c r="J751" s="15">
        <f t="shared" si="81"/>
        <v>0.2674615819129495</v>
      </c>
      <c r="K751" s="26">
        <f>ROUND(PPEL[[#This Row],[Proposed Taxable Valuation]]/1000*PPEL[[#This Row],[Adjusted Rate]],0)</f>
        <v>190055</v>
      </c>
      <c r="L751" s="19">
        <f t="shared" si="85"/>
        <v>-44438.97776650422</v>
      </c>
      <c r="M751" s="17">
        <f t="shared" si="86"/>
        <v>-6.2538418087050518E-2</v>
      </c>
      <c r="N751" s="2">
        <v>586199427.67802656</v>
      </c>
      <c r="O751">
        <v>0.33</v>
      </c>
      <c r="P751" s="9">
        <f t="shared" si="83"/>
        <v>193445.81113374879</v>
      </c>
    </row>
    <row r="752" spans="1:16" x14ac:dyDescent="0.35">
      <c r="A752" s="13">
        <v>2028</v>
      </c>
      <c r="B752" s="13">
        <f t="shared" si="82"/>
        <v>2027</v>
      </c>
      <c r="C752" t="s">
        <v>194</v>
      </c>
      <c r="D752" t="s">
        <v>195</v>
      </c>
      <c r="E752" s="5">
        <v>244399991.28382498</v>
      </c>
      <c r="F752" s="13">
        <v>0.33</v>
      </c>
      <c r="G752" s="9">
        <f t="shared" si="84"/>
        <v>80651.997123662251</v>
      </c>
      <c r="H752" s="11">
        <v>1.02</v>
      </c>
      <c r="I752" s="12" cm="1">
        <f t="array" ref="I752">INDEX(PPEL[],MATCH(PPEL[[#This Row],[Base Year]]&amp;PPEL[[#This Row],[DistrictNumber]],PPEL[[Fiscal Year]:[Fiscal Year]]&amp;PPEL[[DistrictNumber]:[DistrictNumber]],0),9)*$H752</f>
        <v>63701.90854632001</v>
      </c>
      <c r="J752" s="15">
        <f t="shared" si="81"/>
        <v>0.26064611627723883</v>
      </c>
      <c r="K752" s="26">
        <f>ROUND(PPEL[[#This Row],[Proposed Taxable Valuation]]/1000*PPEL[[#This Row],[Adjusted Rate]],0)</f>
        <v>63702</v>
      </c>
      <c r="L752" s="19">
        <f t="shared" si="85"/>
        <v>-16950.088577342241</v>
      </c>
      <c r="M752" s="17">
        <f t="shared" si="86"/>
        <v>-6.9353883722761189E-2</v>
      </c>
      <c r="N752" s="2">
        <v>203696530.18445426</v>
      </c>
      <c r="O752">
        <v>0.33</v>
      </c>
      <c r="P752" s="9">
        <f t="shared" si="83"/>
        <v>67219.85496086991</v>
      </c>
    </row>
    <row r="753" spans="1:16" x14ac:dyDescent="0.35">
      <c r="A753" s="13">
        <v>2028</v>
      </c>
      <c r="B753" s="13">
        <f t="shared" si="82"/>
        <v>2027</v>
      </c>
      <c r="C753" t="s">
        <v>196</v>
      </c>
      <c r="D753" t="s">
        <v>197</v>
      </c>
      <c r="E753" s="5">
        <v>298810125.81983006</v>
      </c>
      <c r="F753" s="13">
        <v>0.33</v>
      </c>
      <c r="G753" s="9">
        <f t="shared" si="84"/>
        <v>98607.341520543923</v>
      </c>
      <c r="H753" s="11">
        <v>1.02</v>
      </c>
      <c r="I753" s="12" cm="1">
        <f t="array" ref="I753">INDEX(PPEL[],MATCH(PPEL[[#This Row],[Base Year]]&amp;PPEL[[#This Row],[DistrictNumber]],PPEL[[Fiscal Year]:[Fiscal Year]]&amp;PPEL[[DistrictNumber]:[DistrictNumber]],0),9)*$H753</f>
        <v>86868.238336308001</v>
      </c>
      <c r="J753" s="15">
        <f t="shared" si="81"/>
        <v>0.29071383741756429</v>
      </c>
      <c r="K753" s="26">
        <f>ROUND(PPEL[[#This Row],[Proposed Taxable Valuation]]/1000*PPEL[[#This Row],[Adjusted Rate]],0)</f>
        <v>86868</v>
      </c>
      <c r="L753" s="19">
        <f t="shared" si="85"/>
        <v>-11739.103184235923</v>
      </c>
      <c r="M753" s="17">
        <f t="shared" si="86"/>
        <v>-3.9286162582435724E-2</v>
      </c>
      <c r="N753" s="2">
        <v>232842910.94491491</v>
      </c>
      <c r="O753">
        <v>0.33</v>
      </c>
      <c r="P753" s="9">
        <f t="shared" si="83"/>
        <v>76838.160611821921</v>
      </c>
    </row>
    <row r="754" spans="1:16" x14ac:dyDescent="0.35">
      <c r="A754" s="13">
        <v>2028</v>
      </c>
      <c r="B754" s="13">
        <f t="shared" si="82"/>
        <v>2027</v>
      </c>
      <c r="C754" t="s">
        <v>198</v>
      </c>
      <c r="D754" t="s">
        <v>199</v>
      </c>
      <c r="E754" s="5">
        <v>384914235.64794981</v>
      </c>
      <c r="F754" s="13">
        <v>0.33</v>
      </c>
      <c r="G754" s="9">
        <f t="shared" si="84"/>
        <v>127021.69776382344</v>
      </c>
      <c r="H754" s="11">
        <v>1.02</v>
      </c>
      <c r="I754" s="12" cm="1">
        <f t="array" ref="I754">INDEX(PPEL[],MATCH(PPEL[[#This Row],[Base Year]]&amp;PPEL[[#This Row],[DistrictNumber]],PPEL[[Fiscal Year]:[Fiscal Year]]&amp;PPEL[[DistrictNumber]:[DistrictNumber]],0),9)*$H754</f>
        <v>103083.81384628799</v>
      </c>
      <c r="J754" s="15">
        <f t="shared" si="81"/>
        <v>0.26780982436973438</v>
      </c>
      <c r="K754" s="26">
        <f>ROUND(PPEL[[#This Row],[Proposed Taxable Valuation]]/1000*PPEL[[#This Row],[Adjusted Rate]],0)</f>
        <v>103084</v>
      </c>
      <c r="L754" s="19">
        <f t="shared" si="85"/>
        <v>-23937.883917535451</v>
      </c>
      <c r="M754" s="17">
        <f t="shared" si="86"/>
        <v>-6.2190175630265632E-2</v>
      </c>
      <c r="N754" s="2">
        <v>315858489.60482609</v>
      </c>
      <c r="O754">
        <v>0.33</v>
      </c>
      <c r="P754" s="9">
        <f t="shared" si="83"/>
        <v>104233.30156959262</v>
      </c>
    </row>
    <row r="755" spans="1:16" x14ac:dyDescent="0.35">
      <c r="A755" s="13">
        <v>2028</v>
      </c>
      <c r="B755" s="13">
        <f t="shared" si="82"/>
        <v>2027</v>
      </c>
      <c r="C755" t="s">
        <v>200</v>
      </c>
      <c r="D755" t="s">
        <v>201</v>
      </c>
      <c r="E755" s="5">
        <v>686326875.38660991</v>
      </c>
      <c r="F755" s="13">
        <v>0.33</v>
      </c>
      <c r="G755" s="9">
        <f t="shared" si="84"/>
        <v>226487.86887758129</v>
      </c>
      <c r="H755" s="11">
        <v>1.02</v>
      </c>
      <c r="I755" s="12" cm="1">
        <f t="array" ref="I755">INDEX(PPEL[],MATCH(PPEL[[#This Row],[Base Year]]&amp;PPEL[[#This Row],[DistrictNumber]],PPEL[[Fiscal Year]:[Fiscal Year]]&amp;PPEL[[DistrictNumber]:[DistrictNumber]],0),9)*$H755</f>
        <v>207491.09804953204</v>
      </c>
      <c r="J755" s="15">
        <f t="shared" si="81"/>
        <v>0.30232110309340821</v>
      </c>
      <c r="K755" s="26">
        <f>ROUND(PPEL[[#This Row],[Proposed Taxable Valuation]]/1000*PPEL[[#This Row],[Adjusted Rate]],0)</f>
        <v>207491</v>
      </c>
      <c r="L755" s="19">
        <f t="shared" si="85"/>
        <v>-18996.770828049252</v>
      </c>
      <c r="M755" s="17">
        <f t="shared" si="86"/>
        <v>-2.767889690659181E-2</v>
      </c>
      <c r="N755" s="2">
        <v>606469984.54451323</v>
      </c>
      <c r="O755">
        <v>0.33</v>
      </c>
      <c r="P755" s="9">
        <f t="shared" si="83"/>
        <v>200135.0948996894</v>
      </c>
    </row>
    <row r="756" spans="1:16" x14ac:dyDescent="0.35">
      <c r="A756" s="13">
        <v>2028</v>
      </c>
      <c r="B756" s="13">
        <f t="shared" si="82"/>
        <v>2027</v>
      </c>
      <c r="C756" t="s">
        <v>202</v>
      </c>
      <c r="D756" t="s">
        <v>203</v>
      </c>
      <c r="E756" s="5">
        <v>279100621.84204179</v>
      </c>
      <c r="F756" s="13">
        <v>0.33</v>
      </c>
      <c r="G756" s="9">
        <f t="shared" si="84"/>
        <v>92103.205207873791</v>
      </c>
      <c r="H756" s="11">
        <v>1.02</v>
      </c>
      <c r="I756" s="12" cm="1">
        <f t="array" ref="I756">INDEX(PPEL[],MATCH(PPEL[[#This Row],[Base Year]]&amp;PPEL[[#This Row],[DistrictNumber]],PPEL[[Fiscal Year]:[Fiscal Year]]&amp;PPEL[[DistrictNumber]:[DistrictNumber]],0),9)*$H756</f>
        <v>74395.323241668026</v>
      </c>
      <c r="J756" s="15">
        <f t="shared" si="81"/>
        <v>0.26655377100439565</v>
      </c>
      <c r="K756" s="26">
        <f>ROUND(PPEL[[#This Row],[Proposed Taxable Valuation]]/1000*PPEL[[#This Row],[Adjusted Rate]],0)</f>
        <v>74395</v>
      </c>
      <c r="L756" s="19">
        <f t="shared" si="85"/>
        <v>-17707.881966205765</v>
      </c>
      <c r="M756" s="17">
        <f t="shared" si="86"/>
        <v>-6.344622899560437E-2</v>
      </c>
      <c r="N756" s="2">
        <v>230637049.95659682</v>
      </c>
      <c r="O756">
        <v>0.33</v>
      </c>
      <c r="P756" s="9">
        <f t="shared" si="83"/>
        <v>76110.226485676962</v>
      </c>
    </row>
    <row r="757" spans="1:16" x14ac:dyDescent="0.35">
      <c r="A757" s="13">
        <v>2028</v>
      </c>
      <c r="B757" s="13">
        <f t="shared" si="82"/>
        <v>2027</v>
      </c>
      <c r="C757" t="s">
        <v>204</v>
      </c>
      <c r="D757" t="s">
        <v>205</v>
      </c>
      <c r="E757" s="5">
        <v>316081660.72836417</v>
      </c>
      <c r="F757" s="13">
        <v>0.33</v>
      </c>
      <c r="G757" s="9">
        <f t="shared" si="84"/>
        <v>104306.94804036019</v>
      </c>
      <c r="H757" s="11">
        <v>1.02</v>
      </c>
      <c r="I757" s="12" cm="1">
        <f t="array" ref="I757">INDEX(PPEL[],MATCH(PPEL[[#This Row],[Base Year]]&amp;PPEL[[#This Row],[DistrictNumber]],PPEL[[Fiscal Year]:[Fiscal Year]]&amp;PPEL[[DistrictNumber]:[DistrictNumber]],0),9)*$H757</f>
        <v>86453.078191920009</v>
      </c>
      <c r="J757" s="15">
        <f t="shared" si="81"/>
        <v>0.27351500872496515</v>
      </c>
      <c r="K757" s="26">
        <f>ROUND(PPEL[[#This Row],[Proposed Taxable Valuation]]/1000*PPEL[[#This Row],[Adjusted Rate]],0)</f>
        <v>86453</v>
      </c>
      <c r="L757" s="19">
        <f t="shared" si="85"/>
        <v>-17853.869848440183</v>
      </c>
      <c r="M757" s="17">
        <f t="shared" si="86"/>
        <v>-5.6484991275034868E-2</v>
      </c>
      <c r="N757" s="2">
        <v>274222708.77333862</v>
      </c>
      <c r="O757">
        <v>0.33</v>
      </c>
      <c r="P757" s="9">
        <f t="shared" si="83"/>
        <v>90493.493895201755</v>
      </c>
    </row>
    <row r="758" spans="1:16" x14ac:dyDescent="0.35">
      <c r="A758" s="13">
        <v>2028</v>
      </c>
      <c r="B758" s="13">
        <f t="shared" si="82"/>
        <v>2027</v>
      </c>
      <c r="C758" t="s">
        <v>206</v>
      </c>
      <c r="D758" t="s">
        <v>207</v>
      </c>
      <c r="E758" s="5">
        <v>613632592.08610845</v>
      </c>
      <c r="F758" s="13">
        <v>0.33</v>
      </c>
      <c r="G758" s="9">
        <f t="shared" si="84"/>
        <v>202498.75538841577</v>
      </c>
      <c r="H758" s="11">
        <v>1.02</v>
      </c>
      <c r="I758" s="12" cm="1">
        <f t="array" ref="I758">INDEX(PPEL[],MATCH(PPEL[[#This Row],[Base Year]]&amp;PPEL[[#This Row],[DistrictNumber]],PPEL[[Fiscal Year]:[Fiscal Year]]&amp;PPEL[[DistrictNumber]:[DistrictNumber]],0),9)*$H758</f>
        <v>170876.86238462402</v>
      </c>
      <c r="J758" s="15">
        <f t="shared" si="81"/>
        <v>0.27846770948673083</v>
      </c>
      <c r="K758" s="26">
        <f>ROUND(PPEL[[#This Row],[Proposed Taxable Valuation]]/1000*PPEL[[#This Row],[Adjusted Rate]],0)</f>
        <v>170877</v>
      </c>
      <c r="L758" s="19">
        <f t="shared" si="85"/>
        <v>-31621.893003791745</v>
      </c>
      <c r="M758" s="17">
        <f t="shared" si="86"/>
        <v>-5.1532290513269186E-2</v>
      </c>
      <c r="N758" s="2">
        <v>530174196.84026068</v>
      </c>
      <c r="O758">
        <v>0.33</v>
      </c>
      <c r="P758" s="9">
        <f t="shared" si="83"/>
        <v>174957.48495728601</v>
      </c>
    </row>
    <row r="759" spans="1:16" x14ac:dyDescent="0.35">
      <c r="A759" s="13">
        <v>2028</v>
      </c>
      <c r="B759" s="13">
        <f t="shared" si="82"/>
        <v>2027</v>
      </c>
      <c r="C759" t="s">
        <v>208</v>
      </c>
      <c r="D759" t="s">
        <v>209</v>
      </c>
      <c r="E759" s="5">
        <v>302960689.6136592</v>
      </c>
      <c r="F759" s="13">
        <v>0.33</v>
      </c>
      <c r="G759" s="9">
        <f t="shared" si="84"/>
        <v>99977.027572507548</v>
      </c>
      <c r="H759" s="11">
        <v>1.02</v>
      </c>
      <c r="I759" s="12" cm="1">
        <f t="array" ref="I759">INDEX(PPEL[],MATCH(PPEL[[#This Row],[Base Year]]&amp;PPEL[[#This Row],[DistrictNumber]],PPEL[[Fiscal Year]:[Fiscal Year]]&amp;PPEL[[DistrictNumber]:[DistrictNumber]],0),9)*$H759</f>
        <v>87175.787588603998</v>
      </c>
      <c r="J759" s="15">
        <f t="shared" si="81"/>
        <v>0.28774620132985601</v>
      </c>
      <c r="K759" s="26">
        <f>ROUND(PPEL[[#This Row],[Proposed Taxable Valuation]]/1000*PPEL[[#This Row],[Adjusted Rate]],0)</f>
        <v>87176</v>
      </c>
      <c r="L759" s="19">
        <f t="shared" si="85"/>
        <v>-12801.23998390355</v>
      </c>
      <c r="M759" s="17">
        <f t="shared" si="86"/>
        <v>-4.2253798670144005E-2</v>
      </c>
      <c r="N759" s="2">
        <v>263622667.56604826</v>
      </c>
      <c r="O759">
        <v>0.33</v>
      </c>
      <c r="P759" s="9">
        <f t="shared" si="83"/>
        <v>86995.48029679594</v>
      </c>
    </row>
    <row r="760" spans="1:16" x14ac:dyDescent="0.35">
      <c r="A760" s="13">
        <v>2028</v>
      </c>
      <c r="B760" s="13">
        <f t="shared" si="82"/>
        <v>2027</v>
      </c>
      <c r="C760" t="s">
        <v>210</v>
      </c>
      <c r="D760" t="s">
        <v>211</v>
      </c>
      <c r="E760" s="5">
        <v>134195461.47894998</v>
      </c>
      <c r="F760" s="13">
        <v>0.33</v>
      </c>
      <c r="G760" s="9">
        <f t="shared" si="84"/>
        <v>44284.502288053496</v>
      </c>
      <c r="H760" s="11">
        <v>1.02</v>
      </c>
      <c r="I760" s="12" cm="1">
        <f t="array" ref="I760">INDEX(PPEL[],MATCH(PPEL[[#This Row],[Base Year]]&amp;PPEL[[#This Row],[DistrictNumber]],PPEL[[Fiscal Year]:[Fiscal Year]]&amp;PPEL[[DistrictNumber]:[DistrictNumber]],0),9)*$H760</f>
        <v>39634.943387291998</v>
      </c>
      <c r="J760" s="15">
        <f t="shared" si="81"/>
        <v>0.29535233867435351</v>
      </c>
      <c r="K760" s="26">
        <f>ROUND(PPEL[[#This Row],[Proposed Taxable Valuation]]/1000*PPEL[[#This Row],[Adjusted Rate]],0)</f>
        <v>39635</v>
      </c>
      <c r="L760" s="19">
        <f t="shared" si="85"/>
        <v>-4649.5589007614981</v>
      </c>
      <c r="M760" s="17">
        <f t="shared" si="86"/>
        <v>-3.4647661325646506E-2</v>
      </c>
      <c r="N760" s="2">
        <v>118392848.24950695</v>
      </c>
      <c r="O760">
        <v>0.33</v>
      </c>
      <c r="P760" s="9">
        <f t="shared" si="83"/>
        <v>39069.639922337294</v>
      </c>
    </row>
    <row r="761" spans="1:16" x14ac:dyDescent="0.35">
      <c r="A761" s="13">
        <v>2028</v>
      </c>
      <c r="B761" s="13">
        <f t="shared" si="82"/>
        <v>2027</v>
      </c>
      <c r="C761" t="s">
        <v>212</v>
      </c>
      <c r="D761" t="s">
        <v>213</v>
      </c>
      <c r="E761" s="5">
        <v>574575091.13856101</v>
      </c>
      <c r="F761" s="13">
        <v>0.33</v>
      </c>
      <c r="G761" s="9">
        <f t="shared" si="84"/>
        <v>189609.78007572514</v>
      </c>
      <c r="H761" s="11">
        <v>1.02</v>
      </c>
      <c r="I761" s="12" cm="1">
        <f t="array" ref="I761">INDEX(PPEL[],MATCH(PPEL[[#This Row],[Base Year]]&amp;PPEL[[#This Row],[DistrictNumber]],PPEL[[Fiscal Year]:[Fiscal Year]]&amp;PPEL[[DistrictNumber]:[DistrictNumber]],0),9)*$H761</f>
        <v>159049.54775278803</v>
      </c>
      <c r="J761" s="15">
        <f t="shared" si="81"/>
        <v>0.27681246577818081</v>
      </c>
      <c r="K761" s="26">
        <f>ROUND(PPEL[[#This Row],[Proposed Taxable Valuation]]/1000*PPEL[[#This Row],[Adjusted Rate]],0)</f>
        <v>159050</v>
      </c>
      <c r="L761" s="19">
        <f t="shared" si="85"/>
        <v>-30560.23232293711</v>
      </c>
      <c r="M761" s="17">
        <f t="shared" si="86"/>
        <v>-5.318753422181921E-2</v>
      </c>
      <c r="N761" s="2">
        <v>483615973.37019551</v>
      </c>
      <c r="O761">
        <v>0.33</v>
      </c>
      <c r="P761" s="9">
        <f t="shared" si="83"/>
        <v>159593.27121216452</v>
      </c>
    </row>
    <row r="762" spans="1:16" x14ac:dyDescent="0.35">
      <c r="A762" s="13">
        <v>2028</v>
      </c>
      <c r="B762" s="13">
        <f t="shared" si="82"/>
        <v>2027</v>
      </c>
      <c r="C762" t="s">
        <v>214</v>
      </c>
      <c r="D762" t="s">
        <v>215</v>
      </c>
      <c r="E762" s="5">
        <v>392128468.00440121</v>
      </c>
      <c r="F762" s="13">
        <v>0.33</v>
      </c>
      <c r="G762" s="9">
        <f t="shared" si="84"/>
        <v>129402.3944414524</v>
      </c>
      <c r="H762" s="11">
        <v>1.02</v>
      </c>
      <c r="I762" s="12" cm="1">
        <f t="array" ref="I762">INDEX(PPEL[],MATCH(PPEL[[#This Row],[Base Year]]&amp;PPEL[[#This Row],[DistrictNumber]],PPEL[[Fiscal Year]:[Fiscal Year]]&amp;PPEL[[DistrictNumber]:[DistrictNumber]],0),9)*$H762</f>
        <v>112633.583812992</v>
      </c>
      <c r="J762" s="15">
        <f t="shared" si="81"/>
        <v>0.28723643653367148</v>
      </c>
      <c r="K762" s="26">
        <f>ROUND(PPEL[[#This Row],[Proposed Taxable Valuation]]/1000*PPEL[[#This Row],[Adjusted Rate]],0)</f>
        <v>112634</v>
      </c>
      <c r="L762" s="19">
        <f t="shared" si="85"/>
        <v>-16768.8106284604</v>
      </c>
      <c r="M762" s="17">
        <f t="shared" si="86"/>
        <v>-4.2763563466328536E-2</v>
      </c>
      <c r="N762" s="2">
        <v>346379581.4328981</v>
      </c>
      <c r="O762">
        <v>0.33</v>
      </c>
      <c r="P762" s="9">
        <f t="shared" si="83"/>
        <v>114305.26187285638</v>
      </c>
    </row>
    <row r="763" spans="1:16" x14ac:dyDescent="0.35">
      <c r="A763" s="13">
        <v>2028</v>
      </c>
      <c r="B763" s="13">
        <f t="shared" si="82"/>
        <v>2027</v>
      </c>
      <c r="C763" t="s">
        <v>216</v>
      </c>
      <c r="D763" t="s">
        <v>217</v>
      </c>
      <c r="E763" s="5">
        <v>1336990802.3514779</v>
      </c>
      <c r="F763" s="13">
        <v>0.33</v>
      </c>
      <c r="G763" s="9">
        <f t="shared" si="84"/>
        <v>441206.96477598767</v>
      </c>
      <c r="H763" s="11">
        <v>1.02</v>
      </c>
      <c r="I763" s="12" cm="1">
        <f t="array" ref="I763">INDEX(PPEL[],MATCH(PPEL[[#This Row],[Base Year]]&amp;PPEL[[#This Row],[DistrictNumber]],PPEL[[Fiscal Year]:[Fiscal Year]]&amp;PPEL[[DistrictNumber]:[DistrictNumber]],0),9)*$H763</f>
        <v>348040.70224704</v>
      </c>
      <c r="J763" s="15">
        <f t="shared" si="81"/>
        <v>0.26031645216624649</v>
      </c>
      <c r="K763" s="26">
        <f>ROUND(PPEL[[#This Row],[Proposed Taxable Valuation]]/1000*PPEL[[#This Row],[Adjusted Rate]],0)</f>
        <v>348041</v>
      </c>
      <c r="L763" s="19">
        <f t="shared" si="85"/>
        <v>-93166.262528947671</v>
      </c>
      <c r="M763" s="17">
        <f t="shared" si="86"/>
        <v>-6.9683547833753523E-2</v>
      </c>
      <c r="N763" s="2">
        <v>1092061345.5055871</v>
      </c>
      <c r="O763">
        <v>0.33</v>
      </c>
      <c r="P763" s="9">
        <f t="shared" si="83"/>
        <v>360380.24401684373</v>
      </c>
    </row>
    <row r="764" spans="1:16" x14ac:dyDescent="0.35">
      <c r="A764" s="13">
        <v>2028</v>
      </c>
      <c r="B764" s="13">
        <f t="shared" si="82"/>
        <v>2027</v>
      </c>
      <c r="C764" t="s">
        <v>218</v>
      </c>
      <c r="D764" t="s">
        <v>219</v>
      </c>
      <c r="E764" s="5">
        <v>735457776.17250597</v>
      </c>
      <c r="F764" s="13">
        <v>0.33</v>
      </c>
      <c r="G764" s="9">
        <f t="shared" si="84"/>
        <v>242701.06613692697</v>
      </c>
      <c r="H764" s="11">
        <v>1.02</v>
      </c>
      <c r="I764" s="12" cm="1">
        <f t="array" ref="I764">INDEX(PPEL[],MATCH(PPEL[[#This Row],[Base Year]]&amp;PPEL[[#This Row],[DistrictNumber]],PPEL[[Fiscal Year]:[Fiscal Year]]&amp;PPEL[[DistrictNumber]:[DistrictNumber]],0),9)*$H764</f>
        <v>191878.68716715599</v>
      </c>
      <c r="J764" s="15">
        <f t="shared" si="81"/>
        <v>0.26089694525461066</v>
      </c>
      <c r="K764" s="26">
        <f>ROUND(PPEL[[#This Row],[Proposed Taxable Valuation]]/1000*PPEL[[#This Row],[Adjusted Rate]],0)</f>
        <v>191879</v>
      </c>
      <c r="L764" s="19">
        <f t="shared" si="85"/>
        <v>-50822.378969770973</v>
      </c>
      <c r="M764" s="17">
        <f t="shared" si="86"/>
        <v>-6.9103054745389358E-2</v>
      </c>
      <c r="N764" s="2">
        <v>614360237.06552708</v>
      </c>
      <c r="O764">
        <v>0.33</v>
      </c>
      <c r="P764" s="9">
        <f t="shared" si="83"/>
        <v>202738.87823162397</v>
      </c>
    </row>
    <row r="765" spans="1:16" x14ac:dyDescent="0.35">
      <c r="A765" s="13">
        <v>2028</v>
      </c>
      <c r="B765" s="13">
        <f t="shared" si="82"/>
        <v>2027</v>
      </c>
      <c r="C765" t="s">
        <v>220</v>
      </c>
      <c r="D765" t="s">
        <v>221</v>
      </c>
      <c r="E765" s="5">
        <v>1762487303.1333897</v>
      </c>
      <c r="F765" s="13">
        <v>0.33</v>
      </c>
      <c r="G765" s="9">
        <f t="shared" si="84"/>
        <v>581620.81003401859</v>
      </c>
      <c r="H765" s="11">
        <v>1.02</v>
      </c>
      <c r="I765" s="12" cm="1">
        <f t="array" ref="I765">INDEX(PPEL[],MATCH(PPEL[[#This Row],[Base Year]]&amp;PPEL[[#This Row],[DistrictNumber]],PPEL[[Fiscal Year]:[Fiscal Year]]&amp;PPEL[[DistrictNumber]:[DistrictNumber]],0),9)*$H765</f>
        <v>456504.17936468398</v>
      </c>
      <c r="J765" s="15">
        <f t="shared" si="81"/>
        <v>0.25901132935999061</v>
      </c>
      <c r="K765" s="26">
        <f>ROUND(PPEL[[#This Row],[Proposed Taxable Valuation]]/1000*PPEL[[#This Row],[Adjusted Rate]],0)</f>
        <v>456504</v>
      </c>
      <c r="L765" s="19">
        <f t="shared" si="85"/>
        <v>-125116.63066933461</v>
      </c>
      <c r="M765" s="17">
        <f t="shared" si="86"/>
        <v>-7.098867064000941E-2</v>
      </c>
      <c r="N765" s="2">
        <v>1410329523.0785329</v>
      </c>
      <c r="O765">
        <v>0.33</v>
      </c>
      <c r="P765" s="9">
        <f t="shared" si="83"/>
        <v>465408.74261591589</v>
      </c>
    </row>
    <row r="766" spans="1:16" x14ac:dyDescent="0.35">
      <c r="A766" s="13">
        <v>2028</v>
      </c>
      <c r="B766" s="13">
        <f t="shared" si="82"/>
        <v>2027</v>
      </c>
      <c r="C766" t="s">
        <v>222</v>
      </c>
      <c r="D766" t="s">
        <v>223</v>
      </c>
      <c r="E766" s="5">
        <v>1139846920.1082902</v>
      </c>
      <c r="F766" s="13">
        <v>0.33</v>
      </c>
      <c r="G766" s="9">
        <f t="shared" si="84"/>
        <v>376149.48363573576</v>
      </c>
      <c r="H766" s="11">
        <v>1.02</v>
      </c>
      <c r="I766" s="12" cm="1">
        <f t="array" ref="I766">INDEX(PPEL[],MATCH(PPEL[[#This Row],[Base Year]]&amp;PPEL[[#This Row],[DistrictNumber]],PPEL[[Fiscal Year]:[Fiscal Year]]&amp;PPEL[[DistrictNumber]:[DistrictNumber]],0),9)*$H766</f>
        <v>298323.132822396</v>
      </c>
      <c r="J766" s="15">
        <f t="shared" si="81"/>
        <v>0.26172210281890668</v>
      </c>
      <c r="K766" s="26">
        <f>ROUND(PPEL[[#This Row],[Proposed Taxable Valuation]]/1000*PPEL[[#This Row],[Adjusted Rate]],0)</f>
        <v>298323</v>
      </c>
      <c r="L766" s="19">
        <f t="shared" si="85"/>
        <v>-77826.350813339755</v>
      </c>
      <c r="M766" s="17">
        <f t="shared" si="86"/>
        <v>-6.8277897181093339E-2</v>
      </c>
      <c r="N766" s="2">
        <v>921572762.46885443</v>
      </c>
      <c r="O766">
        <v>0.33</v>
      </c>
      <c r="P766" s="9">
        <f t="shared" si="83"/>
        <v>304119.01161472197</v>
      </c>
    </row>
    <row r="767" spans="1:16" x14ac:dyDescent="0.35">
      <c r="A767" s="13">
        <v>2028</v>
      </c>
      <c r="B767" s="13">
        <f t="shared" si="82"/>
        <v>2027</v>
      </c>
      <c r="C767" t="s">
        <v>224</v>
      </c>
      <c r="D767" t="s">
        <v>225</v>
      </c>
      <c r="E767" s="5">
        <v>293918400.73931998</v>
      </c>
      <c r="F767" s="13">
        <v>0.33</v>
      </c>
      <c r="G767" s="9">
        <f t="shared" si="84"/>
        <v>96993.072243975592</v>
      </c>
      <c r="H767" s="11">
        <v>1.02</v>
      </c>
      <c r="I767" s="12" cm="1">
        <f t="array" ref="I767">INDEX(PPEL[],MATCH(PPEL[[#This Row],[Base Year]]&amp;PPEL[[#This Row],[DistrictNumber]],PPEL[[Fiscal Year]:[Fiscal Year]]&amp;PPEL[[DistrictNumber]:[DistrictNumber]],0),9)*$H767</f>
        <v>82705.153810356001</v>
      </c>
      <c r="J767" s="15">
        <f t="shared" si="81"/>
        <v>0.28138814583340183</v>
      </c>
      <c r="K767" s="26">
        <f>ROUND(PPEL[[#This Row],[Proposed Taxable Valuation]]/1000*PPEL[[#This Row],[Adjusted Rate]],0)</f>
        <v>82705</v>
      </c>
      <c r="L767" s="19">
        <f t="shared" si="85"/>
        <v>-14287.91843361959</v>
      </c>
      <c r="M767" s="17">
        <f t="shared" si="86"/>
        <v>-4.861185416659819E-2</v>
      </c>
      <c r="N767" s="2">
        <v>249511216.80089143</v>
      </c>
      <c r="O767">
        <v>0.33</v>
      </c>
      <c r="P767" s="9">
        <f t="shared" si="83"/>
        <v>82338.701544294177</v>
      </c>
    </row>
    <row r="768" spans="1:16" x14ac:dyDescent="0.35">
      <c r="A768" s="13">
        <v>2028</v>
      </c>
      <c r="B768" s="13">
        <f t="shared" si="82"/>
        <v>2027</v>
      </c>
      <c r="C768" t="s">
        <v>226</v>
      </c>
      <c r="D768" t="s">
        <v>227</v>
      </c>
      <c r="E768" s="5">
        <v>437921393.17791015</v>
      </c>
      <c r="F768" s="13">
        <v>0.33</v>
      </c>
      <c r="G768" s="9">
        <f t="shared" si="84"/>
        <v>144514.05974871034</v>
      </c>
      <c r="H768" s="11">
        <v>1.02</v>
      </c>
      <c r="I768" s="12" cm="1">
        <f t="array" ref="I768">INDEX(PPEL[],MATCH(PPEL[[#This Row],[Base Year]]&amp;PPEL[[#This Row],[DistrictNumber]],PPEL[[Fiscal Year]:[Fiscal Year]]&amp;PPEL[[DistrictNumber]:[DistrictNumber]],0),9)*$H768</f>
        <v>124993.46989324801</v>
      </c>
      <c r="J768" s="15">
        <f t="shared" si="81"/>
        <v>0.28542444338285183</v>
      </c>
      <c r="K768" s="26">
        <f>ROUND(PPEL[[#This Row],[Proposed Taxable Valuation]]/1000*PPEL[[#This Row],[Adjusted Rate]],0)</f>
        <v>124993</v>
      </c>
      <c r="L768" s="19">
        <f t="shared" si="85"/>
        <v>-19520.589855462327</v>
      </c>
      <c r="M768" s="17">
        <f t="shared" si="86"/>
        <v>-4.4575556617148182E-2</v>
      </c>
      <c r="N768" s="2">
        <v>389539077.06482083</v>
      </c>
      <c r="O768">
        <v>0.33</v>
      </c>
      <c r="P768" s="9">
        <f t="shared" si="83"/>
        <v>128547.89543139088</v>
      </c>
    </row>
    <row r="769" spans="1:16" x14ac:dyDescent="0.35">
      <c r="A769" s="13">
        <v>2028</v>
      </c>
      <c r="B769" s="13">
        <f t="shared" si="82"/>
        <v>2027</v>
      </c>
      <c r="C769" t="s">
        <v>228</v>
      </c>
      <c r="D769" t="s">
        <v>229</v>
      </c>
      <c r="E769" s="5">
        <v>977757563.91865349</v>
      </c>
      <c r="F769" s="13">
        <v>0.33</v>
      </c>
      <c r="G769" s="9">
        <f t="shared" si="84"/>
        <v>322659.9960931557</v>
      </c>
      <c r="H769" s="11">
        <v>1.02</v>
      </c>
      <c r="I769" s="12" cm="1">
        <f t="array" ref="I769">INDEX(PPEL[],MATCH(PPEL[[#This Row],[Base Year]]&amp;PPEL[[#This Row],[DistrictNumber]],PPEL[[Fiscal Year]:[Fiscal Year]]&amp;PPEL[[DistrictNumber]:[DistrictNumber]],0),9)*$H769</f>
        <v>250408.76469166801</v>
      </c>
      <c r="J769" s="15">
        <f t="shared" si="81"/>
        <v>0.25610516751011425</v>
      </c>
      <c r="K769" s="26">
        <f>ROUND(PPEL[[#This Row],[Proposed Taxable Valuation]]/1000*PPEL[[#This Row],[Adjusted Rate]],0)</f>
        <v>250409</v>
      </c>
      <c r="L769" s="19">
        <f t="shared" si="85"/>
        <v>-72251.23140148769</v>
      </c>
      <c r="M769" s="17">
        <f t="shared" si="86"/>
        <v>-7.3894832489885764E-2</v>
      </c>
      <c r="N769" s="2">
        <v>793600621.07245088</v>
      </c>
      <c r="O769">
        <v>0.33</v>
      </c>
      <c r="P769" s="9">
        <f t="shared" si="83"/>
        <v>261888.2049539088</v>
      </c>
    </row>
    <row r="770" spans="1:16" x14ac:dyDescent="0.35">
      <c r="A770" s="13">
        <v>2028</v>
      </c>
      <c r="B770" s="13">
        <f t="shared" si="82"/>
        <v>2027</v>
      </c>
      <c r="C770" t="s">
        <v>230</v>
      </c>
      <c r="D770" t="s">
        <v>231</v>
      </c>
      <c r="E770" s="5">
        <v>364652581.30298007</v>
      </c>
      <c r="F770" s="13">
        <v>0.33</v>
      </c>
      <c r="G770" s="9">
        <f t="shared" si="84"/>
        <v>120335.35182998342</v>
      </c>
      <c r="H770" s="11">
        <v>1.02</v>
      </c>
      <c r="I770" s="12" cm="1">
        <f t="array" ref="I770">INDEX(PPEL[],MATCH(PPEL[[#This Row],[Base Year]]&amp;PPEL[[#This Row],[DistrictNumber]],PPEL[[Fiscal Year]:[Fiscal Year]]&amp;PPEL[[DistrictNumber]:[DistrictNumber]],0),9)*$H770</f>
        <v>106710.01055391601</v>
      </c>
      <c r="J770" s="15">
        <f t="shared" si="81"/>
        <v>0.29263473241466931</v>
      </c>
      <c r="K770" s="26">
        <f>ROUND(PPEL[[#This Row],[Proposed Taxable Valuation]]/1000*PPEL[[#This Row],[Adjusted Rate]],0)</f>
        <v>106710</v>
      </c>
      <c r="L770" s="19">
        <f t="shared" si="85"/>
        <v>-13625.341276067411</v>
      </c>
      <c r="M770" s="17">
        <f t="shared" si="86"/>
        <v>-3.7365267585330708E-2</v>
      </c>
      <c r="N770" s="2">
        <v>323262370.19081026</v>
      </c>
      <c r="O770">
        <v>0.33</v>
      </c>
      <c r="P770" s="9">
        <f t="shared" si="83"/>
        <v>106676.58216296739</v>
      </c>
    </row>
    <row r="771" spans="1:16" x14ac:dyDescent="0.35">
      <c r="A771" s="13">
        <v>2028</v>
      </c>
      <c r="B771" s="13">
        <f t="shared" si="82"/>
        <v>2027</v>
      </c>
      <c r="C771" t="s">
        <v>232</v>
      </c>
      <c r="D771" t="s">
        <v>233</v>
      </c>
      <c r="E771" s="5">
        <v>1161130653.4413362</v>
      </c>
      <c r="F771" s="13">
        <v>0.33</v>
      </c>
      <c r="G771" s="9">
        <f t="shared" si="84"/>
        <v>383173.11563564098</v>
      </c>
      <c r="H771" s="11">
        <v>1.02</v>
      </c>
      <c r="I771" s="12" cm="1">
        <f t="array" ref="I771">INDEX(PPEL[],MATCH(PPEL[[#This Row],[Base Year]]&amp;PPEL[[#This Row],[DistrictNumber]],PPEL[[Fiscal Year]:[Fiscal Year]]&amp;PPEL[[DistrictNumber]:[DistrictNumber]],0),9)*$H771</f>
        <v>259156.12211121604</v>
      </c>
      <c r="J771" s="15">
        <f t="shared" si="81"/>
        <v>0.22319290369531991</v>
      </c>
      <c r="K771" s="26">
        <f>ROUND(PPEL[[#This Row],[Proposed Taxable Valuation]]/1000*PPEL[[#This Row],[Adjusted Rate]],0)</f>
        <v>259156</v>
      </c>
      <c r="L771" s="19">
        <f t="shared" si="85"/>
        <v>-124016.99352442494</v>
      </c>
      <c r="M771" s="17">
        <f t="shared" si="86"/>
        <v>-0.1068070963046801</v>
      </c>
      <c r="N771" s="2">
        <v>840516428.79590154</v>
      </c>
      <c r="O771">
        <v>0.33</v>
      </c>
      <c r="P771" s="9">
        <f t="shared" si="83"/>
        <v>277370.42150264751</v>
      </c>
    </row>
    <row r="772" spans="1:16" x14ac:dyDescent="0.35">
      <c r="A772" s="13">
        <v>2028</v>
      </c>
      <c r="B772" s="13">
        <f t="shared" si="82"/>
        <v>2027</v>
      </c>
      <c r="C772" t="s">
        <v>234</v>
      </c>
      <c r="D772" t="s">
        <v>235</v>
      </c>
      <c r="E772" s="5">
        <v>155359147.4280017</v>
      </c>
      <c r="F772" s="13">
        <v>0.33</v>
      </c>
      <c r="G772" s="9">
        <f t="shared" si="84"/>
        <v>51268.518651240571</v>
      </c>
      <c r="H772" s="11">
        <v>1.02</v>
      </c>
      <c r="I772" s="12" cm="1">
        <f t="array" ref="I772">INDEX(PPEL[],MATCH(PPEL[[#This Row],[Base Year]]&amp;PPEL[[#This Row],[DistrictNumber]],PPEL[[Fiscal Year]:[Fiscal Year]]&amp;PPEL[[DistrictNumber]:[DistrictNumber]],0),9)*$H772</f>
        <v>47559.520775448007</v>
      </c>
      <c r="J772" s="15">
        <f t="shared" ref="J772:J835" si="87">IF(I772/(E772/1000)&gt;0.33,0.33,I772/(E772/1000))</f>
        <v>0.30612629872655922</v>
      </c>
      <c r="K772" s="26">
        <f>ROUND(PPEL[[#This Row],[Proposed Taxable Valuation]]/1000*PPEL[[#This Row],[Adjusted Rate]],0)</f>
        <v>47560</v>
      </c>
      <c r="L772" s="19">
        <f t="shared" si="85"/>
        <v>-3708.9978757925637</v>
      </c>
      <c r="M772" s="17">
        <f t="shared" si="86"/>
        <v>-2.3873701273440795E-2</v>
      </c>
      <c r="N772" s="2">
        <v>142957449.31877726</v>
      </c>
      <c r="O772">
        <v>0.33</v>
      </c>
      <c r="P772" s="9">
        <f t="shared" si="83"/>
        <v>47175.958275196506</v>
      </c>
    </row>
    <row r="773" spans="1:16" x14ac:dyDescent="0.35">
      <c r="A773" s="13">
        <v>2028</v>
      </c>
      <c r="B773" s="13">
        <f t="shared" ref="B773:B836" si="88">A773-1</f>
        <v>2027</v>
      </c>
      <c r="C773" t="s">
        <v>236</v>
      </c>
      <c r="D773" t="s">
        <v>237</v>
      </c>
      <c r="E773" s="5">
        <v>487615814.66872656</v>
      </c>
      <c r="F773" s="13">
        <v>0.33</v>
      </c>
      <c r="G773" s="9">
        <f t="shared" si="84"/>
        <v>160913.21884067979</v>
      </c>
      <c r="H773" s="11">
        <v>1.02</v>
      </c>
      <c r="I773" s="12" cm="1">
        <f t="array" ref="I773">INDEX(PPEL[],MATCH(PPEL[[#This Row],[Base Year]]&amp;PPEL[[#This Row],[DistrictNumber]],PPEL[[Fiscal Year]:[Fiscal Year]]&amp;PPEL[[DistrictNumber]:[DistrictNumber]],0),9)*$H773</f>
        <v>138729.76675153201</v>
      </c>
      <c r="J773" s="15">
        <f t="shared" si="87"/>
        <v>0.2845062907686482</v>
      </c>
      <c r="K773" s="26">
        <f>ROUND(PPEL[[#This Row],[Proposed Taxable Valuation]]/1000*PPEL[[#This Row],[Adjusted Rate]],0)</f>
        <v>138730</v>
      </c>
      <c r="L773" s="19">
        <f t="shared" si="85"/>
        <v>-22183.452089147788</v>
      </c>
      <c r="M773" s="17">
        <f t="shared" si="86"/>
        <v>-4.549370923135182E-2</v>
      </c>
      <c r="N773" s="2">
        <v>416746132.4556846</v>
      </c>
      <c r="O773">
        <v>0.33</v>
      </c>
      <c r="P773" s="9">
        <f t="shared" ref="P773:P836" si="89">N773/1000*O773</f>
        <v>137526.22371037593</v>
      </c>
    </row>
    <row r="774" spans="1:16" x14ac:dyDescent="0.35">
      <c r="A774" s="13">
        <v>2028</v>
      </c>
      <c r="B774" s="13">
        <f t="shared" si="88"/>
        <v>2027</v>
      </c>
      <c r="C774" t="s">
        <v>238</v>
      </c>
      <c r="D774" t="s">
        <v>239</v>
      </c>
      <c r="E774" s="5">
        <v>1287110292.1789594</v>
      </c>
      <c r="F774" s="13">
        <v>0.33</v>
      </c>
      <c r="G774" s="9">
        <f t="shared" si="84"/>
        <v>424746.39641905663</v>
      </c>
      <c r="H774" s="11">
        <v>1.02</v>
      </c>
      <c r="I774" s="12" cm="1">
        <f t="array" ref="I774">INDEX(PPEL[],MATCH(PPEL[[#This Row],[Base Year]]&amp;PPEL[[#This Row],[DistrictNumber]],PPEL[[Fiscal Year]:[Fiscal Year]]&amp;PPEL[[DistrictNumber]:[DistrictNumber]],0),9)*$H774</f>
        <v>282305.10711189604</v>
      </c>
      <c r="J774" s="15">
        <f t="shared" si="87"/>
        <v>0.21933249141686176</v>
      </c>
      <c r="K774" s="26">
        <f>ROUND(PPEL[[#This Row],[Proposed Taxable Valuation]]/1000*PPEL[[#This Row],[Adjusted Rate]],0)</f>
        <v>282305</v>
      </c>
      <c r="L774" s="19">
        <f t="shared" si="85"/>
        <v>-142441.28930716059</v>
      </c>
      <c r="M774" s="17">
        <f t="shared" si="86"/>
        <v>-0.11066750858313826</v>
      </c>
      <c r="N774" s="2">
        <v>972116308.09712362</v>
      </c>
      <c r="O774">
        <v>0.33</v>
      </c>
      <c r="P774" s="9">
        <f t="shared" si="89"/>
        <v>320798.3816720508</v>
      </c>
    </row>
    <row r="775" spans="1:16" x14ac:dyDescent="0.35">
      <c r="A775" s="13">
        <v>2028</v>
      </c>
      <c r="B775" s="13">
        <f t="shared" si="88"/>
        <v>2027</v>
      </c>
      <c r="C775" t="s">
        <v>240</v>
      </c>
      <c r="D775" t="s">
        <v>241</v>
      </c>
      <c r="E775" s="5">
        <v>258295667.1744265</v>
      </c>
      <c r="F775" s="13">
        <v>0.33</v>
      </c>
      <c r="G775" s="9">
        <f t="shared" si="84"/>
        <v>85237.570167560742</v>
      </c>
      <c r="H775" s="11">
        <v>1.02</v>
      </c>
      <c r="I775" s="12" cm="1">
        <f t="array" ref="I775">INDEX(PPEL[],MATCH(PPEL[[#This Row],[Base Year]]&amp;PPEL[[#This Row],[DistrictNumber]],PPEL[[Fiscal Year]:[Fiscal Year]]&amp;PPEL[[DistrictNumber]:[DistrictNumber]],0),9)*$H775</f>
        <v>75202.056622044009</v>
      </c>
      <c r="J775" s="15">
        <f t="shared" si="87"/>
        <v>0.29114718587695171</v>
      </c>
      <c r="K775" s="26">
        <f>ROUND(PPEL[[#This Row],[Proposed Taxable Valuation]]/1000*PPEL[[#This Row],[Adjusted Rate]],0)</f>
        <v>75202</v>
      </c>
      <c r="L775" s="19">
        <f t="shared" si="85"/>
        <v>-10035.513545516733</v>
      </c>
      <c r="M775" s="17">
        <f t="shared" si="86"/>
        <v>-3.8852814123048307E-2</v>
      </c>
      <c r="N775" s="2">
        <v>225344369.46162623</v>
      </c>
      <c r="O775">
        <v>0.33</v>
      </c>
      <c r="P775" s="9">
        <f t="shared" si="89"/>
        <v>74363.641922336654</v>
      </c>
    </row>
    <row r="776" spans="1:16" x14ac:dyDescent="0.35">
      <c r="A776" s="13">
        <v>2028</v>
      </c>
      <c r="B776" s="13">
        <f t="shared" si="88"/>
        <v>2027</v>
      </c>
      <c r="C776" t="s">
        <v>242</v>
      </c>
      <c r="D776" t="s">
        <v>243</v>
      </c>
      <c r="E776" s="5">
        <v>252203630.73334366</v>
      </c>
      <c r="F776" s="13">
        <v>0.33</v>
      </c>
      <c r="G776" s="9">
        <f t="shared" si="84"/>
        <v>83227.198142003414</v>
      </c>
      <c r="H776" s="11">
        <v>1.02</v>
      </c>
      <c r="I776" s="12" cm="1">
        <f t="array" ref="I776">INDEX(PPEL[],MATCH(PPEL[[#This Row],[Base Year]]&amp;PPEL[[#This Row],[DistrictNumber]],PPEL[[Fiscal Year]:[Fiscal Year]]&amp;PPEL[[DistrictNumber]:[DistrictNumber]],0),9)*$H776</f>
        <v>73432.148918831997</v>
      </c>
      <c r="J776" s="15">
        <f t="shared" si="87"/>
        <v>0.29116214031221554</v>
      </c>
      <c r="K776" s="26">
        <f>ROUND(PPEL[[#This Row],[Proposed Taxable Valuation]]/1000*PPEL[[#This Row],[Adjusted Rate]],0)</f>
        <v>73432</v>
      </c>
      <c r="L776" s="19">
        <f t="shared" si="85"/>
        <v>-9795.0492231714161</v>
      </c>
      <c r="M776" s="17">
        <f t="shared" si="86"/>
        <v>-3.8837859687784471E-2</v>
      </c>
      <c r="N776" s="2">
        <v>220226053.85876101</v>
      </c>
      <c r="O776">
        <v>0.33</v>
      </c>
      <c r="P776" s="9">
        <f t="shared" si="89"/>
        <v>72674.597773391142</v>
      </c>
    </row>
    <row r="777" spans="1:16" x14ac:dyDescent="0.35">
      <c r="A777" s="13">
        <v>2028</v>
      </c>
      <c r="B777" s="13">
        <f t="shared" si="88"/>
        <v>2027</v>
      </c>
      <c r="C777" t="s">
        <v>244</v>
      </c>
      <c r="D777" t="s">
        <v>245</v>
      </c>
      <c r="E777" s="5">
        <v>358631770.98722231</v>
      </c>
      <c r="F777" s="13">
        <v>0.33</v>
      </c>
      <c r="G777" s="9">
        <f t="shared" si="84"/>
        <v>118348.48442578338</v>
      </c>
      <c r="H777" s="11">
        <v>1.02</v>
      </c>
      <c r="I777" s="12" cm="1">
        <f t="array" ref="I777">INDEX(PPEL[],MATCH(PPEL[[#This Row],[Base Year]]&amp;PPEL[[#This Row],[DistrictNumber]],PPEL[[Fiscal Year]:[Fiscal Year]]&amp;PPEL[[DistrictNumber]:[DistrictNumber]],0),9)*$H777</f>
        <v>107697.194083512</v>
      </c>
      <c r="J777" s="15">
        <f t="shared" si="87"/>
        <v>0.30030020426536369</v>
      </c>
      <c r="K777" s="26">
        <f>ROUND(PPEL[[#This Row],[Proposed Taxable Valuation]]/1000*PPEL[[#This Row],[Adjusted Rate]],0)</f>
        <v>107697</v>
      </c>
      <c r="L777" s="19">
        <f t="shared" si="85"/>
        <v>-10651.290342271372</v>
      </c>
      <c r="M777" s="17">
        <f t="shared" si="86"/>
        <v>-2.9699795734636325E-2</v>
      </c>
      <c r="N777" s="2">
        <v>319329981.49668324</v>
      </c>
      <c r="O777">
        <v>0.33</v>
      </c>
      <c r="P777" s="9">
        <f t="shared" si="89"/>
        <v>105378.89389390548</v>
      </c>
    </row>
    <row r="778" spans="1:16" x14ac:dyDescent="0.35">
      <c r="A778" s="13">
        <v>2028</v>
      </c>
      <c r="B778" s="13">
        <f t="shared" si="88"/>
        <v>2027</v>
      </c>
      <c r="C778" t="s">
        <v>246</v>
      </c>
      <c r="D778" t="s">
        <v>247</v>
      </c>
      <c r="E778" s="5">
        <v>1018387708.099027</v>
      </c>
      <c r="F778" s="13">
        <v>0.33</v>
      </c>
      <c r="G778" s="9">
        <f t="shared" si="84"/>
        <v>336067.94367267896</v>
      </c>
      <c r="H778" s="11">
        <v>1.02</v>
      </c>
      <c r="I778" s="12" cm="1">
        <f t="array" ref="I778">INDEX(PPEL[],MATCH(PPEL[[#This Row],[Base Year]]&amp;PPEL[[#This Row],[DistrictNumber]],PPEL[[Fiscal Year]:[Fiscal Year]]&amp;PPEL[[DistrictNumber]:[DistrictNumber]],0),9)*$H778</f>
        <v>275965.11162000004</v>
      </c>
      <c r="J778" s="15">
        <f t="shared" si="87"/>
        <v>0.27098236695642192</v>
      </c>
      <c r="K778" s="26">
        <f>ROUND(PPEL[[#This Row],[Proposed Taxable Valuation]]/1000*PPEL[[#This Row],[Adjusted Rate]],0)</f>
        <v>275965</v>
      </c>
      <c r="L778" s="19">
        <f t="shared" si="85"/>
        <v>-60102.832052678918</v>
      </c>
      <c r="M778" s="17">
        <f t="shared" si="86"/>
        <v>-5.9017633043578099E-2</v>
      </c>
      <c r="N778" s="2">
        <v>894017390.06001282</v>
      </c>
      <c r="O778">
        <v>0.33</v>
      </c>
      <c r="P778" s="9">
        <f t="shared" si="89"/>
        <v>295025.73871980421</v>
      </c>
    </row>
    <row r="779" spans="1:16" x14ac:dyDescent="0.35">
      <c r="A779" s="13">
        <v>2028</v>
      </c>
      <c r="B779" s="13">
        <f t="shared" si="88"/>
        <v>2027</v>
      </c>
      <c r="C779" t="s">
        <v>248</v>
      </c>
      <c r="D779" t="s">
        <v>249</v>
      </c>
      <c r="E779" s="5">
        <v>1197845943.4730828</v>
      </c>
      <c r="F779" s="13">
        <v>0.33</v>
      </c>
      <c r="G779" s="9">
        <f t="shared" si="84"/>
        <v>395289.16134611733</v>
      </c>
      <c r="H779" s="11">
        <v>1.02</v>
      </c>
      <c r="I779" s="12" cm="1">
        <f t="array" ref="I779">INDEX(PPEL[],MATCH(PPEL[[#This Row],[Base Year]]&amp;PPEL[[#This Row],[DistrictNumber]],PPEL[[Fiscal Year]:[Fiscal Year]]&amp;PPEL[[DistrictNumber]:[DistrictNumber]],0),9)*$H779</f>
        <v>286953.56592289207</v>
      </c>
      <c r="J779" s="15">
        <f t="shared" si="87"/>
        <v>0.23955798947808543</v>
      </c>
      <c r="K779" s="26">
        <f>ROUND(PPEL[[#This Row],[Proposed Taxable Valuation]]/1000*PPEL[[#This Row],[Adjusted Rate]],0)</f>
        <v>286954</v>
      </c>
      <c r="L779" s="19">
        <f t="shared" si="85"/>
        <v>-108335.59542322526</v>
      </c>
      <c r="M779" s="17">
        <f t="shared" si="86"/>
        <v>-9.0442010521914584E-2</v>
      </c>
      <c r="N779" s="2">
        <v>955600397.14898276</v>
      </c>
      <c r="O779">
        <v>0.33</v>
      </c>
      <c r="P779" s="9">
        <f t="shared" si="89"/>
        <v>315348.1310591643</v>
      </c>
    </row>
    <row r="780" spans="1:16" x14ac:dyDescent="0.35">
      <c r="A780" s="13">
        <v>2028</v>
      </c>
      <c r="B780" s="13">
        <f t="shared" si="88"/>
        <v>2027</v>
      </c>
      <c r="C780" t="s">
        <v>250</v>
      </c>
      <c r="D780" t="s">
        <v>251</v>
      </c>
      <c r="E780" s="5">
        <v>398379731.63757789</v>
      </c>
      <c r="F780" s="13">
        <v>0.33</v>
      </c>
      <c r="G780" s="9">
        <f t="shared" si="84"/>
        <v>131465.31144040069</v>
      </c>
      <c r="H780" s="11">
        <v>1.02</v>
      </c>
      <c r="I780" s="12" cm="1">
        <f t="array" ref="I780">INDEX(PPEL[],MATCH(PPEL[[#This Row],[Base Year]]&amp;PPEL[[#This Row],[DistrictNumber]],PPEL[[Fiscal Year]:[Fiscal Year]]&amp;PPEL[[DistrictNumber]:[DistrictNumber]],0),9)*$H780</f>
        <v>118701.35239208399</v>
      </c>
      <c r="J780" s="15">
        <f t="shared" si="87"/>
        <v>0.29796032018032337</v>
      </c>
      <c r="K780" s="26">
        <f>ROUND(PPEL[[#This Row],[Proposed Taxable Valuation]]/1000*PPEL[[#This Row],[Adjusted Rate]],0)</f>
        <v>118701</v>
      </c>
      <c r="L780" s="19">
        <f t="shared" si="85"/>
        <v>-12763.959048316698</v>
      </c>
      <c r="M780" s="17">
        <f t="shared" si="86"/>
        <v>-3.2039679819676647E-2</v>
      </c>
      <c r="N780" s="2">
        <v>352113276.80378878</v>
      </c>
      <c r="O780">
        <v>0.33</v>
      </c>
      <c r="P780" s="9">
        <f t="shared" si="89"/>
        <v>116197.38134525031</v>
      </c>
    </row>
    <row r="781" spans="1:16" x14ac:dyDescent="0.35">
      <c r="A781" s="13">
        <v>2028</v>
      </c>
      <c r="B781" s="13">
        <f t="shared" si="88"/>
        <v>2027</v>
      </c>
      <c r="C781" t="s">
        <v>252</v>
      </c>
      <c r="D781" t="s">
        <v>253</v>
      </c>
      <c r="E781" s="5">
        <v>417246155.32204968</v>
      </c>
      <c r="F781" s="13">
        <v>0.33</v>
      </c>
      <c r="G781" s="9">
        <f t="shared" si="84"/>
        <v>137691.2312562764</v>
      </c>
      <c r="H781" s="11">
        <v>1.02</v>
      </c>
      <c r="I781" s="12" cm="1">
        <f t="array" ref="I781">INDEX(PPEL[],MATCH(PPEL[[#This Row],[Base Year]]&amp;PPEL[[#This Row],[DistrictNumber]],PPEL[[Fiscal Year]:[Fiscal Year]]&amp;PPEL[[DistrictNumber]:[DistrictNumber]],0),9)*$H781</f>
        <v>111192.39246654</v>
      </c>
      <c r="J781" s="15">
        <f t="shared" si="87"/>
        <v>0.26649111333504466</v>
      </c>
      <c r="K781" s="26">
        <f>ROUND(PPEL[[#This Row],[Proposed Taxable Valuation]]/1000*PPEL[[#This Row],[Adjusted Rate]],0)</f>
        <v>111192</v>
      </c>
      <c r="L781" s="19">
        <f t="shared" si="85"/>
        <v>-26498.838789736401</v>
      </c>
      <c r="M781" s="17">
        <f t="shared" si="86"/>
        <v>-6.3508886664955355E-2</v>
      </c>
      <c r="N781" s="2">
        <v>347435549.11039913</v>
      </c>
      <c r="O781">
        <v>0.33</v>
      </c>
      <c r="P781" s="9">
        <f t="shared" si="89"/>
        <v>114653.73120643172</v>
      </c>
    </row>
    <row r="782" spans="1:16" x14ac:dyDescent="0.35">
      <c r="A782" s="13">
        <v>2028</v>
      </c>
      <c r="B782" s="13">
        <f t="shared" si="88"/>
        <v>2027</v>
      </c>
      <c r="C782" t="s">
        <v>254</v>
      </c>
      <c r="D782" t="s">
        <v>255</v>
      </c>
      <c r="E782" s="5">
        <v>282802271.95515656</v>
      </c>
      <c r="F782" s="13">
        <v>0.33</v>
      </c>
      <c r="G782" s="9">
        <f t="shared" si="84"/>
        <v>93324.749745201683</v>
      </c>
      <c r="H782" s="11">
        <v>1.02</v>
      </c>
      <c r="I782" s="12" cm="1">
        <f t="array" ref="I782">INDEX(PPEL[],MATCH(PPEL[[#This Row],[Base Year]]&amp;PPEL[[#This Row],[DistrictNumber]],PPEL[[Fiscal Year]:[Fiscal Year]]&amp;PPEL[[DistrictNumber]:[DistrictNumber]],0),9)*$H782</f>
        <v>83165.237916947997</v>
      </c>
      <c r="J782" s="15">
        <f t="shared" si="87"/>
        <v>0.29407556502988547</v>
      </c>
      <c r="K782" s="26">
        <f>ROUND(PPEL[[#This Row],[Proposed Taxable Valuation]]/1000*PPEL[[#This Row],[Adjusted Rate]],0)</f>
        <v>83165</v>
      </c>
      <c r="L782" s="19">
        <f t="shared" si="85"/>
        <v>-10159.511828253686</v>
      </c>
      <c r="M782" s="17">
        <f t="shared" si="86"/>
        <v>-3.5924434970114549E-2</v>
      </c>
      <c r="N782" s="2">
        <v>245125432.58295447</v>
      </c>
      <c r="O782">
        <v>0.33</v>
      </c>
      <c r="P782" s="9">
        <f t="shared" si="89"/>
        <v>80891.392752374973</v>
      </c>
    </row>
    <row r="783" spans="1:16" x14ac:dyDescent="0.35">
      <c r="A783" s="13">
        <v>2028</v>
      </c>
      <c r="B783" s="13">
        <f t="shared" si="88"/>
        <v>2027</v>
      </c>
      <c r="C783" t="s">
        <v>256</v>
      </c>
      <c r="D783" t="s">
        <v>257</v>
      </c>
      <c r="E783" s="5">
        <v>199999328.05978167</v>
      </c>
      <c r="F783" s="13">
        <v>0.33</v>
      </c>
      <c r="G783" s="9">
        <f t="shared" si="84"/>
        <v>65999.778259727958</v>
      </c>
      <c r="H783" s="11">
        <v>1.02</v>
      </c>
      <c r="I783" s="12" cm="1">
        <f t="array" ref="I783">INDEX(PPEL[],MATCH(PPEL[[#This Row],[Base Year]]&amp;PPEL[[#This Row],[DistrictNumber]],PPEL[[Fiscal Year]:[Fiscal Year]]&amp;PPEL[[DistrictNumber]:[DistrictNumber]],0),9)*$H783</f>
        <v>60086.483536860011</v>
      </c>
      <c r="J783" s="15">
        <f t="shared" si="87"/>
        <v>0.30043342705081288</v>
      </c>
      <c r="K783" s="26">
        <f>ROUND(PPEL[[#This Row],[Proposed Taxable Valuation]]/1000*PPEL[[#This Row],[Adjusted Rate]],0)</f>
        <v>60086</v>
      </c>
      <c r="L783" s="19">
        <f t="shared" si="85"/>
        <v>-5913.2947228679477</v>
      </c>
      <c r="M783" s="17">
        <f t="shared" si="86"/>
        <v>-2.9566572949187131E-2</v>
      </c>
      <c r="N783" s="2">
        <v>177031653.46965533</v>
      </c>
      <c r="O783">
        <v>0.33</v>
      </c>
      <c r="P783" s="9">
        <f t="shared" si="89"/>
        <v>58420.445644986263</v>
      </c>
    </row>
    <row r="784" spans="1:16" x14ac:dyDescent="0.35">
      <c r="A784" s="13">
        <v>2028</v>
      </c>
      <c r="B784" s="13">
        <f t="shared" si="88"/>
        <v>2027</v>
      </c>
      <c r="C784" t="s">
        <v>258</v>
      </c>
      <c r="D784" t="s">
        <v>259</v>
      </c>
      <c r="E784" s="5">
        <v>585153794.96063113</v>
      </c>
      <c r="F784" s="13">
        <v>0.33</v>
      </c>
      <c r="G784" s="9">
        <f t="shared" ref="G784:G847" si="90">E784/1000*F784</f>
        <v>193100.75233700831</v>
      </c>
      <c r="H784" s="11">
        <v>1.02</v>
      </c>
      <c r="I784" s="12" cm="1">
        <f t="array" ref="I784">INDEX(PPEL[],MATCH(PPEL[[#This Row],[Base Year]]&amp;PPEL[[#This Row],[DistrictNumber]],PPEL[[Fiscal Year]:[Fiscal Year]]&amp;PPEL[[DistrictNumber]:[DistrictNumber]],0),9)*$H784</f>
        <v>164773.56100352402</v>
      </c>
      <c r="J784" s="15">
        <f t="shared" si="87"/>
        <v>0.28159017752693527</v>
      </c>
      <c r="K784" s="26">
        <f>ROUND(PPEL[[#This Row],[Proposed Taxable Valuation]]/1000*PPEL[[#This Row],[Adjusted Rate]],0)</f>
        <v>164774</v>
      </c>
      <c r="L784" s="19">
        <f t="shared" ref="L784:L847" si="91">I784-G784</f>
        <v>-28327.191333484283</v>
      </c>
      <c r="M784" s="17">
        <f t="shared" ref="M784:M847" si="92">J784-F784</f>
        <v>-4.8409822473064745E-2</v>
      </c>
      <c r="N784" s="2">
        <v>504854817.22605985</v>
      </c>
      <c r="O784">
        <v>0.33</v>
      </c>
      <c r="P784" s="9">
        <f t="shared" si="89"/>
        <v>166602.08968459975</v>
      </c>
    </row>
    <row r="785" spans="1:16" x14ac:dyDescent="0.35">
      <c r="A785" s="13">
        <v>2028</v>
      </c>
      <c r="B785" s="13">
        <f t="shared" si="88"/>
        <v>2027</v>
      </c>
      <c r="C785" t="s">
        <v>260</v>
      </c>
      <c r="D785" t="s">
        <v>261</v>
      </c>
      <c r="E785" s="5">
        <v>876152164.59682941</v>
      </c>
      <c r="F785" s="13">
        <v>0.33</v>
      </c>
      <c r="G785" s="9">
        <f t="shared" si="90"/>
        <v>289130.21431695373</v>
      </c>
      <c r="H785" s="11">
        <v>1.02</v>
      </c>
      <c r="I785" s="12" cm="1">
        <f t="array" ref="I785">INDEX(PPEL[],MATCH(PPEL[[#This Row],[Base Year]]&amp;PPEL[[#This Row],[DistrictNumber]],PPEL[[Fiscal Year]:[Fiscal Year]]&amp;PPEL[[DistrictNumber]:[DistrictNumber]],0),9)*$H785</f>
        <v>238208.862740112</v>
      </c>
      <c r="J785" s="15">
        <f t="shared" si="87"/>
        <v>0.27188069877077381</v>
      </c>
      <c r="K785" s="26">
        <f>ROUND(PPEL[[#This Row],[Proposed Taxable Valuation]]/1000*PPEL[[#This Row],[Adjusted Rate]],0)</f>
        <v>238209</v>
      </c>
      <c r="L785" s="19">
        <f t="shared" si="91"/>
        <v>-50921.351576841727</v>
      </c>
      <c r="M785" s="17">
        <f t="shared" si="92"/>
        <v>-5.8119301229226206E-2</v>
      </c>
      <c r="N785" s="2">
        <v>720993548.59087932</v>
      </c>
      <c r="O785">
        <v>0.33</v>
      </c>
      <c r="P785" s="9">
        <f t="shared" si="89"/>
        <v>237927.87103499018</v>
      </c>
    </row>
    <row r="786" spans="1:16" x14ac:dyDescent="0.35">
      <c r="A786" s="13">
        <v>2028</v>
      </c>
      <c r="B786" s="13">
        <f t="shared" si="88"/>
        <v>2027</v>
      </c>
      <c r="C786" t="s">
        <v>262</v>
      </c>
      <c r="D786" t="s">
        <v>263</v>
      </c>
      <c r="E786" s="5">
        <v>385040968.73371112</v>
      </c>
      <c r="F786" s="13">
        <v>0.33</v>
      </c>
      <c r="G786" s="9">
        <f t="shared" si="90"/>
        <v>127063.51968212468</v>
      </c>
      <c r="H786" s="11">
        <v>1.02</v>
      </c>
      <c r="I786" s="12" cm="1">
        <f t="array" ref="I786">INDEX(PPEL[],MATCH(PPEL[[#This Row],[Base Year]]&amp;PPEL[[#This Row],[DistrictNumber]],PPEL[[Fiscal Year]:[Fiscal Year]]&amp;PPEL[[DistrictNumber]:[DistrictNumber]],0),9)*$H786</f>
        <v>110196.74820646801</v>
      </c>
      <c r="J786" s="15">
        <f t="shared" si="87"/>
        <v>0.2861948653642582</v>
      </c>
      <c r="K786" s="26">
        <f>ROUND(PPEL[[#This Row],[Proposed Taxable Valuation]]/1000*PPEL[[#This Row],[Adjusted Rate]],0)</f>
        <v>110197</v>
      </c>
      <c r="L786" s="19">
        <f t="shared" si="91"/>
        <v>-16866.771475656671</v>
      </c>
      <c r="M786" s="17">
        <f t="shared" si="92"/>
        <v>-4.3805134635741816E-2</v>
      </c>
      <c r="N786" s="2">
        <v>330096082.23072082</v>
      </c>
      <c r="O786">
        <v>0.33</v>
      </c>
      <c r="P786" s="9">
        <f t="shared" si="89"/>
        <v>108931.70713613788</v>
      </c>
    </row>
    <row r="787" spans="1:16" x14ac:dyDescent="0.35">
      <c r="A787" s="13">
        <v>2028</v>
      </c>
      <c r="B787" s="13">
        <f t="shared" si="88"/>
        <v>2027</v>
      </c>
      <c r="C787" t="s">
        <v>264</v>
      </c>
      <c r="D787" t="s">
        <v>265</v>
      </c>
      <c r="E787" s="5">
        <v>787282626.57336283</v>
      </c>
      <c r="F787" s="13">
        <v>0.33</v>
      </c>
      <c r="G787" s="9">
        <f t="shared" si="90"/>
        <v>259803.26676920976</v>
      </c>
      <c r="H787" s="11">
        <v>1.02</v>
      </c>
      <c r="I787" s="12" cm="1">
        <f t="array" ref="I787">INDEX(PPEL[],MATCH(PPEL[[#This Row],[Base Year]]&amp;PPEL[[#This Row],[DistrictNumber]],PPEL[[Fiscal Year]:[Fiscal Year]]&amp;PPEL[[DistrictNumber]:[DistrictNumber]],0),9)*$H787</f>
        <v>210761.65773828005</v>
      </c>
      <c r="J787" s="15">
        <f t="shared" si="87"/>
        <v>0.26770774639803413</v>
      </c>
      <c r="K787" s="26">
        <f>ROUND(PPEL[[#This Row],[Proposed Taxable Valuation]]/1000*PPEL[[#This Row],[Adjusted Rate]],0)</f>
        <v>210762</v>
      </c>
      <c r="L787" s="19">
        <f t="shared" si="91"/>
        <v>-49041.609030929714</v>
      </c>
      <c r="M787" s="17">
        <f t="shared" si="92"/>
        <v>-6.2292253601965886E-2</v>
      </c>
      <c r="N787" s="2">
        <v>700419102.01082575</v>
      </c>
      <c r="O787">
        <v>0.33</v>
      </c>
      <c r="P787" s="9">
        <f t="shared" si="89"/>
        <v>231138.3036635725</v>
      </c>
    </row>
    <row r="788" spans="1:16" x14ac:dyDescent="0.35">
      <c r="A788" s="13">
        <v>2028</v>
      </c>
      <c r="B788" s="13">
        <f t="shared" si="88"/>
        <v>2027</v>
      </c>
      <c r="C788" t="s">
        <v>266</v>
      </c>
      <c r="D788" t="s">
        <v>267</v>
      </c>
      <c r="E788" s="5">
        <v>502709391.92572504</v>
      </c>
      <c r="F788" s="13">
        <v>0.33</v>
      </c>
      <c r="G788" s="9">
        <f t="shared" si="90"/>
        <v>165894.09933548927</v>
      </c>
      <c r="H788" s="11">
        <v>1.02</v>
      </c>
      <c r="I788" s="12" cm="1">
        <f t="array" ref="I788">INDEX(PPEL[],MATCH(PPEL[[#This Row],[Base Year]]&amp;PPEL[[#This Row],[DistrictNumber]],PPEL[[Fiscal Year]:[Fiscal Year]]&amp;PPEL[[DistrictNumber]:[DistrictNumber]],0),9)*$H788</f>
        <v>131981.48221856402</v>
      </c>
      <c r="J788" s="15">
        <f t="shared" si="87"/>
        <v>0.26254031521667731</v>
      </c>
      <c r="K788" s="26">
        <f>ROUND(PPEL[[#This Row],[Proposed Taxable Valuation]]/1000*PPEL[[#This Row],[Adjusted Rate]],0)</f>
        <v>131981</v>
      </c>
      <c r="L788" s="19">
        <f t="shared" si="91"/>
        <v>-33912.617116925248</v>
      </c>
      <c r="M788" s="17">
        <f t="shared" si="92"/>
        <v>-6.7459684783322704E-2</v>
      </c>
      <c r="N788" s="2">
        <v>401340036.69716561</v>
      </c>
      <c r="O788">
        <v>0.33</v>
      </c>
      <c r="P788" s="9">
        <f t="shared" si="89"/>
        <v>132442.21211006466</v>
      </c>
    </row>
    <row r="789" spans="1:16" x14ac:dyDescent="0.35">
      <c r="A789" s="13">
        <v>2028</v>
      </c>
      <c r="B789" s="13">
        <f t="shared" si="88"/>
        <v>2027</v>
      </c>
      <c r="C789" t="s">
        <v>268</v>
      </c>
      <c r="D789" t="s">
        <v>269</v>
      </c>
      <c r="E789" s="5">
        <v>447899497.6194942</v>
      </c>
      <c r="F789" s="13">
        <v>0.33</v>
      </c>
      <c r="G789" s="9">
        <f t="shared" si="90"/>
        <v>147806.8342144331</v>
      </c>
      <c r="H789" s="11">
        <v>1.02</v>
      </c>
      <c r="I789" s="12" cm="1">
        <f t="array" ref="I789">INDEX(PPEL[],MATCH(PPEL[[#This Row],[Base Year]]&amp;PPEL[[#This Row],[DistrictNumber]],PPEL[[Fiscal Year]:[Fiscal Year]]&amp;PPEL[[DistrictNumber]:[DistrictNumber]],0),9)*$H789</f>
        <v>105231.09903728402</v>
      </c>
      <c r="J789" s="15">
        <f t="shared" si="87"/>
        <v>0.23494355228476144</v>
      </c>
      <c r="K789" s="26">
        <f>ROUND(PPEL[[#This Row],[Proposed Taxable Valuation]]/1000*PPEL[[#This Row],[Adjusted Rate]],0)</f>
        <v>105231</v>
      </c>
      <c r="L789" s="19">
        <f t="shared" si="91"/>
        <v>-42575.735177149079</v>
      </c>
      <c r="M789" s="17">
        <f t="shared" si="92"/>
        <v>-9.5056447715238579E-2</v>
      </c>
      <c r="N789" s="2">
        <v>353255702.18133867</v>
      </c>
      <c r="O789">
        <v>0.33</v>
      </c>
      <c r="P789" s="9">
        <f t="shared" si="89"/>
        <v>116574.38171984177</v>
      </c>
    </row>
    <row r="790" spans="1:16" x14ac:dyDescent="0.35">
      <c r="A790" s="13">
        <v>2028</v>
      </c>
      <c r="B790" s="13">
        <f t="shared" si="88"/>
        <v>2027</v>
      </c>
      <c r="C790" t="s">
        <v>270</v>
      </c>
      <c r="D790" t="s">
        <v>271</v>
      </c>
      <c r="E790" s="5">
        <v>262530478.14034447</v>
      </c>
      <c r="F790" s="13">
        <v>0.33</v>
      </c>
      <c r="G790" s="9">
        <f t="shared" si="90"/>
        <v>86635.057786313686</v>
      </c>
      <c r="H790" s="11">
        <v>1.02</v>
      </c>
      <c r="I790" s="12" cm="1">
        <f t="array" ref="I790">INDEX(PPEL[],MATCH(PPEL[[#This Row],[Base Year]]&amp;PPEL[[#This Row],[DistrictNumber]],PPEL[[Fiscal Year]:[Fiscal Year]]&amp;PPEL[[DistrictNumber]:[DistrictNumber]],0),9)*$H790</f>
        <v>72412.420605624022</v>
      </c>
      <c r="J790" s="15">
        <f t="shared" si="87"/>
        <v>0.2758248151550371</v>
      </c>
      <c r="K790" s="26">
        <f>ROUND(PPEL[[#This Row],[Proposed Taxable Valuation]]/1000*PPEL[[#This Row],[Adjusted Rate]],0)</f>
        <v>72412</v>
      </c>
      <c r="L790" s="19">
        <f t="shared" si="91"/>
        <v>-14222.637180689664</v>
      </c>
      <c r="M790" s="17">
        <f t="shared" si="92"/>
        <v>-5.417518484496292E-2</v>
      </c>
      <c r="N790" s="2">
        <v>229555929.09239167</v>
      </c>
      <c r="O790">
        <v>0.33</v>
      </c>
      <c r="P790" s="9">
        <f t="shared" si="89"/>
        <v>75753.456600489255</v>
      </c>
    </row>
    <row r="791" spans="1:16" x14ac:dyDescent="0.35">
      <c r="A791" s="13">
        <v>2028</v>
      </c>
      <c r="B791" s="13">
        <f t="shared" si="88"/>
        <v>2027</v>
      </c>
      <c r="C791" t="s">
        <v>272</v>
      </c>
      <c r="D791" t="s">
        <v>273</v>
      </c>
      <c r="E791" s="5">
        <v>846268316.01345408</v>
      </c>
      <c r="F791" s="13">
        <v>0.33</v>
      </c>
      <c r="G791" s="9">
        <f t="shared" si="90"/>
        <v>279268.54428443988</v>
      </c>
      <c r="H791" s="11">
        <v>1.02</v>
      </c>
      <c r="I791" s="12" cm="1">
        <f t="array" ref="I791">INDEX(PPEL[],MATCH(PPEL[[#This Row],[Base Year]]&amp;PPEL[[#This Row],[DistrictNumber]],PPEL[[Fiscal Year]:[Fiscal Year]]&amp;PPEL[[DistrictNumber]:[DistrictNumber]],0),9)*$H791</f>
        <v>232380.58642761601</v>
      </c>
      <c r="J791" s="15">
        <f t="shared" si="87"/>
        <v>0.27459445430061641</v>
      </c>
      <c r="K791" s="26">
        <f>ROUND(PPEL[[#This Row],[Proposed Taxable Valuation]]/1000*PPEL[[#This Row],[Adjusted Rate]],0)</f>
        <v>232381</v>
      </c>
      <c r="L791" s="19">
        <f t="shared" si="91"/>
        <v>-46887.957856823865</v>
      </c>
      <c r="M791" s="17">
        <f t="shared" si="92"/>
        <v>-5.5405545699383607E-2</v>
      </c>
      <c r="N791" s="2">
        <v>709452668.34125471</v>
      </c>
      <c r="O791">
        <v>0.33</v>
      </c>
      <c r="P791" s="9">
        <f t="shared" si="89"/>
        <v>234119.38055261405</v>
      </c>
    </row>
    <row r="792" spans="1:16" x14ac:dyDescent="0.35">
      <c r="A792" s="13">
        <v>2028</v>
      </c>
      <c r="B792" s="13">
        <f t="shared" si="88"/>
        <v>2027</v>
      </c>
      <c r="C792" t="s">
        <v>274</v>
      </c>
      <c r="D792" t="s">
        <v>275</v>
      </c>
      <c r="E792" s="5">
        <v>400584624.36715341</v>
      </c>
      <c r="F792" s="13">
        <v>0.33</v>
      </c>
      <c r="G792" s="9">
        <f t="shared" si="90"/>
        <v>132192.92604116062</v>
      </c>
      <c r="H792" s="11">
        <v>1.02</v>
      </c>
      <c r="I792" s="12" cm="1">
        <f t="array" ref="I792">INDEX(PPEL[],MATCH(PPEL[[#This Row],[Base Year]]&amp;PPEL[[#This Row],[DistrictNumber]],PPEL[[Fiscal Year]:[Fiscal Year]]&amp;PPEL[[DistrictNumber]:[DistrictNumber]],0),9)*$H792</f>
        <v>119741.629812156</v>
      </c>
      <c r="J792" s="15">
        <f t="shared" si="87"/>
        <v>0.29891718884948398</v>
      </c>
      <c r="K792" s="26">
        <f>ROUND(PPEL[[#This Row],[Proposed Taxable Valuation]]/1000*PPEL[[#This Row],[Adjusted Rate]],0)</f>
        <v>119742</v>
      </c>
      <c r="L792" s="19">
        <f t="shared" si="91"/>
        <v>-12451.296229004627</v>
      </c>
      <c r="M792" s="17">
        <f t="shared" si="92"/>
        <v>-3.1082811150516032E-2</v>
      </c>
      <c r="N792" s="2">
        <v>360223064.95949966</v>
      </c>
      <c r="O792">
        <v>0.33</v>
      </c>
      <c r="P792" s="9">
        <f t="shared" si="89"/>
        <v>118873.61143663489</v>
      </c>
    </row>
    <row r="793" spans="1:16" x14ac:dyDescent="0.35">
      <c r="A793" s="13">
        <v>2028</v>
      </c>
      <c r="B793" s="13">
        <f t="shared" si="88"/>
        <v>2027</v>
      </c>
      <c r="C793" t="s">
        <v>276</v>
      </c>
      <c r="D793" t="s">
        <v>277</v>
      </c>
      <c r="E793" s="5">
        <v>428404737.33930385</v>
      </c>
      <c r="F793" s="13">
        <v>0.33</v>
      </c>
      <c r="G793" s="9">
        <f t="shared" si="90"/>
        <v>141373.56332197026</v>
      </c>
      <c r="H793" s="11">
        <v>1.02</v>
      </c>
      <c r="I793" s="12" cm="1">
        <f t="array" ref="I793">INDEX(PPEL[],MATCH(PPEL[[#This Row],[Base Year]]&amp;PPEL[[#This Row],[DistrictNumber]],PPEL[[Fiscal Year]:[Fiscal Year]]&amp;PPEL[[DistrictNumber]:[DistrictNumber]],0),9)*$H793</f>
        <v>99595.538066376001</v>
      </c>
      <c r="J793" s="15">
        <f t="shared" si="87"/>
        <v>0.23248001104034161</v>
      </c>
      <c r="K793" s="26">
        <f>ROUND(PPEL[[#This Row],[Proposed Taxable Valuation]]/1000*PPEL[[#This Row],[Adjusted Rate]],0)</f>
        <v>99596</v>
      </c>
      <c r="L793" s="19">
        <f t="shared" si="91"/>
        <v>-41778.025255594257</v>
      </c>
      <c r="M793" s="17">
        <f t="shared" si="92"/>
        <v>-9.751998895965841E-2</v>
      </c>
      <c r="N793" s="2">
        <v>332695647.64896905</v>
      </c>
      <c r="O793">
        <v>0.33</v>
      </c>
      <c r="P793" s="9">
        <f t="shared" si="89"/>
        <v>109789.5637241598</v>
      </c>
    </row>
    <row r="794" spans="1:16" x14ac:dyDescent="0.35">
      <c r="A794" s="13">
        <v>2028</v>
      </c>
      <c r="B794" s="13">
        <f t="shared" si="88"/>
        <v>2027</v>
      </c>
      <c r="C794" t="s">
        <v>278</v>
      </c>
      <c r="D794" t="s">
        <v>279</v>
      </c>
      <c r="E794" s="5">
        <v>848064980.32755256</v>
      </c>
      <c r="F794" s="13">
        <v>0.33</v>
      </c>
      <c r="G794" s="9">
        <f t="shared" si="90"/>
        <v>279861.44350809237</v>
      </c>
      <c r="H794" s="11">
        <v>1.02</v>
      </c>
      <c r="I794" s="12" cm="1">
        <f t="array" ref="I794">INDEX(PPEL[],MATCH(PPEL[[#This Row],[Base Year]]&amp;PPEL[[#This Row],[DistrictNumber]],PPEL[[Fiscal Year]:[Fiscal Year]]&amp;PPEL[[DistrictNumber]:[DistrictNumber]],0),9)*$H794</f>
        <v>222858.67750938001</v>
      </c>
      <c r="J794" s="15">
        <f t="shared" si="87"/>
        <v>0.26278490761793294</v>
      </c>
      <c r="K794" s="26">
        <f>ROUND(PPEL[[#This Row],[Proposed Taxable Valuation]]/1000*PPEL[[#This Row],[Adjusted Rate]],0)</f>
        <v>222859</v>
      </c>
      <c r="L794" s="19">
        <f t="shared" si="91"/>
        <v>-57002.765998712362</v>
      </c>
      <c r="M794" s="17">
        <f t="shared" si="92"/>
        <v>-6.7215092382067076E-2</v>
      </c>
      <c r="N794" s="2">
        <v>699569851.61599886</v>
      </c>
      <c r="O794">
        <v>0.33</v>
      </c>
      <c r="P794" s="9">
        <f t="shared" si="89"/>
        <v>230858.05103327965</v>
      </c>
    </row>
    <row r="795" spans="1:16" x14ac:dyDescent="0.35">
      <c r="A795" s="13">
        <v>2028</v>
      </c>
      <c r="B795" s="13">
        <f t="shared" si="88"/>
        <v>2027</v>
      </c>
      <c r="C795" t="s">
        <v>280</v>
      </c>
      <c r="D795" t="s">
        <v>281</v>
      </c>
      <c r="E795" s="5">
        <v>608230871.54663467</v>
      </c>
      <c r="F795" s="13">
        <v>0.33</v>
      </c>
      <c r="G795" s="9">
        <f t="shared" si="90"/>
        <v>200716.18761038946</v>
      </c>
      <c r="H795" s="11">
        <v>1.02</v>
      </c>
      <c r="I795" s="12" cm="1">
        <f t="array" ref="I795">INDEX(PPEL[],MATCH(PPEL[[#This Row],[Base Year]]&amp;PPEL[[#This Row],[DistrictNumber]],PPEL[[Fiscal Year]:[Fiscal Year]]&amp;PPEL[[DistrictNumber]:[DistrictNumber]],0),9)*$H795</f>
        <v>182619.55323176406</v>
      </c>
      <c r="J795" s="15">
        <f t="shared" si="87"/>
        <v>0.30024709657928328</v>
      </c>
      <c r="K795" s="26">
        <f>ROUND(PPEL[[#This Row],[Proposed Taxable Valuation]]/1000*PPEL[[#This Row],[Adjusted Rate]],0)</f>
        <v>182620</v>
      </c>
      <c r="L795" s="19">
        <f t="shared" si="91"/>
        <v>-18096.6343786254</v>
      </c>
      <c r="M795" s="17">
        <f t="shared" si="92"/>
        <v>-2.9752903420716736E-2</v>
      </c>
      <c r="N795" s="2">
        <v>539807599.96123505</v>
      </c>
      <c r="O795">
        <v>0.33</v>
      </c>
      <c r="P795" s="9">
        <f t="shared" si="89"/>
        <v>178136.50798720759</v>
      </c>
    </row>
    <row r="796" spans="1:16" x14ac:dyDescent="0.35">
      <c r="A796" s="13">
        <v>2028</v>
      </c>
      <c r="B796" s="13">
        <f t="shared" si="88"/>
        <v>2027</v>
      </c>
      <c r="C796" t="s">
        <v>282</v>
      </c>
      <c r="D796" t="s">
        <v>283</v>
      </c>
      <c r="E796" s="5">
        <v>778883538.45081115</v>
      </c>
      <c r="F796" s="13">
        <v>0.33</v>
      </c>
      <c r="G796" s="9">
        <f t="shared" si="90"/>
        <v>257031.56768876771</v>
      </c>
      <c r="H796" s="11">
        <v>1.02</v>
      </c>
      <c r="I796" s="12" cm="1">
        <f t="array" ref="I796">INDEX(PPEL[],MATCH(PPEL[[#This Row],[Base Year]]&amp;PPEL[[#This Row],[DistrictNumber]],PPEL[[Fiscal Year]:[Fiscal Year]]&amp;PPEL[[DistrictNumber]:[DistrictNumber]],0),9)*$H796</f>
        <v>198439.48976821202</v>
      </c>
      <c r="J796" s="15">
        <f t="shared" si="87"/>
        <v>0.25477427621965859</v>
      </c>
      <c r="K796" s="26">
        <f>ROUND(PPEL[[#This Row],[Proposed Taxable Valuation]]/1000*PPEL[[#This Row],[Adjusted Rate]],0)</f>
        <v>198439</v>
      </c>
      <c r="L796" s="19">
        <f t="shared" si="91"/>
        <v>-58592.07792055569</v>
      </c>
      <c r="M796" s="17">
        <f t="shared" si="92"/>
        <v>-7.5225723780341425E-2</v>
      </c>
      <c r="N796" s="2">
        <v>620601092.12180495</v>
      </c>
      <c r="O796">
        <v>0.33</v>
      </c>
      <c r="P796" s="9">
        <f t="shared" si="89"/>
        <v>204798.36040019564</v>
      </c>
    </row>
    <row r="797" spans="1:16" x14ac:dyDescent="0.35">
      <c r="A797" s="13">
        <v>2028</v>
      </c>
      <c r="B797" s="13">
        <f t="shared" si="88"/>
        <v>2027</v>
      </c>
      <c r="C797" t="s">
        <v>284</v>
      </c>
      <c r="D797" t="s">
        <v>285</v>
      </c>
      <c r="E797" s="5">
        <v>1878950886.3440335</v>
      </c>
      <c r="F797" s="13">
        <v>0.33</v>
      </c>
      <c r="G797" s="9">
        <f t="shared" si="90"/>
        <v>620053.79249353113</v>
      </c>
      <c r="H797" s="11">
        <v>1.02</v>
      </c>
      <c r="I797" s="12" cm="1">
        <f t="array" ref="I797">INDEX(PPEL[],MATCH(PPEL[[#This Row],[Base Year]]&amp;PPEL[[#This Row],[DistrictNumber]],PPEL[[Fiscal Year]:[Fiscal Year]]&amp;PPEL[[DistrictNumber]:[DistrictNumber]],0),9)*$H797</f>
        <v>409847.20734751195</v>
      </c>
      <c r="J797" s="15">
        <f t="shared" si="87"/>
        <v>0.21812555630177843</v>
      </c>
      <c r="K797" s="26">
        <f>ROUND(PPEL[[#This Row],[Proposed Taxable Valuation]]/1000*PPEL[[#This Row],[Adjusted Rate]],0)</f>
        <v>409847</v>
      </c>
      <c r="L797" s="19">
        <f t="shared" si="91"/>
        <v>-210206.58514601918</v>
      </c>
      <c r="M797" s="17">
        <f t="shared" si="92"/>
        <v>-0.11187444369822158</v>
      </c>
      <c r="N797" s="2">
        <v>1384302090.2323978</v>
      </c>
      <c r="O797">
        <v>0.33</v>
      </c>
      <c r="P797" s="9">
        <f t="shared" si="89"/>
        <v>456819.68977669132</v>
      </c>
    </row>
    <row r="798" spans="1:16" x14ac:dyDescent="0.35">
      <c r="A798" s="13">
        <v>2028</v>
      </c>
      <c r="B798" s="13">
        <f t="shared" si="88"/>
        <v>2027</v>
      </c>
      <c r="C798" t="s">
        <v>286</v>
      </c>
      <c r="D798" t="s">
        <v>287</v>
      </c>
      <c r="E798" s="5">
        <v>476566360.34252501</v>
      </c>
      <c r="F798" s="13">
        <v>0.33</v>
      </c>
      <c r="G798" s="9">
        <f t="shared" si="90"/>
        <v>157266.89891303325</v>
      </c>
      <c r="H798" s="11">
        <v>1.02</v>
      </c>
      <c r="I798" s="12" cm="1">
        <f t="array" ref="I798">INDEX(PPEL[],MATCH(PPEL[[#This Row],[Base Year]]&amp;PPEL[[#This Row],[DistrictNumber]],PPEL[[Fiscal Year]:[Fiscal Year]]&amp;PPEL[[DistrictNumber]:[DistrictNumber]],0),9)*$H798</f>
        <v>115612.99830907202</v>
      </c>
      <c r="J798" s="15">
        <f t="shared" si="87"/>
        <v>0.24259580182280782</v>
      </c>
      <c r="K798" s="26">
        <f>ROUND(PPEL[[#This Row],[Proposed Taxable Valuation]]/1000*PPEL[[#This Row],[Adjusted Rate]],0)</f>
        <v>115613</v>
      </c>
      <c r="L798" s="19">
        <f t="shared" si="91"/>
        <v>-41653.900603961229</v>
      </c>
      <c r="M798" s="17">
        <f t="shared" si="92"/>
        <v>-8.7404198177192194E-2</v>
      </c>
      <c r="N798" s="2">
        <v>366932427.03320992</v>
      </c>
      <c r="O798">
        <v>0.33</v>
      </c>
      <c r="P798" s="9">
        <f t="shared" si="89"/>
        <v>121087.70092095928</v>
      </c>
    </row>
    <row r="799" spans="1:16" x14ac:dyDescent="0.35">
      <c r="A799" s="13">
        <v>2028</v>
      </c>
      <c r="B799" s="13">
        <f t="shared" si="88"/>
        <v>2027</v>
      </c>
      <c r="C799" t="s">
        <v>288</v>
      </c>
      <c r="D799" t="s">
        <v>289</v>
      </c>
      <c r="E799" s="5">
        <v>12191287620.50705</v>
      </c>
      <c r="F799" s="13">
        <v>0.33</v>
      </c>
      <c r="G799" s="9">
        <f t="shared" si="90"/>
        <v>4023124.9147673268</v>
      </c>
      <c r="H799" s="11">
        <v>1.02</v>
      </c>
      <c r="I799" s="12" cm="1">
        <f t="array" ref="I799">INDEX(PPEL[],MATCH(PPEL[[#This Row],[Base Year]]&amp;PPEL[[#This Row],[DistrictNumber]],PPEL[[Fiscal Year]:[Fiscal Year]]&amp;PPEL[[DistrictNumber]:[DistrictNumber]],0),9)*$H799</f>
        <v>2792566.5294526564</v>
      </c>
      <c r="J799" s="15">
        <f t="shared" si="87"/>
        <v>0.22906247612067332</v>
      </c>
      <c r="K799" s="26">
        <f>ROUND(PPEL[[#This Row],[Proposed Taxable Valuation]]/1000*PPEL[[#This Row],[Adjusted Rate]],0)</f>
        <v>2792567</v>
      </c>
      <c r="L799" s="19">
        <f t="shared" si="91"/>
        <v>-1230558.3853146704</v>
      </c>
      <c r="M799" s="17">
        <f t="shared" si="92"/>
        <v>-0.1009375238793267</v>
      </c>
      <c r="N799" s="2">
        <v>8953674161.9258785</v>
      </c>
      <c r="O799">
        <v>0.33</v>
      </c>
      <c r="P799" s="9">
        <f t="shared" si="89"/>
        <v>2954712.4734355402</v>
      </c>
    </row>
    <row r="800" spans="1:16" x14ac:dyDescent="0.35">
      <c r="A800" s="13">
        <v>2028</v>
      </c>
      <c r="B800" s="13">
        <f t="shared" si="88"/>
        <v>2027</v>
      </c>
      <c r="C800" t="s">
        <v>290</v>
      </c>
      <c r="D800" t="s">
        <v>291</v>
      </c>
      <c r="E800" s="5">
        <v>619489181.15319228</v>
      </c>
      <c r="F800" s="13">
        <v>0.33</v>
      </c>
      <c r="G800" s="9">
        <f t="shared" si="90"/>
        <v>204431.42978055347</v>
      </c>
      <c r="H800" s="11">
        <v>1.02</v>
      </c>
      <c r="I800" s="12" cm="1">
        <f t="array" ref="I800">INDEX(PPEL[],MATCH(PPEL[[#This Row],[Base Year]]&amp;PPEL[[#This Row],[DistrictNumber]],PPEL[[Fiscal Year]:[Fiscal Year]]&amp;PPEL[[DistrictNumber]:[DistrictNumber]],0),9)*$H800</f>
        <v>164474.81135038802</v>
      </c>
      <c r="J800" s="15">
        <f t="shared" si="87"/>
        <v>0.26550070018045296</v>
      </c>
      <c r="K800" s="26">
        <f>ROUND(PPEL[[#This Row],[Proposed Taxable Valuation]]/1000*PPEL[[#This Row],[Adjusted Rate]],0)</f>
        <v>164475</v>
      </c>
      <c r="L800" s="19">
        <f t="shared" si="91"/>
        <v>-39956.618430165458</v>
      </c>
      <c r="M800" s="17">
        <f t="shared" si="92"/>
        <v>-6.4499299819547051E-2</v>
      </c>
      <c r="N800" s="2">
        <v>522150149.75980538</v>
      </c>
      <c r="O800">
        <v>0.33</v>
      </c>
      <c r="P800" s="9">
        <f t="shared" si="89"/>
        <v>172309.54942073577</v>
      </c>
    </row>
    <row r="801" spans="1:16" x14ac:dyDescent="0.35">
      <c r="A801" s="13">
        <v>2028</v>
      </c>
      <c r="B801" s="13">
        <f t="shared" si="88"/>
        <v>2027</v>
      </c>
      <c r="C801" t="s">
        <v>292</v>
      </c>
      <c r="D801" t="s">
        <v>293</v>
      </c>
      <c r="E801" s="5">
        <v>282173964.08354414</v>
      </c>
      <c r="F801" s="13">
        <v>0.33</v>
      </c>
      <c r="G801" s="9">
        <f t="shared" si="90"/>
        <v>93117.408147569571</v>
      </c>
      <c r="H801" s="11">
        <v>1.02</v>
      </c>
      <c r="I801" s="12" cm="1">
        <f t="array" ref="I801">INDEX(PPEL[],MATCH(PPEL[[#This Row],[Base Year]]&amp;PPEL[[#This Row],[DistrictNumber]],PPEL[[Fiscal Year]:[Fiscal Year]]&amp;PPEL[[DistrictNumber]:[DistrictNumber]],0),9)*$H801</f>
        <v>71688.201921468004</v>
      </c>
      <c r="J801" s="15">
        <f t="shared" si="87"/>
        <v>0.25405675592466442</v>
      </c>
      <c r="K801" s="26">
        <f>ROUND(PPEL[[#This Row],[Proposed Taxable Valuation]]/1000*PPEL[[#This Row],[Adjusted Rate]],0)</f>
        <v>71688</v>
      </c>
      <c r="L801" s="19">
        <f t="shared" si="91"/>
        <v>-21429.206226101567</v>
      </c>
      <c r="M801" s="17">
        <f t="shared" si="92"/>
        <v>-7.5943244075335592E-2</v>
      </c>
      <c r="N801" s="2">
        <v>229178380.25965834</v>
      </c>
      <c r="O801">
        <v>0.33</v>
      </c>
      <c r="P801" s="9">
        <f t="shared" si="89"/>
        <v>75628.865485687245</v>
      </c>
    </row>
    <row r="802" spans="1:16" x14ac:dyDescent="0.35">
      <c r="A802" s="13">
        <v>2028</v>
      </c>
      <c r="B802" s="13">
        <f t="shared" si="88"/>
        <v>2027</v>
      </c>
      <c r="C802" t="s">
        <v>294</v>
      </c>
      <c r="D802" t="s">
        <v>295</v>
      </c>
      <c r="E802" s="5">
        <v>248982685.94334891</v>
      </c>
      <c r="F802" s="13">
        <v>0.33</v>
      </c>
      <c r="G802" s="9">
        <f t="shared" si="90"/>
        <v>82164.286361305145</v>
      </c>
      <c r="H802" s="11">
        <v>1.02</v>
      </c>
      <c r="I802" s="12" cm="1">
        <f t="array" ref="I802">INDEX(PPEL[],MATCH(PPEL[[#This Row],[Base Year]]&amp;PPEL[[#This Row],[DistrictNumber]],PPEL[[Fiscal Year]:[Fiscal Year]]&amp;PPEL[[DistrictNumber]:[DistrictNumber]],0),9)*$H802</f>
        <v>60169.861713060003</v>
      </c>
      <c r="J802" s="15">
        <f t="shared" si="87"/>
        <v>0.24166283484768281</v>
      </c>
      <c r="K802" s="26">
        <f>ROUND(PPEL[[#This Row],[Proposed Taxable Valuation]]/1000*PPEL[[#This Row],[Adjusted Rate]],0)</f>
        <v>60170</v>
      </c>
      <c r="L802" s="19">
        <f t="shared" si="91"/>
        <v>-21994.424648245142</v>
      </c>
      <c r="M802" s="17">
        <f t="shared" si="92"/>
        <v>-8.833716515231721E-2</v>
      </c>
      <c r="N802" s="2">
        <v>189014706.23051748</v>
      </c>
      <c r="O802">
        <v>0.33</v>
      </c>
      <c r="P802" s="9">
        <f t="shared" si="89"/>
        <v>62374.853056070773</v>
      </c>
    </row>
    <row r="803" spans="1:16" x14ac:dyDescent="0.35">
      <c r="A803" s="13">
        <v>2028</v>
      </c>
      <c r="B803" s="13">
        <f t="shared" si="88"/>
        <v>2027</v>
      </c>
      <c r="C803" t="s">
        <v>296</v>
      </c>
      <c r="D803" t="s">
        <v>297</v>
      </c>
      <c r="E803" s="5">
        <v>469594588.14983284</v>
      </c>
      <c r="F803" s="13">
        <v>0.33</v>
      </c>
      <c r="G803" s="9">
        <f t="shared" si="90"/>
        <v>154966.21408944484</v>
      </c>
      <c r="H803" s="11">
        <v>1.02</v>
      </c>
      <c r="I803" s="12" cm="1">
        <f t="array" ref="I803">INDEX(PPEL[],MATCH(PPEL[[#This Row],[Base Year]]&amp;PPEL[[#This Row],[DistrictNumber]],PPEL[[Fiscal Year]:[Fiscal Year]]&amp;PPEL[[DistrictNumber]:[DistrictNumber]],0),9)*$H803</f>
        <v>124620.40808870402</v>
      </c>
      <c r="J803" s="15">
        <f t="shared" si="87"/>
        <v>0.26537871439212918</v>
      </c>
      <c r="K803" s="26">
        <f>ROUND(PPEL[[#This Row],[Proposed Taxable Valuation]]/1000*PPEL[[#This Row],[Adjusted Rate]],0)</f>
        <v>124620</v>
      </c>
      <c r="L803" s="19">
        <f t="shared" si="91"/>
        <v>-30345.80600074082</v>
      </c>
      <c r="M803" s="17">
        <f t="shared" si="92"/>
        <v>-6.4621285607870838E-2</v>
      </c>
      <c r="N803" s="2">
        <v>377127722.84314913</v>
      </c>
      <c r="O803">
        <v>0.33</v>
      </c>
      <c r="P803" s="9">
        <f t="shared" si="89"/>
        <v>124452.14853823923</v>
      </c>
    </row>
    <row r="804" spans="1:16" x14ac:dyDescent="0.35">
      <c r="A804" s="13">
        <v>2028</v>
      </c>
      <c r="B804" s="13">
        <f t="shared" si="88"/>
        <v>2027</v>
      </c>
      <c r="C804" t="s">
        <v>298</v>
      </c>
      <c r="D804" t="s">
        <v>299</v>
      </c>
      <c r="E804" s="5">
        <v>5252650797.20051</v>
      </c>
      <c r="F804" s="13">
        <v>0.33</v>
      </c>
      <c r="G804" s="9">
        <f t="shared" si="90"/>
        <v>1733374.7630761685</v>
      </c>
      <c r="H804" s="11">
        <v>1.02</v>
      </c>
      <c r="I804" s="12" cm="1">
        <f t="array" ref="I804">INDEX(PPEL[],MATCH(PPEL[[#This Row],[Base Year]]&amp;PPEL[[#This Row],[DistrictNumber]],PPEL[[Fiscal Year]:[Fiscal Year]]&amp;PPEL[[DistrictNumber]:[DistrictNumber]],0),9)*$H804</f>
        <v>1210524.1192305363</v>
      </c>
      <c r="J804" s="15">
        <f t="shared" si="87"/>
        <v>0.23045966045862135</v>
      </c>
      <c r="K804" s="26">
        <f>ROUND(PPEL[[#This Row],[Proposed Taxable Valuation]]/1000*PPEL[[#This Row],[Adjusted Rate]],0)</f>
        <v>1210524</v>
      </c>
      <c r="L804" s="19">
        <f t="shared" si="91"/>
        <v>-522850.64384563221</v>
      </c>
      <c r="M804" s="17">
        <f t="shared" si="92"/>
        <v>-9.954033954137867E-2</v>
      </c>
      <c r="N804" s="2">
        <v>3937522031.8395224</v>
      </c>
      <c r="O804">
        <v>0.33</v>
      </c>
      <c r="P804" s="9">
        <f t="shared" si="89"/>
        <v>1299382.2705070425</v>
      </c>
    </row>
    <row r="805" spans="1:16" x14ac:dyDescent="0.35">
      <c r="A805" s="13">
        <v>2028</v>
      </c>
      <c r="B805" s="13">
        <f t="shared" si="88"/>
        <v>2027</v>
      </c>
      <c r="C805" t="s">
        <v>300</v>
      </c>
      <c r="D805" t="s">
        <v>301</v>
      </c>
      <c r="E805" s="5">
        <v>597543467.31526768</v>
      </c>
      <c r="F805" s="13">
        <v>0.33</v>
      </c>
      <c r="G805" s="9">
        <f t="shared" si="90"/>
        <v>197189.34421403834</v>
      </c>
      <c r="H805" s="11">
        <v>1.02</v>
      </c>
      <c r="I805" s="12" cm="1">
        <f t="array" ref="I805">INDEX(PPEL[],MATCH(PPEL[[#This Row],[Base Year]]&amp;PPEL[[#This Row],[DistrictNumber]],PPEL[[Fiscal Year]:[Fiscal Year]]&amp;PPEL[[DistrictNumber]:[DistrictNumber]],0),9)*$H805</f>
        <v>156369.570947172</v>
      </c>
      <c r="J805" s="15">
        <f t="shared" si="87"/>
        <v>0.2616873574900459</v>
      </c>
      <c r="K805" s="26">
        <f>ROUND(PPEL[[#This Row],[Proposed Taxable Valuation]]/1000*PPEL[[#This Row],[Adjusted Rate]],0)</f>
        <v>156370</v>
      </c>
      <c r="L805" s="19">
        <f t="shared" si="91"/>
        <v>-40819.773266866338</v>
      </c>
      <c r="M805" s="17">
        <f t="shared" si="92"/>
        <v>-6.8312642509954113E-2</v>
      </c>
      <c r="N805" s="2">
        <v>477021789.1642074</v>
      </c>
      <c r="O805">
        <v>0.33</v>
      </c>
      <c r="P805" s="9">
        <f t="shared" si="89"/>
        <v>157417.19042418845</v>
      </c>
    </row>
    <row r="806" spans="1:16" x14ac:dyDescent="0.35">
      <c r="A806" s="13">
        <v>2028</v>
      </c>
      <c r="B806" s="13">
        <f t="shared" si="88"/>
        <v>2027</v>
      </c>
      <c r="C806" t="s">
        <v>302</v>
      </c>
      <c r="D806" t="s">
        <v>303</v>
      </c>
      <c r="E806" s="5">
        <v>269509919.97476</v>
      </c>
      <c r="F806" s="13">
        <v>0.33</v>
      </c>
      <c r="G806" s="9">
        <f t="shared" si="90"/>
        <v>88938.27359167079</v>
      </c>
      <c r="H806" s="11">
        <v>1.02</v>
      </c>
      <c r="I806" s="12" cm="1">
        <f t="array" ref="I806">INDEX(PPEL[],MATCH(PPEL[[#This Row],[Base Year]]&amp;PPEL[[#This Row],[DistrictNumber]],PPEL[[Fiscal Year]:[Fiscal Year]]&amp;PPEL[[DistrictNumber]:[DistrictNumber]],0),9)*$H806</f>
        <v>79715.478150791998</v>
      </c>
      <c r="J806" s="15">
        <f t="shared" si="87"/>
        <v>0.29577938414384702</v>
      </c>
      <c r="K806" s="26">
        <f>ROUND(PPEL[[#This Row],[Proposed Taxable Valuation]]/1000*PPEL[[#This Row],[Adjusted Rate]],0)</f>
        <v>79715</v>
      </c>
      <c r="L806" s="19">
        <f t="shared" si="91"/>
        <v>-9222.7954408787919</v>
      </c>
      <c r="M806" s="17">
        <f t="shared" si="92"/>
        <v>-3.4220615856152992E-2</v>
      </c>
      <c r="N806" s="2">
        <v>240412190.14037606</v>
      </c>
      <c r="O806">
        <v>0.33</v>
      </c>
      <c r="P806" s="9">
        <f t="shared" si="89"/>
        <v>79336.022746324103</v>
      </c>
    </row>
    <row r="807" spans="1:16" x14ac:dyDescent="0.35">
      <c r="A807" s="13">
        <v>2028</v>
      </c>
      <c r="B807" s="13">
        <f t="shared" si="88"/>
        <v>2027</v>
      </c>
      <c r="C807" t="s">
        <v>304</v>
      </c>
      <c r="D807" t="s">
        <v>305</v>
      </c>
      <c r="E807" s="5">
        <v>314074441.83164346</v>
      </c>
      <c r="F807" s="13">
        <v>0.33</v>
      </c>
      <c r="G807" s="9">
        <f t="shared" si="90"/>
        <v>103644.56580444235</v>
      </c>
      <c r="H807" s="11">
        <v>1.02</v>
      </c>
      <c r="I807" s="12" cm="1">
        <f t="array" ref="I807">INDEX(PPEL[],MATCH(PPEL[[#This Row],[Base Year]]&amp;PPEL[[#This Row],[DistrictNumber]],PPEL[[Fiscal Year]:[Fiscal Year]]&amp;PPEL[[DistrictNumber]:[DistrictNumber]],0),9)*$H807</f>
        <v>87775.605072540013</v>
      </c>
      <c r="J807" s="15">
        <f t="shared" si="87"/>
        <v>0.27947388702068049</v>
      </c>
      <c r="K807" s="26">
        <f>ROUND(PPEL[[#This Row],[Proposed Taxable Valuation]]/1000*PPEL[[#This Row],[Adjusted Rate]],0)</f>
        <v>87776</v>
      </c>
      <c r="L807" s="19">
        <f t="shared" si="91"/>
        <v>-15868.960731902334</v>
      </c>
      <c r="M807" s="17">
        <f t="shared" si="92"/>
        <v>-5.0526112979319526E-2</v>
      </c>
      <c r="N807" s="2">
        <v>268579174.21505445</v>
      </c>
      <c r="O807">
        <v>0.33</v>
      </c>
      <c r="P807" s="9">
        <f t="shared" si="89"/>
        <v>88631.127490967963</v>
      </c>
    </row>
    <row r="808" spans="1:16" x14ac:dyDescent="0.35">
      <c r="A808" s="13">
        <v>2028</v>
      </c>
      <c r="B808" s="13">
        <f t="shared" si="88"/>
        <v>2027</v>
      </c>
      <c r="C808" t="s">
        <v>306</v>
      </c>
      <c r="D808" t="s">
        <v>307</v>
      </c>
      <c r="E808" s="5">
        <v>839958843.41946352</v>
      </c>
      <c r="F808" s="13">
        <v>0.33</v>
      </c>
      <c r="G808" s="9">
        <f t="shared" si="90"/>
        <v>277186.41832842294</v>
      </c>
      <c r="H808" s="11">
        <v>1.02</v>
      </c>
      <c r="I808" s="12" cm="1">
        <f t="array" ref="I808">INDEX(PPEL[],MATCH(PPEL[[#This Row],[Base Year]]&amp;PPEL[[#This Row],[DistrictNumber]],PPEL[[Fiscal Year]:[Fiscal Year]]&amp;PPEL[[DistrictNumber]:[DistrictNumber]],0),9)*$H808</f>
        <v>197260.21438794004</v>
      </c>
      <c r="J808" s="15">
        <f t="shared" si="87"/>
        <v>0.23484509501072195</v>
      </c>
      <c r="K808" s="26">
        <f>ROUND(PPEL[[#This Row],[Proposed Taxable Valuation]]/1000*PPEL[[#This Row],[Adjusted Rate]],0)</f>
        <v>197260</v>
      </c>
      <c r="L808" s="19">
        <f t="shared" si="91"/>
        <v>-79926.203940482897</v>
      </c>
      <c r="M808" s="17">
        <f t="shared" si="92"/>
        <v>-9.5154904989278061E-2</v>
      </c>
      <c r="N808" s="2">
        <v>640733554.21579194</v>
      </c>
      <c r="O808">
        <v>0.33</v>
      </c>
      <c r="P808" s="9">
        <f t="shared" si="89"/>
        <v>211442.07289121137</v>
      </c>
    </row>
    <row r="809" spans="1:16" x14ac:dyDescent="0.35">
      <c r="A809" s="13">
        <v>2028</v>
      </c>
      <c r="B809" s="13">
        <f t="shared" si="88"/>
        <v>2027</v>
      </c>
      <c r="C809" t="s">
        <v>308</v>
      </c>
      <c r="D809" t="s">
        <v>309</v>
      </c>
      <c r="E809" s="5">
        <v>472229751.9035098</v>
      </c>
      <c r="F809" s="13">
        <v>0.33</v>
      </c>
      <c r="G809" s="9">
        <f t="shared" si="90"/>
        <v>155835.81812815822</v>
      </c>
      <c r="H809" s="11">
        <v>1.02</v>
      </c>
      <c r="I809" s="12" cm="1">
        <f t="array" ref="I809">INDEX(PPEL[],MATCH(PPEL[[#This Row],[Base Year]]&amp;PPEL[[#This Row],[DistrictNumber]],PPEL[[Fiscal Year]:[Fiscal Year]]&amp;PPEL[[DistrictNumber]:[DistrictNumber]],0),9)*$H809</f>
        <v>136387.21491885601</v>
      </c>
      <c r="J809" s="15">
        <f t="shared" si="87"/>
        <v>0.28881537931291518</v>
      </c>
      <c r="K809" s="26">
        <f>ROUND(PPEL[[#This Row],[Proposed Taxable Valuation]]/1000*PPEL[[#This Row],[Adjusted Rate]],0)</f>
        <v>136387</v>
      </c>
      <c r="L809" s="19">
        <f t="shared" si="91"/>
        <v>-19448.603209302208</v>
      </c>
      <c r="M809" s="17">
        <f t="shared" si="92"/>
        <v>-4.1184620687084839E-2</v>
      </c>
      <c r="N809" s="2">
        <v>406720687.19812131</v>
      </c>
      <c r="O809">
        <v>0.33</v>
      </c>
      <c r="P809" s="9">
        <f t="shared" si="89"/>
        <v>134217.82677538003</v>
      </c>
    </row>
    <row r="810" spans="1:16" x14ac:dyDescent="0.35">
      <c r="A810" s="13">
        <v>2028</v>
      </c>
      <c r="B810" s="13">
        <f t="shared" si="88"/>
        <v>2027</v>
      </c>
      <c r="C810" t="s">
        <v>310</v>
      </c>
      <c r="D810" t="s">
        <v>311</v>
      </c>
      <c r="E810" s="5">
        <v>125340755.12222223</v>
      </c>
      <c r="F810" s="13">
        <v>0.33</v>
      </c>
      <c r="G810" s="9">
        <f t="shared" si="90"/>
        <v>41362.449190333333</v>
      </c>
      <c r="H810" s="11">
        <v>1.02</v>
      </c>
      <c r="I810" s="12" cm="1">
        <f t="array" ref="I810">INDEX(PPEL[],MATCH(PPEL[[#This Row],[Base Year]]&amp;PPEL[[#This Row],[DistrictNumber]],PPEL[[Fiscal Year]:[Fiscal Year]]&amp;PPEL[[DistrictNumber]:[DistrictNumber]],0),9)*$H810</f>
        <v>33676.185808187998</v>
      </c>
      <c r="J810" s="15">
        <f t="shared" si="87"/>
        <v>0.26867706178528833</v>
      </c>
      <c r="K810" s="26">
        <f>ROUND(PPEL[[#This Row],[Proposed Taxable Valuation]]/1000*PPEL[[#This Row],[Adjusted Rate]],0)</f>
        <v>33676</v>
      </c>
      <c r="L810" s="19">
        <f t="shared" si="91"/>
        <v>-7686.2633821453346</v>
      </c>
      <c r="M810" s="17">
        <f t="shared" si="92"/>
        <v>-6.1322938214711686E-2</v>
      </c>
      <c r="N810" s="2">
        <v>102511405.40217789</v>
      </c>
      <c r="O810">
        <v>0.33</v>
      </c>
      <c r="P810" s="9">
        <f t="shared" si="89"/>
        <v>33828.763782718706</v>
      </c>
    </row>
    <row r="811" spans="1:16" x14ac:dyDescent="0.35">
      <c r="A811" s="13">
        <v>2028</v>
      </c>
      <c r="B811" s="13">
        <f t="shared" si="88"/>
        <v>2027</v>
      </c>
      <c r="C811" t="s">
        <v>312</v>
      </c>
      <c r="D811" t="s">
        <v>313</v>
      </c>
      <c r="E811" s="5">
        <v>246691797.11241311</v>
      </c>
      <c r="F811" s="13">
        <v>0.33</v>
      </c>
      <c r="G811" s="9">
        <f t="shared" si="90"/>
        <v>81408.293047096333</v>
      </c>
      <c r="H811" s="11">
        <v>1.02</v>
      </c>
      <c r="I811" s="12" cm="1">
        <f t="array" ref="I811">INDEX(PPEL[],MATCH(PPEL[[#This Row],[Base Year]]&amp;PPEL[[#This Row],[DistrictNumber]],PPEL[[Fiscal Year]:[Fiscal Year]]&amp;PPEL[[DistrictNumber]:[DistrictNumber]],0),9)*$H811</f>
        <v>73536.054571980014</v>
      </c>
      <c r="J811" s="15">
        <f t="shared" si="87"/>
        <v>0.29808877081742174</v>
      </c>
      <c r="K811" s="26">
        <f>ROUND(PPEL[[#This Row],[Proposed Taxable Valuation]]/1000*PPEL[[#This Row],[Adjusted Rate]],0)</f>
        <v>73536</v>
      </c>
      <c r="L811" s="19">
        <f t="shared" si="91"/>
        <v>-7872.238475116319</v>
      </c>
      <c r="M811" s="17">
        <f t="shared" si="92"/>
        <v>-3.1911229182578271E-2</v>
      </c>
      <c r="N811" s="2">
        <v>222635817.0881564</v>
      </c>
      <c r="O811">
        <v>0.33</v>
      </c>
      <c r="P811" s="9">
        <f t="shared" si="89"/>
        <v>73469.819639091627</v>
      </c>
    </row>
    <row r="812" spans="1:16" x14ac:dyDescent="0.35">
      <c r="A812" s="13">
        <v>2028</v>
      </c>
      <c r="B812" s="13">
        <f t="shared" si="88"/>
        <v>2027</v>
      </c>
      <c r="C812" t="s">
        <v>314</v>
      </c>
      <c r="D812" t="s">
        <v>315</v>
      </c>
      <c r="E812" s="5">
        <v>405729363.35840499</v>
      </c>
      <c r="F812" s="13">
        <v>0.33</v>
      </c>
      <c r="G812" s="9">
        <f t="shared" si="90"/>
        <v>133890.68990827366</v>
      </c>
      <c r="H812" s="11">
        <v>1.02</v>
      </c>
      <c r="I812" s="12" cm="1">
        <f t="array" ref="I812">INDEX(PPEL[],MATCH(PPEL[[#This Row],[Base Year]]&amp;PPEL[[#This Row],[DistrictNumber]],PPEL[[Fiscal Year]:[Fiscal Year]]&amp;PPEL[[DistrictNumber]:[DistrictNumber]],0),9)*$H812</f>
        <v>104304.96680392801</v>
      </c>
      <c r="J812" s="15">
        <f t="shared" si="87"/>
        <v>0.25708015298806264</v>
      </c>
      <c r="K812" s="26">
        <f>ROUND(PPEL[[#This Row],[Proposed Taxable Valuation]]/1000*PPEL[[#This Row],[Adjusted Rate]],0)</f>
        <v>104305</v>
      </c>
      <c r="L812" s="19">
        <f t="shared" si="91"/>
        <v>-29585.723104345656</v>
      </c>
      <c r="M812" s="17">
        <f t="shared" si="92"/>
        <v>-7.2919847011937378E-2</v>
      </c>
      <c r="N812" s="2">
        <v>322392607.35045654</v>
      </c>
      <c r="O812">
        <v>0.33</v>
      </c>
      <c r="P812" s="9">
        <f t="shared" si="89"/>
        <v>106389.56042565066</v>
      </c>
    </row>
    <row r="813" spans="1:16" x14ac:dyDescent="0.35">
      <c r="A813" s="13">
        <v>2028</v>
      </c>
      <c r="B813" s="13">
        <f t="shared" si="88"/>
        <v>2027</v>
      </c>
      <c r="C813" t="s">
        <v>316</v>
      </c>
      <c r="D813" t="s">
        <v>317</v>
      </c>
      <c r="E813" s="5">
        <v>1744314670.5079703</v>
      </c>
      <c r="F813" s="13">
        <v>0.33</v>
      </c>
      <c r="G813" s="9">
        <f t="shared" si="90"/>
        <v>575623.84126763023</v>
      </c>
      <c r="H813" s="11">
        <v>1.02</v>
      </c>
      <c r="I813" s="12" cm="1">
        <f t="array" ref="I813">INDEX(PPEL[],MATCH(PPEL[[#This Row],[Base Year]]&amp;PPEL[[#This Row],[DistrictNumber]],PPEL[[Fiscal Year]:[Fiscal Year]]&amp;PPEL[[DistrictNumber]:[DistrictNumber]],0),9)*$H813</f>
        <v>429122.50614169193</v>
      </c>
      <c r="J813" s="15">
        <f t="shared" si="87"/>
        <v>0.24601209483419934</v>
      </c>
      <c r="K813" s="26">
        <f>ROUND(PPEL[[#This Row],[Proposed Taxable Valuation]]/1000*PPEL[[#This Row],[Adjusted Rate]],0)</f>
        <v>429123</v>
      </c>
      <c r="L813" s="19">
        <f t="shared" si="91"/>
        <v>-146501.33512593829</v>
      </c>
      <c r="M813" s="17">
        <f t="shared" si="92"/>
        <v>-8.398790516580068E-2</v>
      </c>
      <c r="N813" s="2">
        <v>1403321222.1899722</v>
      </c>
      <c r="O813">
        <v>0.33</v>
      </c>
      <c r="P813" s="9">
        <f t="shared" si="89"/>
        <v>463096.00332269084</v>
      </c>
    </row>
    <row r="814" spans="1:16" x14ac:dyDescent="0.35">
      <c r="A814" s="13">
        <v>2028</v>
      </c>
      <c r="B814" s="13">
        <f t="shared" si="88"/>
        <v>2027</v>
      </c>
      <c r="C814" t="s">
        <v>318</v>
      </c>
      <c r="D814" t="s">
        <v>319</v>
      </c>
      <c r="E814" s="5">
        <v>249540508.17687449</v>
      </c>
      <c r="F814" s="13">
        <v>0.33</v>
      </c>
      <c r="G814" s="9">
        <f t="shared" si="90"/>
        <v>82348.367698368587</v>
      </c>
      <c r="H814" s="11">
        <v>1.02</v>
      </c>
      <c r="I814" s="12" cm="1">
        <f t="array" ref="I814">INDEX(PPEL[],MATCH(PPEL[[#This Row],[Base Year]]&amp;PPEL[[#This Row],[DistrictNumber]],PPEL[[Fiscal Year]:[Fiscal Year]]&amp;PPEL[[DistrictNumber]:[DistrictNumber]],0),9)*$H814</f>
        <v>72665.152097472004</v>
      </c>
      <c r="J814" s="15">
        <f t="shared" si="87"/>
        <v>0.29119581677683726</v>
      </c>
      <c r="K814" s="26">
        <f>ROUND(PPEL[[#This Row],[Proposed Taxable Valuation]]/1000*PPEL[[#This Row],[Adjusted Rate]],0)</f>
        <v>72665</v>
      </c>
      <c r="L814" s="19">
        <f t="shared" si="91"/>
        <v>-9683.2156008965831</v>
      </c>
      <c r="M814" s="17">
        <f t="shared" si="92"/>
        <v>-3.8804183223162758E-2</v>
      </c>
      <c r="N814" s="2">
        <v>218185644.69988239</v>
      </c>
      <c r="O814">
        <v>0.33</v>
      </c>
      <c r="P814" s="9">
        <f t="shared" si="89"/>
        <v>72001.262750961192</v>
      </c>
    </row>
    <row r="815" spans="1:16" x14ac:dyDescent="0.35">
      <c r="A815" s="13">
        <v>2028</v>
      </c>
      <c r="B815" s="13">
        <f t="shared" si="88"/>
        <v>2027</v>
      </c>
      <c r="C815" t="s">
        <v>320</v>
      </c>
      <c r="D815" t="s">
        <v>321</v>
      </c>
      <c r="E815" s="5">
        <v>2532263991.197474</v>
      </c>
      <c r="F815" s="13">
        <v>0.33</v>
      </c>
      <c r="G815" s="9">
        <f t="shared" si="90"/>
        <v>835647.11709516635</v>
      </c>
      <c r="H815" s="11">
        <v>1.02</v>
      </c>
      <c r="I815" s="12" cm="1">
        <f t="array" ref="I815">INDEX(PPEL[],MATCH(PPEL[[#This Row],[Base Year]]&amp;PPEL[[#This Row],[DistrictNumber]],PPEL[[Fiscal Year]:[Fiscal Year]]&amp;PPEL[[DistrictNumber]:[DistrictNumber]],0),9)*$H815</f>
        <v>661036.71965047205</v>
      </c>
      <c r="J815" s="15">
        <f t="shared" si="87"/>
        <v>0.26104573691697786</v>
      </c>
      <c r="K815" s="26">
        <f>ROUND(PPEL[[#This Row],[Proposed Taxable Valuation]]/1000*PPEL[[#This Row],[Adjusted Rate]],0)</f>
        <v>661037</v>
      </c>
      <c r="L815" s="19">
        <f t="shared" si="91"/>
        <v>-174610.3974446943</v>
      </c>
      <c r="M815" s="17">
        <f t="shared" si="92"/>
        <v>-6.895426308302216E-2</v>
      </c>
      <c r="N815" s="2">
        <v>2042591946.1403866</v>
      </c>
      <c r="O815">
        <v>0.33</v>
      </c>
      <c r="P815" s="9">
        <f t="shared" si="89"/>
        <v>674055.34222632763</v>
      </c>
    </row>
    <row r="816" spans="1:16" x14ac:dyDescent="0.35">
      <c r="A816" s="13">
        <v>2028</v>
      </c>
      <c r="B816" s="13">
        <f t="shared" si="88"/>
        <v>2027</v>
      </c>
      <c r="C816" t="s">
        <v>322</v>
      </c>
      <c r="D816" t="s">
        <v>323</v>
      </c>
      <c r="E816" s="5">
        <v>4169119241.2309308</v>
      </c>
      <c r="F816" s="13">
        <v>0.33</v>
      </c>
      <c r="G816" s="9">
        <f t="shared" si="90"/>
        <v>1375809.3496062071</v>
      </c>
      <c r="H816" s="11">
        <v>1.02</v>
      </c>
      <c r="I816" s="12" cm="1">
        <f t="array" ref="I816">INDEX(PPEL[],MATCH(PPEL[[#This Row],[Base Year]]&amp;PPEL[[#This Row],[DistrictNumber]],PPEL[[Fiscal Year]:[Fiscal Year]]&amp;PPEL[[DistrictNumber]:[DistrictNumber]],0),9)*$H816</f>
        <v>981480.61238000414</v>
      </c>
      <c r="J816" s="15">
        <f t="shared" si="87"/>
        <v>0.23541677644370335</v>
      </c>
      <c r="K816" s="26">
        <f>ROUND(PPEL[[#This Row],[Proposed Taxable Valuation]]/1000*PPEL[[#This Row],[Adjusted Rate]],0)</f>
        <v>981481</v>
      </c>
      <c r="L816" s="19">
        <f t="shared" si="91"/>
        <v>-394328.73722620297</v>
      </c>
      <c r="M816" s="17">
        <f t="shared" si="92"/>
        <v>-9.4583223556296669E-2</v>
      </c>
      <c r="N816" s="2">
        <v>3090335018.2507129</v>
      </c>
      <c r="O816">
        <v>0.33</v>
      </c>
      <c r="P816" s="9">
        <f t="shared" si="89"/>
        <v>1019810.5560227352</v>
      </c>
    </row>
    <row r="817" spans="1:16" x14ac:dyDescent="0.35">
      <c r="A817" s="13">
        <v>2028</v>
      </c>
      <c r="B817" s="13">
        <f t="shared" si="88"/>
        <v>2027</v>
      </c>
      <c r="C817" t="s">
        <v>324</v>
      </c>
      <c r="D817" t="s">
        <v>325</v>
      </c>
      <c r="E817" s="5">
        <v>332871032.3793453</v>
      </c>
      <c r="F817" s="13">
        <v>0.33</v>
      </c>
      <c r="G817" s="9">
        <f t="shared" si="90"/>
        <v>109847.44068518394</v>
      </c>
      <c r="H817" s="11">
        <v>1.02</v>
      </c>
      <c r="I817" s="12" cm="1">
        <f t="array" ref="I817">INDEX(PPEL[],MATCH(PPEL[[#This Row],[Base Year]]&amp;PPEL[[#This Row],[DistrictNumber]],PPEL[[Fiscal Year]:[Fiscal Year]]&amp;PPEL[[DistrictNumber]:[DistrictNumber]],0),9)*$H817</f>
        <v>79166.629675584001</v>
      </c>
      <c r="J817" s="15">
        <f t="shared" si="87"/>
        <v>0.23782973576794875</v>
      </c>
      <c r="K817" s="26">
        <f>ROUND(PPEL[[#This Row],[Proposed Taxable Valuation]]/1000*PPEL[[#This Row],[Adjusted Rate]],0)</f>
        <v>79167</v>
      </c>
      <c r="L817" s="19">
        <f t="shared" si="91"/>
        <v>-30680.811009599944</v>
      </c>
      <c r="M817" s="17">
        <f t="shared" si="92"/>
        <v>-9.2170264232051269E-2</v>
      </c>
      <c r="N817" s="2">
        <v>252753264.70955303</v>
      </c>
      <c r="O817">
        <v>0.33</v>
      </c>
      <c r="P817" s="9">
        <f t="shared" si="89"/>
        <v>83408.577354152512</v>
      </c>
    </row>
    <row r="818" spans="1:16" x14ac:dyDescent="0.35">
      <c r="A818" s="13">
        <v>2028</v>
      </c>
      <c r="B818" s="13">
        <f t="shared" si="88"/>
        <v>2027</v>
      </c>
      <c r="C818" t="s">
        <v>326</v>
      </c>
      <c r="D818" t="s">
        <v>327</v>
      </c>
      <c r="E818" s="5">
        <v>336656431.64349502</v>
      </c>
      <c r="F818" s="13">
        <v>0.33</v>
      </c>
      <c r="G818" s="9">
        <f t="shared" si="90"/>
        <v>111096.62244235337</v>
      </c>
      <c r="H818" s="11">
        <v>1.02</v>
      </c>
      <c r="I818" s="12" cm="1">
        <f t="array" ref="I818">INDEX(PPEL[],MATCH(PPEL[[#This Row],[Base Year]]&amp;PPEL[[#This Row],[DistrictNumber]],PPEL[[Fiscal Year]:[Fiscal Year]]&amp;PPEL[[DistrictNumber]:[DistrictNumber]],0),9)*$H818</f>
        <v>88370.055590652017</v>
      </c>
      <c r="J818" s="15">
        <f t="shared" si="87"/>
        <v>0.26249329370968971</v>
      </c>
      <c r="K818" s="26">
        <f>ROUND(PPEL[[#This Row],[Proposed Taxable Valuation]]/1000*PPEL[[#This Row],[Adjusted Rate]],0)</f>
        <v>88370</v>
      </c>
      <c r="L818" s="19">
        <f t="shared" si="91"/>
        <v>-22726.566851701355</v>
      </c>
      <c r="M818" s="17">
        <f t="shared" si="92"/>
        <v>-6.7506706290310303E-2</v>
      </c>
      <c r="N818" s="2">
        <v>275249863.9082219</v>
      </c>
      <c r="O818">
        <v>0.33</v>
      </c>
      <c r="P818" s="9">
        <f t="shared" si="89"/>
        <v>90832.455089713229</v>
      </c>
    </row>
    <row r="819" spans="1:16" x14ac:dyDescent="0.35">
      <c r="A819" s="13">
        <v>2028</v>
      </c>
      <c r="B819" s="13">
        <f t="shared" si="88"/>
        <v>2027</v>
      </c>
      <c r="C819" t="s">
        <v>328</v>
      </c>
      <c r="D819" t="s">
        <v>329</v>
      </c>
      <c r="E819" s="5">
        <v>260350726.80063504</v>
      </c>
      <c r="F819" s="13">
        <v>0.33</v>
      </c>
      <c r="G819" s="9">
        <f t="shared" si="90"/>
        <v>85915.739844209573</v>
      </c>
      <c r="H819" s="11">
        <v>1.02</v>
      </c>
      <c r="I819" s="12" cm="1">
        <f t="array" ref="I819">INDEX(PPEL[],MATCH(PPEL[[#This Row],[Base Year]]&amp;PPEL[[#This Row],[DistrictNumber]],PPEL[[Fiscal Year]:[Fiscal Year]]&amp;PPEL[[DistrictNumber]:[DistrictNumber]],0),9)*$H819</f>
        <v>70360.735866696006</v>
      </c>
      <c r="J819" s="15">
        <f t="shared" si="87"/>
        <v>0.2702536564093217</v>
      </c>
      <c r="K819" s="26">
        <f>ROUND(PPEL[[#This Row],[Proposed Taxable Valuation]]/1000*PPEL[[#This Row],[Adjusted Rate]],0)</f>
        <v>70361</v>
      </c>
      <c r="L819" s="19">
        <f t="shared" si="91"/>
        <v>-15555.003977513566</v>
      </c>
      <c r="M819" s="17">
        <f t="shared" si="92"/>
        <v>-5.9746343590678319E-2</v>
      </c>
      <c r="N819" s="2">
        <v>214301463.3110131</v>
      </c>
      <c r="O819">
        <v>0.33</v>
      </c>
      <c r="P819" s="9">
        <f t="shared" si="89"/>
        <v>70719.482892634318</v>
      </c>
    </row>
    <row r="820" spans="1:16" x14ac:dyDescent="0.35">
      <c r="A820" s="13">
        <v>2028</v>
      </c>
      <c r="B820" s="13">
        <f t="shared" si="88"/>
        <v>2027</v>
      </c>
      <c r="C820" t="s">
        <v>330</v>
      </c>
      <c r="D820" t="s">
        <v>331</v>
      </c>
      <c r="E820" s="5">
        <v>428155643.90181708</v>
      </c>
      <c r="F820" s="13">
        <v>0.33</v>
      </c>
      <c r="G820" s="9">
        <f t="shared" si="90"/>
        <v>141291.36248759966</v>
      </c>
      <c r="H820" s="11">
        <v>1.02</v>
      </c>
      <c r="I820" s="12" cm="1">
        <f t="array" ref="I820">INDEX(PPEL[],MATCH(PPEL[[#This Row],[Base Year]]&amp;PPEL[[#This Row],[DistrictNumber]],PPEL[[Fiscal Year]:[Fiscal Year]]&amp;PPEL[[DistrictNumber]:[DistrictNumber]],0),9)*$H820</f>
        <v>115657.785281808</v>
      </c>
      <c r="J820" s="15">
        <f t="shared" si="87"/>
        <v>0.2701302363500554</v>
      </c>
      <c r="K820" s="26">
        <f>ROUND(PPEL[[#This Row],[Proposed Taxable Valuation]]/1000*PPEL[[#This Row],[Adjusted Rate]],0)</f>
        <v>115658</v>
      </c>
      <c r="L820" s="19">
        <f t="shared" si="91"/>
        <v>-25633.577205791662</v>
      </c>
      <c r="M820" s="17">
        <f t="shared" si="92"/>
        <v>-5.9869763649944618E-2</v>
      </c>
      <c r="N820" s="2">
        <v>353406263.24202132</v>
      </c>
      <c r="O820">
        <v>0.33</v>
      </c>
      <c r="P820" s="9">
        <f t="shared" si="89"/>
        <v>116624.06686986703</v>
      </c>
    </row>
    <row r="821" spans="1:16" x14ac:dyDescent="0.35">
      <c r="A821" s="13">
        <v>2028</v>
      </c>
      <c r="B821" s="13">
        <f t="shared" si="88"/>
        <v>2027</v>
      </c>
      <c r="C821" t="s">
        <v>332</v>
      </c>
      <c r="D821" t="s">
        <v>333</v>
      </c>
      <c r="E821" s="5">
        <v>377490571.05924976</v>
      </c>
      <c r="F821" s="13">
        <v>0.33</v>
      </c>
      <c r="G821" s="9">
        <f t="shared" si="90"/>
        <v>124571.88844955243</v>
      </c>
      <c r="H821" s="11">
        <v>1.02</v>
      </c>
      <c r="I821" s="12" cm="1">
        <f t="array" ref="I821">INDEX(PPEL[],MATCH(PPEL[[#This Row],[Base Year]]&amp;PPEL[[#This Row],[DistrictNumber]],PPEL[[Fiscal Year]:[Fiscal Year]]&amp;PPEL[[DistrictNumber]:[DistrictNumber]],0),9)*$H821</f>
        <v>103814.14487003999</v>
      </c>
      <c r="J821" s="15">
        <f t="shared" si="87"/>
        <v>0.27501122631681746</v>
      </c>
      <c r="K821" s="26">
        <f>ROUND(PPEL[[#This Row],[Proposed Taxable Valuation]]/1000*PPEL[[#This Row],[Adjusted Rate]],0)</f>
        <v>103814</v>
      </c>
      <c r="L821" s="19">
        <f t="shared" si="91"/>
        <v>-20757.743579512433</v>
      </c>
      <c r="M821" s="17">
        <f t="shared" si="92"/>
        <v>-5.4988773683182557E-2</v>
      </c>
      <c r="N821" s="2">
        <v>320408014.4523086</v>
      </c>
      <c r="O821">
        <v>0.33</v>
      </c>
      <c r="P821" s="9">
        <f t="shared" si="89"/>
        <v>105734.64476926184</v>
      </c>
    </row>
    <row r="822" spans="1:16" x14ac:dyDescent="0.35">
      <c r="A822" s="13">
        <v>2028</v>
      </c>
      <c r="B822" s="13">
        <f t="shared" si="88"/>
        <v>2027</v>
      </c>
      <c r="C822" t="s">
        <v>334</v>
      </c>
      <c r="D822" t="s">
        <v>335</v>
      </c>
      <c r="E822" s="5">
        <v>304859230.26013666</v>
      </c>
      <c r="F822" s="13">
        <v>0.33</v>
      </c>
      <c r="G822" s="9">
        <f t="shared" si="90"/>
        <v>100603.54598584511</v>
      </c>
      <c r="H822" s="11">
        <v>1.02</v>
      </c>
      <c r="I822" s="12" cm="1">
        <f t="array" ref="I822">INDEX(PPEL[],MATCH(PPEL[[#This Row],[Base Year]]&amp;PPEL[[#This Row],[DistrictNumber]],PPEL[[Fiscal Year]:[Fiscal Year]]&amp;PPEL[[DistrictNumber]:[DistrictNumber]],0),9)*$H822</f>
        <v>69901.471293588023</v>
      </c>
      <c r="J822" s="15">
        <f t="shared" si="87"/>
        <v>0.22929097877056578</v>
      </c>
      <c r="K822" s="26">
        <f>ROUND(PPEL[[#This Row],[Proposed Taxable Valuation]]/1000*PPEL[[#This Row],[Adjusted Rate]],0)</f>
        <v>69901</v>
      </c>
      <c r="L822" s="19">
        <f t="shared" si="91"/>
        <v>-30702.074692257083</v>
      </c>
      <c r="M822" s="17">
        <f t="shared" si="92"/>
        <v>-0.10070902122943423</v>
      </c>
      <c r="N822" s="2">
        <v>226186632.99621266</v>
      </c>
      <c r="O822">
        <v>0.33</v>
      </c>
      <c r="P822" s="9">
        <f t="shared" si="89"/>
        <v>74641.588888750179</v>
      </c>
    </row>
    <row r="823" spans="1:16" x14ac:dyDescent="0.35">
      <c r="A823" s="13">
        <v>2028</v>
      </c>
      <c r="B823" s="13">
        <f t="shared" si="88"/>
        <v>2027</v>
      </c>
      <c r="C823" t="s">
        <v>336</v>
      </c>
      <c r="D823" t="s">
        <v>337</v>
      </c>
      <c r="E823" s="5">
        <v>634007125.79638445</v>
      </c>
      <c r="F823" s="13">
        <v>0.33</v>
      </c>
      <c r="G823" s="9">
        <f t="shared" si="90"/>
        <v>209222.35151280687</v>
      </c>
      <c r="H823" s="11">
        <v>1.02</v>
      </c>
      <c r="I823" s="12" cm="1">
        <f t="array" ref="I823">INDEX(PPEL[],MATCH(PPEL[[#This Row],[Base Year]]&amp;PPEL[[#This Row],[DistrictNumber]],PPEL[[Fiscal Year]:[Fiscal Year]]&amp;PPEL[[DistrictNumber]:[DistrictNumber]],0),9)*$H823</f>
        <v>179306.38432515602</v>
      </c>
      <c r="J823" s="15">
        <f t="shared" si="87"/>
        <v>0.28281446221905943</v>
      </c>
      <c r="K823" s="26">
        <f>ROUND(PPEL[[#This Row],[Proposed Taxable Valuation]]/1000*PPEL[[#This Row],[Adjusted Rate]],0)</f>
        <v>179306</v>
      </c>
      <c r="L823" s="19">
        <f t="shared" si="91"/>
        <v>-29915.967187650851</v>
      </c>
      <c r="M823" s="17">
        <f t="shared" si="92"/>
        <v>-4.718553778094059E-2</v>
      </c>
      <c r="N823" s="2">
        <v>544961459.92650962</v>
      </c>
      <c r="O823">
        <v>0.33</v>
      </c>
      <c r="P823" s="9">
        <f t="shared" si="89"/>
        <v>179837.28177574818</v>
      </c>
    </row>
    <row r="824" spans="1:16" x14ac:dyDescent="0.35">
      <c r="A824" s="13">
        <v>2028</v>
      </c>
      <c r="B824" s="13">
        <f t="shared" si="88"/>
        <v>2027</v>
      </c>
      <c r="C824" t="s">
        <v>338</v>
      </c>
      <c r="D824" t="s">
        <v>339</v>
      </c>
      <c r="E824" s="5">
        <v>556860664.43632507</v>
      </c>
      <c r="F824" s="13">
        <v>0.33</v>
      </c>
      <c r="G824" s="9">
        <f t="shared" si="90"/>
        <v>183764.01926398728</v>
      </c>
      <c r="H824" s="11">
        <v>1.02</v>
      </c>
      <c r="I824" s="12" cm="1">
        <f t="array" ref="I824">INDEX(PPEL[],MATCH(PPEL[[#This Row],[Base Year]]&amp;PPEL[[#This Row],[DistrictNumber]],PPEL[[Fiscal Year]:[Fiscal Year]]&amp;PPEL[[DistrictNumber]:[DistrictNumber]],0),9)*$H824</f>
        <v>165909.90855383998</v>
      </c>
      <c r="J824" s="15">
        <f t="shared" si="87"/>
        <v>0.29793792082940551</v>
      </c>
      <c r="K824" s="26">
        <f>ROUND(PPEL[[#This Row],[Proposed Taxable Valuation]]/1000*PPEL[[#This Row],[Adjusted Rate]],0)</f>
        <v>165910</v>
      </c>
      <c r="L824" s="19">
        <f t="shared" si="91"/>
        <v>-17854.110710147303</v>
      </c>
      <c r="M824" s="17">
        <f t="shared" si="92"/>
        <v>-3.2062079170594504E-2</v>
      </c>
      <c r="N824" s="2">
        <v>495808185.20078403</v>
      </c>
      <c r="O824">
        <v>0.33</v>
      </c>
      <c r="P824" s="9">
        <f t="shared" si="89"/>
        <v>163616.70111625874</v>
      </c>
    </row>
    <row r="825" spans="1:16" x14ac:dyDescent="0.35">
      <c r="A825" s="13">
        <v>2028</v>
      </c>
      <c r="B825" s="13">
        <f t="shared" si="88"/>
        <v>2027</v>
      </c>
      <c r="C825" t="s">
        <v>340</v>
      </c>
      <c r="D825" t="s">
        <v>341</v>
      </c>
      <c r="E825" s="5">
        <v>682693814.80144906</v>
      </c>
      <c r="F825" s="13">
        <v>0.33</v>
      </c>
      <c r="G825" s="9">
        <f t="shared" si="90"/>
        <v>225288.9588844782</v>
      </c>
      <c r="H825" s="11">
        <v>1.02</v>
      </c>
      <c r="I825" s="12" cm="1">
        <f t="array" ref="I825">INDEX(PPEL[],MATCH(PPEL[[#This Row],[Base Year]]&amp;PPEL[[#This Row],[DistrictNumber]],PPEL[[Fiscal Year]:[Fiscal Year]]&amp;PPEL[[DistrictNumber]:[DistrictNumber]],0),9)*$H825</f>
        <v>176892.31781020801</v>
      </c>
      <c r="J825" s="15">
        <f t="shared" si="87"/>
        <v>0.25910930196673071</v>
      </c>
      <c r="K825" s="26">
        <f>ROUND(PPEL[[#This Row],[Proposed Taxable Valuation]]/1000*PPEL[[#This Row],[Adjusted Rate]],0)</f>
        <v>176892</v>
      </c>
      <c r="L825" s="19">
        <f t="shared" si="91"/>
        <v>-48396.641074270185</v>
      </c>
      <c r="M825" s="17">
        <f t="shared" si="92"/>
        <v>-7.0890698033269306E-2</v>
      </c>
      <c r="N825" s="2">
        <v>540017910.10778916</v>
      </c>
      <c r="O825">
        <v>0.33</v>
      </c>
      <c r="P825" s="9">
        <f t="shared" si="89"/>
        <v>178205.91033557046</v>
      </c>
    </row>
    <row r="826" spans="1:16" x14ac:dyDescent="0.35">
      <c r="A826" s="13">
        <v>2028</v>
      </c>
      <c r="B826" s="13">
        <f t="shared" si="88"/>
        <v>2027</v>
      </c>
      <c r="C826" t="s">
        <v>342</v>
      </c>
      <c r="D826" t="s">
        <v>343</v>
      </c>
      <c r="E826" s="5">
        <v>712652261.21337438</v>
      </c>
      <c r="F826" s="13">
        <v>0.33</v>
      </c>
      <c r="G826" s="9">
        <f t="shared" si="90"/>
        <v>235175.24620041353</v>
      </c>
      <c r="H826" s="11">
        <v>1.02</v>
      </c>
      <c r="I826" s="12" cm="1">
        <f t="array" ref="I826">INDEX(PPEL[],MATCH(PPEL[[#This Row],[Base Year]]&amp;PPEL[[#This Row],[DistrictNumber]],PPEL[[Fiscal Year]:[Fiscal Year]]&amp;PPEL[[DistrictNumber]:[DistrictNumber]],0),9)*$H826</f>
        <v>171943.455515832</v>
      </c>
      <c r="J826" s="15">
        <f t="shared" si="87"/>
        <v>0.24127258815271005</v>
      </c>
      <c r="K826" s="26">
        <f>ROUND(PPEL[[#This Row],[Proposed Taxable Valuation]]/1000*PPEL[[#This Row],[Adjusted Rate]],0)</f>
        <v>171943</v>
      </c>
      <c r="L826" s="19">
        <f t="shared" si="91"/>
        <v>-63231.790684581531</v>
      </c>
      <c r="M826" s="17">
        <f t="shared" si="92"/>
        <v>-8.8727411847289966E-2</v>
      </c>
      <c r="N826" s="2">
        <v>553684130.05676007</v>
      </c>
      <c r="O826">
        <v>0.33</v>
      </c>
      <c r="P826" s="9">
        <f t="shared" si="89"/>
        <v>182715.76291873082</v>
      </c>
    </row>
    <row r="827" spans="1:16" x14ac:dyDescent="0.35">
      <c r="A827" s="13">
        <v>2028</v>
      </c>
      <c r="B827" s="13">
        <f t="shared" si="88"/>
        <v>2027</v>
      </c>
      <c r="C827" t="s">
        <v>344</v>
      </c>
      <c r="D827" t="s">
        <v>345</v>
      </c>
      <c r="E827" s="5">
        <v>545736654.98188984</v>
      </c>
      <c r="F827" s="13">
        <v>0.33</v>
      </c>
      <c r="G827" s="9">
        <f t="shared" si="90"/>
        <v>180093.09614402367</v>
      </c>
      <c r="H827" s="11">
        <v>1.02</v>
      </c>
      <c r="I827" s="12" cm="1">
        <f t="array" ref="I827">INDEX(PPEL[],MATCH(PPEL[[#This Row],[Base Year]]&amp;PPEL[[#This Row],[DistrictNumber]],PPEL[[Fiscal Year]:[Fiscal Year]]&amp;PPEL[[DistrictNumber]:[DistrictNumber]],0),9)*$H827</f>
        <v>156255.01273206001</v>
      </c>
      <c r="J827" s="15">
        <f t="shared" si="87"/>
        <v>0.28631943869932153</v>
      </c>
      <c r="K827" s="26">
        <f>ROUND(PPEL[[#This Row],[Proposed Taxable Valuation]]/1000*PPEL[[#This Row],[Adjusted Rate]],0)</f>
        <v>156255</v>
      </c>
      <c r="L827" s="19">
        <f t="shared" si="91"/>
        <v>-23838.083411963657</v>
      </c>
      <c r="M827" s="17">
        <f t="shared" si="92"/>
        <v>-4.3680561300678489E-2</v>
      </c>
      <c r="N827" s="2">
        <v>490811568.53596419</v>
      </c>
      <c r="O827">
        <v>0.33</v>
      </c>
      <c r="P827" s="9">
        <f t="shared" si="89"/>
        <v>161967.81761686818</v>
      </c>
    </row>
    <row r="828" spans="1:16" x14ac:dyDescent="0.35">
      <c r="A828" s="13">
        <v>2028</v>
      </c>
      <c r="B828" s="13">
        <f t="shared" si="88"/>
        <v>2027</v>
      </c>
      <c r="C828" t="s">
        <v>346</v>
      </c>
      <c r="D828" t="s">
        <v>347</v>
      </c>
      <c r="E828" s="5">
        <v>956049696.57845974</v>
      </c>
      <c r="F828" s="13">
        <v>0.33</v>
      </c>
      <c r="G828" s="9">
        <f t="shared" si="90"/>
        <v>315496.39987089171</v>
      </c>
      <c r="H828" s="11">
        <v>1.02</v>
      </c>
      <c r="I828" s="12" cm="1">
        <f t="array" ref="I828">INDEX(PPEL[],MATCH(PPEL[[#This Row],[Base Year]]&amp;PPEL[[#This Row],[DistrictNumber]],PPEL[[Fiscal Year]:[Fiscal Year]]&amp;PPEL[[DistrictNumber]:[DistrictNumber]],0),9)*$H828</f>
        <v>216288.73197716399</v>
      </c>
      <c r="J828" s="15">
        <f t="shared" si="87"/>
        <v>0.22623168309265179</v>
      </c>
      <c r="K828" s="26">
        <f>ROUND(PPEL[[#This Row],[Proposed Taxable Valuation]]/1000*PPEL[[#This Row],[Adjusted Rate]],0)</f>
        <v>216289</v>
      </c>
      <c r="L828" s="19">
        <f t="shared" si="91"/>
        <v>-99207.667893727717</v>
      </c>
      <c r="M828" s="17">
        <f t="shared" si="92"/>
        <v>-0.10376831690734822</v>
      </c>
      <c r="N828" s="2">
        <v>706479823.14407718</v>
      </c>
      <c r="O828">
        <v>0.33</v>
      </c>
      <c r="P828" s="9">
        <f t="shared" si="89"/>
        <v>233138.3416375455</v>
      </c>
    </row>
    <row r="829" spans="1:16" x14ac:dyDescent="0.35">
      <c r="A829" s="13">
        <v>2028</v>
      </c>
      <c r="B829" s="13">
        <f t="shared" si="88"/>
        <v>2027</v>
      </c>
      <c r="C829" t="s">
        <v>348</v>
      </c>
      <c r="D829" t="s">
        <v>349</v>
      </c>
      <c r="E829" s="5">
        <v>1812638564.7567086</v>
      </c>
      <c r="F829" s="13">
        <v>0.33</v>
      </c>
      <c r="G829" s="9">
        <f t="shared" si="90"/>
        <v>598170.7263697139</v>
      </c>
      <c r="H829" s="11">
        <v>1.02</v>
      </c>
      <c r="I829" s="12" cm="1">
        <f t="array" ref="I829">INDEX(PPEL[],MATCH(PPEL[[#This Row],[Base Year]]&amp;PPEL[[#This Row],[DistrictNumber]],PPEL[[Fiscal Year]:[Fiscal Year]]&amp;PPEL[[DistrictNumber]:[DistrictNumber]],0),9)*$H829</f>
        <v>467577.14895936009</v>
      </c>
      <c r="J829" s="15">
        <f t="shared" si="87"/>
        <v>0.25795387897538086</v>
      </c>
      <c r="K829" s="26">
        <f>ROUND(PPEL[[#This Row],[Proposed Taxable Valuation]]/1000*PPEL[[#This Row],[Adjusted Rate]],0)</f>
        <v>467577</v>
      </c>
      <c r="L829" s="19">
        <f t="shared" si="91"/>
        <v>-130593.57741035381</v>
      </c>
      <c r="M829" s="17">
        <f t="shared" si="92"/>
        <v>-7.2046121024619159E-2</v>
      </c>
      <c r="N829" s="2">
        <v>1409742931.459779</v>
      </c>
      <c r="O829">
        <v>0.33</v>
      </c>
      <c r="P829" s="9">
        <f t="shared" si="89"/>
        <v>465215.16738172708</v>
      </c>
    </row>
    <row r="830" spans="1:16" x14ac:dyDescent="0.35">
      <c r="A830" s="13">
        <v>2028</v>
      </c>
      <c r="B830" s="13">
        <f t="shared" si="88"/>
        <v>2027</v>
      </c>
      <c r="C830" t="s">
        <v>350</v>
      </c>
      <c r="D830" t="s">
        <v>351</v>
      </c>
      <c r="E830" s="5">
        <v>354521170.44919997</v>
      </c>
      <c r="F830" s="13">
        <v>0.33</v>
      </c>
      <c r="G830" s="9">
        <f t="shared" si="90"/>
        <v>116991.98624823599</v>
      </c>
      <c r="H830" s="11">
        <v>1.02</v>
      </c>
      <c r="I830" s="12" cm="1">
        <f t="array" ref="I830">INDEX(PPEL[],MATCH(PPEL[[#This Row],[Base Year]]&amp;PPEL[[#This Row],[DistrictNumber]],PPEL[[Fiscal Year]:[Fiscal Year]]&amp;PPEL[[DistrictNumber]:[DistrictNumber]],0),9)*$H830</f>
        <v>80314.782010056006</v>
      </c>
      <c r="J830" s="15">
        <f t="shared" si="87"/>
        <v>0.22654438917792208</v>
      </c>
      <c r="K830" s="26">
        <f>ROUND(PPEL[[#This Row],[Proposed Taxable Valuation]]/1000*PPEL[[#This Row],[Adjusted Rate]],0)</f>
        <v>80315</v>
      </c>
      <c r="L830" s="19">
        <f t="shared" si="91"/>
        <v>-36677.204238179984</v>
      </c>
      <c r="M830" s="17">
        <f t="shared" si="92"/>
        <v>-0.10345561082207794</v>
      </c>
      <c r="N830" s="2">
        <v>262102467.07765281</v>
      </c>
      <c r="O830">
        <v>0.33</v>
      </c>
      <c r="P830" s="9">
        <f t="shared" si="89"/>
        <v>86493.814135625435</v>
      </c>
    </row>
    <row r="831" spans="1:16" x14ac:dyDescent="0.35">
      <c r="A831" s="13">
        <v>2028</v>
      </c>
      <c r="B831" s="13">
        <f t="shared" si="88"/>
        <v>2027</v>
      </c>
      <c r="C831" t="s">
        <v>352</v>
      </c>
      <c r="D831" t="s">
        <v>353</v>
      </c>
      <c r="E831" s="5">
        <v>2165065197.3600311</v>
      </c>
      <c r="F831" s="13">
        <v>0.33</v>
      </c>
      <c r="G831" s="9">
        <f t="shared" si="90"/>
        <v>714471.51512881031</v>
      </c>
      <c r="H831" s="11">
        <v>1.02</v>
      </c>
      <c r="I831" s="12" cm="1">
        <f t="array" ref="I831">INDEX(PPEL[],MATCH(PPEL[[#This Row],[Base Year]]&amp;PPEL[[#This Row],[DistrictNumber]],PPEL[[Fiscal Year]:[Fiscal Year]]&amp;PPEL[[DistrictNumber]:[DistrictNumber]],0),9)*$H831</f>
        <v>542570.66606793611</v>
      </c>
      <c r="J831" s="15">
        <f t="shared" si="87"/>
        <v>0.25060246071551046</v>
      </c>
      <c r="K831" s="26">
        <f>ROUND(PPEL[[#This Row],[Proposed Taxable Valuation]]/1000*PPEL[[#This Row],[Adjusted Rate]],0)</f>
        <v>542571</v>
      </c>
      <c r="L831" s="19">
        <f t="shared" si="91"/>
        <v>-171900.8490608742</v>
      </c>
      <c r="M831" s="17">
        <f t="shared" si="92"/>
        <v>-7.939753928448956E-2</v>
      </c>
      <c r="N831" s="2">
        <v>1694016310.3562777</v>
      </c>
      <c r="O831">
        <v>0.33</v>
      </c>
      <c r="P831" s="9">
        <f t="shared" si="89"/>
        <v>559025.38241757173</v>
      </c>
    </row>
    <row r="832" spans="1:16" x14ac:dyDescent="0.35">
      <c r="A832" s="13">
        <v>2028</v>
      </c>
      <c r="B832" s="13">
        <f t="shared" si="88"/>
        <v>2027</v>
      </c>
      <c r="C832" t="s">
        <v>354</v>
      </c>
      <c r="D832" t="s">
        <v>355</v>
      </c>
      <c r="E832" s="5">
        <v>499915728.11050016</v>
      </c>
      <c r="F832" s="13">
        <v>0.33</v>
      </c>
      <c r="G832" s="9">
        <f t="shared" si="90"/>
        <v>164972.19027646506</v>
      </c>
      <c r="H832" s="11">
        <v>1.02</v>
      </c>
      <c r="I832" s="12" cm="1">
        <f t="array" ref="I832">INDEX(PPEL[],MATCH(PPEL[[#This Row],[Base Year]]&amp;PPEL[[#This Row],[DistrictNumber]],PPEL[[Fiscal Year]:[Fiscal Year]]&amp;PPEL[[DistrictNumber]:[DistrictNumber]],0),9)*$H832</f>
        <v>138212.33246765999</v>
      </c>
      <c r="J832" s="15">
        <f t="shared" si="87"/>
        <v>0.27647126244667758</v>
      </c>
      <c r="K832" s="26">
        <f>ROUND(PPEL[[#This Row],[Proposed Taxable Valuation]]/1000*PPEL[[#This Row],[Adjusted Rate]],0)</f>
        <v>138212</v>
      </c>
      <c r="L832" s="19">
        <f t="shared" si="91"/>
        <v>-26759.857808805071</v>
      </c>
      <c r="M832" s="17">
        <f t="shared" si="92"/>
        <v>-5.3528737553322436E-2</v>
      </c>
      <c r="N832" s="2">
        <v>418614433.51675969</v>
      </c>
      <c r="O832">
        <v>0.33</v>
      </c>
      <c r="P832" s="9">
        <f t="shared" si="89"/>
        <v>138142.76306053071</v>
      </c>
    </row>
    <row r="833" spans="1:16" x14ac:dyDescent="0.35">
      <c r="A833" s="13">
        <v>2028</v>
      </c>
      <c r="B833" s="13">
        <f t="shared" si="88"/>
        <v>2027</v>
      </c>
      <c r="C833" t="s">
        <v>356</v>
      </c>
      <c r="D833" t="s">
        <v>357</v>
      </c>
      <c r="E833" s="5">
        <v>129597328.52379499</v>
      </c>
      <c r="F833" s="13">
        <v>0.33</v>
      </c>
      <c r="G833" s="9">
        <f t="shared" si="90"/>
        <v>42767.118412852346</v>
      </c>
      <c r="H833" s="11">
        <v>1.02</v>
      </c>
      <c r="I833" s="12" cm="1">
        <f t="array" ref="I833">INDEX(PPEL[],MATCH(PPEL[[#This Row],[Base Year]]&amp;PPEL[[#This Row],[DistrictNumber]],PPEL[[Fiscal Year]:[Fiscal Year]]&amp;PPEL[[DistrictNumber]:[DistrictNumber]],0),9)*$H833</f>
        <v>33638.088659472</v>
      </c>
      <c r="J833" s="15">
        <f t="shared" si="87"/>
        <v>0.25955850357899785</v>
      </c>
      <c r="K833" s="26">
        <f>ROUND(PPEL[[#This Row],[Proposed Taxable Valuation]]/1000*PPEL[[#This Row],[Adjusted Rate]],0)</f>
        <v>33638</v>
      </c>
      <c r="L833" s="19">
        <f t="shared" si="91"/>
        <v>-9129.0297533803459</v>
      </c>
      <c r="M833" s="17">
        <f t="shared" si="92"/>
        <v>-7.044149642100217E-2</v>
      </c>
      <c r="N833" s="2">
        <v>105788123.8637947</v>
      </c>
      <c r="O833">
        <v>0.33</v>
      </c>
      <c r="P833" s="9">
        <f t="shared" si="89"/>
        <v>34910.080875052248</v>
      </c>
    </row>
    <row r="834" spans="1:16" x14ac:dyDescent="0.35">
      <c r="A834" s="13">
        <v>2028</v>
      </c>
      <c r="B834" s="13">
        <f t="shared" si="88"/>
        <v>2027</v>
      </c>
      <c r="C834" t="s">
        <v>358</v>
      </c>
      <c r="D834" t="s">
        <v>359</v>
      </c>
      <c r="E834" s="5">
        <v>453984423.84864414</v>
      </c>
      <c r="F834" s="13">
        <v>0.33</v>
      </c>
      <c r="G834" s="9">
        <f t="shared" si="90"/>
        <v>149814.85987005258</v>
      </c>
      <c r="H834" s="11">
        <v>1.02</v>
      </c>
      <c r="I834" s="12" cm="1">
        <f t="array" ref="I834">INDEX(PPEL[],MATCH(PPEL[[#This Row],[Base Year]]&amp;PPEL[[#This Row],[DistrictNumber]],PPEL[[Fiscal Year]:[Fiscal Year]]&amp;PPEL[[DistrictNumber]:[DistrictNumber]],0),9)*$H834</f>
        <v>115303.25413530001</v>
      </c>
      <c r="J834" s="15">
        <f t="shared" si="87"/>
        <v>0.25398063915457475</v>
      </c>
      <c r="K834" s="26">
        <f>ROUND(PPEL[[#This Row],[Proposed Taxable Valuation]]/1000*PPEL[[#This Row],[Adjusted Rate]],0)</f>
        <v>115303</v>
      </c>
      <c r="L834" s="19">
        <f t="shared" si="91"/>
        <v>-34511.605734752564</v>
      </c>
      <c r="M834" s="17">
        <f t="shared" si="92"/>
        <v>-7.6019360845425266E-2</v>
      </c>
      <c r="N834" s="2">
        <v>365538975.23534554</v>
      </c>
      <c r="O834">
        <v>0.33</v>
      </c>
      <c r="P834" s="9">
        <f t="shared" si="89"/>
        <v>120627.86182766403</v>
      </c>
    </row>
    <row r="835" spans="1:16" x14ac:dyDescent="0.35">
      <c r="A835" s="13">
        <v>2028</v>
      </c>
      <c r="B835" s="13">
        <f t="shared" si="88"/>
        <v>2027</v>
      </c>
      <c r="C835" t="s">
        <v>360</v>
      </c>
      <c r="D835" t="s">
        <v>361</v>
      </c>
      <c r="E835" s="5">
        <v>358095377.47826421</v>
      </c>
      <c r="F835" s="13">
        <v>0.33</v>
      </c>
      <c r="G835" s="9">
        <f t="shared" si="90"/>
        <v>118171.4745678272</v>
      </c>
      <c r="H835" s="11">
        <v>1.02</v>
      </c>
      <c r="I835" s="12" cm="1">
        <f t="array" ref="I835">INDEX(PPEL[],MATCH(PPEL[[#This Row],[Base Year]]&amp;PPEL[[#This Row],[DistrictNumber]],PPEL[[Fiscal Year]:[Fiscal Year]]&amp;PPEL[[DistrictNumber]:[DistrictNumber]],0),9)*$H835</f>
        <v>107468.72208745201</v>
      </c>
      <c r="J835" s="15">
        <f t="shared" si="87"/>
        <v>0.30011200603664645</v>
      </c>
      <c r="K835" s="26">
        <f>ROUND(PPEL[[#This Row],[Proposed Taxable Valuation]]/1000*PPEL[[#This Row],[Adjusted Rate]],0)</f>
        <v>107469</v>
      </c>
      <c r="L835" s="19">
        <f t="shared" si="91"/>
        <v>-10702.752480375188</v>
      </c>
      <c r="M835" s="17">
        <f t="shared" si="92"/>
        <v>-2.9887993963353565E-2</v>
      </c>
      <c r="N835" s="2">
        <v>315891634.60040987</v>
      </c>
      <c r="O835">
        <v>0.33</v>
      </c>
      <c r="P835" s="9">
        <f t="shared" si="89"/>
        <v>104244.23941813527</v>
      </c>
    </row>
    <row r="836" spans="1:16" x14ac:dyDescent="0.35">
      <c r="A836" s="13">
        <v>2028</v>
      </c>
      <c r="B836" s="13">
        <f t="shared" si="88"/>
        <v>2027</v>
      </c>
      <c r="C836" t="s">
        <v>362</v>
      </c>
      <c r="D836" t="s">
        <v>363</v>
      </c>
      <c r="E836" s="5">
        <v>878495117.34752476</v>
      </c>
      <c r="F836" s="13">
        <v>0.33</v>
      </c>
      <c r="G836" s="9">
        <f t="shared" si="90"/>
        <v>289903.3887246832</v>
      </c>
      <c r="H836" s="11">
        <v>1.02</v>
      </c>
      <c r="I836" s="12" cm="1">
        <f t="array" ref="I836">INDEX(PPEL[],MATCH(PPEL[[#This Row],[Base Year]]&amp;PPEL[[#This Row],[DistrictNumber]],PPEL[[Fiscal Year]:[Fiscal Year]]&amp;PPEL[[DistrictNumber]:[DistrictNumber]],0),9)*$H836</f>
        <v>218246.00762606403</v>
      </c>
      <c r="J836" s="15">
        <f t="shared" ref="J836:J899" si="93">IF(I836/(E836/1000)&gt;0.33,0.33,I836/(E836/1000))</f>
        <v>0.24843166833416547</v>
      </c>
      <c r="K836" s="26">
        <f>ROUND(PPEL[[#This Row],[Proposed Taxable Valuation]]/1000*PPEL[[#This Row],[Adjusted Rate]],0)</f>
        <v>218246</v>
      </c>
      <c r="L836" s="19">
        <f t="shared" si="91"/>
        <v>-71657.381098619167</v>
      </c>
      <c r="M836" s="17">
        <f t="shared" si="92"/>
        <v>-8.1568331665834548E-2</v>
      </c>
      <c r="N836" s="2">
        <v>694181951.45411372</v>
      </c>
      <c r="O836">
        <v>0.33</v>
      </c>
      <c r="P836" s="9">
        <f t="shared" si="89"/>
        <v>229080.04397985752</v>
      </c>
    </row>
    <row r="837" spans="1:16" x14ac:dyDescent="0.35">
      <c r="A837" s="13">
        <v>2028</v>
      </c>
      <c r="B837" s="13">
        <f t="shared" ref="B837:B900" si="94">A837-1</f>
        <v>2027</v>
      </c>
      <c r="C837" t="s">
        <v>364</v>
      </c>
      <c r="D837" t="s">
        <v>365</v>
      </c>
      <c r="E837" s="5">
        <v>525390343.80444002</v>
      </c>
      <c r="F837" s="13">
        <v>0.33</v>
      </c>
      <c r="G837" s="9">
        <f t="shared" si="90"/>
        <v>173378.81345546522</v>
      </c>
      <c r="H837" s="11">
        <v>1.02</v>
      </c>
      <c r="I837" s="12" cm="1">
        <f t="array" ref="I837">INDEX(PPEL[],MATCH(PPEL[[#This Row],[Base Year]]&amp;PPEL[[#This Row],[DistrictNumber]],PPEL[[Fiscal Year]:[Fiscal Year]]&amp;PPEL[[DistrictNumber]:[DistrictNumber]],0),9)*$H837</f>
        <v>133135.256957868</v>
      </c>
      <c r="J837" s="15">
        <f t="shared" si="93"/>
        <v>0.25340255778934417</v>
      </c>
      <c r="K837" s="26">
        <f>ROUND(PPEL[[#This Row],[Proposed Taxable Valuation]]/1000*PPEL[[#This Row],[Adjusted Rate]],0)</f>
        <v>133135</v>
      </c>
      <c r="L837" s="19">
        <f t="shared" si="91"/>
        <v>-40243.556497597223</v>
      </c>
      <c r="M837" s="17">
        <f t="shared" si="92"/>
        <v>-7.6597442210655842E-2</v>
      </c>
      <c r="N837" s="2">
        <v>418610155.42069978</v>
      </c>
      <c r="O837">
        <v>0.33</v>
      </c>
      <c r="P837" s="9">
        <f t="shared" ref="P837:P900" si="95">N837/1000*O837</f>
        <v>138141.35128883095</v>
      </c>
    </row>
    <row r="838" spans="1:16" x14ac:dyDescent="0.35">
      <c r="A838" s="13">
        <v>2028</v>
      </c>
      <c r="B838" s="13">
        <f t="shared" si="94"/>
        <v>2027</v>
      </c>
      <c r="C838" t="s">
        <v>366</v>
      </c>
      <c r="D838" t="s">
        <v>367</v>
      </c>
      <c r="E838" s="5">
        <v>1211664740.92501</v>
      </c>
      <c r="F838" s="13">
        <v>0.33</v>
      </c>
      <c r="G838" s="9">
        <f t="shared" si="90"/>
        <v>399849.36450525332</v>
      </c>
      <c r="H838" s="11">
        <v>1.02</v>
      </c>
      <c r="I838" s="12" cm="1">
        <f t="array" ref="I838">INDEX(PPEL[],MATCH(PPEL[[#This Row],[Base Year]]&amp;PPEL[[#This Row],[DistrictNumber]],PPEL[[Fiscal Year]:[Fiscal Year]]&amp;PPEL[[DistrictNumber]:[DistrictNumber]],0),9)*$H838</f>
        <v>309607.03255125601</v>
      </c>
      <c r="J838" s="15">
        <f t="shared" si="93"/>
        <v>0.25552202857276807</v>
      </c>
      <c r="K838" s="26">
        <f>ROUND(PPEL[[#This Row],[Proposed Taxable Valuation]]/1000*PPEL[[#This Row],[Adjusted Rate]],0)</f>
        <v>309607</v>
      </c>
      <c r="L838" s="19">
        <f t="shared" si="91"/>
        <v>-90242.331953997316</v>
      </c>
      <c r="M838" s="17">
        <f t="shared" si="92"/>
        <v>-7.4477971427231948E-2</v>
      </c>
      <c r="N838" s="2">
        <v>987201914.74698174</v>
      </c>
      <c r="O838">
        <v>0.33</v>
      </c>
      <c r="P838" s="9">
        <f t="shared" si="95"/>
        <v>325776.63186650397</v>
      </c>
    </row>
    <row r="839" spans="1:16" x14ac:dyDescent="0.35">
      <c r="A839" s="13">
        <v>2028</v>
      </c>
      <c r="B839" s="13">
        <f t="shared" si="94"/>
        <v>2027</v>
      </c>
      <c r="C839" t="s">
        <v>368</v>
      </c>
      <c r="D839" t="s">
        <v>369</v>
      </c>
      <c r="E839" s="5">
        <v>740702724.10414362</v>
      </c>
      <c r="F839" s="13">
        <v>0.33</v>
      </c>
      <c r="G839" s="9">
        <f t="shared" si="90"/>
        <v>244431.89895436738</v>
      </c>
      <c r="H839" s="11">
        <v>1.02</v>
      </c>
      <c r="I839" s="12" cm="1">
        <f t="array" ref="I839">INDEX(PPEL[],MATCH(PPEL[[#This Row],[Base Year]]&amp;PPEL[[#This Row],[DistrictNumber]],PPEL[[Fiscal Year]:[Fiscal Year]]&amp;PPEL[[DistrictNumber]:[DistrictNumber]],0),9)*$H839</f>
        <v>172931.89598388001</v>
      </c>
      <c r="J839" s="15">
        <f t="shared" si="93"/>
        <v>0.23347004183498266</v>
      </c>
      <c r="K839" s="26">
        <f>ROUND(PPEL[[#This Row],[Proposed Taxable Valuation]]/1000*PPEL[[#This Row],[Adjusted Rate]],0)</f>
        <v>172932</v>
      </c>
      <c r="L839" s="19">
        <f t="shared" si="91"/>
        <v>-71500.002970487374</v>
      </c>
      <c r="M839" s="17">
        <f t="shared" si="92"/>
        <v>-9.652995816501736E-2</v>
      </c>
      <c r="N839" s="2">
        <v>600059415.58420706</v>
      </c>
      <c r="O839">
        <v>0.33</v>
      </c>
      <c r="P839" s="9">
        <f t="shared" si="95"/>
        <v>198019.60714278833</v>
      </c>
    </row>
    <row r="840" spans="1:16" x14ac:dyDescent="0.35">
      <c r="A840" s="13">
        <v>2028</v>
      </c>
      <c r="B840" s="13">
        <f t="shared" si="94"/>
        <v>2027</v>
      </c>
      <c r="C840" t="s">
        <v>370</v>
      </c>
      <c r="D840" t="s">
        <v>371</v>
      </c>
      <c r="E840" s="5">
        <v>623444203.65710104</v>
      </c>
      <c r="F840" s="13">
        <v>0.33</v>
      </c>
      <c r="G840" s="9">
        <f t="shared" si="90"/>
        <v>205736.58720684334</v>
      </c>
      <c r="H840" s="11">
        <v>1.02</v>
      </c>
      <c r="I840" s="12" cm="1">
        <f t="array" ref="I840">INDEX(PPEL[],MATCH(PPEL[[#This Row],[Base Year]]&amp;PPEL[[#This Row],[DistrictNumber]],PPEL[[Fiscal Year]:[Fiscal Year]]&amp;PPEL[[DistrictNumber]:[DistrictNumber]],0),9)*$H840</f>
        <v>160733.37319696799</v>
      </c>
      <c r="J840" s="15">
        <f t="shared" si="93"/>
        <v>0.25781516975234009</v>
      </c>
      <c r="K840" s="26">
        <f>ROUND(PPEL[[#This Row],[Proposed Taxable Valuation]]/1000*PPEL[[#This Row],[Adjusted Rate]],0)</f>
        <v>160733</v>
      </c>
      <c r="L840" s="19">
        <f t="shared" si="91"/>
        <v>-45003.214009875344</v>
      </c>
      <c r="M840" s="17">
        <f t="shared" si="92"/>
        <v>-7.2184830247659926E-2</v>
      </c>
      <c r="N840" s="2">
        <v>501916741.5065223</v>
      </c>
      <c r="O840">
        <v>0.33</v>
      </c>
      <c r="P840" s="9">
        <f t="shared" si="95"/>
        <v>165632.52469715237</v>
      </c>
    </row>
    <row r="841" spans="1:16" x14ac:dyDescent="0.35">
      <c r="A841" s="13">
        <v>2028</v>
      </c>
      <c r="B841" s="13">
        <f t="shared" si="94"/>
        <v>2027</v>
      </c>
      <c r="C841" t="s">
        <v>372</v>
      </c>
      <c r="D841" t="s">
        <v>373</v>
      </c>
      <c r="E841" s="5">
        <v>275239139.57601237</v>
      </c>
      <c r="F841" s="13">
        <v>0.33</v>
      </c>
      <c r="G841" s="9">
        <f t="shared" si="90"/>
        <v>90828.916060084084</v>
      </c>
      <c r="H841" s="11">
        <v>1.02</v>
      </c>
      <c r="I841" s="12" cm="1">
        <f t="array" ref="I841">INDEX(PPEL[],MATCH(PPEL[[#This Row],[Base Year]]&amp;PPEL[[#This Row],[DistrictNumber]],PPEL[[Fiscal Year]:[Fiscal Year]]&amp;PPEL[[DistrictNumber]:[DistrictNumber]],0),9)*$H841</f>
        <v>62376.634666367994</v>
      </c>
      <c r="J841" s="15">
        <f t="shared" si="93"/>
        <v>0.22662705152492141</v>
      </c>
      <c r="K841" s="26">
        <f>ROUND(PPEL[[#This Row],[Proposed Taxable Valuation]]/1000*PPEL[[#This Row],[Adjusted Rate]],0)</f>
        <v>62377</v>
      </c>
      <c r="L841" s="19">
        <f t="shared" si="91"/>
        <v>-28452.28139371609</v>
      </c>
      <c r="M841" s="17">
        <f t="shared" si="92"/>
        <v>-0.10337294847507861</v>
      </c>
      <c r="N841" s="2">
        <v>212268079.55549762</v>
      </c>
      <c r="O841">
        <v>0.33</v>
      </c>
      <c r="P841" s="9">
        <f t="shared" si="95"/>
        <v>70048.466253314225</v>
      </c>
    </row>
    <row r="842" spans="1:16" x14ac:dyDescent="0.35">
      <c r="A842" s="13">
        <v>2028</v>
      </c>
      <c r="B842" s="13">
        <f t="shared" si="94"/>
        <v>2027</v>
      </c>
      <c r="C842" t="s">
        <v>374</v>
      </c>
      <c r="D842" t="s">
        <v>375</v>
      </c>
      <c r="E842" s="5">
        <v>148177650.71640003</v>
      </c>
      <c r="F842" s="13">
        <v>0.33</v>
      </c>
      <c r="G842" s="9">
        <f t="shared" si="90"/>
        <v>48898.624736412014</v>
      </c>
      <c r="H842" s="11">
        <v>1.02</v>
      </c>
      <c r="I842" s="12" cm="1">
        <f t="array" ref="I842">INDEX(PPEL[],MATCH(PPEL[[#This Row],[Base Year]]&amp;PPEL[[#This Row],[DistrictNumber]],PPEL[[Fiscal Year]:[Fiscal Year]]&amp;PPEL[[DistrictNumber]:[DistrictNumber]],0),9)*$H842</f>
        <v>42610.46175183601</v>
      </c>
      <c r="J842" s="15">
        <f t="shared" si="93"/>
        <v>0.28756335078755546</v>
      </c>
      <c r="K842" s="26">
        <f>ROUND(PPEL[[#This Row],[Proposed Taxable Valuation]]/1000*PPEL[[#This Row],[Adjusted Rate]],0)</f>
        <v>42610</v>
      </c>
      <c r="L842" s="19">
        <f t="shared" si="91"/>
        <v>-6288.1629845760035</v>
      </c>
      <c r="M842" s="17">
        <f t="shared" si="92"/>
        <v>-4.2436649212444555E-2</v>
      </c>
      <c r="N842" s="2">
        <v>129084279.40451103</v>
      </c>
      <c r="O842">
        <v>0.33</v>
      </c>
      <c r="P842" s="9">
        <f t="shared" si="95"/>
        <v>42597.81220348864</v>
      </c>
    </row>
    <row r="843" spans="1:16" x14ac:dyDescent="0.35">
      <c r="A843" s="13">
        <v>2028</v>
      </c>
      <c r="B843" s="13">
        <f t="shared" si="94"/>
        <v>2027</v>
      </c>
      <c r="C843" t="s">
        <v>376</v>
      </c>
      <c r="D843" t="s">
        <v>377</v>
      </c>
      <c r="E843" s="5">
        <v>98848004.747775003</v>
      </c>
      <c r="F843" s="13">
        <v>0.33</v>
      </c>
      <c r="G843" s="9">
        <f t="shared" si="90"/>
        <v>32619.841566765754</v>
      </c>
      <c r="H843" s="11">
        <v>1.02</v>
      </c>
      <c r="I843" s="12" cm="1">
        <f t="array" ref="I843">INDEX(PPEL[],MATCH(PPEL[[#This Row],[Base Year]]&amp;PPEL[[#This Row],[DistrictNumber]],PPEL[[Fiscal Year]:[Fiscal Year]]&amp;PPEL[[DistrictNumber]:[DistrictNumber]],0),9)*$H843</f>
        <v>28324.075273163999</v>
      </c>
      <c r="J843" s="15">
        <f t="shared" si="93"/>
        <v>0.28654169950558916</v>
      </c>
      <c r="K843" s="26">
        <f>ROUND(PPEL[[#This Row],[Proposed Taxable Valuation]]/1000*PPEL[[#This Row],[Adjusted Rate]],0)</f>
        <v>28324</v>
      </c>
      <c r="L843" s="19">
        <f t="shared" si="91"/>
        <v>-4295.766293601755</v>
      </c>
      <c r="M843" s="17">
        <f t="shared" si="92"/>
        <v>-4.3458300494410851E-2</v>
      </c>
      <c r="N843" s="2">
        <v>83935052.324556619</v>
      </c>
      <c r="O843">
        <v>0.33</v>
      </c>
      <c r="P843" s="9">
        <f t="shared" si="95"/>
        <v>27698.567267103685</v>
      </c>
    </row>
    <row r="844" spans="1:16" x14ac:dyDescent="0.35">
      <c r="A844" s="13">
        <v>2028</v>
      </c>
      <c r="B844" s="13">
        <f t="shared" si="94"/>
        <v>2027</v>
      </c>
      <c r="C844" t="s">
        <v>378</v>
      </c>
      <c r="D844" t="s">
        <v>379</v>
      </c>
      <c r="E844" s="5">
        <v>161461561.13919315</v>
      </c>
      <c r="F844" s="13">
        <v>0.33</v>
      </c>
      <c r="G844" s="9">
        <f t="shared" si="90"/>
        <v>53282.315175933749</v>
      </c>
      <c r="H844" s="11">
        <v>1.02</v>
      </c>
      <c r="I844" s="12" cm="1">
        <f t="array" ref="I844">INDEX(PPEL[],MATCH(PPEL[[#This Row],[Base Year]]&amp;PPEL[[#This Row],[DistrictNumber]],PPEL[[Fiscal Year]:[Fiscal Year]]&amp;PPEL[[DistrictNumber]:[DistrictNumber]],0),9)*$H844</f>
        <v>40363.847866584001</v>
      </c>
      <c r="J844" s="15">
        <f t="shared" si="93"/>
        <v>0.24999044714913315</v>
      </c>
      <c r="K844" s="26">
        <f>ROUND(PPEL[[#This Row],[Proposed Taxable Valuation]]/1000*PPEL[[#This Row],[Adjusted Rate]],0)</f>
        <v>40364</v>
      </c>
      <c r="L844" s="19">
        <f t="shared" si="91"/>
        <v>-12918.467309349748</v>
      </c>
      <c r="M844" s="17">
        <f t="shared" si="92"/>
        <v>-8.0009552850866861E-2</v>
      </c>
      <c r="N844" s="2">
        <v>131972152.13661356</v>
      </c>
      <c r="O844">
        <v>0.33</v>
      </c>
      <c r="P844" s="9">
        <f t="shared" si="95"/>
        <v>43550.810205082475</v>
      </c>
    </row>
    <row r="845" spans="1:16" x14ac:dyDescent="0.35">
      <c r="A845" s="13">
        <v>2028</v>
      </c>
      <c r="B845" s="13">
        <f t="shared" si="94"/>
        <v>2027</v>
      </c>
      <c r="C845" t="s">
        <v>380</v>
      </c>
      <c r="D845" t="s">
        <v>381</v>
      </c>
      <c r="E845" s="5">
        <v>622056742.4765147</v>
      </c>
      <c r="F845" s="13">
        <v>0.33</v>
      </c>
      <c r="G845" s="9">
        <f t="shared" si="90"/>
        <v>205278.72501724985</v>
      </c>
      <c r="H845" s="11">
        <v>1.02</v>
      </c>
      <c r="I845" s="12" cm="1">
        <f t="array" ref="I845">INDEX(PPEL[],MATCH(PPEL[[#This Row],[Base Year]]&amp;PPEL[[#This Row],[DistrictNumber]],PPEL[[Fiscal Year]:[Fiscal Year]]&amp;PPEL[[DistrictNumber]:[DistrictNumber]],0),9)*$H845</f>
        <v>146944.84592818804</v>
      </c>
      <c r="J845" s="15">
        <f t="shared" si="93"/>
        <v>0.23622418325243993</v>
      </c>
      <c r="K845" s="26">
        <f>ROUND(PPEL[[#This Row],[Proposed Taxable Valuation]]/1000*PPEL[[#This Row],[Adjusted Rate]],0)</f>
        <v>146945</v>
      </c>
      <c r="L845" s="19">
        <f t="shared" si="91"/>
        <v>-58333.879089061811</v>
      </c>
      <c r="M845" s="17">
        <f t="shared" si="92"/>
        <v>-9.3775816747560081E-2</v>
      </c>
      <c r="N845" s="2">
        <v>491282579.25534272</v>
      </c>
      <c r="O845">
        <v>0.33</v>
      </c>
      <c r="P845" s="9">
        <f t="shared" si="95"/>
        <v>162123.2511542631</v>
      </c>
    </row>
    <row r="846" spans="1:16" x14ac:dyDescent="0.35">
      <c r="A846" s="13">
        <v>2028</v>
      </c>
      <c r="B846" s="13">
        <f t="shared" si="94"/>
        <v>2027</v>
      </c>
      <c r="C846" t="s">
        <v>382</v>
      </c>
      <c r="D846" t="s">
        <v>383</v>
      </c>
      <c r="E846" s="5">
        <v>930489629.05441213</v>
      </c>
      <c r="F846" s="13">
        <v>0.33</v>
      </c>
      <c r="G846" s="9">
        <f t="shared" si="90"/>
        <v>307061.57758795604</v>
      </c>
      <c r="H846" s="11">
        <v>1.02</v>
      </c>
      <c r="I846" s="12" cm="1">
        <f t="array" ref="I846">INDEX(PPEL[],MATCH(PPEL[[#This Row],[Base Year]]&amp;PPEL[[#This Row],[DistrictNumber]],PPEL[[Fiscal Year]:[Fiscal Year]]&amp;PPEL[[DistrictNumber]:[DistrictNumber]],0),9)*$H846</f>
        <v>239650.86606674403</v>
      </c>
      <c r="J846" s="15">
        <f t="shared" si="93"/>
        <v>0.25755350579273356</v>
      </c>
      <c r="K846" s="26">
        <f>ROUND(PPEL[[#This Row],[Proposed Taxable Valuation]]/1000*PPEL[[#This Row],[Adjusted Rate]],0)</f>
        <v>239651</v>
      </c>
      <c r="L846" s="19">
        <f t="shared" si="91"/>
        <v>-67410.711521212012</v>
      </c>
      <c r="M846" s="17">
        <f t="shared" si="92"/>
        <v>-7.2446494207266454E-2</v>
      </c>
      <c r="N846" s="2">
        <v>739595262.9085927</v>
      </c>
      <c r="O846">
        <v>0.33</v>
      </c>
      <c r="P846" s="9">
        <f t="shared" si="95"/>
        <v>244066.4367598356</v>
      </c>
    </row>
    <row r="847" spans="1:16" x14ac:dyDescent="0.35">
      <c r="A847" s="13">
        <v>2028</v>
      </c>
      <c r="B847" s="13">
        <f t="shared" si="94"/>
        <v>2027</v>
      </c>
      <c r="C847" t="s">
        <v>384</v>
      </c>
      <c r="D847" t="s">
        <v>385</v>
      </c>
      <c r="E847" s="5">
        <v>651392164.86624241</v>
      </c>
      <c r="F847" s="13">
        <v>0.33</v>
      </c>
      <c r="G847" s="9">
        <f t="shared" si="90"/>
        <v>214959.41440586001</v>
      </c>
      <c r="H847" s="11">
        <v>1.02</v>
      </c>
      <c r="I847" s="12" cm="1">
        <f t="array" ref="I847">INDEX(PPEL[],MATCH(PPEL[[#This Row],[Base Year]]&amp;PPEL[[#This Row],[DistrictNumber]],PPEL[[Fiscal Year]:[Fiscal Year]]&amp;PPEL[[DistrictNumber]:[DistrictNumber]],0),9)*$H847</f>
        <v>149396.75106285603</v>
      </c>
      <c r="J847" s="15">
        <f t="shared" si="93"/>
        <v>0.22934993560067354</v>
      </c>
      <c r="K847" s="26">
        <f>ROUND(PPEL[[#This Row],[Proposed Taxable Valuation]]/1000*PPEL[[#This Row],[Adjusted Rate]],0)</f>
        <v>149397</v>
      </c>
      <c r="L847" s="19">
        <f t="shared" si="91"/>
        <v>-65562.66334300398</v>
      </c>
      <c r="M847" s="17">
        <f t="shared" si="92"/>
        <v>-0.10065006439932647</v>
      </c>
      <c r="N847" s="2">
        <v>487258361.39499462</v>
      </c>
      <c r="O847">
        <v>0.33</v>
      </c>
      <c r="P847" s="9">
        <f t="shared" si="95"/>
        <v>160795.25926034822</v>
      </c>
    </row>
    <row r="848" spans="1:16" x14ac:dyDescent="0.35">
      <c r="A848" s="13">
        <v>2028</v>
      </c>
      <c r="B848" s="13">
        <f t="shared" si="94"/>
        <v>2027</v>
      </c>
      <c r="C848" t="s">
        <v>386</v>
      </c>
      <c r="D848" t="s">
        <v>387</v>
      </c>
      <c r="E848" s="5">
        <v>111219161.580795</v>
      </c>
      <c r="F848" s="13">
        <v>0.33</v>
      </c>
      <c r="G848" s="9">
        <f t="shared" ref="G848:G911" si="96">E848/1000*F848</f>
        <v>36702.323321662348</v>
      </c>
      <c r="H848" s="11">
        <v>1.02</v>
      </c>
      <c r="I848" s="12" cm="1">
        <f t="array" ref="I848">INDEX(PPEL[],MATCH(PPEL[[#This Row],[Base Year]]&amp;PPEL[[#This Row],[DistrictNumber]],PPEL[[Fiscal Year]:[Fiscal Year]]&amp;PPEL[[DistrictNumber]:[DistrictNumber]],0),9)*$H848</f>
        <v>31040.230344948006</v>
      </c>
      <c r="J848" s="15">
        <f t="shared" si="93"/>
        <v>0.27909067020253409</v>
      </c>
      <c r="K848" s="26">
        <f>ROUND(PPEL[[#This Row],[Proposed Taxable Valuation]]/1000*PPEL[[#This Row],[Adjusted Rate]],0)</f>
        <v>31040</v>
      </c>
      <c r="L848" s="19">
        <f t="shared" ref="L848:L911" si="97">I848-G848</f>
        <v>-5662.0929767143425</v>
      </c>
      <c r="M848" s="17">
        <f t="shared" ref="M848:M911" si="98">J848-F848</f>
        <v>-5.090932979746593E-2</v>
      </c>
      <c r="N848" s="2">
        <v>94530601.424530804</v>
      </c>
      <c r="O848">
        <v>0.33</v>
      </c>
      <c r="P848" s="9">
        <f t="shared" si="95"/>
        <v>31195.098470095167</v>
      </c>
    </row>
    <row r="849" spans="1:16" x14ac:dyDescent="0.35">
      <c r="A849" s="13">
        <v>2028</v>
      </c>
      <c r="B849" s="13">
        <f t="shared" si="94"/>
        <v>2027</v>
      </c>
      <c r="C849" t="s">
        <v>388</v>
      </c>
      <c r="D849" t="s">
        <v>389</v>
      </c>
      <c r="E849" s="5">
        <v>2280740733.8911505</v>
      </c>
      <c r="F849" s="13">
        <v>0.33</v>
      </c>
      <c r="G849" s="9">
        <f t="shared" si="96"/>
        <v>752644.44218407967</v>
      </c>
      <c r="H849" s="11">
        <v>1.02</v>
      </c>
      <c r="I849" s="12" cm="1">
        <f t="array" ref="I849">INDEX(PPEL[],MATCH(PPEL[[#This Row],[Base Year]]&amp;PPEL[[#This Row],[DistrictNumber]],PPEL[[Fiscal Year]:[Fiscal Year]]&amp;PPEL[[DistrictNumber]:[DistrictNumber]],0),9)*$H849</f>
        <v>568816.19052984018</v>
      </c>
      <c r="J849" s="15">
        <f t="shared" si="93"/>
        <v>0.24939975950681084</v>
      </c>
      <c r="K849" s="26">
        <f>ROUND(PPEL[[#This Row],[Proposed Taxable Valuation]]/1000*PPEL[[#This Row],[Adjusted Rate]],0)</f>
        <v>568816</v>
      </c>
      <c r="L849" s="19">
        <f t="shared" si="97"/>
        <v>-183828.25165423949</v>
      </c>
      <c r="M849" s="17">
        <f t="shared" si="98"/>
        <v>-8.0600240493189174E-2</v>
      </c>
      <c r="N849" s="2">
        <v>1774835764.068486</v>
      </c>
      <c r="O849">
        <v>0.33</v>
      </c>
      <c r="P849" s="9">
        <f t="shared" si="95"/>
        <v>585695.80214260041</v>
      </c>
    </row>
    <row r="850" spans="1:16" x14ac:dyDescent="0.35">
      <c r="A850" s="13">
        <v>2028</v>
      </c>
      <c r="B850" s="13">
        <f t="shared" si="94"/>
        <v>2027</v>
      </c>
      <c r="C850" t="s">
        <v>390</v>
      </c>
      <c r="D850" t="s">
        <v>391</v>
      </c>
      <c r="E850" s="5">
        <v>385457792.03769505</v>
      </c>
      <c r="F850" s="13">
        <v>0.33</v>
      </c>
      <c r="G850" s="9">
        <f t="shared" si="96"/>
        <v>127201.07137243937</v>
      </c>
      <c r="H850" s="11">
        <v>1.02</v>
      </c>
      <c r="I850" s="12" cm="1">
        <f t="array" ref="I850">INDEX(PPEL[],MATCH(PPEL[[#This Row],[Base Year]]&amp;PPEL[[#This Row],[DistrictNumber]],PPEL[[Fiscal Year]:[Fiscal Year]]&amp;PPEL[[DistrictNumber]:[DistrictNumber]],0),9)*$H850</f>
        <v>105198.583436892</v>
      </c>
      <c r="J850" s="15">
        <f t="shared" si="93"/>
        <v>0.2729185545342519</v>
      </c>
      <c r="K850" s="26">
        <f>ROUND(PPEL[[#This Row],[Proposed Taxable Valuation]]/1000*PPEL[[#This Row],[Adjusted Rate]],0)</f>
        <v>105199</v>
      </c>
      <c r="L850" s="19">
        <f t="shared" si="97"/>
        <v>-22002.487935547368</v>
      </c>
      <c r="M850" s="17">
        <f t="shared" si="98"/>
        <v>-5.7081445465748115E-2</v>
      </c>
      <c r="N850" s="2">
        <v>320248482.33628434</v>
      </c>
      <c r="O850">
        <v>0.33</v>
      </c>
      <c r="P850" s="9">
        <f t="shared" si="95"/>
        <v>105681.99917097384</v>
      </c>
    </row>
    <row r="851" spans="1:16" x14ac:dyDescent="0.35">
      <c r="A851" s="13">
        <v>2028</v>
      </c>
      <c r="B851" s="13">
        <f t="shared" si="94"/>
        <v>2027</v>
      </c>
      <c r="C851" t="s">
        <v>392</v>
      </c>
      <c r="D851" t="s">
        <v>393</v>
      </c>
      <c r="E851" s="5">
        <v>904339261.28720069</v>
      </c>
      <c r="F851" s="13">
        <v>0.33</v>
      </c>
      <c r="G851" s="9">
        <f t="shared" si="96"/>
        <v>298431.95622477628</v>
      </c>
      <c r="H851" s="11">
        <v>1.02</v>
      </c>
      <c r="I851" s="12" cm="1">
        <f t="array" ref="I851">INDEX(PPEL[],MATCH(PPEL[[#This Row],[Base Year]]&amp;PPEL[[#This Row],[DistrictNumber]],PPEL[[Fiscal Year]:[Fiscal Year]]&amp;PPEL[[DistrictNumber]:[DistrictNumber]],0),9)*$H851</f>
        <v>223132.38521310003</v>
      </c>
      <c r="J851" s="15">
        <f t="shared" si="93"/>
        <v>0.24673526271048127</v>
      </c>
      <c r="K851" s="26">
        <f>ROUND(PPEL[[#This Row],[Proposed Taxable Valuation]]/1000*PPEL[[#This Row],[Adjusted Rate]],0)</f>
        <v>223132</v>
      </c>
      <c r="L851" s="19">
        <f t="shared" si="97"/>
        <v>-75299.571011676249</v>
      </c>
      <c r="M851" s="17">
        <f t="shared" si="98"/>
        <v>-8.3264737289518748E-2</v>
      </c>
      <c r="N851" s="2">
        <v>714866499.07034528</v>
      </c>
      <c r="O851">
        <v>0.33</v>
      </c>
      <c r="P851" s="9">
        <f t="shared" si="95"/>
        <v>235905.94469321397</v>
      </c>
    </row>
    <row r="852" spans="1:16" x14ac:dyDescent="0.35">
      <c r="A852" s="13">
        <v>2028</v>
      </c>
      <c r="B852" s="13">
        <f t="shared" si="94"/>
        <v>2027</v>
      </c>
      <c r="C852" t="s">
        <v>394</v>
      </c>
      <c r="D852" t="s">
        <v>395</v>
      </c>
      <c r="E852" s="5">
        <v>757332080.11361694</v>
      </c>
      <c r="F852" s="13">
        <v>0.33</v>
      </c>
      <c r="G852" s="9">
        <f t="shared" si="96"/>
        <v>249919.58643749359</v>
      </c>
      <c r="H852" s="11">
        <v>1.02</v>
      </c>
      <c r="I852" s="12" cm="1">
        <f t="array" ref="I852">INDEX(PPEL[],MATCH(PPEL[[#This Row],[Base Year]]&amp;PPEL[[#This Row],[DistrictNumber]],PPEL[[Fiscal Year]:[Fiscal Year]]&amp;PPEL[[DistrictNumber]:[DistrictNumber]],0),9)*$H852</f>
        <v>210600.727386588</v>
      </c>
      <c r="J852" s="15">
        <f t="shared" si="93"/>
        <v>0.27808240653821653</v>
      </c>
      <c r="K852" s="26">
        <f>ROUND(PPEL[[#This Row],[Proposed Taxable Valuation]]/1000*PPEL[[#This Row],[Adjusted Rate]],0)</f>
        <v>210601</v>
      </c>
      <c r="L852" s="19">
        <f t="shared" si="97"/>
        <v>-39318.859050905594</v>
      </c>
      <c r="M852" s="17">
        <f t="shared" si="98"/>
        <v>-5.1917593461783484E-2</v>
      </c>
      <c r="N852" s="2">
        <v>642876521.07304645</v>
      </c>
      <c r="O852">
        <v>0.33</v>
      </c>
      <c r="P852" s="9">
        <f t="shared" si="95"/>
        <v>212149.25195410536</v>
      </c>
    </row>
    <row r="853" spans="1:16" x14ac:dyDescent="0.35">
      <c r="A853" s="13">
        <v>2028</v>
      </c>
      <c r="B853" s="13">
        <f t="shared" si="94"/>
        <v>2027</v>
      </c>
      <c r="C853" t="s">
        <v>396</v>
      </c>
      <c r="D853" t="s">
        <v>397</v>
      </c>
      <c r="E853" s="5">
        <v>201617869.03062409</v>
      </c>
      <c r="F853" s="13">
        <v>0.33</v>
      </c>
      <c r="G853" s="9">
        <f t="shared" si="96"/>
        <v>66533.896780105963</v>
      </c>
      <c r="H853" s="11">
        <v>1.02</v>
      </c>
      <c r="I853" s="12" cm="1">
        <f t="array" ref="I853">INDEX(PPEL[],MATCH(PPEL[[#This Row],[Base Year]]&amp;PPEL[[#This Row],[DistrictNumber]],PPEL[[Fiscal Year]:[Fiscal Year]]&amp;PPEL[[DistrictNumber]:[DistrictNumber]],0),9)*$H853</f>
        <v>51277.066798320004</v>
      </c>
      <c r="J853" s="15">
        <f t="shared" si="93"/>
        <v>0.25432798712167443</v>
      </c>
      <c r="K853" s="26">
        <f>ROUND(PPEL[[#This Row],[Proposed Taxable Valuation]]/1000*PPEL[[#This Row],[Adjusted Rate]],0)</f>
        <v>51277</v>
      </c>
      <c r="L853" s="19">
        <f t="shared" si="97"/>
        <v>-15256.829981785959</v>
      </c>
      <c r="M853" s="17">
        <f t="shared" si="98"/>
        <v>-7.567201287832559E-2</v>
      </c>
      <c r="N853" s="2">
        <v>158944754.50641084</v>
      </c>
      <c r="O853">
        <v>0.33</v>
      </c>
      <c r="P853" s="9">
        <f t="shared" si="95"/>
        <v>52451.768987115574</v>
      </c>
    </row>
    <row r="854" spans="1:16" x14ac:dyDescent="0.35">
      <c r="A854" s="13">
        <v>2028</v>
      </c>
      <c r="B854" s="13">
        <f t="shared" si="94"/>
        <v>2027</v>
      </c>
      <c r="C854" t="s">
        <v>398</v>
      </c>
      <c r="D854" t="s">
        <v>399</v>
      </c>
      <c r="E854" s="5">
        <v>402918104.77544016</v>
      </c>
      <c r="F854" s="13">
        <v>0.33</v>
      </c>
      <c r="G854" s="9">
        <f t="shared" si="96"/>
        <v>132962.97457589526</v>
      </c>
      <c r="H854" s="11">
        <v>1.02</v>
      </c>
      <c r="I854" s="12" cm="1">
        <f t="array" ref="I854">INDEX(PPEL[],MATCH(PPEL[[#This Row],[Base Year]]&amp;PPEL[[#This Row],[DistrictNumber]],PPEL[[Fiscal Year]:[Fiscal Year]]&amp;PPEL[[DistrictNumber]:[DistrictNumber]],0),9)*$H854</f>
        <v>123085.92210789601</v>
      </c>
      <c r="J854" s="15">
        <f t="shared" si="93"/>
        <v>0.30548620339732796</v>
      </c>
      <c r="K854" s="26">
        <f>ROUND(PPEL[[#This Row],[Proposed Taxable Valuation]]/1000*PPEL[[#This Row],[Adjusted Rate]],0)</f>
        <v>123086</v>
      </c>
      <c r="L854" s="19">
        <f t="shared" si="97"/>
        <v>-9877.0524679992523</v>
      </c>
      <c r="M854" s="17">
        <f t="shared" si="98"/>
        <v>-2.4513796602672056E-2</v>
      </c>
      <c r="N854" s="2">
        <v>367776245.93070328</v>
      </c>
      <c r="O854">
        <v>0.33</v>
      </c>
      <c r="P854" s="9">
        <f t="shared" si="95"/>
        <v>121366.1611571321</v>
      </c>
    </row>
    <row r="855" spans="1:16" x14ac:dyDescent="0.35">
      <c r="A855" s="13">
        <v>2028</v>
      </c>
      <c r="B855" s="13">
        <f t="shared" si="94"/>
        <v>2027</v>
      </c>
      <c r="C855" t="s">
        <v>400</v>
      </c>
      <c r="D855" t="s">
        <v>401</v>
      </c>
      <c r="E855" s="5">
        <v>1568966606.932559</v>
      </c>
      <c r="F855" s="13">
        <v>0.33</v>
      </c>
      <c r="G855" s="9">
        <f t="shared" si="96"/>
        <v>517758.98028774449</v>
      </c>
      <c r="H855" s="11">
        <v>1.02</v>
      </c>
      <c r="I855" s="12" cm="1">
        <f t="array" ref="I855">INDEX(PPEL[],MATCH(PPEL[[#This Row],[Base Year]]&amp;PPEL[[#This Row],[DistrictNumber]],PPEL[[Fiscal Year]:[Fiscal Year]]&amp;PPEL[[DistrictNumber]:[DistrictNumber]],0),9)*$H855</f>
        <v>385370.3683269</v>
      </c>
      <c r="J855" s="15">
        <f t="shared" si="93"/>
        <v>0.24562050372781763</v>
      </c>
      <c r="K855" s="26">
        <f>ROUND(PPEL[[#This Row],[Proposed Taxable Valuation]]/1000*PPEL[[#This Row],[Adjusted Rate]],0)</f>
        <v>385370</v>
      </c>
      <c r="L855" s="19">
        <f t="shared" si="97"/>
        <v>-132388.61196084449</v>
      </c>
      <c r="M855" s="17">
        <f t="shared" si="98"/>
        <v>-8.4379496272182386E-2</v>
      </c>
      <c r="N855" s="2">
        <v>1224507192.3571057</v>
      </c>
      <c r="O855">
        <v>0.33</v>
      </c>
      <c r="P855" s="9">
        <f t="shared" si="95"/>
        <v>404087.37347784487</v>
      </c>
    </row>
    <row r="856" spans="1:16" x14ac:dyDescent="0.35">
      <c r="A856" s="13">
        <v>2028</v>
      </c>
      <c r="B856" s="13">
        <f t="shared" si="94"/>
        <v>2027</v>
      </c>
      <c r="C856" t="s">
        <v>402</v>
      </c>
      <c r="D856" t="s">
        <v>403</v>
      </c>
      <c r="E856" s="5">
        <v>465441077.81771868</v>
      </c>
      <c r="F856" s="13">
        <v>0.33</v>
      </c>
      <c r="G856" s="9">
        <f t="shared" si="96"/>
        <v>153595.55567984717</v>
      </c>
      <c r="H856" s="11">
        <v>1.02</v>
      </c>
      <c r="I856" s="12" cm="1">
        <f t="array" ref="I856">INDEX(PPEL[],MATCH(PPEL[[#This Row],[Base Year]]&amp;PPEL[[#This Row],[DistrictNumber]],PPEL[[Fiscal Year]:[Fiscal Year]]&amp;PPEL[[DistrictNumber]:[DistrictNumber]],0),9)*$H856</f>
        <v>125718.61694713202</v>
      </c>
      <c r="J856" s="15">
        <f t="shared" si="93"/>
        <v>0.27010640645767708</v>
      </c>
      <c r="K856" s="26">
        <f>ROUND(PPEL[[#This Row],[Proposed Taxable Valuation]]/1000*PPEL[[#This Row],[Adjusted Rate]],0)</f>
        <v>125719</v>
      </c>
      <c r="L856" s="19">
        <f t="shared" si="97"/>
        <v>-27876.938732715149</v>
      </c>
      <c r="M856" s="17">
        <f t="shared" si="98"/>
        <v>-5.9893593542322932E-2</v>
      </c>
      <c r="N856" s="2">
        <v>403076329.77247417</v>
      </c>
      <c r="O856">
        <v>0.33</v>
      </c>
      <c r="P856" s="9">
        <f t="shared" si="95"/>
        <v>133015.18882491649</v>
      </c>
    </row>
    <row r="857" spans="1:16" x14ac:dyDescent="0.35">
      <c r="A857" s="13">
        <v>2028</v>
      </c>
      <c r="B857" s="13">
        <f t="shared" si="94"/>
        <v>2027</v>
      </c>
      <c r="C857" t="s">
        <v>404</v>
      </c>
      <c r="D857" t="s">
        <v>405</v>
      </c>
      <c r="E857" s="5">
        <v>384314721.86915499</v>
      </c>
      <c r="F857" s="13">
        <v>0.33</v>
      </c>
      <c r="G857" s="9">
        <f t="shared" si="96"/>
        <v>126823.85821682116</v>
      </c>
      <c r="H857" s="11">
        <v>1.02</v>
      </c>
      <c r="I857" s="12" cm="1">
        <f t="array" ref="I857">INDEX(PPEL[],MATCH(PPEL[[#This Row],[Base Year]]&amp;PPEL[[#This Row],[DistrictNumber]],PPEL[[Fiscal Year]:[Fiscal Year]]&amp;PPEL[[DistrictNumber]:[DistrictNumber]],0),9)*$H857</f>
        <v>109831.63007440802</v>
      </c>
      <c r="J857" s="15">
        <f t="shared" si="93"/>
        <v>0.2857856434440772</v>
      </c>
      <c r="K857" s="26">
        <f>ROUND(PPEL[[#This Row],[Proposed Taxable Valuation]]/1000*PPEL[[#This Row],[Adjusted Rate]],0)</f>
        <v>109832</v>
      </c>
      <c r="L857" s="19">
        <f t="shared" si="97"/>
        <v>-16992.228142413136</v>
      </c>
      <c r="M857" s="17">
        <f t="shared" si="98"/>
        <v>-4.4214356555922818E-2</v>
      </c>
      <c r="N857" s="2">
        <v>331424801.08786219</v>
      </c>
      <c r="O857">
        <v>0.33</v>
      </c>
      <c r="P857" s="9">
        <f t="shared" si="95"/>
        <v>109370.18435899452</v>
      </c>
    </row>
    <row r="858" spans="1:16" x14ac:dyDescent="0.35">
      <c r="A858" s="13">
        <v>2028</v>
      </c>
      <c r="B858" s="13">
        <f t="shared" si="94"/>
        <v>2027</v>
      </c>
      <c r="C858" t="s">
        <v>406</v>
      </c>
      <c r="D858" t="s">
        <v>407</v>
      </c>
      <c r="E858" s="5">
        <v>537934168.63928497</v>
      </c>
      <c r="F858" s="13">
        <v>0.33</v>
      </c>
      <c r="G858" s="9">
        <f t="shared" si="96"/>
        <v>177518.27565096406</v>
      </c>
      <c r="H858" s="11">
        <v>1.02</v>
      </c>
      <c r="I858" s="12" cm="1">
        <f t="array" ref="I858">INDEX(PPEL[],MATCH(PPEL[[#This Row],[Base Year]]&amp;PPEL[[#This Row],[DistrictNumber]],PPEL[[Fiscal Year]:[Fiscal Year]]&amp;PPEL[[DistrictNumber]:[DistrictNumber]],0),9)*$H858</f>
        <v>146567.10725514006</v>
      </c>
      <c r="J858" s="15">
        <f t="shared" si="93"/>
        <v>0.27246290680118801</v>
      </c>
      <c r="K858" s="26">
        <f>ROUND(PPEL[[#This Row],[Proposed Taxable Valuation]]/1000*PPEL[[#This Row],[Adjusted Rate]],0)</f>
        <v>146567</v>
      </c>
      <c r="L858" s="19">
        <f t="shared" si="97"/>
        <v>-30951.168395824003</v>
      </c>
      <c r="M858" s="17">
        <f t="shared" si="98"/>
        <v>-5.7537093198812006E-2</v>
      </c>
      <c r="N858" s="2">
        <v>453210777.59536821</v>
      </c>
      <c r="O858">
        <v>0.33</v>
      </c>
      <c r="P858" s="9">
        <f t="shared" si="95"/>
        <v>149559.55660647151</v>
      </c>
    </row>
    <row r="859" spans="1:16" x14ac:dyDescent="0.35">
      <c r="A859" s="13">
        <v>2028</v>
      </c>
      <c r="B859" s="13">
        <f t="shared" si="94"/>
        <v>2027</v>
      </c>
      <c r="C859" t="s">
        <v>408</v>
      </c>
      <c r="D859" t="s">
        <v>409</v>
      </c>
      <c r="E859" s="5">
        <v>703226336.50142753</v>
      </c>
      <c r="F859" s="13">
        <v>0.33</v>
      </c>
      <c r="G859" s="9">
        <f t="shared" si="96"/>
        <v>232064.69104547112</v>
      </c>
      <c r="H859" s="11">
        <v>1.02</v>
      </c>
      <c r="I859" s="12" cm="1">
        <f t="array" ref="I859">INDEX(PPEL[],MATCH(PPEL[[#This Row],[Base Year]]&amp;PPEL[[#This Row],[DistrictNumber]],PPEL[[Fiscal Year]:[Fiscal Year]]&amp;PPEL[[DistrictNumber]:[DistrictNumber]],0),9)*$H859</f>
        <v>187503.76302055203</v>
      </c>
      <c r="J859" s="15">
        <f t="shared" si="93"/>
        <v>0.26663359047869134</v>
      </c>
      <c r="K859" s="26">
        <f>ROUND(PPEL[[#This Row],[Proposed Taxable Valuation]]/1000*PPEL[[#This Row],[Adjusted Rate]],0)</f>
        <v>187504</v>
      </c>
      <c r="L859" s="19">
        <f t="shared" si="97"/>
        <v>-44560.928024919092</v>
      </c>
      <c r="M859" s="17">
        <f t="shared" si="98"/>
        <v>-6.3366409521308675E-2</v>
      </c>
      <c r="N859" s="2">
        <v>580273441.27528095</v>
      </c>
      <c r="O859">
        <v>0.33</v>
      </c>
      <c r="P859" s="9">
        <f t="shared" si="95"/>
        <v>191490.23562084269</v>
      </c>
    </row>
    <row r="860" spans="1:16" x14ac:dyDescent="0.35">
      <c r="A860" s="13">
        <v>2028</v>
      </c>
      <c r="B860" s="13">
        <f t="shared" si="94"/>
        <v>2027</v>
      </c>
      <c r="C860" t="s">
        <v>410</v>
      </c>
      <c r="D860" t="s">
        <v>411</v>
      </c>
      <c r="E860" s="5">
        <v>611946811.97634304</v>
      </c>
      <c r="F860" s="13">
        <v>0.33</v>
      </c>
      <c r="G860" s="9">
        <f t="shared" si="96"/>
        <v>201942.44795219321</v>
      </c>
      <c r="H860" s="11">
        <v>1.02</v>
      </c>
      <c r="I860" s="12" cm="1">
        <f t="array" ref="I860">INDEX(PPEL[],MATCH(PPEL[[#This Row],[Base Year]]&amp;PPEL[[#This Row],[DistrictNumber]],PPEL[[Fiscal Year]:[Fiscal Year]]&amp;PPEL[[DistrictNumber]:[DistrictNumber]],0),9)*$H860</f>
        <v>175994.67217622403</v>
      </c>
      <c r="J860" s="15">
        <f t="shared" si="93"/>
        <v>0.28759798847195844</v>
      </c>
      <c r="K860" s="26">
        <f>ROUND(PPEL[[#This Row],[Proposed Taxable Valuation]]/1000*PPEL[[#This Row],[Adjusted Rate]],0)</f>
        <v>175995</v>
      </c>
      <c r="L860" s="19">
        <f t="shared" si="97"/>
        <v>-25947.775775969174</v>
      </c>
      <c r="M860" s="17">
        <f t="shared" si="98"/>
        <v>-4.2402011528041572E-2</v>
      </c>
      <c r="N860" s="2">
        <v>561339798.14792871</v>
      </c>
      <c r="O860">
        <v>0.33</v>
      </c>
      <c r="P860" s="9">
        <f t="shared" si="95"/>
        <v>185242.13338881647</v>
      </c>
    </row>
    <row r="861" spans="1:16" x14ac:dyDescent="0.35">
      <c r="A861" s="13">
        <v>2028</v>
      </c>
      <c r="B861" s="13">
        <f t="shared" si="94"/>
        <v>2027</v>
      </c>
      <c r="C861" t="s">
        <v>412</v>
      </c>
      <c r="D861" t="s">
        <v>413</v>
      </c>
      <c r="E861" s="5">
        <v>376516767.02904499</v>
      </c>
      <c r="F861" s="13">
        <v>0.33</v>
      </c>
      <c r="G861" s="9">
        <f t="shared" si="96"/>
        <v>124250.53311958484</v>
      </c>
      <c r="H861" s="11">
        <v>1.02</v>
      </c>
      <c r="I861" s="12" cm="1">
        <f t="array" ref="I861">INDEX(PPEL[],MATCH(PPEL[[#This Row],[Base Year]]&amp;PPEL[[#This Row],[DistrictNumber]],PPEL[[Fiscal Year]:[Fiscal Year]]&amp;PPEL[[DistrictNumber]:[DistrictNumber]],0),9)*$H861</f>
        <v>113185.99779102001</v>
      </c>
      <c r="J861" s="15">
        <f t="shared" si="93"/>
        <v>0.30061343266099144</v>
      </c>
      <c r="K861" s="26">
        <f>ROUND(PPEL[[#This Row],[Proposed Taxable Valuation]]/1000*PPEL[[#This Row],[Adjusted Rate]],0)</f>
        <v>113186</v>
      </c>
      <c r="L861" s="19">
        <f t="shared" si="97"/>
        <v>-11064.535328564831</v>
      </c>
      <c r="M861" s="17">
        <f t="shared" si="98"/>
        <v>-2.9386567339008574E-2</v>
      </c>
      <c r="N861" s="2">
        <v>348525598.19286704</v>
      </c>
      <c r="O861">
        <v>0.33</v>
      </c>
      <c r="P861" s="9">
        <f t="shared" si="95"/>
        <v>115013.44740364613</v>
      </c>
    </row>
    <row r="862" spans="1:16" x14ac:dyDescent="0.35">
      <c r="A862" s="13">
        <v>2028</v>
      </c>
      <c r="B862" s="13">
        <f t="shared" si="94"/>
        <v>2027</v>
      </c>
      <c r="C862" t="s">
        <v>414</v>
      </c>
      <c r="D862" t="s">
        <v>415</v>
      </c>
      <c r="E862" s="5">
        <v>376462201.94161999</v>
      </c>
      <c r="F862" s="13">
        <v>0.33</v>
      </c>
      <c r="G862" s="9">
        <f t="shared" si="96"/>
        <v>124232.52664073459</v>
      </c>
      <c r="H862" s="11">
        <v>1.02</v>
      </c>
      <c r="I862" s="12" cm="1">
        <f t="array" ref="I862">INDEX(PPEL[],MATCH(PPEL[[#This Row],[Base Year]]&amp;PPEL[[#This Row],[DistrictNumber]],PPEL[[Fiscal Year]:[Fiscal Year]]&amp;PPEL[[DistrictNumber]:[DistrictNumber]],0),9)*$H862</f>
        <v>101813.2076907</v>
      </c>
      <c r="J862" s="15">
        <f t="shared" si="93"/>
        <v>0.270447357438792</v>
      </c>
      <c r="K862" s="26">
        <f>ROUND(PPEL[[#This Row],[Proposed Taxable Valuation]]/1000*PPEL[[#This Row],[Adjusted Rate]],0)</f>
        <v>101813</v>
      </c>
      <c r="L862" s="19">
        <f t="shared" si="97"/>
        <v>-22419.318950034591</v>
      </c>
      <c r="M862" s="17">
        <f t="shared" si="98"/>
        <v>-5.9552642561208013E-2</v>
      </c>
      <c r="N862" s="2">
        <v>308786936.56529558</v>
      </c>
      <c r="O862">
        <v>0.33</v>
      </c>
      <c r="P862" s="9">
        <f t="shared" si="95"/>
        <v>101899.68906654754</v>
      </c>
    </row>
    <row r="863" spans="1:16" x14ac:dyDescent="0.35">
      <c r="A863" s="13">
        <v>2028</v>
      </c>
      <c r="B863" s="13">
        <f t="shared" si="94"/>
        <v>2027</v>
      </c>
      <c r="C863" t="s">
        <v>416</v>
      </c>
      <c r="D863" t="s">
        <v>417</v>
      </c>
      <c r="E863" s="5">
        <v>455009110.10074705</v>
      </c>
      <c r="F863" s="13">
        <v>0.33</v>
      </c>
      <c r="G863" s="9">
        <f t="shared" si="96"/>
        <v>150153.00633324654</v>
      </c>
      <c r="H863" s="11">
        <v>1.02</v>
      </c>
      <c r="I863" s="12" cm="1">
        <f t="array" ref="I863">INDEX(PPEL[],MATCH(PPEL[[#This Row],[Base Year]]&amp;PPEL[[#This Row],[DistrictNumber]],PPEL[[Fiscal Year]:[Fiscal Year]]&amp;PPEL[[DistrictNumber]:[DistrictNumber]],0),9)*$H863</f>
        <v>129978.35732772002</v>
      </c>
      <c r="J863" s="15">
        <f t="shared" si="93"/>
        <v>0.28566099984007026</v>
      </c>
      <c r="K863" s="26">
        <f>ROUND(PPEL[[#This Row],[Proposed Taxable Valuation]]/1000*PPEL[[#This Row],[Adjusted Rate]],0)</f>
        <v>129978</v>
      </c>
      <c r="L863" s="19">
        <f t="shared" si="97"/>
        <v>-20174.649005526517</v>
      </c>
      <c r="M863" s="17">
        <f t="shared" si="98"/>
        <v>-4.4339000159929753E-2</v>
      </c>
      <c r="N863" s="2">
        <v>407854344.86089396</v>
      </c>
      <c r="O863">
        <v>0.33</v>
      </c>
      <c r="P863" s="9">
        <f t="shared" si="95"/>
        <v>134591.93380409502</v>
      </c>
    </row>
    <row r="864" spans="1:16" x14ac:dyDescent="0.35">
      <c r="A864" s="13">
        <v>2028</v>
      </c>
      <c r="B864" s="13">
        <f t="shared" si="94"/>
        <v>2027</v>
      </c>
      <c r="C864" t="s">
        <v>418</v>
      </c>
      <c r="D864" t="s">
        <v>419</v>
      </c>
      <c r="E864" s="5">
        <v>1295261313.9661481</v>
      </c>
      <c r="F864" s="13">
        <v>0.33</v>
      </c>
      <c r="G864" s="9">
        <f t="shared" si="96"/>
        <v>427436.23360882886</v>
      </c>
      <c r="H864" s="11">
        <v>1.02</v>
      </c>
      <c r="I864" s="12" cm="1">
        <f t="array" ref="I864">INDEX(PPEL[],MATCH(PPEL[[#This Row],[Base Year]]&amp;PPEL[[#This Row],[DistrictNumber]],PPEL[[Fiscal Year]:[Fiscal Year]]&amp;PPEL[[DistrictNumber]:[DistrictNumber]],0),9)*$H864</f>
        <v>273204.83151957602</v>
      </c>
      <c r="J864" s="15">
        <f t="shared" si="93"/>
        <v>0.21092641969133674</v>
      </c>
      <c r="K864" s="26">
        <f>ROUND(PPEL[[#This Row],[Proposed Taxable Valuation]]/1000*PPEL[[#This Row],[Adjusted Rate]],0)</f>
        <v>273205</v>
      </c>
      <c r="L864" s="19">
        <f t="shared" si="97"/>
        <v>-154231.40208925284</v>
      </c>
      <c r="M864" s="17">
        <f t="shared" si="98"/>
        <v>-0.11907358030866327</v>
      </c>
      <c r="N864" s="2">
        <v>945408409.27885044</v>
      </c>
      <c r="O864">
        <v>0.33</v>
      </c>
      <c r="P864" s="9">
        <f t="shared" si="95"/>
        <v>311984.77506202064</v>
      </c>
    </row>
    <row r="865" spans="1:16" x14ac:dyDescent="0.35">
      <c r="A865" s="13">
        <v>2028</v>
      </c>
      <c r="B865" s="13">
        <f t="shared" si="94"/>
        <v>2027</v>
      </c>
      <c r="C865" t="s">
        <v>420</v>
      </c>
      <c r="D865" t="s">
        <v>421</v>
      </c>
      <c r="E865" s="5">
        <v>2297208538.2806635</v>
      </c>
      <c r="F865" s="13">
        <v>0.33</v>
      </c>
      <c r="G865" s="9">
        <f t="shared" si="96"/>
        <v>758078.81763261906</v>
      </c>
      <c r="H865" s="11">
        <v>1.02</v>
      </c>
      <c r="I865" s="12" cm="1">
        <f t="array" ref="I865">INDEX(PPEL[],MATCH(PPEL[[#This Row],[Base Year]]&amp;PPEL[[#This Row],[DistrictNumber]],PPEL[[Fiscal Year]:[Fiscal Year]]&amp;PPEL[[DistrictNumber]:[DistrictNumber]],0),9)*$H865</f>
        <v>573628.62779402395</v>
      </c>
      <c r="J865" s="15">
        <f t="shared" si="93"/>
        <v>0.24970681513457807</v>
      </c>
      <c r="K865" s="26">
        <f>ROUND(PPEL[[#This Row],[Proposed Taxable Valuation]]/1000*PPEL[[#This Row],[Adjusted Rate]],0)</f>
        <v>573629</v>
      </c>
      <c r="L865" s="19">
        <f t="shared" si="97"/>
        <v>-184450.18983859511</v>
      </c>
      <c r="M865" s="17">
        <f t="shared" si="98"/>
        <v>-8.0293184865421946E-2</v>
      </c>
      <c r="N865" s="2">
        <v>1818439206.9260983</v>
      </c>
      <c r="O865">
        <v>0.33</v>
      </c>
      <c r="P865" s="9">
        <f t="shared" si="95"/>
        <v>600084.9382856125</v>
      </c>
    </row>
    <row r="866" spans="1:16" x14ac:dyDescent="0.35">
      <c r="A866" s="13">
        <v>2028</v>
      </c>
      <c r="B866" s="13">
        <f t="shared" si="94"/>
        <v>2027</v>
      </c>
      <c r="C866" t="s">
        <v>422</v>
      </c>
      <c r="D866" t="s">
        <v>423</v>
      </c>
      <c r="E866" s="5">
        <v>319503191.08328497</v>
      </c>
      <c r="F866" s="13">
        <v>0.33</v>
      </c>
      <c r="G866" s="9">
        <f t="shared" si="96"/>
        <v>105436.05305748404</v>
      </c>
      <c r="H866" s="11">
        <v>1.02</v>
      </c>
      <c r="I866" s="12" cm="1">
        <f t="array" ref="I866">INDEX(PPEL[],MATCH(PPEL[[#This Row],[Base Year]]&amp;PPEL[[#This Row],[DistrictNumber]],PPEL[[Fiscal Year]:[Fiscal Year]]&amp;PPEL[[DistrictNumber]:[DistrictNumber]],0),9)*$H866</f>
        <v>91856.462271155993</v>
      </c>
      <c r="J866" s="15">
        <f t="shared" si="93"/>
        <v>0.287497792931939</v>
      </c>
      <c r="K866" s="26">
        <f>ROUND(PPEL[[#This Row],[Proposed Taxable Valuation]]/1000*PPEL[[#This Row],[Adjusted Rate]],0)</f>
        <v>91856</v>
      </c>
      <c r="L866" s="19">
        <f t="shared" si="97"/>
        <v>-13579.590786328044</v>
      </c>
      <c r="M866" s="17">
        <f t="shared" si="98"/>
        <v>-4.2502207068061015E-2</v>
      </c>
      <c r="N866" s="2">
        <v>275044289.37575817</v>
      </c>
      <c r="O866">
        <v>0.33</v>
      </c>
      <c r="P866" s="9">
        <f t="shared" si="95"/>
        <v>90764.615494000187</v>
      </c>
    </row>
    <row r="867" spans="1:16" x14ac:dyDescent="0.35">
      <c r="A867" s="13">
        <v>2028</v>
      </c>
      <c r="B867" s="13">
        <f t="shared" si="94"/>
        <v>2027</v>
      </c>
      <c r="C867" t="s">
        <v>424</v>
      </c>
      <c r="D867" t="s">
        <v>425</v>
      </c>
      <c r="E867" s="5">
        <v>505204139.27652979</v>
      </c>
      <c r="F867" s="13">
        <v>0.33</v>
      </c>
      <c r="G867" s="9">
        <f t="shared" si="96"/>
        <v>166717.36596125484</v>
      </c>
      <c r="H867" s="11">
        <v>1.02</v>
      </c>
      <c r="I867" s="12" cm="1">
        <f t="array" ref="I867">INDEX(PPEL[],MATCH(PPEL[[#This Row],[Base Year]]&amp;PPEL[[#This Row],[DistrictNumber]],PPEL[[Fiscal Year]:[Fiscal Year]]&amp;PPEL[[DistrictNumber]:[DistrictNumber]],0),9)*$H867</f>
        <v>155143.97355679201</v>
      </c>
      <c r="J867" s="15">
        <f t="shared" si="93"/>
        <v>0.30709165166176922</v>
      </c>
      <c r="K867" s="26">
        <f>ROUND(PPEL[[#This Row],[Proposed Taxable Valuation]]/1000*PPEL[[#This Row],[Adjusted Rate]],0)</f>
        <v>155144</v>
      </c>
      <c r="L867" s="19">
        <f t="shared" si="97"/>
        <v>-11573.392404462822</v>
      </c>
      <c r="M867" s="17">
        <f t="shared" si="98"/>
        <v>-2.29083483382308E-2</v>
      </c>
      <c r="N867" s="2">
        <v>464393804.18158036</v>
      </c>
      <c r="O867">
        <v>0.33</v>
      </c>
      <c r="P867" s="9">
        <f t="shared" si="95"/>
        <v>153249.95537992154</v>
      </c>
    </row>
    <row r="868" spans="1:16" x14ac:dyDescent="0.35">
      <c r="A868" s="13">
        <v>2028</v>
      </c>
      <c r="B868" s="13">
        <f t="shared" si="94"/>
        <v>2027</v>
      </c>
      <c r="C868" t="s">
        <v>426</v>
      </c>
      <c r="D868" t="s">
        <v>427</v>
      </c>
      <c r="E868" s="5">
        <v>329296335.28307003</v>
      </c>
      <c r="F868" s="13">
        <v>0.33</v>
      </c>
      <c r="G868" s="9">
        <f t="shared" si="96"/>
        <v>108667.79064341311</v>
      </c>
      <c r="H868" s="11">
        <v>1.02</v>
      </c>
      <c r="I868" s="12" cm="1">
        <f t="array" ref="I868">INDEX(PPEL[],MATCH(PPEL[[#This Row],[Base Year]]&amp;PPEL[[#This Row],[DistrictNumber]],PPEL[[Fiscal Year]:[Fiscal Year]]&amp;PPEL[[DistrictNumber]:[DistrictNumber]],0),9)*$H868</f>
        <v>91953.057012696008</v>
      </c>
      <c r="J868" s="15">
        <f t="shared" si="93"/>
        <v>0.27924105785644782</v>
      </c>
      <c r="K868" s="26">
        <f>ROUND(PPEL[[#This Row],[Proposed Taxable Valuation]]/1000*PPEL[[#This Row],[Adjusted Rate]],0)</f>
        <v>91953</v>
      </c>
      <c r="L868" s="19">
        <f t="shared" si="97"/>
        <v>-16714.733630717106</v>
      </c>
      <c r="M868" s="17">
        <f t="shared" si="98"/>
        <v>-5.0758942143552199E-2</v>
      </c>
      <c r="N868" s="2">
        <v>275127982.5534938</v>
      </c>
      <c r="O868">
        <v>0.33</v>
      </c>
      <c r="P868" s="9">
        <f t="shared" si="95"/>
        <v>90792.234242652965</v>
      </c>
    </row>
    <row r="869" spans="1:16" x14ac:dyDescent="0.35">
      <c r="A869" s="13">
        <v>2028</v>
      </c>
      <c r="B869" s="13">
        <f t="shared" si="94"/>
        <v>2027</v>
      </c>
      <c r="C869" t="s">
        <v>428</v>
      </c>
      <c r="D869" t="s">
        <v>429</v>
      </c>
      <c r="E869" s="5">
        <v>487852221.05415219</v>
      </c>
      <c r="F869" s="13">
        <v>0.33</v>
      </c>
      <c r="G869" s="9">
        <f t="shared" si="96"/>
        <v>160991.23294787022</v>
      </c>
      <c r="H869" s="11">
        <v>1.02</v>
      </c>
      <c r="I869" s="12" cm="1">
        <f t="array" ref="I869">INDEX(PPEL[],MATCH(PPEL[[#This Row],[Base Year]]&amp;PPEL[[#This Row],[DistrictNumber]],PPEL[[Fiscal Year]:[Fiscal Year]]&amp;PPEL[[DistrictNumber]:[DistrictNumber]],0),9)*$H869</f>
        <v>134478.714387204</v>
      </c>
      <c r="J869" s="15">
        <f t="shared" si="93"/>
        <v>0.27565461134238989</v>
      </c>
      <c r="K869" s="26">
        <f>ROUND(PPEL[[#This Row],[Proposed Taxable Valuation]]/1000*PPEL[[#This Row],[Adjusted Rate]],0)</f>
        <v>134479</v>
      </c>
      <c r="L869" s="19">
        <f t="shared" si="97"/>
        <v>-26512.518560666213</v>
      </c>
      <c r="M869" s="17">
        <f t="shared" si="98"/>
        <v>-5.4345388657610127E-2</v>
      </c>
      <c r="N869" s="2">
        <v>421141243.99614584</v>
      </c>
      <c r="O869">
        <v>0.33</v>
      </c>
      <c r="P869" s="9">
        <f t="shared" si="95"/>
        <v>138976.61051872812</v>
      </c>
    </row>
    <row r="870" spans="1:16" x14ac:dyDescent="0.35">
      <c r="A870" s="13">
        <v>2028</v>
      </c>
      <c r="B870" s="13">
        <f t="shared" si="94"/>
        <v>2027</v>
      </c>
      <c r="C870" t="s">
        <v>430</v>
      </c>
      <c r="D870" t="s">
        <v>431</v>
      </c>
      <c r="E870" s="5">
        <v>2309148871.7569022</v>
      </c>
      <c r="F870" s="13">
        <v>0.33</v>
      </c>
      <c r="G870" s="9">
        <f t="shared" si="96"/>
        <v>762019.1276797778</v>
      </c>
      <c r="H870" s="11">
        <v>1.02</v>
      </c>
      <c r="I870" s="12" cm="1">
        <f t="array" ref="I870">INDEX(PPEL[],MATCH(PPEL[[#This Row],[Base Year]]&amp;PPEL[[#This Row],[DistrictNumber]],PPEL[[Fiscal Year]:[Fiscal Year]]&amp;PPEL[[DistrictNumber]:[DistrictNumber]],0),9)*$H870</f>
        <v>496810.18746255606</v>
      </c>
      <c r="J870" s="15">
        <f t="shared" si="93"/>
        <v>0.21514861754433395</v>
      </c>
      <c r="K870" s="26">
        <f>ROUND(PPEL[[#This Row],[Proposed Taxable Valuation]]/1000*PPEL[[#This Row],[Adjusted Rate]],0)</f>
        <v>496810</v>
      </c>
      <c r="L870" s="19">
        <f t="shared" si="97"/>
        <v>-265208.94021722174</v>
      </c>
      <c r="M870" s="17">
        <f t="shared" si="98"/>
        <v>-0.11485138245566606</v>
      </c>
      <c r="N870" s="2">
        <v>1752890936.7486291</v>
      </c>
      <c r="O870">
        <v>0.33</v>
      </c>
      <c r="P870" s="9">
        <f t="shared" si="95"/>
        <v>578454.00912704761</v>
      </c>
    </row>
    <row r="871" spans="1:16" x14ac:dyDescent="0.35">
      <c r="A871" s="13">
        <v>2028</v>
      </c>
      <c r="B871" s="13">
        <f t="shared" si="94"/>
        <v>2027</v>
      </c>
      <c r="C871" t="s">
        <v>432</v>
      </c>
      <c r="D871" t="s">
        <v>433</v>
      </c>
      <c r="E871" s="5">
        <v>950929179.28096843</v>
      </c>
      <c r="F871" s="13">
        <v>0.33</v>
      </c>
      <c r="G871" s="9">
        <f t="shared" si="96"/>
        <v>313806.62916271959</v>
      </c>
      <c r="H871" s="11">
        <v>1.02</v>
      </c>
      <c r="I871" s="12" cm="1">
        <f t="array" ref="I871">INDEX(PPEL[],MATCH(PPEL[[#This Row],[Base Year]]&amp;PPEL[[#This Row],[DistrictNumber]],PPEL[[Fiscal Year]:[Fiscal Year]]&amp;PPEL[[DistrictNumber]:[DistrictNumber]],0),9)*$H871</f>
        <v>267239.64813876001</v>
      </c>
      <c r="J871" s="15">
        <f t="shared" si="93"/>
        <v>0.28103002196318078</v>
      </c>
      <c r="K871" s="26">
        <f>ROUND(PPEL[[#This Row],[Proposed Taxable Valuation]]/1000*PPEL[[#This Row],[Adjusted Rate]],0)</f>
        <v>267240</v>
      </c>
      <c r="L871" s="19">
        <f t="shared" si="97"/>
        <v>-46566.981023959583</v>
      </c>
      <c r="M871" s="17">
        <f t="shared" si="98"/>
        <v>-4.8969978036819239E-2</v>
      </c>
      <c r="N871" s="2">
        <v>847581699.12713742</v>
      </c>
      <c r="O871">
        <v>0.33</v>
      </c>
      <c r="P871" s="9">
        <f t="shared" si="95"/>
        <v>279701.96071195538</v>
      </c>
    </row>
    <row r="872" spans="1:16" x14ac:dyDescent="0.35">
      <c r="A872" s="13">
        <v>2028</v>
      </c>
      <c r="B872" s="13">
        <f t="shared" si="94"/>
        <v>2027</v>
      </c>
      <c r="C872" t="s">
        <v>434</v>
      </c>
      <c r="D872" t="s">
        <v>435</v>
      </c>
      <c r="E872" s="5">
        <v>544253688.78434336</v>
      </c>
      <c r="F872" s="13">
        <v>0.33</v>
      </c>
      <c r="G872" s="9">
        <f t="shared" si="96"/>
        <v>179603.7172988333</v>
      </c>
      <c r="H872" s="11">
        <v>1.02</v>
      </c>
      <c r="I872" s="12" cm="1">
        <f t="array" ref="I872">INDEX(PPEL[],MATCH(PPEL[[#This Row],[Base Year]]&amp;PPEL[[#This Row],[DistrictNumber]],PPEL[[Fiscal Year]:[Fiscal Year]]&amp;PPEL[[DistrictNumber]:[DistrictNumber]],0),9)*$H872</f>
        <v>143657.83548666001</v>
      </c>
      <c r="J872" s="15">
        <f t="shared" si="93"/>
        <v>0.26395381133297824</v>
      </c>
      <c r="K872" s="26">
        <f>ROUND(PPEL[[#This Row],[Proposed Taxable Valuation]]/1000*PPEL[[#This Row],[Adjusted Rate]],0)</f>
        <v>143658</v>
      </c>
      <c r="L872" s="19">
        <f t="shared" si="97"/>
        <v>-35945.881812173291</v>
      </c>
      <c r="M872" s="17">
        <f t="shared" si="98"/>
        <v>-6.6046188667021777E-2</v>
      </c>
      <c r="N872" s="2">
        <v>448397448.28045452</v>
      </c>
      <c r="O872">
        <v>0.33</v>
      </c>
      <c r="P872" s="9">
        <f t="shared" si="95"/>
        <v>147971.15793254998</v>
      </c>
    </row>
    <row r="873" spans="1:16" x14ac:dyDescent="0.35">
      <c r="A873" s="13">
        <v>2028</v>
      </c>
      <c r="B873" s="13">
        <f t="shared" si="94"/>
        <v>2027</v>
      </c>
      <c r="C873" t="s">
        <v>436</v>
      </c>
      <c r="D873" t="s">
        <v>437</v>
      </c>
      <c r="E873" s="5">
        <v>520322249.81023657</v>
      </c>
      <c r="F873" s="13">
        <v>0.33</v>
      </c>
      <c r="G873" s="9">
        <f t="shared" si="96"/>
        <v>171706.34243737807</v>
      </c>
      <c r="H873" s="11">
        <v>1.02</v>
      </c>
      <c r="I873" s="12" cm="1">
        <f t="array" ref="I873">INDEX(PPEL[],MATCH(PPEL[[#This Row],[Base Year]]&amp;PPEL[[#This Row],[DistrictNumber]],PPEL[[Fiscal Year]:[Fiscal Year]]&amp;PPEL[[DistrictNumber]:[DistrictNumber]],0),9)*$H873</f>
        <v>144750.56236304404</v>
      </c>
      <c r="J873" s="15">
        <f t="shared" si="93"/>
        <v>0.27819406611159736</v>
      </c>
      <c r="K873" s="26">
        <f>ROUND(PPEL[[#This Row],[Proposed Taxable Valuation]]/1000*PPEL[[#This Row],[Adjusted Rate]],0)</f>
        <v>144751</v>
      </c>
      <c r="L873" s="19">
        <f t="shared" si="97"/>
        <v>-26955.780074334034</v>
      </c>
      <c r="M873" s="17">
        <f t="shared" si="98"/>
        <v>-5.1805933888402655E-2</v>
      </c>
      <c r="N873" s="2">
        <v>438390823.42629844</v>
      </c>
      <c r="O873">
        <v>0.33</v>
      </c>
      <c r="P873" s="9">
        <f t="shared" si="95"/>
        <v>144668.97173067849</v>
      </c>
    </row>
    <row r="874" spans="1:16" x14ac:dyDescent="0.35">
      <c r="A874" s="13">
        <v>2028</v>
      </c>
      <c r="B874" s="13">
        <f t="shared" si="94"/>
        <v>2027</v>
      </c>
      <c r="C874" t="s">
        <v>438</v>
      </c>
      <c r="D874" t="s">
        <v>439</v>
      </c>
      <c r="E874" s="5">
        <v>3258096122.8525176</v>
      </c>
      <c r="F874" s="13">
        <v>0.33</v>
      </c>
      <c r="G874" s="9">
        <f t="shared" si="96"/>
        <v>1075171.720541331</v>
      </c>
      <c r="H874" s="11">
        <v>1.02</v>
      </c>
      <c r="I874" s="12" cm="1">
        <f t="array" ref="I874">INDEX(PPEL[],MATCH(PPEL[[#This Row],[Base Year]]&amp;PPEL[[#This Row],[DistrictNumber]],PPEL[[Fiscal Year]:[Fiscal Year]]&amp;PPEL[[DistrictNumber]:[DistrictNumber]],0),9)*$H874</f>
        <v>729461.34044942411</v>
      </c>
      <c r="J874" s="15">
        <f t="shared" si="93"/>
        <v>0.2238919027995922</v>
      </c>
      <c r="K874" s="26">
        <f>ROUND(PPEL[[#This Row],[Proposed Taxable Valuation]]/1000*PPEL[[#This Row],[Adjusted Rate]],0)</f>
        <v>729461</v>
      </c>
      <c r="L874" s="19">
        <f t="shared" si="97"/>
        <v>-345710.38009190687</v>
      </c>
      <c r="M874" s="17">
        <f t="shared" si="98"/>
        <v>-0.10610809720040781</v>
      </c>
      <c r="N874" s="2">
        <v>2373074644.3611178</v>
      </c>
      <c r="O874">
        <v>0.33</v>
      </c>
      <c r="P874" s="9">
        <f t="shared" si="95"/>
        <v>783114.63263916888</v>
      </c>
    </row>
    <row r="875" spans="1:16" x14ac:dyDescent="0.35">
      <c r="A875" s="13">
        <v>2028</v>
      </c>
      <c r="B875" s="13">
        <f t="shared" si="94"/>
        <v>2027</v>
      </c>
      <c r="C875" t="s">
        <v>440</v>
      </c>
      <c r="D875" t="s">
        <v>441</v>
      </c>
      <c r="E875" s="5">
        <v>149499846.13103002</v>
      </c>
      <c r="F875" s="13">
        <v>0.33</v>
      </c>
      <c r="G875" s="9">
        <f t="shared" si="96"/>
        <v>49334.949223239913</v>
      </c>
      <c r="H875" s="11">
        <v>1.02</v>
      </c>
      <c r="I875" s="12" cm="1">
        <f t="array" ref="I875">INDEX(PPEL[],MATCH(PPEL[[#This Row],[Base Year]]&amp;PPEL[[#This Row],[DistrictNumber]],PPEL[[Fiscal Year]:[Fiscal Year]]&amp;PPEL[[DistrictNumber]:[DistrictNumber]],0),9)*$H875</f>
        <v>43283.836056779997</v>
      </c>
      <c r="J875" s="15">
        <f t="shared" si="93"/>
        <v>0.28952428498718064</v>
      </c>
      <c r="K875" s="26">
        <f>ROUND(PPEL[[#This Row],[Proposed Taxable Valuation]]/1000*PPEL[[#This Row],[Adjusted Rate]],0)</f>
        <v>43284</v>
      </c>
      <c r="L875" s="19">
        <f t="shared" si="97"/>
        <v>-6051.1131664599161</v>
      </c>
      <c r="M875" s="17">
        <f t="shared" si="98"/>
        <v>-4.047571501281938E-2</v>
      </c>
      <c r="N875" s="2">
        <v>128858808.64887919</v>
      </c>
      <c r="O875">
        <v>0.33</v>
      </c>
      <c r="P875" s="9">
        <f t="shared" si="95"/>
        <v>42523.406854130131</v>
      </c>
    </row>
    <row r="876" spans="1:16" x14ac:dyDescent="0.35">
      <c r="A876" s="13">
        <v>2028</v>
      </c>
      <c r="B876" s="13">
        <f t="shared" si="94"/>
        <v>2027</v>
      </c>
      <c r="C876" t="s">
        <v>442</v>
      </c>
      <c r="D876" t="s">
        <v>443</v>
      </c>
      <c r="E876" s="5">
        <v>449133899.84373552</v>
      </c>
      <c r="F876" s="13">
        <v>0.33</v>
      </c>
      <c r="G876" s="9">
        <f t="shared" si="96"/>
        <v>148214.18694843273</v>
      </c>
      <c r="H876" s="11">
        <v>1.02</v>
      </c>
      <c r="I876" s="12" cm="1">
        <f t="array" ref="I876">INDEX(PPEL[],MATCH(PPEL[[#This Row],[Base Year]]&amp;PPEL[[#This Row],[DistrictNumber]],PPEL[[Fiscal Year]:[Fiscal Year]]&amp;PPEL[[DistrictNumber]:[DistrictNumber]],0),9)*$H876</f>
        <v>109616.66166924001</v>
      </c>
      <c r="J876" s="15">
        <f t="shared" si="93"/>
        <v>0.2440623201841996</v>
      </c>
      <c r="K876" s="26">
        <f>ROUND(PPEL[[#This Row],[Proposed Taxable Valuation]]/1000*PPEL[[#This Row],[Adjusted Rate]],0)</f>
        <v>109617</v>
      </c>
      <c r="L876" s="19">
        <f t="shared" si="97"/>
        <v>-38597.52527919272</v>
      </c>
      <c r="M876" s="17">
        <f t="shared" si="98"/>
        <v>-8.5937679815800416E-2</v>
      </c>
      <c r="N876" s="2">
        <v>411089861.59094715</v>
      </c>
      <c r="O876">
        <v>0.33</v>
      </c>
      <c r="P876" s="9">
        <f t="shared" si="95"/>
        <v>135659.65432501255</v>
      </c>
    </row>
    <row r="877" spans="1:16" x14ac:dyDescent="0.35">
      <c r="A877" s="13">
        <v>2028</v>
      </c>
      <c r="B877" s="13">
        <f t="shared" si="94"/>
        <v>2027</v>
      </c>
      <c r="C877" t="s">
        <v>444</v>
      </c>
      <c r="D877" t="s">
        <v>445</v>
      </c>
      <c r="E877" s="5">
        <v>668780349.56027663</v>
      </c>
      <c r="F877" s="13">
        <v>0.33</v>
      </c>
      <c r="G877" s="9">
        <f t="shared" si="96"/>
        <v>220697.51535489128</v>
      </c>
      <c r="H877" s="11">
        <v>1.02</v>
      </c>
      <c r="I877" s="12" cm="1">
        <f t="array" ref="I877">INDEX(PPEL[],MATCH(PPEL[[#This Row],[Base Year]]&amp;PPEL[[#This Row],[DistrictNumber]],PPEL[[Fiscal Year]:[Fiscal Year]]&amp;PPEL[[DistrictNumber]:[DistrictNumber]],0),9)*$H877</f>
        <v>177442.66115294403</v>
      </c>
      <c r="J877" s="15">
        <f t="shared" si="93"/>
        <v>0.26532277939926413</v>
      </c>
      <c r="K877" s="26">
        <f>ROUND(PPEL[[#This Row],[Proposed Taxable Valuation]]/1000*PPEL[[#This Row],[Adjusted Rate]],0)</f>
        <v>177443</v>
      </c>
      <c r="L877" s="19">
        <f t="shared" si="97"/>
        <v>-43254.854201947252</v>
      </c>
      <c r="M877" s="17">
        <f t="shared" si="98"/>
        <v>-6.4677220600735885E-2</v>
      </c>
      <c r="N877" s="2">
        <v>556567119.74399972</v>
      </c>
      <c r="O877">
        <v>0.33</v>
      </c>
      <c r="P877" s="9">
        <f t="shared" si="95"/>
        <v>183667.14951551991</v>
      </c>
    </row>
    <row r="878" spans="1:16" x14ac:dyDescent="0.35">
      <c r="A878" s="13">
        <v>2028</v>
      </c>
      <c r="B878" s="13">
        <f t="shared" si="94"/>
        <v>2027</v>
      </c>
      <c r="C878" t="s">
        <v>446</v>
      </c>
      <c r="D878" t="s">
        <v>447</v>
      </c>
      <c r="E878" s="5">
        <v>1064267929.8676143</v>
      </c>
      <c r="F878" s="13">
        <v>0.33</v>
      </c>
      <c r="G878" s="9">
        <f t="shared" si="96"/>
        <v>351208.41685631272</v>
      </c>
      <c r="H878" s="11">
        <v>1.02</v>
      </c>
      <c r="I878" s="12" cm="1">
        <f t="array" ref="I878">INDEX(PPEL[],MATCH(PPEL[[#This Row],[Base Year]]&amp;PPEL[[#This Row],[DistrictNumber]],PPEL[[Fiscal Year]:[Fiscal Year]]&amp;PPEL[[DistrictNumber]:[DistrictNumber]],0),9)*$H878</f>
        <v>272650.839931008</v>
      </c>
      <c r="J878" s="15">
        <f t="shared" si="93"/>
        <v>0.25618627817238032</v>
      </c>
      <c r="K878" s="26">
        <f>ROUND(PPEL[[#This Row],[Proposed Taxable Valuation]]/1000*PPEL[[#This Row],[Adjusted Rate]],0)</f>
        <v>272651</v>
      </c>
      <c r="L878" s="19">
        <f t="shared" si="97"/>
        <v>-78557.576925304718</v>
      </c>
      <c r="M878" s="17">
        <f t="shared" si="98"/>
        <v>-7.3813721827619694E-2</v>
      </c>
      <c r="N878" s="2">
        <v>846622677.07433116</v>
      </c>
      <c r="O878">
        <v>0.33</v>
      </c>
      <c r="P878" s="9">
        <f t="shared" si="95"/>
        <v>279385.48343452933</v>
      </c>
    </row>
    <row r="879" spans="1:16" x14ac:dyDescent="0.35">
      <c r="A879" s="13">
        <v>2028</v>
      </c>
      <c r="B879" s="13">
        <f t="shared" si="94"/>
        <v>2027</v>
      </c>
      <c r="C879" t="s">
        <v>448</v>
      </c>
      <c r="D879" t="s">
        <v>449</v>
      </c>
      <c r="E879" s="5">
        <v>1407927023.9348028</v>
      </c>
      <c r="F879" s="13">
        <v>0.33</v>
      </c>
      <c r="G879" s="9">
        <f t="shared" si="96"/>
        <v>464615.91789848491</v>
      </c>
      <c r="H879" s="11">
        <v>1.02</v>
      </c>
      <c r="I879" s="12" cm="1">
        <f t="array" ref="I879">INDEX(PPEL[],MATCH(PPEL[[#This Row],[Base Year]]&amp;PPEL[[#This Row],[DistrictNumber]],PPEL[[Fiscal Year]:[Fiscal Year]]&amp;PPEL[[DistrictNumber]:[DistrictNumber]],0),9)*$H879</f>
        <v>354313.98215136002</v>
      </c>
      <c r="J879" s="15">
        <f t="shared" si="93"/>
        <v>0.25165649648597649</v>
      </c>
      <c r="K879" s="26">
        <f>ROUND(PPEL[[#This Row],[Proposed Taxable Valuation]]/1000*PPEL[[#This Row],[Adjusted Rate]],0)</f>
        <v>354314</v>
      </c>
      <c r="L879" s="19">
        <f t="shared" si="97"/>
        <v>-110301.93574712489</v>
      </c>
      <c r="M879" s="17">
        <f t="shared" si="98"/>
        <v>-7.8343503514023527E-2</v>
      </c>
      <c r="N879" s="2">
        <v>1089830431.4761195</v>
      </c>
      <c r="O879">
        <v>0.33</v>
      </c>
      <c r="P879" s="9">
        <f t="shared" si="95"/>
        <v>359644.04238711944</v>
      </c>
    </row>
    <row r="880" spans="1:16" x14ac:dyDescent="0.35">
      <c r="A880" s="13">
        <v>2028</v>
      </c>
      <c r="B880" s="13">
        <f t="shared" si="94"/>
        <v>2027</v>
      </c>
      <c r="C880" t="s">
        <v>450</v>
      </c>
      <c r="D880" t="s">
        <v>451</v>
      </c>
      <c r="E880" s="5">
        <v>1174627892.0872207</v>
      </c>
      <c r="F880" s="13">
        <v>0.33</v>
      </c>
      <c r="G880" s="9">
        <f t="shared" si="96"/>
        <v>387627.20438878285</v>
      </c>
      <c r="H880" s="11">
        <v>1.02</v>
      </c>
      <c r="I880" s="12" cm="1">
        <f t="array" ref="I880">INDEX(PPEL[],MATCH(PPEL[[#This Row],[Base Year]]&amp;PPEL[[#This Row],[DistrictNumber]],PPEL[[Fiscal Year]:[Fiscal Year]]&amp;PPEL[[DistrictNumber]:[DistrictNumber]],0),9)*$H880</f>
        <v>245228.810091408</v>
      </c>
      <c r="J880" s="15">
        <f t="shared" si="93"/>
        <v>0.20877148562823231</v>
      </c>
      <c r="K880" s="26">
        <f>ROUND(PPEL[[#This Row],[Proposed Taxable Valuation]]/1000*PPEL[[#This Row],[Adjusted Rate]],0)</f>
        <v>245229</v>
      </c>
      <c r="L880" s="19">
        <f t="shared" si="97"/>
        <v>-142398.39429737485</v>
      </c>
      <c r="M880" s="17">
        <f t="shared" si="98"/>
        <v>-0.12122851437176771</v>
      </c>
      <c r="N880" s="2">
        <v>876090939.36981606</v>
      </c>
      <c r="O880">
        <v>0.33</v>
      </c>
      <c r="P880" s="9">
        <f t="shared" si="95"/>
        <v>289110.00999203935</v>
      </c>
    </row>
    <row r="881" spans="1:16" x14ac:dyDescent="0.35">
      <c r="A881" s="13">
        <v>2028</v>
      </c>
      <c r="B881" s="13">
        <f t="shared" si="94"/>
        <v>2027</v>
      </c>
      <c r="C881" t="s">
        <v>452</v>
      </c>
      <c r="D881" t="s">
        <v>453</v>
      </c>
      <c r="E881" s="5">
        <v>196475611.75553009</v>
      </c>
      <c r="F881" s="13">
        <v>0.33</v>
      </c>
      <c r="G881" s="9">
        <f t="shared" si="96"/>
        <v>64836.95187932493</v>
      </c>
      <c r="H881" s="11">
        <v>1.02</v>
      </c>
      <c r="I881" s="12" cm="1">
        <f t="array" ref="I881">INDEX(PPEL[],MATCH(PPEL[[#This Row],[Base Year]]&amp;PPEL[[#This Row],[DistrictNumber]],PPEL[[Fiscal Year]:[Fiscal Year]]&amp;PPEL[[DistrictNumber]:[DistrictNumber]],0),9)*$H881</f>
        <v>57456.520933680004</v>
      </c>
      <c r="J881" s="15">
        <f t="shared" si="93"/>
        <v>0.2924358927823153</v>
      </c>
      <c r="K881" s="26">
        <f>ROUND(PPEL[[#This Row],[Proposed Taxable Valuation]]/1000*PPEL[[#This Row],[Adjusted Rate]],0)</f>
        <v>57457</v>
      </c>
      <c r="L881" s="19">
        <f t="shared" si="97"/>
        <v>-7380.4309456449264</v>
      </c>
      <c r="M881" s="17">
        <f t="shared" si="98"/>
        <v>-3.7564107217684717E-2</v>
      </c>
      <c r="N881" s="2">
        <v>180437698.18614441</v>
      </c>
      <c r="O881">
        <v>0.33</v>
      </c>
      <c r="P881" s="9">
        <f t="shared" si="95"/>
        <v>59544.440401427659</v>
      </c>
    </row>
    <row r="882" spans="1:16" x14ac:dyDescent="0.35">
      <c r="A882" s="13">
        <v>2028</v>
      </c>
      <c r="B882" s="13">
        <f t="shared" si="94"/>
        <v>2027</v>
      </c>
      <c r="C882" t="s">
        <v>454</v>
      </c>
      <c r="D882" t="s">
        <v>455</v>
      </c>
      <c r="E882" s="5">
        <v>555468310.03342557</v>
      </c>
      <c r="F882" s="13">
        <v>0.33</v>
      </c>
      <c r="G882" s="9">
        <f t="shared" si="96"/>
        <v>183304.54231103044</v>
      </c>
      <c r="H882" s="11">
        <v>1.02</v>
      </c>
      <c r="I882" s="12" cm="1">
        <f t="array" ref="I882">INDEX(PPEL[],MATCH(PPEL[[#This Row],[Base Year]]&amp;PPEL[[#This Row],[DistrictNumber]],PPEL[[Fiscal Year]:[Fiscal Year]]&amp;PPEL[[DistrictNumber]:[DistrictNumber]],0),9)*$H882</f>
        <v>141836.08087479603</v>
      </c>
      <c r="J882" s="15">
        <f t="shared" si="93"/>
        <v>0.25534504545589826</v>
      </c>
      <c r="K882" s="26">
        <f>ROUND(PPEL[[#This Row],[Proposed Taxable Valuation]]/1000*PPEL[[#This Row],[Adjusted Rate]],0)</f>
        <v>141836</v>
      </c>
      <c r="L882" s="19">
        <f t="shared" si="97"/>
        <v>-41468.461436234415</v>
      </c>
      <c r="M882" s="17">
        <f t="shared" si="98"/>
        <v>-7.4654954544101759E-2</v>
      </c>
      <c r="N882" s="2">
        <v>442445226.12879509</v>
      </c>
      <c r="O882">
        <v>0.33</v>
      </c>
      <c r="P882" s="9">
        <f t="shared" si="95"/>
        <v>146006.92462250238</v>
      </c>
    </row>
    <row r="883" spans="1:16" x14ac:dyDescent="0.35">
      <c r="A883" s="13">
        <v>2028</v>
      </c>
      <c r="B883" s="13">
        <f t="shared" si="94"/>
        <v>2027</v>
      </c>
      <c r="C883" t="s">
        <v>456</v>
      </c>
      <c r="D883" t="s">
        <v>457</v>
      </c>
      <c r="E883" s="5">
        <v>408988699.62070513</v>
      </c>
      <c r="F883" s="13">
        <v>0.33</v>
      </c>
      <c r="G883" s="9">
        <f t="shared" si="96"/>
        <v>134966.2708748327</v>
      </c>
      <c r="H883" s="11">
        <v>1.02</v>
      </c>
      <c r="I883" s="12" cm="1">
        <f t="array" ref="I883">INDEX(PPEL[],MATCH(PPEL[[#This Row],[Base Year]]&amp;PPEL[[#This Row],[DistrictNumber]],PPEL[[Fiscal Year]:[Fiscal Year]]&amp;PPEL[[DistrictNumber]:[DistrictNumber]],0),9)*$H883</f>
        <v>123760.88329334403</v>
      </c>
      <c r="J883" s="15">
        <f t="shared" si="93"/>
        <v>0.30260220736690152</v>
      </c>
      <c r="K883" s="26">
        <f>ROUND(PPEL[[#This Row],[Proposed Taxable Valuation]]/1000*PPEL[[#This Row],[Adjusted Rate]],0)</f>
        <v>123761</v>
      </c>
      <c r="L883" s="19">
        <f t="shared" si="97"/>
        <v>-11205.387581488671</v>
      </c>
      <c r="M883" s="17">
        <f t="shared" si="98"/>
        <v>-2.7397792633098494E-2</v>
      </c>
      <c r="N883" s="2">
        <v>366115424.51646352</v>
      </c>
      <c r="O883">
        <v>0.33</v>
      </c>
      <c r="P883" s="9">
        <f t="shared" si="95"/>
        <v>120818.09009043298</v>
      </c>
    </row>
    <row r="884" spans="1:16" x14ac:dyDescent="0.35">
      <c r="A884" s="13">
        <v>2028</v>
      </c>
      <c r="B884" s="13">
        <f t="shared" si="94"/>
        <v>2027</v>
      </c>
      <c r="C884" t="s">
        <v>458</v>
      </c>
      <c r="D884" t="s">
        <v>459</v>
      </c>
      <c r="E884" s="5">
        <v>1763676578.4571702</v>
      </c>
      <c r="F884" s="13">
        <v>0.33</v>
      </c>
      <c r="G884" s="9">
        <f t="shared" si="96"/>
        <v>582013.27089086617</v>
      </c>
      <c r="H884" s="11">
        <v>1.02</v>
      </c>
      <c r="I884" s="12" cm="1">
        <f t="array" ref="I884">INDEX(PPEL[],MATCH(PPEL[[#This Row],[Base Year]]&amp;PPEL[[#This Row],[DistrictNumber]],PPEL[[Fiscal Year]:[Fiscal Year]]&amp;PPEL[[DistrictNumber]:[DistrictNumber]],0),9)*$H884</f>
        <v>420418.02436563605</v>
      </c>
      <c r="J884" s="15">
        <f t="shared" si="93"/>
        <v>0.23837591852209633</v>
      </c>
      <c r="K884" s="26">
        <f>ROUND(PPEL[[#This Row],[Proposed Taxable Valuation]]/1000*PPEL[[#This Row],[Adjusted Rate]],0)</f>
        <v>420418</v>
      </c>
      <c r="L884" s="19">
        <f t="shared" si="97"/>
        <v>-161595.24652523012</v>
      </c>
      <c r="M884" s="17">
        <f t="shared" si="98"/>
        <v>-9.1624081477903685E-2</v>
      </c>
      <c r="N884" s="2">
        <v>1339593770.4260335</v>
      </c>
      <c r="O884">
        <v>0.33</v>
      </c>
      <c r="P884" s="9">
        <f t="shared" si="95"/>
        <v>442065.94424059108</v>
      </c>
    </row>
    <row r="885" spans="1:16" x14ac:dyDescent="0.35">
      <c r="A885" s="13">
        <v>2028</v>
      </c>
      <c r="B885" s="13">
        <f t="shared" si="94"/>
        <v>2027</v>
      </c>
      <c r="C885" t="s">
        <v>460</v>
      </c>
      <c r="D885" t="s">
        <v>461</v>
      </c>
      <c r="E885" s="5">
        <v>660668858.77731705</v>
      </c>
      <c r="F885" s="13">
        <v>0.33</v>
      </c>
      <c r="G885" s="9">
        <f t="shared" si="96"/>
        <v>218020.72339651466</v>
      </c>
      <c r="H885" s="11">
        <v>1.02</v>
      </c>
      <c r="I885" s="12" cm="1">
        <f t="array" ref="I885">INDEX(PPEL[],MATCH(PPEL[[#This Row],[Base Year]]&amp;PPEL[[#This Row],[DistrictNumber]],PPEL[[Fiscal Year]:[Fiscal Year]]&amp;PPEL[[DistrictNumber]:[DistrictNumber]],0),9)*$H885</f>
        <v>159506.52195812404</v>
      </c>
      <c r="J885" s="15">
        <f t="shared" si="93"/>
        <v>0.24143187595268023</v>
      </c>
      <c r="K885" s="26">
        <f>ROUND(PPEL[[#This Row],[Proposed Taxable Valuation]]/1000*PPEL[[#This Row],[Adjusted Rate]],0)</f>
        <v>159507</v>
      </c>
      <c r="L885" s="19">
        <f t="shared" si="97"/>
        <v>-58514.201438390621</v>
      </c>
      <c r="M885" s="17">
        <f t="shared" si="98"/>
        <v>-8.8568124047319785E-2</v>
      </c>
      <c r="N885" s="2">
        <v>524176976.95083576</v>
      </c>
      <c r="O885">
        <v>0.33</v>
      </c>
      <c r="P885" s="9">
        <f t="shared" si="95"/>
        <v>172978.40239377582</v>
      </c>
    </row>
    <row r="886" spans="1:16" x14ac:dyDescent="0.35">
      <c r="A886" s="13">
        <v>2028</v>
      </c>
      <c r="B886" s="13">
        <f t="shared" si="94"/>
        <v>2027</v>
      </c>
      <c r="C886" t="s">
        <v>462</v>
      </c>
      <c r="D886" t="s">
        <v>463</v>
      </c>
      <c r="E886" s="5">
        <v>3660409441.4631672</v>
      </c>
      <c r="F886" s="13">
        <v>0.33</v>
      </c>
      <c r="G886" s="9">
        <f t="shared" si="96"/>
        <v>1207935.1156828452</v>
      </c>
      <c r="H886" s="11">
        <v>1.02</v>
      </c>
      <c r="I886" s="12" cm="1">
        <f t="array" ref="I886">INDEX(PPEL[],MATCH(PPEL[[#This Row],[Base Year]]&amp;PPEL[[#This Row],[DistrictNumber]],PPEL[[Fiscal Year]:[Fiscal Year]]&amp;PPEL[[DistrictNumber]:[DistrictNumber]],0),9)*$H886</f>
        <v>832739.67693694809</v>
      </c>
      <c r="J886" s="15">
        <f t="shared" si="93"/>
        <v>0.22749905174653876</v>
      </c>
      <c r="K886" s="26">
        <f>ROUND(PPEL[[#This Row],[Proposed Taxable Valuation]]/1000*PPEL[[#This Row],[Adjusted Rate]],0)</f>
        <v>832740</v>
      </c>
      <c r="L886" s="19">
        <f t="shared" si="97"/>
        <v>-375195.43874589715</v>
      </c>
      <c r="M886" s="17">
        <f t="shared" si="98"/>
        <v>-0.10250094825346126</v>
      </c>
      <c r="N886" s="2">
        <v>2670703347.1879072</v>
      </c>
      <c r="O886">
        <v>0.33</v>
      </c>
      <c r="P886" s="9">
        <f t="shared" si="95"/>
        <v>881332.10457200953</v>
      </c>
    </row>
    <row r="887" spans="1:16" x14ac:dyDescent="0.35">
      <c r="A887" s="13">
        <v>2028</v>
      </c>
      <c r="B887" s="13">
        <f t="shared" si="94"/>
        <v>2027</v>
      </c>
      <c r="C887" t="s">
        <v>464</v>
      </c>
      <c r="D887" t="s">
        <v>465</v>
      </c>
      <c r="E887" s="5">
        <v>329139519.25326574</v>
      </c>
      <c r="F887" s="13">
        <v>0.33</v>
      </c>
      <c r="G887" s="9">
        <f t="shared" si="96"/>
        <v>108616.0413535777</v>
      </c>
      <c r="H887" s="11">
        <v>1.02</v>
      </c>
      <c r="I887" s="12" cm="1">
        <f t="array" ref="I887">INDEX(PPEL[],MATCH(PPEL[[#This Row],[Base Year]]&amp;PPEL[[#This Row],[DistrictNumber]],PPEL[[Fiscal Year]:[Fiscal Year]]&amp;PPEL[[DistrictNumber]:[DistrictNumber]],0),9)*$H887</f>
        <v>79057.808194860016</v>
      </c>
      <c r="J887" s="15">
        <f t="shared" si="93"/>
        <v>0.24019542950728667</v>
      </c>
      <c r="K887" s="26">
        <f>ROUND(PPEL[[#This Row],[Proposed Taxable Valuation]]/1000*PPEL[[#This Row],[Adjusted Rate]],0)</f>
        <v>79058</v>
      </c>
      <c r="L887" s="19">
        <f t="shared" si="97"/>
        <v>-29558.233158717689</v>
      </c>
      <c r="M887" s="17">
        <f t="shared" si="98"/>
        <v>-8.9804570492713343E-2</v>
      </c>
      <c r="N887" s="2">
        <v>258996995.67940181</v>
      </c>
      <c r="O887">
        <v>0.33</v>
      </c>
      <c r="P887" s="9">
        <f t="shared" si="95"/>
        <v>85469.008574202599</v>
      </c>
    </row>
    <row r="888" spans="1:16" x14ac:dyDescent="0.35">
      <c r="A888" s="13">
        <v>2028</v>
      </c>
      <c r="B888" s="13">
        <f t="shared" si="94"/>
        <v>2027</v>
      </c>
      <c r="C888" t="s">
        <v>466</v>
      </c>
      <c r="D888" t="s">
        <v>467</v>
      </c>
      <c r="E888" s="5">
        <v>849184262.01392221</v>
      </c>
      <c r="F888" s="13">
        <v>0.33</v>
      </c>
      <c r="G888" s="9">
        <f t="shared" si="96"/>
        <v>280230.80646459432</v>
      </c>
      <c r="H888" s="11">
        <v>1.02</v>
      </c>
      <c r="I888" s="12" cm="1">
        <f t="array" ref="I888">INDEX(PPEL[],MATCH(PPEL[[#This Row],[Base Year]]&amp;PPEL[[#This Row],[DistrictNumber]],PPEL[[Fiscal Year]:[Fiscal Year]]&amp;PPEL[[DistrictNumber]:[DistrictNumber]],0),9)*$H888</f>
        <v>254238.46663564799</v>
      </c>
      <c r="J888" s="15">
        <f t="shared" si="93"/>
        <v>0.29939140185275809</v>
      </c>
      <c r="K888" s="26">
        <f>ROUND(PPEL[[#This Row],[Proposed Taxable Valuation]]/1000*PPEL[[#This Row],[Adjusted Rate]],0)</f>
        <v>254238</v>
      </c>
      <c r="L888" s="19">
        <f t="shared" si="97"/>
        <v>-25992.339828946337</v>
      </c>
      <c r="M888" s="17">
        <f t="shared" si="98"/>
        <v>-3.0608598147241928E-2</v>
      </c>
      <c r="N888" s="2">
        <v>766990880.41339505</v>
      </c>
      <c r="O888">
        <v>0.33</v>
      </c>
      <c r="P888" s="9">
        <f t="shared" si="95"/>
        <v>253106.99053642037</v>
      </c>
    </row>
    <row r="889" spans="1:16" x14ac:dyDescent="0.35">
      <c r="A889" s="13">
        <v>2028</v>
      </c>
      <c r="B889" s="13">
        <f t="shared" si="94"/>
        <v>2027</v>
      </c>
      <c r="C889" t="s">
        <v>468</v>
      </c>
      <c r="D889" t="s">
        <v>469</v>
      </c>
      <c r="E889" s="5">
        <v>264221427.88225004</v>
      </c>
      <c r="F889" s="13">
        <v>0.33</v>
      </c>
      <c r="G889" s="9">
        <f t="shared" si="96"/>
        <v>87193.07120114252</v>
      </c>
      <c r="H889" s="11">
        <v>1.02</v>
      </c>
      <c r="I889" s="12" cm="1">
        <f t="array" ref="I889">INDEX(PPEL[],MATCH(PPEL[[#This Row],[Base Year]]&amp;PPEL[[#This Row],[DistrictNumber]],PPEL[[Fiscal Year]:[Fiscal Year]]&amp;PPEL[[DistrictNumber]:[DistrictNumber]],0),9)*$H889</f>
        <v>74670.432426612009</v>
      </c>
      <c r="J889" s="15">
        <f t="shared" si="93"/>
        <v>0.28260551396266315</v>
      </c>
      <c r="K889" s="26">
        <f>ROUND(PPEL[[#This Row],[Proposed Taxable Valuation]]/1000*PPEL[[#This Row],[Adjusted Rate]],0)</f>
        <v>74670</v>
      </c>
      <c r="L889" s="19">
        <f t="shared" si="97"/>
        <v>-12522.638774530511</v>
      </c>
      <c r="M889" s="17">
        <f t="shared" si="98"/>
        <v>-4.7394486037336869E-2</v>
      </c>
      <c r="N889" s="2">
        <v>224837978.15213424</v>
      </c>
      <c r="O889">
        <v>0.33</v>
      </c>
      <c r="P889" s="9">
        <f t="shared" si="95"/>
        <v>74196.532790204306</v>
      </c>
    </row>
    <row r="890" spans="1:16" x14ac:dyDescent="0.35">
      <c r="A890" s="13">
        <v>2028</v>
      </c>
      <c r="B890" s="13">
        <f t="shared" si="94"/>
        <v>2027</v>
      </c>
      <c r="C890" t="s">
        <v>470</v>
      </c>
      <c r="D890" t="s">
        <v>471</v>
      </c>
      <c r="E890" s="5">
        <v>576168026.71349943</v>
      </c>
      <c r="F890" s="13">
        <v>0.33</v>
      </c>
      <c r="G890" s="9">
        <f t="shared" si="96"/>
        <v>190135.44881545482</v>
      </c>
      <c r="H890" s="11">
        <v>1.02</v>
      </c>
      <c r="I890" s="12" cm="1">
        <f t="array" ref="I890">INDEX(PPEL[],MATCH(PPEL[[#This Row],[Base Year]]&amp;PPEL[[#This Row],[DistrictNumber]],PPEL[[Fiscal Year]:[Fiscal Year]]&amp;PPEL[[DistrictNumber]:[DistrictNumber]],0),9)*$H890</f>
        <v>162531.68544320398</v>
      </c>
      <c r="J890" s="15">
        <f t="shared" si="93"/>
        <v>0.28209077544669647</v>
      </c>
      <c r="K890" s="26">
        <f>ROUND(PPEL[[#This Row],[Proposed Taxable Valuation]]/1000*PPEL[[#This Row],[Adjusted Rate]],0)</f>
        <v>162532</v>
      </c>
      <c r="L890" s="19">
        <f t="shared" si="97"/>
        <v>-27603.763372250833</v>
      </c>
      <c r="M890" s="17">
        <f t="shared" si="98"/>
        <v>-4.7909224553303542E-2</v>
      </c>
      <c r="N890" s="2">
        <v>483071988.39856023</v>
      </c>
      <c r="O890">
        <v>0.33</v>
      </c>
      <c r="P890" s="9">
        <f t="shared" si="95"/>
        <v>159413.75617152487</v>
      </c>
    </row>
    <row r="891" spans="1:16" x14ac:dyDescent="0.35">
      <c r="A891" s="13">
        <v>2028</v>
      </c>
      <c r="B891" s="13">
        <f t="shared" si="94"/>
        <v>2027</v>
      </c>
      <c r="C891" t="s">
        <v>472</v>
      </c>
      <c r="D891" t="s">
        <v>473</v>
      </c>
      <c r="E891" s="5">
        <v>490022196.12696564</v>
      </c>
      <c r="F891" s="13">
        <v>0.33</v>
      </c>
      <c r="G891" s="9">
        <f t="shared" si="96"/>
        <v>161707.32472189868</v>
      </c>
      <c r="H891" s="11">
        <v>1.02</v>
      </c>
      <c r="I891" s="12" cm="1">
        <f t="array" ref="I891">INDEX(PPEL[],MATCH(PPEL[[#This Row],[Base Year]]&amp;PPEL[[#This Row],[DistrictNumber]],PPEL[[Fiscal Year]:[Fiscal Year]]&amp;PPEL[[DistrictNumber]:[DistrictNumber]],0),9)*$H891</f>
        <v>130736.17139140802</v>
      </c>
      <c r="J891" s="15">
        <f t="shared" si="93"/>
        <v>0.26679642764086964</v>
      </c>
      <c r="K891" s="26">
        <f>ROUND(PPEL[[#This Row],[Proposed Taxable Valuation]]/1000*PPEL[[#This Row],[Adjusted Rate]],0)</f>
        <v>130736</v>
      </c>
      <c r="L891" s="19">
        <f t="shared" si="97"/>
        <v>-30971.153330490662</v>
      </c>
      <c r="M891" s="17">
        <f t="shared" si="98"/>
        <v>-6.3203572359130378E-2</v>
      </c>
      <c r="N891" s="2">
        <v>422129842.11289048</v>
      </c>
      <c r="O891">
        <v>0.33</v>
      </c>
      <c r="P891" s="9">
        <f t="shared" si="95"/>
        <v>139302.84789725387</v>
      </c>
    </row>
    <row r="892" spans="1:16" x14ac:dyDescent="0.35">
      <c r="A892" s="13">
        <v>2028</v>
      </c>
      <c r="B892" s="13">
        <f t="shared" si="94"/>
        <v>2027</v>
      </c>
      <c r="C892" t="s">
        <v>474</v>
      </c>
      <c r="D892" t="s">
        <v>475</v>
      </c>
      <c r="E892" s="5">
        <v>545405005.29402733</v>
      </c>
      <c r="F892" s="13">
        <v>0.33</v>
      </c>
      <c r="G892" s="9">
        <f t="shared" si="96"/>
        <v>179983.65174702901</v>
      </c>
      <c r="H892" s="11">
        <v>1.02</v>
      </c>
      <c r="I892" s="12" cm="1">
        <f t="array" ref="I892">INDEX(PPEL[],MATCH(PPEL[[#This Row],[Base Year]]&amp;PPEL[[#This Row],[DistrictNumber]],PPEL[[Fiscal Year]:[Fiscal Year]]&amp;PPEL[[DistrictNumber]:[DistrictNumber]],0),9)*$H892</f>
        <v>161961.06525588004</v>
      </c>
      <c r="J892" s="15">
        <f t="shared" si="93"/>
        <v>0.2969555902197249</v>
      </c>
      <c r="K892" s="26">
        <f>ROUND(PPEL[[#This Row],[Proposed Taxable Valuation]]/1000*PPEL[[#This Row],[Adjusted Rate]],0)</f>
        <v>161961</v>
      </c>
      <c r="L892" s="19">
        <f t="shared" si="97"/>
        <v>-18022.586491148977</v>
      </c>
      <c r="M892" s="17">
        <f t="shared" si="98"/>
        <v>-3.3044409780275119E-2</v>
      </c>
      <c r="N892" s="2">
        <v>493242903.32508487</v>
      </c>
      <c r="O892">
        <v>0.33</v>
      </c>
      <c r="P892" s="9">
        <f t="shared" si="95"/>
        <v>162770.15809727801</v>
      </c>
    </row>
    <row r="893" spans="1:16" x14ac:dyDescent="0.35">
      <c r="A893" s="13">
        <v>2028</v>
      </c>
      <c r="B893" s="13">
        <f t="shared" si="94"/>
        <v>2027</v>
      </c>
      <c r="C893" t="s">
        <v>476</v>
      </c>
      <c r="D893" t="s">
        <v>477</v>
      </c>
      <c r="E893" s="5">
        <v>322676436.55558187</v>
      </c>
      <c r="F893" s="13">
        <v>0.33</v>
      </c>
      <c r="G893" s="9">
        <f t="shared" si="96"/>
        <v>106483.22406334202</v>
      </c>
      <c r="H893" s="11">
        <v>1.02</v>
      </c>
      <c r="I893" s="12" cm="1">
        <f t="array" ref="I893">INDEX(PPEL[],MATCH(PPEL[[#This Row],[Base Year]]&amp;PPEL[[#This Row],[DistrictNumber]],PPEL[[Fiscal Year]:[Fiscal Year]]&amp;PPEL[[DistrictNumber]:[DistrictNumber]],0),9)*$H893</f>
        <v>96761.372576220019</v>
      </c>
      <c r="J893" s="15">
        <f t="shared" si="93"/>
        <v>0.29987120723503036</v>
      </c>
      <c r="K893" s="26">
        <f>ROUND(PPEL[[#This Row],[Proposed Taxable Valuation]]/1000*PPEL[[#This Row],[Adjusted Rate]],0)</f>
        <v>96761</v>
      </c>
      <c r="L893" s="19">
        <f t="shared" si="97"/>
        <v>-9721.8514871219959</v>
      </c>
      <c r="M893" s="17">
        <f t="shared" si="98"/>
        <v>-3.0128792764969659E-2</v>
      </c>
      <c r="N893" s="2">
        <v>290001153.34824336</v>
      </c>
      <c r="O893">
        <v>0.33</v>
      </c>
      <c r="P893" s="9">
        <f t="shared" si="95"/>
        <v>95700.380604920298</v>
      </c>
    </row>
    <row r="894" spans="1:16" x14ac:dyDescent="0.35">
      <c r="A894" s="13">
        <v>2028</v>
      </c>
      <c r="B894" s="13">
        <f t="shared" si="94"/>
        <v>2027</v>
      </c>
      <c r="C894" t="s">
        <v>478</v>
      </c>
      <c r="D894" t="s">
        <v>479</v>
      </c>
      <c r="E894" s="5">
        <v>529383241.86748493</v>
      </c>
      <c r="F894" s="13">
        <v>0.33</v>
      </c>
      <c r="G894" s="9">
        <f t="shared" si="96"/>
        <v>174696.46981627002</v>
      </c>
      <c r="H894" s="11">
        <v>1.02</v>
      </c>
      <c r="I894" s="12" cm="1">
        <f t="array" ref="I894">INDEX(PPEL[],MATCH(PPEL[[#This Row],[Base Year]]&amp;PPEL[[#This Row],[DistrictNumber]],PPEL[[Fiscal Year]:[Fiscal Year]]&amp;PPEL[[DistrictNumber]:[DistrictNumber]],0),9)*$H894</f>
        <v>156938.750856756</v>
      </c>
      <c r="J894" s="15">
        <f t="shared" si="93"/>
        <v>0.29645583472406345</v>
      </c>
      <c r="K894" s="26">
        <f>ROUND(PPEL[[#This Row],[Proposed Taxable Valuation]]/1000*PPEL[[#This Row],[Adjusted Rate]],0)</f>
        <v>156939</v>
      </c>
      <c r="L894" s="19">
        <f t="shared" si="97"/>
        <v>-17757.718959514023</v>
      </c>
      <c r="M894" s="17">
        <f t="shared" si="98"/>
        <v>-3.3544165275936566E-2</v>
      </c>
      <c r="N894" s="2">
        <v>459029323.46147639</v>
      </c>
      <c r="O894">
        <v>0.33</v>
      </c>
      <c r="P894" s="9">
        <f t="shared" si="95"/>
        <v>151479.67674228721</v>
      </c>
    </row>
    <row r="895" spans="1:16" x14ac:dyDescent="0.35">
      <c r="A895" s="13">
        <v>2028</v>
      </c>
      <c r="B895" s="13">
        <f t="shared" si="94"/>
        <v>2027</v>
      </c>
      <c r="C895" t="s">
        <v>480</v>
      </c>
      <c r="D895" t="s">
        <v>481</v>
      </c>
      <c r="E895" s="5">
        <v>602855488.70777059</v>
      </c>
      <c r="F895" s="13">
        <v>0.33</v>
      </c>
      <c r="G895" s="9">
        <f t="shared" si="96"/>
        <v>198942.31127356429</v>
      </c>
      <c r="H895" s="11">
        <v>1.02</v>
      </c>
      <c r="I895" s="12" cm="1">
        <f t="array" ref="I895">INDEX(PPEL[],MATCH(PPEL[[#This Row],[Base Year]]&amp;PPEL[[#This Row],[DistrictNumber]],PPEL[[Fiscal Year]:[Fiscal Year]]&amp;PPEL[[DistrictNumber]:[DistrictNumber]],0),9)*$H895</f>
        <v>152518.87493805602</v>
      </c>
      <c r="J895" s="15">
        <f t="shared" si="93"/>
        <v>0.25299408862475886</v>
      </c>
      <c r="K895" s="26">
        <f>ROUND(PPEL[[#This Row],[Proposed Taxable Valuation]]/1000*PPEL[[#This Row],[Adjusted Rate]],0)</f>
        <v>152519</v>
      </c>
      <c r="L895" s="19">
        <f t="shared" si="97"/>
        <v>-46423.436335508275</v>
      </c>
      <c r="M895" s="17">
        <f t="shared" si="98"/>
        <v>-7.7005911375241154E-2</v>
      </c>
      <c r="N895" s="2">
        <v>491465363.51583624</v>
      </c>
      <c r="O895">
        <v>0.33</v>
      </c>
      <c r="P895" s="9">
        <f t="shared" si="95"/>
        <v>162183.56996022596</v>
      </c>
    </row>
    <row r="896" spans="1:16" x14ac:dyDescent="0.35">
      <c r="A896" s="13">
        <v>2028</v>
      </c>
      <c r="B896" s="13">
        <f t="shared" si="94"/>
        <v>2027</v>
      </c>
      <c r="C896" t="s">
        <v>482</v>
      </c>
      <c r="D896" t="s">
        <v>483</v>
      </c>
      <c r="E896" s="5">
        <v>654835979.1949333</v>
      </c>
      <c r="F896" s="13">
        <v>0.33</v>
      </c>
      <c r="G896" s="9">
        <f t="shared" si="96"/>
        <v>216095.87313432799</v>
      </c>
      <c r="H896" s="11">
        <v>1.02</v>
      </c>
      <c r="I896" s="12" cm="1">
        <f t="array" ref="I896">INDEX(PPEL[],MATCH(PPEL[[#This Row],[Base Year]]&amp;PPEL[[#This Row],[DistrictNumber]],PPEL[[Fiscal Year]:[Fiscal Year]]&amp;PPEL[[DistrictNumber]:[DistrictNumber]],0),9)*$H896</f>
        <v>162877.31296095601</v>
      </c>
      <c r="J896" s="15">
        <f t="shared" si="93"/>
        <v>0.24872993869579402</v>
      </c>
      <c r="K896" s="26">
        <f>ROUND(PPEL[[#This Row],[Proposed Taxable Valuation]]/1000*PPEL[[#This Row],[Adjusted Rate]],0)</f>
        <v>162877</v>
      </c>
      <c r="L896" s="19">
        <f t="shared" si="97"/>
        <v>-53218.560173371981</v>
      </c>
      <c r="M896" s="17">
        <f t="shared" si="98"/>
        <v>-8.1270061304205998E-2</v>
      </c>
      <c r="N896" s="2">
        <v>516879043.66867298</v>
      </c>
      <c r="O896">
        <v>0.33</v>
      </c>
      <c r="P896" s="9">
        <f t="shared" si="95"/>
        <v>170570.08441066209</v>
      </c>
    </row>
    <row r="897" spans="1:16" x14ac:dyDescent="0.35">
      <c r="A897" s="13">
        <v>2028</v>
      </c>
      <c r="B897" s="13">
        <f t="shared" si="94"/>
        <v>2027</v>
      </c>
      <c r="C897" t="s">
        <v>484</v>
      </c>
      <c r="D897" t="s">
        <v>485</v>
      </c>
      <c r="E897" s="5">
        <v>323520618.57183886</v>
      </c>
      <c r="F897" s="13">
        <v>0.33</v>
      </c>
      <c r="G897" s="9">
        <f t="shared" si="96"/>
        <v>106761.80412870682</v>
      </c>
      <c r="H897" s="11">
        <v>1.02</v>
      </c>
      <c r="I897" s="12" cm="1">
        <f t="array" ref="I897">INDEX(PPEL[],MATCH(PPEL[[#This Row],[Base Year]]&amp;PPEL[[#This Row],[DistrictNumber]],PPEL[[Fiscal Year]:[Fiscal Year]]&amp;PPEL[[DistrictNumber]:[DistrictNumber]],0),9)*$H897</f>
        <v>95993.010323496012</v>
      </c>
      <c r="J897" s="15">
        <f t="shared" si="93"/>
        <v>0.29671373264322704</v>
      </c>
      <c r="K897" s="26">
        <f>ROUND(PPEL[[#This Row],[Proposed Taxable Valuation]]/1000*PPEL[[#This Row],[Adjusted Rate]],0)</f>
        <v>95993</v>
      </c>
      <c r="L897" s="19">
        <f t="shared" si="97"/>
        <v>-10768.793805210807</v>
      </c>
      <c r="M897" s="17">
        <f t="shared" si="98"/>
        <v>-3.3286267356772981E-2</v>
      </c>
      <c r="N897" s="2">
        <v>281107763.50807321</v>
      </c>
      <c r="O897">
        <v>0.33</v>
      </c>
      <c r="P897" s="9">
        <f t="shared" si="95"/>
        <v>92765.561957664177</v>
      </c>
    </row>
    <row r="898" spans="1:16" x14ac:dyDescent="0.35">
      <c r="A898" s="13">
        <v>2028</v>
      </c>
      <c r="B898" s="13">
        <f t="shared" si="94"/>
        <v>2027</v>
      </c>
      <c r="C898" t="s">
        <v>486</v>
      </c>
      <c r="D898" t="s">
        <v>487</v>
      </c>
      <c r="E898" s="5">
        <v>187757522.33000001</v>
      </c>
      <c r="F898" s="13">
        <v>0.33</v>
      </c>
      <c r="G898" s="9">
        <f t="shared" si="96"/>
        <v>61959.982368900004</v>
      </c>
      <c r="H898" s="11">
        <v>1.02</v>
      </c>
      <c r="I898" s="12" cm="1">
        <f t="array" ref="I898">INDEX(PPEL[],MATCH(PPEL[[#This Row],[Base Year]]&amp;PPEL[[#This Row],[DistrictNumber]],PPEL[[Fiscal Year]:[Fiscal Year]]&amp;PPEL[[DistrictNumber]:[DistrictNumber]],0),9)*$H898</f>
        <v>53560.449824111995</v>
      </c>
      <c r="J898" s="15">
        <f t="shared" si="93"/>
        <v>0.28526393595019267</v>
      </c>
      <c r="K898" s="26">
        <f>ROUND(PPEL[[#This Row],[Proposed Taxable Valuation]]/1000*PPEL[[#This Row],[Adjusted Rate]],0)</f>
        <v>53560</v>
      </c>
      <c r="L898" s="19">
        <f t="shared" si="97"/>
        <v>-8399.5325447880095</v>
      </c>
      <c r="M898" s="17">
        <f t="shared" si="98"/>
        <v>-4.4736064049807345E-2</v>
      </c>
      <c r="N898" s="2">
        <v>160202871.49875689</v>
      </c>
      <c r="O898">
        <v>0.33</v>
      </c>
      <c r="P898" s="9">
        <f t="shared" si="95"/>
        <v>52866.947594589779</v>
      </c>
    </row>
    <row r="899" spans="1:16" x14ac:dyDescent="0.35">
      <c r="A899" s="13">
        <v>2028</v>
      </c>
      <c r="B899" s="13">
        <f t="shared" si="94"/>
        <v>2027</v>
      </c>
      <c r="C899" t="s">
        <v>488</v>
      </c>
      <c r="D899" t="s">
        <v>489</v>
      </c>
      <c r="E899" s="5">
        <v>2321642043.5133872</v>
      </c>
      <c r="F899" s="13">
        <v>0.33</v>
      </c>
      <c r="G899" s="9">
        <f t="shared" si="96"/>
        <v>766141.87435941771</v>
      </c>
      <c r="H899" s="11">
        <v>1.02</v>
      </c>
      <c r="I899" s="12" cm="1">
        <f t="array" ref="I899">INDEX(PPEL[],MATCH(PPEL[[#This Row],[Base Year]]&amp;PPEL[[#This Row],[DistrictNumber]],PPEL[[Fiscal Year]:[Fiscal Year]]&amp;PPEL[[DistrictNumber]:[DistrictNumber]],0),9)*$H899</f>
        <v>592826.85610750807</v>
      </c>
      <c r="J899" s="15">
        <f t="shared" si="93"/>
        <v>0.25534808768813105</v>
      </c>
      <c r="K899" s="26">
        <f>ROUND(PPEL[[#This Row],[Proposed Taxable Valuation]]/1000*PPEL[[#This Row],[Adjusted Rate]],0)</f>
        <v>592827</v>
      </c>
      <c r="L899" s="19">
        <f t="shared" si="97"/>
        <v>-173315.01825190964</v>
      </c>
      <c r="M899" s="17">
        <f t="shared" si="98"/>
        <v>-7.4651912311868962E-2</v>
      </c>
      <c r="N899" s="2">
        <v>1960473661.4799924</v>
      </c>
      <c r="O899">
        <v>0.33</v>
      </c>
      <c r="P899" s="9">
        <f t="shared" si="95"/>
        <v>646956.3082883975</v>
      </c>
    </row>
    <row r="900" spans="1:16" x14ac:dyDescent="0.35">
      <c r="A900" s="13">
        <v>2028</v>
      </c>
      <c r="B900" s="13">
        <f t="shared" si="94"/>
        <v>2027</v>
      </c>
      <c r="C900" t="s">
        <v>490</v>
      </c>
      <c r="D900" t="s">
        <v>491</v>
      </c>
      <c r="E900" s="5">
        <v>344285639.39377218</v>
      </c>
      <c r="F900" s="13">
        <v>0.33</v>
      </c>
      <c r="G900" s="9">
        <f t="shared" si="96"/>
        <v>113614.26099994482</v>
      </c>
      <c r="H900" s="11">
        <v>1.02</v>
      </c>
      <c r="I900" s="12" cm="1">
        <f t="array" ref="I900">INDEX(PPEL[],MATCH(PPEL[[#This Row],[Base Year]]&amp;PPEL[[#This Row],[DistrictNumber]],PPEL[[Fiscal Year]:[Fiscal Year]]&amp;PPEL[[DistrictNumber]:[DistrictNumber]],0),9)*$H900</f>
        <v>100585.954410084</v>
      </c>
      <c r="J900" s="15">
        <f t="shared" ref="J900:J963" si="99">IF(I900/(E900/1000)&gt;0.33,0.33,I900/(E900/1000))</f>
        <v>0.29215843735799896</v>
      </c>
      <c r="K900" s="26">
        <f>ROUND(PPEL[[#This Row],[Proposed Taxable Valuation]]/1000*PPEL[[#This Row],[Adjusted Rate]],0)</f>
        <v>100586</v>
      </c>
      <c r="L900" s="19">
        <f t="shared" si="97"/>
        <v>-13028.306589860818</v>
      </c>
      <c r="M900" s="17">
        <f t="shared" si="98"/>
        <v>-3.7841562642001059E-2</v>
      </c>
      <c r="N900" s="2">
        <v>309145242.88626468</v>
      </c>
      <c r="O900">
        <v>0.33</v>
      </c>
      <c r="P900" s="9">
        <f t="shared" si="95"/>
        <v>102017.93015246735</v>
      </c>
    </row>
    <row r="901" spans="1:16" x14ac:dyDescent="0.35">
      <c r="A901" s="13">
        <v>2028</v>
      </c>
      <c r="B901" s="13">
        <f t="shared" ref="B901:B964" si="100">A901-1</f>
        <v>2027</v>
      </c>
      <c r="C901" t="s">
        <v>492</v>
      </c>
      <c r="D901" t="s">
        <v>493</v>
      </c>
      <c r="E901" s="5">
        <v>270248669.59311092</v>
      </c>
      <c r="F901" s="13">
        <v>0.33</v>
      </c>
      <c r="G901" s="9">
        <f t="shared" si="96"/>
        <v>89182.060965726603</v>
      </c>
      <c r="H901" s="11">
        <v>1.02</v>
      </c>
      <c r="I901" s="12" cm="1">
        <f t="array" ref="I901">INDEX(PPEL[],MATCH(PPEL[[#This Row],[Base Year]]&amp;PPEL[[#This Row],[DistrictNumber]],PPEL[[Fiscal Year]:[Fiscal Year]]&amp;PPEL[[DistrictNumber]:[DistrictNumber]],0),9)*$H901</f>
        <v>81317.106137520008</v>
      </c>
      <c r="J901" s="15">
        <f t="shared" si="99"/>
        <v>0.30089734117822614</v>
      </c>
      <c r="K901" s="26">
        <f>ROUND(PPEL[[#This Row],[Proposed Taxable Valuation]]/1000*PPEL[[#This Row],[Adjusted Rate]],0)</f>
        <v>81317</v>
      </c>
      <c r="L901" s="19">
        <f t="shared" si="97"/>
        <v>-7864.9548282065953</v>
      </c>
      <c r="M901" s="17">
        <f t="shared" si="98"/>
        <v>-2.9102658821773875E-2</v>
      </c>
      <c r="N901" s="2">
        <v>242266106.9285503</v>
      </c>
      <c r="O901">
        <v>0.33</v>
      </c>
      <c r="P901" s="9">
        <f t="shared" ref="P901:P964" si="101">N901/1000*O901</f>
        <v>79947.815286421595</v>
      </c>
    </row>
    <row r="902" spans="1:16" x14ac:dyDescent="0.35">
      <c r="A902" s="13">
        <v>2028</v>
      </c>
      <c r="B902" s="13">
        <f t="shared" si="100"/>
        <v>2027</v>
      </c>
      <c r="C902" t="s">
        <v>494</v>
      </c>
      <c r="D902" t="s">
        <v>495</v>
      </c>
      <c r="E902" s="5">
        <v>1707936534.7412274</v>
      </c>
      <c r="F902" s="13">
        <v>0.33</v>
      </c>
      <c r="G902" s="9">
        <f t="shared" si="96"/>
        <v>563619.05646460503</v>
      </c>
      <c r="H902" s="11">
        <v>1.02</v>
      </c>
      <c r="I902" s="12" cm="1">
        <f t="array" ref="I902">INDEX(PPEL[],MATCH(PPEL[[#This Row],[Base Year]]&amp;PPEL[[#This Row],[DistrictNumber]],PPEL[[Fiscal Year]:[Fiscal Year]]&amp;PPEL[[DistrictNumber]:[DistrictNumber]],0),9)*$H902</f>
        <v>435534.45818414405</v>
      </c>
      <c r="J902" s="15">
        <f t="shared" si="99"/>
        <v>0.25500623080829682</v>
      </c>
      <c r="K902" s="26">
        <f>ROUND(PPEL[[#This Row],[Proposed Taxable Valuation]]/1000*PPEL[[#This Row],[Adjusted Rate]],0)</f>
        <v>435534</v>
      </c>
      <c r="L902" s="19">
        <f t="shared" si="97"/>
        <v>-128084.59828046098</v>
      </c>
      <c r="M902" s="17">
        <f t="shared" si="98"/>
        <v>-7.4993769191703197E-2</v>
      </c>
      <c r="N902" s="2">
        <v>1459662764.3753896</v>
      </c>
      <c r="O902">
        <v>0.33</v>
      </c>
      <c r="P902" s="9">
        <f t="shared" si="101"/>
        <v>481688.71224387857</v>
      </c>
    </row>
    <row r="903" spans="1:16" x14ac:dyDescent="0.35">
      <c r="A903" s="13">
        <v>2028</v>
      </c>
      <c r="B903" s="13">
        <f t="shared" si="100"/>
        <v>2027</v>
      </c>
      <c r="C903" t="s">
        <v>496</v>
      </c>
      <c r="D903" t="s">
        <v>497</v>
      </c>
      <c r="E903" s="5">
        <v>183162114.69266</v>
      </c>
      <c r="F903" s="13">
        <v>0.33</v>
      </c>
      <c r="G903" s="9">
        <f t="shared" si="96"/>
        <v>60443.497848577797</v>
      </c>
      <c r="H903" s="11">
        <v>1.02</v>
      </c>
      <c r="I903" s="12" cm="1">
        <f t="array" ref="I903">INDEX(PPEL[],MATCH(PPEL[[#This Row],[Base Year]]&amp;PPEL[[#This Row],[DistrictNumber]],PPEL[[Fiscal Year]:[Fiscal Year]]&amp;PPEL[[DistrictNumber]:[DistrictNumber]],0),9)*$H903</f>
        <v>50872.877827992008</v>
      </c>
      <c r="J903" s="15">
        <f t="shared" si="99"/>
        <v>0.27774781871979926</v>
      </c>
      <c r="K903" s="26">
        <f>ROUND(PPEL[[#This Row],[Proposed Taxable Valuation]]/1000*PPEL[[#This Row],[Adjusted Rate]],0)</f>
        <v>50873</v>
      </c>
      <c r="L903" s="19">
        <f t="shared" si="97"/>
        <v>-9570.6200205857895</v>
      </c>
      <c r="M903" s="17">
        <f t="shared" si="98"/>
        <v>-5.225218128020076E-2</v>
      </c>
      <c r="N903" s="2">
        <v>157260031.23929635</v>
      </c>
      <c r="O903">
        <v>0.33</v>
      </c>
      <c r="P903" s="9">
        <f t="shared" si="101"/>
        <v>51895.810308967797</v>
      </c>
    </row>
    <row r="904" spans="1:16" x14ac:dyDescent="0.35">
      <c r="A904" s="13">
        <v>2028</v>
      </c>
      <c r="B904" s="13">
        <f t="shared" si="100"/>
        <v>2027</v>
      </c>
      <c r="C904" t="s">
        <v>498</v>
      </c>
      <c r="D904" t="s">
        <v>499</v>
      </c>
      <c r="E904" s="5">
        <v>828951584.88069153</v>
      </c>
      <c r="F904" s="13">
        <v>0.33</v>
      </c>
      <c r="G904" s="9">
        <f t="shared" si="96"/>
        <v>273554.02301062818</v>
      </c>
      <c r="H904" s="11">
        <v>1.02</v>
      </c>
      <c r="I904" s="12" cm="1">
        <f t="array" ref="I904">INDEX(PPEL[],MATCH(PPEL[[#This Row],[Base Year]]&amp;PPEL[[#This Row],[DistrictNumber]],PPEL[[Fiscal Year]:[Fiscal Year]]&amp;PPEL[[DistrictNumber]:[DistrictNumber]],0),9)*$H904</f>
        <v>217624.65326910006</v>
      </c>
      <c r="J904" s="15">
        <f t="shared" si="99"/>
        <v>0.26252999238842412</v>
      </c>
      <c r="K904" s="26">
        <f>ROUND(PPEL[[#This Row],[Proposed Taxable Valuation]]/1000*PPEL[[#This Row],[Adjusted Rate]],0)</f>
        <v>217625</v>
      </c>
      <c r="L904" s="19">
        <f t="shared" si="97"/>
        <v>-55929.36974152812</v>
      </c>
      <c r="M904" s="17">
        <f t="shared" si="98"/>
        <v>-6.74700076115759E-2</v>
      </c>
      <c r="N904" s="2">
        <v>693469322.84428632</v>
      </c>
      <c r="O904">
        <v>0.33</v>
      </c>
      <c r="P904" s="9">
        <f t="shared" si="101"/>
        <v>228844.87653861451</v>
      </c>
    </row>
    <row r="905" spans="1:16" x14ac:dyDescent="0.35">
      <c r="A905" s="13">
        <v>2028</v>
      </c>
      <c r="B905" s="13">
        <f t="shared" si="100"/>
        <v>2027</v>
      </c>
      <c r="C905" t="s">
        <v>500</v>
      </c>
      <c r="D905" t="s">
        <v>501</v>
      </c>
      <c r="E905" s="5">
        <v>603190384.4721899</v>
      </c>
      <c r="F905" s="13">
        <v>0.33</v>
      </c>
      <c r="G905" s="9">
        <f t="shared" si="96"/>
        <v>199052.82687582268</v>
      </c>
      <c r="H905" s="11">
        <v>1.02</v>
      </c>
      <c r="I905" s="12" cm="1">
        <f t="array" ref="I905">INDEX(PPEL[],MATCH(PPEL[[#This Row],[Base Year]]&amp;PPEL[[#This Row],[DistrictNumber]],PPEL[[Fiscal Year]:[Fiscal Year]]&amp;PPEL[[DistrictNumber]:[DistrictNumber]],0),9)*$H905</f>
        <v>164620.64436404401</v>
      </c>
      <c r="J905" s="15">
        <f t="shared" si="99"/>
        <v>0.27291655935147591</v>
      </c>
      <c r="K905" s="26">
        <f>ROUND(PPEL[[#This Row],[Proposed Taxable Valuation]]/1000*PPEL[[#This Row],[Adjusted Rate]],0)</f>
        <v>164621</v>
      </c>
      <c r="L905" s="19">
        <f t="shared" si="97"/>
        <v>-34432.182511778665</v>
      </c>
      <c r="M905" s="17">
        <f t="shared" si="98"/>
        <v>-5.7083440648524109E-2</v>
      </c>
      <c r="N905" s="2">
        <v>508419868.29187888</v>
      </c>
      <c r="O905">
        <v>0.33</v>
      </c>
      <c r="P905" s="9">
        <f t="shared" si="101"/>
        <v>167778.55653632004</v>
      </c>
    </row>
    <row r="906" spans="1:16" x14ac:dyDescent="0.35">
      <c r="A906" s="13">
        <v>2028</v>
      </c>
      <c r="B906" s="13">
        <f t="shared" si="100"/>
        <v>2027</v>
      </c>
      <c r="C906" t="s">
        <v>502</v>
      </c>
      <c r="D906" t="s">
        <v>503</v>
      </c>
      <c r="E906" s="5">
        <v>509102850.0634132</v>
      </c>
      <c r="F906" s="13">
        <v>0.33</v>
      </c>
      <c r="G906" s="9">
        <f t="shared" si="96"/>
        <v>168003.94052092638</v>
      </c>
      <c r="H906" s="11">
        <v>1.02</v>
      </c>
      <c r="I906" s="12" cm="1">
        <f t="array" ref="I906">INDEX(PPEL[],MATCH(PPEL[[#This Row],[Base Year]]&amp;PPEL[[#This Row],[DistrictNumber]],PPEL[[Fiscal Year]:[Fiscal Year]]&amp;PPEL[[DistrictNumber]:[DistrictNumber]],0),9)*$H906</f>
        <v>145572.85966964401</v>
      </c>
      <c r="J906" s="15">
        <f t="shared" si="99"/>
        <v>0.28593998177678959</v>
      </c>
      <c r="K906" s="26">
        <f>ROUND(PPEL[[#This Row],[Proposed Taxable Valuation]]/1000*PPEL[[#This Row],[Adjusted Rate]],0)</f>
        <v>145573</v>
      </c>
      <c r="L906" s="19">
        <f t="shared" si="97"/>
        <v>-22431.080851282371</v>
      </c>
      <c r="M906" s="17">
        <f t="shared" si="98"/>
        <v>-4.4060018223210429E-2</v>
      </c>
      <c r="N906" s="2">
        <v>444652325.19251388</v>
      </c>
      <c r="O906">
        <v>0.33</v>
      </c>
      <c r="P906" s="9">
        <f t="shared" si="101"/>
        <v>146735.26731352959</v>
      </c>
    </row>
    <row r="907" spans="1:16" x14ac:dyDescent="0.35">
      <c r="A907" s="13">
        <v>2028</v>
      </c>
      <c r="B907" s="13">
        <f t="shared" si="100"/>
        <v>2027</v>
      </c>
      <c r="C907" t="s">
        <v>504</v>
      </c>
      <c r="D907" t="s">
        <v>505</v>
      </c>
      <c r="E907" s="5">
        <v>264799502.42559999</v>
      </c>
      <c r="F907" s="13">
        <v>0.33</v>
      </c>
      <c r="G907" s="9">
        <f t="shared" si="96"/>
        <v>87383.835800448011</v>
      </c>
      <c r="H907" s="11">
        <v>1.02</v>
      </c>
      <c r="I907" s="12" cm="1">
        <f t="array" ref="I907">INDEX(PPEL[],MATCH(PPEL[[#This Row],[Base Year]]&amp;PPEL[[#This Row],[DistrictNumber]],PPEL[[Fiscal Year]:[Fiscal Year]]&amp;PPEL[[DistrictNumber]:[DistrictNumber]],0),9)*$H907</f>
        <v>78148.484466228008</v>
      </c>
      <c r="J907" s="15">
        <f t="shared" si="99"/>
        <v>0.2951232300301817</v>
      </c>
      <c r="K907" s="26">
        <f>ROUND(PPEL[[#This Row],[Proposed Taxable Valuation]]/1000*PPEL[[#This Row],[Adjusted Rate]],0)</f>
        <v>78148</v>
      </c>
      <c r="L907" s="19">
        <f t="shared" si="97"/>
        <v>-9235.3513342200022</v>
      </c>
      <c r="M907" s="17">
        <f t="shared" si="98"/>
        <v>-3.4876769969818311E-2</v>
      </c>
      <c r="N907" s="2">
        <v>229041522.6896041</v>
      </c>
      <c r="O907">
        <v>0.33</v>
      </c>
      <c r="P907" s="9">
        <f t="shared" si="101"/>
        <v>75583.702487569361</v>
      </c>
    </row>
    <row r="908" spans="1:16" x14ac:dyDescent="0.35">
      <c r="A908" s="13">
        <v>2028</v>
      </c>
      <c r="B908" s="13">
        <f t="shared" si="100"/>
        <v>2027</v>
      </c>
      <c r="C908" t="s">
        <v>506</v>
      </c>
      <c r="D908" t="s">
        <v>507</v>
      </c>
      <c r="E908" s="5">
        <v>292275439.67014354</v>
      </c>
      <c r="F908" s="13">
        <v>0.33</v>
      </c>
      <c r="G908" s="9">
        <f t="shared" si="96"/>
        <v>96450.895091147366</v>
      </c>
      <c r="H908" s="11">
        <v>1.02</v>
      </c>
      <c r="I908" s="12" cm="1">
        <f t="array" ref="I908">INDEX(PPEL[],MATCH(PPEL[[#This Row],[Base Year]]&amp;PPEL[[#This Row],[DistrictNumber]],PPEL[[Fiscal Year]:[Fiscal Year]]&amp;PPEL[[DistrictNumber]:[DistrictNumber]],0),9)*$H908</f>
        <v>81117.945080963997</v>
      </c>
      <c r="J908" s="15">
        <f t="shared" si="99"/>
        <v>0.2775393826197376</v>
      </c>
      <c r="K908" s="26">
        <f>ROUND(PPEL[[#This Row],[Proposed Taxable Valuation]]/1000*PPEL[[#This Row],[Adjusted Rate]],0)</f>
        <v>81118</v>
      </c>
      <c r="L908" s="19">
        <f t="shared" si="97"/>
        <v>-15332.950010183369</v>
      </c>
      <c r="M908" s="17">
        <f t="shared" si="98"/>
        <v>-5.246061738026242E-2</v>
      </c>
      <c r="N908" s="2">
        <v>246802940.05573368</v>
      </c>
      <c r="O908">
        <v>0.33</v>
      </c>
      <c r="P908" s="9">
        <f t="shared" si="101"/>
        <v>81444.970218392118</v>
      </c>
    </row>
    <row r="909" spans="1:16" x14ac:dyDescent="0.35">
      <c r="A909" s="13">
        <v>2028</v>
      </c>
      <c r="B909" s="13">
        <f t="shared" si="100"/>
        <v>2027</v>
      </c>
      <c r="C909" t="s">
        <v>508</v>
      </c>
      <c r="D909" t="s">
        <v>509</v>
      </c>
      <c r="E909" s="5">
        <v>1139779641.7749081</v>
      </c>
      <c r="F909" s="13">
        <v>0.33</v>
      </c>
      <c r="G909" s="9">
        <f t="shared" si="96"/>
        <v>376127.28178571974</v>
      </c>
      <c r="H909" s="11">
        <v>1.02</v>
      </c>
      <c r="I909" s="12" cm="1">
        <f t="array" ref="I909">INDEX(PPEL[],MATCH(PPEL[[#This Row],[Base Year]]&amp;PPEL[[#This Row],[DistrictNumber]],PPEL[[Fiscal Year]:[Fiscal Year]]&amp;PPEL[[DistrictNumber]:[DistrictNumber]],0),9)*$H909</f>
        <v>264318.79440859205</v>
      </c>
      <c r="J909" s="15">
        <f t="shared" si="99"/>
        <v>0.23190341774922807</v>
      </c>
      <c r="K909" s="26">
        <f>ROUND(PPEL[[#This Row],[Proposed Taxable Valuation]]/1000*PPEL[[#This Row],[Adjusted Rate]],0)</f>
        <v>264319</v>
      </c>
      <c r="L909" s="19">
        <f t="shared" si="97"/>
        <v>-111808.48737712769</v>
      </c>
      <c r="M909" s="17">
        <f t="shared" si="98"/>
        <v>-9.8096582250771946E-2</v>
      </c>
      <c r="N909" s="2">
        <v>897934747.64581299</v>
      </c>
      <c r="O909">
        <v>0.33</v>
      </c>
      <c r="P909" s="9">
        <f t="shared" si="101"/>
        <v>296318.46672311833</v>
      </c>
    </row>
    <row r="910" spans="1:16" x14ac:dyDescent="0.35">
      <c r="A910" s="13">
        <v>2028</v>
      </c>
      <c r="B910" s="13">
        <f t="shared" si="100"/>
        <v>2027</v>
      </c>
      <c r="C910" t="s">
        <v>510</v>
      </c>
      <c r="D910" t="s">
        <v>511</v>
      </c>
      <c r="E910" s="5">
        <v>365875439.03696507</v>
      </c>
      <c r="F910" s="13">
        <v>0.33</v>
      </c>
      <c r="G910" s="9">
        <f t="shared" si="96"/>
        <v>120738.89488219848</v>
      </c>
      <c r="H910" s="11">
        <v>1.02</v>
      </c>
      <c r="I910" s="12" cm="1">
        <f t="array" ref="I910">INDEX(PPEL[],MATCH(PPEL[[#This Row],[Base Year]]&amp;PPEL[[#This Row],[DistrictNumber]],PPEL[[Fiscal Year]:[Fiscal Year]]&amp;PPEL[[DistrictNumber]:[DistrictNumber]],0),9)*$H910</f>
        <v>110535.00335618402</v>
      </c>
      <c r="J910" s="15">
        <f t="shared" si="99"/>
        <v>0.30211102348692082</v>
      </c>
      <c r="K910" s="26">
        <f>ROUND(PPEL[[#This Row],[Proposed Taxable Valuation]]/1000*PPEL[[#This Row],[Adjusted Rate]],0)</f>
        <v>110535</v>
      </c>
      <c r="L910" s="19">
        <f t="shared" si="97"/>
        <v>-10203.891526014457</v>
      </c>
      <c r="M910" s="17">
        <f t="shared" si="98"/>
        <v>-2.78889765130792E-2</v>
      </c>
      <c r="N910" s="2">
        <v>326110497.92517006</v>
      </c>
      <c r="O910">
        <v>0.33</v>
      </c>
      <c r="P910" s="9">
        <f t="shared" si="101"/>
        <v>107616.46431530612</v>
      </c>
    </row>
    <row r="911" spans="1:16" x14ac:dyDescent="0.35">
      <c r="A911" s="13">
        <v>2028</v>
      </c>
      <c r="B911" s="13">
        <f t="shared" si="100"/>
        <v>2027</v>
      </c>
      <c r="C911" t="s">
        <v>512</v>
      </c>
      <c r="D911" t="s">
        <v>513</v>
      </c>
      <c r="E911" s="5">
        <v>5601666039.1693087</v>
      </c>
      <c r="F911" s="13">
        <v>0.33</v>
      </c>
      <c r="G911" s="9">
        <f t="shared" si="96"/>
        <v>1848549.7929258719</v>
      </c>
      <c r="H911" s="11">
        <v>1.02</v>
      </c>
      <c r="I911" s="12" cm="1">
        <f t="array" ref="I911">INDEX(PPEL[],MATCH(PPEL[[#This Row],[Base Year]]&amp;PPEL[[#This Row],[DistrictNumber]],PPEL[[Fiscal Year]:[Fiscal Year]]&amp;PPEL[[DistrictNumber]:[DistrictNumber]],0),9)*$H911</f>
        <v>1302898.5572201281</v>
      </c>
      <c r="J911" s="15">
        <f t="shared" si="99"/>
        <v>0.23259125911999917</v>
      </c>
      <c r="K911" s="26">
        <f>ROUND(PPEL[[#This Row],[Proposed Taxable Valuation]]/1000*PPEL[[#This Row],[Adjusted Rate]],0)</f>
        <v>1302899</v>
      </c>
      <c r="L911" s="19">
        <f t="shared" si="97"/>
        <v>-545651.23570574378</v>
      </c>
      <c r="M911" s="17">
        <f t="shared" si="98"/>
        <v>-9.7408740880000844E-2</v>
      </c>
      <c r="N911" s="2">
        <v>4242853604.5207491</v>
      </c>
      <c r="O911">
        <v>0.33</v>
      </c>
      <c r="P911" s="9">
        <f t="shared" si="101"/>
        <v>1400141.6894918473</v>
      </c>
    </row>
    <row r="912" spans="1:16" x14ac:dyDescent="0.35">
      <c r="A912" s="13">
        <v>2028</v>
      </c>
      <c r="B912" s="13">
        <f t="shared" si="100"/>
        <v>2027</v>
      </c>
      <c r="C912" t="s">
        <v>514</v>
      </c>
      <c r="D912" t="s">
        <v>515</v>
      </c>
      <c r="E912" s="5">
        <v>1004642356.5348061</v>
      </c>
      <c r="F912" s="13">
        <v>0.33</v>
      </c>
      <c r="G912" s="9">
        <f t="shared" ref="G912:G975" si="102">E912/1000*F912</f>
        <v>331531.97765648604</v>
      </c>
      <c r="H912" s="11">
        <v>1.02</v>
      </c>
      <c r="I912" s="12" cm="1">
        <f t="array" ref="I912">INDEX(PPEL[],MATCH(PPEL[[#This Row],[Base Year]]&amp;PPEL[[#This Row],[DistrictNumber]],PPEL[[Fiscal Year]:[Fiscal Year]]&amp;PPEL[[DistrictNumber]:[DistrictNumber]],0),9)*$H912</f>
        <v>223627.01195221202</v>
      </c>
      <c r="J912" s="15">
        <f t="shared" si="99"/>
        <v>0.22259365285328223</v>
      </c>
      <c r="K912" s="26">
        <f>ROUND(PPEL[[#This Row],[Proposed Taxable Valuation]]/1000*PPEL[[#This Row],[Adjusted Rate]],0)</f>
        <v>223627</v>
      </c>
      <c r="L912" s="19">
        <f t="shared" ref="L912:L975" si="103">I912-G912</f>
        <v>-107904.96570427401</v>
      </c>
      <c r="M912" s="17">
        <f t="shared" ref="M912:M975" si="104">J912-F912</f>
        <v>-0.10740634714671779</v>
      </c>
      <c r="N912" s="2">
        <v>726420249.73878121</v>
      </c>
      <c r="O912">
        <v>0.33</v>
      </c>
      <c r="P912" s="9">
        <f t="shared" si="101"/>
        <v>239718.68241379783</v>
      </c>
    </row>
    <row r="913" spans="1:16" x14ac:dyDescent="0.35">
      <c r="A913" s="13">
        <v>2028</v>
      </c>
      <c r="B913" s="13">
        <f t="shared" si="100"/>
        <v>2027</v>
      </c>
      <c r="C913" t="s">
        <v>516</v>
      </c>
      <c r="D913" t="s">
        <v>517</v>
      </c>
      <c r="E913" s="5">
        <v>786369569.00102627</v>
      </c>
      <c r="F913" s="13">
        <v>0.33</v>
      </c>
      <c r="G913" s="9">
        <f t="shared" si="102"/>
        <v>259501.95777033866</v>
      </c>
      <c r="H913" s="11">
        <v>1.02</v>
      </c>
      <c r="I913" s="12" cm="1">
        <f t="array" ref="I913">INDEX(PPEL[],MATCH(PPEL[[#This Row],[Base Year]]&amp;PPEL[[#This Row],[DistrictNumber]],PPEL[[Fiscal Year]:[Fiscal Year]]&amp;PPEL[[DistrictNumber]:[DistrictNumber]],0),9)*$H913</f>
        <v>229956.56568799203</v>
      </c>
      <c r="J913" s="15">
        <f t="shared" si="99"/>
        <v>0.29242810855476015</v>
      </c>
      <c r="K913" s="26">
        <f>ROUND(PPEL[[#This Row],[Proposed Taxable Valuation]]/1000*PPEL[[#This Row],[Adjusted Rate]],0)</f>
        <v>229957</v>
      </c>
      <c r="L913" s="19">
        <f t="shared" si="103"/>
        <v>-29545.392082346632</v>
      </c>
      <c r="M913" s="17">
        <f t="shared" si="104"/>
        <v>-3.7571891445239869E-2</v>
      </c>
      <c r="N913" s="2">
        <v>696935146.93557107</v>
      </c>
      <c r="O913">
        <v>0.33</v>
      </c>
      <c r="P913" s="9">
        <f t="shared" si="101"/>
        <v>229988.59848873847</v>
      </c>
    </row>
    <row r="914" spans="1:16" x14ac:dyDescent="0.35">
      <c r="A914" s="13">
        <v>2028</v>
      </c>
      <c r="B914" s="13">
        <f t="shared" si="100"/>
        <v>2027</v>
      </c>
      <c r="C914" t="s">
        <v>518</v>
      </c>
      <c r="D914" t="s">
        <v>519</v>
      </c>
      <c r="E914" s="5">
        <v>489135502.7500211</v>
      </c>
      <c r="F914" s="13">
        <v>0.33</v>
      </c>
      <c r="G914" s="9">
        <f t="shared" si="102"/>
        <v>161414.71590750696</v>
      </c>
      <c r="H914" s="11">
        <v>1.02</v>
      </c>
      <c r="I914" s="12" cm="1">
        <f t="array" ref="I914">INDEX(PPEL[],MATCH(PPEL[[#This Row],[Base Year]]&amp;PPEL[[#This Row],[DistrictNumber]],PPEL[[Fiscal Year]:[Fiscal Year]]&amp;PPEL[[DistrictNumber]:[DistrictNumber]],0),9)*$H914</f>
        <v>137144.72513372402</v>
      </c>
      <c r="J914" s="15">
        <f t="shared" si="99"/>
        <v>0.28038186629812795</v>
      </c>
      <c r="K914" s="26">
        <f>ROUND(PPEL[[#This Row],[Proposed Taxable Valuation]]/1000*PPEL[[#This Row],[Adjusted Rate]],0)</f>
        <v>137145</v>
      </c>
      <c r="L914" s="19">
        <f t="shared" si="103"/>
        <v>-24269.990773782949</v>
      </c>
      <c r="M914" s="17">
        <f t="shared" si="104"/>
        <v>-4.9618133701872069E-2</v>
      </c>
      <c r="N914" s="2">
        <v>419019222.88147718</v>
      </c>
      <c r="O914">
        <v>0.33</v>
      </c>
      <c r="P914" s="9">
        <f t="shared" si="101"/>
        <v>138276.34355088745</v>
      </c>
    </row>
    <row r="915" spans="1:16" x14ac:dyDescent="0.35">
      <c r="A915" s="13">
        <v>2028</v>
      </c>
      <c r="B915" s="13">
        <f t="shared" si="100"/>
        <v>2027</v>
      </c>
      <c r="C915" t="s">
        <v>520</v>
      </c>
      <c r="D915" t="s">
        <v>521</v>
      </c>
      <c r="E915" s="5">
        <v>999982562.82934058</v>
      </c>
      <c r="F915" s="13">
        <v>0.33</v>
      </c>
      <c r="G915" s="9">
        <f t="shared" si="102"/>
        <v>329994.24573368242</v>
      </c>
      <c r="H915" s="11">
        <v>1.02</v>
      </c>
      <c r="I915" s="12" cm="1">
        <f t="array" ref="I915">INDEX(PPEL[],MATCH(PPEL[[#This Row],[Base Year]]&amp;PPEL[[#This Row],[DistrictNumber]],PPEL[[Fiscal Year]:[Fiscal Year]]&amp;PPEL[[DistrictNumber]:[DistrictNumber]],0),9)*$H915</f>
        <v>270846.91798322403</v>
      </c>
      <c r="J915" s="15">
        <f t="shared" si="99"/>
        <v>0.27085164086950925</v>
      </c>
      <c r="K915" s="26">
        <f>ROUND(PPEL[[#This Row],[Proposed Taxable Valuation]]/1000*PPEL[[#This Row],[Adjusted Rate]],0)</f>
        <v>270847</v>
      </c>
      <c r="L915" s="19">
        <f t="shared" si="103"/>
        <v>-59147.327750458382</v>
      </c>
      <c r="M915" s="17">
        <f t="shared" si="104"/>
        <v>-5.9148359130490769E-2</v>
      </c>
      <c r="N915" s="2">
        <v>912060142.57652998</v>
      </c>
      <c r="O915">
        <v>0.33</v>
      </c>
      <c r="P915" s="9">
        <f t="shared" si="101"/>
        <v>300979.84705025493</v>
      </c>
    </row>
    <row r="916" spans="1:16" x14ac:dyDescent="0.35">
      <c r="A916" s="13">
        <v>2028</v>
      </c>
      <c r="B916" s="13">
        <f t="shared" si="100"/>
        <v>2027</v>
      </c>
      <c r="C916" t="s">
        <v>522</v>
      </c>
      <c r="D916" t="s">
        <v>523</v>
      </c>
      <c r="E916" s="5">
        <v>157582545.02016002</v>
      </c>
      <c r="F916" s="13">
        <v>0.33</v>
      </c>
      <c r="G916" s="9">
        <f t="shared" si="102"/>
        <v>52002.239856652814</v>
      </c>
      <c r="H916" s="11">
        <v>1.02</v>
      </c>
      <c r="I916" s="12" cm="1">
        <f t="array" ref="I916">INDEX(PPEL[],MATCH(PPEL[[#This Row],[Base Year]]&amp;PPEL[[#This Row],[DistrictNumber]],PPEL[[Fiscal Year]:[Fiscal Year]]&amp;PPEL[[DistrictNumber]:[DistrictNumber]],0),9)*$H916</f>
        <v>48488.153495760009</v>
      </c>
      <c r="J916" s="15">
        <f t="shared" si="99"/>
        <v>0.30770002787781331</v>
      </c>
      <c r="K916" s="26">
        <f>ROUND(PPEL[[#This Row],[Proposed Taxable Valuation]]/1000*PPEL[[#This Row],[Adjusted Rate]],0)</f>
        <v>48488</v>
      </c>
      <c r="L916" s="19">
        <f t="shared" si="103"/>
        <v>-3514.0863608928048</v>
      </c>
      <c r="M916" s="17">
        <f t="shared" si="104"/>
        <v>-2.2299972122186706E-2</v>
      </c>
      <c r="N916" s="2">
        <v>141855182.06676629</v>
      </c>
      <c r="O916">
        <v>0.33</v>
      </c>
      <c r="P916" s="9">
        <f t="shared" si="101"/>
        <v>46812.210082032878</v>
      </c>
    </row>
    <row r="917" spans="1:16" x14ac:dyDescent="0.35">
      <c r="A917" s="13">
        <v>2028</v>
      </c>
      <c r="B917" s="13">
        <f t="shared" si="100"/>
        <v>2027</v>
      </c>
      <c r="C917" t="s">
        <v>524</v>
      </c>
      <c r="D917" t="s">
        <v>525</v>
      </c>
      <c r="E917" s="5">
        <v>569665090.54805315</v>
      </c>
      <c r="F917" s="13">
        <v>0.33</v>
      </c>
      <c r="G917" s="9">
        <f t="shared" si="102"/>
        <v>187989.47988085754</v>
      </c>
      <c r="H917" s="11">
        <v>1.02</v>
      </c>
      <c r="I917" s="12" cm="1">
        <f t="array" ref="I917">INDEX(PPEL[],MATCH(PPEL[[#This Row],[Base Year]]&amp;PPEL[[#This Row],[DistrictNumber]],PPEL[[Fiscal Year]:[Fiscal Year]]&amp;PPEL[[DistrictNumber]:[DistrictNumber]],0),9)*$H917</f>
        <v>153480.78751579201</v>
      </c>
      <c r="J917" s="15">
        <f t="shared" si="99"/>
        <v>0.26942284170535002</v>
      </c>
      <c r="K917" s="26">
        <f>ROUND(PPEL[[#This Row],[Proposed Taxable Valuation]]/1000*PPEL[[#This Row],[Adjusted Rate]],0)</f>
        <v>153481</v>
      </c>
      <c r="L917" s="19">
        <f t="shared" si="103"/>
        <v>-34508.692365065537</v>
      </c>
      <c r="M917" s="17">
        <f t="shared" si="104"/>
        <v>-6.0577158294649991E-2</v>
      </c>
      <c r="N917" s="2">
        <v>476167876.68387294</v>
      </c>
      <c r="O917">
        <v>0.33</v>
      </c>
      <c r="P917" s="9">
        <f t="shared" si="101"/>
        <v>157135.39930567809</v>
      </c>
    </row>
    <row r="918" spans="1:16" x14ac:dyDescent="0.35">
      <c r="A918" s="13">
        <v>2028</v>
      </c>
      <c r="B918" s="13">
        <f t="shared" si="100"/>
        <v>2027</v>
      </c>
      <c r="C918" t="s">
        <v>526</v>
      </c>
      <c r="D918" t="s">
        <v>527</v>
      </c>
      <c r="E918" s="5">
        <v>390960391.84839451</v>
      </c>
      <c r="F918" s="13">
        <v>0.33</v>
      </c>
      <c r="G918" s="9">
        <f t="shared" si="102"/>
        <v>129016.9293099702</v>
      </c>
      <c r="H918" s="11">
        <v>1.02</v>
      </c>
      <c r="I918" s="12" cm="1">
        <f t="array" ref="I918">INDEX(PPEL[],MATCH(PPEL[[#This Row],[Base Year]]&amp;PPEL[[#This Row],[DistrictNumber]],PPEL[[Fiscal Year]:[Fiscal Year]]&amp;PPEL[[DistrictNumber]:[DistrictNumber]],0),9)*$H918</f>
        <v>103190.38787574001</v>
      </c>
      <c r="J918" s="15">
        <f t="shared" si="99"/>
        <v>0.26394077258791698</v>
      </c>
      <c r="K918" s="26">
        <f>ROUND(PPEL[[#This Row],[Proposed Taxable Valuation]]/1000*PPEL[[#This Row],[Adjusted Rate]],0)</f>
        <v>103190</v>
      </c>
      <c r="L918" s="19">
        <f t="shared" si="103"/>
        <v>-25826.541434230196</v>
      </c>
      <c r="M918" s="17">
        <f t="shared" si="104"/>
        <v>-6.6059227412083033E-2</v>
      </c>
      <c r="N918" s="2">
        <v>317969589.36049092</v>
      </c>
      <c r="O918">
        <v>0.33</v>
      </c>
      <c r="P918" s="9">
        <f t="shared" si="101"/>
        <v>104929.96448896201</v>
      </c>
    </row>
    <row r="919" spans="1:16" x14ac:dyDescent="0.35">
      <c r="A919" s="13">
        <v>2028</v>
      </c>
      <c r="B919" s="13">
        <f t="shared" si="100"/>
        <v>2027</v>
      </c>
      <c r="C919" t="s">
        <v>528</v>
      </c>
      <c r="D919" t="s">
        <v>529</v>
      </c>
      <c r="E919" s="5">
        <v>4752704327.4846325</v>
      </c>
      <c r="F919" s="13">
        <v>0.33</v>
      </c>
      <c r="G919" s="9">
        <f t="shared" si="102"/>
        <v>1568392.4280699289</v>
      </c>
      <c r="H919" s="11">
        <v>1.02</v>
      </c>
      <c r="I919" s="12" cm="1">
        <f t="array" ref="I919">INDEX(PPEL[],MATCH(PPEL[[#This Row],[Base Year]]&amp;PPEL[[#This Row],[DistrictNumber]],PPEL[[Fiscal Year]:[Fiscal Year]]&amp;PPEL[[DistrictNumber]:[DistrictNumber]],0),9)*$H919</f>
        <v>1102712.580141084</v>
      </c>
      <c r="J919" s="15">
        <f t="shared" si="99"/>
        <v>0.23201792162078264</v>
      </c>
      <c r="K919" s="26">
        <f>ROUND(PPEL[[#This Row],[Proposed Taxable Valuation]]/1000*PPEL[[#This Row],[Adjusted Rate]],0)</f>
        <v>1102713</v>
      </c>
      <c r="L919" s="19">
        <f t="shared" si="103"/>
        <v>-465679.84792884486</v>
      </c>
      <c r="M919" s="17">
        <f t="shared" si="104"/>
        <v>-9.798207837921738E-2</v>
      </c>
      <c r="N919" s="2">
        <v>3620995021.2074952</v>
      </c>
      <c r="O919">
        <v>0.33</v>
      </c>
      <c r="P919" s="9">
        <f t="shared" si="101"/>
        <v>1194928.3569984734</v>
      </c>
    </row>
    <row r="920" spans="1:16" x14ac:dyDescent="0.35">
      <c r="A920" s="13">
        <v>2028</v>
      </c>
      <c r="B920" s="13">
        <f t="shared" si="100"/>
        <v>2027</v>
      </c>
      <c r="C920" t="s">
        <v>530</v>
      </c>
      <c r="D920" t="s">
        <v>531</v>
      </c>
      <c r="E920" s="5">
        <v>284362978.03674501</v>
      </c>
      <c r="F920" s="13">
        <v>0.33</v>
      </c>
      <c r="G920" s="9">
        <f t="shared" si="102"/>
        <v>93839.782752125844</v>
      </c>
      <c r="H920" s="11">
        <v>1.02</v>
      </c>
      <c r="I920" s="12" cm="1">
        <f t="array" ref="I920">INDEX(PPEL[],MATCH(PPEL[[#This Row],[Base Year]]&amp;PPEL[[#This Row],[DistrictNumber]],PPEL[[Fiscal Year]:[Fiscal Year]]&amp;PPEL[[DistrictNumber]:[DistrictNumber]],0),9)*$H920</f>
        <v>70167.767489424019</v>
      </c>
      <c r="J920" s="15">
        <f t="shared" si="99"/>
        <v>0.24675422930884144</v>
      </c>
      <c r="K920" s="26">
        <f>ROUND(PPEL[[#This Row],[Proposed Taxable Valuation]]/1000*PPEL[[#This Row],[Adjusted Rate]],0)</f>
        <v>70168</v>
      </c>
      <c r="L920" s="19">
        <f t="shared" si="103"/>
        <v>-23672.015262701825</v>
      </c>
      <c r="M920" s="17">
        <f t="shared" si="104"/>
        <v>-8.3245770691158572E-2</v>
      </c>
      <c r="N920" s="2">
        <v>221372527.36283508</v>
      </c>
      <c r="O920">
        <v>0.33</v>
      </c>
      <c r="P920" s="9">
        <f t="shared" si="101"/>
        <v>73052.934029735581</v>
      </c>
    </row>
    <row r="921" spans="1:16" x14ac:dyDescent="0.35">
      <c r="A921" s="13">
        <v>2028</v>
      </c>
      <c r="B921" s="13">
        <f t="shared" si="100"/>
        <v>2027</v>
      </c>
      <c r="C921" t="s">
        <v>532</v>
      </c>
      <c r="D921" t="s">
        <v>533</v>
      </c>
      <c r="E921" s="5">
        <v>1198325534.6162539</v>
      </c>
      <c r="F921" s="13">
        <v>0.33</v>
      </c>
      <c r="G921" s="9">
        <f t="shared" si="102"/>
        <v>395447.4264233638</v>
      </c>
      <c r="H921" s="11">
        <v>1.02</v>
      </c>
      <c r="I921" s="12" cm="1">
        <f t="array" ref="I921">INDEX(PPEL[],MATCH(PPEL[[#This Row],[Base Year]]&amp;PPEL[[#This Row],[DistrictNumber]],PPEL[[Fiscal Year]:[Fiscal Year]]&amp;PPEL[[DistrictNumber]:[DistrictNumber]],0),9)*$H921</f>
        <v>357675.22680793208</v>
      </c>
      <c r="J921" s="15">
        <f t="shared" si="99"/>
        <v>0.29847918322334033</v>
      </c>
      <c r="K921" s="26">
        <f>ROUND(PPEL[[#This Row],[Proposed Taxable Valuation]]/1000*PPEL[[#This Row],[Adjusted Rate]],0)</f>
        <v>357675</v>
      </c>
      <c r="L921" s="19">
        <f t="shared" si="103"/>
        <v>-37772.199615431717</v>
      </c>
      <c r="M921" s="17">
        <f t="shared" si="104"/>
        <v>-3.1520816776659688E-2</v>
      </c>
      <c r="N921" s="2">
        <v>1084920948.9721508</v>
      </c>
      <c r="O921">
        <v>0.33</v>
      </c>
      <c r="P921" s="9">
        <f t="shared" si="101"/>
        <v>358023.91316080984</v>
      </c>
    </row>
    <row r="922" spans="1:16" x14ac:dyDescent="0.35">
      <c r="A922" s="13">
        <v>2028</v>
      </c>
      <c r="B922" s="13">
        <f t="shared" si="100"/>
        <v>2027</v>
      </c>
      <c r="C922" t="s">
        <v>534</v>
      </c>
      <c r="D922" t="s">
        <v>535</v>
      </c>
      <c r="E922" s="5">
        <v>1152382125.7962182</v>
      </c>
      <c r="F922" s="13">
        <v>0.33</v>
      </c>
      <c r="G922" s="9">
        <f t="shared" si="102"/>
        <v>380286.10151275201</v>
      </c>
      <c r="H922" s="11">
        <v>1.02</v>
      </c>
      <c r="I922" s="12" cm="1">
        <f t="array" ref="I922">INDEX(PPEL[],MATCH(PPEL[[#This Row],[Base Year]]&amp;PPEL[[#This Row],[DistrictNumber]],PPEL[[Fiscal Year]:[Fiscal Year]]&amp;PPEL[[DistrictNumber]:[DistrictNumber]],0),9)*$H922</f>
        <v>285546.92270227202</v>
      </c>
      <c r="J922" s="15">
        <f t="shared" si="99"/>
        <v>0.24778839962046303</v>
      </c>
      <c r="K922" s="26">
        <f>ROUND(PPEL[[#This Row],[Proposed Taxable Valuation]]/1000*PPEL[[#This Row],[Adjusted Rate]],0)</f>
        <v>285547</v>
      </c>
      <c r="L922" s="19">
        <f t="shared" si="103"/>
        <v>-94739.178810479993</v>
      </c>
      <c r="M922" s="17">
        <f t="shared" si="104"/>
        <v>-8.2211600379536981E-2</v>
      </c>
      <c r="N922" s="2">
        <v>906300922.92647016</v>
      </c>
      <c r="O922">
        <v>0.33</v>
      </c>
      <c r="P922" s="9">
        <f t="shared" si="101"/>
        <v>299079.30456573516</v>
      </c>
    </row>
    <row r="923" spans="1:16" x14ac:dyDescent="0.35">
      <c r="A923" s="13">
        <v>2028</v>
      </c>
      <c r="B923" s="13">
        <f t="shared" si="100"/>
        <v>2027</v>
      </c>
      <c r="C923" t="s">
        <v>536</v>
      </c>
      <c r="D923" t="s">
        <v>537</v>
      </c>
      <c r="E923" s="5">
        <v>2693897464.1222582</v>
      </c>
      <c r="F923" s="13">
        <v>0.33</v>
      </c>
      <c r="G923" s="9">
        <f t="shared" si="102"/>
        <v>888986.16316034517</v>
      </c>
      <c r="H923" s="11">
        <v>1.02</v>
      </c>
      <c r="I923" s="12" cm="1">
        <f t="array" ref="I923">INDEX(PPEL[],MATCH(PPEL[[#This Row],[Base Year]]&amp;PPEL[[#This Row],[DistrictNumber]],PPEL[[Fiscal Year]:[Fiscal Year]]&amp;PPEL[[DistrictNumber]:[DistrictNumber]],0),9)*$H923</f>
        <v>612254.59602634807</v>
      </c>
      <c r="J923" s="15">
        <f t="shared" si="99"/>
        <v>0.22727464730207783</v>
      </c>
      <c r="K923" s="26">
        <f>ROUND(PPEL[[#This Row],[Proposed Taxable Valuation]]/1000*PPEL[[#This Row],[Adjusted Rate]],0)</f>
        <v>612255</v>
      </c>
      <c r="L923" s="19">
        <f t="shared" si="103"/>
        <v>-276731.5671339971</v>
      </c>
      <c r="M923" s="17">
        <f t="shared" si="104"/>
        <v>-0.10272535269792218</v>
      </c>
      <c r="N923" s="2">
        <v>1962300560.1020911</v>
      </c>
      <c r="O923">
        <v>0.33</v>
      </c>
      <c r="P923" s="9">
        <f t="shared" si="101"/>
        <v>647559.18483369017</v>
      </c>
    </row>
    <row r="924" spans="1:16" x14ac:dyDescent="0.35">
      <c r="A924" s="13">
        <v>2028</v>
      </c>
      <c r="B924" s="13">
        <f t="shared" si="100"/>
        <v>2027</v>
      </c>
      <c r="C924" t="s">
        <v>538</v>
      </c>
      <c r="D924" t="s">
        <v>539</v>
      </c>
      <c r="E924" s="5">
        <v>259007052.21698743</v>
      </c>
      <c r="F924" s="13">
        <v>0.33</v>
      </c>
      <c r="G924" s="9">
        <f t="shared" si="102"/>
        <v>85472.327231605857</v>
      </c>
      <c r="H924" s="11">
        <v>1.02</v>
      </c>
      <c r="I924" s="12" cm="1">
        <f t="array" ref="I924">INDEX(PPEL[],MATCH(PPEL[[#This Row],[Base Year]]&amp;PPEL[[#This Row],[DistrictNumber]],PPEL[[Fiscal Year]:[Fiscal Year]]&amp;PPEL[[DistrictNumber]:[DistrictNumber]],0),9)*$H924</f>
        <v>65773.3300686</v>
      </c>
      <c r="J924" s="15">
        <f t="shared" si="99"/>
        <v>0.25394416679240578</v>
      </c>
      <c r="K924" s="26">
        <f>ROUND(PPEL[[#This Row],[Proposed Taxable Valuation]]/1000*PPEL[[#This Row],[Adjusted Rate]],0)</f>
        <v>65773</v>
      </c>
      <c r="L924" s="19">
        <f t="shared" si="103"/>
        <v>-19698.997163005857</v>
      </c>
      <c r="M924" s="17">
        <f t="shared" si="104"/>
        <v>-7.6055833207594237E-2</v>
      </c>
      <c r="N924" s="2">
        <v>200581766.55173275</v>
      </c>
      <c r="O924">
        <v>0.33</v>
      </c>
      <c r="P924" s="9">
        <f t="shared" si="101"/>
        <v>66191.982962071808</v>
      </c>
    </row>
    <row r="925" spans="1:16" x14ac:dyDescent="0.35">
      <c r="A925" s="13">
        <v>2028</v>
      </c>
      <c r="B925" s="13">
        <f t="shared" si="100"/>
        <v>2027</v>
      </c>
      <c r="C925" t="s">
        <v>540</v>
      </c>
      <c r="D925" t="s">
        <v>541</v>
      </c>
      <c r="E925" s="5">
        <v>798898978.57114315</v>
      </c>
      <c r="F925" s="13">
        <v>0.33</v>
      </c>
      <c r="G925" s="9">
        <f t="shared" si="102"/>
        <v>263636.66292847722</v>
      </c>
      <c r="H925" s="11">
        <v>1.02</v>
      </c>
      <c r="I925" s="12" cm="1">
        <f t="array" ref="I925">INDEX(PPEL[],MATCH(PPEL[[#This Row],[Base Year]]&amp;PPEL[[#This Row],[DistrictNumber]],PPEL[[Fiscal Year]:[Fiscal Year]]&amp;PPEL[[DistrictNumber]:[DistrictNumber]],0),9)*$H925</f>
        <v>219020.16120296402</v>
      </c>
      <c r="J925" s="15">
        <f t="shared" si="99"/>
        <v>0.27415251124076878</v>
      </c>
      <c r="K925" s="26">
        <f>ROUND(PPEL[[#This Row],[Proposed Taxable Valuation]]/1000*PPEL[[#This Row],[Adjusted Rate]],0)</f>
        <v>219020</v>
      </c>
      <c r="L925" s="19">
        <f t="shared" si="103"/>
        <v>-44616.501725513197</v>
      </c>
      <c r="M925" s="17">
        <f t="shared" si="104"/>
        <v>-5.5847488759231234E-2</v>
      </c>
      <c r="N925" s="2">
        <v>703678083.16911697</v>
      </c>
      <c r="O925">
        <v>0.33</v>
      </c>
      <c r="P925" s="9">
        <f t="shared" si="101"/>
        <v>232213.76744580863</v>
      </c>
    </row>
    <row r="926" spans="1:16" x14ac:dyDescent="0.35">
      <c r="A926" s="13">
        <v>2028</v>
      </c>
      <c r="B926" s="13">
        <f t="shared" si="100"/>
        <v>2027</v>
      </c>
      <c r="C926" t="s">
        <v>542</v>
      </c>
      <c r="D926" t="s">
        <v>543</v>
      </c>
      <c r="E926" s="5">
        <v>119059001.68291999</v>
      </c>
      <c r="F926" s="13">
        <v>0.33</v>
      </c>
      <c r="G926" s="9">
        <f t="shared" si="102"/>
        <v>39289.470555363601</v>
      </c>
      <c r="H926" s="11">
        <v>1.02</v>
      </c>
      <c r="I926" s="12" cm="1">
        <f t="array" ref="I926">INDEX(PPEL[],MATCH(PPEL[[#This Row],[Base Year]]&amp;PPEL[[#This Row],[DistrictNumber]],PPEL[[Fiscal Year]:[Fiscal Year]]&amp;PPEL[[DistrictNumber]:[DistrictNumber]],0),9)*$H926</f>
        <v>34527.866840676004</v>
      </c>
      <c r="J926" s="15">
        <f t="shared" si="99"/>
        <v>0.29000635275467218</v>
      </c>
      <c r="K926" s="26">
        <f>ROUND(PPEL[[#This Row],[Proposed Taxable Valuation]]/1000*PPEL[[#This Row],[Adjusted Rate]],0)</f>
        <v>34528</v>
      </c>
      <c r="L926" s="19">
        <f t="shared" si="103"/>
        <v>-4761.6037146875969</v>
      </c>
      <c r="M926" s="17">
        <f t="shared" si="104"/>
        <v>-3.9993647245327835E-2</v>
      </c>
      <c r="N926" s="2">
        <v>102561149.74940921</v>
      </c>
      <c r="O926">
        <v>0.33</v>
      </c>
      <c r="P926" s="9">
        <f t="shared" si="101"/>
        <v>33845.179417305044</v>
      </c>
    </row>
    <row r="927" spans="1:16" x14ac:dyDescent="0.35">
      <c r="A927" s="13">
        <v>2028</v>
      </c>
      <c r="B927" s="13">
        <f t="shared" si="100"/>
        <v>2027</v>
      </c>
      <c r="C927" t="s">
        <v>544</v>
      </c>
      <c r="D927" t="s">
        <v>545</v>
      </c>
      <c r="E927" s="5">
        <v>385791700.73111492</v>
      </c>
      <c r="F927" s="13">
        <v>0.33</v>
      </c>
      <c r="G927" s="9">
        <f t="shared" si="102"/>
        <v>127311.26124126794</v>
      </c>
      <c r="H927" s="11">
        <v>1.02</v>
      </c>
      <c r="I927" s="12" cm="1">
        <f t="array" ref="I927">INDEX(PPEL[],MATCH(PPEL[[#This Row],[Base Year]]&amp;PPEL[[#This Row],[DistrictNumber]],PPEL[[Fiscal Year]:[Fiscal Year]]&amp;PPEL[[DistrictNumber]:[DistrictNumber]],0),9)*$H927</f>
        <v>110367.74333574002</v>
      </c>
      <c r="J927" s="15">
        <f t="shared" si="99"/>
        <v>0.28608117573960712</v>
      </c>
      <c r="K927" s="26">
        <f>ROUND(PPEL[[#This Row],[Proposed Taxable Valuation]]/1000*PPEL[[#This Row],[Adjusted Rate]],0)</f>
        <v>110368</v>
      </c>
      <c r="L927" s="19">
        <f t="shared" si="103"/>
        <v>-16943.51790552793</v>
      </c>
      <c r="M927" s="17">
        <f t="shared" si="104"/>
        <v>-4.3918824260392897E-2</v>
      </c>
      <c r="N927" s="2">
        <v>333497251.5423069</v>
      </c>
      <c r="O927">
        <v>0.33</v>
      </c>
      <c r="P927" s="9">
        <f t="shared" si="101"/>
        <v>110054.09300896128</v>
      </c>
    </row>
    <row r="928" spans="1:16" x14ac:dyDescent="0.35">
      <c r="A928" s="13">
        <v>2028</v>
      </c>
      <c r="B928" s="13">
        <f t="shared" si="100"/>
        <v>2027</v>
      </c>
      <c r="C928" t="s">
        <v>546</v>
      </c>
      <c r="D928" t="s">
        <v>547</v>
      </c>
      <c r="E928" s="5">
        <v>942385939.28041947</v>
      </c>
      <c r="F928" s="13">
        <v>0.33</v>
      </c>
      <c r="G928" s="9">
        <f t="shared" si="102"/>
        <v>310987.35996253847</v>
      </c>
      <c r="H928" s="11">
        <v>1.02</v>
      </c>
      <c r="I928" s="12" cm="1">
        <f t="array" ref="I928">INDEX(PPEL[],MATCH(PPEL[[#This Row],[Base Year]]&amp;PPEL[[#This Row],[DistrictNumber]],PPEL[[Fiscal Year]:[Fiscal Year]]&amp;PPEL[[DistrictNumber]:[DistrictNumber]],0),9)*$H928</f>
        <v>236412.26269056002</v>
      </c>
      <c r="J928" s="15">
        <f t="shared" si="99"/>
        <v>0.25086565157272833</v>
      </c>
      <c r="K928" s="26">
        <f>ROUND(PPEL[[#This Row],[Proposed Taxable Valuation]]/1000*PPEL[[#This Row],[Adjusted Rate]],0)</f>
        <v>236412</v>
      </c>
      <c r="L928" s="19">
        <f t="shared" si="103"/>
        <v>-74575.097271978448</v>
      </c>
      <c r="M928" s="17">
        <f t="shared" si="104"/>
        <v>-7.9134348427271684E-2</v>
      </c>
      <c r="N928" s="2">
        <v>747601365.63849652</v>
      </c>
      <c r="O928">
        <v>0.33</v>
      </c>
      <c r="P928" s="9">
        <f t="shared" si="101"/>
        <v>246708.45066070385</v>
      </c>
    </row>
    <row r="929" spans="1:16" x14ac:dyDescent="0.35">
      <c r="A929" s="13">
        <v>2028</v>
      </c>
      <c r="B929" s="13">
        <f t="shared" si="100"/>
        <v>2027</v>
      </c>
      <c r="C929" t="s">
        <v>548</v>
      </c>
      <c r="D929" t="s">
        <v>549</v>
      </c>
      <c r="E929" s="5">
        <v>132081130.49802423</v>
      </c>
      <c r="F929" s="13">
        <v>0.33</v>
      </c>
      <c r="G929" s="9">
        <f t="shared" si="102"/>
        <v>43586.773064347995</v>
      </c>
      <c r="H929" s="11">
        <v>1.02</v>
      </c>
      <c r="I929" s="12" cm="1">
        <f t="array" ref="I929">INDEX(PPEL[],MATCH(PPEL[[#This Row],[Base Year]]&amp;PPEL[[#This Row],[DistrictNumber]],PPEL[[Fiscal Year]:[Fiscal Year]]&amp;PPEL[[DistrictNumber]:[DistrictNumber]],0),9)*$H929</f>
        <v>37239.148314720005</v>
      </c>
      <c r="J929" s="15">
        <f t="shared" si="99"/>
        <v>0.28194147168718442</v>
      </c>
      <c r="K929" s="26">
        <f>ROUND(PPEL[[#This Row],[Proposed Taxable Valuation]]/1000*PPEL[[#This Row],[Adjusted Rate]],0)</f>
        <v>37239</v>
      </c>
      <c r="L929" s="19">
        <f t="shared" si="103"/>
        <v>-6347.6247496279902</v>
      </c>
      <c r="M929" s="17">
        <f t="shared" si="104"/>
        <v>-4.8058528312815596E-2</v>
      </c>
      <c r="N929" s="2">
        <v>111864771.36268133</v>
      </c>
      <c r="O929">
        <v>0.33</v>
      </c>
      <c r="P929" s="9">
        <f t="shared" si="101"/>
        <v>36915.374549684842</v>
      </c>
    </row>
    <row r="930" spans="1:16" x14ac:dyDescent="0.35">
      <c r="A930" s="13">
        <v>2028</v>
      </c>
      <c r="B930" s="13">
        <f t="shared" si="100"/>
        <v>2027</v>
      </c>
      <c r="C930" t="s">
        <v>550</v>
      </c>
      <c r="D930" t="s">
        <v>551</v>
      </c>
      <c r="E930" s="5">
        <v>511855096.43718553</v>
      </c>
      <c r="F930" s="13">
        <v>0.33</v>
      </c>
      <c r="G930" s="9">
        <f t="shared" si="102"/>
        <v>168912.18182427125</v>
      </c>
      <c r="H930" s="11">
        <v>1.02</v>
      </c>
      <c r="I930" s="12" cm="1">
        <f t="array" ref="I930">INDEX(PPEL[],MATCH(PPEL[[#This Row],[Base Year]]&amp;PPEL[[#This Row],[DistrictNumber]],PPEL[[Fiscal Year]:[Fiscal Year]]&amp;PPEL[[DistrictNumber]:[DistrictNumber]],0),9)*$H930</f>
        <v>143313.33272454</v>
      </c>
      <c r="J930" s="15">
        <f t="shared" si="99"/>
        <v>0.279988093743885</v>
      </c>
      <c r="K930" s="26">
        <f>ROUND(PPEL[[#This Row],[Proposed Taxable Valuation]]/1000*PPEL[[#This Row],[Adjusted Rate]],0)</f>
        <v>143313</v>
      </c>
      <c r="L930" s="19">
        <f t="shared" si="103"/>
        <v>-25598.849099731247</v>
      </c>
      <c r="M930" s="17">
        <f t="shared" si="104"/>
        <v>-5.0011906256115013E-2</v>
      </c>
      <c r="N930" s="2">
        <v>437192210.83008933</v>
      </c>
      <c r="O930">
        <v>0.33</v>
      </c>
      <c r="P930" s="9">
        <f t="shared" si="101"/>
        <v>144273.42957392949</v>
      </c>
    </row>
    <row r="931" spans="1:16" x14ac:dyDescent="0.35">
      <c r="A931" s="13">
        <v>2028</v>
      </c>
      <c r="B931" s="13">
        <f t="shared" si="100"/>
        <v>2027</v>
      </c>
      <c r="C931" t="s">
        <v>552</v>
      </c>
      <c r="D931" t="s">
        <v>553</v>
      </c>
      <c r="E931" s="5">
        <v>529182136.20208549</v>
      </c>
      <c r="F931" s="13">
        <v>0.33</v>
      </c>
      <c r="G931" s="9">
        <f t="shared" si="102"/>
        <v>174630.10494668823</v>
      </c>
      <c r="H931" s="11">
        <v>1.02</v>
      </c>
      <c r="I931" s="12" cm="1">
        <f t="array" ref="I931">INDEX(PPEL[],MATCH(PPEL[[#This Row],[Base Year]]&amp;PPEL[[#This Row],[DistrictNumber]],PPEL[[Fiscal Year]:[Fiscal Year]]&amp;PPEL[[DistrictNumber]:[DistrictNumber]],0),9)*$H931</f>
        <v>129133.93021372802</v>
      </c>
      <c r="J931" s="15">
        <f t="shared" si="99"/>
        <v>0.24402549024144307</v>
      </c>
      <c r="K931" s="26">
        <f>ROUND(PPEL[[#This Row],[Proposed Taxable Valuation]]/1000*PPEL[[#This Row],[Adjusted Rate]],0)</f>
        <v>129134</v>
      </c>
      <c r="L931" s="19">
        <f t="shared" si="103"/>
        <v>-45496.174732960208</v>
      </c>
      <c r="M931" s="17">
        <f t="shared" si="104"/>
        <v>-8.5974509758556944E-2</v>
      </c>
      <c r="N931" s="2">
        <v>418274350.68035305</v>
      </c>
      <c r="O931">
        <v>0.33</v>
      </c>
      <c r="P931" s="9">
        <f t="shared" si="101"/>
        <v>138030.53572451652</v>
      </c>
    </row>
    <row r="932" spans="1:16" x14ac:dyDescent="0.35">
      <c r="A932" s="13">
        <v>2028</v>
      </c>
      <c r="B932" s="13">
        <f t="shared" si="100"/>
        <v>2027</v>
      </c>
      <c r="C932" t="s">
        <v>554</v>
      </c>
      <c r="D932" t="s">
        <v>555</v>
      </c>
      <c r="E932" s="5">
        <v>412549094.08694094</v>
      </c>
      <c r="F932" s="13">
        <v>0.33</v>
      </c>
      <c r="G932" s="9">
        <f t="shared" si="102"/>
        <v>136141.20104869051</v>
      </c>
      <c r="H932" s="11">
        <v>1.02</v>
      </c>
      <c r="I932" s="12" cm="1">
        <f t="array" ref="I932">INDEX(PPEL[],MATCH(PPEL[[#This Row],[Base Year]]&amp;PPEL[[#This Row],[DistrictNumber]],PPEL[[Fiscal Year]:[Fiscal Year]]&amp;PPEL[[DistrictNumber]:[DistrictNumber]],0),9)*$H932</f>
        <v>105067.47009607201</v>
      </c>
      <c r="J932" s="15">
        <f t="shared" si="99"/>
        <v>0.25467870758172118</v>
      </c>
      <c r="K932" s="26">
        <f>ROUND(PPEL[[#This Row],[Proposed Taxable Valuation]]/1000*PPEL[[#This Row],[Adjusted Rate]],0)</f>
        <v>105067</v>
      </c>
      <c r="L932" s="19">
        <f t="shared" si="103"/>
        <v>-31073.730952618498</v>
      </c>
      <c r="M932" s="17">
        <f t="shared" si="104"/>
        <v>-7.532129241827884E-2</v>
      </c>
      <c r="N932" s="2">
        <v>318834469.18737364</v>
      </c>
      <c r="O932">
        <v>0.33</v>
      </c>
      <c r="P932" s="9">
        <f t="shared" si="101"/>
        <v>105215.37483183331</v>
      </c>
    </row>
    <row r="933" spans="1:16" x14ac:dyDescent="0.35">
      <c r="A933" s="13">
        <v>2028</v>
      </c>
      <c r="B933" s="13">
        <f t="shared" si="100"/>
        <v>2027</v>
      </c>
      <c r="C933" t="s">
        <v>556</v>
      </c>
      <c r="D933" t="s">
        <v>557</v>
      </c>
      <c r="E933" s="5">
        <v>431326729.1106413</v>
      </c>
      <c r="F933" s="13">
        <v>0.33</v>
      </c>
      <c r="G933" s="9">
        <f t="shared" si="102"/>
        <v>142337.82060651164</v>
      </c>
      <c r="H933" s="11">
        <v>1.02</v>
      </c>
      <c r="I933" s="12" cm="1">
        <f t="array" ref="I933">INDEX(PPEL[],MATCH(PPEL[[#This Row],[Base Year]]&amp;PPEL[[#This Row],[DistrictNumber]],PPEL[[Fiscal Year]:[Fiscal Year]]&amp;PPEL[[DistrictNumber]:[DistrictNumber]],0),9)*$H933</f>
        <v>112544.57155867202</v>
      </c>
      <c r="J933" s="15">
        <f t="shared" si="99"/>
        <v>0.26092649484238845</v>
      </c>
      <c r="K933" s="26">
        <f>ROUND(PPEL[[#This Row],[Proposed Taxable Valuation]]/1000*PPEL[[#This Row],[Adjusted Rate]],0)</f>
        <v>112545</v>
      </c>
      <c r="L933" s="19">
        <f t="shared" si="103"/>
        <v>-29793.249047839621</v>
      </c>
      <c r="M933" s="17">
        <f t="shared" si="104"/>
        <v>-6.907350515761157E-2</v>
      </c>
      <c r="N933" s="2">
        <v>353395631.80803674</v>
      </c>
      <c r="O933">
        <v>0.33</v>
      </c>
      <c r="P933" s="9">
        <f t="shared" si="101"/>
        <v>116620.55849665214</v>
      </c>
    </row>
    <row r="934" spans="1:16" x14ac:dyDescent="0.35">
      <c r="A934" s="13">
        <v>2028</v>
      </c>
      <c r="B934" s="13">
        <f t="shared" si="100"/>
        <v>2027</v>
      </c>
      <c r="C934" t="s">
        <v>558</v>
      </c>
      <c r="D934" t="s">
        <v>559</v>
      </c>
      <c r="E934" s="5">
        <v>185247687.99331361</v>
      </c>
      <c r="F934" s="13">
        <v>0.33</v>
      </c>
      <c r="G934" s="9">
        <f t="shared" si="102"/>
        <v>61131.7370377935</v>
      </c>
      <c r="H934" s="11">
        <v>1.02</v>
      </c>
      <c r="I934" s="12" cm="1">
        <f t="array" ref="I934">INDEX(PPEL[],MATCH(PPEL[[#This Row],[Base Year]]&amp;PPEL[[#This Row],[DistrictNumber]],PPEL[[Fiscal Year]:[Fiscal Year]]&amp;PPEL[[DistrictNumber]:[DistrictNumber]],0),9)*$H934</f>
        <v>53419.935023136</v>
      </c>
      <c r="J934" s="15">
        <f t="shared" si="99"/>
        <v>0.28837031976919547</v>
      </c>
      <c r="K934" s="26">
        <f>ROUND(PPEL[[#This Row],[Proposed Taxable Valuation]]/1000*PPEL[[#This Row],[Adjusted Rate]],0)</f>
        <v>53420</v>
      </c>
      <c r="L934" s="19">
        <f t="shared" si="103"/>
        <v>-7711.8020146575</v>
      </c>
      <c r="M934" s="17">
        <f t="shared" si="104"/>
        <v>-4.1629680230804544E-2</v>
      </c>
      <c r="N934" s="2">
        <v>165631177.38702729</v>
      </c>
      <c r="O934">
        <v>0.33</v>
      </c>
      <c r="P934" s="9">
        <f t="shared" si="101"/>
        <v>54658.28853771901</v>
      </c>
    </row>
    <row r="935" spans="1:16" x14ac:dyDescent="0.35">
      <c r="A935" s="13">
        <v>2028</v>
      </c>
      <c r="B935" s="13">
        <f t="shared" si="100"/>
        <v>2027</v>
      </c>
      <c r="C935" t="s">
        <v>560</v>
      </c>
      <c r="D935" t="s">
        <v>561</v>
      </c>
      <c r="E935" s="5">
        <v>207581772.30598503</v>
      </c>
      <c r="F935" s="13">
        <v>0.33</v>
      </c>
      <c r="G935" s="9">
        <f t="shared" si="102"/>
        <v>68501.984860975062</v>
      </c>
      <c r="H935" s="11">
        <v>1.02</v>
      </c>
      <c r="I935" s="12" cm="1">
        <f t="array" ref="I935">INDEX(PPEL[],MATCH(PPEL[[#This Row],[Base Year]]&amp;PPEL[[#This Row],[DistrictNumber]],PPEL[[Fiscal Year]:[Fiscal Year]]&amp;PPEL[[DistrictNumber]:[DistrictNumber]],0),9)*$H935</f>
        <v>55683.687698496004</v>
      </c>
      <c r="J935" s="15">
        <f t="shared" si="99"/>
        <v>0.26824940879884046</v>
      </c>
      <c r="K935" s="26">
        <f>ROUND(PPEL[[#This Row],[Proposed Taxable Valuation]]/1000*PPEL[[#This Row],[Adjusted Rate]],0)</f>
        <v>55684</v>
      </c>
      <c r="L935" s="19">
        <f t="shared" si="103"/>
        <v>-12818.297162479059</v>
      </c>
      <c r="M935" s="17">
        <f t="shared" si="104"/>
        <v>-6.1750591201159555E-2</v>
      </c>
      <c r="N935" s="2">
        <v>170846758.21939364</v>
      </c>
      <c r="O935">
        <v>0.33</v>
      </c>
      <c r="P935" s="9">
        <f t="shared" si="101"/>
        <v>56379.4302123999</v>
      </c>
    </row>
    <row r="936" spans="1:16" x14ac:dyDescent="0.35">
      <c r="A936" s="13">
        <v>2028</v>
      </c>
      <c r="B936" s="13">
        <f t="shared" si="100"/>
        <v>2027</v>
      </c>
      <c r="C936" t="s">
        <v>562</v>
      </c>
      <c r="D936" t="s">
        <v>563</v>
      </c>
      <c r="E936" s="5">
        <v>319388355.33801496</v>
      </c>
      <c r="F936" s="13">
        <v>0.33</v>
      </c>
      <c r="G936" s="9">
        <f t="shared" si="102"/>
        <v>105398.15726154494</v>
      </c>
      <c r="H936" s="11">
        <v>1.02</v>
      </c>
      <c r="I936" s="12" cm="1">
        <f t="array" ref="I936">INDEX(PPEL[],MATCH(PPEL[[#This Row],[Base Year]]&amp;PPEL[[#This Row],[DistrictNumber]],PPEL[[Fiscal Year]:[Fiscal Year]]&amp;PPEL[[DistrictNumber]:[DistrictNumber]],0),9)*$H936</f>
        <v>89840.087168436003</v>
      </c>
      <c r="J936" s="15">
        <f t="shared" si="99"/>
        <v>0.28128792320357604</v>
      </c>
      <c r="K936" s="26">
        <f>ROUND(PPEL[[#This Row],[Proposed Taxable Valuation]]/1000*PPEL[[#This Row],[Adjusted Rate]],0)</f>
        <v>89840</v>
      </c>
      <c r="L936" s="19">
        <f t="shared" si="103"/>
        <v>-15558.070093108938</v>
      </c>
      <c r="M936" s="17">
        <f t="shared" si="104"/>
        <v>-4.8712076796423975E-2</v>
      </c>
      <c r="N936" s="2">
        <v>272615479.8909207</v>
      </c>
      <c r="O936">
        <v>0.33</v>
      </c>
      <c r="P936" s="9">
        <f t="shared" si="101"/>
        <v>89963.108364003827</v>
      </c>
    </row>
    <row r="937" spans="1:16" x14ac:dyDescent="0.35">
      <c r="A937" s="13">
        <v>2028</v>
      </c>
      <c r="B937" s="13">
        <f t="shared" si="100"/>
        <v>2027</v>
      </c>
      <c r="C937" t="s">
        <v>564</v>
      </c>
      <c r="D937" t="s">
        <v>565</v>
      </c>
      <c r="E937" s="5">
        <v>187964435.69624999</v>
      </c>
      <c r="F937" s="13">
        <v>0.33</v>
      </c>
      <c r="G937" s="9">
        <f t="shared" si="102"/>
        <v>62028.263779762507</v>
      </c>
      <c r="H937" s="11">
        <v>1.02</v>
      </c>
      <c r="I937" s="12" cm="1">
        <f t="array" ref="I937">INDEX(PPEL[],MATCH(PPEL[[#This Row],[Base Year]]&amp;PPEL[[#This Row],[DistrictNumber]],PPEL[[Fiscal Year]:[Fiscal Year]]&amp;PPEL[[DistrictNumber]:[DistrictNumber]],0),9)*$H937</f>
        <v>51932.345103540007</v>
      </c>
      <c r="J937" s="15">
        <f t="shared" si="99"/>
        <v>0.27628814414372799</v>
      </c>
      <c r="K937" s="26">
        <f>ROUND(PPEL[[#This Row],[Proposed Taxable Valuation]]/1000*PPEL[[#This Row],[Adjusted Rate]],0)</f>
        <v>51932</v>
      </c>
      <c r="L937" s="19">
        <f t="shared" si="103"/>
        <v>-10095.9186762225</v>
      </c>
      <c r="M937" s="17">
        <f t="shared" si="104"/>
        <v>-5.3711855856272028E-2</v>
      </c>
      <c r="N937" s="2">
        <v>158797627.87216571</v>
      </c>
      <c r="O937">
        <v>0.33</v>
      </c>
      <c r="P937" s="9">
        <f t="shared" si="101"/>
        <v>52403.21719781468</v>
      </c>
    </row>
    <row r="938" spans="1:16" x14ac:dyDescent="0.35">
      <c r="A938" s="13">
        <v>2028</v>
      </c>
      <c r="B938" s="13">
        <f t="shared" si="100"/>
        <v>2027</v>
      </c>
      <c r="C938" t="s">
        <v>566</v>
      </c>
      <c r="D938" t="s">
        <v>567</v>
      </c>
      <c r="E938" s="5">
        <v>210284911.81558475</v>
      </c>
      <c r="F938" s="13">
        <v>0.33</v>
      </c>
      <c r="G938" s="9">
        <f t="shared" si="102"/>
        <v>69394.020899142968</v>
      </c>
      <c r="H938" s="11">
        <v>1.02</v>
      </c>
      <c r="I938" s="12" cm="1">
        <f t="array" ref="I938">INDEX(PPEL[],MATCH(PPEL[[#This Row],[Base Year]]&amp;PPEL[[#This Row],[DistrictNumber]],PPEL[[Fiscal Year]:[Fiscal Year]]&amp;PPEL[[DistrictNumber]:[DistrictNumber]],0),9)*$H938</f>
        <v>63714.441537647996</v>
      </c>
      <c r="J938" s="15">
        <f t="shared" si="99"/>
        <v>0.30299102768497321</v>
      </c>
      <c r="K938" s="26">
        <f>ROUND(PPEL[[#This Row],[Proposed Taxable Valuation]]/1000*PPEL[[#This Row],[Adjusted Rate]],0)</f>
        <v>63714</v>
      </c>
      <c r="L938" s="19">
        <f t="shared" si="103"/>
        <v>-5679.5793614949725</v>
      </c>
      <c r="M938" s="17">
        <f t="shared" si="104"/>
        <v>-2.7008972315026802E-2</v>
      </c>
      <c r="N938" s="2">
        <v>190830357.02717456</v>
      </c>
      <c r="O938">
        <v>0.33</v>
      </c>
      <c r="P938" s="9">
        <f t="shared" si="101"/>
        <v>62974.017818967608</v>
      </c>
    </row>
    <row r="939" spans="1:16" x14ac:dyDescent="0.35">
      <c r="A939" s="13">
        <v>2028</v>
      </c>
      <c r="B939" s="13">
        <f t="shared" si="100"/>
        <v>2027</v>
      </c>
      <c r="C939" t="s">
        <v>568</v>
      </c>
      <c r="D939" t="s">
        <v>569</v>
      </c>
      <c r="E939" s="5">
        <v>481038294.62407666</v>
      </c>
      <c r="F939" s="13">
        <v>0.33</v>
      </c>
      <c r="G939" s="9">
        <f t="shared" si="102"/>
        <v>158742.63722594531</v>
      </c>
      <c r="H939" s="11">
        <v>1.02</v>
      </c>
      <c r="I939" s="12" cm="1">
        <f t="array" ref="I939">INDEX(PPEL[],MATCH(PPEL[[#This Row],[Base Year]]&amp;PPEL[[#This Row],[DistrictNumber]],PPEL[[Fiscal Year]:[Fiscal Year]]&amp;PPEL[[DistrictNumber]:[DistrictNumber]],0),9)*$H939</f>
        <v>121245.662587896</v>
      </c>
      <c r="J939" s="15">
        <f t="shared" si="99"/>
        <v>0.252049917736066</v>
      </c>
      <c r="K939" s="26">
        <f>ROUND(PPEL[[#This Row],[Proposed Taxable Valuation]]/1000*PPEL[[#This Row],[Adjusted Rate]],0)</f>
        <v>121246</v>
      </c>
      <c r="L939" s="19">
        <f t="shared" si="103"/>
        <v>-37496.974638049302</v>
      </c>
      <c r="M939" s="17">
        <f t="shared" si="104"/>
        <v>-7.7950082263934017E-2</v>
      </c>
      <c r="N939" s="2">
        <v>378608838.6857217</v>
      </c>
      <c r="O939">
        <v>0.33</v>
      </c>
      <c r="P939" s="9">
        <f t="shared" si="101"/>
        <v>124940.91676628817</v>
      </c>
    </row>
    <row r="940" spans="1:16" x14ac:dyDescent="0.35">
      <c r="A940" s="13">
        <v>2028</v>
      </c>
      <c r="B940" s="13">
        <f t="shared" si="100"/>
        <v>2027</v>
      </c>
      <c r="C940" t="s">
        <v>570</v>
      </c>
      <c r="D940" t="s">
        <v>571</v>
      </c>
      <c r="E940" s="5">
        <v>633716049.47486794</v>
      </c>
      <c r="F940" s="13">
        <v>0.33</v>
      </c>
      <c r="G940" s="9">
        <f t="shared" si="102"/>
        <v>209126.29632670645</v>
      </c>
      <c r="H940" s="11">
        <v>1.02</v>
      </c>
      <c r="I940" s="12" cm="1">
        <f t="array" ref="I940">INDEX(PPEL[],MATCH(PPEL[[#This Row],[Base Year]]&amp;PPEL[[#This Row],[DistrictNumber]],PPEL[[Fiscal Year]:[Fiscal Year]]&amp;PPEL[[DistrictNumber]:[DistrictNumber]],0),9)*$H940</f>
        <v>175603.945596948</v>
      </c>
      <c r="J940" s="15">
        <f t="shared" si="99"/>
        <v>0.27710193823000556</v>
      </c>
      <c r="K940" s="26">
        <f>ROUND(PPEL[[#This Row],[Proposed Taxable Valuation]]/1000*PPEL[[#This Row],[Adjusted Rate]],0)</f>
        <v>175604</v>
      </c>
      <c r="L940" s="19">
        <f t="shared" si="103"/>
        <v>-33522.350729758444</v>
      </c>
      <c r="M940" s="17">
        <f t="shared" si="104"/>
        <v>-5.2898061769994453E-2</v>
      </c>
      <c r="N940" s="2">
        <v>524984720.99567574</v>
      </c>
      <c r="O940">
        <v>0.33</v>
      </c>
      <c r="P940" s="9">
        <f t="shared" si="101"/>
        <v>173244.95792857301</v>
      </c>
    </row>
    <row r="941" spans="1:16" x14ac:dyDescent="0.35">
      <c r="A941" s="13">
        <v>2028</v>
      </c>
      <c r="B941" s="13">
        <f t="shared" si="100"/>
        <v>2027</v>
      </c>
      <c r="C941" t="s">
        <v>572</v>
      </c>
      <c r="D941" t="s">
        <v>573</v>
      </c>
      <c r="E941" s="5">
        <v>565941674.56217313</v>
      </c>
      <c r="F941" s="13">
        <v>0.33</v>
      </c>
      <c r="G941" s="9">
        <f t="shared" si="102"/>
        <v>186760.75260551713</v>
      </c>
      <c r="H941" s="11">
        <v>1.02</v>
      </c>
      <c r="I941" s="12" cm="1">
        <f t="array" ref="I941">INDEX(PPEL[],MATCH(PPEL[[#This Row],[Base Year]]&amp;PPEL[[#This Row],[DistrictNumber]],PPEL[[Fiscal Year]:[Fiscal Year]]&amp;PPEL[[DistrictNumber]:[DistrictNumber]],0),9)*$H941</f>
        <v>148108.10143734002</v>
      </c>
      <c r="J941" s="15">
        <f t="shared" si="99"/>
        <v>0.26170205887721598</v>
      </c>
      <c r="K941" s="26">
        <f>ROUND(PPEL[[#This Row],[Proposed Taxable Valuation]]/1000*PPEL[[#This Row],[Adjusted Rate]],0)</f>
        <v>148108</v>
      </c>
      <c r="L941" s="19">
        <f t="shared" si="103"/>
        <v>-38652.651168177108</v>
      </c>
      <c r="M941" s="17">
        <f t="shared" si="104"/>
        <v>-6.8297941122784034E-2</v>
      </c>
      <c r="N941" s="2">
        <v>475616390.97478056</v>
      </c>
      <c r="O941">
        <v>0.33</v>
      </c>
      <c r="P941" s="9">
        <f t="shared" si="101"/>
        <v>156953.40902167759</v>
      </c>
    </row>
    <row r="942" spans="1:16" x14ac:dyDescent="0.35">
      <c r="A942" s="13">
        <v>2028</v>
      </c>
      <c r="B942" s="13">
        <f t="shared" si="100"/>
        <v>2027</v>
      </c>
      <c r="C942" t="s">
        <v>574</v>
      </c>
      <c r="D942" t="s">
        <v>575</v>
      </c>
      <c r="E942" s="5">
        <v>2640145513.2090693</v>
      </c>
      <c r="F942" s="13">
        <v>0.33</v>
      </c>
      <c r="G942" s="9">
        <f t="shared" si="102"/>
        <v>871248.01935899281</v>
      </c>
      <c r="H942" s="11">
        <v>1.02</v>
      </c>
      <c r="I942" s="12" cm="1">
        <f t="array" ref="I942">INDEX(PPEL[],MATCH(PPEL[[#This Row],[Base Year]]&amp;PPEL[[#This Row],[DistrictNumber]],PPEL[[Fiscal Year]:[Fiscal Year]]&amp;PPEL[[DistrictNumber]:[DistrictNumber]],0),9)*$H942</f>
        <v>630908.28914453997</v>
      </c>
      <c r="J942" s="15">
        <f t="shared" si="99"/>
        <v>0.23896724100546926</v>
      </c>
      <c r="K942" s="26">
        <f>ROUND(PPEL[[#This Row],[Proposed Taxable Valuation]]/1000*PPEL[[#This Row],[Adjusted Rate]],0)</f>
        <v>630908</v>
      </c>
      <c r="L942" s="19">
        <f t="shared" si="103"/>
        <v>-240339.73021445284</v>
      </c>
      <c r="M942" s="17">
        <f t="shared" si="104"/>
        <v>-9.1032758994530755E-2</v>
      </c>
      <c r="N942" s="2">
        <v>2011346701.4666066</v>
      </c>
      <c r="O942">
        <v>0.33</v>
      </c>
      <c r="P942" s="9">
        <f t="shared" si="101"/>
        <v>663744.41148398025</v>
      </c>
    </row>
    <row r="943" spans="1:16" x14ac:dyDescent="0.35">
      <c r="A943" s="13">
        <v>2028</v>
      </c>
      <c r="B943" s="13">
        <f t="shared" si="100"/>
        <v>2027</v>
      </c>
      <c r="C943" t="s">
        <v>576</v>
      </c>
      <c r="D943" t="s">
        <v>577</v>
      </c>
      <c r="E943" s="5">
        <v>670677280.79106998</v>
      </c>
      <c r="F943" s="13">
        <v>0.33</v>
      </c>
      <c r="G943" s="9">
        <f t="shared" si="102"/>
        <v>221323.50266105309</v>
      </c>
      <c r="H943" s="11">
        <v>1.02</v>
      </c>
      <c r="I943" s="12" cm="1">
        <f t="array" ref="I943">INDEX(PPEL[],MATCH(PPEL[[#This Row],[Base Year]]&amp;PPEL[[#This Row],[DistrictNumber]],PPEL[[Fiscal Year]:[Fiscal Year]]&amp;PPEL[[DistrictNumber]:[DistrictNumber]],0),9)*$H943</f>
        <v>183815.53480382403</v>
      </c>
      <c r="J943" s="15">
        <f t="shared" si="99"/>
        <v>0.27407449166462289</v>
      </c>
      <c r="K943" s="26">
        <f>ROUND(PPEL[[#This Row],[Proposed Taxable Valuation]]/1000*PPEL[[#This Row],[Adjusted Rate]],0)</f>
        <v>183816</v>
      </c>
      <c r="L943" s="19">
        <f t="shared" si="103"/>
        <v>-37507.967857229058</v>
      </c>
      <c r="M943" s="17">
        <f t="shared" si="104"/>
        <v>-5.5925508335377128E-2</v>
      </c>
      <c r="N943" s="2">
        <v>572880526.65170217</v>
      </c>
      <c r="O943">
        <v>0.33</v>
      </c>
      <c r="P943" s="9">
        <f t="shared" si="101"/>
        <v>189050.5737950617</v>
      </c>
    </row>
    <row r="944" spans="1:16" x14ac:dyDescent="0.35">
      <c r="A944" s="13">
        <v>2028</v>
      </c>
      <c r="B944" s="13">
        <f t="shared" si="100"/>
        <v>2027</v>
      </c>
      <c r="C944" t="s">
        <v>578</v>
      </c>
      <c r="D944" t="s">
        <v>579</v>
      </c>
      <c r="E944" s="5">
        <v>629260281.93332565</v>
      </c>
      <c r="F944" s="13">
        <v>0.33</v>
      </c>
      <c r="G944" s="9">
        <f t="shared" si="102"/>
        <v>207655.89303799748</v>
      </c>
      <c r="H944" s="11">
        <v>1.02</v>
      </c>
      <c r="I944" s="12" cm="1">
        <f t="array" ref="I944">INDEX(PPEL[],MATCH(PPEL[[#This Row],[Base Year]]&amp;PPEL[[#This Row],[DistrictNumber]],PPEL[[Fiscal Year]:[Fiscal Year]]&amp;PPEL[[DistrictNumber]:[DistrictNumber]],0),9)*$H944</f>
        <v>130323.94536229203</v>
      </c>
      <c r="J944" s="15">
        <f t="shared" si="99"/>
        <v>0.20710658070121246</v>
      </c>
      <c r="K944" s="26">
        <f>ROUND(PPEL[[#This Row],[Proposed Taxable Valuation]]/1000*PPEL[[#This Row],[Adjusted Rate]],0)</f>
        <v>130324</v>
      </c>
      <c r="L944" s="19">
        <f t="shared" si="103"/>
        <v>-77331.947675705451</v>
      </c>
      <c r="M944" s="17">
        <f t="shared" si="104"/>
        <v>-0.12289341929878755</v>
      </c>
      <c r="N944" s="2">
        <v>462931868.22539288</v>
      </c>
      <c r="O944">
        <v>0.33</v>
      </c>
      <c r="P944" s="9">
        <f t="shared" si="101"/>
        <v>152767.51651437965</v>
      </c>
    </row>
    <row r="945" spans="1:16" x14ac:dyDescent="0.35">
      <c r="A945" s="13">
        <v>2028</v>
      </c>
      <c r="B945" s="13">
        <f t="shared" si="100"/>
        <v>2027</v>
      </c>
      <c r="C945" t="s">
        <v>580</v>
      </c>
      <c r="D945" t="s">
        <v>581</v>
      </c>
      <c r="E945" s="5">
        <v>207948789.65752998</v>
      </c>
      <c r="F945" s="13">
        <v>0.33</v>
      </c>
      <c r="G945" s="9">
        <f t="shared" si="102"/>
        <v>68623.100586984889</v>
      </c>
      <c r="H945" s="11">
        <v>1.02</v>
      </c>
      <c r="I945" s="12" cm="1">
        <f t="array" ref="I945">INDEX(PPEL[],MATCH(PPEL[[#This Row],[Base Year]]&amp;PPEL[[#This Row],[DistrictNumber]],PPEL[[Fiscal Year]:[Fiscal Year]]&amp;PPEL[[DistrictNumber]:[DistrictNumber]],0),9)*$H945</f>
        <v>63630.20709144001</v>
      </c>
      <c r="J945" s="15">
        <f t="shared" si="99"/>
        <v>0.30598979294966006</v>
      </c>
      <c r="K945" s="26">
        <f>ROUND(PPEL[[#This Row],[Proposed Taxable Valuation]]/1000*PPEL[[#This Row],[Adjusted Rate]],0)</f>
        <v>63630</v>
      </c>
      <c r="L945" s="19">
        <f t="shared" si="103"/>
        <v>-4992.8934955448785</v>
      </c>
      <c r="M945" s="17">
        <f t="shared" si="104"/>
        <v>-2.401020705033996E-2</v>
      </c>
      <c r="N945" s="2">
        <v>185223848.88182241</v>
      </c>
      <c r="O945">
        <v>0.33</v>
      </c>
      <c r="P945" s="9">
        <f t="shared" si="101"/>
        <v>61123.870131001393</v>
      </c>
    </row>
    <row r="946" spans="1:16" x14ac:dyDescent="0.35">
      <c r="A946" s="13">
        <v>2028</v>
      </c>
      <c r="B946" s="13">
        <f t="shared" si="100"/>
        <v>2027</v>
      </c>
      <c r="C946" t="s">
        <v>582</v>
      </c>
      <c r="D946" t="s">
        <v>583</v>
      </c>
      <c r="E946" s="5">
        <v>888621435.14361918</v>
      </c>
      <c r="F946" s="13">
        <v>0.33</v>
      </c>
      <c r="G946" s="9">
        <f t="shared" si="102"/>
        <v>293245.07359739434</v>
      </c>
      <c r="H946" s="11">
        <v>1.02</v>
      </c>
      <c r="I946" s="12" cm="1">
        <f t="array" ref="I946">INDEX(PPEL[],MATCH(PPEL[[#This Row],[Base Year]]&amp;PPEL[[#This Row],[DistrictNumber]],PPEL[[Fiscal Year]:[Fiscal Year]]&amp;PPEL[[DistrictNumber]:[DistrictNumber]],0),9)*$H946</f>
        <v>227112.04496138403</v>
      </c>
      <c r="J946" s="15">
        <f t="shared" si="99"/>
        <v>0.2555779502715666</v>
      </c>
      <c r="K946" s="26">
        <f>ROUND(PPEL[[#This Row],[Proposed Taxable Valuation]]/1000*PPEL[[#This Row],[Adjusted Rate]],0)</f>
        <v>227112</v>
      </c>
      <c r="L946" s="19">
        <f t="shared" si="103"/>
        <v>-66133.028636010305</v>
      </c>
      <c r="M946" s="17">
        <f t="shared" si="104"/>
        <v>-7.4422049728433415E-2</v>
      </c>
      <c r="N946" s="2">
        <v>700564900.42530847</v>
      </c>
      <c r="O946">
        <v>0.33</v>
      </c>
      <c r="P946" s="9">
        <f t="shared" si="101"/>
        <v>231186.41714035181</v>
      </c>
    </row>
    <row r="947" spans="1:16" x14ac:dyDescent="0.35">
      <c r="A947" s="13">
        <v>2028</v>
      </c>
      <c r="B947" s="13">
        <f t="shared" si="100"/>
        <v>2027</v>
      </c>
      <c r="C947" t="s">
        <v>584</v>
      </c>
      <c r="D947" t="s">
        <v>585</v>
      </c>
      <c r="E947" s="5">
        <v>259919715.70230407</v>
      </c>
      <c r="F947" s="13">
        <v>0.33</v>
      </c>
      <c r="G947" s="9">
        <f t="shared" si="102"/>
        <v>85773.506181760342</v>
      </c>
      <c r="H947" s="11">
        <v>1.02</v>
      </c>
      <c r="I947" s="12" cm="1">
        <f t="array" ref="I947">INDEX(PPEL[],MATCH(PPEL[[#This Row],[Base Year]]&amp;PPEL[[#This Row],[DistrictNumber]],PPEL[[Fiscal Year]:[Fiscal Year]]&amp;PPEL[[DistrictNumber]:[DistrictNumber]],0),9)*$H947</f>
        <v>69940.666418040011</v>
      </c>
      <c r="J947" s="15">
        <f t="shared" si="99"/>
        <v>0.26908565296426268</v>
      </c>
      <c r="K947" s="26">
        <f>ROUND(PPEL[[#This Row],[Proposed Taxable Valuation]]/1000*PPEL[[#This Row],[Adjusted Rate]],0)</f>
        <v>69941</v>
      </c>
      <c r="L947" s="19">
        <f t="shared" si="103"/>
        <v>-15832.839763720331</v>
      </c>
      <c r="M947" s="17">
        <f t="shared" si="104"/>
        <v>-6.0914347035737337E-2</v>
      </c>
      <c r="N947" s="2">
        <v>215792908.36791202</v>
      </c>
      <c r="O947">
        <v>0.33</v>
      </c>
      <c r="P947" s="9">
        <f t="shared" si="101"/>
        <v>71211.659761410978</v>
      </c>
    </row>
    <row r="948" spans="1:16" x14ac:dyDescent="0.35">
      <c r="A948" s="13">
        <v>2028</v>
      </c>
      <c r="B948" s="13">
        <f t="shared" si="100"/>
        <v>2027</v>
      </c>
      <c r="C948" t="s">
        <v>586</v>
      </c>
      <c r="D948" t="s">
        <v>587</v>
      </c>
      <c r="E948" s="5">
        <v>318590048.06731629</v>
      </c>
      <c r="F948" s="13">
        <v>0.33</v>
      </c>
      <c r="G948" s="9">
        <f t="shared" si="102"/>
        <v>105134.71586221438</v>
      </c>
      <c r="H948" s="11">
        <v>1.02</v>
      </c>
      <c r="I948" s="12" cm="1">
        <f t="array" ref="I948">INDEX(PPEL[],MATCH(PPEL[[#This Row],[Base Year]]&amp;PPEL[[#This Row],[DistrictNumber]],PPEL[[Fiscal Year]:[Fiscal Year]]&amp;PPEL[[DistrictNumber]:[DistrictNumber]],0),9)*$H948</f>
        <v>89475.203875464009</v>
      </c>
      <c r="J948" s="15">
        <f t="shared" si="99"/>
        <v>0.28084745401889766</v>
      </c>
      <c r="K948" s="26">
        <f>ROUND(PPEL[[#This Row],[Proposed Taxable Valuation]]/1000*PPEL[[#This Row],[Adjusted Rate]],0)</f>
        <v>89475</v>
      </c>
      <c r="L948" s="19">
        <f t="shared" si="103"/>
        <v>-15659.511986750367</v>
      </c>
      <c r="M948" s="17">
        <f t="shared" si="104"/>
        <v>-4.9152545981102358E-2</v>
      </c>
      <c r="N948" s="2">
        <v>269137485.14857149</v>
      </c>
      <c r="O948">
        <v>0.33</v>
      </c>
      <c r="P948" s="9">
        <f t="shared" si="101"/>
        <v>88815.370099028602</v>
      </c>
    </row>
    <row r="949" spans="1:16" x14ac:dyDescent="0.35">
      <c r="A949" s="13">
        <v>2028</v>
      </c>
      <c r="B949" s="13">
        <f t="shared" si="100"/>
        <v>2027</v>
      </c>
      <c r="C949" t="s">
        <v>588</v>
      </c>
      <c r="D949" t="s">
        <v>589</v>
      </c>
      <c r="E949" s="5">
        <v>360421738.99541193</v>
      </c>
      <c r="F949" s="13">
        <v>0.33</v>
      </c>
      <c r="G949" s="9">
        <f t="shared" si="102"/>
        <v>118939.17386848594</v>
      </c>
      <c r="H949" s="11">
        <v>1.02</v>
      </c>
      <c r="I949" s="12" cm="1">
        <f t="array" ref="I949">INDEX(PPEL[],MATCH(PPEL[[#This Row],[Base Year]]&amp;PPEL[[#This Row],[DistrictNumber]],PPEL[[Fiscal Year]:[Fiscal Year]]&amp;PPEL[[DistrictNumber]:[DistrictNumber]],0),9)*$H949</f>
        <v>93940.169242392003</v>
      </c>
      <c r="J949" s="15">
        <f t="shared" si="99"/>
        <v>0.26063957602620585</v>
      </c>
      <c r="K949" s="26">
        <f>ROUND(PPEL[[#This Row],[Proposed Taxable Valuation]]/1000*PPEL[[#This Row],[Adjusted Rate]],0)</f>
        <v>93940</v>
      </c>
      <c r="L949" s="19">
        <f t="shared" si="103"/>
        <v>-24999.004626093942</v>
      </c>
      <c r="M949" s="17">
        <f t="shared" si="104"/>
        <v>-6.9360423973794161E-2</v>
      </c>
      <c r="N949" s="2">
        <v>293791827.35364848</v>
      </c>
      <c r="O949">
        <v>0.33</v>
      </c>
      <c r="P949" s="9">
        <f t="shared" si="101"/>
        <v>96951.303026704001</v>
      </c>
    </row>
    <row r="950" spans="1:16" x14ac:dyDescent="0.35">
      <c r="A950" s="13">
        <v>2028</v>
      </c>
      <c r="B950" s="13">
        <f t="shared" si="100"/>
        <v>2027</v>
      </c>
      <c r="C950" t="s">
        <v>590</v>
      </c>
      <c r="D950" t="s">
        <v>591</v>
      </c>
      <c r="E950" s="5">
        <v>796533105.34523869</v>
      </c>
      <c r="F950" s="13">
        <v>0.33</v>
      </c>
      <c r="G950" s="9">
        <f t="shared" si="102"/>
        <v>262855.92476392881</v>
      </c>
      <c r="H950" s="11">
        <v>1.02</v>
      </c>
      <c r="I950" s="12" cm="1">
        <f t="array" ref="I950">INDEX(PPEL[],MATCH(PPEL[[#This Row],[Base Year]]&amp;PPEL[[#This Row],[DistrictNumber]],PPEL[[Fiscal Year]:[Fiscal Year]]&amp;PPEL[[DistrictNumber]:[DistrictNumber]],0),9)*$H950</f>
        <v>204509.58098828403</v>
      </c>
      <c r="J950" s="15">
        <f t="shared" si="99"/>
        <v>0.25674963114011956</v>
      </c>
      <c r="K950" s="26">
        <f>ROUND(PPEL[[#This Row],[Proposed Taxable Valuation]]/1000*PPEL[[#This Row],[Adjusted Rate]],0)</f>
        <v>204510</v>
      </c>
      <c r="L950" s="19">
        <f t="shared" si="103"/>
        <v>-58346.343775644782</v>
      </c>
      <c r="M950" s="17">
        <f t="shared" si="104"/>
        <v>-7.3250368859880455E-2</v>
      </c>
      <c r="N950" s="2">
        <v>634609225.287884</v>
      </c>
      <c r="O950">
        <v>0.33</v>
      </c>
      <c r="P950" s="9">
        <f t="shared" si="101"/>
        <v>209421.04434500172</v>
      </c>
    </row>
    <row r="951" spans="1:16" x14ac:dyDescent="0.35">
      <c r="A951" s="13">
        <v>2028</v>
      </c>
      <c r="B951" s="13">
        <f t="shared" si="100"/>
        <v>2027</v>
      </c>
      <c r="C951" t="s">
        <v>592</v>
      </c>
      <c r="D951" t="s">
        <v>593</v>
      </c>
      <c r="E951" s="5">
        <v>4985868469.3129101</v>
      </c>
      <c r="F951" s="13">
        <v>0.33</v>
      </c>
      <c r="G951" s="9">
        <f t="shared" si="102"/>
        <v>1645336.5948732605</v>
      </c>
      <c r="H951" s="11">
        <v>1.02</v>
      </c>
      <c r="I951" s="12" cm="1">
        <f t="array" ref="I951">INDEX(PPEL[],MATCH(PPEL[[#This Row],[Base Year]]&amp;PPEL[[#This Row],[DistrictNumber]],PPEL[[Fiscal Year]:[Fiscal Year]]&amp;PPEL[[DistrictNumber]:[DistrictNumber]],0),9)*$H951</f>
        <v>1225045.057771656</v>
      </c>
      <c r="J951" s="15">
        <f t="shared" si="99"/>
        <v>0.24570344470809444</v>
      </c>
      <c r="K951" s="26">
        <f>ROUND(PPEL[[#This Row],[Proposed Taxable Valuation]]/1000*PPEL[[#This Row],[Adjusted Rate]],0)</f>
        <v>1225045</v>
      </c>
      <c r="L951" s="19">
        <f t="shared" si="103"/>
        <v>-420291.53710160451</v>
      </c>
      <c r="M951" s="17">
        <f t="shared" si="104"/>
        <v>-8.4296555291905578E-2</v>
      </c>
      <c r="N951" s="2">
        <v>3853720183.1144443</v>
      </c>
      <c r="O951">
        <v>0.33</v>
      </c>
      <c r="P951" s="9">
        <f t="shared" si="101"/>
        <v>1271727.6604277666</v>
      </c>
    </row>
    <row r="952" spans="1:16" x14ac:dyDescent="0.35">
      <c r="A952" s="13">
        <v>2028</v>
      </c>
      <c r="B952" s="13">
        <f t="shared" si="100"/>
        <v>2027</v>
      </c>
      <c r="C952" t="s">
        <v>594</v>
      </c>
      <c r="D952" t="s">
        <v>595</v>
      </c>
      <c r="E952" s="5">
        <v>12977940921.990717</v>
      </c>
      <c r="F952" s="13">
        <v>0.33</v>
      </c>
      <c r="G952" s="9">
        <f t="shared" si="102"/>
        <v>4282720.5042569367</v>
      </c>
      <c r="H952" s="11">
        <v>1.02</v>
      </c>
      <c r="I952" s="12" cm="1">
        <f t="array" ref="I952">INDEX(PPEL[],MATCH(PPEL[[#This Row],[Base Year]]&amp;PPEL[[#This Row],[DistrictNumber]],PPEL[[Fiscal Year]:[Fiscal Year]]&amp;PPEL[[DistrictNumber]:[DistrictNumber]],0),9)*$H952</f>
        <v>2685813.2576934118</v>
      </c>
      <c r="J952" s="15">
        <f t="shared" si="99"/>
        <v>0.20695218708711988</v>
      </c>
      <c r="K952" s="26">
        <f>ROUND(PPEL[[#This Row],[Proposed Taxable Valuation]]/1000*PPEL[[#This Row],[Adjusted Rate]],0)</f>
        <v>2685813</v>
      </c>
      <c r="L952" s="19">
        <f t="shared" si="103"/>
        <v>-1596907.2465635249</v>
      </c>
      <c r="M952" s="17">
        <f t="shared" si="104"/>
        <v>-0.12304781291288014</v>
      </c>
      <c r="N952" s="2">
        <v>9710998570.2258339</v>
      </c>
      <c r="O952">
        <v>0.33</v>
      </c>
      <c r="P952" s="9">
        <f t="shared" si="101"/>
        <v>3204629.5281745251</v>
      </c>
    </row>
    <row r="953" spans="1:16" x14ac:dyDescent="0.35">
      <c r="A953" s="13">
        <v>2028</v>
      </c>
      <c r="B953" s="13">
        <f t="shared" si="100"/>
        <v>2027</v>
      </c>
      <c r="C953" t="s">
        <v>596</v>
      </c>
      <c r="D953" t="s">
        <v>597</v>
      </c>
      <c r="E953" s="5">
        <v>1456294365.5819242</v>
      </c>
      <c r="F953" s="13">
        <v>0.33</v>
      </c>
      <c r="G953" s="9">
        <f t="shared" si="102"/>
        <v>480577.140642035</v>
      </c>
      <c r="H953" s="11">
        <v>1.02</v>
      </c>
      <c r="I953" s="12" cm="1">
        <f t="array" ref="I953">INDEX(PPEL[],MATCH(PPEL[[#This Row],[Base Year]]&amp;PPEL[[#This Row],[DistrictNumber]],PPEL[[Fiscal Year]:[Fiscal Year]]&amp;PPEL[[DistrictNumber]:[DistrictNumber]],0),9)*$H953</f>
        <v>346224.79938578402</v>
      </c>
      <c r="J953" s="15">
        <f t="shared" si="99"/>
        <v>0.23774369218783267</v>
      </c>
      <c r="K953" s="26">
        <f>ROUND(PPEL[[#This Row],[Proposed Taxable Valuation]]/1000*PPEL[[#This Row],[Adjusted Rate]],0)</f>
        <v>346225</v>
      </c>
      <c r="L953" s="19">
        <f t="shared" si="103"/>
        <v>-134352.34125625098</v>
      </c>
      <c r="M953" s="17">
        <f t="shared" si="104"/>
        <v>-9.2256307812167343E-2</v>
      </c>
      <c r="N953" s="2">
        <v>1132487131.6648307</v>
      </c>
      <c r="O953">
        <v>0.33</v>
      </c>
      <c r="P953" s="9">
        <f t="shared" si="101"/>
        <v>373720.75344939413</v>
      </c>
    </row>
    <row r="954" spans="1:16" x14ac:dyDescent="0.35">
      <c r="A954" s="13">
        <v>2028</v>
      </c>
      <c r="B954" s="13">
        <f t="shared" si="100"/>
        <v>2027</v>
      </c>
      <c r="C954" t="s">
        <v>598</v>
      </c>
      <c r="D954" t="s">
        <v>599</v>
      </c>
      <c r="E954" s="5">
        <v>398617455.81939501</v>
      </c>
      <c r="F954" s="13">
        <v>0.33</v>
      </c>
      <c r="G954" s="9">
        <f t="shared" si="102"/>
        <v>131543.76042040036</v>
      </c>
      <c r="H954" s="11">
        <v>1.02</v>
      </c>
      <c r="I954" s="12" cm="1">
        <f t="array" ref="I954">INDEX(PPEL[],MATCH(PPEL[[#This Row],[Base Year]]&amp;PPEL[[#This Row],[DistrictNumber]],PPEL[[Fiscal Year]:[Fiscal Year]]&amp;PPEL[[DistrictNumber]:[DistrictNumber]],0),9)*$H954</f>
        <v>110311.81626960001</v>
      </c>
      <c r="J954" s="15">
        <f t="shared" si="99"/>
        <v>0.27673604017878212</v>
      </c>
      <c r="K954" s="26">
        <f>ROUND(PPEL[[#This Row],[Proposed Taxable Valuation]]/1000*PPEL[[#This Row],[Adjusted Rate]],0)</f>
        <v>110312</v>
      </c>
      <c r="L954" s="19">
        <f t="shared" si="103"/>
        <v>-21231.944150800351</v>
      </c>
      <c r="M954" s="17">
        <f t="shared" si="104"/>
        <v>-5.3263959821217899E-2</v>
      </c>
      <c r="N954" s="2">
        <v>348095182.497392</v>
      </c>
      <c r="O954">
        <v>0.33</v>
      </c>
      <c r="P954" s="9">
        <f t="shared" si="101"/>
        <v>114871.41022413937</v>
      </c>
    </row>
    <row r="955" spans="1:16" x14ac:dyDescent="0.35">
      <c r="A955" s="13">
        <v>2028</v>
      </c>
      <c r="B955" s="13">
        <f t="shared" si="100"/>
        <v>2027</v>
      </c>
      <c r="C955" t="s">
        <v>600</v>
      </c>
      <c r="D955" t="s">
        <v>601</v>
      </c>
      <c r="E955" s="5">
        <v>1064636953.5947583</v>
      </c>
      <c r="F955" s="13">
        <v>0.33</v>
      </c>
      <c r="G955" s="9">
        <f t="shared" si="102"/>
        <v>351330.1946862702</v>
      </c>
      <c r="H955" s="11">
        <v>1.02</v>
      </c>
      <c r="I955" s="12" cm="1">
        <f t="array" ref="I955">INDEX(PPEL[],MATCH(PPEL[[#This Row],[Base Year]]&amp;PPEL[[#This Row],[DistrictNumber]],PPEL[[Fiscal Year]:[Fiscal Year]]&amp;PPEL[[DistrictNumber]:[DistrictNumber]],0),9)*$H955</f>
        <v>284567.79065140808</v>
      </c>
      <c r="J955" s="15">
        <f t="shared" si="99"/>
        <v>0.26729091986762421</v>
      </c>
      <c r="K955" s="26">
        <f>ROUND(PPEL[[#This Row],[Proposed Taxable Valuation]]/1000*PPEL[[#This Row],[Adjusted Rate]],0)</f>
        <v>284568</v>
      </c>
      <c r="L955" s="19">
        <f t="shared" si="103"/>
        <v>-66762.40403486212</v>
      </c>
      <c r="M955" s="17">
        <f t="shared" si="104"/>
        <v>-6.2709080132375805E-2</v>
      </c>
      <c r="N955" s="2">
        <v>899730833.80307555</v>
      </c>
      <c r="O955">
        <v>0.33</v>
      </c>
      <c r="P955" s="9">
        <f t="shared" si="101"/>
        <v>296911.17515501496</v>
      </c>
    </row>
    <row r="956" spans="1:16" x14ac:dyDescent="0.35">
      <c r="A956" s="13">
        <v>2028</v>
      </c>
      <c r="B956" s="13">
        <f t="shared" si="100"/>
        <v>2027</v>
      </c>
      <c r="C956" t="s">
        <v>602</v>
      </c>
      <c r="D956" t="s">
        <v>603</v>
      </c>
      <c r="E956" s="5">
        <v>310371649.47486877</v>
      </c>
      <c r="F956" s="13">
        <v>0.33</v>
      </c>
      <c r="G956" s="9">
        <f t="shared" si="102"/>
        <v>102422.64432670671</v>
      </c>
      <c r="H956" s="11">
        <v>1.02</v>
      </c>
      <c r="I956" s="12" cm="1">
        <f t="array" ref="I956">INDEX(PPEL[],MATCH(PPEL[[#This Row],[Base Year]]&amp;PPEL[[#This Row],[DistrictNumber]],PPEL[[Fiscal Year]:[Fiscal Year]]&amp;PPEL[[DistrictNumber]:[DistrictNumber]],0),9)*$H956</f>
        <v>93341.077905636004</v>
      </c>
      <c r="J956" s="15">
        <f t="shared" si="99"/>
        <v>0.3007397037183126</v>
      </c>
      <c r="K956" s="26">
        <f>ROUND(PPEL[[#This Row],[Proposed Taxable Valuation]]/1000*PPEL[[#This Row],[Adjusted Rate]],0)</f>
        <v>93341</v>
      </c>
      <c r="L956" s="19">
        <f t="shared" si="103"/>
        <v>-9081.5664210707037</v>
      </c>
      <c r="M956" s="17">
        <f t="shared" si="104"/>
        <v>-2.9260296281687415E-2</v>
      </c>
      <c r="N956" s="2">
        <v>275994735.5131036</v>
      </c>
      <c r="O956">
        <v>0.33</v>
      </c>
      <c r="P956" s="9">
        <f t="shared" si="101"/>
        <v>91078.262719324193</v>
      </c>
    </row>
    <row r="957" spans="1:16" x14ac:dyDescent="0.35">
      <c r="A957" s="13">
        <v>2028</v>
      </c>
      <c r="B957" s="13">
        <f t="shared" si="100"/>
        <v>2027</v>
      </c>
      <c r="C957" t="s">
        <v>604</v>
      </c>
      <c r="D957" t="s">
        <v>605</v>
      </c>
      <c r="E957" s="5">
        <v>682371171.1939888</v>
      </c>
      <c r="F957" s="13">
        <v>0.33</v>
      </c>
      <c r="G957" s="9">
        <f t="shared" si="102"/>
        <v>225182.48649401631</v>
      </c>
      <c r="H957" s="11">
        <v>1.02</v>
      </c>
      <c r="I957" s="12" cm="1">
        <f t="array" ref="I957">INDEX(PPEL[],MATCH(PPEL[[#This Row],[Base Year]]&amp;PPEL[[#This Row],[DistrictNumber]],PPEL[[Fiscal Year]:[Fiscal Year]]&amp;PPEL[[DistrictNumber]:[DistrictNumber]],0),9)*$H957</f>
        <v>171409.51623272401</v>
      </c>
      <c r="J957" s="15">
        <f t="shared" si="99"/>
        <v>0.25119689029769199</v>
      </c>
      <c r="K957" s="26">
        <f>ROUND(PPEL[[#This Row],[Proposed Taxable Valuation]]/1000*PPEL[[#This Row],[Adjusted Rate]],0)</f>
        <v>171410</v>
      </c>
      <c r="L957" s="19">
        <f t="shared" si="103"/>
        <v>-53772.970261292299</v>
      </c>
      <c r="M957" s="17">
        <f t="shared" si="104"/>
        <v>-7.8803109702308027E-2</v>
      </c>
      <c r="N957" s="2">
        <v>542913997.74497938</v>
      </c>
      <c r="O957">
        <v>0.33</v>
      </c>
      <c r="P957" s="9">
        <f t="shared" si="101"/>
        <v>179161.61925584319</v>
      </c>
    </row>
    <row r="958" spans="1:16" x14ac:dyDescent="0.35">
      <c r="A958" s="13">
        <v>2028</v>
      </c>
      <c r="B958" s="13">
        <f t="shared" si="100"/>
        <v>2027</v>
      </c>
      <c r="C958" t="s">
        <v>606</v>
      </c>
      <c r="D958" t="s">
        <v>607</v>
      </c>
      <c r="E958" s="5">
        <v>301298362.78499144</v>
      </c>
      <c r="F958" s="13">
        <v>0.33</v>
      </c>
      <c r="G958" s="9">
        <f t="shared" si="102"/>
        <v>99428.459719047183</v>
      </c>
      <c r="H958" s="11">
        <v>1.02</v>
      </c>
      <c r="I958" s="12" cm="1">
        <f t="array" ref="I958">INDEX(PPEL[],MATCH(PPEL[[#This Row],[Base Year]]&amp;PPEL[[#This Row],[DistrictNumber]],PPEL[[Fiscal Year]:[Fiscal Year]]&amp;PPEL[[DistrictNumber]:[DistrictNumber]],0),9)*$H958</f>
        <v>75252.536382671999</v>
      </c>
      <c r="J958" s="15">
        <f t="shared" si="99"/>
        <v>0.24976085394918895</v>
      </c>
      <c r="K958" s="26">
        <f>ROUND(PPEL[[#This Row],[Proposed Taxable Valuation]]/1000*PPEL[[#This Row],[Adjusted Rate]],0)</f>
        <v>75253</v>
      </c>
      <c r="L958" s="19">
        <f t="shared" si="103"/>
        <v>-24175.923336375185</v>
      </c>
      <c r="M958" s="17">
        <f t="shared" si="104"/>
        <v>-8.0239146050811061E-2</v>
      </c>
      <c r="N958" s="2">
        <v>243946714.66073343</v>
      </c>
      <c r="O958">
        <v>0.33</v>
      </c>
      <c r="P958" s="9">
        <f t="shared" si="101"/>
        <v>80502.415838042041</v>
      </c>
    </row>
    <row r="959" spans="1:16" x14ac:dyDescent="0.35">
      <c r="A959" s="13">
        <v>2028</v>
      </c>
      <c r="B959" s="13">
        <f t="shared" si="100"/>
        <v>2027</v>
      </c>
      <c r="C959" t="s">
        <v>608</v>
      </c>
      <c r="D959" t="s">
        <v>609</v>
      </c>
      <c r="E959" s="5">
        <v>229044584.56364501</v>
      </c>
      <c r="F959" s="13">
        <v>0.33</v>
      </c>
      <c r="G959" s="9">
        <f t="shared" si="102"/>
        <v>75584.712906002853</v>
      </c>
      <c r="H959" s="11">
        <v>1.02</v>
      </c>
      <c r="I959" s="12" cm="1">
        <f t="array" ref="I959">INDEX(PPEL[],MATCH(PPEL[[#This Row],[Base Year]]&amp;PPEL[[#This Row],[DistrictNumber]],PPEL[[Fiscal Year]:[Fiscal Year]]&amp;PPEL[[DistrictNumber]:[DistrictNumber]],0),9)*$H959</f>
        <v>68142.252888864008</v>
      </c>
      <c r="J959" s="15">
        <f t="shared" si="99"/>
        <v>0.29750650083555763</v>
      </c>
      <c r="K959" s="26">
        <f>ROUND(PPEL[[#This Row],[Proposed Taxable Valuation]]/1000*PPEL[[#This Row],[Adjusted Rate]],0)</f>
        <v>68142</v>
      </c>
      <c r="L959" s="19">
        <f t="shared" si="103"/>
        <v>-7442.4600171388447</v>
      </c>
      <c r="M959" s="17">
        <f t="shared" si="104"/>
        <v>-3.2493499164442385E-2</v>
      </c>
      <c r="N959" s="2">
        <v>204381264.94117126</v>
      </c>
      <c r="O959">
        <v>0.33</v>
      </c>
      <c r="P959" s="9">
        <f t="shared" si="101"/>
        <v>67445.81743058651</v>
      </c>
    </row>
    <row r="960" spans="1:16" x14ac:dyDescent="0.35">
      <c r="A960" s="13">
        <v>2028</v>
      </c>
      <c r="B960" s="13">
        <f t="shared" si="100"/>
        <v>2027</v>
      </c>
      <c r="C960" t="s">
        <v>610</v>
      </c>
      <c r="D960" t="s">
        <v>611</v>
      </c>
      <c r="E960" s="5">
        <v>1060137552.9575191</v>
      </c>
      <c r="F960" s="13">
        <v>0.33</v>
      </c>
      <c r="G960" s="9">
        <f t="shared" si="102"/>
        <v>349845.39247598127</v>
      </c>
      <c r="H960" s="11">
        <v>1.02</v>
      </c>
      <c r="I960" s="12" cm="1">
        <f t="array" ref="I960">INDEX(PPEL[],MATCH(PPEL[[#This Row],[Base Year]]&amp;PPEL[[#This Row],[DistrictNumber]],PPEL[[Fiscal Year]:[Fiscal Year]]&amp;PPEL[[DistrictNumber]:[DistrictNumber]],0),9)*$H960</f>
        <v>274260.08199149999</v>
      </c>
      <c r="J960" s="15">
        <f t="shared" si="99"/>
        <v>0.25870235539377212</v>
      </c>
      <c r="K960" s="26">
        <f>ROUND(PPEL[[#This Row],[Proposed Taxable Valuation]]/1000*PPEL[[#This Row],[Adjusted Rate]],0)</f>
        <v>274260</v>
      </c>
      <c r="L960" s="19">
        <f t="shared" si="103"/>
        <v>-75585.310484481277</v>
      </c>
      <c r="M960" s="17">
        <f t="shared" si="104"/>
        <v>-7.1297644606227895E-2</v>
      </c>
      <c r="N960" s="2">
        <v>902473164.14749908</v>
      </c>
      <c r="O960">
        <v>0.33</v>
      </c>
      <c r="P960" s="9">
        <f t="shared" si="101"/>
        <v>297816.14416867471</v>
      </c>
    </row>
    <row r="961" spans="1:16" x14ac:dyDescent="0.35">
      <c r="A961" s="13">
        <v>2028</v>
      </c>
      <c r="B961" s="13">
        <f t="shared" si="100"/>
        <v>2027</v>
      </c>
      <c r="C961" t="s">
        <v>612</v>
      </c>
      <c r="D961" t="s">
        <v>613</v>
      </c>
      <c r="E961" s="5">
        <v>1046851483.0069617</v>
      </c>
      <c r="F961" s="13">
        <v>0.33</v>
      </c>
      <c r="G961" s="9">
        <f t="shared" si="102"/>
        <v>345460.9893922974</v>
      </c>
      <c r="H961" s="11">
        <v>1.02</v>
      </c>
      <c r="I961" s="12" cm="1">
        <f t="array" ref="I961">INDEX(PPEL[],MATCH(PPEL[[#This Row],[Base Year]]&amp;PPEL[[#This Row],[DistrictNumber]],PPEL[[Fiscal Year]:[Fiscal Year]]&amp;PPEL[[DistrictNumber]:[DistrictNumber]],0),9)*$H961</f>
        <v>261904.41717818403</v>
      </c>
      <c r="J961" s="15">
        <f t="shared" si="99"/>
        <v>0.25018297383110488</v>
      </c>
      <c r="K961" s="26">
        <f>ROUND(PPEL[[#This Row],[Proposed Taxable Valuation]]/1000*PPEL[[#This Row],[Adjusted Rate]],0)</f>
        <v>261904</v>
      </c>
      <c r="L961" s="19">
        <f t="shared" si="103"/>
        <v>-83556.572214113374</v>
      </c>
      <c r="M961" s="17">
        <f t="shared" si="104"/>
        <v>-7.9817026168895133E-2</v>
      </c>
      <c r="N961" s="2">
        <v>845211077.8443737</v>
      </c>
      <c r="O961">
        <v>0.33</v>
      </c>
      <c r="P961" s="9">
        <f t="shared" si="101"/>
        <v>278919.65568864334</v>
      </c>
    </row>
    <row r="962" spans="1:16" x14ac:dyDescent="0.35">
      <c r="A962" s="13">
        <v>2028</v>
      </c>
      <c r="B962" s="13">
        <f t="shared" si="100"/>
        <v>2027</v>
      </c>
      <c r="C962" t="s">
        <v>614</v>
      </c>
      <c r="D962" t="s">
        <v>615</v>
      </c>
      <c r="E962" s="5">
        <v>8998307705.5086536</v>
      </c>
      <c r="F962" s="13">
        <v>0.33</v>
      </c>
      <c r="G962" s="9">
        <f t="shared" si="102"/>
        <v>2969441.5428178557</v>
      </c>
      <c r="H962" s="11">
        <v>1.02</v>
      </c>
      <c r="I962" s="12" cm="1">
        <f t="array" ref="I962">INDEX(PPEL[],MATCH(PPEL[[#This Row],[Base Year]]&amp;PPEL[[#This Row],[DistrictNumber]],PPEL[[Fiscal Year]:[Fiscal Year]]&amp;PPEL[[DistrictNumber]:[DistrictNumber]],0),9)*$H962</f>
        <v>2171378.1360874679</v>
      </c>
      <c r="J962" s="15">
        <f t="shared" si="99"/>
        <v>0.24130961144595856</v>
      </c>
      <c r="K962" s="26">
        <f>ROUND(PPEL[[#This Row],[Proposed Taxable Valuation]]/1000*PPEL[[#This Row],[Adjusted Rate]],0)</f>
        <v>2171378</v>
      </c>
      <c r="L962" s="19">
        <f t="shared" si="103"/>
        <v>-798063.40673038783</v>
      </c>
      <c r="M962" s="17">
        <f t="shared" si="104"/>
        <v>-8.869038855404146E-2</v>
      </c>
      <c r="N962" s="2">
        <v>6873319962.6113024</v>
      </c>
      <c r="O962">
        <v>0.33</v>
      </c>
      <c r="P962" s="9">
        <f t="shared" si="101"/>
        <v>2268195.5876617301</v>
      </c>
    </row>
    <row r="963" spans="1:16" x14ac:dyDescent="0.35">
      <c r="A963" s="13">
        <v>2028</v>
      </c>
      <c r="B963" s="13">
        <f t="shared" si="100"/>
        <v>2027</v>
      </c>
      <c r="C963" t="s">
        <v>616</v>
      </c>
      <c r="D963" t="s">
        <v>617</v>
      </c>
      <c r="E963" s="5">
        <v>598247423.04227757</v>
      </c>
      <c r="F963" s="13">
        <v>0.33</v>
      </c>
      <c r="G963" s="9">
        <f t="shared" si="102"/>
        <v>197421.64960395161</v>
      </c>
      <c r="H963" s="11">
        <v>1.02</v>
      </c>
      <c r="I963" s="12" cm="1">
        <f t="array" ref="I963">INDEX(PPEL[],MATCH(PPEL[[#This Row],[Base Year]]&amp;PPEL[[#This Row],[DistrictNumber]],PPEL[[Fiscal Year]:[Fiscal Year]]&amp;PPEL[[DistrictNumber]:[DistrictNumber]],0),9)*$H963</f>
        <v>174783.63961594802</v>
      </c>
      <c r="J963" s="15">
        <f t="shared" si="99"/>
        <v>0.2921594525674977</v>
      </c>
      <c r="K963" s="26">
        <f>ROUND(PPEL[[#This Row],[Proposed Taxable Valuation]]/1000*PPEL[[#This Row],[Adjusted Rate]],0)</f>
        <v>174784</v>
      </c>
      <c r="L963" s="19">
        <f t="shared" si="103"/>
        <v>-22638.009988003585</v>
      </c>
      <c r="M963" s="17">
        <f t="shared" si="104"/>
        <v>-3.7840547432502314E-2</v>
      </c>
      <c r="N963" s="2">
        <v>524892479.72801352</v>
      </c>
      <c r="O963">
        <v>0.33</v>
      </c>
      <c r="P963" s="9">
        <f t="shared" si="101"/>
        <v>173214.51831024446</v>
      </c>
    </row>
    <row r="964" spans="1:16" x14ac:dyDescent="0.35">
      <c r="A964" s="13">
        <v>2028</v>
      </c>
      <c r="B964" s="13">
        <f t="shared" si="100"/>
        <v>2027</v>
      </c>
      <c r="C964" t="s">
        <v>618</v>
      </c>
      <c r="D964" t="s">
        <v>619</v>
      </c>
      <c r="E964" s="5">
        <v>440023326.69430268</v>
      </c>
      <c r="F964" s="13">
        <v>0.33</v>
      </c>
      <c r="G964" s="9">
        <f t="shared" si="102"/>
        <v>145207.69780911988</v>
      </c>
      <c r="H964" s="11">
        <v>1.02</v>
      </c>
      <c r="I964" s="12" cm="1">
        <f t="array" ref="I964">INDEX(PPEL[],MATCH(PPEL[[#This Row],[Base Year]]&amp;PPEL[[#This Row],[DistrictNumber]],PPEL[[Fiscal Year]:[Fiscal Year]]&amp;PPEL[[DistrictNumber]:[DistrictNumber]],0),9)*$H964</f>
        <v>122105.73019114802</v>
      </c>
      <c r="J964" s="15">
        <f t="shared" ref="J964:J1027" si="105">IF(I964/(E964/1000)&gt;0.33,0.33,I964/(E964/1000))</f>
        <v>0.27749831152923971</v>
      </c>
      <c r="K964" s="26">
        <f>ROUND(PPEL[[#This Row],[Proposed Taxable Valuation]]/1000*PPEL[[#This Row],[Adjusted Rate]],0)</f>
        <v>122106</v>
      </c>
      <c r="L964" s="19">
        <f t="shared" si="103"/>
        <v>-23101.967617971866</v>
      </c>
      <c r="M964" s="17">
        <f t="shared" si="104"/>
        <v>-5.250168847076031E-2</v>
      </c>
      <c r="N964" s="2">
        <v>384625351.70827669</v>
      </c>
      <c r="O964">
        <v>0.33</v>
      </c>
      <c r="P964" s="9">
        <f t="shared" si="101"/>
        <v>126926.3660637313</v>
      </c>
    </row>
    <row r="965" spans="1:16" x14ac:dyDescent="0.35">
      <c r="A965" s="13">
        <v>2028</v>
      </c>
      <c r="B965" s="13">
        <f t="shared" ref="B965:B1028" si="106">A965-1</f>
        <v>2027</v>
      </c>
      <c r="C965" t="s">
        <v>620</v>
      </c>
      <c r="D965" t="s">
        <v>621</v>
      </c>
      <c r="E965" s="5">
        <v>360900019.39454997</v>
      </c>
      <c r="F965" s="13">
        <v>0.33</v>
      </c>
      <c r="G965" s="9">
        <f t="shared" si="102"/>
        <v>119097.00640020148</v>
      </c>
      <c r="H965" s="11">
        <v>1.02</v>
      </c>
      <c r="I965" s="12" cm="1">
        <f t="array" ref="I965">INDEX(PPEL[],MATCH(PPEL[[#This Row],[Base Year]]&amp;PPEL[[#This Row],[DistrictNumber]],PPEL[[Fiscal Year]:[Fiscal Year]]&amp;PPEL[[DistrictNumber]:[DistrictNumber]],0),9)*$H965</f>
        <v>104622.68314674</v>
      </c>
      <c r="J965" s="15">
        <f t="shared" si="105"/>
        <v>0.28989381414347448</v>
      </c>
      <c r="K965" s="26">
        <f>ROUND(PPEL[[#This Row],[Proposed Taxable Valuation]]/1000*PPEL[[#This Row],[Adjusted Rate]],0)</f>
        <v>104623</v>
      </c>
      <c r="L965" s="19">
        <f t="shared" si="103"/>
        <v>-14474.32325346148</v>
      </c>
      <c r="M965" s="17">
        <f t="shared" si="104"/>
        <v>-4.0106185856525534E-2</v>
      </c>
      <c r="N965" s="2">
        <v>315883524.15574628</v>
      </c>
      <c r="O965">
        <v>0.33</v>
      </c>
      <c r="P965" s="9">
        <f t="shared" ref="P965:P1028" si="107">N965/1000*O965</f>
        <v>104241.56297139627</v>
      </c>
    </row>
    <row r="966" spans="1:16" x14ac:dyDescent="0.35">
      <c r="A966" s="13">
        <v>2028</v>
      </c>
      <c r="B966" s="13">
        <f t="shared" si="106"/>
        <v>2027</v>
      </c>
      <c r="C966" t="s">
        <v>622</v>
      </c>
      <c r="D966" t="s">
        <v>623</v>
      </c>
      <c r="E966" s="5">
        <v>528010232.76058269</v>
      </c>
      <c r="F966" s="13">
        <v>0.33</v>
      </c>
      <c r="G966" s="9">
        <f t="shared" si="102"/>
        <v>174243.37681099231</v>
      </c>
      <c r="H966" s="11">
        <v>1.02</v>
      </c>
      <c r="I966" s="12" cm="1">
        <f t="array" ref="I966">INDEX(PPEL[],MATCH(PPEL[[#This Row],[Base Year]]&amp;PPEL[[#This Row],[DistrictNumber]],PPEL[[Fiscal Year]:[Fiscal Year]]&amp;PPEL[[DistrictNumber]:[DistrictNumber]],0),9)*$H966</f>
        <v>128701.67419573202</v>
      </c>
      <c r="J966" s="15">
        <f t="shared" si="105"/>
        <v>0.24374844692468225</v>
      </c>
      <c r="K966" s="26">
        <f>ROUND(PPEL[[#This Row],[Proposed Taxable Valuation]]/1000*PPEL[[#This Row],[Adjusted Rate]],0)</f>
        <v>128702</v>
      </c>
      <c r="L966" s="19">
        <f t="shared" si="103"/>
        <v>-45541.702615260292</v>
      </c>
      <c r="M966" s="17">
        <f t="shared" si="104"/>
        <v>-8.6251553075317761E-2</v>
      </c>
      <c r="N966" s="2">
        <v>420469191.18120176</v>
      </c>
      <c r="O966">
        <v>0.33</v>
      </c>
      <c r="P966" s="9">
        <f t="shared" si="107"/>
        <v>138754.83308979659</v>
      </c>
    </row>
    <row r="967" spans="1:16" x14ac:dyDescent="0.35">
      <c r="A967" s="13">
        <v>2028</v>
      </c>
      <c r="B967" s="13">
        <f t="shared" si="106"/>
        <v>2027</v>
      </c>
      <c r="C967" t="s">
        <v>624</v>
      </c>
      <c r="D967" t="s">
        <v>625</v>
      </c>
      <c r="E967" s="5">
        <v>789452400.472067</v>
      </c>
      <c r="F967" s="13">
        <v>0.33</v>
      </c>
      <c r="G967" s="9">
        <f t="shared" si="102"/>
        <v>260519.29215578211</v>
      </c>
      <c r="H967" s="11">
        <v>1.02</v>
      </c>
      <c r="I967" s="12" cm="1">
        <f t="array" ref="I967">INDEX(PPEL[],MATCH(PPEL[[#This Row],[Base Year]]&amp;PPEL[[#This Row],[DistrictNumber]],PPEL[[Fiscal Year]:[Fiscal Year]]&amp;PPEL[[DistrictNumber]:[DistrictNumber]],0),9)*$H967</f>
        <v>212959.79760844802</v>
      </c>
      <c r="J967" s="15">
        <f t="shared" si="105"/>
        <v>0.26975634944058052</v>
      </c>
      <c r="K967" s="26">
        <f>ROUND(PPEL[[#This Row],[Proposed Taxable Valuation]]/1000*PPEL[[#This Row],[Adjusted Rate]],0)</f>
        <v>212960</v>
      </c>
      <c r="L967" s="19">
        <f t="shared" si="103"/>
        <v>-47559.494547334092</v>
      </c>
      <c r="M967" s="17">
        <f t="shared" si="104"/>
        <v>-6.0243650559419493E-2</v>
      </c>
      <c r="N967" s="2">
        <v>663904572.52586544</v>
      </c>
      <c r="O967">
        <v>0.33</v>
      </c>
      <c r="P967" s="9">
        <f t="shared" si="107"/>
        <v>219088.5089335356</v>
      </c>
    </row>
    <row r="968" spans="1:16" x14ac:dyDescent="0.35">
      <c r="A968" s="13">
        <v>2028</v>
      </c>
      <c r="B968" s="13">
        <f t="shared" si="106"/>
        <v>2027</v>
      </c>
      <c r="C968" t="s">
        <v>626</v>
      </c>
      <c r="D968" t="s">
        <v>627</v>
      </c>
      <c r="E968" s="5">
        <v>462727122.95656013</v>
      </c>
      <c r="F968" s="13">
        <v>0.33</v>
      </c>
      <c r="G968" s="9">
        <f t="shared" si="102"/>
        <v>152699.95057566484</v>
      </c>
      <c r="H968" s="11">
        <v>1.02</v>
      </c>
      <c r="I968" s="12" cm="1">
        <f t="array" ref="I968">INDEX(PPEL[],MATCH(PPEL[[#This Row],[Base Year]]&amp;PPEL[[#This Row],[DistrictNumber]],PPEL[[Fiscal Year]:[Fiscal Year]]&amp;PPEL[[DistrictNumber]:[DistrictNumber]],0),9)*$H968</f>
        <v>129655.240029216</v>
      </c>
      <c r="J968" s="15">
        <f t="shared" si="105"/>
        <v>0.28019805539125003</v>
      </c>
      <c r="K968" s="26">
        <f>ROUND(PPEL[[#This Row],[Proposed Taxable Valuation]]/1000*PPEL[[#This Row],[Adjusted Rate]],0)</f>
        <v>129655</v>
      </c>
      <c r="L968" s="19">
        <f t="shared" si="103"/>
        <v>-23044.710546448841</v>
      </c>
      <c r="M968" s="17">
        <f t="shared" si="104"/>
        <v>-4.9801944608749982E-2</v>
      </c>
      <c r="N968" s="2">
        <v>382827708.34461731</v>
      </c>
      <c r="O968">
        <v>0.33</v>
      </c>
      <c r="P968" s="9">
        <f t="shared" si="107"/>
        <v>126333.14375372372</v>
      </c>
    </row>
    <row r="969" spans="1:16" x14ac:dyDescent="0.35">
      <c r="A969" s="13">
        <v>2028</v>
      </c>
      <c r="B969" s="13">
        <f t="shared" si="106"/>
        <v>2027</v>
      </c>
      <c r="C969" t="s">
        <v>628</v>
      </c>
      <c r="D969" t="s">
        <v>629</v>
      </c>
      <c r="E969" s="5">
        <v>479710038.61015421</v>
      </c>
      <c r="F969" s="13">
        <v>0.33</v>
      </c>
      <c r="G969" s="9">
        <f t="shared" si="102"/>
        <v>158304.31274135091</v>
      </c>
      <c r="H969" s="11">
        <v>1.02</v>
      </c>
      <c r="I969" s="12" cm="1">
        <f t="array" ref="I969">INDEX(PPEL[],MATCH(PPEL[[#This Row],[Base Year]]&amp;PPEL[[#This Row],[DistrictNumber]],PPEL[[Fiscal Year]:[Fiscal Year]]&amp;PPEL[[DistrictNumber]:[DistrictNumber]],0),9)*$H969</f>
        <v>135186.89603364002</v>
      </c>
      <c r="J969" s="15">
        <f t="shared" si="105"/>
        <v>0.28180960403770555</v>
      </c>
      <c r="K969" s="26">
        <f>ROUND(PPEL[[#This Row],[Proposed Taxable Valuation]]/1000*PPEL[[#This Row],[Adjusted Rate]],0)</f>
        <v>135187</v>
      </c>
      <c r="L969" s="19">
        <f t="shared" si="103"/>
        <v>-23117.416707710887</v>
      </c>
      <c r="M969" s="17">
        <f t="shared" si="104"/>
        <v>-4.8190395962294463E-2</v>
      </c>
      <c r="N969" s="2">
        <v>413889514.4329651</v>
      </c>
      <c r="O969">
        <v>0.33</v>
      </c>
      <c r="P969" s="9">
        <f t="shared" si="107"/>
        <v>136583.53976287847</v>
      </c>
    </row>
    <row r="970" spans="1:16" x14ac:dyDescent="0.35">
      <c r="A970" s="13">
        <v>2028</v>
      </c>
      <c r="B970" s="13">
        <f t="shared" si="106"/>
        <v>2027</v>
      </c>
      <c r="C970" t="s">
        <v>630</v>
      </c>
      <c r="D970" t="s">
        <v>631</v>
      </c>
      <c r="E970" s="5">
        <v>370067938.67083752</v>
      </c>
      <c r="F970" s="13">
        <v>0.33</v>
      </c>
      <c r="G970" s="9">
        <f t="shared" si="102"/>
        <v>122122.41976137638</v>
      </c>
      <c r="H970" s="11">
        <v>1.02</v>
      </c>
      <c r="I970" s="12" cm="1">
        <f t="array" ref="I970">INDEX(PPEL[],MATCH(PPEL[[#This Row],[Base Year]]&amp;PPEL[[#This Row],[DistrictNumber]],PPEL[[Fiscal Year]:[Fiscal Year]]&amp;PPEL[[DistrictNumber]:[DistrictNumber]],0),9)*$H970</f>
        <v>99454.522000680008</v>
      </c>
      <c r="J970" s="15">
        <f t="shared" si="105"/>
        <v>0.26874665867539888</v>
      </c>
      <c r="K970" s="26">
        <f>ROUND(PPEL[[#This Row],[Proposed Taxable Valuation]]/1000*PPEL[[#This Row],[Adjusted Rate]],0)</f>
        <v>99455</v>
      </c>
      <c r="L970" s="19">
        <f t="shared" si="103"/>
        <v>-22667.897760696374</v>
      </c>
      <c r="M970" s="17">
        <f t="shared" si="104"/>
        <v>-6.125334132460114E-2</v>
      </c>
      <c r="N970" s="2">
        <v>312098243.0349071</v>
      </c>
      <c r="O970">
        <v>0.33</v>
      </c>
      <c r="P970" s="9">
        <f t="shared" si="107"/>
        <v>102992.42020151934</v>
      </c>
    </row>
    <row r="971" spans="1:16" x14ac:dyDescent="0.35">
      <c r="A971" s="13">
        <v>2028</v>
      </c>
      <c r="B971" s="13">
        <f t="shared" si="106"/>
        <v>2027</v>
      </c>
      <c r="C971" t="s">
        <v>632</v>
      </c>
      <c r="D971" t="s">
        <v>633</v>
      </c>
      <c r="E971" s="5">
        <v>2764891148.3266048</v>
      </c>
      <c r="F971" s="13">
        <v>0.33</v>
      </c>
      <c r="G971" s="9">
        <f t="shared" si="102"/>
        <v>912414.07894777961</v>
      </c>
      <c r="H971" s="11">
        <v>1.02</v>
      </c>
      <c r="I971" s="12" cm="1">
        <f t="array" ref="I971">INDEX(PPEL[],MATCH(PPEL[[#This Row],[Base Year]]&amp;PPEL[[#This Row],[DistrictNumber]],PPEL[[Fiscal Year]:[Fiscal Year]]&amp;PPEL[[DistrictNumber]:[DistrictNumber]],0),9)*$H971</f>
        <v>687452.15980584</v>
      </c>
      <c r="J971" s="15">
        <f t="shared" si="105"/>
        <v>0.2486362474782802</v>
      </c>
      <c r="K971" s="26">
        <f>ROUND(PPEL[[#This Row],[Proposed Taxable Valuation]]/1000*PPEL[[#This Row],[Adjusted Rate]],0)</f>
        <v>687452</v>
      </c>
      <c r="L971" s="19">
        <f t="shared" si="103"/>
        <v>-224961.91914193961</v>
      </c>
      <c r="M971" s="17">
        <f t="shared" si="104"/>
        <v>-8.1363752521719818E-2</v>
      </c>
      <c r="N971" s="2">
        <v>2189513738.1446471</v>
      </c>
      <c r="O971">
        <v>0.33</v>
      </c>
      <c r="P971" s="9">
        <f t="shared" si="107"/>
        <v>722539.53358773363</v>
      </c>
    </row>
    <row r="972" spans="1:16" x14ac:dyDescent="0.35">
      <c r="A972" s="13">
        <v>2028</v>
      </c>
      <c r="B972" s="13">
        <f t="shared" si="106"/>
        <v>2027</v>
      </c>
      <c r="C972" t="s">
        <v>634</v>
      </c>
      <c r="D972" t="s">
        <v>635</v>
      </c>
      <c r="E972" s="5">
        <v>552825711.31564593</v>
      </c>
      <c r="F972" s="13">
        <v>0.33</v>
      </c>
      <c r="G972" s="9">
        <f t="shared" si="102"/>
        <v>182432.48473416318</v>
      </c>
      <c r="H972" s="11">
        <v>1.02</v>
      </c>
      <c r="I972" s="12" cm="1">
        <f t="array" ref="I972">INDEX(PPEL[],MATCH(PPEL[[#This Row],[Base Year]]&amp;PPEL[[#This Row],[DistrictNumber]],PPEL[[Fiscal Year]:[Fiscal Year]]&amp;PPEL[[DistrictNumber]:[DistrictNumber]],0),9)*$H972</f>
        <v>151719.80644458</v>
      </c>
      <c r="J972" s="15">
        <f t="shared" si="105"/>
        <v>0.274444193421302</v>
      </c>
      <c r="K972" s="26">
        <f>ROUND(PPEL[[#This Row],[Proposed Taxable Valuation]]/1000*PPEL[[#This Row],[Adjusted Rate]],0)</f>
        <v>151720</v>
      </c>
      <c r="L972" s="19">
        <f t="shared" si="103"/>
        <v>-30712.678289583186</v>
      </c>
      <c r="M972" s="17">
        <f t="shared" si="104"/>
        <v>-5.5555806578698019E-2</v>
      </c>
      <c r="N972" s="2">
        <v>486187408.32324845</v>
      </c>
      <c r="O972">
        <v>0.33</v>
      </c>
      <c r="P972" s="9">
        <f t="shared" si="107"/>
        <v>160441.844746672</v>
      </c>
    </row>
    <row r="973" spans="1:16" x14ac:dyDescent="0.35">
      <c r="A973" s="13">
        <v>2028</v>
      </c>
      <c r="B973" s="13">
        <f t="shared" si="106"/>
        <v>2027</v>
      </c>
      <c r="C973" t="s">
        <v>636</v>
      </c>
      <c r="D973" t="s">
        <v>637</v>
      </c>
      <c r="E973" s="5">
        <v>180212099.95417002</v>
      </c>
      <c r="F973" s="13">
        <v>0.33</v>
      </c>
      <c r="G973" s="9">
        <f t="shared" si="102"/>
        <v>59469.992984876109</v>
      </c>
      <c r="H973" s="11">
        <v>1.02</v>
      </c>
      <c r="I973" s="12" cm="1">
        <f t="array" ref="I973">INDEX(PPEL[],MATCH(PPEL[[#This Row],[Base Year]]&amp;PPEL[[#This Row],[DistrictNumber]],PPEL[[Fiscal Year]:[Fiscal Year]]&amp;PPEL[[DistrictNumber]:[DistrictNumber]],0),9)*$H973</f>
        <v>55488.019015044003</v>
      </c>
      <c r="J973" s="15">
        <f t="shared" si="105"/>
        <v>0.3079039588859751</v>
      </c>
      <c r="K973" s="26">
        <f>ROUND(PPEL[[#This Row],[Proposed Taxable Valuation]]/1000*PPEL[[#This Row],[Adjusted Rate]],0)</f>
        <v>55488</v>
      </c>
      <c r="L973" s="19">
        <f t="shared" si="103"/>
        <v>-3981.9739698321064</v>
      </c>
      <c r="M973" s="17">
        <f t="shared" si="104"/>
        <v>-2.2096041114024911E-2</v>
      </c>
      <c r="N973" s="2">
        <v>162735344.85042763</v>
      </c>
      <c r="O973">
        <v>0.33</v>
      </c>
      <c r="P973" s="9">
        <f t="shared" si="107"/>
        <v>53702.663800641116</v>
      </c>
    </row>
    <row r="974" spans="1:16" x14ac:dyDescent="0.35">
      <c r="A974" s="13">
        <v>2028</v>
      </c>
      <c r="B974" s="13">
        <f t="shared" si="106"/>
        <v>2027</v>
      </c>
      <c r="C974" t="s">
        <v>638</v>
      </c>
      <c r="D974" t="s">
        <v>639</v>
      </c>
      <c r="E974" s="5">
        <v>732390256.36719298</v>
      </c>
      <c r="F974" s="13">
        <v>0.33</v>
      </c>
      <c r="G974" s="9">
        <f t="shared" si="102"/>
        <v>241688.78460117368</v>
      </c>
      <c r="H974" s="11">
        <v>1.02</v>
      </c>
      <c r="I974" s="12" cm="1">
        <f t="array" ref="I974">INDEX(PPEL[],MATCH(PPEL[[#This Row],[Base Year]]&amp;PPEL[[#This Row],[DistrictNumber]],PPEL[[Fiscal Year]:[Fiscal Year]]&amp;PPEL[[DistrictNumber]:[DistrictNumber]],0),9)*$H974</f>
        <v>185090.65611854402</v>
      </c>
      <c r="J974" s="15">
        <f t="shared" si="105"/>
        <v>0.25272135246123006</v>
      </c>
      <c r="K974" s="26">
        <f>ROUND(PPEL[[#This Row],[Proposed Taxable Valuation]]/1000*PPEL[[#This Row],[Adjusted Rate]],0)</f>
        <v>185091</v>
      </c>
      <c r="L974" s="19">
        <f t="shared" si="103"/>
        <v>-56598.128482629661</v>
      </c>
      <c r="M974" s="17">
        <f t="shared" si="104"/>
        <v>-7.7278647538769951E-2</v>
      </c>
      <c r="N974" s="2">
        <v>590655408.15524638</v>
      </c>
      <c r="O974">
        <v>0.33</v>
      </c>
      <c r="P974" s="9">
        <f t="shared" si="107"/>
        <v>194916.28469123133</v>
      </c>
    </row>
    <row r="975" spans="1:16" x14ac:dyDescent="0.35">
      <c r="A975" s="13">
        <v>2028</v>
      </c>
      <c r="B975" s="13">
        <f t="shared" si="106"/>
        <v>2027</v>
      </c>
      <c r="C975" t="s">
        <v>640</v>
      </c>
      <c r="D975" t="s">
        <v>641</v>
      </c>
      <c r="E975" s="5">
        <v>451678323.7593897</v>
      </c>
      <c r="F975" s="13">
        <v>0.33</v>
      </c>
      <c r="G975" s="9">
        <f t="shared" si="102"/>
        <v>149053.84684059859</v>
      </c>
      <c r="H975" s="11">
        <v>1.02</v>
      </c>
      <c r="I975" s="12" cm="1">
        <f t="array" ref="I975">INDEX(PPEL[],MATCH(PPEL[[#This Row],[Base Year]]&amp;PPEL[[#This Row],[DistrictNumber]],PPEL[[Fiscal Year]:[Fiscal Year]]&amp;PPEL[[DistrictNumber]:[DistrictNumber]],0),9)*$H975</f>
        <v>114633.90917470801</v>
      </c>
      <c r="J975" s="15">
        <f t="shared" si="105"/>
        <v>0.25379546271025794</v>
      </c>
      <c r="K975" s="26">
        <f>ROUND(PPEL[[#This Row],[Proposed Taxable Valuation]]/1000*PPEL[[#This Row],[Adjusted Rate]],0)</f>
        <v>114634</v>
      </c>
      <c r="L975" s="19">
        <f t="shared" si="103"/>
        <v>-34419.937665890582</v>
      </c>
      <c r="M975" s="17">
        <f t="shared" si="104"/>
        <v>-7.620453728974208E-2</v>
      </c>
      <c r="N975" s="2">
        <v>363268612.25921988</v>
      </c>
      <c r="O975">
        <v>0.33</v>
      </c>
      <c r="P975" s="9">
        <f t="shared" si="107"/>
        <v>119878.64204554257</v>
      </c>
    </row>
    <row r="976" spans="1:16" x14ac:dyDescent="0.35">
      <c r="A976" s="13">
        <v>2028</v>
      </c>
      <c r="B976" s="13">
        <f t="shared" si="106"/>
        <v>2027</v>
      </c>
      <c r="C976" t="s">
        <v>642</v>
      </c>
      <c r="D976" t="s">
        <v>643</v>
      </c>
      <c r="E976" s="5">
        <v>165145782.23252302</v>
      </c>
      <c r="F976" s="13">
        <v>0.33</v>
      </c>
      <c r="G976" s="9">
        <f t="shared" ref="G976:G1039" si="108">E976/1000*F976</f>
        <v>54498.108136732597</v>
      </c>
      <c r="H976" s="11">
        <v>1.02</v>
      </c>
      <c r="I976" s="12" cm="1">
        <f t="array" ref="I976">INDEX(PPEL[],MATCH(PPEL[[#This Row],[Base Year]]&amp;PPEL[[#This Row],[DistrictNumber]],PPEL[[Fiscal Year]:[Fiscal Year]]&amp;PPEL[[DistrictNumber]:[DistrictNumber]],0),9)*$H976</f>
        <v>47866.787465508009</v>
      </c>
      <c r="J976" s="15">
        <f t="shared" si="105"/>
        <v>0.28984565526543221</v>
      </c>
      <c r="K976" s="26">
        <f>ROUND(PPEL[[#This Row],[Proposed Taxable Valuation]]/1000*PPEL[[#This Row],[Adjusted Rate]],0)</f>
        <v>47867</v>
      </c>
      <c r="L976" s="19">
        <f t="shared" ref="L976:L1039" si="109">I976-G976</f>
        <v>-6631.3206712245883</v>
      </c>
      <c r="M976" s="17">
        <f t="shared" ref="M976:M1039" si="110">J976-F976</f>
        <v>-4.0154344734567804E-2</v>
      </c>
      <c r="N976" s="2">
        <v>143094848.94385663</v>
      </c>
      <c r="O976">
        <v>0.33</v>
      </c>
      <c r="P976" s="9">
        <f t="shared" si="107"/>
        <v>47221.300151472693</v>
      </c>
    </row>
    <row r="977" spans="1:16" x14ac:dyDescent="0.35">
      <c r="A977" s="13">
        <v>2028</v>
      </c>
      <c r="B977" s="13">
        <f t="shared" si="106"/>
        <v>2027</v>
      </c>
      <c r="C977" t="s">
        <v>644</v>
      </c>
      <c r="D977" t="s">
        <v>645</v>
      </c>
      <c r="E977" s="5">
        <v>1119331871.2871926</v>
      </c>
      <c r="F977" s="13">
        <v>0.33</v>
      </c>
      <c r="G977" s="9">
        <f t="shared" si="108"/>
        <v>369379.5175247736</v>
      </c>
      <c r="H977" s="11">
        <v>1.02</v>
      </c>
      <c r="I977" s="12" cm="1">
        <f t="array" ref="I977">INDEX(PPEL[],MATCH(PPEL[[#This Row],[Base Year]]&amp;PPEL[[#This Row],[DistrictNumber]],PPEL[[Fiscal Year]:[Fiscal Year]]&amp;PPEL[[DistrictNumber]:[DistrictNumber]],0),9)*$H977</f>
        <v>264931.07381413202</v>
      </c>
      <c r="J977" s="15">
        <f t="shared" si="105"/>
        <v>0.23668679558768438</v>
      </c>
      <c r="K977" s="26">
        <f>ROUND(PPEL[[#This Row],[Proposed Taxable Valuation]]/1000*PPEL[[#This Row],[Adjusted Rate]],0)</f>
        <v>264931</v>
      </c>
      <c r="L977" s="19">
        <f t="shared" si="109"/>
        <v>-104448.44371064159</v>
      </c>
      <c r="M977" s="17">
        <f t="shared" si="110"/>
        <v>-9.3313204412315637E-2</v>
      </c>
      <c r="N977" s="2">
        <v>862259034.41343427</v>
      </c>
      <c r="O977">
        <v>0.33</v>
      </c>
      <c r="P977" s="9">
        <f t="shared" si="107"/>
        <v>284545.4813564333</v>
      </c>
    </row>
    <row r="978" spans="1:16" x14ac:dyDescent="0.35">
      <c r="A978" s="13">
        <v>2028</v>
      </c>
      <c r="B978" s="13">
        <f t="shared" si="106"/>
        <v>2027</v>
      </c>
      <c r="C978" t="s">
        <v>646</v>
      </c>
      <c r="D978" t="s">
        <v>647</v>
      </c>
      <c r="E978" s="5">
        <v>319872140.62390554</v>
      </c>
      <c r="F978" s="13">
        <v>0.33</v>
      </c>
      <c r="G978" s="9">
        <f t="shared" si="108"/>
        <v>105557.80640588883</v>
      </c>
      <c r="H978" s="11">
        <v>1.02</v>
      </c>
      <c r="I978" s="12" cm="1">
        <f t="array" ref="I978">INDEX(PPEL[],MATCH(PPEL[[#This Row],[Base Year]]&amp;PPEL[[#This Row],[DistrictNumber]],PPEL[[Fiscal Year]:[Fiscal Year]]&amp;PPEL[[DistrictNumber]:[DistrictNumber]],0),9)*$H978</f>
        <v>85225.006751148016</v>
      </c>
      <c r="J978" s="15">
        <f t="shared" si="105"/>
        <v>0.26643460285387155</v>
      </c>
      <c r="K978" s="26">
        <f>ROUND(PPEL[[#This Row],[Proposed Taxable Valuation]]/1000*PPEL[[#This Row],[Adjusted Rate]],0)</f>
        <v>85225</v>
      </c>
      <c r="L978" s="19">
        <f t="shared" si="109"/>
        <v>-20332.799654740811</v>
      </c>
      <c r="M978" s="17">
        <f t="shared" si="110"/>
        <v>-6.3565397146128466E-2</v>
      </c>
      <c r="N978" s="2">
        <v>267544914.1983031</v>
      </c>
      <c r="O978">
        <v>0.33</v>
      </c>
      <c r="P978" s="9">
        <f t="shared" si="107"/>
        <v>88289.821685440038</v>
      </c>
    </row>
    <row r="979" spans="1:16" x14ac:dyDescent="0.35">
      <c r="A979" s="13">
        <v>2028</v>
      </c>
      <c r="B979" s="13">
        <f t="shared" si="106"/>
        <v>2027</v>
      </c>
      <c r="C979" t="s">
        <v>648</v>
      </c>
      <c r="D979" t="s">
        <v>649</v>
      </c>
      <c r="E979" s="5">
        <v>341492704.67236459</v>
      </c>
      <c r="F979" s="13">
        <v>0.33</v>
      </c>
      <c r="G979" s="9">
        <f t="shared" si="108"/>
        <v>112692.59254188031</v>
      </c>
      <c r="H979" s="11">
        <v>1.02</v>
      </c>
      <c r="I979" s="12" cm="1">
        <f t="array" ref="I979">INDEX(PPEL[],MATCH(PPEL[[#This Row],[Base Year]]&amp;PPEL[[#This Row],[DistrictNumber]],PPEL[[Fiscal Year]:[Fiscal Year]]&amp;PPEL[[DistrictNumber]:[DistrictNumber]],0),9)*$H979</f>
        <v>90320.785271640008</v>
      </c>
      <c r="J979" s="15">
        <f t="shared" si="105"/>
        <v>0.26448818389340323</v>
      </c>
      <c r="K979" s="26">
        <f>ROUND(PPEL[[#This Row],[Proposed Taxable Valuation]]/1000*PPEL[[#This Row],[Adjusted Rate]],0)</f>
        <v>90321</v>
      </c>
      <c r="L979" s="19">
        <f t="shared" si="109"/>
        <v>-22371.807270240301</v>
      </c>
      <c r="M979" s="17">
        <f t="shared" si="110"/>
        <v>-6.5511816106596787E-2</v>
      </c>
      <c r="N979" s="2">
        <v>282026633.57641864</v>
      </c>
      <c r="O979">
        <v>0.33</v>
      </c>
      <c r="P979" s="9">
        <f t="shared" si="107"/>
        <v>93068.78908021815</v>
      </c>
    </row>
    <row r="980" spans="1:16" x14ac:dyDescent="0.35">
      <c r="A980" s="13">
        <v>2028</v>
      </c>
      <c r="B980" s="13">
        <f t="shared" si="106"/>
        <v>2027</v>
      </c>
      <c r="C980" t="s">
        <v>650</v>
      </c>
      <c r="D980" t="s">
        <v>651</v>
      </c>
      <c r="E980" s="5">
        <v>678372334.11601317</v>
      </c>
      <c r="F980" s="13">
        <v>0.33</v>
      </c>
      <c r="G980" s="9">
        <f t="shared" si="108"/>
        <v>223862.87025828435</v>
      </c>
      <c r="H980" s="11">
        <v>1.02</v>
      </c>
      <c r="I980" s="12" cm="1">
        <f t="array" ref="I980">INDEX(PPEL[],MATCH(PPEL[[#This Row],[Base Year]]&amp;PPEL[[#This Row],[DistrictNumber]],PPEL[[Fiscal Year]:[Fiscal Year]]&amp;PPEL[[DistrictNumber]:[DistrictNumber]],0),9)*$H980</f>
        <v>151851.17076109198</v>
      </c>
      <c r="J980" s="15">
        <f t="shared" si="105"/>
        <v>0.22384634974680861</v>
      </c>
      <c r="K980" s="26">
        <f>ROUND(PPEL[[#This Row],[Proposed Taxable Valuation]]/1000*PPEL[[#This Row],[Adjusted Rate]],0)</f>
        <v>151851</v>
      </c>
      <c r="L980" s="19">
        <f t="shared" si="109"/>
        <v>-72011.69949719237</v>
      </c>
      <c r="M980" s="17">
        <f t="shared" si="110"/>
        <v>-0.1061536502531914</v>
      </c>
      <c r="N980" s="2">
        <v>509230916.99074876</v>
      </c>
      <c r="O980">
        <v>0.33</v>
      </c>
      <c r="P980" s="9">
        <f t="shared" si="107"/>
        <v>168046.2026069471</v>
      </c>
    </row>
    <row r="981" spans="1:16" x14ac:dyDescent="0.35">
      <c r="A981" s="13">
        <v>2028</v>
      </c>
      <c r="B981" s="13">
        <f t="shared" si="106"/>
        <v>2027</v>
      </c>
      <c r="C981" s="10" t="s">
        <v>660</v>
      </c>
      <c r="D981" t="s">
        <v>661</v>
      </c>
      <c r="E981" s="5">
        <v>332063784102.15021</v>
      </c>
      <c r="F981" s="13">
        <v>0.33</v>
      </c>
      <c r="G981" s="9">
        <f t="shared" si="108"/>
        <v>109581048.75370957</v>
      </c>
      <c r="H981" s="11">
        <v>1.02</v>
      </c>
      <c r="I981" s="12" cm="1">
        <f t="array" ref="I981">INDEX(PPEL[],MATCH(PPEL[[#This Row],[Base Year]]&amp;PPEL[[#This Row],[DistrictNumber]],PPEL[[Fiscal Year]:[Fiscal Year]]&amp;PPEL[[DistrictNumber]:[DistrictNumber]],0),9)*$H981</f>
        <v>82525843.411106452</v>
      </c>
      <c r="J981" s="15">
        <f t="shared" si="105"/>
        <v>0.2485240708626017</v>
      </c>
      <c r="K981" s="26">
        <f>ROUND(PPEL[[#This Row],[Proposed Taxable Valuation]]/1000*PPEL[[#This Row],[Adjusted Rate]],0)</f>
        <v>82525843</v>
      </c>
      <c r="L981" s="19">
        <f t="shared" si="109"/>
        <v>-27055205.342603117</v>
      </c>
      <c r="M981" s="17">
        <f t="shared" si="110"/>
        <v>-8.1475929137398317E-2</v>
      </c>
      <c r="N981" s="20">
        <f t="shared" ref="N981" si="111">SUM(N656:N980)</f>
        <v>262428781286.47391</v>
      </c>
      <c r="O981">
        <v>0.33</v>
      </c>
      <c r="P981" s="9">
        <f t="shared" si="107"/>
        <v>86601497.824536398</v>
      </c>
    </row>
    <row r="982" spans="1:16" hidden="1" x14ac:dyDescent="0.35">
      <c r="A982" s="13">
        <v>2029</v>
      </c>
      <c r="B982" s="13">
        <f t="shared" si="106"/>
        <v>2028</v>
      </c>
      <c r="C982" t="s">
        <v>2</v>
      </c>
      <c r="D982" t="s">
        <v>3</v>
      </c>
      <c r="E982" s="25">
        <v>521556652.57424974</v>
      </c>
      <c r="F982" s="13">
        <v>0.33</v>
      </c>
      <c r="G982" s="9">
        <f t="shared" si="108"/>
        <v>172113.69534950241</v>
      </c>
      <c r="H982" s="11">
        <v>1.02</v>
      </c>
      <c r="I982" s="12" cm="1">
        <f t="array" ref="I982">INDEX(PPEL[],MATCH(PPEL[[#This Row],[Base Year]]&amp;PPEL[[#This Row],[DistrictNumber]],PPEL[[Fiscal Year]:[Fiscal Year]]&amp;PPEL[[DistrictNumber]:[DistrictNumber]],0),9)*$H982</f>
        <v>128747.73786224329</v>
      </c>
      <c r="J982" s="15">
        <f t="shared" si="105"/>
        <v>0.24685283415863349</v>
      </c>
      <c r="K982" s="26">
        <f>ROUND(PPEL[[#This Row],[Proposed Taxable Valuation]]/1000*PPEL[[#This Row],[Adjusted Rate]],0)</f>
        <v>128748</v>
      </c>
      <c r="L982" s="19">
        <f t="shared" si="109"/>
        <v>-43365.957487259118</v>
      </c>
      <c r="M982" s="17">
        <f t="shared" si="110"/>
        <v>-8.3147165841366527E-2</v>
      </c>
      <c r="N982">
        <v>445271002.33748192</v>
      </c>
      <c r="O982">
        <v>0.33</v>
      </c>
      <c r="P982" s="9">
        <f t="shared" si="107"/>
        <v>146939.43077136905</v>
      </c>
    </row>
    <row r="983" spans="1:16" hidden="1" x14ac:dyDescent="0.35">
      <c r="A983" s="13">
        <v>2029</v>
      </c>
      <c r="B983" s="13">
        <f t="shared" si="106"/>
        <v>2028</v>
      </c>
      <c r="C983" t="s">
        <v>4</v>
      </c>
      <c r="D983" t="s">
        <v>5</v>
      </c>
      <c r="E983" s="25">
        <v>1524242683.3561926</v>
      </c>
      <c r="F983" s="13">
        <v>0.33</v>
      </c>
      <c r="G983" s="9">
        <f t="shared" si="108"/>
        <v>503000.08550754358</v>
      </c>
      <c r="H983" s="11">
        <v>1.02</v>
      </c>
      <c r="I983" s="12" cm="1">
        <f t="array" ref="I983">INDEX(PPEL[],MATCH(PPEL[[#This Row],[Base Year]]&amp;PPEL[[#This Row],[DistrictNumber]],PPEL[[Fiscal Year]:[Fiscal Year]]&amp;PPEL[[DistrictNumber]:[DistrictNumber]],0),9)*$H983</f>
        <v>275943.62069852685</v>
      </c>
      <c r="J983" s="15">
        <f t="shared" si="105"/>
        <v>0.18103653946426257</v>
      </c>
      <c r="K983" s="26">
        <f>ROUND(PPEL[[#This Row],[Proposed Taxable Valuation]]/1000*PPEL[[#This Row],[Adjusted Rate]],0)</f>
        <v>275944</v>
      </c>
      <c r="L983" s="19">
        <f t="shared" si="109"/>
        <v>-227056.46480901673</v>
      </c>
      <c r="M983" s="17">
        <f t="shared" si="110"/>
        <v>-0.14896346053573745</v>
      </c>
      <c r="N983">
        <v>1041837756.3604722</v>
      </c>
      <c r="O983">
        <v>0.33</v>
      </c>
      <c r="P983" s="9">
        <f t="shared" si="107"/>
        <v>343806.45959895581</v>
      </c>
    </row>
    <row r="984" spans="1:16" hidden="1" x14ac:dyDescent="0.35">
      <c r="A984" s="13">
        <v>2029</v>
      </c>
      <c r="B984" s="13">
        <f t="shared" si="106"/>
        <v>2028</v>
      </c>
      <c r="C984" t="s">
        <v>6</v>
      </c>
      <c r="D984" t="s">
        <v>7</v>
      </c>
      <c r="E984" s="25">
        <v>682821388.07177293</v>
      </c>
      <c r="F984" s="13">
        <v>0.33</v>
      </c>
      <c r="G984" s="9">
        <f t="shared" si="108"/>
        <v>225331.05806368505</v>
      </c>
      <c r="H984" s="11">
        <v>1.02</v>
      </c>
      <c r="I984" s="12" cm="1">
        <f t="array" ref="I984">INDEX(PPEL[],MATCH(PPEL[[#This Row],[Base Year]]&amp;PPEL[[#This Row],[DistrictNumber]],PPEL[[Fiscal Year]:[Fiscal Year]]&amp;PPEL[[DistrictNumber]:[DistrictNumber]],0),9)*$H984</f>
        <v>183503.46890920177</v>
      </c>
      <c r="J984" s="15">
        <f t="shared" si="105"/>
        <v>0.26874300090013187</v>
      </c>
      <c r="K984" s="26">
        <f>ROUND(PPEL[[#This Row],[Proposed Taxable Valuation]]/1000*PPEL[[#This Row],[Adjusted Rate]],0)</f>
        <v>183503</v>
      </c>
      <c r="L984" s="19">
        <f t="shared" si="109"/>
        <v>-41827.589154483285</v>
      </c>
      <c r="M984" s="17">
        <f t="shared" si="110"/>
        <v>-6.1256999099868148E-2</v>
      </c>
      <c r="N984">
        <v>589668906.47407258</v>
      </c>
      <c r="O984">
        <v>0.33</v>
      </c>
      <c r="P984" s="9">
        <f t="shared" si="107"/>
        <v>194590.73913644397</v>
      </c>
    </row>
    <row r="985" spans="1:16" hidden="1" x14ac:dyDescent="0.35">
      <c r="A985" s="13">
        <v>2029</v>
      </c>
      <c r="B985" s="13">
        <f t="shared" si="106"/>
        <v>2028</v>
      </c>
      <c r="C985" t="s">
        <v>8</v>
      </c>
      <c r="D985" t="s">
        <v>9</v>
      </c>
      <c r="E985" s="25">
        <v>809998019.15301549</v>
      </c>
      <c r="F985" s="13">
        <v>0.33</v>
      </c>
      <c r="G985" s="9">
        <f t="shared" si="108"/>
        <v>267299.34632049513</v>
      </c>
      <c r="H985" s="11">
        <v>1.02</v>
      </c>
      <c r="I985" s="12" cm="1">
        <f t="array" ref="I985">INDEX(PPEL[],MATCH(PPEL[[#This Row],[Base Year]]&amp;PPEL[[#This Row],[DistrictNumber]],PPEL[[Fiscal Year]:[Fiscal Year]]&amp;PPEL[[DistrictNumber]:[DistrictNumber]],0),9)*$H985</f>
        <v>224394.88867855488</v>
      </c>
      <c r="J985" s="15">
        <f t="shared" si="105"/>
        <v>0.2770314042412057</v>
      </c>
      <c r="K985" s="26">
        <f>ROUND(PPEL[[#This Row],[Proposed Taxable Valuation]]/1000*PPEL[[#This Row],[Adjusted Rate]],0)</f>
        <v>224395</v>
      </c>
      <c r="L985" s="19">
        <f t="shared" si="109"/>
        <v>-42904.457641940244</v>
      </c>
      <c r="M985" s="17">
        <f t="shared" si="110"/>
        <v>-5.2968595758794312E-2</v>
      </c>
      <c r="N985">
        <v>668278281.39375937</v>
      </c>
      <c r="O985">
        <v>0.33</v>
      </c>
      <c r="P985" s="9">
        <f t="shared" si="107"/>
        <v>220531.83285994062</v>
      </c>
    </row>
    <row r="986" spans="1:16" hidden="1" x14ac:dyDescent="0.35">
      <c r="A986" s="13">
        <v>2029</v>
      </c>
      <c r="B986" s="13">
        <f t="shared" si="106"/>
        <v>2028</v>
      </c>
      <c r="C986" t="s">
        <v>10</v>
      </c>
      <c r="D986" t="s">
        <v>11</v>
      </c>
      <c r="E986" s="25">
        <v>378956404.42760003</v>
      </c>
      <c r="F986" s="13">
        <v>0.33</v>
      </c>
      <c r="G986" s="9">
        <f t="shared" si="108"/>
        <v>125055.61346110802</v>
      </c>
      <c r="H986" s="11">
        <v>1.02</v>
      </c>
      <c r="I986" s="12" cm="1">
        <f t="array" ref="I986">INDEX(PPEL[],MATCH(PPEL[[#This Row],[Base Year]]&amp;PPEL[[#This Row],[DistrictNumber]],PPEL[[Fiscal Year]:[Fiscal Year]]&amp;PPEL[[DistrictNumber]:[DistrictNumber]],0),9)*$H986</f>
        <v>90405.970459089134</v>
      </c>
      <c r="J986" s="15">
        <f t="shared" si="105"/>
        <v>0.23856562233232101</v>
      </c>
      <c r="K986" s="26">
        <f>ROUND(PPEL[[#This Row],[Proposed Taxable Valuation]]/1000*PPEL[[#This Row],[Adjusted Rate]],0)</f>
        <v>90406</v>
      </c>
      <c r="L986" s="19">
        <f t="shared" si="109"/>
        <v>-34649.643002018885</v>
      </c>
      <c r="M986" s="17">
        <f t="shared" si="110"/>
        <v>-9.1434377667679007E-2</v>
      </c>
      <c r="N986">
        <v>287027225.40618432</v>
      </c>
      <c r="O986">
        <v>0.33</v>
      </c>
      <c r="P986" s="9">
        <f t="shared" si="107"/>
        <v>94718.984384040828</v>
      </c>
    </row>
    <row r="987" spans="1:16" hidden="1" x14ac:dyDescent="0.35">
      <c r="A987" s="13">
        <v>2029</v>
      </c>
      <c r="B987" s="13">
        <f t="shared" si="106"/>
        <v>2028</v>
      </c>
      <c r="C987" t="s">
        <v>12</v>
      </c>
      <c r="D987" t="s">
        <v>13</v>
      </c>
      <c r="E987" s="25">
        <v>237905455.38951197</v>
      </c>
      <c r="F987" s="13">
        <v>0.33</v>
      </c>
      <c r="G987" s="9">
        <f t="shared" si="108"/>
        <v>78508.800278538954</v>
      </c>
      <c r="H987" s="11">
        <v>1.02</v>
      </c>
      <c r="I987" s="12" cm="1">
        <f t="array" ref="I987">INDEX(PPEL[],MATCH(PPEL[[#This Row],[Base Year]]&amp;PPEL[[#This Row],[DistrictNumber]],PPEL[[Fiscal Year]:[Fiscal Year]]&amp;PPEL[[DistrictNumber]:[DistrictNumber]],0),9)*$H987</f>
        <v>71735.956436279521</v>
      </c>
      <c r="J987" s="15">
        <f t="shared" si="105"/>
        <v>0.30153136387238133</v>
      </c>
      <c r="K987" s="26">
        <f>ROUND(PPEL[[#This Row],[Proposed Taxable Valuation]]/1000*PPEL[[#This Row],[Adjusted Rate]],0)</f>
        <v>71736</v>
      </c>
      <c r="L987" s="19">
        <f t="shared" si="109"/>
        <v>-6772.8438422594336</v>
      </c>
      <c r="M987" s="17">
        <f t="shared" si="110"/>
        <v>-2.8468636127618685E-2</v>
      </c>
      <c r="N987">
        <v>206761526.19264647</v>
      </c>
      <c r="O987">
        <v>0.33</v>
      </c>
      <c r="P987" s="9">
        <f t="shared" si="107"/>
        <v>68231.303643573337</v>
      </c>
    </row>
    <row r="988" spans="1:16" hidden="1" x14ac:dyDescent="0.35">
      <c r="A988" s="13">
        <v>2029</v>
      </c>
      <c r="B988" s="13">
        <f t="shared" si="106"/>
        <v>2028</v>
      </c>
      <c r="C988" t="s">
        <v>14</v>
      </c>
      <c r="D988" t="s">
        <v>15</v>
      </c>
      <c r="E988" s="25">
        <v>549805557.88629198</v>
      </c>
      <c r="F988" s="13">
        <v>0.33</v>
      </c>
      <c r="G988" s="9">
        <f t="shared" si="108"/>
        <v>181435.83410247636</v>
      </c>
      <c r="H988" s="11">
        <v>1.02</v>
      </c>
      <c r="I988" s="12" cm="1">
        <f t="array" ref="I988">INDEX(PPEL[],MATCH(PPEL[[#This Row],[Base Year]]&amp;PPEL[[#This Row],[DistrictNumber]],PPEL[[Fiscal Year]:[Fiscal Year]]&amp;PPEL[[DistrictNumber]:[DistrictNumber]],0),9)*$H988</f>
        <v>131060.11068851978</v>
      </c>
      <c r="J988" s="15">
        <f t="shared" si="105"/>
        <v>0.23837538345806422</v>
      </c>
      <c r="K988" s="26">
        <f>ROUND(PPEL[[#This Row],[Proposed Taxable Valuation]]/1000*PPEL[[#This Row],[Adjusted Rate]],0)</f>
        <v>131060</v>
      </c>
      <c r="L988" s="19">
        <f t="shared" si="109"/>
        <v>-50375.723413956584</v>
      </c>
      <c r="M988" s="17">
        <f t="shared" si="110"/>
        <v>-9.1624616541935794E-2</v>
      </c>
      <c r="N988">
        <v>414664114.45311576</v>
      </c>
      <c r="O988">
        <v>0.33</v>
      </c>
      <c r="P988" s="9">
        <f t="shared" si="107"/>
        <v>136839.15776952819</v>
      </c>
    </row>
    <row r="989" spans="1:16" hidden="1" x14ac:dyDescent="0.35">
      <c r="A989" s="13">
        <v>2029</v>
      </c>
      <c r="B989" s="13">
        <f t="shared" si="106"/>
        <v>2028</v>
      </c>
      <c r="C989" t="s">
        <v>16</v>
      </c>
      <c r="D989" t="s">
        <v>17</v>
      </c>
      <c r="E989" s="25">
        <v>459262921.64192986</v>
      </c>
      <c r="F989" s="13">
        <v>0.33</v>
      </c>
      <c r="G989" s="9">
        <f t="shared" si="108"/>
        <v>151556.76414183687</v>
      </c>
      <c r="H989" s="11">
        <v>1.02</v>
      </c>
      <c r="I989" s="12" cm="1">
        <f t="array" ref="I989">INDEX(PPEL[],MATCH(PPEL[[#This Row],[Base Year]]&amp;PPEL[[#This Row],[DistrictNumber]],PPEL[[Fiscal Year]:[Fiscal Year]]&amp;PPEL[[DistrictNumber]:[DistrictNumber]],0),9)*$H989</f>
        <v>97966.193525885508</v>
      </c>
      <c r="J989" s="15">
        <f t="shared" si="105"/>
        <v>0.213311784839156</v>
      </c>
      <c r="K989" s="26">
        <f>ROUND(PPEL[[#This Row],[Proposed Taxable Valuation]]/1000*PPEL[[#This Row],[Adjusted Rate]],0)</f>
        <v>97966</v>
      </c>
      <c r="L989" s="19">
        <f t="shared" si="109"/>
        <v>-53590.570615951365</v>
      </c>
      <c r="M989" s="17">
        <f t="shared" si="110"/>
        <v>-0.11668821516084402</v>
      </c>
      <c r="N989">
        <v>311310418.43380499</v>
      </c>
      <c r="O989">
        <v>0.33</v>
      </c>
      <c r="P989" s="9">
        <f t="shared" si="107"/>
        <v>102732.43808315565</v>
      </c>
    </row>
    <row r="990" spans="1:16" hidden="1" x14ac:dyDescent="0.35">
      <c r="A990" s="13">
        <v>2029</v>
      </c>
      <c r="B990" s="13">
        <f t="shared" si="106"/>
        <v>2028</v>
      </c>
      <c r="C990" t="s">
        <v>18</v>
      </c>
      <c r="D990" t="s">
        <v>19</v>
      </c>
      <c r="E990" s="25">
        <v>206633641.37053102</v>
      </c>
      <c r="F990" s="13">
        <v>0.33</v>
      </c>
      <c r="G990" s="9">
        <f t="shared" si="108"/>
        <v>68189.101652275247</v>
      </c>
      <c r="H990" s="11">
        <v>1.02</v>
      </c>
      <c r="I990" s="12" cm="1">
        <f t="array" ref="I990">INDEX(PPEL[],MATCH(PPEL[[#This Row],[Base Year]]&amp;PPEL[[#This Row],[DistrictNumber]],PPEL[[Fiscal Year]:[Fiscal Year]]&amp;PPEL[[DistrictNumber]:[DistrictNumber]],0),9)*$H990</f>
        <v>59074.373321267041</v>
      </c>
      <c r="J990" s="15">
        <f t="shared" si="105"/>
        <v>0.28588942695606928</v>
      </c>
      <c r="K990" s="26">
        <f>ROUND(PPEL[[#This Row],[Proposed Taxable Valuation]]/1000*PPEL[[#This Row],[Adjusted Rate]],0)</f>
        <v>59074</v>
      </c>
      <c r="L990" s="19">
        <f t="shared" si="109"/>
        <v>-9114.7283310082057</v>
      </c>
      <c r="M990" s="17">
        <f t="shared" si="110"/>
        <v>-4.4110573043930734E-2</v>
      </c>
      <c r="N990">
        <v>180236507.36837849</v>
      </c>
      <c r="O990">
        <v>0.33</v>
      </c>
      <c r="P990" s="9">
        <f t="shared" si="107"/>
        <v>59478.047431564904</v>
      </c>
    </row>
    <row r="991" spans="1:16" hidden="1" x14ac:dyDescent="0.35">
      <c r="A991" s="13">
        <v>2029</v>
      </c>
      <c r="B991" s="13">
        <f t="shared" si="106"/>
        <v>2028</v>
      </c>
      <c r="C991" t="s">
        <v>20</v>
      </c>
      <c r="D991" t="s">
        <v>21</v>
      </c>
      <c r="E991" s="25">
        <v>1614404864.2789414</v>
      </c>
      <c r="F991" s="13">
        <v>0.33</v>
      </c>
      <c r="G991" s="9">
        <f t="shared" si="108"/>
        <v>532753.60521205072</v>
      </c>
      <c r="H991" s="11">
        <v>1.02</v>
      </c>
      <c r="I991" s="12" cm="1">
        <f t="array" ref="I991">INDEX(PPEL[],MATCH(PPEL[[#This Row],[Base Year]]&amp;PPEL[[#This Row],[DistrictNumber]],PPEL[[Fiscal Year]:[Fiscal Year]]&amp;PPEL[[DistrictNumber]:[DistrictNumber]],0),9)*$H991</f>
        <v>424364.08024035435</v>
      </c>
      <c r="J991" s="15">
        <f t="shared" si="105"/>
        <v>0.26286100198904722</v>
      </c>
      <c r="K991" s="26">
        <f>ROUND(PPEL[[#This Row],[Proposed Taxable Valuation]]/1000*PPEL[[#This Row],[Adjusted Rate]],0)</f>
        <v>424364</v>
      </c>
      <c r="L991" s="19">
        <f t="shared" si="109"/>
        <v>-108389.52497169637</v>
      </c>
      <c r="M991" s="17">
        <f t="shared" si="110"/>
        <v>-6.71389980109528E-2</v>
      </c>
      <c r="N991">
        <v>1317721926.6053541</v>
      </c>
      <c r="O991">
        <v>0.33</v>
      </c>
      <c r="P991" s="9">
        <f t="shared" si="107"/>
        <v>434848.23577976687</v>
      </c>
    </row>
    <row r="992" spans="1:16" hidden="1" x14ac:dyDescent="0.35">
      <c r="A992" s="13">
        <v>2029</v>
      </c>
      <c r="B992" s="13">
        <f t="shared" si="106"/>
        <v>2028</v>
      </c>
      <c r="C992" t="s">
        <v>22</v>
      </c>
      <c r="D992" t="s">
        <v>23</v>
      </c>
      <c r="E992" s="25">
        <v>1021434818.3700837</v>
      </c>
      <c r="F992" s="13">
        <v>0.33</v>
      </c>
      <c r="G992" s="9">
        <f t="shared" si="108"/>
        <v>337073.49006212765</v>
      </c>
      <c r="H992" s="11">
        <v>1.02</v>
      </c>
      <c r="I992" s="12" cm="1">
        <f t="array" ref="I992">INDEX(PPEL[],MATCH(PPEL[[#This Row],[Base Year]]&amp;PPEL[[#This Row],[DistrictNumber]],PPEL[[Fiscal Year]:[Fiscal Year]]&amp;PPEL[[DistrictNumber]:[DistrictNumber]],0),9)*$H992</f>
        <v>234971.46578450955</v>
      </c>
      <c r="J992" s="15">
        <f t="shared" si="105"/>
        <v>0.23004058757215312</v>
      </c>
      <c r="K992" s="26">
        <f>ROUND(PPEL[[#This Row],[Proposed Taxable Valuation]]/1000*PPEL[[#This Row],[Adjusted Rate]],0)</f>
        <v>234971</v>
      </c>
      <c r="L992" s="19">
        <f t="shared" si="109"/>
        <v>-102102.0242776181</v>
      </c>
      <c r="M992" s="17">
        <f t="shared" si="110"/>
        <v>-9.9959412427846894E-2</v>
      </c>
      <c r="N992">
        <v>740327827.63341916</v>
      </c>
      <c r="O992">
        <v>0.33</v>
      </c>
      <c r="P992" s="9">
        <f t="shared" si="107"/>
        <v>244308.18311902834</v>
      </c>
    </row>
    <row r="993" spans="1:16" hidden="1" x14ac:dyDescent="0.35">
      <c r="A993" s="13">
        <v>2029</v>
      </c>
      <c r="B993" s="13">
        <f t="shared" si="106"/>
        <v>2028</v>
      </c>
      <c r="C993" t="s">
        <v>24</v>
      </c>
      <c r="D993" t="s">
        <v>25</v>
      </c>
      <c r="E993" s="25">
        <v>792180414.82304251</v>
      </c>
      <c r="F993" s="13">
        <v>0.33</v>
      </c>
      <c r="G993" s="9">
        <f t="shared" si="108"/>
        <v>261419.53689160402</v>
      </c>
      <c r="H993" s="11">
        <v>1.02</v>
      </c>
      <c r="I993" s="12" cm="1">
        <f t="array" ref="I993">INDEX(PPEL[],MATCH(PPEL[[#This Row],[Base Year]]&amp;PPEL[[#This Row],[DistrictNumber]],PPEL[[Fiscal Year]:[Fiscal Year]]&amp;PPEL[[DistrictNumber]:[DistrictNumber]],0),9)*$H993</f>
        <v>191417.95817320183</v>
      </c>
      <c r="J993" s="15">
        <f t="shared" si="105"/>
        <v>0.24163429768200068</v>
      </c>
      <c r="K993" s="26">
        <f>ROUND(PPEL[[#This Row],[Proposed Taxable Valuation]]/1000*PPEL[[#This Row],[Adjusted Rate]],0)</f>
        <v>191418</v>
      </c>
      <c r="L993" s="19">
        <f t="shared" si="109"/>
        <v>-70001.57871840219</v>
      </c>
      <c r="M993" s="17">
        <f t="shared" si="110"/>
        <v>-8.8365702317999339E-2</v>
      </c>
      <c r="N993">
        <v>657620383.35360861</v>
      </c>
      <c r="O993">
        <v>0.33</v>
      </c>
      <c r="P993" s="9">
        <f t="shared" si="107"/>
        <v>217014.72650669087</v>
      </c>
    </row>
    <row r="994" spans="1:16" hidden="1" x14ac:dyDescent="0.35">
      <c r="A994" s="13">
        <v>2029</v>
      </c>
      <c r="B994" s="13">
        <f t="shared" si="106"/>
        <v>2028</v>
      </c>
      <c r="C994" t="s">
        <v>26</v>
      </c>
      <c r="D994" t="s">
        <v>27</v>
      </c>
      <c r="E994" s="25">
        <v>5530475048.99084</v>
      </c>
      <c r="F994" s="13">
        <v>0.33</v>
      </c>
      <c r="G994" s="9">
        <f t="shared" si="108"/>
        <v>1825056.7661669774</v>
      </c>
      <c r="H994" s="11">
        <v>1.02</v>
      </c>
      <c r="I994" s="12" cm="1">
        <f t="array" ref="I994">INDEX(PPEL[],MATCH(PPEL[[#This Row],[Base Year]]&amp;PPEL[[#This Row],[DistrictNumber]],PPEL[[Fiscal Year]:[Fiscal Year]]&amp;PPEL[[DistrictNumber]:[DistrictNumber]],0),9)*$H994</f>
        <v>1182302.0914977361</v>
      </c>
      <c r="J994" s="15">
        <f t="shared" si="105"/>
        <v>0.21377948205615244</v>
      </c>
      <c r="K994" s="26">
        <f>ROUND(PPEL[[#This Row],[Proposed Taxable Valuation]]/1000*PPEL[[#This Row],[Adjusted Rate]],0)</f>
        <v>1182302</v>
      </c>
      <c r="L994" s="19">
        <f t="shared" si="109"/>
        <v>-642754.6746692413</v>
      </c>
      <c r="M994" s="17">
        <f t="shared" si="110"/>
        <v>-0.11622051794384758</v>
      </c>
      <c r="N994">
        <v>3746494600.0557885</v>
      </c>
      <c r="O994">
        <v>0.33</v>
      </c>
      <c r="P994" s="9">
        <f t="shared" si="107"/>
        <v>1236343.2180184103</v>
      </c>
    </row>
    <row r="995" spans="1:16" hidden="1" x14ac:dyDescent="0.35">
      <c r="A995" s="13">
        <v>2029</v>
      </c>
      <c r="B995" s="13">
        <f t="shared" si="106"/>
        <v>2028</v>
      </c>
      <c r="C995" t="s">
        <v>28</v>
      </c>
      <c r="D995" t="s">
        <v>29</v>
      </c>
      <c r="E995" s="25">
        <v>830660268.54607201</v>
      </c>
      <c r="F995" s="13">
        <v>0.33</v>
      </c>
      <c r="G995" s="9">
        <f t="shared" si="108"/>
        <v>274117.88862020377</v>
      </c>
      <c r="H995" s="11">
        <v>1.02</v>
      </c>
      <c r="I995" s="12" cm="1">
        <f t="array" ref="I995">INDEX(PPEL[],MATCH(PPEL[[#This Row],[Base Year]]&amp;PPEL[[#This Row],[DistrictNumber]],PPEL[[Fiscal Year]:[Fiscal Year]]&amp;PPEL[[DistrictNumber]:[DistrictNumber]],0),9)*$H995</f>
        <v>180133.53156018796</v>
      </c>
      <c r="J995" s="15">
        <f t="shared" si="105"/>
        <v>0.21685584152890899</v>
      </c>
      <c r="K995" s="26">
        <f>ROUND(PPEL[[#This Row],[Proposed Taxable Valuation]]/1000*PPEL[[#This Row],[Adjusted Rate]],0)</f>
        <v>180134</v>
      </c>
      <c r="L995" s="19">
        <f t="shared" si="109"/>
        <v>-93984.357060015813</v>
      </c>
      <c r="M995" s="17">
        <f t="shared" si="110"/>
        <v>-0.11314415847109102</v>
      </c>
      <c r="N995">
        <v>571834446.90779221</v>
      </c>
      <c r="O995">
        <v>0.33</v>
      </c>
      <c r="P995" s="9">
        <f t="shared" si="107"/>
        <v>188705.36747957146</v>
      </c>
    </row>
    <row r="996" spans="1:16" hidden="1" x14ac:dyDescent="0.35">
      <c r="A996" s="13">
        <v>2029</v>
      </c>
      <c r="B996" s="13">
        <f t="shared" si="106"/>
        <v>2028</v>
      </c>
      <c r="C996" t="s">
        <v>30</v>
      </c>
      <c r="D996" t="s">
        <v>31</v>
      </c>
      <c r="E996" s="25">
        <v>192761667.17887297</v>
      </c>
      <c r="F996" s="13">
        <v>0.33</v>
      </c>
      <c r="G996" s="9">
        <f t="shared" si="108"/>
        <v>63611.350169028083</v>
      </c>
      <c r="H996" s="11">
        <v>1.02</v>
      </c>
      <c r="I996" s="12" cm="1">
        <f t="array" ref="I996">INDEX(PPEL[],MATCH(PPEL[[#This Row],[Base Year]]&amp;PPEL[[#This Row],[DistrictNumber]],PPEL[[Fiscal Year]:[Fiscal Year]]&amp;PPEL[[DistrictNumber]:[DistrictNumber]],0),9)*$H996</f>
        <v>49000.79597730768</v>
      </c>
      <c r="J996" s="15">
        <f t="shared" si="105"/>
        <v>0.2542040473837438</v>
      </c>
      <c r="K996" s="26">
        <f>ROUND(PPEL[[#This Row],[Proposed Taxable Valuation]]/1000*PPEL[[#This Row],[Adjusted Rate]],0)</f>
        <v>49001</v>
      </c>
      <c r="L996" s="19">
        <f t="shared" si="109"/>
        <v>-14610.554191720403</v>
      </c>
      <c r="M996" s="17">
        <f t="shared" si="110"/>
        <v>-7.5795952616256212E-2</v>
      </c>
      <c r="N996">
        <v>147774282.43899184</v>
      </c>
      <c r="O996">
        <v>0.33</v>
      </c>
      <c r="P996" s="9">
        <f t="shared" si="107"/>
        <v>48765.513204867311</v>
      </c>
    </row>
    <row r="997" spans="1:16" hidden="1" x14ac:dyDescent="0.35">
      <c r="A997" s="13">
        <v>2029</v>
      </c>
      <c r="B997" s="13">
        <f t="shared" si="106"/>
        <v>2028</v>
      </c>
      <c r="C997" t="s">
        <v>32</v>
      </c>
      <c r="D997" t="s">
        <v>33</v>
      </c>
      <c r="E997" s="25">
        <v>11054125330.25469</v>
      </c>
      <c r="F997" s="13">
        <v>0.33</v>
      </c>
      <c r="G997" s="9">
        <f t="shared" si="108"/>
        <v>3647861.358984048</v>
      </c>
      <c r="H997" s="11">
        <v>1.02</v>
      </c>
      <c r="I997" s="12" cm="1">
        <f t="array" ref="I997">INDEX(PPEL[],MATCH(PPEL[[#This Row],[Base Year]]&amp;PPEL[[#This Row],[DistrictNumber]],PPEL[[Fiscal Year]:[Fiscal Year]]&amp;PPEL[[DistrictNumber]:[DistrictNumber]],0),9)*$H997</f>
        <v>2112167.6116874781</v>
      </c>
      <c r="J997" s="15">
        <f t="shared" si="105"/>
        <v>0.19107505556378679</v>
      </c>
      <c r="K997" s="26">
        <f>ROUND(PPEL[[#This Row],[Proposed Taxable Valuation]]/1000*PPEL[[#This Row],[Adjusted Rate]],0)</f>
        <v>2112168</v>
      </c>
      <c r="L997" s="19">
        <f t="shared" si="109"/>
        <v>-1535693.7472965699</v>
      </c>
      <c r="M997" s="17">
        <f t="shared" si="110"/>
        <v>-0.13892494443621323</v>
      </c>
      <c r="N997">
        <v>7292592530.547472</v>
      </c>
      <c r="O997">
        <v>0.33</v>
      </c>
      <c r="P997" s="9">
        <f t="shared" si="107"/>
        <v>2406555.5350806657</v>
      </c>
    </row>
    <row r="998" spans="1:16" hidden="1" x14ac:dyDescent="0.35">
      <c r="A998" s="13">
        <v>2029</v>
      </c>
      <c r="B998" s="13">
        <f t="shared" si="106"/>
        <v>2028</v>
      </c>
      <c r="C998" t="s">
        <v>34</v>
      </c>
      <c r="D998" t="s">
        <v>35</v>
      </c>
      <c r="E998" s="25">
        <v>531879758.04866737</v>
      </c>
      <c r="F998" s="13">
        <v>0.33</v>
      </c>
      <c r="G998" s="9">
        <f t="shared" si="108"/>
        <v>175520.32015606022</v>
      </c>
      <c r="H998" s="11">
        <v>1.02</v>
      </c>
      <c r="I998" s="12" cm="1">
        <f t="array" ref="I998">INDEX(PPEL[],MATCH(PPEL[[#This Row],[Base Year]]&amp;PPEL[[#This Row],[DistrictNumber]],PPEL[[Fiscal Year]:[Fiscal Year]]&amp;PPEL[[DistrictNumber]:[DistrictNumber]],0),9)*$H998</f>
        <v>132317.13224746368</v>
      </c>
      <c r="J998" s="15">
        <f t="shared" si="105"/>
        <v>0.24877264126933851</v>
      </c>
      <c r="K998" s="26">
        <f>ROUND(PPEL[[#This Row],[Proposed Taxable Valuation]]/1000*PPEL[[#This Row],[Adjusted Rate]],0)</f>
        <v>132317</v>
      </c>
      <c r="L998" s="19">
        <f t="shared" si="109"/>
        <v>-43203.187908596534</v>
      </c>
      <c r="M998" s="17">
        <f t="shared" si="110"/>
        <v>-8.1227358730661503E-2</v>
      </c>
      <c r="N998">
        <v>408505586.47932076</v>
      </c>
      <c r="O998">
        <v>0.33</v>
      </c>
      <c r="P998" s="9">
        <f t="shared" si="107"/>
        <v>134806.84353817586</v>
      </c>
    </row>
    <row r="999" spans="1:16" hidden="1" x14ac:dyDescent="0.35">
      <c r="A999" s="13">
        <v>2029</v>
      </c>
      <c r="B999" s="13">
        <f t="shared" si="106"/>
        <v>2028</v>
      </c>
      <c r="C999" t="s">
        <v>36</v>
      </c>
      <c r="D999" t="s">
        <v>37</v>
      </c>
      <c r="E999" s="25">
        <v>400120328.62184149</v>
      </c>
      <c r="F999" s="13">
        <v>0.33</v>
      </c>
      <c r="G999" s="9">
        <f t="shared" si="108"/>
        <v>132039.70844520771</v>
      </c>
      <c r="H999" s="11">
        <v>1.02</v>
      </c>
      <c r="I999" s="12" cm="1">
        <f t="array" ref="I999">INDEX(PPEL[],MATCH(PPEL[[#This Row],[Base Year]]&amp;PPEL[[#This Row],[DistrictNumber]],PPEL[[Fiscal Year]:[Fiscal Year]]&amp;PPEL[[DistrictNumber]:[DistrictNumber]],0),9)*$H999</f>
        <v>115186.87475679384</v>
      </c>
      <c r="J999" s="15">
        <f t="shared" si="105"/>
        <v>0.2878805862065017</v>
      </c>
      <c r="K999" s="26">
        <f>ROUND(PPEL[[#This Row],[Proposed Taxable Valuation]]/1000*PPEL[[#This Row],[Adjusted Rate]],0)</f>
        <v>115187</v>
      </c>
      <c r="L999" s="19">
        <f t="shared" si="109"/>
        <v>-16852.83368841387</v>
      </c>
      <c r="M999" s="17">
        <f t="shared" si="110"/>
        <v>-4.2119413793498317E-2</v>
      </c>
      <c r="N999">
        <v>344477735.5683592</v>
      </c>
      <c r="O999">
        <v>0.33</v>
      </c>
      <c r="P999" s="9">
        <f t="shared" si="107"/>
        <v>113677.65273755854</v>
      </c>
    </row>
    <row r="1000" spans="1:16" hidden="1" x14ac:dyDescent="0.35">
      <c r="A1000" s="13">
        <v>2029</v>
      </c>
      <c r="B1000" s="13">
        <f t="shared" si="106"/>
        <v>2028</v>
      </c>
      <c r="C1000" t="s">
        <v>38</v>
      </c>
      <c r="D1000" t="s">
        <v>39</v>
      </c>
      <c r="E1000" s="25">
        <v>870394658.029562</v>
      </c>
      <c r="F1000" s="13">
        <v>0.33</v>
      </c>
      <c r="G1000" s="9">
        <f t="shared" si="108"/>
        <v>287230.23714975547</v>
      </c>
      <c r="H1000" s="11">
        <v>1.02</v>
      </c>
      <c r="I1000" s="12" cm="1">
        <f t="array" ref="I1000">INDEX(PPEL[],MATCH(PPEL[[#This Row],[Base Year]]&amp;PPEL[[#This Row],[DistrictNumber]],PPEL[[Fiscal Year]:[Fiscal Year]]&amp;PPEL[[DistrictNumber]:[DistrictNumber]],0),9)*$H1000</f>
        <v>217145.31982132973</v>
      </c>
      <c r="J1000" s="15">
        <f t="shared" si="105"/>
        <v>0.24947915042690283</v>
      </c>
      <c r="K1000" s="26">
        <f>ROUND(PPEL[[#This Row],[Proposed Taxable Valuation]]/1000*PPEL[[#This Row],[Adjusted Rate]],0)</f>
        <v>217145</v>
      </c>
      <c r="L1000" s="19">
        <f t="shared" si="109"/>
        <v>-70084.917328425741</v>
      </c>
      <c r="M1000" s="17">
        <f t="shared" si="110"/>
        <v>-8.0520849573097186E-2</v>
      </c>
      <c r="N1000">
        <v>672526491.11804545</v>
      </c>
      <c r="O1000">
        <v>0.33</v>
      </c>
      <c r="P1000" s="9">
        <f t="shared" si="107"/>
        <v>221933.74206895501</v>
      </c>
    </row>
    <row r="1001" spans="1:16" hidden="1" x14ac:dyDescent="0.35">
      <c r="A1001" s="13">
        <v>2029</v>
      </c>
      <c r="B1001" s="13">
        <f t="shared" si="106"/>
        <v>2028</v>
      </c>
      <c r="C1001" t="s">
        <v>40</v>
      </c>
      <c r="D1001" t="s">
        <v>41</v>
      </c>
      <c r="E1001" s="25">
        <v>532969855.20907903</v>
      </c>
      <c r="F1001" s="13">
        <v>0.33</v>
      </c>
      <c r="G1001" s="9">
        <f t="shared" si="108"/>
        <v>175880.05221899608</v>
      </c>
      <c r="H1001" s="11">
        <v>1.02</v>
      </c>
      <c r="I1001" s="12" cm="1">
        <f t="array" ref="I1001">INDEX(PPEL[],MATCH(PPEL[[#This Row],[Base Year]]&amp;PPEL[[#This Row],[DistrictNumber]],PPEL[[Fiscal Year]:[Fiscal Year]]&amp;PPEL[[DistrictNumber]:[DistrictNumber]],0),9)*$H1001</f>
        <v>133874.07372726552</v>
      </c>
      <c r="J1001" s="15">
        <f t="shared" si="105"/>
        <v>0.25118507626430014</v>
      </c>
      <c r="K1001" s="26">
        <f>ROUND(PPEL[[#This Row],[Proposed Taxable Valuation]]/1000*PPEL[[#This Row],[Adjusted Rate]],0)</f>
        <v>133874</v>
      </c>
      <c r="L1001" s="19">
        <f t="shared" si="109"/>
        <v>-42005.978491730551</v>
      </c>
      <c r="M1001" s="17">
        <f t="shared" si="110"/>
        <v>-7.8814923735699871E-2</v>
      </c>
      <c r="N1001">
        <v>453863877.28849715</v>
      </c>
      <c r="O1001">
        <v>0.33</v>
      </c>
      <c r="P1001" s="9">
        <f t="shared" si="107"/>
        <v>149775.07950520408</v>
      </c>
    </row>
    <row r="1002" spans="1:16" hidden="1" x14ac:dyDescent="0.35">
      <c r="A1002" s="13">
        <v>2029</v>
      </c>
      <c r="B1002" s="13">
        <f t="shared" si="106"/>
        <v>2028</v>
      </c>
      <c r="C1002" t="s">
        <v>42</v>
      </c>
      <c r="D1002" t="s">
        <v>43</v>
      </c>
      <c r="E1002" s="25">
        <v>1235791694.3127701</v>
      </c>
      <c r="F1002" s="13">
        <v>0.33</v>
      </c>
      <c r="G1002" s="9">
        <f t="shared" si="108"/>
        <v>407811.25912321417</v>
      </c>
      <c r="H1002" s="11">
        <v>1.02</v>
      </c>
      <c r="I1002" s="12" cm="1">
        <f t="array" ref="I1002">INDEX(PPEL[],MATCH(PPEL[[#This Row],[Base Year]]&amp;PPEL[[#This Row],[DistrictNumber]],PPEL[[Fiscal Year]:[Fiscal Year]]&amp;PPEL[[DistrictNumber]:[DistrictNumber]],0),9)*$H1002</f>
        <v>240866.353188054</v>
      </c>
      <c r="J1002" s="15">
        <f t="shared" si="105"/>
        <v>0.19490853862875407</v>
      </c>
      <c r="K1002" s="26">
        <f>ROUND(PPEL[[#This Row],[Proposed Taxable Valuation]]/1000*PPEL[[#This Row],[Adjusted Rate]],0)</f>
        <v>240866</v>
      </c>
      <c r="L1002" s="19">
        <f t="shared" si="109"/>
        <v>-166944.90593516018</v>
      </c>
      <c r="M1002" s="17">
        <f t="shared" si="110"/>
        <v>-0.13509146137124595</v>
      </c>
      <c r="N1002">
        <v>854219628.77393675</v>
      </c>
      <c r="O1002">
        <v>0.33</v>
      </c>
      <c r="P1002" s="9">
        <f t="shared" si="107"/>
        <v>281892.47749539913</v>
      </c>
    </row>
    <row r="1003" spans="1:16" hidden="1" x14ac:dyDescent="0.35">
      <c r="A1003" s="13">
        <v>2029</v>
      </c>
      <c r="B1003" s="13">
        <f t="shared" si="106"/>
        <v>2028</v>
      </c>
      <c r="C1003" t="s">
        <v>44</v>
      </c>
      <c r="D1003" t="s">
        <v>45</v>
      </c>
      <c r="E1003" s="25">
        <v>220719840.52489376</v>
      </c>
      <c r="F1003" s="13">
        <v>0.33</v>
      </c>
      <c r="G1003" s="9">
        <f t="shared" si="108"/>
        <v>72837.54737321494</v>
      </c>
      <c r="H1003" s="11">
        <v>1.02</v>
      </c>
      <c r="I1003" s="12" cm="1">
        <f t="array" ref="I1003">INDEX(PPEL[],MATCH(PPEL[[#This Row],[Base Year]]&amp;PPEL[[#This Row],[DistrictNumber]],PPEL[[Fiscal Year]:[Fiscal Year]]&amp;PPEL[[DistrictNumber]:[DistrictNumber]],0),9)*$H1003</f>
        <v>50103.557836920729</v>
      </c>
      <c r="J1003" s="15">
        <f t="shared" si="105"/>
        <v>0.2270006978881893</v>
      </c>
      <c r="K1003" s="26">
        <f>ROUND(PPEL[[#This Row],[Proposed Taxable Valuation]]/1000*PPEL[[#This Row],[Adjusted Rate]],0)</f>
        <v>50104</v>
      </c>
      <c r="L1003" s="19">
        <f t="shared" si="109"/>
        <v>-22733.989536294212</v>
      </c>
      <c r="M1003" s="17">
        <f t="shared" si="110"/>
        <v>-0.10299930211181071</v>
      </c>
      <c r="N1003">
        <v>159250285.898238</v>
      </c>
      <c r="O1003">
        <v>0.33</v>
      </c>
      <c r="P1003" s="9">
        <f t="shared" si="107"/>
        <v>52552.594346418548</v>
      </c>
    </row>
    <row r="1004" spans="1:16" hidden="1" x14ac:dyDescent="0.35">
      <c r="A1004" s="13">
        <v>2029</v>
      </c>
      <c r="B1004" s="13">
        <f t="shared" si="106"/>
        <v>2028</v>
      </c>
      <c r="C1004" t="s">
        <v>46</v>
      </c>
      <c r="D1004" t="s">
        <v>47</v>
      </c>
      <c r="E1004" s="25">
        <v>441594139.11444706</v>
      </c>
      <c r="F1004" s="13">
        <v>0.33</v>
      </c>
      <c r="G1004" s="9">
        <f t="shared" si="108"/>
        <v>145726.06590776754</v>
      </c>
      <c r="H1004" s="11">
        <v>1.02</v>
      </c>
      <c r="I1004" s="12" cm="1">
        <f t="array" ref="I1004">INDEX(PPEL[],MATCH(PPEL[[#This Row],[Base Year]]&amp;PPEL[[#This Row],[DistrictNumber]],PPEL[[Fiscal Year]:[Fiscal Year]]&amp;PPEL[[DistrictNumber]:[DistrictNumber]],0),9)*$H1004</f>
        <v>121325.75185640185</v>
      </c>
      <c r="J1004" s="15">
        <f t="shared" si="105"/>
        <v>0.27474493230300345</v>
      </c>
      <c r="K1004" s="26">
        <f>ROUND(PPEL[[#This Row],[Proposed Taxable Valuation]]/1000*PPEL[[#This Row],[Adjusted Rate]],0)</f>
        <v>121326</v>
      </c>
      <c r="L1004" s="19">
        <f t="shared" si="109"/>
        <v>-24400.314051365684</v>
      </c>
      <c r="M1004" s="17">
        <f t="shared" si="110"/>
        <v>-5.5255067696996563E-2</v>
      </c>
      <c r="N1004">
        <v>366253312.60833472</v>
      </c>
      <c r="O1004">
        <v>0.33</v>
      </c>
      <c r="P1004" s="9">
        <f t="shared" si="107"/>
        <v>120863.59316075046</v>
      </c>
    </row>
    <row r="1005" spans="1:16" hidden="1" x14ac:dyDescent="0.35">
      <c r="A1005" s="13">
        <v>2029</v>
      </c>
      <c r="B1005" s="13">
        <f t="shared" si="106"/>
        <v>2028</v>
      </c>
      <c r="C1005" t="s">
        <v>48</v>
      </c>
      <c r="D1005" t="s">
        <v>49</v>
      </c>
      <c r="E1005" s="25">
        <v>411360535.04729491</v>
      </c>
      <c r="F1005" s="13">
        <v>0.33</v>
      </c>
      <c r="G1005" s="9">
        <f t="shared" si="108"/>
        <v>135748.97656560733</v>
      </c>
      <c r="H1005" s="11">
        <v>1.02</v>
      </c>
      <c r="I1005" s="12" cm="1">
        <f t="array" ref="I1005">INDEX(PPEL[],MATCH(PPEL[[#This Row],[Base Year]]&amp;PPEL[[#This Row],[DistrictNumber]],PPEL[[Fiscal Year]:[Fiscal Year]]&amp;PPEL[[DistrictNumber]:[DistrictNumber]],0),9)*$H1005</f>
        <v>101286.79524069482</v>
      </c>
      <c r="J1005" s="15">
        <f t="shared" si="105"/>
        <v>0.24622389998848498</v>
      </c>
      <c r="K1005" s="26">
        <f>ROUND(PPEL[[#This Row],[Proposed Taxable Valuation]]/1000*PPEL[[#This Row],[Adjusted Rate]],0)</f>
        <v>101287</v>
      </c>
      <c r="L1005" s="19">
        <f t="shared" si="109"/>
        <v>-34462.181324912512</v>
      </c>
      <c r="M1005" s="17">
        <f t="shared" si="110"/>
        <v>-8.3776100011515031E-2</v>
      </c>
      <c r="N1005">
        <v>350682765.50027734</v>
      </c>
      <c r="O1005">
        <v>0.33</v>
      </c>
      <c r="P1005" s="9">
        <f t="shared" si="107"/>
        <v>115725.31261509153</v>
      </c>
    </row>
    <row r="1006" spans="1:16" hidden="1" x14ac:dyDescent="0.35">
      <c r="A1006" s="13">
        <v>2029</v>
      </c>
      <c r="B1006" s="13">
        <f t="shared" si="106"/>
        <v>2028</v>
      </c>
      <c r="C1006" t="s">
        <v>50</v>
      </c>
      <c r="D1006" t="s">
        <v>51</v>
      </c>
      <c r="E1006" s="25">
        <v>289178262.20256537</v>
      </c>
      <c r="F1006" s="13">
        <v>0.33</v>
      </c>
      <c r="G1006" s="9">
        <f t="shared" si="108"/>
        <v>95428.826526846577</v>
      </c>
      <c r="H1006" s="11">
        <v>1.02</v>
      </c>
      <c r="I1006" s="12" cm="1">
        <f t="array" ref="I1006">INDEX(PPEL[],MATCH(PPEL[[#This Row],[Base Year]]&amp;PPEL[[#This Row],[DistrictNumber]],PPEL[[Fiscal Year]:[Fiscal Year]]&amp;PPEL[[DistrictNumber]:[DistrictNumber]],0),9)*$H1006</f>
        <v>71677.8486763416</v>
      </c>
      <c r="J1006" s="15">
        <f t="shared" si="105"/>
        <v>0.24786734704883265</v>
      </c>
      <c r="K1006" s="26">
        <f>ROUND(PPEL[[#This Row],[Proposed Taxable Valuation]]/1000*PPEL[[#This Row],[Adjusted Rate]],0)</f>
        <v>71678</v>
      </c>
      <c r="L1006" s="19">
        <f t="shared" si="109"/>
        <v>-23750.977850504976</v>
      </c>
      <c r="M1006" s="17">
        <f t="shared" si="110"/>
        <v>-8.2132652951167368E-2</v>
      </c>
      <c r="N1006">
        <v>224293297.43537781</v>
      </c>
      <c r="O1006">
        <v>0.33</v>
      </c>
      <c r="P1006" s="9">
        <f t="shared" si="107"/>
        <v>74016.788153674686</v>
      </c>
    </row>
    <row r="1007" spans="1:16" hidden="1" x14ac:dyDescent="0.35">
      <c r="A1007" s="13">
        <v>2029</v>
      </c>
      <c r="B1007" s="13">
        <f t="shared" si="106"/>
        <v>2028</v>
      </c>
      <c r="C1007" t="s">
        <v>52</v>
      </c>
      <c r="D1007" t="s">
        <v>53</v>
      </c>
      <c r="E1007" s="25">
        <v>569513004.88772857</v>
      </c>
      <c r="F1007" s="13">
        <v>0.33</v>
      </c>
      <c r="G1007" s="9">
        <f t="shared" si="108"/>
        <v>187939.29161295044</v>
      </c>
      <c r="H1007" s="11">
        <v>1.02</v>
      </c>
      <c r="I1007" s="12" cm="1">
        <f t="array" ref="I1007">INDEX(PPEL[],MATCH(PPEL[[#This Row],[Base Year]]&amp;PPEL[[#This Row],[DistrictNumber]],PPEL[[Fiscal Year]:[Fiscal Year]]&amp;PPEL[[DistrictNumber]:[DistrictNumber]],0),9)*$H1007</f>
        <v>124826.76225279216</v>
      </c>
      <c r="J1007" s="15">
        <f t="shared" si="105"/>
        <v>0.21918158353100292</v>
      </c>
      <c r="K1007" s="26">
        <f>ROUND(PPEL[[#This Row],[Proposed Taxable Valuation]]/1000*PPEL[[#This Row],[Adjusted Rate]],0)</f>
        <v>124827</v>
      </c>
      <c r="L1007" s="19">
        <f t="shared" si="109"/>
        <v>-63112.529360158282</v>
      </c>
      <c r="M1007" s="17">
        <f t="shared" si="110"/>
        <v>-0.11081841646899709</v>
      </c>
      <c r="N1007">
        <v>394873980.45370704</v>
      </c>
      <c r="O1007">
        <v>0.33</v>
      </c>
      <c r="P1007" s="9">
        <f t="shared" si="107"/>
        <v>130308.41354972334</v>
      </c>
    </row>
    <row r="1008" spans="1:16" hidden="1" x14ac:dyDescent="0.35">
      <c r="A1008" s="13">
        <v>2029</v>
      </c>
      <c r="B1008" s="13">
        <f t="shared" si="106"/>
        <v>2028</v>
      </c>
      <c r="C1008" t="s">
        <v>54</v>
      </c>
      <c r="D1008" t="s">
        <v>55</v>
      </c>
      <c r="E1008" s="25">
        <v>490605836.06720972</v>
      </c>
      <c r="F1008" s="13">
        <v>0.33</v>
      </c>
      <c r="G1008" s="9">
        <f t="shared" si="108"/>
        <v>161899.92590217921</v>
      </c>
      <c r="H1008" s="11">
        <v>1.02</v>
      </c>
      <c r="I1008" s="12" cm="1">
        <f t="array" ref="I1008">INDEX(PPEL[],MATCH(PPEL[[#This Row],[Base Year]]&amp;PPEL[[#This Row],[DistrictNumber]],PPEL[[Fiscal Year]:[Fiscal Year]]&amp;PPEL[[DistrictNumber]:[DistrictNumber]],0),9)*$H1008</f>
        <v>132892.44172504346</v>
      </c>
      <c r="J1008" s="15">
        <f t="shared" si="105"/>
        <v>0.27087415590147623</v>
      </c>
      <c r="K1008" s="26">
        <f>ROUND(PPEL[[#This Row],[Proposed Taxable Valuation]]/1000*PPEL[[#This Row],[Adjusted Rate]],0)</f>
        <v>132892</v>
      </c>
      <c r="L1008" s="19">
        <f t="shared" si="109"/>
        <v>-29007.484177135746</v>
      </c>
      <c r="M1008" s="17">
        <f t="shared" si="110"/>
        <v>-5.9125844098523783E-2</v>
      </c>
      <c r="N1008">
        <v>405183902.14532924</v>
      </c>
      <c r="O1008">
        <v>0.33</v>
      </c>
      <c r="P1008" s="9">
        <f t="shared" si="107"/>
        <v>133710.68770795866</v>
      </c>
    </row>
    <row r="1009" spans="1:16" hidden="1" x14ac:dyDescent="0.35">
      <c r="A1009" s="13">
        <v>2029</v>
      </c>
      <c r="B1009" s="13">
        <f t="shared" si="106"/>
        <v>2028</v>
      </c>
      <c r="C1009" t="s">
        <v>56</v>
      </c>
      <c r="D1009" t="s">
        <v>57</v>
      </c>
      <c r="E1009" s="25">
        <v>173168325.86238199</v>
      </c>
      <c r="F1009" s="13">
        <v>0.33</v>
      </c>
      <c r="G1009" s="9">
        <f t="shared" si="108"/>
        <v>57145.547534586061</v>
      </c>
      <c r="H1009" s="11">
        <v>1.02</v>
      </c>
      <c r="I1009" s="12" cm="1">
        <f t="array" ref="I1009">INDEX(PPEL[],MATCH(PPEL[[#This Row],[Base Year]]&amp;PPEL[[#This Row],[DistrictNumber]],PPEL[[Fiscal Year]:[Fiscal Year]]&amp;PPEL[[DistrictNumber]:[DistrictNumber]],0),9)*$H1009</f>
        <v>46344.756416064483</v>
      </c>
      <c r="J1009" s="15">
        <f t="shared" si="105"/>
        <v>0.26762836786269428</v>
      </c>
      <c r="K1009" s="26">
        <f>ROUND(PPEL[[#This Row],[Proposed Taxable Valuation]]/1000*PPEL[[#This Row],[Adjusted Rate]],0)</f>
        <v>46345</v>
      </c>
      <c r="L1009" s="19">
        <f t="shared" si="109"/>
        <v>-10800.791118521578</v>
      </c>
      <c r="M1009" s="17">
        <f t="shared" si="110"/>
        <v>-6.2371632137305733E-2</v>
      </c>
      <c r="N1009">
        <v>140581826.1533488</v>
      </c>
      <c r="O1009">
        <v>0.33</v>
      </c>
      <c r="P1009" s="9">
        <f t="shared" si="107"/>
        <v>46392.002630605108</v>
      </c>
    </row>
    <row r="1010" spans="1:16" hidden="1" x14ac:dyDescent="0.35">
      <c r="A1010" s="13">
        <v>2029</v>
      </c>
      <c r="B1010" s="13">
        <f t="shared" si="106"/>
        <v>2028</v>
      </c>
      <c r="C1010" t="s">
        <v>58</v>
      </c>
      <c r="D1010" t="s">
        <v>59</v>
      </c>
      <c r="E1010" s="25">
        <v>1205937005.5829113</v>
      </c>
      <c r="F1010" s="13">
        <v>0.33</v>
      </c>
      <c r="G1010" s="9">
        <f t="shared" si="108"/>
        <v>397959.21184236073</v>
      </c>
      <c r="H1010" s="11">
        <v>1.02</v>
      </c>
      <c r="I1010" s="12" cm="1">
        <f t="array" ref="I1010">INDEX(PPEL[],MATCH(PPEL[[#This Row],[Base Year]]&amp;PPEL[[#This Row],[DistrictNumber]],PPEL[[Fiscal Year]:[Fiscal Year]]&amp;PPEL[[DistrictNumber]:[DistrictNumber]],0),9)*$H1010</f>
        <v>296428.24185449112</v>
      </c>
      <c r="J1010" s="15">
        <f t="shared" si="105"/>
        <v>0.24580740161564843</v>
      </c>
      <c r="K1010" s="26">
        <f>ROUND(PPEL[[#This Row],[Proposed Taxable Valuation]]/1000*PPEL[[#This Row],[Adjusted Rate]],0)</f>
        <v>296428</v>
      </c>
      <c r="L1010" s="19">
        <f t="shared" si="109"/>
        <v>-101530.96998786961</v>
      </c>
      <c r="M1010" s="17">
        <f t="shared" si="110"/>
        <v>-8.4192598384351586E-2</v>
      </c>
      <c r="N1010">
        <v>905413167.74830198</v>
      </c>
      <c r="O1010">
        <v>0.33</v>
      </c>
      <c r="P1010" s="9">
        <f t="shared" si="107"/>
        <v>298786.34535693965</v>
      </c>
    </row>
    <row r="1011" spans="1:16" hidden="1" x14ac:dyDescent="0.35">
      <c r="A1011" s="13">
        <v>2029</v>
      </c>
      <c r="B1011" s="13">
        <f t="shared" si="106"/>
        <v>2028</v>
      </c>
      <c r="C1011" t="s">
        <v>60</v>
      </c>
      <c r="D1011" t="s">
        <v>61</v>
      </c>
      <c r="E1011" s="25">
        <v>3038048967.4396253</v>
      </c>
      <c r="F1011" s="13">
        <v>0.33</v>
      </c>
      <c r="G1011" s="9">
        <f t="shared" si="108"/>
        <v>1002556.1592550764</v>
      </c>
      <c r="H1011" s="11">
        <v>1.02</v>
      </c>
      <c r="I1011" s="12" cm="1">
        <f t="array" ref="I1011">INDEX(PPEL[],MATCH(PPEL[[#This Row],[Base Year]]&amp;PPEL[[#This Row],[DistrictNumber]],PPEL[[Fiscal Year]:[Fiscal Year]]&amp;PPEL[[DistrictNumber]:[DistrictNumber]],0),9)*$H1011</f>
        <v>670309.33593823842</v>
      </c>
      <c r="J1011" s="15">
        <f t="shared" si="105"/>
        <v>0.22063809475169671</v>
      </c>
      <c r="K1011" s="26">
        <f>ROUND(PPEL[[#This Row],[Proposed Taxable Valuation]]/1000*PPEL[[#This Row],[Adjusted Rate]],0)</f>
        <v>670309</v>
      </c>
      <c r="L1011" s="19">
        <f t="shared" si="109"/>
        <v>-332246.82331683801</v>
      </c>
      <c r="M1011" s="17">
        <f t="shared" si="110"/>
        <v>-0.1093619052483033</v>
      </c>
      <c r="N1011">
        <v>2098215928.1531689</v>
      </c>
      <c r="O1011">
        <v>0.33</v>
      </c>
      <c r="P1011" s="9">
        <f t="shared" si="107"/>
        <v>692411.2562905458</v>
      </c>
    </row>
    <row r="1012" spans="1:16" hidden="1" x14ac:dyDescent="0.35">
      <c r="A1012" s="13">
        <v>2029</v>
      </c>
      <c r="B1012" s="13">
        <f t="shared" si="106"/>
        <v>2028</v>
      </c>
      <c r="C1012" t="s">
        <v>62</v>
      </c>
      <c r="D1012" t="s">
        <v>63</v>
      </c>
      <c r="E1012" s="25">
        <v>2012026651.130497</v>
      </c>
      <c r="F1012" s="13">
        <v>0.33</v>
      </c>
      <c r="G1012" s="9">
        <f t="shared" si="108"/>
        <v>663968.79487306403</v>
      </c>
      <c r="H1012" s="11">
        <v>1.02</v>
      </c>
      <c r="I1012" s="12" cm="1">
        <f t="array" ref="I1012">INDEX(PPEL[],MATCH(PPEL[[#This Row],[Base Year]]&amp;PPEL[[#This Row],[DistrictNumber]],PPEL[[Fiscal Year]:[Fiscal Year]]&amp;PPEL[[DistrictNumber]:[DistrictNumber]],0),9)*$H1012</f>
        <v>406506.43110791739</v>
      </c>
      <c r="J1012" s="15">
        <f t="shared" si="105"/>
        <v>0.2020382935183854</v>
      </c>
      <c r="K1012" s="26">
        <f>ROUND(PPEL[[#This Row],[Proposed Taxable Valuation]]/1000*PPEL[[#This Row],[Adjusted Rate]],0)</f>
        <v>406506</v>
      </c>
      <c r="L1012" s="19">
        <f t="shared" si="109"/>
        <v>-257462.36376514664</v>
      </c>
      <c r="M1012" s="17">
        <f t="shared" si="110"/>
        <v>-0.12796170648161462</v>
      </c>
      <c r="N1012">
        <v>1463657372.096086</v>
      </c>
      <c r="O1012">
        <v>0.33</v>
      </c>
      <c r="P1012" s="9">
        <f t="shared" si="107"/>
        <v>483006.93279170839</v>
      </c>
    </row>
    <row r="1013" spans="1:16" hidden="1" x14ac:dyDescent="0.35">
      <c r="A1013" s="13">
        <v>2029</v>
      </c>
      <c r="B1013" s="13">
        <f t="shared" si="106"/>
        <v>2028</v>
      </c>
      <c r="C1013" t="s">
        <v>64</v>
      </c>
      <c r="D1013" t="s">
        <v>65</v>
      </c>
      <c r="E1013" s="25">
        <v>1251971932.8214846</v>
      </c>
      <c r="F1013" s="13">
        <v>0.33</v>
      </c>
      <c r="G1013" s="9">
        <f t="shared" si="108"/>
        <v>413150.73783108994</v>
      </c>
      <c r="H1013" s="11">
        <v>1.02</v>
      </c>
      <c r="I1013" s="12" cm="1">
        <f t="array" ref="I1013">INDEX(PPEL[],MATCH(PPEL[[#This Row],[Base Year]]&amp;PPEL[[#This Row],[DistrictNumber]],PPEL[[Fiscal Year]:[Fiscal Year]]&amp;PPEL[[DistrictNumber]:[DistrictNumber]],0),9)*$H1013</f>
        <v>259499.52981592205</v>
      </c>
      <c r="J1013" s="15">
        <f t="shared" si="105"/>
        <v>0.20727264167264955</v>
      </c>
      <c r="K1013" s="26">
        <f>ROUND(PPEL[[#This Row],[Proposed Taxable Valuation]]/1000*PPEL[[#This Row],[Adjusted Rate]],0)</f>
        <v>259500</v>
      </c>
      <c r="L1013" s="19">
        <f t="shared" si="109"/>
        <v>-153651.20801516788</v>
      </c>
      <c r="M1013" s="17">
        <f t="shared" si="110"/>
        <v>-0.12272735832735046</v>
      </c>
      <c r="N1013">
        <v>861356474.97736299</v>
      </c>
      <c r="O1013">
        <v>0.33</v>
      </c>
      <c r="P1013" s="9">
        <f t="shared" si="107"/>
        <v>284247.63674252981</v>
      </c>
    </row>
    <row r="1014" spans="1:16" hidden="1" x14ac:dyDescent="0.35">
      <c r="A1014" s="13">
        <v>2029</v>
      </c>
      <c r="B1014" s="13">
        <f t="shared" si="106"/>
        <v>2028</v>
      </c>
      <c r="C1014" t="s">
        <v>66</v>
      </c>
      <c r="D1014" t="s">
        <v>67</v>
      </c>
      <c r="E1014" s="25">
        <v>584964345.45173383</v>
      </c>
      <c r="F1014" s="13">
        <v>0.33</v>
      </c>
      <c r="G1014" s="9">
        <f t="shared" si="108"/>
        <v>193038.23399907217</v>
      </c>
      <c r="H1014" s="11">
        <v>1.02</v>
      </c>
      <c r="I1014" s="12" cm="1">
        <f t="array" ref="I1014">INDEX(PPEL[],MATCH(PPEL[[#This Row],[Base Year]]&amp;PPEL[[#This Row],[DistrictNumber]],PPEL[[Fiscal Year]:[Fiscal Year]]&amp;PPEL[[DistrictNumber]:[DistrictNumber]],0),9)*$H1014</f>
        <v>136851.5840834736</v>
      </c>
      <c r="J1014" s="15">
        <f t="shared" si="105"/>
        <v>0.23394859045262173</v>
      </c>
      <c r="K1014" s="26">
        <f>ROUND(PPEL[[#This Row],[Proposed Taxable Valuation]]/1000*PPEL[[#This Row],[Adjusted Rate]],0)</f>
        <v>136852</v>
      </c>
      <c r="L1014" s="19">
        <f t="shared" si="109"/>
        <v>-56186.649915598566</v>
      </c>
      <c r="M1014" s="17">
        <f t="shared" si="110"/>
        <v>-9.6051409547378286E-2</v>
      </c>
      <c r="N1014">
        <v>445764883.56957304</v>
      </c>
      <c r="O1014">
        <v>0.33</v>
      </c>
      <c r="P1014" s="9">
        <f t="shared" si="107"/>
        <v>147102.41157795911</v>
      </c>
    </row>
    <row r="1015" spans="1:16" hidden="1" x14ac:dyDescent="0.35">
      <c r="A1015" s="13">
        <v>2029</v>
      </c>
      <c r="B1015" s="13">
        <f t="shared" si="106"/>
        <v>2028</v>
      </c>
      <c r="C1015" t="s">
        <v>68</v>
      </c>
      <c r="D1015" t="s">
        <v>69</v>
      </c>
      <c r="E1015" s="25">
        <v>386626757.25988698</v>
      </c>
      <c r="F1015" s="13">
        <v>0.33</v>
      </c>
      <c r="G1015" s="9">
        <f t="shared" si="108"/>
        <v>127586.82989576271</v>
      </c>
      <c r="H1015" s="11">
        <v>1.02</v>
      </c>
      <c r="I1015" s="12" cm="1">
        <f t="array" ref="I1015">INDEX(PPEL[],MATCH(PPEL[[#This Row],[Base Year]]&amp;PPEL[[#This Row],[DistrictNumber]],PPEL[[Fiscal Year]:[Fiscal Year]]&amp;PPEL[[DistrictNumber]:[DistrictNumber]],0),9)*$H1015</f>
        <v>106064.6375828952</v>
      </c>
      <c r="J1015" s="15">
        <f t="shared" si="105"/>
        <v>0.27433341224130414</v>
      </c>
      <c r="K1015" s="26">
        <f>ROUND(PPEL[[#This Row],[Proposed Taxable Valuation]]/1000*PPEL[[#This Row],[Adjusted Rate]],0)</f>
        <v>106065</v>
      </c>
      <c r="L1015" s="19">
        <f t="shared" si="109"/>
        <v>-21522.192312867512</v>
      </c>
      <c r="M1015" s="17">
        <f t="shared" si="110"/>
        <v>-5.5666587758695874E-2</v>
      </c>
      <c r="N1015">
        <v>320564677.80949724</v>
      </c>
      <c r="O1015">
        <v>0.33</v>
      </c>
      <c r="P1015" s="9">
        <f t="shared" si="107"/>
        <v>105786.34367713409</v>
      </c>
    </row>
    <row r="1016" spans="1:16" hidden="1" x14ac:dyDescent="0.35">
      <c r="A1016" s="13">
        <v>2029</v>
      </c>
      <c r="B1016" s="13">
        <f t="shared" si="106"/>
        <v>2028</v>
      </c>
      <c r="C1016" t="s">
        <v>70</v>
      </c>
      <c r="D1016" t="s">
        <v>71</v>
      </c>
      <c r="E1016" s="25">
        <v>581326003.37577546</v>
      </c>
      <c r="F1016" s="13">
        <v>0.33</v>
      </c>
      <c r="G1016" s="9">
        <f t="shared" si="108"/>
        <v>191837.58111400591</v>
      </c>
      <c r="H1016" s="11">
        <v>1.02</v>
      </c>
      <c r="I1016" s="12" cm="1">
        <f t="array" ref="I1016">INDEX(PPEL[],MATCH(PPEL[[#This Row],[Base Year]]&amp;PPEL[[#This Row],[DistrictNumber]],PPEL[[Fiscal Year]:[Fiscal Year]]&amp;PPEL[[DistrictNumber]:[DistrictNumber]],0),9)*$H1016</f>
        <v>123731.01837392473</v>
      </c>
      <c r="J1016" s="15">
        <f t="shared" si="105"/>
        <v>0.21284273824913291</v>
      </c>
      <c r="K1016" s="26">
        <f>ROUND(PPEL[[#This Row],[Proposed Taxable Valuation]]/1000*PPEL[[#This Row],[Adjusted Rate]],0)</f>
        <v>123731</v>
      </c>
      <c r="L1016" s="19">
        <f t="shared" si="109"/>
        <v>-68106.562740081179</v>
      </c>
      <c r="M1016" s="17">
        <f t="shared" si="110"/>
        <v>-0.1171572617508671</v>
      </c>
      <c r="N1016">
        <v>432492503.5357759</v>
      </c>
      <c r="O1016">
        <v>0.33</v>
      </c>
      <c r="P1016" s="9">
        <f t="shared" si="107"/>
        <v>142722.52616680606</v>
      </c>
    </row>
    <row r="1017" spans="1:16" hidden="1" x14ac:dyDescent="0.35">
      <c r="A1017" s="13">
        <v>2029</v>
      </c>
      <c r="B1017" s="13">
        <f t="shared" si="106"/>
        <v>2028</v>
      </c>
      <c r="C1017" t="s">
        <v>72</v>
      </c>
      <c r="D1017" t="s">
        <v>73</v>
      </c>
      <c r="E1017" s="25">
        <v>1882241986.2096844</v>
      </c>
      <c r="F1017" s="13">
        <v>0.33</v>
      </c>
      <c r="G1017" s="9">
        <f t="shared" si="108"/>
        <v>621139.85544919583</v>
      </c>
      <c r="H1017" s="11">
        <v>1.02</v>
      </c>
      <c r="I1017" s="12" cm="1">
        <f t="array" ref="I1017">INDEX(PPEL[],MATCH(PPEL[[#This Row],[Base Year]]&amp;PPEL[[#This Row],[DistrictNumber]],PPEL[[Fiscal Year]:[Fiscal Year]]&amp;PPEL[[DistrictNumber]:[DistrictNumber]],0),9)*$H1017</f>
        <v>488019.22442075098</v>
      </c>
      <c r="J1017" s="15">
        <f t="shared" si="105"/>
        <v>0.25927549592254445</v>
      </c>
      <c r="K1017" s="26">
        <f>ROUND(PPEL[[#This Row],[Proposed Taxable Valuation]]/1000*PPEL[[#This Row],[Adjusted Rate]],0)</f>
        <v>488019</v>
      </c>
      <c r="L1017" s="19">
        <f t="shared" si="109"/>
        <v>-133120.63102844486</v>
      </c>
      <c r="M1017" s="17">
        <f t="shared" si="110"/>
        <v>-7.0724504077455563E-2</v>
      </c>
      <c r="N1017">
        <v>1354238380.9828405</v>
      </c>
      <c r="O1017">
        <v>0.33</v>
      </c>
      <c r="P1017" s="9">
        <f t="shared" si="107"/>
        <v>446898.66572433739</v>
      </c>
    </row>
    <row r="1018" spans="1:16" hidden="1" x14ac:dyDescent="0.35">
      <c r="A1018" s="13">
        <v>2029</v>
      </c>
      <c r="B1018" s="13">
        <f t="shared" si="106"/>
        <v>2028</v>
      </c>
      <c r="C1018" t="s">
        <v>74</v>
      </c>
      <c r="D1018" t="s">
        <v>75</v>
      </c>
      <c r="E1018" s="25">
        <v>246279790.57745403</v>
      </c>
      <c r="F1018" s="13">
        <v>0.33</v>
      </c>
      <c r="G1018" s="9">
        <f t="shared" si="108"/>
        <v>81272.330890559839</v>
      </c>
      <c r="H1018" s="11">
        <v>1.02</v>
      </c>
      <c r="I1018" s="12" cm="1">
        <f t="array" ref="I1018">INDEX(PPEL[],MATCH(PPEL[[#This Row],[Base Year]]&amp;PPEL[[#This Row],[DistrictNumber]],PPEL[[Fiscal Year]:[Fiscal Year]]&amp;PPEL[[DistrictNumber]:[DistrictNumber]],0),9)*$H1018</f>
        <v>66568.776553675445</v>
      </c>
      <c r="J1018" s="15">
        <f t="shared" si="105"/>
        <v>0.27029735731702204</v>
      </c>
      <c r="K1018" s="26">
        <f>ROUND(PPEL[[#This Row],[Proposed Taxable Valuation]]/1000*PPEL[[#This Row],[Adjusted Rate]],0)</f>
        <v>66569</v>
      </c>
      <c r="L1018" s="19">
        <f t="shared" si="109"/>
        <v>-14703.554336884394</v>
      </c>
      <c r="M1018" s="17">
        <f t="shared" si="110"/>
        <v>-5.970264268297798E-2</v>
      </c>
      <c r="N1018">
        <v>216611330.57346594</v>
      </c>
      <c r="O1018">
        <v>0.33</v>
      </c>
      <c r="P1018" s="9">
        <f t="shared" si="107"/>
        <v>71481.739089243769</v>
      </c>
    </row>
    <row r="1019" spans="1:16" hidden="1" x14ac:dyDescent="0.35">
      <c r="A1019" s="13">
        <v>2029</v>
      </c>
      <c r="B1019" s="13">
        <f t="shared" si="106"/>
        <v>2028</v>
      </c>
      <c r="C1019" t="s">
        <v>76</v>
      </c>
      <c r="D1019" t="s">
        <v>77</v>
      </c>
      <c r="E1019" s="25">
        <v>302509595.47568804</v>
      </c>
      <c r="F1019" s="13">
        <v>0.33</v>
      </c>
      <c r="G1019" s="9">
        <f t="shared" si="108"/>
        <v>99828.166506977068</v>
      </c>
      <c r="H1019" s="11">
        <v>1.02</v>
      </c>
      <c r="I1019" s="12" cm="1">
        <f t="array" ref="I1019">INDEX(PPEL[],MATCH(PPEL[[#This Row],[Base Year]]&amp;PPEL[[#This Row],[DistrictNumber]],PPEL[[Fiscal Year]:[Fiscal Year]]&amp;PPEL[[DistrictNumber]:[DistrictNumber]],0),9)*$H1019</f>
        <v>80588.602642537444</v>
      </c>
      <c r="J1019" s="15">
        <f t="shared" si="105"/>
        <v>0.26640015340939538</v>
      </c>
      <c r="K1019" s="26">
        <f>ROUND(PPEL[[#This Row],[Proposed Taxable Valuation]]/1000*PPEL[[#This Row],[Adjusted Rate]],0)</f>
        <v>80589</v>
      </c>
      <c r="L1019" s="19">
        <f t="shared" si="109"/>
        <v>-19239.563864439624</v>
      </c>
      <c r="M1019" s="17">
        <f t="shared" si="110"/>
        <v>-6.3599846590604636E-2</v>
      </c>
      <c r="N1019">
        <v>242224460.28785384</v>
      </c>
      <c r="O1019">
        <v>0.33</v>
      </c>
      <c r="P1019" s="9">
        <f t="shared" si="107"/>
        <v>79934.071894991765</v>
      </c>
    </row>
    <row r="1020" spans="1:16" hidden="1" x14ac:dyDescent="0.35">
      <c r="A1020" s="13">
        <v>2029</v>
      </c>
      <c r="B1020" s="13">
        <f t="shared" si="106"/>
        <v>2028</v>
      </c>
      <c r="C1020" t="s">
        <v>78</v>
      </c>
      <c r="D1020" t="s">
        <v>79</v>
      </c>
      <c r="E1020" s="25">
        <v>714930314.25774431</v>
      </c>
      <c r="F1020" s="13">
        <v>0.33</v>
      </c>
      <c r="G1020" s="9">
        <f t="shared" si="108"/>
        <v>235927.00370505566</v>
      </c>
      <c r="H1020" s="11">
        <v>1.02</v>
      </c>
      <c r="I1020" s="12" cm="1">
        <f t="array" ref="I1020">INDEX(PPEL[],MATCH(PPEL[[#This Row],[Base Year]]&amp;PPEL[[#This Row],[DistrictNumber]],PPEL[[Fiscal Year]:[Fiscal Year]]&amp;PPEL[[DistrictNumber]:[DistrictNumber]],0),9)*$H1020</f>
        <v>193863.89641057563</v>
      </c>
      <c r="J1020" s="15">
        <f t="shared" si="105"/>
        <v>0.27116474507288058</v>
      </c>
      <c r="K1020" s="26">
        <f>ROUND(PPEL[[#This Row],[Proposed Taxable Valuation]]/1000*PPEL[[#This Row],[Adjusted Rate]],0)</f>
        <v>193864</v>
      </c>
      <c r="L1020" s="19">
        <f t="shared" si="109"/>
        <v>-42063.107294480025</v>
      </c>
      <c r="M1020" s="17">
        <f t="shared" si="110"/>
        <v>-5.883525492711944E-2</v>
      </c>
      <c r="N1020">
        <v>622552047.18141925</v>
      </c>
      <c r="O1020">
        <v>0.33</v>
      </c>
      <c r="P1020" s="9">
        <f t="shared" si="107"/>
        <v>205442.17556986836</v>
      </c>
    </row>
    <row r="1021" spans="1:16" hidden="1" x14ac:dyDescent="0.35">
      <c r="A1021" s="13">
        <v>2029</v>
      </c>
      <c r="B1021" s="13">
        <f t="shared" si="106"/>
        <v>2028</v>
      </c>
      <c r="C1021" t="s">
        <v>80</v>
      </c>
      <c r="D1021" t="s">
        <v>81</v>
      </c>
      <c r="E1021" s="25">
        <v>568612183.05024195</v>
      </c>
      <c r="F1021" s="13">
        <v>0.33</v>
      </c>
      <c r="G1021" s="9">
        <f t="shared" si="108"/>
        <v>187642.02040657983</v>
      </c>
      <c r="H1021" s="11">
        <v>1.02</v>
      </c>
      <c r="I1021" s="12" cm="1">
        <f t="array" ref="I1021">INDEX(PPEL[],MATCH(PPEL[[#This Row],[Base Year]]&amp;PPEL[[#This Row],[DistrictNumber]],PPEL[[Fiscal Year]:[Fiscal Year]]&amp;PPEL[[DistrictNumber]:[DistrictNumber]],0),9)*$H1021</f>
        <v>142758.86816867546</v>
      </c>
      <c r="J1021" s="15">
        <f t="shared" si="105"/>
        <v>0.25106544042525636</v>
      </c>
      <c r="K1021" s="26">
        <f>ROUND(PPEL[[#This Row],[Proposed Taxable Valuation]]/1000*PPEL[[#This Row],[Adjusted Rate]],0)</f>
        <v>142759</v>
      </c>
      <c r="L1021" s="19">
        <f t="shared" si="109"/>
        <v>-44883.152237904374</v>
      </c>
      <c r="M1021" s="17">
        <f t="shared" si="110"/>
        <v>-7.8934559574743657E-2</v>
      </c>
      <c r="N1021">
        <v>420948068.45337451</v>
      </c>
      <c r="O1021">
        <v>0.33</v>
      </c>
      <c r="P1021" s="9">
        <f t="shared" si="107"/>
        <v>138912.86258961359</v>
      </c>
    </row>
    <row r="1022" spans="1:16" hidden="1" x14ac:dyDescent="0.35">
      <c r="A1022" s="13">
        <v>2029</v>
      </c>
      <c r="B1022" s="13">
        <f t="shared" si="106"/>
        <v>2028</v>
      </c>
      <c r="C1022" t="s">
        <v>82</v>
      </c>
      <c r="D1022" t="s">
        <v>83</v>
      </c>
      <c r="E1022" s="25">
        <v>282997457.15060908</v>
      </c>
      <c r="F1022" s="13">
        <v>0.33</v>
      </c>
      <c r="G1022" s="9">
        <f t="shared" si="108"/>
        <v>93389.160859700991</v>
      </c>
      <c r="H1022" s="11">
        <v>1.02</v>
      </c>
      <c r="I1022" s="12" cm="1">
        <f t="array" ref="I1022">INDEX(PPEL[],MATCH(PPEL[[#This Row],[Base Year]]&amp;PPEL[[#This Row],[DistrictNumber]],PPEL[[Fiscal Year]:[Fiscal Year]]&amp;PPEL[[DistrictNumber]:[DistrictNumber]],0),9)*$H1022</f>
        <v>72077.898092745614</v>
      </c>
      <c r="J1022" s="15">
        <f t="shared" si="105"/>
        <v>0.25469450792409881</v>
      </c>
      <c r="K1022" s="26">
        <f>ROUND(PPEL[[#This Row],[Proposed Taxable Valuation]]/1000*PPEL[[#This Row],[Adjusted Rate]],0)</f>
        <v>72078</v>
      </c>
      <c r="L1022" s="19">
        <f t="shared" si="109"/>
        <v>-21311.262766955377</v>
      </c>
      <c r="M1022" s="17">
        <f t="shared" si="110"/>
        <v>-7.5305492075901204E-2</v>
      </c>
      <c r="N1022">
        <v>218682988.16816258</v>
      </c>
      <c r="O1022">
        <v>0.33</v>
      </c>
      <c r="P1022" s="9">
        <f t="shared" si="107"/>
        <v>72165.386095493654</v>
      </c>
    </row>
    <row r="1023" spans="1:16" hidden="1" x14ac:dyDescent="0.35">
      <c r="A1023" s="13">
        <v>2029</v>
      </c>
      <c r="B1023" s="13">
        <f t="shared" si="106"/>
        <v>2028</v>
      </c>
      <c r="C1023" t="s">
        <v>84</v>
      </c>
      <c r="D1023" t="s">
        <v>85</v>
      </c>
      <c r="E1023" s="25">
        <v>929836399.21432209</v>
      </c>
      <c r="F1023" s="13">
        <v>0.33</v>
      </c>
      <c r="G1023" s="9">
        <f t="shared" si="108"/>
        <v>306846.0117407263</v>
      </c>
      <c r="H1023" s="11">
        <v>1.02</v>
      </c>
      <c r="I1023" s="12" cm="1">
        <f t="array" ref="I1023">INDEX(PPEL[],MATCH(PPEL[[#This Row],[Base Year]]&amp;PPEL[[#This Row],[DistrictNumber]],PPEL[[Fiscal Year]:[Fiscal Year]]&amp;PPEL[[DistrictNumber]:[DistrictNumber]],0),9)*$H1023</f>
        <v>178665.02504254799</v>
      </c>
      <c r="J1023" s="15">
        <f t="shared" si="105"/>
        <v>0.19214673161161838</v>
      </c>
      <c r="K1023" s="26">
        <f>ROUND(PPEL[[#This Row],[Proposed Taxable Valuation]]/1000*PPEL[[#This Row],[Adjusted Rate]],0)</f>
        <v>178665</v>
      </c>
      <c r="L1023" s="19">
        <f t="shared" si="109"/>
        <v>-128180.98669817831</v>
      </c>
      <c r="M1023" s="17">
        <f t="shared" si="110"/>
        <v>-0.13785326838838163</v>
      </c>
      <c r="N1023">
        <v>625057544.2137351</v>
      </c>
      <c r="O1023">
        <v>0.33</v>
      </c>
      <c r="P1023" s="9">
        <f t="shared" si="107"/>
        <v>206268.98959053261</v>
      </c>
    </row>
    <row r="1024" spans="1:16" hidden="1" x14ac:dyDescent="0.35">
      <c r="A1024" s="13">
        <v>2029</v>
      </c>
      <c r="B1024" s="13">
        <f t="shared" si="106"/>
        <v>2028</v>
      </c>
      <c r="C1024" t="s">
        <v>86</v>
      </c>
      <c r="D1024" t="s">
        <v>87</v>
      </c>
      <c r="E1024" s="25">
        <v>1771522726.2039175</v>
      </c>
      <c r="F1024" s="13">
        <v>0.33</v>
      </c>
      <c r="G1024" s="9">
        <f t="shared" si="108"/>
        <v>584602.49964729277</v>
      </c>
      <c r="H1024" s="11">
        <v>1.02</v>
      </c>
      <c r="I1024" s="12" cm="1">
        <f t="array" ref="I1024">INDEX(PPEL[],MATCH(PPEL[[#This Row],[Base Year]]&amp;PPEL[[#This Row],[DistrictNumber]],PPEL[[Fiscal Year]:[Fiscal Year]]&amp;PPEL[[DistrictNumber]:[DistrictNumber]],0),9)*$H1024</f>
        <v>432904.49249097594</v>
      </c>
      <c r="J1024" s="15">
        <f t="shared" si="105"/>
        <v>0.24436857968998185</v>
      </c>
      <c r="K1024" s="26">
        <f>ROUND(PPEL[[#This Row],[Proposed Taxable Valuation]]/1000*PPEL[[#This Row],[Adjusted Rate]],0)</f>
        <v>432904</v>
      </c>
      <c r="L1024" s="19">
        <f t="shared" si="109"/>
        <v>-151698.00715631683</v>
      </c>
      <c r="M1024" s="17">
        <f t="shared" si="110"/>
        <v>-8.5631420310018164E-2</v>
      </c>
      <c r="N1024">
        <v>1338963004.2744329</v>
      </c>
      <c r="O1024">
        <v>0.33</v>
      </c>
      <c r="P1024" s="9">
        <f t="shared" si="107"/>
        <v>441857.79141056293</v>
      </c>
    </row>
    <row r="1025" spans="1:16" hidden="1" x14ac:dyDescent="0.35">
      <c r="A1025" s="13">
        <v>2029</v>
      </c>
      <c r="B1025" s="13">
        <f t="shared" si="106"/>
        <v>2028</v>
      </c>
      <c r="C1025" t="s">
        <v>88</v>
      </c>
      <c r="D1025" t="s">
        <v>89</v>
      </c>
      <c r="E1025" s="25">
        <v>4240969463.5595732</v>
      </c>
      <c r="F1025" s="13">
        <v>0.33</v>
      </c>
      <c r="G1025" s="9">
        <f t="shared" si="108"/>
        <v>1399519.9229746594</v>
      </c>
      <c r="H1025" s="11">
        <v>1.02</v>
      </c>
      <c r="I1025" s="12" cm="1">
        <f t="array" ref="I1025">INDEX(PPEL[],MATCH(PPEL[[#This Row],[Base Year]]&amp;PPEL[[#This Row],[DistrictNumber]],PPEL[[Fiscal Year]:[Fiscal Year]]&amp;PPEL[[DistrictNumber]:[DistrictNumber]],0),9)*$H1025</f>
        <v>929274.71687373333</v>
      </c>
      <c r="J1025" s="15">
        <f t="shared" si="105"/>
        <v>0.21911846450640676</v>
      </c>
      <c r="K1025" s="26">
        <f>ROUND(PPEL[[#This Row],[Proposed Taxable Valuation]]/1000*PPEL[[#This Row],[Adjusted Rate]],0)</f>
        <v>929275</v>
      </c>
      <c r="L1025" s="19">
        <f t="shared" si="109"/>
        <v>-470245.20610092604</v>
      </c>
      <c r="M1025" s="17">
        <f t="shared" si="110"/>
        <v>-0.11088153549359325</v>
      </c>
      <c r="N1025">
        <v>2865647878.1994853</v>
      </c>
      <c r="O1025">
        <v>0.33</v>
      </c>
      <c r="P1025" s="9">
        <f t="shared" si="107"/>
        <v>945663.79980583012</v>
      </c>
    </row>
    <row r="1026" spans="1:16" hidden="1" x14ac:dyDescent="0.35">
      <c r="A1026" s="13">
        <v>2029</v>
      </c>
      <c r="B1026" s="13">
        <f t="shared" si="106"/>
        <v>2028</v>
      </c>
      <c r="C1026" t="s">
        <v>90</v>
      </c>
      <c r="D1026" t="s">
        <v>91</v>
      </c>
      <c r="E1026" s="25">
        <v>11861387025.265705</v>
      </c>
      <c r="F1026" s="13">
        <v>0.33</v>
      </c>
      <c r="G1026" s="9">
        <f t="shared" si="108"/>
        <v>3914257.718337683</v>
      </c>
      <c r="H1026" s="11">
        <v>1.02</v>
      </c>
      <c r="I1026" s="12" cm="1">
        <f t="array" ref="I1026">INDEX(PPEL[],MATCH(PPEL[[#This Row],[Base Year]]&amp;PPEL[[#This Row],[DistrictNumber]],PPEL[[Fiscal Year]:[Fiscal Year]]&amp;PPEL[[DistrictNumber]:[DistrictNumber]],0),9)*$H1026</f>
        <v>2448790.8686460177</v>
      </c>
      <c r="J1026" s="15">
        <f t="shared" si="105"/>
        <v>0.20645063376061307</v>
      </c>
      <c r="K1026" s="26">
        <f>ROUND(PPEL[[#This Row],[Proposed Taxable Valuation]]/1000*PPEL[[#This Row],[Adjusted Rate]],0)</f>
        <v>2448791</v>
      </c>
      <c r="L1026" s="19">
        <f t="shared" si="109"/>
        <v>-1465466.8496916653</v>
      </c>
      <c r="M1026" s="17">
        <f t="shared" si="110"/>
        <v>-0.12354936623938695</v>
      </c>
      <c r="N1026">
        <v>8072358560.8819189</v>
      </c>
      <c r="O1026">
        <v>0.33</v>
      </c>
      <c r="P1026" s="9">
        <f t="shared" si="107"/>
        <v>2663878.3250910332</v>
      </c>
    </row>
    <row r="1027" spans="1:16" hidden="1" x14ac:dyDescent="0.35">
      <c r="A1027" s="13">
        <v>2029</v>
      </c>
      <c r="B1027" s="13">
        <f t="shared" si="106"/>
        <v>2028</v>
      </c>
      <c r="C1027" t="s">
        <v>92</v>
      </c>
      <c r="D1027" t="s">
        <v>93</v>
      </c>
      <c r="E1027" s="25">
        <v>671605666.69596696</v>
      </c>
      <c r="F1027" s="13">
        <v>0.33</v>
      </c>
      <c r="G1027" s="9">
        <f t="shared" si="108"/>
        <v>221629.8700096691</v>
      </c>
      <c r="H1027" s="11">
        <v>1.02</v>
      </c>
      <c r="I1027" s="12" cm="1">
        <f t="array" ref="I1027">INDEX(PPEL[],MATCH(PPEL[[#This Row],[Base Year]]&amp;PPEL[[#This Row],[DistrictNumber]],PPEL[[Fiscal Year]:[Fiscal Year]]&amp;PPEL[[DistrictNumber]:[DistrictNumber]],0),9)*$H1027</f>
        <v>144316.85113923266</v>
      </c>
      <c r="J1027" s="15">
        <f t="shared" si="105"/>
        <v>0.21488331367007998</v>
      </c>
      <c r="K1027" s="26">
        <f>ROUND(PPEL[[#This Row],[Proposed Taxable Valuation]]/1000*PPEL[[#This Row],[Adjusted Rate]],0)</f>
        <v>144317</v>
      </c>
      <c r="L1027" s="19">
        <f t="shared" si="109"/>
        <v>-77313.018870436441</v>
      </c>
      <c r="M1027" s="17">
        <f t="shared" si="110"/>
        <v>-0.11511668632992003</v>
      </c>
      <c r="N1027">
        <v>460264569.95006633</v>
      </c>
      <c r="O1027">
        <v>0.33</v>
      </c>
      <c r="P1027" s="9">
        <f t="shared" si="107"/>
        <v>151887.3080835219</v>
      </c>
    </row>
    <row r="1028" spans="1:16" hidden="1" x14ac:dyDescent="0.35">
      <c r="A1028" s="13">
        <v>2029</v>
      </c>
      <c r="B1028" s="13">
        <f t="shared" si="106"/>
        <v>2028</v>
      </c>
      <c r="C1028" t="s">
        <v>94</v>
      </c>
      <c r="D1028" t="s">
        <v>95</v>
      </c>
      <c r="E1028" s="25">
        <v>549036779.16374469</v>
      </c>
      <c r="F1028" s="13">
        <v>0.33</v>
      </c>
      <c r="G1028" s="9">
        <f t="shared" si="108"/>
        <v>181182.13712403574</v>
      </c>
      <c r="H1028" s="11">
        <v>1.02</v>
      </c>
      <c r="I1028" s="12" cm="1">
        <f t="array" ref="I1028">INDEX(PPEL[],MATCH(PPEL[[#This Row],[Base Year]]&amp;PPEL[[#This Row],[DistrictNumber]],PPEL[[Fiscal Year]:[Fiscal Year]]&amp;PPEL[[DistrictNumber]:[DistrictNumber]],0),9)*$H1028</f>
        <v>122432.4720112428</v>
      </c>
      <c r="J1028" s="15">
        <f t="shared" ref="J1028:J1091" si="112">IF(I1028/(E1028/1000)&gt;0.33,0.33,I1028/(E1028/1000))</f>
        <v>0.22299502812493471</v>
      </c>
      <c r="K1028" s="26">
        <f>ROUND(PPEL[[#This Row],[Proposed Taxable Valuation]]/1000*PPEL[[#This Row],[Adjusted Rate]],0)</f>
        <v>122432</v>
      </c>
      <c r="L1028" s="19">
        <f t="shared" si="109"/>
        <v>-58749.665112792936</v>
      </c>
      <c r="M1028" s="17">
        <f t="shared" si="110"/>
        <v>-0.1070049718750653</v>
      </c>
      <c r="N1028">
        <v>399074206.84422094</v>
      </c>
      <c r="O1028">
        <v>0.33</v>
      </c>
      <c r="P1028" s="9">
        <f t="shared" si="107"/>
        <v>131694.4882585929</v>
      </c>
    </row>
    <row r="1029" spans="1:16" hidden="1" x14ac:dyDescent="0.35">
      <c r="A1029" s="13">
        <v>2029</v>
      </c>
      <c r="B1029" s="13">
        <f t="shared" ref="B1029:B1092" si="113">A1029-1</f>
        <v>2028</v>
      </c>
      <c r="C1029" t="s">
        <v>96</v>
      </c>
      <c r="D1029" t="s">
        <v>97</v>
      </c>
      <c r="E1029" s="25">
        <v>308072184.97704571</v>
      </c>
      <c r="F1029" s="13">
        <v>0.33</v>
      </c>
      <c r="G1029" s="9">
        <f t="shared" si="108"/>
        <v>101663.82104242509</v>
      </c>
      <c r="H1029" s="11">
        <v>1.02</v>
      </c>
      <c r="I1029" s="12" cm="1">
        <f t="array" ref="I1029">INDEX(PPEL[],MATCH(PPEL[[#This Row],[Base Year]]&amp;PPEL[[#This Row],[DistrictNumber]],PPEL[[Fiscal Year]:[Fiscal Year]]&amp;PPEL[[DistrictNumber]:[DistrictNumber]],0),9)*$H1029</f>
        <v>69512.294528693281</v>
      </c>
      <c r="J1029" s="15">
        <f t="shared" si="112"/>
        <v>0.22563638627055088</v>
      </c>
      <c r="K1029" s="26">
        <f>ROUND(PPEL[[#This Row],[Proposed Taxable Valuation]]/1000*PPEL[[#This Row],[Adjusted Rate]],0)</f>
        <v>69512</v>
      </c>
      <c r="L1029" s="19">
        <f t="shared" si="109"/>
        <v>-32151.526513731806</v>
      </c>
      <c r="M1029" s="17">
        <f t="shared" si="110"/>
        <v>-0.10436361372944913</v>
      </c>
      <c r="N1029">
        <v>218735613.6045813</v>
      </c>
      <c r="O1029">
        <v>0.33</v>
      </c>
      <c r="P1029" s="9">
        <f t="shared" ref="P1029:P1092" si="114">N1029/1000*O1029</f>
        <v>72182.75248951184</v>
      </c>
    </row>
    <row r="1030" spans="1:16" hidden="1" x14ac:dyDescent="0.35">
      <c r="A1030" s="13">
        <v>2029</v>
      </c>
      <c r="B1030" s="13">
        <f t="shared" si="113"/>
        <v>2028</v>
      </c>
      <c r="C1030" t="s">
        <v>98</v>
      </c>
      <c r="D1030" t="s">
        <v>99</v>
      </c>
      <c r="E1030" s="25">
        <v>312186404.59246457</v>
      </c>
      <c r="F1030" s="13">
        <v>0.33</v>
      </c>
      <c r="G1030" s="9">
        <f t="shared" si="108"/>
        <v>103021.5135155133</v>
      </c>
      <c r="H1030" s="11">
        <v>1.02</v>
      </c>
      <c r="I1030" s="12" cm="1">
        <f t="array" ref="I1030">INDEX(PPEL[],MATCH(PPEL[[#This Row],[Base Year]]&amp;PPEL[[#This Row],[DistrictNumber]],PPEL[[Fiscal Year]:[Fiscal Year]]&amp;PPEL[[DistrictNumber]:[DistrictNumber]],0),9)*$H1030</f>
        <v>78620.896718543532</v>
      </c>
      <c r="J1030" s="15">
        <f t="shared" si="112"/>
        <v>0.25183959186556215</v>
      </c>
      <c r="K1030" s="26">
        <f>ROUND(PPEL[[#This Row],[Proposed Taxable Valuation]]/1000*PPEL[[#This Row],[Adjusted Rate]],0)</f>
        <v>78621</v>
      </c>
      <c r="L1030" s="19">
        <f t="shared" si="109"/>
        <v>-24400.616796969771</v>
      </c>
      <c r="M1030" s="17">
        <f t="shared" si="110"/>
        <v>-7.8160408134437864E-2</v>
      </c>
      <c r="N1030">
        <v>241863135.69757485</v>
      </c>
      <c r="O1030">
        <v>0.33</v>
      </c>
      <c r="P1030" s="9">
        <f t="shared" si="114"/>
        <v>79814.834780199701</v>
      </c>
    </row>
    <row r="1031" spans="1:16" hidden="1" x14ac:dyDescent="0.35">
      <c r="A1031" s="13">
        <v>2029</v>
      </c>
      <c r="B1031" s="13">
        <f t="shared" si="113"/>
        <v>2028</v>
      </c>
      <c r="C1031" t="s">
        <v>100</v>
      </c>
      <c r="D1031" t="s">
        <v>101</v>
      </c>
      <c r="E1031" s="25">
        <v>1173872632.4343162</v>
      </c>
      <c r="F1031" s="13">
        <v>0.33</v>
      </c>
      <c r="G1031" s="9">
        <f t="shared" si="108"/>
        <v>387377.96870332438</v>
      </c>
      <c r="H1031" s="11">
        <v>1.02</v>
      </c>
      <c r="I1031" s="12" cm="1">
        <f t="array" ref="I1031">INDEX(PPEL[],MATCH(PPEL[[#This Row],[Base Year]]&amp;PPEL[[#This Row],[DistrictNumber]],PPEL[[Fiscal Year]:[Fiscal Year]]&amp;PPEL[[DistrictNumber]:[DistrictNumber]],0),9)*$H1031</f>
        <v>260799.36455940051</v>
      </c>
      <c r="J1031" s="15">
        <f t="shared" si="112"/>
        <v>0.22217006969365008</v>
      </c>
      <c r="K1031" s="26">
        <f>ROUND(PPEL[[#This Row],[Proposed Taxable Valuation]]/1000*PPEL[[#This Row],[Adjusted Rate]],0)</f>
        <v>260799</v>
      </c>
      <c r="L1031" s="19">
        <f t="shared" si="109"/>
        <v>-126578.60414392388</v>
      </c>
      <c r="M1031" s="17">
        <f t="shared" si="110"/>
        <v>-0.10782993030634994</v>
      </c>
      <c r="N1031">
        <v>846016112.87855411</v>
      </c>
      <c r="O1031">
        <v>0.33</v>
      </c>
      <c r="P1031" s="9">
        <f t="shared" si="114"/>
        <v>279185.3172499229</v>
      </c>
    </row>
    <row r="1032" spans="1:16" hidden="1" x14ac:dyDescent="0.35">
      <c r="A1032" s="13">
        <v>2029</v>
      </c>
      <c r="B1032" s="13">
        <f t="shared" si="113"/>
        <v>2028</v>
      </c>
      <c r="C1032" t="s">
        <v>102</v>
      </c>
      <c r="D1032" t="s">
        <v>103</v>
      </c>
      <c r="E1032" s="25">
        <v>253833341.915647</v>
      </c>
      <c r="F1032" s="13">
        <v>0.33</v>
      </c>
      <c r="G1032" s="9">
        <f t="shared" si="108"/>
        <v>83765.002832163518</v>
      </c>
      <c r="H1032" s="11">
        <v>1.02</v>
      </c>
      <c r="I1032" s="12" cm="1">
        <f t="array" ref="I1032">INDEX(PPEL[],MATCH(PPEL[[#This Row],[Base Year]]&amp;PPEL[[#This Row],[DistrictNumber]],PPEL[[Fiscal Year]:[Fiscal Year]]&amp;PPEL[[DistrictNumber]:[DistrictNumber]],0),9)*$H1032</f>
        <v>65316.044928071533</v>
      </c>
      <c r="J1032" s="15">
        <f t="shared" si="112"/>
        <v>0.25731861872494721</v>
      </c>
      <c r="K1032" s="26">
        <f>ROUND(PPEL[[#This Row],[Proposed Taxable Valuation]]/1000*PPEL[[#This Row],[Adjusted Rate]],0)</f>
        <v>65316</v>
      </c>
      <c r="L1032" s="19">
        <f t="shared" si="109"/>
        <v>-18448.957904091985</v>
      </c>
      <c r="M1032" s="17">
        <f t="shared" si="110"/>
        <v>-7.2681381275052803E-2</v>
      </c>
      <c r="N1032">
        <v>197974583.77471441</v>
      </c>
      <c r="O1032">
        <v>0.33</v>
      </c>
      <c r="P1032" s="9">
        <f t="shared" si="114"/>
        <v>65331.612645655761</v>
      </c>
    </row>
    <row r="1033" spans="1:16" hidden="1" x14ac:dyDescent="0.35">
      <c r="A1033" s="13">
        <v>2029</v>
      </c>
      <c r="B1033" s="13">
        <f t="shared" si="113"/>
        <v>2028</v>
      </c>
      <c r="C1033" t="s">
        <v>104</v>
      </c>
      <c r="D1033" t="s">
        <v>105</v>
      </c>
      <c r="E1033" s="25">
        <v>571783318.59869802</v>
      </c>
      <c r="F1033" s="13">
        <v>0.33</v>
      </c>
      <c r="G1033" s="9">
        <f t="shared" si="108"/>
        <v>188688.49513757034</v>
      </c>
      <c r="H1033" s="11">
        <v>1.02</v>
      </c>
      <c r="I1033" s="12" cm="1">
        <f t="array" ref="I1033">INDEX(PPEL[],MATCH(PPEL[[#This Row],[Base Year]]&amp;PPEL[[#This Row],[DistrictNumber]],PPEL[[Fiscal Year]:[Fiscal Year]]&amp;PPEL[[DistrictNumber]:[DistrictNumber]],0),9)*$H1033</f>
        <v>150585.0727057301</v>
      </c>
      <c r="J1033" s="15">
        <f t="shared" si="112"/>
        <v>0.26336038112265592</v>
      </c>
      <c r="K1033" s="26">
        <f>ROUND(PPEL[[#This Row],[Proposed Taxable Valuation]]/1000*PPEL[[#This Row],[Adjusted Rate]],0)</f>
        <v>150585</v>
      </c>
      <c r="L1033" s="19">
        <f t="shared" si="109"/>
        <v>-38103.422431840241</v>
      </c>
      <c r="M1033" s="17">
        <f t="shared" si="110"/>
        <v>-6.6639618877344098E-2</v>
      </c>
      <c r="N1033">
        <v>462142800.98245049</v>
      </c>
      <c r="O1033">
        <v>0.33</v>
      </c>
      <c r="P1033" s="9">
        <f t="shared" si="114"/>
        <v>152507.12432420868</v>
      </c>
    </row>
    <row r="1034" spans="1:16" hidden="1" x14ac:dyDescent="0.35">
      <c r="A1034" s="13">
        <v>2029</v>
      </c>
      <c r="B1034" s="13">
        <f t="shared" si="113"/>
        <v>2028</v>
      </c>
      <c r="C1034" t="s">
        <v>106</v>
      </c>
      <c r="D1034" t="s">
        <v>107</v>
      </c>
      <c r="E1034" s="25">
        <v>591394615.92145431</v>
      </c>
      <c r="F1034" s="13">
        <v>0.33</v>
      </c>
      <c r="G1034" s="9">
        <f t="shared" si="108"/>
        <v>195160.22325407993</v>
      </c>
      <c r="H1034" s="11">
        <v>1.02</v>
      </c>
      <c r="I1034" s="12" cm="1">
        <f t="array" ref="I1034">INDEX(PPEL[],MATCH(PPEL[[#This Row],[Base Year]]&amp;PPEL[[#This Row],[DistrictNumber]],PPEL[[Fiscal Year]:[Fiscal Year]]&amp;PPEL[[DistrictNumber]:[DistrictNumber]],0),9)*$H1034</f>
        <v>142283.49802878025</v>
      </c>
      <c r="J1034" s="15">
        <f t="shared" si="112"/>
        <v>0.24058977575757562</v>
      </c>
      <c r="K1034" s="26">
        <f>ROUND(PPEL[[#This Row],[Proposed Taxable Valuation]]/1000*PPEL[[#This Row],[Adjusted Rate]],0)</f>
        <v>142283</v>
      </c>
      <c r="L1034" s="19">
        <f t="shared" si="109"/>
        <v>-52876.725225299684</v>
      </c>
      <c r="M1034" s="17">
        <f t="shared" si="110"/>
        <v>-8.9410224242424396E-2</v>
      </c>
      <c r="N1034">
        <v>453641116.11972272</v>
      </c>
      <c r="O1034">
        <v>0.33</v>
      </c>
      <c r="P1034" s="9">
        <f t="shared" si="114"/>
        <v>149701.56831950851</v>
      </c>
    </row>
    <row r="1035" spans="1:16" hidden="1" x14ac:dyDescent="0.35">
      <c r="A1035" s="13">
        <v>2029</v>
      </c>
      <c r="B1035" s="13">
        <f t="shared" si="113"/>
        <v>2028</v>
      </c>
      <c r="C1035" t="s">
        <v>108</v>
      </c>
      <c r="D1035" t="s">
        <v>109</v>
      </c>
      <c r="E1035" s="25">
        <v>634798677.23287868</v>
      </c>
      <c r="F1035" s="13">
        <v>0.33</v>
      </c>
      <c r="G1035" s="9">
        <f t="shared" si="108"/>
        <v>209483.56348684995</v>
      </c>
      <c r="H1035" s="11">
        <v>1.02</v>
      </c>
      <c r="I1035" s="12" cm="1">
        <f t="array" ref="I1035">INDEX(PPEL[],MATCH(PPEL[[#This Row],[Base Year]]&amp;PPEL[[#This Row],[DistrictNumber]],PPEL[[Fiscal Year]:[Fiscal Year]]&amp;PPEL[[DistrictNumber]:[DistrictNumber]],0),9)*$H1035</f>
        <v>166897.52497015492</v>
      </c>
      <c r="J1035" s="15">
        <f t="shared" si="112"/>
        <v>0.26291410325186898</v>
      </c>
      <c r="K1035" s="26">
        <f>ROUND(PPEL[[#This Row],[Proposed Taxable Valuation]]/1000*PPEL[[#This Row],[Adjusted Rate]],0)</f>
        <v>166898</v>
      </c>
      <c r="L1035" s="19">
        <f t="shared" si="109"/>
        <v>-42586.038516695029</v>
      </c>
      <c r="M1035" s="17">
        <f t="shared" si="110"/>
        <v>-6.7085896748131035E-2</v>
      </c>
      <c r="N1035">
        <v>505454514.67218721</v>
      </c>
      <c r="O1035">
        <v>0.33</v>
      </c>
      <c r="P1035" s="9">
        <f t="shared" si="114"/>
        <v>166799.98984182178</v>
      </c>
    </row>
    <row r="1036" spans="1:16" hidden="1" x14ac:dyDescent="0.35">
      <c r="A1036" s="13">
        <v>2029</v>
      </c>
      <c r="B1036" s="13">
        <f t="shared" si="113"/>
        <v>2028</v>
      </c>
      <c r="C1036" t="s">
        <v>110</v>
      </c>
      <c r="D1036" t="s">
        <v>111</v>
      </c>
      <c r="E1036" s="25">
        <v>642219347.08554184</v>
      </c>
      <c r="F1036" s="13">
        <v>0.33</v>
      </c>
      <c r="G1036" s="9">
        <f t="shared" si="108"/>
        <v>211932.3845382288</v>
      </c>
      <c r="H1036" s="11">
        <v>1.02</v>
      </c>
      <c r="I1036" s="12" cm="1">
        <f t="array" ref="I1036">INDEX(PPEL[],MATCH(PPEL[[#This Row],[Base Year]]&amp;PPEL[[#This Row],[DistrictNumber]],PPEL[[Fiscal Year]:[Fiscal Year]]&amp;PPEL[[DistrictNumber]:[DistrictNumber]],0),9)*$H1036</f>
        <v>147214.71371755368</v>
      </c>
      <c r="J1036" s="15">
        <f t="shared" si="112"/>
        <v>0.22922808910324699</v>
      </c>
      <c r="K1036" s="26">
        <f>ROUND(PPEL[[#This Row],[Proposed Taxable Valuation]]/1000*PPEL[[#This Row],[Adjusted Rate]],0)</f>
        <v>147215</v>
      </c>
      <c r="L1036" s="19">
        <f t="shared" si="109"/>
        <v>-64717.670820675121</v>
      </c>
      <c r="M1036" s="17">
        <f t="shared" si="110"/>
        <v>-0.10077191089675303</v>
      </c>
      <c r="N1036">
        <v>479813228.87903577</v>
      </c>
      <c r="O1036">
        <v>0.33</v>
      </c>
      <c r="P1036" s="9">
        <f t="shared" si="114"/>
        <v>158338.36553008182</v>
      </c>
    </row>
    <row r="1037" spans="1:16" hidden="1" x14ac:dyDescent="0.35">
      <c r="A1037" s="13">
        <v>2029</v>
      </c>
      <c r="B1037" s="13">
        <f t="shared" si="113"/>
        <v>2028</v>
      </c>
      <c r="C1037" t="s">
        <v>112</v>
      </c>
      <c r="D1037" t="s">
        <v>113</v>
      </c>
      <c r="E1037" s="25">
        <v>1027564608.1434444</v>
      </c>
      <c r="F1037" s="13">
        <v>0.33</v>
      </c>
      <c r="G1037" s="9">
        <f t="shared" si="108"/>
        <v>339096.32068733667</v>
      </c>
      <c r="H1037" s="11">
        <v>1.02</v>
      </c>
      <c r="I1037" s="12" cm="1">
        <f t="array" ref="I1037">INDEX(PPEL[],MATCH(PPEL[[#This Row],[Base Year]]&amp;PPEL[[#This Row],[DistrictNumber]],PPEL[[Fiscal Year]:[Fiscal Year]]&amp;PPEL[[DistrictNumber]:[DistrictNumber]],0),9)*$H1037</f>
        <v>257536.90247260543</v>
      </c>
      <c r="J1037" s="15">
        <f t="shared" si="112"/>
        <v>0.25062842806342955</v>
      </c>
      <c r="K1037" s="26">
        <f>ROUND(PPEL[[#This Row],[Proposed Taxable Valuation]]/1000*PPEL[[#This Row],[Adjusted Rate]],0)</f>
        <v>257537</v>
      </c>
      <c r="L1037" s="19">
        <f t="shared" si="109"/>
        <v>-81559.418214731239</v>
      </c>
      <c r="M1037" s="17">
        <f t="shared" si="110"/>
        <v>-7.9371571936570462E-2</v>
      </c>
      <c r="N1037">
        <v>793644359.42182434</v>
      </c>
      <c r="O1037">
        <v>0.33</v>
      </c>
      <c r="P1037" s="9">
        <f t="shared" si="114"/>
        <v>261902.63860920205</v>
      </c>
    </row>
    <row r="1038" spans="1:16" hidden="1" x14ac:dyDescent="0.35">
      <c r="A1038" s="13">
        <v>2029</v>
      </c>
      <c r="B1038" s="13">
        <f t="shared" si="113"/>
        <v>2028</v>
      </c>
      <c r="C1038" t="s">
        <v>114</v>
      </c>
      <c r="D1038" t="s">
        <v>115</v>
      </c>
      <c r="E1038" s="25">
        <v>269270063.90209013</v>
      </c>
      <c r="F1038" s="13">
        <v>0.33</v>
      </c>
      <c r="G1038" s="9">
        <f t="shared" si="108"/>
        <v>88859.121087689753</v>
      </c>
      <c r="H1038" s="11">
        <v>1.02</v>
      </c>
      <c r="I1038" s="12" cm="1">
        <f t="array" ref="I1038">INDEX(PPEL[],MATCH(PPEL[[#This Row],[Base Year]]&amp;PPEL[[#This Row],[DistrictNumber]],PPEL[[Fiscal Year]:[Fiscal Year]]&amp;PPEL[[DistrictNumber]:[DistrictNumber]],0),9)*$H1038</f>
        <v>81712.00696098528</v>
      </c>
      <c r="J1038" s="15">
        <f t="shared" si="112"/>
        <v>0.30345745002941271</v>
      </c>
      <c r="K1038" s="26">
        <f>ROUND(PPEL[[#This Row],[Proposed Taxable Valuation]]/1000*PPEL[[#This Row],[Adjusted Rate]],0)</f>
        <v>81712</v>
      </c>
      <c r="L1038" s="19">
        <f t="shared" si="109"/>
        <v>-7147.1141267044732</v>
      </c>
      <c r="M1038" s="17">
        <f t="shared" si="110"/>
        <v>-2.6542549970587304E-2</v>
      </c>
      <c r="N1038">
        <v>235983556.60838202</v>
      </c>
      <c r="O1038">
        <v>0.33</v>
      </c>
      <c r="P1038" s="9">
        <f t="shared" si="114"/>
        <v>77874.573680766072</v>
      </c>
    </row>
    <row r="1039" spans="1:16" hidden="1" x14ac:dyDescent="0.35">
      <c r="A1039" s="13">
        <v>2029</v>
      </c>
      <c r="B1039" s="13">
        <f t="shared" si="113"/>
        <v>2028</v>
      </c>
      <c r="C1039" t="s">
        <v>116</v>
      </c>
      <c r="D1039" t="s">
        <v>117</v>
      </c>
      <c r="E1039" s="25">
        <v>571407447.30252731</v>
      </c>
      <c r="F1039" s="13">
        <v>0.33</v>
      </c>
      <c r="G1039" s="9">
        <f t="shared" si="108"/>
        <v>188564.457609834</v>
      </c>
      <c r="H1039" s="11">
        <v>1.02</v>
      </c>
      <c r="I1039" s="12" cm="1">
        <f t="array" ref="I1039">INDEX(PPEL[],MATCH(PPEL[[#This Row],[Base Year]]&amp;PPEL[[#This Row],[DistrictNumber]],PPEL[[Fiscal Year]:[Fiscal Year]]&amp;PPEL[[DistrictNumber]:[DistrictNumber]],0),9)*$H1039</f>
        <v>135411.55817062897</v>
      </c>
      <c r="J1039" s="15">
        <f t="shared" si="112"/>
        <v>0.23697898725309466</v>
      </c>
      <c r="K1039" s="26">
        <f>ROUND(PPEL[[#This Row],[Proposed Taxable Valuation]]/1000*PPEL[[#This Row],[Adjusted Rate]],0)</f>
        <v>135412</v>
      </c>
      <c r="L1039" s="19">
        <f t="shared" si="109"/>
        <v>-53152.899439205037</v>
      </c>
      <c r="M1039" s="17">
        <f t="shared" si="110"/>
        <v>-9.3021012746905357E-2</v>
      </c>
      <c r="N1039">
        <v>436026835.1266591</v>
      </c>
      <c r="O1039">
        <v>0.33</v>
      </c>
      <c r="P1039" s="9">
        <f t="shared" si="114"/>
        <v>143888.8555917975</v>
      </c>
    </row>
    <row r="1040" spans="1:16" hidden="1" x14ac:dyDescent="0.35">
      <c r="A1040" s="13">
        <v>2029</v>
      </c>
      <c r="B1040" s="13">
        <f t="shared" si="113"/>
        <v>2028</v>
      </c>
      <c r="C1040" t="s">
        <v>118</v>
      </c>
      <c r="D1040" t="s">
        <v>119</v>
      </c>
      <c r="E1040" s="25">
        <v>547909584.49362588</v>
      </c>
      <c r="F1040" s="13">
        <v>0.33</v>
      </c>
      <c r="G1040" s="9">
        <f t="shared" ref="G1040:G1103" si="115">E1040/1000*F1040</f>
        <v>180810.16288289655</v>
      </c>
      <c r="H1040" s="11">
        <v>1.02</v>
      </c>
      <c r="I1040" s="12" cm="1">
        <f t="array" ref="I1040">INDEX(PPEL[],MATCH(PPEL[[#This Row],[Base Year]]&amp;PPEL[[#This Row],[DistrictNumber]],PPEL[[Fiscal Year]:[Fiscal Year]]&amp;PPEL[[DistrictNumber]:[DistrictNumber]],0),9)*$H1040</f>
        <v>133582.92243015458</v>
      </c>
      <c r="J1040" s="15">
        <f t="shared" si="112"/>
        <v>0.24380468276277911</v>
      </c>
      <c r="K1040" s="26">
        <f>ROUND(PPEL[[#This Row],[Proposed Taxable Valuation]]/1000*PPEL[[#This Row],[Adjusted Rate]],0)</f>
        <v>133583</v>
      </c>
      <c r="L1040" s="19">
        <f t="shared" ref="L1040:L1103" si="116">I1040-G1040</f>
        <v>-47227.240452741971</v>
      </c>
      <c r="M1040" s="17">
        <f t="shared" ref="M1040:M1103" si="117">J1040-F1040</f>
        <v>-8.6195317237220903E-2</v>
      </c>
      <c r="N1040">
        <v>421553563.70424873</v>
      </c>
      <c r="O1040">
        <v>0.33</v>
      </c>
      <c r="P1040" s="9">
        <f t="shared" si="114"/>
        <v>139112.6760224021</v>
      </c>
    </row>
    <row r="1041" spans="1:16" hidden="1" x14ac:dyDescent="0.35">
      <c r="A1041" s="13">
        <v>2029</v>
      </c>
      <c r="B1041" s="13">
        <f t="shared" si="113"/>
        <v>2028</v>
      </c>
      <c r="C1041" t="s">
        <v>120</v>
      </c>
      <c r="D1041" t="s">
        <v>121</v>
      </c>
      <c r="E1041" s="25">
        <v>826129219.68625641</v>
      </c>
      <c r="F1041" s="13">
        <v>0.33</v>
      </c>
      <c r="G1041" s="9">
        <f t="shared" si="115"/>
        <v>272622.6424964646</v>
      </c>
      <c r="H1041" s="11">
        <v>1.02</v>
      </c>
      <c r="I1041" s="12" cm="1">
        <f t="array" ref="I1041">INDEX(PPEL[],MATCH(PPEL[[#This Row],[Base Year]]&amp;PPEL[[#This Row],[DistrictNumber]],PPEL[[Fiscal Year]:[Fiscal Year]]&amp;PPEL[[DistrictNumber]:[DistrictNumber]],0),9)*$H1041</f>
        <v>225128.04108795003</v>
      </c>
      <c r="J1041" s="15">
        <f t="shared" si="112"/>
        <v>0.27250947639093087</v>
      </c>
      <c r="K1041" s="26">
        <f>ROUND(PPEL[[#This Row],[Proposed Taxable Valuation]]/1000*PPEL[[#This Row],[Adjusted Rate]],0)</f>
        <v>225128</v>
      </c>
      <c r="L1041" s="19">
        <f t="shared" si="116"/>
        <v>-47494.601408514573</v>
      </c>
      <c r="M1041" s="17">
        <f t="shared" si="117"/>
        <v>-5.7490523609069144E-2</v>
      </c>
      <c r="N1041">
        <v>692971371.15465832</v>
      </c>
      <c r="O1041">
        <v>0.33</v>
      </c>
      <c r="P1041" s="9">
        <f t="shared" si="114"/>
        <v>228680.55248103724</v>
      </c>
    </row>
    <row r="1042" spans="1:16" hidden="1" x14ac:dyDescent="0.35">
      <c r="A1042" s="13">
        <v>2029</v>
      </c>
      <c r="B1042" s="13">
        <f t="shared" si="113"/>
        <v>2028</v>
      </c>
      <c r="C1042" t="s">
        <v>122</v>
      </c>
      <c r="D1042" t="s">
        <v>123</v>
      </c>
      <c r="E1042" s="25">
        <v>652396981.86626124</v>
      </c>
      <c r="F1042" s="13">
        <v>0.33</v>
      </c>
      <c r="G1042" s="9">
        <f t="shared" si="115"/>
        <v>215291.0040158662</v>
      </c>
      <c r="H1042" s="11">
        <v>1.02</v>
      </c>
      <c r="I1042" s="12" cm="1">
        <f t="array" ref="I1042">INDEX(PPEL[],MATCH(PPEL[[#This Row],[Base Year]]&amp;PPEL[[#This Row],[DistrictNumber]],PPEL[[Fiscal Year]:[Fiscal Year]]&amp;PPEL[[DistrictNumber]:[DistrictNumber]],0),9)*$H1042</f>
        <v>152342.88322265499</v>
      </c>
      <c r="J1042" s="15">
        <f t="shared" si="112"/>
        <v>0.2335125505744364</v>
      </c>
      <c r="K1042" s="26">
        <f>ROUND(PPEL[[#This Row],[Proposed Taxable Valuation]]/1000*PPEL[[#This Row],[Adjusted Rate]],0)</f>
        <v>152343</v>
      </c>
      <c r="L1042" s="19">
        <f t="shared" si="116"/>
        <v>-62948.120793211216</v>
      </c>
      <c r="M1042" s="17">
        <f t="shared" si="117"/>
        <v>-9.6487449425563615E-2</v>
      </c>
      <c r="N1042">
        <v>482703107.95629942</v>
      </c>
      <c r="O1042">
        <v>0.33</v>
      </c>
      <c r="P1042" s="9">
        <f t="shared" si="114"/>
        <v>159292.02562557883</v>
      </c>
    </row>
    <row r="1043" spans="1:16" hidden="1" x14ac:dyDescent="0.35">
      <c r="A1043" s="13">
        <v>2029</v>
      </c>
      <c r="B1043" s="13">
        <f t="shared" si="113"/>
        <v>2028</v>
      </c>
      <c r="C1043" t="s">
        <v>124</v>
      </c>
      <c r="D1043" t="s">
        <v>125</v>
      </c>
      <c r="E1043" s="25">
        <v>173212608.67077702</v>
      </c>
      <c r="F1043" s="13">
        <v>0.33</v>
      </c>
      <c r="G1043" s="9">
        <f t="shared" si="115"/>
        <v>57160.160861356424</v>
      </c>
      <c r="H1043" s="11">
        <v>1.02</v>
      </c>
      <c r="I1043" s="12" cm="1">
        <f t="array" ref="I1043">INDEX(PPEL[],MATCH(PPEL[[#This Row],[Base Year]]&amp;PPEL[[#This Row],[DistrictNumber]],PPEL[[Fiscal Year]:[Fiscal Year]]&amp;PPEL[[DistrictNumber]:[DistrictNumber]],0),9)*$H1043</f>
        <v>43881.603113945523</v>
      </c>
      <c r="J1043" s="15">
        <f t="shared" si="112"/>
        <v>0.25333954295065619</v>
      </c>
      <c r="K1043" s="26">
        <f>ROUND(PPEL[[#This Row],[Proposed Taxable Valuation]]/1000*PPEL[[#This Row],[Adjusted Rate]],0)</f>
        <v>43882</v>
      </c>
      <c r="L1043" s="19">
        <f t="shared" si="116"/>
        <v>-13278.557747410901</v>
      </c>
      <c r="M1043" s="17">
        <f t="shared" si="117"/>
        <v>-7.6660457049343822E-2</v>
      </c>
      <c r="N1043">
        <v>132306669.70801617</v>
      </c>
      <c r="O1043">
        <v>0.33</v>
      </c>
      <c r="P1043" s="9">
        <f t="shared" si="114"/>
        <v>43661.201003645343</v>
      </c>
    </row>
    <row r="1044" spans="1:16" hidden="1" x14ac:dyDescent="0.35">
      <c r="A1044" s="13">
        <v>2029</v>
      </c>
      <c r="B1044" s="13">
        <f t="shared" si="113"/>
        <v>2028</v>
      </c>
      <c r="C1044" t="s">
        <v>126</v>
      </c>
      <c r="D1044" t="s">
        <v>127</v>
      </c>
      <c r="E1044" s="25">
        <v>465074607.66488272</v>
      </c>
      <c r="F1044" s="13">
        <v>0.33</v>
      </c>
      <c r="G1044" s="9">
        <f t="shared" si="115"/>
        <v>153474.6205294113</v>
      </c>
      <c r="H1044" s="11">
        <v>1.02</v>
      </c>
      <c r="I1044" s="12" cm="1">
        <f t="array" ref="I1044">INDEX(PPEL[],MATCH(PPEL[[#This Row],[Base Year]]&amp;PPEL[[#This Row],[DistrictNumber]],PPEL[[Fiscal Year]:[Fiscal Year]]&amp;PPEL[[DistrictNumber]:[DistrictNumber]],0),9)*$H1044</f>
        <v>126912.23402604122</v>
      </c>
      <c r="J1044" s="15">
        <f t="shared" si="112"/>
        <v>0.27288575195120079</v>
      </c>
      <c r="K1044" s="26">
        <f>ROUND(PPEL[[#This Row],[Proposed Taxable Valuation]]/1000*PPEL[[#This Row],[Adjusted Rate]],0)</f>
        <v>126912</v>
      </c>
      <c r="L1044" s="19">
        <f t="shared" si="116"/>
        <v>-26562.386503370086</v>
      </c>
      <c r="M1044" s="17">
        <f t="shared" si="117"/>
        <v>-5.7114248048799221E-2</v>
      </c>
      <c r="N1044">
        <v>408961594.05013669</v>
      </c>
      <c r="O1044">
        <v>0.33</v>
      </c>
      <c r="P1044" s="9">
        <f t="shared" si="114"/>
        <v>134957.3260365451</v>
      </c>
    </row>
    <row r="1045" spans="1:16" hidden="1" x14ac:dyDescent="0.35">
      <c r="A1045" s="13">
        <v>2029</v>
      </c>
      <c r="B1045" s="13">
        <f t="shared" si="113"/>
        <v>2028</v>
      </c>
      <c r="C1045" t="s">
        <v>128</v>
      </c>
      <c r="D1045" t="s">
        <v>129</v>
      </c>
      <c r="E1045" s="25">
        <v>614755396.20355606</v>
      </c>
      <c r="F1045" s="13">
        <v>0.33</v>
      </c>
      <c r="G1045" s="9">
        <f t="shared" si="115"/>
        <v>202869.28074717353</v>
      </c>
      <c r="H1045" s="11">
        <v>1.02</v>
      </c>
      <c r="I1045" s="12" cm="1">
        <f t="array" ref="I1045">INDEX(PPEL[],MATCH(PPEL[[#This Row],[Base Year]]&amp;PPEL[[#This Row],[DistrictNumber]],PPEL[[Fiscal Year]:[Fiscal Year]]&amp;PPEL[[DistrictNumber]:[DistrictNumber]],0),9)*$H1045</f>
        <v>142809.08560305554</v>
      </c>
      <c r="J1045" s="15">
        <f t="shared" si="112"/>
        <v>0.2323022888208516</v>
      </c>
      <c r="K1045" s="26">
        <f>ROUND(PPEL[[#This Row],[Proposed Taxable Valuation]]/1000*PPEL[[#This Row],[Adjusted Rate]],0)</f>
        <v>142809</v>
      </c>
      <c r="L1045" s="19">
        <f t="shared" si="116"/>
        <v>-60060.195144117984</v>
      </c>
      <c r="M1045" s="17">
        <f t="shared" si="117"/>
        <v>-9.7697711179148411E-2</v>
      </c>
      <c r="N1045">
        <v>443755802.36133605</v>
      </c>
      <c r="O1045">
        <v>0.33</v>
      </c>
      <c r="P1045" s="9">
        <f t="shared" si="114"/>
        <v>146439.41477924091</v>
      </c>
    </row>
    <row r="1046" spans="1:16" hidden="1" x14ac:dyDescent="0.35">
      <c r="A1046" s="13">
        <v>2029</v>
      </c>
      <c r="B1046" s="13">
        <f t="shared" si="113"/>
        <v>2028</v>
      </c>
      <c r="C1046" t="s">
        <v>130</v>
      </c>
      <c r="D1046" t="s">
        <v>131</v>
      </c>
      <c r="E1046" s="25">
        <v>3100551427.9295025</v>
      </c>
      <c r="F1046" s="13">
        <v>0.33</v>
      </c>
      <c r="G1046" s="9">
        <f t="shared" si="115"/>
        <v>1023181.9712167359</v>
      </c>
      <c r="H1046" s="11">
        <v>1.02</v>
      </c>
      <c r="I1046" s="12" cm="1">
        <f t="array" ref="I1046">INDEX(PPEL[],MATCH(PPEL[[#This Row],[Base Year]]&amp;PPEL[[#This Row],[DistrictNumber]],PPEL[[Fiscal Year]:[Fiscal Year]]&amp;PPEL[[DistrictNumber]:[DistrictNumber]],0),9)*$H1046</f>
        <v>638636.12177808967</v>
      </c>
      <c r="J1046" s="15">
        <f t="shared" si="112"/>
        <v>0.20597501335578891</v>
      </c>
      <c r="K1046" s="26">
        <f>ROUND(PPEL[[#This Row],[Proposed Taxable Valuation]]/1000*PPEL[[#This Row],[Adjusted Rate]],0)</f>
        <v>638636</v>
      </c>
      <c r="L1046" s="19">
        <f t="shared" si="116"/>
        <v>-384545.84943864623</v>
      </c>
      <c r="M1046" s="17">
        <f t="shared" si="117"/>
        <v>-0.1240249866442111</v>
      </c>
      <c r="N1046">
        <v>2178329307.2177501</v>
      </c>
      <c r="O1046">
        <v>0.33</v>
      </c>
      <c r="P1046" s="9">
        <f t="shared" si="114"/>
        <v>718848.6713818576</v>
      </c>
    </row>
    <row r="1047" spans="1:16" hidden="1" x14ac:dyDescent="0.35">
      <c r="A1047" s="13">
        <v>2029</v>
      </c>
      <c r="B1047" s="13">
        <f t="shared" si="113"/>
        <v>2028</v>
      </c>
      <c r="C1047" t="s">
        <v>132</v>
      </c>
      <c r="D1047" t="s">
        <v>133</v>
      </c>
      <c r="E1047" s="25">
        <v>2119814196.2039242</v>
      </c>
      <c r="F1047" s="13">
        <v>0.33</v>
      </c>
      <c r="G1047" s="9">
        <f t="shared" si="115"/>
        <v>699538.68474729499</v>
      </c>
      <c r="H1047" s="11">
        <v>1.02</v>
      </c>
      <c r="I1047" s="12" cm="1">
        <f t="array" ref="I1047">INDEX(PPEL[],MATCH(PPEL[[#This Row],[Base Year]]&amp;PPEL[[#This Row],[DistrictNumber]],PPEL[[Fiscal Year]:[Fiscal Year]]&amp;PPEL[[DistrictNumber]:[DistrictNumber]],0),9)*$H1047</f>
        <v>433738.42261359986</v>
      </c>
      <c r="J1047" s="15">
        <f t="shared" si="112"/>
        <v>0.20461152840202726</v>
      </c>
      <c r="K1047" s="26">
        <f>ROUND(PPEL[[#This Row],[Proposed Taxable Valuation]]/1000*PPEL[[#This Row],[Adjusted Rate]],0)</f>
        <v>433738</v>
      </c>
      <c r="L1047" s="19">
        <f t="shared" si="116"/>
        <v>-265800.26213369513</v>
      </c>
      <c r="M1047" s="17">
        <f t="shared" si="117"/>
        <v>-0.12538847159797276</v>
      </c>
      <c r="N1047">
        <v>1437493690.1108954</v>
      </c>
      <c r="O1047">
        <v>0.33</v>
      </c>
      <c r="P1047" s="9">
        <f t="shared" si="114"/>
        <v>474372.9177365955</v>
      </c>
    </row>
    <row r="1048" spans="1:16" hidden="1" x14ac:dyDescent="0.35">
      <c r="A1048" s="13">
        <v>2029</v>
      </c>
      <c r="B1048" s="13">
        <f t="shared" si="113"/>
        <v>2028</v>
      </c>
      <c r="C1048" t="s">
        <v>134</v>
      </c>
      <c r="D1048" t="s">
        <v>135</v>
      </c>
      <c r="E1048" s="25">
        <v>1471918181.6273367</v>
      </c>
      <c r="F1048" s="13">
        <v>0.33</v>
      </c>
      <c r="G1048" s="9">
        <f t="shared" si="115"/>
        <v>485732.99993702112</v>
      </c>
      <c r="H1048" s="11">
        <v>1.02</v>
      </c>
      <c r="I1048" s="12" cm="1">
        <f t="array" ref="I1048">INDEX(PPEL[],MATCH(PPEL[[#This Row],[Base Year]]&amp;PPEL[[#This Row],[DistrictNumber]],PPEL[[Fiscal Year]:[Fiscal Year]]&amp;PPEL[[DistrictNumber]:[DistrictNumber]],0),9)*$H1048</f>
        <v>360148.08593402494</v>
      </c>
      <c r="J1048" s="15">
        <f t="shared" si="112"/>
        <v>0.24467941929751091</v>
      </c>
      <c r="K1048" s="26">
        <f>ROUND(PPEL[[#This Row],[Proposed Taxable Valuation]]/1000*PPEL[[#This Row],[Adjusted Rate]],0)</f>
        <v>360148</v>
      </c>
      <c r="L1048" s="19">
        <f t="shared" si="116"/>
        <v>-125584.91400299617</v>
      </c>
      <c r="M1048" s="17">
        <f t="shared" si="117"/>
        <v>-8.5320580702489102E-2</v>
      </c>
      <c r="N1048">
        <v>1083142533.5922804</v>
      </c>
      <c r="O1048">
        <v>0.33</v>
      </c>
      <c r="P1048" s="9">
        <f t="shared" si="114"/>
        <v>357437.03608545259</v>
      </c>
    </row>
    <row r="1049" spans="1:16" hidden="1" x14ac:dyDescent="0.35">
      <c r="A1049" s="13">
        <v>2029</v>
      </c>
      <c r="B1049" s="13">
        <f t="shared" si="113"/>
        <v>2028</v>
      </c>
      <c r="C1049" t="s">
        <v>136</v>
      </c>
      <c r="D1049" t="s">
        <v>137</v>
      </c>
      <c r="E1049" s="25">
        <v>463290336.94984275</v>
      </c>
      <c r="F1049" s="13">
        <v>0.33</v>
      </c>
      <c r="G1049" s="9">
        <f t="shared" si="115"/>
        <v>152885.81119344811</v>
      </c>
      <c r="H1049" s="11">
        <v>1.02</v>
      </c>
      <c r="I1049" s="12" cm="1">
        <f t="array" ref="I1049">INDEX(PPEL[],MATCH(PPEL[[#This Row],[Base Year]]&amp;PPEL[[#This Row],[DistrictNumber]],PPEL[[Fiscal Year]:[Fiscal Year]]&amp;PPEL[[DistrictNumber]:[DistrictNumber]],0),9)*$H1049</f>
        <v>110477.41605322491</v>
      </c>
      <c r="J1049" s="15">
        <f t="shared" si="112"/>
        <v>0.23846259514190027</v>
      </c>
      <c r="K1049" s="26">
        <f>ROUND(PPEL[[#This Row],[Proposed Taxable Valuation]]/1000*PPEL[[#This Row],[Adjusted Rate]],0)</f>
        <v>110477</v>
      </c>
      <c r="L1049" s="19">
        <f t="shared" si="116"/>
        <v>-42408.395140223205</v>
      </c>
      <c r="M1049" s="17">
        <f t="shared" si="117"/>
        <v>-9.1537404858099747E-2</v>
      </c>
      <c r="N1049">
        <v>346041224.70870286</v>
      </c>
      <c r="O1049">
        <v>0.33</v>
      </c>
      <c r="P1049" s="9">
        <f t="shared" si="114"/>
        <v>114193.60415387196</v>
      </c>
    </row>
    <row r="1050" spans="1:16" hidden="1" x14ac:dyDescent="0.35">
      <c r="A1050" s="13">
        <v>2029</v>
      </c>
      <c r="B1050" s="13">
        <f t="shared" si="113"/>
        <v>2028</v>
      </c>
      <c r="C1050" t="s">
        <v>138</v>
      </c>
      <c r="D1050" t="s">
        <v>139</v>
      </c>
      <c r="E1050" s="25">
        <v>4560384825.2432737</v>
      </c>
      <c r="F1050" s="13">
        <v>0.33</v>
      </c>
      <c r="G1050" s="9">
        <f t="shared" si="115"/>
        <v>1504926.9923302804</v>
      </c>
      <c r="H1050" s="11">
        <v>1.02</v>
      </c>
      <c r="I1050" s="12" cm="1">
        <f t="array" ref="I1050">INDEX(PPEL[],MATCH(PPEL[[#This Row],[Base Year]]&amp;PPEL[[#This Row],[DistrictNumber]],PPEL[[Fiscal Year]:[Fiscal Year]]&amp;PPEL[[DistrictNumber]:[DistrictNumber]],0),9)*$H1050</f>
        <v>1036752.2746445384</v>
      </c>
      <c r="J1050" s="15">
        <f t="shared" si="112"/>
        <v>0.22733876950597756</v>
      </c>
      <c r="K1050" s="26">
        <f>ROUND(PPEL[[#This Row],[Proposed Taxable Valuation]]/1000*PPEL[[#This Row],[Adjusted Rate]],0)</f>
        <v>1036752</v>
      </c>
      <c r="L1050" s="19">
        <f t="shared" si="116"/>
        <v>-468174.71768574195</v>
      </c>
      <c r="M1050" s="17">
        <f t="shared" si="117"/>
        <v>-0.10266123049402245</v>
      </c>
      <c r="N1050">
        <v>3347701837.709558</v>
      </c>
      <c r="O1050">
        <v>0.33</v>
      </c>
      <c r="P1050" s="9">
        <f t="shared" si="114"/>
        <v>1104741.6064441542</v>
      </c>
    </row>
    <row r="1051" spans="1:16" hidden="1" x14ac:dyDescent="0.35">
      <c r="A1051" s="13">
        <v>2029</v>
      </c>
      <c r="B1051" s="13">
        <f t="shared" si="113"/>
        <v>2028</v>
      </c>
      <c r="C1051" t="s">
        <v>140</v>
      </c>
      <c r="D1051" t="s">
        <v>141</v>
      </c>
      <c r="E1051" s="25">
        <v>325789555.92786539</v>
      </c>
      <c r="F1051" s="13">
        <v>0.33</v>
      </c>
      <c r="G1051" s="9">
        <f t="shared" si="115"/>
        <v>107510.55345619559</v>
      </c>
      <c r="H1051" s="11">
        <v>1.02</v>
      </c>
      <c r="I1051" s="12" cm="1">
        <f t="array" ref="I1051">INDEX(PPEL[],MATCH(PPEL[[#This Row],[Base Year]]&amp;PPEL[[#This Row],[DistrictNumber]],PPEL[[Fiscal Year]:[Fiscal Year]]&amp;PPEL[[DistrictNumber]:[DistrictNumber]],0),9)*$H1051</f>
        <v>80538.716496070803</v>
      </c>
      <c r="J1051" s="15">
        <f t="shared" si="112"/>
        <v>0.24721086060199937</v>
      </c>
      <c r="K1051" s="26">
        <f>ROUND(PPEL[[#This Row],[Proposed Taxable Valuation]]/1000*PPEL[[#This Row],[Adjusted Rate]],0)</f>
        <v>80539</v>
      </c>
      <c r="L1051" s="19">
        <f t="shared" si="116"/>
        <v>-26971.836960124783</v>
      </c>
      <c r="M1051" s="17">
        <f t="shared" si="117"/>
        <v>-8.2789139398000644E-2</v>
      </c>
      <c r="N1051">
        <v>244738098.81792924</v>
      </c>
      <c r="O1051">
        <v>0.33</v>
      </c>
      <c r="P1051" s="9">
        <f t="shared" si="114"/>
        <v>80763.57260991665</v>
      </c>
    </row>
    <row r="1052" spans="1:16" hidden="1" x14ac:dyDescent="0.35">
      <c r="A1052" s="13">
        <v>2029</v>
      </c>
      <c r="B1052" s="13">
        <f t="shared" si="113"/>
        <v>2028</v>
      </c>
      <c r="C1052" t="s">
        <v>142</v>
      </c>
      <c r="D1052" t="s">
        <v>143</v>
      </c>
      <c r="E1052" s="25">
        <v>528070479.34977752</v>
      </c>
      <c r="F1052" s="13">
        <v>0.33</v>
      </c>
      <c r="G1052" s="9">
        <f t="shared" si="115"/>
        <v>174263.25818542662</v>
      </c>
      <c r="H1052" s="11">
        <v>1.02</v>
      </c>
      <c r="I1052" s="12" cm="1">
        <f t="array" ref="I1052">INDEX(PPEL[],MATCH(PPEL[[#This Row],[Base Year]]&amp;PPEL[[#This Row],[DistrictNumber]],PPEL[[Fiscal Year]:[Fiscal Year]]&amp;PPEL[[DistrictNumber]:[DistrictNumber]],0),9)*$H1052</f>
        <v>140054.07745475788</v>
      </c>
      <c r="J1052" s="15">
        <f t="shared" si="112"/>
        <v>0.26521853224442488</v>
      </c>
      <c r="K1052" s="26">
        <f>ROUND(PPEL[[#This Row],[Proposed Taxable Valuation]]/1000*PPEL[[#This Row],[Adjusted Rate]],0)</f>
        <v>140054</v>
      </c>
      <c r="L1052" s="19">
        <f t="shared" si="116"/>
        <v>-34209.180730668741</v>
      </c>
      <c r="M1052" s="17">
        <f t="shared" si="117"/>
        <v>-6.4781467755575139E-2</v>
      </c>
      <c r="N1052">
        <v>429750435.17733967</v>
      </c>
      <c r="O1052">
        <v>0.33</v>
      </c>
      <c r="P1052" s="9">
        <f t="shared" si="114"/>
        <v>141817.64360852208</v>
      </c>
    </row>
    <row r="1053" spans="1:16" hidden="1" x14ac:dyDescent="0.35">
      <c r="A1053" s="13">
        <v>2029</v>
      </c>
      <c r="B1053" s="13">
        <f t="shared" si="113"/>
        <v>2028</v>
      </c>
      <c r="C1053" t="s">
        <v>144</v>
      </c>
      <c r="D1053" t="s">
        <v>145</v>
      </c>
      <c r="E1053" s="25">
        <v>403359868.86618465</v>
      </c>
      <c r="F1053" s="13">
        <v>0.33</v>
      </c>
      <c r="G1053" s="9">
        <f t="shared" si="115"/>
        <v>133108.75672584094</v>
      </c>
      <c r="H1053" s="11">
        <v>1.02</v>
      </c>
      <c r="I1053" s="12" cm="1">
        <f t="array" ref="I1053">INDEX(PPEL[],MATCH(PPEL[[#This Row],[Base Year]]&amp;PPEL[[#This Row],[DistrictNumber]],PPEL[[Fiscal Year]:[Fiscal Year]]&amp;PPEL[[DistrictNumber]:[DistrictNumber]],0),9)*$H1053</f>
        <v>107021.63311079331</v>
      </c>
      <c r="J1053" s="15">
        <f t="shared" si="112"/>
        <v>0.26532543609661358</v>
      </c>
      <c r="K1053" s="26">
        <f>ROUND(PPEL[[#This Row],[Proposed Taxable Valuation]]/1000*PPEL[[#This Row],[Adjusted Rate]],0)</f>
        <v>107022</v>
      </c>
      <c r="L1053" s="19">
        <f t="shared" si="116"/>
        <v>-26087.123615047632</v>
      </c>
      <c r="M1053" s="17">
        <f t="shared" si="117"/>
        <v>-6.4674563903386439E-2</v>
      </c>
      <c r="N1053">
        <v>336350945.26659662</v>
      </c>
      <c r="O1053">
        <v>0.33</v>
      </c>
      <c r="P1053" s="9">
        <f t="shared" si="114"/>
        <v>110995.81193797689</v>
      </c>
    </row>
    <row r="1054" spans="1:16" hidden="1" x14ac:dyDescent="0.35">
      <c r="A1054" s="13">
        <v>2029</v>
      </c>
      <c r="B1054" s="13">
        <f t="shared" si="113"/>
        <v>2028</v>
      </c>
      <c r="C1054" t="s">
        <v>146</v>
      </c>
      <c r="D1054" t="s">
        <v>147</v>
      </c>
      <c r="E1054" s="25">
        <v>332206255.22270715</v>
      </c>
      <c r="F1054" s="13">
        <v>0.33</v>
      </c>
      <c r="G1054" s="9">
        <f t="shared" si="115"/>
        <v>109628.06422349338</v>
      </c>
      <c r="H1054" s="11">
        <v>1.02</v>
      </c>
      <c r="I1054" s="12" cm="1">
        <f t="array" ref="I1054">INDEX(PPEL[],MATCH(PPEL[[#This Row],[Base Year]]&amp;PPEL[[#This Row],[DistrictNumber]],PPEL[[Fiscal Year]:[Fiscal Year]]&amp;PPEL[[DistrictNumber]:[DistrictNumber]],0),9)*$H1054</f>
        <v>92700.713585430727</v>
      </c>
      <c r="J1054" s="15">
        <f t="shared" si="112"/>
        <v>0.27904565952042432</v>
      </c>
      <c r="K1054" s="26">
        <f>ROUND(PPEL[[#This Row],[Proposed Taxable Valuation]]/1000*PPEL[[#This Row],[Adjusted Rate]],0)</f>
        <v>92701</v>
      </c>
      <c r="L1054" s="19">
        <f t="shared" si="116"/>
        <v>-16927.35063806265</v>
      </c>
      <c r="M1054" s="17">
        <f t="shared" si="117"/>
        <v>-5.0954340479575699E-2</v>
      </c>
      <c r="N1054">
        <v>280774959.58460879</v>
      </c>
      <c r="O1054">
        <v>0.33</v>
      </c>
      <c r="P1054" s="9">
        <f t="shared" si="114"/>
        <v>92655.736662920899</v>
      </c>
    </row>
    <row r="1055" spans="1:16" hidden="1" x14ac:dyDescent="0.35">
      <c r="A1055" s="13">
        <v>2029</v>
      </c>
      <c r="B1055" s="13">
        <f t="shared" si="113"/>
        <v>2028</v>
      </c>
      <c r="C1055" t="s">
        <v>148</v>
      </c>
      <c r="D1055" t="s">
        <v>149</v>
      </c>
      <c r="E1055" s="25">
        <v>498431084.88923174</v>
      </c>
      <c r="F1055" s="13">
        <v>0.33</v>
      </c>
      <c r="G1055" s="9">
        <f t="shared" si="115"/>
        <v>164482.25801344647</v>
      </c>
      <c r="H1055" s="11">
        <v>1.02</v>
      </c>
      <c r="I1055" s="12" cm="1">
        <f t="array" ref="I1055">INDEX(PPEL[],MATCH(PPEL[[#This Row],[Base Year]]&amp;PPEL[[#This Row],[DistrictNumber]],PPEL[[Fiscal Year]:[Fiscal Year]]&amp;PPEL[[DistrictNumber]:[DistrictNumber]],0),9)*$H1055</f>
        <v>127587.64603387177</v>
      </c>
      <c r="J1055" s="15">
        <f t="shared" si="112"/>
        <v>0.25597850916988069</v>
      </c>
      <c r="K1055" s="26">
        <f>ROUND(PPEL[[#This Row],[Proposed Taxable Valuation]]/1000*PPEL[[#This Row],[Adjusted Rate]],0)</f>
        <v>127588</v>
      </c>
      <c r="L1055" s="19">
        <f t="shared" si="116"/>
        <v>-36894.611979574693</v>
      </c>
      <c r="M1055" s="17">
        <f t="shared" si="117"/>
        <v>-7.402149083011933E-2</v>
      </c>
      <c r="N1055">
        <v>422595200.59849596</v>
      </c>
      <c r="O1055">
        <v>0.33</v>
      </c>
      <c r="P1055" s="9">
        <f t="shared" si="114"/>
        <v>139456.41619750368</v>
      </c>
    </row>
    <row r="1056" spans="1:16" hidden="1" x14ac:dyDescent="0.35">
      <c r="A1056" s="13">
        <v>2029</v>
      </c>
      <c r="B1056" s="13">
        <f t="shared" si="113"/>
        <v>2028</v>
      </c>
      <c r="C1056" t="s">
        <v>150</v>
      </c>
      <c r="D1056" t="s">
        <v>151</v>
      </c>
      <c r="E1056" s="25">
        <v>4514968734.0176897</v>
      </c>
      <c r="F1056" s="13">
        <v>0.33</v>
      </c>
      <c r="G1056" s="9">
        <f t="shared" si="115"/>
        <v>1489939.6822258376</v>
      </c>
      <c r="H1056" s="11">
        <v>1.02</v>
      </c>
      <c r="I1056" s="12" cm="1">
        <f t="array" ref="I1056">INDEX(PPEL[],MATCH(PPEL[[#This Row],[Base Year]]&amp;PPEL[[#This Row],[DistrictNumber]],PPEL[[Fiscal Year]:[Fiscal Year]]&amp;PPEL[[DistrictNumber]:[DistrictNumber]],0),9)*$H1056</f>
        <v>1004009.8399501184</v>
      </c>
      <c r="J1056" s="15">
        <f t="shared" si="112"/>
        <v>0.22237359749259888</v>
      </c>
      <c r="K1056" s="26">
        <f>ROUND(PPEL[[#This Row],[Proposed Taxable Valuation]]/1000*PPEL[[#This Row],[Adjusted Rate]],0)</f>
        <v>1004010</v>
      </c>
      <c r="L1056" s="19">
        <f t="shared" si="116"/>
        <v>-485929.84227571916</v>
      </c>
      <c r="M1056" s="17">
        <f t="shared" si="117"/>
        <v>-0.10762640250740113</v>
      </c>
      <c r="N1056">
        <v>3144133472.8672318</v>
      </c>
      <c r="O1056">
        <v>0.33</v>
      </c>
      <c r="P1056" s="9">
        <f t="shared" si="114"/>
        <v>1037564.0460461866</v>
      </c>
    </row>
    <row r="1057" spans="1:16" hidden="1" x14ac:dyDescent="0.35">
      <c r="A1057" s="13">
        <v>2029</v>
      </c>
      <c r="B1057" s="13">
        <f t="shared" si="113"/>
        <v>2028</v>
      </c>
      <c r="C1057" t="s">
        <v>152</v>
      </c>
      <c r="D1057" t="s">
        <v>153</v>
      </c>
      <c r="E1057" s="25">
        <v>851203682.74173987</v>
      </c>
      <c r="F1057" s="13">
        <v>0.33</v>
      </c>
      <c r="G1057" s="9">
        <f t="shared" si="115"/>
        <v>280897.21530477417</v>
      </c>
      <c r="H1057" s="11">
        <v>1.02</v>
      </c>
      <c r="I1057" s="12" cm="1">
        <f t="array" ref="I1057">INDEX(PPEL[],MATCH(PPEL[[#This Row],[Base Year]]&amp;PPEL[[#This Row],[DistrictNumber]],PPEL[[Fiscal Year]:[Fiscal Year]]&amp;PPEL[[DistrictNumber]:[DistrictNumber]],0),9)*$H1057</f>
        <v>195201.71825113081</v>
      </c>
      <c r="J1057" s="15">
        <f t="shared" si="112"/>
        <v>0.22932433471432256</v>
      </c>
      <c r="K1057" s="26">
        <f>ROUND(PPEL[[#This Row],[Proposed Taxable Valuation]]/1000*PPEL[[#This Row],[Adjusted Rate]],0)</f>
        <v>195202</v>
      </c>
      <c r="L1057" s="19">
        <f t="shared" si="116"/>
        <v>-85695.497053643368</v>
      </c>
      <c r="M1057" s="17">
        <f t="shared" si="117"/>
        <v>-0.10067566528567745</v>
      </c>
      <c r="N1057">
        <v>642879753.77879977</v>
      </c>
      <c r="O1057">
        <v>0.33</v>
      </c>
      <c r="P1057" s="9">
        <f t="shared" si="114"/>
        <v>212150.31874700394</v>
      </c>
    </row>
    <row r="1058" spans="1:16" hidden="1" x14ac:dyDescent="0.35">
      <c r="A1058" s="13">
        <v>2029</v>
      </c>
      <c r="B1058" s="13">
        <f t="shared" si="113"/>
        <v>2028</v>
      </c>
      <c r="C1058" t="s">
        <v>154</v>
      </c>
      <c r="D1058" t="s">
        <v>155</v>
      </c>
      <c r="E1058" s="25">
        <v>3276151475.7116685</v>
      </c>
      <c r="F1058" s="13">
        <v>0.33</v>
      </c>
      <c r="G1058" s="9">
        <f t="shared" si="115"/>
        <v>1081129.9869848506</v>
      </c>
      <c r="H1058" s="11">
        <v>1.02</v>
      </c>
      <c r="I1058" s="12" cm="1">
        <f t="array" ref="I1058">INDEX(PPEL[],MATCH(PPEL[[#This Row],[Base Year]]&amp;PPEL[[#This Row],[DistrictNumber]],PPEL[[Fiscal Year]:[Fiscal Year]]&amp;PPEL[[DistrictNumber]:[DistrictNumber]],0),9)*$H1058</f>
        <v>648125.35241836554</v>
      </c>
      <c r="J1058" s="15">
        <f t="shared" si="112"/>
        <v>0.19783131434042597</v>
      </c>
      <c r="K1058" s="26">
        <f>ROUND(PPEL[[#This Row],[Proposed Taxable Valuation]]/1000*PPEL[[#This Row],[Adjusted Rate]],0)</f>
        <v>648125</v>
      </c>
      <c r="L1058" s="19">
        <f t="shared" si="116"/>
        <v>-433004.63456648507</v>
      </c>
      <c r="M1058" s="17">
        <f t="shared" si="117"/>
        <v>-0.13216868565957404</v>
      </c>
      <c r="N1058">
        <v>2311947676.2630529</v>
      </c>
      <c r="O1058">
        <v>0.33</v>
      </c>
      <c r="P1058" s="9">
        <f t="shared" si="114"/>
        <v>762942.73316680756</v>
      </c>
    </row>
    <row r="1059" spans="1:16" hidden="1" x14ac:dyDescent="0.35">
      <c r="A1059" s="13">
        <v>2029</v>
      </c>
      <c r="B1059" s="13">
        <f t="shared" si="113"/>
        <v>2028</v>
      </c>
      <c r="C1059" t="s">
        <v>156</v>
      </c>
      <c r="D1059" t="s">
        <v>157</v>
      </c>
      <c r="E1059" s="25">
        <v>249325888.99258301</v>
      </c>
      <c r="F1059" s="13">
        <v>0.33</v>
      </c>
      <c r="G1059" s="9">
        <f t="shared" si="115"/>
        <v>82277.543367552396</v>
      </c>
      <c r="H1059" s="11">
        <v>1.02</v>
      </c>
      <c r="I1059" s="12" cm="1">
        <f t="array" ref="I1059">INDEX(PPEL[],MATCH(PPEL[[#This Row],[Base Year]]&amp;PPEL[[#This Row],[DistrictNumber]],PPEL[[Fiscal Year]:[Fiscal Year]]&amp;PPEL[[DistrictNumber]:[DistrictNumber]],0),9)*$H1059</f>
        <v>60653.542609146964</v>
      </c>
      <c r="J1059" s="15">
        <f t="shared" si="112"/>
        <v>0.24327013473900136</v>
      </c>
      <c r="K1059" s="26">
        <f>ROUND(PPEL[[#This Row],[Proposed Taxable Valuation]]/1000*PPEL[[#This Row],[Adjusted Rate]],0)</f>
        <v>60654</v>
      </c>
      <c r="L1059" s="19">
        <f t="shared" si="116"/>
        <v>-21624.000758405433</v>
      </c>
      <c r="M1059" s="17">
        <f t="shared" si="117"/>
        <v>-8.6729865260998656E-2</v>
      </c>
      <c r="N1059">
        <v>185464926.63129669</v>
      </c>
      <c r="O1059">
        <v>0.33</v>
      </c>
      <c r="P1059" s="9">
        <f t="shared" si="114"/>
        <v>61203.425788327913</v>
      </c>
    </row>
    <row r="1060" spans="1:16" hidden="1" x14ac:dyDescent="0.35">
      <c r="A1060" s="13">
        <v>2029</v>
      </c>
      <c r="B1060" s="13">
        <f t="shared" si="113"/>
        <v>2028</v>
      </c>
      <c r="C1060" t="s">
        <v>158</v>
      </c>
      <c r="D1060" t="s">
        <v>159</v>
      </c>
      <c r="E1060" s="25">
        <v>8682865205.5771751</v>
      </c>
      <c r="F1060" s="13">
        <v>0.33</v>
      </c>
      <c r="G1060" s="9">
        <f t="shared" si="115"/>
        <v>2865345.5178404683</v>
      </c>
      <c r="H1060" s="11">
        <v>1.02</v>
      </c>
      <c r="I1060" s="12" cm="1">
        <f t="array" ref="I1060">INDEX(PPEL[],MATCH(PPEL[[#This Row],[Base Year]]&amp;PPEL[[#This Row],[DistrictNumber]],PPEL[[Fiscal Year]:[Fiscal Year]]&amp;PPEL[[DistrictNumber]:[DistrictNumber]],0),9)*$H1060</f>
        <v>1929711.9665258427</v>
      </c>
      <c r="J1060" s="15">
        <f t="shared" si="112"/>
        <v>0.22224368579237536</v>
      </c>
      <c r="K1060" s="26">
        <f>ROUND(PPEL[[#This Row],[Proposed Taxable Valuation]]/1000*PPEL[[#This Row],[Adjusted Rate]],0)</f>
        <v>1929712</v>
      </c>
      <c r="L1060" s="19">
        <f t="shared" si="116"/>
        <v>-935633.55131462566</v>
      </c>
      <c r="M1060" s="17">
        <f t="shared" si="117"/>
        <v>-0.10775631420762466</v>
      </c>
      <c r="N1060">
        <v>6054635034.0911541</v>
      </c>
      <c r="O1060">
        <v>0.33</v>
      </c>
      <c r="P1060" s="9">
        <f t="shared" si="114"/>
        <v>1998029.5612500811</v>
      </c>
    </row>
    <row r="1061" spans="1:16" hidden="1" x14ac:dyDescent="0.35">
      <c r="A1061" s="13">
        <v>2029</v>
      </c>
      <c r="B1061" s="13">
        <f t="shared" si="113"/>
        <v>2028</v>
      </c>
      <c r="C1061" t="s">
        <v>160</v>
      </c>
      <c r="D1061" t="s">
        <v>161</v>
      </c>
      <c r="E1061" s="25">
        <v>691747589.3019762</v>
      </c>
      <c r="F1061" s="13">
        <v>0.33</v>
      </c>
      <c r="G1061" s="9">
        <f t="shared" si="115"/>
        <v>228276.70446965218</v>
      </c>
      <c r="H1061" s="11">
        <v>1.02</v>
      </c>
      <c r="I1061" s="12" cm="1">
        <f t="array" ref="I1061">INDEX(PPEL[],MATCH(PPEL[[#This Row],[Base Year]]&amp;PPEL[[#This Row],[DistrictNumber]],PPEL[[Fiscal Year]:[Fiscal Year]]&amp;PPEL[[DistrictNumber]:[DistrictNumber]],0),9)*$H1061</f>
        <v>168217.40403319107</v>
      </c>
      <c r="J1061" s="15">
        <f t="shared" si="112"/>
        <v>0.24317743442074685</v>
      </c>
      <c r="K1061" s="26">
        <f>ROUND(PPEL[[#This Row],[Proposed Taxable Valuation]]/1000*PPEL[[#This Row],[Adjusted Rate]],0)</f>
        <v>168217</v>
      </c>
      <c r="L1061" s="19">
        <f t="shared" si="116"/>
        <v>-60059.300436461112</v>
      </c>
      <c r="M1061" s="17">
        <f t="shared" si="117"/>
        <v>-8.6822565579253164E-2</v>
      </c>
      <c r="N1061">
        <v>534739328.98068714</v>
      </c>
      <c r="O1061">
        <v>0.33</v>
      </c>
      <c r="P1061" s="9">
        <f t="shared" si="114"/>
        <v>176463.97856362679</v>
      </c>
    </row>
    <row r="1062" spans="1:16" hidden="1" x14ac:dyDescent="0.35">
      <c r="A1062" s="13">
        <v>2029</v>
      </c>
      <c r="B1062" s="13">
        <f t="shared" si="113"/>
        <v>2028</v>
      </c>
      <c r="C1062" t="s">
        <v>162</v>
      </c>
      <c r="D1062" t="s">
        <v>163</v>
      </c>
      <c r="E1062" s="25">
        <v>1454656012.2679944</v>
      </c>
      <c r="F1062" s="13">
        <v>0.33</v>
      </c>
      <c r="G1062" s="9">
        <f t="shared" si="115"/>
        <v>480036.4840484382</v>
      </c>
      <c r="H1062" s="11">
        <v>1.02</v>
      </c>
      <c r="I1062" s="12" cm="1">
        <f t="array" ref="I1062">INDEX(PPEL[],MATCH(PPEL[[#This Row],[Base Year]]&amp;PPEL[[#This Row],[DistrictNumber]],PPEL[[Fiscal Year]:[Fiscal Year]]&amp;PPEL[[DistrictNumber]:[DistrictNumber]],0),9)*$H1062</f>
        <v>324627.25962771726</v>
      </c>
      <c r="J1062" s="15">
        <f t="shared" si="112"/>
        <v>0.22316427862665753</v>
      </c>
      <c r="K1062" s="26">
        <f>ROUND(PPEL[[#This Row],[Proposed Taxable Valuation]]/1000*PPEL[[#This Row],[Adjusted Rate]],0)</f>
        <v>324627</v>
      </c>
      <c r="L1062" s="19">
        <f t="shared" si="116"/>
        <v>-155409.22442072094</v>
      </c>
      <c r="M1062" s="17">
        <f t="shared" si="117"/>
        <v>-0.10683572137334249</v>
      </c>
      <c r="N1062">
        <v>1025066556.7830212</v>
      </c>
      <c r="O1062">
        <v>0.33</v>
      </c>
      <c r="P1062" s="9">
        <f t="shared" si="114"/>
        <v>338271.963738397</v>
      </c>
    </row>
    <row r="1063" spans="1:16" hidden="1" x14ac:dyDescent="0.35">
      <c r="A1063" s="13">
        <v>2029</v>
      </c>
      <c r="B1063" s="13">
        <f t="shared" si="113"/>
        <v>2028</v>
      </c>
      <c r="C1063" t="s">
        <v>164</v>
      </c>
      <c r="D1063" t="s">
        <v>165</v>
      </c>
      <c r="E1063" s="25">
        <v>145909198.38763499</v>
      </c>
      <c r="F1063" s="13">
        <v>0.33</v>
      </c>
      <c r="G1063" s="9">
        <f t="shared" si="115"/>
        <v>48150.035467919552</v>
      </c>
      <c r="H1063" s="11">
        <v>1.02</v>
      </c>
      <c r="I1063" s="12" cm="1">
        <f t="array" ref="I1063">INDEX(PPEL[],MATCH(PPEL[[#This Row],[Base Year]]&amp;PPEL[[#This Row],[DistrictNumber]],PPEL[[Fiscal Year]:[Fiscal Year]]&amp;PPEL[[DistrictNumber]:[DistrictNumber]],0),9)*$H1063</f>
        <v>39929.210484102725</v>
      </c>
      <c r="J1063" s="15">
        <f t="shared" si="112"/>
        <v>0.27365793880947337</v>
      </c>
      <c r="K1063" s="26">
        <f>ROUND(PPEL[[#This Row],[Proposed Taxable Valuation]]/1000*PPEL[[#This Row],[Adjusted Rate]],0)</f>
        <v>39929</v>
      </c>
      <c r="L1063" s="19">
        <f t="shared" si="116"/>
        <v>-8220.8249838168267</v>
      </c>
      <c r="M1063" s="17">
        <f t="shared" si="117"/>
        <v>-5.6342061190526649E-2</v>
      </c>
      <c r="N1063">
        <v>117882603.99137518</v>
      </c>
      <c r="O1063">
        <v>0.33</v>
      </c>
      <c r="P1063" s="9">
        <f t="shared" si="114"/>
        <v>38901.25931715381</v>
      </c>
    </row>
    <row r="1064" spans="1:16" hidden="1" x14ac:dyDescent="0.35">
      <c r="A1064" s="13">
        <v>2029</v>
      </c>
      <c r="B1064" s="13">
        <f t="shared" si="113"/>
        <v>2028</v>
      </c>
      <c r="C1064" t="s">
        <v>166</v>
      </c>
      <c r="D1064" t="s">
        <v>167</v>
      </c>
      <c r="E1064" s="25">
        <v>796933931.535447</v>
      </c>
      <c r="F1064" s="13">
        <v>0.33</v>
      </c>
      <c r="G1064" s="9">
        <f t="shared" si="115"/>
        <v>262988.19740669755</v>
      </c>
      <c r="H1064" s="11">
        <v>1.02</v>
      </c>
      <c r="I1064" s="12" cm="1">
        <f t="array" ref="I1064">INDEX(PPEL[],MATCH(PPEL[[#This Row],[Base Year]]&amp;PPEL[[#This Row],[DistrictNumber]],PPEL[[Fiscal Year]:[Fiscal Year]]&amp;PPEL[[DistrictNumber]:[DistrictNumber]],0),9)*$H1064</f>
        <v>196348.1659902893</v>
      </c>
      <c r="J1064" s="15">
        <f t="shared" si="112"/>
        <v>0.24637947792232495</v>
      </c>
      <c r="K1064" s="26">
        <f>ROUND(PPEL[[#This Row],[Proposed Taxable Valuation]]/1000*PPEL[[#This Row],[Adjusted Rate]],0)</f>
        <v>196348</v>
      </c>
      <c r="L1064" s="19">
        <f t="shared" si="116"/>
        <v>-66640.031416408252</v>
      </c>
      <c r="M1064" s="17">
        <f t="shared" si="117"/>
        <v>-8.3620522077675064E-2</v>
      </c>
      <c r="N1064">
        <v>603344018.86180687</v>
      </c>
      <c r="O1064">
        <v>0.33</v>
      </c>
      <c r="P1064" s="9">
        <f t="shared" si="114"/>
        <v>199103.52622439628</v>
      </c>
    </row>
    <row r="1065" spans="1:16" hidden="1" x14ac:dyDescent="0.35">
      <c r="A1065" s="13">
        <v>2029</v>
      </c>
      <c r="B1065" s="13">
        <f t="shared" si="113"/>
        <v>2028</v>
      </c>
      <c r="C1065" t="s">
        <v>168</v>
      </c>
      <c r="D1065" t="s">
        <v>169</v>
      </c>
      <c r="E1065" s="25">
        <v>459448962.68409097</v>
      </c>
      <c r="F1065" s="13">
        <v>0.33</v>
      </c>
      <c r="G1065" s="9">
        <f t="shared" si="115"/>
        <v>151618.15768575002</v>
      </c>
      <c r="H1065" s="11">
        <v>1.02</v>
      </c>
      <c r="I1065" s="12" cm="1">
        <f t="array" ref="I1065">INDEX(PPEL[],MATCH(PPEL[[#This Row],[Base Year]]&amp;PPEL[[#This Row],[DistrictNumber]],PPEL[[Fiscal Year]:[Fiscal Year]]&amp;PPEL[[DistrictNumber]:[DistrictNumber]],0),9)*$H1065</f>
        <v>96819.449518677618</v>
      </c>
      <c r="J1065" s="15">
        <f t="shared" si="112"/>
        <v>0.21072949855640216</v>
      </c>
      <c r="K1065" s="26">
        <f>ROUND(PPEL[[#This Row],[Proposed Taxable Valuation]]/1000*PPEL[[#This Row],[Adjusted Rate]],0)</f>
        <v>96819</v>
      </c>
      <c r="L1065" s="19">
        <f t="shared" si="116"/>
        <v>-54798.7081670724</v>
      </c>
      <c r="M1065" s="17">
        <f t="shared" si="117"/>
        <v>-0.11927050144359785</v>
      </c>
      <c r="N1065">
        <v>315291512.66642076</v>
      </c>
      <c r="O1065">
        <v>0.33</v>
      </c>
      <c r="P1065" s="9">
        <f t="shared" si="114"/>
        <v>104046.19917991885</v>
      </c>
    </row>
    <row r="1066" spans="1:16" hidden="1" x14ac:dyDescent="0.35">
      <c r="A1066" s="13">
        <v>2029</v>
      </c>
      <c r="B1066" s="13">
        <f t="shared" si="113"/>
        <v>2028</v>
      </c>
      <c r="C1066" t="s">
        <v>170</v>
      </c>
      <c r="D1066" t="s">
        <v>171</v>
      </c>
      <c r="E1066" s="25">
        <v>18542319027.577801</v>
      </c>
      <c r="F1066" s="13">
        <v>0.33</v>
      </c>
      <c r="G1066" s="9">
        <f t="shared" si="115"/>
        <v>6118965.2791006751</v>
      </c>
      <c r="H1066" s="11">
        <v>1.02</v>
      </c>
      <c r="I1066" s="12" cm="1">
        <f t="array" ref="I1066">INDEX(PPEL[],MATCH(PPEL[[#This Row],[Base Year]]&amp;PPEL[[#This Row],[DistrictNumber]],PPEL[[Fiscal Year]:[Fiscal Year]]&amp;PPEL[[DistrictNumber]:[DistrictNumber]],0),9)*$H1066</f>
        <v>3832059.8021437679</v>
      </c>
      <c r="J1066" s="15">
        <f t="shared" si="112"/>
        <v>0.20666561698374319</v>
      </c>
      <c r="K1066" s="26">
        <f>ROUND(PPEL[[#This Row],[Proposed Taxable Valuation]]/1000*PPEL[[#This Row],[Adjusted Rate]],0)</f>
        <v>3832060</v>
      </c>
      <c r="L1066" s="19">
        <f t="shared" si="116"/>
        <v>-2286905.4769569072</v>
      </c>
      <c r="M1066" s="17">
        <f t="shared" si="117"/>
        <v>-0.12333438301625682</v>
      </c>
      <c r="N1066">
        <v>12848060935.159292</v>
      </c>
      <c r="O1066">
        <v>0.33</v>
      </c>
      <c r="P1066" s="9">
        <f t="shared" si="114"/>
        <v>4239860.1086025666</v>
      </c>
    </row>
    <row r="1067" spans="1:16" hidden="1" x14ac:dyDescent="0.35">
      <c r="A1067" s="13">
        <v>2029</v>
      </c>
      <c r="B1067" s="13">
        <f t="shared" si="113"/>
        <v>2028</v>
      </c>
      <c r="C1067" t="s">
        <v>172</v>
      </c>
      <c r="D1067" t="s">
        <v>173</v>
      </c>
      <c r="E1067" s="25">
        <v>66331218.266309008</v>
      </c>
      <c r="F1067" s="13">
        <v>0.33</v>
      </c>
      <c r="G1067" s="9">
        <f t="shared" si="115"/>
        <v>21889.302027881971</v>
      </c>
      <c r="H1067" s="11">
        <v>1.02</v>
      </c>
      <c r="I1067" s="12" cm="1">
        <f t="array" ref="I1067">INDEX(PPEL[],MATCH(PPEL[[#This Row],[Base Year]]&amp;PPEL[[#This Row],[DistrictNumber]],PPEL[[Fiscal Year]:[Fiscal Year]]&amp;PPEL[[DistrictNumber]:[DistrictNumber]],0),9)*$H1067</f>
        <v>18805.286302078322</v>
      </c>
      <c r="J1067" s="15">
        <f t="shared" si="112"/>
        <v>0.28350581812892639</v>
      </c>
      <c r="K1067" s="26">
        <f>ROUND(PPEL[[#This Row],[Proposed Taxable Valuation]]/1000*PPEL[[#This Row],[Adjusted Rate]],0)</f>
        <v>18805</v>
      </c>
      <c r="L1067" s="19">
        <f t="shared" si="116"/>
        <v>-3084.0157258036488</v>
      </c>
      <c r="M1067" s="17">
        <f t="shared" si="117"/>
        <v>-4.6494181871073625E-2</v>
      </c>
      <c r="N1067">
        <v>56638073.030966341</v>
      </c>
      <c r="O1067">
        <v>0.33</v>
      </c>
      <c r="P1067" s="9">
        <f t="shared" si="114"/>
        <v>18690.564100218893</v>
      </c>
    </row>
    <row r="1068" spans="1:16" hidden="1" x14ac:dyDescent="0.35">
      <c r="A1068" s="13">
        <v>2029</v>
      </c>
      <c r="B1068" s="13">
        <f t="shared" si="113"/>
        <v>2028</v>
      </c>
      <c r="C1068" t="s">
        <v>174</v>
      </c>
      <c r="D1068" t="s">
        <v>175</v>
      </c>
      <c r="E1068" s="25">
        <v>534254977.75248134</v>
      </c>
      <c r="F1068" s="13">
        <v>0.33</v>
      </c>
      <c r="G1068" s="9">
        <f t="shared" si="115"/>
        <v>176304.14265831886</v>
      </c>
      <c r="H1068" s="11">
        <v>1.02</v>
      </c>
      <c r="I1068" s="12" cm="1">
        <f t="array" ref="I1068">INDEX(PPEL[],MATCH(PPEL[[#This Row],[Base Year]]&amp;PPEL[[#This Row],[DistrictNumber]],PPEL[[Fiscal Year]:[Fiscal Year]]&amp;PPEL[[DistrictNumber]:[DistrictNumber]],0),9)*$H1068</f>
        <v>127801.78094567666</v>
      </c>
      <c r="J1068" s="15">
        <f t="shared" si="112"/>
        <v>0.23921495590610448</v>
      </c>
      <c r="K1068" s="26">
        <f>ROUND(PPEL[[#This Row],[Proposed Taxable Valuation]]/1000*PPEL[[#This Row],[Adjusted Rate]],0)</f>
        <v>127802</v>
      </c>
      <c r="L1068" s="19">
        <f t="shared" si="116"/>
        <v>-48502.361712642203</v>
      </c>
      <c r="M1068" s="17">
        <f t="shared" si="117"/>
        <v>-9.0785044093895539E-2</v>
      </c>
      <c r="N1068">
        <v>398501759.62237573</v>
      </c>
      <c r="O1068">
        <v>0.33</v>
      </c>
      <c r="P1068" s="9">
        <f t="shared" si="114"/>
        <v>131505.580675384</v>
      </c>
    </row>
    <row r="1069" spans="1:16" hidden="1" x14ac:dyDescent="0.35">
      <c r="A1069" s="13">
        <v>2029</v>
      </c>
      <c r="B1069" s="13">
        <f t="shared" si="113"/>
        <v>2028</v>
      </c>
      <c r="C1069" t="s">
        <v>176</v>
      </c>
      <c r="D1069" t="s">
        <v>177</v>
      </c>
      <c r="E1069" s="25">
        <v>8356515755.5575829</v>
      </c>
      <c r="F1069" s="13">
        <v>0.33</v>
      </c>
      <c r="G1069" s="9">
        <f t="shared" si="115"/>
        <v>2757650.1993340026</v>
      </c>
      <c r="H1069" s="11">
        <v>1.02</v>
      </c>
      <c r="I1069" s="12" cm="1">
        <f t="array" ref="I1069">INDEX(PPEL[],MATCH(PPEL[[#This Row],[Base Year]]&amp;PPEL[[#This Row],[DistrictNumber]],PPEL[[Fiscal Year]:[Fiscal Year]]&amp;PPEL[[DistrictNumber]:[DistrictNumber]],0),9)*$H1069</f>
        <v>1790127.4630732895</v>
      </c>
      <c r="J1069" s="15">
        <f t="shared" si="112"/>
        <v>0.21421936072851269</v>
      </c>
      <c r="K1069" s="26">
        <f>ROUND(PPEL[[#This Row],[Proposed Taxable Valuation]]/1000*PPEL[[#This Row],[Adjusted Rate]],0)</f>
        <v>1790127</v>
      </c>
      <c r="L1069" s="19">
        <f t="shared" si="116"/>
        <v>-967522.73626071308</v>
      </c>
      <c r="M1069" s="17">
        <f t="shared" si="117"/>
        <v>-0.11578063927148732</v>
      </c>
      <c r="N1069">
        <v>5733925924.3707428</v>
      </c>
      <c r="O1069">
        <v>0.33</v>
      </c>
      <c r="P1069" s="9">
        <f t="shared" si="114"/>
        <v>1892195.5550423451</v>
      </c>
    </row>
    <row r="1070" spans="1:16" hidden="1" x14ac:dyDescent="0.35">
      <c r="A1070" s="13">
        <v>2029</v>
      </c>
      <c r="B1070" s="13">
        <f t="shared" si="113"/>
        <v>2028</v>
      </c>
      <c r="C1070" t="s">
        <v>178</v>
      </c>
      <c r="D1070" t="s">
        <v>179</v>
      </c>
      <c r="E1070" s="25">
        <v>267772055.83881798</v>
      </c>
      <c r="F1070" s="13">
        <v>0.33</v>
      </c>
      <c r="G1070" s="9">
        <f t="shared" si="115"/>
        <v>88364.778426809935</v>
      </c>
      <c r="H1070" s="11">
        <v>1.02</v>
      </c>
      <c r="I1070" s="12" cm="1">
        <f t="array" ref="I1070">INDEX(PPEL[],MATCH(PPEL[[#This Row],[Base Year]]&amp;PPEL[[#This Row],[DistrictNumber]],PPEL[[Fiscal Year]:[Fiscal Year]]&amp;PPEL[[DistrictNumber]:[DistrictNumber]],0),9)*$H1070</f>
        <v>69740.584819725627</v>
      </c>
      <c r="J1070" s="15">
        <f t="shared" si="112"/>
        <v>0.26044758330460405</v>
      </c>
      <c r="K1070" s="26">
        <f>ROUND(PPEL[[#This Row],[Proposed Taxable Valuation]]/1000*PPEL[[#This Row],[Adjusted Rate]],0)</f>
        <v>69741</v>
      </c>
      <c r="L1070" s="19">
        <f t="shared" si="116"/>
        <v>-18624.193607084308</v>
      </c>
      <c r="M1070" s="17">
        <f t="shared" si="117"/>
        <v>-6.9552416695395969E-2</v>
      </c>
      <c r="N1070">
        <v>202725905.02277997</v>
      </c>
      <c r="O1070">
        <v>0.33</v>
      </c>
      <c r="P1070" s="9">
        <f t="shared" si="114"/>
        <v>66899.5486575174</v>
      </c>
    </row>
    <row r="1071" spans="1:16" hidden="1" x14ac:dyDescent="0.35">
      <c r="A1071" s="13">
        <v>2029</v>
      </c>
      <c r="B1071" s="13">
        <f t="shared" si="113"/>
        <v>2028</v>
      </c>
      <c r="C1071" t="s">
        <v>180</v>
      </c>
      <c r="D1071" t="s">
        <v>181</v>
      </c>
      <c r="E1071" s="25">
        <v>420358495.59936291</v>
      </c>
      <c r="F1071" s="13">
        <v>0.33</v>
      </c>
      <c r="G1071" s="9">
        <f t="shared" si="115"/>
        <v>138718.30354778975</v>
      </c>
      <c r="H1071" s="11">
        <v>1.02</v>
      </c>
      <c r="I1071" s="12" cm="1">
        <f t="array" ref="I1071">INDEX(PPEL[],MATCH(PPEL[[#This Row],[Base Year]]&amp;PPEL[[#This Row],[DistrictNumber]],PPEL[[Fiscal Year]:[Fiscal Year]]&amp;PPEL[[DistrictNumber]:[DistrictNumber]],0),9)*$H1071</f>
        <v>104534.810582994</v>
      </c>
      <c r="J1071" s="15">
        <f t="shared" si="112"/>
        <v>0.24868014249110001</v>
      </c>
      <c r="K1071" s="26">
        <f>ROUND(PPEL[[#This Row],[Proposed Taxable Valuation]]/1000*PPEL[[#This Row],[Adjusted Rate]],0)</f>
        <v>104535</v>
      </c>
      <c r="L1071" s="19">
        <f t="shared" si="116"/>
        <v>-34183.492964795747</v>
      </c>
      <c r="M1071" s="17">
        <f t="shared" si="117"/>
        <v>-8.1319857508900001E-2</v>
      </c>
      <c r="N1071">
        <v>322970127.27504307</v>
      </c>
      <c r="O1071">
        <v>0.33</v>
      </c>
      <c r="P1071" s="9">
        <f t="shared" si="114"/>
        <v>106580.14200076422</v>
      </c>
    </row>
    <row r="1072" spans="1:16" hidden="1" x14ac:dyDescent="0.35">
      <c r="A1072" s="13">
        <v>2029</v>
      </c>
      <c r="B1072" s="13">
        <f t="shared" si="113"/>
        <v>2028</v>
      </c>
      <c r="C1072" t="s">
        <v>182</v>
      </c>
      <c r="D1072" t="s">
        <v>183</v>
      </c>
      <c r="E1072" s="25">
        <v>640089082.2276094</v>
      </c>
      <c r="F1072" s="13">
        <v>0.33</v>
      </c>
      <c r="G1072" s="9">
        <f t="shared" si="115"/>
        <v>211229.3971351111</v>
      </c>
      <c r="H1072" s="11">
        <v>1.02</v>
      </c>
      <c r="I1072" s="12" cm="1">
        <f t="array" ref="I1072">INDEX(PPEL[],MATCH(PPEL[[#This Row],[Base Year]]&amp;PPEL[[#This Row],[DistrictNumber]],PPEL[[Fiscal Year]:[Fiscal Year]]&amp;PPEL[[DistrictNumber]:[DistrictNumber]],0),9)*$H1072</f>
        <v>169142.66175874323</v>
      </c>
      <c r="J1072" s="15">
        <f t="shared" si="112"/>
        <v>0.26424862797237614</v>
      </c>
      <c r="K1072" s="26">
        <f>ROUND(PPEL[[#This Row],[Proposed Taxable Valuation]]/1000*PPEL[[#This Row],[Adjusted Rate]],0)</f>
        <v>169143</v>
      </c>
      <c r="L1072" s="19">
        <f t="shared" si="116"/>
        <v>-42086.735376367869</v>
      </c>
      <c r="M1072" s="17">
        <f t="shared" si="117"/>
        <v>-6.5751372027623878E-2</v>
      </c>
      <c r="N1072">
        <v>543413062.16326571</v>
      </c>
      <c r="O1072">
        <v>0.33</v>
      </c>
      <c r="P1072" s="9">
        <f t="shared" si="114"/>
        <v>179326.31051387769</v>
      </c>
    </row>
    <row r="1073" spans="1:16" hidden="1" x14ac:dyDescent="0.35">
      <c r="A1073" s="13">
        <v>2029</v>
      </c>
      <c r="B1073" s="13">
        <f t="shared" si="113"/>
        <v>2028</v>
      </c>
      <c r="C1073" t="s">
        <v>184</v>
      </c>
      <c r="D1073" t="s">
        <v>185</v>
      </c>
      <c r="E1073" s="25">
        <v>423361802.71096987</v>
      </c>
      <c r="F1073" s="13">
        <v>0.33</v>
      </c>
      <c r="G1073" s="9">
        <f t="shared" si="115"/>
        <v>139709.39489462005</v>
      </c>
      <c r="H1073" s="11">
        <v>1.02</v>
      </c>
      <c r="I1073" s="12" cm="1">
        <f t="array" ref="I1073">INDEX(PPEL[],MATCH(PPEL[[#This Row],[Base Year]]&amp;PPEL[[#This Row],[DistrictNumber]],PPEL[[Fiscal Year]:[Fiscal Year]]&amp;PPEL[[DistrictNumber]:[DistrictNumber]],0),9)*$H1073</f>
        <v>89485.936646649832</v>
      </c>
      <c r="J1073" s="15">
        <f t="shared" si="112"/>
        <v>0.21136988758464376</v>
      </c>
      <c r="K1073" s="26">
        <f>ROUND(PPEL[[#This Row],[Proposed Taxable Valuation]]/1000*PPEL[[#This Row],[Adjusted Rate]],0)</f>
        <v>89486</v>
      </c>
      <c r="L1073" s="19">
        <f t="shared" si="116"/>
        <v>-50223.458247970222</v>
      </c>
      <c r="M1073" s="17">
        <f t="shared" si="117"/>
        <v>-0.11863011241535626</v>
      </c>
      <c r="N1073">
        <v>292581067.09871447</v>
      </c>
      <c r="O1073">
        <v>0.33</v>
      </c>
      <c r="P1073" s="9">
        <f t="shared" si="114"/>
        <v>96551.752142575773</v>
      </c>
    </row>
    <row r="1074" spans="1:16" hidden="1" x14ac:dyDescent="0.35">
      <c r="A1074" s="13">
        <v>2029</v>
      </c>
      <c r="B1074" s="13">
        <f t="shared" si="113"/>
        <v>2028</v>
      </c>
      <c r="C1074" t="s">
        <v>186</v>
      </c>
      <c r="D1074" t="s">
        <v>187</v>
      </c>
      <c r="E1074" s="25">
        <v>338577555.14367211</v>
      </c>
      <c r="F1074" s="13">
        <v>0.33</v>
      </c>
      <c r="G1074" s="9">
        <f t="shared" si="115"/>
        <v>111730.5931974118</v>
      </c>
      <c r="H1074" s="11">
        <v>1.02</v>
      </c>
      <c r="I1074" s="12" cm="1">
        <f t="array" ref="I1074">INDEX(PPEL[],MATCH(PPEL[[#This Row],[Base Year]]&amp;PPEL[[#This Row],[DistrictNumber]],PPEL[[Fiscal Year]:[Fiscal Year]]&amp;PPEL[[DistrictNumber]:[DistrictNumber]],0),9)*$H1074</f>
        <v>90805.078891747442</v>
      </c>
      <c r="J1074" s="15">
        <f t="shared" si="112"/>
        <v>0.2681958018546598</v>
      </c>
      <c r="K1074" s="26">
        <f>ROUND(PPEL[[#This Row],[Proposed Taxable Valuation]]/1000*PPEL[[#This Row],[Adjusted Rate]],0)</f>
        <v>90805</v>
      </c>
      <c r="L1074" s="19">
        <f t="shared" si="116"/>
        <v>-20925.514305664357</v>
      </c>
      <c r="M1074" s="17">
        <f t="shared" si="117"/>
        <v>-6.1804198145340217E-2</v>
      </c>
      <c r="N1074">
        <v>272141834.61356825</v>
      </c>
      <c r="O1074">
        <v>0.33</v>
      </c>
      <c r="P1074" s="9">
        <f t="shared" si="114"/>
        <v>89806.805422477526</v>
      </c>
    </row>
    <row r="1075" spans="1:16" hidden="1" x14ac:dyDescent="0.35">
      <c r="A1075" s="13">
        <v>2029</v>
      </c>
      <c r="B1075" s="13">
        <f t="shared" si="113"/>
        <v>2028</v>
      </c>
      <c r="C1075" t="s">
        <v>188</v>
      </c>
      <c r="D1075" t="s">
        <v>189</v>
      </c>
      <c r="E1075" s="25">
        <v>470048483.84988093</v>
      </c>
      <c r="F1075" s="13">
        <v>0.33</v>
      </c>
      <c r="G1075" s="9">
        <f t="shared" si="115"/>
        <v>155115.9996704607</v>
      </c>
      <c r="H1075" s="11">
        <v>1.02</v>
      </c>
      <c r="I1075" s="12" cm="1">
        <f t="array" ref="I1075">INDEX(PPEL[],MATCH(PPEL[[#This Row],[Base Year]]&amp;PPEL[[#This Row],[DistrictNumber]],PPEL[[Fiscal Year]:[Fiscal Year]]&amp;PPEL[[DistrictNumber]:[DistrictNumber]],0),9)*$H1075</f>
        <v>122074.33121628626</v>
      </c>
      <c r="J1075" s="15">
        <f t="shared" si="112"/>
        <v>0.25970582910181889</v>
      </c>
      <c r="K1075" s="26">
        <f>ROUND(PPEL[[#This Row],[Proposed Taxable Valuation]]/1000*PPEL[[#This Row],[Adjusted Rate]],0)</f>
        <v>122074</v>
      </c>
      <c r="L1075" s="19">
        <f t="shared" si="116"/>
        <v>-33041.668454174447</v>
      </c>
      <c r="M1075" s="17">
        <f t="shared" si="117"/>
        <v>-7.029417089818113E-2</v>
      </c>
      <c r="N1075">
        <v>373502650.10676527</v>
      </c>
      <c r="O1075">
        <v>0.33</v>
      </c>
      <c r="P1075" s="9">
        <f t="shared" si="114"/>
        <v>123255.87453523255</v>
      </c>
    </row>
    <row r="1076" spans="1:16" hidden="1" x14ac:dyDescent="0.35">
      <c r="A1076" s="13">
        <v>2029</v>
      </c>
      <c r="B1076" s="13">
        <f t="shared" si="113"/>
        <v>2028</v>
      </c>
      <c r="C1076" t="s">
        <v>190</v>
      </c>
      <c r="D1076" t="s">
        <v>191</v>
      </c>
      <c r="E1076" s="25">
        <v>545803229.04358184</v>
      </c>
      <c r="F1076" s="13">
        <v>0.33</v>
      </c>
      <c r="G1076" s="9">
        <f t="shared" si="115"/>
        <v>180115.06558438201</v>
      </c>
      <c r="H1076" s="11">
        <v>1.02</v>
      </c>
      <c r="I1076" s="12" cm="1">
        <f t="array" ref="I1076">INDEX(PPEL[],MATCH(PPEL[[#This Row],[Base Year]]&amp;PPEL[[#This Row],[DistrictNumber]],PPEL[[Fiscal Year]:[Fiscal Year]]&amp;PPEL[[DistrictNumber]:[DistrictNumber]],0),9)*$H1076</f>
        <v>140335.54120689051</v>
      </c>
      <c r="J1076" s="15">
        <f t="shared" si="112"/>
        <v>0.25711746237339472</v>
      </c>
      <c r="K1076" s="26">
        <f>ROUND(PPEL[[#This Row],[Proposed Taxable Valuation]]/1000*PPEL[[#This Row],[Adjusted Rate]],0)</f>
        <v>140336</v>
      </c>
      <c r="L1076" s="19">
        <f t="shared" si="116"/>
        <v>-39779.5243774915</v>
      </c>
      <c r="M1076" s="17">
        <f t="shared" si="117"/>
        <v>-7.2882537626605293E-2</v>
      </c>
      <c r="N1076">
        <v>435619260.03322607</v>
      </c>
      <c r="O1076">
        <v>0.33</v>
      </c>
      <c r="P1076" s="9">
        <f t="shared" si="114"/>
        <v>143754.3558109646</v>
      </c>
    </row>
    <row r="1077" spans="1:16" hidden="1" x14ac:dyDescent="0.35">
      <c r="A1077" s="13">
        <v>2029</v>
      </c>
      <c r="B1077" s="13">
        <f t="shared" si="113"/>
        <v>2028</v>
      </c>
      <c r="C1077" t="s">
        <v>192</v>
      </c>
      <c r="D1077" t="s">
        <v>193</v>
      </c>
      <c r="E1077" s="25">
        <v>786961316.32667863</v>
      </c>
      <c r="F1077" s="13">
        <v>0.33</v>
      </c>
      <c r="G1077" s="9">
        <f t="shared" si="115"/>
        <v>259697.23438780397</v>
      </c>
      <c r="H1077" s="11">
        <v>1.02</v>
      </c>
      <c r="I1077" s="12" cm="1">
        <f t="array" ref="I1077">INDEX(PPEL[],MATCH(PPEL[[#This Row],[Base Year]]&amp;PPEL[[#This Row],[DistrictNumber]],PPEL[[Fiscal Year]:[Fiscal Year]]&amp;PPEL[[DistrictNumber]:[DistrictNumber]],0),9)*$H1077</f>
        <v>193855.77775550447</v>
      </c>
      <c r="J1077" s="15">
        <f t="shared" si="112"/>
        <v>0.24633457037046055</v>
      </c>
      <c r="K1077" s="26">
        <f>ROUND(PPEL[[#This Row],[Proposed Taxable Valuation]]/1000*PPEL[[#This Row],[Adjusted Rate]],0)</f>
        <v>193856</v>
      </c>
      <c r="L1077" s="19">
        <f t="shared" si="116"/>
        <v>-65841.456632299494</v>
      </c>
      <c r="M1077" s="17">
        <f t="shared" si="117"/>
        <v>-8.3665429629539462E-2</v>
      </c>
      <c r="N1077">
        <v>602115527.90440845</v>
      </c>
      <c r="O1077">
        <v>0.33</v>
      </c>
      <c r="P1077" s="9">
        <f t="shared" si="114"/>
        <v>198698.12420845477</v>
      </c>
    </row>
    <row r="1078" spans="1:16" hidden="1" x14ac:dyDescent="0.35">
      <c r="A1078" s="13">
        <v>2029</v>
      </c>
      <c r="B1078" s="13">
        <f t="shared" si="113"/>
        <v>2028</v>
      </c>
      <c r="C1078" t="s">
        <v>194</v>
      </c>
      <c r="D1078" t="s">
        <v>195</v>
      </c>
      <c r="E1078" s="25">
        <v>269412073.01283908</v>
      </c>
      <c r="F1078" s="13">
        <v>0.33</v>
      </c>
      <c r="G1078" s="9">
        <f t="shared" si="115"/>
        <v>88905.984094236905</v>
      </c>
      <c r="H1078" s="11">
        <v>1.02</v>
      </c>
      <c r="I1078" s="12" cm="1">
        <f t="array" ref="I1078">INDEX(PPEL[],MATCH(PPEL[[#This Row],[Base Year]]&amp;PPEL[[#This Row],[DistrictNumber]],PPEL[[Fiscal Year]:[Fiscal Year]]&amp;PPEL[[DistrictNumber]:[DistrictNumber]],0),9)*$H1078</f>
        <v>64975.946717246414</v>
      </c>
      <c r="J1078" s="15">
        <f t="shared" si="112"/>
        <v>0.24117681880629724</v>
      </c>
      <c r="K1078" s="26">
        <f>ROUND(PPEL[[#This Row],[Proposed Taxable Valuation]]/1000*PPEL[[#This Row],[Adjusted Rate]],0)</f>
        <v>64976</v>
      </c>
      <c r="L1078" s="19">
        <f t="shared" si="116"/>
        <v>-23930.037376990491</v>
      </c>
      <c r="M1078" s="17">
        <f t="shared" si="117"/>
        <v>-8.8823181193702777E-2</v>
      </c>
      <c r="N1078">
        <v>208756256.73591578</v>
      </c>
      <c r="O1078">
        <v>0.33</v>
      </c>
      <c r="P1078" s="9">
        <f t="shared" si="114"/>
        <v>68889.564722852214</v>
      </c>
    </row>
    <row r="1079" spans="1:16" hidden="1" x14ac:dyDescent="0.35">
      <c r="A1079" s="13">
        <v>2029</v>
      </c>
      <c r="B1079" s="13">
        <f t="shared" si="113"/>
        <v>2028</v>
      </c>
      <c r="C1079" t="s">
        <v>196</v>
      </c>
      <c r="D1079" t="s">
        <v>197</v>
      </c>
      <c r="E1079" s="25">
        <v>339190929.39618504</v>
      </c>
      <c r="F1079" s="13">
        <v>0.33</v>
      </c>
      <c r="G1079" s="9">
        <f t="shared" si="115"/>
        <v>111933.00670074107</v>
      </c>
      <c r="H1079" s="11">
        <v>1.02</v>
      </c>
      <c r="I1079" s="12" cm="1">
        <f t="array" ref="I1079">INDEX(PPEL[],MATCH(PPEL[[#This Row],[Base Year]]&amp;PPEL[[#This Row],[DistrictNumber]],PPEL[[Fiscal Year]:[Fiscal Year]]&amp;PPEL[[DistrictNumber]:[DistrictNumber]],0),9)*$H1079</f>
        <v>88605.603103034169</v>
      </c>
      <c r="J1079" s="15">
        <f t="shared" si="112"/>
        <v>0.26122633426774278</v>
      </c>
      <c r="K1079" s="26">
        <f>ROUND(PPEL[[#This Row],[Proposed Taxable Valuation]]/1000*PPEL[[#This Row],[Adjusted Rate]],0)</f>
        <v>88606</v>
      </c>
      <c r="L1079" s="19">
        <f t="shared" si="116"/>
        <v>-23327.4035977069</v>
      </c>
      <c r="M1079" s="17">
        <f t="shared" si="117"/>
        <v>-6.8773665732257239E-2</v>
      </c>
      <c r="N1079">
        <v>240503028.70707083</v>
      </c>
      <c r="O1079">
        <v>0.33</v>
      </c>
      <c r="P1079" s="9">
        <f t="shared" si="114"/>
        <v>79365.999473333373</v>
      </c>
    </row>
    <row r="1080" spans="1:16" hidden="1" x14ac:dyDescent="0.35">
      <c r="A1080" s="13">
        <v>2029</v>
      </c>
      <c r="B1080" s="13">
        <f t="shared" si="113"/>
        <v>2028</v>
      </c>
      <c r="C1080" t="s">
        <v>198</v>
      </c>
      <c r="D1080" t="s">
        <v>199</v>
      </c>
      <c r="E1080" s="25">
        <v>424731525.62736863</v>
      </c>
      <c r="F1080" s="13">
        <v>0.33</v>
      </c>
      <c r="G1080" s="9">
        <f t="shared" si="115"/>
        <v>140161.40345703167</v>
      </c>
      <c r="H1080" s="11">
        <v>1.02</v>
      </c>
      <c r="I1080" s="12" cm="1">
        <f t="array" ref="I1080">INDEX(PPEL[],MATCH(PPEL[[#This Row],[Base Year]]&amp;PPEL[[#This Row],[DistrictNumber]],PPEL[[Fiscal Year]:[Fiscal Year]]&amp;PPEL[[DistrictNumber]:[DistrictNumber]],0),9)*$H1080</f>
        <v>105145.49012321375</v>
      </c>
      <c r="J1080" s="15">
        <f t="shared" si="112"/>
        <v>0.24755753641763209</v>
      </c>
      <c r="K1080" s="26">
        <f>ROUND(PPEL[[#This Row],[Proposed Taxable Valuation]]/1000*PPEL[[#This Row],[Adjusted Rate]],0)</f>
        <v>105145</v>
      </c>
      <c r="L1080" s="19">
        <f t="shared" si="116"/>
        <v>-35015.913333817924</v>
      </c>
      <c r="M1080" s="17">
        <f t="shared" si="117"/>
        <v>-8.2442463582367925E-2</v>
      </c>
      <c r="N1080">
        <v>322957749.95021534</v>
      </c>
      <c r="O1080">
        <v>0.33</v>
      </c>
      <c r="P1080" s="9">
        <f t="shared" si="114"/>
        <v>106576.05748357107</v>
      </c>
    </row>
    <row r="1081" spans="1:16" hidden="1" x14ac:dyDescent="0.35">
      <c r="A1081" s="13">
        <v>2029</v>
      </c>
      <c r="B1081" s="13">
        <f t="shared" si="113"/>
        <v>2028</v>
      </c>
      <c r="C1081" t="s">
        <v>200</v>
      </c>
      <c r="D1081" t="s">
        <v>201</v>
      </c>
      <c r="E1081" s="25">
        <v>733179874.01643205</v>
      </c>
      <c r="F1081" s="13">
        <v>0.33</v>
      </c>
      <c r="G1081" s="9">
        <f t="shared" si="115"/>
        <v>241949.3584254226</v>
      </c>
      <c r="H1081" s="11">
        <v>1.02</v>
      </c>
      <c r="I1081" s="12" cm="1">
        <f t="array" ref="I1081">INDEX(PPEL[],MATCH(PPEL[[#This Row],[Base Year]]&amp;PPEL[[#This Row],[DistrictNumber]],PPEL[[Fiscal Year]:[Fiscal Year]]&amp;PPEL[[DistrictNumber]:[DistrictNumber]],0),9)*$H1081</f>
        <v>211640.92001052268</v>
      </c>
      <c r="J1081" s="15">
        <f t="shared" si="112"/>
        <v>0.28866166067970839</v>
      </c>
      <c r="K1081" s="26">
        <f>ROUND(PPEL[[#This Row],[Proposed Taxable Valuation]]/1000*PPEL[[#This Row],[Adjusted Rate]],0)</f>
        <v>211641</v>
      </c>
      <c r="L1081" s="19">
        <f t="shared" si="116"/>
        <v>-30308.438414899923</v>
      </c>
      <c r="M1081" s="17">
        <f t="shared" si="117"/>
        <v>-4.1338339320291628E-2</v>
      </c>
      <c r="N1081">
        <v>618788730.57941532</v>
      </c>
      <c r="O1081">
        <v>0.33</v>
      </c>
      <c r="P1081" s="9">
        <f t="shared" si="114"/>
        <v>204200.28109120706</v>
      </c>
    </row>
    <row r="1082" spans="1:16" hidden="1" x14ac:dyDescent="0.35">
      <c r="A1082" s="13">
        <v>2029</v>
      </c>
      <c r="B1082" s="13">
        <f t="shared" si="113"/>
        <v>2028</v>
      </c>
      <c r="C1082" t="s">
        <v>202</v>
      </c>
      <c r="D1082" t="s">
        <v>203</v>
      </c>
      <c r="E1082" s="25">
        <v>309688773.44977653</v>
      </c>
      <c r="F1082" s="13">
        <v>0.33</v>
      </c>
      <c r="G1082" s="9">
        <f t="shared" si="115"/>
        <v>102197.29523842626</v>
      </c>
      <c r="H1082" s="11">
        <v>1.02</v>
      </c>
      <c r="I1082" s="12" cm="1">
        <f t="array" ref="I1082">INDEX(PPEL[],MATCH(PPEL[[#This Row],[Base Year]]&amp;PPEL[[#This Row],[DistrictNumber]],PPEL[[Fiscal Year]:[Fiscal Year]]&amp;PPEL[[DistrictNumber]:[DistrictNumber]],0),9)*$H1082</f>
        <v>75883.229706501384</v>
      </c>
      <c r="J1082" s="15">
        <f t="shared" si="112"/>
        <v>0.24503061205997406</v>
      </c>
      <c r="K1082" s="26">
        <f>ROUND(PPEL[[#This Row],[Proposed Taxable Valuation]]/1000*PPEL[[#This Row],[Adjusted Rate]],0)</f>
        <v>75883</v>
      </c>
      <c r="L1082" s="19">
        <f t="shared" si="116"/>
        <v>-26314.065531924876</v>
      </c>
      <c r="M1082" s="17">
        <f t="shared" si="117"/>
        <v>-8.4969387940025953E-2</v>
      </c>
      <c r="N1082">
        <v>238462359.07259715</v>
      </c>
      <c r="O1082">
        <v>0.33</v>
      </c>
      <c r="P1082" s="9">
        <f t="shared" si="114"/>
        <v>78692.578493957059</v>
      </c>
    </row>
    <row r="1083" spans="1:16" hidden="1" x14ac:dyDescent="0.35">
      <c r="A1083" s="13">
        <v>2029</v>
      </c>
      <c r="B1083" s="13">
        <f t="shared" si="113"/>
        <v>2028</v>
      </c>
      <c r="C1083" t="s">
        <v>204</v>
      </c>
      <c r="D1083" t="s">
        <v>205</v>
      </c>
      <c r="E1083" s="25">
        <v>346117881.09548908</v>
      </c>
      <c r="F1083" s="13">
        <v>0.33</v>
      </c>
      <c r="G1083" s="9">
        <f t="shared" si="115"/>
        <v>114218.9007615114</v>
      </c>
      <c r="H1083" s="11">
        <v>1.02</v>
      </c>
      <c r="I1083" s="12" cm="1">
        <f t="array" ref="I1083">INDEX(PPEL[],MATCH(PPEL[[#This Row],[Base Year]]&amp;PPEL[[#This Row],[DistrictNumber]],PPEL[[Fiscal Year]:[Fiscal Year]]&amp;PPEL[[DistrictNumber]:[DistrictNumber]],0),9)*$H1083</f>
        <v>88182.139755758413</v>
      </c>
      <c r="J1083" s="15">
        <f t="shared" si="112"/>
        <v>0.25477487460819798</v>
      </c>
      <c r="K1083" s="26">
        <f>ROUND(PPEL[[#This Row],[Proposed Taxable Valuation]]/1000*PPEL[[#This Row],[Adjusted Rate]],0)</f>
        <v>88182</v>
      </c>
      <c r="L1083" s="19">
        <f t="shared" si="116"/>
        <v>-26036.761005752982</v>
      </c>
      <c r="M1083" s="17">
        <f t="shared" si="117"/>
        <v>-7.5225125391802039E-2</v>
      </c>
      <c r="N1083">
        <v>286550365.263089</v>
      </c>
      <c r="O1083">
        <v>0.33</v>
      </c>
      <c r="P1083" s="9">
        <f t="shared" si="114"/>
        <v>94561.620536819377</v>
      </c>
    </row>
    <row r="1084" spans="1:16" hidden="1" x14ac:dyDescent="0.35">
      <c r="A1084" s="13">
        <v>2029</v>
      </c>
      <c r="B1084" s="13">
        <f t="shared" si="113"/>
        <v>2028</v>
      </c>
      <c r="C1084" t="s">
        <v>206</v>
      </c>
      <c r="D1084" t="s">
        <v>207</v>
      </c>
      <c r="E1084" s="25">
        <v>663721960.66891289</v>
      </c>
      <c r="F1084" s="13">
        <v>0.33</v>
      </c>
      <c r="G1084" s="9">
        <f t="shared" si="115"/>
        <v>219028.24702074126</v>
      </c>
      <c r="H1084" s="11">
        <v>1.02</v>
      </c>
      <c r="I1084" s="12" cm="1">
        <f t="array" ref="I1084">INDEX(PPEL[],MATCH(PPEL[[#This Row],[Base Year]]&amp;PPEL[[#This Row],[DistrictNumber]],PPEL[[Fiscal Year]:[Fiscal Year]]&amp;PPEL[[DistrictNumber]:[DistrictNumber]],0),9)*$H1084</f>
        <v>174294.39963231652</v>
      </c>
      <c r="J1084" s="15">
        <f t="shared" si="112"/>
        <v>0.26260152588089597</v>
      </c>
      <c r="K1084" s="26">
        <f>ROUND(PPEL[[#This Row],[Proposed Taxable Valuation]]/1000*PPEL[[#This Row],[Adjusted Rate]],0)</f>
        <v>174294</v>
      </c>
      <c r="L1084" s="19">
        <f t="shared" si="116"/>
        <v>-44733.847388424736</v>
      </c>
      <c r="M1084" s="17">
        <f t="shared" si="117"/>
        <v>-6.7398474119104046E-2</v>
      </c>
      <c r="N1084">
        <v>544062209.56102538</v>
      </c>
      <c r="O1084">
        <v>0.33</v>
      </c>
      <c r="P1084" s="9">
        <f t="shared" si="114"/>
        <v>179540.52915513839</v>
      </c>
    </row>
    <row r="1085" spans="1:16" hidden="1" x14ac:dyDescent="0.35">
      <c r="A1085" s="13">
        <v>2029</v>
      </c>
      <c r="B1085" s="13">
        <f t="shared" si="113"/>
        <v>2028</v>
      </c>
      <c r="C1085" t="s">
        <v>208</v>
      </c>
      <c r="D1085" t="s">
        <v>209</v>
      </c>
      <c r="E1085" s="25">
        <v>325695497.88620621</v>
      </c>
      <c r="F1085" s="13">
        <v>0.33</v>
      </c>
      <c r="G1085" s="9">
        <f t="shared" si="115"/>
        <v>107479.51430244805</v>
      </c>
      <c r="H1085" s="11">
        <v>1.02</v>
      </c>
      <c r="I1085" s="12" cm="1">
        <f t="array" ref="I1085">INDEX(PPEL[],MATCH(PPEL[[#This Row],[Base Year]]&amp;PPEL[[#This Row],[DistrictNumber]],PPEL[[Fiscal Year]:[Fiscal Year]]&amp;PPEL[[DistrictNumber]:[DistrictNumber]],0),9)*$H1085</f>
        <v>88919.303340376078</v>
      </c>
      <c r="J1085" s="15">
        <f t="shared" si="112"/>
        <v>0.27301360908416161</v>
      </c>
      <c r="K1085" s="26">
        <f>ROUND(PPEL[[#This Row],[Proposed Taxable Valuation]]/1000*PPEL[[#This Row],[Adjusted Rate]],0)</f>
        <v>88919</v>
      </c>
      <c r="L1085" s="19">
        <f t="shared" si="116"/>
        <v>-18560.210962071971</v>
      </c>
      <c r="M1085" s="17">
        <f t="shared" si="117"/>
        <v>-5.6986390915838403E-2</v>
      </c>
      <c r="N1085">
        <v>268272605.95788532</v>
      </c>
      <c r="O1085">
        <v>0.33</v>
      </c>
      <c r="P1085" s="9">
        <f t="shared" si="114"/>
        <v>88529.959966102164</v>
      </c>
    </row>
    <row r="1086" spans="1:16" hidden="1" x14ac:dyDescent="0.35">
      <c r="A1086" s="13">
        <v>2029</v>
      </c>
      <c r="B1086" s="13">
        <f t="shared" si="113"/>
        <v>2028</v>
      </c>
      <c r="C1086" t="s">
        <v>210</v>
      </c>
      <c r="D1086" t="s">
        <v>211</v>
      </c>
      <c r="E1086" s="25">
        <v>143424215.080111</v>
      </c>
      <c r="F1086" s="13">
        <v>0.33</v>
      </c>
      <c r="G1086" s="9">
        <f t="shared" si="115"/>
        <v>47329.990976436631</v>
      </c>
      <c r="H1086" s="11">
        <v>1.02</v>
      </c>
      <c r="I1086" s="12" cm="1">
        <f t="array" ref="I1086">INDEX(PPEL[],MATCH(PPEL[[#This Row],[Base Year]]&amp;PPEL[[#This Row],[DistrictNumber]],PPEL[[Fiscal Year]:[Fiscal Year]]&amp;PPEL[[DistrictNumber]:[DistrictNumber]],0),9)*$H1086</f>
        <v>40427.642255037841</v>
      </c>
      <c r="J1086" s="15">
        <f t="shared" si="112"/>
        <v>0.28187459302082696</v>
      </c>
      <c r="K1086" s="26">
        <f>ROUND(PPEL[[#This Row],[Proposed Taxable Valuation]]/1000*PPEL[[#This Row],[Adjusted Rate]],0)</f>
        <v>40428</v>
      </c>
      <c r="L1086" s="19">
        <f t="shared" si="116"/>
        <v>-6902.3487213987901</v>
      </c>
      <c r="M1086" s="17">
        <f t="shared" si="117"/>
        <v>-4.8125406979173058E-2</v>
      </c>
      <c r="N1086">
        <v>120221415.8497016</v>
      </c>
      <c r="O1086">
        <v>0.33</v>
      </c>
      <c r="P1086" s="9">
        <f t="shared" si="114"/>
        <v>39673.067230401532</v>
      </c>
    </row>
    <row r="1087" spans="1:16" hidden="1" x14ac:dyDescent="0.35">
      <c r="A1087" s="13">
        <v>2029</v>
      </c>
      <c r="B1087" s="13">
        <f t="shared" si="113"/>
        <v>2028</v>
      </c>
      <c r="C1087" t="s">
        <v>212</v>
      </c>
      <c r="D1087" t="s">
        <v>213</v>
      </c>
      <c r="E1087" s="25">
        <v>621967139.32257056</v>
      </c>
      <c r="F1087" s="13">
        <v>0.33</v>
      </c>
      <c r="G1087" s="9">
        <f t="shared" si="115"/>
        <v>205249.1559764483</v>
      </c>
      <c r="H1087" s="11">
        <v>1.02</v>
      </c>
      <c r="I1087" s="12" cm="1">
        <f t="array" ref="I1087">INDEX(PPEL[],MATCH(PPEL[[#This Row],[Base Year]]&amp;PPEL[[#This Row],[DistrictNumber]],PPEL[[Fiscal Year]:[Fiscal Year]]&amp;PPEL[[DistrictNumber]:[DistrictNumber]],0),9)*$H1087</f>
        <v>162230.53870784378</v>
      </c>
      <c r="J1087" s="15">
        <f t="shared" si="112"/>
        <v>0.26083458184710662</v>
      </c>
      <c r="K1087" s="26">
        <f>ROUND(PPEL[[#This Row],[Proposed Taxable Valuation]]/1000*PPEL[[#This Row],[Adjusted Rate]],0)</f>
        <v>162231</v>
      </c>
      <c r="L1087" s="19">
        <f t="shared" si="116"/>
        <v>-43018.617268604517</v>
      </c>
      <c r="M1087" s="17">
        <f t="shared" si="117"/>
        <v>-6.9165418152893399E-2</v>
      </c>
      <c r="N1087">
        <v>493709991.7775445</v>
      </c>
      <c r="O1087">
        <v>0.33</v>
      </c>
      <c r="P1087" s="9">
        <f t="shared" si="114"/>
        <v>162924.29728658969</v>
      </c>
    </row>
    <row r="1088" spans="1:16" hidden="1" x14ac:dyDescent="0.35">
      <c r="A1088" s="13">
        <v>2029</v>
      </c>
      <c r="B1088" s="13">
        <f t="shared" si="113"/>
        <v>2028</v>
      </c>
      <c r="C1088" t="s">
        <v>214</v>
      </c>
      <c r="D1088" t="s">
        <v>215</v>
      </c>
      <c r="E1088" s="25">
        <v>419581577.31891453</v>
      </c>
      <c r="F1088" s="13">
        <v>0.33</v>
      </c>
      <c r="G1088" s="9">
        <f t="shared" si="115"/>
        <v>138461.9205152418</v>
      </c>
      <c r="H1088" s="11">
        <v>1.02</v>
      </c>
      <c r="I1088" s="12" cm="1">
        <f t="array" ref="I1088">INDEX(PPEL[],MATCH(PPEL[[#This Row],[Base Year]]&amp;PPEL[[#This Row],[DistrictNumber]],PPEL[[Fiscal Year]:[Fiscal Year]]&amp;PPEL[[DistrictNumber]:[DistrictNumber]],0),9)*$H1088</f>
        <v>114886.25548925184</v>
      </c>
      <c r="J1088" s="15">
        <f t="shared" si="112"/>
        <v>0.27381148672771538</v>
      </c>
      <c r="K1088" s="26">
        <f>ROUND(PPEL[[#This Row],[Proposed Taxable Valuation]]/1000*PPEL[[#This Row],[Adjusted Rate]],0)</f>
        <v>114886</v>
      </c>
      <c r="L1088" s="19">
        <f t="shared" si="116"/>
        <v>-23575.665025989962</v>
      </c>
      <c r="M1088" s="17">
        <f t="shared" si="117"/>
        <v>-5.6188513272284635E-2</v>
      </c>
      <c r="N1088">
        <v>352560060.34356201</v>
      </c>
      <c r="O1088">
        <v>0.33</v>
      </c>
      <c r="P1088" s="9">
        <f t="shared" si="114"/>
        <v>116344.81991337545</v>
      </c>
    </row>
    <row r="1089" spans="1:16" hidden="1" x14ac:dyDescent="0.35">
      <c r="A1089" s="13">
        <v>2029</v>
      </c>
      <c r="B1089" s="13">
        <f t="shared" si="113"/>
        <v>2028</v>
      </c>
      <c r="C1089" t="s">
        <v>216</v>
      </c>
      <c r="D1089" t="s">
        <v>217</v>
      </c>
      <c r="E1089" s="25">
        <v>1497591713.7045724</v>
      </c>
      <c r="F1089" s="13">
        <v>0.33</v>
      </c>
      <c r="G1089" s="9">
        <f t="shared" si="115"/>
        <v>494205.26552250894</v>
      </c>
      <c r="H1089" s="11">
        <v>1.02</v>
      </c>
      <c r="I1089" s="12" cm="1">
        <f t="array" ref="I1089">INDEX(PPEL[],MATCH(PPEL[[#This Row],[Base Year]]&amp;PPEL[[#This Row],[DistrictNumber]],PPEL[[Fiscal Year]:[Fiscal Year]]&amp;PPEL[[DistrictNumber]:[DistrictNumber]],0),9)*$H1089</f>
        <v>355001.51629198081</v>
      </c>
      <c r="J1089" s="15">
        <f t="shared" si="112"/>
        <v>0.23704826425208933</v>
      </c>
      <c r="K1089" s="26">
        <f>ROUND(PPEL[[#This Row],[Proposed Taxable Valuation]]/1000*PPEL[[#This Row],[Adjusted Rate]],0)</f>
        <v>355002</v>
      </c>
      <c r="L1089" s="19">
        <f t="shared" si="116"/>
        <v>-139203.74923052813</v>
      </c>
      <c r="M1089" s="17">
        <f t="shared" si="117"/>
        <v>-9.2951735747910685E-2</v>
      </c>
      <c r="N1089">
        <v>1139157549.8157589</v>
      </c>
      <c r="O1089">
        <v>0.33</v>
      </c>
      <c r="P1089" s="9">
        <f t="shared" si="114"/>
        <v>375921.99143920041</v>
      </c>
    </row>
    <row r="1090" spans="1:16" hidden="1" x14ac:dyDescent="0.35">
      <c r="A1090" s="13">
        <v>2029</v>
      </c>
      <c r="B1090" s="13">
        <f t="shared" si="113"/>
        <v>2028</v>
      </c>
      <c r="C1090" t="s">
        <v>218</v>
      </c>
      <c r="D1090" t="s">
        <v>219</v>
      </c>
      <c r="E1090" s="25">
        <v>808033915.84603727</v>
      </c>
      <c r="F1090" s="13">
        <v>0.33</v>
      </c>
      <c r="G1090" s="9">
        <f t="shared" si="115"/>
        <v>266651.1922291923</v>
      </c>
      <c r="H1090" s="11">
        <v>1.02</v>
      </c>
      <c r="I1090" s="12" cm="1">
        <f t="array" ref="I1090">INDEX(PPEL[],MATCH(PPEL[[#This Row],[Base Year]]&amp;PPEL[[#This Row],[DistrictNumber]],PPEL[[Fiscal Year]:[Fiscal Year]]&amp;PPEL[[DistrictNumber]:[DistrictNumber]],0),9)*$H1090</f>
        <v>195716.26091049911</v>
      </c>
      <c r="J1090" s="15">
        <f t="shared" si="112"/>
        <v>0.24221292828479601</v>
      </c>
      <c r="K1090" s="26">
        <f>ROUND(PPEL[[#This Row],[Proposed Taxable Valuation]]/1000*PPEL[[#This Row],[Adjusted Rate]],0)</f>
        <v>195716</v>
      </c>
      <c r="L1090" s="19">
        <f t="shared" si="116"/>
        <v>-70934.931318693183</v>
      </c>
      <c r="M1090" s="17">
        <f t="shared" si="117"/>
        <v>-8.7787071715204001E-2</v>
      </c>
      <c r="N1090">
        <v>633155239.83757782</v>
      </c>
      <c r="O1090">
        <v>0.33</v>
      </c>
      <c r="P1090" s="9">
        <f t="shared" si="114"/>
        <v>208941.22914640067</v>
      </c>
    </row>
    <row r="1091" spans="1:16" hidden="1" x14ac:dyDescent="0.35">
      <c r="A1091" s="13">
        <v>2029</v>
      </c>
      <c r="B1091" s="13">
        <f t="shared" si="113"/>
        <v>2028</v>
      </c>
      <c r="C1091" t="s">
        <v>220</v>
      </c>
      <c r="D1091" t="s">
        <v>221</v>
      </c>
      <c r="E1091" s="25">
        <v>1962544838.7103009</v>
      </c>
      <c r="F1091" s="13">
        <v>0.33</v>
      </c>
      <c r="G1091" s="9">
        <f t="shared" si="115"/>
        <v>647639.79677439935</v>
      </c>
      <c r="H1091" s="11">
        <v>1.02</v>
      </c>
      <c r="I1091" s="12" cm="1">
        <f t="array" ref="I1091">INDEX(PPEL[],MATCH(PPEL[[#This Row],[Base Year]]&amp;PPEL[[#This Row],[DistrictNumber]],PPEL[[Fiscal Year]:[Fiscal Year]]&amp;PPEL[[DistrictNumber]:[DistrictNumber]],0),9)*$H1091</f>
        <v>465634.26295197767</v>
      </c>
      <c r="J1091" s="15">
        <f t="shared" si="112"/>
        <v>0.23726044560488729</v>
      </c>
      <c r="K1091" s="26">
        <f>ROUND(PPEL[[#This Row],[Proposed Taxable Valuation]]/1000*PPEL[[#This Row],[Adjusted Rate]],0)</f>
        <v>465634</v>
      </c>
      <c r="L1091" s="19">
        <f t="shared" si="116"/>
        <v>-182005.53382242168</v>
      </c>
      <c r="M1091" s="17">
        <f t="shared" si="117"/>
        <v>-9.2739554395112722E-2</v>
      </c>
      <c r="N1091">
        <v>1461682601.9176838</v>
      </c>
      <c r="O1091">
        <v>0.33</v>
      </c>
      <c r="P1091" s="9">
        <f t="shared" si="114"/>
        <v>482355.2586328357</v>
      </c>
    </row>
    <row r="1092" spans="1:16" hidden="1" x14ac:dyDescent="0.35">
      <c r="A1092" s="13">
        <v>2029</v>
      </c>
      <c r="B1092" s="13">
        <f t="shared" si="113"/>
        <v>2028</v>
      </c>
      <c r="C1092" t="s">
        <v>222</v>
      </c>
      <c r="D1092" t="s">
        <v>223</v>
      </c>
      <c r="E1092" s="25">
        <v>1254203484.7966144</v>
      </c>
      <c r="F1092" s="13">
        <v>0.33</v>
      </c>
      <c r="G1092" s="9">
        <f t="shared" si="115"/>
        <v>413887.14998288278</v>
      </c>
      <c r="H1092" s="11">
        <v>1.02</v>
      </c>
      <c r="I1092" s="12" cm="1">
        <f t="array" ref="I1092">INDEX(PPEL[],MATCH(PPEL[[#This Row],[Base Year]]&amp;PPEL[[#This Row],[DistrictNumber]],PPEL[[Fiscal Year]:[Fiscal Year]]&amp;PPEL[[DistrictNumber]:[DistrictNumber]],0),9)*$H1092</f>
        <v>304289.5954788439</v>
      </c>
      <c r="J1092" s="15">
        <f t="shared" ref="J1092:J1155" si="118">IF(I1092/(E1092/1000)&gt;0.33,0.33,I1092/(E1092/1000))</f>
        <v>0.24261581088509609</v>
      </c>
      <c r="K1092" s="26">
        <f>ROUND(PPEL[[#This Row],[Proposed Taxable Valuation]]/1000*PPEL[[#This Row],[Adjusted Rate]],0)</f>
        <v>304290</v>
      </c>
      <c r="L1092" s="19">
        <f t="shared" si="116"/>
        <v>-109597.55450403888</v>
      </c>
      <c r="M1092" s="17">
        <f t="shared" si="117"/>
        <v>-8.7384189114903921E-2</v>
      </c>
      <c r="N1092">
        <v>942575684.12927115</v>
      </c>
      <c r="O1092">
        <v>0.33</v>
      </c>
      <c r="P1092" s="9">
        <f t="shared" si="114"/>
        <v>311049.97576265951</v>
      </c>
    </row>
    <row r="1093" spans="1:16" hidden="1" x14ac:dyDescent="0.35">
      <c r="A1093" s="13">
        <v>2029</v>
      </c>
      <c r="B1093" s="13">
        <f t="shared" ref="B1093:B1156" si="119">A1093-1</f>
        <v>2028</v>
      </c>
      <c r="C1093" t="s">
        <v>224</v>
      </c>
      <c r="D1093" t="s">
        <v>225</v>
      </c>
      <c r="E1093" s="25">
        <v>319206538.552463</v>
      </c>
      <c r="F1093" s="13">
        <v>0.33</v>
      </c>
      <c r="G1093" s="9">
        <f t="shared" si="115"/>
        <v>105338.1577223128</v>
      </c>
      <c r="H1093" s="11">
        <v>1.02</v>
      </c>
      <c r="I1093" s="12" cm="1">
        <f t="array" ref="I1093">INDEX(PPEL[],MATCH(PPEL[[#This Row],[Base Year]]&amp;PPEL[[#This Row],[DistrictNumber]],PPEL[[Fiscal Year]:[Fiscal Year]]&amp;PPEL[[DistrictNumber]:[DistrictNumber]],0),9)*$H1093</f>
        <v>84359.256886563118</v>
      </c>
      <c r="J1093" s="15">
        <f t="shared" si="118"/>
        <v>0.26427797271670955</v>
      </c>
      <c r="K1093" s="26">
        <f>ROUND(PPEL[[#This Row],[Proposed Taxable Valuation]]/1000*PPEL[[#This Row],[Adjusted Rate]],0)</f>
        <v>84359</v>
      </c>
      <c r="L1093" s="19">
        <f t="shared" si="116"/>
        <v>-20978.900835749679</v>
      </c>
      <c r="M1093" s="17">
        <f t="shared" si="117"/>
        <v>-6.5722027283290463E-2</v>
      </c>
      <c r="N1093">
        <v>252772444.34115896</v>
      </c>
      <c r="O1093">
        <v>0.33</v>
      </c>
      <c r="P1093" s="9">
        <f t="shared" ref="P1093:P1156" si="120">N1093/1000*O1093</f>
        <v>83414.906632582468</v>
      </c>
    </row>
    <row r="1094" spans="1:16" hidden="1" x14ac:dyDescent="0.35">
      <c r="A1094" s="13">
        <v>2029</v>
      </c>
      <c r="B1094" s="13">
        <f t="shared" si="119"/>
        <v>2028</v>
      </c>
      <c r="C1094" t="s">
        <v>226</v>
      </c>
      <c r="D1094" t="s">
        <v>227</v>
      </c>
      <c r="E1094" s="25">
        <v>473785653.29415309</v>
      </c>
      <c r="F1094" s="13">
        <v>0.33</v>
      </c>
      <c r="G1094" s="9">
        <f t="shared" si="115"/>
        <v>156349.26558707052</v>
      </c>
      <c r="H1094" s="11">
        <v>1.02</v>
      </c>
      <c r="I1094" s="12" cm="1">
        <f t="array" ref="I1094">INDEX(PPEL[],MATCH(PPEL[[#This Row],[Base Year]]&amp;PPEL[[#This Row],[DistrictNumber]],PPEL[[Fiscal Year]:[Fiscal Year]]&amp;PPEL[[DistrictNumber]:[DistrictNumber]],0),9)*$H1094</f>
        <v>127493.33929111298</v>
      </c>
      <c r="J1094" s="15">
        <f t="shared" si="118"/>
        <v>0.26909497660951304</v>
      </c>
      <c r="K1094" s="26">
        <f>ROUND(PPEL[[#This Row],[Proposed Taxable Valuation]]/1000*PPEL[[#This Row],[Adjusted Rate]],0)</f>
        <v>127493</v>
      </c>
      <c r="L1094" s="19">
        <f t="shared" si="116"/>
        <v>-28855.926295957543</v>
      </c>
      <c r="M1094" s="17">
        <f t="shared" si="117"/>
        <v>-6.0905023390486979E-2</v>
      </c>
      <c r="N1094">
        <v>401746839.58807486</v>
      </c>
      <c r="O1094">
        <v>0.33</v>
      </c>
      <c r="P1094" s="9">
        <f t="shared" si="120"/>
        <v>132576.45706406471</v>
      </c>
    </row>
    <row r="1095" spans="1:16" hidden="1" x14ac:dyDescent="0.35">
      <c r="A1095" s="13">
        <v>2029</v>
      </c>
      <c r="B1095" s="13">
        <f t="shared" si="119"/>
        <v>2028</v>
      </c>
      <c r="C1095" t="s">
        <v>228</v>
      </c>
      <c r="D1095" t="s">
        <v>229</v>
      </c>
      <c r="E1095" s="25">
        <v>1101805513.1620524</v>
      </c>
      <c r="F1095" s="13">
        <v>0.33</v>
      </c>
      <c r="G1095" s="9">
        <f t="shared" si="115"/>
        <v>363595.81934347731</v>
      </c>
      <c r="H1095" s="11">
        <v>1.02</v>
      </c>
      <c r="I1095" s="12" cm="1">
        <f t="array" ref="I1095">INDEX(PPEL[],MATCH(PPEL[[#This Row],[Base Year]]&amp;PPEL[[#This Row],[DistrictNumber]],PPEL[[Fiscal Year]:[Fiscal Year]]&amp;PPEL[[DistrictNumber]:[DistrictNumber]],0),9)*$H1095</f>
        <v>255416.93998550138</v>
      </c>
      <c r="J1095" s="15">
        <f t="shared" si="118"/>
        <v>0.23181671986055391</v>
      </c>
      <c r="K1095" s="26">
        <f>ROUND(PPEL[[#This Row],[Proposed Taxable Valuation]]/1000*PPEL[[#This Row],[Adjusted Rate]],0)</f>
        <v>255417</v>
      </c>
      <c r="L1095" s="19">
        <f t="shared" si="116"/>
        <v>-108178.87935797594</v>
      </c>
      <c r="M1095" s="17">
        <f t="shared" si="117"/>
        <v>-9.8183280139446105E-2</v>
      </c>
      <c r="N1095">
        <v>823232257.07349896</v>
      </c>
      <c r="O1095">
        <v>0.33</v>
      </c>
      <c r="P1095" s="9">
        <f t="shared" si="120"/>
        <v>271666.64483425464</v>
      </c>
    </row>
    <row r="1096" spans="1:16" hidden="1" x14ac:dyDescent="0.35">
      <c r="A1096" s="13">
        <v>2029</v>
      </c>
      <c r="B1096" s="13">
        <f t="shared" si="119"/>
        <v>2028</v>
      </c>
      <c r="C1096" t="s">
        <v>230</v>
      </c>
      <c r="D1096" t="s">
        <v>231</v>
      </c>
      <c r="E1096" s="25">
        <v>390214350.70692074</v>
      </c>
      <c r="F1096" s="13">
        <v>0.33</v>
      </c>
      <c r="G1096" s="9">
        <f t="shared" si="115"/>
        <v>128770.73573328384</v>
      </c>
      <c r="H1096" s="11">
        <v>1.02</v>
      </c>
      <c r="I1096" s="12" cm="1">
        <f t="array" ref="I1096">INDEX(PPEL[],MATCH(PPEL[[#This Row],[Base Year]]&amp;PPEL[[#This Row],[DistrictNumber]],PPEL[[Fiscal Year]:[Fiscal Year]]&amp;PPEL[[DistrictNumber]:[DistrictNumber]],0),9)*$H1096</f>
        <v>108844.21076499434</v>
      </c>
      <c r="J1096" s="15">
        <f t="shared" si="118"/>
        <v>0.27893441276008896</v>
      </c>
      <c r="K1096" s="26">
        <f>ROUND(PPEL[[#This Row],[Proposed Taxable Valuation]]/1000*PPEL[[#This Row],[Adjusted Rate]],0)</f>
        <v>108844</v>
      </c>
      <c r="L1096" s="19">
        <f t="shared" si="116"/>
        <v>-19926.524968289508</v>
      </c>
      <c r="M1096" s="17">
        <f t="shared" si="117"/>
        <v>-5.1065587239911059E-2</v>
      </c>
      <c r="N1096">
        <v>328250551.02334648</v>
      </c>
      <c r="O1096">
        <v>0.33</v>
      </c>
      <c r="P1096" s="9">
        <f t="shared" si="120"/>
        <v>108322.68183770435</v>
      </c>
    </row>
    <row r="1097" spans="1:16" hidden="1" x14ac:dyDescent="0.35">
      <c r="A1097" s="13">
        <v>2029</v>
      </c>
      <c r="B1097" s="13">
        <f t="shared" si="119"/>
        <v>2028</v>
      </c>
      <c r="C1097" t="s">
        <v>232</v>
      </c>
      <c r="D1097" t="s">
        <v>233</v>
      </c>
      <c r="E1097" s="25">
        <v>1371257287.4722588</v>
      </c>
      <c r="F1097" s="13">
        <v>0.33</v>
      </c>
      <c r="G1097" s="9">
        <f t="shared" si="115"/>
        <v>452514.9048658454</v>
      </c>
      <c r="H1097" s="11">
        <v>1.02</v>
      </c>
      <c r="I1097" s="12" cm="1">
        <f t="array" ref="I1097">INDEX(PPEL[],MATCH(PPEL[[#This Row],[Base Year]]&amp;PPEL[[#This Row],[DistrictNumber]],PPEL[[Fiscal Year]:[Fiscal Year]]&amp;PPEL[[DistrictNumber]:[DistrictNumber]],0),9)*$H1097</f>
        <v>264339.24455344037</v>
      </c>
      <c r="J1097" s="15">
        <f t="shared" si="118"/>
        <v>0.19277144192299367</v>
      </c>
      <c r="K1097" s="26">
        <f>ROUND(PPEL[[#This Row],[Proposed Taxable Valuation]]/1000*PPEL[[#This Row],[Adjusted Rate]],0)</f>
        <v>264339</v>
      </c>
      <c r="L1097" s="19">
        <f t="shared" si="116"/>
        <v>-188175.66031240503</v>
      </c>
      <c r="M1097" s="17">
        <f t="shared" si="117"/>
        <v>-0.13722855807700635</v>
      </c>
      <c r="N1097">
        <v>881268754.43855441</v>
      </c>
      <c r="O1097">
        <v>0.33</v>
      </c>
      <c r="P1097" s="9">
        <f t="shared" si="120"/>
        <v>290818.68896472297</v>
      </c>
    </row>
    <row r="1098" spans="1:16" hidden="1" x14ac:dyDescent="0.35">
      <c r="A1098" s="13">
        <v>2029</v>
      </c>
      <c r="B1098" s="13">
        <f t="shared" si="119"/>
        <v>2028</v>
      </c>
      <c r="C1098" t="s">
        <v>234</v>
      </c>
      <c r="D1098" t="s">
        <v>235</v>
      </c>
      <c r="E1098" s="25">
        <v>163483473.82434085</v>
      </c>
      <c r="F1098" s="13">
        <v>0.33</v>
      </c>
      <c r="G1098" s="9">
        <f t="shared" si="115"/>
        <v>53949.546362032481</v>
      </c>
      <c r="H1098" s="11">
        <v>1.02</v>
      </c>
      <c r="I1098" s="12" cm="1">
        <f t="array" ref="I1098">INDEX(PPEL[],MATCH(PPEL[[#This Row],[Base Year]]&amp;PPEL[[#This Row],[DistrictNumber]],PPEL[[Fiscal Year]:[Fiscal Year]]&amp;PPEL[[DistrictNumber]:[DistrictNumber]],0),9)*$H1098</f>
        <v>48510.711190956965</v>
      </c>
      <c r="J1098" s="15">
        <f t="shared" si="118"/>
        <v>0.2967315903935378</v>
      </c>
      <c r="K1098" s="26">
        <f>ROUND(PPEL[[#This Row],[Proposed Taxable Valuation]]/1000*PPEL[[#This Row],[Adjusted Rate]],0)</f>
        <v>48511</v>
      </c>
      <c r="L1098" s="19">
        <f t="shared" si="116"/>
        <v>-5438.835171075516</v>
      </c>
      <c r="M1098" s="17">
        <f t="shared" si="117"/>
        <v>-3.3268409606462213E-2</v>
      </c>
      <c r="N1098">
        <v>145550956.29247409</v>
      </c>
      <c r="O1098">
        <v>0.33</v>
      </c>
      <c r="P1098" s="9">
        <f t="shared" si="120"/>
        <v>48031.815576516448</v>
      </c>
    </row>
    <row r="1099" spans="1:16" hidden="1" x14ac:dyDescent="0.35">
      <c r="A1099" s="13">
        <v>2029</v>
      </c>
      <c r="B1099" s="13">
        <f t="shared" si="119"/>
        <v>2028</v>
      </c>
      <c r="C1099" t="s">
        <v>236</v>
      </c>
      <c r="D1099" t="s">
        <v>237</v>
      </c>
      <c r="E1099" s="25">
        <v>528608313.17169064</v>
      </c>
      <c r="F1099" s="13">
        <v>0.33</v>
      </c>
      <c r="G1099" s="9">
        <f t="shared" si="115"/>
        <v>174440.74334665792</v>
      </c>
      <c r="H1099" s="11">
        <v>1.02</v>
      </c>
      <c r="I1099" s="12" cm="1">
        <f t="array" ref="I1099">INDEX(PPEL[],MATCH(PPEL[[#This Row],[Base Year]]&amp;PPEL[[#This Row],[DistrictNumber]],PPEL[[Fiscal Year]:[Fiscal Year]]&amp;PPEL[[DistrictNumber]:[DistrictNumber]],0),9)*$H1099</f>
        <v>141504.36208656264</v>
      </c>
      <c r="J1099" s="15">
        <f t="shared" si="118"/>
        <v>0.26769227528323486</v>
      </c>
      <c r="K1099" s="26">
        <f>ROUND(PPEL[[#This Row],[Proposed Taxable Valuation]]/1000*PPEL[[#This Row],[Adjusted Rate]],0)</f>
        <v>141504</v>
      </c>
      <c r="L1099" s="19">
        <f t="shared" si="116"/>
        <v>-32936.381260095281</v>
      </c>
      <c r="M1099" s="17">
        <f t="shared" si="117"/>
        <v>-6.2307724716765156E-2</v>
      </c>
      <c r="N1099">
        <v>425403203.55468225</v>
      </c>
      <c r="O1099">
        <v>0.33</v>
      </c>
      <c r="P1099" s="9">
        <f t="shared" si="120"/>
        <v>140383.05717304515</v>
      </c>
    </row>
    <row r="1100" spans="1:16" hidden="1" x14ac:dyDescent="0.35">
      <c r="A1100" s="13">
        <v>2029</v>
      </c>
      <c r="B1100" s="13">
        <f t="shared" si="119"/>
        <v>2028</v>
      </c>
      <c r="C1100" t="s">
        <v>238</v>
      </c>
      <c r="D1100" t="s">
        <v>239</v>
      </c>
      <c r="E1100" s="25">
        <v>1504040548.844079</v>
      </c>
      <c r="F1100" s="13">
        <v>0.33</v>
      </c>
      <c r="G1100" s="9">
        <f t="shared" si="115"/>
        <v>496333.38111854612</v>
      </c>
      <c r="H1100" s="11">
        <v>1.02</v>
      </c>
      <c r="I1100" s="12" cm="1">
        <f t="array" ref="I1100">INDEX(PPEL[],MATCH(PPEL[[#This Row],[Base Year]]&amp;PPEL[[#This Row],[DistrictNumber]],PPEL[[Fiscal Year]:[Fiscal Year]]&amp;PPEL[[DistrictNumber]:[DistrictNumber]],0),9)*$H1100</f>
        <v>287951.20925413398</v>
      </c>
      <c r="J1100" s="15">
        <f t="shared" si="118"/>
        <v>0.19145175937938447</v>
      </c>
      <c r="K1100" s="26">
        <f>ROUND(PPEL[[#This Row],[Proposed Taxable Valuation]]/1000*PPEL[[#This Row],[Adjusted Rate]],0)</f>
        <v>287951</v>
      </c>
      <c r="L1100" s="19">
        <f t="shared" si="116"/>
        <v>-208382.17186441214</v>
      </c>
      <c r="M1100" s="17">
        <f t="shared" si="117"/>
        <v>-0.13854824062061555</v>
      </c>
      <c r="N1100">
        <v>1018813371.7929167</v>
      </c>
      <c r="O1100">
        <v>0.33</v>
      </c>
      <c r="P1100" s="9">
        <f t="shared" si="120"/>
        <v>336208.4126916625</v>
      </c>
    </row>
    <row r="1101" spans="1:16" hidden="1" x14ac:dyDescent="0.35">
      <c r="A1101" s="13">
        <v>2029</v>
      </c>
      <c r="B1101" s="13">
        <f t="shared" si="119"/>
        <v>2028</v>
      </c>
      <c r="C1101" t="s">
        <v>240</v>
      </c>
      <c r="D1101" t="s">
        <v>241</v>
      </c>
      <c r="E1101" s="25">
        <v>278201557.80561829</v>
      </c>
      <c r="F1101" s="13">
        <v>0.33</v>
      </c>
      <c r="G1101" s="9">
        <f t="shared" si="115"/>
        <v>91806.514075854036</v>
      </c>
      <c r="H1101" s="11">
        <v>1.02</v>
      </c>
      <c r="I1101" s="12" cm="1">
        <f t="array" ref="I1101">INDEX(PPEL[],MATCH(PPEL[[#This Row],[Base Year]]&amp;PPEL[[#This Row],[DistrictNumber]],PPEL[[Fiscal Year]:[Fiscal Year]]&amp;PPEL[[DistrictNumber]:[DistrictNumber]],0),9)*$H1101</f>
        <v>76706.097754484887</v>
      </c>
      <c r="J1101" s="15">
        <f t="shared" si="118"/>
        <v>0.27572130925334382</v>
      </c>
      <c r="K1101" s="26">
        <f>ROUND(PPEL[[#This Row],[Proposed Taxable Valuation]]/1000*PPEL[[#This Row],[Adjusted Rate]],0)</f>
        <v>76706</v>
      </c>
      <c r="L1101" s="19">
        <f t="shared" si="116"/>
        <v>-15100.41632136915</v>
      </c>
      <c r="M1101" s="17">
        <f t="shared" si="117"/>
        <v>-5.42786907466562E-2</v>
      </c>
      <c r="N1101">
        <v>229812308.9882499</v>
      </c>
      <c r="O1101">
        <v>0.33</v>
      </c>
      <c r="P1101" s="9">
        <f t="shared" si="120"/>
        <v>75838.061966122463</v>
      </c>
    </row>
    <row r="1102" spans="1:16" hidden="1" x14ac:dyDescent="0.35">
      <c r="A1102" s="13">
        <v>2029</v>
      </c>
      <c r="B1102" s="13">
        <f t="shared" si="119"/>
        <v>2028</v>
      </c>
      <c r="C1102" t="s">
        <v>242</v>
      </c>
      <c r="D1102" t="s">
        <v>243</v>
      </c>
      <c r="E1102" s="25">
        <v>273992052.8617171</v>
      </c>
      <c r="F1102" s="13">
        <v>0.33</v>
      </c>
      <c r="G1102" s="9">
        <f t="shared" si="115"/>
        <v>90417.377444366648</v>
      </c>
      <c r="H1102" s="11">
        <v>1.02</v>
      </c>
      <c r="I1102" s="12" cm="1">
        <f t="array" ref="I1102">INDEX(PPEL[],MATCH(PPEL[[#This Row],[Base Year]]&amp;PPEL[[#This Row],[DistrictNumber]],PPEL[[Fiscal Year]:[Fiscal Year]]&amp;PPEL[[DistrictNumber]:[DistrictNumber]],0),9)*$H1102</f>
        <v>74900.791897208634</v>
      </c>
      <c r="J1102" s="15">
        <f t="shared" si="118"/>
        <v>0.27336848319104645</v>
      </c>
      <c r="K1102" s="26">
        <f>ROUND(PPEL[[#This Row],[Proposed Taxable Valuation]]/1000*PPEL[[#This Row],[Adjusted Rate]],0)</f>
        <v>74901</v>
      </c>
      <c r="L1102" s="19">
        <f t="shared" si="116"/>
        <v>-15516.585547158014</v>
      </c>
      <c r="M1102" s="17">
        <f t="shared" si="117"/>
        <v>-5.6631516808953564E-2</v>
      </c>
      <c r="N1102">
        <v>226785224.12732473</v>
      </c>
      <c r="O1102">
        <v>0.33</v>
      </c>
      <c r="P1102" s="9">
        <f t="shared" si="120"/>
        <v>74839.123962017169</v>
      </c>
    </row>
    <row r="1103" spans="1:16" hidden="1" x14ac:dyDescent="0.35">
      <c r="A1103" s="13">
        <v>2029</v>
      </c>
      <c r="B1103" s="13">
        <f t="shared" si="119"/>
        <v>2028</v>
      </c>
      <c r="C1103" t="s">
        <v>244</v>
      </c>
      <c r="D1103" t="s">
        <v>245</v>
      </c>
      <c r="E1103" s="25">
        <v>379970620.0428037</v>
      </c>
      <c r="F1103" s="13">
        <v>0.33</v>
      </c>
      <c r="G1103" s="9">
        <f t="shared" si="115"/>
        <v>125390.30461412523</v>
      </c>
      <c r="H1103" s="11">
        <v>1.02</v>
      </c>
      <c r="I1103" s="12" cm="1">
        <f t="array" ref="I1103">INDEX(PPEL[],MATCH(PPEL[[#This Row],[Base Year]]&amp;PPEL[[#This Row],[DistrictNumber]],PPEL[[Fiscal Year]:[Fiscal Year]]&amp;PPEL[[DistrictNumber]:[DistrictNumber]],0),9)*$H1103</f>
        <v>109851.13796518225</v>
      </c>
      <c r="J1103" s="15">
        <f t="shared" si="118"/>
        <v>0.28910429430782708</v>
      </c>
      <c r="K1103" s="26">
        <f>ROUND(PPEL[[#This Row],[Proposed Taxable Valuation]]/1000*PPEL[[#This Row],[Adjusted Rate]],0)</f>
        <v>109851</v>
      </c>
      <c r="L1103" s="19">
        <f t="shared" si="116"/>
        <v>-15539.166648942977</v>
      </c>
      <c r="M1103" s="17">
        <f t="shared" si="117"/>
        <v>-4.0895705692172934E-2</v>
      </c>
      <c r="N1103">
        <v>322466222.62046528</v>
      </c>
      <c r="O1103">
        <v>0.33</v>
      </c>
      <c r="P1103" s="9">
        <f t="shared" si="120"/>
        <v>106413.85346475354</v>
      </c>
    </row>
    <row r="1104" spans="1:16" hidden="1" x14ac:dyDescent="0.35">
      <c r="A1104" s="13">
        <v>2029</v>
      </c>
      <c r="B1104" s="13">
        <f t="shared" si="119"/>
        <v>2028</v>
      </c>
      <c r="C1104" t="s">
        <v>246</v>
      </c>
      <c r="D1104" t="s">
        <v>247</v>
      </c>
      <c r="E1104" s="25">
        <v>1118470856.0363545</v>
      </c>
      <c r="F1104" s="13">
        <v>0.33</v>
      </c>
      <c r="G1104" s="9">
        <f t="shared" ref="G1104:G1167" si="121">E1104/1000*F1104</f>
        <v>369095.38249199704</v>
      </c>
      <c r="H1104" s="11">
        <v>1.02</v>
      </c>
      <c r="I1104" s="12" cm="1">
        <f t="array" ref="I1104">INDEX(PPEL[],MATCH(PPEL[[#This Row],[Base Year]]&amp;PPEL[[#This Row],[DistrictNumber]],PPEL[[Fiscal Year]:[Fiscal Year]]&amp;PPEL[[DistrictNumber]:[DistrictNumber]],0),9)*$H1104</f>
        <v>281484.41385240003</v>
      </c>
      <c r="J1104" s="15">
        <f t="shared" si="118"/>
        <v>0.25166897495203999</v>
      </c>
      <c r="K1104" s="26">
        <f>ROUND(PPEL[[#This Row],[Proposed Taxable Valuation]]/1000*PPEL[[#This Row],[Adjusted Rate]],0)</f>
        <v>281484</v>
      </c>
      <c r="L1104" s="19">
        <f t="shared" ref="L1104:L1167" si="122">I1104-G1104</f>
        <v>-87610.968639597006</v>
      </c>
      <c r="M1104" s="17">
        <f t="shared" ref="M1104:M1167" si="123">J1104-F1104</f>
        <v>-7.8331025047960023E-2</v>
      </c>
      <c r="N1104">
        <v>938177624.75737786</v>
      </c>
      <c r="O1104">
        <v>0.33</v>
      </c>
      <c r="P1104" s="9">
        <f t="shared" si="120"/>
        <v>309598.61616993474</v>
      </c>
    </row>
    <row r="1105" spans="1:16" hidden="1" x14ac:dyDescent="0.35">
      <c r="A1105" s="13">
        <v>2029</v>
      </c>
      <c r="B1105" s="13">
        <f t="shared" si="119"/>
        <v>2028</v>
      </c>
      <c r="C1105" t="s">
        <v>248</v>
      </c>
      <c r="D1105" t="s">
        <v>249</v>
      </c>
      <c r="E1105" s="25">
        <v>1357386415.2645719</v>
      </c>
      <c r="F1105" s="13">
        <v>0.33</v>
      </c>
      <c r="G1105" s="9">
        <f t="shared" si="121"/>
        <v>447937.51703730877</v>
      </c>
      <c r="H1105" s="11">
        <v>1.02</v>
      </c>
      <c r="I1105" s="12" cm="1">
        <f t="array" ref="I1105">INDEX(PPEL[],MATCH(PPEL[[#This Row],[Base Year]]&amp;PPEL[[#This Row],[DistrictNumber]],PPEL[[Fiscal Year]:[Fiscal Year]]&amp;PPEL[[DistrictNumber]:[DistrictNumber]],0),9)*$H1105</f>
        <v>292692.6372413499</v>
      </c>
      <c r="J1105" s="15">
        <f t="shared" si="118"/>
        <v>0.21562956130240948</v>
      </c>
      <c r="K1105" s="26">
        <f>ROUND(PPEL[[#This Row],[Proposed Taxable Valuation]]/1000*PPEL[[#This Row],[Adjusted Rate]],0)</f>
        <v>292693</v>
      </c>
      <c r="L1105" s="19">
        <f t="shared" si="122"/>
        <v>-155244.87979595887</v>
      </c>
      <c r="M1105" s="17">
        <f t="shared" si="123"/>
        <v>-0.11437043869759053</v>
      </c>
      <c r="N1105">
        <v>998170680.08224487</v>
      </c>
      <c r="O1105">
        <v>0.33</v>
      </c>
      <c r="P1105" s="9">
        <f t="shared" si="120"/>
        <v>329396.32442714082</v>
      </c>
    </row>
    <row r="1106" spans="1:16" hidden="1" x14ac:dyDescent="0.35">
      <c r="A1106" s="13">
        <v>2029</v>
      </c>
      <c r="B1106" s="13">
        <f t="shared" si="119"/>
        <v>2028</v>
      </c>
      <c r="C1106" t="s">
        <v>250</v>
      </c>
      <c r="D1106" t="s">
        <v>251</v>
      </c>
      <c r="E1106" s="25">
        <v>421952208.38699853</v>
      </c>
      <c r="F1106" s="13">
        <v>0.33</v>
      </c>
      <c r="G1106" s="9">
        <f t="shared" si="121"/>
        <v>139244.22876770952</v>
      </c>
      <c r="H1106" s="11">
        <v>1.02</v>
      </c>
      <c r="I1106" s="12" cm="1">
        <f t="array" ref="I1106">INDEX(PPEL[],MATCH(PPEL[[#This Row],[Base Year]]&amp;PPEL[[#This Row],[DistrictNumber]],PPEL[[Fiscal Year]:[Fiscal Year]]&amp;PPEL[[DistrictNumber]:[DistrictNumber]],0),9)*$H1106</f>
        <v>121075.37943992567</v>
      </c>
      <c r="J1106" s="15">
        <f t="shared" si="118"/>
        <v>0.28694097822775216</v>
      </c>
      <c r="K1106" s="26">
        <f>ROUND(PPEL[[#This Row],[Proposed Taxable Valuation]]/1000*PPEL[[#This Row],[Adjusted Rate]],0)</f>
        <v>121075</v>
      </c>
      <c r="L1106" s="19">
        <f t="shared" si="122"/>
        <v>-18168.849327783842</v>
      </c>
      <c r="M1106" s="17">
        <f t="shared" si="123"/>
        <v>-4.3059021772247852E-2</v>
      </c>
      <c r="N1106">
        <v>354937579.54892159</v>
      </c>
      <c r="O1106">
        <v>0.33</v>
      </c>
      <c r="P1106" s="9">
        <f t="shared" si="120"/>
        <v>117129.40125114414</v>
      </c>
    </row>
    <row r="1107" spans="1:16" hidden="1" x14ac:dyDescent="0.35">
      <c r="A1107" s="13">
        <v>2029</v>
      </c>
      <c r="B1107" s="13">
        <f t="shared" si="119"/>
        <v>2028</v>
      </c>
      <c r="C1107" t="s">
        <v>252</v>
      </c>
      <c r="D1107" t="s">
        <v>253</v>
      </c>
      <c r="E1107" s="25">
        <v>459952173.72707087</v>
      </c>
      <c r="F1107" s="13">
        <v>0.33</v>
      </c>
      <c r="G1107" s="9">
        <f t="shared" si="121"/>
        <v>151784.2173299334</v>
      </c>
      <c r="H1107" s="11">
        <v>1.02</v>
      </c>
      <c r="I1107" s="12" cm="1">
        <f t="array" ref="I1107">INDEX(PPEL[],MATCH(PPEL[[#This Row],[Base Year]]&amp;PPEL[[#This Row],[DistrictNumber]],PPEL[[Fiscal Year]:[Fiscal Year]]&amp;PPEL[[DistrictNumber]:[DistrictNumber]],0),9)*$H1107</f>
        <v>113416.2403158708</v>
      </c>
      <c r="J1107" s="15">
        <f t="shared" si="118"/>
        <v>0.24658268140541587</v>
      </c>
      <c r="K1107" s="26">
        <f>ROUND(PPEL[[#This Row],[Proposed Taxable Valuation]]/1000*PPEL[[#This Row],[Adjusted Rate]],0)</f>
        <v>113416</v>
      </c>
      <c r="L1107" s="19">
        <f t="shared" si="122"/>
        <v>-38367.977014062591</v>
      </c>
      <c r="M1107" s="17">
        <f t="shared" si="123"/>
        <v>-8.341731859458415E-2</v>
      </c>
      <c r="N1107">
        <v>358753946.80283862</v>
      </c>
      <c r="O1107">
        <v>0.33</v>
      </c>
      <c r="P1107" s="9">
        <f t="shared" si="120"/>
        <v>118388.80244493677</v>
      </c>
    </row>
    <row r="1108" spans="1:16" hidden="1" x14ac:dyDescent="0.35">
      <c r="A1108" s="13">
        <v>2029</v>
      </c>
      <c r="B1108" s="13">
        <f t="shared" si="119"/>
        <v>2028</v>
      </c>
      <c r="C1108" t="s">
        <v>254</v>
      </c>
      <c r="D1108" t="s">
        <v>255</v>
      </c>
      <c r="E1108" s="25">
        <v>305183248.0039655</v>
      </c>
      <c r="F1108" s="13">
        <v>0.33</v>
      </c>
      <c r="G1108" s="9">
        <f t="shared" si="121"/>
        <v>100710.47184130861</v>
      </c>
      <c r="H1108" s="11">
        <v>1.02</v>
      </c>
      <c r="I1108" s="12" cm="1">
        <f t="array" ref="I1108">INDEX(PPEL[],MATCH(PPEL[[#This Row],[Base Year]]&amp;PPEL[[#This Row],[DistrictNumber]],PPEL[[Fiscal Year]:[Fiscal Year]]&amp;PPEL[[DistrictNumber]:[DistrictNumber]],0),9)*$H1108</f>
        <v>84828.542675286953</v>
      </c>
      <c r="J1108" s="15">
        <f t="shared" si="118"/>
        <v>0.27795936779001945</v>
      </c>
      <c r="K1108" s="26">
        <f>ROUND(PPEL[[#This Row],[Proposed Taxable Valuation]]/1000*PPEL[[#This Row],[Adjusted Rate]],0)</f>
        <v>84829</v>
      </c>
      <c r="L1108" s="19">
        <f t="shared" si="122"/>
        <v>-15881.929166021655</v>
      </c>
      <c r="M1108" s="17">
        <f t="shared" si="123"/>
        <v>-5.2040632209980564E-2</v>
      </c>
      <c r="N1108">
        <v>249625866.34675133</v>
      </c>
      <c r="O1108">
        <v>0.33</v>
      </c>
      <c r="P1108" s="9">
        <f t="shared" si="120"/>
        <v>82376.535894427943</v>
      </c>
    </row>
    <row r="1109" spans="1:16" hidden="1" x14ac:dyDescent="0.35">
      <c r="A1109" s="13">
        <v>2029</v>
      </c>
      <c r="B1109" s="13">
        <f t="shared" si="119"/>
        <v>2028</v>
      </c>
      <c r="C1109" t="s">
        <v>256</v>
      </c>
      <c r="D1109" t="s">
        <v>257</v>
      </c>
      <c r="E1109" s="25">
        <v>212035130.135887</v>
      </c>
      <c r="F1109" s="13">
        <v>0.33</v>
      </c>
      <c r="G1109" s="9">
        <f t="shared" si="121"/>
        <v>69971.59294484272</v>
      </c>
      <c r="H1109" s="11">
        <v>1.02</v>
      </c>
      <c r="I1109" s="12" cm="1">
        <f t="array" ref="I1109">INDEX(PPEL[],MATCH(PPEL[[#This Row],[Base Year]]&amp;PPEL[[#This Row],[DistrictNumber]],PPEL[[Fiscal Year]:[Fiscal Year]]&amp;PPEL[[DistrictNumber]:[DistrictNumber]],0),9)*$H1109</f>
        <v>61288.213207597211</v>
      </c>
      <c r="J1109" s="15">
        <f t="shared" si="118"/>
        <v>0.28904744778999319</v>
      </c>
      <c r="K1109" s="26">
        <f>ROUND(PPEL[[#This Row],[Proposed Taxable Valuation]]/1000*PPEL[[#This Row],[Adjusted Rate]],0)</f>
        <v>61288</v>
      </c>
      <c r="L1109" s="19">
        <f t="shared" si="122"/>
        <v>-8683.3797372455083</v>
      </c>
      <c r="M1109" s="17">
        <f t="shared" si="123"/>
        <v>-4.0952552210006821E-2</v>
      </c>
      <c r="N1109">
        <v>179272095.5620203</v>
      </c>
      <c r="O1109">
        <v>0.33</v>
      </c>
      <c r="P1109" s="9">
        <f t="shared" si="120"/>
        <v>59159.791535466698</v>
      </c>
    </row>
    <row r="1110" spans="1:16" hidden="1" x14ac:dyDescent="0.35">
      <c r="A1110" s="13">
        <v>2029</v>
      </c>
      <c r="B1110" s="13">
        <f t="shared" si="119"/>
        <v>2028</v>
      </c>
      <c r="C1110" t="s">
        <v>258</v>
      </c>
      <c r="D1110" t="s">
        <v>259</v>
      </c>
      <c r="E1110" s="25">
        <v>633064404.32378423</v>
      </c>
      <c r="F1110" s="13">
        <v>0.33</v>
      </c>
      <c r="G1110" s="9">
        <f t="shared" si="121"/>
        <v>208911.25342684882</v>
      </c>
      <c r="H1110" s="11">
        <v>1.02</v>
      </c>
      <c r="I1110" s="12" cm="1">
        <f t="array" ref="I1110">INDEX(PPEL[],MATCH(PPEL[[#This Row],[Base Year]]&amp;PPEL[[#This Row],[DistrictNumber]],PPEL[[Fiscal Year]:[Fiscal Year]]&amp;PPEL[[DistrictNumber]:[DistrictNumber]],0),9)*$H1110</f>
        <v>168069.03222359452</v>
      </c>
      <c r="J1110" s="15">
        <f t="shared" si="118"/>
        <v>0.26548488759705197</v>
      </c>
      <c r="K1110" s="26">
        <f>ROUND(PPEL[[#This Row],[Proposed Taxable Valuation]]/1000*PPEL[[#This Row],[Adjusted Rate]],0)</f>
        <v>168069</v>
      </c>
      <c r="L1110" s="19">
        <f t="shared" si="122"/>
        <v>-40842.221203254303</v>
      </c>
      <c r="M1110" s="17">
        <f t="shared" si="123"/>
        <v>-6.4515112402948049E-2</v>
      </c>
      <c r="N1110">
        <v>518205927.63679814</v>
      </c>
      <c r="O1110">
        <v>0.33</v>
      </c>
      <c r="P1110" s="9">
        <f t="shared" si="120"/>
        <v>171007.95612014338</v>
      </c>
    </row>
    <row r="1111" spans="1:16" hidden="1" x14ac:dyDescent="0.35">
      <c r="A1111" s="13">
        <v>2029</v>
      </c>
      <c r="B1111" s="13">
        <f t="shared" si="119"/>
        <v>2028</v>
      </c>
      <c r="C1111" t="s">
        <v>260</v>
      </c>
      <c r="D1111" t="s">
        <v>261</v>
      </c>
      <c r="E1111" s="25">
        <v>960953971.39179063</v>
      </c>
      <c r="F1111" s="13">
        <v>0.33</v>
      </c>
      <c r="G1111" s="9">
        <f t="shared" si="121"/>
        <v>317114.81055929093</v>
      </c>
      <c r="H1111" s="11">
        <v>1.02</v>
      </c>
      <c r="I1111" s="12" cm="1">
        <f t="array" ref="I1111">INDEX(PPEL[],MATCH(PPEL[[#This Row],[Base Year]]&amp;PPEL[[#This Row],[DistrictNumber]],PPEL[[Fiscal Year]:[Fiscal Year]]&amp;PPEL[[DistrictNumber]:[DistrictNumber]],0),9)*$H1111</f>
        <v>242973.03999491426</v>
      </c>
      <c r="J1111" s="15">
        <f t="shared" si="118"/>
        <v>0.25284565882276966</v>
      </c>
      <c r="K1111" s="26">
        <f>ROUND(PPEL[[#This Row],[Proposed Taxable Valuation]]/1000*PPEL[[#This Row],[Adjusted Rate]],0)</f>
        <v>242973</v>
      </c>
      <c r="L1111" s="19">
        <f t="shared" si="122"/>
        <v>-74141.770564376668</v>
      </c>
      <c r="M1111" s="17">
        <f t="shared" si="123"/>
        <v>-7.7154341177230357E-2</v>
      </c>
      <c r="N1111">
        <v>733760348.98817194</v>
      </c>
      <c r="O1111">
        <v>0.33</v>
      </c>
      <c r="P1111" s="9">
        <f t="shared" si="120"/>
        <v>242140.91516609673</v>
      </c>
    </row>
    <row r="1112" spans="1:16" hidden="1" x14ac:dyDescent="0.35">
      <c r="A1112" s="13">
        <v>2029</v>
      </c>
      <c r="B1112" s="13">
        <f t="shared" si="119"/>
        <v>2028</v>
      </c>
      <c r="C1112" t="s">
        <v>262</v>
      </c>
      <c r="D1112" t="s">
        <v>263</v>
      </c>
      <c r="E1112" s="25">
        <v>418305830.90743595</v>
      </c>
      <c r="F1112" s="13">
        <v>0.33</v>
      </c>
      <c r="G1112" s="9">
        <f t="shared" si="121"/>
        <v>138040.92419945388</v>
      </c>
      <c r="H1112" s="11">
        <v>1.02</v>
      </c>
      <c r="I1112" s="12" cm="1">
        <f t="array" ref="I1112">INDEX(PPEL[],MATCH(PPEL[[#This Row],[Base Year]]&amp;PPEL[[#This Row],[DistrictNumber]],PPEL[[Fiscal Year]:[Fiscal Year]]&amp;PPEL[[DistrictNumber]:[DistrictNumber]],0),9)*$H1112</f>
        <v>112400.68317059737</v>
      </c>
      <c r="J1112" s="15">
        <f t="shared" si="118"/>
        <v>0.26870455744488475</v>
      </c>
      <c r="K1112" s="26">
        <f>ROUND(PPEL[[#This Row],[Proposed Taxable Valuation]]/1000*PPEL[[#This Row],[Adjusted Rate]],0)</f>
        <v>112401</v>
      </c>
      <c r="L1112" s="19">
        <f t="shared" si="122"/>
        <v>-25640.241028856501</v>
      </c>
      <c r="M1112" s="17">
        <f t="shared" si="123"/>
        <v>-6.1295442555115265E-2</v>
      </c>
      <c r="N1112">
        <v>336923330.69676888</v>
      </c>
      <c r="O1112">
        <v>0.33</v>
      </c>
      <c r="P1112" s="9">
        <f t="shared" si="120"/>
        <v>111184.69912993374</v>
      </c>
    </row>
    <row r="1113" spans="1:16" hidden="1" x14ac:dyDescent="0.35">
      <c r="A1113" s="13">
        <v>2029</v>
      </c>
      <c r="B1113" s="13">
        <f t="shared" si="119"/>
        <v>2028</v>
      </c>
      <c r="C1113" t="s">
        <v>264</v>
      </c>
      <c r="D1113" t="s">
        <v>265</v>
      </c>
      <c r="E1113" s="25">
        <v>890380514.52569413</v>
      </c>
      <c r="F1113" s="13">
        <v>0.33</v>
      </c>
      <c r="G1113" s="9">
        <f t="shared" si="121"/>
        <v>293825.56979347905</v>
      </c>
      <c r="H1113" s="11">
        <v>1.02</v>
      </c>
      <c r="I1113" s="12" cm="1">
        <f t="array" ref="I1113">INDEX(PPEL[],MATCH(PPEL[[#This Row],[Base Year]]&amp;PPEL[[#This Row],[DistrictNumber]],PPEL[[Fiscal Year]:[Fiscal Year]]&amp;PPEL[[DistrictNumber]:[DistrictNumber]],0),9)*$H1113</f>
        <v>214976.89089304564</v>
      </c>
      <c r="J1113" s="15">
        <f t="shared" si="118"/>
        <v>0.24144384045462167</v>
      </c>
      <c r="K1113" s="26">
        <f>ROUND(PPEL[[#This Row],[Proposed Taxable Valuation]]/1000*PPEL[[#This Row],[Adjusted Rate]],0)</f>
        <v>214977</v>
      </c>
      <c r="L1113" s="19">
        <f t="shared" si="122"/>
        <v>-78848.678900433413</v>
      </c>
      <c r="M1113" s="17">
        <f t="shared" si="123"/>
        <v>-8.8556159545378349E-2</v>
      </c>
      <c r="N1113">
        <v>762142265.59932244</v>
      </c>
      <c r="O1113">
        <v>0.33</v>
      </c>
      <c r="P1113" s="9">
        <f t="shared" si="120"/>
        <v>251506.9476477764</v>
      </c>
    </row>
    <row r="1114" spans="1:16" hidden="1" x14ac:dyDescent="0.35">
      <c r="A1114" s="13">
        <v>2029</v>
      </c>
      <c r="B1114" s="13">
        <f t="shared" si="119"/>
        <v>2028</v>
      </c>
      <c r="C1114" t="s">
        <v>266</v>
      </c>
      <c r="D1114" t="s">
        <v>267</v>
      </c>
      <c r="E1114" s="25">
        <v>565437022.65867865</v>
      </c>
      <c r="F1114" s="13">
        <v>0.33</v>
      </c>
      <c r="G1114" s="9">
        <f t="shared" si="121"/>
        <v>186594.21747736397</v>
      </c>
      <c r="H1114" s="11">
        <v>1.02</v>
      </c>
      <c r="I1114" s="12" cm="1">
        <f t="array" ref="I1114">INDEX(PPEL[],MATCH(PPEL[[#This Row],[Base Year]]&amp;PPEL[[#This Row],[DistrictNumber]],PPEL[[Fiscal Year]:[Fiscal Year]]&amp;PPEL[[DistrictNumber]:[DistrictNumber]],0),9)*$H1114</f>
        <v>134621.1118629353</v>
      </c>
      <c r="J1114" s="15">
        <f t="shared" si="118"/>
        <v>0.23808329923277452</v>
      </c>
      <c r="K1114" s="26">
        <f>ROUND(PPEL[[#This Row],[Proposed Taxable Valuation]]/1000*PPEL[[#This Row],[Adjusted Rate]],0)</f>
        <v>134621</v>
      </c>
      <c r="L1114" s="19">
        <f t="shared" si="122"/>
        <v>-51973.10561442867</v>
      </c>
      <c r="M1114" s="17">
        <f t="shared" si="123"/>
        <v>-9.1916700767225495E-2</v>
      </c>
      <c r="N1114">
        <v>414811009.27512312</v>
      </c>
      <c r="O1114">
        <v>0.33</v>
      </c>
      <c r="P1114" s="9">
        <f t="shared" si="120"/>
        <v>136887.63306079063</v>
      </c>
    </row>
    <row r="1115" spans="1:16" hidden="1" x14ac:dyDescent="0.35">
      <c r="A1115" s="13">
        <v>2029</v>
      </c>
      <c r="B1115" s="13">
        <f t="shared" si="119"/>
        <v>2028</v>
      </c>
      <c r="C1115" t="s">
        <v>268</v>
      </c>
      <c r="D1115" t="s">
        <v>269</v>
      </c>
      <c r="E1115" s="25">
        <v>512931924.72568429</v>
      </c>
      <c r="F1115" s="13">
        <v>0.33</v>
      </c>
      <c r="G1115" s="9">
        <f t="shared" si="121"/>
        <v>169267.53515947581</v>
      </c>
      <c r="H1115" s="11">
        <v>1.02</v>
      </c>
      <c r="I1115" s="12" cm="1">
        <f t="array" ref="I1115">INDEX(PPEL[],MATCH(PPEL[[#This Row],[Base Year]]&amp;PPEL[[#This Row],[DistrictNumber]],PPEL[[Fiscal Year]:[Fiscal Year]]&amp;PPEL[[DistrictNumber]:[DistrictNumber]],0),9)*$H1115</f>
        <v>107335.7210180297</v>
      </c>
      <c r="J1115" s="15">
        <f t="shared" si="118"/>
        <v>0.20925919375252922</v>
      </c>
      <c r="K1115" s="26">
        <f>ROUND(PPEL[[#This Row],[Proposed Taxable Valuation]]/1000*PPEL[[#This Row],[Adjusted Rate]],0)</f>
        <v>107336</v>
      </c>
      <c r="L1115" s="19">
        <f t="shared" si="122"/>
        <v>-61931.814141446113</v>
      </c>
      <c r="M1115" s="17">
        <f t="shared" si="123"/>
        <v>-0.1207408062474708</v>
      </c>
      <c r="N1115">
        <v>367237851.34504485</v>
      </c>
      <c r="O1115">
        <v>0.33</v>
      </c>
      <c r="P1115" s="9">
        <f t="shared" si="120"/>
        <v>121188.4909438648</v>
      </c>
    </row>
    <row r="1116" spans="1:16" hidden="1" x14ac:dyDescent="0.35">
      <c r="A1116" s="13">
        <v>2029</v>
      </c>
      <c r="B1116" s="13">
        <f t="shared" si="119"/>
        <v>2028</v>
      </c>
      <c r="C1116" t="s">
        <v>270</v>
      </c>
      <c r="D1116" t="s">
        <v>271</v>
      </c>
      <c r="E1116" s="25">
        <v>283298388.97710705</v>
      </c>
      <c r="F1116" s="13">
        <v>0.33</v>
      </c>
      <c r="G1116" s="9">
        <f t="shared" si="121"/>
        <v>93488.468362445332</v>
      </c>
      <c r="H1116" s="11">
        <v>1.02</v>
      </c>
      <c r="I1116" s="12" cm="1">
        <f t="array" ref="I1116">INDEX(PPEL[],MATCH(PPEL[[#This Row],[Base Year]]&amp;PPEL[[#This Row],[DistrictNumber]],PPEL[[Fiscal Year]:[Fiscal Year]]&amp;PPEL[[DistrictNumber]:[DistrictNumber]],0),9)*$H1116</f>
        <v>73860.669017736509</v>
      </c>
      <c r="J1116" s="15">
        <f t="shared" si="118"/>
        <v>0.2607168691796023</v>
      </c>
      <c r="K1116" s="26">
        <f>ROUND(PPEL[[#This Row],[Proposed Taxable Valuation]]/1000*PPEL[[#This Row],[Adjusted Rate]],0)</f>
        <v>73861</v>
      </c>
      <c r="L1116" s="19">
        <f t="shared" si="122"/>
        <v>-19627.799344708823</v>
      </c>
      <c r="M1116" s="17">
        <f t="shared" si="123"/>
        <v>-6.928313082039772E-2</v>
      </c>
      <c r="N1116">
        <v>235678192.4843024</v>
      </c>
      <c r="O1116">
        <v>0.33</v>
      </c>
      <c r="P1116" s="9">
        <f t="shared" si="120"/>
        <v>77773.80351981979</v>
      </c>
    </row>
    <row r="1117" spans="1:16" hidden="1" x14ac:dyDescent="0.35">
      <c r="A1117" s="13">
        <v>2029</v>
      </c>
      <c r="B1117" s="13">
        <f t="shared" si="119"/>
        <v>2028</v>
      </c>
      <c r="C1117" t="s">
        <v>272</v>
      </c>
      <c r="D1117" t="s">
        <v>273</v>
      </c>
      <c r="E1117" s="25">
        <v>926214787.0067234</v>
      </c>
      <c r="F1117" s="13">
        <v>0.33</v>
      </c>
      <c r="G1117" s="9">
        <f t="shared" si="121"/>
        <v>305650.87971221877</v>
      </c>
      <c r="H1117" s="11">
        <v>1.02</v>
      </c>
      <c r="I1117" s="12" cm="1">
        <f t="array" ref="I1117">INDEX(PPEL[],MATCH(PPEL[[#This Row],[Base Year]]&amp;PPEL[[#This Row],[DistrictNumber]],PPEL[[Fiscal Year]:[Fiscal Year]]&amp;PPEL[[DistrictNumber]:[DistrictNumber]],0),9)*$H1117</f>
        <v>237028.19815616834</v>
      </c>
      <c r="J1117" s="15">
        <f t="shared" si="118"/>
        <v>0.25591061758167299</v>
      </c>
      <c r="K1117" s="26">
        <f>ROUND(PPEL[[#This Row],[Proposed Taxable Valuation]]/1000*PPEL[[#This Row],[Adjusted Rate]],0)</f>
        <v>237028</v>
      </c>
      <c r="L1117" s="19">
        <f t="shared" si="122"/>
        <v>-68622.681556050433</v>
      </c>
      <c r="M1117" s="17">
        <f t="shared" si="123"/>
        <v>-7.4089382418327021E-2</v>
      </c>
      <c r="N1117">
        <v>725109510.02712059</v>
      </c>
      <c r="O1117">
        <v>0.33</v>
      </c>
      <c r="P1117" s="9">
        <f t="shared" si="120"/>
        <v>239286.1383089498</v>
      </c>
    </row>
    <row r="1118" spans="1:16" hidden="1" x14ac:dyDescent="0.35">
      <c r="A1118" s="13">
        <v>2029</v>
      </c>
      <c r="B1118" s="13">
        <f t="shared" si="119"/>
        <v>2028</v>
      </c>
      <c r="C1118" t="s">
        <v>274</v>
      </c>
      <c r="D1118" t="s">
        <v>275</v>
      </c>
      <c r="E1118" s="25">
        <v>424072368.93598014</v>
      </c>
      <c r="F1118" s="13">
        <v>0.33</v>
      </c>
      <c r="G1118" s="9">
        <f t="shared" si="121"/>
        <v>139943.88174887345</v>
      </c>
      <c r="H1118" s="11">
        <v>1.02</v>
      </c>
      <c r="I1118" s="12" cm="1">
        <f t="array" ref="I1118">INDEX(PPEL[],MATCH(PPEL[[#This Row],[Base Year]]&amp;PPEL[[#This Row],[DistrictNumber]],PPEL[[Fiscal Year]:[Fiscal Year]]&amp;PPEL[[DistrictNumber]:[DistrictNumber]],0),9)*$H1118</f>
        <v>122136.46240839912</v>
      </c>
      <c r="J1118" s="15">
        <f t="shared" si="118"/>
        <v>0.28800853664398351</v>
      </c>
      <c r="K1118" s="26">
        <f>ROUND(PPEL[[#This Row],[Proposed Taxable Valuation]]/1000*PPEL[[#This Row],[Adjusted Rate]],0)</f>
        <v>122136</v>
      </c>
      <c r="L1118" s="19">
        <f t="shared" si="122"/>
        <v>-17807.419340474327</v>
      </c>
      <c r="M1118" s="17">
        <f t="shared" si="123"/>
        <v>-4.1991463356016501E-2</v>
      </c>
      <c r="N1118">
        <v>366156658.48348385</v>
      </c>
      <c r="O1118">
        <v>0.33</v>
      </c>
      <c r="P1118" s="9">
        <f t="shared" si="120"/>
        <v>120831.69729954968</v>
      </c>
    </row>
    <row r="1119" spans="1:16" hidden="1" x14ac:dyDescent="0.35">
      <c r="A1119" s="13">
        <v>2029</v>
      </c>
      <c r="B1119" s="13">
        <f t="shared" si="119"/>
        <v>2028</v>
      </c>
      <c r="C1119" t="s">
        <v>276</v>
      </c>
      <c r="D1119" t="s">
        <v>277</v>
      </c>
      <c r="E1119" s="25">
        <v>481570846.08564687</v>
      </c>
      <c r="F1119" s="13">
        <v>0.33</v>
      </c>
      <c r="G1119" s="9">
        <f t="shared" si="121"/>
        <v>158918.37920826348</v>
      </c>
      <c r="H1119" s="11">
        <v>1.02</v>
      </c>
      <c r="I1119" s="12" cm="1">
        <f t="array" ref="I1119">INDEX(PPEL[],MATCH(PPEL[[#This Row],[Base Year]]&amp;PPEL[[#This Row],[DistrictNumber]],PPEL[[Fiscal Year]:[Fiscal Year]]&amp;PPEL[[DistrictNumber]:[DistrictNumber]],0),9)*$H1119</f>
        <v>101587.44882770353</v>
      </c>
      <c r="J1119" s="15">
        <f t="shared" si="118"/>
        <v>0.21095016372655645</v>
      </c>
      <c r="K1119" s="26">
        <f>ROUND(PPEL[[#This Row],[Proposed Taxable Valuation]]/1000*PPEL[[#This Row],[Adjusted Rate]],0)</f>
        <v>101587</v>
      </c>
      <c r="L1119" s="19">
        <f t="shared" si="122"/>
        <v>-57330.930380559948</v>
      </c>
      <c r="M1119" s="17">
        <f t="shared" si="123"/>
        <v>-0.11904983627344357</v>
      </c>
      <c r="N1119">
        <v>340702354.03079486</v>
      </c>
      <c r="O1119">
        <v>0.33</v>
      </c>
      <c r="P1119" s="9">
        <f t="shared" si="120"/>
        <v>112431.77683016231</v>
      </c>
    </row>
    <row r="1120" spans="1:16" hidden="1" x14ac:dyDescent="0.35">
      <c r="A1120" s="13">
        <v>2029</v>
      </c>
      <c r="B1120" s="13">
        <f t="shared" si="119"/>
        <v>2028</v>
      </c>
      <c r="C1120" t="s">
        <v>278</v>
      </c>
      <c r="D1120" t="s">
        <v>279</v>
      </c>
      <c r="E1120" s="25">
        <v>946561022.71508718</v>
      </c>
      <c r="F1120" s="13">
        <v>0.33</v>
      </c>
      <c r="G1120" s="9">
        <f t="shared" si="121"/>
        <v>312365.13749597879</v>
      </c>
      <c r="H1120" s="11">
        <v>1.02</v>
      </c>
      <c r="I1120" s="12" cm="1">
        <f t="array" ref="I1120">INDEX(PPEL[],MATCH(PPEL[[#This Row],[Base Year]]&amp;PPEL[[#This Row],[DistrictNumber]],PPEL[[Fiscal Year]:[Fiscal Year]]&amp;PPEL[[DistrictNumber]:[DistrictNumber]],0),9)*$H1120</f>
        <v>227315.85105956762</v>
      </c>
      <c r="J1120" s="15">
        <f t="shared" si="118"/>
        <v>0.24014917750103598</v>
      </c>
      <c r="K1120" s="26">
        <f>ROUND(PPEL[[#This Row],[Proposed Taxable Valuation]]/1000*PPEL[[#This Row],[Adjusted Rate]],0)</f>
        <v>227316</v>
      </c>
      <c r="L1120" s="19">
        <f t="shared" si="122"/>
        <v>-85049.286436411174</v>
      </c>
      <c r="M1120" s="17">
        <f t="shared" si="123"/>
        <v>-8.9850822498964034E-2</v>
      </c>
      <c r="N1120">
        <v>724216005.44283533</v>
      </c>
      <c r="O1120">
        <v>0.33</v>
      </c>
      <c r="P1120" s="9">
        <f t="shared" si="120"/>
        <v>238991.28179613565</v>
      </c>
    </row>
    <row r="1121" spans="1:16" hidden="1" x14ac:dyDescent="0.35">
      <c r="A1121" s="13">
        <v>2029</v>
      </c>
      <c r="B1121" s="13">
        <f t="shared" si="119"/>
        <v>2028</v>
      </c>
      <c r="C1121" t="s">
        <v>280</v>
      </c>
      <c r="D1121" t="s">
        <v>281</v>
      </c>
      <c r="E1121" s="25">
        <v>645944978.35354137</v>
      </c>
      <c r="F1121" s="13">
        <v>0.33</v>
      </c>
      <c r="G1121" s="9">
        <f t="shared" si="121"/>
        <v>213161.84285666866</v>
      </c>
      <c r="H1121" s="11">
        <v>1.02</v>
      </c>
      <c r="I1121" s="12" cm="1">
        <f t="array" ref="I1121">INDEX(PPEL[],MATCH(PPEL[[#This Row],[Base Year]]&amp;PPEL[[#This Row],[DistrictNumber]],PPEL[[Fiscal Year]:[Fiscal Year]]&amp;PPEL[[DistrictNumber]:[DistrictNumber]],0),9)*$H1121</f>
        <v>186271.94429639934</v>
      </c>
      <c r="J1121" s="15">
        <f t="shared" si="118"/>
        <v>0.28837122439002566</v>
      </c>
      <c r="K1121" s="26">
        <f>ROUND(PPEL[[#This Row],[Proposed Taxable Valuation]]/1000*PPEL[[#This Row],[Adjusted Rate]],0)</f>
        <v>186272</v>
      </c>
      <c r="L1121" s="19">
        <f t="shared" si="122"/>
        <v>-26889.898560269328</v>
      </c>
      <c r="M1121" s="17">
        <f t="shared" si="123"/>
        <v>-4.1628775609974356E-2</v>
      </c>
      <c r="N1121">
        <v>546038695.37139118</v>
      </c>
      <c r="O1121">
        <v>0.33</v>
      </c>
      <c r="P1121" s="9">
        <f t="shared" si="120"/>
        <v>180192.76947255907</v>
      </c>
    </row>
    <row r="1122" spans="1:16" hidden="1" x14ac:dyDescent="0.35">
      <c r="A1122" s="13">
        <v>2029</v>
      </c>
      <c r="B1122" s="13">
        <f t="shared" si="119"/>
        <v>2028</v>
      </c>
      <c r="C1122" t="s">
        <v>282</v>
      </c>
      <c r="D1122" t="s">
        <v>283</v>
      </c>
      <c r="E1122" s="25">
        <v>865976164.74435711</v>
      </c>
      <c r="F1122" s="13">
        <v>0.33</v>
      </c>
      <c r="G1122" s="9">
        <f t="shared" si="121"/>
        <v>285772.13436563784</v>
      </c>
      <c r="H1122" s="11">
        <v>1.02</v>
      </c>
      <c r="I1122" s="12" cm="1">
        <f t="array" ref="I1122">INDEX(PPEL[],MATCH(PPEL[[#This Row],[Base Year]]&amp;PPEL[[#This Row],[DistrictNumber]],PPEL[[Fiscal Year]:[Fiscal Year]]&amp;PPEL[[DistrictNumber]:[DistrictNumber]],0),9)*$H1122</f>
        <v>202408.27956357627</v>
      </c>
      <c r="J1122" s="15">
        <f t="shared" si="118"/>
        <v>0.2337342386592462</v>
      </c>
      <c r="K1122" s="26">
        <f>ROUND(PPEL[[#This Row],[Proposed Taxable Valuation]]/1000*PPEL[[#This Row],[Adjusted Rate]],0)</f>
        <v>202408</v>
      </c>
      <c r="L1122" s="19">
        <f t="shared" si="122"/>
        <v>-83363.854802061571</v>
      </c>
      <c r="M1122" s="17">
        <f t="shared" si="123"/>
        <v>-9.6265761340753819E-2</v>
      </c>
      <c r="N1122">
        <v>637733989.70305169</v>
      </c>
      <c r="O1122">
        <v>0.33</v>
      </c>
      <c r="P1122" s="9">
        <f t="shared" si="120"/>
        <v>210452.21660200704</v>
      </c>
    </row>
    <row r="1123" spans="1:16" hidden="1" x14ac:dyDescent="0.35">
      <c r="A1123" s="13">
        <v>2029</v>
      </c>
      <c r="B1123" s="13">
        <f t="shared" si="119"/>
        <v>2028</v>
      </c>
      <c r="C1123" t="s">
        <v>284</v>
      </c>
      <c r="D1123" t="s">
        <v>285</v>
      </c>
      <c r="E1123" s="25">
        <v>2233994478.5234809</v>
      </c>
      <c r="F1123" s="13">
        <v>0.33</v>
      </c>
      <c r="G1123" s="9">
        <f t="shared" si="121"/>
        <v>737218.17791274865</v>
      </c>
      <c r="H1123" s="11">
        <v>1.02</v>
      </c>
      <c r="I1123" s="12" cm="1">
        <f t="array" ref="I1123">INDEX(PPEL[],MATCH(PPEL[[#This Row],[Base Year]]&amp;PPEL[[#This Row],[DistrictNumber]],PPEL[[Fiscal Year]:[Fiscal Year]]&amp;PPEL[[DistrictNumber]:[DistrictNumber]],0),9)*$H1123</f>
        <v>418044.15149446222</v>
      </c>
      <c r="J1123" s="15">
        <f t="shared" si="118"/>
        <v>0.18712855179962715</v>
      </c>
      <c r="K1123" s="26">
        <f>ROUND(PPEL[[#This Row],[Proposed Taxable Valuation]]/1000*PPEL[[#This Row],[Adjusted Rate]],0)</f>
        <v>418044</v>
      </c>
      <c r="L1123" s="19">
        <f t="shared" si="122"/>
        <v>-319174.02641828643</v>
      </c>
      <c r="M1123" s="17">
        <f t="shared" si="123"/>
        <v>-0.14287144820037287</v>
      </c>
      <c r="N1123">
        <v>1475062552.0921018</v>
      </c>
      <c r="O1123">
        <v>0.33</v>
      </c>
      <c r="P1123" s="9">
        <f t="shared" si="120"/>
        <v>486770.64219039364</v>
      </c>
    </row>
    <row r="1124" spans="1:16" hidden="1" x14ac:dyDescent="0.35">
      <c r="A1124" s="13">
        <v>2029</v>
      </c>
      <c r="B1124" s="13">
        <f t="shared" si="119"/>
        <v>2028</v>
      </c>
      <c r="C1124" t="s">
        <v>286</v>
      </c>
      <c r="D1124" t="s">
        <v>287</v>
      </c>
      <c r="E1124" s="25">
        <v>550629734.84759307</v>
      </c>
      <c r="F1124" s="13">
        <v>0.33</v>
      </c>
      <c r="G1124" s="9">
        <f t="shared" si="121"/>
        <v>181707.81249970573</v>
      </c>
      <c r="H1124" s="11">
        <v>1.02</v>
      </c>
      <c r="I1124" s="12" cm="1">
        <f t="array" ref="I1124">INDEX(PPEL[],MATCH(PPEL[[#This Row],[Base Year]]&amp;PPEL[[#This Row],[DistrictNumber]],PPEL[[Fiscal Year]:[Fiscal Year]]&amp;PPEL[[DistrictNumber]:[DistrictNumber]],0),9)*$H1124</f>
        <v>117925.25827525347</v>
      </c>
      <c r="J1124" s="15">
        <f t="shared" si="118"/>
        <v>0.21416434822193825</v>
      </c>
      <c r="K1124" s="26">
        <f>ROUND(PPEL[[#This Row],[Proposed Taxable Valuation]]/1000*PPEL[[#This Row],[Adjusted Rate]],0)</f>
        <v>117925</v>
      </c>
      <c r="L1124" s="19">
        <f t="shared" si="122"/>
        <v>-63782.554224452266</v>
      </c>
      <c r="M1124" s="17">
        <f t="shared" si="123"/>
        <v>-0.11583565177806177</v>
      </c>
      <c r="N1124">
        <v>381992642.58078343</v>
      </c>
      <c r="O1124">
        <v>0.33</v>
      </c>
      <c r="P1124" s="9">
        <f t="shared" si="120"/>
        <v>126057.57205165853</v>
      </c>
    </row>
    <row r="1125" spans="1:16" hidden="1" x14ac:dyDescent="0.35">
      <c r="A1125" s="13">
        <v>2029</v>
      </c>
      <c r="B1125" s="13">
        <f t="shared" si="119"/>
        <v>2028</v>
      </c>
      <c r="C1125" t="s">
        <v>288</v>
      </c>
      <c r="D1125" t="s">
        <v>289</v>
      </c>
      <c r="E1125" s="25">
        <v>14408722043.008999</v>
      </c>
      <c r="F1125" s="13">
        <v>0.33</v>
      </c>
      <c r="G1125" s="9">
        <f t="shared" si="121"/>
        <v>4754878.2741929693</v>
      </c>
      <c r="H1125" s="11">
        <v>1.02</v>
      </c>
      <c r="I1125" s="12" cm="1">
        <f t="array" ref="I1125">INDEX(PPEL[],MATCH(PPEL[[#This Row],[Base Year]]&amp;PPEL[[#This Row],[DistrictNumber]],PPEL[[Fiscal Year]:[Fiscal Year]]&amp;PPEL[[DistrictNumber]:[DistrictNumber]],0),9)*$H1125</f>
        <v>2848417.8600417096</v>
      </c>
      <c r="J1125" s="15">
        <f t="shared" si="118"/>
        <v>0.19768705729344957</v>
      </c>
      <c r="K1125" s="26">
        <f>ROUND(PPEL[[#This Row],[Proposed Taxable Valuation]]/1000*PPEL[[#This Row],[Adjusted Rate]],0)</f>
        <v>2848418</v>
      </c>
      <c r="L1125" s="19">
        <f t="shared" si="122"/>
        <v>-1906460.4141512597</v>
      </c>
      <c r="M1125" s="17">
        <f t="shared" si="123"/>
        <v>-0.13231294270655045</v>
      </c>
      <c r="N1125">
        <v>9437232639.5525227</v>
      </c>
      <c r="O1125">
        <v>0.33</v>
      </c>
      <c r="P1125" s="9">
        <f t="shared" si="120"/>
        <v>3114286.7710523326</v>
      </c>
    </row>
    <row r="1126" spans="1:16" hidden="1" x14ac:dyDescent="0.35">
      <c r="A1126" s="13">
        <v>2029</v>
      </c>
      <c r="B1126" s="13">
        <f t="shared" si="119"/>
        <v>2028</v>
      </c>
      <c r="C1126" t="s">
        <v>290</v>
      </c>
      <c r="D1126" t="s">
        <v>291</v>
      </c>
      <c r="E1126" s="25">
        <v>679876702.49213207</v>
      </c>
      <c r="F1126" s="13">
        <v>0.33</v>
      </c>
      <c r="G1126" s="9">
        <f t="shared" si="121"/>
        <v>224359.3118224036</v>
      </c>
      <c r="H1126" s="11">
        <v>1.02</v>
      </c>
      <c r="I1126" s="12" cm="1">
        <f t="array" ref="I1126">INDEX(PPEL[],MATCH(PPEL[[#This Row],[Base Year]]&amp;PPEL[[#This Row],[DistrictNumber]],PPEL[[Fiscal Year]:[Fiscal Year]]&amp;PPEL[[DistrictNumber]:[DistrictNumber]],0),9)*$H1126</f>
        <v>167764.30757739578</v>
      </c>
      <c r="J1126" s="15">
        <f t="shared" si="118"/>
        <v>0.24675695896394867</v>
      </c>
      <c r="K1126" s="26">
        <f>ROUND(PPEL[[#This Row],[Proposed Taxable Valuation]]/1000*PPEL[[#This Row],[Adjusted Rate]],0)</f>
        <v>167764</v>
      </c>
      <c r="L1126" s="19">
        <f t="shared" si="122"/>
        <v>-56595.004245007818</v>
      </c>
      <c r="M1126" s="17">
        <f t="shared" si="123"/>
        <v>-8.3243041036051346E-2</v>
      </c>
      <c r="N1126">
        <v>540886960.91725361</v>
      </c>
      <c r="O1126">
        <v>0.33</v>
      </c>
      <c r="P1126" s="9">
        <f t="shared" si="120"/>
        <v>178492.6971026937</v>
      </c>
    </row>
    <row r="1127" spans="1:16" hidden="1" x14ac:dyDescent="0.35">
      <c r="A1127" s="13">
        <v>2029</v>
      </c>
      <c r="B1127" s="13">
        <f t="shared" si="119"/>
        <v>2028</v>
      </c>
      <c r="C1127" t="s">
        <v>292</v>
      </c>
      <c r="D1127" t="s">
        <v>293</v>
      </c>
      <c r="E1127" s="25">
        <v>312930684.10833871</v>
      </c>
      <c r="F1127" s="13">
        <v>0.33</v>
      </c>
      <c r="G1127" s="9">
        <f t="shared" si="121"/>
        <v>103267.12575575178</v>
      </c>
      <c r="H1127" s="11">
        <v>1.02</v>
      </c>
      <c r="I1127" s="12" cm="1">
        <f t="array" ref="I1127">INDEX(PPEL[],MATCH(PPEL[[#This Row],[Base Year]]&amp;PPEL[[#This Row],[DistrictNumber]],PPEL[[Fiscal Year]:[Fiscal Year]]&amp;PPEL[[DistrictNumber]:[DistrictNumber]],0),9)*$H1127</f>
        <v>73121.965959897367</v>
      </c>
      <c r="J1127" s="15">
        <f t="shared" si="118"/>
        <v>0.23366825202280914</v>
      </c>
      <c r="K1127" s="26">
        <f>ROUND(PPEL[[#This Row],[Proposed Taxable Valuation]]/1000*PPEL[[#This Row],[Adjusted Rate]],0)</f>
        <v>73122</v>
      </c>
      <c r="L1127" s="19">
        <f t="shared" si="122"/>
        <v>-30145.159795854415</v>
      </c>
      <c r="M1127" s="17">
        <f t="shared" si="123"/>
        <v>-9.6331747977190879E-2</v>
      </c>
      <c r="N1127">
        <v>236117602.42576909</v>
      </c>
      <c r="O1127">
        <v>0.33</v>
      </c>
      <c r="P1127" s="9">
        <f t="shared" si="120"/>
        <v>77918.808800503801</v>
      </c>
    </row>
    <row r="1128" spans="1:16" hidden="1" x14ac:dyDescent="0.35">
      <c r="A1128" s="13">
        <v>2029</v>
      </c>
      <c r="B1128" s="13">
        <f t="shared" si="119"/>
        <v>2028</v>
      </c>
      <c r="C1128" t="s">
        <v>294</v>
      </c>
      <c r="D1128" t="s">
        <v>295</v>
      </c>
      <c r="E1128" s="25">
        <v>282620128.18386227</v>
      </c>
      <c r="F1128" s="13">
        <v>0.33</v>
      </c>
      <c r="G1128" s="9">
        <f t="shared" si="121"/>
        <v>93264.642300674546</v>
      </c>
      <c r="H1128" s="11">
        <v>1.02</v>
      </c>
      <c r="I1128" s="12" cm="1">
        <f t="array" ref="I1128">INDEX(PPEL[],MATCH(PPEL[[#This Row],[Base Year]]&amp;PPEL[[#This Row],[DistrictNumber]],PPEL[[Fiscal Year]:[Fiscal Year]]&amp;PPEL[[DistrictNumber]:[DistrictNumber]],0),9)*$H1128</f>
        <v>61373.258947321207</v>
      </c>
      <c r="J1128" s="15">
        <f t="shared" si="118"/>
        <v>0.2171581314526686</v>
      </c>
      <c r="K1128" s="26">
        <f>ROUND(PPEL[[#This Row],[Proposed Taxable Valuation]]/1000*PPEL[[#This Row],[Adjusted Rate]],0)</f>
        <v>61373</v>
      </c>
      <c r="L1128" s="19">
        <f t="shared" si="122"/>
        <v>-31891.38335335334</v>
      </c>
      <c r="M1128" s="17">
        <f t="shared" si="123"/>
        <v>-0.11284186854733141</v>
      </c>
      <c r="N1128">
        <v>194084754.3901535</v>
      </c>
      <c r="O1128">
        <v>0.33</v>
      </c>
      <c r="P1128" s="9">
        <f t="shared" si="120"/>
        <v>64047.968948750662</v>
      </c>
    </row>
    <row r="1129" spans="1:16" hidden="1" x14ac:dyDescent="0.35">
      <c r="A1129" s="13">
        <v>2029</v>
      </c>
      <c r="B1129" s="13">
        <f t="shared" si="119"/>
        <v>2028</v>
      </c>
      <c r="C1129" t="s">
        <v>296</v>
      </c>
      <c r="D1129" t="s">
        <v>297</v>
      </c>
      <c r="E1129" s="25">
        <v>520309737.5661931</v>
      </c>
      <c r="F1129" s="13">
        <v>0.33</v>
      </c>
      <c r="G1129" s="9">
        <f t="shared" si="121"/>
        <v>171702.21339684373</v>
      </c>
      <c r="H1129" s="11">
        <v>1.02</v>
      </c>
      <c r="I1129" s="12" cm="1">
        <f t="array" ref="I1129">INDEX(PPEL[],MATCH(PPEL[[#This Row],[Base Year]]&amp;PPEL[[#This Row],[DistrictNumber]],PPEL[[Fiscal Year]:[Fiscal Year]]&amp;PPEL[[DistrictNumber]:[DistrictNumber]],0),9)*$H1129</f>
        <v>127112.81625047811</v>
      </c>
      <c r="J1129" s="15">
        <f t="shared" si="118"/>
        <v>0.24430220515391948</v>
      </c>
      <c r="K1129" s="26">
        <f>ROUND(PPEL[[#This Row],[Proposed Taxable Valuation]]/1000*PPEL[[#This Row],[Adjusted Rate]],0)</f>
        <v>127113</v>
      </c>
      <c r="L1129" s="19">
        <f t="shared" si="122"/>
        <v>-44589.39714636562</v>
      </c>
      <c r="M1129" s="17">
        <f t="shared" si="123"/>
        <v>-8.5697794846080533E-2</v>
      </c>
      <c r="N1129">
        <v>384866331.47467059</v>
      </c>
      <c r="O1129">
        <v>0.33</v>
      </c>
      <c r="P1129" s="9">
        <f t="shared" si="120"/>
        <v>127005.88938664131</v>
      </c>
    </row>
    <row r="1130" spans="1:16" hidden="1" x14ac:dyDescent="0.35">
      <c r="A1130" s="13">
        <v>2029</v>
      </c>
      <c r="B1130" s="13">
        <f t="shared" si="119"/>
        <v>2028</v>
      </c>
      <c r="C1130" t="s">
        <v>298</v>
      </c>
      <c r="D1130" t="s">
        <v>299</v>
      </c>
      <c r="E1130" s="25">
        <v>6161393319.849122</v>
      </c>
      <c r="F1130" s="13">
        <v>0.33</v>
      </c>
      <c r="G1130" s="9">
        <f t="shared" si="121"/>
        <v>2033259.7955502104</v>
      </c>
      <c r="H1130" s="11">
        <v>1.02</v>
      </c>
      <c r="I1130" s="12" cm="1">
        <f t="array" ref="I1130">INDEX(PPEL[],MATCH(PPEL[[#This Row],[Base Year]]&amp;PPEL[[#This Row],[DistrictNumber]],PPEL[[Fiscal Year]:[Fiscal Year]]&amp;PPEL[[DistrictNumber]:[DistrictNumber]],0),9)*$H1130</f>
        <v>1234734.601615147</v>
      </c>
      <c r="J1130" s="15">
        <f t="shared" si="118"/>
        <v>0.20039860101730733</v>
      </c>
      <c r="K1130" s="26">
        <f>ROUND(PPEL[[#This Row],[Proposed Taxable Valuation]]/1000*PPEL[[#This Row],[Adjusted Rate]],0)</f>
        <v>1234735</v>
      </c>
      <c r="L1130" s="19">
        <f t="shared" si="122"/>
        <v>-798525.19393506343</v>
      </c>
      <c r="M1130" s="17">
        <f t="shared" si="123"/>
        <v>-0.12960139898269268</v>
      </c>
      <c r="N1130">
        <v>4166388075.6345472</v>
      </c>
      <c r="O1130">
        <v>0.33</v>
      </c>
      <c r="P1130" s="9">
        <f t="shared" si="120"/>
        <v>1374908.0649594006</v>
      </c>
    </row>
    <row r="1131" spans="1:16" hidden="1" x14ac:dyDescent="0.35">
      <c r="A1131" s="13">
        <v>2029</v>
      </c>
      <c r="B1131" s="13">
        <f t="shared" si="119"/>
        <v>2028</v>
      </c>
      <c r="C1131" t="s">
        <v>300</v>
      </c>
      <c r="D1131" t="s">
        <v>301</v>
      </c>
      <c r="E1131" s="25">
        <v>657686708.58802867</v>
      </c>
      <c r="F1131" s="13">
        <v>0.33</v>
      </c>
      <c r="G1131" s="9">
        <f t="shared" si="121"/>
        <v>217036.61383404947</v>
      </c>
      <c r="H1131" s="11">
        <v>1.02</v>
      </c>
      <c r="I1131" s="12" cm="1">
        <f t="array" ref="I1131">INDEX(PPEL[],MATCH(PPEL[[#This Row],[Base Year]]&amp;PPEL[[#This Row],[DistrictNumber]],PPEL[[Fiscal Year]:[Fiscal Year]]&amp;PPEL[[DistrictNumber]:[DistrictNumber]],0),9)*$H1131</f>
        <v>159496.96236611545</v>
      </c>
      <c r="J1131" s="15">
        <f t="shared" si="118"/>
        <v>0.24251206582619791</v>
      </c>
      <c r="K1131" s="26">
        <f>ROUND(PPEL[[#This Row],[Proposed Taxable Valuation]]/1000*PPEL[[#This Row],[Adjusted Rate]],0)</f>
        <v>159497</v>
      </c>
      <c r="L1131" s="19">
        <f t="shared" si="122"/>
        <v>-57539.651467934018</v>
      </c>
      <c r="M1131" s="17">
        <f t="shared" si="123"/>
        <v>-8.7487934173802101E-2</v>
      </c>
      <c r="N1131">
        <v>489672789.20883381</v>
      </c>
      <c r="O1131">
        <v>0.33</v>
      </c>
      <c r="P1131" s="9">
        <f t="shared" si="120"/>
        <v>161592.02043891518</v>
      </c>
    </row>
    <row r="1132" spans="1:16" hidden="1" x14ac:dyDescent="0.35">
      <c r="A1132" s="13">
        <v>2029</v>
      </c>
      <c r="B1132" s="13">
        <f t="shared" si="119"/>
        <v>2028</v>
      </c>
      <c r="C1132" t="s">
        <v>302</v>
      </c>
      <c r="D1132" t="s">
        <v>303</v>
      </c>
      <c r="E1132" s="25">
        <v>286993331.17847401</v>
      </c>
      <c r="F1132" s="13">
        <v>0.33</v>
      </c>
      <c r="G1132" s="9">
        <f t="shared" si="121"/>
        <v>94707.799288896422</v>
      </c>
      <c r="H1132" s="11">
        <v>1.02</v>
      </c>
      <c r="I1132" s="12" cm="1">
        <f t="array" ref="I1132">INDEX(PPEL[],MATCH(PPEL[[#This Row],[Base Year]]&amp;PPEL[[#This Row],[DistrictNumber]],PPEL[[Fiscal Year]:[Fiscal Year]]&amp;PPEL[[DistrictNumber]:[DistrictNumber]],0),9)*$H1132</f>
        <v>81309.787713807833</v>
      </c>
      <c r="J1132" s="15">
        <f t="shared" si="118"/>
        <v>0.28331594807421956</v>
      </c>
      <c r="K1132" s="26">
        <f>ROUND(PPEL[[#This Row],[Proposed Taxable Valuation]]/1000*PPEL[[#This Row],[Adjusted Rate]],0)</f>
        <v>81310</v>
      </c>
      <c r="L1132" s="19">
        <f t="shared" si="122"/>
        <v>-13398.011575088589</v>
      </c>
      <c r="M1132" s="17">
        <f t="shared" si="123"/>
        <v>-4.6684051925780456E-2</v>
      </c>
      <c r="N1132">
        <v>244519310.07721719</v>
      </c>
      <c r="O1132">
        <v>0.33</v>
      </c>
      <c r="P1132" s="9">
        <f t="shared" si="120"/>
        <v>80691.372325481687</v>
      </c>
    </row>
    <row r="1133" spans="1:16" hidden="1" x14ac:dyDescent="0.35">
      <c r="A1133" s="13">
        <v>2029</v>
      </c>
      <c r="B1133" s="13">
        <f t="shared" si="119"/>
        <v>2028</v>
      </c>
      <c r="C1133" t="s">
        <v>304</v>
      </c>
      <c r="D1133" t="s">
        <v>305</v>
      </c>
      <c r="E1133" s="25">
        <v>341891018.625453</v>
      </c>
      <c r="F1133" s="13">
        <v>0.33</v>
      </c>
      <c r="G1133" s="9">
        <f t="shared" si="121"/>
        <v>112824.03614639949</v>
      </c>
      <c r="H1133" s="11">
        <v>1.02</v>
      </c>
      <c r="I1133" s="12" cm="1">
        <f t="array" ref="I1133">INDEX(PPEL[],MATCH(PPEL[[#This Row],[Base Year]]&amp;PPEL[[#This Row],[DistrictNumber]],PPEL[[Fiscal Year]:[Fiscal Year]]&amp;PPEL[[DistrictNumber]:[DistrictNumber]],0),9)*$H1133</f>
        <v>89531.117173990817</v>
      </c>
      <c r="J1133" s="15">
        <f t="shared" si="118"/>
        <v>0.26187033965953216</v>
      </c>
      <c r="K1133" s="26">
        <f>ROUND(PPEL[[#This Row],[Proposed Taxable Valuation]]/1000*PPEL[[#This Row],[Adjusted Rate]],0)</f>
        <v>89531</v>
      </c>
      <c r="L1133" s="19">
        <f t="shared" si="122"/>
        <v>-23292.918972408675</v>
      </c>
      <c r="M1133" s="17">
        <f t="shared" si="123"/>
        <v>-6.8129660340467857E-2</v>
      </c>
      <c r="N1133">
        <v>273507744.83173764</v>
      </c>
      <c r="O1133">
        <v>0.33</v>
      </c>
      <c r="P1133" s="9">
        <f t="shared" si="120"/>
        <v>90257.555794473432</v>
      </c>
    </row>
    <row r="1134" spans="1:16" hidden="1" x14ac:dyDescent="0.35">
      <c r="A1134" s="13">
        <v>2029</v>
      </c>
      <c r="B1134" s="13">
        <f t="shared" si="119"/>
        <v>2028</v>
      </c>
      <c r="C1134" t="s">
        <v>306</v>
      </c>
      <c r="D1134" t="s">
        <v>307</v>
      </c>
      <c r="E1134" s="25">
        <v>974800611.96978223</v>
      </c>
      <c r="F1134" s="13">
        <v>0.33</v>
      </c>
      <c r="G1134" s="9">
        <f t="shared" si="121"/>
        <v>321684.20195002819</v>
      </c>
      <c r="H1134" s="11">
        <v>1.02</v>
      </c>
      <c r="I1134" s="12" cm="1">
        <f t="array" ref="I1134">INDEX(PPEL[],MATCH(PPEL[[#This Row],[Base Year]]&amp;PPEL[[#This Row],[DistrictNumber]],PPEL[[Fiscal Year]:[Fiscal Year]]&amp;PPEL[[DistrictNumber]:[DistrictNumber]],0),9)*$H1134</f>
        <v>201205.41867569883</v>
      </c>
      <c r="J1134" s="15">
        <f t="shared" si="118"/>
        <v>0.20640674226611583</v>
      </c>
      <c r="K1134" s="26">
        <f>ROUND(PPEL[[#This Row],[Proposed Taxable Valuation]]/1000*PPEL[[#This Row],[Adjusted Rate]],0)</f>
        <v>201205</v>
      </c>
      <c r="L1134" s="19">
        <f t="shared" si="122"/>
        <v>-120478.78327432935</v>
      </c>
      <c r="M1134" s="17">
        <f t="shared" si="123"/>
        <v>-0.12359325773388419</v>
      </c>
      <c r="N1134">
        <v>673363581.45577157</v>
      </c>
      <c r="O1134">
        <v>0.33</v>
      </c>
      <c r="P1134" s="9">
        <f t="shared" si="120"/>
        <v>222209.98188040464</v>
      </c>
    </row>
    <row r="1135" spans="1:16" hidden="1" x14ac:dyDescent="0.35">
      <c r="A1135" s="13">
        <v>2029</v>
      </c>
      <c r="B1135" s="13">
        <f t="shared" si="119"/>
        <v>2028</v>
      </c>
      <c r="C1135" t="s">
        <v>308</v>
      </c>
      <c r="D1135" t="s">
        <v>309</v>
      </c>
      <c r="E1135" s="25">
        <v>511388514.85692495</v>
      </c>
      <c r="F1135" s="13">
        <v>0.33</v>
      </c>
      <c r="G1135" s="9">
        <f t="shared" si="121"/>
        <v>168758.20990278525</v>
      </c>
      <c r="H1135" s="11">
        <v>1.02</v>
      </c>
      <c r="I1135" s="12" cm="1">
        <f t="array" ref="I1135">INDEX(PPEL[],MATCH(PPEL[[#This Row],[Base Year]]&amp;PPEL[[#This Row],[DistrictNumber]],PPEL[[Fiscal Year]:[Fiscal Year]]&amp;PPEL[[DistrictNumber]:[DistrictNumber]],0),9)*$H1135</f>
        <v>139114.95921723315</v>
      </c>
      <c r="J1135" s="15">
        <f t="shared" si="118"/>
        <v>0.27203379656689081</v>
      </c>
      <c r="K1135" s="26">
        <f>ROUND(PPEL[[#This Row],[Proposed Taxable Valuation]]/1000*PPEL[[#This Row],[Adjusted Rate]],0)</f>
        <v>139115</v>
      </c>
      <c r="L1135" s="19">
        <f t="shared" si="122"/>
        <v>-29643.250685552106</v>
      </c>
      <c r="M1135" s="17">
        <f t="shared" si="123"/>
        <v>-5.7966203433109209E-2</v>
      </c>
      <c r="N1135">
        <v>416736782.6842218</v>
      </c>
      <c r="O1135">
        <v>0.33</v>
      </c>
      <c r="P1135" s="9">
        <f t="shared" si="120"/>
        <v>137523.13828579319</v>
      </c>
    </row>
    <row r="1136" spans="1:16" hidden="1" x14ac:dyDescent="0.35">
      <c r="A1136" s="13">
        <v>2029</v>
      </c>
      <c r="B1136" s="13">
        <f t="shared" si="119"/>
        <v>2028</v>
      </c>
      <c r="C1136" t="s">
        <v>310</v>
      </c>
      <c r="D1136" t="s">
        <v>311</v>
      </c>
      <c r="E1136" s="25">
        <v>136443612.92308271</v>
      </c>
      <c r="F1136" s="13">
        <v>0.33</v>
      </c>
      <c r="G1136" s="9">
        <f t="shared" si="121"/>
        <v>45026.392264617301</v>
      </c>
      <c r="H1136" s="11">
        <v>1.02</v>
      </c>
      <c r="I1136" s="12" cm="1">
        <f t="array" ref="I1136">INDEX(PPEL[],MATCH(PPEL[[#This Row],[Base Year]]&amp;PPEL[[#This Row],[DistrictNumber]],PPEL[[Fiscal Year]:[Fiscal Year]]&amp;PPEL[[DistrictNumber]:[DistrictNumber]],0),9)*$H1136</f>
        <v>34349.709524351762</v>
      </c>
      <c r="J1136" s="15">
        <f t="shared" si="118"/>
        <v>0.25175021965825328</v>
      </c>
      <c r="K1136" s="26">
        <f>ROUND(PPEL[[#This Row],[Proposed Taxable Valuation]]/1000*PPEL[[#This Row],[Adjusted Rate]],0)</f>
        <v>34350</v>
      </c>
      <c r="L1136" s="19">
        <f t="shared" si="122"/>
        <v>-10676.68274026554</v>
      </c>
      <c r="M1136" s="17">
        <f t="shared" si="123"/>
        <v>-7.8249780341746733E-2</v>
      </c>
      <c r="N1136">
        <v>104097135.38241616</v>
      </c>
      <c r="O1136">
        <v>0.33</v>
      </c>
      <c r="P1136" s="9">
        <f t="shared" si="120"/>
        <v>34352.054676197338</v>
      </c>
    </row>
    <row r="1137" spans="1:16" hidden="1" x14ac:dyDescent="0.35">
      <c r="A1137" s="13">
        <v>2029</v>
      </c>
      <c r="B1137" s="13">
        <f t="shared" si="119"/>
        <v>2028</v>
      </c>
      <c r="C1137" t="s">
        <v>312</v>
      </c>
      <c r="D1137" t="s">
        <v>313</v>
      </c>
      <c r="E1137" s="25">
        <v>260178167.59095225</v>
      </c>
      <c r="F1137" s="13">
        <v>0.33</v>
      </c>
      <c r="G1137" s="9">
        <f t="shared" si="121"/>
        <v>85858.795305014239</v>
      </c>
      <c r="H1137" s="11">
        <v>1.02</v>
      </c>
      <c r="I1137" s="12" cm="1">
        <f t="array" ref="I1137">INDEX(PPEL[],MATCH(PPEL[[#This Row],[Base Year]]&amp;PPEL[[#This Row],[DistrictNumber]],PPEL[[Fiscal Year]:[Fiscal Year]]&amp;PPEL[[DistrictNumber]:[DistrictNumber]],0),9)*$H1137</f>
        <v>75006.775663419612</v>
      </c>
      <c r="J1137" s="15">
        <f t="shared" si="118"/>
        <v>0.28829004507920131</v>
      </c>
      <c r="K1137" s="26">
        <f>ROUND(PPEL[[#This Row],[Proposed Taxable Valuation]]/1000*PPEL[[#This Row],[Adjusted Rate]],0)</f>
        <v>75007</v>
      </c>
      <c r="L1137" s="19">
        <f t="shared" si="122"/>
        <v>-10852.019641594627</v>
      </c>
      <c r="M1137" s="17">
        <f t="shared" si="123"/>
        <v>-4.1709954920798709E-2</v>
      </c>
      <c r="N1137">
        <v>226170635.53540239</v>
      </c>
      <c r="O1137">
        <v>0.33</v>
      </c>
      <c r="P1137" s="9">
        <f t="shared" si="120"/>
        <v>74636.309726682797</v>
      </c>
    </row>
    <row r="1138" spans="1:16" hidden="1" x14ac:dyDescent="0.35">
      <c r="A1138" s="13">
        <v>2029</v>
      </c>
      <c r="B1138" s="13">
        <f t="shared" si="119"/>
        <v>2028</v>
      </c>
      <c r="C1138" t="s">
        <v>314</v>
      </c>
      <c r="D1138" t="s">
        <v>315</v>
      </c>
      <c r="E1138" s="25">
        <v>460731566.08100998</v>
      </c>
      <c r="F1138" s="13">
        <v>0.33</v>
      </c>
      <c r="G1138" s="9">
        <f t="shared" si="121"/>
        <v>152041.41680673329</v>
      </c>
      <c r="H1138" s="11">
        <v>1.02</v>
      </c>
      <c r="I1138" s="12" cm="1">
        <f t="array" ref="I1138">INDEX(PPEL[],MATCH(PPEL[[#This Row],[Base Year]]&amp;PPEL[[#This Row],[DistrictNumber]],PPEL[[Fiscal Year]:[Fiscal Year]]&amp;PPEL[[DistrictNumber]:[DistrictNumber]],0),9)*$H1138</f>
        <v>106391.06614000657</v>
      </c>
      <c r="J1138" s="15">
        <f t="shared" si="118"/>
        <v>0.23091768390208353</v>
      </c>
      <c r="K1138" s="26">
        <f>ROUND(PPEL[[#This Row],[Proposed Taxable Valuation]]/1000*PPEL[[#This Row],[Adjusted Rate]],0)</f>
        <v>106391</v>
      </c>
      <c r="L1138" s="19">
        <f t="shared" si="122"/>
        <v>-45650.350666726721</v>
      </c>
      <c r="M1138" s="17">
        <f t="shared" si="123"/>
        <v>-9.9082316097916484E-2</v>
      </c>
      <c r="N1138">
        <v>334154521.9119913</v>
      </c>
      <c r="O1138">
        <v>0.33</v>
      </c>
      <c r="P1138" s="9">
        <f t="shared" si="120"/>
        <v>110270.99223095713</v>
      </c>
    </row>
    <row r="1139" spans="1:16" hidden="1" x14ac:dyDescent="0.35">
      <c r="A1139" s="13">
        <v>2029</v>
      </c>
      <c r="B1139" s="13">
        <f t="shared" si="119"/>
        <v>2028</v>
      </c>
      <c r="C1139" t="s">
        <v>316</v>
      </c>
      <c r="D1139" t="s">
        <v>317</v>
      </c>
      <c r="E1139" s="25">
        <v>1959813266.0643916</v>
      </c>
      <c r="F1139" s="13">
        <v>0.33</v>
      </c>
      <c r="G1139" s="9">
        <f t="shared" si="121"/>
        <v>646738.37780124927</v>
      </c>
      <c r="H1139" s="11">
        <v>1.02</v>
      </c>
      <c r="I1139" s="12" cm="1">
        <f t="array" ref="I1139">INDEX(PPEL[],MATCH(PPEL[[#This Row],[Base Year]]&amp;PPEL[[#This Row],[DistrictNumber]],PPEL[[Fiscal Year]:[Fiscal Year]]&amp;PPEL[[DistrictNumber]:[DistrictNumber]],0),9)*$H1139</f>
        <v>437704.95626452577</v>
      </c>
      <c r="J1139" s="15">
        <f t="shared" si="118"/>
        <v>0.22334013339112918</v>
      </c>
      <c r="K1139" s="26">
        <f>ROUND(PPEL[[#This Row],[Proposed Taxable Valuation]]/1000*PPEL[[#This Row],[Adjusted Rate]],0)</f>
        <v>437705</v>
      </c>
      <c r="L1139" s="19">
        <f t="shared" si="122"/>
        <v>-209033.4215367235</v>
      </c>
      <c r="M1139" s="17">
        <f t="shared" si="123"/>
        <v>-0.10665986660887083</v>
      </c>
      <c r="N1139">
        <v>1452308377.5340836</v>
      </c>
      <c r="O1139">
        <v>0.33</v>
      </c>
      <c r="P1139" s="9">
        <f t="shared" si="120"/>
        <v>479261.76458624762</v>
      </c>
    </row>
    <row r="1140" spans="1:16" hidden="1" x14ac:dyDescent="0.35">
      <c r="A1140" s="13">
        <v>2029</v>
      </c>
      <c r="B1140" s="13">
        <f t="shared" si="119"/>
        <v>2028</v>
      </c>
      <c r="C1140" t="s">
        <v>318</v>
      </c>
      <c r="D1140" t="s">
        <v>319</v>
      </c>
      <c r="E1140" s="25">
        <v>269076215.48178214</v>
      </c>
      <c r="F1140" s="13">
        <v>0.33</v>
      </c>
      <c r="G1140" s="9">
        <f t="shared" si="121"/>
        <v>88795.15110898811</v>
      </c>
      <c r="H1140" s="11">
        <v>1.02</v>
      </c>
      <c r="I1140" s="12" cm="1">
        <f t="array" ref="I1140">INDEX(PPEL[],MATCH(PPEL[[#This Row],[Base Year]]&amp;PPEL[[#This Row],[DistrictNumber]],PPEL[[Fiscal Year]:[Fiscal Year]]&amp;PPEL[[DistrictNumber]:[DistrictNumber]],0),9)*$H1140</f>
        <v>74118.45513942145</v>
      </c>
      <c r="J1140" s="15">
        <f t="shared" si="118"/>
        <v>0.27545524604139399</v>
      </c>
      <c r="K1140" s="26">
        <f>ROUND(PPEL[[#This Row],[Proposed Taxable Valuation]]/1000*PPEL[[#This Row],[Adjusted Rate]],0)</f>
        <v>74118</v>
      </c>
      <c r="L1140" s="19">
        <f t="shared" si="122"/>
        <v>-14676.695969566659</v>
      </c>
      <c r="M1140" s="17">
        <f t="shared" si="123"/>
        <v>-5.4544753958606029E-2</v>
      </c>
      <c r="N1140">
        <v>223707734.16494709</v>
      </c>
      <c r="O1140">
        <v>0.33</v>
      </c>
      <c r="P1140" s="9">
        <f t="shared" si="120"/>
        <v>73823.552274432543</v>
      </c>
    </row>
    <row r="1141" spans="1:16" hidden="1" x14ac:dyDescent="0.35">
      <c r="A1141" s="13">
        <v>2029</v>
      </c>
      <c r="B1141" s="13">
        <f t="shared" si="119"/>
        <v>2028</v>
      </c>
      <c r="C1141" t="s">
        <v>320</v>
      </c>
      <c r="D1141" t="s">
        <v>321</v>
      </c>
      <c r="E1141" s="25">
        <v>2825381771.2230659</v>
      </c>
      <c r="F1141" s="13">
        <v>0.33</v>
      </c>
      <c r="G1141" s="9">
        <f t="shared" si="121"/>
        <v>932375.98450361181</v>
      </c>
      <c r="H1141" s="11">
        <v>1.02</v>
      </c>
      <c r="I1141" s="12" cm="1">
        <f t="array" ref="I1141">INDEX(PPEL[],MATCH(PPEL[[#This Row],[Base Year]]&amp;PPEL[[#This Row],[DistrictNumber]],PPEL[[Fiscal Year]:[Fiscal Year]]&amp;PPEL[[DistrictNumber]:[DistrictNumber]],0),9)*$H1141</f>
        <v>674257.4540434815</v>
      </c>
      <c r="J1141" s="15">
        <f t="shared" si="118"/>
        <v>0.23864295470116431</v>
      </c>
      <c r="K1141" s="26">
        <f>ROUND(PPEL[[#This Row],[Proposed Taxable Valuation]]/1000*PPEL[[#This Row],[Adjusted Rate]],0)</f>
        <v>674257</v>
      </c>
      <c r="L1141" s="19">
        <f t="shared" si="122"/>
        <v>-258118.53046013031</v>
      </c>
      <c r="M1141" s="17">
        <f t="shared" si="123"/>
        <v>-9.1357045298835704E-2</v>
      </c>
      <c r="N1141">
        <v>2110558377.5893455</v>
      </c>
      <c r="O1141">
        <v>0.33</v>
      </c>
      <c r="P1141" s="9">
        <f t="shared" si="120"/>
        <v>696484.26460448408</v>
      </c>
    </row>
    <row r="1142" spans="1:16" hidden="1" x14ac:dyDescent="0.35">
      <c r="A1142" s="13">
        <v>2029</v>
      </c>
      <c r="B1142" s="13">
        <f t="shared" si="119"/>
        <v>2028</v>
      </c>
      <c r="C1142" t="s">
        <v>322</v>
      </c>
      <c r="D1142" t="s">
        <v>323</v>
      </c>
      <c r="E1142" s="25">
        <v>4826930813.4409666</v>
      </c>
      <c r="F1142" s="13">
        <v>0.33</v>
      </c>
      <c r="G1142" s="9">
        <f t="shared" si="121"/>
        <v>1592887.1684355191</v>
      </c>
      <c r="H1142" s="11">
        <v>1.02</v>
      </c>
      <c r="I1142" s="12" cm="1">
        <f t="array" ref="I1142">INDEX(PPEL[],MATCH(PPEL[[#This Row],[Base Year]]&amp;PPEL[[#This Row],[DistrictNumber]],PPEL[[Fiscal Year]:[Fiscal Year]]&amp;PPEL[[DistrictNumber]:[DistrictNumber]],0),9)*$H1142</f>
        <v>1001110.2246276042</v>
      </c>
      <c r="J1142" s="15">
        <f t="shared" si="118"/>
        <v>0.20740098901768686</v>
      </c>
      <c r="K1142" s="26">
        <f>ROUND(PPEL[[#This Row],[Proposed Taxable Valuation]]/1000*PPEL[[#This Row],[Adjusted Rate]],0)</f>
        <v>1001110</v>
      </c>
      <c r="L1142" s="19">
        <f t="shared" si="122"/>
        <v>-591776.94380791485</v>
      </c>
      <c r="M1142" s="17">
        <f t="shared" si="123"/>
        <v>-0.12259901098231316</v>
      </c>
      <c r="N1142">
        <v>3221636780.3983378</v>
      </c>
      <c r="O1142">
        <v>0.33</v>
      </c>
      <c r="P1142" s="9">
        <f t="shared" si="120"/>
        <v>1063140.1375314514</v>
      </c>
    </row>
    <row r="1143" spans="1:16" hidden="1" x14ac:dyDescent="0.35">
      <c r="A1143" s="13">
        <v>2029</v>
      </c>
      <c r="B1143" s="13">
        <f t="shared" si="119"/>
        <v>2028</v>
      </c>
      <c r="C1143" t="s">
        <v>324</v>
      </c>
      <c r="D1143" t="s">
        <v>325</v>
      </c>
      <c r="E1143" s="25">
        <v>382811385.6945399</v>
      </c>
      <c r="F1143" s="13">
        <v>0.33</v>
      </c>
      <c r="G1143" s="9">
        <f t="shared" si="121"/>
        <v>126327.75727919818</v>
      </c>
      <c r="H1143" s="11">
        <v>1.02</v>
      </c>
      <c r="I1143" s="12" cm="1">
        <f t="array" ref="I1143">INDEX(PPEL[],MATCH(PPEL[[#This Row],[Base Year]]&amp;PPEL[[#This Row],[DistrictNumber]],PPEL[[Fiscal Year]:[Fiscal Year]]&amp;PPEL[[DistrictNumber]:[DistrictNumber]],0),9)*$H1143</f>
        <v>80749.962269095689</v>
      </c>
      <c r="J1143" s="15">
        <f t="shared" si="118"/>
        <v>0.21093929095810443</v>
      </c>
      <c r="K1143" s="26">
        <f>ROUND(PPEL[[#This Row],[Proposed Taxable Valuation]]/1000*PPEL[[#This Row],[Adjusted Rate]],0)</f>
        <v>80750</v>
      </c>
      <c r="L1143" s="19">
        <f t="shared" si="122"/>
        <v>-45577.795010102491</v>
      </c>
      <c r="M1143" s="17">
        <f t="shared" si="123"/>
        <v>-0.11906070904189558</v>
      </c>
      <c r="N1143">
        <v>262178651.86774194</v>
      </c>
      <c r="O1143">
        <v>0.33</v>
      </c>
      <c r="P1143" s="9">
        <f t="shared" si="120"/>
        <v>86518.955116354846</v>
      </c>
    </row>
    <row r="1144" spans="1:16" hidden="1" x14ac:dyDescent="0.35">
      <c r="A1144" s="13">
        <v>2029</v>
      </c>
      <c r="B1144" s="13">
        <f t="shared" si="119"/>
        <v>2028</v>
      </c>
      <c r="C1144" t="s">
        <v>326</v>
      </c>
      <c r="D1144" t="s">
        <v>327</v>
      </c>
      <c r="E1144" s="25">
        <v>379406961.95273</v>
      </c>
      <c r="F1144" s="13">
        <v>0.33</v>
      </c>
      <c r="G1144" s="9">
        <f t="shared" si="121"/>
        <v>125204.29744440092</v>
      </c>
      <c r="H1144" s="11">
        <v>1.02</v>
      </c>
      <c r="I1144" s="12" cm="1">
        <f t="array" ref="I1144">INDEX(PPEL[],MATCH(PPEL[[#This Row],[Base Year]]&amp;PPEL[[#This Row],[DistrictNumber]],PPEL[[Fiscal Year]:[Fiscal Year]]&amp;PPEL[[DistrictNumber]:[DistrictNumber]],0),9)*$H1144</f>
        <v>90137.456702465061</v>
      </c>
      <c r="J1144" s="15">
        <f t="shared" si="118"/>
        <v>0.23757459862767411</v>
      </c>
      <c r="K1144" s="26">
        <f>ROUND(PPEL[[#This Row],[Proposed Taxable Valuation]]/1000*PPEL[[#This Row],[Adjusted Rate]],0)</f>
        <v>90137</v>
      </c>
      <c r="L1144" s="19">
        <f t="shared" si="122"/>
        <v>-35066.840741935855</v>
      </c>
      <c r="M1144" s="17">
        <f t="shared" si="123"/>
        <v>-9.242540137232591E-2</v>
      </c>
      <c r="N1144">
        <v>285452400.46259522</v>
      </c>
      <c r="O1144">
        <v>0.33</v>
      </c>
      <c r="P1144" s="9">
        <f t="shared" si="120"/>
        <v>94199.292152656431</v>
      </c>
    </row>
    <row r="1145" spans="1:16" hidden="1" x14ac:dyDescent="0.35">
      <c r="A1145" s="13">
        <v>2029</v>
      </c>
      <c r="B1145" s="13">
        <f t="shared" si="119"/>
        <v>2028</v>
      </c>
      <c r="C1145" t="s">
        <v>328</v>
      </c>
      <c r="D1145" t="s">
        <v>329</v>
      </c>
      <c r="E1145" s="25">
        <v>289433829.70678699</v>
      </c>
      <c r="F1145" s="13">
        <v>0.33</v>
      </c>
      <c r="G1145" s="9">
        <f t="shared" si="121"/>
        <v>95513.163803239717</v>
      </c>
      <c r="H1145" s="11">
        <v>1.02</v>
      </c>
      <c r="I1145" s="12" cm="1">
        <f t="array" ref="I1145">INDEX(PPEL[],MATCH(PPEL[[#This Row],[Base Year]]&amp;PPEL[[#This Row],[DistrictNumber]],PPEL[[Fiscal Year]:[Fiscal Year]]&amp;PPEL[[DistrictNumber]:[DistrictNumber]],0),9)*$H1145</f>
        <v>71767.950584029924</v>
      </c>
      <c r="J1145" s="15">
        <f t="shared" si="118"/>
        <v>0.24795978637581845</v>
      </c>
      <c r="K1145" s="26">
        <f>ROUND(PPEL[[#This Row],[Proposed Taxable Valuation]]/1000*PPEL[[#This Row],[Adjusted Rate]],0)</f>
        <v>71768</v>
      </c>
      <c r="L1145" s="19">
        <f t="shared" si="122"/>
        <v>-23745.213219209792</v>
      </c>
      <c r="M1145" s="17">
        <f t="shared" si="123"/>
        <v>-8.2040213624181568E-2</v>
      </c>
      <c r="N1145">
        <v>220107746.72689956</v>
      </c>
      <c r="O1145">
        <v>0.33</v>
      </c>
      <c r="P1145" s="9">
        <f t="shared" si="120"/>
        <v>72635.556419876855</v>
      </c>
    </row>
    <row r="1146" spans="1:16" hidden="1" x14ac:dyDescent="0.35">
      <c r="A1146" s="13">
        <v>2029</v>
      </c>
      <c r="B1146" s="13">
        <f t="shared" si="119"/>
        <v>2028</v>
      </c>
      <c r="C1146" t="s">
        <v>330</v>
      </c>
      <c r="D1146" t="s">
        <v>331</v>
      </c>
      <c r="E1146" s="25">
        <v>471259777.81302702</v>
      </c>
      <c r="F1146" s="13">
        <v>0.33</v>
      </c>
      <c r="G1146" s="9">
        <f t="shared" si="121"/>
        <v>155515.72667829893</v>
      </c>
      <c r="H1146" s="11">
        <v>1.02</v>
      </c>
      <c r="I1146" s="12" cm="1">
        <f t="array" ref="I1146">INDEX(PPEL[],MATCH(PPEL[[#This Row],[Base Year]]&amp;PPEL[[#This Row],[DistrictNumber]],PPEL[[Fiscal Year]:[Fiscal Year]]&amp;PPEL[[DistrictNumber]:[DistrictNumber]],0),9)*$H1146</f>
        <v>117970.94098744416</v>
      </c>
      <c r="J1146" s="15">
        <f t="shared" si="118"/>
        <v>0.25033102026001741</v>
      </c>
      <c r="K1146" s="26">
        <f>ROUND(PPEL[[#This Row],[Proposed Taxable Valuation]]/1000*PPEL[[#This Row],[Adjusted Rate]],0)</f>
        <v>117971</v>
      </c>
      <c r="L1146" s="19">
        <f t="shared" si="122"/>
        <v>-37544.785690854769</v>
      </c>
      <c r="M1146" s="17">
        <f t="shared" si="123"/>
        <v>-7.9668979739982604E-2</v>
      </c>
      <c r="N1146">
        <v>361644784.4771663</v>
      </c>
      <c r="O1146">
        <v>0.33</v>
      </c>
      <c r="P1146" s="9">
        <f t="shared" si="120"/>
        <v>119342.77887746489</v>
      </c>
    </row>
    <row r="1147" spans="1:16" hidden="1" x14ac:dyDescent="0.35">
      <c r="A1147" s="13">
        <v>2029</v>
      </c>
      <c r="B1147" s="13">
        <f t="shared" si="119"/>
        <v>2028</v>
      </c>
      <c r="C1147" t="s">
        <v>332</v>
      </c>
      <c r="D1147" t="s">
        <v>333</v>
      </c>
      <c r="E1147" s="25">
        <v>415545707.72795349</v>
      </c>
      <c r="F1147" s="13">
        <v>0.33</v>
      </c>
      <c r="G1147" s="9">
        <f t="shared" si="121"/>
        <v>137130.08355022466</v>
      </c>
      <c r="H1147" s="11">
        <v>1.02</v>
      </c>
      <c r="I1147" s="12" cm="1">
        <f t="array" ref="I1147">INDEX(PPEL[],MATCH(PPEL[[#This Row],[Base Year]]&amp;PPEL[[#This Row],[DistrictNumber]],PPEL[[Fiscal Year]:[Fiscal Year]]&amp;PPEL[[DistrictNumber]:[DistrictNumber]],0),9)*$H1147</f>
        <v>105890.42776744079</v>
      </c>
      <c r="J1147" s="15">
        <f t="shared" si="118"/>
        <v>0.25482257618881332</v>
      </c>
      <c r="K1147" s="26">
        <f>ROUND(PPEL[[#This Row],[Proposed Taxable Valuation]]/1000*PPEL[[#This Row],[Adjusted Rate]],0)</f>
        <v>105890</v>
      </c>
      <c r="L1147" s="19">
        <f t="shared" si="122"/>
        <v>-31239.65578278387</v>
      </c>
      <c r="M1147" s="17">
        <f t="shared" si="123"/>
        <v>-7.5177423811186694E-2</v>
      </c>
      <c r="N1147">
        <v>329879752.48665911</v>
      </c>
      <c r="O1147">
        <v>0.33</v>
      </c>
      <c r="P1147" s="9">
        <f t="shared" si="120"/>
        <v>108860.31832059751</v>
      </c>
    </row>
    <row r="1148" spans="1:16" hidden="1" x14ac:dyDescent="0.35">
      <c r="A1148" s="13">
        <v>2029</v>
      </c>
      <c r="B1148" s="13">
        <f t="shared" si="119"/>
        <v>2028</v>
      </c>
      <c r="C1148" t="s">
        <v>334</v>
      </c>
      <c r="D1148" t="s">
        <v>335</v>
      </c>
      <c r="E1148" s="25">
        <v>355840007.36053193</v>
      </c>
      <c r="F1148" s="13">
        <v>0.33</v>
      </c>
      <c r="G1148" s="9">
        <f t="shared" si="121"/>
        <v>117427.20242897555</v>
      </c>
      <c r="H1148" s="11">
        <v>1.02</v>
      </c>
      <c r="I1148" s="12" cm="1">
        <f t="array" ref="I1148">INDEX(PPEL[],MATCH(PPEL[[#This Row],[Base Year]]&amp;PPEL[[#This Row],[DistrictNumber]],PPEL[[Fiscal Year]:[Fiscal Year]]&amp;PPEL[[DistrictNumber]:[DistrictNumber]],0),9)*$H1148</f>
        <v>71299.500719459786</v>
      </c>
      <c r="J1148" s="15">
        <f t="shared" si="118"/>
        <v>0.20036954598874027</v>
      </c>
      <c r="K1148" s="26">
        <f>ROUND(PPEL[[#This Row],[Proposed Taxable Valuation]]/1000*PPEL[[#This Row],[Adjusted Rate]],0)</f>
        <v>71300</v>
      </c>
      <c r="L1148" s="19">
        <f t="shared" si="122"/>
        <v>-46127.701709515764</v>
      </c>
      <c r="M1148" s="17">
        <f t="shared" si="123"/>
        <v>-0.12963045401125975</v>
      </c>
      <c r="N1148">
        <v>236144913.22601548</v>
      </c>
      <c r="O1148">
        <v>0.33</v>
      </c>
      <c r="P1148" s="9">
        <f t="shared" si="120"/>
        <v>77927.821364585121</v>
      </c>
    </row>
    <row r="1149" spans="1:16" hidden="1" x14ac:dyDescent="0.35">
      <c r="A1149" s="13">
        <v>2029</v>
      </c>
      <c r="B1149" s="13">
        <f t="shared" si="119"/>
        <v>2028</v>
      </c>
      <c r="C1149" t="s">
        <v>336</v>
      </c>
      <c r="D1149" t="s">
        <v>337</v>
      </c>
      <c r="E1149" s="25">
        <v>693654681.68338919</v>
      </c>
      <c r="F1149" s="13">
        <v>0.33</v>
      </c>
      <c r="G1149" s="9">
        <f t="shared" si="121"/>
        <v>228906.04495551845</v>
      </c>
      <c r="H1149" s="11">
        <v>1.02</v>
      </c>
      <c r="I1149" s="12" cm="1">
        <f t="array" ref="I1149">INDEX(PPEL[],MATCH(PPEL[[#This Row],[Base Year]]&amp;PPEL[[#This Row],[DistrictNumber]],PPEL[[Fiscal Year]:[Fiscal Year]]&amp;PPEL[[DistrictNumber]:[DistrictNumber]],0),9)*$H1149</f>
        <v>182892.51201165913</v>
      </c>
      <c r="J1149" s="15">
        <f t="shared" si="118"/>
        <v>0.2636650726090512</v>
      </c>
      <c r="K1149" s="26">
        <f>ROUND(PPEL[[#This Row],[Proposed Taxable Valuation]]/1000*PPEL[[#This Row],[Adjusted Rate]],0)</f>
        <v>182893</v>
      </c>
      <c r="L1149" s="19">
        <f t="shared" si="122"/>
        <v>-46013.532943859318</v>
      </c>
      <c r="M1149" s="17">
        <f t="shared" si="123"/>
        <v>-6.6334927390948817E-2</v>
      </c>
      <c r="N1149">
        <v>562469504.13702667</v>
      </c>
      <c r="O1149">
        <v>0.33</v>
      </c>
      <c r="P1149" s="9">
        <f t="shared" si="120"/>
        <v>185614.9363652188</v>
      </c>
    </row>
    <row r="1150" spans="1:16" hidden="1" x14ac:dyDescent="0.35">
      <c r="A1150" s="13">
        <v>2029</v>
      </c>
      <c r="B1150" s="13">
        <f t="shared" si="119"/>
        <v>2028</v>
      </c>
      <c r="C1150" t="s">
        <v>338</v>
      </c>
      <c r="D1150" t="s">
        <v>339</v>
      </c>
      <c r="E1150" s="25">
        <v>595331222.47660184</v>
      </c>
      <c r="F1150" s="13">
        <v>0.33</v>
      </c>
      <c r="G1150" s="9">
        <f t="shared" si="121"/>
        <v>196459.30341727863</v>
      </c>
      <c r="H1150" s="11">
        <v>1.02</v>
      </c>
      <c r="I1150" s="12" cm="1">
        <f t="array" ref="I1150">INDEX(PPEL[],MATCH(PPEL[[#This Row],[Base Year]]&amp;PPEL[[#This Row],[DistrictNumber]],PPEL[[Fiscal Year]:[Fiscal Year]]&amp;PPEL[[DistrictNumber]:[DistrictNumber]],0),9)*$H1150</f>
        <v>169228.10672491678</v>
      </c>
      <c r="J1150" s="15">
        <f t="shared" si="118"/>
        <v>0.28425874594804729</v>
      </c>
      <c r="K1150" s="26">
        <f>ROUND(PPEL[[#This Row],[Proposed Taxable Valuation]]/1000*PPEL[[#This Row],[Adjusted Rate]],0)</f>
        <v>169228</v>
      </c>
      <c r="L1150" s="19">
        <f t="shared" si="122"/>
        <v>-27231.196692361846</v>
      </c>
      <c r="M1150" s="17">
        <f t="shared" si="123"/>
        <v>-4.5741254051952729E-2</v>
      </c>
      <c r="N1150">
        <v>504406385.61168188</v>
      </c>
      <c r="O1150">
        <v>0.33</v>
      </c>
      <c r="P1150" s="9">
        <f t="shared" si="120"/>
        <v>166454.10725185502</v>
      </c>
    </row>
    <row r="1151" spans="1:16" hidden="1" x14ac:dyDescent="0.35">
      <c r="A1151" s="13">
        <v>2029</v>
      </c>
      <c r="B1151" s="13">
        <f t="shared" si="119"/>
        <v>2028</v>
      </c>
      <c r="C1151" t="s">
        <v>340</v>
      </c>
      <c r="D1151" t="s">
        <v>341</v>
      </c>
      <c r="E1151" s="25">
        <v>759910341.72934377</v>
      </c>
      <c r="F1151" s="13">
        <v>0.33</v>
      </c>
      <c r="G1151" s="9">
        <f t="shared" si="121"/>
        <v>250770.41277068344</v>
      </c>
      <c r="H1151" s="11">
        <v>1.02</v>
      </c>
      <c r="I1151" s="12" cm="1">
        <f t="array" ref="I1151">INDEX(PPEL[],MATCH(PPEL[[#This Row],[Base Year]]&amp;PPEL[[#This Row],[DistrictNumber]],PPEL[[Fiscal Year]:[Fiscal Year]]&amp;PPEL[[DistrictNumber]:[DistrictNumber]],0),9)*$H1151</f>
        <v>180430.16416641217</v>
      </c>
      <c r="J1151" s="15">
        <f t="shared" si="118"/>
        <v>0.23743612141901307</v>
      </c>
      <c r="K1151" s="26">
        <f>ROUND(PPEL[[#This Row],[Proposed Taxable Valuation]]/1000*PPEL[[#This Row],[Adjusted Rate]],0)</f>
        <v>180430</v>
      </c>
      <c r="L1151" s="19">
        <f t="shared" si="122"/>
        <v>-70340.24860427127</v>
      </c>
      <c r="M1151" s="17">
        <f t="shared" si="123"/>
        <v>-9.2563878580986941E-2</v>
      </c>
      <c r="N1151">
        <v>553224504.09327245</v>
      </c>
      <c r="O1151">
        <v>0.33</v>
      </c>
      <c r="P1151" s="9">
        <f t="shared" si="120"/>
        <v>182564.08635077992</v>
      </c>
    </row>
    <row r="1152" spans="1:16" hidden="1" x14ac:dyDescent="0.35">
      <c r="A1152" s="13">
        <v>2029</v>
      </c>
      <c r="B1152" s="13">
        <f t="shared" si="119"/>
        <v>2028</v>
      </c>
      <c r="C1152" t="s">
        <v>342</v>
      </c>
      <c r="D1152" t="s">
        <v>343</v>
      </c>
      <c r="E1152" s="25">
        <v>826631634.35422933</v>
      </c>
      <c r="F1152" s="13">
        <v>0.33</v>
      </c>
      <c r="G1152" s="9">
        <f t="shared" si="121"/>
        <v>272788.43933689571</v>
      </c>
      <c r="H1152" s="11">
        <v>1.02</v>
      </c>
      <c r="I1152" s="12" cm="1">
        <f t="array" ref="I1152">INDEX(PPEL[],MATCH(PPEL[[#This Row],[Base Year]]&amp;PPEL[[#This Row],[DistrictNumber]],PPEL[[Fiscal Year]:[Fiscal Year]]&amp;PPEL[[DistrictNumber]:[DistrictNumber]],0),9)*$H1152</f>
        <v>175382.32462614865</v>
      </c>
      <c r="J1152" s="15">
        <f t="shared" si="118"/>
        <v>0.21216502894080336</v>
      </c>
      <c r="K1152" s="26">
        <f>ROUND(PPEL[[#This Row],[Proposed Taxable Valuation]]/1000*PPEL[[#This Row],[Adjusted Rate]],0)</f>
        <v>175382</v>
      </c>
      <c r="L1152" s="19">
        <f t="shared" si="122"/>
        <v>-97406.114710747061</v>
      </c>
      <c r="M1152" s="17">
        <f t="shared" si="123"/>
        <v>-0.11783497105919666</v>
      </c>
      <c r="N1152">
        <v>580873460.74382675</v>
      </c>
      <c r="O1152">
        <v>0.33</v>
      </c>
      <c r="P1152" s="9">
        <f t="shared" si="120"/>
        <v>191688.24204546283</v>
      </c>
    </row>
    <row r="1153" spans="1:16" hidden="1" x14ac:dyDescent="0.35">
      <c r="A1153" s="13">
        <v>2029</v>
      </c>
      <c r="B1153" s="13">
        <f t="shared" si="119"/>
        <v>2028</v>
      </c>
      <c r="C1153" t="s">
        <v>344</v>
      </c>
      <c r="D1153" t="s">
        <v>345</v>
      </c>
      <c r="E1153" s="25">
        <v>584678171.14529002</v>
      </c>
      <c r="F1153" s="13">
        <v>0.33</v>
      </c>
      <c r="G1153" s="9">
        <f t="shared" si="121"/>
        <v>192943.79647794573</v>
      </c>
      <c r="H1153" s="11">
        <v>1.02</v>
      </c>
      <c r="I1153" s="12" cm="1">
        <f t="array" ref="I1153">INDEX(PPEL[],MATCH(PPEL[[#This Row],[Base Year]]&amp;PPEL[[#This Row],[DistrictNumber]],PPEL[[Fiscal Year]:[Fiscal Year]]&amp;PPEL[[DistrictNumber]:[DistrictNumber]],0),9)*$H1153</f>
        <v>159380.11298670122</v>
      </c>
      <c r="J1153" s="15">
        <f t="shared" si="118"/>
        <v>0.27259460135907132</v>
      </c>
      <c r="K1153" s="26">
        <f>ROUND(PPEL[[#This Row],[Proposed Taxable Valuation]]/1000*PPEL[[#This Row],[Adjusted Rate]],0)</f>
        <v>159380</v>
      </c>
      <c r="L1153" s="19">
        <f t="shared" si="122"/>
        <v>-33563.683491244505</v>
      </c>
      <c r="M1153" s="17">
        <f t="shared" si="123"/>
        <v>-5.7405398640928695E-2</v>
      </c>
      <c r="N1153">
        <v>503474363.63264459</v>
      </c>
      <c r="O1153">
        <v>0.33</v>
      </c>
      <c r="P1153" s="9">
        <f t="shared" si="120"/>
        <v>166146.53999877273</v>
      </c>
    </row>
    <row r="1154" spans="1:16" hidden="1" x14ac:dyDescent="0.35">
      <c r="A1154" s="13">
        <v>2029</v>
      </c>
      <c r="B1154" s="13">
        <f t="shared" si="119"/>
        <v>2028</v>
      </c>
      <c r="C1154" t="s">
        <v>346</v>
      </c>
      <c r="D1154" t="s">
        <v>347</v>
      </c>
      <c r="E1154" s="25">
        <v>1106927021.6647904</v>
      </c>
      <c r="F1154" s="13">
        <v>0.33</v>
      </c>
      <c r="G1154" s="9">
        <f t="shared" si="121"/>
        <v>365285.91714938084</v>
      </c>
      <c r="H1154" s="11">
        <v>1.02</v>
      </c>
      <c r="I1154" s="12" cm="1">
        <f t="array" ref="I1154">INDEX(PPEL[],MATCH(PPEL[[#This Row],[Base Year]]&amp;PPEL[[#This Row],[DistrictNumber]],PPEL[[Fiscal Year]:[Fiscal Year]]&amp;PPEL[[DistrictNumber]:[DistrictNumber]],0),9)*$H1154</f>
        <v>220614.50661670728</v>
      </c>
      <c r="J1154" s="15">
        <f t="shared" si="118"/>
        <v>0.19930356952069761</v>
      </c>
      <c r="K1154" s="26">
        <f>ROUND(PPEL[[#This Row],[Proposed Taxable Valuation]]/1000*PPEL[[#This Row],[Adjusted Rate]],0)</f>
        <v>220615</v>
      </c>
      <c r="L1154" s="19">
        <f t="shared" si="122"/>
        <v>-144671.41053267356</v>
      </c>
      <c r="M1154" s="17">
        <f t="shared" si="123"/>
        <v>-0.13069643047930241</v>
      </c>
      <c r="N1154">
        <v>737637141.29999626</v>
      </c>
      <c r="O1154">
        <v>0.33</v>
      </c>
      <c r="P1154" s="9">
        <f t="shared" si="120"/>
        <v>243420.25662899879</v>
      </c>
    </row>
    <row r="1155" spans="1:16" hidden="1" x14ac:dyDescent="0.35">
      <c r="A1155" s="13">
        <v>2029</v>
      </c>
      <c r="B1155" s="13">
        <f t="shared" si="119"/>
        <v>2028</v>
      </c>
      <c r="C1155" t="s">
        <v>348</v>
      </c>
      <c r="D1155" t="s">
        <v>349</v>
      </c>
      <c r="E1155" s="25">
        <v>2040011021.4054973</v>
      </c>
      <c r="F1155" s="13">
        <v>0.33</v>
      </c>
      <c r="G1155" s="9">
        <f t="shared" si="121"/>
        <v>673203.63706381409</v>
      </c>
      <c r="H1155" s="11">
        <v>1.02</v>
      </c>
      <c r="I1155" s="12" cm="1">
        <f t="array" ref="I1155">INDEX(PPEL[],MATCH(PPEL[[#This Row],[Base Year]]&amp;PPEL[[#This Row],[DistrictNumber]],PPEL[[Fiscal Year]:[Fiscal Year]]&amp;PPEL[[DistrictNumber]:[DistrictNumber]],0),9)*$H1155</f>
        <v>476928.6919385473</v>
      </c>
      <c r="J1155" s="15">
        <f t="shared" si="118"/>
        <v>0.23378731140871967</v>
      </c>
      <c r="K1155" s="26">
        <f>ROUND(PPEL[[#This Row],[Proposed Taxable Valuation]]/1000*PPEL[[#This Row],[Adjusted Rate]],0)</f>
        <v>476929</v>
      </c>
      <c r="L1155" s="19">
        <f t="shared" si="122"/>
        <v>-196274.94512526679</v>
      </c>
      <c r="M1155" s="17">
        <f t="shared" si="123"/>
        <v>-9.6212688591280349E-2</v>
      </c>
      <c r="N1155">
        <v>1447988497.9210587</v>
      </c>
      <c r="O1155">
        <v>0.33</v>
      </c>
      <c r="P1155" s="9">
        <f t="shared" si="120"/>
        <v>477836.20431394939</v>
      </c>
    </row>
    <row r="1156" spans="1:16" hidden="1" x14ac:dyDescent="0.35">
      <c r="A1156" s="13">
        <v>2029</v>
      </c>
      <c r="B1156" s="13">
        <f t="shared" si="119"/>
        <v>2028</v>
      </c>
      <c r="C1156" t="s">
        <v>350</v>
      </c>
      <c r="D1156" t="s">
        <v>351</v>
      </c>
      <c r="E1156" s="25">
        <v>417917043.30466396</v>
      </c>
      <c r="F1156" s="13">
        <v>0.33</v>
      </c>
      <c r="G1156" s="9">
        <f t="shared" si="121"/>
        <v>137912.62429053913</v>
      </c>
      <c r="H1156" s="11">
        <v>1.02</v>
      </c>
      <c r="I1156" s="12" cm="1">
        <f t="array" ref="I1156">INDEX(PPEL[],MATCH(PPEL[[#This Row],[Base Year]]&amp;PPEL[[#This Row],[DistrictNumber]],PPEL[[Fiscal Year]:[Fiscal Year]]&amp;PPEL[[DistrictNumber]:[DistrictNumber]],0),9)*$H1156</f>
        <v>81921.077650257124</v>
      </c>
      <c r="J1156" s="15">
        <f t="shared" ref="J1156:J1219" si="124">IF(I1156/(E1156/1000)&gt;0.33,0.33,I1156/(E1156/1000))</f>
        <v>0.19602234214347697</v>
      </c>
      <c r="K1156" s="26">
        <f>ROUND(PPEL[[#This Row],[Proposed Taxable Valuation]]/1000*PPEL[[#This Row],[Adjusted Rate]],0)</f>
        <v>81921</v>
      </c>
      <c r="L1156" s="19">
        <f t="shared" si="122"/>
        <v>-55991.546640282002</v>
      </c>
      <c r="M1156" s="17">
        <f t="shared" si="123"/>
        <v>-0.13397765785652305</v>
      </c>
      <c r="N1156">
        <v>275305892.00326163</v>
      </c>
      <c r="O1156">
        <v>0.33</v>
      </c>
      <c r="P1156" s="9">
        <f t="shared" si="120"/>
        <v>90850.944361076326</v>
      </c>
    </row>
    <row r="1157" spans="1:16" hidden="1" x14ac:dyDescent="0.35">
      <c r="A1157" s="13">
        <v>2029</v>
      </c>
      <c r="B1157" s="13">
        <f t="shared" ref="B1157:B1220" si="125">A1157-1</f>
        <v>2028</v>
      </c>
      <c r="C1157" t="s">
        <v>352</v>
      </c>
      <c r="D1157" t="s">
        <v>353</v>
      </c>
      <c r="E1157" s="25">
        <v>2438555202.8823366</v>
      </c>
      <c r="F1157" s="13">
        <v>0.33</v>
      </c>
      <c r="G1157" s="9">
        <f t="shared" si="121"/>
        <v>804723.21695117105</v>
      </c>
      <c r="H1157" s="11">
        <v>1.02</v>
      </c>
      <c r="I1157" s="12" cm="1">
        <f t="array" ref="I1157">INDEX(PPEL[],MATCH(PPEL[[#This Row],[Base Year]]&amp;PPEL[[#This Row],[DistrictNumber]],PPEL[[Fiscal Year]:[Fiscal Year]]&amp;PPEL[[DistrictNumber]:[DistrictNumber]],0),9)*$H1157</f>
        <v>553422.07938929484</v>
      </c>
      <c r="J1157" s="15">
        <f t="shared" si="124"/>
        <v>0.2269467095660406</v>
      </c>
      <c r="K1157" s="26">
        <f>ROUND(PPEL[[#This Row],[Proposed Taxable Valuation]]/1000*PPEL[[#This Row],[Adjusted Rate]],0)</f>
        <v>553422</v>
      </c>
      <c r="L1157" s="19">
        <f t="shared" si="122"/>
        <v>-251301.13756187621</v>
      </c>
      <c r="M1157" s="17">
        <f t="shared" si="123"/>
        <v>-0.10305329043395942</v>
      </c>
      <c r="N1157">
        <v>1763937863.4081261</v>
      </c>
      <c r="O1157">
        <v>0.33</v>
      </c>
      <c r="P1157" s="9">
        <f t="shared" ref="P1157:P1220" si="126">N1157/1000*O1157</f>
        <v>582099.49492468161</v>
      </c>
    </row>
    <row r="1158" spans="1:16" hidden="1" x14ac:dyDescent="0.35">
      <c r="A1158" s="13">
        <v>2029</v>
      </c>
      <c r="B1158" s="13">
        <f t="shared" si="125"/>
        <v>2028</v>
      </c>
      <c r="C1158" t="s">
        <v>354</v>
      </c>
      <c r="D1158" t="s">
        <v>355</v>
      </c>
      <c r="E1158" s="25">
        <v>543799777.46477997</v>
      </c>
      <c r="F1158" s="13">
        <v>0.33</v>
      </c>
      <c r="G1158" s="9">
        <f t="shared" si="121"/>
        <v>179453.9265633774</v>
      </c>
      <c r="H1158" s="11">
        <v>1.02</v>
      </c>
      <c r="I1158" s="12" cm="1">
        <f t="array" ref="I1158">INDEX(PPEL[],MATCH(PPEL[[#This Row],[Base Year]]&amp;PPEL[[#This Row],[DistrictNumber]],PPEL[[Fiscal Year]:[Fiscal Year]]&amp;PPEL[[DistrictNumber]:[DistrictNumber]],0),9)*$H1158</f>
        <v>140976.5791170132</v>
      </c>
      <c r="J1158" s="15">
        <f t="shared" si="124"/>
        <v>0.25924353955099538</v>
      </c>
      <c r="K1158" s="26">
        <f>ROUND(PPEL[[#This Row],[Proposed Taxable Valuation]]/1000*PPEL[[#This Row],[Adjusted Rate]],0)</f>
        <v>140977</v>
      </c>
      <c r="L1158" s="19">
        <f t="shared" si="122"/>
        <v>-38477.347446364205</v>
      </c>
      <c r="M1158" s="17">
        <f t="shared" si="123"/>
        <v>-7.0756460449004632E-2</v>
      </c>
      <c r="N1158">
        <v>426066561.66050929</v>
      </c>
      <c r="O1158">
        <v>0.33</v>
      </c>
      <c r="P1158" s="9">
        <f t="shared" si="126"/>
        <v>140601.96534796807</v>
      </c>
    </row>
    <row r="1159" spans="1:16" hidden="1" x14ac:dyDescent="0.35">
      <c r="A1159" s="13">
        <v>2029</v>
      </c>
      <c r="B1159" s="13">
        <f t="shared" si="125"/>
        <v>2028</v>
      </c>
      <c r="C1159" t="s">
        <v>356</v>
      </c>
      <c r="D1159" t="s">
        <v>357</v>
      </c>
      <c r="E1159" s="25">
        <v>145870114.27845198</v>
      </c>
      <c r="F1159" s="13">
        <v>0.33</v>
      </c>
      <c r="G1159" s="9">
        <f t="shared" si="121"/>
        <v>48137.137711889154</v>
      </c>
      <c r="H1159" s="11">
        <v>1.02</v>
      </c>
      <c r="I1159" s="12" cm="1">
        <f t="array" ref="I1159">INDEX(PPEL[],MATCH(PPEL[[#This Row],[Base Year]]&amp;PPEL[[#This Row],[DistrictNumber]],PPEL[[Fiscal Year]:[Fiscal Year]]&amp;PPEL[[DistrictNumber]:[DistrictNumber]],0),9)*$H1159</f>
        <v>34310.850432661442</v>
      </c>
      <c r="J1159" s="15">
        <f t="shared" si="124"/>
        <v>0.23521507885546272</v>
      </c>
      <c r="K1159" s="26">
        <f>ROUND(PPEL[[#This Row],[Proposed Taxable Valuation]]/1000*PPEL[[#This Row],[Adjusted Rate]],0)</f>
        <v>34311</v>
      </c>
      <c r="L1159" s="19">
        <f t="shared" si="122"/>
        <v>-13826.287279227712</v>
      </c>
      <c r="M1159" s="17">
        <f t="shared" si="123"/>
        <v>-9.4784921144537293E-2</v>
      </c>
      <c r="N1159">
        <v>110193722.61246517</v>
      </c>
      <c r="O1159">
        <v>0.33</v>
      </c>
      <c r="P1159" s="9">
        <f t="shared" si="126"/>
        <v>36363.928462113508</v>
      </c>
    </row>
    <row r="1160" spans="1:16" hidden="1" x14ac:dyDescent="0.35">
      <c r="A1160" s="13">
        <v>2029</v>
      </c>
      <c r="B1160" s="13">
        <f t="shared" si="125"/>
        <v>2028</v>
      </c>
      <c r="C1160" t="s">
        <v>358</v>
      </c>
      <c r="D1160" t="s">
        <v>359</v>
      </c>
      <c r="E1160" s="25">
        <v>504165001.44182694</v>
      </c>
      <c r="F1160" s="13">
        <v>0.33</v>
      </c>
      <c r="G1160" s="9">
        <f t="shared" si="121"/>
        <v>166374.45047580291</v>
      </c>
      <c r="H1160" s="11">
        <v>1.02</v>
      </c>
      <c r="I1160" s="12" cm="1">
        <f t="array" ref="I1160">INDEX(PPEL[],MATCH(PPEL[[#This Row],[Base Year]]&amp;PPEL[[#This Row],[DistrictNumber]],PPEL[[Fiscal Year]:[Fiscal Year]]&amp;PPEL[[DistrictNumber]:[DistrictNumber]],0),9)*$H1160</f>
        <v>117609.31921800601</v>
      </c>
      <c r="J1160" s="15">
        <f t="shared" si="124"/>
        <v>0.23327545323785503</v>
      </c>
      <c r="K1160" s="26">
        <f>ROUND(PPEL[[#This Row],[Proposed Taxable Valuation]]/1000*PPEL[[#This Row],[Adjusted Rate]],0)</f>
        <v>117609</v>
      </c>
      <c r="L1160" s="19">
        <f t="shared" si="122"/>
        <v>-48765.131257796893</v>
      </c>
      <c r="M1160" s="17">
        <f t="shared" si="123"/>
        <v>-9.6724546762144981E-2</v>
      </c>
      <c r="N1160">
        <v>375785336.10541409</v>
      </c>
      <c r="O1160">
        <v>0.33</v>
      </c>
      <c r="P1160" s="9">
        <f t="shared" si="126"/>
        <v>124009.16091478665</v>
      </c>
    </row>
    <row r="1161" spans="1:16" hidden="1" x14ac:dyDescent="0.35">
      <c r="A1161" s="13">
        <v>2029</v>
      </c>
      <c r="B1161" s="13">
        <f t="shared" si="125"/>
        <v>2028</v>
      </c>
      <c r="C1161" t="s">
        <v>360</v>
      </c>
      <c r="D1161" t="s">
        <v>361</v>
      </c>
      <c r="E1161" s="25">
        <v>379483515.16792178</v>
      </c>
      <c r="F1161" s="13">
        <v>0.33</v>
      </c>
      <c r="G1161" s="9">
        <f t="shared" si="121"/>
        <v>125229.5600054142</v>
      </c>
      <c r="H1161" s="11">
        <v>1.02</v>
      </c>
      <c r="I1161" s="12" cm="1">
        <f t="array" ref="I1161">INDEX(PPEL[],MATCH(PPEL[[#This Row],[Base Year]]&amp;PPEL[[#This Row],[DistrictNumber]],PPEL[[Fiscal Year]:[Fiscal Year]]&amp;PPEL[[DistrictNumber]:[DistrictNumber]],0),9)*$H1161</f>
        <v>109618.09652920105</v>
      </c>
      <c r="J1161" s="15">
        <f t="shared" si="124"/>
        <v>0.28886128684850765</v>
      </c>
      <c r="K1161" s="26">
        <f>ROUND(PPEL[[#This Row],[Proposed Taxable Valuation]]/1000*PPEL[[#This Row],[Adjusted Rate]],0)</f>
        <v>109618</v>
      </c>
      <c r="L1161" s="19">
        <f t="shared" si="122"/>
        <v>-15611.463476213146</v>
      </c>
      <c r="M1161" s="17">
        <f t="shared" si="123"/>
        <v>-4.1138713151492368E-2</v>
      </c>
      <c r="N1161">
        <v>319020055.85265398</v>
      </c>
      <c r="O1161">
        <v>0.33</v>
      </c>
      <c r="P1161" s="9">
        <f t="shared" si="126"/>
        <v>105276.61843137581</v>
      </c>
    </row>
    <row r="1162" spans="1:16" hidden="1" x14ac:dyDescent="0.35">
      <c r="A1162" s="13">
        <v>2029</v>
      </c>
      <c r="B1162" s="13">
        <f t="shared" si="125"/>
        <v>2028</v>
      </c>
      <c r="C1162" t="s">
        <v>362</v>
      </c>
      <c r="D1162" t="s">
        <v>363</v>
      </c>
      <c r="E1162" s="25">
        <v>991256317.27880061</v>
      </c>
      <c r="F1162" s="13">
        <v>0.33</v>
      </c>
      <c r="G1162" s="9">
        <f t="shared" si="121"/>
        <v>327114.58470200421</v>
      </c>
      <c r="H1162" s="11">
        <v>1.02</v>
      </c>
      <c r="I1162" s="12" cm="1">
        <f t="array" ref="I1162">INDEX(PPEL[],MATCH(PPEL[[#This Row],[Base Year]]&amp;PPEL[[#This Row],[DistrictNumber]],PPEL[[Fiscal Year]:[Fiscal Year]]&amp;PPEL[[DistrictNumber]:[DistrictNumber]],0),9)*$H1162</f>
        <v>222610.92777858532</v>
      </c>
      <c r="J1162" s="15">
        <f t="shared" si="124"/>
        <v>0.22457453627099941</v>
      </c>
      <c r="K1162" s="26">
        <f>ROUND(PPEL[[#This Row],[Proposed Taxable Valuation]]/1000*PPEL[[#This Row],[Adjusted Rate]],0)</f>
        <v>222611</v>
      </c>
      <c r="L1162" s="19">
        <f t="shared" si="122"/>
        <v>-104503.65692341889</v>
      </c>
      <c r="M1162" s="17">
        <f t="shared" si="123"/>
        <v>-0.10542546372900061</v>
      </c>
      <c r="N1162">
        <v>715941061.13533819</v>
      </c>
      <c r="O1162">
        <v>0.33</v>
      </c>
      <c r="P1162" s="9">
        <f t="shared" si="126"/>
        <v>236260.55017466159</v>
      </c>
    </row>
    <row r="1163" spans="1:16" hidden="1" x14ac:dyDescent="0.35">
      <c r="A1163" s="13">
        <v>2029</v>
      </c>
      <c r="B1163" s="13">
        <f t="shared" si="125"/>
        <v>2028</v>
      </c>
      <c r="C1163" t="s">
        <v>364</v>
      </c>
      <c r="D1163" t="s">
        <v>365</v>
      </c>
      <c r="E1163" s="25">
        <v>599062730.26777601</v>
      </c>
      <c r="F1163" s="13">
        <v>0.33</v>
      </c>
      <c r="G1163" s="9">
        <f t="shared" si="121"/>
        <v>197690.70098836612</v>
      </c>
      <c r="H1163" s="11">
        <v>1.02</v>
      </c>
      <c r="I1163" s="12" cm="1">
        <f t="array" ref="I1163">INDEX(PPEL[],MATCH(PPEL[[#This Row],[Base Year]]&amp;PPEL[[#This Row],[DistrictNumber]],PPEL[[Fiscal Year]:[Fiscal Year]]&amp;PPEL[[DistrictNumber]:[DistrictNumber]],0),9)*$H1163</f>
        <v>135797.96209702536</v>
      </c>
      <c r="J1163" s="15">
        <f t="shared" si="124"/>
        <v>0.22668404364986083</v>
      </c>
      <c r="K1163" s="26">
        <f>ROUND(PPEL[[#This Row],[Proposed Taxable Valuation]]/1000*PPEL[[#This Row],[Adjusted Rate]],0)</f>
        <v>135798</v>
      </c>
      <c r="L1163" s="19">
        <f t="shared" si="122"/>
        <v>-61892.738891340763</v>
      </c>
      <c r="M1163" s="17">
        <f t="shared" si="123"/>
        <v>-0.10331595635013918</v>
      </c>
      <c r="N1163">
        <v>436995265.30976665</v>
      </c>
      <c r="O1163">
        <v>0.33</v>
      </c>
      <c r="P1163" s="9">
        <f t="shared" si="126"/>
        <v>144208.43755222298</v>
      </c>
    </row>
    <row r="1164" spans="1:16" hidden="1" x14ac:dyDescent="0.35">
      <c r="A1164" s="13">
        <v>2029</v>
      </c>
      <c r="B1164" s="13">
        <f t="shared" si="125"/>
        <v>2028</v>
      </c>
      <c r="C1164" t="s">
        <v>366</v>
      </c>
      <c r="D1164" t="s">
        <v>367</v>
      </c>
      <c r="E1164" s="25">
        <v>1365064857.9029162</v>
      </c>
      <c r="F1164" s="13">
        <v>0.33</v>
      </c>
      <c r="G1164" s="9">
        <f t="shared" si="121"/>
        <v>450471.40310796234</v>
      </c>
      <c r="H1164" s="11">
        <v>1.02</v>
      </c>
      <c r="I1164" s="12" cm="1">
        <f t="array" ref="I1164">INDEX(PPEL[],MATCH(PPEL[[#This Row],[Base Year]]&amp;PPEL[[#This Row],[DistrictNumber]],PPEL[[Fiscal Year]:[Fiscal Year]]&amp;PPEL[[DistrictNumber]:[DistrictNumber]],0),9)*$H1164</f>
        <v>315799.17320228112</v>
      </c>
      <c r="J1164" s="15">
        <f t="shared" si="124"/>
        <v>0.23134371335837353</v>
      </c>
      <c r="K1164" s="26">
        <f>ROUND(PPEL[[#This Row],[Proposed Taxable Valuation]]/1000*PPEL[[#This Row],[Adjusted Rate]],0)</f>
        <v>315799</v>
      </c>
      <c r="L1164" s="19">
        <f t="shared" si="122"/>
        <v>-134672.22990568122</v>
      </c>
      <c r="M1164" s="17">
        <f t="shared" si="123"/>
        <v>-9.8656286641626484E-2</v>
      </c>
      <c r="N1164">
        <v>1028042464.9467856</v>
      </c>
      <c r="O1164">
        <v>0.33</v>
      </c>
      <c r="P1164" s="9">
        <f t="shared" si="126"/>
        <v>339254.01343243924</v>
      </c>
    </row>
    <row r="1165" spans="1:16" hidden="1" x14ac:dyDescent="0.35">
      <c r="A1165" s="13">
        <v>2029</v>
      </c>
      <c r="B1165" s="13">
        <f t="shared" si="125"/>
        <v>2028</v>
      </c>
      <c r="C1165" t="s">
        <v>368</v>
      </c>
      <c r="D1165" t="s">
        <v>369</v>
      </c>
      <c r="E1165" s="25">
        <v>863473787.61404634</v>
      </c>
      <c r="F1165" s="13">
        <v>0.33</v>
      </c>
      <c r="G1165" s="9">
        <f t="shared" si="121"/>
        <v>284946.34991263534</v>
      </c>
      <c r="H1165" s="11">
        <v>1.02</v>
      </c>
      <c r="I1165" s="12" cm="1">
        <f t="array" ref="I1165">INDEX(PPEL[],MATCH(PPEL[[#This Row],[Base Year]]&amp;PPEL[[#This Row],[DistrictNumber]],PPEL[[Fiscal Year]:[Fiscal Year]]&amp;PPEL[[DistrictNumber]:[DistrictNumber]],0),9)*$H1165</f>
        <v>176390.5339035576</v>
      </c>
      <c r="J1165" s="15">
        <f t="shared" si="124"/>
        <v>0.20428012573602322</v>
      </c>
      <c r="K1165" s="26">
        <f>ROUND(PPEL[[#This Row],[Proposed Taxable Valuation]]/1000*PPEL[[#This Row],[Adjusted Rate]],0)</f>
        <v>176391</v>
      </c>
      <c r="L1165" s="19">
        <f t="shared" si="122"/>
        <v>-108555.81600907774</v>
      </c>
      <c r="M1165" s="17">
        <f t="shared" si="123"/>
        <v>-0.12571987426397679</v>
      </c>
      <c r="N1165">
        <v>645576708.73102522</v>
      </c>
      <c r="O1165">
        <v>0.33</v>
      </c>
      <c r="P1165" s="9">
        <f t="shared" si="126"/>
        <v>213040.31388123834</v>
      </c>
    </row>
    <row r="1166" spans="1:16" hidden="1" x14ac:dyDescent="0.35">
      <c r="A1166" s="13">
        <v>2029</v>
      </c>
      <c r="B1166" s="13">
        <f t="shared" si="125"/>
        <v>2028</v>
      </c>
      <c r="C1166" t="s">
        <v>370</v>
      </c>
      <c r="D1166" t="s">
        <v>371</v>
      </c>
      <c r="E1166" s="25">
        <v>692879827.00264823</v>
      </c>
      <c r="F1166" s="13">
        <v>0.33</v>
      </c>
      <c r="G1166" s="9">
        <f t="shared" si="121"/>
        <v>228650.34291087394</v>
      </c>
      <c r="H1166" s="11">
        <v>1.02</v>
      </c>
      <c r="I1166" s="12" cm="1">
        <f t="array" ref="I1166">INDEX(PPEL[],MATCH(PPEL[[#This Row],[Base Year]]&amp;PPEL[[#This Row],[DistrictNumber]],PPEL[[Fiscal Year]:[Fiscal Year]]&amp;PPEL[[DistrictNumber]:[DistrictNumber]],0),9)*$H1166</f>
        <v>163948.04066090737</v>
      </c>
      <c r="J1166" s="15">
        <f t="shared" si="124"/>
        <v>0.23661829118353123</v>
      </c>
      <c r="K1166" s="26">
        <f>ROUND(PPEL[[#This Row],[Proposed Taxable Valuation]]/1000*PPEL[[#This Row],[Adjusted Rate]],0)</f>
        <v>163948</v>
      </c>
      <c r="L1166" s="19">
        <f t="shared" si="122"/>
        <v>-64702.302249966568</v>
      </c>
      <c r="M1166" s="17">
        <f t="shared" si="123"/>
        <v>-9.3381708816468789E-2</v>
      </c>
      <c r="N1166">
        <v>513928329.71841687</v>
      </c>
      <c r="O1166">
        <v>0.33</v>
      </c>
      <c r="P1166" s="9">
        <f t="shared" si="126"/>
        <v>169596.34880707756</v>
      </c>
    </row>
    <row r="1167" spans="1:16" hidden="1" x14ac:dyDescent="0.35">
      <c r="A1167" s="13">
        <v>2029</v>
      </c>
      <c r="B1167" s="13">
        <f t="shared" si="125"/>
        <v>2028</v>
      </c>
      <c r="C1167" t="s">
        <v>372</v>
      </c>
      <c r="D1167" t="s">
        <v>373</v>
      </c>
      <c r="E1167" s="25">
        <v>321158675.389103</v>
      </c>
      <c r="F1167" s="13">
        <v>0.33</v>
      </c>
      <c r="G1167" s="9">
        <f t="shared" si="121"/>
        <v>105982.362878404</v>
      </c>
      <c r="H1167" s="11">
        <v>1.02</v>
      </c>
      <c r="I1167" s="12" cm="1">
        <f t="array" ref="I1167">INDEX(PPEL[],MATCH(PPEL[[#This Row],[Base Year]]&amp;PPEL[[#This Row],[DistrictNumber]],PPEL[[Fiscal Year]:[Fiscal Year]]&amp;PPEL[[DistrictNumber]:[DistrictNumber]],0),9)*$H1167</f>
        <v>63624.167359695355</v>
      </c>
      <c r="J1167" s="15">
        <f t="shared" si="124"/>
        <v>0.19810820082194841</v>
      </c>
      <c r="K1167" s="26">
        <f>ROUND(PPEL[[#This Row],[Proposed Taxable Valuation]]/1000*PPEL[[#This Row],[Adjusted Rate]],0)</f>
        <v>63624</v>
      </c>
      <c r="L1167" s="19">
        <f t="shared" si="122"/>
        <v>-42358.19551870865</v>
      </c>
      <c r="M1167" s="17">
        <f t="shared" si="123"/>
        <v>-0.13189179917805161</v>
      </c>
      <c r="N1167">
        <v>223812692.52730814</v>
      </c>
      <c r="O1167">
        <v>0.33</v>
      </c>
      <c r="P1167" s="9">
        <f t="shared" si="126"/>
        <v>73858.188534011686</v>
      </c>
    </row>
    <row r="1168" spans="1:16" hidden="1" x14ac:dyDescent="0.35">
      <c r="A1168" s="13">
        <v>2029</v>
      </c>
      <c r="B1168" s="13">
        <f t="shared" si="125"/>
        <v>2028</v>
      </c>
      <c r="C1168" t="s">
        <v>374</v>
      </c>
      <c r="D1168" t="s">
        <v>375</v>
      </c>
      <c r="E1168" s="25">
        <v>159806807.677982</v>
      </c>
      <c r="F1168" s="13">
        <v>0.33</v>
      </c>
      <c r="G1168" s="9">
        <f t="shared" ref="G1168:G1231" si="127">E1168/1000*F1168</f>
        <v>52736.246533734062</v>
      </c>
      <c r="H1168" s="11">
        <v>1.02</v>
      </c>
      <c r="I1168" s="12" cm="1">
        <f t="array" ref="I1168">INDEX(PPEL[],MATCH(PPEL[[#This Row],[Base Year]]&amp;PPEL[[#This Row],[DistrictNumber]],PPEL[[Fiscal Year]:[Fiscal Year]]&amp;PPEL[[DistrictNumber]:[DistrictNumber]],0),9)*$H1168</f>
        <v>43462.670986872734</v>
      </c>
      <c r="J1168" s="15">
        <f t="shared" si="124"/>
        <v>0.27197008449384708</v>
      </c>
      <c r="K1168" s="26">
        <f>ROUND(PPEL[[#This Row],[Proposed Taxable Valuation]]/1000*PPEL[[#This Row],[Adjusted Rate]],0)</f>
        <v>43463</v>
      </c>
      <c r="L1168" s="19">
        <f t="shared" ref="L1168:L1231" si="128">I1168-G1168</f>
        <v>-9273.5755468613279</v>
      </c>
      <c r="M1168" s="17">
        <f t="shared" ref="M1168:M1231" si="129">J1168-F1168</f>
        <v>-5.802991550615294E-2</v>
      </c>
      <c r="N1168">
        <v>131849101.88767076</v>
      </c>
      <c r="O1168">
        <v>0.33</v>
      </c>
      <c r="P1168" s="9">
        <f t="shared" si="126"/>
        <v>43510.203622931353</v>
      </c>
    </row>
    <row r="1169" spans="1:16" hidden="1" x14ac:dyDescent="0.35">
      <c r="A1169" s="13">
        <v>2029</v>
      </c>
      <c r="B1169" s="13">
        <f t="shared" si="125"/>
        <v>2028</v>
      </c>
      <c r="C1169" t="s">
        <v>376</v>
      </c>
      <c r="D1169" t="s">
        <v>377</v>
      </c>
      <c r="E1169" s="25">
        <v>106244245.92103201</v>
      </c>
      <c r="F1169" s="13">
        <v>0.33</v>
      </c>
      <c r="G1169" s="9">
        <f t="shared" si="127"/>
        <v>35060.601153940566</v>
      </c>
      <c r="H1169" s="11">
        <v>1.02</v>
      </c>
      <c r="I1169" s="12" cm="1">
        <f t="array" ref="I1169">INDEX(PPEL[],MATCH(PPEL[[#This Row],[Base Year]]&amp;PPEL[[#This Row],[DistrictNumber]],PPEL[[Fiscal Year]:[Fiscal Year]]&amp;PPEL[[DistrictNumber]:[DistrictNumber]],0),9)*$H1169</f>
        <v>28890.55677862728</v>
      </c>
      <c r="J1169" s="15">
        <f t="shared" si="124"/>
        <v>0.27192584904881079</v>
      </c>
      <c r="K1169" s="26">
        <f>ROUND(PPEL[[#This Row],[Proposed Taxable Valuation]]/1000*PPEL[[#This Row],[Adjusted Rate]],0)</f>
        <v>28891</v>
      </c>
      <c r="L1169" s="19">
        <f t="shared" si="128"/>
        <v>-6170.0443753132859</v>
      </c>
      <c r="M1169" s="17">
        <f t="shared" si="129"/>
        <v>-5.807415095118923E-2</v>
      </c>
      <c r="N1169">
        <v>84966830.650707036</v>
      </c>
      <c r="O1169">
        <v>0.33</v>
      </c>
      <c r="P1169" s="9">
        <f t="shared" si="126"/>
        <v>28039.054114733324</v>
      </c>
    </row>
    <row r="1170" spans="1:16" hidden="1" x14ac:dyDescent="0.35">
      <c r="A1170" s="13">
        <v>2029</v>
      </c>
      <c r="B1170" s="13">
        <f t="shared" si="125"/>
        <v>2028</v>
      </c>
      <c r="C1170" t="s">
        <v>378</v>
      </c>
      <c r="D1170" t="s">
        <v>379</v>
      </c>
      <c r="E1170" s="25">
        <v>182256599.95780733</v>
      </c>
      <c r="F1170" s="13">
        <v>0.33</v>
      </c>
      <c r="G1170" s="9">
        <f t="shared" si="127"/>
        <v>60144.677986076422</v>
      </c>
      <c r="H1170" s="11">
        <v>1.02</v>
      </c>
      <c r="I1170" s="12" cm="1">
        <f t="array" ref="I1170">INDEX(PPEL[],MATCH(PPEL[[#This Row],[Base Year]]&amp;PPEL[[#This Row],[DistrictNumber]],PPEL[[Fiscal Year]:[Fiscal Year]]&amp;PPEL[[DistrictNumber]:[DistrictNumber]],0),9)*$H1170</f>
        <v>41171.124823915685</v>
      </c>
      <c r="J1170" s="15">
        <f t="shared" si="124"/>
        <v>0.22589648239595636</v>
      </c>
      <c r="K1170" s="26">
        <f>ROUND(PPEL[[#This Row],[Proposed Taxable Valuation]]/1000*PPEL[[#This Row],[Adjusted Rate]],0)</f>
        <v>41171</v>
      </c>
      <c r="L1170" s="19">
        <f t="shared" si="128"/>
        <v>-18973.553162160737</v>
      </c>
      <c r="M1170" s="17">
        <f t="shared" si="129"/>
        <v>-0.10410351760404365</v>
      </c>
      <c r="N1170">
        <v>136719237.3848269</v>
      </c>
      <c r="O1170">
        <v>0.33</v>
      </c>
      <c r="P1170" s="9">
        <f t="shared" si="126"/>
        <v>45117.34833699288</v>
      </c>
    </row>
    <row r="1171" spans="1:16" hidden="1" x14ac:dyDescent="0.35">
      <c r="A1171" s="13">
        <v>2029</v>
      </c>
      <c r="B1171" s="13">
        <f t="shared" si="125"/>
        <v>2028</v>
      </c>
      <c r="C1171" t="s">
        <v>380</v>
      </c>
      <c r="D1171" t="s">
        <v>381</v>
      </c>
      <c r="E1171" s="25">
        <v>713340807.35731459</v>
      </c>
      <c r="F1171" s="13">
        <v>0.33</v>
      </c>
      <c r="G1171" s="9">
        <f t="shared" si="127"/>
        <v>235402.46642791384</v>
      </c>
      <c r="H1171" s="11">
        <v>1.02</v>
      </c>
      <c r="I1171" s="12" cm="1">
        <f t="array" ref="I1171">INDEX(PPEL[],MATCH(PPEL[[#This Row],[Base Year]]&amp;PPEL[[#This Row],[DistrictNumber]],PPEL[[Fiscal Year]:[Fiscal Year]]&amp;PPEL[[DistrictNumber]:[DistrictNumber]],0),9)*$H1171</f>
        <v>149883.74284675179</v>
      </c>
      <c r="J1171" s="15">
        <f t="shared" si="124"/>
        <v>0.2101151950103908</v>
      </c>
      <c r="K1171" s="26">
        <f>ROUND(PPEL[[#This Row],[Proposed Taxable Valuation]]/1000*PPEL[[#This Row],[Adjusted Rate]],0)</f>
        <v>149884</v>
      </c>
      <c r="L1171" s="19">
        <f t="shared" si="128"/>
        <v>-85518.723581162049</v>
      </c>
      <c r="M1171" s="17">
        <f t="shared" si="129"/>
        <v>-0.11988480498960921</v>
      </c>
      <c r="N1171">
        <v>511478493.21018881</v>
      </c>
      <c r="O1171">
        <v>0.33</v>
      </c>
      <c r="P1171" s="9">
        <f t="shared" si="126"/>
        <v>168787.9027593623</v>
      </c>
    </row>
    <row r="1172" spans="1:16" hidden="1" x14ac:dyDescent="0.35">
      <c r="A1172" s="13">
        <v>2029</v>
      </c>
      <c r="B1172" s="13">
        <f t="shared" si="125"/>
        <v>2028</v>
      </c>
      <c r="C1172" t="s">
        <v>382</v>
      </c>
      <c r="D1172" t="s">
        <v>383</v>
      </c>
      <c r="E1172" s="25">
        <v>1039441160.9238205</v>
      </c>
      <c r="F1172" s="13">
        <v>0.33</v>
      </c>
      <c r="G1172" s="9">
        <f t="shared" si="127"/>
        <v>343015.58310486079</v>
      </c>
      <c r="H1172" s="11">
        <v>1.02</v>
      </c>
      <c r="I1172" s="12" cm="1">
        <f t="array" ref="I1172">INDEX(PPEL[],MATCH(PPEL[[#This Row],[Base Year]]&amp;PPEL[[#This Row],[DistrictNumber]],PPEL[[Fiscal Year]:[Fiscal Year]]&amp;PPEL[[DistrictNumber]:[DistrictNumber]],0),9)*$H1172</f>
        <v>244443.88338807892</v>
      </c>
      <c r="J1172" s="15">
        <f t="shared" si="124"/>
        <v>0.23516856227900904</v>
      </c>
      <c r="K1172" s="26">
        <f>ROUND(PPEL[[#This Row],[Proposed Taxable Valuation]]/1000*PPEL[[#This Row],[Adjusted Rate]],0)</f>
        <v>244444</v>
      </c>
      <c r="L1172" s="19">
        <f t="shared" si="128"/>
        <v>-98571.699716781877</v>
      </c>
      <c r="M1172" s="17">
        <f t="shared" si="129"/>
        <v>-9.483143772099098E-2</v>
      </c>
      <c r="N1172">
        <v>760477583.57125127</v>
      </c>
      <c r="O1172">
        <v>0.33</v>
      </c>
      <c r="P1172" s="9">
        <f t="shared" si="126"/>
        <v>250957.60257851292</v>
      </c>
    </row>
    <row r="1173" spans="1:16" hidden="1" x14ac:dyDescent="0.35">
      <c r="A1173" s="13">
        <v>2029</v>
      </c>
      <c r="B1173" s="13">
        <f t="shared" si="125"/>
        <v>2028</v>
      </c>
      <c r="C1173" t="s">
        <v>384</v>
      </c>
      <c r="D1173" t="s">
        <v>385</v>
      </c>
      <c r="E1173" s="25">
        <v>752194411.17233455</v>
      </c>
      <c r="F1173" s="13">
        <v>0.33</v>
      </c>
      <c r="G1173" s="9">
        <f t="shared" si="127"/>
        <v>248224.15568687042</v>
      </c>
      <c r="H1173" s="11">
        <v>1.02</v>
      </c>
      <c r="I1173" s="12" cm="1">
        <f t="array" ref="I1173">INDEX(PPEL[],MATCH(PPEL[[#This Row],[Base Year]]&amp;PPEL[[#This Row],[DistrictNumber]],PPEL[[Fiscal Year]:[Fiscal Year]]&amp;PPEL[[DistrictNumber]:[DistrictNumber]],0),9)*$H1173</f>
        <v>152384.68608411314</v>
      </c>
      <c r="J1173" s="15">
        <f t="shared" si="124"/>
        <v>0.20258683635606065</v>
      </c>
      <c r="K1173" s="26">
        <f>ROUND(PPEL[[#This Row],[Proposed Taxable Valuation]]/1000*PPEL[[#This Row],[Adjusted Rate]],0)</f>
        <v>152385</v>
      </c>
      <c r="L1173" s="19">
        <f t="shared" si="128"/>
        <v>-95839.469602757279</v>
      </c>
      <c r="M1173" s="17">
        <f t="shared" si="129"/>
        <v>-0.12741316364393937</v>
      </c>
      <c r="N1173">
        <v>504860684.85841942</v>
      </c>
      <c r="O1173">
        <v>0.33</v>
      </c>
      <c r="P1173" s="9">
        <f t="shared" si="126"/>
        <v>166604.02600327841</v>
      </c>
    </row>
    <row r="1174" spans="1:16" hidden="1" x14ac:dyDescent="0.35">
      <c r="A1174" s="13">
        <v>2029</v>
      </c>
      <c r="B1174" s="13">
        <f t="shared" si="125"/>
        <v>2028</v>
      </c>
      <c r="C1174" t="s">
        <v>386</v>
      </c>
      <c r="D1174" t="s">
        <v>387</v>
      </c>
      <c r="E1174" s="25">
        <v>121891992.54225397</v>
      </c>
      <c r="F1174" s="13">
        <v>0.33</v>
      </c>
      <c r="G1174" s="9">
        <f t="shared" si="127"/>
        <v>40224.357538943812</v>
      </c>
      <c r="H1174" s="11">
        <v>1.02</v>
      </c>
      <c r="I1174" s="12" cm="1">
        <f t="array" ref="I1174">INDEX(PPEL[],MATCH(PPEL[[#This Row],[Base Year]]&amp;PPEL[[#This Row],[DistrictNumber]],PPEL[[Fiscal Year]:[Fiscal Year]]&amp;PPEL[[DistrictNumber]:[DistrictNumber]],0),9)*$H1174</f>
        <v>31661.034951846967</v>
      </c>
      <c r="J1174" s="15">
        <f t="shared" si="124"/>
        <v>0.25974663545574284</v>
      </c>
      <c r="K1174" s="26">
        <f>ROUND(PPEL[[#This Row],[Proposed Taxable Valuation]]/1000*PPEL[[#This Row],[Adjusted Rate]],0)</f>
        <v>31661</v>
      </c>
      <c r="L1174" s="19">
        <f t="shared" si="128"/>
        <v>-8563.3225870968454</v>
      </c>
      <c r="M1174" s="17">
        <f t="shared" si="129"/>
        <v>-7.025336454425718E-2</v>
      </c>
      <c r="N1174">
        <v>97156800.38456662</v>
      </c>
      <c r="O1174">
        <v>0.33</v>
      </c>
      <c r="P1174" s="9">
        <f t="shared" si="126"/>
        <v>32061.744126906986</v>
      </c>
    </row>
    <row r="1175" spans="1:16" hidden="1" x14ac:dyDescent="0.35">
      <c r="A1175" s="13">
        <v>2029</v>
      </c>
      <c r="B1175" s="13">
        <f t="shared" si="125"/>
        <v>2028</v>
      </c>
      <c r="C1175" t="s">
        <v>388</v>
      </c>
      <c r="D1175" t="s">
        <v>389</v>
      </c>
      <c r="E1175" s="25">
        <v>2581013540.7072053</v>
      </c>
      <c r="F1175" s="13">
        <v>0.33</v>
      </c>
      <c r="G1175" s="9">
        <f t="shared" si="127"/>
        <v>851734.4684333778</v>
      </c>
      <c r="H1175" s="11">
        <v>1.02</v>
      </c>
      <c r="I1175" s="12" cm="1">
        <f t="array" ref="I1175">INDEX(PPEL[],MATCH(PPEL[[#This Row],[Base Year]]&amp;PPEL[[#This Row],[DistrictNumber]],PPEL[[Fiscal Year]:[Fiscal Year]]&amp;PPEL[[DistrictNumber]:[DistrictNumber]],0),9)*$H1175</f>
        <v>580192.51434043702</v>
      </c>
      <c r="J1175" s="15">
        <f t="shared" si="124"/>
        <v>0.22479251084496926</v>
      </c>
      <c r="K1175" s="26">
        <f>ROUND(PPEL[[#This Row],[Proposed Taxable Valuation]]/1000*PPEL[[#This Row],[Adjusted Rate]],0)</f>
        <v>580193</v>
      </c>
      <c r="L1175" s="19">
        <f t="shared" si="128"/>
        <v>-271541.95409294078</v>
      </c>
      <c r="M1175" s="17">
        <f t="shared" si="129"/>
        <v>-0.10520748915503075</v>
      </c>
      <c r="N1175">
        <v>1842327601.8546121</v>
      </c>
      <c r="O1175">
        <v>0.33</v>
      </c>
      <c r="P1175" s="9">
        <f t="shared" si="126"/>
        <v>607968.10861202201</v>
      </c>
    </row>
    <row r="1176" spans="1:16" hidden="1" x14ac:dyDescent="0.35">
      <c r="A1176" s="13">
        <v>2029</v>
      </c>
      <c r="B1176" s="13">
        <f t="shared" si="125"/>
        <v>2028</v>
      </c>
      <c r="C1176" t="s">
        <v>390</v>
      </c>
      <c r="D1176" t="s">
        <v>391</v>
      </c>
      <c r="E1176" s="25">
        <v>421433199.10386097</v>
      </c>
      <c r="F1176" s="13">
        <v>0.33</v>
      </c>
      <c r="G1176" s="9">
        <f t="shared" si="127"/>
        <v>139072.95570427415</v>
      </c>
      <c r="H1176" s="11">
        <v>1.02</v>
      </c>
      <c r="I1176" s="12" cm="1">
        <f t="array" ref="I1176">INDEX(PPEL[],MATCH(PPEL[[#This Row],[Base Year]]&amp;PPEL[[#This Row],[DistrictNumber]],PPEL[[Fiscal Year]:[Fiscal Year]]&amp;PPEL[[DistrictNumber]:[DistrictNumber]],0),9)*$H1176</f>
        <v>107302.55510562984</v>
      </c>
      <c r="J1176" s="15">
        <f t="shared" si="124"/>
        <v>0.25461343656313473</v>
      </c>
      <c r="K1176" s="26">
        <f>ROUND(PPEL[[#This Row],[Proposed Taxable Valuation]]/1000*PPEL[[#This Row],[Adjusted Rate]],0)</f>
        <v>107303</v>
      </c>
      <c r="L1176" s="19">
        <f t="shared" si="128"/>
        <v>-31770.400598644308</v>
      </c>
      <c r="M1176" s="17">
        <f t="shared" si="129"/>
        <v>-7.5386563436865284E-2</v>
      </c>
      <c r="N1176">
        <v>326009553.36449611</v>
      </c>
      <c r="O1176">
        <v>0.33</v>
      </c>
      <c r="P1176" s="9">
        <f t="shared" si="126"/>
        <v>107583.15261028372</v>
      </c>
    </row>
    <row r="1177" spans="1:16" hidden="1" x14ac:dyDescent="0.35">
      <c r="A1177" s="13">
        <v>2029</v>
      </c>
      <c r="B1177" s="13">
        <f t="shared" si="125"/>
        <v>2028</v>
      </c>
      <c r="C1177" t="s">
        <v>392</v>
      </c>
      <c r="D1177" t="s">
        <v>393</v>
      </c>
      <c r="E1177" s="25">
        <v>1027211462.7953461</v>
      </c>
      <c r="F1177" s="13">
        <v>0.33</v>
      </c>
      <c r="G1177" s="9">
        <f t="shared" si="127"/>
        <v>338979.78272246424</v>
      </c>
      <c r="H1177" s="11">
        <v>1.02</v>
      </c>
      <c r="I1177" s="12" cm="1">
        <f t="array" ref="I1177">INDEX(PPEL[],MATCH(PPEL[[#This Row],[Base Year]]&amp;PPEL[[#This Row],[DistrictNumber]],PPEL[[Fiscal Year]:[Fiscal Year]]&amp;PPEL[[DistrictNumber]:[DistrictNumber]],0),9)*$H1177</f>
        <v>227595.03291736203</v>
      </c>
      <c r="J1177" s="15">
        <f t="shared" si="124"/>
        <v>0.22156590065497189</v>
      </c>
      <c r="K1177" s="26">
        <f>ROUND(PPEL[[#This Row],[Proposed Taxable Valuation]]/1000*PPEL[[#This Row],[Adjusted Rate]],0)</f>
        <v>227595</v>
      </c>
      <c r="L1177" s="19">
        <f t="shared" si="128"/>
        <v>-111384.74980510221</v>
      </c>
      <c r="M1177" s="17">
        <f t="shared" si="129"/>
        <v>-0.10843409934502812</v>
      </c>
      <c r="N1177">
        <v>744496332.03659964</v>
      </c>
      <c r="O1177">
        <v>0.33</v>
      </c>
      <c r="P1177" s="9">
        <f t="shared" si="126"/>
        <v>245683.78957207789</v>
      </c>
    </row>
    <row r="1178" spans="1:16" hidden="1" x14ac:dyDescent="0.35">
      <c r="A1178" s="13">
        <v>2029</v>
      </c>
      <c r="B1178" s="13">
        <f t="shared" si="125"/>
        <v>2028</v>
      </c>
      <c r="C1178" t="s">
        <v>394</v>
      </c>
      <c r="D1178" t="s">
        <v>395</v>
      </c>
      <c r="E1178" s="25">
        <v>823348488.2578063</v>
      </c>
      <c r="F1178" s="13">
        <v>0.33</v>
      </c>
      <c r="G1178" s="9">
        <f t="shared" si="127"/>
        <v>271705.00112507609</v>
      </c>
      <c r="H1178" s="11">
        <v>1.02</v>
      </c>
      <c r="I1178" s="12" cm="1">
        <f t="array" ref="I1178">INDEX(PPEL[],MATCH(PPEL[[#This Row],[Base Year]]&amp;PPEL[[#This Row],[DistrictNumber]],PPEL[[Fiscal Year]:[Fiscal Year]]&amp;PPEL[[DistrictNumber]:[DistrictNumber]],0),9)*$H1178</f>
        <v>214812.74193431975</v>
      </c>
      <c r="J1178" s="15">
        <f t="shared" si="124"/>
        <v>0.26090136193589236</v>
      </c>
      <c r="K1178" s="26">
        <f>ROUND(PPEL[[#This Row],[Proposed Taxable Valuation]]/1000*PPEL[[#This Row],[Adjusted Rate]],0)</f>
        <v>214813</v>
      </c>
      <c r="L1178" s="19">
        <f t="shared" si="128"/>
        <v>-56892.259190756333</v>
      </c>
      <c r="M1178" s="17">
        <f t="shared" si="129"/>
        <v>-6.9098638064107654E-2</v>
      </c>
      <c r="N1178">
        <v>658267314.12946784</v>
      </c>
      <c r="O1178">
        <v>0.33</v>
      </c>
      <c r="P1178" s="9">
        <f t="shared" si="126"/>
        <v>217228.21366272439</v>
      </c>
    </row>
    <row r="1179" spans="1:16" hidden="1" x14ac:dyDescent="0.35">
      <c r="A1179" s="13">
        <v>2029</v>
      </c>
      <c r="B1179" s="13">
        <f t="shared" si="125"/>
        <v>2028</v>
      </c>
      <c r="C1179" t="s">
        <v>396</v>
      </c>
      <c r="D1179" t="s">
        <v>397</v>
      </c>
      <c r="E1179" s="25">
        <v>226425359.20001867</v>
      </c>
      <c r="F1179" s="13">
        <v>0.33</v>
      </c>
      <c r="G1179" s="9">
        <f t="shared" si="127"/>
        <v>74720.368536006165</v>
      </c>
      <c r="H1179" s="11">
        <v>1.02</v>
      </c>
      <c r="I1179" s="12" cm="1">
        <f t="array" ref="I1179">INDEX(PPEL[],MATCH(PPEL[[#This Row],[Base Year]]&amp;PPEL[[#This Row],[DistrictNumber]],PPEL[[Fiscal Year]:[Fiscal Year]]&amp;PPEL[[DistrictNumber]:[DistrictNumber]],0),9)*$H1179</f>
        <v>52302.608134286405</v>
      </c>
      <c r="J1179" s="15">
        <f t="shared" si="124"/>
        <v>0.23099271353295525</v>
      </c>
      <c r="K1179" s="26">
        <f>ROUND(PPEL[[#This Row],[Proposed Taxable Valuation]]/1000*PPEL[[#This Row],[Adjusted Rate]],0)</f>
        <v>52303</v>
      </c>
      <c r="L1179" s="19">
        <f t="shared" si="128"/>
        <v>-22417.760401719759</v>
      </c>
      <c r="M1179" s="17">
        <f t="shared" si="129"/>
        <v>-9.9007286467044764E-2</v>
      </c>
      <c r="N1179">
        <v>163568348.8426612</v>
      </c>
      <c r="O1179">
        <v>0.33</v>
      </c>
      <c r="P1179" s="9">
        <f t="shared" si="126"/>
        <v>53977.555118078191</v>
      </c>
    </row>
    <row r="1180" spans="1:16" hidden="1" x14ac:dyDescent="0.35">
      <c r="A1180" s="13">
        <v>2029</v>
      </c>
      <c r="B1180" s="13">
        <f t="shared" si="125"/>
        <v>2028</v>
      </c>
      <c r="C1180" t="s">
        <v>398</v>
      </c>
      <c r="D1180" t="s">
        <v>399</v>
      </c>
      <c r="E1180" s="25">
        <v>424603580.0545218</v>
      </c>
      <c r="F1180" s="13">
        <v>0.33</v>
      </c>
      <c r="G1180" s="9">
        <f t="shared" si="127"/>
        <v>140119.18141799219</v>
      </c>
      <c r="H1180" s="11">
        <v>1.02</v>
      </c>
      <c r="I1180" s="12" cm="1">
        <f t="array" ref="I1180">INDEX(PPEL[],MATCH(PPEL[[#This Row],[Base Year]]&amp;PPEL[[#This Row],[DistrictNumber]],PPEL[[Fiscal Year]:[Fiscal Year]]&amp;PPEL[[DistrictNumber]:[DistrictNumber]],0),9)*$H1180</f>
        <v>125547.64055005394</v>
      </c>
      <c r="J1180" s="15">
        <f t="shared" si="124"/>
        <v>0.29568201128669908</v>
      </c>
      <c r="K1180" s="26">
        <f>ROUND(PPEL[[#This Row],[Proposed Taxable Valuation]]/1000*PPEL[[#This Row],[Adjusted Rate]],0)</f>
        <v>125548</v>
      </c>
      <c r="L1180" s="19">
        <f t="shared" si="128"/>
        <v>-14571.540867938253</v>
      </c>
      <c r="M1180" s="17">
        <f t="shared" si="129"/>
        <v>-3.431798871330094E-2</v>
      </c>
      <c r="N1180">
        <v>374121481.75652492</v>
      </c>
      <c r="O1180">
        <v>0.33</v>
      </c>
      <c r="P1180" s="9">
        <f t="shared" si="126"/>
        <v>123460.08897965324</v>
      </c>
    </row>
    <row r="1181" spans="1:16" hidden="1" x14ac:dyDescent="0.35">
      <c r="A1181" s="13">
        <v>2029</v>
      </c>
      <c r="B1181" s="13">
        <f t="shared" si="125"/>
        <v>2028</v>
      </c>
      <c r="C1181" t="s">
        <v>400</v>
      </c>
      <c r="D1181" t="s">
        <v>401</v>
      </c>
      <c r="E1181" s="25">
        <v>1784242813.8720427</v>
      </c>
      <c r="F1181" s="13">
        <v>0.33</v>
      </c>
      <c r="G1181" s="9">
        <f t="shared" si="127"/>
        <v>588800.12857777404</v>
      </c>
      <c r="H1181" s="11">
        <v>1.02</v>
      </c>
      <c r="I1181" s="12" cm="1">
        <f t="array" ref="I1181">INDEX(PPEL[],MATCH(PPEL[[#This Row],[Base Year]]&amp;PPEL[[#This Row],[DistrictNumber]],PPEL[[Fiscal Year]:[Fiscal Year]]&amp;PPEL[[DistrictNumber]:[DistrictNumber]],0),9)*$H1181</f>
        <v>393077.77569343802</v>
      </c>
      <c r="J1181" s="15">
        <f t="shared" si="124"/>
        <v>0.22030509112176686</v>
      </c>
      <c r="K1181" s="26">
        <f>ROUND(PPEL[[#This Row],[Proposed Taxable Valuation]]/1000*PPEL[[#This Row],[Adjusted Rate]],0)</f>
        <v>393078</v>
      </c>
      <c r="L1181" s="19">
        <f t="shared" si="128"/>
        <v>-195722.35288433603</v>
      </c>
      <c r="M1181" s="17">
        <f t="shared" si="129"/>
        <v>-0.10969490887823316</v>
      </c>
      <c r="N1181">
        <v>1273322104.9911783</v>
      </c>
      <c r="O1181">
        <v>0.33</v>
      </c>
      <c r="P1181" s="9">
        <f t="shared" si="126"/>
        <v>420196.29464708886</v>
      </c>
    </row>
    <row r="1182" spans="1:16" hidden="1" x14ac:dyDescent="0.35">
      <c r="A1182" s="13">
        <v>2029</v>
      </c>
      <c r="B1182" s="13">
        <f t="shared" si="125"/>
        <v>2028</v>
      </c>
      <c r="C1182" t="s">
        <v>402</v>
      </c>
      <c r="D1182" t="s">
        <v>403</v>
      </c>
      <c r="E1182" s="25">
        <v>506847125.72767693</v>
      </c>
      <c r="F1182" s="13">
        <v>0.33</v>
      </c>
      <c r="G1182" s="9">
        <f t="shared" si="127"/>
        <v>167259.5514901334</v>
      </c>
      <c r="H1182" s="11">
        <v>1.02</v>
      </c>
      <c r="I1182" s="12" cm="1">
        <f t="array" ref="I1182">INDEX(PPEL[],MATCH(PPEL[[#This Row],[Base Year]]&amp;PPEL[[#This Row],[DistrictNumber]],PPEL[[Fiscal Year]:[Fiscal Year]]&amp;PPEL[[DistrictNumber]:[DistrictNumber]],0),9)*$H1182</f>
        <v>128232.98928607466</v>
      </c>
      <c r="J1182" s="15">
        <f t="shared" si="124"/>
        <v>0.25300131494673361</v>
      </c>
      <c r="K1182" s="26">
        <f>ROUND(PPEL[[#This Row],[Proposed Taxable Valuation]]/1000*PPEL[[#This Row],[Adjusted Rate]],0)</f>
        <v>128233</v>
      </c>
      <c r="L1182" s="19">
        <f t="shared" si="128"/>
        <v>-39026.562204058733</v>
      </c>
      <c r="M1182" s="17">
        <f t="shared" si="129"/>
        <v>-7.6998685053266402E-2</v>
      </c>
      <c r="N1182">
        <v>417048007.64894992</v>
      </c>
      <c r="O1182">
        <v>0.33</v>
      </c>
      <c r="P1182" s="9">
        <f t="shared" si="126"/>
        <v>137625.84252415347</v>
      </c>
    </row>
    <row r="1183" spans="1:16" hidden="1" x14ac:dyDescent="0.35">
      <c r="A1183" s="13">
        <v>2029</v>
      </c>
      <c r="B1183" s="13">
        <f t="shared" si="125"/>
        <v>2028</v>
      </c>
      <c r="C1183" t="s">
        <v>404</v>
      </c>
      <c r="D1183" t="s">
        <v>405</v>
      </c>
      <c r="E1183" s="25">
        <v>411440698.62225193</v>
      </c>
      <c r="F1183" s="13">
        <v>0.33</v>
      </c>
      <c r="G1183" s="9">
        <f t="shared" si="127"/>
        <v>135775.43054534314</v>
      </c>
      <c r="H1183" s="11">
        <v>1.02</v>
      </c>
      <c r="I1183" s="12" cm="1">
        <f t="array" ref="I1183">INDEX(PPEL[],MATCH(PPEL[[#This Row],[Base Year]]&amp;PPEL[[#This Row],[DistrictNumber]],PPEL[[Fiscal Year]:[Fiscal Year]]&amp;PPEL[[DistrictNumber]:[DistrictNumber]],0),9)*$H1183</f>
        <v>112028.26267589619</v>
      </c>
      <c r="J1183" s="15">
        <f t="shared" si="124"/>
        <v>0.27228289046521992</v>
      </c>
      <c r="K1183" s="26">
        <f>ROUND(PPEL[[#This Row],[Proposed Taxable Valuation]]/1000*PPEL[[#This Row],[Adjusted Rate]],0)</f>
        <v>112028</v>
      </c>
      <c r="L1183" s="19">
        <f t="shared" si="128"/>
        <v>-23747.167869446959</v>
      </c>
      <c r="M1183" s="17">
        <f t="shared" si="129"/>
        <v>-5.7717109534780098E-2</v>
      </c>
      <c r="N1183">
        <v>335723529.43810427</v>
      </c>
      <c r="O1183">
        <v>0.33</v>
      </c>
      <c r="P1183" s="9">
        <f t="shared" si="126"/>
        <v>110788.76471457441</v>
      </c>
    </row>
    <row r="1184" spans="1:16" hidden="1" x14ac:dyDescent="0.35">
      <c r="A1184" s="13">
        <v>2029</v>
      </c>
      <c r="B1184" s="13">
        <f t="shared" si="125"/>
        <v>2028</v>
      </c>
      <c r="C1184" t="s">
        <v>406</v>
      </c>
      <c r="D1184" t="s">
        <v>407</v>
      </c>
      <c r="E1184" s="25">
        <v>588392180.42300105</v>
      </c>
      <c r="F1184" s="13">
        <v>0.33</v>
      </c>
      <c r="G1184" s="9">
        <f t="shared" si="127"/>
        <v>194169.41953959037</v>
      </c>
      <c r="H1184" s="11">
        <v>1.02</v>
      </c>
      <c r="I1184" s="12" cm="1">
        <f t="array" ref="I1184">INDEX(PPEL[],MATCH(PPEL[[#This Row],[Base Year]]&amp;PPEL[[#This Row],[DistrictNumber]],PPEL[[Fiscal Year]:[Fiscal Year]]&amp;PPEL[[DistrictNumber]:[DistrictNumber]],0),9)*$H1184</f>
        <v>149498.44940024285</v>
      </c>
      <c r="J1184" s="15">
        <f t="shared" si="124"/>
        <v>0.25407959924410778</v>
      </c>
      <c r="K1184" s="26">
        <f>ROUND(PPEL[[#This Row],[Proposed Taxable Valuation]]/1000*PPEL[[#This Row],[Adjusted Rate]],0)</f>
        <v>149498</v>
      </c>
      <c r="L1184" s="19">
        <f t="shared" si="128"/>
        <v>-44670.970139347512</v>
      </c>
      <c r="M1184" s="17">
        <f t="shared" si="129"/>
        <v>-7.5920400755892237E-2</v>
      </c>
      <c r="N1184">
        <v>463282509.35339582</v>
      </c>
      <c r="O1184">
        <v>0.33</v>
      </c>
      <c r="P1184" s="9">
        <f t="shared" si="126"/>
        <v>152883.22808662063</v>
      </c>
    </row>
    <row r="1185" spans="1:16" hidden="1" x14ac:dyDescent="0.35">
      <c r="A1185" s="13">
        <v>2029</v>
      </c>
      <c r="B1185" s="13">
        <f t="shared" si="125"/>
        <v>2028</v>
      </c>
      <c r="C1185" t="s">
        <v>408</v>
      </c>
      <c r="D1185" t="s">
        <v>409</v>
      </c>
      <c r="E1185" s="25">
        <v>776796343.87701285</v>
      </c>
      <c r="F1185" s="13">
        <v>0.33</v>
      </c>
      <c r="G1185" s="9">
        <f t="shared" si="127"/>
        <v>256342.79347941425</v>
      </c>
      <c r="H1185" s="11">
        <v>1.02</v>
      </c>
      <c r="I1185" s="12" cm="1">
        <f t="array" ref="I1185">INDEX(PPEL[],MATCH(PPEL[[#This Row],[Base Year]]&amp;PPEL[[#This Row],[DistrictNumber]],PPEL[[Fiscal Year]:[Fiscal Year]]&amp;PPEL[[DistrictNumber]:[DistrictNumber]],0),9)*$H1185</f>
        <v>191253.83828096307</v>
      </c>
      <c r="J1185" s="15">
        <f t="shared" si="124"/>
        <v>0.24620846865268403</v>
      </c>
      <c r="K1185" s="26">
        <f>ROUND(PPEL[[#This Row],[Proposed Taxable Valuation]]/1000*PPEL[[#This Row],[Adjusted Rate]],0)</f>
        <v>191254</v>
      </c>
      <c r="L1185" s="19">
        <f t="shared" si="128"/>
        <v>-65088.955198451178</v>
      </c>
      <c r="M1185" s="17">
        <f t="shared" si="129"/>
        <v>-8.3791531347315984E-2</v>
      </c>
      <c r="N1185">
        <v>597690470.21546125</v>
      </c>
      <c r="O1185">
        <v>0.33</v>
      </c>
      <c r="P1185" s="9">
        <f t="shared" si="126"/>
        <v>197237.85517110222</v>
      </c>
    </row>
    <row r="1186" spans="1:16" hidden="1" x14ac:dyDescent="0.35">
      <c r="A1186" s="13">
        <v>2029</v>
      </c>
      <c r="B1186" s="13">
        <f t="shared" si="125"/>
        <v>2028</v>
      </c>
      <c r="C1186" t="s">
        <v>410</v>
      </c>
      <c r="D1186" t="s">
        <v>411</v>
      </c>
      <c r="E1186" s="25">
        <v>646612468.19832468</v>
      </c>
      <c r="F1186" s="13">
        <v>0.33</v>
      </c>
      <c r="G1186" s="9">
        <f t="shared" si="127"/>
        <v>213382.11450544716</v>
      </c>
      <c r="H1186" s="11">
        <v>1.02</v>
      </c>
      <c r="I1186" s="12" cm="1">
        <f t="array" ref="I1186">INDEX(PPEL[],MATCH(PPEL[[#This Row],[Base Year]]&amp;PPEL[[#This Row],[DistrictNumber]],PPEL[[Fiscal Year]:[Fiscal Year]]&amp;PPEL[[DistrictNumber]:[DistrictNumber]],0),9)*$H1186</f>
        <v>179514.56561974852</v>
      </c>
      <c r="J1186" s="15">
        <f t="shared" si="124"/>
        <v>0.27762311190802619</v>
      </c>
      <c r="K1186" s="26">
        <f>ROUND(PPEL[[#This Row],[Proposed Taxable Valuation]]/1000*PPEL[[#This Row],[Adjusted Rate]],0)</f>
        <v>179515</v>
      </c>
      <c r="L1186" s="19">
        <f t="shared" si="128"/>
        <v>-33867.548885698634</v>
      </c>
      <c r="M1186" s="17">
        <f t="shared" si="129"/>
        <v>-5.2376888091973828E-2</v>
      </c>
      <c r="N1186">
        <v>575947750.37112331</v>
      </c>
      <c r="O1186">
        <v>0.33</v>
      </c>
      <c r="P1186" s="9">
        <f t="shared" si="126"/>
        <v>190062.7576224707</v>
      </c>
    </row>
    <row r="1187" spans="1:16" hidden="1" x14ac:dyDescent="0.35">
      <c r="A1187" s="13">
        <v>2029</v>
      </c>
      <c r="B1187" s="13">
        <f t="shared" si="125"/>
        <v>2028</v>
      </c>
      <c r="C1187" t="s">
        <v>412</v>
      </c>
      <c r="D1187" t="s">
        <v>413</v>
      </c>
      <c r="E1187" s="25">
        <v>394014477.17797595</v>
      </c>
      <c r="F1187" s="13">
        <v>0.33</v>
      </c>
      <c r="G1187" s="9">
        <f t="shared" si="127"/>
        <v>130024.77746873206</v>
      </c>
      <c r="H1187" s="11">
        <v>1.02</v>
      </c>
      <c r="I1187" s="12" cm="1">
        <f t="array" ref="I1187">INDEX(PPEL[],MATCH(PPEL[[#This Row],[Base Year]]&amp;PPEL[[#This Row],[DistrictNumber]],PPEL[[Fiscal Year]:[Fiscal Year]]&amp;PPEL[[DistrictNumber]:[DistrictNumber]],0),9)*$H1187</f>
        <v>115449.71774684041</v>
      </c>
      <c r="J1187" s="15">
        <f t="shared" si="124"/>
        <v>0.29300882184258398</v>
      </c>
      <c r="K1187" s="26">
        <f>ROUND(PPEL[[#This Row],[Proposed Taxable Valuation]]/1000*PPEL[[#This Row],[Adjusted Rate]],0)</f>
        <v>115450</v>
      </c>
      <c r="L1187" s="19">
        <f t="shared" si="128"/>
        <v>-14575.059721891652</v>
      </c>
      <c r="M1187" s="17">
        <f t="shared" si="129"/>
        <v>-3.6991178157416038E-2</v>
      </c>
      <c r="N1187">
        <v>354482676.46823961</v>
      </c>
      <c r="O1187">
        <v>0.33</v>
      </c>
      <c r="P1187" s="9">
        <f t="shared" si="126"/>
        <v>116979.28323451908</v>
      </c>
    </row>
    <row r="1188" spans="1:16" hidden="1" x14ac:dyDescent="0.35">
      <c r="A1188" s="13">
        <v>2029</v>
      </c>
      <c r="B1188" s="13">
        <f t="shared" si="125"/>
        <v>2028</v>
      </c>
      <c r="C1188" t="s">
        <v>414</v>
      </c>
      <c r="D1188" t="s">
        <v>415</v>
      </c>
      <c r="E1188" s="25">
        <v>416425209.00495207</v>
      </c>
      <c r="F1188" s="13">
        <v>0.33</v>
      </c>
      <c r="G1188" s="9">
        <f t="shared" si="127"/>
        <v>137420.31897163417</v>
      </c>
      <c r="H1188" s="11">
        <v>1.02</v>
      </c>
      <c r="I1188" s="12" cm="1">
        <f t="array" ref="I1188">INDEX(PPEL[],MATCH(PPEL[[#This Row],[Base Year]]&amp;PPEL[[#This Row],[DistrictNumber]],PPEL[[Fiscal Year]:[Fiscal Year]]&amp;PPEL[[DistrictNumber]:[DistrictNumber]],0),9)*$H1188</f>
        <v>103849.471844514</v>
      </c>
      <c r="J1188" s="15">
        <f t="shared" si="124"/>
        <v>0.24938324961801014</v>
      </c>
      <c r="K1188" s="26">
        <f>ROUND(PPEL[[#This Row],[Proposed Taxable Valuation]]/1000*PPEL[[#This Row],[Adjusted Rate]],0)</f>
        <v>103849</v>
      </c>
      <c r="L1188" s="19">
        <f t="shared" si="128"/>
        <v>-33570.847127120171</v>
      </c>
      <c r="M1188" s="17">
        <f t="shared" si="129"/>
        <v>-8.0616750381989871E-2</v>
      </c>
      <c r="N1188">
        <v>315707756.05075854</v>
      </c>
      <c r="O1188">
        <v>0.33</v>
      </c>
      <c r="P1188" s="9">
        <f t="shared" si="126"/>
        <v>104183.55949675031</v>
      </c>
    </row>
    <row r="1189" spans="1:16" hidden="1" x14ac:dyDescent="0.35">
      <c r="A1189" s="13">
        <v>2029</v>
      </c>
      <c r="B1189" s="13">
        <f t="shared" si="125"/>
        <v>2028</v>
      </c>
      <c r="C1189" t="s">
        <v>416</v>
      </c>
      <c r="D1189" t="s">
        <v>417</v>
      </c>
      <c r="E1189" s="25">
        <v>490030164.64980441</v>
      </c>
      <c r="F1189" s="13">
        <v>0.33</v>
      </c>
      <c r="G1189" s="9">
        <f t="shared" si="127"/>
        <v>161709.95433443546</v>
      </c>
      <c r="H1189" s="11">
        <v>1.02</v>
      </c>
      <c r="I1189" s="12" cm="1">
        <f t="array" ref="I1189">INDEX(PPEL[],MATCH(PPEL[[#This Row],[Base Year]]&amp;PPEL[[#This Row],[DistrictNumber]],PPEL[[Fiscal Year]:[Fiscal Year]]&amp;PPEL[[DistrictNumber]:[DistrictNumber]],0),9)*$H1189</f>
        <v>132577.92447427442</v>
      </c>
      <c r="J1189" s="15">
        <f t="shared" si="124"/>
        <v>0.27055053757562053</v>
      </c>
      <c r="K1189" s="26">
        <f>ROUND(PPEL[[#This Row],[Proposed Taxable Valuation]]/1000*PPEL[[#This Row],[Adjusted Rate]],0)</f>
        <v>132578</v>
      </c>
      <c r="L1189" s="19">
        <f t="shared" si="128"/>
        <v>-29132.029860161041</v>
      </c>
      <c r="M1189" s="17">
        <f t="shared" si="129"/>
        <v>-5.9449462424379484E-2</v>
      </c>
      <c r="N1189">
        <v>421105779.847893</v>
      </c>
      <c r="O1189">
        <v>0.33</v>
      </c>
      <c r="P1189" s="9">
        <f t="shared" si="126"/>
        <v>138964.90734980471</v>
      </c>
    </row>
    <row r="1190" spans="1:16" hidden="1" x14ac:dyDescent="0.35">
      <c r="A1190" s="13">
        <v>2029</v>
      </c>
      <c r="B1190" s="13">
        <f t="shared" si="125"/>
        <v>2028</v>
      </c>
      <c r="C1190" t="s">
        <v>418</v>
      </c>
      <c r="D1190" t="s">
        <v>419</v>
      </c>
      <c r="E1190" s="25">
        <v>1544097724.8317626</v>
      </c>
      <c r="F1190" s="13">
        <v>0.33</v>
      </c>
      <c r="G1190" s="9">
        <f t="shared" si="127"/>
        <v>509552.24919448164</v>
      </c>
      <c r="H1190" s="11">
        <v>1.02</v>
      </c>
      <c r="I1190" s="12" cm="1">
        <f t="array" ref="I1190">INDEX(PPEL[],MATCH(PPEL[[#This Row],[Base Year]]&amp;PPEL[[#This Row],[DistrictNumber]],PPEL[[Fiscal Year]:[Fiscal Year]]&amp;PPEL[[DistrictNumber]:[DistrictNumber]],0),9)*$H1190</f>
        <v>278668.92814996757</v>
      </c>
      <c r="J1190" s="15">
        <f t="shared" si="124"/>
        <v>0.18047363432280816</v>
      </c>
      <c r="K1190" s="26">
        <f>ROUND(PPEL[[#This Row],[Proposed Taxable Valuation]]/1000*PPEL[[#This Row],[Adjusted Rate]],0)</f>
        <v>278669</v>
      </c>
      <c r="L1190" s="19">
        <f t="shared" si="128"/>
        <v>-230883.32104451407</v>
      </c>
      <c r="M1190" s="17">
        <f t="shared" si="129"/>
        <v>-0.14952636567719185</v>
      </c>
      <c r="N1190">
        <v>1000850585.6614984</v>
      </c>
      <c r="O1190">
        <v>0.33</v>
      </c>
      <c r="P1190" s="9">
        <f t="shared" si="126"/>
        <v>330280.6932682945</v>
      </c>
    </row>
    <row r="1191" spans="1:16" hidden="1" x14ac:dyDescent="0.35">
      <c r="A1191" s="13">
        <v>2029</v>
      </c>
      <c r="B1191" s="13">
        <f t="shared" si="125"/>
        <v>2028</v>
      </c>
      <c r="C1191" t="s">
        <v>420</v>
      </c>
      <c r="D1191" t="s">
        <v>421</v>
      </c>
      <c r="E1191" s="25">
        <v>2588507208.0233107</v>
      </c>
      <c r="F1191" s="13">
        <v>0.33</v>
      </c>
      <c r="G1191" s="9">
        <f t="shared" si="127"/>
        <v>854207.3786476925</v>
      </c>
      <c r="H1191" s="11">
        <v>1.02</v>
      </c>
      <c r="I1191" s="12" cm="1">
        <f t="array" ref="I1191">INDEX(PPEL[],MATCH(PPEL[[#This Row],[Base Year]]&amp;PPEL[[#This Row],[DistrictNumber]],PPEL[[Fiscal Year]:[Fiscal Year]]&amp;PPEL[[DistrictNumber]:[DistrictNumber]],0),9)*$H1191</f>
        <v>585101.20034990448</v>
      </c>
      <c r="J1191" s="15">
        <f t="shared" si="124"/>
        <v>0.22603808037942902</v>
      </c>
      <c r="K1191" s="26">
        <f>ROUND(PPEL[[#This Row],[Proposed Taxable Valuation]]/1000*PPEL[[#This Row],[Adjusted Rate]],0)</f>
        <v>585101</v>
      </c>
      <c r="L1191" s="19">
        <f t="shared" si="128"/>
        <v>-269106.17829778802</v>
      </c>
      <c r="M1191" s="17">
        <f t="shared" si="129"/>
        <v>-0.103961919620571</v>
      </c>
      <c r="N1191">
        <v>1884528537.4915881</v>
      </c>
      <c r="O1191">
        <v>0.33</v>
      </c>
      <c r="P1191" s="9">
        <f t="shared" si="126"/>
        <v>621894.41737222415</v>
      </c>
    </row>
    <row r="1192" spans="1:16" hidden="1" x14ac:dyDescent="0.35">
      <c r="A1192" s="13">
        <v>2029</v>
      </c>
      <c r="B1192" s="13">
        <f t="shared" si="125"/>
        <v>2028</v>
      </c>
      <c r="C1192" t="s">
        <v>422</v>
      </c>
      <c r="D1192" t="s">
        <v>423</v>
      </c>
      <c r="E1192" s="25">
        <v>345219122.37625492</v>
      </c>
      <c r="F1192" s="13">
        <v>0.33</v>
      </c>
      <c r="G1192" s="9">
        <f t="shared" si="127"/>
        <v>113922.31038416413</v>
      </c>
      <c r="H1192" s="11">
        <v>1.02</v>
      </c>
      <c r="I1192" s="12" cm="1">
        <f t="array" ref="I1192">INDEX(PPEL[],MATCH(PPEL[[#This Row],[Base Year]]&amp;PPEL[[#This Row],[DistrictNumber]],PPEL[[Fiscal Year]:[Fiscal Year]]&amp;PPEL[[DistrictNumber]:[DistrictNumber]],0),9)*$H1192</f>
        <v>93693.591516579108</v>
      </c>
      <c r="J1192" s="15">
        <f t="shared" si="124"/>
        <v>0.27140324925124598</v>
      </c>
      <c r="K1192" s="26">
        <f>ROUND(PPEL[[#This Row],[Proposed Taxable Valuation]]/1000*PPEL[[#This Row],[Adjusted Rate]],0)</f>
        <v>93694</v>
      </c>
      <c r="L1192" s="19">
        <f t="shared" si="128"/>
        <v>-20228.718867585019</v>
      </c>
      <c r="M1192" s="17">
        <f t="shared" si="129"/>
        <v>-5.8596750748754034E-2</v>
      </c>
      <c r="N1192">
        <v>280366328.89605242</v>
      </c>
      <c r="O1192">
        <v>0.33</v>
      </c>
      <c r="P1192" s="9">
        <f t="shared" si="126"/>
        <v>92520.888535697304</v>
      </c>
    </row>
    <row r="1193" spans="1:16" hidden="1" x14ac:dyDescent="0.35">
      <c r="A1193" s="13">
        <v>2029</v>
      </c>
      <c r="B1193" s="13">
        <f t="shared" si="125"/>
        <v>2028</v>
      </c>
      <c r="C1193" t="s">
        <v>424</v>
      </c>
      <c r="D1193" t="s">
        <v>425</v>
      </c>
      <c r="E1193" s="25">
        <v>527112659.31994009</v>
      </c>
      <c r="F1193" s="13">
        <v>0.33</v>
      </c>
      <c r="G1193" s="9">
        <f t="shared" si="127"/>
        <v>173947.17757558025</v>
      </c>
      <c r="H1193" s="11">
        <v>1.02</v>
      </c>
      <c r="I1193" s="12" cm="1">
        <f t="array" ref="I1193">INDEX(PPEL[],MATCH(PPEL[[#This Row],[Base Year]]&amp;PPEL[[#This Row],[DistrictNumber]],PPEL[[Fiscal Year]:[Fiscal Year]]&amp;PPEL[[DistrictNumber]:[DistrictNumber]],0),9)*$H1193</f>
        <v>158246.85302792786</v>
      </c>
      <c r="J1193" s="15">
        <f t="shared" si="124"/>
        <v>0.30021448020635982</v>
      </c>
      <c r="K1193" s="26">
        <f>ROUND(PPEL[[#This Row],[Proposed Taxable Valuation]]/1000*PPEL[[#This Row],[Adjusted Rate]],0)</f>
        <v>158247</v>
      </c>
      <c r="L1193" s="19">
        <f t="shared" si="128"/>
        <v>-15700.324547652388</v>
      </c>
      <c r="M1193" s="17">
        <f t="shared" si="129"/>
        <v>-2.9785519793640192E-2</v>
      </c>
      <c r="N1193">
        <v>469091735.25562084</v>
      </c>
      <c r="O1193">
        <v>0.33</v>
      </c>
      <c r="P1193" s="9">
        <f t="shared" si="126"/>
        <v>154800.27263435489</v>
      </c>
    </row>
    <row r="1194" spans="1:16" hidden="1" x14ac:dyDescent="0.35">
      <c r="A1194" s="13">
        <v>2029</v>
      </c>
      <c r="B1194" s="13">
        <f t="shared" si="125"/>
        <v>2028</v>
      </c>
      <c r="C1194" t="s">
        <v>426</v>
      </c>
      <c r="D1194" t="s">
        <v>427</v>
      </c>
      <c r="E1194" s="25">
        <v>360868102.76321799</v>
      </c>
      <c r="F1194" s="13">
        <v>0.33</v>
      </c>
      <c r="G1194" s="9">
        <f t="shared" si="127"/>
        <v>119086.47391186195</v>
      </c>
      <c r="H1194" s="11">
        <v>1.02</v>
      </c>
      <c r="I1194" s="12" cm="1">
        <f t="array" ref="I1194">INDEX(PPEL[],MATCH(PPEL[[#This Row],[Base Year]]&amp;PPEL[[#This Row],[DistrictNumber]],PPEL[[Fiscal Year]:[Fiscal Year]]&amp;PPEL[[DistrictNumber]:[DistrictNumber]],0),9)*$H1194</f>
        <v>93792.11815294993</v>
      </c>
      <c r="J1194" s="15">
        <f t="shared" si="124"/>
        <v>0.25990692287506278</v>
      </c>
      <c r="K1194" s="26">
        <f>ROUND(PPEL[[#This Row],[Proposed Taxable Valuation]]/1000*PPEL[[#This Row],[Adjusted Rate]],0)</f>
        <v>93792</v>
      </c>
      <c r="L1194" s="19">
        <f t="shared" si="128"/>
        <v>-25294.355758912017</v>
      </c>
      <c r="M1194" s="17">
        <f t="shared" si="129"/>
        <v>-7.0093077124937231E-2</v>
      </c>
      <c r="N1194">
        <v>280132902.74340063</v>
      </c>
      <c r="O1194">
        <v>0.33</v>
      </c>
      <c r="P1194" s="9">
        <f t="shared" si="126"/>
        <v>92443.85790532222</v>
      </c>
    </row>
    <row r="1195" spans="1:16" hidden="1" x14ac:dyDescent="0.35">
      <c r="A1195" s="13">
        <v>2029</v>
      </c>
      <c r="B1195" s="13">
        <f t="shared" si="125"/>
        <v>2028</v>
      </c>
      <c r="C1195" t="s">
        <v>428</v>
      </c>
      <c r="D1195" t="s">
        <v>429</v>
      </c>
      <c r="E1195" s="25">
        <v>530522215.88803387</v>
      </c>
      <c r="F1195" s="13">
        <v>0.33</v>
      </c>
      <c r="G1195" s="9">
        <f t="shared" si="127"/>
        <v>175072.33124305119</v>
      </c>
      <c r="H1195" s="11">
        <v>1.02</v>
      </c>
      <c r="I1195" s="12" cm="1">
        <f t="array" ref="I1195">INDEX(PPEL[],MATCH(PPEL[[#This Row],[Base Year]]&amp;PPEL[[#This Row],[DistrictNumber]],PPEL[[Fiscal Year]:[Fiscal Year]]&amp;PPEL[[DistrictNumber]:[DistrictNumber]],0),9)*$H1195</f>
        <v>137168.2886749481</v>
      </c>
      <c r="J1195" s="15">
        <f t="shared" si="124"/>
        <v>0.25855333587745044</v>
      </c>
      <c r="K1195" s="26">
        <f>ROUND(PPEL[[#This Row],[Proposed Taxable Valuation]]/1000*PPEL[[#This Row],[Adjusted Rate]],0)</f>
        <v>137168</v>
      </c>
      <c r="L1195" s="19">
        <f t="shared" si="128"/>
        <v>-37904.04256810309</v>
      </c>
      <c r="M1195" s="17">
        <f t="shared" si="129"/>
        <v>-7.1446664122549575E-2</v>
      </c>
      <c r="N1195">
        <v>435122112.61409247</v>
      </c>
      <c r="O1195">
        <v>0.33</v>
      </c>
      <c r="P1195" s="9">
        <f t="shared" si="126"/>
        <v>143590.29716265053</v>
      </c>
    </row>
    <row r="1196" spans="1:16" hidden="1" x14ac:dyDescent="0.35">
      <c r="A1196" s="13">
        <v>2029</v>
      </c>
      <c r="B1196" s="13">
        <f t="shared" si="125"/>
        <v>2028</v>
      </c>
      <c r="C1196" t="s">
        <v>430</v>
      </c>
      <c r="D1196" t="s">
        <v>431</v>
      </c>
      <c r="E1196" s="25">
        <v>2737700438.4715366</v>
      </c>
      <c r="F1196" s="13">
        <v>0.33</v>
      </c>
      <c r="G1196" s="9">
        <f t="shared" si="127"/>
        <v>903441.14469560713</v>
      </c>
      <c r="H1196" s="11">
        <v>1.02</v>
      </c>
      <c r="I1196" s="12" cm="1">
        <f t="array" ref="I1196">INDEX(PPEL[],MATCH(PPEL[[#This Row],[Base Year]]&amp;PPEL[[#This Row],[DistrictNumber]],PPEL[[Fiscal Year]:[Fiscal Year]]&amp;PPEL[[DistrictNumber]:[DistrictNumber]],0),9)*$H1196</f>
        <v>506746.3912118072</v>
      </c>
      <c r="J1196" s="15">
        <f t="shared" si="124"/>
        <v>0.18509928408921345</v>
      </c>
      <c r="K1196" s="26">
        <f>ROUND(PPEL[[#This Row],[Proposed Taxable Valuation]]/1000*PPEL[[#This Row],[Adjusted Rate]],0)</f>
        <v>506746</v>
      </c>
      <c r="L1196" s="19">
        <f t="shared" si="128"/>
        <v>-396694.75348379993</v>
      </c>
      <c r="M1196" s="17">
        <f t="shared" si="129"/>
        <v>-0.14490071591078657</v>
      </c>
      <c r="N1196">
        <v>1878712013.1059811</v>
      </c>
      <c r="O1196">
        <v>0.33</v>
      </c>
      <c r="P1196" s="9">
        <f t="shared" si="126"/>
        <v>619974.96432497376</v>
      </c>
    </row>
    <row r="1197" spans="1:16" hidden="1" x14ac:dyDescent="0.35">
      <c r="A1197" s="13">
        <v>2029</v>
      </c>
      <c r="B1197" s="13">
        <f t="shared" si="125"/>
        <v>2028</v>
      </c>
      <c r="C1197" t="s">
        <v>432</v>
      </c>
      <c r="D1197" t="s">
        <v>433</v>
      </c>
      <c r="E1197" s="25">
        <v>1032358180.7633395</v>
      </c>
      <c r="F1197" s="13">
        <v>0.33</v>
      </c>
      <c r="G1197" s="9">
        <f t="shared" si="127"/>
        <v>340678.19965190208</v>
      </c>
      <c r="H1197" s="11">
        <v>1.02</v>
      </c>
      <c r="I1197" s="12" cm="1">
        <f t="array" ref="I1197">INDEX(PPEL[],MATCH(PPEL[[#This Row],[Base Year]]&amp;PPEL[[#This Row],[DistrictNumber]],PPEL[[Fiscal Year]:[Fiscal Year]]&amp;PPEL[[DistrictNumber]:[DistrictNumber]],0),9)*$H1197</f>
        <v>272584.44110153522</v>
      </c>
      <c r="J1197" s="15">
        <f t="shared" si="124"/>
        <v>0.26404056865223136</v>
      </c>
      <c r="K1197" s="26">
        <f>ROUND(PPEL[[#This Row],[Proposed Taxable Valuation]]/1000*PPEL[[#This Row],[Adjusted Rate]],0)</f>
        <v>272584</v>
      </c>
      <c r="L1197" s="19">
        <f t="shared" si="128"/>
        <v>-68093.758550366852</v>
      </c>
      <c r="M1197" s="17">
        <f t="shared" si="129"/>
        <v>-6.595943134776866E-2</v>
      </c>
      <c r="N1197">
        <v>881862095.29138458</v>
      </c>
      <c r="O1197">
        <v>0.33</v>
      </c>
      <c r="P1197" s="9">
        <f t="shared" si="126"/>
        <v>291014.49144615693</v>
      </c>
    </row>
    <row r="1198" spans="1:16" hidden="1" x14ac:dyDescent="0.35">
      <c r="A1198" s="13">
        <v>2029</v>
      </c>
      <c r="B1198" s="13">
        <f t="shared" si="125"/>
        <v>2028</v>
      </c>
      <c r="C1198" t="s">
        <v>434</v>
      </c>
      <c r="D1198" t="s">
        <v>435</v>
      </c>
      <c r="E1198" s="25">
        <v>599529845.03534997</v>
      </c>
      <c r="F1198" s="13">
        <v>0.33</v>
      </c>
      <c r="G1198" s="9">
        <f t="shared" si="127"/>
        <v>197844.84886166549</v>
      </c>
      <c r="H1198" s="11">
        <v>1.02</v>
      </c>
      <c r="I1198" s="12" cm="1">
        <f t="array" ref="I1198">INDEX(PPEL[],MATCH(PPEL[[#This Row],[Base Year]]&amp;PPEL[[#This Row],[DistrictNumber]],PPEL[[Fiscal Year]:[Fiscal Year]]&amp;PPEL[[DistrictNumber]:[DistrictNumber]],0),9)*$H1198</f>
        <v>146530.99219639323</v>
      </c>
      <c r="J1198" s="15">
        <f t="shared" si="124"/>
        <v>0.24440983782509335</v>
      </c>
      <c r="K1198" s="26">
        <f>ROUND(PPEL[[#This Row],[Proposed Taxable Valuation]]/1000*PPEL[[#This Row],[Adjusted Rate]],0)</f>
        <v>146531</v>
      </c>
      <c r="L1198" s="19">
        <f t="shared" si="128"/>
        <v>-51313.856665272266</v>
      </c>
      <c r="M1198" s="17">
        <f t="shared" si="129"/>
        <v>-8.559016217490667E-2</v>
      </c>
      <c r="N1198">
        <v>463531868.74580735</v>
      </c>
      <c r="O1198">
        <v>0.33</v>
      </c>
      <c r="P1198" s="9">
        <f t="shared" si="126"/>
        <v>152965.51668611643</v>
      </c>
    </row>
    <row r="1199" spans="1:16" hidden="1" x14ac:dyDescent="0.35">
      <c r="A1199" s="13">
        <v>2029</v>
      </c>
      <c r="B1199" s="13">
        <f t="shared" si="125"/>
        <v>2028</v>
      </c>
      <c r="C1199" t="s">
        <v>436</v>
      </c>
      <c r="D1199" t="s">
        <v>437</v>
      </c>
      <c r="E1199" s="25">
        <v>579518361.44855356</v>
      </c>
      <c r="F1199" s="13">
        <v>0.33</v>
      </c>
      <c r="G1199" s="9">
        <f t="shared" si="127"/>
        <v>191241.05927802267</v>
      </c>
      <c r="H1199" s="11">
        <v>1.02</v>
      </c>
      <c r="I1199" s="12" cm="1">
        <f t="array" ref="I1199">INDEX(PPEL[],MATCH(PPEL[[#This Row],[Base Year]]&amp;PPEL[[#This Row],[DistrictNumber]],PPEL[[Fiscal Year]:[Fiscal Year]]&amp;PPEL[[DistrictNumber]:[DistrictNumber]],0),9)*$H1199</f>
        <v>147645.57361030491</v>
      </c>
      <c r="J1199" s="15">
        <f t="shared" si="124"/>
        <v>0.25477290010492976</v>
      </c>
      <c r="K1199" s="26">
        <f>ROUND(PPEL[[#This Row],[Proposed Taxable Valuation]]/1000*PPEL[[#This Row],[Adjusted Rate]],0)</f>
        <v>147646</v>
      </c>
      <c r="L1199" s="19">
        <f t="shared" si="128"/>
        <v>-43595.485667717759</v>
      </c>
      <c r="M1199" s="17">
        <f t="shared" si="129"/>
        <v>-7.522709989507026E-2</v>
      </c>
      <c r="N1199">
        <v>456431489.52515751</v>
      </c>
      <c r="O1199">
        <v>0.33</v>
      </c>
      <c r="P1199" s="9">
        <f t="shared" si="126"/>
        <v>150622.39154330199</v>
      </c>
    </row>
    <row r="1200" spans="1:16" hidden="1" x14ac:dyDescent="0.35">
      <c r="A1200" s="13">
        <v>2029</v>
      </c>
      <c r="B1200" s="13">
        <f t="shared" si="125"/>
        <v>2028</v>
      </c>
      <c r="C1200" t="s">
        <v>438</v>
      </c>
      <c r="D1200" t="s">
        <v>439</v>
      </c>
      <c r="E1200" s="25">
        <v>3859249311.7328</v>
      </c>
      <c r="F1200" s="13">
        <v>0.33</v>
      </c>
      <c r="G1200" s="9">
        <f t="shared" si="127"/>
        <v>1273552.2728718242</v>
      </c>
      <c r="H1200" s="11">
        <v>1.02</v>
      </c>
      <c r="I1200" s="12" cm="1">
        <f t="array" ref="I1200">INDEX(PPEL[],MATCH(PPEL[[#This Row],[Base Year]]&amp;PPEL[[#This Row],[DistrictNumber]],PPEL[[Fiscal Year]:[Fiscal Year]]&amp;PPEL[[DistrictNumber]:[DistrictNumber]],0),9)*$H1200</f>
        <v>744050.5672584126</v>
      </c>
      <c r="J1200" s="15">
        <f t="shared" si="124"/>
        <v>0.19279670919325356</v>
      </c>
      <c r="K1200" s="26">
        <f>ROUND(PPEL[[#This Row],[Proposed Taxable Valuation]]/1000*PPEL[[#This Row],[Adjusted Rate]],0)</f>
        <v>744051</v>
      </c>
      <c r="L1200" s="19">
        <f t="shared" si="128"/>
        <v>-529501.70561341161</v>
      </c>
      <c r="M1200" s="17">
        <f t="shared" si="129"/>
        <v>-0.13720329080674645</v>
      </c>
      <c r="N1200">
        <v>2488448500.3151822</v>
      </c>
      <c r="O1200">
        <v>0.33</v>
      </c>
      <c r="P1200" s="9">
        <f t="shared" si="126"/>
        <v>821188.00510401023</v>
      </c>
    </row>
    <row r="1201" spans="1:16" hidden="1" x14ac:dyDescent="0.35">
      <c r="A1201" s="13">
        <v>2029</v>
      </c>
      <c r="B1201" s="13">
        <f t="shared" si="125"/>
        <v>2028</v>
      </c>
      <c r="C1201" t="s">
        <v>440</v>
      </c>
      <c r="D1201" t="s">
        <v>441</v>
      </c>
      <c r="E1201" s="25">
        <v>160704365.63289201</v>
      </c>
      <c r="F1201" s="13">
        <v>0.33</v>
      </c>
      <c r="G1201" s="9">
        <f t="shared" si="127"/>
        <v>53032.440658854364</v>
      </c>
      <c r="H1201" s="11">
        <v>1.02</v>
      </c>
      <c r="I1201" s="12" cm="1">
        <f t="array" ref="I1201">INDEX(PPEL[],MATCH(PPEL[[#This Row],[Base Year]]&amp;PPEL[[#This Row],[DistrictNumber]],PPEL[[Fiscal Year]:[Fiscal Year]]&amp;PPEL[[DistrictNumber]:[DistrictNumber]],0),9)*$H1201</f>
        <v>44149.512777915596</v>
      </c>
      <c r="J1201" s="15">
        <f t="shared" si="124"/>
        <v>0.27472503689644223</v>
      </c>
      <c r="K1201" s="26">
        <f>ROUND(PPEL[[#This Row],[Proposed Taxable Valuation]]/1000*PPEL[[#This Row],[Adjusted Rate]],0)</f>
        <v>44150</v>
      </c>
      <c r="L1201" s="19">
        <f t="shared" si="128"/>
        <v>-8882.9278809387688</v>
      </c>
      <c r="M1201" s="17">
        <f t="shared" si="129"/>
        <v>-5.5274963103557784E-2</v>
      </c>
      <c r="N1201">
        <v>130546337.6465908</v>
      </c>
      <c r="O1201">
        <v>0.33</v>
      </c>
      <c r="P1201" s="9">
        <f t="shared" si="126"/>
        <v>43080.291423374962</v>
      </c>
    </row>
    <row r="1202" spans="1:16" hidden="1" x14ac:dyDescent="0.35">
      <c r="A1202" s="13">
        <v>2029</v>
      </c>
      <c r="B1202" s="13">
        <f t="shared" si="125"/>
        <v>2028</v>
      </c>
      <c r="C1202" t="s">
        <v>442</v>
      </c>
      <c r="D1202" t="s">
        <v>443</v>
      </c>
      <c r="E1202" s="25">
        <v>496383018.2637403</v>
      </c>
      <c r="F1202" s="13">
        <v>0.33</v>
      </c>
      <c r="G1202" s="9">
        <f t="shared" si="127"/>
        <v>163806.39602703429</v>
      </c>
      <c r="H1202" s="11">
        <v>1.02</v>
      </c>
      <c r="I1202" s="12" cm="1">
        <f t="array" ref="I1202">INDEX(PPEL[],MATCH(PPEL[[#This Row],[Base Year]]&amp;PPEL[[#This Row],[DistrictNumber]],PPEL[[Fiscal Year]:[Fiscal Year]]&amp;PPEL[[DistrictNumber]:[DistrictNumber]],0),9)*$H1202</f>
        <v>111808.99490262482</v>
      </c>
      <c r="J1202" s="15">
        <f t="shared" si="124"/>
        <v>0.22524742142411086</v>
      </c>
      <c r="K1202" s="26">
        <f>ROUND(PPEL[[#This Row],[Proposed Taxable Valuation]]/1000*PPEL[[#This Row],[Adjusted Rate]],0)</f>
        <v>111809</v>
      </c>
      <c r="L1202" s="19">
        <f t="shared" si="128"/>
        <v>-51997.401124409473</v>
      </c>
      <c r="M1202" s="17">
        <f t="shared" si="129"/>
        <v>-0.10475257857588915</v>
      </c>
      <c r="N1202">
        <v>440852783.37152457</v>
      </c>
      <c r="O1202">
        <v>0.33</v>
      </c>
      <c r="P1202" s="9">
        <f t="shared" si="126"/>
        <v>145481.41851260312</v>
      </c>
    </row>
    <row r="1203" spans="1:16" hidden="1" x14ac:dyDescent="0.35">
      <c r="A1203" s="13">
        <v>2029</v>
      </c>
      <c r="B1203" s="13">
        <f t="shared" si="125"/>
        <v>2028</v>
      </c>
      <c r="C1203" t="s">
        <v>444</v>
      </c>
      <c r="D1203" t="s">
        <v>445</v>
      </c>
      <c r="E1203" s="25">
        <v>738143458.00490093</v>
      </c>
      <c r="F1203" s="13">
        <v>0.33</v>
      </c>
      <c r="G1203" s="9">
        <f t="shared" si="127"/>
        <v>243587.34114161733</v>
      </c>
      <c r="H1203" s="11">
        <v>1.02</v>
      </c>
      <c r="I1203" s="12" cm="1">
        <f t="array" ref="I1203">INDEX(PPEL[],MATCH(PPEL[[#This Row],[Base Year]]&amp;PPEL[[#This Row],[DistrictNumber]],PPEL[[Fiscal Year]:[Fiscal Year]]&amp;PPEL[[DistrictNumber]:[DistrictNumber]],0),9)*$H1203</f>
        <v>180991.51437600292</v>
      </c>
      <c r="J1203" s="15">
        <f t="shared" si="124"/>
        <v>0.24519829094631251</v>
      </c>
      <c r="K1203" s="26">
        <f>ROUND(PPEL[[#This Row],[Proposed Taxable Valuation]]/1000*PPEL[[#This Row],[Adjusted Rate]],0)</f>
        <v>180992</v>
      </c>
      <c r="L1203" s="19">
        <f t="shared" si="128"/>
        <v>-62595.826765614416</v>
      </c>
      <c r="M1203" s="17">
        <f t="shared" si="129"/>
        <v>-8.4801709053687502E-2</v>
      </c>
      <c r="N1203">
        <v>572940883.6134367</v>
      </c>
      <c r="O1203">
        <v>0.33</v>
      </c>
      <c r="P1203" s="9">
        <f t="shared" si="126"/>
        <v>189070.49159243412</v>
      </c>
    </row>
    <row r="1204" spans="1:16" hidden="1" x14ac:dyDescent="0.35">
      <c r="A1204" s="13">
        <v>2029</v>
      </c>
      <c r="B1204" s="13">
        <f t="shared" si="125"/>
        <v>2028</v>
      </c>
      <c r="C1204" t="s">
        <v>446</v>
      </c>
      <c r="D1204" t="s">
        <v>447</v>
      </c>
      <c r="E1204" s="25">
        <v>1186845879.2477086</v>
      </c>
      <c r="F1204" s="13">
        <v>0.33</v>
      </c>
      <c r="G1204" s="9">
        <f t="shared" si="127"/>
        <v>391659.14015174384</v>
      </c>
      <c r="H1204" s="11">
        <v>1.02</v>
      </c>
      <c r="I1204" s="12" cm="1">
        <f t="array" ref="I1204">INDEX(PPEL[],MATCH(PPEL[[#This Row],[Base Year]]&amp;PPEL[[#This Row],[DistrictNumber]],PPEL[[Fiscal Year]:[Fiscal Year]]&amp;PPEL[[DistrictNumber]:[DistrictNumber]],0),9)*$H1204</f>
        <v>278103.85672962817</v>
      </c>
      <c r="J1204" s="15">
        <f t="shared" si="124"/>
        <v>0.23432179492918362</v>
      </c>
      <c r="K1204" s="26">
        <f>ROUND(PPEL[[#This Row],[Proposed Taxable Valuation]]/1000*PPEL[[#This Row],[Adjusted Rate]],0)</f>
        <v>278104</v>
      </c>
      <c r="L1204" s="19">
        <f t="shared" si="128"/>
        <v>-113555.28342211567</v>
      </c>
      <c r="M1204" s="17">
        <f t="shared" si="129"/>
        <v>-9.5678205070816397E-2</v>
      </c>
      <c r="N1204">
        <v>868611057.60527456</v>
      </c>
      <c r="O1204">
        <v>0.33</v>
      </c>
      <c r="P1204" s="9">
        <f t="shared" si="126"/>
        <v>286641.64900974062</v>
      </c>
    </row>
    <row r="1205" spans="1:16" hidden="1" x14ac:dyDescent="0.35">
      <c r="A1205" s="13">
        <v>2029</v>
      </c>
      <c r="B1205" s="13">
        <f t="shared" si="125"/>
        <v>2028</v>
      </c>
      <c r="C1205" t="s">
        <v>448</v>
      </c>
      <c r="D1205" t="s">
        <v>449</v>
      </c>
      <c r="E1205" s="25">
        <v>1568864089.8692284</v>
      </c>
      <c r="F1205" s="13">
        <v>0.33</v>
      </c>
      <c r="G1205" s="9">
        <f t="shared" si="127"/>
        <v>517725.14965684543</v>
      </c>
      <c r="H1205" s="11">
        <v>1.02</v>
      </c>
      <c r="I1205" s="12" cm="1">
        <f t="array" ref="I1205">INDEX(PPEL[],MATCH(PPEL[[#This Row],[Base Year]]&amp;PPEL[[#This Row],[DistrictNumber]],PPEL[[Fiscal Year]:[Fiscal Year]]&amp;PPEL[[DistrictNumber]:[DistrictNumber]],0),9)*$H1205</f>
        <v>361400.26179438725</v>
      </c>
      <c r="J1205" s="15">
        <f t="shared" si="124"/>
        <v>0.23035791572264969</v>
      </c>
      <c r="K1205" s="26">
        <f>ROUND(PPEL[[#This Row],[Proposed Taxable Valuation]]/1000*PPEL[[#This Row],[Adjusted Rate]],0)</f>
        <v>361400</v>
      </c>
      <c r="L1205" s="19">
        <f t="shared" si="128"/>
        <v>-156324.88786245818</v>
      </c>
      <c r="M1205" s="17">
        <f t="shared" si="129"/>
        <v>-9.9642084277350329E-2</v>
      </c>
      <c r="N1205">
        <v>1121102795.3152461</v>
      </c>
      <c r="O1205">
        <v>0.33</v>
      </c>
      <c r="P1205" s="9">
        <f t="shared" si="126"/>
        <v>369963.92245403124</v>
      </c>
    </row>
    <row r="1206" spans="1:16" hidden="1" x14ac:dyDescent="0.35">
      <c r="A1206" s="13">
        <v>2029</v>
      </c>
      <c r="B1206" s="13">
        <f t="shared" si="125"/>
        <v>2028</v>
      </c>
      <c r="C1206" t="s">
        <v>450</v>
      </c>
      <c r="D1206" t="s">
        <v>451</v>
      </c>
      <c r="E1206" s="25">
        <v>1383020905.4788802</v>
      </c>
      <c r="F1206" s="13">
        <v>0.33</v>
      </c>
      <c r="G1206" s="9">
        <f t="shared" si="127"/>
        <v>456396.89880803053</v>
      </c>
      <c r="H1206" s="11">
        <v>1.02</v>
      </c>
      <c r="I1206" s="12" cm="1">
        <f t="array" ref="I1206">INDEX(PPEL[],MATCH(PPEL[[#This Row],[Base Year]]&amp;PPEL[[#This Row],[DistrictNumber]],PPEL[[Fiscal Year]:[Fiscal Year]]&amp;PPEL[[DistrictNumber]:[DistrictNumber]],0),9)*$H1206</f>
        <v>250133.38629323617</v>
      </c>
      <c r="J1206" s="15">
        <f t="shared" si="124"/>
        <v>0.18086016292474322</v>
      </c>
      <c r="K1206" s="26">
        <f>ROUND(PPEL[[#This Row],[Proposed Taxable Valuation]]/1000*PPEL[[#This Row],[Adjusted Rate]],0)</f>
        <v>250133</v>
      </c>
      <c r="L1206" s="19">
        <f t="shared" si="128"/>
        <v>-206263.51251479436</v>
      </c>
      <c r="M1206" s="17">
        <f t="shared" si="129"/>
        <v>-0.1491398370752568</v>
      </c>
      <c r="N1206">
        <v>916657654.81668901</v>
      </c>
      <c r="O1206">
        <v>0.33</v>
      </c>
      <c r="P1206" s="9">
        <f t="shared" si="126"/>
        <v>302497.02608950739</v>
      </c>
    </row>
    <row r="1207" spans="1:16" hidden="1" x14ac:dyDescent="0.35">
      <c r="A1207" s="13">
        <v>2029</v>
      </c>
      <c r="B1207" s="13">
        <f t="shared" si="125"/>
        <v>2028</v>
      </c>
      <c r="C1207" t="s">
        <v>452</v>
      </c>
      <c r="D1207" t="s">
        <v>453</v>
      </c>
      <c r="E1207" s="25">
        <v>209970958.14396131</v>
      </c>
      <c r="F1207" s="13">
        <v>0.33</v>
      </c>
      <c r="G1207" s="9">
        <f t="shared" si="127"/>
        <v>69290.416187507246</v>
      </c>
      <c r="H1207" s="11">
        <v>1.02</v>
      </c>
      <c r="I1207" s="12" cm="1">
        <f t="array" ref="I1207">INDEX(PPEL[],MATCH(PPEL[[#This Row],[Base Year]]&amp;PPEL[[#This Row],[DistrictNumber]],PPEL[[Fiscal Year]:[Fiscal Year]]&amp;PPEL[[DistrictNumber]:[DistrictNumber]],0),9)*$H1207</f>
        <v>58605.651352353605</v>
      </c>
      <c r="J1207" s="15">
        <f t="shared" si="124"/>
        <v>0.27911313007474164</v>
      </c>
      <c r="K1207" s="26">
        <f>ROUND(PPEL[[#This Row],[Proposed Taxable Valuation]]/1000*PPEL[[#This Row],[Adjusted Rate]],0)</f>
        <v>58606</v>
      </c>
      <c r="L1207" s="19">
        <f t="shared" si="128"/>
        <v>-10684.764835153641</v>
      </c>
      <c r="M1207" s="17">
        <f t="shared" si="129"/>
        <v>-5.0886869925258371E-2</v>
      </c>
      <c r="N1207">
        <v>186616596.67730394</v>
      </c>
      <c r="O1207">
        <v>0.33</v>
      </c>
      <c r="P1207" s="9">
        <f t="shared" si="126"/>
        <v>61583.476903510309</v>
      </c>
    </row>
    <row r="1208" spans="1:16" hidden="1" x14ac:dyDescent="0.35">
      <c r="A1208" s="13">
        <v>2029</v>
      </c>
      <c r="B1208" s="13">
        <f t="shared" si="125"/>
        <v>2028</v>
      </c>
      <c r="C1208" t="s">
        <v>454</v>
      </c>
      <c r="D1208" t="s">
        <v>455</v>
      </c>
      <c r="E1208" s="25">
        <v>627476916.66832972</v>
      </c>
      <c r="F1208" s="13">
        <v>0.33</v>
      </c>
      <c r="G1208" s="9">
        <f t="shared" si="127"/>
        <v>207067.38250054882</v>
      </c>
      <c r="H1208" s="11">
        <v>1.02</v>
      </c>
      <c r="I1208" s="12" cm="1">
        <f t="array" ref="I1208">INDEX(PPEL[],MATCH(PPEL[[#This Row],[Base Year]]&amp;PPEL[[#This Row],[DistrictNumber]],PPEL[[Fiscal Year]:[Fiscal Year]]&amp;PPEL[[DistrictNumber]:[DistrictNumber]],0),9)*$H1208</f>
        <v>144672.80249229196</v>
      </c>
      <c r="J1208" s="15">
        <f t="shared" si="124"/>
        <v>0.23056274844411967</v>
      </c>
      <c r="K1208" s="26">
        <f>ROUND(PPEL[[#This Row],[Proposed Taxable Valuation]]/1000*PPEL[[#This Row],[Adjusted Rate]],0)</f>
        <v>144673</v>
      </c>
      <c r="L1208" s="19">
        <f t="shared" si="128"/>
        <v>-62394.58000825686</v>
      </c>
      <c r="M1208" s="17">
        <f t="shared" si="129"/>
        <v>-9.9437251555880346E-2</v>
      </c>
      <c r="N1208">
        <v>456806317.03007829</v>
      </c>
      <c r="O1208">
        <v>0.33</v>
      </c>
      <c r="P1208" s="9">
        <f t="shared" si="126"/>
        <v>150746.08461992582</v>
      </c>
    </row>
    <row r="1209" spans="1:16" hidden="1" x14ac:dyDescent="0.35">
      <c r="A1209" s="13">
        <v>2029</v>
      </c>
      <c r="B1209" s="13">
        <f t="shared" si="125"/>
        <v>2028</v>
      </c>
      <c r="C1209" t="s">
        <v>456</v>
      </c>
      <c r="D1209" t="s">
        <v>457</v>
      </c>
      <c r="E1209" s="25">
        <v>432439644.46953189</v>
      </c>
      <c r="F1209" s="13">
        <v>0.33</v>
      </c>
      <c r="G1209" s="9">
        <f t="shared" si="127"/>
        <v>142705.08267494553</v>
      </c>
      <c r="H1209" s="11">
        <v>1.02</v>
      </c>
      <c r="I1209" s="12" cm="1">
        <f t="array" ref="I1209">INDEX(PPEL[],MATCH(PPEL[[#This Row],[Base Year]]&amp;PPEL[[#This Row],[DistrictNumber]],PPEL[[Fiscal Year]:[Fiscal Year]]&amp;PPEL[[DistrictNumber]:[DistrictNumber]],0),9)*$H1209</f>
        <v>126236.1009592109</v>
      </c>
      <c r="J1209" s="15">
        <f t="shared" si="124"/>
        <v>0.2919161149391451</v>
      </c>
      <c r="K1209" s="26">
        <f>ROUND(PPEL[[#This Row],[Proposed Taxable Valuation]]/1000*PPEL[[#This Row],[Adjusted Rate]],0)</f>
        <v>126236</v>
      </c>
      <c r="L1209" s="19">
        <f t="shared" si="128"/>
        <v>-16468.981715734626</v>
      </c>
      <c r="M1209" s="17">
        <f t="shared" si="129"/>
        <v>-3.8083885060854916E-2</v>
      </c>
      <c r="N1209">
        <v>370901883.12236303</v>
      </c>
      <c r="O1209">
        <v>0.33</v>
      </c>
      <c r="P1209" s="9">
        <f t="shared" si="126"/>
        <v>122397.6214303798</v>
      </c>
    </row>
    <row r="1210" spans="1:16" hidden="1" x14ac:dyDescent="0.35">
      <c r="A1210" s="13">
        <v>2029</v>
      </c>
      <c r="B1210" s="13">
        <f t="shared" si="125"/>
        <v>2028</v>
      </c>
      <c r="C1210" t="s">
        <v>458</v>
      </c>
      <c r="D1210" t="s">
        <v>459</v>
      </c>
      <c r="E1210" s="25">
        <v>2050859836.1701341</v>
      </c>
      <c r="F1210" s="13">
        <v>0.33</v>
      </c>
      <c r="G1210" s="9">
        <f t="shared" si="127"/>
        <v>676783.74593614426</v>
      </c>
      <c r="H1210" s="11">
        <v>1.02</v>
      </c>
      <c r="I1210" s="12" cm="1">
        <f t="array" ref="I1210">INDEX(PPEL[],MATCH(PPEL[[#This Row],[Base Year]]&amp;PPEL[[#This Row],[DistrictNumber]],PPEL[[Fiscal Year]:[Fiscal Year]]&amp;PPEL[[DistrictNumber]:[DistrictNumber]],0),9)*$H1210</f>
        <v>428826.38485294877</v>
      </c>
      <c r="J1210" s="15">
        <f t="shared" si="124"/>
        <v>0.20909590079727633</v>
      </c>
      <c r="K1210" s="26">
        <f>ROUND(PPEL[[#This Row],[Proposed Taxable Valuation]]/1000*PPEL[[#This Row],[Adjusted Rate]],0)</f>
        <v>428826</v>
      </c>
      <c r="L1210" s="19">
        <f t="shared" si="128"/>
        <v>-247957.36108319549</v>
      </c>
      <c r="M1210" s="17">
        <f t="shared" si="129"/>
        <v>-0.12090409920272369</v>
      </c>
      <c r="N1210">
        <v>1403676470.8249002</v>
      </c>
      <c r="O1210">
        <v>0.33</v>
      </c>
      <c r="P1210" s="9">
        <f t="shared" si="126"/>
        <v>463213.23537221702</v>
      </c>
    </row>
    <row r="1211" spans="1:16" hidden="1" x14ac:dyDescent="0.35">
      <c r="A1211" s="13">
        <v>2029</v>
      </c>
      <c r="B1211" s="13">
        <f t="shared" si="125"/>
        <v>2028</v>
      </c>
      <c r="C1211" t="s">
        <v>460</v>
      </c>
      <c r="D1211" t="s">
        <v>461</v>
      </c>
      <c r="E1211" s="25">
        <v>766403191.73724294</v>
      </c>
      <c r="F1211" s="13">
        <v>0.33</v>
      </c>
      <c r="G1211" s="9">
        <f t="shared" si="127"/>
        <v>252913.05327329019</v>
      </c>
      <c r="H1211" s="11">
        <v>1.02</v>
      </c>
      <c r="I1211" s="12" cm="1">
        <f t="array" ref="I1211">INDEX(PPEL[],MATCH(PPEL[[#This Row],[Base Year]]&amp;PPEL[[#This Row],[DistrictNumber]],PPEL[[Fiscal Year]:[Fiscal Year]]&amp;PPEL[[DistrictNumber]:[DistrictNumber]],0),9)*$H1211</f>
        <v>162696.65239728653</v>
      </c>
      <c r="J1211" s="15">
        <f t="shared" si="124"/>
        <v>0.21228597969235252</v>
      </c>
      <c r="K1211" s="26">
        <f>ROUND(PPEL[[#This Row],[Proposed Taxable Valuation]]/1000*PPEL[[#This Row],[Adjusted Rate]],0)</f>
        <v>162697</v>
      </c>
      <c r="L1211" s="19">
        <f t="shared" si="128"/>
        <v>-90216.400876003667</v>
      </c>
      <c r="M1211" s="17">
        <f t="shared" si="129"/>
        <v>-0.11771402030764749</v>
      </c>
      <c r="N1211">
        <v>555328659.69448245</v>
      </c>
      <c r="O1211">
        <v>0.33</v>
      </c>
      <c r="P1211" s="9">
        <f t="shared" si="126"/>
        <v>183258.45769917921</v>
      </c>
    </row>
    <row r="1212" spans="1:16" hidden="1" x14ac:dyDescent="0.35">
      <c r="A1212" s="13">
        <v>2029</v>
      </c>
      <c r="B1212" s="13">
        <f t="shared" si="125"/>
        <v>2028</v>
      </c>
      <c r="C1212" t="s">
        <v>462</v>
      </c>
      <c r="D1212" t="s">
        <v>463</v>
      </c>
      <c r="E1212" s="25">
        <v>4288725406.7795992</v>
      </c>
      <c r="F1212" s="13">
        <v>0.33</v>
      </c>
      <c r="G1212" s="9">
        <f t="shared" si="127"/>
        <v>1415279.3842372678</v>
      </c>
      <c r="H1212" s="11">
        <v>1.02</v>
      </c>
      <c r="I1212" s="12" cm="1">
        <f t="array" ref="I1212">INDEX(PPEL[],MATCH(PPEL[[#This Row],[Base Year]]&amp;PPEL[[#This Row],[DistrictNumber]],PPEL[[Fiscal Year]:[Fiscal Year]]&amp;PPEL[[DistrictNumber]:[DistrictNumber]],0),9)*$H1212</f>
        <v>849394.47047568706</v>
      </c>
      <c r="J1212" s="15">
        <f t="shared" si="124"/>
        <v>0.19805289215601629</v>
      </c>
      <c r="K1212" s="26">
        <f>ROUND(PPEL[[#This Row],[Proposed Taxable Valuation]]/1000*PPEL[[#This Row],[Adjusted Rate]],0)</f>
        <v>849394</v>
      </c>
      <c r="L1212" s="19">
        <f t="shared" si="128"/>
        <v>-565884.91376158071</v>
      </c>
      <c r="M1212" s="17">
        <f t="shared" si="129"/>
        <v>-0.13194710784398372</v>
      </c>
      <c r="N1212">
        <v>2787134383.4210815</v>
      </c>
      <c r="O1212">
        <v>0.33</v>
      </c>
      <c r="P1212" s="9">
        <f t="shared" si="126"/>
        <v>919754.34652895702</v>
      </c>
    </row>
    <row r="1213" spans="1:16" hidden="1" x14ac:dyDescent="0.35">
      <c r="A1213" s="13">
        <v>2029</v>
      </c>
      <c r="B1213" s="13">
        <f t="shared" si="125"/>
        <v>2028</v>
      </c>
      <c r="C1213" t="s">
        <v>464</v>
      </c>
      <c r="D1213" t="s">
        <v>465</v>
      </c>
      <c r="E1213" s="25">
        <v>378467147.25977665</v>
      </c>
      <c r="F1213" s="13">
        <v>0.33</v>
      </c>
      <c r="G1213" s="9">
        <f t="shared" si="127"/>
        <v>124894.1585957263</v>
      </c>
      <c r="H1213" s="11">
        <v>1.02</v>
      </c>
      <c r="I1213" s="12" cm="1">
        <f t="array" ref="I1213">INDEX(PPEL[],MATCH(PPEL[[#This Row],[Base Year]]&amp;PPEL[[#This Row],[DistrictNumber]],PPEL[[Fiscal Year]:[Fiscal Year]]&amp;PPEL[[DistrictNumber]:[DistrictNumber]],0),9)*$H1213</f>
        <v>80638.964358757221</v>
      </c>
      <c r="J1213" s="15">
        <f t="shared" si="124"/>
        <v>0.21306727662522135</v>
      </c>
      <c r="K1213" s="26">
        <f>ROUND(PPEL[[#This Row],[Proposed Taxable Valuation]]/1000*PPEL[[#This Row],[Adjusted Rate]],0)</f>
        <v>80639</v>
      </c>
      <c r="L1213" s="19">
        <f t="shared" si="128"/>
        <v>-44255.194236969081</v>
      </c>
      <c r="M1213" s="17">
        <f t="shared" si="129"/>
        <v>-0.11693272337477867</v>
      </c>
      <c r="N1213">
        <v>270950844.246957</v>
      </c>
      <c r="O1213">
        <v>0.33</v>
      </c>
      <c r="P1213" s="9">
        <f t="shared" si="126"/>
        <v>89413.778601495811</v>
      </c>
    </row>
    <row r="1214" spans="1:16" hidden="1" x14ac:dyDescent="0.35">
      <c r="A1214" s="13">
        <v>2029</v>
      </c>
      <c r="B1214" s="13">
        <f t="shared" si="125"/>
        <v>2028</v>
      </c>
      <c r="C1214" t="s">
        <v>466</v>
      </c>
      <c r="D1214" t="s">
        <v>467</v>
      </c>
      <c r="E1214" s="25">
        <v>898285115.76653659</v>
      </c>
      <c r="F1214" s="13">
        <v>0.33</v>
      </c>
      <c r="G1214" s="9">
        <f t="shared" si="127"/>
        <v>296434.08820295706</v>
      </c>
      <c r="H1214" s="11">
        <v>1.02</v>
      </c>
      <c r="I1214" s="12" cm="1">
        <f t="array" ref="I1214">INDEX(PPEL[],MATCH(PPEL[[#This Row],[Base Year]]&amp;PPEL[[#This Row],[DistrictNumber]],PPEL[[Fiscal Year]:[Fiscal Year]]&amp;PPEL[[DistrictNumber]:[DistrictNumber]],0),9)*$H1214</f>
        <v>259323.23596836094</v>
      </c>
      <c r="J1214" s="15">
        <f t="shared" si="124"/>
        <v>0.28868700083833826</v>
      </c>
      <c r="K1214" s="26">
        <f>ROUND(PPEL[[#This Row],[Proposed Taxable Valuation]]/1000*PPEL[[#This Row],[Adjusted Rate]],0)</f>
        <v>259323</v>
      </c>
      <c r="L1214" s="19">
        <f t="shared" si="128"/>
        <v>-37110.852234596125</v>
      </c>
      <c r="M1214" s="17">
        <f t="shared" si="129"/>
        <v>-4.1312999161661756E-2</v>
      </c>
      <c r="N1214">
        <v>781597382.90605593</v>
      </c>
      <c r="O1214">
        <v>0.33</v>
      </c>
      <c r="P1214" s="9">
        <f t="shared" si="126"/>
        <v>257927.13635899845</v>
      </c>
    </row>
    <row r="1215" spans="1:16" hidden="1" x14ac:dyDescent="0.35">
      <c r="A1215" s="13">
        <v>2029</v>
      </c>
      <c r="B1215" s="13">
        <f t="shared" si="125"/>
        <v>2028</v>
      </c>
      <c r="C1215" t="s">
        <v>468</v>
      </c>
      <c r="D1215" t="s">
        <v>469</v>
      </c>
      <c r="E1215" s="25">
        <v>286141088.274468</v>
      </c>
      <c r="F1215" s="13">
        <v>0.33</v>
      </c>
      <c r="G1215" s="9">
        <f t="shared" si="127"/>
        <v>94426.55913057446</v>
      </c>
      <c r="H1215" s="11">
        <v>1.02</v>
      </c>
      <c r="I1215" s="12" cm="1">
        <f t="array" ref="I1215">INDEX(PPEL[],MATCH(PPEL[[#This Row],[Base Year]]&amp;PPEL[[#This Row],[DistrictNumber]],PPEL[[Fiscal Year]:[Fiscal Year]]&amp;PPEL[[DistrictNumber]:[DistrictNumber]],0),9)*$H1215</f>
        <v>76163.841075144257</v>
      </c>
      <c r="J1215" s="15">
        <f t="shared" si="124"/>
        <v>0.26617582792614358</v>
      </c>
      <c r="K1215" s="26">
        <f>ROUND(PPEL[[#This Row],[Proposed Taxable Valuation]]/1000*PPEL[[#This Row],[Adjusted Rate]],0)</f>
        <v>76164</v>
      </c>
      <c r="L1215" s="19">
        <f t="shared" si="128"/>
        <v>-18262.718055430203</v>
      </c>
      <c r="M1215" s="17">
        <f t="shared" si="129"/>
        <v>-6.3824172073856433E-2</v>
      </c>
      <c r="N1215">
        <v>229244471.15410429</v>
      </c>
      <c r="O1215">
        <v>0.33</v>
      </c>
      <c r="P1215" s="9">
        <f t="shared" si="126"/>
        <v>75650.675480854421</v>
      </c>
    </row>
    <row r="1216" spans="1:16" hidden="1" x14ac:dyDescent="0.35">
      <c r="A1216" s="13">
        <v>2029</v>
      </c>
      <c r="B1216" s="13">
        <f t="shared" si="125"/>
        <v>2028</v>
      </c>
      <c r="C1216" t="s">
        <v>470</v>
      </c>
      <c r="D1216" t="s">
        <v>471</v>
      </c>
      <c r="E1216" s="25">
        <v>623347104.56689143</v>
      </c>
      <c r="F1216" s="13">
        <v>0.33</v>
      </c>
      <c r="G1216" s="9">
        <f t="shared" si="127"/>
        <v>205704.5445070742</v>
      </c>
      <c r="H1216" s="11">
        <v>1.02</v>
      </c>
      <c r="I1216" s="12" cm="1">
        <f t="array" ref="I1216">INDEX(PPEL[],MATCH(PPEL[[#This Row],[Base Year]]&amp;PPEL[[#This Row],[DistrictNumber]],PPEL[[Fiscal Year]:[Fiscal Year]]&amp;PPEL[[DistrictNumber]:[DistrictNumber]],0),9)*$H1216</f>
        <v>165782.31915206806</v>
      </c>
      <c r="J1216" s="15">
        <f t="shared" si="124"/>
        <v>0.26595506410069147</v>
      </c>
      <c r="K1216" s="26">
        <f>ROUND(PPEL[[#This Row],[Proposed Taxable Valuation]]/1000*PPEL[[#This Row],[Adjusted Rate]],0)</f>
        <v>165782</v>
      </c>
      <c r="L1216" s="19">
        <f t="shared" si="128"/>
        <v>-39922.225355006143</v>
      </c>
      <c r="M1216" s="17">
        <f t="shared" si="129"/>
        <v>-6.4044935899308542E-2</v>
      </c>
      <c r="N1216">
        <v>490326936.73120236</v>
      </c>
      <c r="O1216">
        <v>0.33</v>
      </c>
      <c r="P1216" s="9">
        <f t="shared" si="126"/>
        <v>161807.88912129679</v>
      </c>
    </row>
    <row r="1217" spans="1:16" hidden="1" x14ac:dyDescent="0.35">
      <c r="A1217" s="13">
        <v>2029</v>
      </c>
      <c r="B1217" s="13">
        <f t="shared" si="125"/>
        <v>2028</v>
      </c>
      <c r="C1217" t="s">
        <v>472</v>
      </c>
      <c r="D1217" t="s">
        <v>473</v>
      </c>
      <c r="E1217" s="25">
        <v>533019199.19065112</v>
      </c>
      <c r="F1217" s="13">
        <v>0.33</v>
      </c>
      <c r="G1217" s="9">
        <f t="shared" si="127"/>
        <v>175896.33573291486</v>
      </c>
      <c r="H1217" s="11">
        <v>1.02</v>
      </c>
      <c r="I1217" s="12" cm="1">
        <f t="array" ref="I1217">INDEX(PPEL[],MATCH(PPEL[[#This Row],[Base Year]]&amp;PPEL[[#This Row],[DistrictNumber]],PPEL[[Fiscal Year]:[Fiscal Year]]&amp;PPEL[[DistrictNumber]:[DistrictNumber]],0),9)*$H1217</f>
        <v>133350.89481923619</v>
      </c>
      <c r="J1217" s="15">
        <f t="shared" si="124"/>
        <v>0.25018028435320777</v>
      </c>
      <c r="K1217" s="26">
        <f>ROUND(PPEL[[#This Row],[Proposed Taxable Valuation]]/1000*PPEL[[#This Row],[Adjusted Rate]],0)</f>
        <v>133351</v>
      </c>
      <c r="L1217" s="19">
        <f t="shared" si="128"/>
        <v>-42545.440913678671</v>
      </c>
      <c r="M1217" s="17">
        <f t="shared" si="129"/>
        <v>-7.9819715646792244E-2</v>
      </c>
      <c r="N1217">
        <v>431086895.93544966</v>
      </c>
      <c r="O1217">
        <v>0.33</v>
      </c>
      <c r="P1217" s="9">
        <f t="shared" si="126"/>
        <v>142258.6756586984</v>
      </c>
    </row>
    <row r="1218" spans="1:16" hidden="1" x14ac:dyDescent="0.35">
      <c r="A1218" s="13">
        <v>2029</v>
      </c>
      <c r="B1218" s="13">
        <f t="shared" si="125"/>
        <v>2028</v>
      </c>
      <c r="C1218" t="s">
        <v>474</v>
      </c>
      <c r="D1218" t="s">
        <v>475</v>
      </c>
      <c r="E1218" s="25">
        <v>585543766.68157935</v>
      </c>
      <c r="F1218" s="13">
        <v>0.33</v>
      </c>
      <c r="G1218" s="9">
        <f t="shared" si="127"/>
        <v>193229.44300492122</v>
      </c>
      <c r="H1218" s="11">
        <v>1.02</v>
      </c>
      <c r="I1218" s="12" cm="1">
        <f t="array" ref="I1218">INDEX(PPEL[],MATCH(PPEL[[#This Row],[Base Year]]&amp;PPEL[[#This Row],[DistrictNumber]],PPEL[[Fiscal Year]:[Fiscal Year]]&amp;PPEL[[DistrictNumber]:[DistrictNumber]],0),9)*$H1218</f>
        <v>165200.28656099763</v>
      </c>
      <c r="J1218" s="15">
        <f t="shared" si="124"/>
        <v>0.28213140667046682</v>
      </c>
      <c r="K1218" s="26">
        <f>ROUND(PPEL[[#This Row],[Proposed Taxable Valuation]]/1000*PPEL[[#This Row],[Adjusted Rate]],0)</f>
        <v>165200</v>
      </c>
      <c r="L1218" s="19">
        <f t="shared" si="128"/>
        <v>-28029.156443923595</v>
      </c>
      <c r="M1218" s="17">
        <f t="shared" si="129"/>
        <v>-4.7868593329533193E-2</v>
      </c>
      <c r="N1218">
        <v>509999634.94495237</v>
      </c>
      <c r="O1218">
        <v>0.33</v>
      </c>
      <c r="P1218" s="9">
        <f t="shared" si="126"/>
        <v>168299.8795318343</v>
      </c>
    </row>
    <row r="1219" spans="1:16" hidden="1" x14ac:dyDescent="0.35">
      <c r="A1219" s="13">
        <v>2029</v>
      </c>
      <c r="B1219" s="13">
        <f t="shared" si="125"/>
        <v>2028</v>
      </c>
      <c r="C1219" t="s">
        <v>476</v>
      </c>
      <c r="D1219" t="s">
        <v>477</v>
      </c>
      <c r="E1219" s="25">
        <v>342119010.81080455</v>
      </c>
      <c r="F1219" s="13">
        <v>0.33</v>
      </c>
      <c r="G1219" s="9">
        <f t="shared" si="127"/>
        <v>112899.27356756551</v>
      </c>
      <c r="H1219" s="11">
        <v>1.02</v>
      </c>
      <c r="I1219" s="12" cm="1">
        <f t="array" ref="I1219">INDEX(PPEL[],MATCH(PPEL[[#This Row],[Base Year]]&amp;PPEL[[#This Row],[DistrictNumber]],PPEL[[Fiscal Year]:[Fiscal Year]]&amp;PPEL[[DistrictNumber]:[DistrictNumber]],0),9)*$H1219</f>
        <v>98696.600027744425</v>
      </c>
      <c r="J1219" s="15">
        <f t="shared" si="124"/>
        <v>0.28848616098193003</v>
      </c>
      <c r="K1219" s="26">
        <f>ROUND(PPEL[[#This Row],[Proposed Taxable Valuation]]/1000*PPEL[[#This Row],[Adjusted Rate]],0)</f>
        <v>98697</v>
      </c>
      <c r="L1219" s="19">
        <f t="shared" si="128"/>
        <v>-14202.673539821088</v>
      </c>
      <c r="M1219" s="17">
        <f t="shared" si="129"/>
        <v>-4.1513839018069987E-2</v>
      </c>
      <c r="N1219">
        <v>293966197.1808306</v>
      </c>
      <c r="O1219">
        <v>0.33</v>
      </c>
      <c r="P1219" s="9">
        <f t="shared" si="126"/>
        <v>97008.845069674091</v>
      </c>
    </row>
    <row r="1220" spans="1:16" hidden="1" x14ac:dyDescent="0.35">
      <c r="A1220" s="13">
        <v>2029</v>
      </c>
      <c r="B1220" s="13">
        <f t="shared" si="125"/>
        <v>2028</v>
      </c>
      <c r="C1220" t="s">
        <v>478</v>
      </c>
      <c r="D1220" t="s">
        <v>479</v>
      </c>
      <c r="E1220" s="25">
        <v>568183351.98222017</v>
      </c>
      <c r="F1220" s="13">
        <v>0.33</v>
      </c>
      <c r="G1220" s="9">
        <f t="shared" si="127"/>
        <v>187500.50615413269</v>
      </c>
      <c r="H1220" s="11">
        <v>1.02</v>
      </c>
      <c r="I1220" s="12" cm="1">
        <f t="array" ref="I1220">INDEX(PPEL[],MATCH(PPEL[[#This Row],[Base Year]]&amp;PPEL[[#This Row],[DistrictNumber]],PPEL[[Fiscal Year]:[Fiscal Year]]&amp;PPEL[[DistrictNumber]:[DistrictNumber]],0),9)*$H1220</f>
        <v>160077.52587389114</v>
      </c>
      <c r="J1220" s="15">
        <f t="shared" ref="J1220:J1283" si="130">IF(I1220/(E1220/1000)&gt;0.33,0.33,I1220/(E1220/1000))</f>
        <v>0.28173568499574825</v>
      </c>
      <c r="K1220" s="26">
        <f>ROUND(PPEL[[#This Row],[Proposed Taxable Valuation]]/1000*PPEL[[#This Row],[Adjusted Rate]],0)</f>
        <v>160078</v>
      </c>
      <c r="L1220" s="19">
        <f t="shared" si="128"/>
        <v>-27422.980280241551</v>
      </c>
      <c r="M1220" s="17">
        <f t="shared" si="129"/>
        <v>-4.8264315004251768E-2</v>
      </c>
      <c r="N1220">
        <v>464090752.92940593</v>
      </c>
      <c r="O1220">
        <v>0.33</v>
      </c>
      <c r="P1220" s="9">
        <f t="shared" si="126"/>
        <v>153149.94846670397</v>
      </c>
    </row>
    <row r="1221" spans="1:16" hidden="1" x14ac:dyDescent="0.35">
      <c r="A1221" s="13">
        <v>2029</v>
      </c>
      <c r="B1221" s="13">
        <f t="shared" ref="B1221:B1284" si="131">A1221-1</f>
        <v>2028</v>
      </c>
      <c r="C1221" t="s">
        <v>480</v>
      </c>
      <c r="D1221" t="s">
        <v>481</v>
      </c>
      <c r="E1221" s="25">
        <v>678740118.64651585</v>
      </c>
      <c r="F1221" s="13">
        <v>0.33</v>
      </c>
      <c r="G1221" s="9">
        <f t="shared" si="127"/>
        <v>223984.23915335024</v>
      </c>
      <c r="H1221" s="11">
        <v>1.02</v>
      </c>
      <c r="I1221" s="12" cm="1">
        <f t="array" ref="I1221">INDEX(PPEL[],MATCH(PPEL[[#This Row],[Base Year]]&amp;PPEL[[#This Row],[DistrictNumber]],PPEL[[Fiscal Year]:[Fiscal Year]]&amp;PPEL[[DistrictNumber]:[DistrictNumber]],0),9)*$H1221</f>
        <v>155569.25243681713</v>
      </c>
      <c r="J1221" s="15">
        <f t="shared" si="130"/>
        <v>0.22920297204037343</v>
      </c>
      <c r="K1221" s="26">
        <f>ROUND(PPEL[[#This Row],[Proposed Taxable Valuation]]/1000*PPEL[[#This Row],[Adjusted Rate]],0)</f>
        <v>155569</v>
      </c>
      <c r="L1221" s="19">
        <f t="shared" si="128"/>
        <v>-68414.986716533109</v>
      </c>
      <c r="M1221" s="17">
        <f t="shared" si="129"/>
        <v>-0.10079702795962658</v>
      </c>
      <c r="N1221">
        <v>511899395.24985886</v>
      </c>
      <c r="O1221">
        <v>0.33</v>
      </c>
      <c r="P1221" s="9">
        <f t="shared" ref="P1221:P1284" si="132">N1221/1000*O1221</f>
        <v>168926.80043245343</v>
      </c>
    </row>
    <row r="1222" spans="1:16" hidden="1" x14ac:dyDescent="0.35">
      <c r="A1222" s="13">
        <v>2029</v>
      </c>
      <c r="B1222" s="13">
        <f t="shared" si="131"/>
        <v>2028</v>
      </c>
      <c r="C1222" t="s">
        <v>482</v>
      </c>
      <c r="D1222" t="s">
        <v>483</v>
      </c>
      <c r="E1222" s="25">
        <v>742739743.33118045</v>
      </c>
      <c r="F1222" s="13">
        <v>0.33</v>
      </c>
      <c r="G1222" s="9">
        <f t="shared" si="127"/>
        <v>245104.11529928955</v>
      </c>
      <c r="H1222" s="11">
        <v>1.02</v>
      </c>
      <c r="I1222" s="12" cm="1">
        <f t="array" ref="I1222">INDEX(PPEL[],MATCH(PPEL[[#This Row],[Base Year]]&amp;PPEL[[#This Row],[DistrictNumber]],PPEL[[Fiscal Year]:[Fiscal Year]]&amp;PPEL[[DistrictNumber]:[DistrictNumber]],0),9)*$H1222</f>
        <v>166134.85922017513</v>
      </c>
      <c r="J1222" s="15">
        <f t="shared" si="130"/>
        <v>0.22367842937158838</v>
      </c>
      <c r="K1222" s="26">
        <f>ROUND(PPEL[[#This Row],[Proposed Taxable Valuation]]/1000*PPEL[[#This Row],[Adjusted Rate]],0)</f>
        <v>166135</v>
      </c>
      <c r="L1222" s="19">
        <f t="shared" si="128"/>
        <v>-78969.256079114421</v>
      </c>
      <c r="M1222" s="17">
        <f t="shared" si="129"/>
        <v>-0.10632157062841163</v>
      </c>
      <c r="N1222">
        <v>537093667.45114088</v>
      </c>
      <c r="O1222">
        <v>0.33</v>
      </c>
      <c r="P1222" s="9">
        <f t="shared" si="132"/>
        <v>177240.91025887651</v>
      </c>
    </row>
    <row r="1223" spans="1:16" hidden="1" x14ac:dyDescent="0.35">
      <c r="A1223" s="13">
        <v>2029</v>
      </c>
      <c r="B1223" s="13">
        <f t="shared" si="131"/>
        <v>2028</v>
      </c>
      <c r="C1223" t="s">
        <v>484</v>
      </c>
      <c r="D1223" t="s">
        <v>485</v>
      </c>
      <c r="E1223" s="25">
        <v>344088754.28845531</v>
      </c>
      <c r="F1223" s="13">
        <v>0.33</v>
      </c>
      <c r="G1223" s="9">
        <f t="shared" si="127"/>
        <v>113549.28891519025</v>
      </c>
      <c r="H1223" s="11">
        <v>1.02</v>
      </c>
      <c r="I1223" s="12" cm="1">
        <f t="array" ref="I1223">INDEX(PPEL[],MATCH(PPEL[[#This Row],[Base Year]]&amp;PPEL[[#This Row],[DistrictNumber]],PPEL[[Fiscal Year]:[Fiscal Year]]&amp;PPEL[[DistrictNumber]:[DistrictNumber]],0),9)*$H1223</f>
        <v>97912.870529965934</v>
      </c>
      <c r="J1223" s="15">
        <f t="shared" si="130"/>
        <v>0.28455701998294297</v>
      </c>
      <c r="K1223" s="26">
        <f>ROUND(PPEL[[#This Row],[Proposed Taxable Valuation]]/1000*PPEL[[#This Row],[Adjusted Rate]],0)</f>
        <v>97913</v>
      </c>
      <c r="L1223" s="19">
        <f t="shared" si="128"/>
        <v>-15636.418385224315</v>
      </c>
      <c r="M1223" s="17">
        <f t="shared" si="129"/>
        <v>-4.5442980017057044E-2</v>
      </c>
      <c r="N1223">
        <v>282310178.03001785</v>
      </c>
      <c r="O1223">
        <v>0.33</v>
      </c>
      <c r="P1223" s="9">
        <f t="shared" si="132"/>
        <v>93162.358749905907</v>
      </c>
    </row>
    <row r="1224" spans="1:16" hidden="1" x14ac:dyDescent="0.35">
      <c r="A1224" s="13">
        <v>2029</v>
      </c>
      <c r="B1224" s="13">
        <f t="shared" si="131"/>
        <v>2028</v>
      </c>
      <c r="C1224" t="s">
        <v>486</v>
      </c>
      <c r="D1224" t="s">
        <v>487</v>
      </c>
      <c r="E1224" s="25">
        <v>203875116.58670297</v>
      </c>
      <c r="F1224" s="13">
        <v>0.33</v>
      </c>
      <c r="G1224" s="9">
        <f t="shared" si="127"/>
        <v>67278.788473611974</v>
      </c>
      <c r="H1224" s="11">
        <v>1.02</v>
      </c>
      <c r="I1224" s="12" cm="1">
        <f t="array" ref="I1224">INDEX(PPEL[],MATCH(PPEL[[#This Row],[Base Year]]&amp;PPEL[[#This Row],[DistrictNumber]],PPEL[[Fiscal Year]:[Fiscal Year]]&amp;PPEL[[DistrictNumber]:[DistrictNumber]],0),9)*$H1224</f>
        <v>54631.658820594239</v>
      </c>
      <c r="J1224" s="15">
        <f t="shared" si="130"/>
        <v>0.26796629100815628</v>
      </c>
      <c r="K1224" s="26">
        <f>ROUND(PPEL[[#This Row],[Proposed Taxable Valuation]]/1000*PPEL[[#This Row],[Adjusted Rate]],0)</f>
        <v>54632</v>
      </c>
      <c r="L1224" s="19">
        <f t="shared" si="128"/>
        <v>-12647.129653017735</v>
      </c>
      <c r="M1224" s="17">
        <f t="shared" si="129"/>
        <v>-6.2033708991843739E-2</v>
      </c>
      <c r="N1224">
        <v>163429286.67695621</v>
      </c>
      <c r="O1224">
        <v>0.33</v>
      </c>
      <c r="P1224" s="9">
        <f t="shared" si="132"/>
        <v>53931.664603395548</v>
      </c>
    </row>
    <row r="1225" spans="1:16" hidden="1" x14ac:dyDescent="0.35">
      <c r="A1225" s="13">
        <v>2029</v>
      </c>
      <c r="B1225" s="13">
        <f t="shared" si="131"/>
        <v>2028</v>
      </c>
      <c r="C1225" t="s">
        <v>488</v>
      </c>
      <c r="D1225" t="s">
        <v>489</v>
      </c>
      <c r="E1225" s="25">
        <v>2642142957.856215</v>
      </c>
      <c r="F1225" s="13">
        <v>0.33</v>
      </c>
      <c r="G1225" s="9">
        <f t="shared" si="127"/>
        <v>871907.17609255097</v>
      </c>
      <c r="H1225" s="11">
        <v>1.02</v>
      </c>
      <c r="I1225" s="12" cm="1">
        <f t="array" ref="I1225">INDEX(PPEL[],MATCH(PPEL[[#This Row],[Base Year]]&amp;PPEL[[#This Row],[DistrictNumber]],PPEL[[Fiscal Year]:[Fiscal Year]]&amp;PPEL[[DistrictNumber]:[DistrictNumber]],0),9)*$H1225</f>
        <v>604683.39322965825</v>
      </c>
      <c r="J1225" s="15">
        <f t="shared" si="130"/>
        <v>0.22886096735669706</v>
      </c>
      <c r="K1225" s="26">
        <f>ROUND(PPEL[[#This Row],[Proposed Taxable Valuation]]/1000*PPEL[[#This Row],[Adjusted Rate]],0)</f>
        <v>604683</v>
      </c>
      <c r="L1225" s="19">
        <f t="shared" si="128"/>
        <v>-267223.78286289272</v>
      </c>
      <c r="M1225" s="17">
        <f t="shared" si="129"/>
        <v>-0.10113903264330296</v>
      </c>
      <c r="N1225">
        <v>2130206767.5497274</v>
      </c>
      <c r="O1225">
        <v>0.33</v>
      </c>
      <c r="P1225" s="9">
        <f t="shared" si="132"/>
        <v>702968.23329141014</v>
      </c>
    </row>
    <row r="1226" spans="1:16" hidden="1" x14ac:dyDescent="0.35">
      <c r="A1226" s="13">
        <v>2029</v>
      </c>
      <c r="B1226" s="13">
        <f t="shared" si="131"/>
        <v>2028</v>
      </c>
      <c r="C1226" t="s">
        <v>490</v>
      </c>
      <c r="D1226" t="s">
        <v>491</v>
      </c>
      <c r="E1226" s="25">
        <v>367271891.87887919</v>
      </c>
      <c r="F1226" s="13">
        <v>0.33</v>
      </c>
      <c r="G1226" s="9">
        <f t="shared" si="127"/>
        <v>121199.72432003013</v>
      </c>
      <c r="H1226" s="11">
        <v>1.02</v>
      </c>
      <c r="I1226" s="12" cm="1">
        <f t="array" ref="I1226">INDEX(PPEL[],MATCH(PPEL[[#This Row],[Base Year]]&amp;PPEL[[#This Row],[DistrictNumber]],PPEL[[Fiscal Year]:[Fiscal Year]]&amp;PPEL[[DistrictNumber]:[DistrictNumber]],0),9)*$H1226</f>
        <v>102597.67349828569</v>
      </c>
      <c r="J1226" s="15">
        <f t="shared" si="130"/>
        <v>0.27935073651680614</v>
      </c>
      <c r="K1226" s="26">
        <f>ROUND(PPEL[[#This Row],[Proposed Taxable Valuation]]/1000*PPEL[[#This Row],[Adjusted Rate]],0)</f>
        <v>102598</v>
      </c>
      <c r="L1226" s="19">
        <f t="shared" si="128"/>
        <v>-18602.050821744444</v>
      </c>
      <c r="M1226" s="17">
        <f t="shared" si="129"/>
        <v>-5.0649263483193874E-2</v>
      </c>
      <c r="N1226">
        <v>316653665.00682586</v>
      </c>
      <c r="O1226">
        <v>0.33</v>
      </c>
      <c r="P1226" s="9">
        <f t="shared" si="132"/>
        <v>104495.70945225254</v>
      </c>
    </row>
    <row r="1227" spans="1:16" hidden="1" x14ac:dyDescent="0.35">
      <c r="A1227" s="13">
        <v>2029</v>
      </c>
      <c r="B1227" s="13">
        <f t="shared" si="131"/>
        <v>2028</v>
      </c>
      <c r="C1227" t="s">
        <v>492</v>
      </c>
      <c r="D1227" t="s">
        <v>493</v>
      </c>
      <c r="E1227" s="25">
        <v>286923087.63123721</v>
      </c>
      <c r="F1227" s="13">
        <v>0.33</v>
      </c>
      <c r="G1227" s="9">
        <f t="shared" si="127"/>
        <v>94684.61891830829</v>
      </c>
      <c r="H1227" s="11">
        <v>1.02</v>
      </c>
      <c r="I1227" s="12" cm="1">
        <f t="array" ref="I1227">INDEX(PPEL[],MATCH(PPEL[[#This Row],[Base Year]]&amp;PPEL[[#This Row],[DistrictNumber]],PPEL[[Fiscal Year]:[Fiscal Year]]&amp;PPEL[[DistrictNumber]:[DistrictNumber]],0),9)*$H1227</f>
        <v>82943.448260270408</v>
      </c>
      <c r="J1227" s="15">
        <f t="shared" si="130"/>
        <v>0.28907903140534996</v>
      </c>
      <c r="K1227" s="26">
        <f>ROUND(PPEL[[#This Row],[Proposed Taxable Valuation]]/1000*PPEL[[#This Row],[Adjusted Rate]],0)</f>
        <v>82943</v>
      </c>
      <c r="L1227" s="19">
        <f t="shared" si="128"/>
        <v>-11741.170658037881</v>
      </c>
      <c r="M1227" s="17">
        <f t="shared" si="129"/>
        <v>-4.0920968594650053E-2</v>
      </c>
      <c r="N1227">
        <v>246195472.92441532</v>
      </c>
      <c r="O1227">
        <v>0.33</v>
      </c>
      <c r="P1227" s="9">
        <f t="shared" si="132"/>
        <v>81244.506065057052</v>
      </c>
    </row>
    <row r="1228" spans="1:16" hidden="1" x14ac:dyDescent="0.35">
      <c r="A1228" s="13">
        <v>2029</v>
      </c>
      <c r="B1228" s="13">
        <f t="shared" si="131"/>
        <v>2028</v>
      </c>
      <c r="C1228" t="s">
        <v>494</v>
      </c>
      <c r="D1228" t="s">
        <v>495</v>
      </c>
      <c r="E1228" s="25">
        <v>1937158585.338604</v>
      </c>
      <c r="F1228" s="13">
        <v>0.33</v>
      </c>
      <c r="G1228" s="9">
        <f t="shared" si="127"/>
        <v>639262.33316173928</v>
      </c>
      <c r="H1228" s="11">
        <v>1.02</v>
      </c>
      <c r="I1228" s="12" cm="1">
        <f t="array" ref="I1228">INDEX(PPEL[],MATCH(PPEL[[#This Row],[Base Year]]&amp;PPEL[[#This Row],[DistrictNumber]],PPEL[[Fiscal Year]:[Fiscal Year]]&amp;PPEL[[DistrictNumber]:[DistrictNumber]],0),9)*$H1228</f>
        <v>444245.14734782692</v>
      </c>
      <c r="J1228" s="15">
        <f t="shared" si="130"/>
        <v>0.22932822883479903</v>
      </c>
      <c r="K1228" s="26">
        <f>ROUND(PPEL[[#This Row],[Proposed Taxable Valuation]]/1000*PPEL[[#This Row],[Adjusted Rate]],0)</f>
        <v>444245</v>
      </c>
      <c r="L1228" s="19">
        <f t="shared" si="128"/>
        <v>-195017.18581391237</v>
      </c>
      <c r="M1228" s="17">
        <f t="shared" si="129"/>
        <v>-0.10067177116520099</v>
      </c>
      <c r="N1228">
        <v>1571835186.1597342</v>
      </c>
      <c r="O1228">
        <v>0.33</v>
      </c>
      <c r="P1228" s="9">
        <f t="shared" si="132"/>
        <v>518705.61143271229</v>
      </c>
    </row>
    <row r="1229" spans="1:16" hidden="1" x14ac:dyDescent="0.35">
      <c r="A1229" s="13">
        <v>2029</v>
      </c>
      <c r="B1229" s="13">
        <f t="shared" si="131"/>
        <v>2028</v>
      </c>
      <c r="C1229" t="s">
        <v>496</v>
      </c>
      <c r="D1229" t="s">
        <v>497</v>
      </c>
      <c r="E1229" s="25">
        <v>200859328.48245496</v>
      </c>
      <c r="F1229" s="13">
        <v>0.33</v>
      </c>
      <c r="G1229" s="9">
        <f t="shared" si="127"/>
        <v>66283.578399210135</v>
      </c>
      <c r="H1229" s="11">
        <v>1.02</v>
      </c>
      <c r="I1229" s="12" cm="1">
        <f t="array" ref="I1229">INDEX(PPEL[],MATCH(PPEL[[#This Row],[Base Year]]&amp;PPEL[[#This Row],[DistrictNumber]],PPEL[[Fiscal Year]:[Fiscal Year]]&amp;PPEL[[DistrictNumber]:[DistrictNumber]],0),9)*$H1229</f>
        <v>51890.33538455185</v>
      </c>
      <c r="J1229" s="15">
        <f t="shared" si="130"/>
        <v>0.25834167512456097</v>
      </c>
      <c r="K1229" s="26">
        <f>ROUND(PPEL[[#This Row],[Proposed Taxable Valuation]]/1000*PPEL[[#This Row],[Adjusted Rate]],0)</f>
        <v>51890</v>
      </c>
      <c r="L1229" s="19">
        <f t="shared" si="128"/>
        <v>-14393.243014658285</v>
      </c>
      <c r="M1229" s="17">
        <f t="shared" si="129"/>
        <v>-7.165832487543905E-2</v>
      </c>
      <c r="N1229">
        <v>162061014.33286917</v>
      </c>
      <c r="O1229">
        <v>0.33</v>
      </c>
      <c r="P1229" s="9">
        <f t="shared" si="132"/>
        <v>53480.134729846832</v>
      </c>
    </row>
    <row r="1230" spans="1:16" hidden="1" x14ac:dyDescent="0.35">
      <c r="A1230" s="13">
        <v>2029</v>
      </c>
      <c r="B1230" s="13">
        <f t="shared" si="131"/>
        <v>2028</v>
      </c>
      <c r="C1230" t="s">
        <v>498</v>
      </c>
      <c r="D1230" t="s">
        <v>499</v>
      </c>
      <c r="E1230" s="25">
        <v>914722606.34240413</v>
      </c>
      <c r="F1230" s="13">
        <v>0.33</v>
      </c>
      <c r="G1230" s="9">
        <f t="shared" si="127"/>
        <v>301858.46009299339</v>
      </c>
      <c r="H1230" s="11">
        <v>1.02</v>
      </c>
      <c r="I1230" s="12" cm="1">
        <f t="array" ref="I1230">INDEX(PPEL[],MATCH(PPEL[[#This Row],[Base Year]]&amp;PPEL[[#This Row],[DistrictNumber]],PPEL[[Fiscal Year]:[Fiscal Year]]&amp;PPEL[[DistrictNumber]:[DistrictNumber]],0),9)*$H1230</f>
        <v>221977.14633448207</v>
      </c>
      <c r="J1230" s="15">
        <f t="shared" si="130"/>
        <v>0.24267154303978175</v>
      </c>
      <c r="K1230" s="26">
        <f>ROUND(PPEL[[#This Row],[Proposed Taxable Valuation]]/1000*PPEL[[#This Row],[Adjusted Rate]],0)</f>
        <v>221977</v>
      </c>
      <c r="L1230" s="19">
        <f t="shared" si="128"/>
        <v>-79881.313758511329</v>
      </c>
      <c r="M1230" s="17">
        <f t="shared" si="129"/>
        <v>-8.7328456960218265E-2</v>
      </c>
      <c r="N1230">
        <v>717167371.47466016</v>
      </c>
      <c r="O1230">
        <v>0.33</v>
      </c>
      <c r="P1230" s="9">
        <f t="shared" si="132"/>
        <v>236665.23258663784</v>
      </c>
    </row>
    <row r="1231" spans="1:16" hidden="1" x14ac:dyDescent="0.35">
      <c r="A1231" s="13">
        <v>2029</v>
      </c>
      <c r="B1231" s="13">
        <f t="shared" si="131"/>
        <v>2028</v>
      </c>
      <c r="C1231" t="s">
        <v>500</v>
      </c>
      <c r="D1231" t="s">
        <v>501</v>
      </c>
      <c r="E1231" s="25">
        <v>659195891.16299224</v>
      </c>
      <c r="F1231" s="13">
        <v>0.33</v>
      </c>
      <c r="G1231" s="9">
        <f t="shared" si="127"/>
        <v>217534.64408378745</v>
      </c>
      <c r="H1231" s="11">
        <v>1.02</v>
      </c>
      <c r="I1231" s="12" cm="1">
        <f t="array" ref="I1231">INDEX(PPEL[],MATCH(PPEL[[#This Row],[Base Year]]&amp;PPEL[[#This Row],[DistrictNumber]],PPEL[[Fiscal Year]:[Fiscal Year]]&amp;PPEL[[DistrictNumber]:[DistrictNumber]],0),9)*$H1231</f>
        <v>167913.05725132491</v>
      </c>
      <c r="J1231" s="15">
        <f t="shared" si="130"/>
        <v>0.25472406533827568</v>
      </c>
      <c r="K1231" s="26">
        <f>ROUND(PPEL[[#This Row],[Proposed Taxable Valuation]]/1000*PPEL[[#This Row],[Adjusted Rate]],0)</f>
        <v>167913</v>
      </c>
      <c r="L1231" s="19">
        <f t="shared" si="128"/>
        <v>-49621.586832462548</v>
      </c>
      <c r="M1231" s="17">
        <f t="shared" si="129"/>
        <v>-7.5275934661724331E-2</v>
      </c>
      <c r="N1231">
        <v>521398368.36670375</v>
      </c>
      <c r="O1231">
        <v>0.33</v>
      </c>
      <c r="P1231" s="9">
        <f t="shared" si="132"/>
        <v>172061.46156101226</v>
      </c>
    </row>
    <row r="1232" spans="1:16" hidden="1" x14ac:dyDescent="0.35">
      <c r="A1232" s="13">
        <v>2029</v>
      </c>
      <c r="B1232" s="13">
        <f t="shared" si="131"/>
        <v>2028</v>
      </c>
      <c r="C1232" t="s">
        <v>502</v>
      </c>
      <c r="D1232" t="s">
        <v>503</v>
      </c>
      <c r="E1232" s="25">
        <v>544563091.38693714</v>
      </c>
      <c r="F1232" s="13">
        <v>0.33</v>
      </c>
      <c r="G1232" s="9">
        <f t="shared" ref="G1232:G1295" si="133">E1232/1000*F1232</f>
        <v>179705.82015768928</v>
      </c>
      <c r="H1232" s="11">
        <v>1.02</v>
      </c>
      <c r="I1232" s="12" cm="1">
        <f t="array" ref="I1232">INDEX(PPEL[],MATCH(PPEL[[#This Row],[Base Year]]&amp;PPEL[[#This Row],[DistrictNumber]],PPEL[[Fiscal Year]:[Fiscal Year]]&amp;PPEL[[DistrictNumber]:[DistrictNumber]],0),9)*$H1232</f>
        <v>148484.31686303689</v>
      </c>
      <c r="J1232" s="15">
        <f t="shared" si="130"/>
        <v>0.27266687590755567</v>
      </c>
      <c r="K1232" s="26">
        <f>ROUND(PPEL[[#This Row],[Proposed Taxable Valuation]]/1000*PPEL[[#This Row],[Adjusted Rate]],0)</f>
        <v>148484</v>
      </c>
      <c r="L1232" s="19">
        <f t="shared" ref="L1232:L1295" si="134">I1232-G1232</f>
        <v>-31221.503294652386</v>
      </c>
      <c r="M1232" s="17">
        <f t="shared" ref="M1232:M1295" si="135">J1232-F1232</f>
        <v>-5.7333124092444343E-2</v>
      </c>
      <c r="N1232">
        <v>452728791.54967427</v>
      </c>
      <c r="O1232">
        <v>0.33</v>
      </c>
      <c r="P1232" s="9">
        <f t="shared" si="132"/>
        <v>149400.50121139252</v>
      </c>
    </row>
    <row r="1233" spans="1:16" hidden="1" x14ac:dyDescent="0.35">
      <c r="A1233" s="13">
        <v>2029</v>
      </c>
      <c r="B1233" s="13">
        <f t="shared" si="131"/>
        <v>2028</v>
      </c>
      <c r="C1233" t="s">
        <v>504</v>
      </c>
      <c r="D1233" t="s">
        <v>505</v>
      </c>
      <c r="E1233" s="25">
        <v>282870584.18914104</v>
      </c>
      <c r="F1233" s="13">
        <v>0.33</v>
      </c>
      <c r="G1233" s="9">
        <f t="shared" si="133"/>
        <v>93347.292782416553</v>
      </c>
      <c r="H1233" s="11">
        <v>1.02</v>
      </c>
      <c r="I1233" s="12" cm="1">
        <f t="array" ref="I1233">INDEX(PPEL[],MATCH(PPEL[[#This Row],[Base Year]]&amp;PPEL[[#This Row],[DistrictNumber]],PPEL[[Fiscal Year]:[Fiscal Year]]&amp;PPEL[[DistrictNumber]:[DistrictNumber]],0),9)*$H1233</f>
        <v>79711.454155552565</v>
      </c>
      <c r="J1233" s="15">
        <f t="shared" si="130"/>
        <v>0.28179478040832129</v>
      </c>
      <c r="K1233" s="26">
        <f>ROUND(PPEL[[#This Row],[Proposed Taxable Valuation]]/1000*PPEL[[#This Row],[Adjusted Rate]],0)</f>
        <v>79711</v>
      </c>
      <c r="L1233" s="19">
        <f t="shared" si="134"/>
        <v>-13635.838626863988</v>
      </c>
      <c r="M1233" s="17">
        <f t="shared" si="135"/>
        <v>-4.8205219591678727E-2</v>
      </c>
      <c r="N1233">
        <v>230362003.59270594</v>
      </c>
      <c r="O1233">
        <v>0.33</v>
      </c>
      <c r="P1233" s="9">
        <f t="shared" si="132"/>
        <v>76019.461185592969</v>
      </c>
    </row>
    <row r="1234" spans="1:16" hidden="1" x14ac:dyDescent="0.35">
      <c r="A1234" s="13">
        <v>2029</v>
      </c>
      <c r="B1234" s="13">
        <f t="shared" si="131"/>
        <v>2028</v>
      </c>
      <c r="C1234" t="s">
        <v>506</v>
      </c>
      <c r="D1234" t="s">
        <v>507</v>
      </c>
      <c r="E1234" s="25">
        <v>316081528.54275244</v>
      </c>
      <c r="F1234" s="13">
        <v>0.33</v>
      </c>
      <c r="G1234" s="9">
        <f t="shared" si="133"/>
        <v>104306.90441910831</v>
      </c>
      <c r="H1234" s="11">
        <v>1.02</v>
      </c>
      <c r="I1234" s="12" cm="1">
        <f t="array" ref="I1234">INDEX(PPEL[],MATCH(PPEL[[#This Row],[Base Year]]&amp;PPEL[[#This Row],[DistrictNumber]],PPEL[[Fiscal Year]:[Fiscal Year]]&amp;PPEL[[DistrictNumber]:[DistrictNumber]],0),9)*$H1234</f>
        <v>82740.303982583282</v>
      </c>
      <c r="J1234" s="15">
        <f t="shared" si="130"/>
        <v>0.26176886819057515</v>
      </c>
      <c r="K1234" s="26">
        <f>ROUND(PPEL[[#This Row],[Proposed Taxable Valuation]]/1000*PPEL[[#This Row],[Adjusted Rate]],0)</f>
        <v>82740</v>
      </c>
      <c r="L1234" s="19">
        <f t="shared" si="134"/>
        <v>-21566.600436525026</v>
      </c>
      <c r="M1234" s="17">
        <f t="shared" si="135"/>
        <v>-6.8231131809424861E-2</v>
      </c>
      <c r="N1234">
        <v>251428565.76185057</v>
      </c>
      <c r="O1234">
        <v>0.33</v>
      </c>
      <c r="P1234" s="9">
        <f t="shared" si="132"/>
        <v>82971.426701410688</v>
      </c>
    </row>
    <row r="1235" spans="1:16" hidden="1" x14ac:dyDescent="0.35">
      <c r="A1235" s="13">
        <v>2029</v>
      </c>
      <c r="B1235" s="13">
        <f t="shared" si="131"/>
        <v>2028</v>
      </c>
      <c r="C1235" t="s">
        <v>508</v>
      </c>
      <c r="D1235" t="s">
        <v>509</v>
      </c>
      <c r="E1235" s="25">
        <v>1305607031.368854</v>
      </c>
      <c r="F1235" s="13">
        <v>0.33</v>
      </c>
      <c r="G1235" s="9">
        <f t="shared" si="133"/>
        <v>430850.32035172184</v>
      </c>
      <c r="H1235" s="11">
        <v>1.02</v>
      </c>
      <c r="I1235" s="12" cm="1">
        <f t="array" ref="I1235">INDEX(PPEL[],MATCH(PPEL[[#This Row],[Base Year]]&amp;PPEL[[#This Row],[DistrictNumber]],PPEL[[Fiscal Year]:[Fiscal Year]]&amp;PPEL[[DistrictNumber]:[DistrictNumber]],0),9)*$H1235</f>
        <v>269605.17029676388</v>
      </c>
      <c r="J1235" s="15">
        <f t="shared" si="130"/>
        <v>0.20649794602752586</v>
      </c>
      <c r="K1235" s="26">
        <f>ROUND(PPEL[[#This Row],[Proposed Taxable Valuation]]/1000*PPEL[[#This Row],[Adjusted Rate]],0)</f>
        <v>269605</v>
      </c>
      <c r="L1235" s="19">
        <f t="shared" si="134"/>
        <v>-161245.15005495795</v>
      </c>
      <c r="M1235" s="17">
        <f t="shared" si="135"/>
        <v>-0.12350205397247416</v>
      </c>
      <c r="N1235">
        <v>941259893.71170187</v>
      </c>
      <c r="O1235">
        <v>0.33</v>
      </c>
      <c r="P1235" s="9">
        <f t="shared" si="132"/>
        <v>310615.76492486161</v>
      </c>
    </row>
    <row r="1236" spans="1:16" hidden="1" x14ac:dyDescent="0.35">
      <c r="A1236" s="13">
        <v>2029</v>
      </c>
      <c r="B1236" s="13">
        <f t="shared" si="131"/>
        <v>2028</v>
      </c>
      <c r="C1236" t="s">
        <v>510</v>
      </c>
      <c r="D1236" t="s">
        <v>511</v>
      </c>
      <c r="E1236" s="25">
        <v>386406315.14639109</v>
      </c>
      <c r="F1236" s="13">
        <v>0.33</v>
      </c>
      <c r="G1236" s="9">
        <f t="shared" si="133"/>
        <v>127514.08399830907</v>
      </c>
      <c r="H1236" s="11">
        <v>1.02</v>
      </c>
      <c r="I1236" s="12" cm="1">
        <f t="array" ref="I1236">INDEX(PPEL[],MATCH(PPEL[[#This Row],[Base Year]]&amp;PPEL[[#This Row],[DistrictNumber]],PPEL[[Fiscal Year]:[Fiscal Year]]&amp;PPEL[[DistrictNumber]:[DistrictNumber]],0),9)*$H1236</f>
        <v>112745.70342330771</v>
      </c>
      <c r="J1236" s="15">
        <f t="shared" si="130"/>
        <v>0.29178017802476569</v>
      </c>
      <c r="K1236" s="26">
        <f>ROUND(PPEL[[#This Row],[Proposed Taxable Valuation]]/1000*PPEL[[#This Row],[Adjusted Rate]],0)</f>
        <v>112746</v>
      </c>
      <c r="L1236" s="19">
        <f t="shared" si="134"/>
        <v>-14768.380575001356</v>
      </c>
      <c r="M1236" s="17">
        <f t="shared" si="135"/>
        <v>-3.8219821975234325E-2</v>
      </c>
      <c r="N1236">
        <v>328788001.64279121</v>
      </c>
      <c r="O1236">
        <v>0.33</v>
      </c>
      <c r="P1236" s="9">
        <f t="shared" si="132"/>
        <v>108500.0405421211</v>
      </c>
    </row>
    <row r="1237" spans="1:16" hidden="1" x14ac:dyDescent="0.35">
      <c r="A1237" s="13">
        <v>2029</v>
      </c>
      <c r="B1237" s="13">
        <f t="shared" si="131"/>
        <v>2028</v>
      </c>
      <c r="C1237" t="s">
        <v>512</v>
      </c>
      <c r="D1237" t="s">
        <v>513</v>
      </c>
      <c r="E1237" s="25">
        <v>6529265674.25842</v>
      </c>
      <c r="F1237" s="13">
        <v>0.33</v>
      </c>
      <c r="G1237" s="9">
        <f t="shared" si="133"/>
        <v>2154657.6725052786</v>
      </c>
      <c r="H1237" s="11">
        <v>1.02</v>
      </c>
      <c r="I1237" s="12" cm="1">
        <f t="array" ref="I1237">INDEX(PPEL[],MATCH(PPEL[[#This Row],[Base Year]]&amp;PPEL[[#This Row],[DistrictNumber]],PPEL[[Fiscal Year]:[Fiscal Year]]&amp;PPEL[[DistrictNumber]:[DistrictNumber]],0),9)*$H1237</f>
        <v>1328956.5283645308</v>
      </c>
      <c r="J1237" s="15">
        <f t="shared" si="130"/>
        <v>0.20353843673476663</v>
      </c>
      <c r="K1237" s="26">
        <f>ROUND(PPEL[[#This Row],[Proposed Taxable Valuation]]/1000*PPEL[[#This Row],[Adjusted Rate]],0)</f>
        <v>1328957</v>
      </c>
      <c r="L1237" s="19">
        <f t="shared" si="134"/>
        <v>-825701.14414074784</v>
      </c>
      <c r="M1237" s="17">
        <f t="shared" si="135"/>
        <v>-0.12646156326523339</v>
      </c>
      <c r="N1237">
        <v>4483604831.8598661</v>
      </c>
      <c r="O1237">
        <v>0.33</v>
      </c>
      <c r="P1237" s="9">
        <f t="shared" si="132"/>
        <v>1479589.594513756</v>
      </c>
    </row>
    <row r="1238" spans="1:16" hidden="1" x14ac:dyDescent="0.35">
      <c r="A1238" s="13">
        <v>2029</v>
      </c>
      <c r="B1238" s="13">
        <f t="shared" si="131"/>
        <v>2028</v>
      </c>
      <c r="C1238" t="s">
        <v>514</v>
      </c>
      <c r="D1238" t="s">
        <v>515</v>
      </c>
      <c r="E1238" s="25">
        <v>1183452031.411139</v>
      </c>
      <c r="F1238" s="13">
        <v>0.33</v>
      </c>
      <c r="G1238" s="9">
        <f t="shared" si="133"/>
        <v>390539.17036567593</v>
      </c>
      <c r="H1238" s="11">
        <v>1.02</v>
      </c>
      <c r="I1238" s="12" cm="1">
        <f t="array" ref="I1238">INDEX(PPEL[],MATCH(PPEL[[#This Row],[Base Year]]&amp;PPEL[[#This Row],[DistrictNumber]],PPEL[[Fiscal Year]:[Fiscal Year]]&amp;PPEL[[DistrictNumber]:[DistrictNumber]],0),9)*$H1238</f>
        <v>228099.55219125625</v>
      </c>
      <c r="J1238" s="15">
        <f t="shared" si="130"/>
        <v>0.19274085145578068</v>
      </c>
      <c r="K1238" s="26">
        <f>ROUND(PPEL[[#This Row],[Proposed Taxable Valuation]]/1000*PPEL[[#This Row],[Adjusted Rate]],0)</f>
        <v>228100</v>
      </c>
      <c r="L1238" s="19">
        <f t="shared" si="134"/>
        <v>-162439.61817441968</v>
      </c>
      <c r="M1238" s="17">
        <f t="shared" si="135"/>
        <v>-0.13725914854421933</v>
      </c>
      <c r="N1238">
        <v>758228307.6898011</v>
      </c>
      <c r="O1238">
        <v>0.33</v>
      </c>
      <c r="P1238" s="9">
        <f t="shared" si="132"/>
        <v>250215.34153763438</v>
      </c>
    </row>
    <row r="1239" spans="1:16" hidden="1" x14ac:dyDescent="0.35">
      <c r="A1239" s="13">
        <v>2029</v>
      </c>
      <c r="B1239" s="13">
        <f t="shared" si="131"/>
        <v>2028</v>
      </c>
      <c r="C1239" t="s">
        <v>516</v>
      </c>
      <c r="D1239" t="s">
        <v>517</v>
      </c>
      <c r="E1239" s="25">
        <v>838312872.05615044</v>
      </c>
      <c r="F1239" s="13">
        <v>0.33</v>
      </c>
      <c r="G1239" s="9">
        <f t="shared" si="133"/>
        <v>276643.24777852965</v>
      </c>
      <c r="H1239" s="11">
        <v>1.02</v>
      </c>
      <c r="I1239" s="12" cm="1">
        <f t="array" ref="I1239">INDEX(PPEL[],MATCH(PPEL[[#This Row],[Base Year]]&amp;PPEL[[#This Row],[DistrictNumber]],PPEL[[Fiscal Year]:[Fiscal Year]]&amp;PPEL[[DistrictNumber]:[DistrictNumber]],0),9)*$H1239</f>
        <v>234555.69700175186</v>
      </c>
      <c r="J1239" s="15">
        <f t="shared" si="130"/>
        <v>0.27979493673579336</v>
      </c>
      <c r="K1239" s="26">
        <f>ROUND(PPEL[[#This Row],[Proposed Taxable Valuation]]/1000*PPEL[[#This Row],[Adjusted Rate]],0)</f>
        <v>234556</v>
      </c>
      <c r="L1239" s="19">
        <f t="shared" si="134"/>
        <v>-42087.550776777789</v>
      </c>
      <c r="M1239" s="17">
        <f t="shared" si="135"/>
        <v>-5.0205063264206651E-2</v>
      </c>
      <c r="N1239">
        <v>707721756.55915749</v>
      </c>
      <c r="O1239">
        <v>0.33</v>
      </c>
      <c r="P1239" s="9">
        <f t="shared" si="132"/>
        <v>233548.179664522</v>
      </c>
    </row>
    <row r="1240" spans="1:16" hidden="1" x14ac:dyDescent="0.35">
      <c r="A1240" s="13">
        <v>2029</v>
      </c>
      <c r="B1240" s="13">
        <f t="shared" si="131"/>
        <v>2028</v>
      </c>
      <c r="C1240" t="s">
        <v>518</v>
      </c>
      <c r="D1240" t="s">
        <v>519</v>
      </c>
      <c r="E1240" s="25">
        <v>530391268.50108033</v>
      </c>
      <c r="F1240" s="13">
        <v>0.33</v>
      </c>
      <c r="G1240" s="9">
        <f t="shared" si="133"/>
        <v>175029.11860535652</v>
      </c>
      <c r="H1240" s="11">
        <v>1.02</v>
      </c>
      <c r="I1240" s="12" cm="1">
        <f t="array" ref="I1240">INDEX(PPEL[],MATCH(PPEL[[#This Row],[Base Year]]&amp;PPEL[[#This Row],[DistrictNumber]],PPEL[[Fiscal Year]:[Fiscal Year]]&amp;PPEL[[DistrictNumber]:[DistrictNumber]],0),9)*$H1240</f>
        <v>139887.61963639851</v>
      </c>
      <c r="J1240" s="15">
        <f t="shared" si="130"/>
        <v>0.26374419781028802</v>
      </c>
      <c r="K1240" s="26">
        <f>ROUND(PPEL[[#This Row],[Proposed Taxable Valuation]]/1000*PPEL[[#This Row],[Adjusted Rate]],0)</f>
        <v>139888</v>
      </c>
      <c r="L1240" s="19">
        <f t="shared" si="134"/>
        <v>-35141.498968958011</v>
      </c>
      <c r="M1240" s="17">
        <f t="shared" si="135"/>
        <v>-6.6255802189711999E-2</v>
      </c>
      <c r="N1240">
        <v>426579869.17665333</v>
      </c>
      <c r="O1240">
        <v>0.33</v>
      </c>
      <c r="P1240" s="9">
        <f t="shared" si="132"/>
        <v>140771.3568282956</v>
      </c>
    </row>
    <row r="1241" spans="1:16" hidden="1" x14ac:dyDescent="0.35">
      <c r="A1241" s="13">
        <v>2029</v>
      </c>
      <c r="B1241" s="13">
        <f t="shared" si="131"/>
        <v>2028</v>
      </c>
      <c r="C1241" t="s">
        <v>520</v>
      </c>
      <c r="D1241" t="s">
        <v>521</v>
      </c>
      <c r="E1241" s="25">
        <v>1138446472.5977621</v>
      </c>
      <c r="F1241" s="13">
        <v>0.33</v>
      </c>
      <c r="G1241" s="9">
        <f t="shared" si="133"/>
        <v>375687.3359572615</v>
      </c>
      <c r="H1241" s="11">
        <v>1.02</v>
      </c>
      <c r="I1241" s="12" cm="1">
        <f t="array" ref="I1241">INDEX(PPEL[],MATCH(PPEL[[#This Row],[Base Year]]&amp;PPEL[[#This Row],[DistrictNumber]],PPEL[[Fiscal Year]:[Fiscal Year]]&amp;PPEL[[DistrictNumber]:[DistrictNumber]],0),9)*$H1241</f>
        <v>276263.8563428885</v>
      </c>
      <c r="J1241" s="15">
        <f t="shared" si="130"/>
        <v>0.24266740948522272</v>
      </c>
      <c r="K1241" s="26">
        <f>ROUND(PPEL[[#This Row],[Proposed Taxable Valuation]]/1000*PPEL[[#This Row],[Adjusted Rate]],0)</f>
        <v>276264</v>
      </c>
      <c r="L1241" s="19">
        <f t="shared" si="134"/>
        <v>-99423.479614373005</v>
      </c>
      <c r="M1241" s="17">
        <f t="shared" si="135"/>
        <v>-8.7332590514777292E-2</v>
      </c>
      <c r="N1241">
        <v>1007676092.7106832</v>
      </c>
      <c r="O1241">
        <v>0.33</v>
      </c>
      <c r="P1241" s="9">
        <f t="shared" si="132"/>
        <v>332533.11059452547</v>
      </c>
    </row>
    <row r="1242" spans="1:16" hidden="1" x14ac:dyDescent="0.35">
      <c r="A1242" s="13">
        <v>2029</v>
      </c>
      <c r="B1242" s="13">
        <f t="shared" si="131"/>
        <v>2028</v>
      </c>
      <c r="C1242" t="s">
        <v>522</v>
      </c>
      <c r="D1242" t="s">
        <v>523</v>
      </c>
      <c r="E1242" s="25">
        <v>165845685.379051</v>
      </c>
      <c r="F1242" s="13">
        <v>0.33</v>
      </c>
      <c r="G1242" s="9">
        <f t="shared" si="133"/>
        <v>54729.076175086833</v>
      </c>
      <c r="H1242" s="11">
        <v>1.02</v>
      </c>
      <c r="I1242" s="12" cm="1">
        <f t="array" ref="I1242">INDEX(PPEL[],MATCH(PPEL[[#This Row],[Base Year]]&amp;PPEL[[#This Row],[DistrictNumber]],PPEL[[Fiscal Year]:[Fiscal Year]]&amp;PPEL[[DistrictNumber]:[DistrictNumber]],0),9)*$H1242</f>
        <v>49457.916565675208</v>
      </c>
      <c r="J1242" s="15">
        <f t="shared" si="130"/>
        <v>0.29821648029393083</v>
      </c>
      <c r="K1242" s="26">
        <f>ROUND(PPEL[[#This Row],[Proposed Taxable Valuation]]/1000*PPEL[[#This Row],[Adjusted Rate]],0)</f>
        <v>49458</v>
      </c>
      <c r="L1242" s="19">
        <f t="shared" si="134"/>
        <v>-5271.1596094116248</v>
      </c>
      <c r="M1242" s="17">
        <f t="shared" si="135"/>
        <v>-3.1783519706069185E-2</v>
      </c>
      <c r="N1242">
        <v>142857945.7896989</v>
      </c>
      <c r="O1242">
        <v>0.33</v>
      </c>
      <c r="P1242" s="9">
        <f t="shared" si="132"/>
        <v>47143.122110600634</v>
      </c>
    </row>
    <row r="1243" spans="1:16" hidden="1" x14ac:dyDescent="0.35">
      <c r="A1243" s="13">
        <v>2029</v>
      </c>
      <c r="B1243" s="13">
        <f t="shared" si="131"/>
        <v>2028</v>
      </c>
      <c r="C1243" t="s">
        <v>524</v>
      </c>
      <c r="D1243" t="s">
        <v>525</v>
      </c>
      <c r="E1243" s="25">
        <v>626015460.31679606</v>
      </c>
      <c r="F1243" s="13">
        <v>0.33</v>
      </c>
      <c r="G1243" s="9">
        <f t="shared" si="133"/>
        <v>206585.10190454271</v>
      </c>
      <c r="H1243" s="11">
        <v>1.02</v>
      </c>
      <c r="I1243" s="12" cm="1">
        <f t="array" ref="I1243">INDEX(PPEL[],MATCH(PPEL[[#This Row],[Base Year]]&amp;PPEL[[#This Row],[DistrictNumber]],PPEL[[Fiscal Year]:[Fiscal Year]]&amp;PPEL[[DistrictNumber]:[DistrictNumber]],0),9)*$H1243</f>
        <v>156550.40326610784</v>
      </c>
      <c r="J1243" s="15">
        <f t="shared" si="130"/>
        <v>0.25007434031562936</v>
      </c>
      <c r="K1243" s="26">
        <f>ROUND(PPEL[[#This Row],[Proposed Taxable Valuation]]/1000*PPEL[[#This Row],[Adjusted Rate]],0)</f>
        <v>156550</v>
      </c>
      <c r="L1243" s="19">
        <f t="shared" si="134"/>
        <v>-50034.698638434871</v>
      </c>
      <c r="M1243" s="17">
        <f t="shared" si="135"/>
        <v>-7.9925659684370653E-2</v>
      </c>
      <c r="N1243">
        <v>490462489.52261275</v>
      </c>
      <c r="O1243">
        <v>0.33</v>
      </c>
      <c r="P1243" s="9">
        <f t="shared" si="132"/>
        <v>161852.62154246224</v>
      </c>
    </row>
    <row r="1244" spans="1:16" hidden="1" x14ac:dyDescent="0.35">
      <c r="A1244" s="13">
        <v>2029</v>
      </c>
      <c r="B1244" s="13">
        <f t="shared" si="131"/>
        <v>2028</v>
      </c>
      <c r="C1244" t="s">
        <v>526</v>
      </c>
      <c r="D1244" t="s">
        <v>527</v>
      </c>
      <c r="E1244" s="25">
        <v>433851932.60821426</v>
      </c>
      <c r="F1244" s="13">
        <v>0.33</v>
      </c>
      <c r="G1244" s="9">
        <f t="shared" si="133"/>
        <v>143171.13776071073</v>
      </c>
      <c r="H1244" s="11">
        <v>1.02</v>
      </c>
      <c r="I1244" s="12" cm="1">
        <f t="array" ref="I1244">INDEX(PPEL[],MATCH(PPEL[[#This Row],[Base Year]]&amp;PPEL[[#This Row],[DistrictNumber]],PPEL[[Fiscal Year]:[Fiscal Year]]&amp;PPEL[[DistrictNumber]:[DistrictNumber]],0),9)*$H1244</f>
        <v>105254.19563325481</v>
      </c>
      <c r="J1244" s="15">
        <f t="shared" si="130"/>
        <v>0.24260395707008084</v>
      </c>
      <c r="K1244" s="26">
        <f>ROUND(PPEL[[#This Row],[Proposed Taxable Valuation]]/1000*PPEL[[#This Row],[Adjusted Rate]],0)</f>
        <v>105254</v>
      </c>
      <c r="L1244" s="19">
        <f t="shared" si="134"/>
        <v>-37916.942127455914</v>
      </c>
      <c r="M1244" s="17">
        <f t="shared" si="135"/>
        <v>-8.7396042929919177E-2</v>
      </c>
      <c r="N1244">
        <v>325874032.05087531</v>
      </c>
      <c r="O1244">
        <v>0.33</v>
      </c>
      <c r="P1244" s="9">
        <f t="shared" si="132"/>
        <v>107538.43057678886</v>
      </c>
    </row>
    <row r="1245" spans="1:16" hidden="1" x14ac:dyDescent="0.35">
      <c r="A1245" s="13">
        <v>2029</v>
      </c>
      <c r="B1245" s="13">
        <f t="shared" si="131"/>
        <v>2028</v>
      </c>
      <c r="C1245" t="s">
        <v>528</v>
      </c>
      <c r="D1245" t="s">
        <v>529</v>
      </c>
      <c r="E1245" s="25">
        <v>5527318400.6420116</v>
      </c>
      <c r="F1245" s="13">
        <v>0.33</v>
      </c>
      <c r="G1245" s="9">
        <f t="shared" si="133"/>
        <v>1824015.0722118637</v>
      </c>
      <c r="H1245" s="11">
        <v>1.02</v>
      </c>
      <c r="I1245" s="12" cm="1">
        <f t="array" ref="I1245">INDEX(PPEL[],MATCH(PPEL[[#This Row],[Base Year]]&amp;PPEL[[#This Row],[DistrictNumber]],PPEL[[Fiscal Year]:[Fiscal Year]]&amp;PPEL[[DistrictNumber]:[DistrictNumber]],0),9)*$H1245</f>
        <v>1124766.8317439058</v>
      </c>
      <c r="J1245" s="15">
        <f t="shared" si="130"/>
        <v>0.20349231765140605</v>
      </c>
      <c r="K1245" s="26">
        <f>ROUND(PPEL[[#This Row],[Proposed Taxable Valuation]]/1000*PPEL[[#This Row],[Adjusted Rate]],0)</f>
        <v>1124767</v>
      </c>
      <c r="L1245" s="19">
        <f t="shared" si="134"/>
        <v>-699248.24046795792</v>
      </c>
      <c r="M1245" s="17">
        <f t="shared" si="135"/>
        <v>-0.12650768234859397</v>
      </c>
      <c r="N1245">
        <v>3817167252.5202646</v>
      </c>
      <c r="O1245">
        <v>0.33</v>
      </c>
      <c r="P1245" s="9">
        <f t="shared" si="132"/>
        <v>1259665.1933316875</v>
      </c>
    </row>
    <row r="1246" spans="1:16" hidden="1" x14ac:dyDescent="0.35">
      <c r="A1246" s="13">
        <v>2029</v>
      </c>
      <c r="B1246" s="13">
        <f t="shared" si="131"/>
        <v>2028</v>
      </c>
      <c r="C1246" t="s">
        <v>530</v>
      </c>
      <c r="D1246" t="s">
        <v>531</v>
      </c>
      <c r="E1246" s="25">
        <v>325107685.37119693</v>
      </c>
      <c r="F1246" s="13">
        <v>0.33</v>
      </c>
      <c r="G1246" s="9">
        <f t="shared" si="133"/>
        <v>107285.53617249499</v>
      </c>
      <c r="H1246" s="11">
        <v>1.02</v>
      </c>
      <c r="I1246" s="12" cm="1">
        <f t="array" ref="I1246">INDEX(PPEL[],MATCH(PPEL[[#This Row],[Base Year]]&amp;PPEL[[#This Row],[DistrictNumber]],PPEL[[Fiscal Year]:[Fiscal Year]]&amp;PPEL[[DistrictNumber]:[DistrictNumber]],0),9)*$H1246</f>
        <v>71571.122839212505</v>
      </c>
      <c r="J1246" s="15">
        <f t="shared" si="130"/>
        <v>0.22014589645118668</v>
      </c>
      <c r="K1246" s="26">
        <f>ROUND(PPEL[[#This Row],[Proposed Taxable Valuation]]/1000*PPEL[[#This Row],[Adjusted Rate]],0)</f>
        <v>71571</v>
      </c>
      <c r="L1246" s="19">
        <f t="shared" si="134"/>
        <v>-35714.413333282486</v>
      </c>
      <c r="M1246" s="17">
        <f t="shared" si="135"/>
        <v>-0.10985410354881334</v>
      </c>
      <c r="N1246">
        <v>229195021.15002254</v>
      </c>
      <c r="O1246">
        <v>0.33</v>
      </c>
      <c r="P1246" s="9">
        <f t="shared" si="132"/>
        <v>75634.356979507444</v>
      </c>
    </row>
    <row r="1247" spans="1:16" hidden="1" x14ac:dyDescent="0.35">
      <c r="A1247" s="13">
        <v>2029</v>
      </c>
      <c r="B1247" s="13">
        <f t="shared" si="131"/>
        <v>2028</v>
      </c>
      <c r="C1247" t="s">
        <v>532</v>
      </c>
      <c r="D1247" t="s">
        <v>533</v>
      </c>
      <c r="E1247" s="25">
        <v>1278978364.3884912</v>
      </c>
      <c r="F1247" s="13">
        <v>0.33</v>
      </c>
      <c r="G1247" s="9">
        <f t="shared" si="133"/>
        <v>422062.86024820211</v>
      </c>
      <c r="H1247" s="11">
        <v>1.02</v>
      </c>
      <c r="I1247" s="12" cm="1">
        <f t="array" ref="I1247">INDEX(PPEL[],MATCH(PPEL[[#This Row],[Base Year]]&amp;PPEL[[#This Row],[DistrictNumber]],PPEL[[Fiscal Year]:[Fiscal Year]]&amp;PPEL[[DistrictNumber]:[DistrictNumber]],0),9)*$H1247</f>
        <v>364828.73134409072</v>
      </c>
      <c r="J1247" s="15">
        <f t="shared" si="130"/>
        <v>0.28525011955032065</v>
      </c>
      <c r="K1247" s="26">
        <f>ROUND(PPEL[[#This Row],[Proposed Taxable Valuation]]/1000*PPEL[[#This Row],[Adjusted Rate]],0)</f>
        <v>364829</v>
      </c>
      <c r="L1247" s="19">
        <f t="shared" si="134"/>
        <v>-57234.128904111392</v>
      </c>
      <c r="M1247" s="17">
        <f t="shared" si="135"/>
        <v>-4.4749880449679369E-2</v>
      </c>
      <c r="N1247">
        <v>1116781112.2834802</v>
      </c>
      <c r="O1247">
        <v>0.33</v>
      </c>
      <c r="P1247" s="9">
        <f t="shared" si="132"/>
        <v>368537.76705354848</v>
      </c>
    </row>
    <row r="1248" spans="1:16" hidden="1" x14ac:dyDescent="0.35">
      <c r="A1248" s="13">
        <v>2029</v>
      </c>
      <c r="B1248" s="13">
        <f t="shared" si="131"/>
        <v>2028</v>
      </c>
      <c r="C1248" t="s">
        <v>534</v>
      </c>
      <c r="D1248" t="s">
        <v>535</v>
      </c>
      <c r="E1248" s="25">
        <v>1299100517.2031569</v>
      </c>
      <c r="F1248" s="13">
        <v>0.33</v>
      </c>
      <c r="G1248" s="9">
        <f t="shared" si="133"/>
        <v>428703.17067704175</v>
      </c>
      <c r="H1248" s="11">
        <v>1.02</v>
      </c>
      <c r="I1248" s="12" cm="1">
        <f t="array" ref="I1248">INDEX(PPEL[],MATCH(PPEL[[#This Row],[Base Year]]&amp;PPEL[[#This Row],[DistrictNumber]],PPEL[[Fiscal Year]:[Fiscal Year]]&amp;PPEL[[DistrictNumber]:[DistrictNumber]],0),9)*$H1248</f>
        <v>291257.86115631746</v>
      </c>
      <c r="J1248" s="15">
        <f t="shared" si="130"/>
        <v>0.22419963451586386</v>
      </c>
      <c r="K1248" s="26">
        <f>ROUND(PPEL[[#This Row],[Proposed Taxable Valuation]]/1000*PPEL[[#This Row],[Adjusted Rate]],0)</f>
        <v>291258</v>
      </c>
      <c r="L1248" s="19">
        <f t="shared" si="134"/>
        <v>-137445.30952072429</v>
      </c>
      <c r="M1248" s="17">
        <f t="shared" si="135"/>
        <v>-0.10580036548413616</v>
      </c>
      <c r="N1248">
        <v>941284903.71663797</v>
      </c>
      <c r="O1248">
        <v>0.33</v>
      </c>
      <c r="P1248" s="9">
        <f t="shared" si="132"/>
        <v>310624.01822649053</v>
      </c>
    </row>
    <row r="1249" spans="1:16" hidden="1" x14ac:dyDescent="0.35">
      <c r="A1249" s="13">
        <v>2029</v>
      </c>
      <c r="B1249" s="13">
        <f t="shared" si="131"/>
        <v>2028</v>
      </c>
      <c r="C1249" t="s">
        <v>536</v>
      </c>
      <c r="D1249" t="s">
        <v>537</v>
      </c>
      <c r="E1249" s="25">
        <v>3176812813.9688663</v>
      </c>
      <c r="F1249" s="13">
        <v>0.33</v>
      </c>
      <c r="G1249" s="9">
        <f t="shared" si="133"/>
        <v>1048348.2286097258</v>
      </c>
      <c r="H1249" s="11">
        <v>1.02</v>
      </c>
      <c r="I1249" s="12" cm="1">
        <f t="array" ref="I1249">INDEX(PPEL[],MATCH(PPEL[[#This Row],[Base Year]]&amp;PPEL[[#This Row],[DistrictNumber]],PPEL[[Fiscal Year]:[Fiscal Year]]&amp;PPEL[[DistrictNumber]:[DistrictNumber]],0),9)*$H1249</f>
        <v>624499.687946875</v>
      </c>
      <c r="J1249" s="15">
        <f t="shared" si="130"/>
        <v>0.19658057446786517</v>
      </c>
      <c r="K1249" s="26">
        <f>ROUND(PPEL[[#This Row],[Proposed Taxable Valuation]]/1000*PPEL[[#This Row],[Adjusted Rate]],0)</f>
        <v>624500</v>
      </c>
      <c r="L1249" s="19">
        <f t="shared" si="134"/>
        <v>-423848.54066285084</v>
      </c>
      <c r="M1249" s="17">
        <f t="shared" si="135"/>
        <v>-0.13341942553213484</v>
      </c>
      <c r="N1249">
        <v>2051146538.6508753</v>
      </c>
      <c r="O1249">
        <v>0.33</v>
      </c>
      <c r="P1249" s="9">
        <f t="shared" si="132"/>
        <v>676878.35775478894</v>
      </c>
    </row>
    <row r="1250" spans="1:16" hidden="1" x14ac:dyDescent="0.35">
      <c r="A1250" s="13">
        <v>2029</v>
      </c>
      <c r="B1250" s="13">
        <f t="shared" si="131"/>
        <v>2028</v>
      </c>
      <c r="C1250" t="s">
        <v>538</v>
      </c>
      <c r="D1250" t="s">
        <v>539</v>
      </c>
      <c r="E1250" s="25">
        <v>293081417.10857248</v>
      </c>
      <c r="F1250" s="13">
        <v>0.33</v>
      </c>
      <c r="G1250" s="9">
        <f t="shared" si="133"/>
        <v>96716.867645828926</v>
      </c>
      <c r="H1250" s="11">
        <v>1.02</v>
      </c>
      <c r="I1250" s="12" cm="1">
        <f t="array" ref="I1250">INDEX(PPEL[],MATCH(PPEL[[#This Row],[Base Year]]&amp;PPEL[[#This Row],[DistrictNumber]],PPEL[[Fiscal Year]:[Fiscal Year]]&amp;PPEL[[DistrictNumber]:[DistrictNumber]],0),9)*$H1250</f>
        <v>67088.796669971998</v>
      </c>
      <c r="J1250" s="15">
        <f t="shared" si="130"/>
        <v>0.22890839457459988</v>
      </c>
      <c r="K1250" s="26">
        <f>ROUND(PPEL[[#This Row],[Proposed Taxable Valuation]]/1000*PPEL[[#This Row],[Adjusted Rate]],0)</f>
        <v>67089</v>
      </c>
      <c r="L1250" s="19">
        <f t="shared" si="134"/>
        <v>-29628.070975856928</v>
      </c>
      <c r="M1250" s="17">
        <f t="shared" si="135"/>
        <v>-0.10109160542540013</v>
      </c>
      <c r="N1250">
        <v>205971527.20749381</v>
      </c>
      <c r="O1250">
        <v>0.33</v>
      </c>
      <c r="P1250" s="9">
        <f t="shared" si="132"/>
        <v>67970.603978472966</v>
      </c>
    </row>
    <row r="1251" spans="1:16" hidden="1" x14ac:dyDescent="0.35">
      <c r="A1251" s="13">
        <v>2029</v>
      </c>
      <c r="B1251" s="13">
        <f t="shared" si="131"/>
        <v>2028</v>
      </c>
      <c r="C1251" t="s">
        <v>540</v>
      </c>
      <c r="D1251" t="s">
        <v>541</v>
      </c>
      <c r="E1251" s="25">
        <v>870077610.41871428</v>
      </c>
      <c r="F1251" s="13">
        <v>0.33</v>
      </c>
      <c r="G1251" s="9">
        <f t="shared" si="133"/>
        <v>287125.61143817572</v>
      </c>
      <c r="H1251" s="11">
        <v>1.02</v>
      </c>
      <c r="I1251" s="12" cm="1">
        <f t="array" ref="I1251">INDEX(PPEL[],MATCH(PPEL[[#This Row],[Base Year]]&amp;PPEL[[#This Row],[DistrictNumber]],PPEL[[Fiscal Year]:[Fiscal Year]]&amp;PPEL[[DistrictNumber]:[DistrictNumber]],0),9)*$H1251</f>
        <v>223400.56442702332</v>
      </c>
      <c r="J1251" s="15">
        <f t="shared" si="130"/>
        <v>0.25675935313346876</v>
      </c>
      <c r="K1251" s="26">
        <f>ROUND(PPEL[[#This Row],[Proposed Taxable Valuation]]/1000*PPEL[[#This Row],[Adjusted Rate]],0)</f>
        <v>223401</v>
      </c>
      <c r="L1251" s="19">
        <f t="shared" si="134"/>
        <v>-63725.047011152405</v>
      </c>
      <c r="M1251" s="17">
        <f t="shared" si="135"/>
        <v>-7.3240646866531256E-2</v>
      </c>
      <c r="N1251">
        <v>731907073.9093864</v>
      </c>
      <c r="O1251">
        <v>0.33</v>
      </c>
      <c r="P1251" s="9">
        <f t="shared" si="132"/>
        <v>241529.33439009753</v>
      </c>
    </row>
    <row r="1252" spans="1:16" hidden="1" x14ac:dyDescent="0.35">
      <c r="A1252" s="13">
        <v>2029</v>
      </c>
      <c r="B1252" s="13">
        <f t="shared" si="131"/>
        <v>2028</v>
      </c>
      <c r="C1252" t="s">
        <v>542</v>
      </c>
      <c r="D1252" t="s">
        <v>543</v>
      </c>
      <c r="E1252" s="25">
        <v>127399749.25765301</v>
      </c>
      <c r="F1252" s="13">
        <v>0.33</v>
      </c>
      <c r="G1252" s="9">
        <f t="shared" si="133"/>
        <v>42041.917255025495</v>
      </c>
      <c r="H1252" s="11">
        <v>1.02</v>
      </c>
      <c r="I1252" s="12" cm="1">
        <f t="array" ref="I1252">INDEX(PPEL[],MATCH(PPEL[[#This Row],[Base Year]]&amp;PPEL[[#This Row],[DistrictNumber]],PPEL[[Fiscal Year]:[Fiscal Year]]&amp;PPEL[[DistrictNumber]:[DistrictNumber]],0),9)*$H1252</f>
        <v>35218.424177489527</v>
      </c>
      <c r="J1252" s="15">
        <f t="shared" si="130"/>
        <v>0.27644029429181888</v>
      </c>
      <c r="K1252" s="26">
        <f>ROUND(PPEL[[#This Row],[Proposed Taxable Valuation]]/1000*PPEL[[#This Row],[Adjusted Rate]],0)</f>
        <v>35218</v>
      </c>
      <c r="L1252" s="19">
        <f t="shared" si="134"/>
        <v>-6823.493077535968</v>
      </c>
      <c r="M1252" s="17">
        <f t="shared" si="135"/>
        <v>-5.3559705708181138E-2</v>
      </c>
      <c r="N1252">
        <v>103495948.65527317</v>
      </c>
      <c r="O1252">
        <v>0.33</v>
      </c>
      <c r="P1252" s="9">
        <f t="shared" si="132"/>
        <v>34153.663056240148</v>
      </c>
    </row>
    <row r="1253" spans="1:16" hidden="1" x14ac:dyDescent="0.35">
      <c r="A1253" s="13">
        <v>2029</v>
      </c>
      <c r="B1253" s="13">
        <f t="shared" si="131"/>
        <v>2028</v>
      </c>
      <c r="C1253" t="s">
        <v>544</v>
      </c>
      <c r="D1253" t="s">
        <v>545</v>
      </c>
      <c r="E1253" s="25">
        <v>416049475.74011707</v>
      </c>
      <c r="F1253" s="13">
        <v>0.33</v>
      </c>
      <c r="G1253" s="9">
        <f t="shared" si="133"/>
        <v>137296.32699423865</v>
      </c>
      <c r="H1253" s="11">
        <v>1.02</v>
      </c>
      <c r="I1253" s="12" cm="1">
        <f t="array" ref="I1253">INDEX(PPEL[],MATCH(PPEL[[#This Row],[Base Year]]&amp;PPEL[[#This Row],[DistrictNumber]],PPEL[[Fiscal Year]:[Fiscal Year]]&amp;PPEL[[DistrictNumber]:[DistrictNumber]],0),9)*$H1253</f>
        <v>112575.09820245481</v>
      </c>
      <c r="J1253" s="15">
        <f t="shared" si="130"/>
        <v>0.27058103607075379</v>
      </c>
      <c r="K1253" s="26">
        <f>ROUND(PPEL[[#This Row],[Proposed Taxable Valuation]]/1000*PPEL[[#This Row],[Adjusted Rate]],0)</f>
        <v>112575</v>
      </c>
      <c r="L1253" s="19">
        <f t="shared" si="134"/>
        <v>-24721.22879178384</v>
      </c>
      <c r="M1253" s="17">
        <f t="shared" si="135"/>
        <v>-5.9418963929246227E-2</v>
      </c>
      <c r="N1253">
        <v>340526381.84419453</v>
      </c>
      <c r="O1253">
        <v>0.33</v>
      </c>
      <c r="P1253" s="9">
        <f t="shared" si="132"/>
        <v>112373.70600858421</v>
      </c>
    </row>
    <row r="1254" spans="1:16" hidden="1" x14ac:dyDescent="0.35">
      <c r="A1254" s="13">
        <v>2029</v>
      </c>
      <c r="B1254" s="13">
        <f t="shared" si="131"/>
        <v>2028</v>
      </c>
      <c r="C1254" t="s">
        <v>546</v>
      </c>
      <c r="D1254" t="s">
        <v>547</v>
      </c>
      <c r="E1254" s="25">
        <v>1061946025.4720731</v>
      </c>
      <c r="F1254" s="13">
        <v>0.33</v>
      </c>
      <c r="G1254" s="9">
        <f t="shared" si="133"/>
        <v>350442.18840578414</v>
      </c>
      <c r="H1254" s="11">
        <v>1.02</v>
      </c>
      <c r="I1254" s="12" cm="1">
        <f t="array" ref="I1254">INDEX(PPEL[],MATCH(PPEL[[#This Row],[Base Year]]&amp;PPEL[[#This Row],[DistrictNumber]],PPEL[[Fiscal Year]:[Fiscal Year]]&amp;PPEL[[DistrictNumber]:[DistrictNumber]],0),9)*$H1254</f>
        <v>241140.50794437123</v>
      </c>
      <c r="J1254" s="15">
        <f t="shared" si="130"/>
        <v>0.22707416588067705</v>
      </c>
      <c r="K1254" s="26">
        <f>ROUND(PPEL[[#This Row],[Proposed Taxable Valuation]]/1000*PPEL[[#This Row],[Adjusted Rate]],0)</f>
        <v>241141</v>
      </c>
      <c r="L1254" s="19">
        <f t="shared" si="134"/>
        <v>-109301.68046141291</v>
      </c>
      <c r="M1254" s="17">
        <f t="shared" si="135"/>
        <v>-0.10292583411932296</v>
      </c>
      <c r="N1254">
        <v>775856425.97323084</v>
      </c>
      <c r="O1254">
        <v>0.33</v>
      </c>
      <c r="P1254" s="9">
        <f t="shared" si="132"/>
        <v>256032.62057116619</v>
      </c>
    </row>
    <row r="1255" spans="1:16" hidden="1" x14ac:dyDescent="0.35">
      <c r="A1255" s="13">
        <v>2029</v>
      </c>
      <c r="B1255" s="13">
        <f t="shared" si="131"/>
        <v>2028</v>
      </c>
      <c r="C1255" t="s">
        <v>548</v>
      </c>
      <c r="D1255" t="s">
        <v>549</v>
      </c>
      <c r="E1255" s="25">
        <v>143596461.14936215</v>
      </c>
      <c r="F1255" s="13">
        <v>0.33</v>
      </c>
      <c r="G1255" s="9">
        <f t="shared" si="133"/>
        <v>47386.832179289515</v>
      </c>
      <c r="H1255" s="11">
        <v>1.02</v>
      </c>
      <c r="I1255" s="12" cm="1">
        <f t="array" ref="I1255">INDEX(PPEL[],MATCH(PPEL[[#This Row],[Base Year]]&amp;PPEL[[#This Row],[DistrictNumber]],PPEL[[Fiscal Year]:[Fiscal Year]]&amp;PPEL[[DistrictNumber]:[DistrictNumber]],0),9)*$H1255</f>
        <v>37983.931281014404</v>
      </c>
      <c r="J1255" s="15">
        <f t="shared" si="130"/>
        <v>0.26451857501909704</v>
      </c>
      <c r="K1255" s="26">
        <f>ROUND(PPEL[[#This Row],[Proposed Taxable Valuation]]/1000*PPEL[[#This Row],[Adjusted Rate]],0)</f>
        <v>37984</v>
      </c>
      <c r="L1255" s="19">
        <f t="shared" si="134"/>
        <v>-9402.9008982751111</v>
      </c>
      <c r="M1255" s="17">
        <f t="shared" si="135"/>
        <v>-6.548142498090298E-2</v>
      </c>
      <c r="N1255">
        <v>113577175.48485334</v>
      </c>
      <c r="O1255">
        <v>0.33</v>
      </c>
      <c r="P1255" s="9">
        <f t="shared" si="132"/>
        <v>37480.467910001607</v>
      </c>
    </row>
    <row r="1256" spans="1:16" hidden="1" x14ac:dyDescent="0.35">
      <c r="A1256" s="13">
        <v>2029</v>
      </c>
      <c r="B1256" s="13">
        <f t="shared" si="131"/>
        <v>2028</v>
      </c>
      <c r="C1256" t="s">
        <v>550</v>
      </c>
      <c r="D1256" t="s">
        <v>551</v>
      </c>
      <c r="E1256" s="25">
        <v>554767392.81362915</v>
      </c>
      <c r="F1256" s="13">
        <v>0.33</v>
      </c>
      <c r="G1256" s="9">
        <f t="shared" si="133"/>
        <v>183073.23962849763</v>
      </c>
      <c r="H1256" s="11">
        <v>1.02</v>
      </c>
      <c r="I1256" s="12" cm="1">
        <f t="array" ref="I1256">INDEX(PPEL[],MATCH(PPEL[[#This Row],[Base Year]]&amp;PPEL[[#This Row],[DistrictNumber]],PPEL[[Fiscal Year]:[Fiscal Year]]&amp;PPEL[[DistrictNumber]:[DistrictNumber]],0),9)*$H1256</f>
        <v>146179.59937903081</v>
      </c>
      <c r="J1256" s="15">
        <f t="shared" si="130"/>
        <v>0.26349710035704821</v>
      </c>
      <c r="K1256" s="26">
        <f>ROUND(PPEL[[#This Row],[Proposed Taxable Valuation]]/1000*PPEL[[#This Row],[Adjusted Rate]],0)</f>
        <v>146180</v>
      </c>
      <c r="L1256" s="19">
        <f t="shared" si="134"/>
        <v>-36893.640249466815</v>
      </c>
      <c r="M1256" s="17">
        <f t="shared" si="135"/>
        <v>-6.6502899642951807E-2</v>
      </c>
      <c r="N1256">
        <v>446418859.80230296</v>
      </c>
      <c r="O1256">
        <v>0.33</v>
      </c>
      <c r="P1256" s="9">
        <f t="shared" si="132"/>
        <v>147318.22373475999</v>
      </c>
    </row>
    <row r="1257" spans="1:16" hidden="1" x14ac:dyDescent="0.35">
      <c r="A1257" s="13">
        <v>2029</v>
      </c>
      <c r="B1257" s="13">
        <f t="shared" si="131"/>
        <v>2028</v>
      </c>
      <c r="C1257" t="s">
        <v>552</v>
      </c>
      <c r="D1257" t="s">
        <v>553</v>
      </c>
      <c r="E1257" s="25">
        <v>595660124.37849867</v>
      </c>
      <c r="F1257" s="13">
        <v>0.33</v>
      </c>
      <c r="G1257" s="9">
        <f t="shared" si="133"/>
        <v>196567.84104490455</v>
      </c>
      <c r="H1257" s="11">
        <v>1.02</v>
      </c>
      <c r="I1257" s="12" cm="1">
        <f t="array" ref="I1257">INDEX(PPEL[],MATCH(PPEL[[#This Row],[Base Year]]&amp;PPEL[[#This Row],[DistrictNumber]],PPEL[[Fiscal Year]:[Fiscal Year]]&amp;PPEL[[DistrictNumber]:[DistrictNumber]],0),9)*$H1257</f>
        <v>131716.60881800257</v>
      </c>
      <c r="J1257" s="15">
        <f t="shared" si="130"/>
        <v>0.2211271217045683</v>
      </c>
      <c r="K1257" s="26">
        <f>ROUND(PPEL[[#This Row],[Proposed Taxable Valuation]]/1000*PPEL[[#This Row],[Adjusted Rate]],0)</f>
        <v>131717</v>
      </c>
      <c r="L1257" s="19">
        <f t="shared" si="134"/>
        <v>-64851.232226901979</v>
      </c>
      <c r="M1257" s="17">
        <f t="shared" si="135"/>
        <v>-0.10887287829543171</v>
      </c>
      <c r="N1257">
        <v>430394229.65393275</v>
      </c>
      <c r="O1257">
        <v>0.33</v>
      </c>
      <c r="P1257" s="9">
        <f t="shared" si="132"/>
        <v>142030.09578579781</v>
      </c>
    </row>
    <row r="1258" spans="1:16" hidden="1" x14ac:dyDescent="0.35">
      <c r="A1258" s="13">
        <v>2029</v>
      </c>
      <c r="B1258" s="13">
        <f t="shared" si="131"/>
        <v>2028</v>
      </c>
      <c r="C1258" t="s">
        <v>554</v>
      </c>
      <c r="D1258" t="s">
        <v>555</v>
      </c>
      <c r="E1258" s="25">
        <v>467248789.36925828</v>
      </c>
      <c r="F1258" s="13">
        <v>0.33</v>
      </c>
      <c r="G1258" s="9">
        <f t="shared" si="133"/>
        <v>154192.10049185524</v>
      </c>
      <c r="H1258" s="11">
        <v>1.02</v>
      </c>
      <c r="I1258" s="12" cm="1">
        <f t="array" ref="I1258">INDEX(PPEL[],MATCH(PPEL[[#This Row],[Base Year]]&amp;PPEL[[#This Row],[DistrictNumber]],PPEL[[Fiscal Year]:[Fiscal Year]]&amp;PPEL[[DistrictNumber]:[DistrictNumber]],0),9)*$H1258</f>
        <v>107168.81949799345</v>
      </c>
      <c r="J1258" s="15">
        <f t="shared" si="130"/>
        <v>0.22936136365952114</v>
      </c>
      <c r="K1258" s="26">
        <f>ROUND(PPEL[[#This Row],[Proposed Taxable Valuation]]/1000*PPEL[[#This Row],[Adjusted Rate]],0)</f>
        <v>107169</v>
      </c>
      <c r="L1258" s="19">
        <f t="shared" si="134"/>
        <v>-47023.280993861787</v>
      </c>
      <c r="M1258" s="17">
        <f t="shared" si="135"/>
        <v>-0.10063863634047887</v>
      </c>
      <c r="N1258">
        <v>326074348.45311552</v>
      </c>
      <c r="O1258">
        <v>0.33</v>
      </c>
      <c r="P1258" s="9">
        <f t="shared" si="132"/>
        <v>107604.53498952813</v>
      </c>
    </row>
    <row r="1259" spans="1:16" hidden="1" x14ac:dyDescent="0.35">
      <c r="A1259" s="13">
        <v>2029</v>
      </c>
      <c r="B1259" s="13">
        <f t="shared" si="131"/>
        <v>2028</v>
      </c>
      <c r="C1259" t="s">
        <v>556</v>
      </c>
      <c r="D1259" t="s">
        <v>557</v>
      </c>
      <c r="E1259" s="25">
        <v>479579528.64110541</v>
      </c>
      <c r="F1259" s="13">
        <v>0.33</v>
      </c>
      <c r="G1259" s="9">
        <f t="shared" si="133"/>
        <v>158261.24445156479</v>
      </c>
      <c r="H1259" s="11">
        <v>1.02</v>
      </c>
      <c r="I1259" s="12" cm="1">
        <f t="array" ref="I1259">INDEX(PPEL[],MATCH(PPEL[[#This Row],[Base Year]]&amp;PPEL[[#This Row],[DistrictNumber]],PPEL[[Fiscal Year]:[Fiscal Year]]&amp;PPEL[[DistrictNumber]:[DistrictNumber]],0),9)*$H1259</f>
        <v>114795.46298984546</v>
      </c>
      <c r="J1259" s="15">
        <f t="shared" si="130"/>
        <v>0.23936689565361524</v>
      </c>
      <c r="K1259" s="26">
        <f>ROUND(PPEL[[#This Row],[Proposed Taxable Valuation]]/1000*PPEL[[#This Row],[Adjusted Rate]],0)</f>
        <v>114795</v>
      </c>
      <c r="L1259" s="19">
        <f t="shared" si="134"/>
        <v>-43465.781461719336</v>
      </c>
      <c r="M1259" s="17">
        <f t="shared" si="135"/>
        <v>-9.0633104346384774E-2</v>
      </c>
      <c r="N1259">
        <v>361743324.44553024</v>
      </c>
      <c r="O1259">
        <v>0.33</v>
      </c>
      <c r="P1259" s="9">
        <f t="shared" si="132"/>
        <v>119375.29706702499</v>
      </c>
    </row>
    <row r="1260" spans="1:16" hidden="1" x14ac:dyDescent="0.35">
      <c r="A1260" s="13">
        <v>2029</v>
      </c>
      <c r="B1260" s="13">
        <f t="shared" si="131"/>
        <v>2028</v>
      </c>
      <c r="C1260" t="s">
        <v>558</v>
      </c>
      <c r="D1260" t="s">
        <v>559</v>
      </c>
      <c r="E1260" s="25">
        <v>198209537.01900473</v>
      </c>
      <c r="F1260" s="13">
        <v>0.33</v>
      </c>
      <c r="G1260" s="9">
        <f t="shared" si="133"/>
        <v>65409.147216271565</v>
      </c>
      <c r="H1260" s="11">
        <v>1.02</v>
      </c>
      <c r="I1260" s="12" cm="1">
        <f t="array" ref="I1260">INDEX(PPEL[],MATCH(PPEL[[#This Row],[Base Year]]&amp;PPEL[[#This Row],[DistrictNumber]],PPEL[[Fiscal Year]:[Fiscal Year]]&amp;PPEL[[DistrictNumber]:[DistrictNumber]],0),9)*$H1260</f>
        <v>54488.33372359872</v>
      </c>
      <c r="J1260" s="15">
        <f t="shared" si="130"/>
        <v>0.2749026840135057</v>
      </c>
      <c r="K1260" s="26">
        <f>ROUND(PPEL[[#This Row],[Proposed Taxable Valuation]]/1000*PPEL[[#This Row],[Adjusted Rate]],0)</f>
        <v>54488</v>
      </c>
      <c r="L1260" s="19">
        <f t="shared" si="134"/>
        <v>-10920.813492672845</v>
      </c>
      <c r="M1260" s="17">
        <f t="shared" si="135"/>
        <v>-5.5097315986494311E-2</v>
      </c>
      <c r="N1260">
        <v>170217415.3285017</v>
      </c>
      <c r="O1260">
        <v>0.33</v>
      </c>
      <c r="P1260" s="9">
        <f t="shared" si="132"/>
        <v>56171.747058405563</v>
      </c>
    </row>
    <row r="1261" spans="1:16" hidden="1" x14ac:dyDescent="0.35">
      <c r="A1261" s="13">
        <v>2029</v>
      </c>
      <c r="B1261" s="13">
        <f t="shared" si="131"/>
        <v>2028</v>
      </c>
      <c r="C1261" t="s">
        <v>560</v>
      </c>
      <c r="D1261" t="s">
        <v>561</v>
      </c>
      <c r="E1261" s="25">
        <v>227122977.180372</v>
      </c>
      <c r="F1261" s="13">
        <v>0.33</v>
      </c>
      <c r="G1261" s="9">
        <f t="shared" si="133"/>
        <v>74950.582469522764</v>
      </c>
      <c r="H1261" s="11">
        <v>1.02</v>
      </c>
      <c r="I1261" s="12" cm="1">
        <f t="array" ref="I1261">INDEX(PPEL[],MATCH(PPEL[[#This Row],[Base Year]]&amp;PPEL[[#This Row],[DistrictNumber]],PPEL[[Fiscal Year]:[Fiscal Year]]&amp;PPEL[[DistrictNumber]:[DistrictNumber]],0),9)*$H1261</f>
        <v>56797.361452465928</v>
      </c>
      <c r="J1261" s="15">
        <f t="shared" si="130"/>
        <v>0.25007316370003257</v>
      </c>
      <c r="K1261" s="26">
        <f>ROUND(PPEL[[#This Row],[Proposed Taxable Valuation]]/1000*PPEL[[#This Row],[Adjusted Rate]],0)</f>
        <v>56797</v>
      </c>
      <c r="L1261" s="19">
        <f t="shared" si="134"/>
        <v>-18153.221017056836</v>
      </c>
      <c r="M1261" s="17">
        <f t="shared" si="135"/>
        <v>-7.9926836299967441E-2</v>
      </c>
      <c r="N1261">
        <v>173802673.61645406</v>
      </c>
      <c r="O1261">
        <v>0.33</v>
      </c>
      <c r="P1261" s="9">
        <f t="shared" si="132"/>
        <v>57354.882293429844</v>
      </c>
    </row>
    <row r="1262" spans="1:16" hidden="1" x14ac:dyDescent="0.35">
      <c r="A1262" s="13">
        <v>2029</v>
      </c>
      <c r="B1262" s="13">
        <f t="shared" si="131"/>
        <v>2028</v>
      </c>
      <c r="C1262" t="s">
        <v>562</v>
      </c>
      <c r="D1262" t="s">
        <v>563</v>
      </c>
      <c r="E1262" s="25">
        <v>345995433.65032005</v>
      </c>
      <c r="F1262" s="13">
        <v>0.33</v>
      </c>
      <c r="G1262" s="9">
        <f t="shared" si="133"/>
        <v>114178.49310460562</v>
      </c>
      <c r="H1262" s="11">
        <v>1.02</v>
      </c>
      <c r="I1262" s="12" cm="1">
        <f t="array" ref="I1262">INDEX(PPEL[],MATCH(PPEL[[#This Row],[Base Year]]&amp;PPEL[[#This Row],[DistrictNumber]],PPEL[[Fiscal Year]:[Fiscal Year]]&amp;PPEL[[DistrictNumber]:[DistrictNumber]],0),9)*$H1262</f>
        <v>91636.888911804723</v>
      </c>
      <c r="J1262" s="15">
        <f t="shared" si="130"/>
        <v>0.26484999511414781</v>
      </c>
      <c r="K1262" s="26">
        <f>ROUND(PPEL[[#This Row],[Proposed Taxable Valuation]]/1000*PPEL[[#This Row],[Adjusted Rate]],0)</f>
        <v>91637</v>
      </c>
      <c r="L1262" s="19">
        <f t="shared" si="134"/>
        <v>-22541.604192800893</v>
      </c>
      <c r="M1262" s="17">
        <f t="shared" si="135"/>
        <v>-6.5150004885852209E-2</v>
      </c>
      <c r="N1262">
        <v>278084587.33056718</v>
      </c>
      <c r="O1262">
        <v>0.33</v>
      </c>
      <c r="P1262" s="9">
        <f t="shared" si="132"/>
        <v>91767.913819087174</v>
      </c>
    </row>
    <row r="1263" spans="1:16" hidden="1" x14ac:dyDescent="0.35">
      <c r="A1263" s="13">
        <v>2029</v>
      </c>
      <c r="B1263" s="13">
        <f t="shared" si="131"/>
        <v>2028</v>
      </c>
      <c r="C1263" t="s">
        <v>564</v>
      </c>
      <c r="D1263" t="s">
        <v>565</v>
      </c>
      <c r="E1263" s="25">
        <v>206520353.68649802</v>
      </c>
      <c r="F1263" s="13">
        <v>0.33</v>
      </c>
      <c r="G1263" s="9">
        <f t="shared" si="133"/>
        <v>68151.716716544353</v>
      </c>
      <c r="H1263" s="11">
        <v>1.02</v>
      </c>
      <c r="I1263" s="12" cm="1">
        <f t="array" ref="I1263">INDEX(PPEL[],MATCH(PPEL[[#This Row],[Base Year]]&amp;PPEL[[#This Row],[DistrictNumber]],PPEL[[Fiscal Year]:[Fiscal Year]]&amp;PPEL[[DistrictNumber]:[DistrictNumber]],0),9)*$H1263</f>
        <v>52970.992005610809</v>
      </c>
      <c r="J1263" s="15">
        <f t="shared" si="130"/>
        <v>0.25649283985839877</v>
      </c>
      <c r="K1263" s="26">
        <f>ROUND(PPEL[[#This Row],[Proposed Taxable Valuation]]/1000*PPEL[[#This Row],[Adjusted Rate]],0)</f>
        <v>52971</v>
      </c>
      <c r="L1263" s="19">
        <f t="shared" si="134"/>
        <v>-15180.724710933544</v>
      </c>
      <c r="M1263" s="17">
        <f t="shared" si="135"/>
        <v>-7.3507160141601247E-2</v>
      </c>
      <c r="N1263">
        <v>163237360.77733997</v>
      </c>
      <c r="O1263">
        <v>0.33</v>
      </c>
      <c r="P1263" s="9">
        <f t="shared" si="132"/>
        <v>53868.329056522191</v>
      </c>
    </row>
    <row r="1264" spans="1:16" hidden="1" x14ac:dyDescent="0.35">
      <c r="A1264" s="13">
        <v>2029</v>
      </c>
      <c r="B1264" s="13">
        <f t="shared" si="131"/>
        <v>2028</v>
      </c>
      <c r="C1264" t="s">
        <v>566</v>
      </c>
      <c r="D1264" t="s">
        <v>567</v>
      </c>
      <c r="E1264" s="25">
        <v>223430127.75624314</v>
      </c>
      <c r="F1264" s="13">
        <v>0.33</v>
      </c>
      <c r="G1264" s="9">
        <f t="shared" si="133"/>
        <v>73731.942159560233</v>
      </c>
      <c r="H1264" s="11">
        <v>1.02</v>
      </c>
      <c r="I1264" s="12" cm="1">
        <f t="array" ref="I1264">INDEX(PPEL[],MATCH(PPEL[[#This Row],[Base Year]]&amp;PPEL[[#This Row],[DistrictNumber]],PPEL[[Fiscal Year]:[Fiscal Year]]&amp;PPEL[[DistrictNumber]:[DistrictNumber]],0),9)*$H1264</f>
        <v>64988.730368400953</v>
      </c>
      <c r="J1264" s="15">
        <f t="shared" si="130"/>
        <v>0.29086825049530513</v>
      </c>
      <c r="K1264" s="26">
        <f>ROUND(PPEL[[#This Row],[Proposed Taxable Valuation]]/1000*PPEL[[#This Row],[Adjusted Rate]],0)</f>
        <v>64989</v>
      </c>
      <c r="L1264" s="19">
        <f t="shared" si="134"/>
        <v>-8743.2117911592795</v>
      </c>
      <c r="M1264" s="17">
        <f t="shared" si="135"/>
        <v>-3.913174950469489E-2</v>
      </c>
      <c r="N1264">
        <v>194726770.84526709</v>
      </c>
      <c r="O1264">
        <v>0.33</v>
      </c>
      <c r="P1264" s="9">
        <f t="shared" si="132"/>
        <v>64259.83437893814</v>
      </c>
    </row>
    <row r="1265" spans="1:16" hidden="1" x14ac:dyDescent="0.35">
      <c r="A1265" s="13">
        <v>2029</v>
      </c>
      <c r="B1265" s="13">
        <f t="shared" si="131"/>
        <v>2028</v>
      </c>
      <c r="C1265" t="s">
        <v>568</v>
      </c>
      <c r="D1265" t="s">
        <v>569</v>
      </c>
      <c r="E1265" s="25">
        <v>540115912.48618519</v>
      </c>
      <c r="F1265" s="13">
        <v>0.33</v>
      </c>
      <c r="G1265" s="9">
        <f t="shared" si="133"/>
        <v>178238.25112044113</v>
      </c>
      <c r="H1265" s="11">
        <v>1.02</v>
      </c>
      <c r="I1265" s="12" cm="1">
        <f t="array" ref="I1265">INDEX(PPEL[],MATCH(PPEL[[#This Row],[Base Year]]&amp;PPEL[[#This Row],[DistrictNumber]],PPEL[[Fiscal Year]:[Fiscal Year]]&amp;PPEL[[DistrictNumber]:[DistrictNumber]],0),9)*$H1265</f>
        <v>123670.57583965393</v>
      </c>
      <c r="J1265" s="15">
        <f t="shared" si="130"/>
        <v>0.22897043575404216</v>
      </c>
      <c r="K1265" s="26">
        <f>ROUND(PPEL[[#This Row],[Proposed Taxable Valuation]]/1000*PPEL[[#This Row],[Adjusted Rate]],0)</f>
        <v>123671</v>
      </c>
      <c r="L1265" s="19">
        <f t="shared" si="134"/>
        <v>-54567.675280787196</v>
      </c>
      <c r="M1265" s="17">
        <f t="shared" si="135"/>
        <v>-0.10102956424595785</v>
      </c>
      <c r="N1265">
        <v>387517467.1124258</v>
      </c>
      <c r="O1265">
        <v>0.33</v>
      </c>
      <c r="P1265" s="9">
        <f t="shared" si="132"/>
        <v>127880.76414710053</v>
      </c>
    </row>
    <row r="1266" spans="1:16" hidden="1" x14ac:dyDescent="0.35">
      <c r="A1266" s="13">
        <v>2029</v>
      </c>
      <c r="B1266" s="13">
        <f t="shared" si="131"/>
        <v>2028</v>
      </c>
      <c r="C1266" t="s">
        <v>570</v>
      </c>
      <c r="D1266" t="s">
        <v>571</v>
      </c>
      <c r="E1266" s="25">
        <v>691632417.7599088</v>
      </c>
      <c r="F1266" s="13">
        <v>0.33</v>
      </c>
      <c r="G1266" s="9">
        <f t="shared" si="133"/>
        <v>228238.69786076993</v>
      </c>
      <c r="H1266" s="11">
        <v>1.02</v>
      </c>
      <c r="I1266" s="12" cm="1">
        <f t="array" ref="I1266">INDEX(PPEL[],MATCH(PPEL[[#This Row],[Base Year]]&amp;PPEL[[#This Row],[DistrictNumber]],PPEL[[Fiscal Year]:[Fiscal Year]]&amp;PPEL[[DistrictNumber]:[DistrictNumber]],0),9)*$H1266</f>
        <v>179116.02450888697</v>
      </c>
      <c r="J1266" s="15">
        <f t="shared" si="130"/>
        <v>0.2589757505714036</v>
      </c>
      <c r="K1266" s="26">
        <f>ROUND(PPEL[[#This Row],[Proposed Taxable Valuation]]/1000*PPEL[[#This Row],[Adjusted Rate]],0)</f>
        <v>179116</v>
      </c>
      <c r="L1266" s="19">
        <f t="shared" si="134"/>
        <v>-49122.673351882957</v>
      </c>
      <c r="M1266" s="17">
        <f t="shared" si="135"/>
        <v>-7.102424942859642E-2</v>
      </c>
      <c r="N1266">
        <v>532161035.78805923</v>
      </c>
      <c r="O1266">
        <v>0.33</v>
      </c>
      <c r="P1266" s="9">
        <f t="shared" si="132"/>
        <v>175613.14181005955</v>
      </c>
    </row>
    <row r="1267" spans="1:16" hidden="1" x14ac:dyDescent="0.35">
      <c r="A1267" s="13">
        <v>2029</v>
      </c>
      <c r="B1267" s="13">
        <f t="shared" si="131"/>
        <v>2028</v>
      </c>
      <c r="C1267" t="s">
        <v>572</v>
      </c>
      <c r="D1267" t="s">
        <v>573</v>
      </c>
      <c r="E1267" s="25">
        <v>632142242.1156075</v>
      </c>
      <c r="F1267" s="13">
        <v>0.33</v>
      </c>
      <c r="G1267" s="9">
        <f t="shared" si="133"/>
        <v>208606.93989815048</v>
      </c>
      <c r="H1267" s="11">
        <v>1.02</v>
      </c>
      <c r="I1267" s="12" cm="1">
        <f t="array" ref="I1267">INDEX(PPEL[],MATCH(PPEL[[#This Row],[Base Year]]&amp;PPEL[[#This Row],[DistrictNumber]],PPEL[[Fiscal Year]:[Fiscal Year]]&amp;PPEL[[DistrictNumber]:[DistrictNumber]],0),9)*$H1267</f>
        <v>151070.26346608682</v>
      </c>
      <c r="J1267" s="15">
        <f t="shared" si="130"/>
        <v>0.23898144025385157</v>
      </c>
      <c r="K1267" s="26">
        <f>ROUND(PPEL[[#This Row],[Proposed Taxable Valuation]]/1000*PPEL[[#This Row],[Adjusted Rate]],0)</f>
        <v>151070</v>
      </c>
      <c r="L1267" s="19">
        <f t="shared" si="134"/>
        <v>-57536.676432063658</v>
      </c>
      <c r="M1267" s="17">
        <f t="shared" si="135"/>
        <v>-9.1018559746148447E-2</v>
      </c>
      <c r="N1267">
        <v>497014920.89213103</v>
      </c>
      <c r="O1267">
        <v>0.33</v>
      </c>
      <c r="P1267" s="9">
        <f t="shared" si="132"/>
        <v>164014.92389440324</v>
      </c>
    </row>
    <row r="1268" spans="1:16" hidden="1" x14ac:dyDescent="0.35">
      <c r="A1268" s="13">
        <v>2029</v>
      </c>
      <c r="B1268" s="13">
        <f t="shared" si="131"/>
        <v>2028</v>
      </c>
      <c r="C1268" t="s">
        <v>574</v>
      </c>
      <c r="D1268" t="s">
        <v>575</v>
      </c>
      <c r="E1268" s="25">
        <v>3074276349.2139516</v>
      </c>
      <c r="F1268" s="13">
        <v>0.33</v>
      </c>
      <c r="G1268" s="9">
        <f t="shared" si="133"/>
        <v>1014511.1952406041</v>
      </c>
      <c r="H1268" s="11">
        <v>1.02</v>
      </c>
      <c r="I1268" s="12" cm="1">
        <f t="array" ref="I1268">INDEX(PPEL[],MATCH(PPEL[[#This Row],[Base Year]]&amp;PPEL[[#This Row],[DistrictNumber]],PPEL[[Fiscal Year]:[Fiscal Year]]&amp;PPEL[[DistrictNumber]:[DistrictNumber]],0),9)*$H1268</f>
        <v>643526.45492743084</v>
      </c>
      <c r="J1268" s="15">
        <f t="shared" si="130"/>
        <v>0.2093261573872405</v>
      </c>
      <c r="K1268" s="26">
        <f>ROUND(PPEL[[#This Row],[Proposed Taxable Valuation]]/1000*PPEL[[#This Row],[Adjusted Rate]],0)</f>
        <v>643526</v>
      </c>
      <c r="L1268" s="19">
        <f t="shared" si="134"/>
        <v>-370984.74031317327</v>
      </c>
      <c r="M1268" s="17">
        <f t="shared" si="135"/>
        <v>-0.12067384261275951</v>
      </c>
      <c r="N1268">
        <v>2126454349.9596214</v>
      </c>
      <c r="O1268">
        <v>0.33</v>
      </c>
      <c r="P1268" s="9">
        <f t="shared" si="132"/>
        <v>701729.93548667501</v>
      </c>
    </row>
    <row r="1269" spans="1:16" hidden="1" x14ac:dyDescent="0.35">
      <c r="A1269" s="13">
        <v>2029</v>
      </c>
      <c r="B1269" s="13">
        <f t="shared" si="131"/>
        <v>2028</v>
      </c>
      <c r="C1269" t="s">
        <v>576</v>
      </c>
      <c r="D1269" t="s">
        <v>577</v>
      </c>
      <c r="E1269" s="25">
        <v>736048634.78595495</v>
      </c>
      <c r="F1269" s="13">
        <v>0.33</v>
      </c>
      <c r="G1269" s="9">
        <f t="shared" si="133"/>
        <v>242896.04947936515</v>
      </c>
      <c r="H1269" s="11">
        <v>1.02</v>
      </c>
      <c r="I1269" s="12" cm="1">
        <f t="array" ref="I1269">INDEX(PPEL[],MATCH(PPEL[[#This Row],[Base Year]]&amp;PPEL[[#This Row],[DistrictNumber]],PPEL[[Fiscal Year]:[Fiscal Year]]&amp;PPEL[[DistrictNumber]:[DistrictNumber]],0),9)*$H1269</f>
        <v>187491.84549990052</v>
      </c>
      <c r="J1269" s="15">
        <f t="shared" si="130"/>
        <v>0.25472752293661094</v>
      </c>
      <c r="K1269" s="26">
        <f>ROUND(PPEL[[#This Row],[Proposed Taxable Valuation]]/1000*PPEL[[#This Row],[Adjusted Rate]],0)</f>
        <v>187492</v>
      </c>
      <c r="L1269" s="19">
        <f t="shared" si="134"/>
        <v>-55404.203979464626</v>
      </c>
      <c r="M1269" s="17">
        <f t="shared" si="135"/>
        <v>-7.5272477063389076E-2</v>
      </c>
      <c r="N1269">
        <v>592687796.93276811</v>
      </c>
      <c r="O1269">
        <v>0.33</v>
      </c>
      <c r="P1269" s="9">
        <f t="shared" si="132"/>
        <v>195586.97298781347</v>
      </c>
    </row>
    <row r="1270" spans="1:16" hidden="1" x14ac:dyDescent="0.35">
      <c r="A1270" s="13">
        <v>2029</v>
      </c>
      <c r="B1270" s="13">
        <f t="shared" si="131"/>
        <v>2028</v>
      </c>
      <c r="C1270" t="s">
        <v>578</v>
      </c>
      <c r="D1270" t="s">
        <v>579</v>
      </c>
      <c r="E1270" s="25">
        <v>757625073.00237036</v>
      </c>
      <c r="F1270" s="13">
        <v>0.33</v>
      </c>
      <c r="G1270" s="9">
        <f t="shared" si="133"/>
        <v>250016.27409078222</v>
      </c>
      <c r="H1270" s="11">
        <v>1.02</v>
      </c>
      <c r="I1270" s="12" cm="1">
        <f t="array" ref="I1270">INDEX(PPEL[],MATCH(PPEL[[#This Row],[Base Year]]&amp;PPEL[[#This Row],[DistrictNumber]],PPEL[[Fiscal Year]:[Fiscal Year]]&amp;PPEL[[DistrictNumber]:[DistrictNumber]],0),9)*$H1270</f>
        <v>132930.42426953788</v>
      </c>
      <c r="J1270" s="15">
        <f t="shared" si="130"/>
        <v>0.1754567384402311</v>
      </c>
      <c r="K1270" s="26">
        <f>ROUND(PPEL[[#This Row],[Proposed Taxable Valuation]]/1000*PPEL[[#This Row],[Adjusted Rate]],0)</f>
        <v>132930</v>
      </c>
      <c r="L1270" s="19">
        <f t="shared" si="134"/>
        <v>-117085.84982124434</v>
      </c>
      <c r="M1270" s="17">
        <f t="shared" si="135"/>
        <v>-0.15454326155976891</v>
      </c>
      <c r="N1270">
        <v>494740250.52241045</v>
      </c>
      <c r="O1270">
        <v>0.33</v>
      </c>
      <c r="P1270" s="9">
        <f t="shared" si="132"/>
        <v>163264.28267239546</v>
      </c>
    </row>
    <row r="1271" spans="1:16" hidden="1" x14ac:dyDescent="0.35">
      <c r="A1271" s="13">
        <v>2029</v>
      </c>
      <c r="B1271" s="13">
        <f t="shared" si="131"/>
        <v>2028</v>
      </c>
      <c r="C1271" t="s">
        <v>580</v>
      </c>
      <c r="D1271" t="s">
        <v>581</v>
      </c>
      <c r="E1271" s="25">
        <v>219592882.990841</v>
      </c>
      <c r="F1271" s="13">
        <v>0.33</v>
      </c>
      <c r="G1271" s="9">
        <f t="shared" si="133"/>
        <v>72465.651386977537</v>
      </c>
      <c r="H1271" s="11">
        <v>1.02</v>
      </c>
      <c r="I1271" s="12" cm="1">
        <f t="array" ref="I1271">INDEX(PPEL[],MATCH(PPEL[[#This Row],[Base Year]]&amp;PPEL[[#This Row],[DistrictNumber]],PPEL[[Fiscal Year]:[Fiscal Year]]&amp;PPEL[[DistrictNumber]:[DistrictNumber]],0),9)*$H1271</f>
        <v>64902.811233268811</v>
      </c>
      <c r="J1271" s="15">
        <f t="shared" si="130"/>
        <v>0.29555972101325273</v>
      </c>
      <c r="K1271" s="26">
        <f>ROUND(PPEL[[#This Row],[Proposed Taxable Valuation]]/1000*PPEL[[#This Row],[Adjusted Rate]],0)</f>
        <v>64903</v>
      </c>
      <c r="L1271" s="19">
        <f t="shared" si="134"/>
        <v>-7562.8401537087266</v>
      </c>
      <c r="M1271" s="17">
        <f t="shared" si="135"/>
        <v>-3.4440278986747286E-2</v>
      </c>
      <c r="N1271">
        <v>187030134.67486879</v>
      </c>
      <c r="O1271">
        <v>0.33</v>
      </c>
      <c r="P1271" s="9">
        <f t="shared" si="132"/>
        <v>61719.944442706699</v>
      </c>
    </row>
    <row r="1272" spans="1:16" hidden="1" x14ac:dyDescent="0.35">
      <c r="A1272" s="13">
        <v>2029</v>
      </c>
      <c r="B1272" s="13">
        <f t="shared" si="131"/>
        <v>2028</v>
      </c>
      <c r="C1272" t="s">
        <v>582</v>
      </c>
      <c r="D1272" t="s">
        <v>583</v>
      </c>
      <c r="E1272" s="25">
        <v>995289669.63863397</v>
      </c>
      <c r="F1272" s="13">
        <v>0.33</v>
      </c>
      <c r="G1272" s="9">
        <f t="shared" si="133"/>
        <v>328445.59098074923</v>
      </c>
      <c r="H1272" s="11">
        <v>1.02</v>
      </c>
      <c r="I1272" s="12" cm="1">
        <f t="array" ref="I1272">INDEX(PPEL[],MATCH(PPEL[[#This Row],[Base Year]]&amp;PPEL[[#This Row],[DistrictNumber]],PPEL[[Fiscal Year]:[Fiscal Year]]&amp;PPEL[[DistrictNumber]:[DistrictNumber]],0),9)*$H1272</f>
        <v>231654.28586061171</v>
      </c>
      <c r="J1272" s="15">
        <f t="shared" si="130"/>
        <v>0.23275061816397619</v>
      </c>
      <c r="K1272" s="26">
        <f>ROUND(PPEL[[#This Row],[Proposed Taxable Valuation]]/1000*PPEL[[#This Row],[Adjusted Rate]],0)</f>
        <v>231654</v>
      </c>
      <c r="L1272" s="19">
        <f t="shared" si="134"/>
        <v>-96791.30512013752</v>
      </c>
      <c r="M1272" s="17">
        <f t="shared" si="135"/>
        <v>-9.7249381836023829E-2</v>
      </c>
      <c r="N1272">
        <v>718891339.41842234</v>
      </c>
      <c r="O1272">
        <v>0.33</v>
      </c>
      <c r="P1272" s="9">
        <f t="shared" si="132"/>
        <v>237234.14200807936</v>
      </c>
    </row>
    <row r="1273" spans="1:16" hidden="1" x14ac:dyDescent="0.35">
      <c r="A1273" s="13">
        <v>2029</v>
      </c>
      <c r="B1273" s="13">
        <f t="shared" si="131"/>
        <v>2028</v>
      </c>
      <c r="C1273" t="s">
        <v>584</v>
      </c>
      <c r="D1273" t="s">
        <v>585</v>
      </c>
      <c r="E1273" s="25">
        <v>285763282.58859444</v>
      </c>
      <c r="F1273" s="13">
        <v>0.33</v>
      </c>
      <c r="G1273" s="9">
        <f t="shared" si="133"/>
        <v>94301.883254236163</v>
      </c>
      <c r="H1273" s="11">
        <v>1.02</v>
      </c>
      <c r="I1273" s="12" cm="1">
        <f t="array" ref="I1273">INDEX(PPEL[],MATCH(PPEL[[#This Row],[Base Year]]&amp;PPEL[[#This Row],[DistrictNumber]],PPEL[[Fiscal Year]:[Fiscal Year]]&amp;PPEL[[DistrictNumber]:[DistrictNumber]],0),9)*$H1273</f>
        <v>71339.479746400815</v>
      </c>
      <c r="J1273" s="15">
        <f t="shared" si="130"/>
        <v>0.2496453676629489</v>
      </c>
      <c r="K1273" s="26">
        <f>ROUND(PPEL[[#This Row],[Proposed Taxable Valuation]]/1000*PPEL[[#This Row],[Adjusted Rate]],0)</f>
        <v>71339</v>
      </c>
      <c r="L1273" s="19">
        <f t="shared" si="134"/>
        <v>-22962.403507835348</v>
      </c>
      <c r="M1273" s="17">
        <f t="shared" si="135"/>
        <v>-8.0354632337051118E-2</v>
      </c>
      <c r="N1273">
        <v>220658125.18686122</v>
      </c>
      <c r="O1273">
        <v>0.33</v>
      </c>
      <c r="P1273" s="9">
        <f t="shared" si="132"/>
        <v>72817.181311664215</v>
      </c>
    </row>
    <row r="1274" spans="1:16" hidden="1" x14ac:dyDescent="0.35">
      <c r="A1274" s="13">
        <v>2029</v>
      </c>
      <c r="B1274" s="13">
        <f t="shared" si="131"/>
        <v>2028</v>
      </c>
      <c r="C1274" t="s">
        <v>586</v>
      </c>
      <c r="D1274" t="s">
        <v>587</v>
      </c>
      <c r="E1274" s="25">
        <v>345171792.97430837</v>
      </c>
      <c r="F1274" s="13">
        <v>0.33</v>
      </c>
      <c r="G1274" s="9">
        <f t="shared" si="133"/>
        <v>113906.69168152177</v>
      </c>
      <c r="H1274" s="11">
        <v>1.02</v>
      </c>
      <c r="I1274" s="12" cm="1">
        <f t="array" ref="I1274">INDEX(PPEL[],MATCH(PPEL[[#This Row],[Base Year]]&amp;PPEL[[#This Row],[DistrictNumber]],PPEL[[Fiscal Year]:[Fiscal Year]]&amp;PPEL[[DistrictNumber]:[DistrictNumber]],0),9)*$H1274</f>
        <v>91264.707952973287</v>
      </c>
      <c r="J1274" s="15">
        <f t="shared" si="130"/>
        <v>0.26440372536398493</v>
      </c>
      <c r="K1274" s="26">
        <f>ROUND(PPEL[[#This Row],[Proposed Taxable Valuation]]/1000*PPEL[[#This Row],[Adjusted Rate]],0)</f>
        <v>91265</v>
      </c>
      <c r="L1274" s="19">
        <f t="shared" si="134"/>
        <v>-22641.983728548483</v>
      </c>
      <c r="M1274" s="17">
        <f t="shared" si="135"/>
        <v>-6.5596274636015084E-2</v>
      </c>
      <c r="N1274">
        <v>274068638.58253241</v>
      </c>
      <c r="O1274">
        <v>0.33</v>
      </c>
      <c r="P1274" s="9">
        <f t="shared" si="132"/>
        <v>90442.650732235707</v>
      </c>
    </row>
    <row r="1275" spans="1:16" hidden="1" x14ac:dyDescent="0.35">
      <c r="A1275" s="13">
        <v>2029</v>
      </c>
      <c r="B1275" s="13">
        <f t="shared" si="131"/>
        <v>2028</v>
      </c>
      <c r="C1275" t="s">
        <v>588</v>
      </c>
      <c r="D1275" t="s">
        <v>589</v>
      </c>
      <c r="E1275" s="25">
        <v>400037531.78512746</v>
      </c>
      <c r="F1275" s="13">
        <v>0.33</v>
      </c>
      <c r="G1275" s="9">
        <f t="shared" si="133"/>
        <v>132012.38548909206</v>
      </c>
      <c r="H1275" s="11">
        <v>1.02</v>
      </c>
      <c r="I1275" s="12" cm="1">
        <f t="array" ref="I1275">INDEX(PPEL[],MATCH(PPEL[[#This Row],[Base Year]]&amp;PPEL[[#This Row],[DistrictNumber]],PPEL[[Fiscal Year]:[Fiscal Year]]&amp;PPEL[[DistrictNumber]:[DistrictNumber]],0),9)*$H1275</f>
        <v>95818.97262723984</v>
      </c>
      <c r="J1275" s="15">
        <f t="shared" si="130"/>
        <v>0.23952495707004606</v>
      </c>
      <c r="K1275" s="26">
        <f>ROUND(PPEL[[#This Row],[Proposed Taxable Valuation]]/1000*PPEL[[#This Row],[Adjusted Rate]],0)</f>
        <v>95819</v>
      </c>
      <c r="L1275" s="19">
        <f t="shared" si="134"/>
        <v>-36193.412861852223</v>
      </c>
      <c r="M1275" s="17">
        <f t="shared" si="135"/>
        <v>-9.0475042929953953E-2</v>
      </c>
      <c r="N1275">
        <v>302149286.56656367</v>
      </c>
      <c r="O1275">
        <v>0.33</v>
      </c>
      <c r="P1275" s="9">
        <f t="shared" si="132"/>
        <v>99709.264566966012</v>
      </c>
    </row>
    <row r="1276" spans="1:16" hidden="1" x14ac:dyDescent="0.35">
      <c r="A1276" s="13">
        <v>2029</v>
      </c>
      <c r="B1276" s="13">
        <f t="shared" si="131"/>
        <v>2028</v>
      </c>
      <c r="C1276" t="s">
        <v>590</v>
      </c>
      <c r="D1276" t="s">
        <v>591</v>
      </c>
      <c r="E1276" s="25">
        <v>890915406.32383299</v>
      </c>
      <c r="F1276" s="13">
        <v>0.33</v>
      </c>
      <c r="G1276" s="9">
        <f t="shared" si="133"/>
        <v>294002.0840868649</v>
      </c>
      <c r="H1276" s="11">
        <v>1.02</v>
      </c>
      <c r="I1276" s="12" cm="1">
        <f t="array" ref="I1276">INDEX(PPEL[],MATCH(PPEL[[#This Row],[Base Year]]&amp;PPEL[[#This Row],[DistrictNumber]],PPEL[[Fiscal Year]:[Fiscal Year]]&amp;PPEL[[DistrictNumber]:[DistrictNumber]],0),9)*$H1276</f>
        <v>208599.77260804971</v>
      </c>
      <c r="J1276" s="15">
        <f t="shared" si="130"/>
        <v>0.23414094214487871</v>
      </c>
      <c r="K1276" s="26">
        <f>ROUND(PPEL[[#This Row],[Proposed Taxable Valuation]]/1000*PPEL[[#This Row],[Adjusted Rate]],0)</f>
        <v>208600</v>
      </c>
      <c r="L1276" s="19">
        <f t="shared" si="134"/>
        <v>-85402.311478815187</v>
      </c>
      <c r="M1276" s="17">
        <f t="shared" si="135"/>
        <v>-9.5859057855121305E-2</v>
      </c>
      <c r="N1276">
        <v>654011414.67193878</v>
      </c>
      <c r="O1276">
        <v>0.33</v>
      </c>
      <c r="P1276" s="9">
        <f t="shared" si="132"/>
        <v>215823.76684173979</v>
      </c>
    </row>
    <row r="1277" spans="1:16" hidden="1" x14ac:dyDescent="0.35">
      <c r="A1277" s="13">
        <v>2029</v>
      </c>
      <c r="B1277" s="13">
        <f t="shared" si="131"/>
        <v>2028</v>
      </c>
      <c r="C1277" t="s">
        <v>592</v>
      </c>
      <c r="D1277" t="s">
        <v>593</v>
      </c>
      <c r="E1277" s="25">
        <v>5576155119.3350573</v>
      </c>
      <c r="F1277" s="13">
        <v>0.33</v>
      </c>
      <c r="G1277" s="9">
        <f t="shared" si="133"/>
        <v>1840131.1893805689</v>
      </c>
      <c r="H1277" s="11">
        <v>1.02</v>
      </c>
      <c r="I1277" s="12" cm="1">
        <f t="array" ref="I1277">INDEX(PPEL[],MATCH(PPEL[[#This Row],[Base Year]]&amp;PPEL[[#This Row],[DistrictNumber]],PPEL[[Fiscal Year]:[Fiscal Year]]&amp;PPEL[[DistrictNumber]:[DistrictNumber]],0),9)*$H1277</f>
        <v>1249545.9589270891</v>
      </c>
      <c r="J1277" s="15">
        <f t="shared" si="130"/>
        <v>0.22408737421854477</v>
      </c>
      <c r="K1277" s="26">
        <f>ROUND(PPEL[[#This Row],[Proposed Taxable Valuation]]/1000*PPEL[[#This Row],[Adjusted Rate]],0)</f>
        <v>1249546</v>
      </c>
      <c r="L1277" s="19">
        <f t="shared" si="134"/>
        <v>-590585.2304534798</v>
      </c>
      <c r="M1277" s="17">
        <f t="shared" si="135"/>
        <v>-0.10591262578145524</v>
      </c>
      <c r="N1277">
        <v>3971915924.601253</v>
      </c>
      <c r="O1277">
        <v>0.33</v>
      </c>
      <c r="P1277" s="9">
        <f t="shared" si="132"/>
        <v>1310732.2551184136</v>
      </c>
    </row>
    <row r="1278" spans="1:16" hidden="1" x14ac:dyDescent="0.35">
      <c r="A1278" s="13">
        <v>2029</v>
      </c>
      <c r="B1278" s="13">
        <f t="shared" si="131"/>
        <v>2028</v>
      </c>
      <c r="C1278" t="s">
        <v>594</v>
      </c>
      <c r="D1278" t="s">
        <v>595</v>
      </c>
      <c r="E1278" s="25">
        <v>15761690156.020668</v>
      </c>
      <c r="F1278" s="13">
        <v>0.33</v>
      </c>
      <c r="G1278" s="9">
        <f t="shared" si="133"/>
        <v>5201357.7514868202</v>
      </c>
      <c r="H1278" s="11">
        <v>1.02</v>
      </c>
      <c r="I1278" s="12" cm="1">
        <f t="array" ref="I1278">INDEX(PPEL[],MATCH(PPEL[[#This Row],[Base Year]]&amp;PPEL[[#This Row],[DistrictNumber]],PPEL[[Fiscal Year]:[Fiscal Year]]&amp;PPEL[[DistrictNumber]:[DistrictNumber]],0),9)*$H1278</f>
        <v>2739529.5228472799</v>
      </c>
      <c r="J1278" s="15">
        <f t="shared" si="130"/>
        <v>0.17380937550030645</v>
      </c>
      <c r="K1278" s="26">
        <f>ROUND(PPEL[[#This Row],[Proposed Taxable Valuation]]/1000*PPEL[[#This Row],[Adjusted Rate]],0)</f>
        <v>2739530</v>
      </c>
      <c r="L1278" s="19">
        <f t="shared" si="134"/>
        <v>-2461828.2286395403</v>
      </c>
      <c r="M1278" s="17">
        <f t="shared" si="135"/>
        <v>-0.15619062449969356</v>
      </c>
      <c r="N1278">
        <v>10583821882.561523</v>
      </c>
      <c r="O1278">
        <v>0.33</v>
      </c>
      <c r="P1278" s="9">
        <f t="shared" si="132"/>
        <v>3492661.2212453028</v>
      </c>
    </row>
    <row r="1279" spans="1:16" hidden="1" x14ac:dyDescent="0.35">
      <c r="A1279" s="13">
        <v>2029</v>
      </c>
      <c r="B1279" s="13">
        <f t="shared" si="131"/>
        <v>2028</v>
      </c>
      <c r="C1279" t="s">
        <v>596</v>
      </c>
      <c r="D1279" t="s">
        <v>597</v>
      </c>
      <c r="E1279" s="25">
        <v>1645248303.1995831</v>
      </c>
      <c r="F1279" s="13">
        <v>0.33</v>
      </c>
      <c r="G1279" s="9">
        <f t="shared" si="133"/>
        <v>542931.94005586242</v>
      </c>
      <c r="H1279" s="11">
        <v>1.02</v>
      </c>
      <c r="I1279" s="12" cm="1">
        <f t="array" ref="I1279">INDEX(PPEL[],MATCH(PPEL[[#This Row],[Base Year]]&amp;PPEL[[#This Row],[DistrictNumber]],PPEL[[Fiscal Year]:[Fiscal Year]]&amp;PPEL[[DistrictNumber]:[DistrictNumber]],0),9)*$H1279</f>
        <v>353149.29537349968</v>
      </c>
      <c r="J1279" s="15">
        <f t="shared" si="130"/>
        <v>0.21464802284659132</v>
      </c>
      <c r="K1279" s="26">
        <f>ROUND(PPEL[[#This Row],[Proposed Taxable Valuation]]/1000*PPEL[[#This Row],[Adjusted Rate]],0)</f>
        <v>353149</v>
      </c>
      <c r="L1279" s="19">
        <f t="shared" si="134"/>
        <v>-189782.64468236273</v>
      </c>
      <c r="M1279" s="17">
        <f t="shared" si="135"/>
        <v>-0.1153519771534087</v>
      </c>
      <c r="N1279">
        <v>1170506295.9935963</v>
      </c>
      <c r="O1279">
        <v>0.33</v>
      </c>
      <c r="P1279" s="9">
        <f t="shared" si="132"/>
        <v>386267.07767788682</v>
      </c>
    </row>
    <row r="1280" spans="1:16" hidden="1" x14ac:dyDescent="0.35">
      <c r="A1280" s="13">
        <v>2029</v>
      </c>
      <c r="B1280" s="13">
        <f t="shared" si="131"/>
        <v>2028</v>
      </c>
      <c r="C1280" t="s">
        <v>598</v>
      </c>
      <c r="D1280" t="s">
        <v>599</v>
      </c>
      <c r="E1280" s="25">
        <v>437080964.93939793</v>
      </c>
      <c r="F1280" s="13">
        <v>0.33</v>
      </c>
      <c r="G1280" s="9">
        <f t="shared" si="133"/>
        <v>144236.71843000132</v>
      </c>
      <c r="H1280" s="11">
        <v>1.02</v>
      </c>
      <c r="I1280" s="12" cm="1">
        <f t="array" ref="I1280">INDEX(PPEL[],MATCH(PPEL[[#This Row],[Base Year]]&amp;PPEL[[#This Row],[DistrictNumber]],PPEL[[Fiscal Year]:[Fiscal Year]]&amp;PPEL[[DistrictNumber]:[DistrictNumber]],0),9)*$H1280</f>
        <v>112518.05259499201</v>
      </c>
      <c r="J1280" s="15">
        <f t="shared" si="130"/>
        <v>0.25743068589269918</v>
      </c>
      <c r="K1280" s="26">
        <f>ROUND(PPEL[[#This Row],[Proposed Taxable Valuation]]/1000*PPEL[[#This Row],[Adjusted Rate]],0)</f>
        <v>112518</v>
      </c>
      <c r="L1280" s="19">
        <f t="shared" si="134"/>
        <v>-31718.665835009306</v>
      </c>
      <c r="M1280" s="17">
        <f t="shared" si="135"/>
        <v>-7.2569314107300831E-2</v>
      </c>
      <c r="N1280">
        <v>362319711.82409841</v>
      </c>
      <c r="O1280">
        <v>0.33</v>
      </c>
      <c r="P1280" s="9">
        <f t="shared" si="132"/>
        <v>119565.50490195249</v>
      </c>
    </row>
    <row r="1281" spans="1:16" hidden="1" x14ac:dyDescent="0.35">
      <c r="A1281" s="13">
        <v>2029</v>
      </c>
      <c r="B1281" s="13">
        <f t="shared" si="131"/>
        <v>2028</v>
      </c>
      <c r="C1281" t="s">
        <v>600</v>
      </c>
      <c r="D1281" t="s">
        <v>601</v>
      </c>
      <c r="E1281" s="25">
        <v>1162284560.0125265</v>
      </c>
      <c r="F1281" s="13">
        <v>0.33</v>
      </c>
      <c r="G1281" s="9">
        <f t="shared" si="133"/>
        <v>383553.90480413381</v>
      </c>
      <c r="H1281" s="11">
        <v>1.02</v>
      </c>
      <c r="I1281" s="12" cm="1">
        <f t="array" ref="I1281">INDEX(PPEL[],MATCH(PPEL[[#This Row],[Base Year]]&amp;PPEL[[#This Row],[DistrictNumber]],PPEL[[Fiscal Year]:[Fiscal Year]]&amp;PPEL[[DistrictNumber]:[DistrictNumber]],0),9)*$H1281</f>
        <v>290259.14646443626</v>
      </c>
      <c r="J1281" s="15">
        <f t="shared" si="130"/>
        <v>0.24973156871438434</v>
      </c>
      <c r="K1281" s="26">
        <f>ROUND(PPEL[[#This Row],[Proposed Taxable Valuation]]/1000*PPEL[[#This Row],[Adjusted Rate]],0)</f>
        <v>290259</v>
      </c>
      <c r="L1281" s="19">
        <f t="shared" si="134"/>
        <v>-93294.758339697553</v>
      </c>
      <c r="M1281" s="17">
        <f t="shared" si="135"/>
        <v>-8.0268431285615671E-2</v>
      </c>
      <c r="N1281">
        <v>922162828.47913969</v>
      </c>
      <c r="O1281">
        <v>0.33</v>
      </c>
      <c r="P1281" s="9">
        <f t="shared" si="132"/>
        <v>304313.73339811614</v>
      </c>
    </row>
    <row r="1282" spans="1:16" hidden="1" x14ac:dyDescent="0.35">
      <c r="A1282" s="13">
        <v>2029</v>
      </c>
      <c r="B1282" s="13">
        <f t="shared" si="131"/>
        <v>2028</v>
      </c>
      <c r="C1282" t="s">
        <v>602</v>
      </c>
      <c r="D1282" t="s">
        <v>603</v>
      </c>
      <c r="E1282" s="25">
        <v>327802755.39865822</v>
      </c>
      <c r="F1282" s="13">
        <v>0.33</v>
      </c>
      <c r="G1282" s="9">
        <f t="shared" si="133"/>
        <v>108174.90928155722</v>
      </c>
      <c r="H1282" s="11">
        <v>1.02</v>
      </c>
      <c r="I1282" s="12" cm="1">
        <f t="array" ref="I1282">INDEX(PPEL[],MATCH(PPEL[[#This Row],[Base Year]]&amp;PPEL[[#This Row],[DistrictNumber]],PPEL[[Fiscal Year]:[Fiscal Year]]&amp;PPEL[[DistrictNumber]:[DistrictNumber]],0),9)*$H1282</f>
        <v>95207.899463748719</v>
      </c>
      <c r="J1282" s="15">
        <f t="shared" si="130"/>
        <v>0.29044264544988763</v>
      </c>
      <c r="K1282" s="26">
        <f>ROUND(PPEL[[#This Row],[Proposed Taxable Valuation]]/1000*PPEL[[#This Row],[Adjusted Rate]],0)</f>
        <v>95208</v>
      </c>
      <c r="L1282" s="19">
        <f t="shared" si="134"/>
        <v>-12967.009817808503</v>
      </c>
      <c r="M1282" s="17">
        <f t="shared" si="135"/>
        <v>-3.9557354550112389E-2</v>
      </c>
      <c r="N1282">
        <v>277894264.89245939</v>
      </c>
      <c r="O1282">
        <v>0.33</v>
      </c>
      <c r="P1282" s="9">
        <f t="shared" si="132"/>
        <v>91705.1074145116</v>
      </c>
    </row>
    <row r="1283" spans="1:16" hidden="1" x14ac:dyDescent="0.35">
      <c r="A1283" s="13">
        <v>2029</v>
      </c>
      <c r="B1283" s="13">
        <f t="shared" si="131"/>
        <v>2028</v>
      </c>
      <c r="C1283" t="s">
        <v>604</v>
      </c>
      <c r="D1283" t="s">
        <v>605</v>
      </c>
      <c r="E1283" s="25">
        <v>765044969.33338153</v>
      </c>
      <c r="F1283" s="13">
        <v>0.33</v>
      </c>
      <c r="G1283" s="9">
        <f t="shared" si="133"/>
        <v>252464.8398800159</v>
      </c>
      <c r="H1283" s="11">
        <v>1.02</v>
      </c>
      <c r="I1283" s="12" cm="1">
        <f t="array" ref="I1283">INDEX(PPEL[],MATCH(PPEL[[#This Row],[Base Year]]&amp;PPEL[[#This Row],[DistrictNumber]],PPEL[[Fiscal Year]:[Fiscal Year]]&amp;PPEL[[DistrictNumber]:[DistrictNumber]],0),9)*$H1283</f>
        <v>174837.70655737849</v>
      </c>
      <c r="J1283" s="15">
        <f t="shared" si="130"/>
        <v>0.22853258771144203</v>
      </c>
      <c r="K1283" s="26">
        <f>ROUND(PPEL[[#This Row],[Proposed Taxable Valuation]]/1000*PPEL[[#This Row],[Adjusted Rate]],0)</f>
        <v>174838</v>
      </c>
      <c r="L1283" s="19">
        <f t="shared" si="134"/>
        <v>-77627.133322637412</v>
      </c>
      <c r="M1283" s="17">
        <f t="shared" si="135"/>
        <v>-0.10146741228855799</v>
      </c>
      <c r="N1283">
        <v>559443340.32092285</v>
      </c>
      <c r="O1283">
        <v>0.33</v>
      </c>
      <c r="P1283" s="9">
        <f t="shared" si="132"/>
        <v>184616.30230590457</v>
      </c>
    </row>
    <row r="1284" spans="1:16" hidden="1" x14ac:dyDescent="0.35">
      <c r="A1284" s="13">
        <v>2029</v>
      </c>
      <c r="B1284" s="13">
        <f t="shared" si="131"/>
        <v>2028</v>
      </c>
      <c r="C1284" t="s">
        <v>606</v>
      </c>
      <c r="D1284" t="s">
        <v>607</v>
      </c>
      <c r="E1284" s="25">
        <v>337707862.08716369</v>
      </c>
      <c r="F1284" s="13">
        <v>0.33</v>
      </c>
      <c r="G1284" s="9">
        <f t="shared" si="133"/>
        <v>111443.59448876402</v>
      </c>
      <c r="H1284" s="11">
        <v>1.02</v>
      </c>
      <c r="I1284" s="12" cm="1">
        <f t="array" ref="I1284">INDEX(PPEL[],MATCH(PPEL[[#This Row],[Base Year]]&amp;PPEL[[#This Row],[DistrictNumber]],PPEL[[Fiscal Year]:[Fiscal Year]]&amp;PPEL[[DistrictNumber]:[DistrictNumber]],0),9)*$H1284</f>
        <v>76757.587110325447</v>
      </c>
      <c r="J1284" s="15">
        <f t="shared" ref="J1284:J1347" si="136">IF(I1284/(E1284/1000)&gt;0.33,0.33,I1284/(E1284/1000))</f>
        <v>0.22728990268670152</v>
      </c>
      <c r="K1284" s="26">
        <f>ROUND(PPEL[[#This Row],[Proposed Taxable Valuation]]/1000*PPEL[[#This Row],[Adjusted Rate]],0)</f>
        <v>76758</v>
      </c>
      <c r="L1284" s="19">
        <f t="shared" si="134"/>
        <v>-34686.007378438575</v>
      </c>
      <c r="M1284" s="17">
        <f t="shared" si="135"/>
        <v>-0.1027100973132985</v>
      </c>
      <c r="N1284">
        <v>257951575.34447622</v>
      </c>
      <c r="O1284">
        <v>0.33</v>
      </c>
      <c r="P1284" s="9">
        <f t="shared" si="132"/>
        <v>85124.019863677153</v>
      </c>
    </row>
    <row r="1285" spans="1:16" hidden="1" x14ac:dyDescent="0.35">
      <c r="A1285" s="13">
        <v>2029</v>
      </c>
      <c r="B1285" s="13">
        <f t="shared" ref="B1285:B1348" si="137">A1285-1</f>
        <v>2028</v>
      </c>
      <c r="C1285" t="s">
        <v>608</v>
      </c>
      <c r="D1285" t="s">
        <v>609</v>
      </c>
      <c r="E1285" s="25">
        <v>244886112.83704898</v>
      </c>
      <c r="F1285" s="13">
        <v>0.33</v>
      </c>
      <c r="G1285" s="9">
        <f t="shared" si="133"/>
        <v>80812.41723622616</v>
      </c>
      <c r="H1285" s="11">
        <v>1.02</v>
      </c>
      <c r="I1285" s="12" cm="1">
        <f t="array" ref="I1285">INDEX(PPEL[],MATCH(PPEL[[#This Row],[Base Year]]&amp;PPEL[[#This Row],[DistrictNumber]],PPEL[[Fiscal Year]:[Fiscal Year]]&amp;PPEL[[DistrictNumber]:[DistrictNumber]],0),9)*$H1285</f>
        <v>69505.097946641283</v>
      </c>
      <c r="J1285" s="15">
        <f t="shared" si="136"/>
        <v>0.28382621268887981</v>
      </c>
      <c r="K1285" s="26">
        <f>ROUND(PPEL[[#This Row],[Proposed Taxable Valuation]]/1000*PPEL[[#This Row],[Adjusted Rate]],0)</f>
        <v>69505</v>
      </c>
      <c r="L1285" s="19">
        <f t="shared" si="134"/>
        <v>-11307.319289584877</v>
      </c>
      <c r="M1285" s="17">
        <f t="shared" si="135"/>
        <v>-4.6173787311120207E-2</v>
      </c>
      <c r="N1285">
        <v>208458102.46255052</v>
      </c>
      <c r="O1285">
        <v>0.33</v>
      </c>
      <c r="P1285" s="9">
        <f t="shared" ref="P1285:P1307" si="138">N1285/1000*O1285</f>
        <v>68791.173812641675</v>
      </c>
    </row>
    <row r="1286" spans="1:16" hidden="1" x14ac:dyDescent="0.35">
      <c r="A1286" s="13">
        <v>2029</v>
      </c>
      <c r="B1286" s="13">
        <f t="shared" si="137"/>
        <v>2028</v>
      </c>
      <c r="C1286" t="s">
        <v>610</v>
      </c>
      <c r="D1286" t="s">
        <v>611</v>
      </c>
      <c r="E1286" s="25">
        <v>1189554201.0737526</v>
      </c>
      <c r="F1286" s="13">
        <v>0.33</v>
      </c>
      <c r="G1286" s="9">
        <f t="shared" si="133"/>
        <v>392552.88635433844</v>
      </c>
      <c r="H1286" s="11">
        <v>1.02</v>
      </c>
      <c r="I1286" s="12" cm="1">
        <f t="array" ref="I1286">INDEX(PPEL[],MATCH(PPEL[[#This Row],[Base Year]]&amp;PPEL[[#This Row],[DistrictNumber]],PPEL[[Fiscal Year]:[Fiscal Year]]&amp;PPEL[[DistrictNumber]:[DistrictNumber]],0),9)*$H1286</f>
        <v>279745.28363133001</v>
      </c>
      <c r="J1286" s="15">
        <f t="shared" si="136"/>
        <v>0.23516816920054381</v>
      </c>
      <c r="K1286" s="26">
        <f>ROUND(PPEL[[#This Row],[Proposed Taxable Valuation]]/1000*PPEL[[#This Row],[Adjusted Rate]],0)</f>
        <v>279745</v>
      </c>
      <c r="L1286" s="19">
        <f t="shared" si="134"/>
        <v>-112807.60272300843</v>
      </c>
      <c r="M1286" s="17">
        <f t="shared" si="135"/>
        <v>-9.4831830799456202E-2</v>
      </c>
      <c r="N1286">
        <v>951122102.92487502</v>
      </c>
      <c r="O1286">
        <v>0.33</v>
      </c>
      <c r="P1286" s="9">
        <f t="shared" si="138"/>
        <v>313870.29396520875</v>
      </c>
    </row>
    <row r="1287" spans="1:16" hidden="1" x14ac:dyDescent="0.35">
      <c r="A1287" s="13">
        <v>2029</v>
      </c>
      <c r="B1287" s="13">
        <f t="shared" si="137"/>
        <v>2028</v>
      </c>
      <c r="C1287" t="s">
        <v>612</v>
      </c>
      <c r="D1287" t="s">
        <v>613</v>
      </c>
      <c r="E1287" s="25">
        <v>1185986781.0212781</v>
      </c>
      <c r="F1287" s="13">
        <v>0.33</v>
      </c>
      <c r="G1287" s="9">
        <f t="shared" si="133"/>
        <v>391375.63773702178</v>
      </c>
      <c r="H1287" s="11">
        <v>1.02</v>
      </c>
      <c r="I1287" s="12" cm="1">
        <f t="array" ref="I1287">INDEX(PPEL[],MATCH(PPEL[[#This Row],[Base Year]]&amp;PPEL[[#This Row],[DistrictNumber]],PPEL[[Fiscal Year]:[Fiscal Year]]&amp;PPEL[[DistrictNumber]:[DistrictNumber]],0),9)*$H1287</f>
        <v>267142.50552174769</v>
      </c>
      <c r="J1287" s="15">
        <f t="shared" si="136"/>
        <v>0.22524914256776596</v>
      </c>
      <c r="K1287" s="26">
        <f>ROUND(PPEL[[#This Row],[Proposed Taxable Valuation]]/1000*PPEL[[#This Row],[Adjusted Rate]],0)</f>
        <v>267143</v>
      </c>
      <c r="L1287" s="19">
        <f t="shared" si="134"/>
        <v>-124233.13221527409</v>
      </c>
      <c r="M1287" s="17">
        <f t="shared" si="135"/>
        <v>-0.10475085743223406</v>
      </c>
      <c r="N1287">
        <v>884861512.17251897</v>
      </c>
      <c r="O1287">
        <v>0.33</v>
      </c>
      <c r="P1287" s="9">
        <f t="shared" si="138"/>
        <v>292004.29901693127</v>
      </c>
    </row>
    <row r="1288" spans="1:16" hidden="1" x14ac:dyDescent="0.35">
      <c r="A1288" s="13">
        <v>2029</v>
      </c>
      <c r="B1288" s="13">
        <f t="shared" si="137"/>
        <v>2028</v>
      </c>
      <c r="C1288" t="s">
        <v>614</v>
      </c>
      <c r="D1288" t="s">
        <v>615</v>
      </c>
      <c r="E1288" s="25">
        <v>10504408044.676123</v>
      </c>
      <c r="F1288" s="13">
        <v>0.33</v>
      </c>
      <c r="G1288" s="9">
        <f t="shared" si="133"/>
        <v>3466454.654743121</v>
      </c>
      <c r="H1288" s="11">
        <v>1.02</v>
      </c>
      <c r="I1288" s="12" cm="1">
        <f t="array" ref="I1288">INDEX(PPEL[],MATCH(PPEL[[#This Row],[Base Year]]&amp;PPEL[[#This Row],[DistrictNumber]],PPEL[[Fiscal Year]:[Fiscal Year]]&amp;PPEL[[DistrictNumber]:[DistrictNumber]],0),9)*$H1288</f>
        <v>2214805.6988092172</v>
      </c>
      <c r="J1288" s="15">
        <f t="shared" si="136"/>
        <v>0.21084536028964829</v>
      </c>
      <c r="K1288" s="26">
        <f>ROUND(PPEL[[#This Row],[Proposed Taxable Valuation]]/1000*PPEL[[#This Row],[Adjusted Rate]],0)</f>
        <v>2214806</v>
      </c>
      <c r="L1288" s="19">
        <f t="shared" si="134"/>
        <v>-1251648.9559339038</v>
      </c>
      <c r="M1288" s="17">
        <f t="shared" si="135"/>
        <v>-0.11915463971035173</v>
      </c>
      <c r="N1288">
        <v>7297408368.6414652</v>
      </c>
      <c r="O1288">
        <v>0.33</v>
      </c>
      <c r="P1288" s="9">
        <f t="shared" si="138"/>
        <v>2408144.7616516836</v>
      </c>
    </row>
    <row r="1289" spans="1:16" hidden="1" x14ac:dyDescent="0.35">
      <c r="A1289" s="13">
        <v>2029</v>
      </c>
      <c r="B1289" s="13">
        <f t="shared" si="137"/>
        <v>2028</v>
      </c>
      <c r="C1289" t="s">
        <v>616</v>
      </c>
      <c r="D1289" t="s">
        <v>617</v>
      </c>
      <c r="E1289" s="25">
        <v>640414936.95038903</v>
      </c>
      <c r="F1289" s="13">
        <v>0.33</v>
      </c>
      <c r="G1289" s="9">
        <f t="shared" si="133"/>
        <v>211336.9291936284</v>
      </c>
      <c r="H1289" s="11">
        <v>1.02</v>
      </c>
      <c r="I1289" s="12" cm="1">
        <f t="array" ref="I1289">INDEX(PPEL[],MATCH(PPEL[[#This Row],[Base Year]]&amp;PPEL[[#This Row],[DistrictNumber]],PPEL[[Fiscal Year]:[Fiscal Year]]&amp;PPEL[[DistrictNumber]:[DistrictNumber]],0),9)*$H1289</f>
        <v>178279.312408267</v>
      </c>
      <c r="J1289" s="15">
        <f t="shared" si="136"/>
        <v>0.27838094042156569</v>
      </c>
      <c r="K1289" s="26">
        <f>ROUND(PPEL[[#This Row],[Proposed Taxable Valuation]]/1000*PPEL[[#This Row],[Adjusted Rate]],0)</f>
        <v>178279</v>
      </c>
      <c r="L1289" s="19">
        <f t="shared" si="134"/>
        <v>-33057.616785361402</v>
      </c>
      <c r="M1289" s="17">
        <f t="shared" si="135"/>
        <v>-5.1619059578434323E-2</v>
      </c>
      <c r="N1289">
        <v>532977720.49443811</v>
      </c>
      <c r="O1289">
        <v>0.33</v>
      </c>
      <c r="P1289" s="9">
        <f t="shared" si="138"/>
        <v>175882.64776316457</v>
      </c>
    </row>
    <row r="1290" spans="1:16" hidden="1" x14ac:dyDescent="0.35">
      <c r="A1290" s="13">
        <v>2029</v>
      </c>
      <c r="B1290" s="13">
        <f t="shared" si="137"/>
        <v>2028</v>
      </c>
      <c r="C1290" t="s">
        <v>618</v>
      </c>
      <c r="D1290" t="s">
        <v>619</v>
      </c>
      <c r="E1290" s="25">
        <v>473950120.95873928</v>
      </c>
      <c r="F1290" s="13">
        <v>0.33</v>
      </c>
      <c r="G1290" s="9">
        <f t="shared" si="133"/>
        <v>156403.53991638398</v>
      </c>
      <c r="H1290" s="11">
        <v>1.02</v>
      </c>
      <c r="I1290" s="12" cm="1">
        <f t="array" ref="I1290">INDEX(PPEL[],MATCH(PPEL[[#This Row],[Base Year]]&amp;PPEL[[#This Row],[DistrictNumber]],PPEL[[Fiscal Year]:[Fiscal Year]]&amp;PPEL[[DistrictNumber]:[DistrictNumber]],0),9)*$H1290</f>
        <v>124547.84479497098</v>
      </c>
      <c r="J1290" s="15">
        <f t="shared" si="136"/>
        <v>0.26278681930289821</v>
      </c>
      <c r="K1290" s="26">
        <f>ROUND(PPEL[[#This Row],[Proposed Taxable Valuation]]/1000*PPEL[[#This Row],[Adjusted Rate]],0)</f>
        <v>124548</v>
      </c>
      <c r="L1290" s="19">
        <f t="shared" si="134"/>
        <v>-31855.695121412995</v>
      </c>
      <c r="M1290" s="17">
        <f t="shared" si="135"/>
        <v>-6.7213180697101804E-2</v>
      </c>
      <c r="N1290">
        <v>393497311.72099543</v>
      </c>
      <c r="O1290">
        <v>0.33</v>
      </c>
      <c r="P1290" s="9">
        <f t="shared" si="138"/>
        <v>129854.11286792849</v>
      </c>
    </row>
    <row r="1291" spans="1:16" hidden="1" x14ac:dyDescent="0.35">
      <c r="A1291" s="13">
        <v>2029</v>
      </c>
      <c r="B1291" s="13">
        <f t="shared" si="137"/>
        <v>2028</v>
      </c>
      <c r="C1291" t="s">
        <v>620</v>
      </c>
      <c r="D1291" t="s">
        <v>621</v>
      </c>
      <c r="E1291" s="25">
        <v>391757547.5696761</v>
      </c>
      <c r="F1291" s="13">
        <v>0.33</v>
      </c>
      <c r="G1291" s="9">
        <f t="shared" si="133"/>
        <v>129279.99069799313</v>
      </c>
      <c r="H1291" s="11">
        <v>1.02</v>
      </c>
      <c r="I1291" s="12" cm="1">
        <f t="array" ref="I1291">INDEX(PPEL[],MATCH(PPEL[[#This Row],[Base Year]]&amp;PPEL[[#This Row],[DistrictNumber]],PPEL[[Fiscal Year]:[Fiscal Year]]&amp;PPEL[[DistrictNumber]:[DistrictNumber]],0),9)*$H1291</f>
        <v>106715.1368096748</v>
      </c>
      <c r="J1291" s="15">
        <f t="shared" si="136"/>
        <v>0.27240097216172959</v>
      </c>
      <c r="K1291" s="26">
        <f>ROUND(PPEL[[#This Row],[Proposed Taxable Valuation]]/1000*PPEL[[#This Row],[Adjusted Rate]],0)</f>
        <v>106715</v>
      </c>
      <c r="L1291" s="19">
        <f t="shared" si="134"/>
        <v>-22564.853888318321</v>
      </c>
      <c r="M1291" s="17">
        <f t="shared" si="135"/>
        <v>-5.7599027838270422E-2</v>
      </c>
      <c r="N1291">
        <v>323015276.87325996</v>
      </c>
      <c r="O1291">
        <v>0.33</v>
      </c>
      <c r="P1291" s="9">
        <f t="shared" si="138"/>
        <v>106595.04136817579</v>
      </c>
    </row>
    <row r="1292" spans="1:16" hidden="1" x14ac:dyDescent="0.35">
      <c r="A1292" s="13">
        <v>2029</v>
      </c>
      <c r="B1292" s="13">
        <f t="shared" si="137"/>
        <v>2028</v>
      </c>
      <c r="C1292" t="s">
        <v>622</v>
      </c>
      <c r="D1292" t="s">
        <v>623</v>
      </c>
      <c r="E1292" s="25">
        <v>593493566.0645318</v>
      </c>
      <c r="F1292" s="13">
        <v>0.33</v>
      </c>
      <c r="G1292" s="9">
        <f t="shared" si="133"/>
        <v>195852.8768012955</v>
      </c>
      <c r="H1292" s="11">
        <v>1.02</v>
      </c>
      <c r="I1292" s="12" cm="1">
        <f t="array" ref="I1292">INDEX(PPEL[],MATCH(PPEL[[#This Row],[Base Year]]&amp;PPEL[[#This Row],[DistrictNumber]],PPEL[[Fiscal Year]:[Fiscal Year]]&amp;PPEL[[DistrictNumber]:[DistrictNumber]],0),9)*$H1292</f>
        <v>131275.70767964667</v>
      </c>
      <c r="J1292" s="15">
        <f t="shared" si="136"/>
        <v>0.22119145882260968</v>
      </c>
      <c r="K1292" s="26">
        <f>ROUND(PPEL[[#This Row],[Proposed Taxable Valuation]]/1000*PPEL[[#This Row],[Adjusted Rate]],0)</f>
        <v>131276</v>
      </c>
      <c r="L1292" s="19">
        <f t="shared" si="134"/>
        <v>-64577.169121648825</v>
      </c>
      <c r="M1292" s="17">
        <f t="shared" si="135"/>
        <v>-0.10880854117739033</v>
      </c>
      <c r="N1292">
        <v>431631502.76810467</v>
      </c>
      <c r="O1292">
        <v>0.33</v>
      </c>
      <c r="P1292" s="9">
        <f t="shared" si="138"/>
        <v>142438.39591347455</v>
      </c>
    </row>
    <row r="1293" spans="1:16" hidden="1" x14ac:dyDescent="0.35">
      <c r="A1293" s="13">
        <v>2029</v>
      </c>
      <c r="B1293" s="13">
        <f t="shared" si="137"/>
        <v>2028</v>
      </c>
      <c r="C1293" t="s">
        <v>624</v>
      </c>
      <c r="D1293" t="s">
        <v>625</v>
      </c>
      <c r="E1293" s="25">
        <v>882624359.55822539</v>
      </c>
      <c r="F1293" s="13">
        <v>0.33</v>
      </c>
      <c r="G1293" s="9">
        <f t="shared" si="133"/>
        <v>291266.03865421441</v>
      </c>
      <c r="H1293" s="11">
        <v>1.02</v>
      </c>
      <c r="I1293" s="12" cm="1">
        <f t="array" ref="I1293">INDEX(PPEL[],MATCH(PPEL[[#This Row],[Base Year]]&amp;PPEL[[#This Row],[DistrictNumber]],PPEL[[Fiscal Year]:[Fiscal Year]]&amp;PPEL[[DistrictNumber]:[DistrictNumber]],0),9)*$H1293</f>
        <v>217218.99356061697</v>
      </c>
      <c r="J1293" s="15">
        <f t="shared" si="136"/>
        <v>0.24610582203887993</v>
      </c>
      <c r="K1293" s="26">
        <f>ROUND(PPEL[[#This Row],[Proposed Taxable Valuation]]/1000*PPEL[[#This Row],[Adjusted Rate]],0)</f>
        <v>217219</v>
      </c>
      <c r="L1293" s="19">
        <f t="shared" si="134"/>
        <v>-74047.045093597437</v>
      </c>
      <c r="M1293" s="17">
        <f t="shared" si="135"/>
        <v>-8.3894177961120087E-2</v>
      </c>
      <c r="N1293">
        <v>692402006.3359853</v>
      </c>
      <c r="O1293">
        <v>0.33</v>
      </c>
      <c r="P1293" s="9">
        <f t="shared" si="138"/>
        <v>228492.66209087515</v>
      </c>
    </row>
    <row r="1294" spans="1:16" hidden="1" x14ac:dyDescent="0.35">
      <c r="A1294" s="13">
        <v>2029</v>
      </c>
      <c r="B1294" s="13">
        <f t="shared" si="137"/>
        <v>2028</v>
      </c>
      <c r="C1294" t="s">
        <v>626</v>
      </c>
      <c r="D1294" t="s">
        <v>627</v>
      </c>
      <c r="E1294" s="25">
        <v>507475099.36742002</v>
      </c>
      <c r="F1294" s="13">
        <v>0.33</v>
      </c>
      <c r="G1294" s="9">
        <f t="shared" si="133"/>
        <v>167466.78279124861</v>
      </c>
      <c r="H1294" s="11">
        <v>1.02</v>
      </c>
      <c r="I1294" s="12" cm="1">
        <f t="array" ref="I1294">INDEX(PPEL[],MATCH(PPEL[[#This Row],[Base Year]]&amp;PPEL[[#This Row],[DistrictNumber]],PPEL[[Fiscal Year]:[Fiscal Year]]&amp;PPEL[[DistrictNumber]:[DistrictNumber]],0),9)*$H1294</f>
        <v>132248.34482980033</v>
      </c>
      <c r="J1294" s="15">
        <f t="shared" si="136"/>
        <v>0.26060065803159821</v>
      </c>
      <c r="K1294" s="26">
        <f>ROUND(PPEL[[#This Row],[Proposed Taxable Valuation]]/1000*PPEL[[#This Row],[Adjusted Rate]],0)</f>
        <v>132248</v>
      </c>
      <c r="L1294" s="19">
        <f t="shared" si="134"/>
        <v>-35218.437961448275</v>
      </c>
      <c r="M1294" s="17">
        <f t="shared" si="135"/>
        <v>-6.9399341968401806E-2</v>
      </c>
      <c r="N1294">
        <v>387258058.97070712</v>
      </c>
      <c r="O1294">
        <v>0.33</v>
      </c>
      <c r="P1294" s="9">
        <f t="shared" si="138"/>
        <v>127795.15946033335</v>
      </c>
    </row>
    <row r="1295" spans="1:16" hidden="1" x14ac:dyDescent="0.35">
      <c r="A1295" s="13">
        <v>2029</v>
      </c>
      <c r="B1295" s="13">
        <f t="shared" si="137"/>
        <v>2028</v>
      </c>
      <c r="C1295" t="s">
        <v>628</v>
      </c>
      <c r="D1295" t="s">
        <v>629</v>
      </c>
      <c r="E1295" s="25">
        <v>521493943.77977437</v>
      </c>
      <c r="F1295" s="13">
        <v>0.33</v>
      </c>
      <c r="G1295" s="9">
        <f t="shared" si="133"/>
        <v>172093.00144732554</v>
      </c>
      <c r="H1295" s="11">
        <v>1.02</v>
      </c>
      <c r="I1295" s="12" cm="1">
        <f t="array" ref="I1295">INDEX(PPEL[],MATCH(PPEL[[#This Row],[Base Year]]&amp;PPEL[[#This Row],[DistrictNumber]],PPEL[[Fiscal Year]:[Fiscal Year]]&amp;PPEL[[DistrictNumber]:[DistrictNumber]],0),9)*$H1295</f>
        <v>137890.63395431283</v>
      </c>
      <c r="J1295" s="15">
        <f t="shared" si="136"/>
        <v>0.26441464105006696</v>
      </c>
      <c r="K1295" s="26">
        <f>ROUND(PPEL[[#This Row],[Proposed Taxable Valuation]]/1000*PPEL[[#This Row],[Adjusted Rate]],0)</f>
        <v>137891</v>
      </c>
      <c r="L1295" s="19">
        <f t="shared" si="134"/>
        <v>-34202.367493012716</v>
      </c>
      <c r="M1295" s="17">
        <f t="shared" si="135"/>
        <v>-6.5585358949933059E-2</v>
      </c>
      <c r="N1295">
        <v>423269328.25444412</v>
      </c>
      <c r="O1295">
        <v>0.33</v>
      </c>
      <c r="P1295" s="9">
        <f t="shared" si="138"/>
        <v>139678.87832396658</v>
      </c>
    </row>
    <row r="1296" spans="1:16" hidden="1" x14ac:dyDescent="0.35">
      <c r="A1296" s="13">
        <v>2029</v>
      </c>
      <c r="B1296" s="13">
        <f t="shared" si="137"/>
        <v>2028</v>
      </c>
      <c r="C1296" t="s">
        <v>630</v>
      </c>
      <c r="D1296" t="s">
        <v>631</v>
      </c>
      <c r="E1296" s="25">
        <v>406352045.30256504</v>
      </c>
      <c r="F1296" s="13">
        <v>0.33</v>
      </c>
      <c r="G1296" s="9">
        <f t="shared" ref="G1296:G1307" si="139">E1296/1000*F1296</f>
        <v>134096.17494984646</v>
      </c>
      <c r="H1296" s="11">
        <v>1.02</v>
      </c>
      <c r="I1296" s="12" cm="1">
        <f t="array" ref="I1296">INDEX(PPEL[],MATCH(PPEL[[#This Row],[Base Year]]&amp;PPEL[[#This Row],[DistrictNumber]],PPEL[[Fiscal Year]:[Fiscal Year]]&amp;PPEL[[DistrictNumber]:[DistrictNumber]],0),9)*$H1296</f>
        <v>101443.61244069361</v>
      </c>
      <c r="J1296" s="15">
        <f t="shared" si="136"/>
        <v>0.24964464585175122</v>
      </c>
      <c r="K1296" s="26">
        <f>ROUND(PPEL[[#This Row],[Proposed Taxable Valuation]]/1000*PPEL[[#This Row],[Adjusted Rate]],0)</f>
        <v>101444</v>
      </c>
      <c r="L1296" s="19">
        <f t="shared" ref="L1296:L1307" si="140">I1296-G1296</f>
        <v>-32652.562509152849</v>
      </c>
      <c r="M1296" s="17">
        <f t="shared" ref="M1296:M1307" si="141">J1296-F1296</f>
        <v>-8.0355354148248792E-2</v>
      </c>
      <c r="N1296">
        <v>320597614.11249769</v>
      </c>
      <c r="O1296">
        <v>0.33</v>
      </c>
      <c r="P1296" s="9">
        <f t="shared" si="138"/>
        <v>105797.21265712426</v>
      </c>
    </row>
    <row r="1297" spans="1:16" hidden="1" x14ac:dyDescent="0.35">
      <c r="A1297" s="13">
        <v>2029</v>
      </c>
      <c r="B1297" s="13">
        <f t="shared" si="137"/>
        <v>2028</v>
      </c>
      <c r="C1297" t="s">
        <v>632</v>
      </c>
      <c r="D1297" t="s">
        <v>633</v>
      </c>
      <c r="E1297" s="25">
        <v>3126676507.7087803</v>
      </c>
      <c r="F1297" s="13">
        <v>0.33</v>
      </c>
      <c r="G1297" s="9">
        <f t="shared" si="139"/>
        <v>1031803.2475438976</v>
      </c>
      <c r="H1297" s="11">
        <v>1.02</v>
      </c>
      <c r="I1297" s="12" cm="1">
        <f t="array" ref="I1297">INDEX(PPEL[],MATCH(PPEL[[#This Row],[Base Year]]&amp;PPEL[[#This Row],[DistrictNumber]],PPEL[[Fiscal Year]:[Fiscal Year]]&amp;PPEL[[DistrictNumber]:[DistrictNumber]],0),9)*$H1297</f>
        <v>701201.2030019568</v>
      </c>
      <c r="J1297" s="15">
        <f t="shared" si="136"/>
        <v>0.22426407121848208</v>
      </c>
      <c r="K1297" s="26">
        <f>ROUND(PPEL[[#This Row],[Proposed Taxable Valuation]]/1000*PPEL[[#This Row],[Adjusted Rate]],0)</f>
        <v>701201</v>
      </c>
      <c r="L1297" s="19">
        <f t="shared" si="140"/>
        <v>-330602.04454194079</v>
      </c>
      <c r="M1297" s="17">
        <f t="shared" si="141"/>
        <v>-0.10573592878151794</v>
      </c>
      <c r="N1297">
        <v>2268876131.9647784</v>
      </c>
      <c r="O1297">
        <v>0.33</v>
      </c>
      <c r="P1297" s="9">
        <f t="shared" si="138"/>
        <v>748729.12354837696</v>
      </c>
    </row>
    <row r="1298" spans="1:16" hidden="1" x14ac:dyDescent="0.35">
      <c r="A1298" s="13">
        <v>2029</v>
      </c>
      <c r="B1298" s="13">
        <f t="shared" si="137"/>
        <v>2028</v>
      </c>
      <c r="C1298" t="s">
        <v>634</v>
      </c>
      <c r="D1298" t="s">
        <v>635</v>
      </c>
      <c r="E1298" s="25">
        <v>605824420.48949695</v>
      </c>
      <c r="F1298" s="13">
        <v>0.33</v>
      </c>
      <c r="G1298" s="9">
        <f t="shared" si="139"/>
        <v>199922.05876153399</v>
      </c>
      <c r="H1298" s="11">
        <v>1.02</v>
      </c>
      <c r="I1298" s="12" cm="1">
        <f t="array" ref="I1298">INDEX(PPEL[],MATCH(PPEL[[#This Row],[Base Year]]&amp;PPEL[[#This Row],[DistrictNumber]],PPEL[[Fiscal Year]:[Fiscal Year]]&amp;PPEL[[DistrictNumber]:[DistrictNumber]],0),9)*$H1298</f>
        <v>154754.20257347159</v>
      </c>
      <c r="J1298" s="15">
        <f t="shared" si="136"/>
        <v>0.25544398234794258</v>
      </c>
      <c r="K1298" s="26">
        <f>ROUND(PPEL[[#This Row],[Proposed Taxable Valuation]]/1000*PPEL[[#This Row],[Adjusted Rate]],0)</f>
        <v>154754</v>
      </c>
      <c r="L1298" s="19">
        <f t="shared" si="140"/>
        <v>-45167.856188062404</v>
      </c>
      <c r="M1298" s="17">
        <f t="shared" si="141"/>
        <v>-7.4556017652057438E-2</v>
      </c>
      <c r="N1298">
        <v>505433880.43326753</v>
      </c>
      <c r="O1298">
        <v>0.33</v>
      </c>
      <c r="P1298" s="9">
        <f t="shared" si="138"/>
        <v>166793.18054297828</v>
      </c>
    </row>
    <row r="1299" spans="1:16" hidden="1" x14ac:dyDescent="0.35">
      <c r="A1299" s="13">
        <v>2029</v>
      </c>
      <c r="B1299" s="13">
        <f t="shared" si="137"/>
        <v>2028</v>
      </c>
      <c r="C1299" t="s">
        <v>636</v>
      </c>
      <c r="D1299" t="s">
        <v>637</v>
      </c>
      <c r="E1299" s="25">
        <v>191187300.74690101</v>
      </c>
      <c r="F1299" s="13">
        <v>0.33</v>
      </c>
      <c r="G1299" s="9">
        <f t="shared" si="139"/>
        <v>63091.809246477336</v>
      </c>
      <c r="H1299" s="11">
        <v>1.02</v>
      </c>
      <c r="I1299" s="12" cm="1">
        <f t="array" ref="I1299">INDEX(PPEL[],MATCH(PPEL[[#This Row],[Base Year]]&amp;PPEL[[#This Row],[DistrictNumber]],PPEL[[Fiscal Year]:[Fiscal Year]]&amp;PPEL[[DistrictNumber]:[DistrictNumber]],0),9)*$H1299</f>
        <v>56597.779395344885</v>
      </c>
      <c r="J1299" s="15">
        <f t="shared" si="136"/>
        <v>0.29603315269496155</v>
      </c>
      <c r="K1299" s="26">
        <f>ROUND(PPEL[[#This Row],[Proposed Taxable Valuation]]/1000*PPEL[[#This Row],[Adjusted Rate]],0)</f>
        <v>56598</v>
      </c>
      <c r="L1299" s="19">
        <f t="shared" si="140"/>
        <v>-6494.0298511324509</v>
      </c>
      <c r="M1299" s="17">
        <f t="shared" si="141"/>
        <v>-3.3966847305038461E-2</v>
      </c>
      <c r="N1299">
        <v>164658379.53743964</v>
      </c>
      <c r="O1299">
        <v>0.33</v>
      </c>
      <c r="P1299" s="9">
        <f t="shared" si="138"/>
        <v>54337.265247355084</v>
      </c>
    </row>
    <row r="1300" spans="1:16" hidden="1" x14ac:dyDescent="0.35">
      <c r="A1300" s="13">
        <v>2029</v>
      </c>
      <c r="B1300" s="13">
        <f t="shared" si="137"/>
        <v>2028</v>
      </c>
      <c r="C1300" t="s">
        <v>638</v>
      </c>
      <c r="D1300" t="s">
        <v>639</v>
      </c>
      <c r="E1300" s="25">
        <v>818662589.12200499</v>
      </c>
      <c r="F1300" s="13">
        <v>0.33</v>
      </c>
      <c r="G1300" s="9">
        <f t="shared" si="139"/>
        <v>270158.65441026166</v>
      </c>
      <c r="H1300" s="11">
        <v>1.02</v>
      </c>
      <c r="I1300" s="12" cm="1">
        <f t="array" ref="I1300">INDEX(PPEL[],MATCH(PPEL[[#This Row],[Base Year]]&amp;PPEL[[#This Row],[DistrictNumber]],PPEL[[Fiscal Year]:[Fiscal Year]]&amp;PPEL[[DistrictNumber]:[DistrictNumber]],0),9)*$H1300</f>
        <v>188792.46924091491</v>
      </c>
      <c r="J1300" s="15">
        <f t="shared" si="136"/>
        <v>0.23061084230487444</v>
      </c>
      <c r="K1300" s="26">
        <f>ROUND(PPEL[[#This Row],[Proposed Taxable Valuation]]/1000*PPEL[[#This Row],[Adjusted Rate]],0)</f>
        <v>188792</v>
      </c>
      <c r="L1300" s="19">
        <f t="shared" si="140"/>
        <v>-81366.185169346747</v>
      </c>
      <c r="M1300" s="17">
        <f t="shared" si="141"/>
        <v>-9.9389157695125574E-2</v>
      </c>
      <c r="N1300">
        <v>608525151.28477037</v>
      </c>
      <c r="O1300">
        <v>0.33</v>
      </c>
      <c r="P1300" s="9">
        <f t="shared" si="138"/>
        <v>200813.29992397423</v>
      </c>
    </row>
    <row r="1301" spans="1:16" hidden="1" x14ac:dyDescent="0.35">
      <c r="A1301" s="13">
        <v>2029</v>
      </c>
      <c r="B1301" s="13">
        <f t="shared" si="137"/>
        <v>2028</v>
      </c>
      <c r="C1301" t="s">
        <v>640</v>
      </c>
      <c r="D1301" t="s">
        <v>641</v>
      </c>
      <c r="E1301" s="25">
        <v>505088860.43932164</v>
      </c>
      <c r="F1301" s="13">
        <v>0.33</v>
      </c>
      <c r="G1301" s="9">
        <f t="shared" si="139"/>
        <v>166679.32394497615</v>
      </c>
      <c r="H1301" s="11">
        <v>1.02</v>
      </c>
      <c r="I1301" s="12" cm="1">
        <f t="array" ref="I1301">INDEX(PPEL[],MATCH(PPEL[[#This Row],[Base Year]]&amp;PPEL[[#This Row],[DistrictNumber]],PPEL[[Fiscal Year]:[Fiscal Year]]&amp;PPEL[[DistrictNumber]:[DistrictNumber]],0),9)*$H1301</f>
        <v>116926.58735820217</v>
      </c>
      <c r="J1301" s="15">
        <f t="shared" si="136"/>
        <v>0.23149706223277328</v>
      </c>
      <c r="K1301" s="26">
        <f>ROUND(PPEL[[#This Row],[Proposed Taxable Valuation]]/1000*PPEL[[#This Row],[Adjusted Rate]],0)</f>
        <v>116927</v>
      </c>
      <c r="L1301" s="19">
        <f t="shared" si="140"/>
        <v>-49752.736586773972</v>
      </c>
      <c r="M1301" s="17">
        <f t="shared" si="141"/>
        <v>-9.8502937767226739E-2</v>
      </c>
      <c r="N1301">
        <v>374742583.71514112</v>
      </c>
      <c r="O1301">
        <v>0.33</v>
      </c>
      <c r="P1301" s="9">
        <f t="shared" si="138"/>
        <v>123665.05262599657</v>
      </c>
    </row>
    <row r="1302" spans="1:16" hidden="1" x14ac:dyDescent="0.35">
      <c r="A1302" s="13">
        <v>2029</v>
      </c>
      <c r="B1302" s="13">
        <f t="shared" si="137"/>
        <v>2028</v>
      </c>
      <c r="C1302" t="s">
        <v>642</v>
      </c>
      <c r="D1302" t="s">
        <v>643</v>
      </c>
      <c r="E1302" s="25">
        <v>176654194.92444915</v>
      </c>
      <c r="F1302" s="13">
        <v>0.33</v>
      </c>
      <c r="G1302" s="9">
        <f t="shared" si="139"/>
        <v>58295.884325068218</v>
      </c>
      <c r="H1302" s="11">
        <v>1.02</v>
      </c>
      <c r="I1302" s="12" cm="1">
        <f t="array" ref="I1302">INDEX(PPEL[],MATCH(PPEL[[#This Row],[Base Year]]&amp;PPEL[[#This Row],[DistrictNumber]],PPEL[[Fiscal Year]:[Fiscal Year]]&amp;PPEL[[DistrictNumber]:[DistrictNumber]],0),9)*$H1302</f>
        <v>48824.123214818166</v>
      </c>
      <c r="J1302" s="15">
        <f t="shared" si="136"/>
        <v>0.27638247274965139</v>
      </c>
      <c r="K1302" s="26">
        <f>ROUND(PPEL[[#This Row],[Proposed Taxable Valuation]]/1000*PPEL[[#This Row],[Adjusted Rate]],0)</f>
        <v>48824</v>
      </c>
      <c r="L1302" s="19">
        <f t="shared" si="140"/>
        <v>-9471.7611102500523</v>
      </c>
      <c r="M1302" s="17">
        <f t="shared" si="141"/>
        <v>-5.3617527250348629E-2</v>
      </c>
      <c r="N1302">
        <v>144351245.39628717</v>
      </c>
      <c r="O1302">
        <v>0.33</v>
      </c>
      <c r="P1302" s="9">
        <f t="shared" si="138"/>
        <v>47635.910980774774</v>
      </c>
    </row>
    <row r="1303" spans="1:16" hidden="1" x14ac:dyDescent="0.35">
      <c r="A1303" s="13">
        <v>2029</v>
      </c>
      <c r="B1303" s="13">
        <f t="shared" si="137"/>
        <v>2028</v>
      </c>
      <c r="C1303" t="s">
        <v>644</v>
      </c>
      <c r="D1303" t="s">
        <v>645</v>
      </c>
      <c r="E1303" s="25">
        <v>1301593448.7267444</v>
      </c>
      <c r="F1303" s="13">
        <v>0.33</v>
      </c>
      <c r="G1303" s="9">
        <f t="shared" si="139"/>
        <v>429525.83807982568</v>
      </c>
      <c r="H1303" s="11">
        <v>1.02</v>
      </c>
      <c r="I1303" s="12" cm="1">
        <f t="array" ref="I1303">INDEX(PPEL[],MATCH(PPEL[[#This Row],[Base Year]]&amp;PPEL[[#This Row],[DistrictNumber]],PPEL[[Fiscal Year]:[Fiscal Year]]&amp;PPEL[[DistrictNumber]:[DistrictNumber]],0),9)*$H1303</f>
        <v>270229.69529041467</v>
      </c>
      <c r="J1303" s="15">
        <f t="shared" si="136"/>
        <v>0.20761451707886286</v>
      </c>
      <c r="K1303" s="26">
        <f>ROUND(PPEL[[#This Row],[Proposed Taxable Valuation]]/1000*PPEL[[#This Row],[Adjusted Rate]],0)</f>
        <v>270230</v>
      </c>
      <c r="L1303" s="19">
        <f t="shared" si="140"/>
        <v>-159296.14278941101</v>
      </c>
      <c r="M1303" s="17">
        <f t="shared" si="141"/>
        <v>-0.12238548292113716</v>
      </c>
      <c r="N1303">
        <v>905282616.65435719</v>
      </c>
      <c r="O1303">
        <v>0.33</v>
      </c>
      <c r="P1303" s="9">
        <f t="shared" si="138"/>
        <v>298743.26349593786</v>
      </c>
    </row>
    <row r="1304" spans="1:16" hidden="1" x14ac:dyDescent="0.35">
      <c r="A1304" s="13">
        <v>2029</v>
      </c>
      <c r="B1304" s="13">
        <f t="shared" si="137"/>
        <v>2028</v>
      </c>
      <c r="C1304" t="s">
        <v>646</v>
      </c>
      <c r="D1304" t="s">
        <v>647</v>
      </c>
      <c r="E1304" s="25">
        <v>355345334.05480778</v>
      </c>
      <c r="F1304" s="13">
        <v>0.33</v>
      </c>
      <c r="G1304" s="9">
        <f t="shared" si="139"/>
        <v>117263.96023808657</v>
      </c>
      <c r="H1304" s="11">
        <v>1.02</v>
      </c>
      <c r="I1304" s="12" cm="1">
        <f t="array" ref="I1304">INDEX(PPEL[],MATCH(PPEL[[#This Row],[Base Year]]&amp;PPEL[[#This Row],[DistrictNumber]],PPEL[[Fiscal Year]:[Fiscal Year]]&amp;PPEL[[DistrictNumber]:[DistrictNumber]],0),9)*$H1304</f>
        <v>86929.506886170973</v>
      </c>
      <c r="J1304" s="15">
        <f t="shared" si="136"/>
        <v>0.24463387740097112</v>
      </c>
      <c r="K1304" s="26">
        <f>ROUND(PPEL[[#This Row],[Proposed Taxable Valuation]]/1000*PPEL[[#This Row],[Adjusted Rate]],0)</f>
        <v>86930</v>
      </c>
      <c r="L1304" s="19">
        <f t="shared" si="140"/>
        <v>-30334.453351915596</v>
      </c>
      <c r="M1304" s="17">
        <f t="shared" si="141"/>
        <v>-8.5366122599028899E-2</v>
      </c>
      <c r="N1304">
        <v>275784664.62756723</v>
      </c>
      <c r="O1304">
        <v>0.33</v>
      </c>
      <c r="P1304" s="9">
        <f t="shared" si="138"/>
        <v>91008.939327097192</v>
      </c>
    </row>
    <row r="1305" spans="1:16" hidden="1" x14ac:dyDescent="0.35">
      <c r="A1305" s="13">
        <v>2029</v>
      </c>
      <c r="B1305" s="13">
        <f t="shared" si="137"/>
        <v>2028</v>
      </c>
      <c r="C1305" t="s">
        <v>648</v>
      </c>
      <c r="D1305" t="s">
        <v>649</v>
      </c>
      <c r="E1305" s="25">
        <v>381233538.15431345</v>
      </c>
      <c r="F1305" s="13">
        <v>0.33</v>
      </c>
      <c r="G1305" s="9">
        <f t="shared" si="139"/>
        <v>125807.06759092344</v>
      </c>
      <c r="H1305" s="11">
        <v>1.02</v>
      </c>
      <c r="I1305" s="12" cm="1">
        <f t="array" ref="I1305">INDEX(PPEL[],MATCH(PPEL[[#This Row],[Base Year]]&amp;PPEL[[#This Row],[DistrictNumber]],PPEL[[Fiscal Year]:[Fiscal Year]]&amp;PPEL[[DistrictNumber]:[DistrictNumber]],0),9)*$H1305</f>
        <v>92127.200977072804</v>
      </c>
      <c r="J1305" s="15">
        <f t="shared" si="136"/>
        <v>0.24165555166812763</v>
      </c>
      <c r="K1305" s="26">
        <f>ROUND(PPEL[[#This Row],[Proposed Taxable Valuation]]/1000*PPEL[[#This Row],[Adjusted Rate]],0)</f>
        <v>92127</v>
      </c>
      <c r="L1305" s="19">
        <f t="shared" si="140"/>
        <v>-33679.866613850638</v>
      </c>
      <c r="M1305" s="17">
        <f t="shared" si="141"/>
        <v>-8.8344448331872383E-2</v>
      </c>
      <c r="N1305">
        <v>290707490.2043975</v>
      </c>
      <c r="O1305">
        <v>0.33</v>
      </c>
      <c r="P1305" s="9">
        <f t="shared" si="138"/>
        <v>95933.471767451178</v>
      </c>
    </row>
    <row r="1306" spans="1:16" hidden="1" x14ac:dyDescent="0.35">
      <c r="A1306" s="13">
        <v>2029</v>
      </c>
      <c r="B1306" s="13">
        <f t="shared" si="137"/>
        <v>2028</v>
      </c>
      <c r="C1306" t="s">
        <v>650</v>
      </c>
      <c r="D1306" t="s">
        <v>651</v>
      </c>
      <c r="E1306" s="25">
        <v>804526793.53145576</v>
      </c>
      <c r="F1306" s="13">
        <v>0.33</v>
      </c>
      <c r="G1306" s="9">
        <f t="shared" si="139"/>
        <v>265493.84186538041</v>
      </c>
      <c r="H1306" s="11">
        <v>1.02</v>
      </c>
      <c r="I1306" s="12" cm="1">
        <f t="array" ref="I1306">INDEX(PPEL[],MATCH(PPEL[[#This Row],[Base Year]]&amp;PPEL[[#This Row],[DistrictNumber]],PPEL[[Fiscal Year]:[Fiscal Year]]&amp;PPEL[[DistrictNumber]:[DistrictNumber]],0),9)*$H1306</f>
        <v>154888.19417631382</v>
      </c>
      <c r="J1306" s="15">
        <f t="shared" si="136"/>
        <v>0.19252086496266319</v>
      </c>
      <c r="K1306" s="26">
        <f>ROUND(PPEL[[#This Row],[Proposed Taxable Valuation]]/1000*PPEL[[#This Row],[Adjusted Rate]],0)</f>
        <v>154888</v>
      </c>
      <c r="L1306" s="19">
        <f t="shared" si="140"/>
        <v>-110605.64768906659</v>
      </c>
      <c r="M1306" s="17">
        <f t="shared" si="141"/>
        <v>-0.13747913503733683</v>
      </c>
      <c r="N1306">
        <v>540459130.1206764</v>
      </c>
      <c r="O1306">
        <v>0.33</v>
      </c>
      <c r="P1306" s="9">
        <f t="shared" si="138"/>
        <v>178351.51293982321</v>
      </c>
    </row>
    <row r="1307" spans="1:16" hidden="1" x14ac:dyDescent="0.35">
      <c r="A1307" s="13">
        <v>2029</v>
      </c>
      <c r="B1307" s="13">
        <f t="shared" si="137"/>
        <v>2028</v>
      </c>
      <c r="C1307" s="10" t="s">
        <v>660</v>
      </c>
      <c r="D1307" t="s">
        <v>661</v>
      </c>
      <c r="E1307" s="25">
        <f t="shared" ref="E1307" si="142">SUM(E982:E1306)</f>
        <v>377663204176.48346</v>
      </c>
      <c r="F1307" s="13">
        <v>0.33</v>
      </c>
      <c r="G1307" s="9">
        <f t="shared" si="139"/>
        <v>124628857.37823954</v>
      </c>
      <c r="H1307" s="11">
        <v>1.02</v>
      </c>
      <c r="I1307" s="12" cm="1">
        <f t="array" ref="I1307">INDEX(PPEL[],MATCH(PPEL[[#This Row],[Base Year]]&amp;PPEL[[#This Row],[DistrictNumber]],PPEL[[Fiscal Year]:[Fiscal Year]]&amp;PPEL[[DistrictNumber]:[DistrictNumber]],0),9)*$H1307</f>
        <v>84176360.279328585</v>
      </c>
      <c r="J1307" s="15">
        <f t="shared" si="136"/>
        <v>0.22288737517566751</v>
      </c>
      <c r="K1307" s="26">
        <f>ROUND(PPEL[[#This Row],[Proposed Taxable Valuation]]/1000*PPEL[[#This Row],[Adjusted Rate]],0)</f>
        <v>84176360</v>
      </c>
      <c r="L1307" s="19">
        <f t="shared" si="140"/>
        <v>-40452497.098910958</v>
      </c>
      <c r="M1307" s="17">
        <f t="shared" si="141"/>
        <v>-0.10711262482433251</v>
      </c>
      <c r="N1307">
        <v>273648874697.76663</v>
      </c>
      <c r="O1307">
        <v>0.33</v>
      </c>
      <c r="P1307" s="9">
        <f t="shared" si="138"/>
        <v>90304128.650262997</v>
      </c>
    </row>
    <row r="1308" spans="1:16" hidden="1" x14ac:dyDescent="0.35">
      <c r="A1308" s="13">
        <v>2030</v>
      </c>
      <c r="B1308" s="13">
        <f t="shared" si="137"/>
        <v>2029</v>
      </c>
      <c r="C1308" t="s">
        <v>2</v>
      </c>
      <c r="D1308" t="s">
        <v>3</v>
      </c>
      <c r="E1308" s="5">
        <v>575590792.0745697</v>
      </c>
      <c r="F1308" s="13">
        <v>0.33</v>
      </c>
      <c r="G1308" s="9">
        <f t="shared" ref="G1308:G1371" si="143">E1308/1000*F1308</f>
        <v>189944.96138460803</v>
      </c>
      <c r="H1308" s="11">
        <v>1.02</v>
      </c>
      <c r="I1308" s="12" cm="1">
        <f t="array" ref="I1308">INDEX(PPEL[],MATCH(PPEL[[#This Row],[Base Year]]&amp;PPEL[[#This Row],[DistrictNumber]],PPEL[[Fiscal Year]:[Fiscal Year]]&amp;PPEL[[DistrictNumber]:[DistrictNumber]],0),9)*$H1308</f>
        <v>131322.69261948817</v>
      </c>
      <c r="J1308" s="15">
        <f t="shared" si="136"/>
        <v>0.22815287254017586</v>
      </c>
      <c r="K1308" s="26">
        <f>ROUND(PPEL[[#This Row],[Proposed Taxable Valuation]]/1000*PPEL[[#This Row],[Adjusted Rate]],0)</f>
        <v>131323</v>
      </c>
      <c r="L1308" s="19">
        <f t="shared" ref="L1308:L1371" si="144">I1308-G1308</f>
        <v>-58622.268765119865</v>
      </c>
      <c r="M1308" s="17">
        <f t="shared" ref="M1308:M1371" si="145">J1308-F1308</f>
        <v>-0.10184712745982416</v>
      </c>
      <c r="N1308" s="2">
        <v>473823296.30973935</v>
      </c>
      <c r="O1308">
        <v>0.33</v>
      </c>
      <c r="P1308" s="9">
        <f t="shared" ref="P1308:P1371" si="146">N1308/1000*O1308</f>
        <v>156361.68778221399</v>
      </c>
    </row>
    <row r="1309" spans="1:16" hidden="1" x14ac:dyDescent="0.35">
      <c r="A1309" s="13">
        <v>2030</v>
      </c>
      <c r="B1309" s="13">
        <f t="shared" si="137"/>
        <v>2029</v>
      </c>
      <c r="C1309" t="s">
        <v>4</v>
      </c>
      <c r="D1309" t="s">
        <v>5</v>
      </c>
      <c r="E1309" s="5">
        <v>1798762749.808135</v>
      </c>
      <c r="F1309" s="13">
        <v>0.33</v>
      </c>
      <c r="G1309" s="9">
        <f t="shared" si="143"/>
        <v>593591.70743668452</v>
      </c>
      <c r="H1309" s="11">
        <v>1.02</v>
      </c>
      <c r="I1309" s="12" cm="1">
        <f t="array" ref="I1309">INDEX(PPEL[],MATCH(PPEL[[#This Row],[Base Year]]&amp;PPEL[[#This Row],[DistrictNumber]],PPEL[[Fiscal Year]:[Fiscal Year]]&amp;PPEL[[DistrictNumber]:[DistrictNumber]],0),9)*$H1309</f>
        <v>281462.49311249738</v>
      </c>
      <c r="J1309" s="15">
        <f t="shared" si="136"/>
        <v>0.15647560699292865</v>
      </c>
      <c r="K1309" s="26">
        <f>ROUND(PPEL[[#This Row],[Proposed Taxable Valuation]]/1000*PPEL[[#This Row],[Adjusted Rate]],0)</f>
        <v>281462</v>
      </c>
      <c r="L1309" s="19">
        <f t="shared" si="144"/>
        <v>-312129.21432418714</v>
      </c>
      <c r="M1309" s="17">
        <f t="shared" si="145"/>
        <v>-0.17352439300707137</v>
      </c>
      <c r="N1309" s="2">
        <v>1115916201.7759442</v>
      </c>
      <c r="O1309">
        <v>0.33</v>
      </c>
      <c r="P1309" s="9">
        <f t="shared" si="146"/>
        <v>368252.34658606164</v>
      </c>
    </row>
    <row r="1310" spans="1:16" hidden="1" x14ac:dyDescent="0.35">
      <c r="A1310" s="13">
        <v>2030</v>
      </c>
      <c r="B1310" s="13">
        <f t="shared" si="137"/>
        <v>2029</v>
      </c>
      <c r="C1310" t="s">
        <v>6</v>
      </c>
      <c r="D1310" t="s">
        <v>7</v>
      </c>
      <c r="E1310" s="5">
        <v>745447178.11774421</v>
      </c>
      <c r="F1310" s="13">
        <v>0.33</v>
      </c>
      <c r="G1310" s="9">
        <f t="shared" si="143"/>
        <v>245997.56877885558</v>
      </c>
      <c r="H1310" s="11">
        <v>1.02</v>
      </c>
      <c r="I1310" s="12" cm="1">
        <f t="array" ref="I1310">INDEX(PPEL[],MATCH(PPEL[[#This Row],[Base Year]]&amp;PPEL[[#This Row],[DistrictNumber]],PPEL[[Fiscal Year]:[Fiscal Year]]&amp;PPEL[[DistrictNumber]:[DistrictNumber]],0),9)*$H1310</f>
        <v>187173.5382873858</v>
      </c>
      <c r="J1310" s="15">
        <f t="shared" si="136"/>
        <v>0.2510889353153089</v>
      </c>
      <c r="K1310" s="26">
        <f>ROUND(PPEL[[#This Row],[Proposed Taxable Valuation]]/1000*PPEL[[#This Row],[Adjusted Rate]],0)</f>
        <v>187174</v>
      </c>
      <c r="L1310" s="19">
        <f t="shared" si="144"/>
        <v>-58824.030491469777</v>
      </c>
      <c r="M1310" s="17">
        <f t="shared" si="145"/>
        <v>-7.8911064684691112E-2</v>
      </c>
      <c r="N1310" s="2">
        <v>623373613.44404292</v>
      </c>
      <c r="O1310">
        <v>0.33</v>
      </c>
      <c r="P1310" s="9">
        <f t="shared" si="146"/>
        <v>205713.29243653419</v>
      </c>
    </row>
    <row r="1311" spans="1:16" hidden="1" x14ac:dyDescent="0.35">
      <c r="A1311" s="13">
        <v>2030</v>
      </c>
      <c r="B1311" s="13">
        <f t="shared" si="137"/>
        <v>2029</v>
      </c>
      <c r="C1311" t="s">
        <v>8</v>
      </c>
      <c r="D1311" t="s">
        <v>9</v>
      </c>
      <c r="E1311" s="5">
        <v>866809280.78405261</v>
      </c>
      <c r="F1311" s="13">
        <v>0.33</v>
      </c>
      <c r="G1311" s="9">
        <f t="shared" si="143"/>
        <v>286047.06265873736</v>
      </c>
      <c r="H1311" s="11">
        <v>1.02</v>
      </c>
      <c r="I1311" s="12" cm="1">
        <f t="array" ref="I1311">INDEX(PPEL[],MATCH(PPEL[[#This Row],[Base Year]]&amp;PPEL[[#This Row],[DistrictNumber]],PPEL[[Fiscal Year]:[Fiscal Year]]&amp;PPEL[[DistrictNumber]:[DistrictNumber]],0),9)*$H1311</f>
        <v>228882.78645212599</v>
      </c>
      <c r="J1311" s="15">
        <f t="shared" si="136"/>
        <v>0.26405207180649393</v>
      </c>
      <c r="K1311" s="26">
        <f>ROUND(PPEL[[#This Row],[Proposed Taxable Valuation]]/1000*PPEL[[#This Row],[Adjusted Rate]],0)</f>
        <v>228883</v>
      </c>
      <c r="L1311" s="19">
        <f t="shared" si="144"/>
        <v>-57164.276206611365</v>
      </c>
      <c r="M1311" s="17">
        <f t="shared" si="145"/>
        <v>-6.5947928193506089E-2</v>
      </c>
      <c r="N1311" s="2">
        <v>679955067.87877858</v>
      </c>
      <c r="O1311">
        <v>0.33</v>
      </c>
      <c r="P1311" s="9">
        <f t="shared" si="146"/>
        <v>224385.17239999693</v>
      </c>
    </row>
    <row r="1312" spans="1:16" hidden="1" x14ac:dyDescent="0.35">
      <c r="A1312" s="13">
        <v>2030</v>
      </c>
      <c r="B1312" s="13">
        <f t="shared" si="137"/>
        <v>2029</v>
      </c>
      <c r="C1312" t="s">
        <v>10</v>
      </c>
      <c r="D1312" t="s">
        <v>11</v>
      </c>
      <c r="E1312" s="5">
        <v>420467604.35345608</v>
      </c>
      <c r="F1312" s="13">
        <v>0.33</v>
      </c>
      <c r="G1312" s="9">
        <f t="shared" si="143"/>
        <v>138754.3094366405</v>
      </c>
      <c r="H1312" s="11">
        <v>1.02</v>
      </c>
      <c r="I1312" s="12" cm="1">
        <f t="array" ref="I1312">INDEX(PPEL[],MATCH(PPEL[[#This Row],[Base Year]]&amp;PPEL[[#This Row],[DistrictNumber]],PPEL[[Fiscal Year]:[Fiscal Year]]&amp;PPEL[[DistrictNumber]:[DistrictNumber]],0),9)*$H1312</f>
        <v>92214.089868270923</v>
      </c>
      <c r="J1312" s="15">
        <f t="shared" si="136"/>
        <v>0.21931318587567891</v>
      </c>
      <c r="K1312" s="26">
        <f>ROUND(PPEL[[#This Row],[Proposed Taxable Valuation]]/1000*PPEL[[#This Row],[Adjusted Rate]],0)</f>
        <v>92214</v>
      </c>
      <c r="L1312" s="19">
        <f t="shared" si="144"/>
        <v>-46540.219568369575</v>
      </c>
      <c r="M1312" s="17">
        <f t="shared" si="145"/>
        <v>-0.1106868141243211</v>
      </c>
      <c r="N1312" s="2">
        <v>295125467.43501198</v>
      </c>
      <c r="O1312">
        <v>0.33</v>
      </c>
      <c r="P1312" s="9">
        <f t="shared" si="146"/>
        <v>97391.404253553963</v>
      </c>
    </row>
    <row r="1313" spans="1:16" hidden="1" x14ac:dyDescent="0.35">
      <c r="A1313" s="13">
        <v>2030</v>
      </c>
      <c r="B1313" s="13">
        <f t="shared" si="137"/>
        <v>2029</v>
      </c>
      <c r="C1313" t="s">
        <v>12</v>
      </c>
      <c r="D1313" t="s">
        <v>13</v>
      </c>
      <c r="E1313" s="5">
        <v>249777504.57796171</v>
      </c>
      <c r="F1313" s="13">
        <v>0.33</v>
      </c>
      <c r="G1313" s="9">
        <f t="shared" si="143"/>
        <v>82426.576510727376</v>
      </c>
      <c r="H1313" s="11">
        <v>1.02</v>
      </c>
      <c r="I1313" s="12" cm="1">
        <f t="array" ref="I1313">INDEX(PPEL[],MATCH(PPEL[[#This Row],[Base Year]]&amp;PPEL[[#This Row],[DistrictNumber]],PPEL[[Fiscal Year]:[Fiscal Year]]&amp;PPEL[[DistrictNumber]:[DistrictNumber]],0),9)*$H1313</f>
        <v>73170.675565005105</v>
      </c>
      <c r="J1313" s="15">
        <f t="shared" si="136"/>
        <v>0.29294341653640282</v>
      </c>
      <c r="K1313" s="26">
        <f>ROUND(PPEL[[#This Row],[Proposed Taxable Valuation]]/1000*PPEL[[#This Row],[Adjusted Rate]],0)</f>
        <v>73171</v>
      </c>
      <c r="L1313" s="19">
        <f t="shared" si="144"/>
        <v>-9255.900945722271</v>
      </c>
      <c r="M1313" s="17">
        <f t="shared" si="145"/>
        <v>-3.7056583463597192E-2</v>
      </c>
      <c r="N1313" s="2">
        <v>209241218.53872249</v>
      </c>
      <c r="O1313">
        <v>0.33</v>
      </c>
      <c r="P1313" s="9">
        <f t="shared" si="146"/>
        <v>69049.602117778428</v>
      </c>
    </row>
    <row r="1314" spans="1:16" hidden="1" x14ac:dyDescent="0.35">
      <c r="A1314" s="13">
        <v>2030</v>
      </c>
      <c r="B1314" s="13">
        <f t="shared" si="137"/>
        <v>2029</v>
      </c>
      <c r="C1314" t="s">
        <v>14</v>
      </c>
      <c r="D1314" t="s">
        <v>15</v>
      </c>
      <c r="E1314" s="5">
        <v>606573387.11653674</v>
      </c>
      <c r="F1314" s="13">
        <v>0.33</v>
      </c>
      <c r="G1314" s="9">
        <f t="shared" si="143"/>
        <v>200169.21774845713</v>
      </c>
      <c r="H1314" s="11">
        <v>1.02</v>
      </c>
      <c r="I1314" s="12" cm="1">
        <f t="array" ref="I1314">INDEX(PPEL[],MATCH(PPEL[[#This Row],[Base Year]]&amp;PPEL[[#This Row],[DistrictNumber]],PPEL[[Fiscal Year]:[Fiscal Year]]&amp;PPEL[[DistrictNumber]:[DistrictNumber]],0),9)*$H1314</f>
        <v>133681.31290229017</v>
      </c>
      <c r="J1314" s="15">
        <f t="shared" si="136"/>
        <v>0.22038769873793837</v>
      </c>
      <c r="K1314" s="26">
        <f>ROUND(PPEL[[#This Row],[Proposed Taxable Valuation]]/1000*PPEL[[#This Row],[Adjusted Rate]],0)</f>
        <v>133681</v>
      </c>
      <c r="L1314" s="19">
        <f t="shared" si="144"/>
        <v>-66487.904846166959</v>
      </c>
      <c r="M1314" s="17">
        <f t="shared" si="145"/>
        <v>-0.10961230126206165</v>
      </c>
      <c r="N1314" s="2">
        <v>429623008.9547919</v>
      </c>
      <c r="O1314">
        <v>0.33</v>
      </c>
      <c r="P1314" s="9">
        <f t="shared" si="146"/>
        <v>141775.59295508132</v>
      </c>
    </row>
    <row r="1315" spans="1:16" hidden="1" x14ac:dyDescent="0.35">
      <c r="A1315" s="13">
        <v>2030</v>
      </c>
      <c r="B1315" s="13">
        <f t="shared" si="137"/>
        <v>2029</v>
      </c>
      <c r="C1315" t="s">
        <v>16</v>
      </c>
      <c r="D1315" t="s">
        <v>17</v>
      </c>
      <c r="E1315" s="5">
        <v>518512913.84299237</v>
      </c>
      <c r="F1315" s="13">
        <v>0.33</v>
      </c>
      <c r="G1315" s="9">
        <f t="shared" si="143"/>
        <v>171109.2615681875</v>
      </c>
      <c r="H1315" s="11">
        <v>1.02</v>
      </c>
      <c r="I1315" s="12" cm="1">
        <f t="array" ref="I1315">INDEX(PPEL[],MATCH(PPEL[[#This Row],[Base Year]]&amp;PPEL[[#This Row],[DistrictNumber]],PPEL[[Fiscal Year]:[Fiscal Year]]&amp;PPEL[[DistrictNumber]:[DistrictNumber]],0),9)*$H1315</f>
        <v>99925.517396403215</v>
      </c>
      <c r="J1315" s="15">
        <f t="shared" si="136"/>
        <v>0.19271558090192722</v>
      </c>
      <c r="K1315" s="26">
        <f>ROUND(PPEL[[#This Row],[Proposed Taxable Valuation]]/1000*PPEL[[#This Row],[Adjusted Rate]],0)</f>
        <v>99926</v>
      </c>
      <c r="L1315" s="19">
        <f t="shared" si="144"/>
        <v>-71183.744171784288</v>
      </c>
      <c r="M1315" s="17">
        <f t="shared" si="145"/>
        <v>-0.13728441909807279</v>
      </c>
      <c r="N1315" s="2">
        <v>320762093.89482832</v>
      </c>
      <c r="O1315">
        <v>0.33</v>
      </c>
      <c r="P1315" s="9">
        <f t="shared" si="146"/>
        <v>105851.49098529336</v>
      </c>
    </row>
    <row r="1316" spans="1:16" hidden="1" x14ac:dyDescent="0.35">
      <c r="A1316" s="13">
        <v>2030</v>
      </c>
      <c r="B1316" s="13">
        <f t="shared" si="137"/>
        <v>2029</v>
      </c>
      <c r="C1316" t="s">
        <v>18</v>
      </c>
      <c r="D1316" t="s">
        <v>19</v>
      </c>
      <c r="E1316" s="5">
        <v>218037200.25365302</v>
      </c>
      <c r="F1316" s="13">
        <v>0.33</v>
      </c>
      <c r="G1316" s="9">
        <f t="shared" si="143"/>
        <v>71952.276083705496</v>
      </c>
      <c r="H1316" s="11">
        <v>1.02</v>
      </c>
      <c r="I1316" s="12" cm="1">
        <f t="array" ref="I1316">INDEX(PPEL[],MATCH(PPEL[[#This Row],[Base Year]]&amp;PPEL[[#This Row],[DistrictNumber]],PPEL[[Fiscal Year]:[Fiscal Year]]&amp;PPEL[[DistrictNumber]:[DistrictNumber]],0),9)*$H1316</f>
        <v>60255.860787692385</v>
      </c>
      <c r="J1316" s="15">
        <f t="shared" si="136"/>
        <v>0.27635587284001945</v>
      </c>
      <c r="K1316" s="26">
        <f>ROUND(PPEL[[#This Row],[Proposed Taxable Valuation]]/1000*PPEL[[#This Row],[Adjusted Rate]],0)</f>
        <v>60256</v>
      </c>
      <c r="L1316" s="19">
        <f t="shared" si="144"/>
        <v>-11696.41529601311</v>
      </c>
      <c r="M1316" s="17">
        <f t="shared" si="145"/>
        <v>-5.364412715998057E-2</v>
      </c>
      <c r="N1316" s="2">
        <v>184172205.84636194</v>
      </c>
      <c r="O1316">
        <v>0.33</v>
      </c>
      <c r="P1316" s="9">
        <f t="shared" si="146"/>
        <v>60776.827929299441</v>
      </c>
    </row>
    <row r="1317" spans="1:16" hidden="1" x14ac:dyDescent="0.35">
      <c r="A1317" s="13">
        <v>2030</v>
      </c>
      <c r="B1317" s="13">
        <f t="shared" si="137"/>
        <v>2029</v>
      </c>
      <c r="C1317" t="s">
        <v>20</v>
      </c>
      <c r="D1317" t="s">
        <v>21</v>
      </c>
      <c r="E1317" s="5">
        <v>1747118780.0886004</v>
      </c>
      <c r="F1317" s="13">
        <v>0.33</v>
      </c>
      <c r="G1317" s="9">
        <f t="shared" si="143"/>
        <v>576549.19742923824</v>
      </c>
      <c r="H1317" s="11">
        <v>1.02</v>
      </c>
      <c r="I1317" s="12" cm="1">
        <f t="array" ref="I1317">INDEX(PPEL[],MATCH(PPEL[[#This Row],[Base Year]]&amp;PPEL[[#This Row],[DistrictNumber]],PPEL[[Fiscal Year]:[Fiscal Year]]&amp;PPEL[[DistrictNumber]:[DistrictNumber]],0),9)*$H1317</f>
        <v>432851.36184516142</v>
      </c>
      <c r="J1317" s="15">
        <f t="shared" si="136"/>
        <v>0.24775153628834012</v>
      </c>
      <c r="K1317" s="26">
        <f>ROUND(PPEL[[#This Row],[Proposed Taxable Valuation]]/1000*PPEL[[#This Row],[Adjusted Rate]],0)</f>
        <v>432851</v>
      </c>
      <c r="L1317" s="19">
        <f t="shared" si="144"/>
        <v>-143697.83558407682</v>
      </c>
      <c r="M1317" s="17">
        <f t="shared" si="145"/>
        <v>-8.2248463711659892E-2</v>
      </c>
      <c r="N1317" s="2">
        <v>1355259712.2052016</v>
      </c>
      <c r="O1317">
        <v>0.33</v>
      </c>
      <c r="P1317" s="9">
        <f t="shared" si="146"/>
        <v>447235.70502771658</v>
      </c>
    </row>
    <row r="1318" spans="1:16" hidden="1" x14ac:dyDescent="0.35">
      <c r="A1318" s="13">
        <v>2030</v>
      </c>
      <c r="B1318" s="13">
        <f t="shared" si="137"/>
        <v>2029</v>
      </c>
      <c r="C1318" t="s">
        <v>22</v>
      </c>
      <c r="D1318" t="s">
        <v>23</v>
      </c>
      <c r="E1318" s="5">
        <v>1135548979.8881023</v>
      </c>
      <c r="F1318" s="13">
        <v>0.33</v>
      </c>
      <c r="G1318" s="9">
        <f t="shared" si="143"/>
        <v>374731.16336307378</v>
      </c>
      <c r="H1318" s="11">
        <v>1.02</v>
      </c>
      <c r="I1318" s="12" cm="1">
        <f t="array" ref="I1318">INDEX(PPEL[],MATCH(PPEL[[#This Row],[Base Year]]&amp;PPEL[[#This Row],[DistrictNumber]],PPEL[[Fiscal Year]:[Fiscal Year]]&amp;PPEL[[DistrictNumber]:[DistrictNumber]],0),9)*$H1318</f>
        <v>239670.89510019973</v>
      </c>
      <c r="J1318" s="15">
        <f t="shared" si="136"/>
        <v>0.21106169733322913</v>
      </c>
      <c r="K1318" s="26">
        <f>ROUND(PPEL[[#This Row],[Proposed Taxable Valuation]]/1000*PPEL[[#This Row],[Adjusted Rate]],0)</f>
        <v>239671</v>
      </c>
      <c r="L1318" s="19">
        <f t="shared" si="144"/>
        <v>-135060.26826287404</v>
      </c>
      <c r="M1318" s="17">
        <f t="shared" si="145"/>
        <v>-0.11893830266677088</v>
      </c>
      <c r="N1318" s="2">
        <v>761167091.82860935</v>
      </c>
      <c r="O1318">
        <v>0.33</v>
      </c>
      <c r="P1318" s="9">
        <f t="shared" si="146"/>
        <v>251185.14030344109</v>
      </c>
    </row>
    <row r="1319" spans="1:16" hidden="1" x14ac:dyDescent="0.35">
      <c r="A1319" s="13">
        <v>2030</v>
      </c>
      <c r="B1319" s="13">
        <f t="shared" si="137"/>
        <v>2029</v>
      </c>
      <c r="C1319" t="s">
        <v>24</v>
      </c>
      <c r="D1319" t="s">
        <v>25</v>
      </c>
      <c r="E1319" s="5">
        <v>857499755.6801405</v>
      </c>
      <c r="F1319" s="13">
        <v>0.33</v>
      </c>
      <c r="G1319" s="9">
        <f t="shared" si="143"/>
        <v>282974.91937444638</v>
      </c>
      <c r="H1319" s="11">
        <v>1.02</v>
      </c>
      <c r="I1319" s="12" cm="1">
        <f t="array" ref="I1319">INDEX(PPEL[],MATCH(PPEL[[#This Row],[Base Year]]&amp;PPEL[[#This Row],[DistrictNumber]],PPEL[[Fiscal Year]:[Fiscal Year]]&amp;PPEL[[DistrictNumber]:[DistrictNumber]],0),9)*$H1319</f>
        <v>195246.31733666587</v>
      </c>
      <c r="J1319" s="15">
        <f t="shared" si="136"/>
        <v>0.22769256322621684</v>
      </c>
      <c r="K1319" s="26">
        <f>ROUND(PPEL[[#This Row],[Proposed Taxable Valuation]]/1000*PPEL[[#This Row],[Adjusted Rate]],0)</f>
        <v>195246</v>
      </c>
      <c r="L1319" s="19">
        <f t="shared" si="144"/>
        <v>-87728.602037780511</v>
      </c>
      <c r="M1319" s="17">
        <f t="shared" si="145"/>
        <v>-0.10230743677378318</v>
      </c>
      <c r="N1319" s="2">
        <v>677948725.28523529</v>
      </c>
      <c r="O1319">
        <v>0.33</v>
      </c>
      <c r="P1319" s="9">
        <f t="shared" si="146"/>
        <v>223723.07934412768</v>
      </c>
    </row>
    <row r="1320" spans="1:16" hidden="1" x14ac:dyDescent="0.35">
      <c r="A1320" s="13">
        <v>2030</v>
      </c>
      <c r="B1320" s="13">
        <f t="shared" si="137"/>
        <v>2029</v>
      </c>
      <c r="C1320" t="s">
        <v>26</v>
      </c>
      <c r="D1320" t="s">
        <v>27</v>
      </c>
      <c r="E1320" s="5">
        <v>6355183862.8585806</v>
      </c>
      <c r="F1320" s="13">
        <v>0.33</v>
      </c>
      <c r="G1320" s="9">
        <f t="shared" si="143"/>
        <v>2097210.6747433315</v>
      </c>
      <c r="H1320" s="11">
        <v>1.02</v>
      </c>
      <c r="I1320" s="12" cm="1">
        <f t="array" ref="I1320">INDEX(PPEL[],MATCH(PPEL[[#This Row],[Base Year]]&amp;PPEL[[#This Row],[DistrictNumber]],PPEL[[Fiscal Year]:[Fiscal Year]]&amp;PPEL[[DistrictNumber]:[DistrictNumber]],0),9)*$H1320</f>
        <v>1205948.1333276909</v>
      </c>
      <c r="J1320" s="15">
        <f t="shared" si="136"/>
        <v>0.18975818156506519</v>
      </c>
      <c r="K1320" s="26">
        <f>ROUND(PPEL[[#This Row],[Proposed Taxable Valuation]]/1000*PPEL[[#This Row],[Adjusted Rate]],0)</f>
        <v>1205948</v>
      </c>
      <c r="L1320" s="19">
        <f t="shared" si="144"/>
        <v>-891262.54141564062</v>
      </c>
      <c r="M1320" s="17">
        <f t="shared" si="145"/>
        <v>-0.14024181843493483</v>
      </c>
      <c r="N1320" s="2">
        <v>3925267229.45539</v>
      </c>
      <c r="O1320">
        <v>0.33</v>
      </c>
      <c r="P1320" s="9">
        <f t="shared" si="146"/>
        <v>1295338.1857202789</v>
      </c>
    </row>
    <row r="1321" spans="1:16" hidden="1" x14ac:dyDescent="0.35">
      <c r="A1321" s="13">
        <v>2030</v>
      </c>
      <c r="B1321" s="13">
        <f t="shared" si="137"/>
        <v>2029</v>
      </c>
      <c r="C1321" t="s">
        <v>28</v>
      </c>
      <c r="D1321" t="s">
        <v>29</v>
      </c>
      <c r="E1321" s="5">
        <v>937245761.40110207</v>
      </c>
      <c r="F1321" s="13">
        <v>0.33</v>
      </c>
      <c r="G1321" s="9">
        <f t="shared" si="143"/>
        <v>309291.10126236372</v>
      </c>
      <c r="H1321" s="11">
        <v>1.02</v>
      </c>
      <c r="I1321" s="12" cm="1">
        <f t="array" ref="I1321">INDEX(PPEL[],MATCH(PPEL[[#This Row],[Base Year]]&amp;PPEL[[#This Row],[DistrictNumber]],PPEL[[Fiscal Year]:[Fiscal Year]]&amp;PPEL[[DistrictNumber]:[DistrictNumber]],0),9)*$H1321</f>
        <v>183736.20219139173</v>
      </c>
      <c r="J1321" s="15">
        <f t="shared" si="136"/>
        <v>0.19603844557986783</v>
      </c>
      <c r="K1321" s="26">
        <f>ROUND(PPEL[[#This Row],[Proposed Taxable Valuation]]/1000*PPEL[[#This Row],[Adjusted Rate]],0)</f>
        <v>183736</v>
      </c>
      <c r="L1321" s="19">
        <f t="shared" si="144"/>
        <v>-125554.89907097199</v>
      </c>
      <c r="M1321" s="17">
        <f t="shared" si="145"/>
        <v>-0.13396155442013219</v>
      </c>
      <c r="N1321" s="2">
        <v>591671387.61283338</v>
      </c>
      <c r="O1321">
        <v>0.33</v>
      </c>
      <c r="P1321" s="9">
        <f t="shared" si="146"/>
        <v>195251.55791223503</v>
      </c>
    </row>
    <row r="1322" spans="1:16" hidden="1" x14ac:dyDescent="0.35">
      <c r="A1322" s="13">
        <v>2030</v>
      </c>
      <c r="B1322" s="13">
        <f t="shared" si="137"/>
        <v>2029</v>
      </c>
      <c r="C1322" t="s">
        <v>30</v>
      </c>
      <c r="D1322" t="s">
        <v>31</v>
      </c>
      <c r="E1322" s="5">
        <v>211008999.80154732</v>
      </c>
      <c r="F1322" s="13">
        <v>0.33</v>
      </c>
      <c r="G1322" s="9">
        <f t="shared" si="143"/>
        <v>69632.96993451062</v>
      </c>
      <c r="H1322" s="11">
        <v>1.02</v>
      </c>
      <c r="I1322" s="12" cm="1">
        <f t="array" ref="I1322">INDEX(PPEL[],MATCH(PPEL[[#This Row],[Base Year]]&amp;PPEL[[#This Row],[DistrictNumber]],PPEL[[Fiscal Year]:[Fiscal Year]]&amp;PPEL[[DistrictNumber]:[DistrictNumber]],0),9)*$H1322</f>
        <v>49980.811896853833</v>
      </c>
      <c r="J1322" s="15">
        <f t="shared" si="136"/>
        <v>0.23686578271002887</v>
      </c>
      <c r="K1322" s="26">
        <f>ROUND(PPEL[[#This Row],[Proposed Taxable Valuation]]/1000*PPEL[[#This Row],[Adjusted Rate]],0)</f>
        <v>49981</v>
      </c>
      <c r="L1322" s="19">
        <f t="shared" si="144"/>
        <v>-19652.158037656787</v>
      </c>
      <c r="M1322" s="17">
        <f t="shared" si="145"/>
        <v>-9.313421728997115E-2</v>
      </c>
      <c r="N1322" s="2">
        <v>150959484.15100926</v>
      </c>
      <c r="O1322">
        <v>0.33</v>
      </c>
      <c r="P1322" s="9">
        <f t="shared" si="146"/>
        <v>49816.62976983306</v>
      </c>
    </row>
    <row r="1323" spans="1:16" hidden="1" x14ac:dyDescent="0.35">
      <c r="A1323" s="13">
        <v>2030</v>
      </c>
      <c r="B1323" s="13">
        <f t="shared" si="137"/>
        <v>2029</v>
      </c>
      <c r="C1323" t="s">
        <v>32</v>
      </c>
      <c r="D1323" t="s">
        <v>33</v>
      </c>
      <c r="E1323" s="5">
        <v>12961375882.494198</v>
      </c>
      <c r="F1323" s="13">
        <v>0.33</v>
      </c>
      <c r="G1323" s="9">
        <f t="shared" si="143"/>
        <v>4277254.0412230855</v>
      </c>
      <c r="H1323" s="11">
        <v>1.02</v>
      </c>
      <c r="I1323" s="12" cm="1">
        <f t="array" ref="I1323">INDEX(PPEL[],MATCH(PPEL[[#This Row],[Base Year]]&amp;PPEL[[#This Row],[DistrictNumber]],PPEL[[Fiscal Year]:[Fiscal Year]]&amp;PPEL[[DistrictNumber]:[DistrictNumber]],0),9)*$H1323</f>
        <v>2154410.963921228</v>
      </c>
      <c r="J1323" s="15">
        <f t="shared" si="136"/>
        <v>0.16621776757751491</v>
      </c>
      <c r="K1323" s="26">
        <f>ROUND(PPEL[[#This Row],[Proposed Taxable Valuation]]/1000*PPEL[[#This Row],[Adjusted Rate]],0)</f>
        <v>2154411</v>
      </c>
      <c r="L1323" s="19">
        <f t="shared" si="144"/>
        <v>-2122843.0773018575</v>
      </c>
      <c r="M1323" s="17">
        <f t="shared" si="145"/>
        <v>-0.1637822324224851</v>
      </c>
      <c r="N1323" s="2">
        <v>7757307683.854928</v>
      </c>
      <c r="O1323">
        <v>0.33</v>
      </c>
      <c r="P1323" s="9">
        <f t="shared" si="146"/>
        <v>2559911.5356721263</v>
      </c>
    </row>
    <row r="1324" spans="1:16" hidden="1" x14ac:dyDescent="0.35">
      <c r="A1324" s="13">
        <v>2030</v>
      </c>
      <c r="B1324" s="13">
        <f t="shared" si="137"/>
        <v>2029</v>
      </c>
      <c r="C1324" t="s">
        <v>34</v>
      </c>
      <c r="D1324" t="s">
        <v>35</v>
      </c>
      <c r="E1324" s="5">
        <v>580792265.77981973</v>
      </c>
      <c r="F1324" s="13">
        <v>0.33</v>
      </c>
      <c r="G1324" s="9">
        <f t="shared" si="143"/>
        <v>191661.4477073405</v>
      </c>
      <c r="H1324" s="11">
        <v>1.02</v>
      </c>
      <c r="I1324" s="12" cm="1">
        <f t="array" ref="I1324">INDEX(PPEL[],MATCH(PPEL[[#This Row],[Base Year]]&amp;PPEL[[#This Row],[DistrictNumber]],PPEL[[Fiscal Year]:[Fiscal Year]]&amp;PPEL[[DistrictNumber]:[DistrictNumber]],0),9)*$H1324</f>
        <v>134963.47489241295</v>
      </c>
      <c r="J1324" s="15">
        <f t="shared" si="136"/>
        <v>0.23237822341039585</v>
      </c>
      <c r="K1324" s="26">
        <f>ROUND(PPEL[[#This Row],[Proposed Taxable Valuation]]/1000*PPEL[[#This Row],[Adjusted Rate]],0)</f>
        <v>134963</v>
      </c>
      <c r="L1324" s="19">
        <f t="shared" si="144"/>
        <v>-56697.972814927547</v>
      </c>
      <c r="M1324" s="17">
        <f t="shared" si="145"/>
        <v>-9.7621776589604164E-2</v>
      </c>
      <c r="N1324" s="2">
        <v>418226516.19493306</v>
      </c>
      <c r="O1324">
        <v>0.33</v>
      </c>
      <c r="P1324" s="9">
        <f t="shared" si="146"/>
        <v>138014.75034432791</v>
      </c>
    </row>
    <row r="1325" spans="1:16" hidden="1" x14ac:dyDescent="0.35">
      <c r="A1325" s="13">
        <v>2030</v>
      </c>
      <c r="B1325" s="13">
        <f t="shared" si="137"/>
        <v>2029</v>
      </c>
      <c r="C1325" t="s">
        <v>36</v>
      </c>
      <c r="D1325" t="s">
        <v>37</v>
      </c>
      <c r="E1325" s="5">
        <v>425137894.87197888</v>
      </c>
      <c r="F1325" s="13">
        <v>0.33</v>
      </c>
      <c r="G1325" s="9">
        <f t="shared" si="143"/>
        <v>140295.50530775305</v>
      </c>
      <c r="H1325" s="11">
        <v>1.02</v>
      </c>
      <c r="I1325" s="12" cm="1">
        <f t="array" ref="I1325">INDEX(PPEL[],MATCH(PPEL[[#This Row],[Base Year]]&amp;PPEL[[#This Row],[DistrictNumber]],PPEL[[Fiscal Year]:[Fiscal Year]]&amp;PPEL[[DistrictNumber]:[DistrictNumber]],0),9)*$H1325</f>
        <v>117490.61225192972</v>
      </c>
      <c r="J1325" s="15">
        <f t="shared" si="136"/>
        <v>0.27635883243790693</v>
      </c>
      <c r="K1325" s="26">
        <f>ROUND(PPEL[[#This Row],[Proposed Taxable Valuation]]/1000*PPEL[[#This Row],[Adjusted Rate]],0)</f>
        <v>117491</v>
      </c>
      <c r="L1325" s="19">
        <f t="shared" si="144"/>
        <v>-22804.893055823326</v>
      </c>
      <c r="M1325" s="17">
        <f t="shared" si="145"/>
        <v>-5.3641167562093084E-2</v>
      </c>
      <c r="N1325" s="2">
        <v>351398145.2022</v>
      </c>
      <c r="O1325">
        <v>0.33</v>
      </c>
      <c r="P1325" s="9">
        <f t="shared" si="146"/>
        <v>115961.387916726</v>
      </c>
    </row>
    <row r="1326" spans="1:16" hidden="1" x14ac:dyDescent="0.35">
      <c r="A1326" s="13">
        <v>2030</v>
      </c>
      <c r="B1326" s="13">
        <f t="shared" si="137"/>
        <v>2029</v>
      </c>
      <c r="C1326" t="s">
        <v>38</v>
      </c>
      <c r="D1326" t="s">
        <v>39</v>
      </c>
      <c r="E1326" s="5">
        <v>949860129.73162985</v>
      </c>
      <c r="F1326" s="13">
        <v>0.33</v>
      </c>
      <c r="G1326" s="9">
        <f t="shared" si="143"/>
        <v>313453.84281143785</v>
      </c>
      <c r="H1326" s="11">
        <v>1.02</v>
      </c>
      <c r="I1326" s="12" cm="1">
        <f t="array" ref="I1326">INDEX(PPEL[],MATCH(PPEL[[#This Row],[Base Year]]&amp;PPEL[[#This Row],[DistrictNumber]],PPEL[[Fiscal Year]:[Fiscal Year]]&amp;PPEL[[DistrictNumber]:[DistrictNumber]],0),9)*$H1326</f>
        <v>221488.22621775634</v>
      </c>
      <c r="J1326" s="15">
        <f t="shared" si="136"/>
        <v>0.23317983278268017</v>
      </c>
      <c r="K1326" s="26">
        <f>ROUND(PPEL[[#This Row],[Proposed Taxable Valuation]]/1000*PPEL[[#This Row],[Adjusted Rate]],0)</f>
        <v>221488</v>
      </c>
      <c r="L1326" s="19">
        <f t="shared" si="144"/>
        <v>-91965.616593681509</v>
      </c>
      <c r="M1326" s="17">
        <f t="shared" si="145"/>
        <v>-9.6820167217319841E-2</v>
      </c>
      <c r="N1326" s="2">
        <v>691659894.36972702</v>
      </c>
      <c r="O1326">
        <v>0.33</v>
      </c>
      <c r="P1326" s="9">
        <f t="shared" si="146"/>
        <v>228247.76514200991</v>
      </c>
    </row>
    <row r="1327" spans="1:16" hidden="1" x14ac:dyDescent="0.35">
      <c r="A1327" s="13">
        <v>2030</v>
      </c>
      <c r="B1327" s="13">
        <f t="shared" si="137"/>
        <v>2029</v>
      </c>
      <c r="C1327" t="s">
        <v>40</v>
      </c>
      <c r="D1327" t="s">
        <v>41</v>
      </c>
      <c r="E1327" s="5">
        <v>575719190.93986189</v>
      </c>
      <c r="F1327" s="13">
        <v>0.33</v>
      </c>
      <c r="G1327" s="9">
        <f t="shared" si="143"/>
        <v>189987.33301015446</v>
      </c>
      <c r="H1327" s="11">
        <v>1.02</v>
      </c>
      <c r="I1327" s="12" cm="1">
        <f t="array" ref="I1327">INDEX(PPEL[],MATCH(PPEL[[#This Row],[Base Year]]&amp;PPEL[[#This Row],[DistrictNumber]],PPEL[[Fiscal Year]:[Fiscal Year]]&amp;PPEL[[DistrictNumber]:[DistrictNumber]],0),9)*$H1327</f>
        <v>136551.55520181084</v>
      </c>
      <c r="J1327" s="15">
        <f t="shared" si="136"/>
        <v>0.23718430330399504</v>
      </c>
      <c r="K1327" s="26">
        <f>ROUND(PPEL[[#This Row],[Proposed Taxable Valuation]]/1000*PPEL[[#This Row],[Adjusted Rate]],0)</f>
        <v>136552</v>
      </c>
      <c r="L1327" s="19">
        <f t="shared" si="144"/>
        <v>-53435.777808343613</v>
      </c>
      <c r="M1327" s="17">
        <f t="shared" si="145"/>
        <v>-9.2815696696004979E-2</v>
      </c>
      <c r="N1327" s="2">
        <v>472027540.12555027</v>
      </c>
      <c r="O1327">
        <v>0.33</v>
      </c>
      <c r="P1327" s="9">
        <f t="shared" si="146"/>
        <v>155769.0882414316</v>
      </c>
    </row>
    <row r="1328" spans="1:16" hidden="1" x14ac:dyDescent="0.35">
      <c r="A1328" s="13">
        <v>2030</v>
      </c>
      <c r="B1328" s="13">
        <f t="shared" si="137"/>
        <v>2029</v>
      </c>
      <c r="C1328" t="s">
        <v>42</v>
      </c>
      <c r="D1328" t="s">
        <v>43</v>
      </c>
      <c r="E1328" s="5">
        <v>1413526322.3093317</v>
      </c>
      <c r="F1328" s="13">
        <v>0.33</v>
      </c>
      <c r="G1328" s="9">
        <f t="shared" si="143"/>
        <v>466463.68636207952</v>
      </c>
      <c r="H1328" s="11">
        <v>1.02</v>
      </c>
      <c r="I1328" s="12" cm="1">
        <f t="array" ref="I1328">INDEX(PPEL[],MATCH(PPEL[[#This Row],[Base Year]]&amp;PPEL[[#This Row],[DistrictNumber]],PPEL[[Fiscal Year]:[Fiscal Year]]&amp;PPEL[[DistrictNumber]:[DistrictNumber]],0),9)*$H1328</f>
        <v>245683.68025181509</v>
      </c>
      <c r="J1328" s="15">
        <f t="shared" si="136"/>
        <v>0.17380905921188106</v>
      </c>
      <c r="K1328" s="26">
        <f>ROUND(PPEL[[#This Row],[Proposed Taxable Valuation]]/1000*PPEL[[#This Row],[Adjusted Rate]],0)</f>
        <v>245684</v>
      </c>
      <c r="L1328" s="19">
        <f t="shared" si="144"/>
        <v>-220780.00611026442</v>
      </c>
      <c r="M1328" s="17">
        <f t="shared" si="145"/>
        <v>-0.15619094078811896</v>
      </c>
      <c r="N1328" s="2">
        <v>892533493.74528408</v>
      </c>
      <c r="O1328">
        <v>0.33</v>
      </c>
      <c r="P1328" s="9">
        <f t="shared" si="146"/>
        <v>294536.05293594376</v>
      </c>
    </row>
    <row r="1329" spans="1:16" hidden="1" x14ac:dyDescent="0.35">
      <c r="A1329" s="13">
        <v>2030</v>
      </c>
      <c r="B1329" s="13">
        <f t="shared" si="137"/>
        <v>2029</v>
      </c>
      <c r="C1329" t="s">
        <v>44</v>
      </c>
      <c r="D1329" t="s">
        <v>45</v>
      </c>
      <c r="E1329" s="5">
        <v>248060579.91736364</v>
      </c>
      <c r="F1329" s="13">
        <v>0.33</v>
      </c>
      <c r="G1329" s="9">
        <f t="shared" si="143"/>
        <v>81859.991372730001</v>
      </c>
      <c r="H1329" s="11">
        <v>1.02</v>
      </c>
      <c r="I1329" s="12" cm="1">
        <f t="array" ref="I1329">INDEX(PPEL[],MATCH(PPEL[[#This Row],[Base Year]]&amp;PPEL[[#This Row],[DistrictNumber]],PPEL[[Fiscal Year]:[Fiscal Year]]&amp;PPEL[[DistrictNumber]:[DistrictNumber]],0),9)*$H1329</f>
        <v>51105.628993659142</v>
      </c>
      <c r="J1329" s="15">
        <f t="shared" si="136"/>
        <v>0.20602075916570037</v>
      </c>
      <c r="K1329" s="26">
        <f>ROUND(PPEL[[#This Row],[Proposed Taxable Valuation]]/1000*PPEL[[#This Row],[Adjusted Rate]],0)</f>
        <v>51106</v>
      </c>
      <c r="L1329" s="19">
        <f t="shared" si="144"/>
        <v>-30754.362379070859</v>
      </c>
      <c r="M1329" s="17">
        <f t="shared" si="145"/>
        <v>-0.12397924083429965</v>
      </c>
      <c r="N1329" s="2">
        <v>164220264.98336214</v>
      </c>
      <c r="O1329">
        <v>0.33</v>
      </c>
      <c r="P1329" s="9">
        <f t="shared" si="146"/>
        <v>54192.687444509509</v>
      </c>
    </row>
    <row r="1330" spans="1:16" hidden="1" x14ac:dyDescent="0.35">
      <c r="A1330" s="13">
        <v>2030</v>
      </c>
      <c r="B1330" s="13">
        <f t="shared" si="137"/>
        <v>2029</v>
      </c>
      <c r="C1330" t="s">
        <v>46</v>
      </c>
      <c r="D1330" t="s">
        <v>47</v>
      </c>
      <c r="E1330" s="5">
        <v>473883512.99128282</v>
      </c>
      <c r="F1330" s="13">
        <v>0.33</v>
      </c>
      <c r="G1330" s="9">
        <f t="shared" si="143"/>
        <v>156381.55928712332</v>
      </c>
      <c r="H1330" s="11">
        <v>1.02</v>
      </c>
      <c r="I1330" s="12" cm="1">
        <f t="array" ref="I1330">INDEX(PPEL[],MATCH(PPEL[[#This Row],[Base Year]]&amp;PPEL[[#This Row],[DistrictNumber]],PPEL[[Fiscal Year]:[Fiscal Year]]&amp;PPEL[[DistrictNumber]:[DistrictNumber]],0),9)*$H1330</f>
        <v>123752.26689352989</v>
      </c>
      <c r="J1330" s="15">
        <f t="shared" si="136"/>
        <v>0.26114490903549609</v>
      </c>
      <c r="K1330" s="26">
        <f>ROUND(PPEL[[#This Row],[Proposed Taxable Valuation]]/1000*PPEL[[#This Row],[Adjusted Rate]],0)</f>
        <v>123752</v>
      </c>
      <c r="L1330" s="19">
        <f t="shared" si="144"/>
        <v>-32629.292393593438</v>
      </c>
      <c r="M1330" s="17">
        <f t="shared" si="145"/>
        <v>-6.8855090964503929E-2</v>
      </c>
      <c r="N1330" s="2">
        <v>374464770.16021836</v>
      </c>
      <c r="O1330">
        <v>0.33</v>
      </c>
      <c r="P1330" s="9">
        <f t="shared" si="146"/>
        <v>123573.37415287206</v>
      </c>
    </row>
    <row r="1331" spans="1:16" hidden="1" x14ac:dyDescent="0.35">
      <c r="A1331" s="13">
        <v>2030</v>
      </c>
      <c r="B1331" s="13">
        <f t="shared" si="137"/>
        <v>2029</v>
      </c>
      <c r="C1331" t="s">
        <v>48</v>
      </c>
      <c r="D1331" t="s">
        <v>49</v>
      </c>
      <c r="E1331" s="5">
        <v>466465715.0582931</v>
      </c>
      <c r="F1331" s="13">
        <v>0.33</v>
      </c>
      <c r="G1331" s="9">
        <f t="shared" si="143"/>
        <v>153933.68596923671</v>
      </c>
      <c r="H1331" s="11">
        <v>1.02</v>
      </c>
      <c r="I1331" s="12" cm="1">
        <f t="array" ref="I1331">INDEX(PPEL[],MATCH(PPEL[[#This Row],[Base Year]]&amp;PPEL[[#This Row],[DistrictNumber]],PPEL[[Fiscal Year]:[Fiscal Year]]&amp;PPEL[[DistrictNumber]:[DistrictNumber]],0),9)*$H1331</f>
        <v>103312.53114550872</v>
      </c>
      <c r="J1331" s="15">
        <f t="shared" si="136"/>
        <v>0.22147936667242094</v>
      </c>
      <c r="K1331" s="26">
        <f>ROUND(PPEL[[#This Row],[Proposed Taxable Valuation]]/1000*PPEL[[#This Row],[Adjusted Rate]],0)</f>
        <v>103313</v>
      </c>
      <c r="L1331" s="19">
        <f t="shared" si="144"/>
        <v>-50621.154823727993</v>
      </c>
      <c r="M1331" s="17">
        <f t="shared" si="145"/>
        <v>-0.10852063332757908</v>
      </c>
      <c r="N1331" s="2">
        <v>385879387.0465281</v>
      </c>
      <c r="O1331">
        <v>0.33</v>
      </c>
      <c r="P1331" s="9">
        <f t="shared" si="146"/>
        <v>127340.19772535429</v>
      </c>
    </row>
    <row r="1332" spans="1:16" hidden="1" x14ac:dyDescent="0.35">
      <c r="A1332" s="13">
        <v>2030</v>
      </c>
      <c r="B1332" s="13">
        <f t="shared" si="137"/>
        <v>2029</v>
      </c>
      <c r="C1332" t="s">
        <v>50</v>
      </c>
      <c r="D1332" t="s">
        <v>51</v>
      </c>
      <c r="E1332" s="5">
        <v>314212472.91935647</v>
      </c>
      <c r="F1332" s="13">
        <v>0.33</v>
      </c>
      <c r="G1332" s="9">
        <f t="shared" si="143"/>
        <v>103690.11606338764</v>
      </c>
      <c r="H1332" s="11">
        <v>1.02</v>
      </c>
      <c r="I1332" s="12" cm="1">
        <f t="array" ref="I1332">INDEX(PPEL[],MATCH(PPEL[[#This Row],[Base Year]]&amp;PPEL[[#This Row],[DistrictNumber]],PPEL[[Fiscal Year]:[Fiscal Year]]&amp;PPEL[[DistrictNumber]:[DistrictNumber]],0),9)*$H1332</f>
        <v>73111.405649868437</v>
      </c>
      <c r="J1332" s="15">
        <f t="shared" si="136"/>
        <v>0.23268142403956282</v>
      </c>
      <c r="K1332" s="26">
        <f>ROUND(PPEL[[#This Row],[Proposed Taxable Valuation]]/1000*PPEL[[#This Row],[Adjusted Rate]],0)</f>
        <v>73111</v>
      </c>
      <c r="L1332" s="19">
        <f t="shared" si="144"/>
        <v>-30578.710413519206</v>
      </c>
      <c r="M1332" s="17">
        <f t="shared" si="145"/>
        <v>-9.7318575960437192E-2</v>
      </c>
      <c r="N1332" s="2">
        <v>230906121.40711021</v>
      </c>
      <c r="O1332">
        <v>0.33</v>
      </c>
      <c r="P1332" s="9">
        <f t="shared" si="146"/>
        <v>76199.020064346376</v>
      </c>
    </row>
    <row r="1333" spans="1:16" hidden="1" x14ac:dyDescent="0.35">
      <c r="A1333" s="13">
        <v>2030</v>
      </c>
      <c r="B1333" s="13">
        <f t="shared" si="137"/>
        <v>2029</v>
      </c>
      <c r="C1333" t="s">
        <v>52</v>
      </c>
      <c r="D1333" t="s">
        <v>53</v>
      </c>
      <c r="E1333" s="5">
        <v>641594707.13284028</v>
      </c>
      <c r="F1333" s="13">
        <v>0.33</v>
      </c>
      <c r="G1333" s="9">
        <f t="shared" si="143"/>
        <v>211726.2533538373</v>
      </c>
      <c r="H1333" s="11">
        <v>1.02</v>
      </c>
      <c r="I1333" s="12" cm="1">
        <f t="array" ref="I1333">INDEX(PPEL[],MATCH(PPEL[[#This Row],[Base Year]]&amp;PPEL[[#This Row],[DistrictNumber]],PPEL[[Fiscal Year]:[Fiscal Year]]&amp;PPEL[[DistrictNumber]:[DistrictNumber]],0),9)*$H1333</f>
        <v>127323.29749784801</v>
      </c>
      <c r="J1333" s="15">
        <f t="shared" si="136"/>
        <v>0.1984481730948664</v>
      </c>
      <c r="K1333" s="26">
        <f>ROUND(PPEL[[#This Row],[Proposed Taxable Valuation]]/1000*PPEL[[#This Row],[Adjusted Rate]],0)</f>
        <v>127323</v>
      </c>
      <c r="L1333" s="19">
        <f t="shared" si="144"/>
        <v>-84402.95585598929</v>
      </c>
      <c r="M1333" s="17">
        <f t="shared" si="145"/>
        <v>-0.13155182690513362</v>
      </c>
      <c r="N1333" s="2">
        <v>407792804.62273371</v>
      </c>
      <c r="O1333">
        <v>0.33</v>
      </c>
      <c r="P1333" s="9">
        <f t="shared" si="146"/>
        <v>134571.62552550214</v>
      </c>
    </row>
    <row r="1334" spans="1:16" hidden="1" x14ac:dyDescent="0.35">
      <c r="A1334" s="13">
        <v>2030</v>
      </c>
      <c r="B1334" s="13">
        <f t="shared" si="137"/>
        <v>2029</v>
      </c>
      <c r="C1334" t="s">
        <v>54</v>
      </c>
      <c r="D1334" t="s">
        <v>55</v>
      </c>
      <c r="E1334" s="5">
        <v>527577424.88524473</v>
      </c>
      <c r="F1334" s="13">
        <v>0.33</v>
      </c>
      <c r="G1334" s="9">
        <f t="shared" si="143"/>
        <v>174100.55021213077</v>
      </c>
      <c r="H1334" s="11">
        <v>1.02</v>
      </c>
      <c r="I1334" s="12" cm="1">
        <f t="array" ref="I1334">INDEX(PPEL[],MATCH(PPEL[[#This Row],[Base Year]]&amp;PPEL[[#This Row],[DistrictNumber]],PPEL[[Fiscal Year]:[Fiscal Year]]&amp;PPEL[[DistrictNumber]:[DistrictNumber]],0),9)*$H1334</f>
        <v>135550.29055954434</v>
      </c>
      <c r="J1334" s="15">
        <f t="shared" si="136"/>
        <v>0.25692966409438084</v>
      </c>
      <c r="K1334" s="26">
        <f>ROUND(PPEL[[#This Row],[Proposed Taxable Valuation]]/1000*PPEL[[#This Row],[Adjusted Rate]],0)</f>
        <v>135550</v>
      </c>
      <c r="L1334" s="19">
        <f t="shared" si="144"/>
        <v>-38550.259652586421</v>
      </c>
      <c r="M1334" s="17">
        <f t="shared" si="145"/>
        <v>-7.3070335905619177E-2</v>
      </c>
      <c r="N1334" s="2">
        <v>416167403.54703712</v>
      </c>
      <c r="O1334">
        <v>0.33</v>
      </c>
      <c r="P1334" s="9">
        <f t="shared" si="146"/>
        <v>137335.24317052224</v>
      </c>
    </row>
    <row r="1335" spans="1:16" hidden="1" x14ac:dyDescent="0.35">
      <c r="A1335" s="13">
        <v>2030</v>
      </c>
      <c r="B1335" s="13">
        <f t="shared" si="137"/>
        <v>2029</v>
      </c>
      <c r="C1335" t="s">
        <v>56</v>
      </c>
      <c r="D1335" t="s">
        <v>57</v>
      </c>
      <c r="E1335" s="5">
        <v>186306936.4983739</v>
      </c>
      <c r="F1335" s="13">
        <v>0.33</v>
      </c>
      <c r="G1335" s="9">
        <f t="shared" si="143"/>
        <v>61481.289044463389</v>
      </c>
      <c r="H1335" s="11">
        <v>1.02</v>
      </c>
      <c r="I1335" s="12" cm="1">
        <f t="array" ref="I1335">INDEX(PPEL[],MATCH(PPEL[[#This Row],[Base Year]]&amp;PPEL[[#This Row],[DistrictNumber]],PPEL[[Fiscal Year]:[Fiscal Year]]&amp;PPEL[[DistrictNumber]:[DistrictNumber]],0),9)*$H1335</f>
        <v>47271.651544385772</v>
      </c>
      <c r="J1335" s="15">
        <f t="shared" si="136"/>
        <v>0.25372995999426123</v>
      </c>
      <c r="K1335" s="26">
        <f>ROUND(PPEL[[#This Row],[Proposed Taxable Valuation]]/1000*PPEL[[#This Row],[Adjusted Rate]],0)</f>
        <v>47272</v>
      </c>
      <c r="L1335" s="19">
        <f t="shared" si="144"/>
        <v>-14209.637500077617</v>
      </c>
      <c r="M1335" s="17">
        <f t="shared" si="145"/>
        <v>-7.6270040005738782E-2</v>
      </c>
      <c r="N1335" s="2">
        <v>142766689.49422324</v>
      </c>
      <c r="O1335">
        <v>0.33</v>
      </c>
      <c r="P1335" s="9">
        <f t="shared" si="146"/>
        <v>47113.007533093674</v>
      </c>
    </row>
    <row r="1336" spans="1:16" hidden="1" x14ac:dyDescent="0.35">
      <c r="A1336" s="13">
        <v>2030</v>
      </c>
      <c r="B1336" s="13">
        <f t="shared" si="137"/>
        <v>2029</v>
      </c>
      <c r="C1336" t="s">
        <v>58</v>
      </c>
      <c r="D1336" t="s">
        <v>59</v>
      </c>
      <c r="E1336" s="5">
        <v>1326042791.6941063</v>
      </c>
      <c r="F1336" s="13">
        <v>0.33</v>
      </c>
      <c r="G1336" s="9">
        <f t="shared" si="143"/>
        <v>437594.1212590551</v>
      </c>
      <c r="H1336" s="11">
        <v>1.02</v>
      </c>
      <c r="I1336" s="12" cm="1">
        <f t="array" ref="I1336">INDEX(PPEL[],MATCH(PPEL[[#This Row],[Base Year]]&amp;PPEL[[#This Row],[DistrictNumber]],PPEL[[Fiscal Year]:[Fiscal Year]]&amp;PPEL[[DistrictNumber]:[DistrictNumber]],0),9)*$H1336</f>
        <v>302356.80669158098</v>
      </c>
      <c r="J1336" s="15">
        <f t="shared" si="136"/>
        <v>0.2280143661919842</v>
      </c>
      <c r="K1336" s="26">
        <f>ROUND(PPEL[[#This Row],[Proposed Taxable Valuation]]/1000*PPEL[[#This Row],[Adjusted Rate]],0)</f>
        <v>302357</v>
      </c>
      <c r="L1336" s="19">
        <f t="shared" si="144"/>
        <v>-135237.31456747412</v>
      </c>
      <c r="M1336" s="17">
        <f t="shared" si="145"/>
        <v>-0.10198563380801581</v>
      </c>
      <c r="N1336" s="2">
        <v>926186196.87150455</v>
      </c>
      <c r="O1336">
        <v>0.33</v>
      </c>
      <c r="P1336" s="9">
        <f t="shared" si="146"/>
        <v>305641.4449675965</v>
      </c>
    </row>
    <row r="1337" spans="1:16" hidden="1" x14ac:dyDescent="0.35">
      <c r="A1337" s="13">
        <v>2030</v>
      </c>
      <c r="B1337" s="13">
        <f t="shared" si="137"/>
        <v>2029</v>
      </c>
      <c r="C1337" t="s">
        <v>60</v>
      </c>
      <c r="D1337" t="s">
        <v>61</v>
      </c>
      <c r="E1337" s="5">
        <v>3435213491.8969474</v>
      </c>
      <c r="F1337" s="13">
        <v>0.33</v>
      </c>
      <c r="G1337" s="9">
        <f t="shared" si="143"/>
        <v>1133620.4523259928</v>
      </c>
      <c r="H1337" s="11">
        <v>1.02</v>
      </c>
      <c r="I1337" s="12" cm="1">
        <f t="array" ref="I1337">INDEX(PPEL[],MATCH(PPEL[[#This Row],[Base Year]]&amp;PPEL[[#This Row],[DistrictNumber]],PPEL[[Fiscal Year]:[Fiscal Year]]&amp;PPEL[[DistrictNumber]:[DistrictNumber]],0),9)*$H1337</f>
        <v>683715.52265700325</v>
      </c>
      <c r="J1337" s="15">
        <f t="shared" si="136"/>
        <v>0.19903145008884179</v>
      </c>
      <c r="K1337" s="26">
        <f>ROUND(PPEL[[#This Row],[Proposed Taxable Valuation]]/1000*PPEL[[#This Row],[Adjusted Rate]],0)</f>
        <v>683716</v>
      </c>
      <c r="L1337" s="19">
        <f t="shared" si="144"/>
        <v>-449904.9296689895</v>
      </c>
      <c r="M1337" s="17">
        <f t="shared" si="145"/>
        <v>-0.13096854991115822</v>
      </c>
      <c r="N1337" s="2">
        <v>2181687997.7725282</v>
      </c>
      <c r="O1337">
        <v>0.33</v>
      </c>
      <c r="P1337" s="9">
        <f t="shared" si="146"/>
        <v>719957.03926493437</v>
      </c>
    </row>
    <row r="1338" spans="1:16" hidden="1" x14ac:dyDescent="0.35">
      <c r="A1338" s="13">
        <v>2030</v>
      </c>
      <c r="B1338" s="13">
        <f t="shared" si="137"/>
        <v>2029</v>
      </c>
      <c r="C1338" t="s">
        <v>62</v>
      </c>
      <c r="D1338" t="s">
        <v>63</v>
      </c>
      <c r="E1338" s="5">
        <v>2287074667.1133237</v>
      </c>
      <c r="F1338" s="13">
        <v>0.33</v>
      </c>
      <c r="G1338" s="9">
        <f t="shared" si="143"/>
        <v>754734.64014739683</v>
      </c>
      <c r="H1338" s="11">
        <v>1.02</v>
      </c>
      <c r="I1338" s="12" cm="1">
        <f t="array" ref="I1338">INDEX(PPEL[],MATCH(PPEL[[#This Row],[Base Year]]&amp;PPEL[[#This Row],[DistrictNumber]],PPEL[[Fiscal Year]:[Fiscal Year]]&amp;PPEL[[DistrictNumber]:[DistrictNumber]],0),9)*$H1338</f>
        <v>414636.55973007577</v>
      </c>
      <c r="J1338" s="15">
        <f t="shared" si="136"/>
        <v>0.18129559375226584</v>
      </c>
      <c r="K1338" s="26">
        <f>ROUND(PPEL[[#This Row],[Proposed Taxable Valuation]]/1000*PPEL[[#This Row],[Adjusted Rate]],0)</f>
        <v>414637</v>
      </c>
      <c r="L1338" s="19">
        <f t="shared" si="144"/>
        <v>-340098.08041732106</v>
      </c>
      <c r="M1338" s="17">
        <f t="shared" si="145"/>
        <v>-0.14870440624773418</v>
      </c>
      <c r="N1338" s="2">
        <v>1540453601.8336203</v>
      </c>
      <c r="O1338">
        <v>0.33</v>
      </c>
      <c r="P1338" s="9">
        <f t="shared" si="146"/>
        <v>508349.68860509474</v>
      </c>
    </row>
    <row r="1339" spans="1:16" hidden="1" x14ac:dyDescent="0.35">
      <c r="A1339" s="13">
        <v>2030</v>
      </c>
      <c r="B1339" s="13">
        <f t="shared" si="137"/>
        <v>2029</v>
      </c>
      <c r="C1339" t="s">
        <v>64</v>
      </c>
      <c r="D1339" t="s">
        <v>65</v>
      </c>
      <c r="E1339" s="5">
        <v>1427585568.2663965</v>
      </c>
      <c r="F1339" s="13">
        <v>0.33</v>
      </c>
      <c r="G1339" s="9">
        <f t="shared" si="143"/>
        <v>471103.23752791085</v>
      </c>
      <c r="H1339" s="11">
        <v>1.02</v>
      </c>
      <c r="I1339" s="12" cm="1">
        <f t="array" ref="I1339">INDEX(PPEL[],MATCH(PPEL[[#This Row],[Base Year]]&amp;PPEL[[#This Row],[DistrictNumber]],PPEL[[Fiscal Year]:[Fiscal Year]]&amp;PPEL[[DistrictNumber]:[DistrictNumber]],0),9)*$H1339</f>
        <v>264689.52041224053</v>
      </c>
      <c r="J1339" s="15">
        <f t="shared" si="136"/>
        <v>0.18541061656547078</v>
      </c>
      <c r="K1339" s="26">
        <f>ROUND(PPEL[[#This Row],[Proposed Taxable Valuation]]/1000*PPEL[[#This Row],[Adjusted Rate]],0)</f>
        <v>264690</v>
      </c>
      <c r="L1339" s="19">
        <f t="shared" si="144"/>
        <v>-206413.71711567033</v>
      </c>
      <c r="M1339" s="17">
        <f t="shared" si="145"/>
        <v>-0.14458938343452923</v>
      </c>
      <c r="N1339" s="2">
        <v>904022468.66258883</v>
      </c>
      <c r="O1339">
        <v>0.33</v>
      </c>
      <c r="P1339" s="9">
        <f t="shared" si="146"/>
        <v>298327.41465865436</v>
      </c>
    </row>
    <row r="1340" spans="1:16" hidden="1" x14ac:dyDescent="0.35">
      <c r="A1340" s="13">
        <v>2030</v>
      </c>
      <c r="B1340" s="13">
        <f t="shared" si="137"/>
        <v>2029</v>
      </c>
      <c r="C1340" t="s">
        <v>66</v>
      </c>
      <c r="D1340" t="s">
        <v>67</v>
      </c>
      <c r="E1340" s="5">
        <v>652199445.08365381</v>
      </c>
      <c r="F1340" s="13">
        <v>0.33</v>
      </c>
      <c r="G1340" s="9">
        <f t="shared" si="143"/>
        <v>215225.81687760577</v>
      </c>
      <c r="H1340" s="11">
        <v>1.02</v>
      </c>
      <c r="I1340" s="12" cm="1">
        <f t="array" ref="I1340">INDEX(PPEL[],MATCH(PPEL[[#This Row],[Base Year]]&amp;PPEL[[#This Row],[DistrictNumber]],PPEL[[Fiscal Year]:[Fiscal Year]]&amp;PPEL[[DistrictNumber]:[DistrictNumber]],0),9)*$H1340</f>
        <v>139588.61576514307</v>
      </c>
      <c r="J1340" s="15">
        <f t="shared" si="136"/>
        <v>0.21402749851656017</v>
      </c>
      <c r="K1340" s="26">
        <f>ROUND(PPEL[[#This Row],[Proposed Taxable Valuation]]/1000*PPEL[[#This Row],[Adjusted Rate]],0)</f>
        <v>139589</v>
      </c>
      <c r="L1340" s="19">
        <f t="shared" si="144"/>
        <v>-75637.201112462702</v>
      </c>
      <c r="M1340" s="17">
        <f t="shared" si="145"/>
        <v>-0.11597250148343985</v>
      </c>
      <c r="N1340" s="2">
        <v>463977531.043051</v>
      </c>
      <c r="O1340">
        <v>0.33</v>
      </c>
      <c r="P1340" s="9">
        <f t="shared" si="146"/>
        <v>153112.58524420683</v>
      </c>
    </row>
    <row r="1341" spans="1:16" hidden="1" x14ac:dyDescent="0.35">
      <c r="A1341" s="13">
        <v>2030</v>
      </c>
      <c r="B1341" s="13">
        <f t="shared" si="137"/>
        <v>2029</v>
      </c>
      <c r="C1341" t="s">
        <v>68</v>
      </c>
      <c r="D1341" t="s">
        <v>69</v>
      </c>
      <c r="E1341" s="5">
        <v>416033862.89372402</v>
      </c>
      <c r="F1341" s="13">
        <v>0.33</v>
      </c>
      <c r="G1341" s="9">
        <f t="shared" si="143"/>
        <v>137291.17475492891</v>
      </c>
      <c r="H1341" s="11">
        <v>1.02</v>
      </c>
      <c r="I1341" s="12" cm="1">
        <f t="array" ref="I1341">INDEX(PPEL[],MATCH(PPEL[[#This Row],[Base Year]]&amp;PPEL[[#This Row],[DistrictNumber]],PPEL[[Fiscal Year]:[Fiscal Year]]&amp;PPEL[[DistrictNumber]:[DistrictNumber]],0),9)*$H1341</f>
        <v>108185.93033455311</v>
      </c>
      <c r="J1341" s="15">
        <f t="shared" si="136"/>
        <v>0.26004116487553619</v>
      </c>
      <c r="K1341" s="26">
        <f>ROUND(PPEL[[#This Row],[Proposed Taxable Valuation]]/1000*PPEL[[#This Row],[Adjusted Rate]],0)</f>
        <v>108186</v>
      </c>
      <c r="L1341" s="19">
        <f t="shared" si="144"/>
        <v>-29105.244420375806</v>
      </c>
      <c r="M1341" s="17">
        <f t="shared" si="145"/>
        <v>-6.9958835124463825E-2</v>
      </c>
      <c r="N1341" s="2">
        <v>327106484.27260041</v>
      </c>
      <c r="O1341">
        <v>0.33</v>
      </c>
      <c r="P1341" s="9">
        <f t="shared" si="146"/>
        <v>107945.13980995813</v>
      </c>
    </row>
    <row r="1342" spans="1:16" hidden="1" x14ac:dyDescent="0.35">
      <c r="A1342" s="13">
        <v>2030</v>
      </c>
      <c r="B1342" s="13">
        <f t="shared" si="137"/>
        <v>2029</v>
      </c>
      <c r="C1342" t="s">
        <v>70</v>
      </c>
      <c r="D1342" t="s">
        <v>71</v>
      </c>
      <c r="E1342" s="5">
        <v>660595505.02742207</v>
      </c>
      <c r="F1342" s="13">
        <v>0.33</v>
      </c>
      <c r="G1342" s="9">
        <f t="shared" si="143"/>
        <v>217996.51665904932</v>
      </c>
      <c r="H1342" s="11">
        <v>1.02</v>
      </c>
      <c r="I1342" s="12" cm="1">
        <f t="array" ref="I1342">INDEX(PPEL[],MATCH(PPEL[[#This Row],[Base Year]]&amp;PPEL[[#This Row],[DistrictNumber]],PPEL[[Fiscal Year]:[Fiscal Year]]&amp;PPEL[[DistrictNumber]:[DistrictNumber]],0),9)*$H1342</f>
        <v>126205.63874140322</v>
      </c>
      <c r="J1342" s="15">
        <f t="shared" si="136"/>
        <v>0.19104828564669735</v>
      </c>
      <c r="K1342" s="26">
        <f>ROUND(PPEL[[#This Row],[Proposed Taxable Valuation]]/1000*PPEL[[#This Row],[Adjusted Rate]],0)</f>
        <v>126206</v>
      </c>
      <c r="L1342" s="19">
        <f t="shared" si="144"/>
        <v>-91790.877917646096</v>
      </c>
      <c r="M1342" s="17">
        <f t="shared" si="145"/>
        <v>-0.13895171435330267</v>
      </c>
      <c r="N1342" s="2">
        <v>456062477.11645454</v>
      </c>
      <c r="O1342">
        <v>0.33</v>
      </c>
      <c r="P1342" s="9">
        <f t="shared" si="146"/>
        <v>150500.61744843001</v>
      </c>
    </row>
    <row r="1343" spans="1:16" hidden="1" x14ac:dyDescent="0.35">
      <c r="A1343" s="13">
        <v>2030</v>
      </c>
      <c r="B1343" s="13">
        <f t="shared" si="137"/>
        <v>2029</v>
      </c>
      <c r="C1343" t="s">
        <v>72</v>
      </c>
      <c r="D1343" t="s">
        <v>73</v>
      </c>
      <c r="E1343" s="5">
        <v>2086620585.2438872</v>
      </c>
      <c r="F1343" s="13">
        <v>0.33</v>
      </c>
      <c r="G1343" s="9">
        <f t="shared" si="143"/>
        <v>688584.79313048278</v>
      </c>
      <c r="H1343" s="11">
        <v>1.02</v>
      </c>
      <c r="I1343" s="12" cm="1">
        <f t="array" ref="I1343">INDEX(PPEL[],MATCH(PPEL[[#This Row],[Base Year]]&amp;PPEL[[#This Row],[DistrictNumber]],PPEL[[Fiscal Year]:[Fiscal Year]]&amp;PPEL[[DistrictNumber]:[DistrictNumber]],0),9)*$H1343</f>
        <v>497779.60890916601</v>
      </c>
      <c r="J1343" s="15">
        <f t="shared" si="136"/>
        <v>0.23855779648171391</v>
      </c>
      <c r="K1343" s="26">
        <f>ROUND(PPEL[[#This Row],[Proposed Taxable Valuation]]/1000*PPEL[[#This Row],[Adjusted Rate]],0)</f>
        <v>497780</v>
      </c>
      <c r="L1343" s="19">
        <f t="shared" si="144"/>
        <v>-190805.18422131677</v>
      </c>
      <c r="M1343" s="17">
        <f t="shared" si="145"/>
        <v>-9.1442203518286108E-2</v>
      </c>
      <c r="N1343" s="2">
        <v>1413139320.5447707</v>
      </c>
      <c r="O1343">
        <v>0.33</v>
      </c>
      <c r="P1343" s="9">
        <f t="shared" si="146"/>
        <v>466335.97577977437</v>
      </c>
    </row>
    <row r="1344" spans="1:16" hidden="1" x14ac:dyDescent="0.35">
      <c r="A1344" s="13">
        <v>2030</v>
      </c>
      <c r="B1344" s="13">
        <f t="shared" si="137"/>
        <v>2029</v>
      </c>
      <c r="C1344" t="s">
        <v>74</v>
      </c>
      <c r="D1344" t="s">
        <v>75</v>
      </c>
      <c r="E1344" s="5">
        <v>260269435.15850279</v>
      </c>
      <c r="F1344" s="13">
        <v>0.33</v>
      </c>
      <c r="G1344" s="9">
        <f t="shared" si="143"/>
        <v>85888.913602305925</v>
      </c>
      <c r="H1344" s="11">
        <v>1.02</v>
      </c>
      <c r="I1344" s="12" cm="1">
        <f t="array" ref="I1344">INDEX(PPEL[],MATCH(PPEL[[#This Row],[Base Year]]&amp;PPEL[[#This Row],[DistrictNumber]],PPEL[[Fiscal Year]:[Fiscal Year]]&amp;PPEL[[DistrictNumber]:[DistrictNumber]],0),9)*$H1344</f>
        <v>67900.152084748959</v>
      </c>
      <c r="J1344" s="15">
        <f t="shared" si="136"/>
        <v>0.2608840797744772</v>
      </c>
      <c r="K1344" s="26">
        <f>ROUND(PPEL[[#This Row],[Proposed Taxable Valuation]]/1000*PPEL[[#This Row],[Adjusted Rate]],0)</f>
        <v>67900</v>
      </c>
      <c r="L1344" s="19">
        <f t="shared" si="144"/>
        <v>-17988.761517556966</v>
      </c>
      <c r="M1344" s="17">
        <f t="shared" si="145"/>
        <v>-6.911592022552282E-2</v>
      </c>
      <c r="N1344" s="2">
        <v>221654744.92596152</v>
      </c>
      <c r="O1344">
        <v>0.33</v>
      </c>
      <c r="P1344" s="9">
        <f t="shared" si="146"/>
        <v>73146.065825567304</v>
      </c>
    </row>
    <row r="1345" spans="1:16" hidden="1" x14ac:dyDescent="0.35">
      <c r="A1345" s="13">
        <v>2030</v>
      </c>
      <c r="B1345" s="13">
        <f t="shared" si="137"/>
        <v>2029</v>
      </c>
      <c r="C1345" t="s">
        <v>76</v>
      </c>
      <c r="D1345" t="s">
        <v>77</v>
      </c>
      <c r="E1345" s="5">
        <v>326990824.97991616</v>
      </c>
      <c r="F1345" s="13">
        <v>0.33</v>
      </c>
      <c r="G1345" s="9">
        <f t="shared" si="143"/>
        <v>107906.97224337234</v>
      </c>
      <c r="H1345" s="11">
        <v>1.02</v>
      </c>
      <c r="I1345" s="12" cm="1">
        <f t="array" ref="I1345">INDEX(PPEL[],MATCH(PPEL[[#This Row],[Base Year]]&amp;PPEL[[#This Row],[DistrictNumber]],PPEL[[Fiscal Year]:[Fiscal Year]]&amp;PPEL[[DistrictNumber]:[DistrictNumber]],0),9)*$H1345</f>
        <v>82200.374695388193</v>
      </c>
      <c r="J1345" s="15">
        <f t="shared" si="136"/>
        <v>0.25138434603000542</v>
      </c>
      <c r="K1345" s="26">
        <f>ROUND(PPEL[[#This Row],[Proposed Taxable Valuation]]/1000*PPEL[[#This Row],[Adjusted Rate]],0)</f>
        <v>82200</v>
      </c>
      <c r="L1345" s="19">
        <f t="shared" si="144"/>
        <v>-25706.597547984144</v>
      </c>
      <c r="M1345" s="17">
        <f t="shared" si="145"/>
        <v>-7.8615653969994592E-2</v>
      </c>
      <c r="N1345" s="2">
        <v>247304509.09154218</v>
      </c>
      <c r="O1345">
        <v>0.33</v>
      </c>
      <c r="P1345" s="9">
        <f t="shared" si="146"/>
        <v>81610.488000208919</v>
      </c>
    </row>
    <row r="1346" spans="1:16" hidden="1" x14ac:dyDescent="0.35">
      <c r="A1346" s="13">
        <v>2030</v>
      </c>
      <c r="B1346" s="13">
        <f t="shared" si="137"/>
        <v>2029</v>
      </c>
      <c r="C1346" t="s">
        <v>78</v>
      </c>
      <c r="D1346" t="s">
        <v>79</v>
      </c>
      <c r="E1346" s="5">
        <v>775364354.92993772</v>
      </c>
      <c r="F1346" s="13">
        <v>0.33</v>
      </c>
      <c r="G1346" s="9">
        <f t="shared" si="143"/>
        <v>255870.23712687948</v>
      </c>
      <c r="H1346" s="11">
        <v>1.02</v>
      </c>
      <c r="I1346" s="12" cm="1">
        <f t="array" ref="I1346">INDEX(PPEL[],MATCH(PPEL[[#This Row],[Base Year]]&amp;PPEL[[#This Row],[DistrictNumber]],PPEL[[Fiscal Year]:[Fiscal Year]]&amp;PPEL[[DistrictNumber]:[DistrictNumber]],0),9)*$H1346</f>
        <v>197741.17433878715</v>
      </c>
      <c r="J1346" s="15">
        <f t="shared" si="136"/>
        <v>0.25503000374147344</v>
      </c>
      <c r="K1346" s="26">
        <f>ROUND(PPEL[[#This Row],[Proposed Taxable Valuation]]/1000*PPEL[[#This Row],[Adjusted Rate]],0)</f>
        <v>197741</v>
      </c>
      <c r="L1346" s="19">
        <f t="shared" si="144"/>
        <v>-58129.062788092328</v>
      </c>
      <c r="M1346" s="17">
        <f t="shared" si="145"/>
        <v>-7.4969996258526572E-2</v>
      </c>
      <c r="N1346" s="2">
        <v>653588911.13175917</v>
      </c>
      <c r="O1346">
        <v>0.33</v>
      </c>
      <c r="P1346" s="9">
        <f t="shared" si="146"/>
        <v>215684.34067348053</v>
      </c>
    </row>
    <row r="1347" spans="1:16" hidden="1" x14ac:dyDescent="0.35">
      <c r="A1347" s="13">
        <v>2030</v>
      </c>
      <c r="B1347" s="13">
        <f t="shared" si="137"/>
        <v>2029</v>
      </c>
      <c r="C1347" t="s">
        <v>80</v>
      </c>
      <c r="D1347" t="s">
        <v>81</v>
      </c>
      <c r="E1347" s="5">
        <v>622266135.25742686</v>
      </c>
      <c r="F1347" s="13">
        <v>0.33</v>
      </c>
      <c r="G1347" s="9">
        <f t="shared" si="143"/>
        <v>205347.82463495087</v>
      </c>
      <c r="H1347" s="11">
        <v>1.02</v>
      </c>
      <c r="I1347" s="12" cm="1">
        <f t="array" ref="I1347">INDEX(PPEL[],MATCH(PPEL[[#This Row],[Base Year]]&amp;PPEL[[#This Row],[DistrictNumber]],PPEL[[Fiscal Year]:[Fiscal Year]]&amp;PPEL[[DistrictNumber]:[DistrictNumber]],0),9)*$H1347</f>
        <v>145614.04553204897</v>
      </c>
      <c r="J1347" s="15">
        <f t="shared" si="136"/>
        <v>0.23400605831106255</v>
      </c>
      <c r="K1347" s="26">
        <f>ROUND(PPEL[[#This Row],[Proposed Taxable Valuation]]/1000*PPEL[[#This Row],[Adjusted Rate]],0)</f>
        <v>145614</v>
      </c>
      <c r="L1347" s="19">
        <f t="shared" si="144"/>
        <v>-59733.779102901899</v>
      </c>
      <c r="M1347" s="17">
        <f t="shared" si="145"/>
        <v>-9.5993941688937462E-2</v>
      </c>
      <c r="N1347" s="2">
        <v>430994429.23374003</v>
      </c>
      <c r="O1347">
        <v>0.33</v>
      </c>
      <c r="P1347" s="9">
        <f t="shared" si="146"/>
        <v>142228.16164713423</v>
      </c>
    </row>
    <row r="1348" spans="1:16" hidden="1" x14ac:dyDescent="0.35">
      <c r="A1348" s="13">
        <v>2030</v>
      </c>
      <c r="B1348" s="13">
        <f t="shared" si="137"/>
        <v>2029</v>
      </c>
      <c r="C1348" t="s">
        <v>82</v>
      </c>
      <c r="D1348" t="s">
        <v>83</v>
      </c>
      <c r="E1348" s="5">
        <v>307154589.92124808</v>
      </c>
      <c r="F1348" s="13">
        <v>0.33</v>
      </c>
      <c r="G1348" s="9">
        <f t="shared" si="143"/>
        <v>101361.01467401188</v>
      </c>
      <c r="H1348" s="11">
        <v>1.02</v>
      </c>
      <c r="I1348" s="12" cm="1">
        <f t="array" ref="I1348">INDEX(PPEL[],MATCH(PPEL[[#This Row],[Base Year]]&amp;PPEL[[#This Row],[DistrictNumber]],PPEL[[Fiscal Year]:[Fiscal Year]]&amp;PPEL[[DistrictNumber]:[DistrictNumber]],0),9)*$H1348</f>
        <v>73519.456054600523</v>
      </c>
      <c r="J1348" s="15">
        <f t="shared" ref="J1348:J1411" si="147">IF(I1348/(E1348/1000)&gt;0.33,0.33,I1348/(E1348/1000))</f>
        <v>0.23935652751746378</v>
      </c>
      <c r="K1348" s="26">
        <f>ROUND(PPEL[[#This Row],[Proposed Taxable Valuation]]/1000*PPEL[[#This Row],[Adjusted Rate]],0)</f>
        <v>73519</v>
      </c>
      <c r="L1348" s="19">
        <f t="shared" si="144"/>
        <v>-27841.558619411357</v>
      </c>
      <c r="M1348" s="17">
        <f t="shared" si="145"/>
        <v>-9.0643472482536236E-2</v>
      </c>
      <c r="N1348" s="2">
        <v>224229034.73453197</v>
      </c>
      <c r="O1348">
        <v>0.33</v>
      </c>
      <c r="P1348" s="9">
        <f t="shared" si="146"/>
        <v>73995.581462395552</v>
      </c>
    </row>
    <row r="1349" spans="1:16" hidden="1" x14ac:dyDescent="0.35">
      <c r="A1349" s="13">
        <v>2030</v>
      </c>
      <c r="B1349" s="13">
        <f t="shared" ref="B1349:B1412" si="148">A1349-1</f>
        <v>2029</v>
      </c>
      <c r="C1349" t="s">
        <v>84</v>
      </c>
      <c r="D1349" t="s">
        <v>85</v>
      </c>
      <c r="E1349" s="5">
        <v>1084875309.2812028</v>
      </c>
      <c r="F1349" s="13">
        <v>0.33</v>
      </c>
      <c r="G1349" s="9">
        <f t="shared" si="143"/>
        <v>358008.85206279694</v>
      </c>
      <c r="H1349" s="11">
        <v>1.02</v>
      </c>
      <c r="I1349" s="12" cm="1">
        <f t="array" ref="I1349">INDEX(PPEL[],MATCH(PPEL[[#This Row],[Base Year]]&amp;PPEL[[#This Row],[DistrictNumber]],PPEL[[Fiscal Year]:[Fiscal Year]]&amp;PPEL[[DistrictNumber]:[DistrictNumber]],0),9)*$H1349</f>
        <v>182238.32554339894</v>
      </c>
      <c r="J1349" s="15">
        <f t="shared" si="147"/>
        <v>0.16798089511700948</v>
      </c>
      <c r="K1349" s="26">
        <f>ROUND(PPEL[[#This Row],[Proposed Taxable Valuation]]/1000*PPEL[[#This Row],[Adjusted Rate]],0)</f>
        <v>182238</v>
      </c>
      <c r="L1349" s="19">
        <f t="shared" si="144"/>
        <v>-175770.526519398</v>
      </c>
      <c r="M1349" s="17">
        <f t="shared" si="145"/>
        <v>-0.16201910488299054</v>
      </c>
      <c r="N1349" s="2">
        <v>664809288.19175327</v>
      </c>
      <c r="O1349">
        <v>0.33</v>
      </c>
      <c r="P1349" s="9">
        <f t="shared" si="146"/>
        <v>219387.06510327861</v>
      </c>
    </row>
    <row r="1350" spans="1:16" hidden="1" x14ac:dyDescent="0.35">
      <c r="A1350" s="13">
        <v>2030</v>
      </c>
      <c r="B1350" s="13">
        <f t="shared" si="148"/>
        <v>2029</v>
      </c>
      <c r="C1350" t="s">
        <v>86</v>
      </c>
      <c r="D1350" t="s">
        <v>87</v>
      </c>
      <c r="E1350" s="5">
        <v>1945235196.0272515</v>
      </c>
      <c r="F1350" s="13">
        <v>0.33</v>
      </c>
      <c r="G1350" s="9">
        <f t="shared" si="143"/>
        <v>641927.61468899297</v>
      </c>
      <c r="H1350" s="11">
        <v>1.02</v>
      </c>
      <c r="I1350" s="12" cm="1">
        <f t="array" ref="I1350">INDEX(PPEL[],MATCH(PPEL[[#This Row],[Base Year]]&amp;PPEL[[#This Row],[DistrictNumber]],PPEL[[Fiscal Year]:[Fiscal Year]]&amp;PPEL[[DistrictNumber]:[DistrictNumber]],0),9)*$H1350</f>
        <v>441562.58234079549</v>
      </c>
      <c r="J1350" s="15">
        <f t="shared" si="147"/>
        <v>0.22699701467596184</v>
      </c>
      <c r="K1350" s="26">
        <f>ROUND(PPEL[[#This Row],[Proposed Taxable Valuation]]/1000*PPEL[[#This Row],[Adjusted Rate]],0)</f>
        <v>441563</v>
      </c>
      <c r="L1350" s="19">
        <f t="shared" si="144"/>
        <v>-200365.03234819748</v>
      </c>
      <c r="M1350" s="17">
        <f t="shared" si="145"/>
        <v>-0.10300298532403818</v>
      </c>
      <c r="N1350" s="2">
        <v>1376599975.8945351</v>
      </c>
      <c r="O1350">
        <v>0.33</v>
      </c>
      <c r="P1350" s="9">
        <f t="shared" si="146"/>
        <v>454277.99204519653</v>
      </c>
    </row>
    <row r="1351" spans="1:16" hidden="1" x14ac:dyDescent="0.35">
      <c r="A1351" s="13">
        <v>2030</v>
      </c>
      <c r="B1351" s="13">
        <f t="shared" si="148"/>
        <v>2029</v>
      </c>
      <c r="C1351" t="s">
        <v>88</v>
      </c>
      <c r="D1351" t="s">
        <v>89</v>
      </c>
      <c r="E1351" s="5">
        <v>4759695401.5871601</v>
      </c>
      <c r="F1351" s="13">
        <v>0.33</v>
      </c>
      <c r="G1351" s="9">
        <f t="shared" si="143"/>
        <v>1570699.4825237631</v>
      </c>
      <c r="H1351" s="11">
        <v>1.02</v>
      </c>
      <c r="I1351" s="12" cm="1">
        <f t="array" ref="I1351">INDEX(PPEL[],MATCH(PPEL[[#This Row],[Base Year]]&amp;PPEL[[#This Row],[DistrictNumber]],PPEL[[Fiscal Year]:[Fiscal Year]]&amp;PPEL[[DistrictNumber]:[DistrictNumber]],0),9)*$H1351</f>
        <v>947860.21121120802</v>
      </c>
      <c r="J1351" s="15">
        <f t="shared" si="147"/>
        <v>0.19914303988762308</v>
      </c>
      <c r="K1351" s="26">
        <f>ROUND(PPEL[[#This Row],[Proposed Taxable Valuation]]/1000*PPEL[[#This Row],[Adjusted Rate]],0)</f>
        <v>947860</v>
      </c>
      <c r="L1351" s="19">
        <f t="shared" si="144"/>
        <v>-622839.27131255507</v>
      </c>
      <c r="M1351" s="17">
        <f t="shared" si="145"/>
        <v>-0.13085696011237694</v>
      </c>
      <c r="N1351" s="2">
        <v>2952680797.1008101</v>
      </c>
      <c r="O1351">
        <v>0.33</v>
      </c>
      <c r="P1351" s="9">
        <f t="shared" si="146"/>
        <v>974384.66304326733</v>
      </c>
    </row>
    <row r="1352" spans="1:16" hidden="1" x14ac:dyDescent="0.35">
      <c r="A1352" s="13">
        <v>2030</v>
      </c>
      <c r="B1352" s="13">
        <f t="shared" si="148"/>
        <v>2029</v>
      </c>
      <c r="C1352" t="s">
        <v>90</v>
      </c>
      <c r="D1352" t="s">
        <v>91</v>
      </c>
      <c r="E1352" s="5">
        <v>13456052274.161732</v>
      </c>
      <c r="F1352" s="13">
        <v>0.33</v>
      </c>
      <c r="G1352" s="9">
        <f t="shared" si="143"/>
        <v>4440497.2504733717</v>
      </c>
      <c r="H1352" s="11">
        <v>1.02</v>
      </c>
      <c r="I1352" s="12" cm="1">
        <f t="array" ref="I1352">INDEX(PPEL[],MATCH(PPEL[[#This Row],[Base Year]]&amp;PPEL[[#This Row],[DistrictNumber]],PPEL[[Fiscal Year]:[Fiscal Year]]&amp;PPEL[[DistrictNumber]:[DistrictNumber]],0),9)*$H1352</f>
        <v>2497766.6860189382</v>
      </c>
      <c r="J1352" s="15">
        <f t="shared" si="147"/>
        <v>0.18562403260093913</v>
      </c>
      <c r="K1352" s="26">
        <f>ROUND(PPEL[[#This Row],[Proposed Taxable Valuation]]/1000*PPEL[[#This Row],[Adjusted Rate]],0)</f>
        <v>2497767</v>
      </c>
      <c r="L1352" s="19">
        <f t="shared" si="144"/>
        <v>-1942730.5644544335</v>
      </c>
      <c r="M1352" s="17">
        <f t="shared" si="145"/>
        <v>-0.14437596739906089</v>
      </c>
      <c r="N1352" s="2">
        <v>8410059804.3353958</v>
      </c>
      <c r="O1352">
        <v>0.33</v>
      </c>
      <c r="P1352" s="9">
        <f t="shared" si="146"/>
        <v>2775319.7354306811</v>
      </c>
    </row>
    <row r="1353" spans="1:16" hidden="1" x14ac:dyDescent="0.35">
      <c r="A1353" s="13">
        <v>2030</v>
      </c>
      <c r="B1353" s="13">
        <f t="shared" si="148"/>
        <v>2029</v>
      </c>
      <c r="C1353" t="s">
        <v>92</v>
      </c>
      <c r="D1353" t="s">
        <v>93</v>
      </c>
      <c r="E1353" s="5">
        <v>758124630.92653847</v>
      </c>
      <c r="F1353" s="13">
        <v>0.33</v>
      </c>
      <c r="G1353" s="9">
        <f t="shared" si="143"/>
        <v>250181.1282057577</v>
      </c>
      <c r="H1353" s="11">
        <v>1.02</v>
      </c>
      <c r="I1353" s="12" cm="1">
        <f t="array" ref="I1353">INDEX(PPEL[],MATCH(PPEL[[#This Row],[Base Year]]&amp;PPEL[[#This Row],[DistrictNumber]],PPEL[[Fiscal Year]:[Fiscal Year]]&amp;PPEL[[DistrictNumber]:[DistrictNumber]],0),9)*$H1353</f>
        <v>147203.18816201732</v>
      </c>
      <c r="J1353" s="15">
        <f t="shared" si="147"/>
        <v>0.19416753150746946</v>
      </c>
      <c r="K1353" s="26">
        <f>ROUND(PPEL[[#This Row],[Proposed Taxable Valuation]]/1000*PPEL[[#This Row],[Adjusted Rate]],0)</f>
        <v>147203</v>
      </c>
      <c r="L1353" s="19">
        <f t="shared" si="144"/>
        <v>-102977.94004374038</v>
      </c>
      <c r="M1353" s="17">
        <f t="shared" si="145"/>
        <v>-0.13583246849253056</v>
      </c>
      <c r="N1353" s="2">
        <v>475972116.80319679</v>
      </c>
      <c r="O1353">
        <v>0.33</v>
      </c>
      <c r="P1353" s="9">
        <f t="shared" si="146"/>
        <v>157070.79854505495</v>
      </c>
    </row>
    <row r="1354" spans="1:16" hidden="1" x14ac:dyDescent="0.35">
      <c r="A1354" s="13">
        <v>2030</v>
      </c>
      <c r="B1354" s="13">
        <f t="shared" si="148"/>
        <v>2029</v>
      </c>
      <c r="C1354" t="s">
        <v>94</v>
      </c>
      <c r="D1354" t="s">
        <v>95</v>
      </c>
      <c r="E1354" s="5">
        <v>615276194.69006765</v>
      </c>
      <c r="F1354" s="13">
        <v>0.33</v>
      </c>
      <c r="G1354" s="9">
        <f t="shared" si="143"/>
        <v>203041.14424772235</v>
      </c>
      <c r="H1354" s="11">
        <v>1.02</v>
      </c>
      <c r="I1354" s="12" cm="1">
        <f t="array" ref="I1354">INDEX(PPEL[],MATCH(PPEL[[#This Row],[Base Year]]&amp;PPEL[[#This Row],[DistrictNumber]],PPEL[[Fiscal Year]:[Fiscal Year]]&amp;PPEL[[DistrictNumber]:[DistrictNumber]],0),9)*$H1354</f>
        <v>124881.12145146767</v>
      </c>
      <c r="J1354" s="15">
        <f t="shared" si="147"/>
        <v>0.20296758192371459</v>
      </c>
      <c r="K1354" s="26">
        <f>ROUND(PPEL[[#This Row],[Proposed Taxable Valuation]]/1000*PPEL[[#This Row],[Adjusted Rate]],0)</f>
        <v>124881</v>
      </c>
      <c r="L1354" s="19">
        <f t="shared" si="144"/>
        <v>-78160.022796254678</v>
      </c>
      <c r="M1354" s="17">
        <f t="shared" si="145"/>
        <v>-0.12703241807628543</v>
      </c>
      <c r="N1354" s="2">
        <v>417169950.36354166</v>
      </c>
      <c r="O1354">
        <v>0.33</v>
      </c>
      <c r="P1354" s="9">
        <f t="shared" si="146"/>
        <v>137666.08361996876</v>
      </c>
    </row>
    <row r="1355" spans="1:16" hidden="1" x14ac:dyDescent="0.35">
      <c r="A1355" s="13">
        <v>2030</v>
      </c>
      <c r="B1355" s="13">
        <f t="shared" si="148"/>
        <v>2029</v>
      </c>
      <c r="C1355" t="s">
        <v>96</v>
      </c>
      <c r="D1355" t="s">
        <v>97</v>
      </c>
      <c r="E1355" s="5">
        <v>343540228.04156482</v>
      </c>
      <c r="F1355" s="13">
        <v>0.33</v>
      </c>
      <c r="G1355" s="9">
        <f t="shared" si="143"/>
        <v>113368.27525371639</v>
      </c>
      <c r="H1355" s="11">
        <v>1.02</v>
      </c>
      <c r="I1355" s="12" cm="1">
        <f t="array" ref="I1355">INDEX(PPEL[],MATCH(PPEL[[#This Row],[Base Year]]&amp;PPEL[[#This Row],[DistrictNumber]],PPEL[[Fiscal Year]:[Fiscal Year]]&amp;PPEL[[DistrictNumber]:[DistrictNumber]],0),9)*$H1355</f>
        <v>70902.540419267141</v>
      </c>
      <c r="J1355" s="15">
        <f t="shared" si="147"/>
        <v>0.20638788308275988</v>
      </c>
      <c r="K1355" s="26">
        <f>ROUND(PPEL[[#This Row],[Proposed Taxable Valuation]]/1000*PPEL[[#This Row],[Adjusted Rate]],0)</f>
        <v>70903</v>
      </c>
      <c r="L1355" s="19">
        <f t="shared" si="144"/>
        <v>-42465.734834449249</v>
      </c>
      <c r="M1355" s="17">
        <f t="shared" si="145"/>
        <v>-0.12361211691724014</v>
      </c>
      <c r="N1355" s="2">
        <v>225196131.00960574</v>
      </c>
      <c r="O1355">
        <v>0.33</v>
      </c>
      <c r="P1355" s="9">
        <f t="shared" si="146"/>
        <v>74314.723233169905</v>
      </c>
    </row>
    <row r="1356" spans="1:16" hidden="1" x14ac:dyDescent="0.35">
      <c r="A1356" s="13">
        <v>2030</v>
      </c>
      <c r="B1356" s="13">
        <f t="shared" si="148"/>
        <v>2029</v>
      </c>
      <c r="C1356" t="s">
        <v>98</v>
      </c>
      <c r="D1356" t="s">
        <v>99</v>
      </c>
      <c r="E1356" s="5">
        <v>336932678.95974779</v>
      </c>
      <c r="F1356" s="13">
        <v>0.33</v>
      </c>
      <c r="G1356" s="9">
        <f t="shared" si="143"/>
        <v>111187.78405671677</v>
      </c>
      <c r="H1356" s="11">
        <v>1.02</v>
      </c>
      <c r="I1356" s="12" cm="1">
        <f t="array" ref="I1356">INDEX(PPEL[],MATCH(PPEL[[#This Row],[Base Year]]&amp;PPEL[[#This Row],[DistrictNumber]],PPEL[[Fiscal Year]:[Fiscal Year]]&amp;PPEL[[DistrictNumber]:[DistrictNumber]],0),9)*$H1356</f>
        <v>80193.3146529144</v>
      </c>
      <c r="J1356" s="15">
        <f t="shared" si="147"/>
        <v>0.23800990423518648</v>
      </c>
      <c r="K1356" s="26">
        <f>ROUND(PPEL[[#This Row],[Proposed Taxable Valuation]]/1000*PPEL[[#This Row],[Adjusted Rate]],0)</f>
        <v>80193</v>
      </c>
      <c r="L1356" s="19">
        <f t="shared" si="144"/>
        <v>-30994.469403802374</v>
      </c>
      <c r="M1356" s="17">
        <f t="shared" si="145"/>
        <v>-9.199009576481354E-2</v>
      </c>
      <c r="N1356" s="2">
        <v>246843121.03289619</v>
      </c>
      <c r="O1356">
        <v>0.33</v>
      </c>
      <c r="P1356" s="9">
        <f t="shared" si="146"/>
        <v>81458.229940855745</v>
      </c>
    </row>
    <row r="1357" spans="1:16" hidden="1" x14ac:dyDescent="0.35">
      <c r="A1357" s="13">
        <v>2030</v>
      </c>
      <c r="B1357" s="13">
        <f t="shared" si="148"/>
        <v>2029</v>
      </c>
      <c r="C1357" t="s">
        <v>100</v>
      </c>
      <c r="D1357" t="s">
        <v>101</v>
      </c>
      <c r="E1357" s="5">
        <v>1309033416.9079261</v>
      </c>
      <c r="F1357" s="13">
        <v>0.33</v>
      </c>
      <c r="G1357" s="9">
        <f t="shared" si="143"/>
        <v>431981.02757961565</v>
      </c>
      <c r="H1357" s="11">
        <v>1.02</v>
      </c>
      <c r="I1357" s="12" cm="1">
        <f t="array" ref="I1357">INDEX(PPEL[],MATCH(PPEL[[#This Row],[Base Year]]&amp;PPEL[[#This Row],[DistrictNumber]],PPEL[[Fiscal Year]:[Fiscal Year]]&amp;PPEL[[DistrictNumber]:[DistrictNumber]],0),9)*$H1357</f>
        <v>266015.35185058851</v>
      </c>
      <c r="J1357" s="15">
        <f t="shared" si="147"/>
        <v>0.2032150962799289</v>
      </c>
      <c r="K1357" s="26">
        <f>ROUND(PPEL[[#This Row],[Proposed Taxable Valuation]]/1000*PPEL[[#This Row],[Adjusted Rate]],0)</f>
        <v>266015</v>
      </c>
      <c r="L1357" s="19">
        <f t="shared" si="144"/>
        <v>-165965.67572902713</v>
      </c>
      <c r="M1357" s="17">
        <f t="shared" si="145"/>
        <v>-0.12678490372007112</v>
      </c>
      <c r="N1357" s="2">
        <v>871873828.11537004</v>
      </c>
      <c r="O1357">
        <v>0.33</v>
      </c>
      <c r="P1357" s="9">
        <f t="shared" si="146"/>
        <v>287718.36327807209</v>
      </c>
    </row>
    <row r="1358" spans="1:16" hidden="1" x14ac:dyDescent="0.35">
      <c r="A1358" s="13">
        <v>2030</v>
      </c>
      <c r="B1358" s="13">
        <f t="shared" si="148"/>
        <v>2029</v>
      </c>
      <c r="C1358" t="s">
        <v>102</v>
      </c>
      <c r="D1358" t="s">
        <v>103</v>
      </c>
      <c r="E1358" s="5">
        <v>273681674.33001775</v>
      </c>
      <c r="F1358" s="13">
        <v>0.33</v>
      </c>
      <c r="G1358" s="9">
        <f t="shared" si="143"/>
        <v>90314.952528905866</v>
      </c>
      <c r="H1358" s="11">
        <v>1.02</v>
      </c>
      <c r="I1358" s="12" cm="1">
        <f t="array" ref="I1358">INDEX(PPEL[],MATCH(PPEL[[#This Row],[Base Year]]&amp;PPEL[[#This Row],[DistrictNumber]],PPEL[[Fiscal Year]:[Fiscal Year]]&amp;PPEL[[DistrictNumber]:[DistrictNumber]],0),9)*$H1358</f>
        <v>66622.365826632958</v>
      </c>
      <c r="J1358" s="15">
        <f t="shared" si="147"/>
        <v>0.24343013097141714</v>
      </c>
      <c r="K1358" s="26">
        <f>ROUND(PPEL[[#This Row],[Proposed Taxable Valuation]]/1000*PPEL[[#This Row],[Adjusted Rate]],0)</f>
        <v>66622</v>
      </c>
      <c r="L1358" s="19">
        <f t="shared" si="144"/>
        <v>-23692.586702272907</v>
      </c>
      <c r="M1358" s="17">
        <f t="shared" si="145"/>
        <v>-8.656986902858288E-2</v>
      </c>
      <c r="N1358" s="2">
        <v>201824686.66329125</v>
      </c>
      <c r="O1358">
        <v>0.33</v>
      </c>
      <c r="P1358" s="9">
        <f t="shared" si="146"/>
        <v>66602.146598886116</v>
      </c>
    </row>
    <row r="1359" spans="1:16" hidden="1" x14ac:dyDescent="0.35">
      <c r="A1359" s="13">
        <v>2030</v>
      </c>
      <c r="B1359" s="13">
        <f t="shared" si="148"/>
        <v>2029</v>
      </c>
      <c r="C1359" t="s">
        <v>104</v>
      </c>
      <c r="D1359" t="s">
        <v>105</v>
      </c>
      <c r="E1359" s="5">
        <v>618922576.84392464</v>
      </c>
      <c r="F1359" s="13">
        <v>0.33</v>
      </c>
      <c r="G1359" s="9">
        <f t="shared" si="143"/>
        <v>204244.45035849512</v>
      </c>
      <c r="H1359" s="11">
        <v>1.02</v>
      </c>
      <c r="I1359" s="12" cm="1">
        <f t="array" ref="I1359">INDEX(PPEL[],MATCH(PPEL[[#This Row],[Base Year]]&amp;PPEL[[#This Row],[DistrictNumber]],PPEL[[Fiscal Year]:[Fiscal Year]]&amp;PPEL[[DistrictNumber]:[DistrictNumber]],0),9)*$H1359</f>
        <v>153596.7741598447</v>
      </c>
      <c r="J1359" s="15">
        <f t="shared" si="147"/>
        <v>0.24816799371430528</v>
      </c>
      <c r="K1359" s="26">
        <f>ROUND(PPEL[[#This Row],[Proposed Taxable Valuation]]/1000*PPEL[[#This Row],[Adjusted Rate]],0)</f>
        <v>153597</v>
      </c>
      <c r="L1359" s="19">
        <f t="shared" si="144"/>
        <v>-50647.676198650413</v>
      </c>
      <c r="M1359" s="17">
        <f t="shared" si="145"/>
        <v>-8.1832006285694731E-2</v>
      </c>
      <c r="N1359" s="2">
        <v>476425328.70082176</v>
      </c>
      <c r="O1359">
        <v>0.33</v>
      </c>
      <c r="P1359" s="9">
        <f t="shared" si="146"/>
        <v>157220.35847127117</v>
      </c>
    </row>
    <row r="1360" spans="1:16" hidden="1" x14ac:dyDescent="0.35">
      <c r="A1360" s="13">
        <v>2030</v>
      </c>
      <c r="B1360" s="13">
        <f t="shared" si="148"/>
        <v>2029</v>
      </c>
      <c r="C1360" t="s">
        <v>106</v>
      </c>
      <c r="D1360" t="s">
        <v>107</v>
      </c>
      <c r="E1360" s="5">
        <v>659613824.18385983</v>
      </c>
      <c r="F1360" s="13">
        <v>0.33</v>
      </c>
      <c r="G1360" s="9">
        <f t="shared" si="143"/>
        <v>217672.56198067375</v>
      </c>
      <c r="H1360" s="11">
        <v>1.02</v>
      </c>
      <c r="I1360" s="12" cm="1">
        <f t="array" ref="I1360">INDEX(PPEL[],MATCH(PPEL[[#This Row],[Base Year]]&amp;PPEL[[#This Row],[DistrictNumber]],PPEL[[Fiscal Year]:[Fiscal Year]]&amp;PPEL[[DistrictNumber]:[DistrictNumber]],0),9)*$H1360</f>
        <v>145129.16798935586</v>
      </c>
      <c r="J1360" s="15">
        <f t="shared" si="147"/>
        <v>0.22002141657495455</v>
      </c>
      <c r="K1360" s="26">
        <f>ROUND(PPEL[[#This Row],[Proposed Taxable Valuation]]/1000*PPEL[[#This Row],[Adjusted Rate]],0)</f>
        <v>145129</v>
      </c>
      <c r="L1360" s="19">
        <f t="shared" si="144"/>
        <v>-72543.393991317891</v>
      </c>
      <c r="M1360" s="17">
        <f t="shared" si="145"/>
        <v>-0.10997858342504546</v>
      </c>
      <c r="N1360" s="2">
        <v>471965826.8249023</v>
      </c>
      <c r="O1360">
        <v>0.33</v>
      </c>
      <c r="P1360" s="9">
        <f t="shared" si="146"/>
        <v>155748.72285221776</v>
      </c>
    </row>
    <row r="1361" spans="1:16" hidden="1" x14ac:dyDescent="0.35">
      <c r="A1361" s="13">
        <v>2030</v>
      </c>
      <c r="B1361" s="13">
        <f t="shared" si="148"/>
        <v>2029</v>
      </c>
      <c r="C1361" t="s">
        <v>108</v>
      </c>
      <c r="D1361" t="s">
        <v>109</v>
      </c>
      <c r="E1361" s="5">
        <v>688673957.82053757</v>
      </c>
      <c r="F1361" s="13">
        <v>0.33</v>
      </c>
      <c r="G1361" s="9">
        <f t="shared" si="143"/>
        <v>227262.40608077744</v>
      </c>
      <c r="H1361" s="11">
        <v>1.02</v>
      </c>
      <c r="I1361" s="12" cm="1">
        <f t="array" ref="I1361">INDEX(PPEL[],MATCH(PPEL[[#This Row],[Base Year]]&amp;PPEL[[#This Row],[DistrictNumber]],PPEL[[Fiscal Year]:[Fiscal Year]]&amp;PPEL[[DistrictNumber]:[DistrictNumber]],0),9)*$H1361</f>
        <v>170235.47546955803</v>
      </c>
      <c r="J1361" s="15">
        <f t="shared" si="147"/>
        <v>0.24719313622415195</v>
      </c>
      <c r="K1361" s="26">
        <f>ROUND(PPEL[[#This Row],[Proposed Taxable Valuation]]/1000*PPEL[[#This Row],[Adjusted Rate]],0)</f>
        <v>170235</v>
      </c>
      <c r="L1361" s="19">
        <f t="shared" si="144"/>
        <v>-57026.930611219403</v>
      </c>
      <c r="M1361" s="17">
        <f t="shared" si="145"/>
        <v>-8.2806863775848061E-2</v>
      </c>
      <c r="N1361" s="2">
        <v>517767507.72455329</v>
      </c>
      <c r="O1361">
        <v>0.33</v>
      </c>
      <c r="P1361" s="9">
        <f t="shared" si="146"/>
        <v>170863.27754910258</v>
      </c>
    </row>
    <row r="1362" spans="1:16" hidden="1" x14ac:dyDescent="0.35">
      <c r="A1362" s="13">
        <v>2030</v>
      </c>
      <c r="B1362" s="13">
        <f t="shared" si="148"/>
        <v>2029</v>
      </c>
      <c r="C1362" t="s">
        <v>110</v>
      </c>
      <c r="D1362" t="s">
        <v>111</v>
      </c>
      <c r="E1362" s="5">
        <v>717766333.31151676</v>
      </c>
      <c r="F1362" s="13">
        <v>0.33</v>
      </c>
      <c r="G1362" s="9">
        <f t="shared" si="143"/>
        <v>236862.88999280054</v>
      </c>
      <c r="H1362" s="11">
        <v>1.02</v>
      </c>
      <c r="I1362" s="12" cm="1">
        <f t="array" ref="I1362">INDEX(PPEL[],MATCH(PPEL[[#This Row],[Base Year]]&amp;PPEL[[#This Row],[DistrictNumber]],PPEL[[Fiscal Year]:[Fiscal Year]]&amp;PPEL[[DistrictNumber]:[DistrictNumber]],0),9)*$H1362</f>
        <v>150159.00799190474</v>
      </c>
      <c r="J1362" s="15">
        <f t="shared" si="147"/>
        <v>0.20920319193451839</v>
      </c>
      <c r="K1362" s="26">
        <f>ROUND(PPEL[[#This Row],[Proposed Taxable Valuation]]/1000*PPEL[[#This Row],[Adjusted Rate]],0)</f>
        <v>150159</v>
      </c>
      <c r="L1362" s="19">
        <f t="shared" si="144"/>
        <v>-86703.882000895799</v>
      </c>
      <c r="M1362" s="17">
        <f t="shared" si="145"/>
        <v>-0.12079680806548163</v>
      </c>
      <c r="N1362" s="2">
        <v>501547610.9562816</v>
      </c>
      <c r="O1362">
        <v>0.33</v>
      </c>
      <c r="P1362" s="9">
        <f t="shared" si="146"/>
        <v>165510.71161557295</v>
      </c>
    </row>
    <row r="1363" spans="1:16" hidden="1" x14ac:dyDescent="0.35">
      <c r="A1363" s="13">
        <v>2030</v>
      </c>
      <c r="B1363" s="13">
        <f t="shared" si="148"/>
        <v>2029</v>
      </c>
      <c r="C1363" t="s">
        <v>112</v>
      </c>
      <c r="D1363" t="s">
        <v>113</v>
      </c>
      <c r="E1363" s="5">
        <v>1117465954.472657</v>
      </c>
      <c r="F1363" s="13">
        <v>0.33</v>
      </c>
      <c r="G1363" s="9">
        <f t="shared" si="143"/>
        <v>368763.76497597684</v>
      </c>
      <c r="H1363" s="11">
        <v>1.02</v>
      </c>
      <c r="I1363" s="12" cm="1">
        <f t="array" ref="I1363">INDEX(PPEL[],MATCH(PPEL[[#This Row],[Base Year]]&amp;PPEL[[#This Row],[DistrictNumber]],PPEL[[Fiscal Year]:[Fiscal Year]]&amp;PPEL[[DistrictNumber]:[DistrictNumber]],0),9)*$H1363</f>
        <v>262687.64052205754</v>
      </c>
      <c r="J1363" s="15">
        <f t="shared" si="147"/>
        <v>0.23507440156959625</v>
      </c>
      <c r="K1363" s="26">
        <f>ROUND(PPEL[[#This Row],[Proposed Taxable Valuation]]/1000*PPEL[[#This Row],[Adjusted Rate]],0)</f>
        <v>262688</v>
      </c>
      <c r="L1363" s="19">
        <f t="shared" si="144"/>
        <v>-106076.1244539193</v>
      </c>
      <c r="M1363" s="17">
        <f t="shared" si="145"/>
        <v>-9.4925598430403768E-2</v>
      </c>
      <c r="N1363" s="2">
        <v>815509938.99504888</v>
      </c>
      <c r="O1363">
        <v>0.33</v>
      </c>
      <c r="P1363" s="9">
        <f t="shared" si="146"/>
        <v>269118.27986836614</v>
      </c>
    </row>
    <row r="1364" spans="1:16" hidden="1" x14ac:dyDescent="0.35">
      <c r="A1364" s="13">
        <v>2030</v>
      </c>
      <c r="B1364" s="13">
        <f t="shared" si="148"/>
        <v>2029</v>
      </c>
      <c r="C1364" t="s">
        <v>114</v>
      </c>
      <c r="D1364" t="s">
        <v>115</v>
      </c>
      <c r="E1364" s="5">
        <v>281651883.68680972</v>
      </c>
      <c r="F1364" s="13">
        <v>0.33</v>
      </c>
      <c r="G1364" s="9">
        <f t="shared" si="143"/>
        <v>92945.121616647215</v>
      </c>
      <c r="H1364" s="11">
        <v>1.02</v>
      </c>
      <c r="I1364" s="12" cm="1">
        <f t="array" ref="I1364">INDEX(PPEL[],MATCH(PPEL[[#This Row],[Base Year]]&amp;PPEL[[#This Row],[DistrictNumber]],PPEL[[Fiscal Year]:[Fiscal Year]]&amp;PPEL[[DistrictNumber]:[DistrictNumber]],0),9)*$H1364</f>
        <v>83346.247100204986</v>
      </c>
      <c r="J1364" s="15">
        <f t="shared" si="147"/>
        <v>0.29591936687660875</v>
      </c>
      <c r="K1364" s="26">
        <f>ROUND(PPEL[[#This Row],[Proposed Taxable Valuation]]/1000*PPEL[[#This Row],[Adjusted Rate]],0)</f>
        <v>83346</v>
      </c>
      <c r="L1364" s="19">
        <f t="shared" si="144"/>
        <v>-9598.8745164422289</v>
      </c>
      <c r="M1364" s="17">
        <f t="shared" si="145"/>
        <v>-3.4080633123391268E-2</v>
      </c>
      <c r="N1364" s="2">
        <v>237686806.55270576</v>
      </c>
      <c r="O1364">
        <v>0.33</v>
      </c>
      <c r="P1364" s="9">
        <f t="shared" si="146"/>
        <v>78436.646162392906</v>
      </c>
    </row>
    <row r="1365" spans="1:16" hidden="1" x14ac:dyDescent="0.35">
      <c r="A1365" s="13">
        <v>2030</v>
      </c>
      <c r="B1365" s="13">
        <f t="shared" si="148"/>
        <v>2029</v>
      </c>
      <c r="C1365" t="s">
        <v>116</v>
      </c>
      <c r="D1365" t="s">
        <v>117</v>
      </c>
      <c r="E1365" s="5">
        <v>631935789.03019333</v>
      </c>
      <c r="F1365" s="13">
        <v>0.33</v>
      </c>
      <c r="G1365" s="9">
        <f t="shared" si="143"/>
        <v>208538.8103799638</v>
      </c>
      <c r="H1365" s="11">
        <v>1.02</v>
      </c>
      <c r="I1365" s="12" cm="1">
        <f t="array" ref="I1365">INDEX(PPEL[],MATCH(PPEL[[#This Row],[Base Year]]&amp;PPEL[[#This Row],[DistrictNumber]],PPEL[[Fiscal Year]:[Fiscal Year]]&amp;PPEL[[DistrictNumber]:[DistrictNumber]],0),9)*$H1365</f>
        <v>138119.78933404156</v>
      </c>
      <c r="J1365" s="15">
        <f t="shared" si="147"/>
        <v>0.21856617670920092</v>
      </c>
      <c r="K1365" s="26">
        <f>ROUND(PPEL[[#This Row],[Proposed Taxable Valuation]]/1000*PPEL[[#This Row],[Adjusted Rate]],0)</f>
        <v>138120</v>
      </c>
      <c r="L1365" s="19">
        <f t="shared" si="144"/>
        <v>-70419.021045922244</v>
      </c>
      <c r="M1365" s="17">
        <f t="shared" si="145"/>
        <v>-0.11143382329079909</v>
      </c>
      <c r="N1365" s="2">
        <v>452489197.58577406</v>
      </c>
      <c r="O1365">
        <v>0.33</v>
      </c>
      <c r="P1365" s="9">
        <f t="shared" si="146"/>
        <v>149321.43520330545</v>
      </c>
    </row>
    <row r="1366" spans="1:16" hidden="1" x14ac:dyDescent="0.35">
      <c r="A1366" s="13">
        <v>2030</v>
      </c>
      <c r="B1366" s="13">
        <f t="shared" si="148"/>
        <v>2029</v>
      </c>
      <c r="C1366" t="s">
        <v>118</v>
      </c>
      <c r="D1366" t="s">
        <v>119</v>
      </c>
      <c r="E1366" s="5">
        <v>603656637.05812848</v>
      </c>
      <c r="F1366" s="13">
        <v>0.33</v>
      </c>
      <c r="G1366" s="9">
        <f t="shared" si="143"/>
        <v>199206.69022918242</v>
      </c>
      <c r="H1366" s="11">
        <v>1.02</v>
      </c>
      <c r="I1366" s="12" cm="1">
        <f t="array" ref="I1366">INDEX(PPEL[],MATCH(PPEL[[#This Row],[Base Year]]&amp;PPEL[[#This Row],[DistrictNumber]],PPEL[[Fiscal Year]:[Fiscal Year]]&amp;PPEL[[DistrictNumber]:[DistrictNumber]],0),9)*$H1366</f>
        <v>136254.58087875767</v>
      </c>
      <c r="J1366" s="15">
        <f t="shared" si="147"/>
        <v>0.22571536949015136</v>
      </c>
      <c r="K1366" s="26">
        <f>ROUND(PPEL[[#This Row],[Proposed Taxable Valuation]]/1000*PPEL[[#This Row],[Adjusted Rate]],0)</f>
        <v>136255</v>
      </c>
      <c r="L1366" s="19">
        <f t="shared" si="144"/>
        <v>-62952.109350424755</v>
      </c>
      <c r="M1366" s="17">
        <f t="shared" si="145"/>
        <v>-0.10428463050984865</v>
      </c>
      <c r="N1366" s="2">
        <v>437293312.34231097</v>
      </c>
      <c r="O1366">
        <v>0.33</v>
      </c>
      <c r="P1366" s="9">
        <f t="shared" si="146"/>
        <v>144306.79307296264</v>
      </c>
    </row>
    <row r="1367" spans="1:16" hidden="1" x14ac:dyDescent="0.35">
      <c r="A1367" s="13">
        <v>2030</v>
      </c>
      <c r="B1367" s="13">
        <f t="shared" si="148"/>
        <v>2029</v>
      </c>
      <c r="C1367" t="s">
        <v>120</v>
      </c>
      <c r="D1367" t="s">
        <v>121</v>
      </c>
      <c r="E1367" s="5">
        <v>887574731.65118885</v>
      </c>
      <c r="F1367" s="13">
        <v>0.33</v>
      </c>
      <c r="G1367" s="9">
        <f t="shared" si="143"/>
        <v>292899.66144489229</v>
      </c>
      <c r="H1367" s="11">
        <v>1.02</v>
      </c>
      <c r="I1367" s="12" cm="1">
        <f t="array" ref="I1367">INDEX(PPEL[],MATCH(PPEL[[#This Row],[Base Year]]&amp;PPEL[[#This Row],[DistrictNumber]],PPEL[[Fiscal Year]:[Fiscal Year]]&amp;PPEL[[DistrictNumber]:[DistrictNumber]],0),9)*$H1367</f>
        <v>229630.60190970902</v>
      </c>
      <c r="J1367" s="15">
        <f t="shared" si="147"/>
        <v>0.25871692120225026</v>
      </c>
      <c r="K1367" s="26">
        <f>ROUND(PPEL[[#This Row],[Proposed Taxable Valuation]]/1000*PPEL[[#This Row],[Adjusted Rate]],0)</f>
        <v>229631</v>
      </c>
      <c r="L1367" s="19">
        <f t="shared" si="144"/>
        <v>-63269.059535183274</v>
      </c>
      <c r="M1367" s="17">
        <f t="shared" si="145"/>
        <v>-7.1283078797749755E-2</v>
      </c>
      <c r="N1367" s="2">
        <v>711441046.42172253</v>
      </c>
      <c r="O1367">
        <v>0.33</v>
      </c>
      <c r="P1367" s="9">
        <f t="shared" si="146"/>
        <v>234775.54531916845</v>
      </c>
    </row>
    <row r="1368" spans="1:16" hidden="1" x14ac:dyDescent="0.35">
      <c r="A1368" s="13">
        <v>2030</v>
      </c>
      <c r="B1368" s="13">
        <f t="shared" si="148"/>
        <v>2029</v>
      </c>
      <c r="C1368" t="s">
        <v>122</v>
      </c>
      <c r="D1368" t="s">
        <v>123</v>
      </c>
      <c r="E1368" s="5">
        <v>725435915.45431769</v>
      </c>
      <c r="F1368" s="13">
        <v>0.33</v>
      </c>
      <c r="G1368" s="9">
        <f t="shared" si="143"/>
        <v>239393.85209992484</v>
      </c>
      <c r="H1368" s="11">
        <v>1.02</v>
      </c>
      <c r="I1368" s="12" cm="1">
        <f t="array" ref="I1368">INDEX(PPEL[],MATCH(PPEL[[#This Row],[Base Year]]&amp;PPEL[[#This Row],[DistrictNumber]],PPEL[[Fiscal Year]:[Fiscal Year]]&amp;PPEL[[DistrictNumber]:[DistrictNumber]],0),9)*$H1368</f>
        <v>155389.74088710808</v>
      </c>
      <c r="J1368" s="15">
        <f t="shared" si="147"/>
        <v>0.21420188548259619</v>
      </c>
      <c r="K1368" s="26">
        <f>ROUND(PPEL[[#This Row],[Proposed Taxable Valuation]]/1000*PPEL[[#This Row],[Adjusted Rate]],0)</f>
        <v>155390</v>
      </c>
      <c r="L1368" s="19">
        <f t="shared" si="144"/>
        <v>-84004.111212816759</v>
      </c>
      <c r="M1368" s="17">
        <f t="shared" si="145"/>
        <v>-0.11579811451740382</v>
      </c>
      <c r="N1368" s="2">
        <v>499697921.72909039</v>
      </c>
      <c r="O1368">
        <v>0.33</v>
      </c>
      <c r="P1368" s="9">
        <f t="shared" si="146"/>
        <v>164900.31417059983</v>
      </c>
    </row>
    <row r="1369" spans="1:16" hidden="1" x14ac:dyDescent="0.35">
      <c r="A1369" s="13">
        <v>2030</v>
      </c>
      <c r="B1369" s="13">
        <f t="shared" si="148"/>
        <v>2029</v>
      </c>
      <c r="C1369" t="s">
        <v>124</v>
      </c>
      <c r="D1369" t="s">
        <v>125</v>
      </c>
      <c r="E1369" s="5">
        <v>188160236.43696597</v>
      </c>
      <c r="F1369" s="13">
        <v>0.33</v>
      </c>
      <c r="G1369" s="9">
        <f t="shared" si="143"/>
        <v>62092.87802419877</v>
      </c>
      <c r="H1369" s="11">
        <v>1.02</v>
      </c>
      <c r="I1369" s="12" cm="1">
        <f t="array" ref="I1369">INDEX(PPEL[],MATCH(PPEL[[#This Row],[Base Year]]&amp;PPEL[[#This Row],[DistrictNumber]],PPEL[[Fiscal Year]:[Fiscal Year]]&amp;PPEL[[DistrictNumber]:[DistrictNumber]],0),9)*$H1369</f>
        <v>44759.235176224436</v>
      </c>
      <c r="J1369" s="15">
        <f t="shared" si="147"/>
        <v>0.23787828939733963</v>
      </c>
      <c r="K1369" s="26">
        <f>ROUND(PPEL[[#This Row],[Proposed Taxable Valuation]]/1000*PPEL[[#This Row],[Adjusted Rate]],0)</f>
        <v>44759</v>
      </c>
      <c r="L1369" s="19">
        <f t="shared" si="144"/>
        <v>-17333.642847974334</v>
      </c>
      <c r="M1369" s="17">
        <f t="shared" si="145"/>
        <v>-9.2121710602660389E-2</v>
      </c>
      <c r="N1369" s="2">
        <v>135147475.907933</v>
      </c>
      <c r="O1369">
        <v>0.33</v>
      </c>
      <c r="P1369" s="9">
        <f t="shared" si="146"/>
        <v>44598.667049617892</v>
      </c>
    </row>
    <row r="1370" spans="1:16" hidden="1" x14ac:dyDescent="0.35">
      <c r="A1370" s="13">
        <v>2030</v>
      </c>
      <c r="B1370" s="13">
        <f t="shared" si="148"/>
        <v>2029</v>
      </c>
      <c r="C1370" t="s">
        <v>126</v>
      </c>
      <c r="D1370" t="s">
        <v>127</v>
      </c>
      <c r="E1370" s="5">
        <v>494725955.90174782</v>
      </c>
      <c r="F1370" s="13">
        <v>0.33</v>
      </c>
      <c r="G1370" s="9">
        <f t="shared" si="143"/>
        <v>163259.56544757678</v>
      </c>
      <c r="H1370" s="11">
        <v>1.02</v>
      </c>
      <c r="I1370" s="12" cm="1">
        <f t="array" ref="I1370">INDEX(PPEL[],MATCH(PPEL[[#This Row],[Base Year]]&amp;PPEL[[#This Row],[DistrictNumber]],PPEL[[Fiscal Year]:[Fiscal Year]]&amp;PPEL[[DistrictNumber]:[DistrictNumber]],0),9)*$H1370</f>
        <v>129450.47870656205</v>
      </c>
      <c r="J1370" s="15">
        <f t="shared" si="147"/>
        <v>0.26166098051316072</v>
      </c>
      <c r="K1370" s="26">
        <f>ROUND(PPEL[[#This Row],[Proposed Taxable Valuation]]/1000*PPEL[[#This Row],[Adjusted Rate]],0)</f>
        <v>129450</v>
      </c>
      <c r="L1370" s="19">
        <f t="shared" si="144"/>
        <v>-33809.086741014733</v>
      </c>
      <c r="M1370" s="17">
        <f t="shared" si="145"/>
        <v>-6.8339019486839292E-2</v>
      </c>
      <c r="N1370" s="2">
        <v>421054033.49163514</v>
      </c>
      <c r="O1370">
        <v>0.33</v>
      </c>
      <c r="P1370" s="9">
        <f t="shared" si="146"/>
        <v>138947.83105223961</v>
      </c>
    </row>
    <row r="1371" spans="1:16" hidden="1" x14ac:dyDescent="0.35">
      <c r="A1371" s="13">
        <v>2030</v>
      </c>
      <c r="B1371" s="13">
        <f t="shared" si="148"/>
        <v>2029</v>
      </c>
      <c r="C1371" t="s">
        <v>128</v>
      </c>
      <c r="D1371" t="s">
        <v>129</v>
      </c>
      <c r="E1371" s="5">
        <v>682039808.20056462</v>
      </c>
      <c r="F1371" s="13">
        <v>0.33</v>
      </c>
      <c r="G1371" s="9">
        <f t="shared" si="143"/>
        <v>225073.13670618631</v>
      </c>
      <c r="H1371" s="11">
        <v>1.02</v>
      </c>
      <c r="I1371" s="12" cm="1">
        <f t="array" ref="I1371">INDEX(PPEL[],MATCH(PPEL[[#This Row],[Base Year]]&amp;PPEL[[#This Row],[DistrictNumber]],PPEL[[Fiscal Year]:[Fiscal Year]]&amp;PPEL[[DistrictNumber]:[DistrictNumber]],0),9)*$H1371</f>
        <v>145665.26731511665</v>
      </c>
      <c r="J1371" s="15">
        <f t="shared" si="147"/>
        <v>0.21357296973534054</v>
      </c>
      <c r="K1371" s="26">
        <f>ROUND(PPEL[[#This Row],[Proposed Taxable Valuation]]/1000*PPEL[[#This Row],[Adjusted Rate]],0)</f>
        <v>145665</v>
      </c>
      <c r="L1371" s="19">
        <f t="shared" si="144"/>
        <v>-79407.86939106966</v>
      </c>
      <c r="M1371" s="17">
        <f t="shared" si="145"/>
        <v>-0.11642703026465948</v>
      </c>
      <c r="N1371" s="2">
        <v>456285867.7040574</v>
      </c>
      <c r="O1371">
        <v>0.33</v>
      </c>
      <c r="P1371" s="9">
        <f t="shared" si="146"/>
        <v>150574.33634233894</v>
      </c>
    </row>
    <row r="1372" spans="1:16" hidden="1" x14ac:dyDescent="0.35">
      <c r="A1372" s="13">
        <v>2030</v>
      </c>
      <c r="B1372" s="13">
        <f t="shared" si="148"/>
        <v>2029</v>
      </c>
      <c r="C1372" t="s">
        <v>130</v>
      </c>
      <c r="D1372" t="s">
        <v>131</v>
      </c>
      <c r="E1372" s="5">
        <v>3530881905.2659445</v>
      </c>
      <c r="F1372" s="13">
        <v>0.33</v>
      </c>
      <c r="G1372" s="9">
        <f t="shared" ref="G1372:G1435" si="149">E1372/1000*F1372</f>
        <v>1165191.0287377618</v>
      </c>
      <c r="H1372" s="11">
        <v>1.02</v>
      </c>
      <c r="I1372" s="12" cm="1">
        <f t="array" ref="I1372">INDEX(PPEL[],MATCH(PPEL[[#This Row],[Base Year]]&amp;PPEL[[#This Row],[DistrictNumber]],PPEL[[Fiscal Year]:[Fiscal Year]]&amp;PPEL[[DistrictNumber]:[DistrictNumber]],0),9)*$H1372</f>
        <v>651408.84421365149</v>
      </c>
      <c r="J1372" s="15">
        <f t="shared" si="147"/>
        <v>0.18448899218128556</v>
      </c>
      <c r="K1372" s="26">
        <f>ROUND(PPEL[[#This Row],[Proposed Taxable Valuation]]/1000*PPEL[[#This Row],[Adjusted Rate]],0)</f>
        <v>651409</v>
      </c>
      <c r="L1372" s="19">
        <f t="shared" ref="L1372:L1435" si="150">I1372-G1372</f>
        <v>-513782.18452411029</v>
      </c>
      <c r="M1372" s="17">
        <f t="shared" ref="M1372:M1435" si="151">J1372-F1372</f>
        <v>-0.14551100781871446</v>
      </c>
      <c r="N1372" s="2">
        <v>2275384091.2250919</v>
      </c>
      <c r="O1372">
        <v>0.33</v>
      </c>
      <c r="P1372" s="9">
        <f t="shared" ref="P1372:P1435" si="152">N1372/1000*O1372</f>
        <v>750876.75010428031</v>
      </c>
    </row>
    <row r="1373" spans="1:16" hidden="1" x14ac:dyDescent="0.35">
      <c r="A1373" s="13">
        <v>2030</v>
      </c>
      <c r="B1373" s="13">
        <f t="shared" si="148"/>
        <v>2029</v>
      </c>
      <c r="C1373" t="s">
        <v>132</v>
      </c>
      <c r="D1373" t="s">
        <v>133</v>
      </c>
      <c r="E1373" s="5">
        <v>2432034849.7649598</v>
      </c>
      <c r="F1373" s="13">
        <v>0.33</v>
      </c>
      <c r="G1373" s="9">
        <f t="shared" si="149"/>
        <v>802571.50042243674</v>
      </c>
      <c r="H1373" s="11">
        <v>1.02</v>
      </c>
      <c r="I1373" s="12" cm="1">
        <f t="array" ref="I1373">INDEX(PPEL[],MATCH(PPEL[[#This Row],[Base Year]]&amp;PPEL[[#This Row],[DistrictNumber]],PPEL[[Fiscal Year]:[Fiscal Year]]&amp;PPEL[[DistrictNumber]:[DistrictNumber]],0),9)*$H1373</f>
        <v>442413.19106587186</v>
      </c>
      <c r="J1373" s="15">
        <f t="shared" si="147"/>
        <v>0.18191071197381409</v>
      </c>
      <c r="K1373" s="26">
        <f>ROUND(PPEL[[#This Row],[Proposed Taxable Valuation]]/1000*PPEL[[#This Row],[Adjusted Rate]],0)</f>
        <v>442413</v>
      </c>
      <c r="L1373" s="19">
        <f t="shared" si="150"/>
        <v>-360158.30935656489</v>
      </c>
      <c r="M1373" s="17">
        <f t="shared" si="151"/>
        <v>-0.14808928802618593</v>
      </c>
      <c r="N1373" s="2">
        <v>1499772098.9114919</v>
      </c>
      <c r="O1373">
        <v>0.33</v>
      </c>
      <c r="P1373" s="9">
        <f t="shared" si="152"/>
        <v>494924.79264079238</v>
      </c>
    </row>
    <row r="1374" spans="1:16" hidden="1" x14ac:dyDescent="0.35">
      <c r="A1374" s="13">
        <v>2030</v>
      </c>
      <c r="B1374" s="13">
        <f t="shared" si="148"/>
        <v>2029</v>
      </c>
      <c r="C1374" t="s">
        <v>134</v>
      </c>
      <c r="D1374" t="s">
        <v>135</v>
      </c>
      <c r="E1374" s="5">
        <v>1597323510.035032</v>
      </c>
      <c r="F1374" s="13">
        <v>0.33</v>
      </c>
      <c r="G1374" s="9">
        <f t="shared" si="149"/>
        <v>527116.75831156061</v>
      </c>
      <c r="H1374" s="11">
        <v>1.02</v>
      </c>
      <c r="I1374" s="12" cm="1">
        <f t="array" ref="I1374">INDEX(PPEL[],MATCH(PPEL[[#This Row],[Base Year]]&amp;PPEL[[#This Row],[DistrictNumber]],PPEL[[Fiscal Year]:[Fiscal Year]]&amp;PPEL[[DistrictNumber]:[DistrictNumber]],0),9)*$H1374</f>
        <v>367351.04765270546</v>
      </c>
      <c r="J1374" s="15">
        <f t="shared" si="147"/>
        <v>0.22997911527931422</v>
      </c>
      <c r="K1374" s="26">
        <f>ROUND(PPEL[[#This Row],[Proposed Taxable Valuation]]/1000*PPEL[[#This Row],[Adjusted Rate]],0)</f>
        <v>367351</v>
      </c>
      <c r="L1374" s="19">
        <f t="shared" si="150"/>
        <v>-159765.71065885515</v>
      </c>
      <c r="M1374" s="17">
        <f t="shared" si="151"/>
        <v>-0.10002088472068579</v>
      </c>
      <c r="N1374" s="2">
        <v>1108961852.9027596</v>
      </c>
      <c r="O1374">
        <v>0.33</v>
      </c>
      <c r="P1374" s="9">
        <f t="shared" si="152"/>
        <v>365957.41145791067</v>
      </c>
    </row>
    <row r="1375" spans="1:16" hidden="1" x14ac:dyDescent="0.35">
      <c r="A1375" s="13">
        <v>2030</v>
      </c>
      <c r="B1375" s="13">
        <f t="shared" si="148"/>
        <v>2029</v>
      </c>
      <c r="C1375" t="s">
        <v>136</v>
      </c>
      <c r="D1375" t="s">
        <v>137</v>
      </c>
      <c r="E1375" s="5">
        <v>516886856.81240654</v>
      </c>
      <c r="F1375" s="13">
        <v>0.33</v>
      </c>
      <c r="G1375" s="9">
        <f t="shared" si="149"/>
        <v>170572.66274809418</v>
      </c>
      <c r="H1375" s="11">
        <v>1.02</v>
      </c>
      <c r="I1375" s="12" cm="1">
        <f t="array" ref="I1375">INDEX(PPEL[],MATCH(PPEL[[#This Row],[Base Year]]&amp;PPEL[[#This Row],[DistrictNumber]],PPEL[[Fiscal Year]:[Fiscal Year]]&amp;PPEL[[DistrictNumber]:[DistrictNumber]],0),9)*$H1375</f>
        <v>112686.96437428941</v>
      </c>
      <c r="J1375" s="15">
        <f t="shared" si="147"/>
        <v>0.2180108913374573</v>
      </c>
      <c r="K1375" s="26">
        <f>ROUND(PPEL[[#This Row],[Proposed Taxable Valuation]]/1000*PPEL[[#This Row],[Adjusted Rate]],0)</f>
        <v>112687</v>
      </c>
      <c r="L1375" s="19">
        <f t="shared" si="150"/>
        <v>-57885.698373804771</v>
      </c>
      <c r="M1375" s="17">
        <f t="shared" si="151"/>
        <v>-0.11198910866254272</v>
      </c>
      <c r="N1375" s="2">
        <v>358050951.75485158</v>
      </c>
      <c r="O1375">
        <v>0.33</v>
      </c>
      <c r="P1375" s="9">
        <f t="shared" si="152"/>
        <v>118156.81407910102</v>
      </c>
    </row>
    <row r="1376" spans="1:16" hidden="1" x14ac:dyDescent="0.35">
      <c r="A1376" s="13">
        <v>2030</v>
      </c>
      <c r="B1376" s="13">
        <f t="shared" si="148"/>
        <v>2029</v>
      </c>
      <c r="C1376" t="s">
        <v>138</v>
      </c>
      <c r="D1376" t="s">
        <v>139</v>
      </c>
      <c r="E1376" s="5">
        <v>5085741380.1733541</v>
      </c>
      <c r="F1376" s="13">
        <v>0.33</v>
      </c>
      <c r="G1376" s="9">
        <f t="shared" si="149"/>
        <v>1678294.655457207</v>
      </c>
      <c r="H1376" s="11">
        <v>1.02</v>
      </c>
      <c r="I1376" s="12" cm="1">
        <f t="array" ref="I1376">INDEX(PPEL[],MATCH(PPEL[[#This Row],[Base Year]]&amp;PPEL[[#This Row],[DistrictNumber]],PPEL[[Fiscal Year]:[Fiscal Year]]&amp;PPEL[[DistrictNumber]:[DistrictNumber]],0),9)*$H1376</f>
        <v>1057487.3201374293</v>
      </c>
      <c r="J1376" s="15">
        <f t="shared" si="147"/>
        <v>0.20793179225747091</v>
      </c>
      <c r="K1376" s="26">
        <f>ROUND(PPEL[[#This Row],[Proposed Taxable Valuation]]/1000*PPEL[[#This Row],[Adjusted Rate]],0)</f>
        <v>1057487</v>
      </c>
      <c r="L1376" s="19">
        <f t="shared" si="150"/>
        <v>-620807.33531977772</v>
      </c>
      <c r="M1376" s="17">
        <f t="shared" si="151"/>
        <v>-0.12206820774252911</v>
      </c>
      <c r="N1376" s="2">
        <v>3474208977.8997097</v>
      </c>
      <c r="O1376">
        <v>0.33</v>
      </c>
      <c r="P1376" s="9">
        <f t="shared" si="152"/>
        <v>1146488.9627069042</v>
      </c>
    </row>
    <row r="1377" spans="1:16" hidden="1" x14ac:dyDescent="0.35">
      <c r="A1377" s="13">
        <v>2030</v>
      </c>
      <c r="B1377" s="13">
        <f t="shared" si="148"/>
        <v>2029</v>
      </c>
      <c r="C1377" t="s">
        <v>140</v>
      </c>
      <c r="D1377" t="s">
        <v>141</v>
      </c>
      <c r="E1377" s="5">
        <v>360116872.67299527</v>
      </c>
      <c r="F1377" s="13">
        <v>0.33</v>
      </c>
      <c r="G1377" s="9">
        <f t="shared" si="149"/>
        <v>118838.56798208844</v>
      </c>
      <c r="H1377" s="11">
        <v>1.02</v>
      </c>
      <c r="I1377" s="12" cm="1">
        <f t="array" ref="I1377">INDEX(PPEL[],MATCH(PPEL[[#This Row],[Base Year]]&amp;PPEL[[#This Row],[DistrictNumber]],PPEL[[Fiscal Year]:[Fiscal Year]]&amp;PPEL[[DistrictNumber]:[DistrictNumber]],0),9)*$H1377</f>
        <v>82149.490825992223</v>
      </c>
      <c r="J1377" s="15">
        <f t="shared" si="147"/>
        <v>0.22811897208878687</v>
      </c>
      <c r="K1377" s="26">
        <f>ROUND(PPEL[[#This Row],[Proposed Taxable Valuation]]/1000*PPEL[[#This Row],[Adjusted Rate]],0)</f>
        <v>82149</v>
      </c>
      <c r="L1377" s="19">
        <f t="shared" si="150"/>
        <v>-36689.077156096217</v>
      </c>
      <c r="M1377" s="17">
        <f t="shared" si="151"/>
        <v>-0.10188102791121315</v>
      </c>
      <c r="N1377" s="2">
        <v>250884940.29003167</v>
      </c>
      <c r="O1377">
        <v>0.33</v>
      </c>
      <c r="P1377" s="9">
        <f t="shared" si="152"/>
        <v>82792.030295710458</v>
      </c>
    </row>
    <row r="1378" spans="1:16" hidden="1" x14ac:dyDescent="0.35">
      <c r="A1378" s="13">
        <v>2030</v>
      </c>
      <c r="B1378" s="13">
        <f t="shared" si="148"/>
        <v>2029</v>
      </c>
      <c r="C1378" t="s">
        <v>142</v>
      </c>
      <c r="D1378" t="s">
        <v>143</v>
      </c>
      <c r="E1378" s="5">
        <v>573396147.75193036</v>
      </c>
      <c r="F1378" s="13">
        <v>0.33</v>
      </c>
      <c r="G1378" s="9">
        <f t="shared" si="149"/>
        <v>189220.72875813703</v>
      </c>
      <c r="H1378" s="11">
        <v>1.02</v>
      </c>
      <c r="I1378" s="12" cm="1">
        <f t="array" ref="I1378">INDEX(PPEL[],MATCH(PPEL[[#This Row],[Base Year]]&amp;PPEL[[#This Row],[DistrictNumber]],PPEL[[Fiscal Year]:[Fiscal Year]]&amp;PPEL[[DistrictNumber]:[DistrictNumber]],0),9)*$H1378</f>
        <v>142855.15900385304</v>
      </c>
      <c r="J1378" s="15">
        <f t="shared" si="147"/>
        <v>0.24913867936492795</v>
      </c>
      <c r="K1378" s="26">
        <f>ROUND(PPEL[[#This Row],[Proposed Taxable Valuation]]/1000*PPEL[[#This Row],[Adjusted Rate]],0)</f>
        <v>142855</v>
      </c>
      <c r="L1378" s="19">
        <f t="shared" si="150"/>
        <v>-46365.569754283992</v>
      </c>
      <c r="M1378" s="17">
        <f t="shared" si="151"/>
        <v>-8.0861320635072065E-2</v>
      </c>
      <c r="N1378" s="2">
        <v>442147270.43271893</v>
      </c>
      <c r="O1378">
        <v>0.33</v>
      </c>
      <c r="P1378" s="9">
        <f t="shared" si="152"/>
        <v>145908.59924279724</v>
      </c>
    </row>
    <row r="1379" spans="1:16" hidden="1" x14ac:dyDescent="0.35">
      <c r="A1379" s="13">
        <v>2030</v>
      </c>
      <c r="B1379" s="13">
        <f t="shared" si="148"/>
        <v>2029</v>
      </c>
      <c r="C1379" t="s">
        <v>144</v>
      </c>
      <c r="D1379" t="s">
        <v>145</v>
      </c>
      <c r="E1379" s="5">
        <v>431998042.7011466</v>
      </c>
      <c r="F1379" s="13">
        <v>0.33</v>
      </c>
      <c r="G1379" s="9">
        <f t="shared" si="149"/>
        <v>142559.35409137839</v>
      </c>
      <c r="H1379" s="11">
        <v>1.02</v>
      </c>
      <c r="I1379" s="12" cm="1">
        <f t="array" ref="I1379">INDEX(PPEL[],MATCH(PPEL[[#This Row],[Base Year]]&amp;PPEL[[#This Row],[DistrictNumber]],PPEL[[Fiscal Year]:[Fiscal Year]]&amp;PPEL[[DistrictNumber]:[DistrictNumber]],0),9)*$H1379</f>
        <v>109162.06577300918</v>
      </c>
      <c r="J1379" s="15">
        <f t="shared" si="147"/>
        <v>0.25269111195609462</v>
      </c>
      <c r="K1379" s="26">
        <f>ROUND(PPEL[[#This Row],[Proposed Taxable Valuation]]/1000*PPEL[[#This Row],[Adjusted Rate]],0)</f>
        <v>109162</v>
      </c>
      <c r="L1379" s="19">
        <f t="shared" si="150"/>
        <v>-33397.288318369217</v>
      </c>
      <c r="M1379" s="17">
        <f t="shared" si="151"/>
        <v>-7.7308888043905399E-2</v>
      </c>
      <c r="N1379" s="2">
        <v>344931164.79381466</v>
      </c>
      <c r="O1379">
        <v>0.33</v>
      </c>
      <c r="P1379" s="9">
        <f t="shared" si="152"/>
        <v>113827.28438195885</v>
      </c>
    </row>
    <row r="1380" spans="1:16" hidden="1" x14ac:dyDescent="0.35">
      <c r="A1380" s="13">
        <v>2030</v>
      </c>
      <c r="B1380" s="13">
        <f t="shared" si="148"/>
        <v>2029</v>
      </c>
      <c r="C1380" t="s">
        <v>146</v>
      </c>
      <c r="D1380" t="s">
        <v>147</v>
      </c>
      <c r="E1380" s="5">
        <v>354478374.46440327</v>
      </c>
      <c r="F1380" s="13">
        <v>0.33</v>
      </c>
      <c r="G1380" s="9">
        <f t="shared" si="149"/>
        <v>116977.86357325308</v>
      </c>
      <c r="H1380" s="11">
        <v>1.02</v>
      </c>
      <c r="I1380" s="12" cm="1">
        <f t="array" ref="I1380">INDEX(PPEL[],MATCH(PPEL[[#This Row],[Base Year]]&amp;PPEL[[#This Row],[DistrictNumber]],PPEL[[Fiscal Year]:[Fiscal Year]]&amp;PPEL[[DistrictNumber]:[DistrictNumber]],0),9)*$H1380</f>
        <v>94554.72785713934</v>
      </c>
      <c r="J1380" s="15">
        <f t="shared" si="147"/>
        <v>0.26674329005261938</v>
      </c>
      <c r="K1380" s="26">
        <f>ROUND(PPEL[[#This Row],[Proposed Taxable Valuation]]/1000*PPEL[[#This Row],[Adjusted Rate]],0)</f>
        <v>94555</v>
      </c>
      <c r="L1380" s="19">
        <f t="shared" si="150"/>
        <v>-22423.135716113742</v>
      </c>
      <c r="M1380" s="17">
        <f t="shared" si="151"/>
        <v>-6.325670994738064E-2</v>
      </c>
      <c r="N1380" s="2">
        <v>286888026.5001393</v>
      </c>
      <c r="O1380">
        <v>0.33</v>
      </c>
      <c r="P1380" s="9">
        <f t="shared" si="152"/>
        <v>94673.048745045962</v>
      </c>
    </row>
    <row r="1381" spans="1:16" hidden="1" x14ac:dyDescent="0.35">
      <c r="A1381" s="13">
        <v>2030</v>
      </c>
      <c r="B1381" s="13">
        <f t="shared" si="148"/>
        <v>2029</v>
      </c>
      <c r="C1381" t="s">
        <v>148</v>
      </c>
      <c r="D1381" t="s">
        <v>149</v>
      </c>
      <c r="E1381" s="5">
        <v>553607945.77207708</v>
      </c>
      <c r="F1381" s="13">
        <v>0.33</v>
      </c>
      <c r="G1381" s="9">
        <f t="shared" si="149"/>
        <v>182690.62210478543</v>
      </c>
      <c r="H1381" s="11">
        <v>1.02</v>
      </c>
      <c r="I1381" s="12" cm="1">
        <f t="array" ref="I1381">INDEX(PPEL[],MATCH(PPEL[[#This Row],[Base Year]]&amp;PPEL[[#This Row],[DistrictNumber]],PPEL[[Fiscal Year]:[Fiscal Year]]&amp;PPEL[[DistrictNumber]:[DistrictNumber]],0),9)*$H1381</f>
        <v>130139.39895454921</v>
      </c>
      <c r="J1381" s="15">
        <f t="shared" si="147"/>
        <v>0.23507502005422479</v>
      </c>
      <c r="K1381" s="26">
        <f>ROUND(PPEL[[#This Row],[Proposed Taxable Valuation]]/1000*PPEL[[#This Row],[Adjusted Rate]],0)</f>
        <v>130139</v>
      </c>
      <c r="L1381" s="19">
        <f t="shared" si="150"/>
        <v>-52551.223150236227</v>
      </c>
      <c r="M1381" s="17">
        <f t="shared" si="151"/>
        <v>-9.4924979945775229E-2</v>
      </c>
      <c r="N1381" s="2">
        <v>450709590.0476231</v>
      </c>
      <c r="O1381">
        <v>0.33</v>
      </c>
      <c r="P1381" s="9">
        <f t="shared" si="152"/>
        <v>148734.16471571563</v>
      </c>
    </row>
    <row r="1382" spans="1:16" hidden="1" x14ac:dyDescent="0.35">
      <c r="A1382" s="13">
        <v>2030</v>
      </c>
      <c r="B1382" s="13">
        <f t="shared" si="148"/>
        <v>2029</v>
      </c>
      <c r="C1382" t="s">
        <v>150</v>
      </c>
      <c r="D1382" t="s">
        <v>151</v>
      </c>
      <c r="E1382" s="5">
        <v>5090810174.4305906</v>
      </c>
      <c r="F1382" s="13">
        <v>0.33</v>
      </c>
      <c r="G1382" s="9">
        <f t="shared" si="149"/>
        <v>1679967.3575620952</v>
      </c>
      <c r="H1382" s="11">
        <v>1.02</v>
      </c>
      <c r="I1382" s="12" cm="1">
        <f t="array" ref="I1382">INDEX(PPEL[],MATCH(PPEL[[#This Row],[Base Year]]&amp;PPEL[[#This Row],[DistrictNumber]],PPEL[[Fiscal Year]:[Fiscal Year]]&amp;PPEL[[DistrictNumber]:[DistrictNumber]],0),9)*$H1382</f>
        <v>1024090.0367491208</v>
      </c>
      <c r="J1382" s="15">
        <f t="shared" si="147"/>
        <v>0.20116445156269563</v>
      </c>
      <c r="K1382" s="26">
        <f>ROUND(PPEL[[#This Row],[Proposed Taxable Valuation]]/1000*PPEL[[#This Row],[Adjusted Rate]],0)</f>
        <v>1024090</v>
      </c>
      <c r="L1382" s="19">
        <f t="shared" si="150"/>
        <v>-655877.32081297436</v>
      </c>
      <c r="M1382" s="17">
        <f t="shared" si="151"/>
        <v>-0.12883554843730438</v>
      </c>
      <c r="N1382" s="2">
        <v>3269448954.3983998</v>
      </c>
      <c r="O1382">
        <v>0.33</v>
      </c>
      <c r="P1382" s="9">
        <f t="shared" si="152"/>
        <v>1078918.1549514718</v>
      </c>
    </row>
    <row r="1383" spans="1:16" hidden="1" x14ac:dyDescent="0.35">
      <c r="A1383" s="13">
        <v>2030</v>
      </c>
      <c r="B1383" s="13">
        <f t="shared" si="148"/>
        <v>2029</v>
      </c>
      <c r="C1383" t="s">
        <v>152</v>
      </c>
      <c r="D1383" t="s">
        <v>153</v>
      </c>
      <c r="E1383" s="5">
        <v>940734988.19085944</v>
      </c>
      <c r="F1383" s="13">
        <v>0.33</v>
      </c>
      <c r="G1383" s="9">
        <f t="shared" si="149"/>
        <v>310442.54610298364</v>
      </c>
      <c r="H1383" s="11">
        <v>1.02</v>
      </c>
      <c r="I1383" s="12" cm="1">
        <f t="array" ref="I1383">INDEX(PPEL[],MATCH(PPEL[[#This Row],[Base Year]]&amp;PPEL[[#This Row],[DistrictNumber]],PPEL[[Fiscal Year]:[Fiscal Year]]&amp;PPEL[[DistrictNumber]:[DistrictNumber]],0),9)*$H1383</f>
        <v>199105.75261615342</v>
      </c>
      <c r="J1383" s="15">
        <f t="shared" si="147"/>
        <v>0.21164914148569774</v>
      </c>
      <c r="K1383" s="26">
        <f>ROUND(PPEL[[#This Row],[Proposed Taxable Valuation]]/1000*PPEL[[#This Row],[Adjusted Rate]],0)</f>
        <v>199106</v>
      </c>
      <c r="L1383" s="19">
        <f t="shared" si="150"/>
        <v>-111336.79348683023</v>
      </c>
      <c r="M1383" s="17">
        <f t="shared" si="151"/>
        <v>-0.11835085851430227</v>
      </c>
      <c r="N1383" s="2">
        <v>666556863.80788589</v>
      </c>
      <c r="O1383">
        <v>0.33</v>
      </c>
      <c r="P1383" s="9">
        <f t="shared" si="152"/>
        <v>219963.76505660237</v>
      </c>
    </row>
    <row r="1384" spans="1:16" hidden="1" x14ac:dyDescent="0.35">
      <c r="A1384" s="13">
        <v>2030</v>
      </c>
      <c r="B1384" s="13">
        <f t="shared" si="148"/>
        <v>2029</v>
      </c>
      <c r="C1384" t="s">
        <v>154</v>
      </c>
      <c r="D1384" t="s">
        <v>155</v>
      </c>
      <c r="E1384" s="5">
        <v>3772071998.0688419</v>
      </c>
      <c r="F1384" s="13">
        <v>0.33</v>
      </c>
      <c r="G1384" s="9">
        <f t="shared" si="149"/>
        <v>1244783.7593627179</v>
      </c>
      <c r="H1384" s="11">
        <v>1.02</v>
      </c>
      <c r="I1384" s="12" cm="1">
        <f t="array" ref="I1384">INDEX(PPEL[],MATCH(PPEL[[#This Row],[Base Year]]&amp;PPEL[[#This Row],[DistrictNumber]],PPEL[[Fiscal Year]:[Fiscal Year]]&amp;PPEL[[DistrictNumber]:[DistrictNumber]],0),9)*$H1384</f>
        <v>661087.85946673283</v>
      </c>
      <c r="J1384" s="15">
        <f t="shared" si="147"/>
        <v>0.17525854750523975</v>
      </c>
      <c r="K1384" s="26">
        <f>ROUND(PPEL[[#This Row],[Proposed Taxable Valuation]]/1000*PPEL[[#This Row],[Adjusted Rate]],0)</f>
        <v>661088</v>
      </c>
      <c r="L1384" s="19">
        <f t="shared" si="150"/>
        <v>-583695.89989598503</v>
      </c>
      <c r="M1384" s="17">
        <f t="shared" si="151"/>
        <v>-0.15474145249476026</v>
      </c>
      <c r="N1384" s="2">
        <v>2448032004.0310998</v>
      </c>
      <c r="O1384">
        <v>0.33</v>
      </c>
      <c r="P1384" s="9">
        <f t="shared" si="152"/>
        <v>807850.56133026304</v>
      </c>
    </row>
    <row r="1385" spans="1:16" hidden="1" x14ac:dyDescent="0.35">
      <c r="A1385" s="13">
        <v>2030</v>
      </c>
      <c r="B1385" s="13">
        <f t="shared" si="148"/>
        <v>2029</v>
      </c>
      <c r="C1385" t="s">
        <v>156</v>
      </c>
      <c r="D1385" t="s">
        <v>157</v>
      </c>
      <c r="E1385" s="5">
        <v>273129528.10511696</v>
      </c>
      <c r="F1385" s="13">
        <v>0.33</v>
      </c>
      <c r="G1385" s="9">
        <f t="shared" si="149"/>
        <v>90132.744274688608</v>
      </c>
      <c r="H1385" s="11">
        <v>1.02</v>
      </c>
      <c r="I1385" s="12" cm="1">
        <f t="array" ref="I1385">INDEX(PPEL[],MATCH(PPEL[[#This Row],[Base Year]]&amp;PPEL[[#This Row],[DistrictNumber]],PPEL[[Fiscal Year]:[Fiscal Year]]&amp;PPEL[[DistrictNumber]:[DistrictNumber]],0),9)*$H1385</f>
        <v>61866.613461329907</v>
      </c>
      <c r="J1385" s="15">
        <f t="shared" si="147"/>
        <v>0.22651016127966891</v>
      </c>
      <c r="K1385" s="26">
        <f>ROUND(PPEL[[#This Row],[Proposed Taxable Valuation]]/1000*PPEL[[#This Row],[Adjusted Rate]],0)</f>
        <v>61867</v>
      </c>
      <c r="L1385" s="19">
        <f t="shared" si="150"/>
        <v>-28266.130813358701</v>
      </c>
      <c r="M1385" s="17">
        <f t="shared" si="151"/>
        <v>-0.1034898387203311</v>
      </c>
      <c r="N1385" s="2">
        <v>190184567.97677082</v>
      </c>
      <c r="O1385">
        <v>0.33</v>
      </c>
      <c r="P1385" s="9">
        <f t="shared" si="152"/>
        <v>62760.907432334367</v>
      </c>
    </row>
    <row r="1386" spans="1:16" hidden="1" x14ac:dyDescent="0.35">
      <c r="A1386" s="13">
        <v>2030</v>
      </c>
      <c r="B1386" s="13">
        <f t="shared" si="148"/>
        <v>2029</v>
      </c>
      <c r="C1386" t="s">
        <v>158</v>
      </c>
      <c r="D1386" t="s">
        <v>159</v>
      </c>
      <c r="E1386" s="5">
        <v>9773749527.0618706</v>
      </c>
      <c r="F1386" s="13">
        <v>0.33</v>
      </c>
      <c r="G1386" s="9">
        <f t="shared" si="149"/>
        <v>3225337.3439304172</v>
      </c>
      <c r="H1386" s="11">
        <v>1.02</v>
      </c>
      <c r="I1386" s="12" cm="1">
        <f t="array" ref="I1386">INDEX(PPEL[],MATCH(PPEL[[#This Row],[Base Year]]&amp;PPEL[[#This Row],[DistrictNumber]],PPEL[[Fiscal Year]:[Fiscal Year]]&amp;PPEL[[DistrictNumber]:[DistrictNumber]],0),9)*$H1386</f>
        <v>1968306.2058563596</v>
      </c>
      <c r="J1386" s="15">
        <f t="shared" si="147"/>
        <v>0.2013870112392844</v>
      </c>
      <c r="K1386" s="26">
        <f>ROUND(PPEL[[#This Row],[Proposed Taxable Valuation]]/1000*PPEL[[#This Row],[Adjusted Rate]],0)</f>
        <v>1968306</v>
      </c>
      <c r="L1386" s="19">
        <f t="shared" si="150"/>
        <v>-1257031.1380740576</v>
      </c>
      <c r="M1386" s="17">
        <f t="shared" si="151"/>
        <v>-0.12861298876071561</v>
      </c>
      <c r="N1386" s="2">
        <v>6290950779.6907015</v>
      </c>
      <c r="O1386">
        <v>0.33</v>
      </c>
      <c r="P1386" s="9">
        <f t="shared" si="152"/>
        <v>2076013.7572979317</v>
      </c>
    </row>
    <row r="1387" spans="1:16" hidden="1" x14ac:dyDescent="0.35">
      <c r="A1387" s="13">
        <v>2030</v>
      </c>
      <c r="B1387" s="13">
        <f t="shared" si="148"/>
        <v>2029</v>
      </c>
      <c r="C1387" t="s">
        <v>160</v>
      </c>
      <c r="D1387" t="s">
        <v>161</v>
      </c>
      <c r="E1387" s="5">
        <v>763141430.16324818</v>
      </c>
      <c r="F1387" s="13">
        <v>0.33</v>
      </c>
      <c r="G1387" s="9">
        <f t="shared" si="149"/>
        <v>251836.67195387193</v>
      </c>
      <c r="H1387" s="11">
        <v>1.02</v>
      </c>
      <c r="I1387" s="12" cm="1">
        <f t="array" ref="I1387">INDEX(PPEL[],MATCH(PPEL[[#This Row],[Base Year]]&amp;PPEL[[#This Row],[DistrictNumber]],PPEL[[Fiscal Year]:[Fiscal Year]]&amp;PPEL[[DistrictNumber]:[DistrictNumber]],0),9)*$H1387</f>
        <v>171581.75211385489</v>
      </c>
      <c r="J1387" s="15">
        <f t="shared" si="147"/>
        <v>0.22483611206529672</v>
      </c>
      <c r="K1387" s="26">
        <f>ROUND(PPEL[[#This Row],[Proposed Taxable Valuation]]/1000*PPEL[[#This Row],[Adjusted Rate]],0)</f>
        <v>171582</v>
      </c>
      <c r="L1387" s="19">
        <f t="shared" si="150"/>
        <v>-80254.919840017043</v>
      </c>
      <c r="M1387" s="17">
        <f t="shared" si="151"/>
        <v>-0.1051638879347033</v>
      </c>
      <c r="N1387" s="2">
        <v>556473237.49448609</v>
      </c>
      <c r="O1387">
        <v>0.33</v>
      </c>
      <c r="P1387" s="9">
        <f t="shared" si="152"/>
        <v>183636.16837318044</v>
      </c>
    </row>
    <row r="1388" spans="1:16" hidden="1" x14ac:dyDescent="0.35">
      <c r="A1388" s="13">
        <v>2030</v>
      </c>
      <c r="B1388" s="13">
        <f t="shared" si="148"/>
        <v>2029</v>
      </c>
      <c r="C1388" t="s">
        <v>162</v>
      </c>
      <c r="D1388" t="s">
        <v>163</v>
      </c>
      <c r="E1388" s="5">
        <v>1636882939.8633299</v>
      </c>
      <c r="F1388" s="13">
        <v>0.33</v>
      </c>
      <c r="G1388" s="9">
        <f t="shared" si="149"/>
        <v>540171.37015489896</v>
      </c>
      <c r="H1388" s="11">
        <v>1.02</v>
      </c>
      <c r="I1388" s="12" cm="1">
        <f t="array" ref="I1388">INDEX(PPEL[],MATCH(PPEL[[#This Row],[Base Year]]&amp;PPEL[[#This Row],[DistrictNumber]],PPEL[[Fiscal Year]:[Fiscal Year]]&amp;PPEL[[DistrictNumber]:[DistrictNumber]],0),9)*$H1388</f>
        <v>331119.80482027162</v>
      </c>
      <c r="J1388" s="15">
        <f t="shared" si="147"/>
        <v>0.20228679568736793</v>
      </c>
      <c r="K1388" s="26">
        <f>ROUND(PPEL[[#This Row],[Proposed Taxable Valuation]]/1000*PPEL[[#This Row],[Adjusted Rate]],0)</f>
        <v>331120</v>
      </c>
      <c r="L1388" s="19">
        <f t="shared" si="150"/>
        <v>-209051.56533462735</v>
      </c>
      <c r="M1388" s="17">
        <f t="shared" si="151"/>
        <v>-0.12771320431263208</v>
      </c>
      <c r="N1388" s="2">
        <v>1061364392.402035</v>
      </c>
      <c r="O1388">
        <v>0.33</v>
      </c>
      <c r="P1388" s="9">
        <f t="shared" si="152"/>
        <v>350250.24949267157</v>
      </c>
    </row>
    <row r="1389" spans="1:16" hidden="1" x14ac:dyDescent="0.35">
      <c r="A1389" s="13">
        <v>2030</v>
      </c>
      <c r="B1389" s="13">
        <f t="shared" si="148"/>
        <v>2029</v>
      </c>
      <c r="C1389" t="s">
        <v>164</v>
      </c>
      <c r="D1389" t="s">
        <v>165</v>
      </c>
      <c r="E1389" s="5">
        <v>156549693.48915726</v>
      </c>
      <c r="F1389" s="13">
        <v>0.33</v>
      </c>
      <c r="G1389" s="9">
        <f t="shared" si="149"/>
        <v>51661.398851421895</v>
      </c>
      <c r="H1389" s="11">
        <v>1.02</v>
      </c>
      <c r="I1389" s="12" cm="1">
        <f t="array" ref="I1389">INDEX(PPEL[],MATCH(PPEL[[#This Row],[Base Year]]&amp;PPEL[[#This Row],[DistrictNumber]],PPEL[[Fiscal Year]:[Fiscal Year]]&amp;PPEL[[DistrictNumber]:[DistrictNumber]],0),9)*$H1389</f>
        <v>40727.794693784781</v>
      </c>
      <c r="J1389" s="15">
        <f t="shared" si="147"/>
        <v>0.2601588913146331</v>
      </c>
      <c r="K1389" s="26">
        <f>ROUND(PPEL[[#This Row],[Proposed Taxable Valuation]]/1000*PPEL[[#This Row],[Adjusted Rate]],0)</f>
        <v>40728</v>
      </c>
      <c r="L1389" s="19">
        <f t="shared" si="150"/>
        <v>-10933.604157637114</v>
      </c>
      <c r="M1389" s="17">
        <f t="shared" si="151"/>
        <v>-6.9841108685366915E-2</v>
      </c>
      <c r="N1389" s="2">
        <v>119439807.10596257</v>
      </c>
      <c r="O1389">
        <v>0.33</v>
      </c>
      <c r="P1389" s="9">
        <f t="shared" si="152"/>
        <v>39415.13634496765</v>
      </c>
    </row>
    <row r="1390" spans="1:16" hidden="1" x14ac:dyDescent="0.35">
      <c r="A1390" s="13">
        <v>2030</v>
      </c>
      <c r="B1390" s="13">
        <f t="shared" si="148"/>
        <v>2029</v>
      </c>
      <c r="C1390" t="s">
        <v>166</v>
      </c>
      <c r="D1390" t="s">
        <v>167</v>
      </c>
      <c r="E1390" s="5">
        <v>879578947.7648139</v>
      </c>
      <c r="F1390" s="13">
        <v>0.33</v>
      </c>
      <c r="G1390" s="9">
        <f t="shared" si="149"/>
        <v>290261.0527623886</v>
      </c>
      <c r="H1390" s="11">
        <v>1.02</v>
      </c>
      <c r="I1390" s="12" cm="1">
        <f t="array" ref="I1390">INDEX(PPEL[],MATCH(PPEL[[#This Row],[Base Year]]&amp;PPEL[[#This Row],[DistrictNumber]],PPEL[[Fiscal Year]:[Fiscal Year]]&amp;PPEL[[DistrictNumber]:[DistrictNumber]],0),9)*$H1390</f>
        <v>200275.1293100951</v>
      </c>
      <c r="J1390" s="15">
        <f t="shared" si="147"/>
        <v>0.22769431876357918</v>
      </c>
      <c r="K1390" s="26">
        <f>ROUND(PPEL[[#This Row],[Proposed Taxable Valuation]]/1000*PPEL[[#This Row],[Adjusted Rate]],0)</f>
        <v>200275</v>
      </c>
      <c r="L1390" s="19">
        <f t="shared" si="150"/>
        <v>-89985.9234522935</v>
      </c>
      <c r="M1390" s="17">
        <f t="shared" si="151"/>
        <v>-0.10230568123642084</v>
      </c>
      <c r="N1390" s="2">
        <v>622267368.28332675</v>
      </c>
      <c r="O1390">
        <v>0.33</v>
      </c>
      <c r="P1390" s="9">
        <f t="shared" si="152"/>
        <v>205348.23153349783</v>
      </c>
    </row>
    <row r="1391" spans="1:16" hidden="1" x14ac:dyDescent="0.35">
      <c r="A1391" s="13">
        <v>2030</v>
      </c>
      <c r="B1391" s="13">
        <f t="shared" si="148"/>
        <v>2029</v>
      </c>
      <c r="C1391" t="s">
        <v>168</v>
      </c>
      <c r="D1391" t="s">
        <v>169</v>
      </c>
      <c r="E1391" s="5">
        <v>516264273.51639605</v>
      </c>
      <c r="F1391" s="13">
        <v>0.33</v>
      </c>
      <c r="G1391" s="9">
        <f t="shared" si="149"/>
        <v>170367.21026041071</v>
      </c>
      <c r="H1391" s="11">
        <v>1.02</v>
      </c>
      <c r="I1391" s="12" cm="1">
        <f t="array" ref="I1391">INDEX(PPEL[],MATCH(PPEL[[#This Row],[Base Year]]&amp;PPEL[[#This Row],[DistrictNumber]],PPEL[[Fiscal Year]:[Fiscal Year]]&amp;PPEL[[DistrictNumber]:[DistrictNumber]],0),9)*$H1391</f>
        <v>98755.838509051173</v>
      </c>
      <c r="J1391" s="15">
        <f t="shared" si="147"/>
        <v>0.19128931358430476</v>
      </c>
      <c r="K1391" s="26">
        <f>ROUND(PPEL[[#This Row],[Proposed Taxable Valuation]]/1000*PPEL[[#This Row],[Adjusted Rate]],0)</f>
        <v>98756</v>
      </c>
      <c r="L1391" s="19">
        <f t="shared" si="150"/>
        <v>-71611.371751359533</v>
      </c>
      <c r="M1391" s="17">
        <f t="shared" si="151"/>
        <v>-0.13871068641569526</v>
      </c>
      <c r="N1391" s="2">
        <v>324082220.49669951</v>
      </c>
      <c r="O1391">
        <v>0.33</v>
      </c>
      <c r="P1391" s="9">
        <f t="shared" si="152"/>
        <v>106947.13276391083</v>
      </c>
    </row>
    <row r="1392" spans="1:16" hidden="1" x14ac:dyDescent="0.35">
      <c r="A1392" s="13">
        <v>2030</v>
      </c>
      <c r="B1392" s="13">
        <f t="shared" si="148"/>
        <v>2029</v>
      </c>
      <c r="C1392" t="s">
        <v>170</v>
      </c>
      <c r="D1392" t="s">
        <v>171</v>
      </c>
      <c r="E1392" s="5">
        <v>21363684239.827953</v>
      </c>
      <c r="F1392" s="13">
        <v>0.33</v>
      </c>
      <c r="G1392" s="9">
        <f t="shared" si="149"/>
        <v>7050015.799143225</v>
      </c>
      <c r="H1392" s="11">
        <v>1.02</v>
      </c>
      <c r="I1392" s="12" cm="1">
        <f t="array" ref="I1392">INDEX(PPEL[],MATCH(PPEL[[#This Row],[Base Year]]&amp;PPEL[[#This Row],[DistrictNumber]],PPEL[[Fiscal Year]:[Fiscal Year]]&amp;PPEL[[DistrictNumber]:[DistrictNumber]],0),9)*$H1392</f>
        <v>3908700.9981866432</v>
      </c>
      <c r="J1392" s="15">
        <f t="shared" si="147"/>
        <v>0.18296006223962619</v>
      </c>
      <c r="K1392" s="26">
        <f>ROUND(PPEL[[#This Row],[Proposed Taxable Valuation]]/1000*PPEL[[#This Row],[Adjusted Rate]],0)</f>
        <v>3908701</v>
      </c>
      <c r="L1392" s="19">
        <f t="shared" si="150"/>
        <v>-3141314.8009565817</v>
      </c>
      <c r="M1392" s="17">
        <f t="shared" si="151"/>
        <v>-0.14703993776037383</v>
      </c>
      <c r="N1392" s="2">
        <v>13625423673.809036</v>
      </c>
      <c r="O1392">
        <v>0.33</v>
      </c>
      <c r="P1392" s="9">
        <f t="shared" si="152"/>
        <v>4496389.8123569824</v>
      </c>
    </row>
    <row r="1393" spans="1:16" hidden="1" x14ac:dyDescent="0.35">
      <c r="A1393" s="13">
        <v>2030</v>
      </c>
      <c r="B1393" s="13">
        <f t="shared" si="148"/>
        <v>2029</v>
      </c>
      <c r="C1393" t="s">
        <v>172</v>
      </c>
      <c r="D1393" t="s">
        <v>173</v>
      </c>
      <c r="E1393" s="5">
        <v>70395315.979523703</v>
      </c>
      <c r="F1393" s="13">
        <v>0.33</v>
      </c>
      <c r="G1393" s="9">
        <f t="shared" si="149"/>
        <v>23230.454273242824</v>
      </c>
      <c r="H1393" s="11">
        <v>1.02</v>
      </c>
      <c r="I1393" s="12" cm="1">
        <f t="array" ref="I1393">INDEX(PPEL[],MATCH(PPEL[[#This Row],[Base Year]]&amp;PPEL[[#This Row],[DistrictNumber]],PPEL[[Fiscal Year]:[Fiscal Year]]&amp;PPEL[[DistrictNumber]:[DistrictNumber]],0),9)*$H1393</f>
        <v>19181.392028119888</v>
      </c>
      <c r="J1393" s="15">
        <f t="shared" si="147"/>
        <v>0.27248108430537188</v>
      </c>
      <c r="K1393" s="26">
        <f>ROUND(PPEL[[#This Row],[Proposed Taxable Valuation]]/1000*PPEL[[#This Row],[Adjusted Rate]],0)</f>
        <v>19181</v>
      </c>
      <c r="L1393" s="19">
        <f t="shared" si="150"/>
        <v>-4049.0622451229356</v>
      </c>
      <c r="M1393" s="17">
        <f t="shared" si="151"/>
        <v>-5.7518915694628137E-2</v>
      </c>
      <c r="N1393" s="2">
        <v>57682802.150702536</v>
      </c>
      <c r="O1393">
        <v>0.33</v>
      </c>
      <c r="P1393" s="9">
        <f t="shared" si="152"/>
        <v>19035.324709731838</v>
      </c>
    </row>
    <row r="1394" spans="1:16" hidden="1" x14ac:dyDescent="0.35">
      <c r="A1394" s="13">
        <v>2030</v>
      </c>
      <c r="B1394" s="13">
        <f t="shared" si="148"/>
        <v>2029</v>
      </c>
      <c r="C1394" t="s">
        <v>174</v>
      </c>
      <c r="D1394" t="s">
        <v>175</v>
      </c>
      <c r="E1394" s="5">
        <v>592691220.39507163</v>
      </c>
      <c r="F1394" s="13">
        <v>0.33</v>
      </c>
      <c r="G1394" s="9">
        <f t="shared" si="149"/>
        <v>195588.10273037365</v>
      </c>
      <c r="H1394" s="11">
        <v>1.02</v>
      </c>
      <c r="I1394" s="12" cm="1">
        <f t="array" ref="I1394">INDEX(PPEL[],MATCH(PPEL[[#This Row],[Base Year]]&amp;PPEL[[#This Row],[DistrictNumber]],PPEL[[Fiscal Year]:[Fiscal Year]]&amp;PPEL[[DistrictNumber]:[DistrictNumber]],0),9)*$H1394</f>
        <v>130357.81656459019</v>
      </c>
      <c r="J1394" s="15">
        <f t="shared" si="147"/>
        <v>0.21994220949940385</v>
      </c>
      <c r="K1394" s="26">
        <f>ROUND(PPEL[[#This Row],[Proposed Taxable Valuation]]/1000*PPEL[[#This Row],[Adjusted Rate]],0)</f>
        <v>130358</v>
      </c>
      <c r="L1394" s="19">
        <f t="shared" si="150"/>
        <v>-65230.286165783458</v>
      </c>
      <c r="M1394" s="17">
        <f t="shared" si="151"/>
        <v>-0.11005779050059616</v>
      </c>
      <c r="N1394" s="2">
        <v>411024600.36853355</v>
      </c>
      <c r="O1394">
        <v>0.33</v>
      </c>
      <c r="P1394" s="9">
        <f t="shared" si="152"/>
        <v>135638.11812161608</v>
      </c>
    </row>
    <row r="1395" spans="1:16" hidden="1" x14ac:dyDescent="0.35">
      <c r="A1395" s="13">
        <v>2030</v>
      </c>
      <c r="B1395" s="13">
        <f t="shared" si="148"/>
        <v>2029</v>
      </c>
      <c r="C1395" t="s">
        <v>176</v>
      </c>
      <c r="D1395" t="s">
        <v>177</v>
      </c>
      <c r="E1395" s="5">
        <v>9486399566.2446289</v>
      </c>
      <c r="F1395" s="13">
        <v>0.33</v>
      </c>
      <c r="G1395" s="9">
        <f t="shared" si="149"/>
        <v>3130511.8568607275</v>
      </c>
      <c r="H1395" s="11">
        <v>1.02</v>
      </c>
      <c r="I1395" s="12" cm="1">
        <f t="array" ref="I1395">INDEX(PPEL[],MATCH(PPEL[[#This Row],[Base Year]]&amp;PPEL[[#This Row],[DistrictNumber]],PPEL[[Fiscal Year]:[Fiscal Year]]&amp;PPEL[[DistrictNumber]:[DistrictNumber]],0),9)*$H1395</f>
        <v>1825930.0123347554</v>
      </c>
      <c r="J1395" s="15">
        <f t="shared" si="147"/>
        <v>0.19247871645971418</v>
      </c>
      <c r="K1395" s="26">
        <f>ROUND(PPEL[[#This Row],[Proposed Taxable Valuation]]/1000*PPEL[[#This Row],[Adjusted Rate]],0)</f>
        <v>1825930</v>
      </c>
      <c r="L1395" s="19">
        <f t="shared" si="150"/>
        <v>-1304581.8445259721</v>
      </c>
      <c r="M1395" s="17">
        <f t="shared" si="151"/>
        <v>-0.13752128354028584</v>
      </c>
      <c r="N1395" s="2">
        <v>5969150439.4054508</v>
      </c>
      <c r="O1395">
        <v>0.33</v>
      </c>
      <c r="P1395" s="9">
        <f t="shared" si="152"/>
        <v>1969819.6450037989</v>
      </c>
    </row>
    <row r="1396" spans="1:16" hidden="1" x14ac:dyDescent="0.35">
      <c r="A1396" s="13">
        <v>2030</v>
      </c>
      <c r="B1396" s="13">
        <f t="shared" si="148"/>
        <v>2029</v>
      </c>
      <c r="C1396" t="s">
        <v>178</v>
      </c>
      <c r="D1396" t="s">
        <v>179</v>
      </c>
      <c r="E1396" s="5">
        <v>289197319.02143693</v>
      </c>
      <c r="F1396" s="13">
        <v>0.33</v>
      </c>
      <c r="G1396" s="9">
        <f t="shared" si="149"/>
        <v>95435.11527707419</v>
      </c>
      <c r="H1396" s="11">
        <v>1.02</v>
      </c>
      <c r="I1396" s="12" cm="1">
        <f t="array" ref="I1396">INDEX(PPEL[],MATCH(PPEL[[#This Row],[Base Year]]&amp;PPEL[[#This Row],[DistrictNumber]],PPEL[[Fiscal Year]:[Fiscal Year]]&amp;PPEL[[DistrictNumber]:[DistrictNumber]],0),9)*$H1396</f>
        <v>71135.396516120134</v>
      </c>
      <c r="J1396" s="15">
        <f t="shared" si="147"/>
        <v>0.24597529727046738</v>
      </c>
      <c r="K1396" s="26">
        <f>ROUND(PPEL[[#This Row],[Proposed Taxable Valuation]]/1000*PPEL[[#This Row],[Adjusted Rate]],0)</f>
        <v>71135</v>
      </c>
      <c r="L1396" s="19">
        <f t="shared" si="150"/>
        <v>-24299.718760954056</v>
      </c>
      <c r="M1396" s="17">
        <f t="shared" si="151"/>
        <v>-8.4024702729532635E-2</v>
      </c>
      <c r="N1396" s="2">
        <v>205039817.79908079</v>
      </c>
      <c r="O1396">
        <v>0.33</v>
      </c>
      <c r="P1396" s="9">
        <f t="shared" si="152"/>
        <v>67663.139873696666</v>
      </c>
    </row>
    <row r="1397" spans="1:16" hidden="1" x14ac:dyDescent="0.35">
      <c r="A1397" s="13">
        <v>2030</v>
      </c>
      <c r="B1397" s="13">
        <f t="shared" si="148"/>
        <v>2029</v>
      </c>
      <c r="C1397" t="s">
        <v>180</v>
      </c>
      <c r="D1397" t="s">
        <v>181</v>
      </c>
      <c r="E1397" s="5">
        <v>459207003.03534657</v>
      </c>
      <c r="F1397" s="13">
        <v>0.33</v>
      </c>
      <c r="G1397" s="9">
        <f t="shared" si="149"/>
        <v>151538.31100166438</v>
      </c>
      <c r="H1397" s="11">
        <v>1.02</v>
      </c>
      <c r="I1397" s="12" cm="1">
        <f t="array" ref="I1397">INDEX(PPEL[],MATCH(PPEL[[#This Row],[Base Year]]&amp;PPEL[[#This Row],[DistrictNumber]],PPEL[[Fiscal Year]:[Fiscal Year]]&amp;PPEL[[DistrictNumber]:[DistrictNumber]],0),9)*$H1397</f>
        <v>106625.50679465389</v>
      </c>
      <c r="J1397" s="15">
        <f t="shared" si="147"/>
        <v>0.23219486220781044</v>
      </c>
      <c r="K1397" s="26">
        <f>ROUND(PPEL[[#This Row],[Proposed Taxable Valuation]]/1000*PPEL[[#This Row],[Adjusted Rate]],0)</f>
        <v>106626</v>
      </c>
      <c r="L1397" s="19">
        <f t="shared" si="150"/>
        <v>-44912.804207010486</v>
      </c>
      <c r="M1397" s="17">
        <f t="shared" si="151"/>
        <v>-9.7805137792189578E-2</v>
      </c>
      <c r="N1397" s="2">
        <v>330370637.90229332</v>
      </c>
      <c r="O1397">
        <v>0.33</v>
      </c>
      <c r="P1397" s="9">
        <f t="shared" si="152"/>
        <v>109022.31050775679</v>
      </c>
    </row>
    <row r="1398" spans="1:16" hidden="1" x14ac:dyDescent="0.35">
      <c r="A1398" s="13">
        <v>2030</v>
      </c>
      <c r="B1398" s="13">
        <f t="shared" si="148"/>
        <v>2029</v>
      </c>
      <c r="C1398" t="s">
        <v>182</v>
      </c>
      <c r="D1398" t="s">
        <v>183</v>
      </c>
      <c r="E1398" s="5">
        <v>695723796.70893431</v>
      </c>
      <c r="F1398" s="13">
        <v>0.33</v>
      </c>
      <c r="G1398" s="9">
        <f t="shared" si="149"/>
        <v>229588.85291394836</v>
      </c>
      <c r="H1398" s="11">
        <v>1.02</v>
      </c>
      <c r="I1398" s="12" cm="1">
        <f t="array" ref="I1398">INDEX(PPEL[],MATCH(PPEL[[#This Row],[Base Year]]&amp;PPEL[[#This Row],[DistrictNumber]],PPEL[[Fiscal Year]:[Fiscal Year]]&amp;PPEL[[DistrictNumber]:[DistrictNumber]],0),9)*$H1398</f>
        <v>172525.5149939181</v>
      </c>
      <c r="J1398" s="15">
        <f t="shared" si="147"/>
        <v>0.24797989634684944</v>
      </c>
      <c r="K1398" s="26">
        <f>ROUND(PPEL[[#This Row],[Proposed Taxable Valuation]]/1000*PPEL[[#This Row],[Adjusted Rate]],0)</f>
        <v>172526</v>
      </c>
      <c r="L1398" s="19">
        <f t="shared" si="150"/>
        <v>-57063.337920030259</v>
      </c>
      <c r="M1398" s="17">
        <f t="shared" si="151"/>
        <v>-8.2020103653150572E-2</v>
      </c>
      <c r="N1398" s="2">
        <v>568510924.57763577</v>
      </c>
      <c r="O1398">
        <v>0.33</v>
      </c>
      <c r="P1398" s="9">
        <f t="shared" si="152"/>
        <v>187608.6051106198</v>
      </c>
    </row>
    <row r="1399" spans="1:16" hidden="1" x14ac:dyDescent="0.35">
      <c r="A1399" s="13">
        <v>2030</v>
      </c>
      <c r="B1399" s="13">
        <f t="shared" si="148"/>
        <v>2029</v>
      </c>
      <c r="C1399" t="s">
        <v>184</v>
      </c>
      <c r="D1399" t="s">
        <v>185</v>
      </c>
      <c r="E1399" s="5">
        <v>488291199.99194497</v>
      </c>
      <c r="F1399" s="13">
        <v>0.33</v>
      </c>
      <c r="G1399" s="9">
        <f t="shared" si="149"/>
        <v>161136.09599734185</v>
      </c>
      <c r="H1399" s="11">
        <v>1.02</v>
      </c>
      <c r="I1399" s="12" cm="1">
        <f t="array" ref="I1399">INDEX(PPEL[],MATCH(PPEL[[#This Row],[Base Year]]&amp;PPEL[[#This Row],[DistrictNumber]],PPEL[[Fiscal Year]:[Fiscal Year]]&amp;PPEL[[DistrictNumber]:[DistrictNumber]],0),9)*$H1399</f>
        <v>91275.655379582837</v>
      </c>
      <c r="J1399" s="15">
        <f t="shared" si="147"/>
        <v>0.18692873306151853</v>
      </c>
      <c r="K1399" s="26">
        <f>ROUND(PPEL[[#This Row],[Proposed Taxable Valuation]]/1000*PPEL[[#This Row],[Adjusted Rate]],0)</f>
        <v>91276</v>
      </c>
      <c r="L1399" s="19">
        <f t="shared" si="150"/>
        <v>-69860.440617759014</v>
      </c>
      <c r="M1399" s="17">
        <f t="shared" si="151"/>
        <v>-0.14307126693848149</v>
      </c>
      <c r="N1399" s="2">
        <v>305973916.98475808</v>
      </c>
      <c r="O1399">
        <v>0.33</v>
      </c>
      <c r="P1399" s="9">
        <f t="shared" si="152"/>
        <v>100971.39260497018</v>
      </c>
    </row>
    <row r="1400" spans="1:16" hidden="1" x14ac:dyDescent="0.35">
      <c r="A1400" s="13">
        <v>2030</v>
      </c>
      <c r="B1400" s="13">
        <f t="shared" si="148"/>
        <v>2029</v>
      </c>
      <c r="C1400" t="s">
        <v>186</v>
      </c>
      <c r="D1400" t="s">
        <v>187</v>
      </c>
      <c r="E1400" s="5">
        <v>363753179.95734483</v>
      </c>
      <c r="F1400" s="13">
        <v>0.33</v>
      </c>
      <c r="G1400" s="9">
        <f t="shared" si="149"/>
        <v>120038.5493859238</v>
      </c>
      <c r="H1400" s="11">
        <v>1.02</v>
      </c>
      <c r="I1400" s="12" cm="1">
        <f t="array" ref="I1400">INDEX(PPEL[],MATCH(PPEL[[#This Row],[Base Year]]&amp;PPEL[[#This Row],[DistrictNumber]],PPEL[[Fiscal Year]:[Fiscal Year]]&amp;PPEL[[DistrictNumber]:[DistrictNumber]],0),9)*$H1400</f>
        <v>92621.180469582396</v>
      </c>
      <c r="J1400" s="15">
        <f t="shared" si="147"/>
        <v>0.25462644884765961</v>
      </c>
      <c r="K1400" s="26">
        <f>ROUND(PPEL[[#This Row],[Proposed Taxable Valuation]]/1000*PPEL[[#This Row],[Adjusted Rate]],0)</f>
        <v>92621</v>
      </c>
      <c r="L1400" s="19">
        <f t="shared" si="150"/>
        <v>-27417.368916341409</v>
      </c>
      <c r="M1400" s="17">
        <f t="shared" si="151"/>
        <v>-7.5373551152340401E-2</v>
      </c>
      <c r="N1400" s="2">
        <v>277518827.04311681</v>
      </c>
      <c r="O1400">
        <v>0.33</v>
      </c>
      <c r="P1400" s="9">
        <f t="shared" si="152"/>
        <v>91581.212924228545</v>
      </c>
    </row>
    <row r="1401" spans="1:16" hidden="1" x14ac:dyDescent="0.35">
      <c r="A1401" s="13">
        <v>2030</v>
      </c>
      <c r="B1401" s="13">
        <f t="shared" si="148"/>
        <v>2029</v>
      </c>
      <c r="C1401" t="s">
        <v>188</v>
      </c>
      <c r="D1401" t="s">
        <v>189</v>
      </c>
      <c r="E1401" s="5">
        <v>515378273.97318983</v>
      </c>
      <c r="F1401" s="13">
        <v>0.33</v>
      </c>
      <c r="G1401" s="9">
        <f t="shared" si="149"/>
        <v>170074.83041115265</v>
      </c>
      <c r="H1401" s="11">
        <v>1.02</v>
      </c>
      <c r="I1401" s="12" cm="1">
        <f t="array" ref="I1401">INDEX(PPEL[],MATCH(PPEL[[#This Row],[Base Year]]&amp;PPEL[[#This Row],[DistrictNumber]],PPEL[[Fiscal Year]:[Fiscal Year]]&amp;PPEL[[DistrictNumber]:[DistrictNumber]],0),9)*$H1401</f>
        <v>124515.81784061198</v>
      </c>
      <c r="J1401" s="15">
        <f t="shared" si="147"/>
        <v>0.24160082822406548</v>
      </c>
      <c r="K1401" s="26">
        <f>ROUND(PPEL[[#This Row],[Proposed Taxable Valuation]]/1000*PPEL[[#This Row],[Adjusted Rate]],0)</f>
        <v>124516</v>
      </c>
      <c r="L1401" s="19">
        <f t="shared" si="150"/>
        <v>-45559.012570540668</v>
      </c>
      <c r="M1401" s="17">
        <f t="shared" si="151"/>
        <v>-8.8399171775934537E-2</v>
      </c>
      <c r="N1401" s="2">
        <v>386027671.29899031</v>
      </c>
      <c r="O1401">
        <v>0.33</v>
      </c>
      <c r="P1401" s="9">
        <f t="shared" si="152"/>
        <v>127389.13152866681</v>
      </c>
    </row>
    <row r="1402" spans="1:16" hidden="1" x14ac:dyDescent="0.35">
      <c r="A1402" s="13">
        <v>2030</v>
      </c>
      <c r="B1402" s="13">
        <f t="shared" si="148"/>
        <v>2029</v>
      </c>
      <c r="C1402" t="s">
        <v>190</v>
      </c>
      <c r="D1402" t="s">
        <v>191</v>
      </c>
      <c r="E1402" s="5">
        <v>594348192.00380039</v>
      </c>
      <c r="F1402" s="13">
        <v>0.33</v>
      </c>
      <c r="G1402" s="9">
        <f t="shared" si="149"/>
        <v>196134.90336125414</v>
      </c>
      <c r="H1402" s="11">
        <v>1.02</v>
      </c>
      <c r="I1402" s="12" cm="1">
        <f t="array" ref="I1402">INDEX(PPEL[],MATCH(PPEL[[#This Row],[Base Year]]&amp;PPEL[[#This Row],[DistrictNumber]],PPEL[[Fiscal Year]:[Fiscal Year]]&amp;PPEL[[DistrictNumber]:[DistrictNumber]],0),9)*$H1402</f>
        <v>143142.25203102833</v>
      </c>
      <c r="J1402" s="15">
        <f t="shared" si="147"/>
        <v>0.24083904680257368</v>
      </c>
      <c r="K1402" s="26">
        <f>ROUND(PPEL[[#This Row],[Proposed Taxable Valuation]]/1000*PPEL[[#This Row],[Adjusted Rate]],0)</f>
        <v>143142</v>
      </c>
      <c r="L1402" s="19">
        <f t="shared" si="150"/>
        <v>-52992.65133022581</v>
      </c>
      <c r="M1402" s="17">
        <f t="shared" si="151"/>
        <v>-8.916095319742634E-2</v>
      </c>
      <c r="N1402" s="2">
        <v>443327589.06716532</v>
      </c>
      <c r="O1402">
        <v>0.33</v>
      </c>
      <c r="P1402" s="9">
        <f t="shared" si="152"/>
        <v>146298.10439216456</v>
      </c>
    </row>
    <row r="1403" spans="1:16" hidden="1" x14ac:dyDescent="0.35">
      <c r="A1403" s="13">
        <v>2030</v>
      </c>
      <c r="B1403" s="13">
        <f t="shared" si="148"/>
        <v>2029</v>
      </c>
      <c r="C1403" t="s">
        <v>192</v>
      </c>
      <c r="D1403" t="s">
        <v>193</v>
      </c>
      <c r="E1403" s="5">
        <v>865941507.59480333</v>
      </c>
      <c r="F1403" s="13">
        <v>0.33</v>
      </c>
      <c r="G1403" s="9">
        <f t="shared" si="149"/>
        <v>285760.6975062851</v>
      </c>
      <c r="H1403" s="11">
        <v>1.02</v>
      </c>
      <c r="I1403" s="12" cm="1">
        <f t="array" ref="I1403">INDEX(PPEL[],MATCH(PPEL[[#This Row],[Base Year]]&amp;PPEL[[#This Row],[DistrictNumber]],PPEL[[Fiscal Year]:[Fiscal Year]]&amp;PPEL[[DistrictNumber]:[DistrictNumber]],0),9)*$H1403</f>
        <v>197732.89331061457</v>
      </c>
      <c r="J1403" s="15">
        <f t="shared" si="147"/>
        <v>0.22834439921909708</v>
      </c>
      <c r="K1403" s="26">
        <f>ROUND(PPEL[[#This Row],[Proposed Taxable Valuation]]/1000*PPEL[[#This Row],[Adjusted Rate]],0)</f>
        <v>197733</v>
      </c>
      <c r="L1403" s="19">
        <f t="shared" si="150"/>
        <v>-88027.804195670527</v>
      </c>
      <c r="M1403" s="17">
        <f t="shared" si="151"/>
        <v>-0.10165560078090294</v>
      </c>
      <c r="N1403" s="2">
        <v>619003275.39880037</v>
      </c>
      <c r="O1403">
        <v>0.33</v>
      </c>
      <c r="P1403" s="9">
        <f t="shared" si="152"/>
        <v>204271.08088160414</v>
      </c>
    </row>
    <row r="1404" spans="1:16" hidden="1" x14ac:dyDescent="0.35">
      <c r="A1404" s="13">
        <v>2030</v>
      </c>
      <c r="B1404" s="13">
        <f t="shared" si="148"/>
        <v>2029</v>
      </c>
      <c r="C1404" t="s">
        <v>194</v>
      </c>
      <c r="D1404" t="s">
        <v>195</v>
      </c>
      <c r="E1404" s="5">
        <v>295801141.74104077</v>
      </c>
      <c r="F1404" s="13">
        <v>0.33</v>
      </c>
      <c r="G1404" s="9">
        <f t="shared" si="149"/>
        <v>97614.376774543445</v>
      </c>
      <c r="H1404" s="11">
        <v>1.02</v>
      </c>
      <c r="I1404" s="12" cm="1">
        <f t="array" ref="I1404">INDEX(PPEL[],MATCH(PPEL[[#This Row],[Base Year]]&amp;PPEL[[#This Row],[DistrictNumber]],PPEL[[Fiscal Year]:[Fiscal Year]]&amp;PPEL[[DistrictNumber]:[DistrictNumber]],0),9)*$H1404</f>
        <v>66275.465651591338</v>
      </c>
      <c r="J1404" s="15">
        <f t="shared" si="147"/>
        <v>0.22405412386681126</v>
      </c>
      <c r="K1404" s="26">
        <f>ROUND(PPEL[[#This Row],[Proposed Taxable Valuation]]/1000*PPEL[[#This Row],[Adjusted Rate]],0)</f>
        <v>66275</v>
      </c>
      <c r="L1404" s="19">
        <f t="shared" si="150"/>
        <v>-31338.911122952108</v>
      </c>
      <c r="M1404" s="17">
        <f t="shared" si="151"/>
        <v>-0.10594587613318876</v>
      </c>
      <c r="N1404" s="2">
        <v>214505907.07795858</v>
      </c>
      <c r="O1404">
        <v>0.33</v>
      </c>
      <c r="P1404" s="9">
        <f t="shared" si="152"/>
        <v>70786.949335726327</v>
      </c>
    </row>
    <row r="1405" spans="1:16" hidden="1" x14ac:dyDescent="0.35">
      <c r="A1405" s="13">
        <v>2030</v>
      </c>
      <c r="B1405" s="13">
        <f t="shared" si="148"/>
        <v>2029</v>
      </c>
      <c r="C1405" t="s">
        <v>196</v>
      </c>
      <c r="D1405" t="s">
        <v>197</v>
      </c>
      <c r="E1405" s="5">
        <v>381047616.61217457</v>
      </c>
      <c r="F1405" s="13">
        <v>0.33</v>
      </c>
      <c r="G1405" s="9">
        <f t="shared" si="149"/>
        <v>125745.7134820176</v>
      </c>
      <c r="H1405" s="11">
        <v>1.02</v>
      </c>
      <c r="I1405" s="12" cm="1">
        <f t="array" ref="I1405">INDEX(PPEL[],MATCH(PPEL[[#This Row],[Base Year]]&amp;PPEL[[#This Row],[DistrictNumber]],PPEL[[Fiscal Year]:[Fiscal Year]]&amp;PPEL[[DistrictNumber]:[DistrictNumber]],0),9)*$H1405</f>
        <v>90377.715165094851</v>
      </c>
      <c r="J1405" s="15">
        <f t="shared" si="147"/>
        <v>0.2371822082726216</v>
      </c>
      <c r="K1405" s="26">
        <f>ROUND(PPEL[[#This Row],[Proposed Taxable Valuation]]/1000*PPEL[[#This Row],[Adjusted Rate]],0)</f>
        <v>90378</v>
      </c>
      <c r="L1405" s="19">
        <f t="shared" si="150"/>
        <v>-35367.998316922749</v>
      </c>
      <c r="M1405" s="17">
        <f t="shared" si="151"/>
        <v>-9.2817791727378418E-2</v>
      </c>
      <c r="N1405" s="2">
        <v>248588902.72831362</v>
      </c>
      <c r="O1405">
        <v>0.33</v>
      </c>
      <c r="P1405" s="9">
        <f t="shared" si="152"/>
        <v>82034.337900343511</v>
      </c>
    </row>
    <row r="1406" spans="1:16" hidden="1" x14ac:dyDescent="0.35">
      <c r="A1406" s="13">
        <v>2030</v>
      </c>
      <c r="B1406" s="13">
        <f t="shared" si="148"/>
        <v>2029</v>
      </c>
      <c r="C1406" t="s">
        <v>198</v>
      </c>
      <c r="D1406" t="s">
        <v>199</v>
      </c>
      <c r="E1406" s="5">
        <v>465248303.76359397</v>
      </c>
      <c r="F1406" s="13">
        <v>0.33</v>
      </c>
      <c r="G1406" s="9">
        <f t="shared" si="149"/>
        <v>153531.94024198601</v>
      </c>
      <c r="H1406" s="11">
        <v>1.02</v>
      </c>
      <c r="I1406" s="12" cm="1">
        <f t="array" ref="I1406">INDEX(PPEL[],MATCH(PPEL[[#This Row],[Base Year]]&amp;PPEL[[#This Row],[DistrictNumber]],PPEL[[Fiscal Year]:[Fiscal Year]]&amp;PPEL[[DistrictNumber]:[DistrictNumber]],0),9)*$H1406</f>
        <v>107248.39992567802</v>
      </c>
      <c r="J1406" s="15">
        <f t="shared" si="147"/>
        <v>0.23051862641539908</v>
      </c>
      <c r="K1406" s="26">
        <f>ROUND(PPEL[[#This Row],[Proposed Taxable Valuation]]/1000*PPEL[[#This Row],[Adjusted Rate]],0)</f>
        <v>107248</v>
      </c>
      <c r="L1406" s="19">
        <f t="shared" si="150"/>
        <v>-46283.54031630799</v>
      </c>
      <c r="M1406" s="17">
        <f t="shared" si="151"/>
        <v>-9.9481373584600935E-2</v>
      </c>
      <c r="N1406" s="2">
        <v>330510233.4157576</v>
      </c>
      <c r="O1406">
        <v>0.33</v>
      </c>
      <c r="P1406" s="9">
        <f t="shared" si="152"/>
        <v>109068.37702720001</v>
      </c>
    </row>
    <row r="1407" spans="1:16" hidden="1" x14ac:dyDescent="0.35">
      <c r="A1407" s="13">
        <v>2030</v>
      </c>
      <c r="B1407" s="13">
        <f t="shared" si="148"/>
        <v>2029</v>
      </c>
      <c r="C1407" t="s">
        <v>200</v>
      </c>
      <c r="D1407" t="s">
        <v>201</v>
      </c>
      <c r="E1407" s="5">
        <v>780488980.42213333</v>
      </c>
      <c r="F1407" s="13">
        <v>0.33</v>
      </c>
      <c r="G1407" s="9">
        <f t="shared" si="149"/>
        <v>257561.363539304</v>
      </c>
      <c r="H1407" s="11">
        <v>1.02</v>
      </c>
      <c r="I1407" s="12" cm="1">
        <f t="array" ref="I1407">INDEX(PPEL[],MATCH(PPEL[[#This Row],[Base Year]]&amp;PPEL[[#This Row],[DistrictNumber]],PPEL[[Fiscal Year]:[Fiscal Year]]&amp;PPEL[[DistrictNumber]:[DistrictNumber]],0),9)*$H1407</f>
        <v>215873.73841073315</v>
      </c>
      <c r="J1407" s="15">
        <f t="shared" si="147"/>
        <v>0.27658781075163447</v>
      </c>
      <c r="K1407" s="26">
        <f>ROUND(PPEL[[#This Row],[Proposed Taxable Valuation]]/1000*PPEL[[#This Row],[Adjusted Rate]],0)</f>
        <v>215874</v>
      </c>
      <c r="L1407" s="19">
        <f t="shared" si="150"/>
        <v>-41687.625128570857</v>
      </c>
      <c r="M1407" s="17">
        <f t="shared" si="151"/>
        <v>-5.3412189248365549E-2</v>
      </c>
      <c r="N1407" s="2">
        <v>631846278.38286674</v>
      </c>
      <c r="O1407">
        <v>0.33</v>
      </c>
      <c r="P1407" s="9">
        <f t="shared" si="152"/>
        <v>208509.27186634604</v>
      </c>
    </row>
    <row r="1408" spans="1:16" hidden="1" x14ac:dyDescent="0.35">
      <c r="A1408" s="13">
        <v>2030</v>
      </c>
      <c r="B1408" s="13">
        <f t="shared" si="148"/>
        <v>2029</v>
      </c>
      <c r="C1408" t="s">
        <v>202</v>
      </c>
      <c r="D1408" t="s">
        <v>203</v>
      </c>
      <c r="E1408" s="5">
        <v>341343139.80774838</v>
      </c>
      <c r="F1408" s="13">
        <v>0.33</v>
      </c>
      <c r="G1408" s="9">
        <f t="shared" si="149"/>
        <v>112643.23613655697</v>
      </c>
      <c r="H1408" s="11">
        <v>1.02</v>
      </c>
      <c r="I1408" s="12" cm="1">
        <f t="array" ref="I1408">INDEX(PPEL[],MATCH(PPEL[[#This Row],[Base Year]]&amp;PPEL[[#This Row],[DistrictNumber]],PPEL[[Fiscal Year]:[Fiscal Year]]&amp;PPEL[[DistrictNumber]:[DistrictNumber]],0),9)*$H1408</f>
        <v>77400.894300631408</v>
      </c>
      <c r="J1408" s="15">
        <f t="shared" si="147"/>
        <v>0.22675391790274507</v>
      </c>
      <c r="K1408" s="26">
        <f>ROUND(PPEL[[#This Row],[Proposed Taxable Valuation]]/1000*PPEL[[#This Row],[Adjusted Rate]],0)</f>
        <v>77401</v>
      </c>
      <c r="L1408" s="19">
        <f t="shared" si="150"/>
        <v>-35242.341835925559</v>
      </c>
      <c r="M1408" s="17">
        <f t="shared" si="151"/>
        <v>-0.10324608209725494</v>
      </c>
      <c r="N1408" s="2">
        <v>246860226.57834071</v>
      </c>
      <c r="O1408">
        <v>0.33</v>
      </c>
      <c r="P1408" s="9">
        <f t="shared" si="152"/>
        <v>81463.874770852446</v>
      </c>
    </row>
    <row r="1409" spans="1:16" hidden="1" x14ac:dyDescent="0.35">
      <c r="A1409" s="13">
        <v>2030</v>
      </c>
      <c r="B1409" s="13">
        <f t="shared" si="148"/>
        <v>2029</v>
      </c>
      <c r="C1409" t="s">
        <v>204</v>
      </c>
      <c r="D1409" t="s">
        <v>205</v>
      </c>
      <c r="E1409" s="5">
        <v>377898318.94861925</v>
      </c>
      <c r="F1409" s="13">
        <v>0.33</v>
      </c>
      <c r="G1409" s="9">
        <f t="shared" si="149"/>
        <v>124706.44525304435</v>
      </c>
      <c r="H1409" s="11">
        <v>1.02</v>
      </c>
      <c r="I1409" s="12" cm="1">
        <f t="array" ref="I1409">INDEX(PPEL[],MATCH(PPEL[[#This Row],[Base Year]]&amp;PPEL[[#This Row],[DistrictNumber]],PPEL[[Fiscal Year]:[Fiscal Year]]&amp;PPEL[[DistrictNumber]:[DistrictNumber]],0),9)*$H1409</f>
        <v>89945.782550873584</v>
      </c>
      <c r="J1409" s="15">
        <f t="shared" si="147"/>
        <v>0.23801583135145679</v>
      </c>
      <c r="K1409" s="26">
        <f>ROUND(PPEL[[#This Row],[Proposed Taxable Valuation]]/1000*PPEL[[#This Row],[Adjusted Rate]],0)</f>
        <v>89946</v>
      </c>
      <c r="L1409" s="19">
        <f t="shared" si="150"/>
        <v>-34760.662702170768</v>
      </c>
      <c r="M1409" s="17">
        <f t="shared" si="151"/>
        <v>-9.1984168648543224E-2</v>
      </c>
      <c r="N1409" s="2">
        <v>301217094.87585515</v>
      </c>
      <c r="O1409">
        <v>0.33</v>
      </c>
      <c r="P1409" s="9">
        <f t="shared" si="152"/>
        <v>99401.641309032202</v>
      </c>
    </row>
    <row r="1410" spans="1:16" hidden="1" x14ac:dyDescent="0.35">
      <c r="A1410" s="13">
        <v>2030</v>
      </c>
      <c r="B1410" s="13">
        <f t="shared" si="148"/>
        <v>2029</v>
      </c>
      <c r="C1410" t="s">
        <v>206</v>
      </c>
      <c r="D1410" t="s">
        <v>207</v>
      </c>
      <c r="E1410" s="5">
        <v>715559523.24608135</v>
      </c>
      <c r="F1410" s="13">
        <v>0.33</v>
      </c>
      <c r="G1410" s="9">
        <f t="shared" si="149"/>
        <v>236134.64267120685</v>
      </c>
      <c r="H1410" s="11">
        <v>1.02</v>
      </c>
      <c r="I1410" s="12" cm="1">
        <f t="array" ref="I1410">INDEX(PPEL[],MATCH(PPEL[[#This Row],[Base Year]]&amp;PPEL[[#This Row],[DistrictNumber]],PPEL[[Fiscal Year]:[Fiscal Year]]&amp;PPEL[[DistrictNumber]:[DistrictNumber]],0),9)*$H1410</f>
        <v>177780.28762496286</v>
      </c>
      <c r="J1410" s="15">
        <f t="shared" si="147"/>
        <v>0.24844933489037518</v>
      </c>
      <c r="K1410" s="26">
        <f>ROUND(PPEL[[#This Row],[Proposed Taxable Valuation]]/1000*PPEL[[#This Row],[Adjusted Rate]],0)</f>
        <v>177780</v>
      </c>
      <c r="L1410" s="19">
        <f t="shared" si="150"/>
        <v>-58354.355046243989</v>
      </c>
      <c r="M1410" s="17">
        <f t="shared" si="151"/>
        <v>-8.1550665109624831E-2</v>
      </c>
      <c r="N1410" s="2">
        <v>559783872.22100317</v>
      </c>
      <c r="O1410">
        <v>0.33</v>
      </c>
      <c r="P1410" s="9">
        <f t="shared" si="152"/>
        <v>184728.67783293105</v>
      </c>
    </row>
    <row r="1411" spans="1:16" hidden="1" x14ac:dyDescent="0.35">
      <c r="A1411" s="13">
        <v>2030</v>
      </c>
      <c r="B1411" s="13">
        <f t="shared" si="148"/>
        <v>2029</v>
      </c>
      <c r="C1411" t="s">
        <v>208</v>
      </c>
      <c r="D1411" t="s">
        <v>209</v>
      </c>
      <c r="E1411" s="5">
        <v>348588362.90904158</v>
      </c>
      <c r="F1411" s="13">
        <v>0.33</v>
      </c>
      <c r="G1411" s="9">
        <f t="shared" si="149"/>
        <v>115034.15975998373</v>
      </c>
      <c r="H1411" s="11">
        <v>1.02</v>
      </c>
      <c r="I1411" s="12" cm="1">
        <f t="array" ref="I1411">INDEX(PPEL[],MATCH(PPEL[[#This Row],[Base Year]]&amp;PPEL[[#This Row],[DistrictNumber]],PPEL[[Fiscal Year]:[Fiscal Year]]&amp;PPEL[[DistrictNumber]:[DistrictNumber]],0),9)*$H1411</f>
        <v>90697.6894071836</v>
      </c>
      <c r="J1411" s="15">
        <f t="shared" si="147"/>
        <v>0.26018564891349993</v>
      </c>
      <c r="K1411" s="26">
        <f>ROUND(PPEL[[#This Row],[Proposed Taxable Valuation]]/1000*PPEL[[#This Row],[Adjusted Rate]],0)</f>
        <v>90698</v>
      </c>
      <c r="L1411" s="19">
        <f t="shared" si="150"/>
        <v>-24336.470352800126</v>
      </c>
      <c r="M1411" s="17">
        <f t="shared" si="151"/>
        <v>-6.9814351086500082E-2</v>
      </c>
      <c r="N1411" s="2">
        <v>273318777.67388451</v>
      </c>
      <c r="O1411">
        <v>0.33</v>
      </c>
      <c r="P1411" s="9">
        <f t="shared" si="152"/>
        <v>90195.196632381892</v>
      </c>
    </row>
    <row r="1412" spans="1:16" hidden="1" x14ac:dyDescent="0.35">
      <c r="A1412" s="13">
        <v>2030</v>
      </c>
      <c r="B1412" s="13">
        <f t="shared" si="148"/>
        <v>2029</v>
      </c>
      <c r="C1412" t="s">
        <v>210</v>
      </c>
      <c r="D1412" t="s">
        <v>211</v>
      </c>
      <c r="E1412" s="5">
        <v>152873498.94377601</v>
      </c>
      <c r="F1412" s="13">
        <v>0.33</v>
      </c>
      <c r="G1412" s="9">
        <f t="shared" si="149"/>
        <v>50448.254651446085</v>
      </c>
      <c r="H1412" s="11">
        <v>1.02</v>
      </c>
      <c r="I1412" s="12" cm="1">
        <f t="array" ref="I1412">INDEX(PPEL[],MATCH(PPEL[[#This Row],[Base Year]]&amp;PPEL[[#This Row],[DistrictNumber]],PPEL[[Fiscal Year]:[Fiscal Year]]&amp;PPEL[[DistrictNumber]:[DistrictNumber]],0),9)*$H1412</f>
        <v>41236.195100138597</v>
      </c>
      <c r="J1412" s="15">
        <f t="shared" ref="J1412:J1475" si="153">IF(I1412/(E1412/1000)&gt;0.33,0.33,I1412/(E1412/1000))</f>
        <v>0.26974063774980706</v>
      </c>
      <c r="K1412" s="26">
        <f>ROUND(PPEL[[#This Row],[Proposed Taxable Valuation]]/1000*PPEL[[#This Row],[Adjusted Rate]],0)</f>
        <v>41236</v>
      </c>
      <c r="L1412" s="19">
        <f t="shared" si="150"/>
        <v>-9212.0595513074877</v>
      </c>
      <c r="M1412" s="17">
        <f t="shared" si="151"/>
        <v>-6.025936225019296E-2</v>
      </c>
      <c r="N1412" s="2">
        <v>122232179.9947561</v>
      </c>
      <c r="O1412">
        <v>0.33</v>
      </c>
      <c r="P1412" s="9">
        <f t="shared" si="152"/>
        <v>40336.619398269519</v>
      </c>
    </row>
    <row r="1413" spans="1:16" hidden="1" x14ac:dyDescent="0.35">
      <c r="A1413" s="13">
        <v>2030</v>
      </c>
      <c r="B1413" s="13">
        <f t="shared" ref="B1413:B1476" si="154">A1413-1</f>
        <v>2029</v>
      </c>
      <c r="C1413" t="s">
        <v>212</v>
      </c>
      <c r="D1413" t="s">
        <v>213</v>
      </c>
      <c r="E1413" s="5">
        <v>667486640.01641119</v>
      </c>
      <c r="F1413" s="13">
        <v>0.33</v>
      </c>
      <c r="G1413" s="9">
        <f t="shared" si="149"/>
        <v>220270.59120541569</v>
      </c>
      <c r="H1413" s="11">
        <v>1.02</v>
      </c>
      <c r="I1413" s="12" cm="1">
        <f t="array" ref="I1413">INDEX(PPEL[],MATCH(PPEL[[#This Row],[Base Year]]&amp;PPEL[[#This Row],[DistrictNumber]],PPEL[[Fiscal Year]:[Fiscal Year]]&amp;PPEL[[DistrictNumber]:[DistrictNumber]],0),9)*$H1413</f>
        <v>165475.14948200065</v>
      </c>
      <c r="J1413" s="15">
        <f t="shared" si="153"/>
        <v>0.24790780752994873</v>
      </c>
      <c r="K1413" s="26">
        <f>ROUND(PPEL[[#This Row],[Proposed Taxable Valuation]]/1000*PPEL[[#This Row],[Adjusted Rate]],0)</f>
        <v>165475</v>
      </c>
      <c r="L1413" s="19">
        <f t="shared" si="150"/>
        <v>-54795.441723415046</v>
      </c>
      <c r="M1413" s="17">
        <f t="shared" si="151"/>
        <v>-8.2092192470051284E-2</v>
      </c>
      <c r="N1413" s="2">
        <v>504387713.69871211</v>
      </c>
      <c r="O1413">
        <v>0.33</v>
      </c>
      <c r="P1413" s="9">
        <f t="shared" si="152"/>
        <v>166447.94552057501</v>
      </c>
    </row>
    <row r="1414" spans="1:16" hidden="1" x14ac:dyDescent="0.35">
      <c r="A1414" s="13">
        <v>2030</v>
      </c>
      <c r="B1414" s="13">
        <f t="shared" si="154"/>
        <v>2029</v>
      </c>
      <c r="C1414" t="s">
        <v>214</v>
      </c>
      <c r="D1414" t="s">
        <v>215</v>
      </c>
      <c r="E1414" s="5">
        <v>448299352.26731592</v>
      </c>
      <c r="F1414" s="13">
        <v>0.33</v>
      </c>
      <c r="G1414" s="9">
        <f t="shared" si="149"/>
        <v>147938.78624821425</v>
      </c>
      <c r="H1414" s="11">
        <v>1.02</v>
      </c>
      <c r="I1414" s="12" cm="1">
        <f t="array" ref="I1414">INDEX(PPEL[],MATCH(PPEL[[#This Row],[Base Year]]&amp;PPEL[[#This Row],[DistrictNumber]],PPEL[[Fiscal Year]:[Fiscal Year]]&amp;PPEL[[DistrictNumber]:[DistrictNumber]],0),9)*$H1414</f>
        <v>117183.98059903688</v>
      </c>
      <c r="J1414" s="15">
        <f t="shared" si="153"/>
        <v>0.26139672075448678</v>
      </c>
      <c r="K1414" s="26">
        <f>ROUND(PPEL[[#This Row],[Proposed Taxable Valuation]]/1000*PPEL[[#This Row],[Adjusted Rate]],0)</f>
        <v>117184</v>
      </c>
      <c r="L1414" s="19">
        <f t="shared" si="150"/>
        <v>-30754.805649177375</v>
      </c>
      <c r="M1414" s="17">
        <f t="shared" si="151"/>
        <v>-6.8603279245513238E-2</v>
      </c>
      <c r="N1414" s="2">
        <v>359924509.91236883</v>
      </c>
      <c r="O1414">
        <v>0.33</v>
      </c>
      <c r="P1414" s="9">
        <f t="shared" si="152"/>
        <v>118775.08827108172</v>
      </c>
    </row>
    <row r="1415" spans="1:16" hidden="1" x14ac:dyDescent="0.35">
      <c r="A1415" s="13">
        <v>2030</v>
      </c>
      <c r="B1415" s="13">
        <f t="shared" si="154"/>
        <v>2029</v>
      </c>
      <c r="C1415" t="s">
        <v>216</v>
      </c>
      <c r="D1415" t="s">
        <v>217</v>
      </c>
      <c r="E1415" s="5">
        <v>1662597982.2887197</v>
      </c>
      <c r="F1415" s="13">
        <v>0.33</v>
      </c>
      <c r="G1415" s="9">
        <f t="shared" si="149"/>
        <v>548657.33415527747</v>
      </c>
      <c r="H1415" s="11">
        <v>1.02</v>
      </c>
      <c r="I1415" s="12" cm="1">
        <f t="array" ref="I1415">INDEX(PPEL[],MATCH(PPEL[[#This Row],[Base Year]]&amp;PPEL[[#This Row],[DistrictNumber]],PPEL[[Fiscal Year]:[Fiscal Year]]&amp;PPEL[[DistrictNumber]:[DistrictNumber]],0),9)*$H1415</f>
        <v>362101.54661782045</v>
      </c>
      <c r="J1415" s="15">
        <f t="shared" si="153"/>
        <v>0.21779260559389965</v>
      </c>
      <c r="K1415" s="26">
        <f>ROUND(PPEL[[#This Row],[Proposed Taxable Valuation]]/1000*PPEL[[#This Row],[Adjusted Rate]],0)</f>
        <v>362102</v>
      </c>
      <c r="L1415" s="19">
        <f t="shared" si="150"/>
        <v>-186555.78753745701</v>
      </c>
      <c r="M1415" s="17">
        <f t="shared" si="151"/>
        <v>-0.11220739440610036</v>
      </c>
      <c r="N1415" s="2">
        <v>1190399782.733175</v>
      </c>
      <c r="O1415">
        <v>0.33</v>
      </c>
      <c r="P1415" s="9">
        <f t="shared" si="152"/>
        <v>392831.92830194777</v>
      </c>
    </row>
    <row r="1416" spans="1:16" hidden="1" x14ac:dyDescent="0.35">
      <c r="A1416" s="13">
        <v>2030</v>
      </c>
      <c r="B1416" s="13">
        <f t="shared" si="154"/>
        <v>2029</v>
      </c>
      <c r="C1416" t="s">
        <v>218</v>
      </c>
      <c r="D1416" t="s">
        <v>219</v>
      </c>
      <c r="E1416" s="5">
        <v>882106308.05696142</v>
      </c>
      <c r="F1416" s="13">
        <v>0.33</v>
      </c>
      <c r="G1416" s="9">
        <f t="shared" si="149"/>
        <v>291095.08165879728</v>
      </c>
      <c r="H1416" s="11">
        <v>1.02</v>
      </c>
      <c r="I1416" s="12" cm="1">
        <f t="array" ref="I1416">INDEX(PPEL[],MATCH(PPEL[[#This Row],[Base Year]]&amp;PPEL[[#This Row],[DistrictNumber]],PPEL[[Fiscal Year]:[Fiscal Year]]&amp;PPEL[[DistrictNumber]:[DistrictNumber]],0),9)*$H1416</f>
        <v>199630.58612870911</v>
      </c>
      <c r="J1416" s="15">
        <f t="shared" si="153"/>
        <v>0.22631125557693904</v>
      </c>
      <c r="K1416" s="26">
        <f>ROUND(PPEL[[#This Row],[Proposed Taxable Valuation]]/1000*PPEL[[#This Row],[Adjusted Rate]],0)</f>
        <v>199631</v>
      </c>
      <c r="L1416" s="19">
        <f t="shared" si="150"/>
        <v>-91464.49553008817</v>
      </c>
      <c r="M1416" s="17">
        <f t="shared" si="151"/>
        <v>-0.10368874442306097</v>
      </c>
      <c r="N1416" s="2">
        <v>653659766.38729239</v>
      </c>
      <c r="O1416">
        <v>0.33</v>
      </c>
      <c r="P1416" s="9">
        <f t="shared" si="152"/>
        <v>215707.72290780651</v>
      </c>
    </row>
    <row r="1417" spans="1:16" hidden="1" x14ac:dyDescent="0.35">
      <c r="A1417" s="13">
        <v>2030</v>
      </c>
      <c r="B1417" s="13">
        <f t="shared" si="154"/>
        <v>2029</v>
      </c>
      <c r="C1417" t="s">
        <v>220</v>
      </c>
      <c r="D1417" t="s">
        <v>221</v>
      </c>
      <c r="E1417" s="5">
        <v>2162611545.6323123</v>
      </c>
      <c r="F1417" s="13">
        <v>0.33</v>
      </c>
      <c r="G1417" s="9">
        <f t="shared" si="149"/>
        <v>713661.81005866302</v>
      </c>
      <c r="H1417" s="11">
        <v>1.02</v>
      </c>
      <c r="I1417" s="12" cm="1">
        <f t="array" ref="I1417">INDEX(PPEL[],MATCH(PPEL[[#This Row],[Base Year]]&amp;PPEL[[#This Row],[DistrictNumber]],PPEL[[Fiscal Year]:[Fiscal Year]]&amp;PPEL[[DistrictNumber]:[DistrictNumber]],0),9)*$H1417</f>
        <v>474946.94821101724</v>
      </c>
      <c r="J1417" s="15">
        <f t="shared" si="153"/>
        <v>0.21961731831601342</v>
      </c>
      <c r="K1417" s="26">
        <f>ROUND(PPEL[[#This Row],[Proposed Taxable Valuation]]/1000*PPEL[[#This Row],[Adjusted Rate]],0)</f>
        <v>474947</v>
      </c>
      <c r="L1417" s="19">
        <f t="shared" si="150"/>
        <v>-238714.86184764578</v>
      </c>
      <c r="M1417" s="17">
        <f t="shared" si="151"/>
        <v>-0.1103826816839866</v>
      </c>
      <c r="N1417" s="2">
        <v>1515932767.1656644</v>
      </c>
      <c r="O1417">
        <v>0.33</v>
      </c>
      <c r="P1417" s="9">
        <f t="shared" si="152"/>
        <v>500257.81316466926</v>
      </c>
    </row>
    <row r="1418" spans="1:16" hidden="1" x14ac:dyDescent="0.35">
      <c r="A1418" s="13">
        <v>2030</v>
      </c>
      <c r="B1418" s="13">
        <f t="shared" si="154"/>
        <v>2029</v>
      </c>
      <c r="C1418" t="s">
        <v>222</v>
      </c>
      <c r="D1418" t="s">
        <v>223</v>
      </c>
      <c r="E1418" s="5">
        <v>1364624266.389472</v>
      </c>
      <c r="F1418" s="13">
        <v>0.33</v>
      </c>
      <c r="G1418" s="9">
        <f t="shared" si="149"/>
        <v>450326.00790852576</v>
      </c>
      <c r="H1418" s="11">
        <v>1.02</v>
      </c>
      <c r="I1418" s="12" cm="1">
        <f t="array" ref="I1418">INDEX(PPEL[],MATCH(PPEL[[#This Row],[Base Year]]&amp;PPEL[[#This Row],[DistrictNumber]],PPEL[[Fiscal Year]:[Fiscal Year]]&amp;PPEL[[DistrictNumber]:[DistrictNumber]],0),9)*$H1418</f>
        <v>310375.38738842076</v>
      </c>
      <c r="J1418" s="15">
        <f t="shared" si="153"/>
        <v>0.22744384299248402</v>
      </c>
      <c r="K1418" s="26">
        <f>ROUND(PPEL[[#This Row],[Proposed Taxable Valuation]]/1000*PPEL[[#This Row],[Adjusted Rate]],0)</f>
        <v>310375</v>
      </c>
      <c r="L1418" s="19">
        <f t="shared" si="150"/>
        <v>-139950.620520105</v>
      </c>
      <c r="M1418" s="17">
        <f t="shared" si="151"/>
        <v>-0.102556157007516</v>
      </c>
      <c r="N1418" s="2">
        <v>964505815.90517592</v>
      </c>
      <c r="O1418">
        <v>0.33</v>
      </c>
      <c r="P1418" s="9">
        <f t="shared" si="152"/>
        <v>318286.91924870806</v>
      </c>
    </row>
    <row r="1419" spans="1:16" hidden="1" x14ac:dyDescent="0.35">
      <c r="A1419" s="13">
        <v>2030</v>
      </c>
      <c r="B1419" s="13">
        <f t="shared" si="154"/>
        <v>2029</v>
      </c>
      <c r="C1419" t="s">
        <v>224</v>
      </c>
      <c r="D1419" t="s">
        <v>225</v>
      </c>
      <c r="E1419" s="5">
        <v>345697949.33973157</v>
      </c>
      <c r="F1419" s="13">
        <v>0.33</v>
      </c>
      <c r="G1419" s="9">
        <f t="shared" si="149"/>
        <v>114080.32328211144</v>
      </c>
      <c r="H1419" s="11">
        <v>1.02</v>
      </c>
      <c r="I1419" s="12" cm="1">
        <f t="array" ref="I1419">INDEX(PPEL[],MATCH(PPEL[[#This Row],[Base Year]]&amp;PPEL[[#This Row],[DistrictNumber]],PPEL[[Fiscal Year]:[Fiscal Year]]&amp;PPEL[[DistrictNumber]:[DistrictNumber]],0),9)*$H1419</f>
        <v>86046.442024294389</v>
      </c>
      <c r="J1419" s="15">
        <f t="shared" si="153"/>
        <v>0.24890642883083178</v>
      </c>
      <c r="K1419" s="26">
        <f>ROUND(PPEL[[#This Row],[Proposed Taxable Valuation]]/1000*PPEL[[#This Row],[Adjusted Rate]],0)</f>
        <v>86046</v>
      </c>
      <c r="L1419" s="19">
        <f t="shared" si="150"/>
        <v>-28033.881257817047</v>
      </c>
      <c r="M1419" s="17">
        <f t="shared" si="151"/>
        <v>-8.1093571169168238E-2</v>
      </c>
      <c r="N1419" s="2">
        <v>256450518.9921582</v>
      </c>
      <c r="O1419">
        <v>0.33</v>
      </c>
      <c r="P1419" s="9">
        <f t="shared" si="152"/>
        <v>84628.67126741221</v>
      </c>
    </row>
    <row r="1420" spans="1:16" hidden="1" x14ac:dyDescent="0.35">
      <c r="A1420" s="13">
        <v>2030</v>
      </c>
      <c r="B1420" s="13">
        <f t="shared" si="154"/>
        <v>2029</v>
      </c>
      <c r="C1420" t="s">
        <v>226</v>
      </c>
      <c r="D1420" t="s">
        <v>227</v>
      </c>
      <c r="E1420" s="5">
        <v>513013676.92144251</v>
      </c>
      <c r="F1420" s="13">
        <v>0.33</v>
      </c>
      <c r="G1420" s="9">
        <f t="shared" si="149"/>
        <v>169294.51338407604</v>
      </c>
      <c r="H1420" s="11">
        <v>1.02</v>
      </c>
      <c r="I1420" s="12" cm="1">
        <f t="array" ref="I1420">INDEX(PPEL[],MATCH(PPEL[[#This Row],[Base Year]]&amp;PPEL[[#This Row],[DistrictNumber]],PPEL[[Fiscal Year]:[Fiscal Year]]&amp;PPEL[[DistrictNumber]:[DistrictNumber]],0),9)*$H1420</f>
        <v>130043.20607693524</v>
      </c>
      <c r="J1420" s="15">
        <f t="shared" si="153"/>
        <v>0.2534887702357469</v>
      </c>
      <c r="K1420" s="26">
        <f>ROUND(PPEL[[#This Row],[Proposed Taxable Valuation]]/1000*PPEL[[#This Row],[Adjusted Rate]],0)</f>
        <v>130043</v>
      </c>
      <c r="L1420" s="19">
        <f t="shared" si="150"/>
        <v>-39251.3073071408</v>
      </c>
      <c r="M1420" s="17">
        <f t="shared" si="151"/>
        <v>-7.6511229764253119E-2</v>
      </c>
      <c r="N1420" s="2">
        <v>415365282.78862387</v>
      </c>
      <c r="O1420">
        <v>0.33</v>
      </c>
      <c r="P1420" s="9">
        <f t="shared" si="152"/>
        <v>137070.5433202459</v>
      </c>
    </row>
    <row r="1421" spans="1:16" hidden="1" x14ac:dyDescent="0.35">
      <c r="A1421" s="13">
        <v>2030</v>
      </c>
      <c r="B1421" s="13">
        <f t="shared" si="154"/>
        <v>2029</v>
      </c>
      <c r="C1421" t="s">
        <v>228</v>
      </c>
      <c r="D1421" t="s">
        <v>229</v>
      </c>
      <c r="E1421" s="5">
        <v>1233868698.123764</v>
      </c>
      <c r="F1421" s="13">
        <v>0.33</v>
      </c>
      <c r="G1421" s="9">
        <f t="shared" si="149"/>
        <v>407176.67038084212</v>
      </c>
      <c r="H1421" s="11">
        <v>1.02</v>
      </c>
      <c r="I1421" s="12" cm="1">
        <f t="array" ref="I1421">INDEX(PPEL[],MATCH(PPEL[[#This Row],[Base Year]]&amp;PPEL[[#This Row],[DistrictNumber]],PPEL[[Fiscal Year]:[Fiscal Year]]&amp;PPEL[[DistrictNumber]:[DistrictNumber]],0),9)*$H1421</f>
        <v>260525.27878521141</v>
      </c>
      <c r="J1421" s="15">
        <f t="shared" si="153"/>
        <v>0.21114505877438125</v>
      </c>
      <c r="K1421" s="26">
        <f>ROUND(PPEL[[#This Row],[Proposed Taxable Valuation]]/1000*PPEL[[#This Row],[Adjusted Rate]],0)</f>
        <v>260525</v>
      </c>
      <c r="L1421" s="19">
        <f t="shared" si="150"/>
        <v>-146651.3915956307</v>
      </c>
      <c r="M1421" s="17">
        <f t="shared" si="151"/>
        <v>-0.11885494122561877</v>
      </c>
      <c r="N1421" s="2">
        <v>854992758.21624196</v>
      </c>
      <c r="O1421">
        <v>0.33</v>
      </c>
      <c r="P1421" s="9">
        <f t="shared" si="152"/>
        <v>282147.61021135986</v>
      </c>
    </row>
    <row r="1422" spans="1:16" hidden="1" x14ac:dyDescent="0.35">
      <c r="A1422" s="13">
        <v>2030</v>
      </c>
      <c r="B1422" s="13">
        <f t="shared" si="154"/>
        <v>2029</v>
      </c>
      <c r="C1422" t="s">
        <v>230</v>
      </c>
      <c r="D1422" t="s">
        <v>231</v>
      </c>
      <c r="E1422" s="5">
        <v>417966223.09162134</v>
      </c>
      <c r="F1422" s="13">
        <v>0.33</v>
      </c>
      <c r="G1422" s="9">
        <f t="shared" si="149"/>
        <v>137928.85362023505</v>
      </c>
      <c r="H1422" s="11">
        <v>1.02</v>
      </c>
      <c r="I1422" s="12" cm="1">
        <f t="array" ref="I1422">INDEX(PPEL[],MATCH(PPEL[[#This Row],[Base Year]]&amp;PPEL[[#This Row],[DistrictNumber]],PPEL[[Fiscal Year]:[Fiscal Year]]&amp;PPEL[[DistrictNumber]:[DistrictNumber]],0),9)*$H1422</f>
        <v>111021.09498029422</v>
      </c>
      <c r="J1422" s="15">
        <f t="shared" si="153"/>
        <v>0.26562216955975781</v>
      </c>
      <c r="K1422" s="26">
        <f>ROUND(PPEL[[#This Row],[Proposed Taxable Valuation]]/1000*PPEL[[#This Row],[Adjusted Rate]],0)</f>
        <v>111021</v>
      </c>
      <c r="L1422" s="19">
        <f t="shared" si="150"/>
        <v>-26907.758639940832</v>
      </c>
      <c r="M1422" s="17">
        <f t="shared" si="151"/>
        <v>-6.4377830440242201E-2</v>
      </c>
      <c r="N1422" s="2">
        <v>334046872.36767715</v>
      </c>
      <c r="O1422">
        <v>0.33</v>
      </c>
      <c r="P1422" s="9">
        <f t="shared" si="152"/>
        <v>110235.46788133348</v>
      </c>
    </row>
    <row r="1423" spans="1:16" hidden="1" x14ac:dyDescent="0.35">
      <c r="A1423" s="13">
        <v>2030</v>
      </c>
      <c r="B1423" s="13">
        <f t="shared" si="154"/>
        <v>2029</v>
      </c>
      <c r="C1423" t="s">
        <v>232</v>
      </c>
      <c r="D1423" t="s">
        <v>233</v>
      </c>
      <c r="E1423" s="5">
        <v>1594434383.8289621</v>
      </c>
      <c r="F1423" s="13">
        <v>0.33</v>
      </c>
      <c r="G1423" s="9">
        <f t="shared" si="149"/>
        <v>526163.34666355746</v>
      </c>
      <c r="H1423" s="11">
        <v>1.02</v>
      </c>
      <c r="I1423" s="12" cm="1">
        <f t="array" ref="I1423">INDEX(PPEL[],MATCH(PPEL[[#This Row],[Base Year]]&amp;PPEL[[#This Row],[DistrictNumber]],PPEL[[Fiscal Year]:[Fiscal Year]]&amp;PPEL[[DistrictNumber]:[DistrictNumber]],0),9)*$H1423</f>
        <v>269626.02944450919</v>
      </c>
      <c r="J1423" s="15">
        <f t="shared" si="153"/>
        <v>0.16910450011559239</v>
      </c>
      <c r="K1423" s="26">
        <f>ROUND(PPEL[[#This Row],[Proposed Taxable Valuation]]/1000*PPEL[[#This Row],[Adjusted Rate]],0)</f>
        <v>269626</v>
      </c>
      <c r="L1423" s="19">
        <f t="shared" si="150"/>
        <v>-256537.31721904827</v>
      </c>
      <c r="M1423" s="17">
        <f t="shared" si="151"/>
        <v>-0.16089549988440763</v>
      </c>
      <c r="N1423" s="2">
        <v>924151063.53838146</v>
      </c>
      <c r="O1423">
        <v>0.33</v>
      </c>
      <c r="P1423" s="9">
        <f t="shared" si="152"/>
        <v>304969.8509676659</v>
      </c>
    </row>
    <row r="1424" spans="1:16" hidden="1" x14ac:dyDescent="0.35">
      <c r="A1424" s="13">
        <v>2030</v>
      </c>
      <c r="B1424" s="13">
        <f t="shared" si="154"/>
        <v>2029</v>
      </c>
      <c r="C1424" t="s">
        <v>234</v>
      </c>
      <c r="D1424" t="s">
        <v>235</v>
      </c>
      <c r="E1424" s="5">
        <v>172232188.26126778</v>
      </c>
      <c r="F1424" s="13">
        <v>0.33</v>
      </c>
      <c r="G1424" s="9">
        <f t="shared" si="149"/>
        <v>56836.622126218375</v>
      </c>
      <c r="H1424" s="11">
        <v>1.02</v>
      </c>
      <c r="I1424" s="12" cm="1">
        <f t="array" ref="I1424">INDEX(PPEL[],MATCH(PPEL[[#This Row],[Base Year]]&amp;PPEL[[#This Row],[DistrictNumber]],PPEL[[Fiscal Year]:[Fiscal Year]]&amp;PPEL[[DistrictNumber]:[DistrictNumber]],0),9)*$H1424</f>
        <v>49480.925414776102</v>
      </c>
      <c r="J1424" s="15">
        <f t="shared" si="153"/>
        <v>0.28729197436495413</v>
      </c>
      <c r="K1424" s="26">
        <f>ROUND(PPEL[[#This Row],[Proposed Taxable Valuation]]/1000*PPEL[[#This Row],[Adjusted Rate]],0)</f>
        <v>49481</v>
      </c>
      <c r="L1424" s="19">
        <f t="shared" si="150"/>
        <v>-7355.6967114422732</v>
      </c>
      <c r="M1424" s="17">
        <f t="shared" si="151"/>
        <v>-4.2708025635045888E-2</v>
      </c>
      <c r="N1424" s="2">
        <v>148486369.98503083</v>
      </c>
      <c r="O1424">
        <v>0.33</v>
      </c>
      <c r="P1424" s="9">
        <f t="shared" si="152"/>
        <v>49000.502095060176</v>
      </c>
    </row>
    <row r="1425" spans="1:16" hidden="1" x14ac:dyDescent="0.35">
      <c r="A1425" s="13">
        <v>2030</v>
      </c>
      <c r="B1425" s="13">
        <f t="shared" si="154"/>
        <v>2029</v>
      </c>
      <c r="C1425" t="s">
        <v>236</v>
      </c>
      <c r="D1425" t="s">
        <v>237</v>
      </c>
      <c r="E1425" s="5">
        <v>570145578.58169186</v>
      </c>
      <c r="F1425" s="13">
        <v>0.33</v>
      </c>
      <c r="G1425" s="9">
        <f t="shared" si="149"/>
        <v>188148.04093195833</v>
      </c>
      <c r="H1425" s="11">
        <v>1.02</v>
      </c>
      <c r="I1425" s="12" cm="1">
        <f t="array" ref="I1425">INDEX(PPEL[],MATCH(PPEL[[#This Row],[Base Year]]&amp;PPEL[[#This Row],[DistrictNumber]],PPEL[[Fiscal Year]:[Fiscal Year]]&amp;PPEL[[DistrictNumber]:[DistrictNumber]],0),9)*$H1425</f>
        <v>144334.44932829391</v>
      </c>
      <c r="J1425" s="15">
        <f t="shared" si="153"/>
        <v>0.25315367644759051</v>
      </c>
      <c r="K1425" s="26">
        <f>ROUND(PPEL[[#This Row],[Proposed Taxable Valuation]]/1000*PPEL[[#This Row],[Adjusted Rate]],0)</f>
        <v>144334</v>
      </c>
      <c r="L1425" s="19">
        <f t="shared" si="150"/>
        <v>-43813.591603664419</v>
      </c>
      <c r="M1425" s="17">
        <f t="shared" si="151"/>
        <v>-7.6846323552409501E-2</v>
      </c>
      <c r="N1425" s="2">
        <v>434792951.5833835</v>
      </c>
      <c r="O1425">
        <v>0.33</v>
      </c>
      <c r="P1425" s="9">
        <f t="shared" si="152"/>
        <v>143481.67402251656</v>
      </c>
    </row>
    <row r="1426" spans="1:16" hidden="1" x14ac:dyDescent="0.35">
      <c r="A1426" s="13">
        <v>2030</v>
      </c>
      <c r="B1426" s="13">
        <f t="shared" si="154"/>
        <v>2029</v>
      </c>
      <c r="C1426" t="s">
        <v>238</v>
      </c>
      <c r="D1426" t="s">
        <v>239</v>
      </c>
      <c r="E1426" s="5">
        <v>1739633600.299634</v>
      </c>
      <c r="F1426" s="13">
        <v>0.33</v>
      </c>
      <c r="G1426" s="9">
        <f t="shared" si="149"/>
        <v>574079.08809887921</v>
      </c>
      <c r="H1426" s="11">
        <v>1.02</v>
      </c>
      <c r="I1426" s="12" cm="1">
        <f t="array" ref="I1426">INDEX(PPEL[],MATCH(PPEL[[#This Row],[Base Year]]&amp;PPEL[[#This Row],[DistrictNumber]],PPEL[[Fiscal Year]:[Fiscal Year]]&amp;PPEL[[DistrictNumber]:[DistrictNumber]],0),9)*$H1426</f>
        <v>293710.23343921668</v>
      </c>
      <c r="J1426" s="15">
        <f t="shared" si="153"/>
        <v>0.16883453699021916</v>
      </c>
      <c r="K1426" s="26">
        <f>ROUND(PPEL[[#This Row],[Proposed Taxable Valuation]]/1000*PPEL[[#This Row],[Adjusted Rate]],0)</f>
        <v>293710</v>
      </c>
      <c r="L1426" s="19">
        <f t="shared" si="150"/>
        <v>-280368.85465966252</v>
      </c>
      <c r="M1426" s="17">
        <f t="shared" si="151"/>
        <v>-0.16116546300978085</v>
      </c>
      <c r="N1426" s="2">
        <v>1068779768.8692564</v>
      </c>
      <c r="O1426">
        <v>0.33</v>
      </c>
      <c r="P1426" s="9">
        <f t="shared" si="152"/>
        <v>352697.32372685464</v>
      </c>
    </row>
    <row r="1427" spans="1:16" hidden="1" x14ac:dyDescent="0.35">
      <c r="A1427" s="13">
        <v>2030</v>
      </c>
      <c r="B1427" s="13">
        <f t="shared" si="154"/>
        <v>2029</v>
      </c>
      <c r="C1427" t="s">
        <v>240</v>
      </c>
      <c r="D1427" t="s">
        <v>241</v>
      </c>
      <c r="E1427" s="5">
        <v>298746250.23986256</v>
      </c>
      <c r="F1427" s="13">
        <v>0.33</v>
      </c>
      <c r="G1427" s="9">
        <f t="shared" si="149"/>
        <v>98586.262579154645</v>
      </c>
      <c r="H1427" s="11">
        <v>1.02</v>
      </c>
      <c r="I1427" s="12" cm="1">
        <f t="array" ref="I1427">INDEX(PPEL[],MATCH(PPEL[[#This Row],[Base Year]]&amp;PPEL[[#This Row],[DistrictNumber]],PPEL[[Fiscal Year]:[Fiscal Year]]&amp;PPEL[[DistrictNumber]:[DistrictNumber]],0),9)*$H1427</f>
        <v>78240.21970957458</v>
      </c>
      <c r="J1427" s="15">
        <f t="shared" si="153"/>
        <v>0.26189523599628689</v>
      </c>
      <c r="K1427" s="26">
        <f>ROUND(PPEL[[#This Row],[Proposed Taxable Valuation]]/1000*PPEL[[#This Row],[Adjusted Rate]],0)</f>
        <v>78240</v>
      </c>
      <c r="L1427" s="19">
        <f t="shared" si="150"/>
        <v>-20346.042869580066</v>
      </c>
      <c r="M1427" s="17">
        <f t="shared" si="151"/>
        <v>-6.8104764003713125E-2</v>
      </c>
      <c r="N1427" s="2">
        <v>234644327.93772468</v>
      </c>
      <c r="O1427">
        <v>0.33</v>
      </c>
      <c r="P1427" s="9">
        <f t="shared" si="152"/>
        <v>77432.62821944915</v>
      </c>
    </row>
    <row r="1428" spans="1:16" hidden="1" x14ac:dyDescent="0.35">
      <c r="A1428" s="13">
        <v>2030</v>
      </c>
      <c r="B1428" s="13">
        <f t="shared" si="154"/>
        <v>2029</v>
      </c>
      <c r="C1428" t="s">
        <v>242</v>
      </c>
      <c r="D1428" t="s">
        <v>243</v>
      </c>
      <c r="E1428" s="5">
        <v>296975080.81923544</v>
      </c>
      <c r="F1428" s="13">
        <v>0.33</v>
      </c>
      <c r="G1428" s="9">
        <f t="shared" si="149"/>
        <v>98001.776670347695</v>
      </c>
      <c r="H1428" s="11">
        <v>1.02</v>
      </c>
      <c r="I1428" s="12" cm="1">
        <f t="array" ref="I1428">INDEX(PPEL[],MATCH(PPEL[[#This Row],[Base Year]]&amp;PPEL[[#This Row],[DistrictNumber]],PPEL[[Fiscal Year]:[Fiscal Year]]&amp;PPEL[[DistrictNumber]:[DistrictNumber]],0),9)*$H1428</f>
        <v>76398.807735152805</v>
      </c>
      <c r="J1428" s="15">
        <f t="shared" si="153"/>
        <v>0.25725662747325151</v>
      </c>
      <c r="K1428" s="26">
        <f>ROUND(PPEL[[#This Row],[Proposed Taxable Valuation]]/1000*PPEL[[#This Row],[Adjusted Rate]],0)</f>
        <v>76399</v>
      </c>
      <c r="L1428" s="19">
        <f t="shared" si="150"/>
        <v>-21602.968935194891</v>
      </c>
      <c r="M1428" s="17">
        <f t="shared" si="151"/>
        <v>-7.2743372526748507E-2</v>
      </c>
      <c r="N1428" s="2">
        <v>234053433.86922231</v>
      </c>
      <c r="O1428">
        <v>0.33</v>
      </c>
      <c r="P1428" s="9">
        <f t="shared" si="152"/>
        <v>77237.633176843374</v>
      </c>
    </row>
    <row r="1429" spans="1:16" hidden="1" x14ac:dyDescent="0.35">
      <c r="A1429" s="13">
        <v>2030</v>
      </c>
      <c r="B1429" s="13">
        <f t="shared" si="154"/>
        <v>2029</v>
      </c>
      <c r="C1429" t="s">
        <v>244</v>
      </c>
      <c r="D1429" t="s">
        <v>245</v>
      </c>
      <c r="E1429" s="5">
        <v>401887434.35529506</v>
      </c>
      <c r="F1429" s="13">
        <v>0.33</v>
      </c>
      <c r="G1429" s="9">
        <f t="shared" si="149"/>
        <v>132622.85333724739</v>
      </c>
      <c r="H1429" s="11">
        <v>1.02</v>
      </c>
      <c r="I1429" s="12" cm="1">
        <f t="array" ref="I1429">INDEX(PPEL[],MATCH(PPEL[[#This Row],[Base Year]]&amp;PPEL[[#This Row],[DistrictNumber]],PPEL[[Fiscal Year]:[Fiscal Year]]&amp;PPEL[[DistrictNumber]:[DistrictNumber]],0),9)*$H1429</f>
        <v>112048.16072448589</v>
      </c>
      <c r="J1429" s="15">
        <f t="shared" si="153"/>
        <v>0.27880483724063865</v>
      </c>
      <c r="K1429" s="26">
        <f>ROUND(PPEL[[#This Row],[Proposed Taxable Valuation]]/1000*PPEL[[#This Row],[Adjusted Rate]],0)</f>
        <v>112048</v>
      </c>
      <c r="L1429" s="19">
        <f t="shared" si="150"/>
        <v>-20574.692612761501</v>
      </c>
      <c r="M1429" s="17">
        <f t="shared" si="151"/>
        <v>-5.1195162759361368E-2</v>
      </c>
      <c r="N1429" s="2">
        <v>325989158.88825399</v>
      </c>
      <c r="O1429">
        <v>0.33</v>
      </c>
      <c r="P1429" s="9">
        <f t="shared" si="152"/>
        <v>107576.42243312381</v>
      </c>
    </row>
    <row r="1430" spans="1:16" hidden="1" x14ac:dyDescent="0.35">
      <c r="A1430" s="13">
        <v>2030</v>
      </c>
      <c r="B1430" s="13">
        <f t="shared" si="154"/>
        <v>2029</v>
      </c>
      <c r="C1430" t="s">
        <v>246</v>
      </c>
      <c r="D1430" t="s">
        <v>247</v>
      </c>
      <c r="E1430" s="5">
        <v>1227837008.8380907</v>
      </c>
      <c r="F1430" s="13">
        <v>0.33</v>
      </c>
      <c r="G1430" s="9">
        <f t="shared" si="149"/>
        <v>405186.2129165699</v>
      </c>
      <c r="H1430" s="11">
        <v>1.02</v>
      </c>
      <c r="I1430" s="12" cm="1">
        <f t="array" ref="I1430">INDEX(PPEL[],MATCH(PPEL[[#This Row],[Base Year]]&amp;PPEL[[#This Row],[DistrictNumber]],PPEL[[Fiscal Year]:[Fiscal Year]]&amp;PPEL[[DistrictNumber]:[DistrictNumber]],0),9)*$H1430</f>
        <v>287114.10212944803</v>
      </c>
      <c r="J1430" s="15">
        <f t="shared" si="153"/>
        <v>0.2338373090750423</v>
      </c>
      <c r="K1430" s="26">
        <f>ROUND(PPEL[[#This Row],[Proposed Taxable Valuation]]/1000*PPEL[[#This Row],[Adjusted Rate]],0)</f>
        <v>287114</v>
      </c>
      <c r="L1430" s="19">
        <f t="shared" si="150"/>
        <v>-118072.11078712187</v>
      </c>
      <c r="M1430" s="17">
        <f t="shared" si="151"/>
        <v>-9.6162690924957717E-2</v>
      </c>
      <c r="N1430" s="2">
        <v>989850784.34905148</v>
      </c>
      <c r="O1430">
        <v>0.33</v>
      </c>
      <c r="P1430" s="9">
        <f t="shared" si="152"/>
        <v>326650.75883518701</v>
      </c>
    </row>
    <row r="1431" spans="1:16" hidden="1" x14ac:dyDescent="0.35">
      <c r="A1431" s="13">
        <v>2030</v>
      </c>
      <c r="B1431" s="13">
        <f t="shared" si="154"/>
        <v>2029</v>
      </c>
      <c r="C1431" t="s">
        <v>248</v>
      </c>
      <c r="D1431" t="s">
        <v>249</v>
      </c>
      <c r="E1431" s="5">
        <v>1526135084.8118358</v>
      </c>
      <c r="F1431" s="13">
        <v>0.33</v>
      </c>
      <c r="G1431" s="9">
        <f t="shared" si="149"/>
        <v>503624.57798790582</v>
      </c>
      <c r="H1431" s="11">
        <v>1.02</v>
      </c>
      <c r="I1431" s="12" cm="1">
        <f t="array" ref="I1431">INDEX(PPEL[],MATCH(PPEL[[#This Row],[Base Year]]&amp;PPEL[[#This Row],[DistrictNumber]],PPEL[[Fiscal Year]:[Fiscal Year]]&amp;PPEL[[DistrictNumber]:[DistrictNumber]],0),9)*$H1431</f>
        <v>298546.48998617689</v>
      </c>
      <c r="J1431" s="15">
        <f t="shared" si="153"/>
        <v>0.19562258476154884</v>
      </c>
      <c r="K1431" s="26">
        <f>ROUND(PPEL[[#This Row],[Proposed Taxable Valuation]]/1000*PPEL[[#This Row],[Adjusted Rate]],0)</f>
        <v>298546</v>
      </c>
      <c r="L1431" s="19">
        <f t="shared" si="150"/>
        <v>-205078.08800172893</v>
      </c>
      <c r="M1431" s="17">
        <f t="shared" si="151"/>
        <v>-0.13437741523845118</v>
      </c>
      <c r="N1431" s="2">
        <v>1044745114.7425463</v>
      </c>
      <c r="O1431">
        <v>0.33</v>
      </c>
      <c r="P1431" s="9">
        <f t="shared" si="152"/>
        <v>344765.88786504033</v>
      </c>
    </row>
    <row r="1432" spans="1:16" hidden="1" x14ac:dyDescent="0.35">
      <c r="A1432" s="13">
        <v>2030</v>
      </c>
      <c r="B1432" s="13">
        <f t="shared" si="154"/>
        <v>2029</v>
      </c>
      <c r="C1432" t="s">
        <v>250</v>
      </c>
      <c r="D1432" t="s">
        <v>251</v>
      </c>
      <c r="E1432" s="5">
        <v>445349992.85948575</v>
      </c>
      <c r="F1432" s="13">
        <v>0.33</v>
      </c>
      <c r="G1432" s="9">
        <f t="shared" si="149"/>
        <v>146965.49764363031</v>
      </c>
      <c r="H1432" s="11">
        <v>1.02</v>
      </c>
      <c r="I1432" s="12" cm="1">
        <f t="array" ref="I1432">INDEX(PPEL[],MATCH(PPEL[[#This Row],[Base Year]]&amp;PPEL[[#This Row],[DistrictNumber]],PPEL[[Fiscal Year]:[Fiscal Year]]&amp;PPEL[[DistrictNumber]:[DistrictNumber]],0),9)*$H1432</f>
        <v>123496.88702872419</v>
      </c>
      <c r="J1432" s="15">
        <f t="shared" si="153"/>
        <v>0.27730299541666148</v>
      </c>
      <c r="K1432" s="26">
        <f>ROUND(PPEL[[#This Row],[Proposed Taxable Valuation]]/1000*PPEL[[#This Row],[Adjusted Rate]],0)</f>
        <v>123497</v>
      </c>
      <c r="L1432" s="19">
        <f t="shared" si="150"/>
        <v>-23468.610614906123</v>
      </c>
      <c r="M1432" s="17">
        <f t="shared" si="151"/>
        <v>-5.2697004583338536E-2</v>
      </c>
      <c r="N1432" s="2">
        <v>358055378.34361637</v>
      </c>
      <c r="O1432">
        <v>0.33</v>
      </c>
      <c r="P1432" s="9">
        <f t="shared" si="152"/>
        <v>118158.27485339341</v>
      </c>
    </row>
    <row r="1433" spans="1:16" hidden="1" x14ac:dyDescent="0.35">
      <c r="A1433" s="13">
        <v>2030</v>
      </c>
      <c r="B1433" s="13">
        <f t="shared" si="154"/>
        <v>2029</v>
      </c>
      <c r="C1433" t="s">
        <v>252</v>
      </c>
      <c r="D1433" t="s">
        <v>253</v>
      </c>
      <c r="E1433" s="5">
        <v>504388683.94732302</v>
      </c>
      <c r="F1433" s="13">
        <v>0.33</v>
      </c>
      <c r="G1433" s="9">
        <f t="shared" si="149"/>
        <v>166448.2657026166</v>
      </c>
      <c r="H1433" s="11">
        <v>1.02</v>
      </c>
      <c r="I1433" s="12" cm="1">
        <f t="array" ref="I1433">INDEX(PPEL[],MATCH(PPEL[[#This Row],[Base Year]]&amp;PPEL[[#This Row],[DistrictNumber]],PPEL[[Fiscal Year]:[Fiscal Year]]&amp;PPEL[[DistrictNumber]:[DistrictNumber]],0),9)*$H1433</f>
        <v>115684.56512218823</v>
      </c>
      <c r="J1433" s="15">
        <f t="shared" si="153"/>
        <v>0.22935598835573801</v>
      </c>
      <c r="K1433" s="26">
        <f>ROUND(PPEL[[#This Row],[Proposed Taxable Valuation]]/1000*PPEL[[#This Row],[Adjusted Rate]],0)</f>
        <v>115685</v>
      </c>
      <c r="L1433" s="19">
        <f t="shared" si="150"/>
        <v>-50763.700580428369</v>
      </c>
      <c r="M1433" s="17">
        <f t="shared" si="151"/>
        <v>-0.10064401164426201</v>
      </c>
      <c r="N1433" s="2">
        <v>371625173.75787199</v>
      </c>
      <c r="O1433">
        <v>0.33</v>
      </c>
      <c r="P1433" s="9">
        <f t="shared" si="152"/>
        <v>122636.30734009776</v>
      </c>
    </row>
    <row r="1434" spans="1:16" hidden="1" x14ac:dyDescent="0.35">
      <c r="A1434" s="13">
        <v>2030</v>
      </c>
      <c r="B1434" s="13">
        <f t="shared" si="154"/>
        <v>2029</v>
      </c>
      <c r="C1434" t="s">
        <v>254</v>
      </c>
      <c r="D1434" t="s">
        <v>255</v>
      </c>
      <c r="E1434" s="5">
        <v>328246966.67935151</v>
      </c>
      <c r="F1434" s="13">
        <v>0.33</v>
      </c>
      <c r="G1434" s="9">
        <f t="shared" si="149"/>
        <v>108321.499004186</v>
      </c>
      <c r="H1434" s="11">
        <v>1.02</v>
      </c>
      <c r="I1434" s="12" cm="1">
        <f t="array" ref="I1434">INDEX(PPEL[],MATCH(PPEL[[#This Row],[Base Year]]&amp;PPEL[[#This Row],[DistrictNumber]],PPEL[[Fiscal Year]:[Fiscal Year]]&amp;PPEL[[DistrictNumber]:[DistrictNumber]],0),9)*$H1434</f>
        <v>86525.113528792688</v>
      </c>
      <c r="J1434" s="15">
        <f t="shared" si="153"/>
        <v>0.26359760275656974</v>
      </c>
      <c r="K1434" s="26">
        <f>ROUND(PPEL[[#This Row],[Proposed Taxable Valuation]]/1000*PPEL[[#This Row],[Adjusted Rate]],0)</f>
        <v>86525</v>
      </c>
      <c r="L1434" s="19">
        <f t="shared" si="150"/>
        <v>-21796.385475393312</v>
      </c>
      <c r="M1434" s="17">
        <f t="shared" si="151"/>
        <v>-6.6402397243430278E-2</v>
      </c>
      <c r="N1434" s="2">
        <v>254471325.00499365</v>
      </c>
      <c r="O1434">
        <v>0.33</v>
      </c>
      <c r="P1434" s="9">
        <f t="shared" si="152"/>
        <v>83975.537251647911</v>
      </c>
    </row>
    <row r="1435" spans="1:16" hidden="1" x14ac:dyDescent="0.35">
      <c r="A1435" s="13">
        <v>2030</v>
      </c>
      <c r="B1435" s="13">
        <f t="shared" si="154"/>
        <v>2029</v>
      </c>
      <c r="C1435" t="s">
        <v>256</v>
      </c>
      <c r="D1435" t="s">
        <v>257</v>
      </c>
      <c r="E1435" s="5">
        <v>224398177.46127594</v>
      </c>
      <c r="F1435" s="13">
        <v>0.33</v>
      </c>
      <c r="G1435" s="9">
        <f t="shared" si="149"/>
        <v>74051.39856222106</v>
      </c>
      <c r="H1435" s="11">
        <v>1.02</v>
      </c>
      <c r="I1435" s="12" cm="1">
        <f t="array" ref="I1435">INDEX(PPEL[],MATCH(PPEL[[#This Row],[Base Year]]&amp;PPEL[[#This Row],[DistrictNumber]],PPEL[[Fiscal Year]:[Fiscal Year]]&amp;PPEL[[DistrictNumber]:[DistrictNumber]],0),9)*$H1435</f>
        <v>62513.97747174916</v>
      </c>
      <c r="J1435" s="15">
        <f t="shared" si="153"/>
        <v>0.27858504992776556</v>
      </c>
      <c r="K1435" s="26">
        <f>ROUND(PPEL[[#This Row],[Proposed Taxable Valuation]]/1000*PPEL[[#This Row],[Adjusted Rate]],0)</f>
        <v>62514</v>
      </c>
      <c r="L1435" s="19">
        <f t="shared" si="150"/>
        <v>-11537.4210904719</v>
      </c>
      <c r="M1435" s="17">
        <f t="shared" si="151"/>
        <v>-5.1414950072234455E-2</v>
      </c>
      <c r="N1435" s="2">
        <v>181835391.67973176</v>
      </c>
      <c r="O1435">
        <v>0.33</v>
      </c>
      <c r="P1435" s="9">
        <f t="shared" si="152"/>
        <v>60005.679254311479</v>
      </c>
    </row>
    <row r="1436" spans="1:16" hidden="1" x14ac:dyDescent="0.35">
      <c r="A1436" s="13">
        <v>2030</v>
      </c>
      <c r="B1436" s="13">
        <f t="shared" si="154"/>
        <v>2029</v>
      </c>
      <c r="C1436" t="s">
        <v>258</v>
      </c>
      <c r="D1436" t="s">
        <v>259</v>
      </c>
      <c r="E1436" s="5">
        <v>681256167.54741168</v>
      </c>
      <c r="F1436" s="13">
        <v>0.33</v>
      </c>
      <c r="G1436" s="9">
        <f t="shared" ref="G1436:G1499" si="155">E1436/1000*F1436</f>
        <v>224814.53529064584</v>
      </c>
      <c r="H1436" s="11">
        <v>1.02</v>
      </c>
      <c r="I1436" s="12" cm="1">
        <f t="array" ref="I1436">INDEX(PPEL[],MATCH(PPEL[[#This Row],[Base Year]]&amp;PPEL[[#This Row],[DistrictNumber]],PPEL[[Fiscal Year]:[Fiscal Year]]&amp;PPEL[[DistrictNumber]:[DistrictNumber]],0),9)*$H1436</f>
        <v>171430.4128680664</v>
      </c>
      <c r="J1436" s="15">
        <f t="shared" si="153"/>
        <v>0.25163869486162971</v>
      </c>
      <c r="K1436" s="26">
        <f>ROUND(PPEL[[#This Row],[Proposed Taxable Valuation]]/1000*PPEL[[#This Row],[Adjusted Rate]],0)</f>
        <v>171430</v>
      </c>
      <c r="L1436" s="19">
        <f t="shared" ref="L1436:L1499" si="156">I1436-G1436</f>
        <v>-53384.122422579443</v>
      </c>
      <c r="M1436" s="17">
        <f t="shared" ref="M1436:M1499" si="157">J1436-F1436</f>
        <v>-7.8361305138370307E-2</v>
      </c>
      <c r="N1436" s="2">
        <v>532610163.23885214</v>
      </c>
      <c r="O1436">
        <v>0.33</v>
      </c>
      <c r="P1436" s="9">
        <f t="shared" ref="P1436:P1499" si="158">N1436/1000*O1436</f>
        <v>175761.35386882123</v>
      </c>
    </row>
    <row r="1437" spans="1:16" hidden="1" x14ac:dyDescent="0.35">
      <c r="A1437" s="13">
        <v>2030</v>
      </c>
      <c r="B1437" s="13">
        <f t="shared" si="154"/>
        <v>2029</v>
      </c>
      <c r="C1437" t="s">
        <v>260</v>
      </c>
      <c r="D1437" t="s">
        <v>261</v>
      </c>
      <c r="E1437" s="5">
        <v>1047082687.2100908</v>
      </c>
      <c r="F1437" s="13">
        <v>0.33</v>
      </c>
      <c r="G1437" s="9">
        <f t="shared" si="155"/>
        <v>345537.28677933</v>
      </c>
      <c r="H1437" s="11">
        <v>1.02</v>
      </c>
      <c r="I1437" s="12" cm="1">
        <f t="array" ref="I1437">INDEX(PPEL[],MATCH(PPEL[[#This Row],[Base Year]]&amp;PPEL[[#This Row],[DistrictNumber]],PPEL[[Fiscal Year]:[Fiscal Year]]&amp;PPEL[[DistrictNumber]:[DistrictNumber]],0),9)*$H1437</f>
        <v>247832.50079481254</v>
      </c>
      <c r="J1437" s="15">
        <f t="shared" si="153"/>
        <v>0.23668856702726329</v>
      </c>
      <c r="K1437" s="26">
        <f>ROUND(PPEL[[#This Row],[Proposed Taxable Valuation]]/1000*PPEL[[#This Row],[Adjusted Rate]],0)</f>
        <v>247833</v>
      </c>
      <c r="L1437" s="19">
        <f t="shared" si="156"/>
        <v>-97704.785984517453</v>
      </c>
      <c r="M1437" s="17">
        <f t="shared" si="157"/>
        <v>-9.3311432972736724E-2</v>
      </c>
      <c r="N1437" s="2">
        <v>747591215.09431839</v>
      </c>
      <c r="O1437">
        <v>0.33</v>
      </c>
      <c r="P1437" s="9">
        <f t="shared" si="158"/>
        <v>246705.10098112508</v>
      </c>
    </row>
    <row r="1438" spans="1:16" hidden="1" x14ac:dyDescent="0.35">
      <c r="A1438" s="13">
        <v>2030</v>
      </c>
      <c r="B1438" s="13">
        <f t="shared" si="154"/>
        <v>2029</v>
      </c>
      <c r="C1438" t="s">
        <v>262</v>
      </c>
      <c r="D1438" t="s">
        <v>263</v>
      </c>
      <c r="E1438" s="5">
        <v>453474838.51550579</v>
      </c>
      <c r="F1438" s="13">
        <v>0.33</v>
      </c>
      <c r="G1438" s="9">
        <f t="shared" si="155"/>
        <v>149646.6967101169</v>
      </c>
      <c r="H1438" s="11">
        <v>1.02</v>
      </c>
      <c r="I1438" s="12" cm="1">
        <f t="array" ref="I1438">INDEX(PPEL[],MATCH(PPEL[[#This Row],[Base Year]]&amp;PPEL[[#This Row],[DistrictNumber]],PPEL[[Fiscal Year]:[Fiscal Year]]&amp;PPEL[[DistrictNumber]:[DistrictNumber]],0),9)*$H1438</f>
        <v>114648.69683400933</v>
      </c>
      <c r="J1438" s="15">
        <f t="shared" si="153"/>
        <v>0.2528226201244661</v>
      </c>
      <c r="K1438" s="26">
        <f>ROUND(PPEL[[#This Row],[Proposed Taxable Valuation]]/1000*PPEL[[#This Row],[Adjusted Rate]],0)</f>
        <v>114649</v>
      </c>
      <c r="L1438" s="19">
        <f t="shared" si="156"/>
        <v>-34997.999876107569</v>
      </c>
      <c r="M1438" s="17">
        <f t="shared" si="157"/>
        <v>-7.7177379875533914E-2</v>
      </c>
      <c r="N1438" s="2">
        <v>344244185.16470802</v>
      </c>
      <c r="O1438">
        <v>0.33</v>
      </c>
      <c r="P1438" s="9">
        <f t="shared" si="158"/>
        <v>113600.58110435365</v>
      </c>
    </row>
    <row r="1439" spans="1:16" hidden="1" x14ac:dyDescent="0.35">
      <c r="A1439" s="13">
        <v>2030</v>
      </c>
      <c r="B1439" s="13">
        <f t="shared" si="154"/>
        <v>2029</v>
      </c>
      <c r="C1439" t="s">
        <v>264</v>
      </c>
      <c r="D1439" t="s">
        <v>265</v>
      </c>
      <c r="E1439" s="5">
        <v>1012375182.088057</v>
      </c>
      <c r="F1439" s="13">
        <v>0.33</v>
      </c>
      <c r="G1439" s="9">
        <f t="shared" si="155"/>
        <v>334083.81008905882</v>
      </c>
      <c r="H1439" s="11">
        <v>1.02</v>
      </c>
      <c r="I1439" s="12" cm="1">
        <f t="array" ref="I1439">INDEX(PPEL[],MATCH(PPEL[[#This Row],[Base Year]]&amp;PPEL[[#This Row],[DistrictNumber]],PPEL[[Fiscal Year]:[Fiscal Year]]&amp;PPEL[[DistrictNumber]:[DistrictNumber]],0),9)*$H1439</f>
        <v>219276.42871090656</v>
      </c>
      <c r="J1439" s="15">
        <f t="shared" si="153"/>
        <v>0.21659601360302189</v>
      </c>
      <c r="K1439" s="26">
        <f>ROUND(PPEL[[#This Row],[Proposed Taxable Valuation]]/1000*PPEL[[#This Row],[Adjusted Rate]],0)</f>
        <v>219276</v>
      </c>
      <c r="L1439" s="19">
        <f t="shared" si="156"/>
        <v>-114807.38137815226</v>
      </c>
      <c r="M1439" s="17">
        <f t="shared" si="157"/>
        <v>-0.11340398639697813</v>
      </c>
      <c r="N1439" s="2">
        <v>838422611.9979291</v>
      </c>
      <c r="O1439">
        <v>0.33</v>
      </c>
      <c r="P1439" s="9">
        <f t="shared" si="158"/>
        <v>276679.46195931663</v>
      </c>
    </row>
    <row r="1440" spans="1:16" hidden="1" x14ac:dyDescent="0.35">
      <c r="A1440" s="13">
        <v>2030</v>
      </c>
      <c r="B1440" s="13">
        <f t="shared" si="154"/>
        <v>2029</v>
      </c>
      <c r="C1440" t="s">
        <v>266</v>
      </c>
      <c r="D1440" t="s">
        <v>267</v>
      </c>
      <c r="E1440" s="5">
        <v>631410050.37863839</v>
      </c>
      <c r="F1440" s="13">
        <v>0.33</v>
      </c>
      <c r="G1440" s="9">
        <f t="shared" si="155"/>
        <v>208365.3166249507</v>
      </c>
      <c r="H1440" s="11">
        <v>1.02</v>
      </c>
      <c r="I1440" s="12" cm="1">
        <f t="array" ref="I1440">INDEX(PPEL[],MATCH(PPEL[[#This Row],[Base Year]]&amp;PPEL[[#This Row],[DistrictNumber]],PPEL[[Fiscal Year]:[Fiscal Year]]&amp;PPEL[[DistrictNumber]:[DistrictNumber]],0),9)*$H1440</f>
        <v>137313.534100194</v>
      </c>
      <c r="J1440" s="15">
        <f t="shared" si="153"/>
        <v>0.21747125187166569</v>
      </c>
      <c r="K1440" s="26">
        <f>ROUND(PPEL[[#This Row],[Proposed Taxable Valuation]]/1000*PPEL[[#This Row],[Adjusted Rate]],0)</f>
        <v>137314</v>
      </c>
      <c r="L1440" s="19">
        <f t="shared" si="156"/>
        <v>-71051.782524756709</v>
      </c>
      <c r="M1440" s="17">
        <f t="shared" si="157"/>
        <v>-0.11252874812833433</v>
      </c>
      <c r="N1440" s="2">
        <v>428999119.71859556</v>
      </c>
      <c r="O1440">
        <v>0.33</v>
      </c>
      <c r="P1440" s="9">
        <f t="shared" si="158"/>
        <v>141569.70950713655</v>
      </c>
    </row>
    <row r="1441" spans="1:16" hidden="1" x14ac:dyDescent="0.35">
      <c r="A1441" s="13">
        <v>2030</v>
      </c>
      <c r="B1441" s="13">
        <f t="shared" si="154"/>
        <v>2029</v>
      </c>
      <c r="C1441" t="s">
        <v>268</v>
      </c>
      <c r="D1441" t="s">
        <v>269</v>
      </c>
      <c r="E1441" s="5">
        <v>583497363.28094971</v>
      </c>
      <c r="F1441" s="13">
        <v>0.33</v>
      </c>
      <c r="G1441" s="9">
        <f t="shared" si="155"/>
        <v>192554.12988271343</v>
      </c>
      <c r="H1441" s="11">
        <v>1.02</v>
      </c>
      <c r="I1441" s="12" cm="1">
        <f t="array" ref="I1441">INDEX(PPEL[],MATCH(PPEL[[#This Row],[Base Year]]&amp;PPEL[[#This Row],[DistrictNumber]],PPEL[[Fiscal Year]:[Fiscal Year]]&amp;PPEL[[DistrictNumber]:[DistrictNumber]],0),9)*$H1441</f>
        <v>109482.4354383903</v>
      </c>
      <c r="J1441" s="15">
        <f t="shared" si="153"/>
        <v>0.18763141417260407</v>
      </c>
      <c r="K1441" s="26">
        <f>ROUND(PPEL[[#This Row],[Proposed Taxable Valuation]]/1000*PPEL[[#This Row],[Adjusted Rate]],0)</f>
        <v>109482</v>
      </c>
      <c r="L1441" s="19">
        <f t="shared" si="156"/>
        <v>-83071.694444323133</v>
      </c>
      <c r="M1441" s="17">
        <f t="shared" si="157"/>
        <v>-0.14236858582739595</v>
      </c>
      <c r="N1441" s="2">
        <v>382233776.23256141</v>
      </c>
      <c r="O1441">
        <v>0.33</v>
      </c>
      <c r="P1441" s="9">
        <f t="shared" si="158"/>
        <v>126137.14615674526</v>
      </c>
    </row>
    <row r="1442" spans="1:16" hidden="1" x14ac:dyDescent="0.35">
      <c r="A1442" s="13">
        <v>2030</v>
      </c>
      <c r="B1442" s="13">
        <f t="shared" si="154"/>
        <v>2029</v>
      </c>
      <c r="C1442" t="s">
        <v>270</v>
      </c>
      <c r="D1442" t="s">
        <v>271</v>
      </c>
      <c r="E1442" s="5">
        <v>304786411.5265981</v>
      </c>
      <c r="F1442" s="13">
        <v>0.33</v>
      </c>
      <c r="G1442" s="9">
        <f t="shared" si="155"/>
        <v>100579.51580377738</v>
      </c>
      <c r="H1442" s="11">
        <v>1.02</v>
      </c>
      <c r="I1442" s="12" cm="1">
        <f t="array" ref="I1442">INDEX(PPEL[],MATCH(PPEL[[#This Row],[Base Year]]&amp;PPEL[[#This Row],[DistrictNumber]],PPEL[[Fiscal Year]:[Fiscal Year]]&amp;PPEL[[DistrictNumber]:[DistrictNumber]],0),9)*$H1442</f>
        <v>75337.882398091242</v>
      </c>
      <c r="J1442" s="15">
        <f t="shared" si="153"/>
        <v>0.24718254997243097</v>
      </c>
      <c r="K1442" s="26">
        <f>ROUND(PPEL[[#This Row],[Proposed Taxable Valuation]]/1000*PPEL[[#This Row],[Adjusted Rate]],0)</f>
        <v>75338</v>
      </c>
      <c r="L1442" s="19">
        <f t="shared" si="156"/>
        <v>-25241.633405686138</v>
      </c>
      <c r="M1442" s="17">
        <f t="shared" si="157"/>
        <v>-8.2817450027569045E-2</v>
      </c>
      <c r="N1442" s="2">
        <v>242480076.97009435</v>
      </c>
      <c r="O1442">
        <v>0.33</v>
      </c>
      <c r="P1442" s="9">
        <f t="shared" si="158"/>
        <v>80018.425400131135</v>
      </c>
    </row>
    <row r="1443" spans="1:16" hidden="1" x14ac:dyDescent="0.35">
      <c r="A1443" s="13">
        <v>2030</v>
      </c>
      <c r="B1443" s="13">
        <f t="shared" si="154"/>
        <v>2029</v>
      </c>
      <c r="C1443" t="s">
        <v>272</v>
      </c>
      <c r="D1443" t="s">
        <v>273</v>
      </c>
      <c r="E1443" s="5">
        <v>1008762447.2298691</v>
      </c>
      <c r="F1443" s="13">
        <v>0.33</v>
      </c>
      <c r="G1443" s="9">
        <f t="shared" si="155"/>
        <v>332891.60758585681</v>
      </c>
      <c r="H1443" s="11">
        <v>1.02</v>
      </c>
      <c r="I1443" s="12" cm="1">
        <f t="array" ref="I1443">INDEX(PPEL[],MATCH(PPEL[[#This Row],[Base Year]]&amp;PPEL[[#This Row],[DistrictNumber]],PPEL[[Fiscal Year]:[Fiscal Year]]&amp;PPEL[[DistrictNumber]:[DistrictNumber]],0),9)*$H1443</f>
        <v>241768.7621192917</v>
      </c>
      <c r="J1443" s="15">
        <f t="shared" si="153"/>
        <v>0.2396686779758756</v>
      </c>
      <c r="K1443" s="26">
        <f>ROUND(PPEL[[#This Row],[Proposed Taxable Valuation]]/1000*PPEL[[#This Row],[Adjusted Rate]],0)</f>
        <v>241769</v>
      </c>
      <c r="L1443" s="19">
        <f t="shared" si="156"/>
        <v>-91122.845466565108</v>
      </c>
      <c r="M1443" s="17">
        <f t="shared" si="157"/>
        <v>-9.0331322024124416E-2</v>
      </c>
      <c r="N1443" s="2">
        <v>741972830.62175035</v>
      </c>
      <c r="O1443">
        <v>0.33</v>
      </c>
      <c r="P1443" s="9">
        <f t="shared" si="158"/>
        <v>244851.03410517762</v>
      </c>
    </row>
    <row r="1444" spans="1:16" hidden="1" x14ac:dyDescent="0.35">
      <c r="A1444" s="13">
        <v>2030</v>
      </c>
      <c r="B1444" s="13">
        <f t="shared" si="154"/>
        <v>2029</v>
      </c>
      <c r="C1444" t="s">
        <v>274</v>
      </c>
      <c r="D1444" t="s">
        <v>275</v>
      </c>
      <c r="E1444" s="5">
        <v>447876650.58376539</v>
      </c>
      <c r="F1444" s="13">
        <v>0.33</v>
      </c>
      <c r="G1444" s="9">
        <f t="shared" si="155"/>
        <v>147799.29469264258</v>
      </c>
      <c r="H1444" s="11">
        <v>1.02</v>
      </c>
      <c r="I1444" s="12" cm="1">
        <f t="array" ref="I1444">INDEX(PPEL[],MATCH(PPEL[[#This Row],[Base Year]]&amp;PPEL[[#This Row],[DistrictNumber]],PPEL[[Fiscal Year]:[Fiscal Year]]&amp;PPEL[[DistrictNumber]:[DistrictNumber]],0),9)*$H1444</f>
        <v>124579.19165656711</v>
      </c>
      <c r="J1444" s="15">
        <f t="shared" si="153"/>
        <v>0.27815513823770399</v>
      </c>
      <c r="K1444" s="26">
        <f>ROUND(PPEL[[#This Row],[Proposed Taxable Valuation]]/1000*PPEL[[#This Row],[Adjusted Rate]],0)</f>
        <v>124579</v>
      </c>
      <c r="L1444" s="19">
        <f t="shared" si="156"/>
        <v>-23220.103036075467</v>
      </c>
      <c r="M1444" s="17">
        <f t="shared" si="157"/>
        <v>-5.1844861762296024E-2</v>
      </c>
      <c r="N1444" s="2">
        <v>372452657.16000712</v>
      </c>
      <c r="O1444">
        <v>0.33</v>
      </c>
      <c r="P1444" s="9">
        <f t="shared" si="158"/>
        <v>122909.37686280235</v>
      </c>
    </row>
    <row r="1445" spans="1:16" hidden="1" x14ac:dyDescent="0.35">
      <c r="A1445" s="13">
        <v>2030</v>
      </c>
      <c r="B1445" s="13">
        <f t="shared" si="154"/>
        <v>2029</v>
      </c>
      <c r="C1445" t="s">
        <v>276</v>
      </c>
      <c r="D1445" t="s">
        <v>277</v>
      </c>
      <c r="E1445" s="5">
        <v>535835728.07460618</v>
      </c>
      <c r="F1445" s="13">
        <v>0.33</v>
      </c>
      <c r="G1445" s="9">
        <f t="shared" si="155"/>
        <v>176825.79026462004</v>
      </c>
      <c r="H1445" s="11">
        <v>1.02</v>
      </c>
      <c r="I1445" s="12" cm="1">
        <f t="array" ref="I1445">INDEX(PPEL[],MATCH(PPEL[[#This Row],[Base Year]]&amp;PPEL[[#This Row],[DistrictNumber]],PPEL[[Fiscal Year]:[Fiscal Year]]&amp;PPEL[[DistrictNumber]:[DistrictNumber]],0),9)*$H1445</f>
        <v>103619.19780425759</v>
      </c>
      <c r="J1445" s="15">
        <f t="shared" si="153"/>
        <v>0.19337866509310173</v>
      </c>
      <c r="K1445" s="26">
        <f>ROUND(PPEL[[#This Row],[Proposed Taxable Valuation]]/1000*PPEL[[#This Row],[Adjusted Rate]],0)</f>
        <v>103619</v>
      </c>
      <c r="L1445" s="19">
        <f t="shared" si="156"/>
        <v>-73206.592460362444</v>
      </c>
      <c r="M1445" s="17">
        <f t="shared" si="157"/>
        <v>-0.13662133490689829</v>
      </c>
      <c r="N1445" s="2">
        <v>349143235.24558735</v>
      </c>
      <c r="O1445">
        <v>0.33</v>
      </c>
      <c r="P1445" s="9">
        <f t="shared" si="158"/>
        <v>115217.26763104384</v>
      </c>
    </row>
    <row r="1446" spans="1:16" hidden="1" x14ac:dyDescent="0.35">
      <c r="A1446" s="13">
        <v>2030</v>
      </c>
      <c r="B1446" s="13">
        <f t="shared" si="154"/>
        <v>2029</v>
      </c>
      <c r="C1446" t="s">
        <v>278</v>
      </c>
      <c r="D1446" t="s">
        <v>279</v>
      </c>
      <c r="E1446" s="5">
        <v>1052371917.4992672</v>
      </c>
      <c r="F1446" s="13">
        <v>0.33</v>
      </c>
      <c r="G1446" s="9">
        <f t="shared" si="155"/>
        <v>347282.73277475819</v>
      </c>
      <c r="H1446" s="11">
        <v>1.02</v>
      </c>
      <c r="I1446" s="12" cm="1">
        <f t="array" ref="I1446">INDEX(PPEL[],MATCH(PPEL[[#This Row],[Base Year]]&amp;PPEL[[#This Row],[DistrictNumber]],PPEL[[Fiscal Year]:[Fiscal Year]]&amp;PPEL[[DistrictNumber]:[DistrictNumber]],0),9)*$H1446</f>
        <v>231862.16808075897</v>
      </c>
      <c r="J1446" s="15">
        <f t="shared" si="153"/>
        <v>0.22032340869730629</v>
      </c>
      <c r="K1446" s="26">
        <f>ROUND(PPEL[[#This Row],[Proposed Taxable Valuation]]/1000*PPEL[[#This Row],[Adjusted Rate]],0)</f>
        <v>231862</v>
      </c>
      <c r="L1446" s="19">
        <f t="shared" si="156"/>
        <v>-115420.56469399921</v>
      </c>
      <c r="M1446" s="17">
        <f t="shared" si="157"/>
        <v>-0.10967659130269372</v>
      </c>
      <c r="N1446" s="2">
        <v>750720136.3496716</v>
      </c>
      <c r="O1446">
        <v>0.33</v>
      </c>
      <c r="P1446" s="9">
        <f t="shared" si="158"/>
        <v>247737.64499539166</v>
      </c>
    </row>
    <row r="1447" spans="1:16" hidden="1" x14ac:dyDescent="0.35">
      <c r="A1447" s="13">
        <v>2030</v>
      </c>
      <c r="B1447" s="13">
        <f t="shared" si="154"/>
        <v>2029</v>
      </c>
      <c r="C1447" t="s">
        <v>280</v>
      </c>
      <c r="D1447" t="s">
        <v>281</v>
      </c>
      <c r="E1447" s="5">
        <v>684830717.55780756</v>
      </c>
      <c r="F1447" s="13">
        <v>0.33</v>
      </c>
      <c r="G1447" s="9">
        <f t="shared" si="155"/>
        <v>225994.1367940765</v>
      </c>
      <c r="H1447" s="11">
        <v>1.02</v>
      </c>
      <c r="I1447" s="12" cm="1">
        <f t="array" ref="I1447">INDEX(PPEL[],MATCH(PPEL[[#This Row],[Base Year]]&amp;PPEL[[#This Row],[DistrictNumber]],PPEL[[Fiscal Year]:[Fiscal Year]]&amp;PPEL[[DistrictNumber]:[DistrictNumber]],0),9)*$H1447</f>
        <v>189997.38318232732</v>
      </c>
      <c r="J1447" s="15">
        <f t="shared" si="153"/>
        <v>0.27743700495778267</v>
      </c>
      <c r="K1447" s="26">
        <f>ROUND(PPEL[[#This Row],[Proposed Taxable Valuation]]/1000*PPEL[[#This Row],[Adjusted Rate]],0)</f>
        <v>189997</v>
      </c>
      <c r="L1447" s="19">
        <f t="shared" si="156"/>
        <v>-35996.753611749184</v>
      </c>
      <c r="M1447" s="17">
        <f t="shared" si="157"/>
        <v>-5.2562995042217342E-2</v>
      </c>
      <c r="N1447" s="2">
        <v>553320875.85552704</v>
      </c>
      <c r="O1447">
        <v>0.33</v>
      </c>
      <c r="P1447" s="9">
        <f t="shared" si="158"/>
        <v>182595.88903232393</v>
      </c>
    </row>
    <row r="1448" spans="1:16" hidden="1" x14ac:dyDescent="0.35">
      <c r="A1448" s="13">
        <v>2030</v>
      </c>
      <c r="B1448" s="13">
        <f t="shared" si="154"/>
        <v>2029</v>
      </c>
      <c r="C1448" t="s">
        <v>282</v>
      </c>
      <c r="D1448" t="s">
        <v>283</v>
      </c>
      <c r="E1448" s="5">
        <v>951637948.94186068</v>
      </c>
      <c r="F1448" s="13">
        <v>0.33</v>
      </c>
      <c r="G1448" s="9">
        <f t="shared" si="155"/>
        <v>314040.52315081406</v>
      </c>
      <c r="H1448" s="11">
        <v>1.02</v>
      </c>
      <c r="I1448" s="12" cm="1">
        <f t="array" ref="I1448">INDEX(PPEL[],MATCH(PPEL[[#This Row],[Base Year]]&amp;PPEL[[#This Row],[DistrictNumber]],PPEL[[Fiscal Year]:[Fiscal Year]]&amp;PPEL[[DistrictNumber]:[DistrictNumber]],0),9)*$H1448</f>
        <v>206456.44515484781</v>
      </c>
      <c r="J1448" s="15">
        <f t="shared" si="153"/>
        <v>0.21694852058433522</v>
      </c>
      <c r="K1448" s="26">
        <f>ROUND(PPEL[[#This Row],[Proposed Taxable Valuation]]/1000*PPEL[[#This Row],[Adjusted Rate]],0)</f>
        <v>206456</v>
      </c>
      <c r="L1448" s="19">
        <f t="shared" si="156"/>
        <v>-107584.07799596625</v>
      </c>
      <c r="M1448" s="17">
        <f t="shared" si="157"/>
        <v>-0.11305147941566479</v>
      </c>
      <c r="N1448" s="2">
        <v>655503990.25262129</v>
      </c>
      <c r="O1448">
        <v>0.33</v>
      </c>
      <c r="P1448" s="9">
        <f t="shared" si="158"/>
        <v>216316.31678336501</v>
      </c>
    </row>
    <row r="1449" spans="1:16" hidden="1" x14ac:dyDescent="0.35">
      <c r="A1449" s="13">
        <v>2030</v>
      </c>
      <c r="B1449" s="13">
        <f t="shared" si="154"/>
        <v>2029</v>
      </c>
      <c r="C1449" t="s">
        <v>284</v>
      </c>
      <c r="D1449" t="s">
        <v>285</v>
      </c>
      <c r="E1449" s="5">
        <v>2619450051.9578514</v>
      </c>
      <c r="F1449" s="13">
        <v>0.33</v>
      </c>
      <c r="G1449" s="9">
        <f t="shared" si="155"/>
        <v>864418.51714609098</v>
      </c>
      <c r="H1449" s="11">
        <v>1.02</v>
      </c>
      <c r="I1449" s="12" cm="1">
        <f t="array" ref="I1449">INDEX(PPEL[],MATCH(PPEL[[#This Row],[Base Year]]&amp;PPEL[[#This Row],[DistrictNumber]],PPEL[[Fiscal Year]:[Fiscal Year]]&amp;PPEL[[DistrictNumber]:[DistrictNumber]],0),9)*$H1449</f>
        <v>426405.03452435147</v>
      </c>
      <c r="J1449" s="15">
        <f t="shared" si="153"/>
        <v>0.16278418220100982</v>
      </c>
      <c r="K1449" s="26">
        <f>ROUND(PPEL[[#This Row],[Proposed Taxable Valuation]]/1000*PPEL[[#This Row],[Adjusted Rate]],0)</f>
        <v>426405</v>
      </c>
      <c r="L1449" s="19">
        <f t="shared" si="156"/>
        <v>-438013.4826217395</v>
      </c>
      <c r="M1449" s="17">
        <f t="shared" si="157"/>
        <v>-0.1672158177989902</v>
      </c>
      <c r="N1449" s="2">
        <v>1572780996.9097681</v>
      </c>
      <c r="O1449">
        <v>0.33</v>
      </c>
      <c r="P1449" s="9">
        <f t="shared" si="158"/>
        <v>519017.72898022347</v>
      </c>
    </row>
    <row r="1450" spans="1:16" hidden="1" x14ac:dyDescent="0.35">
      <c r="A1450" s="13">
        <v>2030</v>
      </c>
      <c r="B1450" s="13">
        <f t="shared" si="154"/>
        <v>2029</v>
      </c>
      <c r="C1450" t="s">
        <v>286</v>
      </c>
      <c r="D1450" t="s">
        <v>287</v>
      </c>
      <c r="E1450" s="5">
        <v>630493871.2267971</v>
      </c>
      <c r="F1450" s="13">
        <v>0.33</v>
      </c>
      <c r="G1450" s="9">
        <f t="shared" si="155"/>
        <v>208062.97750484306</v>
      </c>
      <c r="H1450" s="11">
        <v>1.02</v>
      </c>
      <c r="I1450" s="12" cm="1">
        <f t="array" ref="I1450">INDEX(PPEL[],MATCH(PPEL[[#This Row],[Base Year]]&amp;PPEL[[#This Row],[DistrictNumber]],PPEL[[Fiscal Year]:[Fiscal Year]]&amp;PPEL[[DistrictNumber]:[DistrictNumber]],0),9)*$H1450</f>
        <v>120283.76344075854</v>
      </c>
      <c r="J1450" s="15">
        <f t="shared" si="153"/>
        <v>0.19077705419517213</v>
      </c>
      <c r="K1450" s="26">
        <f>ROUND(PPEL[[#This Row],[Proposed Taxable Valuation]]/1000*PPEL[[#This Row],[Adjusted Rate]],0)</f>
        <v>120284</v>
      </c>
      <c r="L1450" s="19">
        <f t="shared" si="156"/>
        <v>-87779.214064084517</v>
      </c>
      <c r="M1450" s="17">
        <f t="shared" si="157"/>
        <v>-0.13922294580482789</v>
      </c>
      <c r="N1450" s="2">
        <v>398149047.56950146</v>
      </c>
      <c r="O1450">
        <v>0.33</v>
      </c>
      <c r="P1450" s="9">
        <f t="shared" si="158"/>
        <v>131389.18569793549</v>
      </c>
    </row>
    <row r="1451" spans="1:16" hidden="1" x14ac:dyDescent="0.35">
      <c r="A1451" s="13">
        <v>2030</v>
      </c>
      <c r="B1451" s="13">
        <f t="shared" si="154"/>
        <v>2029</v>
      </c>
      <c r="C1451" t="s">
        <v>288</v>
      </c>
      <c r="D1451" t="s">
        <v>289</v>
      </c>
      <c r="E1451" s="5">
        <v>16828963063.596222</v>
      </c>
      <c r="F1451" s="13">
        <v>0.33</v>
      </c>
      <c r="G1451" s="9">
        <f t="shared" si="155"/>
        <v>5553557.8109867536</v>
      </c>
      <c r="H1451" s="11">
        <v>1.02</v>
      </c>
      <c r="I1451" s="12" cm="1">
        <f t="array" ref="I1451">INDEX(PPEL[],MATCH(PPEL[[#This Row],[Base Year]]&amp;PPEL[[#This Row],[DistrictNumber]],PPEL[[Fiscal Year]:[Fiscal Year]]&amp;PPEL[[DistrictNumber]:[DistrictNumber]],0),9)*$H1451</f>
        <v>2905386.2172425441</v>
      </c>
      <c r="J1451" s="15">
        <f t="shared" si="153"/>
        <v>0.17264202234345416</v>
      </c>
      <c r="K1451" s="26">
        <f>ROUND(PPEL[[#This Row],[Proposed Taxable Valuation]]/1000*PPEL[[#This Row],[Adjusted Rate]],0)</f>
        <v>2905386</v>
      </c>
      <c r="L1451" s="19">
        <f t="shared" si="156"/>
        <v>-2648171.5937442095</v>
      </c>
      <c r="M1451" s="17">
        <f t="shared" si="157"/>
        <v>-0.15735797765654586</v>
      </c>
      <c r="N1451" s="2">
        <v>9952240746.2836781</v>
      </c>
      <c r="O1451">
        <v>0.33</v>
      </c>
      <c r="P1451" s="9">
        <f t="shared" si="158"/>
        <v>3284239.4462736142</v>
      </c>
    </row>
    <row r="1452" spans="1:16" hidden="1" x14ac:dyDescent="0.35">
      <c r="A1452" s="13">
        <v>2030</v>
      </c>
      <c r="B1452" s="13">
        <f t="shared" si="154"/>
        <v>2029</v>
      </c>
      <c r="C1452" t="s">
        <v>290</v>
      </c>
      <c r="D1452" t="s">
        <v>291</v>
      </c>
      <c r="E1452" s="5">
        <v>740924148.73637414</v>
      </c>
      <c r="F1452" s="13">
        <v>0.33</v>
      </c>
      <c r="G1452" s="9">
        <f t="shared" si="155"/>
        <v>244504.96908300347</v>
      </c>
      <c r="H1452" s="11">
        <v>1.02</v>
      </c>
      <c r="I1452" s="12" cm="1">
        <f t="array" ref="I1452">INDEX(PPEL[],MATCH(PPEL[[#This Row],[Base Year]]&amp;PPEL[[#This Row],[DistrictNumber]],PPEL[[Fiscal Year]:[Fiscal Year]]&amp;PPEL[[DistrictNumber]:[DistrictNumber]],0),9)*$H1452</f>
        <v>171119.5937289437</v>
      </c>
      <c r="J1452" s="15">
        <f t="shared" si="153"/>
        <v>0.23095426707414449</v>
      </c>
      <c r="K1452" s="26">
        <f>ROUND(PPEL[[#This Row],[Proposed Taxable Valuation]]/1000*PPEL[[#This Row],[Adjusted Rate]],0)</f>
        <v>171120</v>
      </c>
      <c r="L1452" s="19">
        <f t="shared" si="156"/>
        <v>-73385.375354059768</v>
      </c>
      <c r="M1452" s="17">
        <f t="shared" si="157"/>
        <v>-9.9045732925855529E-2</v>
      </c>
      <c r="N1452" s="2">
        <v>560848716.09769392</v>
      </c>
      <c r="O1452">
        <v>0.33</v>
      </c>
      <c r="P1452" s="9">
        <f t="shared" si="158"/>
        <v>185080.07631223899</v>
      </c>
    </row>
    <row r="1453" spans="1:16" hidden="1" x14ac:dyDescent="0.35">
      <c r="A1453" s="13">
        <v>2030</v>
      </c>
      <c r="B1453" s="13">
        <f t="shared" si="154"/>
        <v>2029</v>
      </c>
      <c r="C1453" t="s">
        <v>292</v>
      </c>
      <c r="D1453" t="s">
        <v>293</v>
      </c>
      <c r="E1453" s="5">
        <v>343971948.52906871</v>
      </c>
      <c r="F1453" s="13">
        <v>0.33</v>
      </c>
      <c r="G1453" s="9">
        <f t="shared" si="155"/>
        <v>113510.74301459269</v>
      </c>
      <c r="H1453" s="11">
        <v>1.02</v>
      </c>
      <c r="I1453" s="12" cm="1">
        <f t="array" ref="I1453">INDEX(PPEL[],MATCH(PPEL[[#This Row],[Base Year]]&amp;PPEL[[#This Row],[DistrictNumber]],PPEL[[Fiscal Year]:[Fiscal Year]]&amp;PPEL[[DistrictNumber]:[DistrictNumber]],0),9)*$H1453</f>
        <v>74584.405279095314</v>
      </c>
      <c r="J1453" s="15">
        <f t="shared" si="153"/>
        <v>0.21683281325131737</v>
      </c>
      <c r="K1453" s="26">
        <f>ROUND(PPEL[[#This Row],[Proposed Taxable Valuation]]/1000*PPEL[[#This Row],[Adjusted Rate]],0)</f>
        <v>74584</v>
      </c>
      <c r="L1453" s="19">
        <f t="shared" si="156"/>
        <v>-38926.337735497378</v>
      </c>
      <c r="M1453" s="17">
        <f t="shared" si="157"/>
        <v>-0.11316718674868265</v>
      </c>
      <c r="N1453" s="2">
        <v>243556902.85458779</v>
      </c>
      <c r="O1453">
        <v>0.33</v>
      </c>
      <c r="P1453" s="9">
        <f t="shared" si="158"/>
        <v>80373.77794201397</v>
      </c>
    </row>
    <row r="1454" spans="1:16" hidden="1" x14ac:dyDescent="0.35">
      <c r="A1454" s="13">
        <v>2030</v>
      </c>
      <c r="B1454" s="13">
        <f t="shared" si="154"/>
        <v>2029</v>
      </c>
      <c r="C1454" t="s">
        <v>294</v>
      </c>
      <c r="D1454" t="s">
        <v>295</v>
      </c>
      <c r="E1454" s="5">
        <v>316313014.09019768</v>
      </c>
      <c r="F1454" s="13">
        <v>0.33</v>
      </c>
      <c r="G1454" s="9">
        <f t="shared" si="155"/>
        <v>104383.29464976524</v>
      </c>
      <c r="H1454" s="11">
        <v>1.02</v>
      </c>
      <c r="I1454" s="12" cm="1">
        <f t="array" ref="I1454">INDEX(PPEL[],MATCH(PPEL[[#This Row],[Base Year]]&amp;PPEL[[#This Row],[DistrictNumber]],PPEL[[Fiscal Year]:[Fiscal Year]]&amp;PPEL[[DistrictNumber]:[DistrictNumber]],0),9)*$H1454</f>
        <v>62600.724126267633</v>
      </c>
      <c r="J1454" s="15">
        <f t="shared" si="153"/>
        <v>0.19790751988603553</v>
      </c>
      <c r="K1454" s="26">
        <f>ROUND(PPEL[[#This Row],[Proposed Taxable Valuation]]/1000*PPEL[[#This Row],[Adjusted Rate]],0)</f>
        <v>62601</v>
      </c>
      <c r="L1454" s="19">
        <f t="shared" si="156"/>
        <v>-41782.570523497612</v>
      </c>
      <c r="M1454" s="17">
        <f t="shared" si="157"/>
        <v>-0.13209248011396449</v>
      </c>
      <c r="N1454" s="2">
        <v>199374807.72748622</v>
      </c>
      <c r="O1454">
        <v>0.33</v>
      </c>
      <c r="P1454" s="9">
        <f t="shared" si="158"/>
        <v>65793.686550070459</v>
      </c>
    </row>
    <row r="1455" spans="1:16" hidden="1" x14ac:dyDescent="0.35">
      <c r="A1455" s="13">
        <v>2030</v>
      </c>
      <c r="B1455" s="13">
        <f t="shared" si="154"/>
        <v>2029</v>
      </c>
      <c r="C1455" t="s">
        <v>296</v>
      </c>
      <c r="D1455" t="s">
        <v>297</v>
      </c>
      <c r="E1455" s="5">
        <v>570472128.54151094</v>
      </c>
      <c r="F1455" s="13">
        <v>0.33</v>
      </c>
      <c r="G1455" s="9">
        <f t="shared" si="155"/>
        <v>188255.80241869861</v>
      </c>
      <c r="H1455" s="11">
        <v>1.02</v>
      </c>
      <c r="I1455" s="12" cm="1">
        <f t="array" ref="I1455">INDEX(PPEL[],MATCH(PPEL[[#This Row],[Base Year]]&amp;PPEL[[#This Row],[DistrictNumber]],PPEL[[Fiscal Year]:[Fiscal Year]]&amp;PPEL[[DistrictNumber]:[DistrictNumber]],0),9)*$H1455</f>
        <v>129655.07257548768</v>
      </c>
      <c r="J1455" s="15">
        <f t="shared" si="153"/>
        <v>0.22727678722353781</v>
      </c>
      <c r="K1455" s="26">
        <f>ROUND(PPEL[[#This Row],[Proposed Taxable Valuation]]/1000*PPEL[[#This Row],[Adjusted Rate]],0)</f>
        <v>129655</v>
      </c>
      <c r="L1455" s="19">
        <f t="shared" si="156"/>
        <v>-58600.729843210938</v>
      </c>
      <c r="M1455" s="17">
        <f t="shared" si="157"/>
        <v>-0.10272321277646221</v>
      </c>
      <c r="N1455" s="2">
        <v>392910189.97220159</v>
      </c>
      <c r="O1455">
        <v>0.33</v>
      </c>
      <c r="P1455" s="9">
        <f t="shared" si="158"/>
        <v>129660.36269082653</v>
      </c>
    </row>
    <row r="1456" spans="1:16" hidden="1" x14ac:dyDescent="0.35">
      <c r="A1456" s="13">
        <v>2030</v>
      </c>
      <c r="B1456" s="13">
        <f t="shared" si="154"/>
        <v>2029</v>
      </c>
      <c r="C1456" t="s">
        <v>298</v>
      </c>
      <c r="D1456" t="s">
        <v>299</v>
      </c>
      <c r="E1456" s="5">
        <v>7150207474.7404718</v>
      </c>
      <c r="F1456" s="13">
        <v>0.33</v>
      </c>
      <c r="G1456" s="9">
        <f t="shared" si="155"/>
        <v>2359568.4666643557</v>
      </c>
      <c r="H1456" s="11">
        <v>1.02</v>
      </c>
      <c r="I1456" s="12" cm="1">
        <f t="array" ref="I1456">INDEX(PPEL[],MATCH(PPEL[[#This Row],[Base Year]]&amp;PPEL[[#This Row],[DistrictNumber]],PPEL[[Fiscal Year]:[Fiscal Year]]&amp;PPEL[[DistrictNumber]:[DistrictNumber]],0),9)*$H1456</f>
        <v>1259429.2936474499</v>
      </c>
      <c r="J1456" s="15">
        <f t="shared" si="153"/>
        <v>0.17613884605399691</v>
      </c>
      <c r="K1456" s="26">
        <f>ROUND(PPEL[[#This Row],[Proposed Taxable Valuation]]/1000*PPEL[[#This Row],[Adjusted Rate]],0)</f>
        <v>1259429</v>
      </c>
      <c r="L1456" s="19">
        <f t="shared" si="156"/>
        <v>-1100139.1730169058</v>
      </c>
      <c r="M1456" s="17">
        <f t="shared" si="157"/>
        <v>-0.15386115394600311</v>
      </c>
      <c r="N1456" s="2">
        <v>4409640508.2698298</v>
      </c>
      <c r="O1456">
        <v>0.33</v>
      </c>
      <c r="P1456" s="9">
        <f t="shared" si="158"/>
        <v>1455181.3677290438</v>
      </c>
    </row>
    <row r="1457" spans="1:16" hidden="1" x14ac:dyDescent="0.35">
      <c r="A1457" s="13">
        <v>2030</v>
      </c>
      <c r="B1457" s="13">
        <f t="shared" si="154"/>
        <v>2029</v>
      </c>
      <c r="C1457" t="s">
        <v>300</v>
      </c>
      <c r="D1457" t="s">
        <v>301</v>
      </c>
      <c r="E1457" s="5">
        <v>714795450.15546501</v>
      </c>
      <c r="F1457" s="13">
        <v>0.33</v>
      </c>
      <c r="G1457" s="9">
        <f t="shared" si="155"/>
        <v>235882.49855130349</v>
      </c>
      <c r="H1457" s="11">
        <v>1.02</v>
      </c>
      <c r="I1457" s="12" cm="1">
        <f t="array" ref="I1457">INDEX(PPEL[],MATCH(PPEL[[#This Row],[Base Year]]&amp;PPEL[[#This Row],[DistrictNumber]],PPEL[[Fiscal Year]:[Fiscal Year]]&amp;PPEL[[DistrictNumber]:[DistrictNumber]],0),9)*$H1457</f>
        <v>162686.90161343775</v>
      </c>
      <c r="J1457" s="15">
        <f t="shared" si="153"/>
        <v>0.2275992405632325</v>
      </c>
      <c r="K1457" s="26">
        <f>ROUND(PPEL[[#This Row],[Proposed Taxable Valuation]]/1000*PPEL[[#This Row],[Adjusted Rate]],0)</f>
        <v>162687</v>
      </c>
      <c r="L1457" s="19">
        <f t="shared" si="156"/>
        <v>-73195.596937865746</v>
      </c>
      <c r="M1457" s="17">
        <f t="shared" si="157"/>
        <v>-0.10240075943676752</v>
      </c>
      <c r="N1457" s="2">
        <v>503182649.47090304</v>
      </c>
      <c r="O1457">
        <v>0.33</v>
      </c>
      <c r="P1457" s="9">
        <f t="shared" si="158"/>
        <v>166050.274325398</v>
      </c>
    </row>
    <row r="1458" spans="1:16" hidden="1" x14ac:dyDescent="0.35">
      <c r="A1458" s="13">
        <v>2030</v>
      </c>
      <c r="B1458" s="13">
        <f t="shared" si="154"/>
        <v>2029</v>
      </c>
      <c r="C1458" t="s">
        <v>302</v>
      </c>
      <c r="D1458" t="s">
        <v>303</v>
      </c>
      <c r="E1458" s="5">
        <v>304453732.04995441</v>
      </c>
      <c r="F1458" s="13">
        <v>0.33</v>
      </c>
      <c r="G1458" s="9">
        <f t="shared" si="155"/>
        <v>100469.73157648496</v>
      </c>
      <c r="H1458" s="11">
        <v>1.02</v>
      </c>
      <c r="I1458" s="12" cm="1">
        <f t="array" ref="I1458">INDEX(PPEL[],MATCH(PPEL[[#This Row],[Base Year]]&amp;PPEL[[#This Row],[DistrictNumber]],PPEL[[Fiscal Year]:[Fiscal Year]]&amp;PPEL[[DistrictNumber]:[DistrictNumber]],0),9)*$H1458</f>
        <v>82935.983468083985</v>
      </c>
      <c r="J1458" s="15">
        <f t="shared" si="153"/>
        <v>0.27240915363282836</v>
      </c>
      <c r="K1458" s="26">
        <f>ROUND(PPEL[[#This Row],[Proposed Taxable Valuation]]/1000*PPEL[[#This Row],[Adjusted Rate]],0)</f>
        <v>82936</v>
      </c>
      <c r="L1458" s="19">
        <f t="shared" si="156"/>
        <v>-17533.748108400978</v>
      </c>
      <c r="M1458" s="17">
        <f t="shared" si="157"/>
        <v>-5.7590846367171655E-2</v>
      </c>
      <c r="N1458" s="2">
        <v>248835949.36480898</v>
      </c>
      <c r="O1458">
        <v>0.33</v>
      </c>
      <c r="P1458" s="9">
        <f t="shared" si="158"/>
        <v>82115.863290386958</v>
      </c>
    </row>
    <row r="1459" spans="1:16" hidden="1" x14ac:dyDescent="0.35">
      <c r="A1459" s="13">
        <v>2030</v>
      </c>
      <c r="B1459" s="13">
        <f t="shared" si="154"/>
        <v>2029</v>
      </c>
      <c r="C1459" t="s">
        <v>304</v>
      </c>
      <c r="D1459" t="s">
        <v>305</v>
      </c>
      <c r="E1459" s="5">
        <v>371389340.24342865</v>
      </c>
      <c r="F1459" s="13">
        <v>0.33</v>
      </c>
      <c r="G1459" s="9">
        <f t="shared" si="155"/>
        <v>122558.48228033146</v>
      </c>
      <c r="H1459" s="11">
        <v>1.02</v>
      </c>
      <c r="I1459" s="12" cm="1">
        <f t="array" ref="I1459">INDEX(PPEL[],MATCH(PPEL[[#This Row],[Base Year]]&amp;PPEL[[#This Row],[DistrictNumber]],PPEL[[Fiscal Year]:[Fiscal Year]]&amp;PPEL[[DistrictNumber]:[DistrictNumber]],0),9)*$H1459</f>
        <v>91321.739517470633</v>
      </c>
      <c r="J1459" s="15">
        <f t="shared" si="153"/>
        <v>0.24589219350672109</v>
      </c>
      <c r="K1459" s="26">
        <f>ROUND(PPEL[[#This Row],[Proposed Taxable Valuation]]/1000*PPEL[[#This Row],[Adjusted Rate]],0)</f>
        <v>91322</v>
      </c>
      <c r="L1459" s="19">
        <f t="shared" si="156"/>
        <v>-31236.742762860827</v>
      </c>
      <c r="M1459" s="17">
        <f t="shared" si="157"/>
        <v>-8.4107806493278925E-2</v>
      </c>
      <c r="N1459" s="2">
        <v>278827435.85130686</v>
      </c>
      <c r="O1459">
        <v>0.33</v>
      </c>
      <c r="P1459" s="9">
        <f t="shared" si="158"/>
        <v>92013.053830931254</v>
      </c>
    </row>
    <row r="1460" spans="1:16" hidden="1" x14ac:dyDescent="0.35">
      <c r="A1460" s="13">
        <v>2030</v>
      </c>
      <c r="B1460" s="13">
        <f t="shared" si="154"/>
        <v>2029</v>
      </c>
      <c r="C1460" t="s">
        <v>306</v>
      </c>
      <c r="D1460" t="s">
        <v>307</v>
      </c>
      <c r="E1460" s="5">
        <v>1118661600.5769613</v>
      </c>
      <c r="F1460" s="13">
        <v>0.33</v>
      </c>
      <c r="G1460" s="9">
        <f t="shared" si="155"/>
        <v>369158.32819039718</v>
      </c>
      <c r="H1460" s="11">
        <v>1.02</v>
      </c>
      <c r="I1460" s="12" cm="1">
        <f t="array" ref="I1460">INDEX(PPEL[],MATCH(PPEL[[#This Row],[Base Year]]&amp;PPEL[[#This Row],[DistrictNumber]],PPEL[[Fiscal Year]:[Fiscal Year]]&amp;PPEL[[DistrictNumber]:[DistrictNumber]],0),9)*$H1460</f>
        <v>205229.5270492128</v>
      </c>
      <c r="J1460" s="15">
        <f t="shared" si="153"/>
        <v>0.18345988361749752</v>
      </c>
      <c r="K1460" s="26">
        <f>ROUND(PPEL[[#This Row],[Proposed Taxable Valuation]]/1000*PPEL[[#This Row],[Adjusted Rate]],0)</f>
        <v>205230</v>
      </c>
      <c r="L1460" s="19">
        <f t="shared" si="156"/>
        <v>-163928.80114118438</v>
      </c>
      <c r="M1460" s="17">
        <f t="shared" si="157"/>
        <v>-0.1465401163825025</v>
      </c>
      <c r="N1460" s="2">
        <v>708129612.35538638</v>
      </c>
      <c r="O1460">
        <v>0.33</v>
      </c>
      <c r="P1460" s="9">
        <f t="shared" si="158"/>
        <v>233682.77207727751</v>
      </c>
    </row>
    <row r="1461" spans="1:16" hidden="1" x14ac:dyDescent="0.35">
      <c r="A1461" s="13">
        <v>2030</v>
      </c>
      <c r="B1461" s="13">
        <f t="shared" si="154"/>
        <v>2029</v>
      </c>
      <c r="C1461" t="s">
        <v>308</v>
      </c>
      <c r="D1461" t="s">
        <v>309</v>
      </c>
      <c r="E1461" s="5">
        <v>551132886.08940828</v>
      </c>
      <c r="F1461" s="13">
        <v>0.33</v>
      </c>
      <c r="G1461" s="9">
        <f t="shared" si="155"/>
        <v>181873.85240950476</v>
      </c>
      <c r="H1461" s="11">
        <v>1.02</v>
      </c>
      <c r="I1461" s="12" cm="1">
        <f t="array" ref="I1461">INDEX(PPEL[],MATCH(PPEL[[#This Row],[Base Year]]&amp;PPEL[[#This Row],[DistrictNumber]],PPEL[[Fiscal Year]:[Fiscal Year]]&amp;PPEL[[DistrictNumber]:[DistrictNumber]],0),9)*$H1461</f>
        <v>141897.25840157783</v>
      </c>
      <c r="J1461" s="15">
        <f t="shared" si="153"/>
        <v>0.25746469133500111</v>
      </c>
      <c r="K1461" s="26">
        <f>ROUND(PPEL[[#This Row],[Proposed Taxable Valuation]]/1000*PPEL[[#This Row],[Adjusted Rate]],0)</f>
        <v>141897</v>
      </c>
      <c r="L1461" s="19">
        <f t="shared" si="156"/>
        <v>-39976.594007926935</v>
      </c>
      <c r="M1461" s="17">
        <f t="shared" si="157"/>
        <v>-7.253530866499891E-2</v>
      </c>
      <c r="N1461" s="2">
        <v>427573721.43680638</v>
      </c>
      <c r="O1461">
        <v>0.33</v>
      </c>
      <c r="P1461" s="9">
        <f t="shared" si="158"/>
        <v>141099.32807414612</v>
      </c>
    </row>
    <row r="1462" spans="1:16" hidden="1" x14ac:dyDescent="0.35">
      <c r="A1462" s="13">
        <v>2030</v>
      </c>
      <c r="B1462" s="13">
        <f t="shared" si="154"/>
        <v>2029</v>
      </c>
      <c r="C1462" t="s">
        <v>310</v>
      </c>
      <c r="D1462" t="s">
        <v>311</v>
      </c>
      <c r="E1462" s="5">
        <v>147124162.12693948</v>
      </c>
      <c r="F1462" s="13">
        <v>0.33</v>
      </c>
      <c r="G1462" s="9">
        <f t="shared" si="155"/>
        <v>48550.973501890032</v>
      </c>
      <c r="H1462" s="11">
        <v>1.02</v>
      </c>
      <c r="I1462" s="12" cm="1">
        <f t="array" ref="I1462">INDEX(PPEL[],MATCH(PPEL[[#This Row],[Base Year]]&amp;PPEL[[#This Row],[DistrictNumber]],PPEL[[Fiscal Year]:[Fiscal Year]]&amp;PPEL[[DistrictNumber]:[DistrictNumber]],0),9)*$H1462</f>
        <v>35036.703714838797</v>
      </c>
      <c r="J1462" s="15">
        <f t="shared" si="153"/>
        <v>0.23814377739401466</v>
      </c>
      <c r="K1462" s="26">
        <f>ROUND(PPEL[[#This Row],[Proposed Taxable Valuation]]/1000*PPEL[[#This Row],[Adjusted Rate]],0)</f>
        <v>35037</v>
      </c>
      <c r="L1462" s="19">
        <f t="shared" si="156"/>
        <v>-13514.269787051235</v>
      </c>
      <c r="M1462" s="17">
        <f t="shared" si="157"/>
        <v>-9.185622260598536E-2</v>
      </c>
      <c r="N1462" s="2">
        <v>105774545.02239037</v>
      </c>
      <c r="O1462">
        <v>0.33</v>
      </c>
      <c r="P1462" s="9">
        <f t="shared" si="158"/>
        <v>34905.599857388821</v>
      </c>
    </row>
    <row r="1463" spans="1:16" hidden="1" x14ac:dyDescent="0.35">
      <c r="A1463" s="13">
        <v>2030</v>
      </c>
      <c r="B1463" s="13">
        <f t="shared" si="154"/>
        <v>2029</v>
      </c>
      <c r="C1463" t="s">
        <v>312</v>
      </c>
      <c r="D1463" t="s">
        <v>313</v>
      </c>
      <c r="E1463" s="5">
        <v>273669143.59860778</v>
      </c>
      <c r="F1463" s="13">
        <v>0.33</v>
      </c>
      <c r="G1463" s="9">
        <f t="shared" si="155"/>
        <v>90310.817387540577</v>
      </c>
      <c r="H1463" s="11">
        <v>1.02</v>
      </c>
      <c r="I1463" s="12" cm="1">
        <f t="array" ref="I1463">INDEX(PPEL[],MATCH(PPEL[[#This Row],[Base Year]]&amp;PPEL[[#This Row],[DistrictNumber]],PPEL[[Fiscal Year]:[Fiscal Year]]&amp;PPEL[[DistrictNumber]:[DistrictNumber]],0),9)*$H1463</f>
        <v>76506.911176688009</v>
      </c>
      <c r="J1463" s="15">
        <f t="shared" si="153"/>
        <v>0.27955987354168493</v>
      </c>
      <c r="K1463" s="26">
        <f>ROUND(PPEL[[#This Row],[Proposed Taxable Valuation]]/1000*PPEL[[#This Row],[Adjusted Rate]],0)</f>
        <v>76507</v>
      </c>
      <c r="L1463" s="19">
        <f t="shared" si="156"/>
        <v>-13803.906210852569</v>
      </c>
      <c r="M1463" s="17">
        <f t="shared" si="157"/>
        <v>-5.0440126458315082E-2</v>
      </c>
      <c r="N1463" s="2">
        <v>230058777.52857649</v>
      </c>
      <c r="O1463">
        <v>0.33</v>
      </c>
      <c r="P1463" s="9">
        <f t="shared" si="158"/>
        <v>75919.396584430244</v>
      </c>
    </row>
    <row r="1464" spans="1:16" hidden="1" x14ac:dyDescent="0.35">
      <c r="A1464" s="13">
        <v>2030</v>
      </c>
      <c r="B1464" s="13">
        <f t="shared" si="154"/>
        <v>2029</v>
      </c>
      <c r="C1464" t="s">
        <v>314</v>
      </c>
      <c r="D1464" t="s">
        <v>315</v>
      </c>
      <c r="E1464" s="5">
        <v>519274396.44087118</v>
      </c>
      <c r="F1464" s="13">
        <v>0.33</v>
      </c>
      <c r="G1464" s="9">
        <f t="shared" si="155"/>
        <v>171360.5508254875</v>
      </c>
      <c r="H1464" s="11">
        <v>1.02</v>
      </c>
      <c r="I1464" s="12" cm="1">
        <f t="array" ref="I1464">INDEX(PPEL[],MATCH(PPEL[[#This Row],[Base Year]]&amp;PPEL[[#This Row],[DistrictNumber]],PPEL[[Fiscal Year]:[Fiscal Year]]&amp;PPEL[[DistrictNumber]:[DistrictNumber]],0),9)*$H1464</f>
        <v>108518.88746280671</v>
      </c>
      <c r="J1464" s="15">
        <f t="shared" si="153"/>
        <v>0.2089817795882096</v>
      </c>
      <c r="K1464" s="26">
        <f>ROUND(PPEL[[#This Row],[Proposed Taxable Valuation]]/1000*PPEL[[#This Row],[Adjusted Rate]],0)</f>
        <v>108519</v>
      </c>
      <c r="L1464" s="19">
        <f t="shared" si="156"/>
        <v>-62841.663362680789</v>
      </c>
      <c r="M1464" s="17">
        <f t="shared" si="157"/>
        <v>-0.12101822041179042</v>
      </c>
      <c r="N1464" s="2">
        <v>346626246.2251547</v>
      </c>
      <c r="O1464">
        <v>0.33</v>
      </c>
      <c r="P1464" s="9">
        <f t="shared" si="158"/>
        <v>114386.66125430107</v>
      </c>
    </row>
    <row r="1465" spans="1:16" hidden="1" x14ac:dyDescent="0.35">
      <c r="A1465" s="13">
        <v>2030</v>
      </c>
      <c r="B1465" s="13">
        <f t="shared" si="154"/>
        <v>2029</v>
      </c>
      <c r="C1465" t="s">
        <v>316</v>
      </c>
      <c r="D1465" t="s">
        <v>317</v>
      </c>
      <c r="E1465" s="5">
        <v>2188837507.0983467</v>
      </c>
      <c r="F1465" s="13">
        <v>0.33</v>
      </c>
      <c r="G1465" s="9">
        <f t="shared" si="155"/>
        <v>722316.37734245439</v>
      </c>
      <c r="H1465" s="11">
        <v>1.02</v>
      </c>
      <c r="I1465" s="12" cm="1">
        <f t="array" ref="I1465">INDEX(PPEL[],MATCH(PPEL[[#This Row],[Base Year]]&amp;PPEL[[#This Row],[DistrictNumber]],PPEL[[Fiscal Year]:[Fiscal Year]]&amp;PPEL[[DistrictNumber]:[DistrictNumber]],0),9)*$H1465</f>
        <v>446459.05538981629</v>
      </c>
      <c r="J1465" s="15">
        <f t="shared" si="153"/>
        <v>0.20397085390850644</v>
      </c>
      <c r="K1465" s="26">
        <f>ROUND(PPEL[[#This Row],[Proposed Taxable Valuation]]/1000*PPEL[[#This Row],[Adjusted Rate]],0)</f>
        <v>446459</v>
      </c>
      <c r="L1465" s="19">
        <f t="shared" si="156"/>
        <v>-275857.3219526381</v>
      </c>
      <c r="M1465" s="17">
        <f t="shared" si="157"/>
        <v>-0.12602914609149357</v>
      </c>
      <c r="N1465" s="2">
        <v>1504423588.3288329</v>
      </c>
      <c r="O1465">
        <v>0.33</v>
      </c>
      <c r="P1465" s="9">
        <f t="shared" si="158"/>
        <v>496459.78414851485</v>
      </c>
    </row>
    <row r="1466" spans="1:16" hidden="1" x14ac:dyDescent="0.35">
      <c r="A1466" s="13">
        <v>2030</v>
      </c>
      <c r="B1466" s="13">
        <f t="shared" si="154"/>
        <v>2029</v>
      </c>
      <c r="C1466" t="s">
        <v>318</v>
      </c>
      <c r="D1466" t="s">
        <v>319</v>
      </c>
      <c r="E1466" s="5">
        <v>289267167.77731699</v>
      </c>
      <c r="F1466" s="13">
        <v>0.33</v>
      </c>
      <c r="G1466" s="9">
        <f t="shared" si="155"/>
        <v>95458.165366514615</v>
      </c>
      <c r="H1466" s="11">
        <v>1.02</v>
      </c>
      <c r="I1466" s="12" cm="1">
        <f t="array" ref="I1466">INDEX(PPEL[],MATCH(PPEL[[#This Row],[Base Year]]&amp;PPEL[[#This Row],[DistrictNumber]],PPEL[[Fiscal Year]:[Fiscal Year]]&amp;PPEL[[DistrictNumber]:[DistrictNumber]],0),9)*$H1466</f>
        <v>75600.824242209885</v>
      </c>
      <c r="J1466" s="15">
        <f t="shared" si="153"/>
        <v>0.26135293826504619</v>
      </c>
      <c r="K1466" s="26">
        <f>ROUND(PPEL[[#This Row],[Proposed Taxable Valuation]]/1000*PPEL[[#This Row],[Adjusted Rate]],0)</f>
        <v>75601</v>
      </c>
      <c r="L1466" s="19">
        <f t="shared" si="156"/>
        <v>-19857.34112430473</v>
      </c>
      <c r="M1466" s="17">
        <f t="shared" si="157"/>
        <v>-6.8647061734953829E-2</v>
      </c>
      <c r="N1466" s="2">
        <v>229960505.87769008</v>
      </c>
      <c r="O1466">
        <v>0.33</v>
      </c>
      <c r="P1466" s="9">
        <f t="shared" si="158"/>
        <v>75886.966939637729</v>
      </c>
    </row>
    <row r="1467" spans="1:16" hidden="1" x14ac:dyDescent="0.35">
      <c r="A1467" s="13">
        <v>2030</v>
      </c>
      <c r="B1467" s="13">
        <f t="shared" si="154"/>
        <v>2029</v>
      </c>
      <c r="C1467" t="s">
        <v>320</v>
      </c>
      <c r="D1467" t="s">
        <v>321</v>
      </c>
      <c r="E1467" s="5">
        <v>3129917053.8916416</v>
      </c>
      <c r="F1467" s="13">
        <v>0.33</v>
      </c>
      <c r="G1467" s="9">
        <f t="shared" si="155"/>
        <v>1032872.6277842418</v>
      </c>
      <c r="H1467" s="11">
        <v>1.02</v>
      </c>
      <c r="I1467" s="12" cm="1">
        <f t="array" ref="I1467">INDEX(PPEL[],MATCH(PPEL[[#This Row],[Base Year]]&amp;PPEL[[#This Row],[DistrictNumber]],PPEL[[Fiscal Year]:[Fiscal Year]]&amp;PPEL[[DistrictNumber]:[DistrictNumber]],0),9)*$H1467</f>
        <v>687742.60312435112</v>
      </c>
      <c r="J1467" s="15">
        <f t="shared" si="153"/>
        <v>0.2197318942587419</v>
      </c>
      <c r="K1467" s="26">
        <f>ROUND(PPEL[[#This Row],[Proposed Taxable Valuation]]/1000*PPEL[[#This Row],[Adjusted Rate]],0)</f>
        <v>687743</v>
      </c>
      <c r="L1467" s="19">
        <f t="shared" si="156"/>
        <v>-345130.02465989068</v>
      </c>
      <c r="M1467" s="17">
        <f t="shared" si="157"/>
        <v>-0.11026810574125812</v>
      </c>
      <c r="N1467" s="2">
        <v>2181334352.8270741</v>
      </c>
      <c r="O1467">
        <v>0.33</v>
      </c>
      <c r="P1467" s="9">
        <f t="shared" si="158"/>
        <v>719840.33643293451</v>
      </c>
    </row>
    <row r="1468" spans="1:16" hidden="1" x14ac:dyDescent="0.35">
      <c r="A1468" s="13">
        <v>2030</v>
      </c>
      <c r="B1468" s="13">
        <f t="shared" si="154"/>
        <v>2029</v>
      </c>
      <c r="C1468" t="s">
        <v>322</v>
      </c>
      <c r="D1468" t="s">
        <v>323</v>
      </c>
      <c r="E1468" s="5">
        <v>5511140791.6179533</v>
      </c>
      <c r="F1468" s="13">
        <v>0.33</v>
      </c>
      <c r="G1468" s="9">
        <f t="shared" si="155"/>
        <v>1818676.4612339246</v>
      </c>
      <c r="H1468" s="11">
        <v>1.02</v>
      </c>
      <c r="I1468" s="12" cm="1">
        <f t="array" ref="I1468">INDEX(PPEL[],MATCH(PPEL[[#This Row],[Base Year]]&amp;PPEL[[#This Row],[DistrictNumber]],PPEL[[Fiscal Year]:[Fiscal Year]]&amp;PPEL[[DistrictNumber]:[DistrictNumber]],0),9)*$H1468</f>
        <v>1021132.4291201563</v>
      </c>
      <c r="J1468" s="15">
        <f t="shared" si="153"/>
        <v>0.18528512838453065</v>
      </c>
      <c r="K1468" s="26">
        <f>ROUND(PPEL[[#This Row],[Proposed Taxable Valuation]]/1000*PPEL[[#This Row],[Adjusted Rate]],0)</f>
        <v>1021132</v>
      </c>
      <c r="L1468" s="19">
        <f t="shared" si="156"/>
        <v>-797544.03211376828</v>
      </c>
      <c r="M1468" s="17">
        <f t="shared" si="157"/>
        <v>-0.14471487161546936</v>
      </c>
      <c r="N1468" s="2">
        <v>3358948369.3943129</v>
      </c>
      <c r="O1468">
        <v>0.33</v>
      </c>
      <c r="P1468" s="9">
        <f t="shared" si="158"/>
        <v>1108452.9619001234</v>
      </c>
    </row>
    <row r="1469" spans="1:16" hidden="1" x14ac:dyDescent="0.35">
      <c r="A1469" s="13">
        <v>2030</v>
      </c>
      <c r="B1469" s="13">
        <f t="shared" si="154"/>
        <v>2029</v>
      </c>
      <c r="C1469" t="s">
        <v>324</v>
      </c>
      <c r="D1469" t="s">
        <v>325</v>
      </c>
      <c r="E1469" s="5">
        <v>434885415.47206736</v>
      </c>
      <c r="F1469" s="13">
        <v>0.33</v>
      </c>
      <c r="G1469" s="9">
        <f t="shared" si="155"/>
        <v>143512.18710578224</v>
      </c>
      <c r="H1469" s="11">
        <v>1.02</v>
      </c>
      <c r="I1469" s="12" cm="1">
        <f t="array" ref="I1469">INDEX(PPEL[],MATCH(PPEL[[#This Row],[Base Year]]&amp;PPEL[[#This Row],[DistrictNumber]],PPEL[[Fiscal Year]:[Fiscal Year]]&amp;PPEL[[DistrictNumber]:[DistrictNumber]],0),9)*$H1469</f>
        <v>82364.961514477603</v>
      </c>
      <c r="J1469" s="15">
        <f t="shared" si="153"/>
        <v>0.18939462806558041</v>
      </c>
      <c r="K1469" s="26">
        <f>ROUND(PPEL[[#This Row],[Proposed Taxable Valuation]]/1000*PPEL[[#This Row],[Adjusted Rate]],0)</f>
        <v>82365</v>
      </c>
      <c r="L1469" s="19">
        <f t="shared" si="156"/>
        <v>-61147.225591304639</v>
      </c>
      <c r="M1469" s="17">
        <f t="shared" si="157"/>
        <v>-0.1406053719344196</v>
      </c>
      <c r="N1469" s="2">
        <v>272091406.99331874</v>
      </c>
      <c r="O1469">
        <v>0.33</v>
      </c>
      <c r="P1469" s="9">
        <f t="shared" si="158"/>
        <v>89790.164307795189</v>
      </c>
    </row>
    <row r="1470" spans="1:16" hidden="1" x14ac:dyDescent="0.35">
      <c r="A1470" s="13">
        <v>2030</v>
      </c>
      <c r="B1470" s="13">
        <f t="shared" si="154"/>
        <v>2029</v>
      </c>
      <c r="C1470" t="s">
        <v>326</v>
      </c>
      <c r="D1470" t="s">
        <v>327</v>
      </c>
      <c r="E1470" s="5">
        <v>425756995.49150193</v>
      </c>
      <c r="F1470" s="13">
        <v>0.33</v>
      </c>
      <c r="G1470" s="9">
        <f t="shared" si="155"/>
        <v>140499.80851219565</v>
      </c>
      <c r="H1470" s="11">
        <v>1.02</v>
      </c>
      <c r="I1470" s="12" cm="1">
        <f t="array" ref="I1470">INDEX(PPEL[],MATCH(PPEL[[#This Row],[Base Year]]&amp;PPEL[[#This Row],[DistrictNumber]],PPEL[[Fiscal Year]:[Fiscal Year]]&amp;PPEL[[DistrictNumber]:[DistrictNumber]],0),9)*$H1470</f>
        <v>91940.20583651436</v>
      </c>
      <c r="J1470" s="15">
        <f t="shared" si="153"/>
        <v>0.21594526175753576</v>
      </c>
      <c r="K1470" s="26">
        <f>ROUND(PPEL[[#This Row],[Proposed Taxable Valuation]]/1000*PPEL[[#This Row],[Adjusted Rate]],0)</f>
        <v>91940</v>
      </c>
      <c r="L1470" s="19">
        <f t="shared" si="156"/>
        <v>-48559.602675681293</v>
      </c>
      <c r="M1470" s="17">
        <f t="shared" si="157"/>
        <v>-0.11405473824246426</v>
      </c>
      <c r="N1470" s="2">
        <v>296569093.92113304</v>
      </c>
      <c r="O1470">
        <v>0.33</v>
      </c>
      <c r="P1470" s="9">
        <f t="shared" si="158"/>
        <v>97867.800993973899</v>
      </c>
    </row>
    <row r="1471" spans="1:16" hidden="1" x14ac:dyDescent="0.35">
      <c r="A1471" s="13">
        <v>2030</v>
      </c>
      <c r="B1471" s="13">
        <f t="shared" si="154"/>
        <v>2029</v>
      </c>
      <c r="C1471" t="s">
        <v>328</v>
      </c>
      <c r="D1471" t="s">
        <v>329</v>
      </c>
      <c r="E1471" s="5">
        <v>319900049.62136209</v>
      </c>
      <c r="F1471" s="13">
        <v>0.33</v>
      </c>
      <c r="G1471" s="9">
        <f t="shared" si="155"/>
        <v>105567.01637504948</v>
      </c>
      <c r="H1471" s="11">
        <v>1.02</v>
      </c>
      <c r="I1471" s="12" cm="1">
        <f t="array" ref="I1471">INDEX(PPEL[],MATCH(PPEL[[#This Row],[Base Year]]&amp;PPEL[[#This Row],[DistrictNumber]],PPEL[[Fiscal Year]:[Fiscal Year]]&amp;PPEL[[DistrictNumber]:[DistrictNumber]],0),9)*$H1471</f>
        <v>73203.309595710525</v>
      </c>
      <c r="J1471" s="15">
        <f t="shared" si="153"/>
        <v>0.22883181694518315</v>
      </c>
      <c r="K1471" s="26">
        <f>ROUND(PPEL[[#This Row],[Proposed Taxable Valuation]]/1000*PPEL[[#This Row],[Adjusted Rate]],0)</f>
        <v>73203</v>
      </c>
      <c r="L1471" s="19">
        <f t="shared" si="156"/>
        <v>-32363.706779338958</v>
      </c>
      <c r="M1471" s="17">
        <f t="shared" si="157"/>
        <v>-0.10116818305481687</v>
      </c>
      <c r="N1471" s="2">
        <v>226263763.4536618</v>
      </c>
      <c r="O1471">
        <v>0.33</v>
      </c>
      <c r="P1471" s="9">
        <f t="shared" si="158"/>
        <v>74667.041939708404</v>
      </c>
    </row>
    <row r="1472" spans="1:16" hidden="1" x14ac:dyDescent="0.35">
      <c r="A1472" s="13">
        <v>2030</v>
      </c>
      <c r="B1472" s="13">
        <f t="shared" si="154"/>
        <v>2029</v>
      </c>
      <c r="C1472" t="s">
        <v>330</v>
      </c>
      <c r="D1472" t="s">
        <v>331</v>
      </c>
      <c r="E1472" s="5">
        <v>514999946.76907009</v>
      </c>
      <c r="F1472" s="13">
        <v>0.33</v>
      </c>
      <c r="G1472" s="9">
        <f t="shared" si="155"/>
        <v>169949.98243379313</v>
      </c>
      <c r="H1472" s="11">
        <v>1.02</v>
      </c>
      <c r="I1472" s="12" cm="1">
        <f t="array" ref="I1472">INDEX(PPEL[],MATCH(PPEL[[#This Row],[Base Year]]&amp;PPEL[[#This Row],[DistrictNumber]],PPEL[[Fiscal Year]:[Fiscal Year]]&amp;PPEL[[DistrictNumber]:[DistrictNumber]],0),9)*$H1472</f>
        <v>120330.35980719305</v>
      </c>
      <c r="J1472" s="15">
        <f t="shared" si="153"/>
        <v>0.23365120824206628</v>
      </c>
      <c r="K1472" s="26">
        <f>ROUND(PPEL[[#This Row],[Proposed Taxable Valuation]]/1000*PPEL[[#This Row],[Adjusted Rate]],0)</f>
        <v>120330</v>
      </c>
      <c r="L1472" s="19">
        <f t="shared" si="156"/>
        <v>-49619.622626600089</v>
      </c>
      <c r="M1472" s="17">
        <f t="shared" si="157"/>
        <v>-9.6348791757933733E-2</v>
      </c>
      <c r="N1472" s="2">
        <v>370303026.24656779</v>
      </c>
      <c r="O1472">
        <v>0.33</v>
      </c>
      <c r="P1472" s="9">
        <f t="shared" si="158"/>
        <v>122199.99866136737</v>
      </c>
    </row>
    <row r="1473" spans="1:16" hidden="1" x14ac:dyDescent="0.35">
      <c r="A1473" s="13">
        <v>2030</v>
      </c>
      <c r="B1473" s="13">
        <f t="shared" si="154"/>
        <v>2029</v>
      </c>
      <c r="C1473" t="s">
        <v>332</v>
      </c>
      <c r="D1473" t="s">
        <v>333</v>
      </c>
      <c r="E1473" s="5">
        <v>455894249.3644951</v>
      </c>
      <c r="F1473" s="13">
        <v>0.33</v>
      </c>
      <c r="G1473" s="9">
        <f t="shared" si="155"/>
        <v>150445.10229028339</v>
      </c>
      <c r="H1473" s="11">
        <v>1.02</v>
      </c>
      <c r="I1473" s="12" cm="1">
        <f t="array" ref="I1473">INDEX(PPEL[],MATCH(PPEL[[#This Row],[Base Year]]&amp;PPEL[[#This Row],[DistrictNumber]],PPEL[[Fiscal Year]:[Fiscal Year]]&amp;PPEL[[DistrictNumber]:[DistrictNumber]],0),9)*$H1473</f>
        <v>108008.23632278961</v>
      </c>
      <c r="J1473" s="15">
        <f t="shared" si="153"/>
        <v>0.23691511018915093</v>
      </c>
      <c r="K1473" s="26">
        <f>ROUND(PPEL[[#This Row],[Proposed Taxable Valuation]]/1000*PPEL[[#This Row],[Adjusted Rate]],0)</f>
        <v>108008</v>
      </c>
      <c r="L1473" s="19">
        <f t="shared" si="156"/>
        <v>-42436.865967493781</v>
      </c>
      <c r="M1473" s="17">
        <f t="shared" si="157"/>
        <v>-9.3084889810849086E-2</v>
      </c>
      <c r="N1473" s="2">
        <v>340124818.64265329</v>
      </c>
      <c r="O1473">
        <v>0.33</v>
      </c>
      <c r="P1473" s="9">
        <f t="shared" si="158"/>
        <v>112241.19015207559</v>
      </c>
    </row>
    <row r="1474" spans="1:16" hidden="1" x14ac:dyDescent="0.35">
      <c r="A1474" s="13">
        <v>2030</v>
      </c>
      <c r="B1474" s="13">
        <f t="shared" si="154"/>
        <v>2029</v>
      </c>
      <c r="C1474" t="s">
        <v>334</v>
      </c>
      <c r="D1474" t="s">
        <v>335</v>
      </c>
      <c r="E1474" s="5">
        <v>409591598.21266705</v>
      </c>
      <c r="F1474" s="13">
        <v>0.33</v>
      </c>
      <c r="G1474" s="9">
        <f t="shared" si="155"/>
        <v>135165.22741018012</v>
      </c>
      <c r="H1474" s="11">
        <v>1.02</v>
      </c>
      <c r="I1474" s="12" cm="1">
        <f t="array" ref="I1474">INDEX(PPEL[],MATCH(PPEL[[#This Row],[Base Year]]&amp;PPEL[[#This Row],[DistrictNumber]],PPEL[[Fiscal Year]:[Fiscal Year]]&amp;PPEL[[DistrictNumber]:[DistrictNumber]],0),9)*$H1474</f>
        <v>72725.490733848987</v>
      </c>
      <c r="J1474" s="15">
        <f t="shared" si="153"/>
        <v>0.1775561096741263</v>
      </c>
      <c r="K1474" s="26">
        <f>ROUND(PPEL[[#This Row],[Proposed Taxable Valuation]]/1000*PPEL[[#This Row],[Adjusted Rate]],0)</f>
        <v>72725</v>
      </c>
      <c r="L1474" s="19">
        <f t="shared" si="156"/>
        <v>-62439.736676331129</v>
      </c>
      <c r="M1474" s="17">
        <f t="shared" si="157"/>
        <v>-0.15244389032587372</v>
      </c>
      <c r="N1474" s="2">
        <v>246657975.3310838</v>
      </c>
      <c r="O1474">
        <v>0.33</v>
      </c>
      <c r="P1474" s="9">
        <f t="shared" si="158"/>
        <v>81397.131859257657</v>
      </c>
    </row>
    <row r="1475" spans="1:16" hidden="1" x14ac:dyDescent="0.35">
      <c r="A1475" s="13">
        <v>2030</v>
      </c>
      <c r="B1475" s="13">
        <f t="shared" si="154"/>
        <v>2029</v>
      </c>
      <c r="C1475" t="s">
        <v>336</v>
      </c>
      <c r="D1475" t="s">
        <v>337</v>
      </c>
      <c r="E1475" s="5">
        <v>756515903.21373045</v>
      </c>
      <c r="F1475" s="13">
        <v>0.33</v>
      </c>
      <c r="G1475" s="9">
        <f t="shared" si="155"/>
        <v>249650.24806053104</v>
      </c>
      <c r="H1475" s="11">
        <v>1.02</v>
      </c>
      <c r="I1475" s="12" cm="1">
        <f t="array" ref="I1475">INDEX(PPEL[],MATCH(PPEL[[#This Row],[Base Year]]&amp;PPEL[[#This Row],[DistrictNumber]],PPEL[[Fiscal Year]:[Fiscal Year]]&amp;PPEL[[DistrictNumber]:[DistrictNumber]],0),9)*$H1475</f>
        <v>186550.36225189231</v>
      </c>
      <c r="J1475" s="15">
        <f t="shared" si="153"/>
        <v>0.24659146154021855</v>
      </c>
      <c r="K1475" s="26">
        <f>ROUND(PPEL[[#This Row],[Proposed Taxable Valuation]]/1000*PPEL[[#This Row],[Adjusted Rate]],0)</f>
        <v>186550</v>
      </c>
      <c r="L1475" s="19">
        <f t="shared" si="156"/>
        <v>-63099.885808638734</v>
      </c>
      <c r="M1475" s="17">
        <f t="shared" si="157"/>
        <v>-8.3408538459781467E-2</v>
      </c>
      <c r="N1475" s="2">
        <v>581672637.22503459</v>
      </c>
      <c r="O1475">
        <v>0.33</v>
      </c>
      <c r="P1475" s="9">
        <f t="shared" si="158"/>
        <v>191951.97028426145</v>
      </c>
    </row>
    <row r="1476" spans="1:16" hidden="1" x14ac:dyDescent="0.35">
      <c r="A1476" s="13">
        <v>2030</v>
      </c>
      <c r="B1476" s="13">
        <f t="shared" si="154"/>
        <v>2029</v>
      </c>
      <c r="C1476" t="s">
        <v>338</v>
      </c>
      <c r="D1476" t="s">
        <v>339</v>
      </c>
      <c r="E1476" s="5">
        <v>636308625.20291221</v>
      </c>
      <c r="F1476" s="13">
        <v>0.33</v>
      </c>
      <c r="G1476" s="9">
        <f t="shared" si="155"/>
        <v>209981.84631696105</v>
      </c>
      <c r="H1476" s="11">
        <v>1.02</v>
      </c>
      <c r="I1476" s="12" cm="1">
        <f t="array" ref="I1476">INDEX(PPEL[],MATCH(PPEL[[#This Row],[Base Year]]&amp;PPEL[[#This Row],[DistrictNumber]],PPEL[[Fiscal Year]:[Fiscal Year]]&amp;PPEL[[DistrictNumber]:[DistrictNumber]],0),9)*$H1476</f>
        <v>172612.66885941513</v>
      </c>
      <c r="J1476" s="15">
        <f t="shared" ref="J1476:J1539" si="159">IF(I1476/(E1476/1000)&gt;0.33,0.33,I1476/(E1476/1000))</f>
        <v>0.27127193003924899</v>
      </c>
      <c r="K1476" s="26">
        <f>ROUND(PPEL[[#This Row],[Proposed Taxable Valuation]]/1000*PPEL[[#This Row],[Adjusted Rate]],0)</f>
        <v>172613</v>
      </c>
      <c r="L1476" s="19">
        <f t="shared" si="156"/>
        <v>-37369.177457545913</v>
      </c>
      <c r="M1476" s="17">
        <f t="shared" si="157"/>
        <v>-5.8728069960751028E-2</v>
      </c>
      <c r="N1476" s="2">
        <v>513876896.1438036</v>
      </c>
      <c r="O1476">
        <v>0.33</v>
      </c>
      <c r="P1476" s="9">
        <f t="shared" si="158"/>
        <v>169579.37572745519</v>
      </c>
    </row>
    <row r="1477" spans="1:16" hidden="1" x14ac:dyDescent="0.35">
      <c r="A1477" s="13">
        <v>2030</v>
      </c>
      <c r="B1477" s="13">
        <f t="shared" ref="B1477:B1540" si="160">A1477-1</f>
        <v>2029</v>
      </c>
      <c r="C1477" t="s">
        <v>340</v>
      </c>
      <c r="D1477" t="s">
        <v>341</v>
      </c>
      <c r="E1477" s="5">
        <v>837644702.27534556</v>
      </c>
      <c r="F1477" s="13">
        <v>0.33</v>
      </c>
      <c r="G1477" s="9">
        <f t="shared" si="155"/>
        <v>276422.75175086403</v>
      </c>
      <c r="H1477" s="11">
        <v>1.02</v>
      </c>
      <c r="I1477" s="12" cm="1">
        <f t="array" ref="I1477">INDEX(PPEL[],MATCH(PPEL[[#This Row],[Base Year]]&amp;PPEL[[#This Row],[DistrictNumber]],PPEL[[Fiscal Year]:[Fiscal Year]]&amp;PPEL[[DistrictNumber]:[DistrictNumber]],0),9)*$H1477</f>
        <v>184038.76744974041</v>
      </c>
      <c r="J1477" s="15">
        <f t="shared" si="159"/>
        <v>0.21970982082239002</v>
      </c>
      <c r="K1477" s="26">
        <f>ROUND(PPEL[[#This Row],[Proposed Taxable Valuation]]/1000*PPEL[[#This Row],[Adjusted Rate]],0)</f>
        <v>184039</v>
      </c>
      <c r="L1477" s="19">
        <f t="shared" si="156"/>
        <v>-92383.984301123623</v>
      </c>
      <c r="M1477" s="17">
        <f t="shared" si="157"/>
        <v>-0.11029017917761</v>
      </c>
      <c r="N1477" s="2">
        <v>567113172.96546841</v>
      </c>
      <c r="O1477">
        <v>0.33</v>
      </c>
      <c r="P1477" s="9">
        <f t="shared" si="158"/>
        <v>187147.34707860457</v>
      </c>
    </row>
    <row r="1478" spans="1:16" hidden="1" x14ac:dyDescent="0.35">
      <c r="A1478" s="13">
        <v>2030</v>
      </c>
      <c r="B1478" s="13">
        <f t="shared" si="160"/>
        <v>2029</v>
      </c>
      <c r="C1478" t="s">
        <v>342</v>
      </c>
      <c r="D1478" t="s">
        <v>343</v>
      </c>
      <c r="E1478" s="5">
        <v>950628596.53240287</v>
      </c>
      <c r="F1478" s="13">
        <v>0.33</v>
      </c>
      <c r="G1478" s="9">
        <f t="shared" si="155"/>
        <v>313707.436855693</v>
      </c>
      <c r="H1478" s="11">
        <v>1.02</v>
      </c>
      <c r="I1478" s="12" cm="1">
        <f t="array" ref="I1478">INDEX(PPEL[],MATCH(PPEL[[#This Row],[Base Year]]&amp;PPEL[[#This Row],[DistrictNumber]],PPEL[[Fiscal Year]:[Fiscal Year]]&amp;PPEL[[DistrictNumber]:[DistrictNumber]],0),9)*$H1478</f>
        <v>178889.97111867162</v>
      </c>
      <c r="J1478" s="15">
        <f t="shared" si="159"/>
        <v>0.18818071723405599</v>
      </c>
      <c r="K1478" s="26">
        <f>ROUND(PPEL[[#This Row],[Proposed Taxable Valuation]]/1000*PPEL[[#This Row],[Adjusted Rate]],0)</f>
        <v>178890</v>
      </c>
      <c r="L1478" s="19">
        <f t="shared" si="156"/>
        <v>-134817.46573702138</v>
      </c>
      <c r="M1478" s="17">
        <f t="shared" si="157"/>
        <v>-0.14181928276594402</v>
      </c>
      <c r="N1478" s="2">
        <v>610090189.00627172</v>
      </c>
      <c r="O1478">
        <v>0.33</v>
      </c>
      <c r="P1478" s="9">
        <f t="shared" si="158"/>
        <v>201329.7623720697</v>
      </c>
    </row>
    <row r="1479" spans="1:16" hidden="1" x14ac:dyDescent="0.35">
      <c r="A1479" s="13">
        <v>2030</v>
      </c>
      <c r="B1479" s="13">
        <f t="shared" si="160"/>
        <v>2029</v>
      </c>
      <c r="C1479" t="s">
        <v>344</v>
      </c>
      <c r="D1479" t="s">
        <v>345</v>
      </c>
      <c r="E1479" s="5">
        <v>626937136.59467196</v>
      </c>
      <c r="F1479" s="13">
        <v>0.33</v>
      </c>
      <c r="G1479" s="9">
        <f t="shared" si="155"/>
        <v>206889.25507624177</v>
      </c>
      <c r="H1479" s="11">
        <v>1.02</v>
      </c>
      <c r="I1479" s="12" cm="1">
        <f t="array" ref="I1479">INDEX(PPEL[],MATCH(PPEL[[#This Row],[Base Year]]&amp;PPEL[[#This Row],[DistrictNumber]],PPEL[[Fiscal Year]:[Fiscal Year]]&amp;PPEL[[DistrictNumber]:[DistrictNumber]],0),9)*$H1479</f>
        <v>162567.71524643525</v>
      </c>
      <c r="J1479" s="15">
        <f t="shared" si="159"/>
        <v>0.25930465074928027</v>
      </c>
      <c r="K1479" s="26">
        <f>ROUND(PPEL[[#This Row],[Proposed Taxable Valuation]]/1000*PPEL[[#This Row],[Adjusted Rate]],0)</f>
        <v>162568</v>
      </c>
      <c r="L1479" s="19">
        <f t="shared" si="156"/>
        <v>-44321.539829806512</v>
      </c>
      <c r="M1479" s="17">
        <f t="shared" si="157"/>
        <v>-7.0695349250719741E-2</v>
      </c>
      <c r="N1479" s="2">
        <v>517704366.79556823</v>
      </c>
      <c r="O1479">
        <v>0.33</v>
      </c>
      <c r="P1479" s="9">
        <f t="shared" si="158"/>
        <v>170842.44104253751</v>
      </c>
    </row>
    <row r="1480" spans="1:16" hidden="1" x14ac:dyDescent="0.35">
      <c r="A1480" s="13">
        <v>2030</v>
      </c>
      <c r="B1480" s="13">
        <f t="shared" si="160"/>
        <v>2029</v>
      </c>
      <c r="C1480" t="s">
        <v>346</v>
      </c>
      <c r="D1480" t="s">
        <v>347</v>
      </c>
      <c r="E1480" s="5">
        <v>1262612182.3246584</v>
      </c>
      <c r="F1480" s="13">
        <v>0.33</v>
      </c>
      <c r="G1480" s="9">
        <f t="shared" si="155"/>
        <v>416662.02016713726</v>
      </c>
      <c r="H1480" s="11">
        <v>1.02</v>
      </c>
      <c r="I1480" s="12" cm="1">
        <f t="array" ref="I1480">INDEX(PPEL[],MATCH(PPEL[[#This Row],[Base Year]]&amp;PPEL[[#This Row],[DistrictNumber]],PPEL[[Fiscal Year]:[Fiscal Year]]&amp;PPEL[[DistrictNumber]:[DistrictNumber]],0),9)*$H1480</f>
        <v>225026.79674904142</v>
      </c>
      <c r="J1480" s="15">
        <f t="shared" si="159"/>
        <v>0.1782232104989937</v>
      </c>
      <c r="K1480" s="26">
        <f>ROUND(PPEL[[#This Row],[Proposed Taxable Valuation]]/1000*PPEL[[#This Row],[Adjusted Rate]],0)</f>
        <v>225027</v>
      </c>
      <c r="L1480" s="19">
        <f t="shared" si="156"/>
        <v>-191635.22341809585</v>
      </c>
      <c r="M1480" s="17">
        <f t="shared" si="157"/>
        <v>-0.15177678950100632</v>
      </c>
      <c r="N1480" s="2">
        <v>770236517.633479</v>
      </c>
      <c r="O1480">
        <v>0.33</v>
      </c>
      <c r="P1480" s="9">
        <f t="shared" si="158"/>
        <v>254178.05081904808</v>
      </c>
    </row>
    <row r="1481" spans="1:16" hidden="1" x14ac:dyDescent="0.35">
      <c r="A1481" s="13">
        <v>2030</v>
      </c>
      <c r="B1481" s="13">
        <f t="shared" si="160"/>
        <v>2029</v>
      </c>
      <c r="C1481" t="s">
        <v>348</v>
      </c>
      <c r="D1481" t="s">
        <v>349</v>
      </c>
      <c r="E1481" s="5">
        <v>2275986842.5725946</v>
      </c>
      <c r="F1481" s="13">
        <v>0.33</v>
      </c>
      <c r="G1481" s="9">
        <f t="shared" si="155"/>
        <v>751075.65804895619</v>
      </c>
      <c r="H1481" s="11">
        <v>1.02</v>
      </c>
      <c r="I1481" s="12" cm="1">
        <f t="array" ref="I1481">INDEX(PPEL[],MATCH(PPEL[[#This Row],[Base Year]]&amp;PPEL[[#This Row],[DistrictNumber]],PPEL[[Fiscal Year]:[Fiscal Year]]&amp;PPEL[[DistrictNumber]:[DistrictNumber]],0),9)*$H1481</f>
        <v>486467.26577731827</v>
      </c>
      <c r="J1481" s="15">
        <f t="shared" si="159"/>
        <v>0.213739050102528</v>
      </c>
      <c r="K1481" s="26">
        <f>ROUND(PPEL[[#This Row],[Proposed Taxable Valuation]]/1000*PPEL[[#This Row],[Adjusted Rate]],0)</f>
        <v>486467</v>
      </c>
      <c r="L1481" s="19">
        <f t="shared" si="156"/>
        <v>-264608.39227163792</v>
      </c>
      <c r="M1481" s="17">
        <f t="shared" si="157"/>
        <v>-0.11626094989747202</v>
      </c>
      <c r="N1481" s="2">
        <v>1487977042.1082623</v>
      </c>
      <c r="O1481">
        <v>0.33</v>
      </c>
      <c r="P1481" s="9">
        <f t="shared" si="158"/>
        <v>491032.42389572656</v>
      </c>
    </row>
    <row r="1482" spans="1:16" hidden="1" x14ac:dyDescent="0.35">
      <c r="A1482" s="13">
        <v>2030</v>
      </c>
      <c r="B1482" s="13">
        <f t="shared" si="160"/>
        <v>2029</v>
      </c>
      <c r="C1482" t="s">
        <v>350</v>
      </c>
      <c r="D1482" t="s">
        <v>351</v>
      </c>
      <c r="E1482" s="5">
        <v>486456283.61501187</v>
      </c>
      <c r="F1482" s="13">
        <v>0.33</v>
      </c>
      <c r="G1482" s="9">
        <f t="shared" si="155"/>
        <v>160530.57359295394</v>
      </c>
      <c r="H1482" s="11">
        <v>1.02</v>
      </c>
      <c r="I1482" s="12" cm="1">
        <f t="array" ref="I1482">INDEX(PPEL[],MATCH(PPEL[[#This Row],[Base Year]]&amp;PPEL[[#This Row],[DistrictNumber]],PPEL[[Fiscal Year]:[Fiscal Year]]&amp;PPEL[[DistrictNumber]:[DistrictNumber]],0),9)*$H1482</f>
        <v>83559.499203262269</v>
      </c>
      <c r="J1482" s="15">
        <f t="shared" si="159"/>
        <v>0.17177185703575451</v>
      </c>
      <c r="K1482" s="26">
        <f>ROUND(PPEL[[#This Row],[Proposed Taxable Valuation]]/1000*PPEL[[#This Row],[Adjusted Rate]],0)</f>
        <v>83559</v>
      </c>
      <c r="L1482" s="19">
        <f t="shared" si="156"/>
        <v>-76971.074389691668</v>
      </c>
      <c r="M1482" s="17">
        <f t="shared" si="157"/>
        <v>-0.15822814296424551</v>
      </c>
      <c r="N1482" s="2">
        <v>289422027.72665036</v>
      </c>
      <c r="O1482">
        <v>0.33</v>
      </c>
      <c r="P1482" s="9">
        <f t="shared" si="158"/>
        <v>95509.269149794622</v>
      </c>
    </row>
    <row r="1483" spans="1:16" hidden="1" x14ac:dyDescent="0.35">
      <c r="A1483" s="13">
        <v>2030</v>
      </c>
      <c r="B1483" s="13">
        <f t="shared" si="160"/>
        <v>2029</v>
      </c>
      <c r="C1483" t="s">
        <v>352</v>
      </c>
      <c r="D1483" t="s">
        <v>353</v>
      </c>
      <c r="E1483" s="5">
        <v>2713456885.9845862</v>
      </c>
      <c r="F1483" s="13">
        <v>0.33</v>
      </c>
      <c r="G1483" s="9">
        <f t="shared" si="155"/>
        <v>895440.77237491345</v>
      </c>
      <c r="H1483" s="11">
        <v>1.02</v>
      </c>
      <c r="I1483" s="12" cm="1">
        <f t="array" ref="I1483">INDEX(PPEL[],MATCH(PPEL[[#This Row],[Base Year]]&amp;PPEL[[#This Row],[DistrictNumber]],PPEL[[Fiscal Year]:[Fiscal Year]]&amp;PPEL[[DistrictNumber]:[DistrictNumber]],0),9)*$H1483</f>
        <v>564490.5209770808</v>
      </c>
      <c r="J1483" s="15">
        <f t="shared" si="159"/>
        <v>0.20803371665595996</v>
      </c>
      <c r="K1483" s="26">
        <f>ROUND(PPEL[[#This Row],[Proposed Taxable Valuation]]/1000*PPEL[[#This Row],[Adjusted Rate]],0)</f>
        <v>564491</v>
      </c>
      <c r="L1483" s="19">
        <f t="shared" si="156"/>
        <v>-330950.25139783265</v>
      </c>
      <c r="M1483" s="17">
        <f t="shared" si="157"/>
        <v>-0.12196628334404006</v>
      </c>
      <c r="N1483" s="2">
        <v>1837518230.9452217</v>
      </c>
      <c r="O1483">
        <v>0.33</v>
      </c>
      <c r="P1483" s="9">
        <f t="shared" si="158"/>
        <v>606381.01621192321</v>
      </c>
    </row>
    <row r="1484" spans="1:16" hidden="1" x14ac:dyDescent="0.35">
      <c r="A1484" s="13">
        <v>2030</v>
      </c>
      <c r="B1484" s="13">
        <f t="shared" si="160"/>
        <v>2029</v>
      </c>
      <c r="C1484" t="s">
        <v>354</v>
      </c>
      <c r="D1484" t="s">
        <v>355</v>
      </c>
      <c r="E1484" s="5">
        <v>586878621.77477968</v>
      </c>
      <c r="F1484" s="13">
        <v>0.33</v>
      </c>
      <c r="G1484" s="9">
        <f t="shared" si="155"/>
        <v>193669.94518567729</v>
      </c>
      <c r="H1484" s="11">
        <v>1.02</v>
      </c>
      <c r="I1484" s="12" cm="1">
        <f t="array" ref="I1484">INDEX(PPEL[],MATCH(PPEL[[#This Row],[Base Year]]&amp;PPEL[[#This Row],[DistrictNumber]],PPEL[[Fiscal Year]:[Fiscal Year]]&amp;PPEL[[DistrictNumber]:[DistrictNumber]],0),9)*$H1484</f>
        <v>143796.11069935348</v>
      </c>
      <c r="J1484" s="15">
        <f t="shared" si="159"/>
        <v>0.24501848485211417</v>
      </c>
      <c r="K1484" s="26">
        <f>ROUND(PPEL[[#This Row],[Proposed Taxable Valuation]]/1000*PPEL[[#This Row],[Adjusted Rate]],0)</f>
        <v>143796</v>
      </c>
      <c r="L1484" s="19">
        <f t="shared" si="156"/>
        <v>-49873.834486323816</v>
      </c>
      <c r="M1484" s="17">
        <f t="shared" si="157"/>
        <v>-8.498151514788585E-2</v>
      </c>
      <c r="N1484" s="2">
        <v>433885912.9466663</v>
      </c>
      <c r="O1484">
        <v>0.33</v>
      </c>
      <c r="P1484" s="9">
        <f t="shared" si="158"/>
        <v>143182.35127239989</v>
      </c>
    </row>
    <row r="1485" spans="1:16" hidden="1" x14ac:dyDescent="0.35">
      <c r="A1485" s="13">
        <v>2030</v>
      </c>
      <c r="B1485" s="13">
        <f t="shared" si="160"/>
        <v>2029</v>
      </c>
      <c r="C1485" t="s">
        <v>356</v>
      </c>
      <c r="D1485" t="s">
        <v>357</v>
      </c>
      <c r="E1485" s="5">
        <v>162957781.89395502</v>
      </c>
      <c r="F1485" s="13">
        <v>0.33</v>
      </c>
      <c r="G1485" s="9">
        <f t="shared" si="155"/>
        <v>53776.068025005159</v>
      </c>
      <c r="H1485" s="11">
        <v>1.02</v>
      </c>
      <c r="I1485" s="12" cm="1">
        <f t="array" ref="I1485">INDEX(PPEL[],MATCH(PPEL[[#This Row],[Base Year]]&amp;PPEL[[#This Row],[DistrictNumber]],PPEL[[Fiscal Year]:[Fiscal Year]]&amp;PPEL[[DistrictNumber]:[DistrictNumber]],0),9)*$H1485</f>
        <v>34997.06744131467</v>
      </c>
      <c r="J1485" s="15">
        <f t="shared" si="159"/>
        <v>0.21476155992408547</v>
      </c>
      <c r="K1485" s="26">
        <f>ROUND(PPEL[[#This Row],[Proposed Taxable Valuation]]/1000*PPEL[[#This Row],[Adjusted Rate]],0)</f>
        <v>34997</v>
      </c>
      <c r="L1485" s="19">
        <f t="shared" si="156"/>
        <v>-18779.000583690489</v>
      </c>
      <c r="M1485" s="17">
        <f t="shared" si="157"/>
        <v>-0.11523844007591455</v>
      </c>
      <c r="N1485" s="2">
        <v>114941166.88574606</v>
      </c>
      <c r="O1485">
        <v>0.33</v>
      </c>
      <c r="P1485" s="9">
        <f t="shared" si="158"/>
        <v>37930.585072296199</v>
      </c>
    </row>
    <row r="1486" spans="1:16" hidden="1" x14ac:dyDescent="0.35">
      <c r="A1486" s="13">
        <v>2030</v>
      </c>
      <c r="B1486" s="13">
        <f t="shared" si="160"/>
        <v>2029</v>
      </c>
      <c r="C1486" t="s">
        <v>358</v>
      </c>
      <c r="D1486" t="s">
        <v>359</v>
      </c>
      <c r="E1486" s="5">
        <v>554089510.91610754</v>
      </c>
      <c r="F1486" s="13">
        <v>0.33</v>
      </c>
      <c r="G1486" s="9">
        <f t="shared" si="155"/>
        <v>182849.5386023155</v>
      </c>
      <c r="H1486" s="11">
        <v>1.02</v>
      </c>
      <c r="I1486" s="12" cm="1">
        <f t="array" ref="I1486">INDEX(PPEL[],MATCH(PPEL[[#This Row],[Base Year]]&amp;PPEL[[#This Row],[DistrictNumber]],PPEL[[Fiscal Year]:[Fiscal Year]]&amp;PPEL[[DistrictNumber]:[DistrictNumber]],0),9)*$H1486</f>
        <v>119961.50560236613</v>
      </c>
      <c r="J1486" s="15">
        <f t="shared" si="159"/>
        <v>0.21650203304521498</v>
      </c>
      <c r="K1486" s="26">
        <f>ROUND(PPEL[[#This Row],[Proposed Taxable Valuation]]/1000*PPEL[[#This Row],[Adjusted Rate]],0)</f>
        <v>119962</v>
      </c>
      <c r="L1486" s="19">
        <f t="shared" si="156"/>
        <v>-62888.03299994937</v>
      </c>
      <c r="M1486" s="17">
        <f t="shared" si="157"/>
        <v>-0.11349796695478503</v>
      </c>
      <c r="N1486" s="2">
        <v>386589495.27964616</v>
      </c>
      <c r="O1486">
        <v>0.33</v>
      </c>
      <c r="P1486" s="9">
        <f t="shared" si="158"/>
        <v>127574.53344228322</v>
      </c>
    </row>
    <row r="1487" spans="1:16" hidden="1" x14ac:dyDescent="0.35">
      <c r="A1487" s="13">
        <v>2030</v>
      </c>
      <c r="B1487" s="13">
        <f t="shared" si="160"/>
        <v>2029</v>
      </c>
      <c r="C1487" t="s">
        <v>360</v>
      </c>
      <c r="D1487" t="s">
        <v>361</v>
      </c>
      <c r="E1487" s="5">
        <v>400135606.63403028</v>
      </c>
      <c r="F1487" s="13">
        <v>0.33</v>
      </c>
      <c r="G1487" s="9">
        <f t="shared" si="155"/>
        <v>132044.75018922999</v>
      </c>
      <c r="H1487" s="11">
        <v>1.02</v>
      </c>
      <c r="I1487" s="12" cm="1">
        <f t="array" ref="I1487">INDEX(PPEL[],MATCH(PPEL[[#This Row],[Base Year]]&amp;PPEL[[#This Row],[DistrictNumber]],PPEL[[Fiscal Year]:[Fiscal Year]]&amp;PPEL[[DistrictNumber]:[DistrictNumber]],0),9)*$H1487</f>
        <v>111810.45845978508</v>
      </c>
      <c r="J1487" s="15">
        <f t="shared" si="159"/>
        <v>0.27943141426563545</v>
      </c>
      <c r="K1487" s="26">
        <f>ROUND(PPEL[[#This Row],[Proposed Taxable Valuation]]/1000*PPEL[[#This Row],[Adjusted Rate]],0)</f>
        <v>111810</v>
      </c>
      <c r="L1487" s="19">
        <f t="shared" si="156"/>
        <v>-20234.291729444914</v>
      </c>
      <c r="M1487" s="17">
        <f t="shared" si="157"/>
        <v>-5.0568585734364568E-2</v>
      </c>
      <c r="N1487" s="2">
        <v>322453284.36648124</v>
      </c>
      <c r="O1487">
        <v>0.33</v>
      </c>
      <c r="P1487" s="9">
        <f t="shared" si="158"/>
        <v>106409.58384093881</v>
      </c>
    </row>
    <row r="1488" spans="1:16" hidden="1" x14ac:dyDescent="0.35">
      <c r="A1488" s="13">
        <v>2030</v>
      </c>
      <c r="B1488" s="13">
        <f t="shared" si="160"/>
        <v>2029</v>
      </c>
      <c r="C1488" t="s">
        <v>362</v>
      </c>
      <c r="D1488" t="s">
        <v>363</v>
      </c>
      <c r="E1488" s="5">
        <v>1108074866.2245853</v>
      </c>
      <c r="F1488" s="13">
        <v>0.33</v>
      </c>
      <c r="G1488" s="9">
        <f t="shared" si="155"/>
        <v>365664.70585411316</v>
      </c>
      <c r="H1488" s="11">
        <v>1.02</v>
      </c>
      <c r="I1488" s="12" cm="1">
        <f t="array" ref="I1488">INDEX(PPEL[],MATCH(PPEL[[#This Row],[Base Year]]&amp;PPEL[[#This Row],[DistrictNumber]],PPEL[[Fiscal Year]:[Fiscal Year]]&amp;PPEL[[DistrictNumber]:[DistrictNumber]],0),9)*$H1488</f>
        <v>227063.14633415703</v>
      </c>
      <c r="J1488" s="15">
        <f t="shared" si="159"/>
        <v>0.20491679150507483</v>
      </c>
      <c r="K1488" s="26">
        <f>ROUND(PPEL[[#This Row],[Proposed Taxable Valuation]]/1000*PPEL[[#This Row],[Adjusted Rate]],0)</f>
        <v>227063</v>
      </c>
      <c r="L1488" s="19">
        <f t="shared" si="156"/>
        <v>-138601.55951995612</v>
      </c>
      <c r="M1488" s="17">
        <f t="shared" si="157"/>
        <v>-0.12508320849492519</v>
      </c>
      <c r="N1488" s="2">
        <v>738816149.58279574</v>
      </c>
      <c r="O1488">
        <v>0.33</v>
      </c>
      <c r="P1488" s="9">
        <f t="shared" si="158"/>
        <v>243809.32936232258</v>
      </c>
    </row>
    <row r="1489" spans="1:16" hidden="1" x14ac:dyDescent="0.35">
      <c r="A1489" s="13">
        <v>2030</v>
      </c>
      <c r="B1489" s="13">
        <f t="shared" si="160"/>
        <v>2029</v>
      </c>
      <c r="C1489" t="s">
        <v>364</v>
      </c>
      <c r="D1489" t="s">
        <v>365</v>
      </c>
      <c r="E1489" s="5">
        <v>678193236.80562961</v>
      </c>
      <c r="F1489" s="13">
        <v>0.33</v>
      </c>
      <c r="G1489" s="9">
        <f t="shared" si="155"/>
        <v>223803.76814585776</v>
      </c>
      <c r="H1489" s="11">
        <v>1.02</v>
      </c>
      <c r="I1489" s="12" cm="1">
        <f t="array" ref="I1489">INDEX(PPEL[],MATCH(PPEL[[#This Row],[Base Year]]&amp;PPEL[[#This Row],[DistrictNumber]],PPEL[[Fiscal Year]:[Fiscal Year]]&amp;PPEL[[DistrictNumber]:[DistrictNumber]],0),9)*$H1489</f>
        <v>138513.92133896588</v>
      </c>
      <c r="J1489" s="15">
        <f t="shared" si="159"/>
        <v>0.20423960874541133</v>
      </c>
      <c r="K1489" s="26">
        <f>ROUND(PPEL[[#This Row],[Proposed Taxable Valuation]]/1000*PPEL[[#This Row],[Adjusted Rate]],0)</f>
        <v>138514</v>
      </c>
      <c r="L1489" s="19">
        <f t="shared" si="156"/>
        <v>-85289.846806891874</v>
      </c>
      <c r="M1489" s="17">
        <f t="shared" si="157"/>
        <v>-0.12576039125458868</v>
      </c>
      <c r="N1489" s="2">
        <v>456745289.1650086</v>
      </c>
      <c r="O1489">
        <v>0.33</v>
      </c>
      <c r="P1489" s="9">
        <f t="shared" si="158"/>
        <v>150725.94542445283</v>
      </c>
    </row>
    <row r="1490" spans="1:16" hidden="1" x14ac:dyDescent="0.35">
      <c r="A1490" s="13">
        <v>2030</v>
      </c>
      <c r="B1490" s="13">
        <f t="shared" si="160"/>
        <v>2029</v>
      </c>
      <c r="C1490" t="s">
        <v>366</v>
      </c>
      <c r="D1490" t="s">
        <v>367</v>
      </c>
      <c r="E1490" s="5">
        <v>1528204407.903811</v>
      </c>
      <c r="F1490" s="13">
        <v>0.33</v>
      </c>
      <c r="G1490" s="9">
        <f t="shared" si="155"/>
        <v>504307.45460825763</v>
      </c>
      <c r="H1490" s="11">
        <v>1.02</v>
      </c>
      <c r="I1490" s="12" cm="1">
        <f t="array" ref="I1490">INDEX(PPEL[],MATCH(PPEL[[#This Row],[Base Year]]&amp;PPEL[[#This Row],[DistrictNumber]],PPEL[[Fiscal Year]:[Fiscal Year]]&amp;PPEL[[DistrictNumber]:[DistrictNumber]],0),9)*$H1490</f>
        <v>322115.15666632674</v>
      </c>
      <c r="J1490" s="15">
        <f t="shared" si="159"/>
        <v>0.21078015152970392</v>
      </c>
      <c r="K1490" s="26">
        <f>ROUND(PPEL[[#This Row],[Proposed Taxable Valuation]]/1000*PPEL[[#This Row],[Adjusted Rate]],0)</f>
        <v>322115</v>
      </c>
      <c r="L1490" s="19">
        <f t="shared" si="156"/>
        <v>-182192.29794193088</v>
      </c>
      <c r="M1490" s="17">
        <f t="shared" si="157"/>
        <v>-0.1192198484702961</v>
      </c>
      <c r="N1490" s="2">
        <v>1071665312.8970315</v>
      </c>
      <c r="O1490">
        <v>0.33</v>
      </c>
      <c r="P1490" s="9">
        <f t="shared" si="158"/>
        <v>353649.55325602047</v>
      </c>
    </row>
    <row r="1491" spans="1:16" hidden="1" x14ac:dyDescent="0.35">
      <c r="A1491" s="13">
        <v>2030</v>
      </c>
      <c r="B1491" s="13">
        <f t="shared" si="160"/>
        <v>2029</v>
      </c>
      <c r="C1491" t="s">
        <v>368</v>
      </c>
      <c r="D1491" t="s">
        <v>369</v>
      </c>
      <c r="E1491" s="5">
        <v>1001904133.4301467</v>
      </c>
      <c r="F1491" s="13">
        <v>0.33</v>
      </c>
      <c r="G1491" s="9">
        <f t="shared" si="155"/>
        <v>330628.36403194844</v>
      </c>
      <c r="H1491" s="11">
        <v>1.02</v>
      </c>
      <c r="I1491" s="12" cm="1">
        <f t="array" ref="I1491">INDEX(PPEL[],MATCH(PPEL[[#This Row],[Base Year]]&amp;PPEL[[#This Row],[DistrictNumber]],PPEL[[Fiscal Year]:[Fiscal Year]]&amp;PPEL[[DistrictNumber]:[DistrictNumber]],0),9)*$H1491</f>
        <v>179918.34458162877</v>
      </c>
      <c r="J1491" s="15">
        <f t="shared" si="159"/>
        <v>0.17957640714152495</v>
      </c>
      <c r="K1491" s="26">
        <f>ROUND(PPEL[[#This Row],[Proposed Taxable Valuation]]/1000*PPEL[[#This Row],[Adjusted Rate]],0)</f>
        <v>179918</v>
      </c>
      <c r="L1491" s="19">
        <f t="shared" si="156"/>
        <v>-150710.01945031967</v>
      </c>
      <c r="M1491" s="17">
        <f t="shared" si="157"/>
        <v>-0.15042359285847506</v>
      </c>
      <c r="N1491" s="2">
        <v>697685958.7869581</v>
      </c>
      <c r="O1491">
        <v>0.33</v>
      </c>
      <c r="P1491" s="9">
        <f t="shared" si="158"/>
        <v>230236.36639969618</v>
      </c>
    </row>
    <row r="1492" spans="1:16" hidden="1" x14ac:dyDescent="0.35">
      <c r="A1492" s="13">
        <v>2030</v>
      </c>
      <c r="B1492" s="13">
        <f t="shared" si="160"/>
        <v>2029</v>
      </c>
      <c r="C1492" t="s">
        <v>370</v>
      </c>
      <c r="D1492" t="s">
        <v>371</v>
      </c>
      <c r="E1492" s="5">
        <v>763747991.78197396</v>
      </c>
      <c r="F1492" s="13">
        <v>0.33</v>
      </c>
      <c r="G1492" s="9">
        <f t="shared" si="155"/>
        <v>252036.83728805144</v>
      </c>
      <c r="H1492" s="11">
        <v>1.02</v>
      </c>
      <c r="I1492" s="12" cm="1">
        <f t="array" ref="I1492">INDEX(PPEL[],MATCH(PPEL[[#This Row],[Base Year]]&amp;PPEL[[#This Row],[DistrictNumber]],PPEL[[Fiscal Year]:[Fiscal Year]]&amp;PPEL[[DistrictNumber]:[DistrictNumber]],0),9)*$H1492</f>
        <v>167227.00147412551</v>
      </c>
      <c r="J1492" s="15">
        <f t="shared" si="159"/>
        <v>0.2189557331390844</v>
      </c>
      <c r="K1492" s="26">
        <f>ROUND(PPEL[[#This Row],[Proposed Taxable Valuation]]/1000*PPEL[[#This Row],[Adjusted Rate]],0)</f>
        <v>167227</v>
      </c>
      <c r="L1492" s="19">
        <f t="shared" si="156"/>
        <v>-84809.835813925922</v>
      </c>
      <c r="M1492" s="17">
        <f t="shared" si="157"/>
        <v>-0.11104426686091562</v>
      </c>
      <c r="N1492" s="2">
        <v>526724590.77253127</v>
      </c>
      <c r="O1492">
        <v>0.33</v>
      </c>
      <c r="P1492" s="9">
        <f t="shared" si="158"/>
        <v>173819.1149549353</v>
      </c>
    </row>
    <row r="1493" spans="1:16" hidden="1" x14ac:dyDescent="0.35">
      <c r="A1493" s="13">
        <v>2030</v>
      </c>
      <c r="B1493" s="13">
        <f t="shared" si="160"/>
        <v>2029</v>
      </c>
      <c r="C1493" t="s">
        <v>372</v>
      </c>
      <c r="D1493" t="s">
        <v>373</v>
      </c>
      <c r="E1493" s="5">
        <v>371542348.04556382</v>
      </c>
      <c r="F1493" s="13">
        <v>0.33</v>
      </c>
      <c r="G1493" s="9">
        <f t="shared" si="155"/>
        <v>122608.97485503605</v>
      </c>
      <c r="H1493" s="11">
        <v>1.02</v>
      </c>
      <c r="I1493" s="12" cm="1">
        <f t="array" ref="I1493">INDEX(PPEL[],MATCH(PPEL[[#This Row],[Base Year]]&amp;PPEL[[#This Row],[DistrictNumber]],PPEL[[Fiscal Year]:[Fiscal Year]]&amp;PPEL[[DistrictNumber]:[DistrictNumber]],0),9)*$H1493</f>
        <v>64896.650706889261</v>
      </c>
      <c r="J1493" s="15">
        <f t="shared" si="159"/>
        <v>0.17466824723552296</v>
      </c>
      <c r="K1493" s="26">
        <f>ROUND(PPEL[[#This Row],[Proposed Taxable Valuation]]/1000*PPEL[[#This Row],[Adjusted Rate]],0)</f>
        <v>64897</v>
      </c>
      <c r="L1493" s="19">
        <f t="shared" si="156"/>
        <v>-57712.324148146792</v>
      </c>
      <c r="M1493" s="17">
        <f t="shared" si="157"/>
        <v>-0.15533175276447705</v>
      </c>
      <c r="N1493" s="2">
        <v>236319590.93140706</v>
      </c>
      <c r="O1493">
        <v>0.33</v>
      </c>
      <c r="P1493" s="9">
        <f t="shared" si="158"/>
        <v>77985.465007364328</v>
      </c>
    </row>
    <row r="1494" spans="1:16" hidden="1" x14ac:dyDescent="0.35">
      <c r="A1494" s="13">
        <v>2030</v>
      </c>
      <c r="B1494" s="13">
        <f t="shared" si="160"/>
        <v>2029</v>
      </c>
      <c r="C1494" t="s">
        <v>374</v>
      </c>
      <c r="D1494" t="s">
        <v>375</v>
      </c>
      <c r="E1494" s="5">
        <v>171657490.53934404</v>
      </c>
      <c r="F1494" s="13">
        <v>0.33</v>
      </c>
      <c r="G1494" s="9">
        <f t="shared" si="155"/>
        <v>56646.971877983538</v>
      </c>
      <c r="H1494" s="11">
        <v>1.02</v>
      </c>
      <c r="I1494" s="12" cm="1">
        <f t="array" ref="I1494">INDEX(PPEL[],MATCH(PPEL[[#This Row],[Base Year]]&amp;PPEL[[#This Row],[DistrictNumber]],PPEL[[Fiscal Year]:[Fiscal Year]]&amp;PPEL[[DistrictNumber]:[DistrictNumber]],0),9)*$H1494</f>
        <v>44331.924406610189</v>
      </c>
      <c r="J1494" s="15">
        <f t="shared" si="159"/>
        <v>0.25825802455412961</v>
      </c>
      <c r="K1494" s="26">
        <f>ROUND(PPEL[[#This Row],[Proposed Taxable Valuation]]/1000*PPEL[[#This Row],[Adjusted Rate]],0)</f>
        <v>44332</v>
      </c>
      <c r="L1494" s="19">
        <f t="shared" si="156"/>
        <v>-12315.047471373349</v>
      </c>
      <c r="M1494" s="17">
        <f t="shared" si="157"/>
        <v>-7.174197544587041E-2</v>
      </c>
      <c r="N1494" s="2">
        <v>134795049.7416057</v>
      </c>
      <c r="O1494">
        <v>0.33</v>
      </c>
      <c r="P1494" s="9">
        <f t="shared" si="158"/>
        <v>44482.366414729884</v>
      </c>
    </row>
    <row r="1495" spans="1:16" hidden="1" x14ac:dyDescent="0.35">
      <c r="A1495" s="13">
        <v>2030</v>
      </c>
      <c r="B1495" s="13">
        <f t="shared" si="160"/>
        <v>2029</v>
      </c>
      <c r="C1495" t="s">
        <v>376</v>
      </c>
      <c r="D1495" t="s">
        <v>377</v>
      </c>
      <c r="E1495" s="5">
        <v>113341528.73181751</v>
      </c>
      <c r="F1495" s="13">
        <v>0.33</v>
      </c>
      <c r="G1495" s="9">
        <f t="shared" si="155"/>
        <v>37402.704481499779</v>
      </c>
      <c r="H1495" s="11">
        <v>1.02</v>
      </c>
      <c r="I1495" s="12" cm="1">
        <f t="array" ref="I1495">INDEX(PPEL[],MATCH(PPEL[[#This Row],[Base Year]]&amp;PPEL[[#This Row],[DistrictNumber]],PPEL[[Fiscal Year]:[Fiscal Year]]&amp;PPEL[[DistrictNumber]:[DistrictNumber]],0),9)*$H1495</f>
        <v>29468.367914199825</v>
      </c>
      <c r="J1495" s="15">
        <f t="shared" si="159"/>
        <v>0.25999621007341672</v>
      </c>
      <c r="K1495" s="26">
        <f>ROUND(PPEL[[#This Row],[Proposed Taxable Valuation]]/1000*PPEL[[#This Row],[Adjusted Rate]],0)</f>
        <v>29468</v>
      </c>
      <c r="L1495" s="19">
        <f t="shared" si="156"/>
        <v>-7934.3365672999535</v>
      </c>
      <c r="M1495" s="17">
        <f t="shared" si="157"/>
        <v>-7.0003789926583293E-2</v>
      </c>
      <c r="N1495" s="2">
        <v>86051553.465849519</v>
      </c>
      <c r="O1495">
        <v>0.33</v>
      </c>
      <c r="P1495" s="9">
        <f t="shared" si="158"/>
        <v>28397.012643730341</v>
      </c>
    </row>
    <row r="1496" spans="1:16" hidden="1" x14ac:dyDescent="0.35">
      <c r="A1496" s="13">
        <v>2030</v>
      </c>
      <c r="B1496" s="13">
        <f t="shared" si="160"/>
        <v>2029</v>
      </c>
      <c r="C1496" t="s">
        <v>378</v>
      </c>
      <c r="D1496" t="s">
        <v>379</v>
      </c>
      <c r="E1496" s="5">
        <v>204931429.69756773</v>
      </c>
      <c r="F1496" s="13">
        <v>0.33</v>
      </c>
      <c r="G1496" s="9">
        <f t="shared" si="155"/>
        <v>67627.371800197361</v>
      </c>
      <c r="H1496" s="11">
        <v>1.02</v>
      </c>
      <c r="I1496" s="12" cm="1">
        <f t="array" ref="I1496">INDEX(PPEL[],MATCH(PPEL[[#This Row],[Base Year]]&amp;PPEL[[#This Row],[DistrictNumber]],PPEL[[Fiscal Year]:[Fiscal Year]]&amp;PPEL[[DistrictNumber]:[DistrictNumber]],0),9)*$H1496</f>
        <v>41994.547320393998</v>
      </c>
      <c r="J1496" s="15">
        <f t="shared" si="159"/>
        <v>0.20491999388462967</v>
      </c>
      <c r="K1496" s="26">
        <f>ROUND(PPEL[[#This Row],[Proposed Taxable Valuation]]/1000*PPEL[[#This Row],[Adjusted Rate]],0)</f>
        <v>41995</v>
      </c>
      <c r="L1496" s="19">
        <f t="shared" si="156"/>
        <v>-25632.824479803363</v>
      </c>
      <c r="M1496" s="17">
        <f t="shared" si="157"/>
        <v>-0.12508000611537035</v>
      </c>
      <c r="N1496" s="2">
        <v>141904571.63366273</v>
      </c>
      <c r="O1496">
        <v>0.33</v>
      </c>
      <c r="P1496" s="9">
        <f t="shared" si="158"/>
        <v>46828.508639108702</v>
      </c>
    </row>
    <row r="1497" spans="1:16" hidden="1" x14ac:dyDescent="0.35">
      <c r="A1497" s="13">
        <v>2030</v>
      </c>
      <c r="B1497" s="13">
        <f t="shared" si="160"/>
        <v>2029</v>
      </c>
      <c r="C1497" t="s">
        <v>380</v>
      </c>
      <c r="D1497" t="s">
        <v>381</v>
      </c>
      <c r="E1497" s="5">
        <v>812641860.92064714</v>
      </c>
      <c r="F1497" s="13">
        <v>0.33</v>
      </c>
      <c r="G1497" s="9">
        <f t="shared" si="155"/>
        <v>268171.81410381355</v>
      </c>
      <c r="H1497" s="11">
        <v>1.02</v>
      </c>
      <c r="I1497" s="12" cm="1">
        <f t="array" ref="I1497">INDEX(PPEL[],MATCH(PPEL[[#This Row],[Base Year]]&amp;PPEL[[#This Row],[DistrictNumber]],PPEL[[Fiscal Year]:[Fiscal Year]]&amp;PPEL[[DistrictNumber]:[DistrictNumber]],0),9)*$H1497</f>
        <v>152881.41770368684</v>
      </c>
      <c r="J1497" s="15">
        <f t="shared" si="159"/>
        <v>0.1881288979261867</v>
      </c>
      <c r="K1497" s="26">
        <f>ROUND(PPEL[[#This Row],[Proposed Taxable Valuation]]/1000*PPEL[[#This Row],[Adjusted Rate]],0)</f>
        <v>152881</v>
      </c>
      <c r="L1497" s="19">
        <f t="shared" si="156"/>
        <v>-115290.39640012672</v>
      </c>
      <c r="M1497" s="17">
        <f t="shared" si="157"/>
        <v>-0.14187110207381332</v>
      </c>
      <c r="N1497" s="2">
        <v>533221534.73104632</v>
      </c>
      <c r="O1497">
        <v>0.33</v>
      </c>
      <c r="P1497" s="9">
        <f t="shared" si="158"/>
        <v>175963.10646124528</v>
      </c>
    </row>
    <row r="1498" spans="1:16" hidden="1" x14ac:dyDescent="0.35">
      <c r="A1498" s="13">
        <v>2030</v>
      </c>
      <c r="B1498" s="13">
        <f t="shared" si="160"/>
        <v>2029</v>
      </c>
      <c r="C1498" t="s">
        <v>382</v>
      </c>
      <c r="D1498" t="s">
        <v>383</v>
      </c>
      <c r="E1498" s="5">
        <v>1151583546.8980877</v>
      </c>
      <c r="F1498" s="13">
        <v>0.33</v>
      </c>
      <c r="G1498" s="9">
        <f t="shared" si="155"/>
        <v>380022.57047636894</v>
      </c>
      <c r="H1498" s="11">
        <v>1.02</v>
      </c>
      <c r="I1498" s="12" cm="1">
        <f t="array" ref="I1498">INDEX(PPEL[],MATCH(PPEL[[#This Row],[Base Year]]&amp;PPEL[[#This Row],[DistrictNumber]],PPEL[[Fiscal Year]:[Fiscal Year]]&amp;PPEL[[DistrictNumber]:[DistrictNumber]],0),9)*$H1498</f>
        <v>249332.7610558405</v>
      </c>
      <c r="J1498" s="15">
        <f t="shared" si="159"/>
        <v>0.21651295881001834</v>
      </c>
      <c r="K1498" s="26">
        <f>ROUND(PPEL[[#This Row],[Proposed Taxable Valuation]]/1000*PPEL[[#This Row],[Adjusted Rate]],0)</f>
        <v>249333</v>
      </c>
      <c r="L1498" s="19">
        <f t="shared" si="156"/>
        <v>-130689.80942052844</v>
      </c>
      <c r="M1498" s="17">
        <f t="shared" si="157"/>
        <v>-0.11348704118998168</v>
      </c>
      <c r="N1498" s="2">
        <v>782498108.83935952</v>
      </c>
      <c r="O1498">
        <v>0.33</v>
      </c>
      <c r="P1498" s="9">
        <f t="shared" si="158"/>
        <v>258224.37591698865</v>
      </c>
    </row>
    <row r="1499" spans="1:16" hidden="1" x14ac:dyDescent="0.35">
      <c r="A1499" s="13">
        <v>2030</v>
      </c>
      <c r="B1499" s="13">
        <f t="shared" si="160"/>
        <v>2029</v>
      </c>
      <c r="C1499" t="s">
        <v>384</v>
      </c>
      <c r="D1499" t="s">
        <v>385</v>
      </c>
      <c r="E1499" s="5">
        <v>857006370.2329483</v>
      </c>
      <c r="F1499" s="13">
        <v>0.33</v>
      </c>
      <c r="G1499" s="9">
        <f t="shared" si="155"/>
        <v>282812.10217687296</v>
      </c>
      <c r="H1499" s="11">
        <v>1.02</v>
      </c>
      <c r="I1499" s="12" cm="1">
        <f t="array" ref="I1499">INDEX(PPEL[],MATCH(PPEL[[#This Row],[Base Year]]&amp;PPEL[[#This Row],[DistrictNumber]],PPEL[[Fiscal Year]:[Fiscal Year]]&amp;PPEL[[DistrictNumber]:[DistrictNumber]],0),9)*$H1499</f>
        <v>155432.37980579541</v>
      </c>
      <c r="J1499" s="15">
        <f t="shared" si="159"/>
        <v>0.18136665631032164</v>
      </c>
      <c r="K1499" s="26">
        <f>ROUND(PPEL[[#This Row],[Proposed Taxable Valuation]]/1000*PPEL[[#This Row],[Adjusted Rate]],0)</f>
        <v>155432</v>
      </c>
      <c r="L1499" s="19">
        <f t="shared" si="156"/>
        <v>-127379.72237107754</v>
      </c>
      <c r="M1499" s="17">
        <f t="shared" si="157"/>
        <v>-0.14863334368967837</v>
      </c>
      <c r="N1499" s="2">
        <v>523327467.21759903</v>
      </c>
      <c r="O1499">
        <v>0.33</v>
      </c>
      <c r="P1499" s="9">
        <f t="shared" si="158"/>
        <v>172698.06418180768</v>
      </c>
    </row>
    <row r="1500" spans="1:16" hidden="1" x14ac:dyDescent="0.35">
      <c r="A1500" s="13">
        <v>2030</v>
      </c>
      <c r="B1500" s="13">
        <f t="shared" si="160"/>
        <v>2029</v>
      </c>
      <c r="C1500" t="s">
        <v>386</v>
      </c>
      <c r="D1500" t="s">
        <v>387</v>
      </c>
      <c r="E1500" s="5">
        <v>132885449.34273252</v>
      </c>
      <c r="F1500" s="13">
        <v>0.33</v>
      </c>
      <c r="G1500" s="9">
        <f t="shared" ref="G1500:G1563" si="161">E1500/1000*F1500</f>
        <v>43852.198283101738</v>
      </c>
      <c r="H1500" s="11">
        <v>1.02</v>
      </c>
      <c r="I1500" s="12" cm="1">
        <f t="array" ref="I1500">INDEX(PPEL[],MATCH(PPEL[[#This Row],[Base Year]]&amp;PPEL[[#This Row],[DistrictNumber]],PPEL[[Fiscal Year]:[Fiscal Year]]&amp;PPEL[[DistrictNumber]:[DistrictNumber]],0),9)*$H1500</f>
        <v>32294.255650883908</v>
      </c>
      <c r="J1500" s="15">
        <f t="shared" si="159"/>
        <v>0.24302326410163938</v>
      </c>
      <c r="K1500" s="26">
        <f>ROUND(PPEL[[#This Row],[Proposed Taxable Valuation]]/1000*PPEL[[#This Row],[Adjusted Rate]],0)</f>
        <v>32294</v>
      </c>
      <c r="L1500" s="19">
        <f t="shared" ref="L1500:L1563" si="162">I1500-G1500</f>
        <v>-11557.94263221783</v>
      </c>
      <c r="M1500" s="17">
        <f t="shared" ref="M1500:M1563" si="163">J1500-F1500</f>
        <v>-8.6976735898360635E-2</v>
      </c>
      <c r="N1500" s="2">
        <v>99983817.085154995</v>
      </c>
      <c r="O1500">
        <v>0.33</v>
      </c>
      <c r="P1500" s="9">
        <f t="shared" ref="P1500:P1563" si="164">N1500/1000*O1500</f>
        <v>32994.659638101148</v>
      </c>
    </row>
    <row r="1501" spans="1:16" hidden="1" x14ac:dyDescent="0.35">
      <c r="A1501" s="13">
        <v>2030</v>
      </c>
      <c r="B1501" s="13">
        <f t="shared" si="160"/>
        <v>2029</v>
      </c>
      <c r="C1501" t="s">
        <v>388</v>
      </c>
      <c r="D1501" t="s">
        <v>389</v>
      </c>
      <c r="E1501" s="5">
        <v>2888795145.7146873</v>
      </c>
      <c r="F1501" s="13">
        <v>0.33</v>
      </c>
      <c r="G1501" s="9">
        <f t="shared" si="161"/>
        <v>953302.3980858468</v>
      </c>
      <c r="H1501" s="11">
        <v>1.02</v>
      </c>
      <c r="I1501" s="12" cm="1">
        <f t="array" ref="I1501">INDEX(PPEL[],MATCH(PPEL[[#This Row],[Base Year]]&amp;PPEL[[#This Row],[DistrictNumber]],PPEL[[Fiscal Year]:[Fiscal Year]]&amp;PPEL[[DistrictNumber]:[DistrictNumber]],0),9)*$H1501</f>
        <v>591796.36462724581</v>
      </c>
      <c r="J1501" s="15">
        <f t="shared" si="159"/>
        <v>0.20485923534769565</v>
      </c>
      <c r="K1501" s="26">
        <f>ROUND(PPEL[[#This Row],[Proposed Taxable Valuation]]/1000*PPEL[[#This Row],[Adjusted Rate]],0)</f>
        <v>591796</v>
      </c>
      <c r="L1501" s="19">
        <f t="shared" si="162"/>
        <v>-361506.03345860098</v>
      </c>
      <c r="M1501" s="17">
        <f t="shared" si="163"/>
        <v>-0.12514076465230436</v>
      </c>
      <c r="N1501" s="2">
        <v>1912999280.0600381</v>
      </c>
      <c r="O1501">
        <v>0.33</v>
      </c>
      <c r="P1501" s="9">
        <f t="shared" si="164"/>
        <v>631289.76241981261</v>
      </c>
    </row>
    <row r="1502" spans="1:16" hidden="1" x14ac:dyDescent="0.35">
      <c r="A1502" s="13">
        <v>2030</v>
      </c>
      <c r="B1502" s="13">
        <f t="shared" si="160"/>
        <v>2029</v>
      </c>
      <c r="C1502" t="s">
        <v>390</v>
      </c>
      <c r="D1502" t="s">
        <v>391</v>
      </c>
      <c r="E1502" s="5">
        <v>457448339.69610816</v>
      </c>
      <c r="F1502" s="13">
        <v>0.33</v>
      </c>
      <c r="G1502" s="9">
        <f t="shared" si="161"/>
        <v>150957.95209971571</v>
      </c>
      <c r="H1502" s="11">
        <v>1.02</v>
      </c>
      <c r="I1502" s="12" cm="1">
        <f t="array" ref="I1502">INDEX(PPEL[],MATCH(PPEL[[#This Row],[Base Year]]&amp;PPEL[[#This Row],[DistrictNumber]],PPEL[[Fiscal Year]:[Fiscal Year]]&amp;PPEL[[DistrictNumber]:[DistrictNumber]],0),9)*$H1502</f>
        <v>109448.60620774244</v>
      </c>
      <c r="J1502" s="15">
        <f t="shared" si="159"/>
        <v>0.23925894294523242</v>
      </c>
      <c r="K1502" s="26">
        <f>ROUND(PPEL[[#This Row],[Proposed Taxable Valuation]]/1000*PPEL[[#This Row],[Adjusted Rate]],0)</f>
        <v>109449</v>
      </c>
      <c r="L1502" s="19">
        <f t="shared" si="162"/>
        <v>-41509.345891973266</v>
      </c>
      <c r="M1502" s="17">
        <f t="shared" si="163"/>
        <v>-9.0741057054767593E-2</v>
      </c>
      <c r="N1502" s="2">
        <v>332205124.21565312</v>
      </c>
      <c r="O1502">
        <v>0.33</v>
      </c>
      <c r="P1502" s="9">
        <f t="shared" si="164"/>
        <v>109627.69099116552</v>
      </c>
    </row>
    <row r="1503" spans="1:16" hidden="1" x14ac:dyDescent="0.35">
      <c r="A1503" s="13">
        <v>2030</v>
      </c>
      <c r="B1503" s="13">
        <f t="shared" si="160"/>
        <v>2029</v>
      </c>
      <c r="C1503" t="s">
        <v>392</v>
      </c>
      <c r="D1503" t="s">
        <v>393</v>
      </c>
      <c r="E1503" s="5">
        <v>1156208531.1894879</v>
      </c>
      <c r="F1503" s="13">
        <v>0.33</v>
      </c>
      <c r="G1503" s="9">
        <f t="shared" si="161"/>
        <v>381548.81529253104</v>
      </c>
      <c r="H1503" s="11">
        <v>1.02</v>
      </c>
      <c r="I1503" s="12" cm="1">
        <f t="array" ref="I1503">INDEX(PPEL[],MATCH(PPEL[[#This Row],[Base Year]]&amp;PPEL[[#This Row],[DistrictNumber]],PPEL[[Fiscal Year]:[Fiscal Year]]&amp;PPEL[[DistrictNumber]:[DistrictNumber]],0),9)*$H1503</f>
        <v>232146.93357570926</v>
      </c>
      <c r="J1503" s="15">
        <f t="shared" si="159"/>
        <v>0.20078292739881479</v>
      </c>
      <c r="K1503" s="26">
        <f>ROUND(PPEL[[#This Row],[Proposed Taxable Valuation]]/1000*PPEL[[#This Row],[Adjusted Rate]],0)</f>
        <v>232147</v>
      </c>
      <c r="L1503" s="19">
        <f t="shared" si="162"/>
        <v>-149401.88171682178</v>
      </c>
      <c r="M1503" s="17">
        <f t="shared" si="163"/>
        <v>-0.12921707260118523</v>
      </c>
      <c r="N1503" s="2">
        <v>775844417.72680461</v>
      </c>
      <c r="O1503">
        <v>0.33</v>
      </c>
      <c r="P1503" s="9">
        <f t="shared" si="164"/>
        <v>256028.65784984553</v>
      </c>
    </row>
    <row r="1504" spans="1:16" hidden="1" x14ac:dyDescent="0.35">
      <c r="A1504" s="13">
        <v>2030</v>
      </c>
      <c r="B1504" s="13">
        <f t="shared" si="160"/>
        <v>2029</v>
      </c>
      <c r="C1504" t="s">
        <v>394</v>
      </c>
      <c r="D1504" t="s">
        <v>395</v>
      </c>
      <c r="E1504" s="5">
        <v>889686363.93858933</v>
      </c>
      <c r="F1504" s="13">
        <v>0.33</v>
      </c>
      <c r="G1504" s="9">
        <f t="shared" si="161"/>
        <v>293596.50009973452</v>
      </c>
      <c r="H1504" s="11">
        <v>1.02</v>
      </c>
      <c r="I1504" s="12" cm="1">
        <f t="array" ref="I1504">INDEX(PPEL[],MATCH(PPEL[[#This Row],[Base Year]]&amp;PPEL[[#This Row],[DistrictNumber]],PPEL[[Fiscal Year]:[Fiscal Year]]&amp;PPEL[[DistrictNumber]:[DistrictNumber]],0),9)*$H1504</f>
        <v>219108.99677300616</v>
      </c>
      <c r="J1504" s="15">
        <f t="shared" si="159"/>
        <v>0.24627667193079536</v>
      </c>
      <c r="K1504" s="26">
        <f>ROUND(PPEL[[#This Row],[Proposed Taxable Valuation]]/1000*PPEL[[#This Row],[Adjusted Rate]],0)</f>
        <v>219109</v>
      </c>
      <c r="L1504" s="19">
        <f t="shared" si="162"/>
        <v>-74487.503326728358</v>
      </c>
      <c r="M1504" s="17">
        <f t="shared" si="163"/>
        <v>-8.3723328069204656E-2</v>
      </c>
      <c r="N1504" s="2">
        <v>674937363.44165003</v>
      </c>
      <c r="O1504">
        <v>0.33</v>
      </c>
      <c r="P1504" s="9">
        <f t="shared" si="164"/>
        <v>222729.32993574452</v>
      </c>
    </row>
    <row r="1505" spans="1:16" hidden="1" x14ac:dyDescent="0.35">
      <c r="A1505" s="13">
        <v>2030</v>
      </c>
      <c r="B1505" s="13">
        <f t="shared" si="160"/>
        <v>2029</v>
      </c>
      <c r="C1505" t="s">
        <v>396</v>
      </c>
      <c r="D1505" t="s">
        <v>397</v>
      </c>
      <c r="E1505" s="5">
        <v>251708702.31714493</v>
      </c>
      <c r="F1505" s="13">
        <v>0.33</v>
      </c>
      <c r="G1505" s="9">
        <f t="shared" si="161"/>
        <v>83063.87176465783</v>
      </c>
      <c r="H1505" s="11">
        <v>1.02</v>
      </c>
      <c r="I1505" s="12" cm="1">
        <f t="array" ref="I1505">INDEX(PPEL[],MATCH(PPEL[[#This Row],[Base Year]]&amp;PPEL[[#This Row],[DistrictNumber]],PPEL[[Fiscal Year]:[Fiscal Year]]&amp;PPEL[[DistrictNumber]:[DistrictNumber]],0),9)*$H1505</f>
        <v>53348.660296972135</v>
      </c>
      <c r="J1505" s="15">
        <f t="shared" si="159"/>
        <v>0.21194603049422792</v>
      </c>
      <c r="K1505" s="26">
        <f>ROUND(PPEL[[#This Row],[Proposed Taxable Valuation]]/1000*PPEL[[#This Row],[Adjusted Rate]],0)</f>
        <v>53349</v>
      </c>
      <c r="L1505" s="19">
        <f t="shared" si="162"/>
        <v>-29715.211467685695</v>
      </c>
      <c r="M1505" s="17">
        <f t="shared" si="163"/>
        <v>-0.1180539695057721</v>
      </c>
      <c r="N1505" s="2">
        <v>168462874.00001022</v>
      </c>
      <c r="O1505">
        <v>0.33</v>
      </c>
      <c r="P1505" s="9">
        <f t="shared" si="164"/>
        <v>55592.74842000338</v>
      </c>
    </row>
    <row r="1506" spans="1:16" hidden="1" x14ac:dyDescent="0.35">
      <c r="A1506" s="13">
        <v>2030</v>
      </c>
      <c r="B1506" s="13">
        <f t="shared" si="160"/>
        <v>2029</v>
      </c>
      <c r="C1506" t="s">
        <v>398</v>
      </c>
      <c r="D1506" t="s">
        <v>399</v>
      </c>
      <c r="E1506" s="5">
        <v>446865761.69289285</v>
      </c>
      <c r="F1506" s="13">
        <v>0.33</v>
      </c>
      <c r="G1506" s="9">
        <f t="shared" si="161"/>
        <v>147465.70135865465</v>
      </c>
      <c r="H1506" s="11">
        <v>1.02</v>
      </c>
      <c r="I1506" s="12" cm="1">
        <f t="array" ref="I1506">INDEX(PPEL[],MATCH(PPEL[[#This Row],[Base Year]]&amp;PPEL[[#This Row],[DistrictNumber]],PPEL[[Fiscal Year]:[Fiscal Year]]&amp;PPEL[[DistrictNumber]:[DistrictNumber]],0),9)*$H1506</f>
        <v>128058.59336105503</v>
      </c>
      <c r="J1506" s="15">
        <f t="shared" si="159"/>
        <v>0.28657060875713924</v>
      </c>
      <c r="K1506" s="26">
        <f>ROUND(PPEL[[#This Row],[Proposed Taxable Valuation]]/1000*PPEL[[#This Row],[Adjusted Rate]],0)</f>
        <v>128059</v>
      </c>
      <c r="L1506" s="19">
        <f t="shared" si="162"/>
        <v>-19407.107997599625</v>
      </c>
      <c r="M1506" s="17">
        <f t="shared" si="163"/>
        <v>-4.3429391242860771E-2</v>
      </c>
      <c r="N1506" s="2">
        <v>380950206.62532264</v>
      </c>
      <c r="O1506">
        <v>0.33</v>
      </c>
      <c r="P1506" s="9">
        <f t="shared" si="164"/>
        <v>125713.56818635648</v>
      </c>
    </row>
    <row r="1507" spans="1:16" hidden="1" x14ac:dyDescent="0.35">
      <c r="A1507" s="13">
        <v>2030</v>
      </c>
      <c r="B1507" s="13">
        <f t="shared" si="160"/>
        <v>2029</v>
      </c>
      <c r="C1507" t="s">
        <v>400</v>
      </c>
      <c r="D1507" t="s">
        <v>401</v>
      </c>
      <c r="E1507" s="5">
        <v>2009284873.8412542</v>
      </c>
      <c r="F1507" s="13">
        <v>0.33</v>
      </c>
      <c r="G1507" s="9">
        <f t="shared" si="161"/>
        <v>663064.00836761389</v>
      </c>
      <c r="H1507" s="11">
        <v>1.02</v>
      </c>
      <c r="I1507" s="12" cm="1">
        <f t="array" ref="I1507">INDEX(PPEL[],MATCH(PPEL[[#This Row],[Base Year]]&amp;PPEL[[#This Row],[DistrictNumber]],PPEL[[Fiscal Year]:[Fiscal Year]]&amp;PPEL[[DistrictNumber]:[DistrictNumber]],0),9)*$H1507</f>
        <v>400939.33120730676</v>
      </c>
      <c r="J1507" s="15">
        <f t="shared" si="159"/>
        <v>0.19954329842776858</v>
      </c>
      <c r="K1507" s="26">
        <f>ROUND(PPEL[[#This Row],[Proposed Taxable Valuation]]/1000*PPEL[[#This Row],[Adjusted Rate]],0)</f>
        <v>400939</v>
      </c>
      <c r="L1507" s="19">
        <f t="shared" si="162"/>
        <v>-262124.67716030712</v>
      </c>
      <c r="M1507" s="17">
        <f t="shared" si="163"/>
        <v>-0.13045670157223144</v>
      </c>
      <c r="N1507" s="2">
        <v>1324978225.5705647</v>
      </c>
      <c r="O1507">
        <v>0.33</v>
      </c>
      <c r="P1507" s="9">
        <f t="shared" si="164"/>
        <v>437242.81443828641</v>
      </c>
    </row>
    <row r="1508" spans="1:16" hidden="1" x14ac:dyDescent="0.35">
      <c r="A1508" s="13">
        <v>2030</v>
      </c>
      <c r="B1508" s="13">
        <f t="shared" si="160"/>
        <v>2029</v>
      </c>
      <c r="C1508" t="s">
        <v>402</v>
      </c>
      <c r="D1508" t="s">
        <v>403</v>
      </c>
      <c r="E1508" s="5">
        <v>550300816.89492476</v>
      </c>
      <c r="F1508" s="13">
        <v>0.33</v>
      </c>
      <c r="G1508" s="9">
        <f t="shared" si="161"/>
        <v>181599.26957532516</v>
      </c>
      <c r="H1508" s="11">
        <v>1.02</v>
      </c>
      <c r="I1508" s="12" cm="1">
        <f t="array" ref="I1508">INDEX(PPEL[],MATCH(PPEL[[#This Row],[Base Year]]&amp;PPEL[[#This Row],[DistrictNumber]],PPEL[[Fiscal Year]:[Fiscal Year]]&amp;PPEL[[DistrictNumber]:[DistrictNumber]],0),9)*$H1508</f>
        <v>130797.64907179616</v>
      </c>
      <c r="J1508" s="15">
        <f t="shared" si="159"/>
        <v>0.23768390861169819</v>
      </c>
      <c r="K1508" s="26">
        <f>ROUND(PPEL[[#This Row],[Proposed Taxable Valuation]]/1000*PPEL[[#This Row],[Adjusted Rate]],0)</f>
        <v>130798</v>
      </c>
      <c r="L1508" s="19">
        <f t="shared" si="162"/>
        <v>-50801.620503529004</v>
      </c>
      <c r="M1508" s="17">
        <f t="shared" si="163"/>
        <v>-9.2316091388301824E-2</v>
      </c>
      <c r="N1508" s="2">
        <v>432999196.97751188</v>
      </c>
      <c r="O1508">
        <v>0.33</v>
      </c>
      <c r="P1508" s="9">
        <f t="shared" si="164"/>
        <v>142889.73500257893</v>
      </c>
    </row>
    <row r="1509" spans="1:16" hidden="1" x14ac:dyDescent="0.35">
      <c r="A1509" s="13">
        <v>2030</v>
      </c>
      <c r="B1509" s="13">
        <f t="shared" si="160"/>
        <v>2029</v>
      </c>
      <c r="C1509" t="s">
        <v>404</v>
      </c>
      <c r="D1509" t="s">
        <v>405</v>
      </c>
      <c r="E1509" s="5">
        <v>437919341.22363853</v>
      </c>
      <c r="F1509" s="13">
        <v>0.33</v>
      </c>
      <c r="G1509" s="9">
        <f t="shared" si="161"/>
        <v>144513.38260380074</v>
      </c>
      <c r="H1509" s="11">
        <v>1.02</v>
      </c>
      <c r="I1509" s="12" cm="1">
        <f t="array" ref="I1509">INDEX(PPEL[],MATCH(PPEL[[#This Row],[Base Year]]&amp;PPEL[[#This Row],[DistrictNumber]],PPEL[[Fiscal Year]:[Fiscal Year]]&amp;PPEL[[DistrictNumber]:[DistrictNumber]],0),9)*$H1509</f>
        <v>114268.82792941411</v>
      </c>
      <c r="J1509" s="15">
        <f t="shared" si="159"/>
        <v>0.26093578696506764</v>
      </c>
      <c r="K1509" s="26">
        <f>ROUND(PPEL[[#This Row],[Proposed Taxable Valuation]]/1000*PPEL[[#This Row],[Adjusted Rate]],0)</f>
        <v>114269</v>
      </c>
      <c r="L1509" s="19">
        <f t="shared" si="162"/>
        <v>-30244.554674386629</v>
      </c>
      <c r="M1509" s="17">
        <f t="shared" si="163"/>
        <v>-6.9064213034932376E-2</v>
      </c>
      <c r="N1509" s="2">
        <v>340513608.49728048</v>
      </c>
      <c r="O1509">
        <v>0.33</v>
      </c>
      <c r="P1509" s="9">
        <f t="shared" si="164"/>
        <v>112369.49080410255</v>
      </c>
    </row>
    <row r="1510" spans="1:16" hidden="1" x14ac:dyDescent="0.35">
      <c r="A1510" s="13">
        <v>2030</v>
      </c>
      <c r="B1510" s="13">
        <f t="shared" si="160"/>
        <v>2029</v>
      </c>
      <c r="C1510" t="s">
        <v>406</v>
      </c>
      <c r="D1510" t="s">
        <v>407</v>
      </c>
      <c r="E1510" s="5">
        <v>639964655.39503109</v>
      </c>
      <c r="F1510" s="13">
        <v>0.33</v>
      </c>
      <c r="G1510" s="9">
        <f t="shared" si="161"/>
        <v>211188.33628036026</v>
      </c>
      <c r="H1510" s="11">
        <v>1.02</v>
      </c>
      <c r="I1510" s="12" cm="1">
        <f t="array" ref="I1510">INDEX(PPEL[],MATCH(PPEL[[#This Row],[Base Year]]&amp;PPEL[[#This Row],[DistrictNumber]],PPEL[[Fiscal Year]:[Fiscal Year]]&amp;PPEL[[DistrictNumber]:[DistrictNumber]],0),9)*$H1510</f>
        <v>152488.41838824772</v>
      </c>
      <c r="J1510" s="15">
        <f t="shared" si="159"/>
        <v>0.23827631276624359</v>
      </c>
      <c r="K1510" s="26">
        <f>ROUND(PPEL[[#This Row],[Proposed Taxable Valuation]]/1000*PPEL[[#This Row],[Adjusted Rate]],0)</f>
        <v>152488</v>
      </c>
      <c r="L1510" s="19">
        <f t="shared" si="162"/>
        <v>-58699.917892112542</v>
      </c>
      <c r="M1510" s="17">
        <f t="shared" si="163"/>
        <v>-9.1723687233756429E-2</v>
      </c>
      <c r="N1510" s="2">
        <v>473949456.87583965</v>
      </c>
      <c r="O1510">
        <v>0.33</v>
      </c>
      <c r="P1510" s="9">
        <f t="shared" si="164"/>
        <v>156403.32076902711</v>
      </c>
    </row>
    <row r="1511" spans="1:16" hidden="1" x14ac:dyDescent="0.35">
      <c r="A1511" s="13">
        <v>2030</v>
      </c>
      <c r="B1511" s="13">
        <f t="shared" si="160"/>
        <v>2029</v>
      </c>
      <c r="C1511" t="s">
        <v>408</v>
      </c>
      <c r="D1511" t="s">
        <v>409</v>
      </c>
      <c r="E1511" s="5">
        <v>850621538.65796065</v>
      </c>
      <c r="F1511" s="13">
        <v>0.33</v>
      </c>
      <c r="G1511" s="9">
        <f t="shared" si="161"/>
        <v>280705.10775712703</v>
      </c>
      <c r="H1511" s="11">
        <v>1.02</v>
      </c>
      <c r="I1511" s="12" cm="1">
        <f t="array" ref="I1511">INDEX(PPEL[],MATCH(PPEL[[#This Row],[Base Year]]&amp;PPEL[[#This Row],[DistrictNumber]],PPEL[[Fiscal Year]:[Fiscal Year]]&amp;PPEL[[DistrictNumber]:[DistrictNumber]],0),9)*$H1511</f>
        <v>195078.91504658235</v>
      </c>
      <c r="J1511" s="15">
        <f t="shared" si="159"/>
        <v>0.22933690975467363</v>
      </c>
      <c r="K1511" s="26">
        <f>ROUND(PPEL[[#This Row],[Proposed Taxable Valuation]]/1000*PPEL[[#This Row],[Adjusted Rate]],0)</f>
        <v>195079</v>
      </c>
      <c r="L1511" s="19">
        <f t="shared" si="162"/>
        <v>-85626.192710544681</v>
      </c>
      <c r="M1511" s="17">
        <f t="shared" si="163"/>
        <v>-0.10066309024532638</v>
      </c>
      <c r="N1511" s="2">
        <v>616120509.59605384</v>
      </c>
      <c r="O1511">
        <v>0.33</v>
      </c>
      <c r="P1511" s="9">
        <f t="shared" si="164"/>
        <v>203319.76816669779</v>
      </c>
    </row>
    <row r="1512" spans="1:16" hidden="1" x14ac:dyDescent="0.35">
      <c r="A1512" s="13">
        <v>2030</v>
      </c>
      <c r="B1512" s="13">
        <f t="shared" si="160"/>
        <v>2029</v>
      </c>
      <c r="C1512" t="s">
        <v>410</v>
      </c>
      <c r="D1512" t="s">
        <v>411</v>
      </c>
      <c r="E1512" s="5">
        <v>683403178.53840113</v>
      </c>
      <c r="F1512" s="13">
        <v>0.33</v>
      </c>
      <c r="G1512" s="9">
        <f t="shared" si="161"/>
        <v>225523.04891767239</v>
      </c>
      <c r="H1512" s="11">
        <v>1.02</v>
      </c>
      <c r="I1512" s="12" cm="1">
        <f t="array" ref="I1512">INDEX(PPEL[],MATCH(PPEL[[#This Row],[Base Year]]&amp;PPEL[[#This Row],[DistrictNumber]],PPEL[[Fiscal Year]:[Fiscal Year]]&amp;PPEL[[DistrictNumber]:[DistrictNumber]],0),9)*$H1512</f>
        <v>183104.85693214351</v>
      </c>
      <c r="J1512" s="15">
        <f t="shared" si="159"/>
        <v>0.26793094132771089</v>
      </c>
      <c r="K1512" s="26">
        <f>ROUND(PPEL[[#This Row],[Proposed Taxable Valuation]]/1000*PPEL[[#This Row],[Adjusted Rate]],0)</f>
        <v>183105</v>
      </c>
      <c r="L1512" s="19">
        <f t="shared" si="162"/>
        <v>-42418.191985528887</v>
      </c>
      <c r="M1512" s="17">
        <f t="shared" si="163"/>
        <v>-6.2069058672289124E-2</v>
      </c>
      <c r="N1512" s="2">
        <v>592871097.9021821</v>
      </c>
      <c r="O1512">
        <v>0.33</v>
      </c>
      <c r="P1512" s="9">
        <f t="shared" si="164"/>
        <v>195647.46230772012</v>
      </c>
    </row>
    <row r="1513" spans="1:16" hidden="1" x14ac:dyDescent="0.35">
      <c r="A1513" s="13">
        <v>2030</v>
      </c>
      <c r="B1513" s="13">
        <f t="shared" si="160"/>
        <v>2029</v>
      </c>
      <c r="C1513" t="s">
        <v>412</v>
      </c>
      <c r="D1513" t="s">
        <v>413</v>
      </c>
      <c r="E1513" s="5">
        <v>412373813.33872867</v>
      </c>
      <c r="F1513" s="13">
        <v>0.33</v>
      </c>
      <c r="G1513" s="9">
        <f t="shared" si="161"/>
        <v>136083.35840178048</v>
      </c>
      <c r="H1513" s="11">
        <v>1.02</v>
      </c>
      <c r="I1513" s="12" cm="1">
        <f t="array" ref="I1513">INDEX(PPEL[],MATCH(PPEL[[#This Row],[Base Year]]&amp;PPEL[[#This Row],[DistrictNumber]],PPEL[[Fiscal Year]:[Fiscal Year]]&amp;PPEL[[DistrictNumber]:[DistrictNumber]],0),9)*$H1513</f>
        <v>117758.71210177722</v>
      </c>
      <c r="J1513" s="15">
        <f t="shared" si="159"/>
        <v>0.28556302144493551</v>
      </c>
      <c r="K1513" s="26">
        <f>ROUND(PPEL[[#This Row],[Proposed Taxable Valuation]]/1000*PPEL[[#This Row],[Adjusted Rate]],0)</f>
        <v>117759</v>
      </c>
      <c r="L1513" s="19">
        <f t="shared" si="162"/>
        <v>-18324.646300003267</v>
      </c>
      <c r="M1513" s="17">
        <f t="shared" si="163"/>
        <v>-4.443697855506451E-2</v>
      </c>
      <c r="N1513" s="2">
        <v>361377964.30973679</v>
      </c>
      <c r="O1513">
        <v>0.33</v>
      </c>
      <c r="P1513" s="9">
        <f t="shared" si="164"/>
        <v>119254.72822221315</v>
      </c>
    </row>
    <row r="1514" spans="1:16" hidden="1" x14ac:dyDescent="0.35">
      <c r="A1514" s="13">
        <v>2030</v>
      </c>
      <c r="B1514" s="13">
        <f t="shared" si="160"/>
        <v>2029</v>
      </c>
      <c r="C1514" t="s">
        <v>414</v>
      </c>
      <c r="D1514" t="s">
        <v>415</v>
      </c>
      <c r="E1514" s="5">
        <v>457088850.48755163</v>
      </c>
      <c r="F1514" s="13">
        <v>0.33</v>
      </c>
      <c r="G1514" s="9">
        <f t="shared" si="161"/>
        <v>150839.32066089206</v>
      </c>
      <c r="H1514" s="11">
        <v>1.02</v>
      </c>
      <c r="I1514" s="12" cm="1">
        <f t="array" ref="I1514">INDEX(PPEL[],MATCH(PPEL[[#This Row],[Base Year]]&amp;PPEL[[#This Row],[DistrictNumber]],PPEL[[Fiscal Year]:[Fiscal Year]]&amp;PPEL[[DistrictNumber]:[DistrictNumber]],0),9)*$H1514</f>
        <v>105926.46128140428</v>
      </c>
      <c r="J1514" s="15">
        <f t="shared" si="159"/>
        <v>0.23174151189296854</v>
      </c>
      <c r="K1514" s="26">
        <f>ROUND(PPEL[[#This Row],[Proposed Taxable Valuation]]/1000*PPEL[[#This Row],[Adjusted Rate]],0)</f>
        <v>105926</v>
      </c>
      <c r="L1514" s="19">
        <f t="shared" si="162"/>
        <v>-44912.859379487782</v>
      </c>
      <c r="M1514" s="17">
        <f t="shared" si="163"/>
        <v>-9.8258488107031472E-2</v>
      </c>
      <c r="N1514" s="2">
        <v>322975601.94085872</v>
      </c>
      <c r="O1514">
        <v>0.33</v>
      </c>
      <c r="P1514" s="9">
        <f t="shared" si="164"/>
        <v>106581.94864048337</v>
      </c>
    </row>
    <row r="1515" spans="1:16" hidden="1" x14ac:dyDescent="0.35">
      <c r="A1515" s="13">
        <v>2030</v>
      </c>
      <c r="B1515" s="13">
        <f t="shared" si="160"/>
        <v>2029</v>
      </c>
      <c r="C1515" t="s">
        <v>416</v>
      </c>
      <c r="D1515" t="s">
        <v>417</v>
      </c>
      <c r="E1515" s="5">
        <v>527519696.23594713</v>
      </c>
      <c r="F1515" s="13">
        <v>0.33</v>
      </c>
      <c r="G1515" s="9">
        <f t="shared" si="161"/>
        <v>174081.49975786253</v>
      </c>
      <c r="H1515" s="11">
        <v>1.02</v>
      </c>
      <c r="I1515" s="12" cm="1">
        <f t="array" ref="I1515">INDEX(PPEL[],MATCH(PPEL[[#This Row],[Base Year]]&amp;PPEL[[#This Row],[DistrictNumber]],PPEL[[Fiscal Year]:[Fiscal Year]]&amp;PPEL[[DistrictNumber]:[DistrictNumber]],0),9)*$H1515</f>
        <v>135229.48296375992</v>
      </c>
      <c r="J1515" s="15">
        <f t="shared" si="159"/>
        <v>0.25634963761291479</v>
      </c>
      <c r="K1515" s="26">
        <f>ROUND(PPEL[[#This Row],[Proposed Taxable Valuation]]/1000*PPEL[[#This Row],[Adjusted Rate]],0)</f>
        <v>135229</v>
      </c>
      <c r="L1515" s="19">
        <f t="shared" si="162"/>
        <v>-38852.016794102616</v>
      </c>
      <c r="M1515" s="17">
        <f t="shared" si="163"/>
        <v>-7.3650362387085222E-2</v>
      </c>
      <c r="N1515" s="2">
        <v>436185656.66931999</v>
      </c>
      <c r="O1515">
        <v>0.33</v>
      </c>
      <c r="P1515" s="9">
        <f t="shared" si="164"/>
        <v>143941.26670087563</v>
      </c>
    </row>
    <row r="1516" spans="1:16" hidden="1" x14ac:dyDescent="0.35">
      <c r="A1516" s="13">
        <v>2030</v>
      </c>
      <c r="B1516" s="13">
        <f t="shared" si="160"/>
        <v>2029</v>
      </c>
      <c r="C1516" t="s">
        <v>418</v>
      </c>
      <c r="D1516" t="s">
        <v>419</v>
      </c>
      <c r="E1516" s="5">
        <v>1815537008.6060236</v>
      </c>
      <c r="F1516" s="13">
        <v>0.33</v>
      </c>
      <c r="G1516" s="9">
        <f t="shared" si="161"/>
        <v>599127.21283998783</v>
      </c>
      <c r="H1516" s="11">
        <v>1.02</v>
      </c>
      <c r="I1516" s="12" cm="1">
        <f t="array" ref="I1516">INDEX(PPEL[],MATCH(PPEL[[#This Row],[Base Year]]&amp;PPEL[[#This Row],[DistrictNumber]],PPEL[[Fiscal Year]:[Fiscal Year]]&amp;PPEL[[DistrictNumber]:[DistrictNumber]],0),9)*$H1516</f>
        <v>284242.30671296694</v>
      </c>
      <c r="J1516" s="15">
        <f t="shared" si="159"/>
        <v>0.15656100942343737</v>
      </c>
      <c r="K1516" s="26">
        <f>ROUND(PPEL[[#This Row],[Proposed Taxable Valuation]]/1000*PPEL[[#This Row],[Adjusted Rate]],0)</f>
        <v>284242</v>
      </c>
      <c r="L1516" s="19">
        <f t="shared" si="162"/>
        <v>-314884.90612702089</v>
      </c>
      <c r="M1516" s="17">
        <f t="shared" si="163"/>
        <v>-0.17343899057656265</v>
      </c>
      <c r="N1516" s="2">
        <v>1059961790.7967608</v>
      </c>
      <c r="O1516">
        <v>0.33</v>
      </c>
      <c r="P1516" s="9">
        <f t="shared" si="164"/>
        <v>349787.39096293104</v>
      </c>
    </row>
    <row r="1517" spans="1:16" hidden="1" x14ac:dyDescent="0.35">
      <c r="A1517" s="13">
        <v>2030</v>
      </c>
      <c r="B1517" s="13">
        <f t="shared" si="160"/>
        <v>2029</v>
      </c>
      <c r="C1517" t="s">
        <v>420</v>
      </c>
      <c r="D1517" t="s">
        <v>421</v>
      </c>
      <c r="E1517" s="5">
        <v>2892796384.608655</v>
      </c>
      <c r="F1517" s="13">
        <v>0.33</v>
      </c>
      <c r="G1517" s="9">
        <f t="shared" si="161"/>
        <v>954622.80692085612</v>
      </c>
      <c r="H1517" s="11">
        <v>1.02</v>
      </c>
      <c r="I1517" s="12" cm="1">
        <f t="array" ref="I1517">INDEX(PPEL[],MATCH(PPEL[[#This Row],[Base Year]]&amp;PPEL[[#This Row],[DistrictNumber]],PPEL[[Fiscal Year]:[Fiscal Year]]&amp;PPEL[[DistrictNumber]:[DistrictNumber]],0),9)*$H1517</f>
        <v>596803.22435690253</v>
      </c>
      <c r="J1517" s="15">
        <f t="shared" si="159"/>
        <v>0.20630668218898499</v>
      </c>
      <c r="K1517" s="26">
        <f>ROUND(PPEL[[#This Row],[Proposed Taxable Valuation]]/1000*PPEL[[#This Row],[Adjusted Rate]],0)</f>
        <v>596803</v>
      </c>
      <c r="L1517" s="19">
        <f t="shared" si="162"/>
        <v>-357819.58256395359</v>
      </c>
      <c r="M1517" s="17">
        <f t="shared" si="163"/>
        <v>-0.12369331781101503</v>
      </c>
      <c r="N1517" s="2">
        <v>1954312656.2331433</v>
      </c>
      <c r="O1517">
        <v>0.33</v>
      </c>
      <c r="P1517" s="9">
        <f t="shared" si="164"/>
        <v>644923.17655693728</v>
      </c>
    </row>
    <row r="1518" spans="1:16" hidden="1" x14ac:dyDescent="0.35">
      <c r="A1518" s="13">
        <v>2030</v>
      </c>
      <c r="B1518" s="13">
        <f t="shared" si="160"/>
        <v>2029</v>
      </c>
      <c r="C1518" t="s">
        <v>422</v>
      </c>
      <c r="D1518" t="s">
        <v>423</v>
      </c>
      <c r="E1518" s="5">
        <v>371126212.83456755</v>
      </c>
      <c r="F1518" s="13">
        <v>0.33</v>
      </c>
      <c r="G1518" s="9">
        <f t="shared" si="161"/>
        <v>122471.65023540729</v>
      </c>
      <c r="H1518" s="11">
        <v>1.02</v>
      </c>
      <c r="I1518" s="12" cm="1">
        <f t="array" ref="I1518">INDEX(PPEL[],MATCH(PPEL[[#This Row],[Base Year]]&amp;PPEL[[#This Row],[DistrictNumber]],PPEL[[Fiscal Year]:[Fiscal Year]]&amp;PPEL[[DistrictNumber]:[DistrictNumber]],0),9)*$H1518</f>
        <v>95567.463346910692</v>
      </c>
      <c r="J1518" s="15">
        <f t="shared" si="159"/>
        <v>0.25750663801672952</v>
      </c>
      <c r="K1518" s="26">
        <f>ROUND(PPEL[[#This Row],[Proposed Taxable Valuation]]/1000*PPEL[[#This Row],[Adjusted Rate]],0)</f>
        <v>95567</v>
      </c>
      <c r="L1518" s="19">
        <f t="shared" si="162"/>
        <v>-26904.186888496595</v>
      </c>
      <c r="M1518" s="17">
        <f t="shared" si="163"/>
        <v>-7.2493361983270499E-2</v>
      </c>
      <c r="N1518" s="2">
        <v>285962956.28552401</v>
      </c>
      <c r="O1518">
        <v>0.33</v>
      </c>
      <c r="P1518" s="9">
        <f t="shared" si="164"/>
        <v>94367.77557422292</v>
      </c>
    </row>
    <row r="1519" spans="1:16" hidden="1" x14ac:dyDescent="0.35">
      <c r="A1519" s="13">
        <v>2030</v>
      </c>
      <c r="B1519" s="13">
        <f t="shared" si="160"/>
        <v>2029</v>
      </c>
      <c r="C1519" t="s">
        <v>424</v>
      </c>
      <c r="D1519" t="s">
        <v>425</v>
      </c>
      <c r="E1519" s="5">
        <v>549244232.31789088</v>
      </c>
      <c r="F1519" s="13">
        <v>0.33</v>
      </c>
      <c r="G1519" s="9">
        <f t="shared" si="161"/>
        <v>181250.59666490398</v>
      </c>
      <c r="H1519" s="11">
        <v>1.02</v>
      </c>
      <c r="I1519" s="12" cm="1">
        <f t="array" ref="I1519">INDEX(PPEL[],MATCH(PPEL[[#This Row],[Base Year]]&amp;PPEL[[#This Row],[DistrictNumber]],PPEL[[Fiscal Year]:[Fiscal Year]]&amp;PPEL[[DistrictNumber]:[DistrictNumber]],0),9)*$H1519</f>
        <v>161411.79008848642</v>
      </c>
      <c r="J1519" s="15">
        <f t="shared" si="159"/>
        <v>0.29387980900100691</v>
      </c>
      <c r="K1519" s="26">
        <f>ROUND(PPEL[[#This Row],[Proposed Taxable Valuation]]/1000*PPEL[[#This Row],[Adjusted Rate]],0)</f>
        <v>161412</v>
      </c>
      <c r="L1519" s="19">
        <f t="shared" si="162"/>
        <v>-19838.806576417555</v>
      </c>
      <c r="M1519" s="17">
        <f t="shared" si="163"/>
        <v>-3.6120190998993107E-2</v>
      </c>
      <c r="N1519" s="2">
        <v>474685934.93120348</v>
      </c>
      <c r="O1519">
        <v>0.33</v>
      </c>
      <c r="P1519" s="9">
        <f t="shared" si="164"/>
        <v>156646.35852729715</v>
      </c>
    </row>
    <row r="1520" spans="1:16" hidden="1" x14ac:dyDescent="0.35">
      <c r="A1520" s="13">
        <v>2030</v>
      </c>
      <c r="B1520" s="13">
        <f t="shared" si="160"/>
        <v>2029</v>
      </c>
      <c r="C1520" t="s">
        <v>426</v>
      </c>
      <c r="D1520" t="s">
        <v>427</v>
      </c>
      <c r="E1520" s="5">
        <v>393156788.59884167</v>
      </c>
      <c r="F1520" s="13">
        <v>0.33</v>
      </c>
      <c r="G1520" s="9">
        <f t="shared" si="161"/>
        <v>129741.74023761775</v>
      </c>
      <c r="H1520" s="11">
        <v>1.02</v>
      </c>
      <c r="I1520" s="12" cm="1">
        <f t="array" ref="I1520">INDEX(PPEL[],MATCH(PPEL[[#This Row],[Base Year]]&amp;PPEL[[#This Row],[DistrictNumber]],PPEL[[Fiscal Year]:[Fiscal Year]]&amp;PPEL[[DistrictNumber]:[DistrictNumber]],0),9)*$H1520</f>
        <v>95667.960516008927</v>
      </c>
      <c r="J1520" s="15">
        <f t="shared" si="159"/>
        <v>0.24333284656474274</v>
      </c>
      <c r="K1520" s="26">
        <f>ROUND(PPEL[[#This Row],[Proposed Taxable Valuation]]/1000*PPEL[[#This Row],[Adjusted Rate]],0)</f>
        <v>95668</v>
      </c>
      <c r="L1520" s="19">
        <f t="shared" si="162"/>
        <v>-34073.779721608822</v>
      </c>
      <c r="M1520" s="17">
        <f t="shared" si="163"/>
        <v>-8.6667153435257271E-2</v>
      </c>
      <c r="N1520" s="2">
        <v>285480083.72591472</v>
      </c>
      <c r="O1520">
        <v>0.33</v>
      </c>
      <c r="P1520" s="9">
        <f t="shared" si="164"/>
        <v>94208.427629551865</v>
      </c>
    </row>
    <row r="1521" spans="1:16" hidden="1" x14ac:dyDescent="0.35">
      <c r="A1521" s="13">
        <v>2030</v>
      </c>
      <c r="B1521" s="13">
        <f t="shared" si="160"/>
        <v>2029</v>
      </c>
      <c r="C1521" t="s">
        <v>428</v>
      </c>
      <c r="D1521" t="s">
        <v>429</v>
      </c>
      <c r="E1521" s="5">
        <v>575613335.09939551</v>
      </c>
      <c r="F1521" s="13">
        <v>0.33</v>
      </c>
      <c r="G1521" s="9">
        <f t="shared" si="161"/>
        <v>189952.40058280053</v>
      </c>
      <c r="H1521" s="11">
        <v>1.02</v>
      </c>
      <c r="I1521" s="12" cm="1">
        <f t="array" ref="I1521">INDEX(PPEL[],MATCH(PPEL[[#This Row],[Base Year]]&amp;PPEL[[#This Row],[DistrictNumber]],PPEL[[Fiscal Year]:[Fiscal Year]]&amp;PPEL[[DistrictNumber]:[DistrictNumber]],0),9)*$H1521</f>
        <v>139911.65444844705</v>
      </c>
      <c r="J1521" s="15">
        <f t="shared" si="159"/>
        <v>0.24306534598314589</v>
      </c>
      <c r="K1521" s="26">
        <f>ROUND(PPEL[[#This Row],[Proposed Taxable Valuation]]/1000*PPEL[[#This Row],[Adjusted Rate]],0)</f>
        <v>139912</v>
      </c>
      <c r="L1521" s="19">
        <f t="shared" si="162"/>
        <v>-50040.746134353481</v>
      </c>
      <c r="M1521" s="17">
        <f t="shared" si="163"/>
        <v>-8.6934654016854129E-2</v>
      </c>
      <c r="N1521" s="2">
        <v>450891701.13634968</v>
      </c>
      <c r="O1521">
        <v>0.33</v>
      </c>
      <c r="P1521" s="9">
        <f t="shared" si="164"/>
        <v>148794.2613749954</v>
      </c>
    </row>
    <row r="1522" spans="1:16" hidden="1" x14ac:dyDescent="0.35">
      <c r="A1522" s="13">
        <v>2030</v>
      </c>
      <c r="B1522" s="13">
        <f t="shared" si="160"/>
        <v>2029</v>
      </c>
      <c r="C1522" t="s">
        <v>430</v>
      </c>
      <c r="D1522" t="s">
        <v>431</v>
      </c>
      <c r="E1522" s="5">
        <v>3211762711.0278654</v>
      </c>
      <c r="F1522" s="13">
        <v>0.33</v>
      </c>
      <c r="G1522" s="9">
        <f t="shared" si="161"/>
        <v>1059881.6946391957</v>
      </c>
      <c r="H1522" s="11">
        <v>1.02</v>
      </c>
      <c r="I1522" s="12" cm="1">
        <f t="array" ref="I1522">INDEX(PPEL[],MATCH(PPEL[[#This Row],[Base Year]]&amp;PPEL[[#This Row],[DistrictNumber]],PPEL[[Fiscal Year]:[Fiscal Year]]&amp;PPEL[[DistrictNumber]:[DistrictNumber]],0),9)*$H1522</f>
        <v>516881.31903604337</v>
      </c>
      <c r="J1522" s="15">
        <f t="shared" si="159"/>
        <v>0.1609338439795962</v>
      </c>
      <c r="K1522" s="26">
        <f>ROUND(PPEL[[#This Row],[Proposed Taxable Valuation]]/1000*PPEL[[#This Row],[Adjusted Rate]],0)</f>
        <v>516881</v>
      </c>
      <c r="L1522" s="19">
        <f t="shared" si="162"/>
        <v>-543000.37560315232</v>
      </c>
      <c r="M1522" s="17">
        <f t="shared" si="163"/>
        <v>-0.16906615602040381</v>
      </c>
      <c r="N1522" s="2">
        <v>2016308812.1635923</v>
      </c>
      <c r="O1522">
        <v>0.33</v>
      </c>
      <c r="P1522" s="9">
        <f t="shared" si="164"/>
        <v>665381.90801398549</v>
      </c>
    </row>
    <row r="1523" spans="1:16" hidden="1" x14ac:dyDescent="0.35">
      <c r="A1523" s="13">
        <v>2030</v>
      </c>
      <c r="B1523" s="13">
        <f t="shared" si="160"/>
        <v>2029</v>
      </c>
      <c r="C1523" t="s">
        <v>432</v>
      </c>
      <c r="D1523" t="s">
        <v>433</v>
      </c>
      <c r="E1523" s="5">
        <v>1120930661.3202443</v>
      </c>
      <c r="F1523" s="13">
        <v>0.33</v>
      </c>
      <c r="G1523" s="9">
        <f t="shared" si="161"/>
        <v>369907.11823568068</v>
      </c>
      <c r="H1523" s="11">
        <v>1.02</v>
      </c>
      <c r="I1523" s="12" cm="1">
        <f t="array" ref="I1523">INDEX(PPEL[],MATCH(PPEL[[#This Row],[Base Year]]&amp;PPEL[[#This Row],[DistrictNumber]],PPEL[[Fiscal Year]:[Fiscal Year]]&amp;PPEL[[DistrictNumber]:[DistrictNumber]],0),9)*$H1523</f>
        <v>278036.12992356595</v>
      </c>
      <c r="J1523" s="15">
        <f t="shared" si="159"/>
        <v>0.24804043596781619</v>
      </c>
      <c r="K1523" s="26">
        <f>ROUND(PPEL[[#This Row],[Proposed Taxable Valuation]]/1000*PPEL[[#This Row],[Adjusted Rate]],0)</f>
        <v>278036</v>
      </c>
      <c r="L1523" s="19">
        <f t="shared" si="162"/>
        <v>-91870.988312114729</v>
      </c>
      <c r="M1523" s="17">
        <f t="shared" si="163"/>
        <v>-8.1959564032183824E-2</v>
      </c>
      <c r="N1523" s="2">
        <v>920252589.92766476</v>
      </c>
      <c r="O1523">
        <v>0.33</v>
      </c>
      <c r="P1523" s="9">
        <f t="shared" si="164"/>
        <v>303683.35467612935</v>
      </c>
    </row>
    <row r="1524" spans="1:16" hidden="1" x14ac:dyDescent="0.35">
      <c r="A1524" s="13">
        <v>2030</v>
      </c>
      <c r="B1524" s="13">
        <f t="shared" si="160"/>
        <v>2029</v>
      </c>
      <c r="C1524" t="s">
        <v>434</v>
      </c>
      <c r="D1524" t="s">
        <v>435</v>
      </c>
      <c r="E1524" s="5">
        <v>653811760.63366616</v>
      </c>
      <c r="F1524" s="13">
        <v>0.33</v>
      </c>
      <c r="G1524" s="9">
        <f t="shared" si="161"/>
        <v>215757.88100910984</v>
      </c>
      <c r="H1524" s="11">
        <v>1.02</v>
      </c>
      <c r="I1524" s="12" cm="1">
        <f t="array" ref="I1524">INDEX(PPEL[],MATCH(PPEL[[#This Row],[Base Year]]&amp;PPEL[[#This Row],[DistrictNumber]],PPEL[[Fiscal Year]:[Fiscal Year]]&amp;PPEL[[DistrictNumber]:[DistrictNumber]],0),9)*$H1524</f>
        <v>149461.61204032111</v>
      </c>
      <c r="J1524" s="15">
        <f t="shared" si="159"/>
        <v>0.22860037252230639</v>
      </c>
      <c r="K1524" s="26">
        <f>ROUND(PPEL[[#This Row],[Proposed Taxable Valuation]]/1000*PPEL[[#This Row],[Adjusted Rate]],0)</f>
        <v>149462</v>
      </c>
      <c r="L1524" s="19">
        <f t="shared" si="162"/>
        <v>-66296.268968788732</v>
      </c>
      <c r="M1524" s="17">
        <f t="shared" si="163"/>
        <v>-0.10139962747769363</v>
      </c>
      <c r="N1524" s="2">
        <v>479739536.0395264</v>
      </c>
      <c r="O1524">
        <v>0.33</v>
      </c>
      <c r="P1524" s="9">
        <f t="shared" si="164"/>
        <v>158314.04689304371</v>
      </c>
    </row>
    <row r="1525" spans="1:16" hidden="1" x14ac:dyDescent="0.35">
      <c r="A1525" s="13">
        <v>2030</v>
      </c>
      <c r="B1525" s="13">
        <f t="shared" si="160"/>
        <v>2029</v>
      </c>
      <c r="C1525" t="s">
        <v>436</v>
      </c>
      <c r="D1525" t="s">
        <v>437</v>
      </c>
      <c r="E1525" s="5">
        <v>641910305.95506656</v>
      </c>
      <c r="F1525" s="13">
        <v>0.33</v>
      </c>
      <c r="G1525" s="9">
        <f t="shared" si="161"/>
        <v>211830.40096517198</v>
      </c>
      <c r="H1525" s="11">
        <v>1.02</v>
      </c>
      <c r="I1525" s="12" cm="1">
        <f t="array" ref="I1525">INDEX(PPEL[],MATCH(PPEL[[#This Row],[Base Year]]&amp;PPEL[[#This Row],[DistrictNumber]],PPEL[[Fiscal Year]:[Fiscal Year]]&amp;PPEL[[DistrictNumber]:[DistrictNumber]],0),9)*$H1525</f>
        <v>150598.485082511</v>
      </c>
      <c r="J1525" s="15">
        <f t="shared" si="159"/>
        <v>0.23460985699309342</v>
      </c>
      <c r="K1525" s="26">
        <f>ROUND(PPEL[[#This Row],[Proposed Taxable Valuation]]/1000*PPEL[[#This Row],[Adjusted Rate]],0)</f>
        <v>150598</v>
      </c>
      <c r="L1525" s="19">
        <f t="shared" si="162"/>
        <v>-61231.915882660978</v>
      </c>
      <c r="M1525" s="17">
        <f t="shared" si="163"/>
        <v>-9.5390143006906597E-2</v>
      </c>
      <c r="N1525" s="2">
        <v>475722702.18091434</v>
      </c>
      <c r="O1525">
        <v>0.33</v>
      </c>
      <c r="P1525" s="9">
        <f t="shared" si="164"/>
        <v>156988.49171970173</v>
      </c>
    </row>
    <row r="1526" spans="1:16" hidden="1" x14ac:dyDescent="0.35">
      <c r="A1526" s="13">
        <v>2030</v>
      </c>
      <c r="B1526" s="13">
        <f t="shared" si="160"/>
        <v>2029</v>
      </c>
      <c r="C1526" t="s">
        <v>438</v>
      </c>
      <c r="D1526" t="s">
        <v>439</v>
      </c>
      <c r="E1526" s="5">
        <v>4512460184.5012159</v>
      </c>
      <c r="F1526" s="13">
        <v>0.33</v>
      </c>
      <c r="G1526" s="9">
        <f t="shared" si="161"/>
        <v>1489111.8608854013</v>
      </c>
      <c r="H1526" s="11">
        <v>1.02</v>
      </c>
      <c r="I1526" s="12" cm="1">
        <f t="array" ref="I1526">INDEX(PPEL[],MATCH(PPEL[[#This Row],[Base Year]]&amp;PPEL[[#This Row],[DistrictNumber]],PPEL[[Fiscal Year]:[Fiscal Year]]&amp;PPEL[[DistrictNumber]:[DistrictNumber]],0),9)*$H1526</f>
        <v>758931.57860358083</v>
      </c>
      <c r="J1526" s="15">
        <f t="shared" si="159"/>
        <v>0.16818576731386034</v>
      </c>
      <c r="K1526" s="26">
        <f>ROUND(PPEL[[#This Row],[Proposed Taxable Valuation]]/1000*PPEL[[#This Row],[Adjusted Rate]],0)</f>
        <v>758932</v>
      </c>
      <c r="L1526" s="19">
        <f t="shared" si="162"/>
        <v>-730180.28228182043</v>
      </c>
      <c r="M1526" s="17">
        <f t="shared" si="163"/>
        <v>-0.16181423268613968</v>
      </c>
      <c r="N1526" s="2">
        <v>2610219001.8091335</v>
      </c>
      <c r="O1526">
        <v>0.33</v>
      </c>
      <c r="P1526" s="9">
        <f t="shared" si="164"/>
        <v>861372.27059701411</v>
      </c>
    </row>
    <row r="1527" spans="1:16" hidden="1" x14ac:dyDescent="0.35">
      <c r="A1527" s="13">
        <v>2030</v>
      </c>
      <c r="B1527" s="13">
        <f t="shared" si="160"/>
        <v>2029</v>
      </c>
      <c r="C1527" t="s">
        <v>440</v>
      </c>
      <c r="D1527" t="s">
        <v>441</v>
      </c>
      <c r="E1527" s="5">
        <v>171936238.84329849</v>
      </c>
      <c r="F1527" s="13">
        <v>0.33</v>
      </c>
      <c r="G1527" s="9">
        <f t="shared" si="161"/>
        <v>56738.958818288505</v>
      </c>
      <c r="H1527" s="11">
        <v>1.02</v>
      </c>
      <c r="I1527" s="12" cm="1">
        <f t="array" ref="I1527">INDEX(PPEL[],MATCH(PPEL[[#This Row],[Base Year]]&amp;PPEL[[#This Row],[DistrictNumber]],PPEL[[Fiscal Year]:[Fiscal Year]]&amp;PPEL[[DistrictNumber]:[DistrictNumber]],0),9)*$H1527</f>
        <v>45032.503033473906</v>
      </c>
      <c r="J1527" s="15">
        <f t="shared" si="159"/>
        <v>0.26191397076282574</v>
      </c>
      <c r="K1527" s="26">
        <f>ROUND(PPEL[[#This Row],[Proposed Taxable Valuation]]/1000*PPEL[[#This Row],[Adjusted Rate]],0)</f>
        <v>45033</v>
      </c>
      <c r="L1527" s="19">
        <f t="shared" si="162"/>
        <v>-11706.4557848146</v>
      </c>
      <c r="M1527" s="17">
        <f t="shared" si="163"/>
        <v>-6.8086029237174273E-2</v>
      </c>
      <c r="N1527" s="2">
        <v>132389579.20222558</v>
      </c>
      <c r="O1527">
        <v>0.33</v>
      </c>
      <c r="P1527" s="9">
        <f t="shared" si="164"/>
        <v>43688.561136734439</v>
      </c>
    </row>
    <row r="1528" spans="1:16" hidden="1" x14ac:dyDescent="0.35">
      <c r="A1528" s="13">
        <v>2030</v>
      </c>
      <c r="B1528" s="13">
        <f t="shared" si="160"/>
        <v>2029</v>
      </c>
      <c r="C1528" t="s">
        <v>442</v>
      </c>
      <c r="D1528" t="s">
        <v>443</v>
      </c>
      <c r="E1528" s="5">
        <v>551534773.11741459</v>
      </c>
      <c r="F1528" s="13">
        <v>0.33</v>
      </c>
      <c r="G1528" s="9">
        <f t="shared" si="161"/>
        <v>182006.47512874682</v>
      </c>
      <c r="H1528" s="11">
        <v>1.02</v>
      </c>
      <c r="I1528" s="12" cm="1">
        <f t="array" ref="I1528">INDEX(PPEL[],MATCH(PPEL[[#This Row],[Base Year]]&amp;PPEL[[#This Row],[DistrictNumber]],PPEL[[Fiscal Year]:[Fiscal Year]]&amp;PPEL[[DistrictNumber]:[DistrictNumber]],0),9)*$H1528</f>
        <v>114045.17480067733</v>
      </c>
      <c r="J1528" s="15">
        <f t="shared" si="159"/>
        <v>0.20677785039022117</v>
      </c>
      <c r="K1528" s="26">
        <f>ROUND(PPEL[[#This Row],[Proposed Taxable Valuation]]/1000*PPEL[[#This Row],[Adjusted Rate]],0)</f>
        <v>114045</v>
      </c>
      <c r="L1528" s="19">
        <f t="shared" si="162"/>
        <v>-67961.300328069497</v>
      </c>
      <c r="M1528" s="17">
        <f t="shared" si="163"/>
        <v>-0.12322214960977884</v>
      </c>
      <c r="N1528" s="2">
        <v>476161078.94213092</v>
      </c>
      <c r="O1528">
        <v>0.33</v>
      </c>
      <c r="P1528" s="9">
        <f t="shared" si="164"/>
        <v>157133.1560509032</v>
      </c>
    </row>
    <row r="1529" spans="1:16" hidden="1" x14ac:dyDescent="0.35">
      <c r="A1529" s="13">
        <v>2030</v>
      </c>
      <c r="B1529" s="13">
        <f t="shared" si="160"/>
        <v>2029</v>
      </c>
      <c r="C1529" t="s">
        <v>444</v>
      </c>
      <c r="D1529" t="s">
        <v>445</v>
      </c>
      <c r="E1529" s="5">
        <v>810295091.06202471</v>
      </c>
      <c r="F1529" s="13">
        <v>0.33</v>
      </c>
      <c r="G1529" s="9">
        <f t="shared" si="161"/>
        <v>267397.38005046814</v>
      </c>
      <c r="H1529" s="11">
        <v>1.02</v>
      </c>
      <c r="I1529" s="12" cm="1">
        <f t="array" ref="I1529">INDEX(PPEL[],MATCH(PPEL[[#This Row],[Base Year]]&amp;PPEL[[#This Row],[DistrictNumber]],PPEL[[Fiscal Year]:[Fiscal Year]]&amp;PPEL[[DistrictNumber]:[DistrictNumber]],0),9)*$H1529</f>
        <v>184611.34466352299</v>
      </c>
      <c r="J1529" s="15">
        <f t="shared" si="159"/>
        <v>0.22783223877311107</v>
      </c>
      <c r="K1529" s="26">
        <f>ROUND(PPEL[[#This Row],[Proposed Taxable Valuation]]/1000*PPEL[[#This Row],[Adjusted Rate]],0)</f>
        <v>184611</v>
      </c>
      <c r="L1529" s="19">
        <f t="shared" si="162"/>
        <v>-82786.03538694515</v>
      </c>
      <c r="M1529" s="17">
        <f t="shared" si="163"/>
        <v>-0.10216776122688895</v>
      </c>
      <c r="N1529" s="2">
        <v>590751708.6247282</v>
      </c>
      <c r="O1529">
        <v>0.33</v>
      </c>
      <c r="P1529" s="9">
        <f t="shared" si="164"/>
        <v>194948.06384616034</v>
      </c>
    </row>
    <row r="1530" spans="1:16" hidden="1" x14ac:dyDescent="0.35">
      <c r="A1530" s="13">
        <v>2030</v>
      </c>
      <c r="B1530" s="13">
        <f t="shared" si="160"/>
        <v>2029</v>
      </c>
      <c r="C1530" t="s">
        <v>446</v>
      </c>
      <c r="D1530" t="s">
        <v>447</v>
      </c>
      <c r="E1530" s="5">
        <v>1311742017.3350325</v>
      </c>
      <c r="F1530" s="13">
        <v>0.33</v>
      </c>
      <c r="G1530" s="9">
        <f t="shared" si="161"/>
        <v>432874.86572056077</v>
      </c>
      <c r="H1530" s="11">
        <v>1.02</v>
      </c>
      <c r="I1530" s="12" cm="1">
        <f t="array" ref="I1530">INDEX(PPEL[],MATCH(PPEL[[#This Row],[Base Year]]&amp;PPEL[[#This Row],[DistrictNumber]],PPEL[[Fiscal Year]:[Fiscal Year]]&amp;PPEL[[DistrictNumber]:[DistrictNumber]],0),9)*$H1530</f>
        <v>283665.93386422074</v>
      </c>
      <c r="J1530" s="15">
        <f t="shared" si="159"/>
        <v>0.21625131322737032</v>
      </c>
      <c r="K1530" s="26">
        <f>ROUND(PPEL[[#This Row],[Proposed Taxable Valuation]]/1000*PPEL[[#This Row],[Adjusted Rate]],0)</f>
        <v>283666</v>
      </c>
      <c r="L1530" s="19">
        <f t="shared" si="162"/>
        <v>-149208.93185634003</v>
      </c>
      <c r="M1530" s="17">
        <f t="shared" si="163"/>
        <v>-0.1137486867726297</v>
      </c>
      <c r="N1530" s="2">
        <v>891996293.76584375</v>
      </c>
      <c r="O1530">
        <v>0.33</v>
      </c>
      <c r="P1530" s="9">
        <f t="shared" si="164"/>
        <v>294358.77694272844</v>
      </c>
    </row>
    <row r="1531" spans="1:16" hidden="1" x14ac:dyDescent="0.35">
      <c r="A1531" s="13">
        <v>2030</v>
      </c>
      <c r="B1531" s="13">
        <f t="shared" si="160"/>
        <v>2029</v>
      </c>
      <c r="C1531" t="s">
        <v>448</v>
      </c>
      <c r="D1531" t="s">
        <v>449</v>
      </c>
      <c r="E1531" s="5">
        <v>1723447131.8860564</v>
      </c>
      <c r="F1531" s="13">
        <v>0.33</v>
      </c>
      <c r="G1531" s="9">
        <f t="shared" si="161"/>
        <v>568737.55352239858</v>
      </c>
      <c r="H1531" s="11">
        <v>1.02</v>
      </c>
      <c r="I1531" s="12" cm="1">
        <f t="array" ref="I1531">INDEX(PPEL[],MATCH(PPEL[[#This Row],[Base Year]]&amp;PPEL[[#This Row],[DistrictNumber]],PPEL[[Fiscal Year]:[Fiscal Year]]&amp;PPEL[[DistrictNumber]:[DistrictNumber]],0),9)*$H1531</f>
        <v>368628.26703027502</v>
      </c>
      <c r="J1531" s="15">
        <f t="shared" si="159"/>
        <v>0.21389009283207094</v>
      </c>
      <c r="K1531" s="26">
        <f>ROUND(PPEL[[#This Row],[Proposed Taxable Valuation]]/1000*PPEL[[#This Row],[Adjusted Rate]],0)</f>
        <v>368628</v>
      </c>
      <c r="L1531" s="19">
        <f t="shared" si="162"/>
        <v>-200109.28649212356</v>
      </c>
      <c r="M1531" s="17">
        <f t="shared" si="163"/>
        <v>-0.11610990716792907</v>
      </c>
      <c r="N1531" s="2">
        <v>1153703489.7694142</v>
      </c>
      <c r="O1531">
        <v>0.33</v>
      </c>
      <c r="P1531" s="9">
        <f t="shared" si="164"/>
        <v>380722.15162390674</v>
      </c>
    </row>
    <row r="1532" spans="1:16" hidden="1" x14ac:dyDescent="0.35">
      <c r="A1532" s="13">
        <v>2030</v>
      </c>
      <c r="B1532" s="13">
        <f t="shared" si="160"/>
        <v>2029</v>
      </c>
      <c r="C1532" t="s">
        <v>450</v>
      </c>
      <c r="D1532" t="s">
        <v>451</v>
      </c>
      <c r="E1532" s="5">
        <v>1610982320.4668617</v>
      </c>
      <c r="F1532" s="13">
        <v>0.33</v>
      </c>
      <c r="G1532" s="9">
        <f t="shared" si="161"/>
        <v>531624.16575406445</v>
      </c>
      <c r="H1532" s="11">
        <v>1.02</v>
      </c>
      <c r="I1532" s="12" cm="1">
        <f t="array" ref="I1532">INDEX(PPEL[],MATCH(PPEL[[#This Row],[Base Year]]&amp;PPEL[[#This Row],[DistrictNumber]],PPEL[[Fiscal Year]:[Fiscal Year]]&amp;PPEL[[DistrictNumber]:[DistrictNumber]],0),9)*$H1532</f>
        <v>255136.05401910091</v>
      </c>
      <c r="J1532" s="15">
        <f t="shared" si="159"/>
        <v>0.15837296957123814</v>
      </c>
      <c r="K1532" s="26">
        <f>ROUND(PPEL[[#This Row],[Proposed Taxable Valuation]]/1000*PPEL[[#This Row],[Adjusted Rate]],0)</f>
        <v>255136</v>
      </c>
      <c r="L1532" s="19">
        <f t="shared" si="162"/>
        <v>-276488.11173496355</v>
      </c>
      <c r="M1532" s="17">
        <f t="shared" si="163"/>
        <v>-0.17162703042876187</v>
      </c>
      <c r="N1532" s="2">
        <v>959928685.39796162</v>
      </c>
      <c r="O1532">
        <v>0.33</v>
      </c>
      <c r="P1532" s="9">
        <f t="shared" si="164"/>
        <v>316776.46618132736</v>
      </c>
    </row>
    <row r="1533" spans="1:16" hidden="1" x14ac:dyDescent="0.35">
      <c r="A1533" s="13">
        <v>2030</v>
      </c>
      <c r="B1533" s="13">
        <f t="shared" si="160"/>
        <v>2029</v>
      </c>
      <c r="C1533" t="s">
        <v>452</v>
      </c>
      <c r="D1533" t="s">
        <v>453</v>
      </c>
      <c r="E1533" s="5">
        <v>225095689.6078231</v>
      </c>
      <c r="F1533" s="13">
        <v>0.33</v>
      </c>
      <c r="G1533" s="9">
        <f t="shared" si="161"/>
        <v>74281.57757058162</v>
      </c>
      <c r="H1533" s="11">
        <v>1.02</v>
      </c>
      <c r="I1533" s="12" cm="1">
        <f t="array" ref="I1533">INDEX(PPEL[],MATCH(PPEL[[#This Row],[Base Year]]&amp;PPEL[[#This Row],[DistrictNumber]],PPEL[[Fiscal Year]:[Fiscal Year]]&amp;PPEL[[DistrictNumber]:[DistrictNumber]],0),9)*$H1533</f>
        <v>59777.76437940068</v>
      </c>
      <c r="J1533" s="15">
        <f t="shared" si="159"/>
        <v>0.26556601098648108</v>
      </c>
      <c r="K1533" s="26">
        <f>ROUND(PPEL[[#This Row],[Proposed Taxable Valuation]]/1000*PPEL[[#This Row],[Adjusted Rate]],0)</f>
        <v>59778</v>
      </c>
      <c r="L1533" s="19">
        <f t="shared" si="162"/>
        <v>-14503.81319118094</v>
      </c>
      <c r="M1533" s="17">
        <f t="shared" si="163"/>
        <v>-6.4433989013518933E-2</v>
      </c>
      <c r="N1533" s="2">
        <v>194067159.4241119</v>
      </c>
      <c r="O1533">
        <v>0.33</v>
      </c>
      <c r="P1533" s="9">
        <f t="shared" si="164"/>
        <v>64042.162609956933</v>
      </c>
    </row>
    <row r="1534" spans="1:16" hidden="1" x14ac:dyDescent="0.35">
      <c r="A1534" s="13">
        <v>2030</v>
      </c>
      <c r="B1534" s="13">
        <f t="shared" si="160"/>
        <v>2029</v>
      </c>
      <c r="C1534" t="s">
        <v>454</v>
      </c>
      <c r="D1534" t="s">
        <v>455</v>
      </c>
      <c r="E1534" s="5">
        <v>703468888.6277355</v>
      </c>
      <c r="F1534" s="13">
        <v>0.33</v>
      </c>
      <c r="G1534" s="9">
        <f t="shared" si="161"/>
        <v>232144.73324715273</v>
      </c>
      <c r="H1534" s="11">
        <v>1.02</v>
      </c>
      <c r="I1534" s="12" cm="1">
        <f t="array" ref="I1534">INDEX(PPEL[],MATCH(PPEL[[#This Row],[Base Year]]&amp;PPEL[[#This Row],[DistrictNumber]],PPEL[[Fiscal Year]:[Fiscal Year]]&amp;PPEL[[DistrictNumber]:[DistrictNumber]],0),9)*$H1534</f>
        <v>147566.2585421378</v>
      </c>
      <c r="J1534" s="15">
        <f t="shared" si="159"/>
        <v>0.20976941685366771</v>
      </c>
      <c r="K1534" s="26">
        <f>ROUND(PPEL[[#This Row],[Proposed Taxable Valuation]]/1000*PPEL[[#This Row],[Adjusted Rate]],0)</f>
        <v>147566</v>
      </c>
      <c r="L1534" s="19">
        <f t="shared" si="162"/>
        <v>-84578.474705014931</v>
      </c>
      <c r="M1534" s="17">
        <f t="shared" si="163"/>
        <v>-0.12023058314633231</v>
      </c>
      <c r="N1534" s="2">
        <v>472084101.37014377</v>
      </c>
      <c r="O1534">
        <v>0.33</v>
      </c>
      <c r="P1534" s="9">
        <f t="shared" si="164"/>
        <v>155787.75345214744</v>
      </c>
    </row>
    <row r="1535" spans="1:16" hidden="1" x14ac:dyDescent="0.35">
      <c r="A1535" s="13">
        <v>2030</v>
      </c>
      <c r="B1535" s="13">
        <f t="shared" si="160"/>
        <v>2029</v>
      </c>
      <c r="C1535" t="s">
        <v>456</v>
      </c>
      <c r="D1535" t="s">
        <v>457</v>
      </c>
      <c r="E1535" s="5">
        <v>455339147.44875145</v>
      </c>
      <c r="F1535" s="13">
        <v>0.33</v>
      </c>
      <c r="G1535" s="9">
        <f t="shared" si="161"/>
        <v>150261.91865808799</v>
      </c>
      <c r="H1535" s="11">
        <v>1.02</v>
      </c>
      <c r="I1535" s="12" cm="1">
        <f t="array" ref="I1535">INDEX(PPEL[],MATCH(PPEL[[#This Row],[Base Year]]&amp;PPEL[[#This Row],[DistrictNumber]],PPEL[[Fiscal Year]:[Fiscal Year]]&amp;PPEL[[DistrictNumber]:[DistrictNumber]],0),9)*$H1535</f>
        <v>128760.82297839512</v>
      </c>
      <c r="J1535" s="15">
        <f t="shared" si="159"/>
        <v>0.28278004142590701</v>
      </c>
      <c r="K1535" s="26">
        <f>ROUND(PPEL[[#This Row],[Proposed Taxable Valuation]]/1000*PPEL[[#This Row],[Adjusted Rate]],0)</f>
        <v>128761</v>
      </c>
      <c r="L1535" s="19">
        <f t="shared" si="162"/>
        <v>-21501.095679692866</v>
      </c>
      <c r="M1535" s="17">
        <f t="shared" si="163"/>
        <v>-4.7219958574093002E-2</v>
      </c>
      <c r="N1535" s="2">
        <v>376015338.86759126</v>
      </c>
      <c r="O1535">
        <v>0.33</v>
      </c>
      <c r="P1535" s="9">
        <f t="shared" si="164"/>
        <v>124085.06182630513</v>
      </c>
    </row>
    <row r="1536" spans="1:16" hidden="1" x14ac:dyDescent="0.35">
      <c r="A1536" s="13">
        <v>2030</v>
      </c>
      <c r="B1536" s="13">
        <f t="shared" si="160"/>
        <v>2029</v>
      </c>
      <c r="C1536" t="s">
        <v>458</v>
      </c>
      <c r="D1536" t="s">
        <v>459</v>
      </c>
      <c r="E1536" s="5">
        <v>2361561759.9235926</v>
      </c>
      <c r="F1536" s="13">
        <v>0.33</v>
      </c>
      <c r="G1536" s="9">
        <f t="shared" si="161"/>
        <v>779315.38077478565</v>
      </c>
      <c r="H1536" s="11">
        <v>1.02</v>
      </c>
      <c r="I1536" s="12" cm="1">
        <f t="array" ref="I1536">INDEX(PPEL[],MATCH(PPEL[[#This Row],[Base Year]]&amp;PPEL[[#This Row],[DistrictNumber]],PPEL[[Fiscal Year]:[Fiscal Year]]&amp;PPEL[[DistrictNumber]:[DistrictNumber]],0),9)*$H1536</f>
        <v>437402.91255000775</v>
      </c>
      <c r="J1536" s="15">
        <f t="shared" si="159"/>
        <v>0.18521764705580249</v>
      </c>
      <c r="K1536" s="26">
        <f>ROUND(PPEL[[#This Row],[Proposed Taxable Valuation]]/1000*PPEL[[#This Row],[Adjusted Rate]],0)</f>
        <v>437403</v>
      </c>
      <c r="L1536" s="19">
        <f t="shared" si="162"/>
        <v>-341912.4682247779</v>
      </c>
      <c r="M1536" s="17">
        <f t="shared" si="163"/>
        <v>-0.14478235294419753</v>
      </c>
      <c r="N1536" s="2">
        <v>1471902308.1319368</v>
      </c>
      <c r="O1536">
        <v>0.33</v>
      </c>
      <c r="P1536" s="9">
        <f t="shared" si="164"/>
        <v>485727.76168353914</v>
      </c>
    </row>
    <row r="1537" spans="1:16" hidden="1" x14ac:dyDescent="0.35">
      <c r="A1537" s="13">
        <v>2030</v>
      </c>
      <c r="B1537" s="13">
        <f t="shared" si="160"/>
        <v>2029</v>
      </c>
      <c r="C1537" t="s">
        <v>460</v>
      </c>
      <c r="D1537" t="s">
        <v>461</v>
      </c>
      <c r="E1537" s="5">
        <v>884798356.05805564</v>
      </c>
      <c r="F1537" s="13">
        <v>0.33</v>
      </c>
      <c r="G1537" s="9">
        <f t="shared" si="161"/>
        <v>291983.45749915839</v>
      </c>
      <c r="H1537" s="11">
        <v>1.02</v>
      </c>
      <c r="I1537" s="12" cm="1">
        <f t="array" ref="I1537">INDEX(PPEL[],MATCH(PPEL[[#This Row],[Base Year]]&amp;PPEL[[#This Row],[DistrictNumber]],PPEL[[Fiscal Year]:[Fiscal Year]]&amp;PPEL[[DistrictNumber]:[DistrictNumber]],0),9)*$H1537</f>
        <v>165950.58544523225</v>
      </c>
      <c r="J1537" s="15">
        <f t="shared" si="159"/>
        <v>0.18755752009370086</v>
      </c>
      <c r="K1537" s="26">
        <f>ROUND(PPEL[[#This Row],[Proposed Taxable Valuation]]/1000*PPEL[[#This Row],[Adjusted Rate]],0)</f>
        <v>165951</v>
      </c>
      <c r="L1537" s="19">
        <f t="shared" si="162"/>
        <v>-126032.87205392614</v>
      </c>
      <c r="M1537" s="17">
        <f t="shared" si="163"/>
        <v>-0.14244247990629916</v>
      </c>
      <c r="N1537" s="2">
        <v>589529180.517609</v>
      </c>
      <c r="O1537">
        <v>0.33</v>
      </c>
      <c r="P1537" s="9">
        <f t="shared" si="164"/>
        <v>194544.62957081097</v>
      </c>
    </row>
    <row r="1538" spans="1:16" hidden="1" x14ac:dyDescent="0.35">
      <c r="A1538" s="13">
        <v>2030</v>
      </c>
      <c r="B1538" s="13">
        <f t="shared" si="160"/>
        <v>2029</v>
      </c>
      <c r="C1538" t="s">
        <v>462</v>
      </c>
      <c r="D1538" t="s">
        <v>463</v>
      </c>
      <c r="E1538" s="5">
        <v>4953312413.095026</v>
      </c>
      <c r="F1538" s="13">
        <v>0.33</v>
      </c>
      <c r="G1538" s="9">
        <f t="shared" si="161"/>
        <v>1634593.0963213588</v>
      </c>
      <c r="H1538" s="11">
        <v>1.02</v>
      </c>
      <c r="I1538" s="12" cm="1">
        <f t="array" ref="I1538">INDEX(PPEL[],MATCH(PPEL[[#This Row],[Base Year]]&amp;PPEL[[#This Row],[DistrictNumber]],PPEL[[Fiscal Year]:[Fiscal Year]]&amp;PPEL[[DistrictNumber]:[DistrictNumber]],0),9)*$H1538</f>
        <v>866382.35988520086</v>
      </c>
      <c r="J1538" s="15">
        <f t="shared" si="159"/>
        <v>0.17490969428755468</v>
      </c>
      <c r="K1538" s="26">
        <f>ROUND(PPEL[[#This Row],[Proposed Taxable Valuation]]/1000*PPEL[[#This Row],[Adjusted Rate]],0)</f>
        <v>866382</v>
      </c>
      <c r="L1538" s="19">
        <f t="shared" si="162"/>
        <v>-768210.73643615795</v>
      </c>
      <c r="M1538" s="17">
        <f t="shared" si="163"/>
        <v>-0.15509030571244534</v>
      </c>
      <c r="N1538" s="2">
        <v>2909014123.158649</v>
      </c>
      <c r="O1538">
        <v>0.33</v>
      </c>
      <c r="P1538" s="9">
        <f t="shared" si="164"/>
        <v>959974.66064235428</v>
      </c>
    </row>
    <row r="1539" spans="1:16" hidden="1" x14ac:dyDescent="0.35">
      <c r="A1539" s="13">
        <v>2030</v>
      </c>
      <c r="B1539" s="13">
        <f t="shared" si="160"/>
        <v>2029</v>
      </c>
      <c r="C1539" t="s">
        <v>464</v>
      </c>
      <c r="D1539" t="s">
        <v>465</v>
      </c>
      <c r="E1539" s="5">
        <v>431460189.99618745</v>
      </c>
      <c r="F1539" s="13">
        <v>0.33</v>
      </c>
      <c r="G1539" s="9">
        <f t="shared" si="161"/>
        <v>142381.86269874187</v>
      </c>
      <c r="H1539" s="11">
        <v>1.02</v>
      </c>
      <c r="I1539" s="12" cm="1">
        <f t="array" ref="I1539">INDEX(PPEL[],MATCH(PPEL[[#This Row],[Base Year]]&amp;PPEL[[#This Row],[DistrictNumber]],PPEL[[Fiscal Year]:[Fiscal Year]]&amp;PPEL[[DistrictNumber]:[DistrictNumber]],0),9)*$H1539</f>
        <v>82251.743645932365</v>
      </c>
      <c r="J1539" s="15">
        <f t="shared" si="159"/>
        <v>0.19063576560020329</v>
      </c>
      <c r="K1539" s="26">
        <f>ROUND(PPEL[[#This Row],[Proposed Taxable Valuation]]/1000*PPEL[[#This Row],[Adjusted Rate]],0)</f>
        <v>82252</v>
      </c>
      <c r="L1539" s="19">
        <f t="shared" si="162"/>
        <v>-60130.119052809503</v>
      </c>
      <c r="M1539" s="17">
        <f t="shared" si="163"/>
        <v>-0.13936423439979673</v>
      </c>
      <c r="N1539" s="2">
        <v>283789858.80764818</v>
      </c>
      <c r="O1539">
        <v>0.33</v>
      </c>
      <c r="P1539" s="9">
        <f t="shared" si="164"/>
        <v>93650.65340652391</v>
      </c>
    </row>
    <row r="1540" spans="1:16" hidden="1" x14ac:dyDescent="0.35">
      <c r="A1540" s="13">
        <v>2030</v>
      </c>
      <c r="B1540" s="13">
        <f t="shared" si="160"/>
        <v>2029</v>
      </c>
      <c r="C1540" t="s">
        <v>466</v>
      </c>
      <c r="D1540" t="s">
        <v>467</v>
      </c>
      <c r="E1540" s="5">
        <v>948670568.97072506</v>
      </c>
      <c r="F1540" s="13">
        <v>0.33</v>
      </c>
      <c r="G1540" s="9">
        <f t="shared" si="161"/>
        <v>313061.28776033927</v>
      </c>
      <c r="H1540" s="11">
        <v>1.02</v>
      </c>
      <c r="I1540" s="12" cm="1">
        <f t="array" ref="I1540">INDEX(PPEL[],MATCH(PPEL[[#This Row],[Base Year]]&amp;PPEL[[#This Row],[DistrictNumber]],PPEL[[Fiscal Year]:[Fiscal Year]]&amp;PPEL[[DistrictNumber]:[DistrictNumber]],0),9)*$H1540</f>
        <v>264509.70068772818</v>
      </c>
      <c r="J1540" s="15">
        <f t="shared" ref="J1540:J1603" si="165">IF(I1540/(E1540/1000)&gt;0.33,0.33,I1540/(E1540/1000))</f>
        <v>0.27882144691672273</v>
      </c>
      <c r="K1540" s="26">
        <f>ROUND(PPEL[[#This Row],[Proposed Taxable Valuation]]/1000*PPEL[[#This Row],[Adjusted Rate]],0)</f>
        <v>264510</v>
      </c>
      <c r="L1540" s="19">
        <f t="shared" si="162"/>
        <v>-48551.587072611088</v>
      </c>
      <c r="M1540" s="17">
        <f t="shared" si="163"/>
        <v>-5.1178553083277289E-2</v>
      </c>
      <c r="N1540" s="2">
        <v>797375923.52499378</v>
      </c>
      <c r="O1540">
        <v>0.33</v>
      </c>
      <c r="P1540" s="9">
        <f t="shared" si="164"/>
        <v>263134.05476324796</v>
      </c>
    </row>
    <row r="1541" spans="1:16" hidden="1" x14ac:dyDescent="0.35">
      <c r="A1541" s="13">
        <v>2030</v>
      </c>
      <c r="B1541" s="13">
        <f t="shared" ref="B1541:B1604" si="166">A1541-1</f>
        <v>2029</v>
      </c>
      <c r="C1541" t="s">
        <v>468</v>
      </c>
      <c r="D1541" t="s">
        <v>469</v>
      </c>
      <c r="E1541" s="5">
        <v>308160753.77345425</v>
      </c>
      <c r="F1541" s="13">
        <v>0.33</v>
      </c>
      <c r="G1541" s="9">
        <f t="shared" si="161"/>
        <v>101693.0487452399</v>
      </c>
      <c r="H1541" s="11">
        <v>1.02</v>
      </c>
      <c r="I1541" s="12" cm="1">
        <f t="array" ref="I1541">INDEX(PPEL[],MATCH(PPEL[[#This Row],[Base Year]]&amp;PPEL[[#This Row],[DistrictNumber]],PPEL[[Fiscal Year]:[Fiscal Year]]&amp;PPEL[[DistrictNumber]:[DistrictNumber]],0),9)*$H1541</f>
        <v>77687.117896647149</v>
      </c>
      <c r="J1541" s="15">
        <f t="shared" si="165"/>
        <v>0.25209932460691986</v>
      </c>
      <c r="K1541" s="26">
        <f>ROUND(PPEL[[#This Row],[Proposed Taxable Valuation]]/1000*PPEL[[#This Row],[Adjusted Rate]],0)</f>
        <v>77687</v>
      </c>
      <c r="L1541" s="19">
        <f t="shared" si="162"/>
        <v>-24005.930848592747</v>
      </c>
      <c r="M1541" s="17">
        <f t="shared" si="163"/>
        <v>-7.7900675393080154E-2</v>
      </c>
      <c r="N1541" s="2">
        <v>233965593.88656676</v>
      </c>
      <c r="O1541">
        <v>0.33</v>
      </c>
      <c r="P1541" s="9">
        <f t="shared" si="164"/>
        <v>77208.645982567032</v>
      </c>
    </row>
    <row r="1542" spans="1:16" hidden="1" x14ac:dyDescent="0.35">
      <c r="A1542" s="13">
        <v>2030</v>
      </c>
      <c r="B1542" s="13">
        <f t="shared" si="166"/>
        <v>2029</v>
      </c>
      <c r="C1542" t="s">
        <v>470</v>
      </c>
      <c r="D1542" t="s">
        <v>471</v>
      </c>
      <c r="E1542" s="5">
        <v>669889140.5955472</v>
      </c>
      <c r="F1542" s="13">
        <v>0.33</v>
      </c>
      <c r="G1542" s="9">
        <f t="shared" si="161"/>
        <v>221063.41639653058</v>
      </c>
      <c r="H1542" s="11">
        <v>1.02</v>
      </c>
      <c r="I1542" s="12" cm="1">
        <f t="array" ref="I1542">INDEX(PPEL[],MATCH(PPEL[[#This Row],[Base Year]]&amp;PPEL[[#This Row],[DistrictNumber]],PPEL[[Fiscal Year]:[Fiscal Year]]&amp;PPEL[[DistrictNumber]:[DistrictNumber]],0),9)*$H1542</f>
        <v>169097.96553510943</v>
      </c>
      <c r="J1542" s="15">
        <f t="shared" si="165"/>
        <v>0.25242679017721853</v>
      </c>
      <c r="K1542" s="26">
        <f>ROUND(PPEL[[#This Row],[Proposed Taxable Valuation]]/1000*PPEL[[#This Row],[Adjusted Rate]],0)</f>
        <v>169098</v>
      </c>
      <c r="L1542" s="19">
        <f t="shared" si="162"/>
        <v>-51965.450861421152</v>
      </c>
      <c r="M1542" s="17">
        <f t="shared" si="163"/>
        <v>-7.7573209822781486E-2</v>
      </c>
      <c r="N1542" s="2">
        <v>498002376.33094424</v>
      </c>
      <c r="O1542">
        <v>0.33</v>
      </c>
      <c r="P1542" s="9">
        <f t="shared" si="164"/>
        <v>164340.78418921161</v>
      </c>
    </row>
    <row r="1543" spans="1:16" hidden="1" x14ac:dyDescent="0.35">
      <c r="A1543" s="13">
        <v>2030</v>
      </c>
      <c r="B1543" s="13">
        <f t="shared" si="166"/>
        <v>2029</v>
      </c>
      <c r="C1543" t="s">
        <v>472</v>
      </c>
      <c r="D1543" t="s">
        <v>473</v>
      </c>
      <c r="E1543" s="5">
        <v>579231410.66106403</v>
      </c>
      <c r="F1543" s="13">
        <v>0.33</v>
      </c>
      <c r="G1543" s="9">
        <f t="shared" si="161"/>
        <v>191146.36551815111</v>
      </c>
      <c r="H1543" s="11">
        <v>1.02</v>
      </c>
      <c r="I1543" s="12" cm="1">
        <f t="array" ref="I1543">INDEX(PPEL[],MATCH(PPEL[[#This Row],[Base Year]]&amp;PPEL[[#This Row],[DistrictNumber]],PPEL[[Fiscal Year]:[Fiscal Year]]&amp;PPEL[[DistrictNumber]:[DistrictNumber]],0),9)*$H1543</f>
        <v>136017.91271562091</v>
      </c>
      <c r="J1543" s="15">
        <f t="shared" si="165"/>
        <v>0.23482482167254481</v>
      </c>
      <c r="K1543" s="26">
        <f>ROUND(PPEL[[#This Row],[Proposed Taxable Valuation]]/1000*PPEL[[#This Row],[Adjusted Rate]],0)</f>
        <v>136018</v>
      </c>
      <c r="L1543" s="19">
        <f t="shared" si="162"/>
        <v>-55128.452802530199</v>
      </c>
      <c r="M1543" s="17">
        <f t="shared" si="163"/>
        <v>-9.5175178327455201E-2</v>
      </c>
      <c r="N1543" s="2">
        <v>441065565.58742815</v>
      </c>
      <c r="O1543">
        <v>0.33</v>
      </c>
      <c r="P1543" s="9">
        <f t="shared" si="164"/>
        <v>145551.63664385129</v>
      </c>
    </row>
    <row r="1544" spans="1:16" hidden="1" x14ac:dyDescent="0.35">
      <c r="A1544" s="13">
        <v>2030</v>
      </c>
      <c r="B1544" s="13">
        <f t="shared" si="166"/>
        <v>2029</v>
      </c>
      <c r="C1544" t="s">
        <v>474</v>
      </c>
      <c r="D1544" t="s">
        <v>475</v>
      </c>
      <c r="E1544" s="5">
        <v>629568301.58463013</v>
      </c>
      <c r="F1544" s="13">
        <v>0.33</v>
      </c>
      <c r="G1544" s="9">
        <f t="shared" si="161"/>
        <v>207757.53952292795</v>
      </c>
      <c r="H1544" s="11">
        <v>1.02</v>
      </c>
      <c r="I1544" s="12" cm="1">
        <f t="array" ref="I1544">INDEX(PPEL[],MATCH(PPEL[[#This Row],[Base Year]]&amp;PPEL[[#This Row],[DistrictNumber]],PPEL[[Fiscal Year]:[Fiscal Year]]&amp;PPEL[[DistrictNumber]:[DistrictNumber]],0),9)*$H1544</f>
        <v>168504.29229221758</v>
      </c>
      <c r="J1544" s="15">
        <f t="shared" si="165"/>
        <v>0.26765053429165742</v>
      </c>
      <c r="K1544" s="26">
        <f>ROUND(PPEL[[#This Row],[Proposed Taxable Valuation]]/1000*PPEL[[#This Row],[Adjusted Rate]],0)</f>
        <v>168504</v>
      </c>
      <c r="L1544" s="19">
        <f t="shared" si="162"/>
        <v>-39253.247230710374</v>
      </c>
      <c r="M1544" s="17">
        <f t="shared" si="163"/>
        <v>-6.23494657083426E-2</v>
      </c>
      <c r="N1544" s="2">
        <v>529105438.0261904</v>
      </c>
      <c r="O1544">
        <v>0.33</v>
      </c>
      <c r="P1544" s="9">
        <f t="shared" si="164"/>
        <v>174604.79454864282</v>
      </c>
    </row>
    <row r="1545" spans="1:16" hidden="1" x14ac:dyDescent="0.35">
      <c r="A1545" s="13">
        <v>2030</v>
      </c>
      <c r="B1545" s="13">
        <f t="shared" si="166"/>
        <v>2029</v>
      </c>
      <c r="C1545" t="s">
        <v>476</v>
      </c>
      <c r="D1545" t="s">
        <v>477</v>
      </c>
      <c r="E1545" s="5">
        <v>362416203.4626323</v>
      </c>
      <c r="F1545" s="13">
        <v>0.33</v>
      </c>
      <c r="G1545" s="9">
        <f t="shared" si="161"/>
        <v>119597.34714266867</v>
      </c>
      <c r="H1545" s="11">
        <v>1.02</v>
      </c>
      <c r="I1545" s="12" cm="1">
        <f t="array" ref="I1545">INDEX(PPEL[],MATCH(PPEL[[#This Row],[Base Year]]&amp;PPEL[[#This Row],[DistrictNumber]],PPEL[[Fiscal Year]:[Fiscal Year]]&amp;PPEL[[DistrictNumber]:[DistrictNumber]],0),9)*$H1545</f>
        <v>100670.53202829932</v>
      </c>
      <c r="J1545" s="15">
        <f t="shared" si="165"/>
        <v>0.27777602399247903</v>
      </c>
      <c r="K1545" s="26">
        <f>ROUND(PPEL[[#This Row],[Proposed Taxable Valuation]]/1000*PPEL[[#This Row],[Adjusted Rate]],0)</f>
        <v>100671</v>
      </c>
      <c r="L1545" s="19">
        <f t="shared" si="162"/>
        <v>-18926.815114369354</v>
      </c>
      <c r="M1545" s="17">
        <f t="shared" si="163"/>
        <v>-5.2223976007520989E-2</v>
      </c>
      <c r="N1545" s="2">
        <v>298292028.92768103</v>
      </c>
      <c r="O1545">
        <v>0.33</v>
      </c>
      <c r="P1545" s="9">
        <f t="shared" si="164"/>
        <v>98436.369546134752</v>
      </c>
    </row>
    <row r="1546" spans="1:16" hidden="1" x14ac:dyDescent="0.35">
      <c r="A1546" s="13">
        <v>2030</v>
      </c>
      <c r="B1546" s="13">
        <f t="shared" si="166"/>
        <v>2029</v>
      </c>
      <c r="C1546" t="s">
        <v>478</v>
      </c>
      <c r="D1546" t="s">
        <v>479</v>
      </c>
      <c r="E1546" s="5">
        <v>607845999.95726991</v>
      </c>
      <c r="F1546" s="13">
        <v>0.33</v>
      </c>
      <c r="G1546" s="9">
        <f t="shared" si="161"/>
        <v>200589.17998589907</v>
      </c>
      <c r="H1546" s="11">
        <v>1.02</v>
      </c>
      <c r="I1546" s="12" cm="1">
        <f t="array" ref="I1546">INDEX(PPEL[],MATCH(PPEL[[#This Row],[Base Year]]&amp;PPEL[[#This Row],[DistrictNumber]],PPEL[[Fiscal Year]:[Fiscal Year]]&amp;PPEL[[DistrictNumber]:[DistrictNumber]],0),9)*$H1546</f>
        <v>163279.07639136896</v>
      </c>
      <c r="J1546" s="15">
        <f t="shared" si="165"/>
        <v>0.26861915090803773</v>
      </c>
      <c r="K1546" s="26">
        <f>ROUND(PPEL[[#This Row],[Proposed Taxable Valuation]]/1000*PPEL[[#This Row],[Adjusted Rate]],0)</f>
        <v>163279</v>
      </c>
      <c r="L1546" s="19">
        <f t="shared" si="162"/>
        <v>-37310.103594530112</v>
      </c>
      <c r="M1546" s="17">
        <f t="shared" si="163"/>
        <v>-6.1380849091962286E-2</v>
      </c>
      <c r="N1546" s="2">
        <v>469572024.32281977</v>
      </c>
      <c r="O1546">
        <v>0.33</v>
      </c>
      <c r="P1546" s="9">
        <f t="shared" si="164"/>
        <v>154958.76802653054</v>
      </c>
    </row>
    <row r="1547" spans="1:16" hidden="1" x14ac:dyDescent="0.35">
      <c r="A1547" s="13">
        <v>2030</v>
      </c>
      <c r="B1547" s="13">
        <f t="shared" si="166"/>
        <v>2029</v>
      </c>
      <c r="C1547" t="s">
        <v>480</v>
      </c>
      <c r="D1547" t="s">
        <v>481</v>
      </c>
      <c r="E1547" s="5">
        <v>759803318.99934351</v>
      </c>
      <c r="F1547" s="13">
        <v>0.33</v>
      </c>
      <c r="G1547" s="9">
        <f t="shared" si="161"/>
        <v>250735.09526978337</v>
      </c>
      <c r="H1547" s="11">
        <v>1.02</v>
      </c>
      <c r="I1547" s="12" cm="1">
        <f t="array" ref="I1547">INDEX(PPEL[],MATCH(PPEL[[#This Row],[Base Year]]&amp;PPEL[[#This Row],[DistrictNumber]],PPEL[[Fiscal Year]:[Fiscal Year]]&amp;PPEL[[DistrictNumber]:[DistrictNumber]],0),9)*$H1547</f>
        <v>158680.63748555348</v>
      </c>
      <c r="J1547" s="15">
        <f t="shared" si="165"/>
        <v>0.20884435947783822</v>
      </c>
      <c r="K1547" s="26">
        <f>ROUND(PPEL[[#This Row],[Proposed Taxable Valuation]]/1000*PPEL[[#This Row],[Adjusted Rate]],0)</f>
        <v>158681</v>
      </c>
      <c r="L1547" s="19">
        <f t="shared" si="162"/>
        <v>-92054.45778422989</v>
      </c>
      <c r="M1547" s="17">
        <f t="shared" si="163"/>
        <v>-0.12115564052216179</v>
      </c>
      <c r="N1547" s="2">
        <v>533761924.68018836</v>
      </c>
      <c r="O1547">
        <v>0.33</v>
      </c>
      <c r="P1547" s="9">
        <f t="shared" si="164"/>
        <v>176141.43514446219</v>
      </c>
    </row>
    <row r="1548" spans="1:16" hidden="1" x14ac:dyDescent="0.35">
      <c r="A1548" s="13">
        <v>2030</v>
      </c>
      <c r="B1548" s="13">
        <f t="shared" si="166"/>
        <v>2029</v>
      </c>
      <c r="C1548" t="s">
        <v>482</v>
      </c>
      <c r="D1548" t="s">
        <v>483</v>
      </c>
      <c r="E1548" s="5">
        <v>834857472.70219946</v>
      </c>
      <c r="F1548" s="13">
        <v>0.33</v>
      </c>
      <c r="G1548" s="9">
        <f t="shared" si="161"/>
        <v>275502.96599172585</v>
      </c>
      <c r="H1548" s="11">
        <v>1.02</v>
      </c>
      <c r="I1548" s="12" cm="1">
        <f t="array" ref="I1548">INDEX(PPEL[],MATCH(PPEL[[#This Row],[Base Year]]&amp;PPEL[[#This Row],[DistrictNumber]],PPEL[[Fiscal Year]:[Fiscal Year]]&amp;PPEL[[DistrictNumber]:[DistrictNumber]],0),9)*$H1548</f>
        <v>169457.55640457865</v>
      </c>
      <c r="J1548" s="15">
        <f t="shared" si="165"/>
        <v>0.20297782788730639</v>
      </c>
      <c r="K1548" s="26">
        <f>ROUND(PPEL[[#This Row],[Proposed Taxable Valuation]]/1000*PPEL[[#This Row],[Adjusted Rate]],0)</f>
        <v>169458</v>
      </c>
      <c r="L1548" s="19">
        <f t="shared" si="162"/>
        <v>-106045.40958714721</v>
      </c>
      <c r="M1548" s="17">
        <f t="shared" si="163"/>
        <v>-0.12702217211269362</v>
      </c>
      <c r="N1548" s="2">
        <v>558462604.31840837</v>
      </c>
      <c r="O1548">
        <v>0.33</v>
      </c>
      <c r="P1548" s="9">
        <f t="shared" si="164"/>
        <v>184292.65942507479</v>
      </c>
    </row>
    <row r="1549" spans="1:16" hidden="1" x14ac:dyDescent="0.35">
      <c r="A1549" s="13">
        <v>2030</v>
      </c>
      <c r="B1549" s="13">
        <f t="shared" si="166"/>
        <v>2029</v>
      </c>
      <c r="C1549" t="s">
        <v>484</v>
      </c>
      <c r="D1549" t="s">
        <v>485</v>
      </c>
      <c r="E1549" s="5">
        <v>364946915.63754052</v>
      </c>
      <c r="F1549" s="13">
        <v>0.33</v>
      </c>
      <c r="G1549" s="9">
        <f t="shared" si="161"/>
        <v>120432.48216038838</v>
      </c>
      <c r="H1549" s="11">
        <v>1.02</v>
      </c>
      <c r="I1549" s="12" cm="1">
        <f t="array" ref="I1549">INDEX(PPEL[],MATCH(PPEL[[#This Row],[Base Year]]&amp;PPEL[[#This Row],[DistrictNumber]],PPEL[[Fiscal Year]:[Fiscal Year]]&amp;PPEL[[DistrictNumber]:[DistrictNumber]],0),9)*$H1549</f>
        <v>99871.12794056526</v>
      </c>
      <c r="J1549" s="15">
        <f t="shared" si="165"/>
        <v>0.27365932868920501</v>
      </c>
      <c r="K1549" s="26">
        <f>ROUND(PPEL[[#This Row],[Proposed Taxable Valuation]]/1000*PPEL[[#This Row],[Adjusted Rate]],0)</f>
        <v>99871</v>
      </c>
      <c r="L1549" s="19">
        <f t="shared" si="162"/>
        <v>-20561.354219823115</v>
      </c>
      <c r="M1549" s="17">
        <f t="shared" si="163"/>
        <v>-5.634067131079501E-2</v>
      </c>
      <c r="N1549" s="2">
        <v>283956873.37858295</v>
      </c>
      <c r="O1549">
        <v>0.33</v>
      </c>
      <c r="P1549" s="9">
        <f t="shared" si="164"/>
        <v>93705.768214932381</v>
      </c>
    </row>
    <row r="1550" spans="1:16" hidden="1" x14ac:dyDescent="0.35">
      <c r="A1550" s="13">
        <v>2030</v>
      </c>
      <c r="B1550" s="13">
        <f t="shared" si="166"/>
        <v>2029</v>
      </c>
      <c r="C1550" t="s">
        <v>486</v>
      </c>
      <c r="D1550" t="s">
        <v>487</v>
      </c>
      <c r="E1550" s="5">
        <v>220565578.4128972</v>
      </c>
      <c r="F1550" s="13">
        <v>0.33</v>
      </c>
      <c r="G1550" s="9">
        <f t="shared" si="161"/>
        <v>72786.640876256075</v>
      </c>
      <c r="H1550" s="11">
        <v>1.02</v>
      </c>
      <c r="I1550" s="12" cm="1">
        <f t="array" ref="I1550">INDEX(PPEL[],MATCH(PPEL[[#This Row],[Base Year]]&amp;PPEL[[#This Row],[DistrictNumber]],PPEL[[Fiscal Year]:[Fiscal Year]]&amp;PPEL[[DistrictNumber]:[DistrictNumber]],0),9)*$H1550</f>
        <v>55724.291997006127</v>
      </c>
      <c r="J1550" s="15">
        <f t="shared" si="165"/>
        <v>0.25264273962408879</v>
      </c>
      <c r="K1550" s="26">
        <f>ROUND(PPEL[[#This Row],[Proposed Taxable Valuation]]/1000*PPEL[[#This Row],[Adjusted Rate]],0)</f>
        <v>55724</v>
      </c>
      <c r="L1550" s="19">
        <f t="shared" si="162"/>
        <v>-17062.348879249948</v>
      </c>
      <c r="M1550" s="17">
        <f t="shared" si="163"/>
        <v>-7.735726037591123E-2</v>
      </c>
      <c r="N1550" s="2">
        <v>167043132.17186007</v>
      </c>
      <c r="O1550">
        <v>0.33</v>
      </c>
      <c r="P1550" s="9">
        <f t="shared" si="164"/>
        <v>55124.233616713827</v>
      </c>
    </row>
    <row r="1551" spans="1:16" hidden="1" x14ac:dyDescent="0.35">
      <c r="A1551" s="13">
        <v>2030</v>
      </c>
      <c r="B1551" s="13">
        <f t="shared" si="166"/>
        <v>2029</v>
      </c>
      <c r="C1551" t="s">
        <v>488</v>
      </c>
      <c r="D1551" t="s">
        <v>489</v>
      </c>
      <c r="E1551" s="5">
        <v>2994961697.612215</v>
      </c>
      <c r="F1551" s="13">
        <v>0.33</v>
      </c>
      <c r="G1551" s="9">
        <f t="shared" si="161"/>
        <v>988337.36021203094</v>
      </c>
      <c r="H1551" s="11">
        <v>1.02</v>
      </c>
      <c r="I1551" s="12" cm="1">
        <f t="array" ref="I1551">INDEX(PPEL[],MATCH(PPEL[[#This Row],[Base Year]]&amp;PPEL[[#This Row],[DistrictNumber]],PPEL[[Fiscal Year]:[Fiscal Year]]&amp;PPEL[[DistrictNumber]:[DistrictNumber]],0),9)*$H1551</f>
        <v>616777.06109425146</v>
      </c>
      <c r="J1551" s="15">
        <f t="shared" si="165"/>
        <v>0.20593821336212334</v>
      </c>
      <c r="K1551" s="26">
        <f>ROUND(PPEL[[#This Row],[Proposed Taxable Valuation]]/1000*PPEL[[#This Row],[Adjusted Rate]],0)</f>
        <v>616777</v>
      </c>
      <c r="L1551" s="19">
        <f t="shared" si="162"/>
        <v>-371560.29911777948</v>
      </c>
      <c r="M1551" s="17">
        <f t="shared" si="163"/>
        <v>-0.12406178663787668</v>
      </c>
      <c r="N1551" s="2">
        <v>2317322927.7927461</v>
      </c>
      <c r="O1551">
        <v>0.33</v>
      </c>
      <c r="P1551" s="9">
        <f t="shared" si="164"/>
        <v>764716.5661716063</v>
      </c>
    </row>
    <row r="1552" spans="1:16" hidden="1" x14ac:dyDescent="0.35">
      <c r="A1552" s="13">
        <v>2030</v>
      </c>
      <c r="B1552" s="13">
        <f t="shared" si="166"/>
        <v>2029</v>
      </c>
      <c r="C1552" t="s">
        <v>490</v>
      </c>
      <c r="D1552" t="s">
        <v>491</v>
      </c>
      <c r="E1552" s="5">
        <v>391125342.63800085</v>
      </c>
      <c r="F1552" s="13">
        <v>0.33</v>
      </c>
      <c r="G1552" s="9">
        <f t="shared" si="161"/>
        <v>129071.36307054029</v>
      </c>
      <c r="H1552" s="11">
        <v>1.02</v>
      </c>
      <c r="I1552" s="12" cm="1">
        <f t="array" ref="I1552">INDEX(PPEL[],MATCH(PPEL[[#This Row],[Base Year]]&amp;PPEL[[#This Row],[DistrictNumber]],PPEL[[Fiscal Year]:[Fiscal Year]]&amp;PPEL[[DistrictNumber]:[DistrictNumber]],0),9)*$H1552</f>
        <v>104649.6269682514</v>
      </c>
      <c r="J1552" s="15">
        <f t="shared" si="165"/>
        <v>0.26756033312090444</v>
      </c>
      <c r="K1552" s="26">
        <f>ROUND(PPEL[[#This Row],[Proposed Taxable Valuation]]/1000*PPEL[[#This Row],[Adjusted Rate]],0)</f>
        <v>104650</v>
      </c>
      <c r="L1552" s="19">
        <f t="shared" si="162"/>
        <v>-24421.736102288894</v>
      </c>
      <c r="M1552" s="17">
        <f t="shared" si="163"/>
        <v>-6.2439666879095579E-2</v>
      </c>
      <c r="N1552" s="2">
        <v>324714557.61969304</v>
      </c>
      <c r="O1552">
        <v>0.33</v>
      </c>
      <c r="P1552" s="9">
        <f t="shared" si="164"/>
        <v>107155.80401449872</v>
      </c>
    </row>
    <row r="1553" spans="1:16" hidden="1" x14ac:dyDescent="0.35">
      <c r="A1553" s="13">
        <v>2030</v>
      </c>
      <c r="B1553" s="13">
        <f t="shared" si="166"/>
        <v>2029</v>
      </c>
      <c r="C1553" t="s">
        <v>492</v>
      </c>
      <c r="D1553" t="s">
        <v>493</v>
      </c>
      <c r="E1553" s="5">
        <v>304350856.99479234</v>
      </c>
      <c r="F1553" s="13">
        <v>0.33</v>
      </c>
      <c r="G1553" s="9">
        <f t="shared" si="161"/>
        <v>100435.78280828148</v>
      </c>
      <c r="H1553" s="11">
        <v>1.02</v>
      </c>
      <c r="I1553" s="12" cm="1">
        <f t="array" ref="I1553">INDEX(PPEL[],MATCH(PPEL[[#This Row],[Base Year]]&amp;PPEL[[#This Row],[DistrictNumber]],PPEL[[Fiscal Year]:[Fiscal Year]]&amp;PPEL[[DistrictNumber]:[DistrictNumber]],0),9)*$H1553</f>
        <v>84602.317225475825</v>
      </c>
      <c r="J1553" s="15">
        <f t="shared" si="165"/>
        <v>0.27797627403074282</v>
      </c>
      <c r="K1553" s="26">
        <f>ROUND(PPEL[[#This Row],[Proposed Taxable Valuation]]/1000*PPEL[[#This Row],[Adjusted Rate]],0)</f>
        <v>84602</v>
      </c>
      <c r="L1553" s="19">
        <f t="shared" si="162"/>
        <v>-15833.465582805657</v>
      </c>
      <c r="M1553" s="17">
        <f t="shared" si="163"/>
        <v>-5.2023725969257195E-2</v>
      </c>
      <c r="N1553" s="2">
        <v>250466694.04545391</v>
      </c>
      <c r="O1553">
        <v>0.33</v>
      </c>
      <c r="P1553" s="9">
        <f t="shared" si="164"/>
        <v>82654.009034999792</v>
      </c>
    </row>
    <row r="1554" spans="1:16" hidden="1" x14ac:dyDescent="0.35">
      <c r="A1554" s="13">
        <v>2030</v>
      </c>
      <c r="B1554" s="13">
        <f t="shared" si="166"/>
        <v>2029</v>
      </c>
      <c r="C1554" t="s">
        <v>494</v>
      </c>
      <c r="D1554" t="s">
        <v>495</v>
      </c>
      <c r="E1554" s="5">
        <v>2195231695.4518337</v>
      </c>
      <c r="F1554" s="13">
        <v>0.33</v>
      </c>
      <c r="G1554" s="9">
        <f t="shared" si="161"/>
        <v>724426.45949910523</v>
      </c>
      <c r="H1554" s="11">
        <v>1.02</v>
      </c>
      <c r="I1554" s="12" cm="1">
        <f t="array" ref="I1554">INDEX(PPEL[],MATCH(PPEL[[#This Row],[Base Year]]&amp;PPEL[[#This Row],[DistrictNumber]],PPEL[[Fiscal Year]:[Fiscal Year]]&amp;PPEL[[DistrictNumber]:[DistrictNumber]],0),9)*$H1554</f>
        <v>453130.05029478349</v>
      </c>
      <c r="J1554" s="15">
        <f t="shared" si="165"/>
        <v>0.20641559213708327</v>
      </c>
      <c r="K1554" s="26">
        <f>ROUND(PPEL[[#This Row],[Proposed Taxable Valuation]]/1000*PPEL[[#This Row],[Adjusted Rate]],0)</f>
        <v>453130</v>
      </c>
      <c r="L1554" s="19">
        <f t="shared" si="162"/>
        <v>-271296.40920432174</v>
      </c>
      <c r="M1554" s="17">
        <f t="shared" si="163"/>
        <v>-0.12358440786291675</v>
      </c>
      <c r="N1554" s="2">
        <v>1699124245.8377712</v>
      </c>
      <c r="O1554">
        <v>0.33</v>
      </c>
      <c r="P1554" s="9">
        <f t="shared" si="164"/>
        <v>560711.00112646446</v>
      </c>
    </row>
    <row r="1555" spans="1:16" hidden="1" x14ac:dyDescent="0.35">
      <c r="A1555" s="13">
        <v>2030</v>
      </c>
      <c r="B1555" s="13">
        <f t="shared" si="166"/>
        <v>2029</v>
      </c>
      <c r="C1555" t="s">
        <v>496</v>
      </c>
      <c r="D1555" t="s">
        <v>497</v>
      </c>
      <c r="E1555" s="5">
        <v>219483937.65764335</v>
      </c>
      <c r="F1555" s="13">
        <v>0.33</v>
      </c>
      <c r="G1555" s="9">
        <f t="shared" si="161"/>
        <v>72429.699427022308</v>
      </c>
      <c r="H1555" s="11">
        <v>1.02</v>
      </c>
      <c r="I1555" s="12" cm="1">
        <f t="array" ref="I1555">INDEX(PPEL[],MATCH(PPEL[[#This Row],[Base Year]]&amp;PPEL[[#This Row],[DistrictNumber]],PPEL[[Fiscal Year]:[Fiscal Year]]&amp;PPEL[[DistrictNumber]:[DistrictNumber]],0),9)*$H1555</f>
        <v>52928.142092242888</v>
      </c>
      <c r="J1555" s="15">
        <f t="shared" si="165"/>
        <v>0.24114813437875146</v>
      </c>
      <c r="K1555" s="26">
        <f>ROUND(PPEL[[#This Row],[Proposed Taxable Valuation]]/1000*PPEL[[#This Row],[Adjusted Rate]],0)</f>
        <v>52928</v>
      </c>
      <c r="L1555" s="19">
        <f t="shared" si="162"/>
        <v>-19501.55733477942</v>
      </c>
      <c r="M1555" s="17">
        <f t="shared" si="163"/>
        <v>-8.8851865621248555E-2</v>
      </c>
      <c r="N1555" s="2">
        <v>167235285.0874871</v>
      </c>
      <c r="O1555">
        <v>0.33</v>
      </c>
      <c r="P1555" s="9">
        <f t="shared" si="164"/>
        <v>55187.644078870748</v>
      </c>
    </row>
    <row r="1556" spans="1:16" hidden="1" x14ac:dyDescent="0.35">
      <c r="A1556" s="13">
        <v>2030</v>
      </c>
      <c r="B1556" s="13">
        <f t="shared" si="166"/>
        <v>2029</v>
      </c>
      <c r="C1556" t="s">
        <v>498</v>
      </c>
      <c r="D1556" t="s">
        <v>499</v>
      </c>
      <c r="E1556" s="5">
        <v>1004358182.2376777</v>
      </c>
      <c r="F1556" s="13">
        <v>0.33</v>
      </c>
      <c r="G1556" s="9">
        <f t="shared" si="161"/>
        <v>331438.20013843366</v>
      </c>
      <c r="H1556" s="11">
        <v>1.02</v>
      </c>
      <c r="I1556" s="12" cm="1">
        <f t="array" ref="I1556">INDEX(PPEL[],MATCH(PPEL[[#This Row],[Base Year]]&amp;PPEL[[#This Row],[DistrictNumber]],PPEL[[Fiscal Year]:[Fiscal Year]]&amp;PPEL[[DistrictNumber]:[DistrictNumber]],0),9)*$H1556</f>
        <v>226416.6892611717</v>
      </c>
      <c r="J1556" s="15">
        <f t="shared" si="165"/>
        <v>0.22543420590921318</v>
      </c>
      <c r="K1556" s="26">
        <f>ROUND(PPEL[[#This Row],[Proposed Taxable Valuation]]/1000*PPEL[[#This Row],[Adjusted Rate]],0)</f>
        <v>226417</v>
      </c>
      <c r="L1556" s="19">
        <f t="shared" si="162"/>
        <v>-105021.51087726196</v>
      </c>
      <c r="M1556" s="17">
        <f t="shared" si="163"/>
        <v>-0.10456579409078684</v>
      </c>
      <c r="N1556" s="2">
        <v>742812654.91096616</v>
      </c>
      <c r="O1556">
        <v>0.33</v>
      </c>
      <c r="P1556" s="9">
        <f t="shared" si="164"/>
        <v>245128.17612061885</v>
      </c>
    </row>
    <row r="1557" spans="1:16" hidden="1" x14ac:dyDescent="0.35">
      <c r="A1557" s="13">
        <v>2030</v>
      </c>
      <c r="B1557" s="13">
        <f t="shared" si="166"/>
        <v>2029</v>
      </c>
      <c r="C1557" t="s">
        <v>500</v>
      </c>
      <c r="D1557" t="s">
        <v>501</v>
      </c>
      <c r="E1557" s="5">
        <v>716908129.92144811</v>
      </c>
      <c r="F1557" s="13">
        <v>0.33</v>
      </c>
      <c r="G1557" s="9">
        <f t="shared" si="161"/>
        <v>236579.68287407787</v>
      </c>
      <c r="H1557" s="11">
        <v>1.02</v>
      </c>
      <c r="I1557" s="12" cm="1">
        <f t="array" ref="I1557">INDEX(PPEL[],MATCH(PPEL[[#This Row],[Base Year]]&amp;PPEL[[#This Row],[DistrictNumber]],PPEL[[Fiscal Year]:[Fiscal Year]]&amp;PPEL[[DistrictNumber]:[DistrictNumber]],0),9)*$H1557</f>
        <v>171271.31839635142</v>
      </c>
      <c r="J1557" s="15">
        <f t="shared" si="165"/>
        <v>0.23890274255240723</v>
      </c>
      <c r="K1557" s="26">
        <f>ROUND(PPEL[[#This Row],[Proposed Taxable Valuation]]/1000*PPEL[[#This Row],[Adjusted Rate]],0)</f>
        <v>171271</v>
      </c>
      <c r="L1557" s="19">
        <f t="shared" si="162"/>
        <v>-65308.364477726456</v>
      </c>
      <c r="M1557" s="17">
        <f t="shared" si="163"/>
        <v>-9.1097257447592783E-2</v>
      </c>
      <c r="N1557" s="2">
        <v>535526351.36890227</v>
      </c>
      <c r="O1557">
        <v>0.33</v>
      </c>
      <c r="P1557" s="9">
        <f t="shared" si="164"/>
        <v>176723.69595173775</v>
      </c>
    </row>
    <row r="1558" spans="1:16" hidden="1" x14ac:dyDescent="0.35">
      <c r="A1558" s="13">
        <v>2030</v>
      </c>
      <c r="B1558" s="13">
        <f t="shared" si="166"/>
        <v>2029</v>
      </c>
      <c r="C1558" t="s">
        <v>502</v>
      </c>
      <c r="D1558" t="s">
        <v>503</v>
      </c>
      <c r="E1558" s="5">
        <v>580182521.65998089</v>
      </c>
      <c r="F1558" s="13">
        <v>0.33</v>
      </c>
      <c r="G1558" s="9">
        <f t="shared" si="161"/>
        <v>191460.23214779369</v>
      </c>
      <c r="H1558" s="11">
        <v>1.02</v>
      </c>
      <c r="I1558" s="12" cm="1">
        <f t="array" ref="I1558">INDEX(PPEL[],MATCH(PPEL[[#This Row],[Base Year]]&amp;PPEL[[#This Row],[DistrictNumber]],PPEL[[Fiscal Year]:[Fiscal Year]]&amp;PPEL[[DistrictNumber]:[DistrictNumber]],0),9)*$H1558</f>
        <v>151454.00320029762</v>
      </c>
      <c r="J1558" s="15">
        <f t="shared" si="165"/>
        <v>0.26104544267718921</v>
      </c>
      <c r="K1558" s="26">
        <f>ROUND(PPEL[[#This Row],[Proposed Taxable Valuation]]/1000*PPEL[[#This Row],[Adjusted Rate]],0)</f>
        <v>151454</v>
      </c>
      <c r="L1558" s="19">
        <f t="shared" si="162"/>
        <v>-40006.228947496071</v>
      </c>
      <c r="M1558" s="17">
        <f t="shared" si="163"/>
        <v>-6.8954557322810806E-2</v>
      </c>
      <c r="N1558" s="2">
        <v>461714112.01523674</v>
      </c>
      <c r="O1558">
        <v>0.33</v>
      </c>
      <c r="P1558" s="9">
        <f t="shared" si="164"/>
        <v>152365.65696502815</v>
      </c>
    </row>
    <row r="1559" spans="1:16" hidden="1" x14ac:dyDescent="0.35">
      <c r="A1559" s="13">
        <v>2030</v>
      </c>
      <c r="B1559" s="13">
        <f t="shared" si="166"/>
        <v>2029</v>
      </c>
      <c r="C1559" t="s">
        <v>504</v>
      </c>
      <c r="D1559" t="s">
        <v>505</v>
      </c>
      <c r="E1559" s="5">
        <v>301165182.57848239</v>
      </c>
      <c r="F1559" s="13">
        <v>0.33</v>
      </c>
      <c r="G1559" s="9">
        <f t="shared" si="161"/>
        <v>99384.510250899184</v>
      </c>
      <c r="H1559" s="11">
        <v>1.02</v>
      </c>
      <c r="I1559" s="12" cm="1">
        <f t="array" ref="I1559">INDEX(PPEL[],MATCH(PPEL[[#This Row],[Base Year]]&amp;PPEL[[#This Row],[DistrictNumber]],PPEL[[Fiscal Year]:[Fiscal Year]]&amp;PPEL[[DistrictNumber]:[DistrictNumber]],0),9)*$H1559</f>
        <v>81305.683238663623</v>
      </c>
      <c r="J1559" s="15">
        <f t="shared" si="165"/>
        <v>0.26997039479314877</v>
      </c>
      <c r="K1559" s="26">
        <f>ROUND(PPEL[[#This Row],[Proposed Taxable Valuation]]/1000*PPEL[[#This Row],[Adjusted Rate]],0)</f>
        <v>81306</v>
      </c>
      <c r="L1559" s="19">
        <f t="shared" si="162"/>
        <v>-18078.827012235561</v>
      </c>
      <c r="M1559" s="17">
        <f t="shared" si="163"/>
        <v>-6.0029605206851244E-2</v>
      </c>
      <c r="N1559" s="2">
        <v>231961100.82169452</v>
      </c>
      <c r="O1559">
        <v>0.33</v>
      </c>
      <c r="P1559" s="9">
        <f t="shared" si="164"/>
        <v>76547.163271159196</v>
      </c>
    </row>
    <row r="1560" spans="1:16" hidden="1" x14ac:dyDescent="0.35">
      <c r="A1560" s="13">
        <v>2030</v>
      </c>
      <c r="B1560" s="13">
        <f t="shared" si="166"/>
        <v>2029</v>
      </c>
      <c r="C1560" t="s">
        <v>506</v>
      </c>
      <c r="D1560" t="s">
        <v>507</v>
      </c>
      <c r="E1560" s="5">
        <v>338816561.71864104</v>
      </c>
      <c r="F1560" s="13">
        <v>0.33</v>
      </c>
      <c r="G1560" s="9">
        <f t="shared" si="161"/>
        <v>111809.46536715154</v>
      </c>
      <c r="H1560" s="11">
        <v>1.02</v>
      </c>
      <c r="I1560" s="12" cm="1">
        <f t="array" ref="I1560">INDEX(PPEL[],MATCH(PPEL[[#This Row],[Base Year]]&amp;PPEL[[#This Row],[DistrictNumber]],PPEL[[Fiscal Year]:[Fiscal Year]]&amp;PPEL[[DistrictNumber]:[DistrictNumber]],0),9)*$H1560</f>
        <v>84395.110062234948</v>
      </c>
      <c r="J1560" s="15">
        <f t="shared" si="165"/>
        <v>0.24908791245074396</v>
      </c>
      <c r="K1560" s="26">
        <f>ROUND(PPEL[[#This Row],[Proposed Taxable Valuation]]/1000*PPEL[[#This Row],[Adjusted Rate]],0)</f>
        <v>84395</v>
      </c>
      <c r="L1560" s="19">
        <f t="shared" si="162"/>
        <v>-27414.355304916593</v>
      </c>
      <c r="M1560" s="17">
        <f t="shared" si="163"/>
        <v>-8.0912087549256051E-2</v>
      </c>
      <c r="N1560" s="2">
        <v>256250402.71699497</v>
      </c>
      <c r="O1560">
        <v>0.33</v>
      </c>
      <c r="P1560" s="9">
        <f t="shared" si="164"/>
        <v>84562.632896608353</v>
      </c>
    </row>
    <row r="1561" spans="1:16" hidden="1" x14ac:dyDescent="0.35">
      <c r="A1561" s="13">
        <v>2030</v>
      </c>
      <c r="B1561" s="13">
        <f t="shared" si="166"/>
        <v>2029</v>
      </c>
      <c r="C1561" t="s">
        <v>508</v>
      </c>
      <c r="D1561" t="s">
        <v>509</v>
      </c>
      <c r="E1561" s="5">
        <v>1484147232.4914217</v>
      </c>
      <c r="F1561" s="13">
        <v>0.33</v>
      </c>
      <c r="G1561" s="9">
        <f t="shared" si="161"/>
        <v>489768.58672216919</v>
      </c>
      <c r="H1561" s="11">
        <v>1.02</v>
      </c>
      <c r="I1561" s="12" cm="1">
        <f t="array" ref="I1561">INDEX(PPEL[],MATCH(PPEL[[#This Row],[Base Year]]&amp;PPEL[[#This Row],[DistrictNumber]],PPEL[[Fiscal Year]:[Fiscal Year]]&amp;PPEL[[DistrictNumber]:[DistrictNumber]],0),9)*$H1561</f>
        <v>274997.27370269917</v>
      </c>
      <c r="J1561" s="15">
        <f t="shared" si="165"/>
        <v>0.18528975271615353</v>
      </c>
      <c r="K1561" s="26">
        <f>ROUND(PPEL[[#This Row],[Proposed Taxable Valuation]]/1000*PPEL[[#This Row],[Adjusted Rate]],0)</f>
        <v>274997</v>
      </c>
      <c r="L1561" s="19">
        <f t="shared" si="162"/>
        <v>-214771.31301947002</v>
      </c>
      <c r="M1561" s="17">
        <f t="shared" si="163"/>
        <v>-0.14471024728384649</v>
      </c>
      <c r="N1561" s="2">
        <v>987550747.09508562</v>
      </c>
      <c r="O1561">
        <v>0.33</v>
      </c>
      <c r="P1561" s="9">
        <f t="shared" si="164"/>
        <v>325891.74654137826</v>
      </c>
    </row>
    <row r="1562" spans="1:16" hidden="1" x14ac:dyDescent="0.35">
      <c r="A1562" s="13">
        <v>2030</v>
      </c>
      <c r="B1562" s="13">
        <f t="shared" si="166"/>
        <v>2029</v>
      </c>
      <c r="C1562" t="s">
        <v>510</v>
      </c>
      <c r="D1562" t="s">
        <v>511</v>
      </c>
      <c r="E1562" s="5">
        <v>407170819.85857677</v>
      </c>
      <c r="F1562" s="13">
        <v>0.33</v>
      </c>
      <c r="G1562" s="9">
        <f t="shared" si="161"/>
        <v>134366.37055333034</v>
      </c>
      <c r="H1562" s="11">
        <v>1.02</v>
      </c>
      <c r="I1562" s="12" cm="1">
        <f t="array" ref="I1562">INDEX(PPEL[],MATCH(PPEL[[#This Row],[Base Year]]&amp;PPEL[[#This Row],[DistrictNumber]],PPEL[[Fiscal Year]:[Fiscal Year]]&amp;PPEL[[DistrictNumber]:[DistrictNumber]],0),9)*$H1562</f>
        <v>115000.61749177387</v>
      </c>
      <c r="J1562" s="15">
        <f t="shared" si="165"/>
        <v>0.28243825903761277</v>
      </c>
      <c r="K1562" s="26">
        <f>ROUND(PPEL[[#This Row],[Proposed Taxable Valuation]]/1000*PPEL[[#This Row],[Adjusted Rate]],0)</f>
        <v>115001</v>
      </c>
      <c r="L1562" s="19">
        <f t="shared" si="162"/>
        <v>-19365.753061556476</v>
      </c>
      <c r="M1562" s="17">
        <f t="shared" si="163"/>
        <v>-4.7561740962387244E-2</v>
      </c>
      <c r="N1562" s="2">
        <v>331806848.05059874</v>
      </c>
      <c r="O1562">
        <v>0.33</v>
      </c>
      <c r="P1562" s="9">
        <f t="shared" si="164"/>
        <v>109496.25985669759</v>
      </c>
    </row>
    <row r="1563" spans="1:16" hidden="1" x14ac:dyDescent="0.35">
      <c r="A1563" s="13">
        <v>2030</v>
      </c>
      <c r="B1563" s="13">
        <f t="shared" si="166"/>
        <v>2029</v>
      </c>
      <c r="C1563" t="s">
        <v>512</v>
      </c>
      <c r="D1563" t="s">
        <v>513</v>
      </c>
      <c r="E1563" s="5">
        <v>7531955464.0766106</v>
      </c>
      <c r="F1563" s="13">
        <v>0.33</v>
      </c>
      <c r="G1563" s="9">
        <f t="shared" si="161"/>
        <v>2485545.3031452815</v>
      </c>
      <c r="H1563" s="11">
        <v>1.02</v>
      </c>
      <c r="I1563" s="12" cm="1">
        <f t="array" ref="I1563">INDEX(PPEL[],MATCH(PPEL[[#This Row],[Base Year]]&amp;PPEL[[#This Row],[DistrictNumber]],PPEL[[Fiscal Year]:[Fiscal Year]]&amp;PPEL[[DistrictNumber]:[DistrictNumber]],0),9)*$H1563</f>
        <v>1355535.6589318214</v>
      </c>
      <c r="J1563" s="15">
        <f t="shared" si="165"/>
        <v>0.17997127909173119</v>
      </c>
      <c r="K1563" s="26">
        <f>ROUND(PPEL[[#This Row],[Proposed Taxable Valuation]]/1000*PPEL[[#This Row],[Adjusted Rate]],0)</f>
        <v>1355536</v>
      </c>
      <c r="L1563" s="19">
        <f t="shared" si="162"/>
        <v>-1130009.6442134602</v>
      </c>
      <c r="M1563" s="17">
        <f t="shared" si="163"/>
        <v>-0.15002872090826883</v>
      </c>
      <c r="N1563" s="2">
        <v>4740182429.0828981</v>
      </c>
      <c r="O1563">
        <v>0.33</v>
      </c>
      <c r="P1563" s="9">
        <f t="shared" si="164"/>
        <v>1564260.2015973565</v>
      </c>
    </row>
    <row r="1564" spans="1:16" hidden="1" x14ac:dyDescent="0.35">
      <c r="A1564" s="13">
        <v>2030</v>
      </c>
      <c r="B1564" s="13">
        <f t="shared" si="166"/>
        <v>2029</v>
      </c>
      <c r="C1564" t="s">
        <v>514</v>
      </c>
      <c r="D1564" t="s">
        <v>515</v>
      </c>
      <c r="E1564" s="5">
        <v>1373072062.7711215</v>
      </c>
      <c r="F1564" s="13">
        <v>0.33</v>
      </c>
      <c r="G1564" s="9">
        <f t="shared" ref="G1564:G1627" si="167">E1564/1000*F1564</f>
        <v>453113.78071447014</v>
      </c>
      <c r="H1564" s="11">
        <v>1.02</v>
      </c>
      <c r="I1564" s="12" cm="1">
        <f t="array" ref="I1564">INDEX(PPEL[],MATCH(PPEL[[#This Row],[Base Year]]&amp;PPEL[[#This Row],[DistrictNumber]],PPEL[[Fiscal Year]:[Fiscal Year]]&amp;PPEL[[DistrictNumber]:[DistrictNumber]],0),9)*$H1564</f>
        <v>232661.54323508139</v>
      </c>
      <c r="J1564" s="15">
        <f t="shared" si="165"/>
        <v>0.16944598141886741</v>
      </c>
      <c r="K1564" s="26">
        <f>ROUND(PPEL[[#This Row],[Proposed Taxable Valuation]]/1000*PPEL[[#This Row],[Adjusted Rate]],0)</f>
        <v>232662</v>
      </c>
      <c r="L1564" s="19">
        <f t="shared" ref="L1564:L1627" si="168">I1564-G1564</f>
        <v>-220452.23747938874</v>
      </c>
      <c r="M1564" s="17">
        <f t="shared" ref="M1564:M1627" si="169">J1564-F1564</f>
        <v>-0.16055401858113261</v>
      </c>
      <c r="N1564" s="2">
        <v>791694851.63338912</v>
      </c>
      <c r="O1564">
        <v>0.33</v>
      </c>
      <c r="P1564" s="9">
        <f t="shared" ref="P1564:P1627" si="170">N1564/1000*O1564</f>
        <v>261259.30103901844</v>
      </c>
    </row>
    <row r="1565" spans="1:16" hidden="1" x14ac:dyDescent="0.35">
      <c r="A1565" s="13">
        <v>2030</v>
      </c>
      <c r="B1565" s="13">
        <f t="shared" si="166"/>
        <v>2029</v>
      </c>
      <c r="C1565" t="s">
        <v>516</v>
      </c>
      <c r="D1565" t="s">
        <v>517</v>
      </c>
      <c r="E1565" s="5">
        <v>891490541.1402247</v>
      </c>
      <c r="F1565" s="13">
        <v>0.33</v>
      </c>
      <c r="G1565" s="9">
        <f t="shared" si="167"/>
        <v>294191.87857627415</v>
      </c>
      <c r="H1565" s="11">
        <v>1.02</v>
      </c>
      <c r="I1565" s="12" cm="1">
        <f t="array" ref="I1565">INDEX(PPEL[],MATCH(PPEL[[#This Row],[Base Year]]&amp;PPEL[[#This Row],[DistrictNumber]],PPEL[[Fiscal Year]:[Fiscal Year]]&amp;PPEL[[DistrictNumber]:[DistrictNumber]],0),9)*$H1565</f>
        <v>239246.81094178691</v>
      </c>
      <c r="J1565" s="15">
        <f t="shared" si="165"/>
        <v>0.26836718944408317</v>
      </c>
      <c r="K1565" s="26">
        <f>ROUND(PPEL[[#This Row],[Proposed Taxable Valuation]]/1000*PPEL[[#This Row],[Adjusted Rate]],0)</f>
        <v>239247</v>
      </c>
      <c r="L1565" s="19">
        <f t="shared" si="168"/>
        <v>-54945.067634487234</v>
      </c>
      <c r="M1565" s="17">
        <f t="shared" si="169"/>
        <v>-6.163281055591685E-2</v>
      </c>
      <c r="N1565" s="2">
        <v>719465580.68586946</v>
      </c>
      <c r="O1565">
        <v>0.33</v>
      </c>
      <c r="P1565" s="9">
        <f t="shared" si="170"/>
        <v>237423.64162633693</v>
      </c>
    </row>
    <row r="1566" spans="1:16" hidden="1" x14ac:dyDescent="0.35">
      <c r="A1566" s="13">
        <v>2030</v>
      </c>
      <c r="B1566" s="13">
        <f t="shared" si="166"/>
        <v>2029</v>
      </c>
      <c r="C1566" t="s">
        <v>518</v>
      </c>
      <c r="D1566" t="s">
        <v>519</v>
      </c>
      <c r="E1566" s="5">
        <v>573446116.66535532</v>
      </c>
      <c r="F1566" s="13">
        <v>0.33</v>
      </c>
      <c r="G1566" s="9">
        <f t="shared" si="167"/>
        <v>189237.21849956724</v>
      </c>
      <c r="H1566" s="11">
        <v>1.02</v>
      </c>
      <c r="I1566" s="12" cm="1">
        <f t="array" ref="I1566">INDEX(PPEL[],MATCH(PPEL[[#This Row],[Base Year]]&amp;PPEL[[#This Row],[DistrictNumber]],PPEL[[Fiscal Year]:[Fiscal Year]]&amp;PPEL[[DistrictNumber]:[DistrictNumber]],0),9)*$H1566</f>
        <v>142685.37202912648</v>
      </c>
      <c r="J1566" s="15">
        <f t="shared" si="165"/>
        <v>0.24882088810515579</v>
      </c>
      <c r="K1566" s="26">
        <f>ROUND(PPEL[[#This Row],[Proposed Taxable Valuation]]/1000*PPEL[[#This Row],[Adjusted Rate]],0)</f>
        <v>142685</v>
      </c>
      <c r="L1566" s="19">
        <f t="shared" si="168"/>
        <v>-46551.846470440767</v>
      </c>
      <c r="M1566" s="17">
        <f t="shared" si="169"/>
        <v>-8.1179111894844225E-2</v>
      </c>
      <c r="N1566" s="2">
        <v>434649899.38392568</v>
      </c>
      <c r="O1566">
        <v>0.33</v>
      </c>
      <c r="P1566" s="9">
        <f t="shared" si="170"/>
        <v>143434.46679669549</v>
      </c>
    </row>
    <row r="1567" spans="1:16" hidden="1" x14ac:dyDescent="0.35">
      <c r="A1567" s="13">
        <v>2030</v>
      </c>
      <c r="B1567" s="13">
        <f t="shared" si="166"/>
        <v>2029</v>
      </c>
      <c r="C1567" t="s">
        <v>520</v>
      </c>
      <c r="D1567" t="s">
        <v>521</v>
      </c>
      <c r="E1567" s="5">
        <v>1306808176.2737725</v>
      </c>
      <c r="F1567" s="13">
        <v>0.33</v>
      </c>
      <c r="G1567" s="9">
        <f t="shared" si="167"/>
        <v>431246.69817034493</v>
      </c>
      <c r="H1567" s="11">
        <v>1.02</v>
      </c>
      <c r="I1567" s="12" cm="1">
        <f t="array" ref="I1567">INDEX(PPEL[],MATCH(PPEL[[#This Row],[Base Year]]&amp;PPEL[[#This Row],[DistrictNumber]],PPEL[[Fiscal Year]:[Fiscal Year]]&amp;PPEL[[DistrictNumber]:[DistrictNumber]],0),9)*$H1567</f>
        <v>281789.13346974627</v>
      </c>
      <c r="J1567" s="15">
        <f t="shared" si="165"/>
        <v>0.21563159657696562</v>
      </c>
      <c r="K1567" s="26">
        <f>ROUND(PPEL[[#This Row],[Proposed Taxable Valuation]]/1000*PPEL[[#This Row],[Adjusted Rate]],0)</f>
        <v>281789</v>
      </c>
      <c r="L1567" s="19">
        <f t="shared" si="168"/>
        <v>-149457.56470059865</v>
      </c>
      <c r="M1567" s="17">
        <f t="shared" si="169"/>
        <v>-0.11436840342303439</v>
      </c>
      <c r="N1567" s="2">
        <v>1126746539.3682821</v>
      </c>
      <c r="O1567">
        <v>0.33</v>
      </c>
      <c r="P1567" s="9">
        <f t="shared" si="170"/>
        <v>371826.35799153312</v>
      </c>
    </row>
    <row r="1568" spans="1:16" hidden="1" x14ac:dyDescent="0.35">
      <c r="A1568" s="13">
        <v>2030</v>
      </c>
      <c r="B1568" s="13">
        <f t="shared" si="166"/>
        <v>2029</v>
      </c>
      <c r="C1568" t="s">
        <v>522</v>
      </c>
      <c r="D1568" t="s">
        <v>523</v>
      </c>
      <c r="E1568" s="5">
        <v>174204345.43472549</v>
      </c>
      <c r="F1568" s="13">
        <v>0.33</v>
      </c>
      <c r="G1568" s="9">
        <f t="shared" si="167"/>
        <v>57487.433993459417</v>
      </c>
      <c r="H1568" s="11">
        <v>1.02</v>
      </c>
      <c r="I1568" s="12" cm="1">
        <f t="array" ref="I1568">INDEX(PPEL[],MATCH(PPEL[[#This Row],[Base Year]]&amp;PPEL[[#This Row],[DistrictNumber]],PPEL[[Fiscal Year]:[Fiscal Year]]&amp;PPEL[[DistrictNumber]:[DistrictNumber]],0),9)*$H1568</f>
        <v>50447.074896988714</v>
      </c>
      <c r="J1568" s="15">
        <f t="shared" si="165"/>
        <v>0.28958562871149085</v>
      </c>
      <c r="K1568" s="26">
        <f>ROUND(PPEL[[#This Row],[Proposed Taxable Valuation]]/1000*PPEL[[#This Row],[Adjusted Rate]],0)</f>
        <v>50447</v>
      </c>
      <c r="L1568" s="19">
        <f t="shared" si="168"/>
        <v>-7040.3590964707037</v>
      </c>
      <c r="M1568" s="17">
        <f t="shared" si="169"/>
        <v>-4.0414371288509165E-2</v>
      </c>
      <c r="N1568" s="2">
        <v>144013270.48482701</v>
      </c>
      <c r="O1568">
        <v>0.33</v>
      </c>
      <c r="P1568" s="9">
        <f t="shared" si="170"/>
        <v>47524.379259992922</v>
      </c>
    </row>
    <row r="1569" spans="1:16" hidden="1" x14ac:dyDescent="0.35">
      <c r="A1569" s="13">
        <v>2030</v>
      </c>
      <c r="B1569" s="13">
        <f t="shared" si="166"/>
        <v>2029</v>
      </c>
      <c r="C1569" t="s">
        <v>524</v>
      </c>
      <c r="D1569" t="s">
        <v>525</v>
      </c>
      <c r="E1569" s="5">
        <v>682880657.90665567</v>
      </c>
      <c r="F1569" s="13">
        <v>0.33</v>
      </c>
      <c r="G1569" s="9">
        <f t="shared" si="167"/>
        <v>225350.61710919638</v>
      </c>
      <c r="H1569" s="11">
        <v>1.02</v>
      </c>
      <c r="I1569" s="12" cm="1">
        <f t="array" ref="I1569">INDEX(PPEL[],MATCH(PPEL[[#This Row],[Base Year]]&amp;PPEL[[#This Row],[DistrictNumber]],PPEL[[Fiscal Year]:[Fiscal Year]]&amp;PPEL[[DistrictNumber]:[DistrictNumber]],0),9)*$H1569</f>
        <v>159681.41133142999</v>
      </c>
      <c r="J1569" s="15">
        <f t="shared" si="165"/>
        <v>0.23383501858278896</v>
      </c>
      <c r="K1569" s="26">
        <f>ROUND(PPEL[[#This Row],[Proposed Taxable Valuation]]/1000*PPEL[[#This Row],[Adjusted Rate]],0)</f>
        <v>159681</v>
      </c>
      <c r="L1569" s="19">
        <f t="shared" si="168"/>
        <v>-65669.205777766387</v>
      </c>
      <c r="M1569" s="17">
        <f t="shared" si="169"/>
        <v>-9.6164981417211054E-2</v>
      </c>
      <c r="N1569" s="2">
        <v>505583610.6046837</v>
      </c>
      <c r="O1569">
        <v>0.33</v>
      </c>
      <c r="P1569" s="9">
        <f t="shared" si="170"/>
        <v>166842.59149954564</v>
      </c>
    </row>
    <row r="1570" spans="1:16" hidden="1" x14ac:dyDescent="0.35">
      <c r="A1570" s="13">
        <v>2030</v>
      </c>
      <c r="B1570" s="13">
        <f t="shared" si="166"/>
        <v>2029</v>
      </c>
      <c r="C1570" t="s">
        <v>526</v>
      </c>
      <c r="D1570" t="s">
        <v>527</v>
      </c>
      <c r="E1570" s="5">
        <v>478140163.70312393</v>
      </c>
      <c r="F1570" s="13">
        <v>0.33</v>
      </c>
      <c r="G1570" s="9">
        <f t="shared" si="167"/>
        <v>157786.25402203089</v>
      </c>
      <c r="H1570" s="11">
        <v>1.02</v>
      </c>
      <c r="I1570" s="12" cm="1">
        <f t="array" ref="I1570">INDEX(PPEL[],MATCH(PPEL[[#This Row],[Base Year]]&amp;PPEL[[#This Row],[DistrictNumber]],PPEL[[Fiscal Year]:[Fiscal Year]]&amp;PPEL[[DistrictNumber]:[DistrictNumber]],0),9)*$H1570</f>
        <v>107359.27954591991</v>
      </c>
      <c r="J1570" s="15">
        <f t="shared" si="165"/>
        <v>0.22453516289959491</v>
      </c>
      <c r="K1570" s="26">
        <f>ROUND(PPEL[[#This Row],[Proposed Taxable Valuation]]/1000*PPEL[[#This Row],[Adjusted Rate]],0)</f>
        <v>107359</v>
      </c>
      <c r="L1570" s="19">
        <f t="shared" si="168"/>
        <v>-50426.974476110976</v>
      </c>
      <c r="M1570" s="17">
        <f t="shared" si="169"/>
        <v>-0.10546483710040511</v>
      </c>
      <c r="N1570" s="2">
        <v>334408872.99840689</v>
      </c>
      <c r="O1570">
        <v>0.33</v>
      </c>
      <c r="P1570" s="9">
        <f t="shared" si="170"/>
        <v>110354.92808947427</v>
      </c>
    </row>
    <row r="1571" spans="1:16" hidden="1" x14ac:dyDescent="0.35">
      <c r="A1571" s="13">
        <v>2030</v>
      </c>
      <c r="B1571" s="13">
        <f t="shared" si="166"/>
        <v>2029</v>
      </c>
      <c r="C1571" t="s">
        <v>528</v>
      </c>
      <c r="D1571" t="s">
        <v>529</v>
      </c>
      <c r="E1571" s="5">
        <v>6364323372.7717772</v>
      </c>
      <c r="F1571" s="13">
        <v>0.33</v>
      </c>
      <c r="G1571" s="9">
        <f t="shared" si="167"/>
        <v>2100226.7130146865</v>
      </c>
      <c r="H1571" s="11">
        <v>1.02</v>
      </c>
      <c r="I1571" s="12" cm="1">
        <f t="array" ref="I1571">INDEX(PPEL[],MATCH(PPEL[[#This Row],[Base Year]]&amp;PPEL[[#This Row],[DistrictNumber]],PPEL[[Fiscal Year]:[Fiscal Year]]&amp;PPEL[[DistrictNumber]:[DistrictNumber]],0),9)*$H1571</f>
        <v>1147262.1683787839</v>
      </c>
      <c r="J1571" s="15">
        <f t="shared" si="165"/>
        <v>0.18026459392165212</v>
      </c>
      <c r="K1571" s="26">
        <f>ROUND(PPEL[[#This Row],[Proposed Taxable Valuation]]/1000*PPEL[[#This Row],[Adjusted Rate]],0)</f>
        <v>1147262</v>
      </c>
      <c r="L1571" s="19">
        <f t="shared" si="168"/>
        <v>-952964.54463590262</v>
      </c>
      <c r="M1571" s="17">
        <f t="shared" si="169"/>
        <v>-0.1497354060783479</v>
      </c>
      <c r="N1571" s="2">
        <v>4025977305.4687567</v>
      </c>
      <c r="O1571">
        <v>0.33</v>
      </c>
      <c r="P1571" s="9">
        <f t="shared" si="170"/>
        <v>1328572.5108046897</v>
      </c>
    </row>
    <row r="1572" spans="1:16" hidden="1" x14ac:dyDescent="0.35">
      <c r="A1572" s="13">
        <v>2030</v>
      </c>
      <c r="B1572" s="13">
        <f t="shared" si="166"/>
        <v>2029</v>
      </c>
      <c r="C1572" t="s">
        <v>530</v>
      </c>
      <c r="D1572" t="s">
        <v>531</v>
      </c>
      <c r="E1572" s="5">
        <v>368358613.44243723</v>
      </c>
      <c r="F1572" s="13">
        <v>0.33</v>
      </c>
      <c r="G1572" s="9">
        <f t="shared" si="167"/>
        <v>121558.3424360043</v>
      </c>
      <c r="H1572" s="11">
        <v>1.02</v>
      </c>
      <c r="I1572" s="12" cm="1">
        <f t="array" ref="I1572">INDEX(PPEL[],MATCH(PPEL[[#This Row],[Base Year]]&amp;PPEL[[#This Row],[DistrictNumber]],PPEL[[Fiscal Year]:[Fiscal Year]]&amp;PPEL[[DistrictNumber]:[DistrictNumber]],0),9)*$H1572</f>
        <v>73002.545295996752</v>
      </c>
      <c r="J1572" s="15">
        <f t="shared" si="165"/>
        <v>0.1981833534819859</v>
      </c>
      <c r="K1572" s="26">
        <f>ROUND(PPEL[[#This Row],[Proposed Taxable Valuation]]/1000*PPEL[[#This Row],[Adjusted Rate]],0)</f>
        <v>73003</v>
      </c>
      <c r="L1572" s="19">
        <f t="shared" si="168"/>
        <v>-48555.797140007548</v>
      </c>
      <c r="M1572" s="17">
        <f t="shared" si="169"/>
        <v>-0.13181664651801411</v>
      </c>
      <c r="N1572" s="2">
        <v>237604659.61014223</v>
      </c>
      <c r="O1572">
        <v>0.33</v>
      </c>
      <c r="P1572" s="9">
        <f t="shared" si="170"/>
        <v>78409.537671346945</v>
      </c>
    </row>
    <row r="1573" spans="1:16" hidden="1" x14ac:dyDescent="0.35">
      <c r="A1573" s="13">
        <v>2030</v>
      </c>
      <c r="B1573" s="13">
        <f t="shared" si="166"/>
        <v>2029</v>
      </c>
      <c r="C1573" t="s">
        <v>532</v>
      </c>
      <c r="D1573" t="s">
        <v>533</v>
      </c>
      <c r="E1573" s="5">
        <v>1363020013.8541696</v>
      </c>
      <c r="F1573" s="13">
        <v>0.33</v>
      </c>
      <c r="G1573" s="9">
        <f t="shared" si="167"/>
        <v>449796.60457187594</v>
      </c>
      <c r="H1573" s="11">
        <v>1.02</v>
      </c>
      <c r="I1573" s="12" cm="1">
        <f t="array" ref="I1573">INDEX(PPEL[],MATCH(PPEL[[#This Row],[Base Year]]&amp;PPEL[[#This Row],[DistrictNumber]],PPEL[[Fiscal Year]:[Fiscal Year]]&amp;PPEL[[DistrictNumber]:[DistrictNumber]],0),9)*$H1573</f>
        <v>372125.30597097252</v>
      </c>
      <c r="J1573" s="15">
        <f t="shared" si="165"/>
        <v>0.27301529118323459</v>
      </c>
      <c r="K1573" s="26">
        <f>ROUND(PPEL[[#This Row],[Proposed Taxable Valuation]]/1000*PPEL[[#This Row],[Adjusted Rate]],0)</f>
        <v>372125</v>
      </c>
      <c r="L1573" s="19">
        <f t="shared" si="168"/>
        <v>-77671.298600903421</v>
      </c>
      <c r="M1573" s="17">
        <f t="shared" si="169"/>
        <v>-5.6984708816765428E-2</v>
      </c>
      <c r="N1573" s="2">
        <v>1151659713.006506</v>
      </c>
      <c r="O1573">
        <v>0.33</v>
      </c>
      <c r="P1573" s="9">
        <f t="shared" si="170"/>
        <v>380047.705292147</v>
      </c>
    </row>
    <row r="1574" spans="1:16" hidden="1" x14ac:dyDescent="0.35">
      <c r="A1574" s="13">
        <v>2030</v>
      </c>
      <c r="B1574" s="13">
        <f t="shared" si="166"/>
        <v>2029</v>
      </c>
      <c r="C1574" t="s">
        <v>534</v>
      </c>
      <c r="D1574" t="s">
        <v>535</v>
      </c>
      <c r="E1574" s="5">
        <v>1449832025.378731</v>
      </c>
      <c r="F1574" s="13">
        <v>0.33</v>
      </c>
      <c r="G1574" s="9">
        <f t="shared" si="167"/>
        <v>478444.56837498129</v>
      </c>
      <c r="H1574" s="11">
        <v>1.02</v>
      </c>
      <c r="I1574" s="12" cm="1">
        <f t="array" ref="I1574">INDEX(PPEL[],MATCH(PPEL[[#This Row],[Base Year]]&amp;PPEL[[#This Row],[DistrictNumber]],PPEL[[Fiscal Year]:[Fiscal Year]]&amp;PPEL[[DistrictNumber]:[DistrictNumber]],0),9)*$H1574</f>
        <v>297083.01837944379</v>
      </c>
      <c r="J1574" s="15">
        <f t="shared" si="165"/>
        <v>0.20490857780703151</v>
      </c>
      <c r="K1574" s="26">
        <f>ROUND(PPEL[[#This Row],[Proposed Taxable Valuation]]/1000*PPEL[[#This Row],[Adjusted Rate]],0)</f>
        <v>297083</v>
      </c>
      <c r="L1574" s="19">
        <f t="shared" si="168"/>
        <v>-181361.5499955375</v>
      </c>
      <c r="M1574" s="17">
        <f t="shared" si="169"/>
        <v>-0.12509142219296851</v>
      </c>
      <c r="N1574" s="2">
        <v>978250574.92213619</v>
      </c>
      <c r="O1574">
        <v>0.33</v>
      </c>
      <c r="P1574" s="9">
        <f t="shared" si="170"/>
        <v>322822.68972430495</v>
      </c>
    </row>
    <row r="1575" spans="1:16" hidden="1" x14ac:dyDescent="0.35">
      <c r="A1575" s="13">
        <v>2030</v>
      </c>
      <c r="B1575" s="13">
        <f t="shared" si="166"/>
        <v>2029</v>
      </c>
      <c r="C1575" t="s">
        <v>536</v>
      </c>
      <c r="D1575" t="s">
        <v>537</v>
      </c>
      <c r="E1575" s="5">
        <v>3697337122.7503471</v>
      </c>
      <c r="F1575" s="13">
        <v>0.33</v>
      </c>
      <c r="G1575" s="9">
        <f t="shared" si="167"/>
        <v>1220121.2505076146</v>
      </c>
      <c r="H1575" s="11">
        <v>1.02</v>
      </c>
      <c r="I1575" s="12" cm="1">
        <f t="array" ref="I1575">INDEX(PPEL[],MATCH(PPEL[[#This Row],[Base Year]]&amp;PPEL[[#This Row],[DistrictNumber]],PPEL[[Fiscal Year]:[Fiscal Year]]&amp;PPEL[[DistrictNumber]:[DistrictNumber]],0),9)*$H1575</f>
        <v>636989.68170581246</v>
      </c>
      <c r="J1575" s="15">
        <f t="shared" si="165"/>
        <v>0.17228336517822682</v>
      </c>
      <c r="K1575" s="26">
        <f>ROUND(PPEL[[#This Row],[Proposed Taxable Valuation]]/1000*PPEL[[#This Row],[Adjusted Rate]],0)</f>
        <v>636990</v>
      </c>
      <c r="L1575" s="19">
        <f t="shared" si="168"/>
        <v>-583131.56880180212</v>
      </c>
      <c r="M1575" s="17">
        <f t="shared" si="169"/>
        <v>-0.1577166348217732</v>
      </c>
      <c r="N1575" s="2">
        <v>2144524544.547358</v>
      </c>
      <c r="O1575">
        <v>0.33</v>
      </c>
      <c r="P1575" s="9">
        <f t="shared" si="170"/>
        <v>707693.0997006282</v>
      </c>
    </row>
    <row r="1576" spans="1:16" hidden="1" x14ac:dyDescent="0.35">
      <c r="A1576" s="13">
        <v>2030</v>
      </c>
      <c r="B1576" s="13">
        <f t="shared" si="166"/>
        <v>2029</v>
      </c>
      <c r="C1576" t="s">
        <v>538</v>
      </c>
      <c r="D1576" t="s">
        <v>539</v>
      </c>
      <c r="E1576" s="5">
        <v>327773034.02671993</v>
      </c>
      <c r="F1576" s="13">
        <v>0.33</v>
      </c>
      <c r="G1576" s="9">
        <f t="shared" si="167"/>
        <v>108165.10122881758</v>
      </c>
      <c r="H1576" s="11">
        <v>1.02</v>
      </c>
      <c r="I1576" s="12" cm="1">
        <f t="array" ref="I1576">INDEX(PPEL[],MATCH(PPEL[[#This Row],[Base Year]]&amp;PPEL[[#This Row],[DistrictNumber]],PPEL[[Fiscal Year]:[Fiscal Year]]&amp;PPEL[[DistrictNumber]:[DistrictNumber]],0),9)*$H1576</f>
        <v>68430.572603371445</v>
      </c>
      <c r="J1576" s="15">
        <f t="shared" si="165"/>
        <v>0.20877425992826798</v>
      </c>
      <c r="K1576" s="26">
        <f>ROUND(PPEL[[#This Row],[Proposed Taxable Valuation]]/1000*PPEL[[#This Row],[Adjusted Rate]],0)</f>
        <v>68431</v>
      </c>
      <c r="L1576" s="19">
        <f t="shared" si="168"/>
        <v>-39734.528625446139</v>
      </c>
      <c r="M1576" s="17">
        <f t="shared" si="169"/>
        <v>-0.12122574007173204</v>
      </c>
      <c r="N1576" s="2">
        <v>211594467.8269704</v>
      </c>
      <c r="O1576">
        <v>0.33</v>
      </c>
      <c r="P1576" s="9">
        <f t="shared" si="170"/>
        <v>69826.174382900237</v>
      </c>
    </row>
    <row r="1577" spans="1:16" hidden="1" x14ac:dyDescent="0.35">
      <c r="A1577" s="13">
        <v>2030</v>
      </c>
      <c r="B1577" s="13">
        <f t="shared" si="166"/>
        <v>2029</v>
      </c>
      <c r="C1577" t="s">
        <v>540</v>
      </c>
      <c r="D1577" t="s">
        <v>541</v>
      </c>
      <c r="E1577" s="5">
        <v>947198930.22764516</v>
      </c>
      <c r="F1577" s="13">
        <v>0.33</v>
      </c>
      <c r="G1577" s="9">
        <f t="shared" si="167"/>
        <v>312575.64697512292</v>
      </c>
      <c r="H1577" s="11">
        <v>1.02</v>
      </c>
      <c r="I1577" s="12" cm="1">
        <f t="array" ref="I1577">INDEX(PPEL[],MATCH(PPEL[[#This Row],[Base Year]]&amp;PPEL[[#This Row],[DistrictNumber]],PPEL[[Fiscal Year]:[Fiscal Year]]&amp;PPEL[[DistrictNumber]:[DistrictNumber]],0),9)*$H1577</f>
        <v>227868.57571556378</v>
      </c>
      <c r="J1577" s="15">
        <f t="shared" si="165"/>
        <v>0.24057098086122095</v>
      </c>
      <c r="K1577" s="26">
        <f>ROUND(PPEL[[#This Row],[Proposed Taxable Valuation]]/1000*PPEL[[#This Row],[Adjusted Rate]],0)</f>
        <v>227869</v>
      </c>
      <c r="L1577" s="19">
        <f t="shared" si="168"/>
        <v>-84707.071259559132</v>
      </c>
      <c r="M1577" s="17">
        <f t="shared" si="169"/>
        <v>-8.942901913877907E-2</v>
      </c>
      <c r="N1577" s="2">
        <v>763746936.12098515</v>
      </c>
      <c r="O1577">
        <v>0.33</v>
      </c>
      <c r="P1577" s="9">
        <f t="shared" si="170"/>
        <v>252036.48891992512</v>
      </c>
    </row>
    <row r="1578" spans="1:16" hidden="1" x14ac:dyDescent="0.35">
      <c r="A1578" s="13">
        <v>2030</v>
      </c>
      <c r="B1578" s="13">
        <f t="shared" si="166"/>
        <v>2029</v>
      </c>
      <c r="C1578" t="s">
        <v>542</v>
      </c>
      <c r="D1578" t="s">
        <v>543</v>
      </c>
      <c r="E1578" s="5">
        <v>135591351.59449971</v>
      </c>
      <c r="F1578" s="13">
        <v>0.33</v>
      </c>
      <c r="G1578" s="9">
        <f t="shared" si="167"/>
        <v>44745.146026184906</v>
      </c>
      <c r="H1578" s="11">
        <v>1.02</v>
      </c>
      <c r="I1578" s="12" cm="1">
        <f t="array" ref="I1578">INDEX(PPEL[],MATCH(PPEL[[#This Row],[Base Year]]&amp;PPEL[[#This Row],[DistrictNumber]],PPEL[[Fiscal Year]:[Fiscal Year]]&amp;PPEL[[DistrictNumber]:[DistrictNumber]],0),9)*$H1578</f>
        <v>35922.792661039319</v>
      </c>
      <c r="J1578" s="15">
        <f t="shared" si="165"/>
        <v>0.26493424719646008</v>
      </c>
      <c r="K1578" s="26">
        <f>ROUND(PPEL[[#This Row],[Proposed Taxable Valuation]]/1000*PPEL[[#This Row],[Adjusted Rate]],0)</f>
        <v>35923</v>
      </c>
      <c r="L1578" s="19">
        <f t="shared" si="168"/>
        <v>-8822.3533651455873</v>
      </c>
      <c r="M1578" s="17">
        <f t="shared" si="169"/>
        <v>-6.5065752803539934E-2</v>
      </c>
      <c r="N1578" s="2">
        <v>104522203.89073981</v>
      </c>
      <c r="O1578">
        <v>0.33</v>
      </c>
      <c r="P1578" s="9">
        <f t="shared" si="170"/>
        <v>34492.327283944142</v>
      </c>
    </row>
    <row r="1579" spans="1:16" hidden="1" x14ac:dyDescent="0.35">
      <c r="A1579" s="13">
        <v>2030</v>
      </c>
      <c r="B1579" s="13">
        <f t="shared" si="166"/>
        <v>2029</v>
      </c>
      <c r="C1579" t="s">
        <v>544</v>
      </c>
      <c r="D1579" t="s">
        <v>545</v>
      </c>
      <c r="E1579" s="5">
        <v>445935559.42911136</v>
      </c>
      <c r="F1579" s="13">
        <v>0.33</v>
      </c>
      <c r="G1579" s="9">
        <f t="shared" si="167"/>
        <v>147158.73461160675</v>
      </c>
      <c r="H1579" s="11">
        <v>1.02</v>
      </c>
      <c r="I1579" s="12" cm="1">
        <f t="array" ref="I1579">INDEX(PPEL[],MATCH(PPEL[[#This Row],[Base Year]]&amp;PPEL[[#This Row],[DistrictNumber]],PPEL[[Fiscal Year]:[Fiscal Year]]&amp;PPEL[[DistrictNumber]:[DistrictNumber]],0),9)*$H1579</f>
        <v>114826.60016650391</v>
      </c>
      <c r="J1579" s="15">
        <f t="shared" si="165"/>
        <v>0.25749594922079194</v>
      </c>
      <c r="K1579" s="26">
        <f>ROUND(PPEL[[#This Row],[Proposed Taxable Valuation]]/1000*PPEL[[#This Row],[Adjusted Rate]],0)</f>
        <v>114827</v>
      </c>
      <c r="L1579" s="19">
        <f t="shared" si="168"/>
        <v>-32332.134445102842</v>
      </c>
      <c r="M1579" s="17">
        <f t="shared" si="169"/>
        <v>-7.2504050779208074E-2</v>
      </c>
      <c r="N1579" s="2">
        <v>347927499.56767815</v>
      </c>
      <c r="O1579">
        <v>0.33</v>
      </c>
      <c r="P1579" s="9">
        <f t="shared" si="170"/>
        <v>114816.07485733379</v>
      </c>
    </row>
    <row r="1580" spans="1:16" hidden="1" x14ac:dyDescent="0.35">
      <c r="A1580" s="13">
        <v>2030</v>
      </c>
      <c r="B1580" s="13">
        <f t="shared" si="166"/>
        <v>2029</v>
      </c>
      <c r="C1580" t="s">
        <v>546</v>
      </c>
      <c r="D1580" t="s">
        <v>547</v>
      </c>
      <c r="E1580" s="5">
        <v>1187224358.2619867</v>
      </c>
      <c r="F1580" s="13">
        <v>0.33</v>
      </c>
      <c r="G1580" s="9">
        <f t="shared" si="167"/>
        <v>391784.03822645562</v>
      </c>
      <c r="H1580" s="11">
        <v>1.02</v>
      </c>
      <c r="I1580" s="12" cm="1">
        <f t="array" ref="I1580">INDEX(PPEL[],MATCH(PPEL[[#This Row],[Base Year]]&amp;PPEL[[#This Row],[DistrictNumber]],PPEL[[Fiscal Year]:[Fiscal Year]]&amp;PPEL[[DistrictNumber]:[DistrictNumber]],0),9)*$H1580</f>
        <v>245963.31810325867</v>
      </c>
      <c r="J1580" s="15">
        <f t="shared" si="165"/>
        <v>0.20717509406843013</v>
      </c>
      <c r="K1580" s="26">
        <f>ROUND(PPEL[[#This Row],[Proposed Taxable Valuation]]/1000*PPEL[[#This Row],[Adjusted Rate]],0)</f>
        <v>245963</v>
      </c>
      <c r="L1580" s="19">
        <f t="shared" si="168"/>
        <v>-145820.72012319695</v>
      </c>
      <c r="M1580" s="17">
        <f t="shared" si="169"/>
        <v>-0.12282490593156989</v>
      </c>
      <c r="N1580" s="2">
        <v>806237422.61157334</v>
      </c>
      <c r="O1580">
        <v>0.33</v>
      </c>
      <c r="P1580" s="9">
        <f t="shared" si="170"/>
        <v>266058.34946181922</v>
      </c>
    </row>
    <row r="1581" spans="1:16" hidden="1" x14ac:dyDescent="0.35">
      <c r="A1581" s="13">
        <v>2030</v>
      </c>
      <c r="B1581" s="13">
        <f t="shared" si="166"/>
        <v>2029</v>
      </c>
      <c r="C1581" t="s">
        <v>548</v>
      </c>
      <c r="D1581" t="s">
        <v>549</v>
      </c>
      <c r="E1581" s="5">
        <v>155460217.19504318</v>
      </c>
      <c r="F1581" s="13">
        <v>0.33</v>
      </c>
      <c r="G1581" s="9">
        <f t="shared" si="167"/>
        <v>51301.871674364244</v>
      </c>
      <c r="H1581" s="11">
        <v>1.02</v>
      </c>
      <c r="I1581" s="12" cm="1">
        <f t="array" ref="I1581">INDEX(PPEL[],MATCH(PPEL[[#This Row],[Base Year]]&amp;PPEL[[#This Row],[DistrictNumber]],PPEL[[Fiscal Year]:[Fiscal Year]]&amp;PPEL[[DistrictNumber]:[DistrictNumber]],0),9)*$H1581</f>
        <v>38743.609906634694</v>
      </c>
      <c r="J1581" s="15">
        <f t="shared" si="165"/>
        <v>0.2492188072658246</v>
      </c>
      <c r="K1581" s="26">
        <f>ROUND(PPEL[[#This Row],[Proposed Taxable Valuation]]/1000*PPEL[[#This Row],[Adjusted Rate]],0)</f>
        <v>38744</v>
      </c>
      <c r="L1581" s="19">
        <f t="shared" si="168"/>
        <v>-12558.261767729549</v>
      </c>
      <c r="M1581" s="17">
        <f t="shared" si="169"/>
        <v>-8.0781192734175417E-2</v>
      </c>
      <c r="N1581" s="2">
        <v>115419054.77050927</v>
      </c>
      <c r="O1581">
        <v>0.33</v>
      </c>
      <c r="P1581" s="9">
        <f t="shared" si="170"/>
        <v>38088.288074268065</v>
      </c>
    </row>
    <row r="1582" spans="1:16" hidden="1" x14ac:dyDescent="0.35">
      <c r="A1582" s="13">
        <v>2030</v>
      </c>
      <c r="B1582" s="13">
        <f t="shared" si="166"/>
        <v>2029</v>
      </c>
      <c r="C1582" t="s">
        <v>550</v>
      </c>
      <c r="D1582" t="s">
        <v>551</v>
      </c>
      <c r="E1582" s="5">
        <v>597793937.855883</v>
      </c>
      <c r="F1582" s="13">
        <v>0.33</v>
      </c>
      <c r="G1582" s="9">
        <f t="shared" si="167"/>
        <v>197271.99949244142</v>
      </c>
      <c r="H1582" s="11">
        <v>1.02</v>
      </c>
      <c r="I1582" s="12" cm="1">
        <f t="array" ref="I1582">INDEX(PPEL[],MATCH(PPEL[[#This Row],[Base Year]]&amp;PPEL[[#This Row],[DistrictNumber]],PPEL[[Fiscal Year]:[Fiscal Year]]&amp;PPEL[[DistrictNumber]:[DistrictNumber]],0),9)*$H1582</f>
        <v>149103.19136661143</v>
      </c>
      <c r="J1582" s="15">
        <f t="shared" si="165"/>
        <v>0.24942238775689529</v>
      </c>
      <c r="K1582" s="26">
        <f>ROUND(PPEL[[#This Row],[Proposed Taxable Valuation]]/1000*PPEL[[#This Row],[Adjusted Rate]],0)</f>
        <v>149103</v>
      </c>
      <c r="L1582" s="19">
        <f t="shared" si="168"/>
        <v>-48168.808125829994</v>
      </c>
      <c r="M1582" s="17">
        <f t="shared" si="169"/>
        <v>-8.0577612243104724E-2</v>
      </c>
      <c r="N1582" s="2">
        <v>456431206.16423863</v>
      </c>
      <c r="O1582">
        <v>0.33</v>
      </c>
      <c r="P1582" s="9">
        <f t="shared" si="170"/>
        <v>150622.29803419876</v>
      </c>
    </row>
    <row r="1583" spans="1:16" hidden="1" x14ac:dyDescent="0.35">
      <c r="A1583" s="13">
        <v>2030</v>
      </c>
      <c r="B1583" s="13">
        <f t="shared" si="166"/>
        <v>2029</v>
      </c>
      <c r="C1583" t="s">
        <v>552</v>
      </c>
      <c r="D1583" t="s">
        <v>553</v>
      </c>
      <c r="E1583" s="5">
        <v>664458970.22546542</v>
      </c>
      <c r="F1583" s="13">
        <v>0.33</v>
      </c>
      <c r="G1583" s="9">
        <f t="shared" si="167"/>
        <v>219271.46017440359</v>
      </c>
      <c r="H1583" s="11">
        <v>1.02</v>
      </c>
      <c r="I1583" s="12" cm="1">
        <f t="array" ref="I1583">INDEX(PPEL[],MATCH(PPEL[[#This Row],[Base Year]]&amp;PPEL[[#This Row],[DistrictNumber]],PPEL[[Fiscal Year]:[Fiscal Year]]&amp;PPEL[[DistrictNumber]:[DistrictNumber]],0),9)*$H1583</f>
        <v>134350.94099436261</v>
      </c>
      <c r="J1583" s="15">
        <f t="shared" si="165"/>
        <v>0.20219599255131496</v>
      </c>
      <c r="K1583" s="26">
        <f>ROUND(PPEL[[#This Row],[Proposed Taxable Valuation]]/1000*PPEL[[#This Row],[Adjusted Rate]],0)</f>
        <v>134351</v>
      </c>
      <c r="L1583" s="19">
        <f t="shared" si="168"/>
        <v>-84920.519180040981</v>
      </c>
      <c r="M1583" s="17">
        <f t="shared" si="169"/>
        <v>-0.12780400744868506</v>
      </c>
      <c r="N1583" s="2">
        <v>443126022.30288076</v>
      </c>
      <c r="O1583">
        <v>0.33</v>
      </c>
      <c r="P1583" s="9">
        <f t="shared" si="170"/>
        <v>146231.58735995067</v>
      </c>
    </row>
    <row r="1584" spans="1:16" hidden="1" x14ac:dyDescent="0.35">
      <c r="A1584" s="13">
        <v>2030</v>
      </c>
      <c r="B1584" s="13">
        <f t="shared" si="166"/>
        <v>2029</v>
      </c>
      <c r="C1584" t="s">
        <v>554</v>
      </c>
      <c r="D1584" t="s">
        <v>555</v>
      </c>
      <c r="E1584" s="5">
        <v>523753703.57585245</v>
      </c>
      <c r="F1584" s="13">
        <v>0.33</v>
      </c>
      <c r="G1584" s="9">
        <f t="shared" si="167"/>
        <v>172838.72218003133</v>
      </c>
      <c r="H1584" s="11">
        <v>1.02</v>
      </c>
      <c r="I1584" s="12" cm="1">
        <f t="array" ref="I1584">INDEX(PPEL[],MATCH(PPEL[[#This Row],[Base Year]]&amp;PPEL[[#This Row],[DistrictNumber]],PPEL[[Fiscal Year]:[Fiscal Year]]&amp;PPEL[[DistrictNumber]:[DistrictNumber]],0),9)*$H1584</f>
        <v>109312.19588795332</v>
      </c>
      <c r="J1584" s="15">
        <f t="shared" si="165"/>
        <v>0.20870916070213949</v>
      </c>
      <c r="K1584" s="26">
        <f>ROUND(PPEL[[#This Row],[Proposed Taxable Valuation]]/1000*PPEL[[#This Row],[Adjusted Rate]],0)</f>
        <v>109312</v>
      </c>
      <c r="L1584" s="19">
        <f t="shared" si="168"/>
        <v>-63526.526292078008</v>
      </c>
      <c r="M1584" s="17">
        <f t="shared" si="169"/>
        <v>-0.12129083929786053</v>
      </c>
      <c r="N1584" s="2">
        <v>333677272.40300804</v>
      </c>
      <c r="O1584">
        <v>0.33</v>
      </c>
      <c r="P1584" s="9">
        <f t="shared" si="170"/>
        <v>110113.49989299267</v>
      </c>
    </row>
    <row r="1585" spans="1:16" hidden="1" x14ac:dyDescent="0.35">
      <c r="A1585" s="13">
        <v>2030</v>
      </c>
      <c r="B1585" s="13">
        <f t="shared" si="166"/>
        <v>2029</v>
      </c>
      <c r="C1585" t="s">
        <v>556</v>
      </c>
      <c r="D1585" t="s">
        <v>557</v>
      </c>
      <c r="E1585" s="5">
        <v>530458139.69300294</v>
      </c>
      <c r="F1585" s="13">
        <v>0.33</v>
      </c>
      <c r="G1585" s="9">
        <f t="shared" si="167"/>
        <v>175051.18609869096</v>
      </c>
      <c r="H1585" s="11">
        <v>1.02</v>
      </c>
      <c r="I1585" s="12" cm="1">
        <f t="array" ref="I1585">INDEX(PPEL[],MATCH(PPEL[[#This Row],[Base Year]]&amp;PPEL[[#This Row],[DistrictNumber]],PPEL[[Fiscal Year]:[Fiscal Year]]&amp;PPEL[[DistrictNumber]:[DistrictNumber]],0),9)*$H1585</f>
        <v>117091.37224964237</v>
      </c>
      <c r="J1585" s="15">
        <f t="shared" si="165"/>
        <v>0.22073630978197031</v>
      </c>
      <c r="K1585" s="26">
        <f>ROUND(PPEL[[#This Row],[Proposed Taxable Valuation]]/1000*PPEL[[#This Row],[Adjusted Rate]],0)</f>
        <v>117091</v>
      </c>
      <c r="L1585" s="19">
        <f t="shared" si="168"/>
        <v>-57959.813849048587</v>
      </c>
      <c r="M1585" s="17">
        <f t="shared" si="169"/>
        <v>-0.1092636902180297</v>
      </c>
      <c r="N1585" s="2">
        <v>370750599.47652644</v>
      </c>
      <c r="O1585">
        <v>0.33</v>
      </c>
      <c r="P1585" s="9">
        <f t="shared" si="170"/>
        <v>122347.69782725372</v>
      </c>
    </row>
    <row r="1586" spans="1:16" hidden="1" x14ac:dyDescent="0.35">
      <c r="A1586" s="13">
        <v>2030</v>
      </c>
      <c r="B1586" s="13">
        <f t="shared" si="166"/>
        <v>2029</v>
      </c>
      <c r="C1586" t="s">
        <v>558</v>
      </c>
      <c r="D1586" t="s">
        <v>559</v>
      </c>
      <c r="E1586" s="5">
        <v>211530315.00868317</v>
      </c>
      <c r="F1586" s="13">
        <v>0.33</v>
      </c>
      <c r="G1586" s="9">
        <f t="shared" si="167"/>
        <v>69805.00395286546</v>
      </c>
      <c r="H1586" s="11">
        <v>1.02</v>
      </c>
      <c r="I1586" s="12" cm="1">
        <f t="array" ref="I1586">INDEX(PPEL[],MATCH(PPEL[[#This Row],[Base Year]]&amp;PPEL[[#This Row],[DistrictNumber]],PPEL[[Fiscal Year]:[Fiscal Year]]&amp;PPEL[[DistrictNumber]:[DistrictNumber]],0),9)*$H1586</f>
        <v>55578.100398070696</v>
      </c>
      <c r="J1586" s="15">
        <f t="shared" si="165"/>
        <v>0.26274295670476</v>
      </c>
      <c r="K1586" s="26">
        <f>ROUND(PPEL[[#This Row],[Proposed Taxable Valuation]]/1000*PPEL[[#This Row],[Adjusted Rate]],0)</f>
        <v>55578</v>
      </c>
      <c r="L1586" s="19">
        <f t="shared" si="168"/>
        <v>-14226.903554794764</v>
      </c>
      <c r="M1586" s="17">
        <f t="shared" si="169"/>
        <v>-6.7257043295240015E-2</v>
      </c>
      <c r="N1586" s="2">
        <v>175520660.1065245</v>
      </c>
      <c r="O1586">
        <v>0.33</v>
      </c>
      <c r="P1586" s="9">
        <f t="shared" si="170"/>
        <v>57921.817835153088</v>
      </c>
    </row>
    <row r="1587" spans="1:16" hidden="1" x14ac:dyDescent="0.35">
      <c r="A1587" s="13">
        <v>2030</v>
      </c>
      <c r="B1587" s="13">
        <f t="shared" si="166"/>
        <v>2029</v>
      </c>
      <c r="C1587" t="s">
        <v>560</v>
      </c>
      <c r="D1587" t="s">
        <v>561</v>
      </c>
      <c r="E1587" s="5">
        <v>246321062.99928477</v>
      </c>
      <c r="F1587" s="13">
        <v>0.33</v>
      </c>
      <c r="G1587" s="9">
        <f t="shared" si="167"/>
        <v>81285.950789763971</v>
      </c>
      <c r="H1587" s="11">
        <v>1.02</v>
      </c>
      <c r="I1587" s="12" cm="1">
        <f t="array" ref="I1587">INDEX(PPEL[],MATCH(PPEL[[#This Row],[Base Year]]&amp;PPEL[[#This Row],[DistrictNumber]],PPEL[[Fiscal Year]:[Fiscal Year]]&amp;PPEL[[DistrictNumber]:[DistrictNumber]],0),9)*$H1587</f>
        <v>57933.308681515249</v>
      </c>
      <c r="J1587" s="15">
        <f t="shared" si="165"/>
        <v>0.23519429469855554</v>
      </c>
      <c r="K1587" s="26">
        <f>ROUND(PPEL[[#This Row],[Proposed Taxable Valuation]]/1000*PPEL[[#This Row],[Adjusted Rate]],0)</f>
        <v>57933</v>
      </c>
      <c r="L1587" s="19">
        <f t="shared" si="168"/>
        <v>-23352.642108248721</v>
      </c>
      <c r="M1587" s="17">
        <f t="shared" si="169"/>
        <v>-9.4805705301444471E-2</v>
      </c>
      <c r="N1587" s="2">
        <v>176911714.33935928</v>
      </c>
      <c r="O1587">
        <v>0.33</v>
      </c>
      <c r="P1587" s="9">
        <f t="shared" si="170"/>
        <v>58380.865731988568</v>
      </c>
    </row>
    <row r="1588" spans="1:16" hidden="1" x14ac:dyDescent="0.35">
      <c r="A1588" s="13">
        <v>2030</v>
      </c>
      <c r="B1588" s="13">
        <f t="shared" si="166"/>
        <v>2029</v>
      </c>
      <c r="C1588" t="s">
        <v>562</v>
      </c>
      <c r="D1588" t="s">
        <v>563</v>
      </c>
      <c r="E1588" s="5">
        <v>372779718.91476911</v>
      </c>
      <c r="F1588" s="13">
        <v>0.33</v>
      </c>
      <c r="G1588" s="9">
        <f t="shared" si="167"/>
        <v>123017.30724187382</v>
      </c>
      <c r="H1588" s="11">
        <v>1.02</v>
      </c>
      <c r="I1588" s="12" cm="1">
        <f t="array" ref="I1588">INDEX(PPEL[],MATCH(PPEL[[#This Row],[Base Year]]&amp;PPEL[[#This Row],[DistrictNumber]],PPEL[[Fiscal Year]:[Fiscal Year]]&amp;PPEL[[DistrictNumber]:[DistrictNumber]],0),9)*$H1588</f>
        <v>93469.626690040823</v>
      </c>
      <c r="J1588" s="15">
        <f t="shared" si="165"/>
        <v>0.25073688816051537</v>
      </c>
      <c r="K1588" s="26">
        <f>ROUND(PPEL[[#This Row],[Proposed Taxable Valuation]]/1000*PPEL[[#This Row],[Adjusted Rate]],0)</f>
        <v>93470</v>
      </c>
      <c r="L1588" s="19">
        <f t="shared" si="168"/>
        <v>-29547.680551832993</v>
      </c>
      <c r="M1588" s="17">
        <f t="shared" si="169"/>
        <v>-7.9263111839484646E-2</v>
      </c>
      <c r="N1588" s="2">
        <v>283977660.52402824</v>
      </c>
      <c r="O1588">
        <v>0.33</v>
      </c>
      <c r="P1588" s="9">
        <f t="shared" si="170"/>
        <v>93712.627972929316</v>
      </c>
    </row>
    <row r="1589" spans="1:16" hidden="1" x14ac:dyDescent="0.35">
      <c r="A1589" s="13">
        <v>2030</v>
      </c>
      <c r="B1589" s="13">
        <f t="shared" si="166"/>
        <v>2029</v>
      </c>
      <c r="C1589" t="s">
        <v>564</v>
      </c>
      <c r="D1589" t="s">
        <v>565</v>
      </c>
      <c r="E1589" s="5">
        <v>225835109.60902286</v>
      </c>
      <c r="F1589" s="13">
        <v>0.33</v>
      </c>
      <c r="G1589" s="9">
        <f t="shared" si="167"/>
        <v>74525.586170977549</v>
      </c>
      <c r="H1589" s="11">
        <v>1.02</v>
      </c>
      <c r="I1589" s="12" cm="1">
        <f t="array" ref="I1589">INDEX(PPEL[],MATCH(PPEL[[#This Row],[Base Year]]&amp;PPEL[[#This Row],[DistrictNumber]],PPEL[[Fiscal Year]:[Fiscal Year]]&amp;PPEL[[DistrictNumber]:[DistrictNumber]],0),9)*$H1589</f>
        <v>54030.411845723029</v>
      </c>
      <c r="J1589" s="15">
        <f t="shared" si="165"/>
        <v>0.23924717436214063</v>
      </c>
      <c r="K1589" s="26">
        <f>ROUND(PPEL[[#This Row],[Proposed Taxable Valuation]]/1000*PPEL[[#This Row],[Adjusted Rate]],0)</f>
        <v>54030</v>
      </c>
      <c r="L1589" s="19">
        <f t="shared" si="168"/>
        <v>-20495.17432525452</v>
      </c>
      <c r="M1589" s="17">
        <f t="shared" si="169"/>
        <v>-9.0752825637859386E-2</v>
      </c>
      <c r="N1589" s="2">
        <v>168056173.43986356</v>
      </c>
      <c r="O1589">
        <v>0.33</v>
      </c>
      <c r="P1589" s="9">
        <f t="shared" si="170"/>
        <v>55458.537235154981</v>
      </c>
    </row>
    <row r="1590" spans="1:16" hidden="1" x14ac:dyDescent="0.35">
      <c r="A1590" s="13">
        <v>2030</v>
      </c>
      <c r="B1590" s="13">
        <f t="shared" si="166"/>
        <v>2029</v>
      </c>
      <c r="C1590" t="s">
        <v>566</v>
      </c>
      <c r="D1590" t="s">
        <v>567</v>
      </c>
      <c r="E1590" s="5">
        <v>237720646.36206999</v>
      </c>
      <c r="F1590" s="13">
        <v>0.33</v>
      </c>
      <c r="G1590" s="9">
        <f t="shared" si="167"/>
        <v>78447.813299483096</v>
      </c>
      <c r="H1590" s="11">
        <v>1.02</v>
      </c>
      <c r="I1590" s="12" cm="1">
        <f t="array" ref="I1590">INDEX(PPEL[],MATCH(PPEL[[#This Row],[Base Year]]&amp;PPEL[[#This Row],[DistrictNumber]],PPEL[[Fiscal Year]:[Fiscal Year]]&amp;PPEL[[DistrictNumber]:[DistrictNumber]],0),9)*$H1590</f>
        <v>66288.50497576897</v>
      </c>
      <c r="J1590" s="15">
        <f t="shared" si="165"/>
        <v>0.27885043217830391</v>
      </c>
      <c r="K1590" s="26">
        <f>ROUND(PPEL[[#This Row],[Proposed Taxable Valuation]]/1000*PPEL[[#This Row],[Adjusted Rate]],0)</f>
        <v>66289</v>
      </c>
      <c r="L1590" s="19">
        <f t="shared" si="168"/>
        <v>-12159.308323714125</v>
      </c>
      <c r="M1590" s="17">
        <f t="shared" si="169"/>
        <v>-5.1149567821696107E-2</v>
      </c>
      <c r="N1590" s="2">
        <v>199059739.89243039</v>
      </c>
      <c r="O1590">
        <v>0.33</v>
      </c>
      <c r="P1590" s="9">
        <f t="shared" si="170"/>
        <v>65689.714164502031</v>
      </c>
    </row>
    <row r="1591" spans="1:16" hidden="1" x14ac:dyDescent="0.35">
      <c r="A1591" s="13">
        <v>2030</v>
      </c>
      <c r="B1591" s="13">
        <f t="shared" si="166"/>
        <v>2029</v>
      </c>
      <c r="C1591" t="s">
        <v>568</v>
      </c>
      <c r="D1591" t="s">
        <v>569</v>
      </c>
      <c r="E1591" s="5">
        <v>600843040.52358365</v>
      </c>
      <c r="F1591" s="13">
        <v>0.33</v>
      </c>
      <c r="G1591" s="9">
        <f t="shared" si="167"/>
        <v>198278.20337278262</v>
      </c>
      <c r="H1591" s="11">
        <v>1.02</v>
      </c>
      <c r="I1591" s="12" cm="1">
        <f t="array" ref="I1591">INDEX(PPEL[],MATCH(PPEL[[#This Row],[Base Year]]&amp;PPEL[[#This Row],[DistrictNumber]],PPEL[[Fiscal Year]:[Fiscal Year]]&amp;PPEL[[DistrictNumber]:[DistrictNumber]],0),9)*$H1591</f>
        <v>126143.98735644702</v>
      </c>
      <c r="J1591" s="15">
        <f t="shared" si="165"/>
        <v>0.20994499203406475</v>
      </c>
      <c r="K1591" s="26">
        <f>ROUND(PPEL[[#This Row],[Proposed Taxable Valuation]]/1000*PPEL[[#This Row],[Adjusted Rate]],0)</f>
        <v>126144</v>
      </c>
      <c r="L1591" s="19">
        <f t="shared" si="168"/>
        <v>-72134.216016335602</v>
      </c>
      <c r="M1591" s="17">
        <f t="shared" si="169"/>
        <v>-0.12005500796593527</v>
      </c>
      <c r="N1591" s="2">
        <v>396861986.74409342</v>
      </c>
      <c r="O1591">
        <v>0.33</v>
      </c>
      <c r="P1591" s="9">
        <f t="shared" si="170"/>
        <v>130964.45562555084</v>
      </c>
    </row>
    <row r="1592" spans="1:16" hidden="1" x14ac:dyDescent="0.35">
      <c r="A1592" s="13">
        <v>2030</v>
      </c>
      <c r="B1592" s="13">
        <f t="shared" si="166"/>
        <v>2029</v>
      </c>
      <c r="C1592" t="s">
        <v>570</v>
      </c>
      <c r="D1592" t="s">
        <v>571</v>
      </c>
      <c r="E1592" s="5">
        <v>749272793.21512175</v>
      </c>
      <c r="F1592" s="13">
        <v>0.33</v>
      </c>
      <c r="G1592" s="9">
        <f t="shared" si="167"/>
        <v>247260.02176099017</v>
      </c>
      <c r="H1592" s="11">
        <v>1.02</v>
      </c>
      <c r="I1592" s="12" cm="1">
        <f t="array" ref="I1592">INDEX(PPEL[],MATCH(PPEL[[#This Row],[Base Year]]&amp;PPEL[[#This Row],[DistrictNumber]],PPEL[[Fiscal Year]:[Fiscal Year]]&amp;PPEL[[DistrictNumber]:[DistrictNumber]],0),9)*$H1592</f>
        <v>182698.34499906472</v>
      </c>
      <c r="J1592" s="15">
        <f t="shared" si="165"/>
        <v>0.24383421719492582</v>
      </c>
      <c r="K1592" s="26">
        <f>ROUND(PPEL[[#This Row],[Proposed Taxable Valuation]]/1000*PPEL[[#This Row],[Adjusted Rate]],0)</f>
        <v>182698</v>
      </c>
      <c r="L1592" s="19">
        <f t="shared" si="168"/>
        <v>-64561.676761925453</v>
      </c>
      <c r="M1592" s="17">
        <f t="shared" si="169"/>
        <v>-8.6165782805074198E-2</v>
      </c>
      <c r="N1592" s="2">
        <v>539878299.04448354</v>
      </c>
      <c r="O1592">
        <v>0.33</v>
      </c>
      <c r="P1592" s="9">
        <f t="shared" si="170"/>
        <v>178159.83868467959</v>
      </c>
    </row>
    <row r="1593" spans="1:16" hidden="1" x14ac:dyDescent="0.35">
      <c r="A1593" s="13">
        <v>2030</v>
      </c>
      <c r="B1593" s="13">
        <f t="shared" si="166"/>
        <v>2029</v>
      </c>
      <c r="C1593" t="s">
        <v>572</v>
      </c>
      <c r="D1593" t="s">
        <v>573</v>
      </c>
      <c r="E1593" s="5">
        <v>703249465.46760011</v>
      </c>
      <c r="F1593" s="13">
        <v>0.33</v>
      </c>
      <c r="G1593" s="9">
        <f t="shared" si="167"/>
        <v>232072.32360430807</v>
      </c>
      <c r="H1593" s="11">
        <v>1.02</v>
      </c>
      <c r="I1593" s="12" cm="1">
        <f t="array" ref="I1593">INDEX(PPEL[],MATCH(PPEL[[#This Row],[Base Year]]&amp;PPEL[[#This Row],[DistrictNumber]],PPEL[[Fiscal Year]:[Fiscal Year]]&amp;PPEL[[DistrictNumber]:[DistrictNumber]],0),9)*$H1593</f>
        <v>154091.66873540857</v>
      </c>
      <c r="J1593" s="15">
        <f t="shared" si="165"/>
        <v>0.21911380854438464</v>
      </c>
      <c r="K1593" s="26">
        <f>ROUND(PPEL[[#This Row],[Proposed Taxable Valuation]]/1000*PPEL[[#This Row],[Adjusted Rate]],0)</f>
        <v>154092</v>
      </c>
      <c r="L1593" s="19">
        <f t="shared" si="168"/>
        <v>-77980.654868899495</v>
      </c>
      <c r="M1593" s="17">
        <f t="shared" si="169"/>
        <v>-0.11088619145561537</v>
      </c>
      <c r="N1593" s="2">
        <v>520017140.89534116</v>
      </c>
      <c r="O1593">
        <v>0.33</v>
      </c>
      <c r="P1593" s="9">
        <f t="shared" si="170"/>
        <v>171605.65649546261</v>
      </c>
    </row>
    <row r="1594" spans="1:16" hidden="1" x14ac:dyDescent="0.35">
      <c r="A1594" s="13">
        <v>2030</v>
      </c>
      <c r="B1594" s="13">
        <f t="shared" si="166"/>
        <v>2029</v>
      </c>
      <c r="C1594" t="s">
        <v>574</v>
      </c>
      <c r="D1594" t="s">
        <v>575</v>
      </c>
      <c r="E1594" s="5">
        <v>3543675730.0331779</v>
      </c>
      <c r="F1594" s="13">
        <v>0.33</v>
      </c>
      <c r="G1594" s="9">
        <f t="shared" si="167"/>
        <v>1169412.9909109487</v>
      </c>
      <c r="H1594" s="11">
        <v>1.02</v>
      </c>
      <c r="I1594" s="12" cm="1">
        <f t="array" ref="I1594">INDEX(PPEL[],MATCH(PPEL[[#This Row],[Base Year]]&amp;PPEL[[#This Row],[DistrictNumber]],PPEL[[Fiscal Year]:[Fiscal Year]]&amp;PPEL[[DistrictNumber]:[DistrictNumber]],0),9)*$H1594</f>
        <v>656396.98402597941</v>
      </c>
      <c r="J1594" s="15">
        <f t="shared" si="165"/>
        <v>0.18523054422359178</v>
      </c>
      <c r="K1594" s="26">
        <f>ROUND(PPEL[[#This Row],[Proposed Taxable Valuation]]/1000*PPEL[[#This Row],[Adjusted Rate]],0)</f>
        <v>656397</v>
      </c>
      <c r="L1594" s="19">
        <f t="shared" si="168"/>
        <v>-513016.00688496931</v>
      </c>
      <c r="M1594" s="17">
        <f t="shared" si="169"/>
        <v>-0.14476945577640823</v>
      </c>
      <c r="N1594" s="2">
        <v>2248896589.0416665</v>
      </c>
      <c r="O1594">
        <v>0.33</v>
      </c>
      <c r="P1594" s="9">
        <f t="shared" si="170"/>
        <v>742135.87438375002</v>
      </c>
    </row>
    <row r="1595" spans="1:16" hidden="1" x14ac:dyDescent="0.35">
      <c r="A1595" s="13">
        <v>2030</v>
      </c>
      <c r="B1595" s="13">
        <f t="shared" si="166"/>
        <v>2029</v>
      </c>
      <c r="C1595" t="s">
        <v>576</v>
      </c>
      <c r="D1595" t="s">
        <v>577</v>
      </c>
      <c r="E1595" s="5">
        <v>802981353.72395313</v>
      </c>
      <c r="F1595" s="13">
        <v>0.33</v>
      </c>
      <c r="G1595" s="9">
        <f t="shared" si="167"/>
        <v>264983.84672890452</v>
      </c>
      <c r="H1595" s="11">
        <v>1.02</v>
      </c>
      <c r="I1595" s="12" cm="1">
        <f t="array" ref="I1595">INDEX(PPEL[],MATCH(PPEL[[#This Row],[Base Year]]&amp;PPEL[[#This Row],[DistrictNumber]],PPEL[[Fiscal Year]:[Fiscal Year]]&amp;PPEL[[DistrictNumber]:[DistrictNumber]],0),9)*$H1595</f>
        <v>191241.68240989852</v>
      </c>
      <c r="J1595" s="15">
        <f t="shared" si="165"/>
        <v>0.23816453710037594</v>
      </c>
      <c r="K1595" s="26">
        <f>ROUND(PPEL[[#This Row],[Proposed Taxable Valuation]]/1000*PPEL[[#This Row],[Adjusted Rate]],0)</f>
        <v>191242</v>
      </c>
      <c r="L1595" s="19">
        <f t="shared" si="168"/>
        <v>-73742.164319005999</v>
      </c>
      <c r="M1595" s="17">
        <f t="shared" si="169"/>
        <v>-9.1835462899624076E-2</v>
      </c>
      <c r="N1595" s="2">
        <v>613862425.23042893</v>
      </c>
      <c r="O1595">
        <v>0.33</v>
      </c>
      <c r="P1595" s="9">
        <f t="shared" si="170"/>
        <v>202574.60032604155</v>
      </c>
    </row>
    <row r="1596" spans="1:16" hidden="1" x14ac:dyDescent="0.35">
      <c r="A1596" s="13">
        <v>2030</v>
      </c>
      <c r="B1596" s="13">
        <f t="shared" si="166"/>
        <v>2029</v>
      </c>
      <c r="C1596" t="s">
        <v>578</v>
      </c>
      <c r="D1596" t="s">
        <v>579</v>
      </c>
      <c r="E1596" s="5">
        <v>901634766.74832797</v>
      </c>
      <c r="F1596" s="13">
        <v>0.33</v>
      </c>
      <c r="G1596" s="9">
        <f t="shared" si="167"/>
        <v>297539.47302694822</v>
      </c>
      <c r="H1596" s="11">
        <v>1.02</v>
      </c>
      <c r="I1596" s="12" cm="1">
        <f t="array" ref="I1596">INDEX(PPEL[],MATCH(PPEL[[#This Row],[Base Year]]&amp;PPEL[[#This Row],[DistrictNumber]],PPEL[[Fiscal Year]:[Fiscal Year]]&amp;PPEL[[DistrictNumber]:[DistrictNumber]],0),9)*$H1596</f>
        <v>135589.03275492863</v>
      </c>
      <c r="J1596" s="15">
        <f t="shared" si="165"/>
        <v>0.15038132706874136</v>
      </c>
      <c r="K1596" s="26">
        <f>ROUND(PPEL[[#This Row],[Proposed Taxable Valuation]]/1000*PPEL[[#This Row],[Adjusted Rate]],0)</f>
        <v>135589</v>
      </c>
      <c r="L1596" s="19">
        <f t="shared" si="168"/>
        <v>-161950.44027201959</v>
      </c>
      <c r="M1596" s="17">
        <f t="shared" si="169"/>
        <v>-0.17961867293125866</v>
      </c>
      <c r="N1596" s="2">
        <v>529191988.91716075</v>
      </c>
      <c r="O1596">
        <v>0.33</v>
      </c>
      <c r="P1596" s="9">
        <f t="shared" si="170"/>
        <v>174633.35634266306</v>
      </c>
    </row>
    <row r="1597" spans="1:16" hidden="1" x14ac:dyDescent="0.35">
      <c r="A1597" s="13">
        <v>2030</v>
      </c>
      <c r="B1597" s="13">
        <f t="shared" si="166"/>
        <v>2029</v>
      </c>
      <c r="C1597" t="s">
        <v>580</v>
      </c>
      <c r="D1597" t="s">
        <v>581</v>
      </c>
      <c r="E1597" s="5">
        <v>231090518.67243049</v>
      </c>
      <c r="F1597" s="13">
        <v>0.33</v>
      </c>
      <c r="G1597" s="9">
        <f t="shared" si="167"/>
        <v>76259.871161902061</v>
      </c>
      <c r="H1597" s="11">
        <v>1.02</v>
      </c>
      <c r="I1597" s="12" cm="1">
        <f t="array" ref="I1597">INDEX(PPEL[],MATCH(PPEL[[#This Row],[Base Year]]&amp;PPEL[[#This Row],[DistrictNumber]],PPEL[[Fiscal Year]:[Fiscal Year]]&amp;PPEL[[DistrictNumber]:[DistrictNumber]],0),9)*$H1597</f>
        <v>66200.86745793419</v>
      </c>
      <c r="J1597" s="15">
        <f t="shared" si="165"/>
        <v>0.28647158627816122</v>
      </c>
      <c r="K1597" s="26">
        <f>ROUND(PPEL[[#This Row],[Proposed Taxable Valuation]]/1000*PPEL[[#This Row],[Adjusted Rate]],0)</f>
        <v>66201</v>
      </c>
      <c r="L1597" s="19">
        <f t="shared" si="168"/>
        <v>-10059.003703967872</v>
      </c>
      <c r="M1597" s="17">
        <f t="shared" si="169"/>
        <v>-4.3528413721838799E-2</v>
      </c>
      <c r="N1597" s="2">
        <v>189040981.97081399</v>
      </c>
      <c r="O1597">
        <v>0.33</v>
      </c>
      <c r="P1597" s="9">
        <f t="shared" si="170"/>
        <v>62383.524050368622</v>
      </c>
    </row>
    <row r="1598" spans="1:16" hidden="1" x14ac:dyDescent="0.35">
      <c r="A1598" s="13">
        <v>2030</v>
      </c>
      <c r="B1598" s="13">
        <f t="shared" si="166"/>
        <v>2029</v>
      </c>
      <c r="C1598" t="s">
        <v>582</v>
      </c>
      <c r="D1598" t="s">
        <v>583</v>
      </c>
      <c r="E1598" s="5">
        <v>1103137923.4044123</v>
      </c>
      <c r="F1598" s="13">
        <v>0.33</v>
      </c>
      <c r="G1598" s="9">
        <f t="shared" si="167"/>
        <v>364035.51472345612</v>
      </c>
      <c r="H1598" s="11">
        <v>1.02</v>
      </c>
      <c r="I1598" s="12" cm="1">
        <f t="array" ref="I1598">INDEX(PPEL[],MATCH(PPEL[[#This Row],[Base Year]]&amp;PPEL[[#This Row],[DistrictNumber]],PPEL[[Fiscal Year]:[Fiscal Year]]&amp;PPEL[[DistrictNumber]:[DistrictNumber]],0),9)*$H1598</f>
        <v>236287.37157782394</v>
      </c>
      <c r="J1598" s="15">
        <f t="shared" si="165"/>
        <v>0.21419567450696786</v>
      </c>
      <c r="K1598" s="26">
        <f>ROUND(PPEL[[#This Row],[Proposed Taxable Valuation]]/1000*PPEL[[#This Row],[Adjusted Rate]],0)</f>
        <v>236287</v>
      </c>
      <c r="L1598" s="19">
        <f t="shared" si="168"/>
        <v>-127748.14314563217</v>
      </c>
      <c r="M1598" s="17">
        <f t="shared" si="169"/>
        <v>-0.11580432549303216</v>
      </c>
      <c r="N1598" s="2">
        <v>738349113.45091879</v>
      </c>
      <c r="O1598">
        <v>0.33</v>
      </c>
      <c r="P1598" s="9">
        <f t="shared" si="170"/>
        <v>243655.20743880322</v>
      </c>
    </row>
    <row r="1599" spans="1:16" hidden="1" x14ac:dyDescent="0.35">
      <c r="A1599" s="13">
        <v>2030</v>
      </c>
      <c r="B1599" s="13">
        <f t="shared" si="166"/>
        <v>2029</v>
      </c>
      <c r="C1599" t="s">
        <v>584</v>
      </c>
      <c r="D1599" t="s">
        <v>585</v>
      </c>
      <c r="E1599" s="5">
        <v>312424527.13418275</v>
      </c>
      <c r="F1599" s="13">
        <v>0.33</v>
      </c>
      <c r="G1599" s="9">
        <f t="shared" si="167"/>
        <v>103100.09395428031</v>
      </c>
      <c r="H1599" s="11">
        <v>1.02</v>
      </c>
      <c r="I1599" s="12" cm="1">
        <f t="array" ref="I1599">INDEX(PPEL[],MATCH(PPEL[[#This Row],[Base Year]]&amp;PPEL[[#This Row],[DistrictNumber]],PPEL[[Fiscal Year]:[Fiscal Year]]&amp;PPEL[[DistrictNumber]:[DistrictNumber]],0),9)*$H1599</f>
        <v>72766.269341328836</v>
      </c>
      <c r="J1599" s="15">
        <f t="shared" si="165"/>
        <v>0.23290831231722264</v>
      </c>
      <c r="K1599" s="26">
        <f>ROUND(PPEL[[#This Row],[Proposed Taxable Valuation]]/1000*PPEL[[#This Row],[Adjusted Rate]],0)</f>
        <v>72766</v>
      </c>
      <c r="L1599" s="19">
        <f t="shared" si="168"/>
        <v>-30333.824612951474</v>
      </c>
      <c r="M1599" s="17">
        <f t="shared" si="169"/>
        <v>-9.7091687682777372E-2</v>
      </c>
      <c r="N1599" s="2">
        <v>225900443.08983296</v>
      </c>
      <c r="O1599">
        <v>0.33</v>
      </c>
      <c r="P1599" s="9">
        <f t="shared" si="170"/>
        <v>74547.146219644885</v>
      </c>
    </row>
    <row r="1600" spans="1:16" hidden="1" x14ac:dyDescent="0.35">
      <c r="A1600" s="13">
        <v>2030</v>
      </c>
      <c r="B1600" s="13">
        <f t="shared" si="166"/>
        <v>2029</v>
      </c>
      <c r="C1600" t="s">
        <v>586</v>
      </c>
      <c r="D1600" t="s">
        <v>587</v>
      </c>
      <c r="E1600" s="5">
        <v>371094089.44284451</v>
      </c>
      <c r="F1600" s="13">
        <v>0.33</v>
      </c>
      <c r="G1600" s="9">
        <f t="shared" si="167"/>
        <v>122461.04951613869</v>
      </c>
      <c r="H1600" s="11">
        <v>1.02</v>
      </c>
      <c r="I1600" s="12" cm="1">
        <f t="array" ref="I1600">INDEX(PPEL[],MATCH(PPEL[[#This Row],[Base Year]]&amp;PPEL[[#This Row],[DistrictNumber]],PPEL[[Fiscal Year]:[Fiscal Year]]&amp;PPEL[[DistrictNumber]:[DistrictNumber]],0),9)*$H1600</f>
        <v>93090.002112032758</v>
      </c>
      <c r="J1600" s="15">
        <f t="shared" si="165"/>
        <v>0.25085282886557636</v>
      </c>
      <c r="K1600" s="26">
        <f>ROUND(PPEL[[#This Row],[Proposed Taxable Valuation]]/1000*PPEL[[#This Row],[Adjusted Rate]],0)</f>
        <v>93090</v>
      </c>
      <c r="L1600" s="19">
        <f t="shared" si="168"/>
        <v>-29371.047404105935</v>
      </c>
      <c r="M1600" s="17">
        <f t="shared" si="169"/>
        <v>-7.9147171134423655E-2</v>
      </c>
      <c r="N1600" s="2">
        <v>279235349.91858083</v>
      </c>
      <c r="O1600">
        <v>0.33</v>
      </c>
      <c r="P1600" s="9">
        <f t="shared" si="170"/>
        <v>92147.665473131681</v>
      </c>
    </row>
    <row r="1601" spans="1:16" hidden="1" x14ac:dyDescent="0.35">
      <c r="A1601" s="13">
        <v>2030</v>
      </c>
      <c r="B1601" s="13">
        <f t="shared" si="166"/>
        <v>2029</v>
      </c>
      <c r="C1601" t="s">
        <v>588</v>
      </c>
      <c r="D1601" t="s">
        <v>589</v>
      </c>
      <c r="E1601" s="5">
        <v>440211346.08563703</v>
      </c>
      <c r="F1601" s="13">
        <v>0.33</v>
      </c>
      <c r="G1601" s="9">
        <f t="shared" si="167"/>
        <v>145269.74420826024</v>
      </c>
      <c r="H1601" s="11">
        <v>1.02</v>
      </c>
      <c r="I1601" s="12" cm="1">
        <f t="array" ref="I1601">INDEX(PPEL[],MATCH(PPEL[[#This Row],[Base Year]]&amp;PPEL[[#This Row],[DistrictNumber]],PPEL[[Fiscal Year]:[Fiscal Year]]&amp;PPEL[[DistrictNumber]:[DistrictNumber]],0),9)*$H1601</f>
        <v>97735.352079784643</v>
      </c>
      <c r="J1601" s="15">
        <f t="shared" si="165"/>
        <v>0.22201915727263327</v>
      </c>
      <c r="K1601" s="26">
        <f>ROUND(PPEL[[#This Row],[Proposed Taxable Valuation]]/1000*PPEL[[#This Row],[Adjusted Rate]],0)</f>
        <v>97735</v>
      </c>
      <c r="L1601" s="19">
        <f t="shared" si="168"/>
        <v>-47534.392128475592</v>
      </c>
      <c r="M1601" s="17">
        <f t="shared" si="169"/>
        <v>-0.10798084272736674</v>
      </c>
      <c r="N1601" s="2">
        <v>311106861.91270739</v>
      </c>
      <c r="O1601">
        <v>0.33</v>
      </c>
      <c r="P1601" s="9">
        <f t="shared" si="170"/>
        <v>102665.26443119344</v>
      </c>
    </row>
    <row r="1602" spans="1:16" hidden="1" x14ac:dyDescent="0.35">
      <c r="A1602" s="13">
        <v>2030</v>
      </c>
      <c r="B1602" s="13">
        <f t="shared" si="166"/>
        <v>2029</v>
      </c>
      <c r="C1602" t="s">
        <v>590</v>
      </c>
      <c r="D1602" t="s">
        <v>591</v>
      </c>
      <c r="E1602" s="5">
        <v>986580230.58631766</v>
      </c>
      <c r="F1602" s="13">
        <v>0.33</v>
      </c>
      <c r="G1602" s="9">
        <f t="shared" si="167"/>
        <v>325571.47609348485</v>
      </c>
      <c r="H1602" s="11">
        <v>1.02</v>
      </c>
      <c r="I1602" s="12" cm="1">
        <f t="array" ref="I1602">INDEX(PPEL[],MATCH(PPEL[[#This Row],[Base Year]]&amp;PPEL[[#This Row],[DistrictNumber]],PPEL[[Fiscal Year]:[Fiscal Year]]&amp;PPEL[[DistrictNumber]:[DistrictNumber]],0),9)*$H1602</f>
        <v>212771.76806021071</v>
      </c>
      <c r="J1602" s="15">
        <f t="shared" si="165"/>
        <v>0.21566595545276837</v>
      </c>
      <c r="K1602" s="26">
        <f>ROUND(PPEL[[#This Row],[Proposed Taxable Valuation]]/1000*PPEL[[#This Row],[Adjusted Rate]],0)</f>
        <v>212772</v>
      </c>
      <c r="L1602" s="19">
        <f t="shared" si="168"/>
        <v>-112799.70803327413</v>
      </c>
      <c r="M1602" s="17">
        <f t="shared" si="169"/>
        <v>-0.11433404454723164</v>
      </c>
      <c r="N1602" s="2">
        <v>674450439.61065614</v>
      </c>
      <c r="O1602">
        <v>0.33</v>
      </c>
      <c r="P1602" s="9">
        <f t="shared" si="170"/>
        <v>222568.64507151654</v>
      </c>
    </row>
    <row r="1603" spans="1:16" hidden="1" x14ac:dyDescent="0.35">
      <c r="A1603" s="13">
        <v>2030</v>
      </c>
      <c r="B1603" s="13">
        <f t="shared" si="166"/>
        <v>2029</v>
      </c>
      <c r="C1603" t="s">
        <v>592</v>
      </c>
      <c r="D1603" t="s">
        <v>593</v>
      </c>
      <c r="E1603" s="5">
        <v>6153957113.3410435</v>
      </c>
      <c r="F1603" s="13">
        <v>0.33</v>
      </c>
      <c r="G1603" s="9">
        <f t="shared" si="167"/>
        <v>2030805.8474025445</v>
      </c>
      <c r="H1603" s="11">
        <v>1.02</v>
      </c>
      <c r="I1603" s="12" cm="1">
        <f t="array" ref="I1603">INDEX(PPEL[],MATCH(PPEL[[#This Row],[Base Year]]&amp;PPEL[[#This Row],[DistrictNumber]],PPEL[[Fiscal Year]:[Fiscal Year]]&amp;PPEL[[DistrictNumber]:[DistrictNumber]],0),9)*$H1603</f>
        <v>1274536.8781056309</v>
      </c>
      <c r="J1603" s="15">
        <f t="shared" si="165"/>
        <v>0.20710850833565075</v>
      </c>
      <c r="K1603" s="26">
        <f>ROUND(PPEL[[#This Row],[Proposed Taxable Valuation]]/1000*PPEL[[#This Row],[Adjusted Rate]],0)</f>
        <v>1274537</v>
      </c>
      <c r="L1603" s="19">
        <f t="shared" si="168"/>
        <v>-756268.96929691359</v>
      </c>
      <c r="M1603" s="17">
        <f t="shared" si="169"/>
        <v>-0.12289149166434926</v>
      </c>
      <c r="N1603" s="2">
        <v>4095644683.5481949</v>
      </c>
      <c r="O1603">
        <v>0.33</v>
      </c>
      <c r="P1603" s="9">
        <f t="shared" si="170"/>
        <v>1351562.7455709043</v>
      </c>
    </row>
    <row r="1604" spans="1:16" hidden="1" x14ac:dyDescent="0.35">
      <c r="A1604" s="13">
        <v>2030</v>
      </c>
      <c r="B1604" s="13">
        <f t="shared" si="166"/>
        <v>2029</v>
      </c>
      <c r="C1604" t="s">
        <v>594</v>
      </c>
      <c r="D1604" t="s">
        <v>595</v>
      </c>
      <c r="E1604" s="5">
        <v>18963926066.261768</v>
      </c>
      <c r="F1604" s="13">
        <v>0.33</v>
      </c>
      <c r="G1604" s="9">
        <f t="shared" si="167"/>
        <v>6258095.601866384</v>
      </c>
      <c r="H1604" s="11">
        <v>1.02</v>
      </c>
      <c r="I1604" s="12" cm="1">
        <f t="array" ref="I1604">INDEX(PPEL[],MATCH(PPEL[[#This Row],[Base Year]]&amp;PPEL[[#This Row],[DistrictNumber]],PPEL[[Fiscal Year]:[Fiscal Year]]&amp;PPEL[[DistrictNumber]:[DistrictNumber]],0),9)*$H1604</f>
        <v>2794320.1133042257</v>
      </c>
      <c r="J1604" s="15">
        <f t="shared" ref="J1604:J1667" si="171">IF(I1604/(E1604/1000)&gt;0.33,0.33,I1604/(E1604/1000))</f>
        <v>0.14734924105591871</v>
      </c>
      <c r="K1604" s="26">
        <f>ROUND(PPEL[[#This Row],[Proposed Taxable Valuation]]/1000*PPEL[[#This Row],[Adjusted Rate]],0)</f>
        <v>2794320</v>
      </c>
      <c r="L1604" s="19">
        <f t="shared" si="168"/>
        <v>-3463775.4885621583</v>
      </c>
      <c r="M1604" s="17">
        <f t="shared" si="169"/>
        <v>-0.18265075894408131</v>
      </c>
      <c r="N1604" s="2">
        <v>11543101273.606564</v>
      </c>
      <c r="O1604">
        <v>0.33</v>
      </c>
      <c r="P1604" s="9">
        <f t="shared" si="170"/>
        <v>3809223.420290166</v>
      </c>
    </row>
    <row r="1605" spans="1:16" hidden="1" x14ac:dyDescent="0.35">
      <c r="A1605" s="13">
        <v>2030</v>
      </c>
      <c r="B1605" s="13">
        <f t="shared" ref="B1605:B1668" si="172">A1605-1</f>
        <v>2029</v>
      </c>
      <c r="C1605" t="s">
        <v>596</v>
      </c>
      <c r="D1605" t="s">
        <v>597</v>
      </c>
      <c r="E1605" s="5">
        <v>1838928985.6792579</v>
      </c>
      <c r="F1605" s="13">
        <v>0.33</v>
      </c>
      <c r="G1605" s="9">
        <f t="shared" si="167"/>
        <v>606846.56527415512</v>
      </c>
      <c r="H1605" s="11">
        <v>1.02</v>
      </c>
      <c r="I1605" s="12" cm="1">
        <f t="array" ref="I1605">INDEX(PPEL[],MATCH(PPEL[[#This Row],[Base Year]]&amp;PPEL[[#This Row],[DistrictNumber]],PPEL[[Fiscal Year]:[Fiscal Year]]&amp;PPEL[[DistrictNumber]:[DistrictNumber]],0),9)*$H1605</f>
        <v>360212.28128096968</v>
      </c>
      <c r="J1605" s="15">
        <f t="shared" si="171"/>
        <v>0.19588156154269087</v>
      </c>
      <c r="K1605" s="26">
        <f>ROUND(PPEL[[#This Row],[Proposed Taxable Valuation]]/1000*PPEL[[#This Row],[Adjusted Rate]],0)</f>
        <v>360212</v>
      </c>
      <c r="L1605" s="19">
        <f t="shared" si="168"/>
        <v>-246634.28399318544</v>
      </c>
      <c r="M1605" s="17">
        <f t="shared" si="169"/>
        <v>-0.13411843845730914</v>
      </c>
      <c r="N1605" s="2">
        <v>1211019269.3892584</v>
      </c>
      <c r="O1605">
        <v>0.33</v>
      </c>
      <c r="P1605" s="9">
        <f t="shared" si="170"/>
        <v>399636.35889845534</v>
      </c>
    </row>
    <row r="1606" spans="1:16" hidden="1" x14ac:dyDescent="0.35">
      <c r="A1606" s="13">
        <v>2030</v>
      </c>
      <c r="B1606" s="13">
        <f t="shared" si="172"/>
        <v>2029</v>
      </c>
      <c r="C1606" t="s">
        <v>598</v>
      </c>
      <c r="D1606" t="s">
        <v>599</v>
      </c>
      <c r="E1606" s="5">
        <v>477098106.48384577</v>
      </c>
      <c r="F1606" s="13">
        <v>0.33</v>
      </c>
      <c r="G1606" s="9">
        <f t="shared" si="167"/>
        <v>157442.37513966911</v>
      </c>
      <c r="H1606" s="11">
        <v>1.02</v>
      </c>
      <c r="I1606" s="12" cm="1">
        <f t="array" ref="I1606">INDEX(PPEL[],MATCH(PPEL[[#This Row],[Base Year]]&amp;PPEL[[#This Row],[DistrictNumber]],PPEL[[Fiscal Year]:[Fiscal Year]]&amp;PPEL[[DistrictNumber]:[DistrictNumber]],0),9)*$H1606</f>
        <v>114768.41364689186</v>
      </c>
      <c r="J1606" s="15">
        <f t="shared" si="171"/>
        <v>0.24055516483333148</v>
      </c>
      <c r="K1606" s="26">
        <f>ROUND(PPEL[[#This Row],[Proposed Taxable Valuation]]/1000*PPEL[[#This Row],[Adjusted Rate]],0)</f>
        <v>114768</v>
      </c>
      <c r="L1606" s="19">
        <f t="shared" si="168"/>
        <v>-42673.961492777249</v>
      </c>
      <c r="M1606" s="17">
        <f t="shared" si="169"/>
        <v>-8.944483516666854E-2</v>
      </c>
      <c r="N1606" s="2">
        <v>377491219.35126138</v>
      </c>
      <c r="O1606">
        <v>0.33</v>
      </c>
      <c r="P1606" s="9">
        <f t="shared" si="170"/>
        <v>124572.10238591627</v>
      </c>
    </row>
    <row r="1607" spans="1:16" hidden="1" x14ac:dyDescent="0.35">
      <c r="A1607" s="13">
        <v>2030</v>
      </c>
      <c r="B1607" s="13">
        <f t="shared" si="172"/>
        <v>2029</v>
      </c>
      <c r="C1607" t="s">
        <v>600</v>
      </c>
      <c r="D1607" t="s">
        <v>601</v>
      </c>
      <c r="E1607" s="5">
        <v>1263304704.4008198</v>
      </c>
      <c r="F1607" s="13">
        <v>0.33</v>
      </c>
      <c r="G1607" s="9">
        <f t="shared" si="167"/>
        <v>416890.55245227052</v>
      </c>
      <c r="H1607" s="11">
        <v>1.02</v>
      </c>
      <c r="I1607" s="12" cm="1">
        <f t="array" ref="I1607">INDEX(PPEL[],MATCH(PPEL[[#This Row],[Base Year]]&amp;PPEL[[#This Row],[DistrictNumber]],PPEL[[Fiscal Year]:[Fiscal Year]]&amp;PPEL[[DistrictNumber]:[DistrictNumber]],0),9)*$H1607</f>
        <v>296064.32939372497</v>
      </c>
      <c r="J1607" s="15">
        <f t="shared" si="171"/>
        <v>0.23435702278505097</v>
      </c>
      <c r="K1607" s="26">
        <f>ROUND(PPEL[[#This Row],[Proposed Taxable Valuation]]/1000*PPEL[[#This Row],[Adjusted Rate]],0)</f>
        <v>296064</v>
      </c>
      <c r="L1607" s="19">
        <f t="shared" si="168"/>
        <v>-120826.22305854555</v>
      </c>
      <c r="M1607" s="17">
        <f t="shared" si="169"/>
        <v>-9.5642977214949049E-2</v>
      </c>
      <c r="N1607" s="2">
        <v>946037391.07557476</v>
      </c>
      <c r="O1607">
        <v>0.33</v>
      </c>
      <c r="P1607" s="9">
        <f t="shared" si="170"/>
        <v>312192.33905493969</v>
      </c>
    </row>
    <row r="1608" spans="1:16" hidden="1" x14ac:dyDescent="0.35">
      <c r="A1608" s="13">
        <v>2030</v>
      </c>
      <c r="B1608" s="13">
        <f t="shared" si="172"/>
        <v>2029</v>
      </c>
      <c r="C1608" t="s">
        <v>602</v>
      </c>
      <c r="D1608" t="s">
        <v>603</v>
      </c>
      <c r="E1608" s="5">
        <v>345682155.3446418</v>
      </c>
      <c r="F1608" s="13">
        <v>0.33</v>
      </c>
      <c r="G1608" s="9">
        <f t="shared" si="167"/>
        <v>114075.11126373181</v>
      </c>
      <c r="H1608" s="11">
        <v>1.02</v>
      </c>
      <c r="I1608" s="12" cm="1">
        <f t="array" ref="I1608">INDEX(PPEL[],MATCH(PPEL[[#This Row],[Base Year]]&amp;PPEL[[#This Row],[DistrictNumber]],PPEL[[Fiscal Year]:[Fiscal Year]]&amp;PPEL[[DistrictNumber]:[DistrictNumber]],0),9)*$H1608</f>
        <v>97112.057453023692</v>
      </c>
      <c r="J1608" s="15">
        <f t="shared" si="171"/>
        <v>0.28092875478690504</v>
      </c>
      <c r="K1608" s="26">
        <f>ROUND(PPEL[[#This Row],[Proposed Taxable Valuation]]/1000*PPEL[[#This Row],[Adjusted Rate]],0)</f>
        <v>97112</v>
      </c>
      <c r="L1608" s="19">
        <f t="shared" si="168"/>
        <v>-16963.053810708123</v>
      </c>
      <c r="M1608" s="17">
        <f t="shared" si="169"/>
        <v>-4.9071245213094972E-2</v>
      </c>
      <c r="N1608" s="2">
        <v>280187395.76414591</v>
      </c>
      <c r="O1608">
        <v>0.33</v>
      </c>
      <c r="P1608" s="9">
        <f t="shared" si="170"/>
        <v>92461.840602168144</v>
      </c>
    </row>
    <row r="1609" spans="1:16" hidden="1" x14ac:dyDescent="0.35">
      <c r="A1609" s="13">
        <v>2030</v>
      </c>
      <c r="B1609" s="13">
        <f t="shared" si="172"/>
        <v>2029</v>
      </c>
      <c r="C1609" t="s">
        <v>604</v>
      </c>
      <c r="D1609" t="s">
        <v>605</v>
      </c>
      <c r="E1609" s="5">
        <v>851390216.31542587</v>
      </c>
      <c r="F1609" s="13">
        <v>0.33</v>
      </c>
      <c r="G1609" s="9">
        <f t="shared" si="167"/>
        <v>280958.77138409053</v>
      </c>
      <c r="H1609" s="11">
        <v>1.02</v>
      </c>
      <c r="I1609" s="12" cm="1">
        <f t="array" ref="I1609">INDEX(PPEL[],MATCH(PPEL[[#This Row],[Base Year]]&amp;PPEL[[#This Row],[DistrictNumber]],PPEL[[Fiscal Year]:[Fiscal Year]]&amp;PPEL[[DistrictNumber]:[DistrictNumber]],0),9)*$H1609</f>
        <v>178334.46068852607</v>
      </c>
      <c r="J1609" s="15">
        <f t="shared" si="171"/>
        <v>0.20946266150474077</v>
      </c>
      <c r="K1609" s="26">
        <f>ROUND(PPEL[[#This Row],[Proposed Taxable Valuation]]/1000*PPEL[[#This Row],[Adjusted Rate]],0)</f>
        <v>178334</v>
      </c>
      <c r="L1609" s="19">
        <f t="shared" si="168"/>
        <v>-102624.31069556446</v>
      </c>
      <c r="M1609" s="17">
        <f t="shared" si="169"/>
        <v>-0.12053733849525924</v>
      </c>
      <c r="N1609" s="2">
        <v>576712904.48155057</v>
      </c>
      <c r="O1609">
        <v>0.33</v>
      </c>
      <c r="P1609" s="9">
        <f t="shared" si="170"/>
        <v>190315.25847891168</v>
      </c>
    </row>
    <row r="1610" spans="1:16" hidden="1" x14ac:dyDescent="0.35">
      <c r="A1610" s="13">
        <v>2030</v>
      </c>
      <c r="B1610" s="13">
        <f t="shared" si="172"/>
        <v>2029</v>
      </c>
      <c r="C1610" t="s">
        <v>606</v>
      </c>
      <c r="D1610" t="s">
        <v>607</v>
      </c>
      <c r="E1610" s="5">
        <v>375325825.24998212</v>
      </c>
      <c r="F1610" s="13">
        <v>0.33</v>
      </c>
      <c r="G1610" s="9">
        <f t="shared" si="167"/>
        <v>123857.5223324941</v>
      </c>
      <c r="H1610" s="11">
        <v>1.02</v>
      </c>
      <c r="I1610" s="12" cm="1">
        <f t="array" ref="I1610">INDEX(PPEL[],MATCH(PPEL[[#This Row],[Base Year]]&amp;PPEL[[#This Row],[DistrictNumber]],PPEL[[Fiscal Year]:[Fiscal Year]]&amp;PPEL[[DistrictNumber]:[DistrictNumber]],0),9)*$H1610</f>
        <v>78292.738852531955</v>
      </c>
      <c r="J1610" s="15">
        <f t="shared" si="171"/>
        <v>0.20859939174285658</v>
      </c>
      <c r="K1610" s="26">
        <f>ROUND(PPEL[[#This Row],[Proposed Taxable Valuation]]/1000*PPEL[[#This Row],[Adjusted Rate]],0)</f>
        <v>78293</v>
      </c>
      <c r="L1610" s="19">
        <f t="shared" si="168"/>
        <v>-45564.783479962149</v>
      </c>
      <c r="M1610" s="17">
        <f t="shared" si="169"/>
        <v>-0.12140060825714344</v>
      </c>
      <c r="N1610" s="2">
        <v>273003668.85317457</v>
      </c>
      <c r="O1610">
        <v>0.33</v>
      </c>
      <c r="P1610" s="9">
        <f t="shared" si="170"/>
        <v>90091.210721547599</v>
      </c>
    </row>
    <row r="1611" spans="1:16" hidden="1" x14ac:dyDescent="0.35">
      <c r="A1611" s="13">
        <v>2030</v>
      </c>
      <c r="B1611" s="13">
        <f t="shared" si="172"/>
        <v>2029</v>
      </c>
      <c r="C1611" t="s">
        <v>608</v>
      </c>
      <c r="D1611" t="s">
        <v>609</v>
      </c>
      <c r="E1611" s="5">
        <v>261014220.70659247</v>
      </c>
      <c r="F1611" s="13">
        <v>0.33</v>
      </c>
      <c r="G1611" s="9">
        <f t="shared" si="167"/>
        <v>86134.692833175519</v>
      </c>
      <c r="H1611" s="11">
        <v>1.02</v>
      </c>
      <c r="I1611" s="12" cm="1">
        <f t="array" ref="I1611">INDEX(PPEL[],MATCH(PPEL[[#This Row],[Base Year]]&amp;PPEL[[#This Row],[DistrictNumber]],PPEL[[Fiscal Year]:[Fiscal Year]]&amp;PPEL[[DistrictNumber]:[DistrictNumber]],0),9)*$H1611</f>
        <v>70895.199905574103</v>
      </c>
      <c r="J1611" s="15">
        <f t="shared" si="171"/>
        <v>0.27161431937943253</v>
      </c>
      <c r="K1611" s="26">
        <f>ROUND(PPEL[[#This Row],[Proposed Taxable Valuation]]/1000*PPEL[[#This Row],[Adjusted Rate]],0)</f>
        <v>70895</v>
      </c>
      <c r="L1611" s="19">
        <f t="shared" si="168"/>
        <v>-15239.492927601415</v>
      </c>
      <c r="M1611" s="17">
        <f t="shared" si="169"/>
        <v>-5.8385680620567482E-2</v>
      </c>
      <c r="N1611" s="2">
        <v>212727341.86166495</v>
      </c>
      <c r="O1611">
        <v>0.33</v>
      </c>
      <c r="P1611" s="9">
        <f t="shared" si="170"/>
        <v>70200.022814349446</v>
      </c>
    </row>
    <row r="1612" spans="1:16" hidden="1" x14ac:dyDescent="0.35">
      <c r="A1612" s="13">
        <v>2030</v>
      </c>
      <c r="B1612" s="13">
        <f t="shared" si="172"/>
        <v>2029</v>
      </c>
      <c r="C1612" t="s">
        <v>610</v>
      </c>
      <c r="D1612" t="s">
        <v>611</v>
      </c>
      <c r="E1612" s="5">
        <v>1331638354.0045209</v>
      </c>
      <c r="F1612" s="13">
        <v>0.33</v>
      </c>
      <c r="G1612" s="9">
        <f t="shared" si="167"/>
        <v>439440.65682149195</v>
      </c>
      <c r="H1612" s="11">
        <v>1.02</v>
      </c>
      <c r="I1612" s="12" cm="1">
        <f t="array" ref="I1612">INDEX(PPEL[],MATCH(PPEL[[#This Row],[Base Year]]&amp;PPEL[[#This Row],[DistrictNumber]],PPEL[[Fiscal Year]:[Fiscal Year]]&amp;PPEL[[DistrictNumber]:[DistrictNumber]],0),9)*$H1612</f>
        <v>285340.18930395663</v>
      </c>
      <c r="J1612" s="15">
        <f t="shared" si="171"/>
        <v>0.21427753897736404</v>
      </c>
      <c r="K1612" s="26">
        <f>ROUND(PPEL[[#This Row],[Proposed Taxable Valuation]]/1000*PPEL[[#This Row],[Adjusted Rate]],0)</f>
        <v>285340</v>
      </c>
      <c r="L1612" s="19">
        <f t="shared" si="168"/>
        <v>-154100.46751753532</v>
      </c>
      <c r="M1612" s="17">
        <f t="shared" si="169"/>
        <v>-0.11572246102263598</v>
      </c>
      <c r="N1612" s="2">
        <v>1004846482.6890434</v>
      </c>
      <c r="O1612">
        <v>0.33</v>
      </c>
      <c r="P1612" s="9">
        <f t="shared" si="170"/>
        <v>331599.33928738435</v>
      </c>
    </row>
    <row r="1613" spans="1:16" hidden="1" x14ac:dyDescent="0.35">
      <c r="A1613" s="13">
        <v>2030</v>
      </c>
      <c r="B1613" s="13">
        <f t="shared" si="172"/>
        <v>2029</v>
      </c>
      <c r="C1613" t="s">
        <v>612</v>
      </c>
      <c r="D1613" t="s">
        <v>613</v>
      </c>
      <c r="E1613" s="5">
        <v>1333632908.055903</v>
      </c>
      <c r="F1613" s="13">
        <v>0.33</v>
      </c>
      <c r="G1613" s="9">
        <f t="shared" si="167"/>
        <v>440098.85965844797</v>
      </c>
      <c r="H1613" s="11">
        <v>1.02</v>
      </c>
      <c r="I1613" s="12" cm="1">
        <f t="array" ref="I1613">INDEX(PPEL[],MATCH(PPEL[[#This Row],[Base Year]]&amp;PPEL[[#This Row],[DistrictNumber]],PPEL[[Fiscal Year]:[Fiscal Year]]&amp;PPEL[[DistrictNumber]:[DistrictNumber]],0),9)*$H1613</f>
        <v>272485.35563218268</v>
      </c>
      <c r="J1613" s="15">
        <f t="shared" si="171"/>
        <v>0.20431811031822611</v>
      </c>
      <c r="K1613" s="26">
        <f>ROUND(PPEL[[#This Row],[Proposed Taxable Valuation]]/1000*PPEL[[#This Row],[Adjusted Rate]],0)</f>
        <v>272485</v>
      </c>
      <c r="L1613" s="19">
        <f t="shared" si="168"/>
        <v>-167613.50402626529</v>
      </c>
      <c r="M1613" s="17">
        <f t="shared" si="169"/>
        <v>-0.12568188968177391</v>
      </c>
      <c r="N1613" s="2">
        <v>927534614.98485434</v>
      </c>
      <c r="O1613">
        <v>0.33</v>
      </c>
      <c r="P1613" s="9">
        <f t="shared" si="170"/>
        <v>306086.42294500198</v>
      </c>
    </row>
    <row r="1614" spans="1:16" hidden="1" x14ac:dyDescent="0.35">
      <c r="A1614" s="13">
        <v>2030</v>
      </c>
      <c r="B1614" s="13">
        <f t="shared" si="172"/>
        <v>2029</v>
      </c>
      <c r="C1614" t="s">
        <v>614</v>
      </c>
      <c r="D1614" t="s">
        <v>615</v>
      </c>
      <c r="E1614" s="5">
        <v>12145674074.941967</v>
      </c>
      <c r="F1614" s="13">
        <v>0.33</v>
      </c>
      <c r="G1614" s="9">
        <f t="shared" si="167"/>
        <v>4008072.444730849</v>
      </c>
      <c r="H1614" s="11">
        <v>1.02</v>
      </c>
      <c r="I1614" s="12" cm="1">
        <f t="array" ref="I1614">INDEX(PPEL[],MATCH(PPEL[[#This Row],[Base Year]]&amp;PPEL[[#This Row],[DistrictNumber]],PPEL[[Fiscal Year]:[Fiscal Year]]&amp;PPEL[[DistrictNumber]:[DistrictNumber]],0),9)*$H1614</f>
        <v>2259101.8127854015</v>
      </c>
      <c r="J1614" s="15">
        <f t="shared" si="171"/>
        <v>0.18600052980560453</v>
      </c>
      <c r="K1614" s="26">
        <f>ROUND(PPEL[[#This Row],[Proposed Taxable Valuation]]/1000*PPEL[[#This Row],[Adjusted Rate]],0)</f>
        <v>2259102</v>
      </c>
      <c r="L1614" s="19">
        <f t="shared" si="168"/>
        <v>-1748970.6319454475</v>
      </c>
      <c r="M1614" s="17">
        <f t="shared" si="169"/>
        <v>-0.14399947019439549</v>
      </c>
      <c r="N1614" s="2">
        <v>7751054929.0859299</v>
      </c>
      <c r="O1614">
        <v>0.33</v>
      </c>
      <c r="P1614" s="9">
        <f t="shared" si="170"/>
        <v>2557848.1265983568</v>
      </c>
    </row>
    <row r="1615" spans="1:16" hidden="1" x14ac:dyDescent="0.35">
      <c r="A1615" s="13">
        <v>2030</v>
      </c>
      <c r="B1615" s="13">
        <f t="shared" si="172"/>
        <v>2029</v>
      </c>
      <c r="C1615" t="s">
        <v>616</v>
      </c>
      <c r="D1615" t="s">
        <v>617</v>
      </c>
      <c r="E1615" s="5">
        <v>683845799.41801441</v>
      </c>
      <c r="F1615" s="13">
        <v>0.33</v>
      </c>
      <c r="G1615" s="9">
        <f t="shared" si="167"/>
        <v>225669.11380794476</v>
      </c>
      <c r="H1615" s="11">
        <v>1.02</v>
      </c>
      <c r="I1615" s="12" cm="1">
        <f t="array" ref="I1615">INDEX(PPEL[],MATCH(PPEL[[#This Row],[Base Year]]&amp;PPEL[[#This Row],[DistrictNumber]],PPEL[[Fiscal Year]:[Fiscal Year]]&amp;PPEL[[DistrictNumber]:[DistrictNumber]],0),9)*$H1615</f>
        <v>181844.89865643234</v>
      </c>
      <c r="J1615" s="15">
        <f t="shared" si="171"/>
        <v>0.2659150627395695</v>
      </c>
      <c r="K1615" s="26">
        <f>ROUND(PPEL[[#This Row],[Proposed Taxable Valuation]]/1000*PPEL[[#This Row],[Adjusted Rate]],0)</f>
        <v>181845</v>
      </c>
      <c r="L1615" s="19">
        <f t="shared" si="168"/>
        <v>-43824.215151512413</v>
      </c>
      <c r="M1615" s="17">
        <f t="shared" si="169"/>
        <v>-6.4084937260430519E-2</v>
      </c>
      <c r="N1615" s="2">
        <v>541917598.22002375</v>
      </c>
      <c r="O1615">
        <v>0.33</v>
      </c>
      <c r="P1615" s="9">
        <f t="shared" si="170"/>
        <v>178832.80741260786</v>
      </c>
    </row>
    <row r="1616" spans="1:16" hidden="1" x14ac:dyDescent="0.35">
      <c r="A1616" s="13">
        <v>2030</v>
      </c>
      <c r="B1616" s="13">
        <f t="shared" si="172"/>
        <v>2029</v>
      </c>
      <c r="C1616" t="s">
        <v>618</v>
      </c>
      <c r="D1616" t="s">
        <v>619</v>
      </c>
      <c r="E1616" s="5">
        <v>509526825.69793916</v>
      </c>
      <c r="F1616" s="13">
        <v>0.33</v>
      </c>
      <c r="G1616" s="9">
        <f t="shared" si="167"/>
        <v>168143.85248031994</v>
      </c>
      <c r="H1616" s="11">
        <v>1.02</v>
      </c>
      <c r="I1616" s="12" cm="1">
        <f t="array" ref="I1616">INDEX(PPEL[],MATCH(PPEL[[#This Row],[Base Year]]&amp;PPEL[[#This Row],[DistrictNumber]],PPEL[[Fiscal Year]:[Fiscal Year]]&amp;PPEL[[DistrictNumber]:[DistrictNumber]],0),9)*$H1616</f>
        <v>127038.8016908704</v>
      </c>
      <c r="J1616" s="15">
        <f t="shared" si="171"/>
        <v>0.24932701338512514</v>
      </c>
      <c r="K1616" s="26">
        <f>ROUND(PPEL[[#This Row],[Proposed Taxable Valuation]]/1000*PPEL[[#This Row],[Adjusted Rate]],0)</f>
        <v>127039</v>
      </c>
      <c r="L1616" s="19">
        <f t="shared" si="168"/>
        <v>-41105.050789449539</v>
      </c>
      <c r="M1616" s="17">
        <f t="shared" si="169"/>
        <v>-8.0672986614874875E-2</v>
      </c>
      <c r="N1616" s="2">
        <v>403450849.1690709</v>
      </c>
      <c r="O1616">
        <v>0.33</v>
      </c>
      <c r="P1616" s="9">
        <f t="shared" si="170"/>
        <v>133138.78022579339</v>
      </c>
    </row>
    <row r="1617" spans="1:16" hidden="1" x14ac:dyDescent="0.35">
      <c r="A1617" s="13">
        <v>2030</v>
      </c>
      <c r="B1617" s="13">
        <f t="shared" si="172"/>
        <v>2029</v>
      </c>
      <c r="C1617" t="s">
        <v>620</v>
      </c>
      <c r="D1617" t="s">
        <v>621</v>
      </c>
      <c r="E1617" s="5">
        <v>425435919.14928865</v>
      </c>
      <c r="F1617" s="13">
        <v>0.33</v>
      </c>
      <c r="G1617" s="9">
        <f t="shared" si="167"/>
        <v>140393.85331926527</v>
      </c>
      <c r="H1617" s="11">
        <v>1.02</v>
      </c>
      <c r="I1617" s="12" cm="1">
        <f t="array" ref="I1617">INDEX(PPEL[],MATCH(PPEL[[#This Row],[Base Year]]&amp;PPEL[[#This Row],[DistrictNumber]],PPEL[[Fiscal Year]:[Fiscal Year]]&amp;PPEL[[DistrictNumber]:[DistrictNumber]],0),9)*$H1617</f>
        <v>108849.4395458683</v>
      </c>
      <c r="J1617" s="15">
        <f t="shared" si="171"/>
        <v>0.25585390101410832</v>
      </c>
      <c r="K1617" s="26">
        <f>ROUND(PPEL[[#This Row],[Proposed Taxable Valuation]]/1000*PPEL[[#This Row],[Adjusted Rate]],0)</f>
        <v>108849</v>
      </c>
      <c r="L1617" s="19">
        <f t="shared" si="168"/>
        <v>-31544.413773396969</v>
      </c>
      <c r="M1617" s="17">
        <f t="shared" si="169"/>
        <v>-7.4146098985891695E-2</v>
      </c>
      <c r="N1617" s="2">
        <v>330950725.66000634</v>
      </c>
      <c r="O1617">
        <v>0.33</v>
      </c>
      <c r="P1617" s="9">
        <f t="shared" si="170"/>
        <v>109213.73946780209</v>
      </c>
    </row>
    <row r="1618" spans="1:16" hidden="1" x14ac:dyDescent="0.35">
      <c r="A1618" s="13">
        <v>2030</v>
      </c>
      <c r="B1618" s="13">
        <f t="shared" si="172"/>
        <v>2029</v>
      </c>
      <c r="C1618" t="s">
        <v>622</v>
      </c>
      <c r="D1618" t="s">
        <v>623</v>
      </c>
      <c r="E1618" s="5">
        <v>661824796.68286955</v>
      </c>
      <c r="F1618" s="13">
        <v>0.33</v>
      </c>
      <c r="G1618" s="9">
        <f t="shared" si="167"/>
        <v>218402.18290534697</v>
      </c>
      <c r="H1618" s="11">
        <v>1.02</v>
      </c>
      <c r="I1618" s="12" cm="1">
        <f t="array" ref="I1618">INDEX(PPEL[],MATCH(PPEL[[#This Row],[Base Year]]&amp;PPEL[[#This Row],[DistrictNumber]],PPEL[[Fiscal Year]:[Fiscal Year]]&amp;PPEL[[DistrictNumber]:[DistrictNumber]],0),9)*$H1618</f>
        <v>133901.2218332396</v>
      </c>
      <c r="J1618" s="15">
        <f t="shared" si="171"/>
        <v>0.20232125254956537</v>
      </c>
      <c r="K1618" s="26">
        <f>ROUND(PPEL[[#This Row],[Proposed Taxable Valuation]]/1000*PPEL[[#This Row],[Adjusted Rate]],0)</f>
        <v>133901</v>
      </c>
      <c r="L1618" s="19">
        <f t="shared" si="168"/>
        <v>-84500.96107210737</v>
      </c>
      <c r="M1618" s="17">
        <f t="shared" si="169"/>
        <v>-0.12767874745043464</v>
      </c>
      <c r="N1618" s="2">
        <v>443390183.11325151</v>
      </c>
      <c r="O1618">
        <v>0.33</v>
      </c>
      <c r="P1618" s="9">
        <f t="shared" si="170"/>
        <v>146318.760427373</v>
      </c>
    </row>
    <row r="1619" spans="1:16" hidden="1" x14ac:dyDescent="0.35">
      <c r="A1619" s="13">
        <v>2030</v>
      </c>
      <c r="B1619" s="13">
        <f t="shared" si="172"/>
        <v>2029</v>
      </c>
      <c r="C1619" t="s">
        <v>624</v>
      </c>
      <c r="D1619" t="s">
        <v>625</v>
      </c>
      <c r="E1619" s="5">
        <v>985820852.40657413</v>
      </c>
      <c r="F1619" s="13">
        <v>0.33</v>
      </c>
      <c r="G1619" s="9">
        <f t="shared" si="167"/>
        <v>325320.88129416952</v>
      </c>
      <c r="H1619" s="11">
        <v>1.02</v>
      </c>
      <c r="I1619" s="12" cm="1">
        <f t="array" ref="I1619">INDEX(PPEL[],MATCH(PPEL[[#This Row],[Base Year]]&amp;PPEL[[#This Row],[DistrictNumber]],PPEL[[Fiscal Year]:[Fiscal Year]]&amp;PPEL[[DistrictNumber]:[DistrictNumber]],0),9)*$H1619</f>
        <v>221563.37343182933</v>
      </c>
      <c r="J1619" s="15">
        <f t="shared" si="171"/>
        <v>0.22475013882182696</v>
      </c>
      <c r="K1619" s="26">
        <f>ROUND(PPEL[[#This Row],[Proposed Taxable Valuation]]/1000*PPEL[[#This Row],[Adjusted Rate]],0)</f>
        <v>221563</v>
      </c>
      <c r="L1619" s="19">
        <f t="shared" si="168"/>
        <v>-103757.50786234019</v>
      </c>
      <c r="M1619" s="17">
        <f t="shared" si="169"/>
        <v>-0.10524986117817306</v>
      </c>
      <c r="N1619" s="2">
        <v>723817762.47943091</v>
      </c>
      <c r="O1619">
        <v>0.33</v>
      </c>
      <c r="P1619" s="9">
        <f t="shared" si="170"/>
        <v>238859.86161821219</v>
      </c>
    </row>
    <row r="1620" spans="1:16" hidden="1" x14ac:dyDescent="0.35">
      <c r="A1620" s="13">
        <v>2030</v>
      </c>
      <c r="B1620" s="13">
        <f t="shared" si="172"/>
        <v>2029</v>
      </c>
      <c r="C1620" t="s">
        <v>626</v>
      </c>
      <c r="D1620" t="s">
        <v>627</v>
      </c>
      <c r="E1620" s="5">
        <v>554301207.75282478</v>
      </c>
      <c r="F1620" s="13">
        <v>0.33</v>
      </c>
      <c r="G1620" s="9">
        <f t="shared" si="167"/>
        <v>182919.39855843218</v>
      </c>
      <c r="H1620" s="11">
        <v>1.02</v>
      </c>
      <c r="I1620" s="12" cm="1">
        <f t="array" ref="I1620">INDEX(PPEL[],MATCH(PPEL[[#This Row],[Base Year]]&amp;PPEL[[#This Row],[DistrictNumber]],PPEL[[Fiscal Year]:[Fiscal Year]]&amp;PPEL[[DistrictNumber]:[DistrictNumber]],0),9)*$H1620</f>
        <v>134893.31172639635</v>
      </c>
      <c r="J1620" s="15">
        <f t="shared" si="171"/>
        <v>0.24335741982822501</v>
      </c>
      <c r="K1620" s="26">
        <f>ROUND(PPEL[[#This Row],[Proposed Taxable Valuation]]/1000*PPEL[[#This Row],[Adjusted Rate]],0)</f>
        <v>134893</v>
      </c>
      <c r="L1620" s="19">
        <f t="shared" si="168"/>
        <v>-48026.086832035828</v>
      </c>
      <c r="M1620" s="17">
        <f t="shared" si="169"/>
        <v>-8.6642580171775008E-2</v>
      </c>
      <c r="N1620" s="2">
        <v>392074861.52583647</v>
      </c>
      <c r="O1620">
        <v>0.33</v>
      </c>
      <c r="P1620" s="9">
        <f t="shared" si="170"/>
        <v>129384.70430352604</v>
      </c>
    </row>
    <row r="1621" spans="1:16" hidden="1" x14ac:dyDescent="0.35">
      <c r="A1621" s="13">
        <v>2030</v>
      </c>
      <c r="B1621" s="13">
        <f t="shared" si="172"/>
        <v>2029</v>
      </c>
      <c r="C1621" t="s">
        <v>628</v>
      </c>
      <c r="D1621" t="s">
        <v>629</v>
      </c>
      <c r="E1621" s="5">
        <v>566651079.64240241</v>
      </c>
      <c r="F1621" s="13">
        <v>0.33</v>
      </c>
      <c r="G1621" s="9">
        <f t="shared" si="167"/>
        <v>186994.85628199278</v>
      </c>
      <c r="H1621" s="11">
        <v>1.02</v>
      </c>
      <c r="I1621" s="12" cm="1">
        <f t="array" ref="I1621">INDEX(PPEL[],MATCH(PPEL[[#This Row],[Base Year]]&amp;PPEL[[#This Row],[DistrictNumber]],PPEL[[Fiscal Year]:[Fiscal Year]]&amp;PPEL[[DistrictNumber]:[DistrictNumber]],0),9)*$H1621</f>
        <v>140648.44663339909</v>
      </c>
      <c r="J1621" s="15">
        <f t="shared" si="171"/>
        <v>0.24820996850858978</v>
      </c>
      <c r="K1621" s="26">
        <f>ROUND(PPEL[[#This Row],[Proposed Taxable Valuation]]/1000*PPEL[[#This Row],[Adjusted Rate]],0)</f>
        <v>140648</v>
      </c>
      <c r="L1621" s="19">
        <f t="shared" si="168"/>
        <v>-46346.40964859369</v>
      </c>
      <c r="M1621" s="17">
        <f t="shared" si="169"/>
        <v>-8.1790031491410231E-2</v>
      </c>
      <c r="N1621" s="2">
        <v>433702001.74356753</v>
      </c>
      <c r="O1621">
        <v>0.33</v>
      </c>
      <c r="P1621" s="9">
        <f t="shared" si="170"/>
        <v>143121.66057537729</v>
      </c>
    </row>
    <row r="1622" spans="1:16" hidden="1" x14ac:dyDescent="0.35">
      <c r="A1622" s="13">
        <v>2030</v>
      </c>
      <c r="B1622" s="13">
        <f t="shared" si="172"/>
        <v>2029</v>
      </c>
      <c r="C1622" t="s">
        <v>630</v>
      </c>
      <c r="D1622" t="s">
        <v>631</v>
      </c>
      <c r="E1622" s="5">
        <v>444263758.79660702</v>
      </c>
      <c r="F1622" s="13">
        <v>0.33</v>
      </c>
      <c r="G1622" s="9">
        <f t="shared" si="167"/>
        <v>146607.04040288032</v>
      </c>
      <c r="H1622" s="11">
        <v>1.02</v>
      </c>
      <c r="I1622" s="12" cm="1">
        <f t="array" ref="I1622">INDEX(PPEL[],MATCH(PPEL[[#This Row],[Base Year]]&amp;PPEL[[#This Row],[DistrictNumber]],PPEL[[Fiscal Year]:[Fiscal Year]]&amp;PPEL[[DistrictNumber]:[DistrictNumber]],0),9)*$H1622</f>
        <v>103472.48468950749</v>
      </c>
      <c r="J1622" s="15">
        <f t="shared" si="171"/>
        <v>0.23290777750988978</v>
      </c>
      <c r="K1622" s="26">
        <f>ROUND(PPEL[[#This Row],[Proposed Taxable Valuation]]/1000*PPEL[[#This Row],[Adjusted Rate]],0)</f>
        <v>103472</v>
      </c>
      <c r="L1622" s="19">
        <f t="shared" si="168"/>
        <v>-43134.555713372829</v>
      </c>
      <c r="M1622" s="17">
        <f t="shared" si="169"/>
        <v>-9.7092222490110236E-2</v>
      </c>
      <c r="N1622" s="2">
        <v>329813279.8737939</v>
      </c>
      <c r="O1622">
        <v>0.33</v>
      </c>
      <c r="P1622" s="9">
        <f t="shared" si="170"/>
        <v>108838.38235835198</v>
      </c>
    </row>
    <row r="1623" spans="1:16" hidden="1" x14ac:dyDescent="0.35">
      <c r="A1623" s="13">
        <v>2030</v>
      </c>
      <c r="B1623" s="13">
        <f t="shared" si="172"/>
        <v>2029</v>
      </c>
      <c r="C1623" t="s">
        <v>632</v>
      </c>
      <c r="D1623" t="s">
        <v>633</v>
      </c>
      <c r="E1623" s="5">
        <v>3506901501.4828196</v>
      </c>
      <c r="F1623" s="13">
        <v>0.33</v>
      </c>
      <c r="G1623" s="9">
        <f t="shared" si="167"/>
        <v>1157277.4954893305</v>
      </c>
      <c r="H1623" s="11">
        <v>1.02</v>
      </c>
      <c r="I1623" s="12" cm="1">
        <f t="array" ref="I1623">INDEX(PPEL[],MATCH(PPEL[[#This Row],[Base Year]]&amp;PPEL[[#This Row],[DistrictNumber]],PPEL[[Fiscal Year]:[Fiscal Year]]&amp;PPEL[[DistrictNumber]:[DistrictNumber]],0),9)*$H1623</f>
        <v>715225.227061996</v>
      </c>
      <c r="J1623" s="15">
        <f t="shared" si="171"/>
        <v>0.20394790864801252</v>
      </c>
      <c r="K1623" s="26">
        <f>ROUND(PPEL[[#This Row],[Proposed Taxable Valuation]]/1000*PPEL[[#This Row],[Adjusted Rate]],0)</f>
        <v>715225</v>
      </c>
      <c r="L1623" s="19">
        <f t="shared" si="168"/>
        <v>-442052.26842733449</v>
      </c>
      <c r="M1623" s="17">
        <f t="shared" si="169"/>
        <v>-0.1260520913519875</v>
      </c>
      <c r="N1623" s="2">
        <v>2353367127.5453744</v>
      </c>
      <c r="O1623">
        <v>0.33</v>
      </c>
      <c r="P1623" s="9">
        <f t="shared" si="170"/>
        <v>776611.15208997356</v>
      </c>
    </row>
    <row r="1624" spans="1:16" hidden="1" x14ac:dyDescent="0.35">
      <c r="A1624" s="13">
        <v>2030</v>
      </c>
      <c r="B1624" s="13">
        <f t="shared" si="172"/>
        <v>2029</v>
      </c>
      <c r="C1624" t="s">
        <v>634</v>
      </c>
      <c r="D1624" t="s">
        <v>635</v>
      </c>
      <c r="E1624" s="5">
        <v>664076279.17026591</v>
      </c>
      <c r="F1624" s="13">
        <v>0.33</v>
      </c>
      <c r="G1624" s="9">
        <f t="shared" si="167"/>
        <v>219145.17212618774</v>
      </c>
      <c r="H1624" s="11">
        <v>1.02</v>
      </c>
      <c r="I1624" s="12" cm="1">
        <f t="array" ref="I1624">INDEX(PPEL[],MATCH(PPEL[[#This Row],[Base Year]]&amp;PPEL[[#This Row],[DistrictNumber]],PPEL[[Fiscal Year]:[Fiscal Year]]&amp;PPEL[[DistrictNumber]:[DistrictNumber]],0),9)*$H1624</f>
        <v>157849.28662494101</v>
      </c>
      <c r="J1624" s="15">
        <f t="shared" si="171"/>
        <v>0.23769752297456967</v>
      </c>
      <c r="K1624" s="26">
        <f>ROUND(PPEL[[#This Row],[Proposed Taxable Valuation]]/1000*PPEL[[#This Row],[Adjusted Rate]],0)</f>
        <v>157849</v>
      </c>
      <c r="L1624" s="19">
        <f t="shared" si="168"/>
        <v>-61295.885501246725</v>
      </c>
      <c r="M1624" s="17">
        <f t="shared" si="169"/>
        <v>-9.2302477025430346E-2</v>
      </c>
      <c r="N1624" s="2">
        <v>527129427.35857093</v>
      </c>
      <c r="O1624">
        <v>0.33</v>
      </c>
      <c r="P1624" s="9">
        <f t="shared" si="170"/>
        <v>173952.71102832843</v>
      </c>
    </row>
    <row r="1625" spans="1:16" hidden="1" x14ac:dyDescent="0.35">
      <c r="A1625" s="13">
        <v>2030</v>
      </c>
      <c r="B1625" s="13">
        <f t="shared" si="172"/>
        <v>2029</v>
      </c>
      <c r="C1625" t="s">
        <v>636</v>
      </c>
      <c r="D1625" t="s">
        <v>637</v>
      </c>
      <c r="E1625" s="5">
        <v>203238793.57540196</v>
      </c>
      <c r="F1625" s="13">
        <v>0.33</v>
      </c>
      <c r="G1625" s="9">
        <f t="shared" si="167"/>
        <v>67068.801879882652</v>
      </c>
      <c r="H1625" s="11">
        <v>1.02</v>
      </c>
      <c r="I1625" s="12" cm="1">
        <f t="array" ref="I1625">INDEX(PPEL[],MATCH(PPEL[[#This Row],[Base Year]]&amp;PPEL[[#This Row],[DistrictNumber]],PPEL[[Fiscal Year]:[Fiscal Year]]&amp;PPEL[[DistrictNumber]:[DistrictNumber]],0),9)*$H1625</f>
        <v>57729.734983251787</v>
      </c>
      <c r="J1625" s="15">
        <f t="shared" si="171"/>
        <v>0.28404879780903614</v>
      </c>
      <c r="K1625" s="26">
        <f>ROUND(PPEL[[#This Row],[Proposed Taxable Valuation]]/1000*PPEL[[#This Row],[Adjusted Rate]],0)</f>
        <v>57730</v>
      </c>
      <c r="L1625" s="19">
        <f t="shared" si="168"/>
        <v>-9339.0668966308658</v>
      </c>
      <c r="M1625" s="17">
        <f t="shared" si="169"/>
        <v>-4.595120219096388E-2</v>
      </c>
      <c r="N1625" s="2">
        <v>166962032.59685877</v>
      </c>
      <c r="O1625">
        <v>0.33</v>
      </c>
      <c r="P1625" s="9">
        <f t="shared" si="170"/>
        <v>55097.470756963397</v>
      </c>
    </row>
    <row r="1626" spans="1:16" hidden="1" x14ac:dyDescent="0.35">
      <c r="A1626" s="13">
        <v>2030</v>
      </c>
      <c r="B1626" s="13">
        <f t="shared" si="172"/>
        <v>2029</v>
      </c>
      <c r="C1626" t="s">
        <v>638</v>
      </c>
      <c r="D1626" t="s">
        <v>639</v>
      </c>
      <c r="E1626" s="5">
        <v>908379942.59521365</v>
      </c>
      <c r="F1626" s="13">
        <v>0.33</v>
      </c>
      <c r="G1626" s="9">
        <f t="shared" si="167"/>
        <v>299765.38105642051</v>
      </c>
      <c r="H1626" s="11">
        <v>1.02</v>
      </c>
      <c r="I1626" s="12" cm="1">
        <f t="array" ref="I1626">INDEX(PPEL[],MATCH(PPEL[[#This Row],[Base Year]]&amp;PPEL[[#This Row],[DistrictNumber]],PPEL[[Fiscal Year]:[Fiscal Year]]&amp;PPEL[[DistrictNumber]:[DistrictNumber]],0),9)*$H1626</f>
        <v>192568.31862573323</v>
      </c>
      <c r="J1626" s="15">
        <f t="shared" si="171"/>
        <v>0.21199094079022865</v>
      </c>
      <c r="K1626" s="26">
        <f>ROUND(PPEL[[#This Row],[Proposed Taxable Valuation]]/1000*PPEL[[#This Row],[Adjusted Rate]],0)</f>
        <v>192568</v>
      </c>
      <c r="L1626" s="19">
        <f t="shared" si="168"/>
        <v>-107197.06243068728</v>
      </c>
      <c r="M1626" s="17">
        <f t="shared" si="169"/>
        <v>-0.11800905920977137</v>
      </c>
      <c r="N1626" s="2">
        <v>627627908.72621226</v>
      </c>
      <c r="O1626">
        <v>0.33</v>
      </c>
      <c r="P1626" s="9">
        <f t="shared" si="170"/>
        <v>207117.20987965004</v>
      </c>
    </row>
    <row r="1627" spans="1:16" hidden="1" x14ac:dyDescent="0.35">
      <c r="A1627" s="13">
        <v>2030</v>
      </c>
      <c r="B1627" s="13">
        <f t="shared" si="172"/>
        <v>2029</v>
      </c>
      <c r="C1627" t="s">
        <v>640</v>
      </c>
      <c r="D1627" t="s">
        <v>641</v>
      </c>
      <c r="E1627" s="5">
        <v>560362695.93775749</v>
      </c>
      <c r="F1627" s="13">
        <v>0.33</v>
      </c>
      <c r="G1627" s="9">
        <f t="shared" si="167"/>
        <v>184919.68965945998</v>
      </c>
      <c r="H1627" s="11">
        <v>1.02</v>
      </c>
      <c r="I1627" s="12" cm="1">
        <f t="array" ref="I1627">INDEX(PPEL[],MATCH(PPEL[[#This Row],[Base Year]]&amp;PPEL[[#This Row],[DistrictNumber]],PPEL[[Fiscal Year]:[Fiscal Year]]&amp;PPEL[[DistrictNumber]:[DistrictNumber]],0),9)*$H1627</f>
        <v>119265.11910536622</v>
      </c>
      <c r="J1627" s="15">
        <f t="shared" si="171"/>
        <v>0.21283557947371579</v>
      </c>
      <c r="K1627" s="26">
        <f>ROUND(PPEL[[#This Row],[Proposed Taxable Valuation]]/1000*PPEL[[#This Row],[Adjusted Rate]],0)</f>
        <v>119265</v>
      </c>
      <c r="L1627" s="19">
        <f t="shared" si="168"/>
        <v>-65654.570554093763</v>
      </c>
      <c r="M1627" s="17">
        <f t="shared" si="169"/>
        <v>-0.11716442052628423</v>
      </c>
      <c r="N1627" s="2">
        <v>386832764.51963294</v>
      </c>
      <c r="O1627">
        <v>0.33</v>
      </c>
      <c r="P1627" s="9">
        <f t="shared" si="170"/>
        <v>127654.81229147887</v>
      </c>
    </row>
    <row r="1628" spans="1:16" hidden="1" x14ac:dyDescent="0.35">
      <c r="A1628" s="13">
        <v>2030</v>
      </c>
      <c r="B1628" s="13">
        <f t="shared" si="172"/>
        <v>2029</v>
      </c>
      <c r="C1628" t="s">
        <v>642</v>
      </c>
      <c r="D1628" t="s">
        <v>643</v>
      </c>
      <c r="E1628" s="5">
        <v>188336421.48051187</v>
      </c>
      <c r="F1628" s="13">
        <v>0.33</v>
      </c>
      <c r="G1628" s="9">
        <f t="shared" ref="G1628:G1691" si="173">E1628/1000*F1628</f>
        <v>62151.019088568923</v>
      </c>
      <c r="H1628" s="11">
        <v>1.02</v>
      </c>
      <c r="I1628" s="12" cm="1">
        <f t="array" ref="I1628">INDEX(PPEL[],MATCH(PPEL[[#This Row],[Base Year]]&amp;PPEL[[#This Row],[DistrictNumber]],PPEL[[Fiscal Year]:[Fiscal Year]]&amp;PPEL[[DistrictNumber]:[DistrictNumber]],0),9)*$H1628</f>
        <v>49800.605679114531</v>
      </c>
      <c r="J1628" s="15">
        <f t="shared" si="171"/>
        <v>0.26442365893772518</v>
      </c>
      <c r="K1628" s="26">
        <f>ROUND(PPEL[[#This Row],[Proposed Taxable Valuation]]/1000*PPEL[[#This Row],[Adjusted Rate]],0)</f>
        <v>49801</v>
      </c>
      <c r="L1628" s="19">
        <f t="shared" ref="L1628:L1691" si="174">I1628-G1628</f>
        <v>-12350.413409454392</v>
      </c>
      <c r="M1628" s="17">
        <f t="shared" ref="M1628:M1691" si="175">J1628-F1628</f>
        <v>-6.5576341062274834E-2</v>
      </c>
      <c r="N1628" s="2">
        <v>145745726.6434586</v>
      </c>
      <c r="O1628">
        <v>0.33</v>
      </c>
      <c r="P1628" s="9">
        <f t="shared" ref="P1628:P1691" si="176">N1628/1000*O1628</f>
        <v>48096.089792341336</v>
      </c>
    </row>
    <row r="1629" spans="1:16" hidden="1" x14ac:dyDescent="0.35">
      <c r="A1629" s="13">
        <v>2030</v>
      </c>
      <c r="B1629" s="13">
        <f t="shared" si="172"/>
        <v>2029</v>
      </c>
      <c r="C1629" t="s">
        <v>644</v>
      </c>
      <c r="D1629" t="s">
        <v>645</v>
      </c>
      <c r="E1629" s="5">
        <v>1501800068.1871624</v>
      </c>
      <c r="F1629" s="13">
        <v>0.33</v>
      </c>
      <c r="G1629" s="9">
        <f t="shared" si="173"/>
        <v>495594.02250176365</v>
      </c>
      <c r="H1629" s="11">
        <v>1.02</v>
      </c>
      <c r="I1629" s="12" cm="1">
        <f t="array" ref="I1629">INDEX(PPEL[],MATCH(PPEL[[#This Row],[Base Year]]&amp;PPEL[[#This Row],[DistrictNumber]],PPEL[[Fiscal Year]:[Fiscal Year]]&amp;PPEL[[DistrictNumber]:[DistrictNumber]],0),9)*$H1629</f>
        <v>275634.28919622296</v>
      </c>
      <c r="J1629" s="15">
        <f t="shared" si="171"/>
        <v>0.18353594132469564</v>
      </c>
      <c r="K1629" s="26">
        <f>ROUND(PPEL[[#This Row],[Proposed Taxable Valuation]]/1000*PPEL[[#This Row],[Adjusted Rate]],0)</f>
        <v>275634</v>
      </c>
      <c r="L1629" s="19">
        <f t="shared" si="174"/>
        <v>-219959.73330554069</v>
      </c>
      <c r="M1629" s="17">
        <f t="shared" si="175"/>
        <v>-0.14646405867530438</v>
      </c>
      <c r="N1629" s="2">
        <v>952140406.34204841</v>
      </c>
      <c r="O1629">
        <v>0.33</v>
      </c>
      <c r="P1629" s="9">
        <f t="shared" si="176"/>
        <v>314206.334092876</v>
      </c>
    </row>
    <row r="1630" spans="1:16" hidden="1" x14ac:dyDescent="0.35">
      <c r="A1630" s="13">
        <v>2030</v>
      </c>
      <c r="B1630" s="13">
        <f t="shared" si="172"/>
        <v>2029</v>
      </c>
      <c r="C1630" t="s">
        <v>646</v>
      </c>
      <c r="D1630" t="s">
        <v>647</v>
      </c>
      <c r="E1630" s="5">
        <v>393708564.39123893</v>
      </c>
      <c r="F1630" s="13">
        <v>0.33</v>
      </c>
      <c r="G1630" s="9">
        <f t="shared" si="173"/>
        <v>129923.82624910884</v>
      </c>
      <c r="H1630" s="11">
        <v>1.02</v>
      </c>
      <c r="I1630" s="12" cm="1">
        <f t="array" ref="I1630">INDEX(PPEL[],MATCH(PPEL[[#This Row],[Base Year]]&amp;PPEL[[#This Row],[DistrictNumber]],PPEL[[Fiscal Year]:[Fiscal Year]]&amp;PPEL[[DistrictNumber]:[DistrictNumber]],0),9)*$H1630</f>
        <v>88668.097023894399</v>
      </c>
      <c r="J1630" s="15">
        <f t="shared" si="171"/>
        <v>0.22521251769311906</v>
      </c>
      <c r="K1630" s="26">
        <f>ROUND(PPEL[[#This Row],[Proposed Taxable Valuation]]/1000*PPEL[[#This Row],[Adjusted Rate]],0)</f>
        <v>88668</v>
      </c>
      <c r="L1630" s="19">
        <f t="shared" si="174"/>
        <v>-41255.72922521444</v>
      </c>
      <c r="M1630" s="17">
        <f t="shared" si="175"/>
        <v>-0.10478748230688095</v>
      </c>
      <c r="N1630" s="2">
        <v>284760314.91158098</v>
      </c>
      <c r="O1630">
        <v>0.33</v>
      </c>
      <c r="P1630" s="9">
        <f t="shared" si="176"/>
        <v>93970.903920821729</v>
      </c>
    </row>
    <row r="1631" spans="1:16" hidden="1" x14ac:dyDescent="0.35">
      <c r="A1631" s="13">
        <v>2030</v>
      </c>
      <c r="B1631" s="13">
        <f t="shared" si="172"/>
        <v>2029</v>
      </c>
      <c r="C1631" t="s">
        <v>648</v>
      </c>
      <c r="D1631" t="s">
        <v>649</v>
      </c>
      <c r="E1631" s="5">
        <v>423626059.44413012</v>
      </c>
      <c r="F1631" s="13">
        <v>0.33</v>
      </c>
      <c r="G1631" s="9">
        <f t="shared" si="173"/>
        <v>139796.59961656295</v>
      </c>
      <c r="H1631" s="11">
        <v>1.02</v>
      </c>
      <c r="I1631" s="12" cm="1">
        <f t="array" ref="I1631">INDEX(PPEL[],MATCH(PPEL[[#This Row],[Base Year]]&amp;PPEL[[#This Row],[DistrictNumber]],PPEL[[Fiscal Year]:[Fiscal Year]]&amp;PPEL[[DistrictNumber]:[DistrictNumber]],0),9)*$H1631</f>
        <v>93969.744996614259</v>
      </c>
      <c r="J1631" s="15">
        <f t="shared" si="171"/>
        <v>0.22182239005768117</v>
      </c>
      <c r="K1631" s="26">
        <f>ROUND(PPEL[[#This Row],[Proposed Taxable Valuation]]/1000*PPEL[[#This Row],[Adjusted Rate]],0)</f>
        <v>93970</v>
      </c>
      <c r="L1631" s="19">
        <f t="shared" si="174"/>
        <v>-45826.854619948688</v>
      </c>
      <c r="M1631" s="17">
        <f t="shared" si="175"/>
        <v>-0.10817760994231884</v>
      </c>
      <c r="N1631" s="2">
        <v>299901870.76333696</v>
      </c>
      <c r="O1631">
        <v>0.33</v>
      </c>
      <c r="P1631" s="9">
        <f t="shared" si="176"/>
        <v>98967.617351901194</v>
      </c>
    </row>
    <row r="1632" spans="1:16" hidden="1" x14ac:dyDescent="0.35">
      <c r="A1632" s="13">
        <v>2030</v>
      </c>
      <c r="B1632" s="13">
        <f t="shared" si="172"/>
        <v>2029</v>
      </c>
      <c r="C1632" t="s">
        <v>650</v>
      </c>
      <c r="D1632" t="s">
        <v>651</v>
      </c>
      <c r="E1632" s="5">
        <v>944476265.39836824</v>
      </c>
      <c r="F1632" s="13">
        <v>0.33</v>
      </c>
      <c r="G1632" s="9">
        <f t="shared" si="173"/>
        <v>311677.16758146154</v>
      </c>
      <c r="H1632" s="11">
        <v>1.02</v>
      </c>
      <c r="I1632" s="12" cm="1">
        <f t="array" ref="I1632">INDEX(PPEL[],MATCH(PPEL[[#This Row],[Base Year]]&amp;PPEL[[#This Row],[DistrictNumber]],PPEL[[Fiscal Year]:[Fiscal Year]]&amp;PPEL[[DistrictNumber]:[DistrictNumber]],0),9)*$H1632</f>
        <v>157985.95805984011</v>
      </c>
      <c r="J1632" s="15">
        <f t="shared" si="171"/>
        <v>0.1672736137982288</v>
      </c>
      <c r="K1632" s="26">
        <f>ROUND(PPEL[[#This Row],[Proposed Taxable Valuation]]/1000*PPEL[[#This Row],[Adjusted Rate]],0)</f>
        <v>157986</v>
      </c>
      <c r="L1632" s="19">
        <f t="shared" si="174"/>
        <v>-153691.20952162144</v>
      </c>
      <c r="M1632" s="17">
        <f t="shared" si="175"/>
        <v>-0.16272638620177121</v>
      </c>
      <c r="N1632" s="2">
        <v>574320256.95456219</v>
      </c>
      <c r="O1632">
        <v>0.33</v>
      </c>
      <c r="P1632" s="9">
        <f t="shared" si="176"/>
        <v>189525.68479500551</v>
      </c>
    </row>
    <row r="1633" spans="1:16" hidden="1" x14ac:dyDescent="0.35">
      <c r="A1633" s="13">
        <v>2030</v>
      </c>
      <c r="B1633" s="13">
        <f t="shared" si="172"/>
        <v>2029</v>
      </c>
      <c r="C1633" s="10" t="s">
        <v>660</v>
      </c>
      <c r="D1633" t="s">
        <v>661</v>
      </c>
      <c r="E1633" s="5">
        <v>426201930567.34991</v>
      </c>
      <c r="F1633" s="13">
        <v>0.33</v>
      </c>
      <c r="G1633" s="9">
        <f t="shared" si="173"/>
        <v>140646637.08722547</v>
      </c>
      <c r="H1633" s="11">
        <v>1.02</v>
      </c>
      <c r="I1633" s="12" cm="1">
        <f t="array" ref="I1633">INDEX(PPEL[],MATCH(PPEL[[#This Row],[Base Year]]&amp;PPEL[[#This Row],[DistrictNumber]],PPEL[[Fiscal Year]:[Fiscal Year]]&amp;PPEL[[DistrictNumber]:[DistrictNumber]],0),9)*$H1633</f>
        <v>85859887.484915152</v>
      </c>
      <c r="J1633" s="15">
        <f t="shared" si="171"/>
        <v>0.20145353957130252</v>
      </c>
      <c r="K1633" s="26">
        <f>ROUND(PPEL[[#This Row],[Proposed Taxable Valuation]]/1000*PPEL[[#This Row],[Adjusted Rate]],0)</f>
        <v>85859887</v>
      </c>
      <c r="L1633" s="19">
        <f t="shared" si="174"/>
        <v>-54786749.602310315</v>
      </c>
      <c r="M1633" s="17">
        <f t="shared" si="175"/>
        <v>-0.1285464604286975</v>
      </c>
      <c r="N1633" s="20">
        <f t="shared" ref="N1633" si="177">SUM(N1308:N1632)</f>
        <v>285720380249.74121</v>
      </c>
      <c r="O1633">
        <v>0.33</v>
      </c>
      <c r="P1633" s="9">
        <f t="shared" si="176"/>
        <v>94287725.482414603</v>
      </c>
    </row>
    <row r="1634" spans="1:16" hidden="1" x14ac:dyDescent="0.35">
      <c r="A1634" s="13">
        <v>2031</v>
      </c>
      <c r="B1634" s="13">
        <f t="shared" si="172"/>
        <v>2030</v>
      </c>
      <c r="C1634" t="s">
        <v>2</v>
      </c>
      <c r="D1634" t="s">
        <v>3</v>
      </c>
      <c r="E1634" s="25">
        <v>644127416.89617562</v>
      </c>
      <c r="F1634" s="13">
        <v>0.33</v>
      </c>
      <c r="G1634" s="9">
        <f t="shared" si="173"/>
        <v>212562.04757573796</v>
      </c>
      <c r="H1634" s="11">
        <v>1.02</v>
      </c>
      <c r="I1634" s="12" cm="1">
        <f t="array" ref="I1634">INDEX(PPEL[],MATCH(PPEL[[#This Row],[Base Year]]&amp;PPEL[[#This Row],[DistrictNumber]],PPEL[[Fiscal Year]:[Fiscal Year]]&amp;PPEL[[DistrictNumber]:[DistrictNumber]],0),9)*$H1634</f>
        <v>133949.14647187793</v>
      </c>
      <c r="J1634" s="15">
        <f t="shared" si="171"/>
        <v>0.20795442478963549</v>
      </c>
      <c r="K1634" s="26">
        <f>ROUND(PPEL[[#This Row],[Proposed Taxable Valuation]]/1000*PPEL[[#This Row],[Adjusted Rate]],0)</f>
        <v>133949</v>
      </c>
      <c r="L1634" s="19">
        <f t="shared" si="174"/>
        <v>-78612.901103860029</v>
      </c>
      <c r="M1634" s="17">
        <f t="shared" si="175"/>
        <v>-0.12204557521036452</v>
      </c>
      <c r="N1634" s="2">
        <v>506783009.58499062</v>
      </c>
      <c r="O1634">
        <v>0.33</v>
      </c>
      <c r="P1634" s="9">
        <f t="shared" si="176"/>
        <v>167238.39316304692</v>
      </c>
    </row>
    <row r="1635" spans="1:16" hidden="1" x14ac:dyDescent="0.35">
      <c r="A1635" s="13">
        <v>2031</v>
      </c>
      <c r="B1635" s="13">
        <f t="shared" si="172"/>
        <v>2030</v>
      </c>
      <c r="C1635" t="s">
        <v>4</v>
      </c>
      <c r="D1635" t="s">
        <v>5</v>
      </c>
      <c r="E1635" s="25">
        <v>2125313024.5986922</v>
      </c>
      <c r="F1635" s="13">
        <v>0.33</v>
      </c>
      <c r="G1635" s="9">
        <f t="shared" si="173"/>
        <v>701353.29811756837</v>
      </c>
      <c r="H1635" s="11">
        <v>1.02</v>
      </c>
      <c r="I1635" s="12" cm="1">
        <f t="array" ref="I1635">INDEX(PPEL[],MATCH(PPEL[[#This Row],[Base Year]]&amp;PPEL[[#This Row],[DistrictNumber]],PPEL[[Fiscal Year]:[Fiscal Year]]&amp;PPEL[[DistrictNumber]:[DistrictNumber]],0),9)*$H1635</f>
        <v>287091.74297474732</v>
      </c>
      <c r="J1635" s="15">
        <f t="shared" si="171"/>
        <v>0.13508209833182425</v>
      </c>
      <c r="K1635" s="26">
        <f>ROUND(PPEL[[#This Row],[Proposed Taxable Valuation]]/1000*PPEL[[#This Row],[Adjusted Rate]],0)</f>
        <v>287092</v>
      </c>
      <c r="L1635" s="19">
        <f t="shared" si="174"/>
        <v>-414261.55514282105</v>
      </c>
      <c r="M1635" s="17">
        <f t="shared" si="175"/>
        <v>-0.19491790166817577</v>
      </c>
      <c r="N1635" s="2">
        <v>1196757278.0805101</v>
      </c>
      <c r="O1635">
        <v>0.33</v>
      </c>
      <c r="P1635" s="9">
        <f t="shared" si="176"/>
        <v>394929.90176656836</v>
      </c>
    </row>
    <row r="1636" spans="1:16" hidden="1" x14ac:dyDescent="0.35">
      <c r="A1636" s="13">
        <v>2031</v>
      </c>
      <c r="B1636" s="13">
        <f t="shared" si="172"/>
        <v>2030</v>
      </c>
      <c r="C1636" t="s">
        <v>6</v>
      </c>
      <c r="D1636" t="s">
        <v>7</v>
      </c>
      <c r="E1636" s="25">
        <v>827870279.10519218</v>
      </c>
      <c r="F1636" s="13">
        <v>0.33</v>
      </c>
      <c r="G1636" s="9">
        <f t="shared" si="173"/>
        <v>273197.19210471341</v>
      </c>
      <c r="H1636" s="11">
        <v>1.02</v>
      </c>
      <c r="I1636" s="12" cm="1">
        <f t="array" ref="I1636">INDEX(PPEL[],MATCH(PPEL[[#This Row],[Base Year]]&amp;PPEL[[#This Row],[DistrictNumber]],PPEL[[Fiscal Year]:[Fiscal Year]]&amp;PPEL[[DistrictNumber]:[DistrictNumber]],0),9)*$H1636</f>
        <v>190917.00905313352</v>
      </c>
      <c r="J1636" s="15">
        <f t="shared" si="171"/>
        <v>0.23061222738843476</v>
      </c>
      <c r="K1636" s="26">
        <f>ROUND(PPEL[[#This Row],[Proposed Taxable Valuation]]/1000*PPEL[[#This Row],[Adjusted Rate]],0)</f>
        <v>190917</v>
      </c>
      <c r="L1636" s="19">
        <f t="shared" si="174"/>
        <v>-82280.183051579894</v>
      </c>
      <c r="M1636" s="17">
        <f t="shared" si="175"/>
        <v>-9.9387772611565256E-2</v>
      </c>
      <c r="N1636" s="2">
        <v>664669804.9568795</v>
      </c>
      <c r="O1636">
        <v>0.33</v>
      </c>
      <c r="P1636" s="9">
        <f t="shared" si="176"/>
        <v>219341.03563577024</v>
      </c>
    </row>
    <row r="1637" spans="1:16" hidden="1" x14ac:dyDescent="0.35">
      <c r="A1637" s="13">
        <v>2031</v>
      </c>
      <c r="B1637" s="13">
        <f t="shared" si="172"/>
        <v>2030</v>
      </c>
      <c r="C1637" t="s">
        <v>8</v>
      </c>
      <c r="D1637" t="s">
        <v>9</v>
      </c>
      <c r="E1637" s="25">
        <v>935822603.49886858</v>
      </c>
      <c r="F1637" s="13">
        <v>0.33</v>
      </c>
      <c r="G1637" s="9">
        <f t="shared" si="173"/>
        <v>308821.45915462665</v>
      </c>
      <c r="H1637" s="11">
        <v>1.02</v>
      </c>
      <c r="I1637" s="12" cm="1">
        <f t="array" ref="I1637">INDEX(PPEL[],MATCH(PPEL[[#This Row],[Base Year]]&amp;PPEL[[#This Row],[DistrictNumber]],PPEL[[Fiscal Year]:[Fiscal Year]]&amp;PPEL[[DistrictNumber]:[DistrictNumber]],0),9)*$H1637</f>
        <v>233460.4421811685</v>
      </c>
      <c r="J1637" s="15">
        <f t="shared" si="171"/>
        <v>0.24947083059150618</v>
      </c>
      <c r="K1637" s="26">
        <f>ROUND(PPEL[[#This Row],[Proposed Taxable Valuation]]/1000*PPEL[[#This Row],[Adjusted Rate]],0)</f>
        <v>233460</v>
      </c>
      <c r="L1637" s="19">
        <f t="shared" si="174"/>
        <v>-75361.016973458143</v>
      </c>
      <c r="M1637" s="17">
        <f t="shared" si="175"/>
        <v>-8.0529169408493834E-2</v>
      </c>
      <c r="N1637" s="2">
        <v>692513232.83053851</v>
      </c>
      <c r="O1637">
        <v>0.33</v>
      </c>
      <c r="P1637" s="9">
        <f t="shared" si="176"/>
        <v>228529.36683407772</v>
      </c>
    </row>
    <row r="1638" spans="1:16" hidden="1" x14ac:dyDescent="0.35">
      <c r="A1638" s="13">
        <v>2031</v>
      </c>
      <c r="B1638" s="13">
        <f t="shared" si="172"/>
        <v>2030</v>
      </c>
      <c r="C1638" t="s">
        <v>10</v>
      </c>
      <c r="D1638" t="s">
        <v>11</v>
      </c>
      <c r="E1638" s="25">
        <v>469606900.26422554</v>
      </c>
      <c r="F1638" s="13">
        <v>0.33</v>
      </c>
      <c r="G1638" s="9">
        <f t="shared" si="173"/>
        <v>154970.27708719444</v>
      </c>
      <c r="H1638" s="11">
        <v>1.02</v>
      </c>
      <c r="I1638" s="12" cm="1">
        <f t="array" ref="I1638">INDEX(PPEL[],MATCH(PPEL[[#This Row],[Base Year]]&amp;PPEL[[#This Row],[DistrictNumber]],PPEL[[Fiscal Year]:[Fiscal Year]]&amp;PPEL[[DistrictNumber]:[DistrictNumber]],0),9)*$H1638</f>
        <v>94058.371665636339</v>
      </c>
      <c r="J1638" s="15">
        <f t="shared" si="171"/>
        <v>0.20029171550229383</v>
      </c>
      <c r="K1638" s="26">
        <f>ROUND(PPEL[[#This Row],[Proposed Taxable Valuation]]/1000*PPEL[[#This Row],[Adjusted Rate]],0)</f>
        <v>94058</v>
      </c>
      <c r="L1638" s="19">
        <f t="shared" si="174"/>
        <v>-60911.905421558098</v>
      </c>
      <c r="M1638" s="17">
        <f t="shared" si="175"/>
        <v>-0.12970828449770619</v>
      </c>
      <c r="N1638" s="2">
        <v>303863630.87562364</v>
      </c>
      <c r="O1638">
        <v>0.33</v>
      </c>
      <c r="P1638" s="9">
        <f t="shared" si="176"/>
        <v>100274.99818895581</v>
      </c>
    </row>
    <row r="1639" spans="1:16" hidden="1" x14ac:dyDescent="0.35">
      <c r="A1639" s="13">
        <v>2031</v>
      </c>
      <c r="B1639" s="13">
        <f t="shared" si="172"/>
        <v>2030</v>
      </c>
      <c r="C1639" t="s">
        <v>12</v>
      </c>
      <c r="D1639" t="s">
        <v>13</v>
      </c>
      <c r="E1639" s="25">
        <v>264652029.78175014</v>
      </c>
      <c r="F1639" s="13">
        <v>0.33</v>
      </c>
      <c r="G1639" s="9">
        <f t="shared" si="173"/>
        <v>87335.169827977559</v>
      </c>
      <c r="H1639" s="11">
        <v>1.02</v>
      </c>
      <c r="I1639" s="12" cm="1">
        <f t="array" ref="I1639">INDEX(PPEL[],MATCH(PPEL[[#This Row],[Base Year]]&amp;PPEL[[#This Row],[DistrictNumber]],PPEL[[Fiscal Year]:[Fiscal Year]]&amp;PPEL[[DistrictNumber]:[DistrictNumber]],0),9)*$H1639</f>
        <v>74634.089076305216</v>
      </c>
      <c r="J1639" s="15">
        <f t="shared" si="171"/>
        <v>0.28200837582033095</v>
      </c>
      <c r="K1639" s="26">
        <f>ROUND(PPEL[[#This Row],[Proposed Taxable Valuation]]/1000*PPEL[[#This Row],[Adjusted Rate]],0)</f>
        <v>74634</v>
      </c>
      <c r="L1639" s="19">
        <f t="shared" si="174"/>
        <v>-12701.080751672343</v>
      </c>
      <c r="M1639" s="17">
        <f t="shared" si="175"/>
        <v>-4.7991624179669068E-2</v>
      </c>
      <c r="N1639" s="2">
        <v>211925886.45362964</v>
      </c>
      <c r="O1639">
        <v>0.33</v>
      </c>
      <c r="P1639" s="9">
        <f t="shared" si="176"/>
        <v>69935.542529697792</v>
      </c>
    </row>
    <row r="1640" spans="1:16" hidden="1" x14ac:dyDescent="0.35">
      <c r="A1640" s="13">
        <v>2031</v>
      </c>
      <c r="B1640" s="13">
        <f t="shared" si="172"/>
        <v>2030</v>
      </c>
      <c r="C1640" t="s">
        <v>14</v>
      </c>
      <c r="D1640" t="s">
        <v>15</v>
      </c>
      <c r="E1640" s="25">
        <v>675085465.15137744</v>
      </c>
      <c r="F1640" s="13">
        <v>0.33</v>
      </c>
      <c r="G1640" s="9">
        <f t="shared" si="173"/>
        <v>222778.20349995457</v>
      </c>
      <c r="H1640" s="11">
        <v>1.02</v>
      </c>
      <c r="I1640" s="12" cm="1">
        <f t="array" ref="I1640">INDEX(PPEL[],MATCH(PPEL[[#This Row],[Base Year]]&amp;PPEL[[#This Row],[DistrictNumber]],PPEL[[Fiscal Year]:[Fiscal Year]]&amp;PPEL[[DistrictNumber]:[DistrictNumber]],0),9)*$H1640</f>
        <v>136354.93916033598</v>
      </c>
      <c r="J1640" s="15">
        <f t="shared" si="171"/>
        <v>0.20198174334824479</v>
      </c>
      <c r="K1640" s="26">
        <f>ROUND(PPEL[[#This Row],[Proposed Taxable Valuation]]/1000*PPEL[[#This Row],[Adjusted Rate]],0)</f>
        <v>136355</v>
      </c>
      <c r="L1640" s="19">
        <f t="shared" si="174"/>
        <v>-86423.264339618589</v>
      </c>
      <c r="M1640" s="17">
        <f t="shared" si="175"/>
        <v>-0.12801825665175523</v>
      </c>
      <c r="N1640" s="2">
        <v>445500405.12993503</v>
      </c>
      <c r="O1640">
        <v>0.33</v>
      </c>
      <c r="P1640" s="9">
        <f t="shared" si="176"/>
        <v>147015.13369287856</v>
      </c>
    </row>
    <row r="1641" spans="1:16" hidden="1" x14ac:dyDescent="0.35">
      <c r="A1641" s="13">
        <v>2031</v>
      </c>
      <c r="B1641" s="13">
        <f t="shared" si="172"/>
        <v>2030</v>
      </c>
      <c r="C1641" t="s">
        <v>16</v>
      </c>
      <c r="D1641" t="s">
        <v>17</v>
      </c>
      <c r="E1641" s="25">
        <v>585279017.99253929</v>
      </c>
      <c r="F1641" s="13">
        <v>0.33</v>
      </c>
      <c r="G1641" s="9">
        <f t="shared" si="173"/>
        <v>193142.075937538</v>
      </c>
      <c r="H1641" s="11">
        <v>1.02</v>
      </c>
      <c r="I1641" s="12" cm="1">
        <f t="array" ref="I1641">INDEX(PPEL[],MATCH(PPEL[[#This Row],[Base Year]]&amp;PPEL[[#This Row],[DistrictNumber]],PPEL[[Fiscal Year]:[Fiscal Year]]&amp;PPEL[[DistrictNumber]:[DistrictNumber]],0),9)*$H1641</f>
        <v>101924.02774433128</v>
      </c>
      <c r="J1641" s="15">
        <f t="shared" si="171"/>
        <v>0.17414604763027833</v>
      </c>
      <c r="K1641" s="26">
        <f>ROUND(PPEL[[#This Row],[Proposed Taxable Valuation]]/1000*PPEL[[#This Row],[Adjusted Rate]],0)</f>
        <v>101924</v>
      </c>
      <c r="L1641" s="19">
        <f t="shared" si="174"/>
        <v>-91218.04819320672</v>
      </c>
      <c r="M1641" s="17">
        <f t="shared" si="175"/>
        <v>-0.15585395236972169</v>
      </c>
      <c r="N1641" s="2">
        <v>330603447.34601021</v>
      </c>
      <c r="O1641">
        <v>0.33</v>
      </c>
      <c r="P1641" s="9">
        <f t="shared" si="176"/>
        <v>109099.13762418336</v>
      </c>
    </row>
    <row r="1642" spans="1:16" hidden="1" x14ac:dyDescent="0.35">
      <c r="A1642" s="13">
        <v>2031</v>
      </c>
      <c r="B1642" s="13">
        <f t="shared" si="172"/>
        <v>2030</v>
      </c>
      <c r="C1642" t="s">
        <v>18</v>
      </c>
      <c r="D1642" t="s">
        <v>19</v>
      </c>
      <c r="E1642" s="25">
        <v>232324513.79370666</v>
      </c>
      <c r="F1642" s="13">
        <v>0.33</v>
      </c>
      <c r="G1642" s="9">
        <f t="shared" si="173"/>
        <v>76667.0895519232</v>
      </c>
      <c r="H1642" s="11">
        <v>1.02</v>
      </c>
      <c r="I1642" s="12" cm="1">
        <f t="array" ref="I1642">INDEX(PPEL[],MATCH(PPEL[[#This Row],[Base Year]]&amp;PPEL[[#This Row],[DistrictNumber]],PPEL[[Fiscal Year]:[Fiscal Year]]&amp;PPEL[[DistrictNumber]:[DistrictNumber]],0),9)*$H1642</f>
        <v>61460.978003446231</v>
      </c>
      <c r="J1642" s="15">
        <f t="shared" si="171"/>
        <v>0.26454796783959145</v>
      </c>
      <c r="K1642" s="26">
        <f>ROUND(PPEL[[#This Row],[Proposed Taxable Valuation]]/1000*PPEL[[#This Row],[Adjusted Rate]],0)</f>
        <v>61461</v>
      </c>
      <c r="L1642" s="19">
        <f t="shared" si="174"/>
        <v>-15206.111548476969</v>
      </c>
      <c r="M1642" s="17">
        <f t="shared" si="175"/>
        <v>-6.5452032160408569E-2</v>
      </c>
      <c r="N1642" s="2">
        <v>188383001.80963823</v>
      </c>
      <c r="O1642">
        <v>0.33</v>
      </c>
      <c r="P1642" s="9">
        <f t="shared" si="176"/>
        <v>62166.390597180616</v>
      </c>
    </row>
    <row r="1643" spans="1:16" hidden="1" x14ac:dyDescent="0.35">
      <c r="A1643" s="13">
        <v>2031</v>
      </c>
      <c r="B1643" s="13">
        <f t="shared" si="172"/>
        <v>2030</v>
      </c>
      <c r="C1643" t="s">
        <v>20</v>
      </c>
      <c r="D1643" t="s">
        <v>21</v>
      </c>
      <c r="E1643" s="25">
        <v>1911553466.7937782</v>
      </c>
      <c r="F1643" s="13">
        <v>0.33</v>
      </c>
      <c r="G1643" s="9">
        <f t="shared" si="173"/>
        <v>630812.64404194686</v>
      </c>
      <c r="H1643" s="11">
        <v>1.02</v>
      </c>
      <c r="I1643" s="12" cm="1">
        <f t="array" ref="I1643">INDEX(PPEL[],MATCH(PPEL[[#This Row],[Base Year]]&amp;PPEL[[#This Row],[DistrictNumber]],PPEL[[Fiscal Year]:[Fiscal Year]]&amp;PPEL[[DistrictNumber]:[DistrictNumber]],0),9)*$H1643</f>
        <v>441508.38908206468</v>
      </c>
      <c r="J1643" s="15">
        <f t="shared" si="171"/>
        <v>0.23096837036036483</v>
      </c>
      <c r="K1643" s="26">
        <f>ROUND(PPEL[[#This Row],[Proposed Taxable Valuation]]/1000*PPEL[[#This Row],[Adjusted Rate]],0)</f>
        <v>441508</v>
      </c>
      <c r="L1643" s="19">
        <f t="shared" si="174"/>
        <v>-189304.25495988218</v>
      </c>
      <c r="M1643" s="17">
        <f t="shared" si="175"/>
        <v>-9.9031629639635188E-2</v>
      </c>
      <c r="N1643" s="2">
        <v>1396362569.0471804</v>
      </c>
      <c r="O1643">
        <v>0.33</v>
      </c>
      <c r="P1643" s="9">
        <f t="shared" si="176"/>
        <v>460799.6477855696</v>
      </c>
    </row>
    <row r="1644" spans="1:16" hidden="1" x14ac:dyDescent="0.35">
      <c r="A1644" s="13">
        <v>2031</v>
      </c>
      <c r="B1644" s="13">
        <f t="shared" si="172"/>
        <v>2030</v>
      </c>
      <c r="C1644" t="s">
        <v>22</v>
      </c>
      <c r="D1644" t="s">
        <v>23</v>
      </c>
      <c r="E1644" s="25">
        <v>1268127842.9055357</v>
      </c>
      <c r="F1644" s="13">
        <v>0.33</v>
      </c>
      <c r="G1644" s="9">
        <f t="shared" si="173"/>
        <v>418482.18815882679</v>
      </c>
      <c r="H1644" s="11">
        <v>1.02</v>
      </c>
      <c r="I1644" s="12" cm="1">
        <f t="array" ref="I1644">INDEX(PPEL[],MATCH(PPEL[[#This Row],[Base Year]]&amp;PPEL[[#This Row],[DistrictNumber]],PPEL[[Fiscal Year]:[Fiscal Year]]&amp;PPEL[[DistrictNumber]:[DistrictNumber]],0),9)*$H1644</f>
        <v>244464.31300220374</v>
      </c>
      <c r="J1644" s="15">
        <f t="shared" si="171"/>
        <v>0.19277576339786601</v>
      </c>
      <c r="K1644" s="26">
        <f>ROUND(PPEL[[#This Row],[Proposed Taxable Valuation]]/1000*PPEL[[#This Row],[Adjusted Rate]],0)</f>
        <v>244464</v>
      </c>
      <c r="L1644" s="19">
        <f t="shared" si="174"/>
        <v>-174017.87515662305</v>
      </c>
      <c r="M1644" s="17">
        <f t="shared" si="175"/>
        <v>-0.13722423660213401</v>
      </c>
      <c r="N1644" s="2">
        <v>783076520.65478432</v>
      </c>
      <c r="O1644">
        <v>0.33</v>
      </c>
      <c r="P1644" s="9">
        <f t="shared" si="176"/>
        <v>258415.25181607882</v>
      </c>
    </row>
    <row r="1645" spans="1:16" hidden="1" x14ac:dyDescent="0.35">
      <c r="A1645" s="13">
        <v>2031</v>
      </c>
      <c r="B1645" s="13">
        <f t="shared" si="172"/>
        <v>2030</v>
      </c>
      <c r="C1645" t="s">
        <v>24</v>
      </c>
      <c r="D1645" t="s">
        <v>25</v>
      </c>
      <c r="E1645" s="25">
        <v>936683707.24662304</v>
      </c>
      <c r="F1645" s="13">
        <v>0.33</v>
      </c>
      <c r="G1645" s="9">
        <f t="shared" si="173"/>
        <v>309105.6233913856</v>
      </c>
      <c r="H1645" s="11">
        <v>1.02</v>
      </c>
      <c r="I1645" s="12" cm="1">
        <f t="array" ref="I1645">INDEX(PPEL[],MATCH(PPEL[[#This Row],[Base Year]]&amp;PPEL[[#This Row],[DistrictNumber]],PPEL[[Fiscal Year]:[Fiscal Year]]&amp;PPEL[[DistrictNumber]:[DistrictNumber]],0),9)*$H1645</f>
        <v>199151.2436833992</v>
      </c>
      <c r="J1645" s="15">
        <f t="shared" si="171"/>
        <v>0.21261311811305361</v>
      </c>
      <c r="K1645" s="26">
        <f>ROUND(PPEL[[#This Row],[Proposed Taxable Valuation]]/1000*PPEL[[#This Row],[Adjusted Rate]],0)</f>
        <v>199151</v>
      </c>
      <c r="L1645" s="19">
        <f t="shared" si="174"/>
        <v>-109954.3797079864</v>
      </c>
      <c r="M1645" s="17">
        <f t="shared" si="175"/>
        <v>-0.1173868818869464</v>
      </c>
      <c r="N1645" s="2">
        <v>700521883.03242588</v>
      </c>
      <c r="O1645">
        <v>0.33</v>
      </c>
      <c r="P1645" s="9">
        <f t="shared" si="176"/>
        <v>231172.22140070057</v>
      </c>
    </row>
    <row r="1646" spans="1:16" hidden="1" x14ac:dyDescent="0.35">
      <c r="A1646" s="13">
        <v>2031</v>
      </c>
      <c r="B1646" s="13">
        <f t="shared" si="172"/>
        <v>2030</v>
      </c>
      <c r="C1646" t="s">
        <v>26</v>
      </c>
      <c r="D1646" t="s">
        <v>27</v>
      </c>
      <c r="E1646" s="25">
        <v>7311027140.6676693</v>
      </c>
      <c r="F1646" s="13">
        <v>0.33</v>
      </c>
      <c r="G1646" s="9">
        <f t="shared" si="173"/>
        <v>2412638.9564203313</v>
      </c>
      <c r="H1646" s="11">
        <v>1.02</v>
      </c>
      <c r="I1646" s="12" cm="1">
        <f t="array" ref="I1646">INDEX(PPEL[],MATCH(PPEL[[#This Row],[Base Year]]&amp;PPEL[[#This Row],[DistrictNumber]],PPEL[[Fiscal Year]:[Fiscal Year]]&amp;PPEL[[DistrictNumber]:[DistrictNumber]],0),9)*$H1646</f>
        <v>1230067.0959942448</v>
      </c>
      <c r="J1646" s="15">
        <f t="shared" si="171"/>
        <v>0.16824819171467481</v>
      </c>
      <c r="K1646" s="26">
        <f>ROUND(PPEL[[#This Row],[Proposed Taxable Valuation]]/1000*PPEL[[#This Row],[Adjusted Rate]],0)</f>
        <v>1230067</v>
      </c>
      <c r="L1646" s="19">
        <f t="shared" si="174"/>
        <v>-1182571.8604260865</v>
      </c>
      <c r="M1646" s="17">
        <f t="shared" si="175"/>
        <v>-0.1617518082853252</v>
      </c>
      <c r="N1646" s="2">
        <v>4113253707.6583953</v>
      </c>
      <c r="O1646">
        <v>0.33</v>
      </c>
      <c r="P1646" s="9">
        <f t="shared" si="176"/>
        <v>1357373.7235272704</v>
      </c>
    </row>
    <row r="1647" spans="1:16" hidden="1" x14ac:dyDescent="0.35">
      <c r="A1647" s="13">
        <v>2031</v>
      </c>
      <c r="B1647" s="13">
        <f t="shared" si="172"/>
        <v>2030</v>
      </c>
      <c r="C1647" t="s">
        <v>28</v>
      </c>
      <c r="D1647" t="s">
        <v>29</v>
      </c>
      <c r="E1647" s="25">
        <v>1061734765.444036</v>
      </c>
      <c r="F1647" s="13">
        <v>0.33</v>
      </c>
      <c r="G1647" s="9">
        <f t="shared" si="173"/>
        <v>350372.47259653191</v>
      </c>
      <c r="H1647" s="11">
        <v>1.02</v>
      </c>
      <c r="I1647" s="12" cm="1">
        <f t="array" ref="I1647">INDEX(PPEL[],MATCH(PPEL[[#This Row],[Base Year]]&amp;PPEL[[#This Row],[DistrictNumber]],PPEL[[Fiscal Year]:[Fiscal Year]]&amp;PPEL[[DistrictNumber]:[DistrictNumber]],0),9)*$H1647</f>
        <v>187410.92623521955</v>
      </c>
      <c r="J1647" s="15">
        <f t="shared" si="171"/>
        <v>0.17651388306649354</v>
      </c>
      <c r="K1647" s="26">
        <f>ROUND(PPEL[[#This Row],[Proposed Taxable Valuation]]/1000*PPEL[[#This Row],[Adjusted Rate]],0)</f>
        <v>187411</v>
      </c>
      <c r="L1647" s="19">
        <f t="shared" si="174"/>
        <v>-162961.54636131236</v>
      </c>
      <c r="M1647" s="17">
        <f t="shared" si="175"/>
        <v>-0.15348611693350647</v>
      </c>
      <c r="N1647" s="2">
        <v>612600988.34955227</v>
      </c>
      <c r="O1647">
        <v>0.33</v>
      </c>
      <c r="P1647" s="9">
        <f t="shared" si="176"/>
        <v>202158.32615535226</v>
      </c>
    </row>
    <row r="1648" spans="1:16" hidden="1" x14ac:dyDescent="0.35">
      <c r="A1648" s="13">
        <v>2031</v>
      </c>
      <c r="B1648" s="13">
        <f t="shared" si="172"/>
        <v>2030</v>
      </c>
      <c r="C1648" t="s">
        <v>30</v>
      </c>
      <c r="D1648" t="s">
        <v>31</v>
      </c>
      <c r="E1648" s="25">
        <v>232253065.97132784</v>
      </c>
      <c r="F1648" s="13">
        <v>0.33</v>
      </c>
      <c r="G1648" s="9">
        <f t="shared" si="173"/>
        <v>76643.511770538185</v>
      </c>
      <c r="H1648" s="11">
        <v>1.02</v>
      </c>
      <c r="I1648" s="12" cm="1">
        <f t="array" ref="I1648">INDEX(PPEL[],MATCH(PPEL[[#This Row],[Base Year]]&amp;PPEL[[#This Row],[DistrictNumber]],PPEL[[Fiscal Year]:[Fiscal Year]]&amp;PPEL[[DistrictNumber]:[DistrictNumber]],0),9)*$H1648</f>
        <v>50980.428134790913</v>
      </c>
      <c r="J1648" s="15">
        <f t="shared" si="171"/>
        <v>0.21950378963386671</v>
      </c>
      <c r="K1648" s="26">
        <f>ROUND(PPEL[[#This Row],[Proposed Taxable Valuation]]/1000*PPEL[[#This Row],[Adjusted Rate]],0)</f>
        <v>50980</v>
      </c>
      <c r="L1648" s="19">
        <f t="shared" si="174"/>
        <v>-25663.083635747273</v>
      </c>
      <c r="M1648" s="17">
        <f t="shared" si="175"/>
        <v>-0.1104962103661333</v>
      </c>
      <c r="N1648" s="2">
        <v>154332242.35810268</v>
      </c>
      <c r="O1648">
        <v>0.33</v>
      </c>
      <c r="P1648" s="9">
        <f t="shared" si="176"/>
        <v>50929.63997817388</v>
      </c>
    </row>
    <row r="1649" spans="1:16" hidden="1" x14ac:dyDescent="0.35">
      <c r="A1649" s="13">
        <v>2031</v>
      </c>
      <c r="B1649" s="13">
        <f t="shared" si="172"/>
        <v>2030</v>
      </c>
      <c r="C1649" t="s">
        <v>32</v>
      </c>
      <c r="D1649" t="s">
        <v>33</v>
      </c>
      <c r="E1649" s="25">
        <v>15183825758.891823</v>
      </c>
      <c r="F1649" s="13">
        <v>0.33</v>
      </c>
      <c r="G1649" s="9">
        <f t="shared" si="173"/>
        <v>5010662.5004343018</v>
      </c>
      <c r="H1649" s="11">
        <v>1.02</v>
      </c>
      <c r="I1649" s="12" cm="1">
        <f t="array" ref="I1649">INDEX(PPEL[],MATCH(PPEL[[#This Row],[Base Year]]&amp;PPEL[[#This Row],[DistrictNumber]],PPEL[[Fiscal Year]:[Fiscal Year]]&amp;PPEL[[DistrictNumber]:[DistrictNumber]],0),9)*$H1649</f>
        <v>2197499.1831996525</v>
      </c>
      <c r="J1649" s="15">
        <f t="shared" si="171"/>
        <v>0.14472631720716181</v>
      </c>
      <c r="K1649" s="26">
        <f>ROUND(PPEL[[#This Row],[Proposed Taxable Valuation]]/1000*PPEL[[#This Row],[Adjusted Rate]],0)</f>
        <v>2197499</v>
      </c>
      <c r="L1649" s="19">
        <f t="shared" si="174"/>
        <v>-2813163.3172346493</v>
      </c>
      <c r="M1649" s="17">
        <f t="shared" si="175"/>
        <v>-0.18527368279283821</v>
      </c>
      <c r="N1649" s="2">
        <v>8253551569.4822016</v>
      </c>
      <c r="O1649">
        <v>0.33</v>
      </c>
      <c r="P1649" s="9">
        <f t="shared" si="176"/>
        <v>2723672.0179291265</v>
      </c>
    </row>
    <row r="1650" spans="1:16" hidden="1" x14ac:dyDescent="0.35">
      <c r="A1650" s="13">
        <v>2031</v>
      </c>
      <c r="B1650" s="13">
        <f t="shared" si="172"/>
        <v>2030</v>
      </c>
      <c r="C1650" t="s">
        <v>34</v>
      </c>
      <c r="D1650" t="s">
        <v>35</v>
      </c>
      <c r="E1650" s="25">
        <v>639087225.73137462</v>
      </c>
      <c r="F1650" s="13">
        <v>0.33</v>
      </c>
      <c r="G1650" s="9">
        <f t="shared" si="173"/>
        <v>210898.78449135361</v>
      </c>
      <c r="H1650" s="11">
        <v>1.02</v>
      </c>
      <c r="I1650" s="12" cm="1">
        <f t="array" ref="I1650">INDEX(PPEL[],MATCH(PPEL[[#This Row],[Base Year]]&amp;PPEL[[#This Row],[DistrictNumber]],PPEL[[Fiscal Year]:[Fiscal Year]]&amp;PPEL[[DistrictNumber]:[DistrictNumber]],0),9)*$H1650</f>
        <v>137662.74439026121</v>
      </c>
      <c r="J1650" s="15">
        <f t="shared" si="171"/>
        <v>0.21540525118886439</v>
      </c>
      <c r="K1650" s="26">
        <f>ROUND(PPEL[[#This Row],[Proposed Taxable Valuation]]/1000*PPEL[[#This Row],[Adjusted Rate]],0)</f>
        <v>137663</v>
      </c>
      <c r="L1650" s="19">
        <f t="shared" si="174"/>
        <v>-73236.040101092396</v>
      </c>
      <c r="M1650" s="17">
        <f t="shared" si="175"/>
        <v>-0.11459474881113563</v>
      </c>
      <c r="N1650" s="2">
        <v>428706269.13729548</v>
      </c>
      <c r="O1650">
        <v>0.33</v>
      </c>
      <c r="P1650" s="9">
        <f t="shared" si="176"/>
        <v>141473.06881530752</v>
      </c>
    </row>
    <row r="1651" spans="1:16" hidden="1" x14ac:dyDescent="0.35">
      <c r="A1651" s="13">
        <v>2031</v>
      </c>
      <c r="B1651" s="13">
        <f t="shared" si="172"/>
        <v>2030</v>
      </c>
      <c r="C1651" t="s">
        <v>36</v>
      </c>
      <c r="D1651" t="s">
        <v>37</v>
      </c>
      <c r="E1651" s="25">
        <v>455622707.28196621</v>
      </c>
      <c r="F1651" s="13">
        <v>0.33</v>
      </c>
      <c r="G1651" s="9">
        <f t="shared" si="173"/>
        <v>150355.49340304887</v>
      </c>
      <c r="H1651" s="11">
        <v>1.02</v>
      </c>
      <c r="I1651" s="12" cm="1">
        <f t="array" ref="I1651">INDEX(PPEL[],MATCH(PPEL[[#This Row],[Base Year]]&amp;PPEL[[#This Row],[DistrictNumber]],PPEL[[Fiscal Year]:[Fiscal Year]]&amp;PPEL[[DistrictNumber]:[DistrictNumber]],0),9)*$H1651</f>
        <v>119840.42449696832</v>
      </c>
      <c r="J1651" s="15">
        <f t="shared" si="171"/>
        <v>0.26302557484871797</v>
      </c>
      <c r="K1651" s="26">
        <f>ROUND(PPEL[[#This Row],[Proposed Taxable Valuation]]/1000*PPEL[[#This Row],[Adjusted Rate]],0)</f>
        <v>119840</v>
      </c>
      <c r="L1651" s="19">
        <f t="shared" si="174"/>
        <v>-30515.068906080545</v>
      </c>
      <c r="M1651" s="17">
        <f t="shared" si="175"/>
        <v>-6.6974425151282047E-2</v>
      </c>
      <c r="N1651" s="2">
        <v>358942701.31554157</v>
      </c>
      <c r="O1651">
        <v>0.33</v>
      </c>
      <c r="P1651" s="9">
        <f t="shared" si="176"/>
        <v>118451.09143412873</v>
      </c>
    </row>
    <row r="1652" spans="1:16" hidden="1" x14ac:dyDescent="0.35">
      <c r="A1652" s="13">
        <v>2031</v>
      </c>
      <c r="B1652" s="13">
        <f t="shared" si="172"/>
        <v>2030</v>
      </c>
      <c r="C1652" t="s">
        <v>38</v>
      </c>
      <c r="D1652" t="s">
        <v>39</v>
      </c>
      <c r="E1652" s="25">
        <v>1045868511.8443515</v>
      </c>
      <c r="F1652" s="13">
        <v>0.33</v>
      </c>
      <c r="G1652" s="9">
        <f t="shared" si="173"/>
        <v>345136.60890863603</v>
      </c>
      <c r="H1652" s="11">
        <v>1.02</v>
      </c>
      <c r="I1652" s="12" cm="1">
        <f t="array" ref="I1652">INDEX(PPEL[],MATCH(PPEL[[#This Row],[Base Year]]&amp;PPEL[[#This Row],[DistrictNumber]],PPEL[[Fiscal Year]:[Fiscal Year]]&amp;PPEL[[DistrictNumber]:[DistrictNumber]],0),9)*$H1652</f>
        <v>225917.99074211146</v>
      </c>
      <c r="J1652" s="15">
        <f t="shared" si="171"/>
        <v>0.21600993641515528</v>
      </c>
      <c r="K1652" s="26">
        <f>ROUND(PPEL[[#This Row],[Proposed Taxable Valuation]]/1000*PPEL[[#This Row],[Adjusted Rate]],0)</f>
        <v>225918</v>
      </c>
      <c r="L1652" s="19">
        <f t="shared" si="174"/>
        <v>-119218.61816652457</v>
      </c>
      <c r="M1652" s="17">
        <f t="shared" si="175"/>
        <v>-0.11399006358484473</v>
      </c>
      <c r="N1652" s="2">
        <v>712309534.02591646</v>
      </c>
      <c r="O1652">
        <v>0.33</v>
      </c>
      <c r="P1652" s="9">
        <f t="shared" si="176"/>
        <v>235062.14622855245</v>
      </c>
    </row>
    <row r="1653" spans="1:16" hidden="1" x14ac:dyDescent="0.35">
      <c r="A1653" s="13">
        <v>2031</v>
      </c>
      <c r="B1653" s="13">
        <f t="shared" si="172"/>
        <v>2030</v>
      </c>
      <c r="C1653" t="s">
        <v>40</v>
      </c>
      <c r="D1653" t="s">
        <v>41</v>
      </c>
      <c r="E1653" s="25">
        <v>631575771.33199596</v>
      </c>
      <c r="F1653" s="13">
        <v>0.33</v>
      </c>
      <c r="G1653" s="9">
        <f t="shared" si="173"/>
        <v>208420.00453955866</v>
      </c>
      <c r="H1653" s="11">
        <v>1.02</v>
      </c>
      <c r="I1653" s="12" cm="1">
        <f t="array" ref="I1653">INDEX(PPEL[],MATCH(PPEL[[#This Row],[Base Year]]&amp;PPEL[[#This Row],[DistrictNumber]],PPEL[[Fiscal Year]:[Fiscal Year]]&amp;PPEL[[DistrictNumber]:[DistrictNumber]],0),9)*$H1653</f>
        <v>139282.58630584707</v>
      </c>
      <c r="J1653" s="15">
        <f t="shared" si="171"/>
        <v>0.22053187064491012</v>
      </c>
      <c r="K1653" s="26">
        <f>ROUND(PPEL[[#This Row],[Proposed Taxable Valuation]]/1000*PPEL[[#This Row],[Adjusted Rate]],0)</f>
        <v>139283</v>
      </c>
      <c r="L1653" s="19">
        <f t="shared" si="174"/>
        <v>-69137.418233711593</v>
      </c>
      <c r="M1653" s="17">
        <f t="shared" si="175"/>
        <v>-0.1094681293550899</v>
      </c>
      <c r="N1653" s="2">
        <v>493662225.0092032</v>
      </c>
      <c r="O1653">
        <v>0.33</v>
      </c>
      <c r="P1653" s="9">
        <f t="shared" si="176"/>
        <v>162908.53425303707</v>
      </c>
    </row>
    <row r="1654" spans="1:16" hidden="1" x14ac:dyDescent="0.35">
      <c r="A1654" s="13">
        <v>2031</v>
      </c>
      <c r="B1654" s="13">
        <f t="shared" si="172"/>
        <v>2030</v>
      </c>
      <c r="C1654" t="s">
        <v>42</v>
      </c>
      <c r="D1654" t="s">
        <v>43</v>
      </c>
      <c r="E1654" s="25">
        <v>1617094546.6524277</v>
      </c>
      <c r="F1654" s="13">
        <v>0.33</v>
      </c>
      <c r="G1654" s="9">
        <f t="shared" si="173"/>
        <v>533641.2003953011</v>
      </c>
      <c r="H1654" s="11">
        <v>1.02</v>
      </c>
      <c r="I1654" s="12" cm="1">
        <f t="array" ref="I1654">INDEX(PPEL[],MATCH(PPEL[[#This Row],[Base Year]]&amp;PPEL[[#This Row],[DistrictNumber]],PPEL[[Fiscal Year]:[Fiscal Year]]&amp;PPEL[[DistrictNumber]:[DistrictNumber]],0),9)*$H1654</f>
        <v>250597.3538568514</v>
      </c>
      <c r="J1654" s="15">
        <f t="shared" si="171"/>
        <v>0.15496765750377234</v>
      </c>
      <c r="K1654" s="26">
        <f>ROUND(PPEL[[#This Row],[Proposed Taxable Valuation]]/1000*PPEL[[#This Row],[Adjusted Rate]],0)</f>
        <v>250597</v>
      </c>
      <c r="L1654" s="19">
        <f t="shared" si="174"/>
        <v>-283043.8465384497</v>
      </c>
      <c r="M1654" s="17">
        <f t="shared" si="175"/>
        <v>-0.17503234249622768</v>
      </c>
      <c r="N1654" s="2">
        <v>933043104.07140303</v>
      </c>
      <c r="O1654">
        <v>0.33</v>
      </c>
      <c r="P1654" s="9">
        <f t="shared" si="176"/>
        <v>307904.22434356302</v>
      </c>
    </row>
    <row r="1655" spans="1:16" hidden="1" x14ac:dyDescent="0.35">
      <c r="A1655" s="13">
        <v>2031</v>
      </c>
      <c r="B1655" s="13">
        <f t="shared" si="172"/>
        <v>2030</v>
      </c>
      <c r="C1655" t="s">
        <v>44</v>
      </c>
      <c r="D1655" t="s">
        <v>45</v>
      </c>
      <c r="E1655" s="25">
        <v>279465037.33527625</v>
      </c>
      <c r="F1655" s="13">
        <v>0.33</v>
      </c>
      <c r="G1655" s="9">
        <f t="shared" si="173"/>
        <v>92223.462320641163</v>
      </c>
      <c r="H1655" s="11">
        <v>1.02</v>
      </c>
      <c r="I1655" s="12" cm="1">
        <f t="array" ref="I1655">INDEX(PPEL[],MATCH(PPEL[[#This Row],[Base Year]]&amp;PPEL[[#This Row],[DistrictNumber]],PPEL[[Fiscal Year]:[Fiscal Year]]&amp;PPEL[[DistrictNumber]:[DistrictNumber]],0),9)*$H1655</f>
        <v>52127.741573532323</v>
      </c>
      <c r="J1655" s="15">
        <f t="shared" si="171"/>
        <v>0.18652688032311637</v>
      </c>
      <c r="K1655" s="26">
        <f>ROUND(PPEL[[#This Row],[Proposed Taxable Valuation]]/1000*PPEL[[#This Row],[Adjusted Rate]],0)</f>
        <v>52128</v>
      </c>
      <c r="L1655" s="19">
        <f t="shared" si="174"/>
        <v>-40095.72074710884</v>
      </c>
      <c r="M1655" s="17">
        <f t="shared" si="175"/>
        <v>-0.14347311967688364</v>
      </c>
      <c r="N1655" s="2">
        <v>169503555.6653372</v>
      </c>
      <c r="O1655">
        <v>0.33</v>
      </c>
      <c r="P1655" s="9">
        <f t="shared" si="176"/>
        <v>55936.173369561286</v>
      </c>
    </row>
    <row r="1656" spans="1:16" hidden="1" x14ac:dyDescent="0.35">
      <c r="A1656" s="13">
        <v>2031</v>
      </c>
      <c r="B1656" s="13">
        <f t="shared" si="172"/>
        <v>2030</v>
      </c>
      <c r="C1656" t="s">
        <v>46</v>
      </c>
      <c r="D1656" t="s">
        <v>47</v>
      </c>
      <c r="E1656" s="25">
        <v>513331436.84675658</v>
      </c>
      <c r="F1656" s="13">
        <v>0.33</v>
      </c>
      <c r="G1656" s="9">
        <f t="shared" si="173"/>
        <v>169399.37415942966</v>
      </c>
      <c r="H1656" s="11">
        <v>1.02</v>
      </c>
      <c r="I1656" s="12" cm="1">
        <f t="array" ref="I1656">INDEX(PPEL[],MATCH(PPEL[[#This Row],[Base Year]]&amp;PPEL[[#This Row],[DistrictNumber]],PPEL[[Fiscal Year]:[Fiscal Year]]&amp;PPEL[[DistrictNumber]:[DistrictNumber]],0),9)*$H1656</f>
        <v>126227.31223140049</v>
      </c>
      <c r="J1656" s="15">
        <f t="shared" si="171"/>
        <v>0.24589826994967928</v>
      </c>
      <c r="K1656" s="26">
        <f>ROUND(PPEL[[#This Row],[Proposed Taxable Valuation]]/1000*PPEL[[#This Row],[Adjusted Rate]],0)</f>
        <v>126227</v>
      </c>
      <c r="L1656" s="19">
        <f t="shared" si="174"/>
        <v>-43172.061928029172</v>
      </c>
      <c r="M1656" s="17">
        <f t="shared" si="175"/>
        <v>-8.4101730050320733E-2</v>
      </c>
      <c r="N1656" s="2">
        <v>383902641.22735178</v>
      </c>
      <c r="O1656">
        <v>0.33</v>
      </c>
      <c r="P1656" s="9">
        <f t="shared" si="176"/>
        <v>126687.8716050261</v>
      </c>
    </row>
    <row r="1657" spans="1:16" hidden="1" x14ac:dyDescent="0.35">
      <c r="A1657" s="13">
        <v>2031</v>
      </c>
      <c r="B1657" s="13">
        <f t="shared" si="172"/>
        <v>2030</v>
      </c>
      <c r="C1657" t="s">
        <v>48</v>
      </c>
      <c r="D1657" t="s">
        <v>49</v>
      </c>
      <c r="E1657" s="25">
        <v>546176054.35700166</v>
      </c>
      <c r="F1657" s="13">
        <v>0.33</v>
      </c>
      <c r="G1657" s="9">
        <f t="shared" si="173"/>
        <v>180238.09793781055</v>
      </c>
      <c r="H1657" s="11">
        <v>1.02</v>
      </c>
      <c r="I1657" s="12" cm="1">
        <f t="array" ref="I1657">INDEX(PPEL[],MATCH(PPEL[[#This Row],[Base Year]]&amp;PPEL[[#This Row],[DistrictNumber]],PPEL[[Fiscal Year]:[Fiscal Year]]&amp;PPEL[[DistrictNumber]:[DistrictNumber]],0),9)*$H1657</f>
        <v>105378.78176841889</v>
      </c>
      <c r="J1657" s="15">
        <f t="shared" si="171"/>
        <v>0.19293921974019621</v>
      </c>
      <c r="K1657" s="26">
        <f>ROUND(PPEL[[#This Row],[Proposed Taxable Valuation]]/1000*PPEL[[#This Row],[Adjusted Rate]],0)</f>
        <v>105379</v>
      </c>
      <c r="L1657" s="19">
        <f t="shared" si="174"/>
        <v>-74859.316169391663</v>
      </c>
      <c r="M1657" s="17">
        <f t="shared" si="175"/>
        <v>-0.13706078025980381</v>
      </c>
      <c r="N1657" s="2">
        <v>435236219.20408654</v>
      </c>
      <c r="O1657">
        <v>0.33</v>
      </c>
      <c r="P1657" s="9">
        <f t="shared" si="176"/>
        <v>143627.95233734857</v>
      </c>
    </row>
    <row r="1658" spans="1:16" hidden="1" x14ac:dyDescent="0.35">
      <c r="A1658" s="13">
        <v>2031</v>
      </c>
      <c r="B1658" s="13">
        <f t="shared" si="172"/>
        <v>2030</v>
      </c>
      <c r="C1658" t="s">
        <v>50</v>
      </c>
      <c r="D1658" t="s">
        <v>51</v>
      </c>
      <c r="E1658" s="25">
        <v>345221640.70210934</v>
      </c>
      <c r="F1658" s="13">
        <v>0.33</v>
      </c>
      <c r="G1658" s="9">
        <f t="shared" si="173"/>
        <v>113923.14143169609</v>
      </c>
      <c r="H1658" s="11">
        <v>1.02</v>
      </c>
      <c r="I1658" s="12" cm="1">
        <f t="array" ref="I1658">INDEX(PPEL[],MATCH(PPEL[[#This Row],[Base Year]]&amp;PPEL[[#This Row],[DistrictNumber]],PPEL[[Fiscal Year]:[Fiscal Year]]&amp;PPEL[[DistrictNumber]:[DistrictNumber]],0),9)*$H1658</f>
        <v>74573.633762865808</v>
      </c>
      <c r="J1658" s="15">
        <f t="shared" si="171"/>
        <v>0.21601668311174954</v>
      </c>
      <c r="K1658" s="26">
        <f>ROUND(PPEL[[#This Row],[Proposed Taxable Valuation]]/1000*PPEL[[#This Row],[Adjusted Rate]],0)</f>
        <v>74574</v>
      </c>
      <c r="L1658" s="19">
        <f t="shared" si="174"/>
        <v>-39349.50766883028</v>
      </c>
      <c r="M1658" s="17">
        <f t="shared" si="175"/>
        <v>-0.11398331688825047</v>
      </c>
      <c r="N1658" s="2">
        <v>237909617.51878911</v>
      </c>
      <c r="O1658">
        <v>0.33</v>
      </c>
      <c r="P1658" s="9">
        <f t="shared" si="176"/>
        <v>78510.173781200414</v>
      </c>
    </row>
    <row r="1659" spans="1:16" hidden="1" x14ac:dyDescent="0.35">
      <c r="A1659" s="13">
        <v>2031</v>
      </c>
      <c r="B1659" s="13">
        <f t="shared" si="172"/>
        <v>2030</v>
      </c>
      <c r="C1659" t="s">
        <v>52</v>
      </c>
      <c r="D1659" t="s">
        <v>53</v>
      </c>
      <c r="E1659" s="25">
        <v>724391188.79029644</v>
      </c>
      <c r="F1659" s="13">
        <v>0.33</v>
      </c>
      <c r="G1659" s="9">
        <f t="shared" si="173"/>
        <v>239049.09230079784</v>
      </c>
      <c r="H1659" s="11">
        <v>1.02</v>
      </c>
      <c r="I1659" s="12" cm="1">
        <f t="array" ref="I1659">INDEX(PPEL[],MATCH(PPEL[[#This Row],[Base Year]]&amp;PPEL[[#This Row],[DistrictNumber]],PPEL[[Fiscal Year]:[Fiscal Year]]&amp;PPEL[[DistrictNumber]:[DistrictNumber]],0),9)*$H1659</f>
        <v>129869.76344780497</v>
      </c>
      <c r="J1659" s="15">
        <f t="shared" si="171"/>
        <v>0.17928125777548751</v>
      </c>
      <c r="K1659" s="26">
        <f>ROUND(PPEL[[#This Row],[Proposed Taxable Valuation]]/1000*PPEL[[#This Row],[Adjusted Rate]],0)</f>
        <v>129870</v>
      </c>
      <c r="L1659" s="19">
        <f t="shared" si="174"/>
        <v>-109179.32885299287</v>
      </c>
      <c r="M1659" s="17">
        <f t="shared" si="175"/>
        <v>-0.15071874222451251</v>
      </c>
      <c r="N1659" s="2">
        <v>421380286.07353389</v>
      </c>
      <c r="O1659">
        <v>0.33</v>
      </c>
      <c r="P1659" s="9">
        <f t="shared" si="176"/>
        <v>139055.49440426618</v>
      </c>
    </row>
    <row r="1660" spans="1:16" hidden="1" x14ac:dyDescent="0.35">
      <c r="A1660" s="13">
        <v>2031</v>
      </c>
      <c r="B1660" s="13">
        <f t="shared" si="172"/>
        <v>2030</v>
      </c>
      <c r="C1660" t="s">
        <v>54</v>
      </c>
      <c r="D1660" t="s">
        <v>55</v>
      </c>
      <c r="E1660" s="25">
        <v>573918375.6139344</v>
      </c>
      <c r="F1660" s="13">
        <v>0.33</v>
      </c>
      <c r="G1660" s="9">
        <f t="shared" si="173"/>
        <v>189393.06395259834</v>
      </c>
      <c r="H1660" s="11">
        <v>1.02</v>
      </c>
      <c r="I1660" s="12" cm="1">
        <f t="array" ref="I1660">INDEX(PPEL[],MATCH(PPEL[[#This Row],[Base Year]]&amp;PPEL[[#This Row],[DistrictNumber]],PPEL[[Fiscal Year]:[Fiscal Year]]&amp;PPEL[[DistrictNumber]:[DistrictNumber]],0),9)*$H1660</f>
        <v>138261.29637073525</v>
      </c>
      <c r="J1660" s="15">
        <f t="shared" si="171"/>
        <v>0.24090759635084658</v>
      </c>
      <c r="K1660" s="26">
        <f>ROUND(PPEL[[#This Row],[Proposed Taxable Valuation]]/1000*PPEL[[#This Row],[Adjusted Rate]],0)</f>
        <v>138261</v>
      </c>
      <c r="L1660" s="19">
        <f t="shared" si="174"/>
        <v>-51131.767581863096</v>
      </c>
      <c r="M1660" s="17">
        <f t="shared" si="175"/>
        <v>-8.909240364915344E-2</v>
      </c>
      <c r="N1660" s="2">
        <v>428070755.77566499</v>
      </c>
      <c r="O1660">
        <v>0.33</v>
      </c>
      <c r="P1660" s="9">
        <f t="shared" si="176"/>
        <v>141263.34940596946</v>
      </c>
    </row>
    <row r="1661" spans="1:16" hidden="1" x14ac:dyDescent="0.35">
      <c r="A1661" s="13">
        <v>2031</v>
      </c>
      <c r="B1661" s="13">
        <f t="shared" si="172"/>
        <v>2030</v>
      </c>
      <c r="C1661" t="s">
        <v>56</v>
      </c>
      <c r="D1661" t="s">
        <v>57</v>
      </c>
      <c r="E1661" s="25">
        <v>201579466.3953788</v>
      </c>
      <c r="F1661" s="13">
        <v>0.33</v>
      </c>
      <c r="G1661" s="9">
        <f t="shared" si="173"/>
        <v>66521.223910475004</v>
      </c>
      <c r="H1661" s="11">
        <v>1.02</v>
      </c>
      <c r="I1661" s="12" cm="1">
        <f t="array" ref="I1661">INDEX(PPEL[],MATCH(PPEL[[#This Row],[Base Year]]&amp;PPEL[[#This Row],[DistrictNumber]],PPEL[[Fiscal Year]:[Fiscal Year]]&amp;PPEL[[DistrictNumber]:[DistrictNumber]],0),9)*$H1661</f>
        <v>48217.084575273489</v>
      </c>
      <c r="J1661" s="15">
        <f t="shared" si="171"/>
        <v>0.23919640942346923</v>
      </c>
      <c r="K1661" s="26">
        <f>ROUND(PPEL[[#This Row],[Proposed Taxable Valuation]]/1000*PPEL[[#This Row],[Adjusted Rate]],0)</f>
        <v>48217</v>
      </c>
      <c r="L1661" s="19">
        <f t="shared" si="174"/>
        <v>-18304.139335201515</v>
      </c>
      <c r="M1661" s="17">
        <f t="shared" si="175"/>
        <v>-9.0803590576530785E-2</v>
      </c>
      <c r="N1661" s="2">
        <v>145082007.79048648</v>
      </c>
      <c r="O1661">
        <v>0.33</v>
      </c>
      <c r="P1661" s="9">
        <f t="shared" si="176"/>
        <v>47877.062570860537</v>
      </c>
    </row>
    <row r="1662" spans="1:16" hidden="1" x14ac:dyDescent="0.35">
      <c r="A1662" s="13">
        <v>2031</v>
      </c>
      <c r="B1662" s="13">
        <f t="shared" si="172"/>
        <v>2030</v>
      </c>
      <c r="C1662" t="s">
        <v>58</v>
      </c>
      <c r="D1662" t="s">
        <v>59</v>
      </c>
      <c r="E1662" s="25">
        <v>1466470914.4544797</v>
      </c>
      <c r="F1662" s="13">
        <v>0.33</v>
      </c>
      <c r="G1662" s="9">
        <f t="shared" si="173"/>
        <v>483935.40176997834</v>
      </c>
      <c r="H1662" s="11">
        <v>1.02</v>
      </c>
      <c r="I1662" s="12" cm="1">
        <f t="array" ref="I1662">INDEX(PPEL[],MATCH(PPEL[[#This Row],[Base Year]]&amp;PPEL[[#This Row],[DistrictNumber]],PPEL[[Fiscal Year]:[Fiscal Year]]&amp;PPEL[[DistrictNumber]:[DistrictNumber]],0),9)*$H1662</f>
        <v>308403.94282541261</v>
      </c>
      <c r="J1662" s="15">
        <f t="shared" si="171"/>
        <v>0.2103034842256912</v>
      </c>
      <c r="K1662" s="26">
        <f>ROUND(PPEL[[#This Row],[Proposed Taxable Valuation]]/1000*PPEL[[#This Row],[Adjusted Rate]],0)</f>
        <v>308404</v>
      </c>
      <c r="L1662" s="19">
        <f t="shared" si="174"/>
        <v>-175531.45894456573</v>
      </c>
      <c r="M1662" s="17">
        <f t="shared" si="175"/>
        <v>-0.11969651577430881</v>
      </c>
      <c r="N1662" s="2">
        <v>948440132.02986097</v>
      </c>
      <c r="O1662">
        <v>0.33</v>
      </c>
      <c r="P1662" s="9">
        <f t="shared" si="176"/>
        <v>312985.24356985412</v>
      </c>
    </row>
    <row r="1663" spans="1:16" hidden="1" x14ac:dyDescent="0.35">
      <c r="A1663" s="13">
        <v>2031</v>
      </c>
      <c r="B1663" s="13">
        <f t="shared" si="172"/>
        <v>2030</v>
      </c>
      <c r="C1663" t="s">
        <v>60</v>
      </c>
      <c r="D1663" t="s">
        <v>61</v>
      </c>
      <c r="E1663" s="25">
        <v>3903161692.8734274</v>
      </c>
      <c r="F1663" s="13">
        <v>0.33</v>
      </c>
      <c r="G1663" s="9">
        <f t="shared" si="173"/>
        <v>1288043.358648231</v>
      </c>
      <c r="H1663" s="11">
        <v>1.02</v>
      </c>
      <c r="I1663" s="12" cm="1">
        <f t="array" ref="I1663">INDEX(PPEL[],MATCH(PPEL[[#This Row],[Base Year]]&amp;PPEL[[#This Row],[DistrictNumber]],PPEL[[Fiscal Year]:[Fiscal Year]]&amp;PPEL[[DistrictNumber]:[DistrictNumber]],0),9)*$H1663</f>
        <v>697389.83311014331</v>
      </c>
      <c r="J1663" s="15">
        <f t="shared" si="171"/>
        <v>0.17867305737896277</v>
      </c>
      <c r="K1663" s="26">
        <f>ROUND(PPEL[[#This Row],[Proposed Taxable Valuation]]/1000*PPEL[[#This Row],[Adjusted Rate]],0)</f>
        <v>697390</v>
      </c>
      <c r="L1663" s="19">
        <f t="shared" si="174"/>
        <v>-590653.52553808771</v>
      </c>
      <c r="M1663" s="17">
        <f t="shared" si="175"/>
        <v>-0.15132694262103724</v>
      </c>
      <c r="N1663" s="2">
        <v>2268884279.1612062</v>
      </c>
      <c r="O1663">
        <v>0.33</v>
      </c>
      <c r="P1663" s="9">
        <f t="shared" si="176"/>
        <v>748731.81212319818</v>
      </c>
    </row>
    <row r="1664" spans="1:16" hidden="1" x14ac:dyDescent="0.35">
      <c r="A1664" s="13">
        <v>2031</v>
      </c>
      <c r="B1664" s="13">
        <f t="shared" si="172"/>
        <v>2030</v>
      </c>
      <c r="C1664" t="s">
        <v>62</v>
      </c>
      <c r="D1664" t="s">
        <v>63</v>
      </c>
      <c r="E1664" s="25">
        <v>2615997460.1110706</v>
      </c>
      <c r="F1664" s="13">
        <v>0.33</v>
      </c>
      <c r="G1664" s="9">
        <f t="shared" si="173"/>
        <v>863279.16183665325</v>
      </c>
      <c r="H1664" s="11">
        <v>1.02</v>
      </c>
      <c r="I1664" s="12" cm="1">
        <f t="array" ref="I1664">INDEX(PPEL[],MATCH(PPEL[[#This Row],[Base Year]]&amp;PPEL[[#This Row],[DistrictNumber]],PPEL[[Fiscal Year]:[Fiscal Year]]&amp;PPEL[[DistrictNumber]:[DistrictNumber]],0),9)*$H1664</f>
        <v>422929.29092467728</v>
      </c>
      <c r="J1664" s="15">
        <f t="shared" si="171"/>
        <v>0.1616703752100434</v>
      </c>
      <c r="K1664" s="26">
        <f>ROUND(PPEL[[#This Row],[Proposed Taxable Valuation]]/1000*PPEL[[#This Row],[Adjusted Rate]],0)</f>
        <v>422929</v>
      </c>
      <c r="L1664" s="19">
        <f t="shared" si="174"/>
        <v>-440349.87091197597</v>
      </c>
      <c r="M1664" s="17">
        <f t="shared" si="175"/>
        <v>-0.16832962478995661</v>
      </c>
      <c r="N1664" s="2">
        <v>1622450013.1310236</v>
      </c>
      <c r="O1664">
        <v>0.33</v>
      </c>
      <c r="P1664" s="9">
        <f t="shared" si="176"/>
        <v>535408.50433323777</v>
      </c>
    </row>
    <row r="1665" spans="1:16" hidden="1" x14ac:dyDescent="0.35">
      <c r="A1665" s="13">
        <v>2031</v>
      </c>
      <c r="B1665" s="13">
        <f t="shared" si="172"/>
        <v>2030</v>
      </c>
      <c r="C1665" t="s">
        <v>64</v>
      </c>
      <c r="D1665" t="s">
        <v>65</v>
      </c>
      <c r="E1665" s="25">
        <v>1632616035.2305315</v>
      </c>
      <c r="F1665" s="13">
        <v>0.33</v>
      </c>
      <c r="G1665" s="9">
        <f t="shared" si="173"/>
        <v>538763.2916260754</v>
      </c>
      <c r="H1665" s="11">
        <v>1.02</v>
      </c>
      <c r="I1665" s="12" cm="1">
        <f t="array" ref="I1665">INDEX(PPEL[],MATCH(PPEL[[#This Row],[Base Year]]&amp;PPEL[[#This Row],[DistrictNumber]],PPEL[[Fiscal Year]:[Fiscal Year]]&amp;PPEL[[DistrictNumber]:[DistrictNumber]],0),9)*$H1665</f>
        <v>269983.31082048535</v>
      </c>
      <c r="J1665" s="15">
        <f t="shared" si="171"/>
        <v>0.16536852817469891</v>
      </c>
      <c r="K1665" s="26">
        <f>ROUND(PPEL[[#This Row],[Proposed Taxable Valuation]]/1000*PPEL[[#This Row],[Adjusted Rate]],0)</f>
        <v>269983</v>
      </c>
      <c r="L1665" s="19">
        <f t="shared" si="174"/>
        <v>-268779.98080559005</v>
      </c>
      <c r="M1665" s="17">
        <f t="shared" si="175"/>
        <v>-0.16463147182530111</v>
      </c>
      <c r="N1665" s="2">
        <v>949204939.29195786</v>
      </c>
      <c r="O1665">
        <v>0.33</v>
      </c>
      <c r="P1665" s="9">
        <f t="shared" si="176"/>
        <v>313237.62996634614</v>
      </c>
    </row>
    <row r="1666" spans="1:16" hidden="1" x14ac:dyDescent="0.35">
      <c r="A1666" s="13">
        <v>2031</v>
      </c>
      <c r="B1666" s="13">
        <f t="shared" si="172"/>
        <v>2030</v>
      </c>
      <c r="C1666" t="s">
        <v>66</v>
      </c>
      <c r="D1666" t="s">
        <v>67</v>
      </c>
      <c r="E1666" s="25">
        <v>733338758.02807331</v>
      </c>
      <c r="F1666" s="13">
        <v>0.33</v>
      </c>
      <c r="G1666" s="9">
        <f t="shared" si="173"/>
        <v>242001.79014926421</v>
      </c>
      <c r="H1666" s="11">
        <v>1.02</v>
      </c>
      <c r="I1666" s="12" cm="1">
        <f t="array" ref="I1666">INDEX(PPEL[],MATCH(PPEL[[#This Row],[Base Year]]&amp;PPEL[[#This Row],[DistrictNumber]],PPEL[[Fiscal Year]:[Fiscal Year]]&amp;PPEL[[DistrictNumber]:[DistrictNumber]],0),9)*$H1666</f>
        <v>142380.38808044593</v>
      </c>
      <c r="J1666" s="15">
        <f t="shared" si="171"/>
        <v>0.19415363844030645</v>
      </c>
      <c r="K1666" s="26">
        <f>ROUND(PPEL[[#This Row],[Proposed Taxable Valuation]]/1000*PPEL[[#This Row],[Adjusted Rate]],0)</f>
        <v>142380</v>
      </c>
      <c r="L1666" s="19">
        <f t="shared" si="174"/>
        <v>-99621.402068818279</v>
      </c>
      <c r="M1666" s="17">
        <f t="shared" si="175"/>
        <v>-0.13584636155969357</v>
      </c>
      <c r="N1666" s="2">
        <v>483649857.04218698</v>
      </c>
      <c r="O1666">
        <v>0.33</v>
      </c>
      <c r="P1666" s="9">
        <f t="shared" si="176"/>
        <v>159604.45282392169</v>
      </c>
    </row>
    <row r="1667" spans="1:16" hidden="1" x14ac:dyDescent="0.35">
      <c r="A1667" s="13">
        <v>2031</v>
      </c>
      <c r="B1667" s="13">
        <f t="shared" si="172"/>
        <v>2030</v>
      </c>
      <c r="C1667" t="s">
        <v>68</v>
      </c>
      <c r="D1667" t="s">
        <v>69</v>
      </c>
      <c r="E1667" s="25">
        <v>451462765.27763826</v>
      </c>
      <c r="F1667" s="13">
        <v>0.33</v>
      </c>
      <c r="G1667" s="9">
        <f t="shared" si="173"/>
        <v>148982.71254162063</v>
      </c>
      <c r="H1667" s="11">
        <v>1.02</v>
      </c>
      <c r="I1667" s="12" cm="1">
        <f t="array" ref="I1667">INDEX(PPEL[],MATCH(PPEL[[#This Row],[Base Year]]&amp;PPEL[[#This Row],[DistrictNumber]],PPEL[[Fiscal Year]:[Fiscal Year]]&amp;PPEL[[DistrictNumber]:[DistrictNumber]],0),9)*$H1667</f>
        <v>110349.64894124417</v>
      </c>
      <c r="J1667" s="15">
        <f t="shared" si="171"/>
        <v>0.2444269105412977</v>
      </c>
      <c r="K1667" s="26">
        <f>ROUND(PPEL[[#This Row],[Proposed Taxable Valuation]]/1000*PPEL[[#This Row],[Adjusted Rate]],0)</f>
        <v>110350</v>
      </c>
      <c r="L1667" s="19">
        <f t="shared" si="174"/>
        <v>-38633.063600376452</v>
      </c>
      <c r="M1667" s="17">
        <f t="shared" si="175"/>
        <v>-8.5573089458702317E-2</v>
      </c>
      <c r="N1667" s="2">
        <v>334261020.09637392</v>
      </c>
      <c r="O1667">
        <v>0.33</v>
      </c>
      <c r="P1667" s="9">
        <f t="shared" si="176"/>
        <v>110306.1366318034</v>
      </c>
    </row>
    <row r="1668" spans="1:16" hidden="1" x14ac:dyDescent="0.35">
      <c r="A1668" s="13">
        <v>2031</v>
      </c>
      <c r="B1668" s="13">
        <f t="shared" si="172"/>
        <v>2030</v>
      </c>
      <c r="C1668" t="s">
        <v>70</v>
      </c>
      <c r="D1668" t="s">
        <v>71</v>
      </c>
      <c r="E1668" s="25">
        <v>755207930.78581047</v>
      </c>
      <c r="F1668" s="13">
        <v>0.33</v>
      </c>
      <c r="G1668" s="9">
        <f t="shared" si="173"/>
        <v>249218.61715931745</v>
      </c>
      <c r="H1668" s="11">
        <v>1.02</v>
      </c>
      <c r="I1668" s="12" cm="1">
        <f t="array" ref="I1668">INDEX(PPEL[],MATCH(PPEL[[#This Row],[Base Year]]&amp;PPEL[[#This Row],[DistrictNumber]],PPEL[[Fiscal Year]:[Fiscal Year]]&amp;PPEL[[DistrictNumber]:[DistrictNumber]],0),9)*$H1668</f>
        <v>128729.75151623129</v>
      </c>
      <c r="J1668" s="15">
        <f t="shared" ref="J1668:J1731" si="178">IF(I1668/(E1668/1000)&gt;0.33,0.33,I1668/(E1668/1000))</f>
        <v>0.17045603769320214</v>
      </c>
      <c r="K1668" s="26">
        <f>ROUND(PPEL[[#This Row],[Proposed Taxable Valuation]]/1000*PPEL[[#This Row],[Adjusted Rate]],0)</f>
        <v>128730</v>
      </c>
      <c r="L1668" s="19">
        <f t="shared" si="174"/>
        <v>-120488.86564308616</v>
      </c>
      <c r="M1668" s="17">
        <f t="shared" si="175"/>
        <v>-0.15954396230679788</v>
      </c>
      <c r="N1668" s="2">
        <v>482443895.06149989</v>
      </c>
      <c r="O1668">
        <v>0.33</v>
      </c>
      <c r="P1668" s="9">
        <f t="shared" si="176"/>
        <v>159206.48537029498</v>
      </c>
    </row>
    <row r="1669" spans="1:16" hidden="1" x14ac:dyDescent="0.35">
      <c r="A1669" s="13">
        <v>2031</v>
      </c>
      <c r="B1669" s="13">
        <f t="shared" ref="B1669:B1732" si="179">A1669-1</f>
        <v>2030</v>
      </c>
      <c r="C1669" t="s">
        <v>72</v>
      </c>
      <c r="D1669" t="s">
        <v>73</v>
      </c>
      <c r="E1669" s="25">
        <v>2339047865.7281728</v>
      </c>
      <c r="F1669" s="13">
        <v>0.33</v>
      </c>
      <c r="G1669" s="9">
        <f t="shared" si="173"/>
        <v>771885.79569029715</v>
      </c>
      <c r="H1669" s="11">
        <v>1.02</v>
      </c>
      <c r="I1669" s="12" cm="1">
        <f t="array" ref="I1669">INDEX(PPEL[],MATCH(PPEL[[#This Row],[Base Year]]&amp;PPEL[[#This Row],[DistrictNumber]],PPEL[[Fiscal Year]:[Fiscal Year]]&amp;PPEL[[DistrictNumber]:[DistrictNumber]],0),9)*$H1669</f>
        <v>507735.20108734933</v>
      </c>
      <c r="J1669" s="15">
        <f t="shared" si="178"/>
        <v>0.21706917952672397</v>
      </c>
      <c r="K1669" s="26">
        <f>ROUND(PPEL[[#This Row],[Proposed Taxable Valuation]]/1000*PPEL[[#This Row],[Adjusted Rate]],0)</f>
        <v>507735</v>
      </c>
      <c r="L1669" s="19">
        <f t="shared" si="174"/>
        <v>-264150.59460294782</v>
      </c>
      <c r="M1669" s="17">
        <f t="shared" si="175"/>
        <v>-0.11293082047327604</v>
      </c>
      <c r="N1669" s="2">
        <v>1475738222.56826</v>
      </c>
      <c r="O1669">
        <v>0.33</v>
      </c>
      <c r="P1669" s="9">
        <f t="shared" si="176"/>
        <v>486993.61344752583</v>
      </c>
    </row>
    <row r="1670" spans="1:16" hidden="1" x14ac:dyDescent="0.35">
      <c r="A1670" s="13">
        <v>2031</v>
      </c>
      <c r="B1670" s="13">
        <f t="shared" si="179"/>
        <v>2030</v>
      </c>
      <c r="C1670" t="s">
        <v>74</v>
      </c>
      <c r="D1670" t="s">
        <v>75</v>
      </c>
      <c r="E1670" s="25">
        <v>278004756.1306566</v>
      </c>
      <c r="F1670" s="13">
        <v>0.33</v>
      </c>
      <c r="G1670" s="9">
        <f t="shared" si="173"/>
        <v>91741.569523116676</v>
      </c>
      <c r="H1670" s="11">
        <v>1.02</v>
      </c>
      <c r="I1670" s="12" cm="1">
        <f t="array" ref="I1670">INDEX(PPEL[],MATCH(PPEL[[#This Row],[Base Year]]&amp;PPEL[[#This Row],[DistrictNumber]],PPEL[[Fiscal Year]:[Fiscal Year]]&amp;PPEL[[DistrictNumber]:[DistrictNumber]],0),9)*$H1670</f>
        <v>69258.155126443933</v>
      </c>
      <c r="J1670" s="15">
        <f t="shared" si="178"/>
        <v>0.24912579227203585</v>
      </c>
      <c r="K1670" s="26">
        <f>ROUND(PPEL[[#This Row],[Proposed Taxable Valuation]]/1000*PPEL[[#This Row],[Adjusted Rate]],0)</f>
        <v>69258</v>
      </c>
      <c r="L1670" s="19">
        <f t="shared" si="174"/>
        <v>-22483.414396672742</v>
      </c>
      <c r="M1670" s="17">
        <f t="shared" si="175"/>
        <v>-8.0874207727964165E-2</v>
      </c>
      <c r="N1670" s="2">
        <v>227224132.33539811</v>
      </c>
      <c r="O1670">
        <v>0.33</v>
      </c>
      <c r="P1670" s="9">
        <f t="shared" si="176"/>
        <v>74983.963670681376</v>
      </c>
    </row>
    <row r="1671" spans="1:16" hidden="1" x14ac:dyDescent="0.35">
      <c r="A1671" s="13">
        <v>2031</v>
      </c>
      <c r="B1671" s="13">
        <f t="shared" si="179"/>
        <v>2030</v>
      </c>
      <c r="C1671" t="s">
        <v>76</v>
      </c>
      <c r="D1671" t="s">
        <v>77</v>
      </c>
      <c r="E1671" s="25">
        <v>355576989.24194854</v>
      </c>
      <c r="F1671" s="13">
        <v>0.33</v>
      </c>
      <c r="G1671" s="9">
        <f t="shared" si="173"/>
        <v>117340.40644984302</v>
      </c>
      <c r="H1671" s="11">
        <v>1.02</v>
      </c>
      <c r="I1671" s="12" cm="1">
        <f t="array" ref="I1671">INDEX(PPEL[],MATCH(PPEL[[#This Row],[Base Year]]&amp;PPEL[[#This Row],[DistrictNumber]],PPEL[[Fiscal Year]:[Fiscal Year]]&amp;PPEL[[DistrictNumber]:[DistrictNumber]],0),9)*$H1671</f>
        <v>83844.382189295953</v>
      </c>
      <c r="J1671" s="15">
        <f t="shared" si="178"/>
        <v>0.23579811046840532</v>
      </c>
      <c r="K1671" s="26">
        <f>ROUND(PPEL[[#This Row],[Proposed Taxable Valuation]]/1000*PPEL[[#This Row],[Adjusted Rate]],0)</f>
        <v>83844</v>
      </c>
      <c r="L1671" s="19">
        <f t="shared" si="174"/>
        <v>-33496.02426054707</v>
      </c>
      <c r="M1671" s="17">
        <f t="shared" si="175"/>
        <v>-9.4201889531594696E-2</v>
      </c>
      <c r="N1671" s="2">
        <v>252733738.86233827</v>
      </c>
      <c r="O1671">
        <v>0.33</v>
      </c>
      <c r="P1671" s="9">
        <f t="shared" si="176"/>
        <v>83402.133824571632</v>
      </c>
    </row>
    <row r="1672" spans="1:16" hidden="1" x14ac:dyDescent="0.35">
      <c r="A1672" s="13">
        <v>2031</v>
      </c>
      <c r="B1672" s="13">
        <f t="shared" si="179"/>
        <v>2030</v>
      </c>
      <c r="C1672" t="s">
        <v>78</v>
      </c>
      <c r="D1672" t="s">
        <v>79</v>
      </c>
      <c r="E1672" s="25">
        <v>850917682.44237792</v>
      </c>
      <c r="F1672" s="13">
        <v>0.33</v>
      </c>
      <c r="G1672" s="9">
        <f t="shared" si="173"/>
        <v>280802.83520598471</v>
      </c>
      <c r="H1672" s="11">
        <v>1.02</v>
      </c>
      <c r="I1672" s="12" cm="1">
        <f t="array" ref="I1672">INDEX(PPEL[],MATCH(PPEL[[#This Row],[Base Year]]&amp;PPEL[[#This Row],[DistrictNumber]],PPEL[[Fiscal Year]:[Fiscal Year]]&amp;PPEL[[DistrictNumber]:[DistrictNumber]],0),9)*$H1672</f>
        <v>201695.9978255629</v>
      </c>
      <c r="J1672" s="15">
        <f t="shared" si="178"/>
        <v>0.23703350157989139</v>
      </c>
      <c r="K1672" s="26">
        <f>ROUND(PPEL[[#This Row],[Proposed Taxable Valuation]]/1000*PPEL[[#This Row],[Adjusted Rate]],0)</f>
        <v>201696</v>
      </c>
      <c r="L1672" s="19">
        <f t="shared" si="174"/>
        <v>-79106.837380421814</v>
      </c>
      <c r="M1672" s="17">
        <f t="shared" si="175"/>
        <v>-9.2966498420108623E-2</v>
      </c>
      <c r="N1672" s="2">
        <v>688464177.63636732</v>
      </c>
      <c r="O1672">
        <v>0.33</v>
      </c>
      <c r="P1672" s="9">
        <f t="shared" si="176"/>
        <v>227193.17862000121</v>
      </c>
    </row>
    <row r="1673" spans="1:16" hidden="1" x14ac:dyDescent="0.35">
      <c r="A1673" s="13">
        <v>2031</v>
      </c>
      <c r="B1673" s="13">
        <f t="shared" si="179"/>
        <v>2030</v>
      </c>
      <c r="C1673" t="s">
        <v>80</v>
      </c>
      <c r="D1673" t="s">
        <v>81</v>
      </c>
      <c r="E1673" s="25">
        <v>685897746.80096424</v>
      </c>
      <c r="F1673" s="13">
        <v>0.33</v>
      </c>
      <c r="G1673" s="9">
        <f t="shared" si="173"/>
        <v>226346.25644431822</v>
      </c>
      <c r="H1673" s="11">
        <v>1.02</v>
      </c>
      <c r="I1673" s="12" cm="1">
        <f t="array" ref="I1673">INDEX(PPEL[],MATCH(PPEL[[#This Row],[Base Year]]&amp;PPEL[[#This Row],[DistrictNumber]],PPEL[[Fiscal Year]:[Fiscal Year]]&amp;PPEL[[DistrictNumber]:[DistrictNumber]],0),9)*$H1673</f>
        <v>148526.32644268996</v>
      </c>
      <c r="J1673" s="15">
        <f t="shared" si="178"/>
        <v>0.21654295721981684</v>
      </c>
      <c r="K1673" s="26">
        <f>ROUND(PPEL[[#This Row],[Proposed Taxable Valuation]]/1000*PPEL[[#This Row],[Adjusted Rate]],0)</f>
        <v>148526</v>
      </c>
      <c r="L1673" s="19">
        <f t="shared" si="174"/>
        <v>-77819.930001628265</v>
      </c>
      <c r="M1673" s="17">
        <f t="shared" si="175"/>
        <v>-0.11345704278018318</v>
      </c>
      <c r="N1673" s="2">
        <v>441486984.74161273</v>
      </c>
      <c r="O1673">
        <v>0.33</v>
      </c>
      <c r="P1673" s="9">
        <f t="shared" si="176"/>
        <v>145690.7049647322</v>
      </c>
    </row>
    <row r="1674" spans="1:16" hidden="1" x14ac:dyDescent="0.35">
      <c r="A1674" s="13">
        <v>2031</v>
      </c>
      <c r="B1674" s="13">
        <f t="shared" si="179"/>
        <v>2030</v>
      </c>
      <c r="C1674" t="s">
        <v>82</v>
      </c>
      <c r="D1674" t="s">
        <v>83</v>
      </c>
      <c r="E1674" s="25">
        <v>336575323.5188334</v>
      </c>
      <c r="F1674" s="13">
        <v>0.33</v>
      </c>
      <c r="G1674" s="9">
        <f t="shared" si="173"/>
        <v>111069.85676121502</v>
      </c>
      <c r="H1674" s="11">
        <v>1.02</v>
      </c>
      <c r="I1674" s="12" cm="1">
        <f t="array" ref="I1674">INDEX(PPEL[],MATCH(PPEL[[#This Row],[Base Year]]&amp;PPEL[[#This Row],[DistrictNumber]],PPEL[[Fiscal Year]:[Fiscal Year]]&amp;PPEL[[DistrictNumber]:[DistrictNumber]],0),9)*$H1674</f>
        <v>74989.845175692535</v>
      </c>
      <c r="J1674" s="15">
        <f t="shared" si="178"/>
        <v>0.22280256434633244</v>
      </c>
      <c r="K1674" s="26">
        <f>ROUND(PPEL[[#This Row],[Proposed Taxable Valuation]]/1000*PPEL[[#This Row],[Adjusted Rate]],0)</f>
        <v>74990</v>
      </c>
      <c r="L1674" s="19">
        <f t="shared" si="174"/>
        <v>-36080.011585522487</v>
      </c>
      <c r="M1674" s="17">
        <f t="shared" si="175"/>
        <v>-0.10719743565366757</v>
      </c>
      <c r="N1674" s="2">
        <v>230159132.03478828</v>
      </c>
      <c r="O1674">
        <v>0.33</v>
      </c>
      <c r="P1674" s="9">
        <f t="shared" si="176"/>
        <v>75952.513571480144</v>
      </c>
    </row>
    <row r="1675" spans="1:16" hidden="1" x14ac:dyDescent="0.35">
      <c r="A1675" s="13">
        <v>2031</v>
      </c>
      <c r="B1675" s="13">
        <f t="shared" si="179"/>
        <v>2030</v>
      </c>
      <c r="C1675" t="s">
        <v>84</v>
      </c>
      <c r="D1675" t="s">
        <v>85</v>
      </c>
      <c r="E1675" s="25">
        <v>1266772075.6401107</v>
      </c>
      <c r="F1675" s="13">
        <v>0.33</v>
      </c>
      <c r="G1675" s="9">
        <f t="shared" si="173"/>
        <v>418034.78496123658</v>
      </c>
      <c r="H1675" s="11">
        <v>1.02</v>
      </c>
      <c r="I1675" s="12" cm="1">
        <f t="array" ref="I1675">INDEX(PPEL[],MATCH(PPEL[[#This Row],[Base Year]]&amp;PPEL[[#This Row],[DistrictNumber]],PPEL[[Fiscal Year]:[Fiscal Year]]&amp;PPEL[[DistrictNumber]:[DistrictNumber]],0),9)*$H1675</f>
        <v>185883.09205426692</v>
      </c>
      <c r="J1675" s="15">
        <f t="shared" si="178"/>
        <v>0.14673759836420344</v>
      </c>
      <c r="K1675" s="26">
        <f>ROUND(PPEL[[#This Row],[Proposed Taxable Valuation]]/1000*PPEL[[#This Row],[Adjusted Rate]],0)</f>
        <v>185883</v>
      </c>
      <c r="L1675" s="19">
        <f t="shared" si="174"/>
        <v>-232151.69290696966</v>
      </c>
      <c r="M1675" s="17">
        <f t="shared" si="175"/>
        <v>-0.18326240163579657</v>
      </c>
      <c r="N1675" s="2">
        <v>707554767.26444077</v>
      </c>
      <c r="O1675">
        <v>0.33</v>
      </c>
      <c r="P1675" s="9">
        <f t="shared" si="176"/>
        <v>233493.07319726548</v>
      </c>
    </row>
    <row r="1676" spans="1:16" hidden="1" x14ac:dyDescent="0.35">
      <c r="A1676" s="13">
        <v>2031</v>
      </c>
      <c r="B1676" s="13">
        <f t="shared" si="179"/>
        <v>2030</v>
      </c>
      <c r="C1676" t="s">
        <v>86</v>
      </c>
      <c r="D1676" t="s">
        <v>87</v>
      </c>
      <c r="E1676" s="25">
        <v>2153043554.6321135</v>
      </c>
      <c r="F1676" s="13">
        <v>0.33</v>
      </c>
      <c r="G1676" s="9">
        <f t="shared" si="173"/>
        <v>710504.37302859745</v>
      </c>
      <c r="H1676" s="11">
        <v>1.02</v>
      </c>
      <c r="I1676" s="12" cm="1">
        <f t="array" ref="I1676">INDEX(PPEL[],MATCH(PPEL[[#This Row],[Base Year]]&amp;PPEL[[#This Row],[DistrictNumber]],PPEL[[Fiscal Year]:[Fiscal Year]]&amp;PPEL[[DistrictNumber]:[DistrictNumber]],0),9)*$H1676</f>
        <v>450393.8339876114</v>
      </c>
      <c r="J1676" s="15">
        <f t="shared" si="178"/>
        <v>0.20918937427838954</v>
      </c>
      <c r="K1676" s="26">
        <f>ROUND(PPEL[[#This Row],[Proposed Taxable Valuation]]/1000*PPEL[[#This Row],[Adjusted Rate]],0)</f>
        <v>450394</v>
      </c>
      <c r="L1676" s="19">
        <f t="shared" si="174"/>
        <v>-260110.53904098604</v>
      </c>
      <c r="M1676" s="17">
        <f t="shared" si="175"/>
        <v>-0.12081062572161047</v>
      </c>
      <c r="N1676" s="2">
        <v>1416333082.9461112</v>
      </c>
      <c r="O1676">
        <v>0.33</v>
      </c>
      <c r="P1676" s="9">
        <f t="shared" si="176"/>
        <v>467389.9173722167</v>
      </c>
    </row>
    <row r="1677" spans="1:16" hidden="1" x14ac:dyDescent="0.35">
      <c r="A1677" s="13">
        <v>2031</v>
      </c>
      <c r="B1677" s="13">
        <f t="shared" si="179"/>
        <v>2030</v>
      </c>
      <c r="C1677" t="s">
        <v>88</v>
      </c>
      <c r="D1677" t="s">
        <v>89</v>
      </c>
      <c r="E1677" s="25">
        <v>5361861869.211051</v>
      </c>
      <c r="F1677" s="13">
        <v>0.33</v>
      </c>
      <c r="G1677" s="9">
        <f t="shared" si="173"/>
        <v>1769414.4168396469</v>
      </c>
      <c r="H1677" s="11">
        <v>1.02</v>
      </c>
      <c r="I1677" s="12" cm="1">
        <f t="array" ref="I1677">INDEX(PPEL[],MATCH(PPEL[[#This Row],[Base Year]]&amp;PPEL[[#This Row],[DistrictNumber]],PPEL[[Fiscal Year]:[Fiscal Year]]&amp;PPEL[[DistrictNumber]:[DistrictNumber]],0),9)*$H1677</f>
        <v>966817.41543543222</v>
      </c>
      <c r="J1677" s="15">
        <f t="shared" si="178"/>
        <v>0.18031374903316758</v>
      </c>
      <c r="K1677" s="26">
        <f>ROUND(PPEL[[#This Row],[Proposed Taxable Valuation]]/1000*PPEL[[#This Row],[Adjusted Rate]],0)</f>
        <v>966817</v>
      </c>
      <c r="L1677" s="19">
        <f t="shared" si="174"/>
        <v>-802597.00140421465</v>
      </c>
      <c r="M1677" s="17">
        <f t="shared" si="175"/>
        <v>-0.14968625096683244</v>
      </c>
      <c r="N1677" s="2">
        <v>3043039175.0752983</v>
      </c>
      <c r="O1677">
        <v>0.33</v>
      </c>
      <c r="P1677" s="9">
        <f t="shared" si="176"/>
        <v>1004202.9277748484</v>
      </c>
    </row>
    <row r="1678" spans="1:16" hidden="1" x14ac:dyDescent="0.35">
      <c r="A1678" s="13">
        <v>2031</v>
      </c>
      <c r="B1678" s="13">
        <f t="shared" si="179"/>
        <v>2030</v>
      </c>
      <c r="C1678" t="s">
        <v>90</v>
      </c>
      <c r="D1678" t="s">
        <v>91</v>
      </c>
      <c r="E1678" s="25">
        <v>15324243955.878021</v>
      </c>
      <c r="F1678" s="13">
        <v>0.33</v>
      </c>
      <c r="G1678" s="9">
        <f t="shared" si="173"/>
        <v>5057000.5054397471</v>
      </c>
      <c r="H1678" s="11">
        <v>1.02</v>
      </c>
      <c r="I1678" s="12" cm="1">
        <f t="array" ref="I1678">INDEX(PPEL[],MATCH(PPEL[[#This Row],[Base Year]]&amp;PPEL[[#This Row],[DistrictNumber]],PPEL[[Fiscal Year]:[Fiscal Year]]&amp;PPEL[[DistrictNumber]:[DistrictNumber]],0),9)*$H1678</f>
        <v>2547722.0197393168</v>
      </c>
      <c r="J1678" s="15">
        <f t="shared" si="178"/>
        <v>0.1662543370540685</v>
      </c>
      <c r="K1678" s="26">
        <f>ROUND(PPEL[[#This Row],[Proposed Taxable Valuation]]/1000*PPEL[[#This Row],[Adjusted Rate]],0)</f>
        <v>2547722</v>
      </c>
      <c r="L1678" s="19">
        <f t="shared" si="174"/>
        <v>-2509278.4857004303</v>
      </c>
      <c r="M1678" s="17">
        <f t="shared" si="175"/>
        <v>-0.16374566294593151</v>
      </c>
      <c r="N1678" s="2">
        <v>8762946304.5259571</v>
      </c>
      <c r="O1678">
        <v>0.33</v>
      </c>
      <c r="P1678" s="9">
        <f t="shared" si="176"/>
        <v>2891772.2804935658</v>
      </c>
    </row>
    <row r="1679" spans="1:16" hidden="1" x14ac:dyDescent="0.35">
      <c r="A1679" s="13">
        <v>2031</v>
      </c>
      <c r="B1679" s="13">
        <f t="shared" si="179"/>
        <v>2030</v>
      </c>
      <c r="C1679" t="s">
        <v>92</v>
      </c>
      <c r="D1679" t="s">
        <v>93</v>
      </c>
      <c r="E1679" s="25">
        <v>857785074.45403481</v>
      </c>
      <c r="F1679" s="13">
        <v>0.33</v>
      </c>
      <c r="G1679" s="9">
        <f t="shared" si="173"/>
        <v>283069.07456983149</v>
      </c>
      <c r="H1679" s="11">
        <v>1.02</v>
      </c>
      <c r="I1679" s="12" cm="1">
        <f t="array" ref="I1679">INDEX(PPEL[],MATCH(PPEL[[#This Row],[Base Year]]&amp;PPEL[[#This Row],[DistrictNumber]],PPEL[[Fiscal Year]:[Fiscal Year]]&amp;PPEL[[DistrictNumber]:[DistrictNumber]],0),9)*$H1679</f>
        <v>150147.25192525767</v>
      </c>
      <c r="J1679" s="15">
        <f t="shared" si="178"/>
        <v>0.17504064409237219</v>
      </c>
      <c r="K1679" s="26">
        <f>ROUND(PPEL[[#This Row],[Proposed Taxable Valuation]]/1000*PPEL[[#This Row],[Adjusted Rate]],0)</f>
        <v>150147</v>
      </c>
      <c r="L1679" s="19">
        <f t="shared" si="174"/>
        <v>-132921.82264457381</v>
      </c>
      <c r="M1679" s="17">
        <f t="shared" si="175"/>
        <v>-0.15495935590762783</v>
      </c>
      <c r="N1679" s="2">
        <v>492409160.74901044</v>
      </c>
      <c r="O1679">
        <v>0.33</v>
      </c>
      <c r="P1679" s="9">
        <f t="shared" si="176"/>
        <v>162495.02304717345</v>
      </c>
    </row>
    <row r="1680" spans="1:16" hidden="1" x14ac:dyDescent="0.35">
      <c r="A1680" s="13">
        <v>2031</v>
      </c>
      <c r="B1680" s="13">
        <f t="shared" si="179"/>
        <v>2030</v>
      </c>
      <c r="C1680" t="s">
        <v>94</v>
      </c>
      <c r="D1680" t="s">
        <v>95</v>
      </c>
      <c r="E1680" s="25">
        <v>697550574.75964904</v>
      </c>
      <c r="F1680" s="13">
        <v>0.33</v>
      </c>
      <c r="G1680" s="9">
        <f t="shared" si="173"/>
        <v>230191.68967068417</v>
      </c>
      <c r="H1680" s="11">
        <v>1.02</v>
      </c>
      <c r="I1680" s="12" cm="1">
        <f t="array" ref="I1680">INDEX(PPEL[],MATCH(PPEL[[#This Row],[Base Year]]&amp;PPEL[[#This Row],[DistrictNumber]],PPEL[[Fiscal Year]:[Fiscal Year]]&amp;PPEL[[DistrictNumber]:[DistrictNumber]],0),9)*$H1680</f>
        <v>127378.74388049703</v>
      </c>
      <c r="J1680" s="15">
        <f t="shared" si="178"/>
        <v>0.18260861432791048</v>
      </c>
      <c r="K1680" s="26">
        <f>ROUND(PPEL[[#This Row],[Proposed Taxable Valuation]]/1000*PPEL[[#This Row],[Adjusted Rate]],0)</f>
        <v>127379</v>
      </c>
      <c r="L1680" s="19">
        <f t="shared" si="174"/>
        <v>-102812.94579018714</v>
      </c>
      <c r="M1680" s="17">
        <f t="shared" si="175"/>
        <v>-0.14739138567208954</v>
      </c>
      <c r="N1680" s="2">
        <v>436612085.41303962</v>
      </c>
      <c r="O1680">
        <v>0.33</v>
      </c>
      <c r="P1680" s="9">
        <f t="shared" si="176"/>
        <v>144081.98818630309</v>
      </c>
    </row>
    <row r="1681" spans="1:16" hidden="1" x14ac:dyDescent="0.35">
      <c r="A1681" s="13">
        <v>2031</v>
      </c>
      <c r="B1681" s="13">
        <f t="shared" si="179"/>
        <v>2030</v>
      </c>
      <c r="C1681" t="s">
        <v>96</v>
      </c>
      <c r="D1681" t="s">
        <v>97</v>
      </c>
      <c r="E1681" s="25">
        <v>384525322.19072485</v>
      </c>
      <c r="F1681" s="13">
        <v>0.33</v>
      </c>
      <c r="G1681" s="9">
        <f t="shared" si="173"/>
        <v>126893.3563229392</v>
      </c>
      <c r="H1681" s="11">
        <v>1.02</v>
      </c>
      <c r="I1681" s="12" cm="1">
        <f t="array" ref="I1681">INDEX(PPEL[],MATCH(PPEL[[#This Row],[Base Year]]&amp;PPEL[[#This Row],[DistrictNumber]],PPEL[[Fiscal Year]:[Fiscal Year]]&amp;PPEL[[DistrictNumber]:[DistrictNumber]],0),9)*$H1681</f>
        <v>72320.59122765249</v>
      </c>
      <c r="J1681" s="15">
        <f t="shared" si="178"/>
        <v>0.18807757787088317</v>
      </c>
      <c r="K1681" s="26">
        <f>ROUND(PPEL[[#This Row],[Proposed Taxable Valuation]]/1000*PPEL[[#This Row],[Adjusted Rate]],0)</f>
        <v>72321</v>
      </c>
      <c r="L1681" s="19">
        <f t="shared" si="174"/>
        <v>-54572.765095286712</v>
      </c>
      <c r="M1681" s="17">
        <f t="shared" si="175"/>
        <v>-0.14192242212911685</v>
      </c>
      <c r="N1681" s="2">
        <v>231949237.34757477</v>
      </c>
      <c r="O1681">
        <v>0.33</v>
      </c>
      <c r="P1681" s="9">
        <f t="shared" si="176"/>
        <v>76543.248324699671</v>
      </c>
    </row>
    <row r="1682" spans="1:16" hidden="1" x14ac:dyDescent="0.35">
      <c r="A1682" s="13">
        <v>2031</v>
      </c>
      <c r="B1682" s="13">
        <f t="shared" si="179"/>
        <v>2030</v>
      </c>
      <c r="C1682" t="s">
        <v>98</v>
      </c>
      <c r="D1682" t="s">
        <v>99</v>
      </c>
      <c r="E1682" s="25">
        <v>367256666.50303388</v>
      </c>
      <c r="F1682" s="13">
        <v>0.33</v>
      </c>
      <c r="G1682" s="9">
        <f t="shared" si="173"/>
        <v>121194.69994600119</v>
      </c>
      <c r="H1682" s="11">
        <v>1.02</v>
      </c>
      <c r="I1682" s="12" cm="1">
        <f t="array" ref="I1682">INDEX(PPEL[],MATCH(PPEL[[#This Row],[Base Year]]&amp;PPEL[[#This Row],[DistrictNumber]],PPEL[[Fiscal Year]:[Fiscal Year]]&amp;PPEL[[DistrictNumber]:[DistrictNumber]],0),9)*$H1682</f>
        <v>81797.180945972694</v>
      </c>
      <c r="J1682" s="15">
        <f t="shared" si="178"/>
        <v>0.22272483635173704</v>
      </c>
      <c r="K1682" s="26">
        <f>ROUND(PPEL[[#This Row],[Proposed Taxable Valuation]]/1000*PPEL[[#This Row],[Adjusted Rate]],0)</f>
        <v>81797</v>
      </c>
      <c r="L1682" s="19">
        <f t="shared" si="174"/>
        <v>-39397.519000028493</v>
      </c>
      <c r="M1682" s="17">
        <f t="shared" si="175"/>
        <v>-0.10727516364826298</v>
      </c>
      <c r="N1682" s="2">
        <v>252071106.35237366</v>
      </c>
      <c r="O1682">
        <v>0.33</v>
      </c>
      <c r="P1682" s="9">
        <f t="shared" si="176"/>
        <v>83183.465096283311</v>
      </c>
    </row>
    <row r="1683" spans="1:16" hidden="1" x14ac:dyDescent="0.35">
      <c r="A1683" s="13">
        <v>2031</v>
      </c>
      <c r="B1683" s="13">
        <f t="shared" si="179"/>
        <v>2030</v>
      </c>
      <c r="C1683" t="s">
        <v>100</v>
      </c>
      <c r="D1683" t="s">
        <v>101</v>
      </c>
      <c r="E1683" s="25">
        <v>1465076456.6664257</v>
      </c>
      <c r="F1683" s="13">
        <v>0.33</v>
      </c>
      <c r="G1683" s="9">
        <f t="shared" si="173"/>
        <v>483475.23069992056</v>
      </c>
      <c r="H1683" s="11">
        <v>1.02</v>
      </c>
      <c r="I1683" s="12" cm="1">
        <f t="array" ref="I1683">INDEX(PPEL[],MATCH(PPEL[[#This Row],[Base Year]]&amp;PPEL[[#This Row],[DistrictNumber]],PPEL[[Fiscal Year]:[Fiscal Year]]&amp;PPEL[[DistrictNumber]:[DistrictNumber]],0),9)*$H1683</f>
        <v>271335.65888760029</v>
      </c>
      <c r="J1683" s="15">
        <f t="shared" si="178"/>
        <v>0.18520238834837752</v>
      </c>
      <c r="K1683" s="26">
        <f>ROUND(PPEL[[#This Row],[Proposed Taxable Valuation]]/1000*PPEL[[#This Row],[Adjusted Rate]],0)</f>
        <v>271336</v>
      </c>
      <c r="L1683" s="19">
        <f t="shared" si="174"/>
        <v>-212139.57181232027</v>
      </c>
      <c r="M1683" s="17">
        <f t="shared" si="175"/>
        <v>-0.1447976116516225</v>
      </c>
      <c r="N1683" s="2">
        <v>899237036.86048532</v>
      </c>
      <c r="O1683">
        <v>0.33</v>
      </c>
      <c r="P1683" s="9">
        <f t="shared" si="176"/>
        <v>296748.22216396016</v>
      </c>
    </row>
    <row r="1684" spans="1:16" hidden="1" x14ac:dyDescent="0.35">
      <c r="A1684" s="13">
        <v>2031</v>
      </c>
      <c r="B1684" s="13">
        <f t="shared" si="179"/>
        <v>2030</v>
      </c>
      <c r="C1684" t="s">
        <v>102</v>
      </c>
      <c r="D1684" t="s">
        <v>103</v>
      </c>
      <c r="E1684" s="25">
        <v>298144847.73447967</v>
      </c>
      <c r="F1684" s="13">
        <v>0.33</v>
      </c>
      <c r="G1684" s="9">
        <f t="shared" si="173"/>
        <v>98387.799752378283</v>
      </c>
      <c r="H1684" s="11">
        <v>1.02</v>
      </c>
      <c r="I1684" s="12" cm="1">
        <f t="array" ref="I1684">INDEX(PPEL[],MATCH(PPEL[[#This Row],[Base Year]]&amp;PPEL[[#This Row],[DistrictNumber]],PPEL[[Fiscal Year]:[Fiscal Year]]&amp;PPEL[[DistrictNumber]:[DistrictNumber]],0),9)*$H1684</f>
        <v>67954.813143165622</v>
      </c>
      <c r="J1684" s="15">
        <f t="shared" si="178"/>
        <v>0.22792549882896007</v>
      </c>
      <c r="K1684" s="26">
        <f>ROUND(PPEL[[#This Row],[Proposed Taxable Valuation]]/1000*PPEL[[#This Row],[Adjusted Rate]],0)</f>
        <v>67955</v>
      </c>
      <c r="L1684" s="19">
        <f t="shared" si="174"/>
        <v>-30432.986609212661</v>
      </c>
      <c r="M1684" s="17">
        <f t="shared" si="175"/>
        <v>-0.10207450117103994</v>
      </c>
      <c r="N1684" s="2">
        <v>205897290.20324931</v>
      </c>
      <c r="O1684">
        <v>0.33</v>
      </c>
      <c r="P1684" s="9">
        <f t="shared" si="176"/>
        <v>67946.10576707228</v>
      </c>
    </row>
    <row r="1685" spans="1:16" hidden="1" x14ac:dyDescent="0.35">
      <c r="A1685" s="13">
        <v>2031</v>
      </c>
      <c r="B1685" s="13">
        <f t="shared" si="179"/>
        <v>2030</v>
      </c>
      <c r="C1685" t="s">
        <v>104</v>
      </c>
      <c r="D1685" t="s">
        <v>105</v>
      </c>
      <c r="E1685" s="25">
        <v>674020532.2750119</v>
      </c>
      <c r="F1685" s="13">
        <v>0.33</v>
      </c>
      <c r="G1685" s="9">
        <f t="shared" si="173"/>
        <v>222426.77565075393</v>
      </c>
      <c r="H1685" s="11">
        <v>1.02</v>
      </c>
      <c r="I1685" s="12" cm="1">
        <f t="array" ref="I1685">INDEX(PPEL[],MATCH(PPEL[[#This Row],[Base Year]]&amp;PPEL[[#This Row],[DistrictNumber]],PPEL[[Fiscal Year]:[Fiscal Year]]&amp;PPEL[[DistrictNumber]:[DistrictNumber]],0),9)*$H1685</f>
        <v>156668.7096430416</v>
      </c>
      <c r="J1685" s="15">
        <f t="shared" si="178"/>
        <v>0.23243907587538903</v>
      </c>
      <c r="K1685" s="26">
        <f>ROUND(PPEL[[#This Row],[Proposed Taxable Valuation]]/1000*PPEL[[#This Row],[Adjusted Rate]],0)</f>
        <v>156669</v>
      </c>
      <c r="L1685" s="19">
        <f t="shared" si="174"/>
        <v>-65758.066007712332</v>
      </c>
      <c r="M1685" s="17">
        <f t="shared" si="175"/>
        <v>-9.7560924124610982E-2</v>
      </c>
      <c r="N1685" s="2">
        <v>491452818.3702606</v>
      </c>
      <c r="O1685">
        <v>0.33</v>
      </c>
      <c r="P1685" s="9">
        <f t="shared" si="176"/>
        <v>162179.430062186</v>
      </c>
    </row>
    <row r="1686" spans="1:16" hidden="1" x14ac:dyDescent="0.35">
      <c r="A1686" s="13">
        <v>2031</v>
      </c>
      <c r="B1686" s="13">
        <f t="shared" si="179"/>
        <v>2030</v>
      </c>
      <c r="C1686" t="s">
        <v>106</v>
      </c>
      <c r="D1686" t="s">
        <v>107</v>
      </c>
      <c r="E1686" s="25">
        <v>742034985.80852449</v>
      </c>
      <c r="F1686" s="13">
        <v>0.33</v>
      </c>
      <c r="G1686" s="9">
        <f t="shared" si="173"/>
        <v>244871.54531681311</v>
      </c>
      <c r="H1686" s="11">
        <v>1.02</v>
      </c>
      <c r="I1686" s="12" cm="1">
        <f t="array" ref="I1686">INDEX(PPEL[],MATCH(PPEL[[#This Row],[Base Year]]&amp;PPEL[[#This Row],[DistrictNumber]],PPEL[[Fiscal Year]:[Fiscal Year]]&amp;PPEL[[DistrictNumber]:[DistrictNumber]],0),9)*$H1686</f>
        <v>148031.75134914299</v>
      </c>
      <c r="J1686" s="15">
        <f t="shared" si="178"/>
        <v>0.19949430172466456</v>
      </c>
      <c r="K1686" s="26">
        <f>ROUND(PPEL[[#This Row],[Proposed Taxable Valuation]]/1000*PPEL[[#This Row],[Adjusted Rate]],0)</f>
        <v>148032</v>
      </c>
      <c r="L1686" s="19">
        <f t="shared" si="174"/>
        <v>-96839.793967670121</v>
      </c>
      <c r="M1686" s="17">
        <f t="shared" si="175"/>
        <v>-0.13050569827533545</v>
      </c>
      <c r="N1686" s="2">
        <v>492144307.97278196</v>
      </c>
      <c r="O1686">
        <v>0.33</v>
      </c>
      <c r="P1686" s="9">
        <f t="shared" si="176"/>
        <v>162407.62163101806</v>
      </c>
    </row>
    <row r="1687" spans="1:16" hidden="1" x14ac:dyDescent="0.35">
      <c r="A1687" s="13">
        <v>2031</v>
      </c>
      <c r="B1687" s="13">
        <f t="shared" si="179"/>
        <v>2030</v>
      </c>
      <c r="C1687" t="s">
        <v>108</v>
      </c>
      <c r="D1687" t="s">
        <v>109</v>
      </c>
      <c r="E1687" s="25">
        <v>753316817.70081043</v>
      </c>
      <c r="F1687" s="13">
        <v>0.33</v>
      </c>
      <c r="G1687" s="9">
        <f t="shared" si="173"/>
        <v>248594.54984126744</v>
      </c>
      <c r="H1687" s="11">
        <v>1.02</v>
      </c>
      <c r="I1687" s="12" cm="1">
        <f t="array" ref="I1687">INDEX(PPEL[],MATCH(PPEL[[#This Row],[Base Year]]&amp;PPEL[[#This Row],[DistrictNumber]],PPEL[[Fiscal Year]:[Fiscal Year]]&amp;PPEL[[DistrictNumber]:[DistrictNumber]],0),9)*$H1687</f>
        <v>173640.1849789492</v>
      </c>
      <c r="J1687" s="15">
        <f t="shared" si="178"/>
        <v>0.23050087413276452</v>
      </c>
      <c r="K1687" s="26">
        <f>ROUND(PPEL[[#This Row],[Proposed Taxable Valuation]]/1000*PPEL[[#This Row],[Adjusted Rate]],0)</f>
        <v>173640</v>
      </c>
      <c r="L1687" s="19">
        <f t="shared" si="174"/>
        <v>-74954.364862318238</v>
      </c>
      <c r="M1687" s="17">
        <f t="shared" si="175"/>
        <v>-9.9499125867235499E-2</v>
      </c>
      <c r="N1687" s="2">
        <v>531126991.96677655</v>
      </c>
      <c r="O1687">
        <v>0.33</v>
      </c>
      <c r="P1687" s="9">
        <f t="shared" si="176"/>
        <v>175271.90734903628</v>
      </c>
    </row>
    <row r="1688" spans="1:16" hidden="1" x14ac:dyDescent="0.35">
      <c r="A1688" s="13">
        <v>2031</v>
      </c>
      <c r="B1688" s="13">
        <f t="shared" si="179"/>
        <v>2030</v>
      </c>
      <c r="C1688" t="s">
        <v>110</v>
      </c>
      <c r="D1688" t="s">
        <v>111</v>
      </c>
      <c r="E1688" s="25">
        <v>809436711.28968275</v>
      </c>
      <c r="F1688" s="13">
        <v>0.33</v>
      </c>
      <c r="G1688" s="9">
        <f t="shared" si="173"/>
        <v>267114.11472559534</v>
      </c>
      <c r="H1688" s="11">
        <v>1.02</v>
      </c>
      <c r="I1688" s="12" cm="1">
        <f t="array" ref="I1688">INDEX(PPEL[],MATCH(PPEL[[#This Row],[Base Year]]&amp;PPEL[[#This Row],[DistrictNumber]],PPEL[[Fiscal Year]:[Fiscal Year]]&amp;PPEL[[DistrictNumber]:[DistrictNumber]],0),9)*$H1688</f>
        <v>153162.18815174283</v>
      </c>
      <c r="J1688" s="15">
        <f t="shared" si="178"/>
        <v>0.18922070869223134</v>
      </c>
      <c r="K1688" s="26">
        <f>ROUND(PPEL[[#This Row],[Proposed Taxable Valuation]]/1000*PPEL[[#This Row],[Adjusted Rate]],0)</f>
        <v>153162</v>
      </c>
      <c r="L1688" s="19">
        <f t="shared" si="174"/>
        <v>-113951.92657385251</v>
      </c>
      <c r="M1688" s="17">
        <f t="shared" si="175"/>
        <v>-0.14077929130776867</v>
      </c>
      <c r="N1688" s="2">
        <v>524789550.3232488</v>
      </c>
      <c r="O1688">
        <v>0.33</v>
      </c>
      <c r="P1688" s="9">
        <f t="shared" si="176"/>
        <v>173180.55160667212</v>
      </c>
    </row>
    <row r="1689" spans="1:16" hidden="1" x14ac:dyDescent="0.35">
      <c r="A1689" s="13">
        <v>2031</v>
      </c>
      <c r="B1689" s="13">
        <f t="shared" si="179"/>
        <v>2030</v>
      </c>
      <c r="C1689" t="s">
        <v>112</v>
      </c>
      <c r="D1689" t="s">
        <v>113</v>
      </c>
      <c r="E1689" s="25">
        <v>1228785799.7507467</v>
      </c>
      <c r="F1689" s="13">
        <v>0.33</v>
      </c>
      <c r="G1689" s="9">
        <f t="shared" si="173"/>
        <v>405499.31391774642</v>
      </c>
      <c r="H1689" s="11">
        <v>1.02</v>
      </c>
      <c r="I1689" s="12" cm="1">
        <f t="array" ref="I1689">INDEX(PPEL[],MATCH(PPEL[[#This Row],[Base Year]]&amp;PPEL[[#This Row],[DistrictNumber]],PPEL[[Fiscal Year]:[Fiscal Year]]&amp;PPEL[[DistrictNumber]:[DistrictNumber]],0),9)*$H1689</f>
        <v>267941.39333249867</v>
      </c>
      <c r="J1689" s="15">
        <f t="shared" si="178"/>
        <v>0.21805378397671044</v>
      </c>
      <c r="K1689" s="26">
        <f>ROUND(PPEL[[#This Row],[Proposed Taxable Valuation]]/1000*PPEL[[#This Row],[Adjusted Rate]],0)</f>
        <v>267941</v>
      </c>
      <c r="L1689" s="19">
        <f t="shared" si="174"/>
        <v>-137557.92058524775</v>
      </c>
      <c r="M1689" s="17">
        <f t="shared" si="175"/>
        <v>-0.11194621602328958</v>
      </c>
      <c r="N1689" s="2">
        <v>839393440.63519371</v>
      </c>
      <c r="O1689">
        <v>0.33</v>
      </c>
      <c r="P1689" s="9">
        <f t="shared" si="176"/>
        <v>276999.83540961397</v>
      </c>
    </row>
    <row r="1690" spans="1:16" hidden="1" x14ac:dyDescent="0.35">
      <c r="A1690" s="13">
        <v>2031</v>
      </c>
      <c r="B1690" s="13">
        <f t="shared" si="179"/>
        <v>2030</v>
      </c>
      <c r="C1690" t="s">
        <v>114</v>
      </c>
      <c r="D1690" t="s">
        <v>115</v>
      </c>
      <c r="E1690" s="25">
        <v>297868212.1911124</v>
      </c>
      <c r="F1690" s="13">
        <v>0.33</v>
      </c>
      <c r="G1690" s="9">
        <f t="shared" si="173"/>
        <v>98296.510023067094</v>
      </c>
      <c r="H1690" s="11">
        <v>1.02</v>
      </c>
      <c r="I1690" s="12" cm="1">
        <f t="array" ref="I1690">INDEX(PPEL[],MATCH(PPEL[[#This Row],[Base Year]]&amp;PPEL[[#This Row],[DistrictNumber]],PPEL[[Fiscal Year]:[Fiscal Year]]&amp;PPEL[[DistrictNumber]:[DistrictNumber]],0),9)*$H1690</f>
        <v>85013.172042209088</v>
      </c>
      <c r="J1690" s="15">
        <f t="shared" si="178"/>
        <v>0.28540531873761876</v>
      </c>
      <c r="K1690" s="26">
        <f>ROUND(PPEL[[#This Row],[Proposed Taxable Valuation]]/1000*PPEL[[#This Row],[Adjusted Rate]],0)</f>
        <v>85013</v>
      </c>
      <c r="L1690" s="19">
        <f t="shared" si="174"/>
        <v>-13283.337980858007</v>
      </c>
      <c r="M1690" s="17">
        <f t="shared" si="175"/>
        <v>-4.4594681262381253E-2</v>
      </c>
      <c r="N1690" s="2">
        <v>239760788.91780394</v>
      </c>
      <c r="O1690">
        <v>0.33</v>
      </c>
      <c r="P1690" s="9">
        <f t="shared" si="176"/>
        <v>79121.060342875295</v>
      </c>
    </row>
    <row r="1691" spans="1:16" hidden="1" x14ac:dyDescent="0.35">
      <c r="A1691" s="13">
        <v>2031</v>
      </c>
      <c r="B1691" s="13">
        <f t="shared" si="179"/>
        <v>2030</v>
      </c>
      <c r="C1691" t="s">
        <v>116</v>
      </c>
      <c r="D1691" t="s">
        <v>117</v>
      </c>
      <c r="E1691" s="25">
        <v>705645516.00597358</v>
      </c>
      <c r="F1691" s="13">
        <v>0.33</v>
      </c>
      <c r="G1691" s="9">
        <f t="shared" si="173"/>
        <v>232863.02028197129</v>
      </c>
      <c r="H1691" s="11">
        <v>1.02</v>
      </c>
      <c r="I1691" s="12" cm="1">
        <f t="array" ref="I1691">INDEX(PPEL[],MATCH(PPEL[[#This Row],[Base Year]]&amp;PPEL[[#This Row],[DistrictNumber]],PPEL[[Fiscal Year]:[Fiscal Year]]&amp;PPEL[[DistrictNumber]:[DistrictNumber]],0),9)*$H1691</f>
        <v>140882.1851207224</v>
      </c>
      <c r="J1691" s="15">
        <f t="shared" si="178"/>
        <v>0.19965008198185699</v>
      </c>
      <c r="K1691" s="26">
        <f>ROUND(PPEL[[#This Row],[Proposed Taxable Valuation]]/1000*PPEL[[#This Row],[Adjusted Rate]],0)</f>
        <v>140882</v>
      </c>
      <c r="L1691" s="19">
        <f t="shared" si="174"/>
        <v>-91980.835161248891</v>
      </c>
      <c r="M1691" s="17">
        <f t="shared" si="175"/>
        <v>-0.13034991801814302</v>
      </c>
      <c r="N1691" s="2">
        <v>470177949.11732638</v>
      </c>
      <c r="O1691">
        <v>0.33</v>
      </c>
      <c r="P1691" s="9">
        <f t="shared" si="176"/>
        <v>155158.72320871771</v>
      </c>
    </row>
    <row r="1692" spans="1:16" hidden="1" x14ac:dyDescent="0.35">
      <c r="A1692" s="13">
        <v>2031</v>
      </c>
      <c r="B1692" s="13">
        <f t="shared" si="179"/>
        <v>2030</v>
      </c>
      <c r="C1692" t="s">
        <v>118</v>
      </c>
      <c r="D1692" t="s">
        <v>119</v>
      </c>
      <c r="E1692" s="25">
        <v>673453844.91676819</v>
      </c>
      <c r="F1692" s="13">
        <v>0.33</v>
      </c>
      <c r="G1692" s="9">
        <f t="shared" ref="G1692:G1755" si="180">E1692/1000*F1692</f>
        <v>222239.76882253349</v>
      </c>
      <c r="H1692" s="11">
        <v>1.02</v>
      </c>
      <c r="I1692" s="12" cm="1">
        <f t="array" ref="I1692">INDEX(PPEL[],MATCH(PPEL[[#This Row],[Base Year]]&amp;PPEL[[#This Row],[DistrictNumber]],PPEL[[Fiscal Year]:[Fiscal Year]]&amp;PPEL[[DistrictNumber]:[DistrictNumber]],0),9)*$H1692</f>
        <v>138979.67249633282</v>
      </c>
      <c r="J1692" s="15">
        <f t="shared" si="178"/>
        <v>0.20636851886042651</v>
      </c>
      <c r="K1692" s="26">
        <f>ROUND(PPEL[[#This Row],[Proposed Taxable Valuation]]/1000*PPEL[[#This Row],[Adjusted Rate]],0)</f>
        <v>138980</v>
      </c>
      <c r="L1692" s="19">
        <f t="shared" ref="L1692:L1755" si="181">I1692-G1692</f>
        <v>-83260.09632620067</v>
      </c>
      <c r="M1692" s="17">
        <f t="shared" ref="M1692:M1755" si="182">J1692-F1692</f>
        <v>-0.12363148113957351</v>
      </c>
      <c r="N1692" s="2">
        <v>455576179.60710722</v>
      </c>
      <c r="O1692">
        <v>0.33</v>
      </c>
      <c r="P1692" s="9">
        <f t="shared" ref="P1692:P1755" si="183">N1692/1000*O1692</f>
        <v>150340.13927034539</v>
      </c>
    </row>
    <row r="1693" spans="1:16" hidden="1" x14ac:dyDescent="0.35">
      <c r="A1693" s="13">
        <v>2031</v>
      </c>
      <c r="B1693" s="13">
        <f t="shared" si="179"/>
        <v>2030</v>
      </c>
      <c r="C1693" t="s">
        <v>120</v>
      </c>
      <c r="D1693" t="s">
        <v>121</v>
      </c>
      <c r="E1693" s="25">
        <v>962340166.50937676</v>
      </c>
      <c r="F1693" s="13">
        <v>0.33</v>
      </c>
      <c r="G1693" s="9">
        <f t="shared" si="180"/>
        <v>317572.25494809431</v>
      </c>
      <c r="H1693" s="11">
        <v>1.02</v>
      </c>
      <c r="I1693" s="12" cm="1">
        <f t="array" ref="I1693">INDEX(PPEL[],MATCH(PPEL[[#This Row],[Base Year]]&amp;PPEL[[#This Row],[DistrictNumber]],PPEL[[Fiscal Year]:[Fiscal Year]]&amp;PPEL[[DistrictNumber]:[DistrictNumber]],0),9)*$H1693</f>
        <v>234223.21394790319</v>
      </c>
      <c r="J1693" s="15">
        <f t="shared" si="178"/>
        <v>0.24338921111178727</v>
      </c>
      <c r="K1693" s="26">
        <f>ROUND(PPEL[[#This Row],[Proposed Taxable Valuation]]/1000*PPEL[[#This Row],[Adjusted Rate]],0)</f>
        <v>234223</v>
      </c>
      <c r="L1693" s="19">
        <f t="shared" si="181"/>
        <v>-83349.041000191122</v>
      </c>
      <c r="M1693" s="17">
        <f t="shared" si="182"/>
        <v>-8.6610788888212747E-2</v>
      </c>
      <c r="N1693" s="2">
        <v>731596541.63766301</v>
      </c>
      <c r="O1693">
        <v>0.33</v>
      </c>
      <c r="P1693" s="9">
        <f t="shared" si="183"/>
        <v>241426.85874042881</v>
      </c>
    </row>
    <row r="1694" spans="1:16" hidden="1" x14ac:dyDescent="0.35">
      <c r="A1694" s="13">
        <v>2031</v>
      </c>
      <c r="B1694" s="13">
        <f t="shared" si="179"/>
        <v>2030</v>
      </c>
      <c r="C1694" t="s">
        <v>122</v>
      </c>
      <c r="D1694" t="s">
        <v>123</v>
      </c>
      <c r="E1694" s="25">
        <v>813570477.97491693</v>
      </c>
      <c r="F1694" s="13">
        <v>0.33</v>
      </c>
      <c r="G1694" s="9">
        <f t="shared" si="180"/>
        <v>268478.25773172261</v>
      </c>
      <c r="H1694" s="11">
        <v>1.02</v>
      </c>
      <c r="I1694" s="12" cm="1">
        <f t="array" ref="I1694">INDEX(PPEL[],MATCH(PPEL[[#This Row],[Base Year]]&amp;PPEL[[#This Row],[DistrictNumber]],PPEL[[Fiscal Year]:[Fiscal Year]]&amp;PPEL[[DistrictNumber]:[DistrictNumber]],0),9)*$H1694</f>
        <v>158497.53570485025</v>
      </c>
      <c r="J1694" s="15">
        <f t="shared" si="178"/>
        <v>0.19481721620402365</v>
      </c>
      <c r="K1694" s="26">
        <f>ROUND(PPEL[[#This Row],[Proposed Taxable Valuation]]/1000*PPEL[[#This Row],[Adjusted Rate]],0)</f>
        <v>158498</v>
      </c>
      <c r="L1694" s="19">
        <f t="shared" si="181"/>
        <v>-109980.72202687236</v>
      </c>
      <c r="M1694" s="17">
        <f t="shared" si="182"/>
        <v>-0.13518278379597637</v>
      </c>
      <c r="N1694" s="2">
        <v>517762438.59998786</v>
      </c>
      <c r="O1694">
        <v>0.33</v>
      </c>
      <c r="P1694" s="9">
        <f t="shared" si="183"/>
        <v>170861.60473799601</v>
      </c>
    </row>
    <row r="1695" spans="1:16" hidden="1" x14ac:dyDescent="0.35">
      <c r="A1695" s="13">
        <v>2031</v>
      </c>
      <c r="B1695" s="13">
        <f t="shared" si="179"/>
        <v>2030</v>
      </c>
      <c r="C1695" t="s">
        <v>124</v>
      </c>
      <c r="D1695" t="s">
        <v>125</v>
      </c>
      <c r="E1695" s="25">
        <v>206314644.2400974</v>
      </c>
      <c r="F1695" s="13">
        <v>0.33</v>
      </c>
      <c r="G1695" s="9">
        <f t="shared" si="180"/>
        <v>68083.832599232148</v>
      </c>
      <c r="H1695" s="11">
        <v>1.02</v>
      </c>
      <c r="I1695" s="12" cm="1">
        <f t="array" ref="I1695">INDEX(PPEL[],MATCH(PPEL[[#This Row],[Base Year]]&amp;PPEL[[#This Row],[DistrictNumber]],PPEL[[Fiscal Year]:[Fiscal Year]]&amp;PPEL[[DistrictNumber]:[DistrictNumber]],0),9)*$H1695</f>
        <v>45654.419879748923</v>
      </c>
      <c r="J1695" s="15">
        <f t="shared" si="178"/>
        <v>0.22128540631666879</v>
      </c>
      <c r="K1695" s="26">
        <f>ROUND(PPEL[[#This Row],[Proposed Taxable Valuation]]/1000*PPEL[[#This Row],[Adjusted Rate]],0)</f>
        <v>45654</v>
      </c>
      <c r="L1695" s="19">
        <f t="shared" si="181"/>
        <v>-22429.412719483225</v>
      </c>
      <c r="M1695" s="17">
        <f t="shared" si="182"/>
        <v>-0.10871459368333122</v>
      </c>
      <c r="N1695" s="2">
        <v>138187772.85615048</v>
      </c>
      <c r="O1695">
        <v>0.33</v>
      </c>
      <c r="P1695" s="9">
        <f t="shared" si="183"/>
        <v>45601.965042529664</v>
      </c>
    </row>
    <row r="1696" spans="1:16" hidden="1" x14ac:dyDescent="0.35">
      <c r="A1696" s="13">
        <v>2031</v>
      </c>
      <c r="B1696" s="13">
        <f t="shared" si="179"/>
        <v>2030</v>
      </c>
      <c r="C1696" t="s">
        <v>126</v>
      </c>
      <c r="D1696" t="s">
        <v>127</v>
      </c>
      <c r="E1696" s="25">
        <v>532720859.14842552</v>
      </c>
      <c r="F1696" s="13">
        <v>0.33</v>
      </c>
      <c r="G1696" s="9">
        <f t="shared" si="180"/>
        <v>175797.88351898044</v>
      </c>
      <c r="H1696" s="11">
        <v>1.02</v>
      </c>
      <c r="I1696" s="12" cm="1">
        <f t="array" ref="I1696">INDEX(PPEL[],MATCH(PPEL[[#This Row],[Base Year]]&amp;PPEL[[#This Row],[DistrictNumber]],PPEL[[Fiscal Year]:[Fiscal Year]]&amp;PPEL[[DistrictNumber]:[DistrictNumber]],0),9)*$H1696</f>
        <v>132039.4882806933</v>
      </c>
      <c r="J1696" s="15">
        <f t="shared" si="178"/>
        <v>0.24785867873047701</v>
      </c>
      <c r="K1696" s="26">
        <f>ROUND(PPEL[[#This Row],[Proposed Taxable Valuation]]/1000*PPEL[[#This Row],[Adjusted Rate]],0)</f>
        <v>132039</v>
      </c>
      <c r="L1696" s="19">
        <f t="shared" si="181"/>
        <v>-43758.395238287136</v>
      </c>
      <c r="M1696" s="17">
        <f t="shared" si="182"/>
        <v>-8.2141321269523004E-2</v>
      </c>
      <c r="N1696" s="2">
        <v>435028663.83532763</v>
      </c>
      <c r="O1696">
        <v>0.33</v>
      </c>
      <c r="P1696" s="9">
        <f t="shared" si="183"/>
        <v>143559.45906565813</v>
      </c>
    </row>
    <row r="1697" spans="1:16" hidden="1" x14ac:dyDescent="0.35">
      <c r="A1697" s="13">
        <v>2031</v>
      </c>
      <c r="B1697" s="13">
        <f t="shared" si="179"/>
        <v>2030</v>
      </c>
      <c r="C1697" t="s">
        <v>128</v>
      </c>
      <c r="D1697" t="s">
        <v>129</v>
      </c>
      <c r="E1697" s="25">
        <v>759877968.07774484</v>
      </c>
      <c r="F1697" s="13">
        <v>0.33</v>
      </c>
      <c r="G1697" s="9">
        <f t="shared" si="180"/>
        <v>250759.72946565581</v>
      </c>
      <c r="H1697" s="11">
        <v>1.02</v>
      </c>
      <c r="I1697" s="12" cm="1">
        <f t="array" ref="I1697">INDEX(PPEL[],MATCH(PPEL[[#This Row],[Base Year]]&amp;PPEL[[#This Row],[DistrictNumber]],PPEL[[Fiscal Year]:[Fiscal Year]]&amp;PPEL[[DistrictNumber]:[DistrictNumber]],0),9)*$H1697</f>
        <v>148578.57266141899</v>
      </c>
      <c r="J1697" s="15">
        <f t="shared" si="178"/>
        <v>0.19552951776885519</v>
      </c>
      <c r="K1697" s="26">
        <f>ROUND(PPEL[[#This Row],[Proposed Taxable Valuation]]/1000*PPEL[[#This Row],[Adjusted Rate]],0)</f>
        <v>148579</v>
      </c>
      <c r="L1697" s="19">
        <f t="shared" si="181"/>
        <v>-102181.15680423682</v>
      </c>
      <c r="M1697" s="17">
        <f t="shared" si="182"/>
        <v>-0.13447048223114483</v>
      </c>
      <c r="N1697" s="2">
        <v>469436664.63031745</v>
      </c>
      <c r="O1697">
        <v>0.33</v>
      </c>
      <c r="P1697" s="9">
        <f t="shared" si="183"/>
        <v>154914.09932800478</v>
      </c>
    </row>
    <row r="1698" spans="1:16" hidden="1" x14ac:dyDescent="0.35">
      <c r="A1698" s="13">
        <v>2031</v>
      </c>
      <c r="B1698" s="13">
        <f t="shared" si="179"/>
        <v>2030</v>
      </c>
      <c r="C1698" t="s">
        <v>130</v>
      </c>
      <c r="D1698" t="s">
        <v>131</v>
      </c>
      <c r="E1698" s="25">
        <v>4040612048.742846</v>
      </c>
      <c r="F1698" s="13">
        <v>0.33</v>
      </c>
      <c r="G1698" s="9">
        <f t="shared" si="180"/>
        <v>1333401.9760851392</v>
      </c>
      <c r="H1698" s="11">
        <v>1.02</v>
      </c>
      <c r="I1698" s="12" cm="1">
        <f t="array" ref="I1698">INDEX(PPEL[],MATCH(PPEL[[#This Row],[Base Year]]&amp;PPEL[[#This Row],[DistrictNumber]],PPEL[[Fiscal Year]:[Fiscal Year]]&amp;PPEL[[DistrictNumber]:[DistrictNumber]],0),9)*$H1698</f>
        <v>664437.02109792456</v>
      </c>
      <c r="J1698" s="15">
        <f t="shared" si="178"/>
        <v>0.16443969702675379</v>
      </c>
      <c r="K1698" s="26">
        <f>ROUND(PPEL[[#This Row],[Proposed Taxable Valuation]]/1000*PPEL[[#This Row],[Adjusted Rate]],0)</f>
        <v>664437</v>
      </c>
      <c r="L1698" s="19">
        <f t="shared" si="181"/>
        <v>-668964.95498721465</v>
      </c>
      <c r="M1698" s="17">
        <f t="shared" si="182"/>
        <v>-0.16556030297324623</v>
      </c>
      <c r="N1698" s="2">
        <v>2378401985.4154482</v>
      </c>
      <c r="O1698">
        <v>0.33</v>
      </c>
      <c r="P1698" s="9">
        <f t="shared" si="183"/>
        <v>784872.65518709784</v>
      </c>
    </row>
    <row r="1699" spans="1:16" hidden="1" x14ac:dyDescent="0.35">
      <c r="A1699" s="13">
        <v>2031</v>
      </c>
      <c r="B1699" s="13">
        <f t="shared" si="179"/>
        <v>2030</v>
      </c>
      <c r="C1699" t="s">
        <v>132</v>
      </c>
      <c r="D1699" t="s">
        <v>133</v>
      </c>
      <c r="E1699" s="25">
        <v>2787037264.3861012</v>
      </c>
      <c r="F1699" s="13">
        <v>0.33</v>
      </c>
      <c r="G1699" s="9">
        <f t="shared" si="180"/>
        <v>919722.29724741343</v>
      </c>
      <c r="H1699" s="11">
        <v>1.02</v>
      </c>
      <c r="I1699" s="12" cm="1">
        <f t="array" ref="I1699">INDEX(PPEL[],MATCH(PPEL[[#This Row],[Base Year]]&amp;PPEL[[#This Row],[DistrictNumber]],PPEL[[Fiscal Year]:[Fiscal Year]]&amp;PPEL[[DistrictNumber]:[DistrictNumber]],0),9)*$H1699</f>
        <v>451261.45488718932</v>
      </c>
      <c r="J1699" s="15">
        <f t="shared" si="178"/>
        <v>0.16191439585454856</v>
      </c>
      <c r="K1699" s="26">
        <f>ROUND(PPEL[[#This Row],[Proposed Taxable Valuation]]/1000*PPEL[[#This Row],[Adjusted Rate]],0)</f>
        <v>451261</v>
      </c>
      <c r="L1699" s="19">
        <f t="shared" si="181"/>
        <v>-468460.84236022411</v>
      </c>
      <c r="M1699" s="17">
        <f t="shared" si="182"/>
        <v>-0.16808560414545146</v>
      </c>
      <c r="N1699" s="2">
        <v>1565418219.0203457</v>
      </c>
      <c r="O1699">
        <v>0.33</v>
      </c>
      <c r="P1699" s="9">
        <f t="shared" si="183"/>
        <v>516588.01227671409</v>
      </c>
    </row>
    <row r="1700" spans="1:16" hidden="1" x14ac:dyDescent="0.35">
      <c r="A1700" s="13">
        <v>2031</v>
      </c>
      <c r="B1700" s="13">
        <f t="shared" si="179"/>
        <v>2030</v>
      </c>
      <c r="C1700" t="s">
        <v>134</v>
      </c>
      <c r="D1700" t="s">
        <v>135</v>
      </c>
      <c r="E1700" s="25">
        <v>1754255071.3485253</v>
      </c>
      <c r="F1700" s="13">
        <v>0.33</v>
      </c>
      <c r="G1700" s="9">
        <f t="shared" si="180"/>
        <v>578904.17354501341</v>
      </c>
      <c r="H1700" s="11">
        <v>1.02</v>
      </c>
      <c r="I1700" s="12" cm="1">
        <f t="array" ref="I1700">INDEX(PPEL[],MATCH(PPEL[[#This Row],[Base Year]]&amp;PPEL[[#This Row],[DistrictNumber]],PPEL[[Fiscal Year]:[Fiscal Year]]&amp;PPEL[[DistrictNumber]:[DistrictNumber]],0),9)*$H1700</f>
        <v>374698.06860575959</v>
      </c>
      <c r="J1700" s="15">
        <f t="shared" si="178"/>
        <v>0.21359383519850558</v>
      </c>
      <c r="K1700" s="26">
        <f>ROUND(PPEL[[#This Row],[Proposed Taxable Valuation]]/1000*PPEL[[#This Row],[Adjusted Rate]],0)</f>
        <v>374698</v>
      </c>
      <c r="L1700" s="19">
        <f t="shared" si="181"/>
        <v>-204206.10493925383</v>
      </c>
      <c r="M1700" s="17">
        <f t="shared" si="182"/>
        <v>-0.11640616480149443</v>
      </c>
      <c r="N1700" s="2">
        <v>1135632801.851136</v>
      </c>
      <c r="O1700">
        <v>0.33</v>
      </c>
      <c r="P1700" s="9">
        <f t="shared" si="183"/>
        <v>374758.82461087487</v>
      </c>
    </row>
    <row r="1701" spans="1:16" hidden="1" x14ac:dyDescent="0.35">
      <c r="A1701" s="13">
        <v>2031</v>
      </c>
      <c r="B1701" s="13">
        <f t="shared" si="179"/>
        <v>2030</v>
      </c>
      <c r="C1701" t="s">
        <v>136</v>
      </c>
      <c r="D1701" t="s">
        <v>137</v>
      </c>
      <c r="E1701" s="25">
        <v>579319620.42269504</v>
      </c>
      <c r="F1701" s="13">
        <v>0.33</v>
      </c>
      <c r="G1701" s="9">
        <f t="shared" si="180"/>
        <v>191175.47473948938</v>
      </c>
      <c r="H1701" s="11">
        <v>1.02</v>
      </c>
      <c r="I1701" s="12" cm="1">
        <f t="array" ref="I1701">INDEX(PPEL[],MATCH(PPEL[[#This Row],[Base Year]]&amp;PPEL[[#This Row],[DistrictNumber]],PPEL[[Fiscal Year]:[Fiscal Year]]&amp;PPEL[[DistrictNumber]:[DistrictNumber]],0),9)*$H1701</f>
        <v>114940.7036617752</v>
      </c>
      <c r="J1701" s="15">
        <f t="shared" si="178"/>
        <v>0.19840637121509852</v>
      </c>
      <c r="K1701" s="26">
        <f>ROUND(PPEL[[#This Row],[Proposed Taxable Valuation]]/1000*PPEL[[#This Row],[Adjusted Rate]],0)</f>
        <v>114941</v>
      </c>
      <c r="L1701" s="19">
        <f t="shared" si="181"/>
        <v>-76234.771077714176</v>
      </c>
      <c r="M1701" s="17">
        <f t="shared" si="182"/>
        <v>-0.1315936287849015</v>
      </c>
      <c r="N1701" s="2">
        <v>370757065.68068159</v>
      </c>
      <c r="O1701">
        <v>0.33</v>
      </c>
      <c r="P1701" s="9">
        <f t="shared" si="183"/>
        <v>122349.83167462493</v>
      </c>
    </row>
    <row r="1702" spans="1:16" hidden="1" x14ac:dyDescent="0.35">
      <c r="A1702" s="13">
        <v>2031</v>
      </c>
      <c r="B1702" s="13">
        <f t="shared" si="179"/>
        <v>2030</v>
      </c>
      <c r="C1702" t="s">
        <v>138</v>
      </c>
      <c r="D1702" t="s">
        <v>139</v>
      </c>
      <c r="E1702" s="25">
        <v>5711025299.0336742</v>
      </c>
      <c r="F1702" s="13">
        <v>0.33</v>
      </c>
      <c r="G1702" s="9">
        <f t="shared" si="180"/>
        <v>1884638.3486811128</v>
      </c>
      <c r="H1702" s="11">
        <v>1.02</v>
      </c>
      <c r="I1702" s="12" cm="1">
        <f t="array" ref="I1702">INDEX(PPEL[],MATCH(PPEL[[#This Row],[Base Year]]&amp;PPEL[[#This Row],[DistrictNumber]],PPEL[[Fiscal Year]:[Fiscal Year]]&amp;PPEL[[DistrictNumber]:[DistrictNumber]],0),9)*$H1702</f>
        <v>1078637.0665401779</v>
      </c>
      <c r="J1702" s="15">
        <f t="shared" si="178"/>
        <v>0.18886925027677379</v>
      </c>
      <c r="K1702" s="26">
        <f>ROUND(PPEL[[#This Row],[Proposed Taxable Valuation]]/1000*PPEL[[#This Row],[Adjusted Rate]],0)</f>
        <v>1078637</v>
      </c>
      <c r="L1702" s="19">
        <f t="shared" si="181"/>
        <v>-806001.28214093484</v>
      </c>
      <c r="M1702" s="17">
        <f t="shared" si="182"/>
        <v>-0.14113074972322623</v>
      </c>
      <c r="N1702" s="2">
        <v>3606616656.0412951</v>
      </c>
      <c r="O1702">
        <v>0.33</v>
      </c>
      <c r="P1702" s="9">
        <f t="shared" si="183"/>
        <v>1190183.4964936276</v>
      </c>
    </row>
    <row r="1703" spans="1:16" hidden="1" x14ac:dyDescent="0.35">
      <c r="A1703" s="13">
        <v>2031</v>
      </c>
      <c r="B1703" s="13">
        <f t="shared" si="179"/>
        <v>2030</v>
      </c>
      <c r="C1703" t="s">
        <v>140</v>
      </c>
      <c r="D1703" t="s">
        <v>141</v>
      </c>
      <c r="E1703" s="25">
        <v>399985427.87162304</v>
      </c>
      <c r="F1703" s="13">
        <v>0.33</v>
      </c>
      <c r="G1703" s="9">
        <f t="shared" si="180"/>
        <v>131995.19119763561</v>
      </c>
      <c r="H1703" s="11">
        <v>1.02</v>
      </c>
      <c r="I1703" s="12" cm="1">
        <f t="array" ref="I1703">INDEX(PPEL[],MATCH(PPEL[[#This Row],[Base Year]]&amp;PPEL[[#This Row],[DistrictNumber]],PPEL[[Fiscal Year]:[Fiscal Year]]&amp;PPEL[[DistrictNumber]:[DistrictNumber]],0),9)*$H1703</f>
        <v>83792.480642512062</v>
      </c>
      <c r="J1703" s="15">
        <f t="shared" si="178"/>
        <v>0.20948883335171301</v>
      </c>
      <c r="K1703" s="26">
        <f>ROUND(PPEL[[#This Row],[Proposed Taxable Valuation]]/1000*PPEL[[#This Row],[Adjusted Rate]],0)</f>
        <v>83792</v>
      </c>
      <c r="L1703" s="19">
        <f t="shared" si="181"/>
        <v>-48202.710555123544</v>
      </c>
      <c r="M1703" s="17">
        <f t="shared" si="182"/>
        <v>-0.12051116664828701</v>
      </c>
      <c r="N1703" s="2">
        <v>257418625.24890706</v>
      </c>
      <c r="O1703">
        <v>0.33</v>
      </c>
      <c r="P1703" s="9">
        <f t="shared" si="183"/>
        <v>84948.146332139324</v>
      </c>
    </row>
    <row r="1704" spans="1:16" hidden="1" x14ac:dyDescent="0.35">
      <c r="A1704" s="13">
        <v>2031</v>
      </c>
      <c r="B1704" s="13">
        <f t="shared" si="179"/>
        <v>2030</v>
      </c>
      <c r="C1704" t="s">
        <v>142</v>
      </c>
      <c r="D1704" t="s">
        <v>143</v>
      </c>
      <c r="E1704" s="25">
        <v>627382456.90934587</v>
      </c>
      <c r="F1704" s="13">
        <v>0.33</v>
      </c>
      <c r="G1704" s="9">
        <f t="shared" si="180"/>
        <v>207036.21078008413</v>
      </c>
      <c r="H1704" s="11">
        <v>1.02</v>
      </c>
      <c r="I1704" s="12" cm="1">
        <f t="array" ref="I1704">INDEX(PPEL[],MATCH(PPEL[[#This Row],[Base Year]]&amp;PPEL[[#This Row],[DistrictNumber]],PPEL[[Fiscal Year]:[Fiscal Year]]&amp;PPEL[[DistrictNumber]:[DistrictNumber]],0),9)*$H1704</f>
        <v>145712.26218393011</v>
      </c>
      <c r="J1704" s="15">
        <f t="shared" si="178"/>
        <v>0.23225428218338745</v>
      </c>
      <c r="K1704" s="26">
        <f>ROUND(PPEL[[#This Row],[Proposed Taxable Valuation]]/1000*PPEL[[#This Row],[Adjusted Rate]],0)</f>
        <v>145712</v>
      </c>
      <c r="L1704" s="19">
        <f t="shared" si="181"/>
        <v>-61323.948596154019</v>
      </c>
      <c r="M1704" s="17">
        <f t="shared" si="182"/>
        <v>-9.7745717816612565E-2</v>
      </c>
      <c r="N1704" s="2">
        <v>455632387.25290728</v>
      </c>
      <c r="O1704">
        <v>0.33</v>
      </c>
      <c r="P1704" s="9">
        <f t="shared" si="183"/>
        <v>150358.68779345939</v>
      </c>
    </row>
    <row r="1705" spans="1:16" hidden="1" x14ac:dyDescent="0.35">
      <c r="A1705" s="13">
        <v>2031</v>
      </c>
      <c r="B1705" s="13">
        <f t="shared" si="179"/>
        <v>2030</v>
      </c>
      <c r="C1705" t="s">
        <v>144</v>
      </c>
      <c r="D1705" t="s">
        <v>145</v>
      </c>
      <c r="E1705" s="25">
        <v>465342762.18437284</v>
      </c>
      <c r="F1705" s="13">
        <v>0.33</v>
      </c>
      <c r="G1705" s="9">
        <f t="shared" si="180"/>
        <v>153563.11152084306</v>
      </c>
      <c r="H1705" s="11">
        <v>1.02</v>
      </c>
      <c r="I1705" s="12" cm="1">
        <f t="array" ref="I1705">INDEX(PPEL[],MATCH(PPEL[[#This Row],[Base Year]]&amp;PPEL[[#This Row],[DistrictNumber]],PPEL[[Fiscal Year]:[Fiscal Year]]&amp;PPEL[[DistrictNumber]:[DistrictNumber]],0),9)*$H1705</f>
        <v>111345.30708846936</v>
      </c>
      <c r="J1705" s="15">
        <f t="shared" si="178"/>
        <v>0.23927589754657747</v>
      </c>
      <c r="K1705" s="26">
        <f>ROUND(PPEL[[#This Row],[Proposed Taxable Valuation]]/1000*PPEL[[#This Row],[Adjusted Rate]],0)</f>
        <v>111345</v>
      </c>
      <c r="L1705" s="19">
        <f t="shared" si="181"/>
        <v>-42217.804432373698</v>
      </c>
      <c r="M1705" s="17">
        <f t="shared" si="182"/>
        <v>-9.072410245342255E-2</v>
      </c>
      <c r="N1705" s="2">
        <v>353974570.52806085</v>
      </c>
      <c r="O1705">
        <v>0.33</v>
      </c>
      <c r="P1705" s="9">
        <f t="shared" si="183"/>
        <v>116811.60827426008</v>
      </c>
    </row>
    <row r="1706" spans="1:16" hidden="1" x14ac:dyDescent="0.35">
      <c r="A1706" s="13">
        <v>2031</v>
      </c>
      <c r="B1706" s="13">
        <f t="shared" si="179"/>
        <v>2030</v>
      </c>
      <c r="C1706" t="s">
        <v>146</v>
      </c>
      <c r="D1706" t="s">
        <v>147</v>
      </c>
      <c r="E1706" s="25">
        <v>381978867.35285884</v>
      </c>
      <c r="F1706" s="13">
        <v>0.33</v>
      </c>
      <c r="G1706" s="9">
        <f t="shared" si="180"/>
        <v>126053.02622644341</v>
      </c>
      <c r="H1706" s="11">
        <v>1.02</v>
      </c>
      <c r="I1706" s="12" cm="1">
        <f t="array" ref="I1706">INDEX(PPEL[],MATCH(PPEL[[#This Row],[Base Year]]&amp;PPEL[[#This Row],[DistrictNumber]],PPEL[[Fiscal Year]:[Fiscal Year]]&amp;PPEL[[DistrictNumber]:[DistrictNumber]],0),9)*$H1706</f>
        <v>96445.822414282127</v>
      </c>
      <c r="J1706" s="15">
        <f t="shared" si="178"/>
        <v>0.25248994291924748</v>
      </c>
      <c r="K1706" s="26">
        <f>ROUND(PPEL[[#This Row],[Proposed Taxable Valuation]]/1000*PPEL[[#This Row],[Adjusted Rate]],0)</f>
        <v>96446</v>
      </c>
      <c r="L1706" s="19">
        <f t="shared" si="181"/>
        <v>-29607.203812161286</v>
      </c>
      <c r="M1706" s="17">
        <f t="shared" si="182"/>
        <v>-7.7510057080752537E-2</v>
      </c>
      <c r="N1706" s="2">
        <v>293638804.91613954</v>
      </c>
      <c r="O1706">
        <v>0.33</v>
      </c>
      <c r="P1706" s="9">
        <f t="shared" si="183"/>
        <v>96900.80562232605</v>
      </c>
    </row>
    <row r="1707" spans="1:16" hidden="1" x14ac:dyDescent="0.35">
      <c r="A1707" s="13">
        <v>2031</v>
      </c>
      <c r="B1707" s="13">
        <f t="shared" si="179"/>
        <v>2030</v>
      </c>
      <c r="C1707" t="s">
        <v>148</v>
      </c>
      <c r="D1707" t="s">
        <v>149</v>
      </c>
      <c r="E1707" s="25">
        <v>623114477.41211557</v>
      </c>
      <c r="F1707" s="13">
        <v>0.33</v>
      </c>
      <c r="G1707" s="9">
        <f t="shared" si="180"/>
        <v>205627.77754599813</v>
      </c>
      <c r="H1707" s="11">
        <v>1.02</v>
      </c>
      <c r="I1707" s="12" cm="1">
        <f t="array" ref="I1707">INDEX(PPEL[],MATCH(PPEL[[#This Row],[Base Year]]&amp;PPEL[[#This Row],[DistrictNumber]],PPEL[[Fiscal Year]:[Fiscal Year]]&amp;PPEL[[DistrictNumber]:[DistrictNumber]],0),9)*$H1707</f>
        <v>132742.18693364019</v>
      </c>
      <c r="J1707" s="15">
        <f t="shared" si="178"/>
        <v>0.21303017622851209</v>
      </c>
      <c r="K1707" s="26">
        <f>ROUND(PPEL[[#This Row],[Proposed Taxable Valuation]]/1000*PPEL[[#This Row],[Adjusted Rate]],0)</f>
        <v>132742</v>
      </c>
      <c r="L1707" s="19">
        <f t="shared" si="181"/>
        <v>-72885.590612357948</v>
      </c>
      <c r="M1707" s="17">
        <f t="shared" si="182"/>
        <v>-0.11696982377148793</v>
      </c>
      <c r="N1707" s="2">
        <v>482881051.37385517</v>
      </c>
      <c r="O1707">
        <v>0.33</v>
      </c>
      <c r="P1707" s="9">
        <f t="shared" si="183"/>
        <v>159350.7469533722</v>
      </c>
    </row>
    <row r="1708" spans="1:16" hidden="1" x14ac:dyDescent="0.35">
      <c r="A1708" s="13">
        <v>2031</v>
      </c>
      <c r="B1708" s="13">
        <f t="shared" si="179"/>
        <v>2030</v>
      </c>
      <c r="C1708" t="s">
        <v>150</v>
      </c>
      <c r="D1708" t="s">
        <v>151</v>
      </c>
      <c r="E1708" s="25">
        <v>5773692714.2268982</v>
      </c>
      <c r="F1708" s="13">
        <v>0.33</v>
      </c>
      <c r="G1708" s="9">
        <f t="shared" si="180"/>
        <v>1905318.5956948763</v>
      </c>
      <c r="H1708" s="11">
        <v>1.02</v>
      </c>
      <c r="I1708" s="12" cm="1">
        <f t="array" ref="I1708">INDEX(PPEL[],MATCH(PPEL[[#This Row],[Base Year]]&amp;PPEL[[#This Row],[DistrictNumber]],PPEL[[Fiscal Year]:[Fiscal Year]]&amp;PPEL[[DistrictNumber]:[DistrictNumber]],0),9)*$H1708</f>
        <v>1044571.8374841033</v>
      </c>
      <c r="J1708" s="15">
        <f t="shared" si="178"/>
        <v>0.18091919490453387</v>
      </c>
      <c r="K1708" s="26">
        <f>ROUND(PPEL[[#This Row],[Proposed Taxable Valuation]]/1000*PPEL[[#This Row],[Adjusted Rate]],0)</f>
        <v>1044572</v>
      </c>
      <c r="L1708" s="19">
        <f t="shared" si="181"/>
        <v>-860746.758210773</v>
      </c>
      <c r="M1708" s="17">
        <f t="shared" si="182"/>
        <v>-0.14908080509546615</v>
      </c>
      <c r="N1708" s="2">
        <v>3400309816.8569846</v>
      </c>
      <c r="O1708">
        <v>0.33</v>
      </c>
      <c r="P1708" s="9">
        <f t="shared" si="183"/>
        <v>1122102.239562805</v>
      </c>
    </row>
    <row r="1709" spans="1:16" hidden="1" x14ac:dyDescent="0.35">
      <c r="A1709" s="13">
        <v>2031</v>
      </c>
      <c r="B1709" s="13">
        <f t="shared" si="179"/>
        <v>2030</v>
      </c>
      <c r="C1709" t="s">
        <v>152</v>
      </c>
      <c r="D1709" t="s">
        <v>153</v>
      </c>
      <c r="E1709" s="25">
        <v>1051134094.9801694</v>
      </c>
      <c r="F1709" s="13">
        <v>0.33</v>
      </c>
      <c r="G1709" s="9">
        <f t="shared" si="180"/>
        <v>346874.25134345586</v>
      </c>
      <c r="H1709" s="11">
        <v>1.02</v>
      </c>
      <c r="I1709" s="12" cm="1">
        <f t="array" ref="I1709">INDEX(PPEL[],MATCH(PPEL[[#This Row],[Base Year]]&amp;PPEL[[#This Row],[DistrictNumber]],PPEL[[Fiscal Year]:[Fiscal Year]]&amp;PPEL[[DistrictNumber]:[DistrictNumber]],0),9)*$H1709</f>
        <v>203087.86766847648</v>
      </c>
      <c r="J1709" s="15">
        <f t="shared" si="178"/>
        <v>0.19320833434891857</v>
      </c>
      <c r="K1709" s="26">
        <f>ROUND(PPEL[[#This Row],[Proposed Taxable Valuation]]/1000*PPEL[[#This Row],[Adjusted Rate]],0)</f>
        <v>203088</v>
      </c>
      <c r="L1709" s="19">
        <f t="shared" si="181"/>
        <v>-143786.38367497938</v>
      </c>
      <c r="M1709" s="17">
        <f t="shared" si="182"/>
        <v>-0.13679166565108145</v>
      </c>
      <c r="N1709" s="2">
        <v>692376942.45939004</v>
      </c>
      <c r="O1709">
        <v>0.33</v>
      </c>
      <c r="P1709" s="9">
        <f t="shared" si="183"/>
        <v>228484.39101159872</v>
      </c>
    </row>
    <row r="1710" spans="1:16" hidden="1" x14ac:dyDescent="0.35">
      <c r="A1710" s="13">
        <v>2031</v>
      </c>
      <c r="B1710" s="13">
        <f t="shared" si="179"/>
        <v>2030</v>
      </c>
      <c r="C1710" t="s">
        <v>154</v>
      </c>
      <c r="D1710" t="s">
        <v>155</v>
      </c>
      <c r="E1710" s="25">
        <v>4364278658.7009668</v>
      </c>
      <c r="F1710" s="13">
        <v>0.33</v>
      </c>
      <c r="G1710" s="9">
        <f t="shared" si="180"/>
        <v>1440211.9573713192</v>
      </c>
      <c r="H1710" s="11">
        <v>1.02</v>
      </c>
      <c r="I1710" s="12" cm="1">
        <f t="array" ref="I1710">INDEX(PPEL[],MATCH(PPEL[[#This Row],[Base Year]]&amp;PPEL[[#This Row],[DistrictNumber]],PPEL[[Fiscal Year]:[Fiscal Year]]&amp;PPEL[[DistrictNumber]:[DistrictNumber]],0),9)*$H1710</f>
        <v>674309.61665606755</v>
      </c>
      <c r="J1710" s="15">
        <f t="shared" si="178"/>
        <v>0.15450654492735269</v>
      </c>
      <c r="K1710" s="26">
        <f>ROUND(PPEL[[#This Row],[Proposed Taxable Valuation]]/1000*PPEL[[#This Row],[Adjusted Rate]],0)</f>
        <v>674310</v>
      </c>
      <c r="L1710" s="19">
        <f t="shared" si="181"/>
        <v>-765902.34071525163</v>
      </c>
      <c r="M1710" s="17">
        <f t="shared" si="182"/>
        <v>-0.17549345507264733</v>
      </c>
      <c r="N1710" s="2">
        <v>2593775006.8242989</v>
      </c>
      <c r="O1710">
        <v>0.33</v>
      </c>
      <c r="P1710" s="9">
        <f t="shared" si="183"/>
        <v>855945.75225201866</v>
      </c>
    </row>
    <row r="1711" spans="1:16" hidden="1" x14ac:dyDescent="0.35">
      <c r="A1711" s="13">
        <v>2031</v>
      </c>
      <c r="B1711" s="13">
        <f t="shared" si="179"/>
        <v>2030</v>
      </c>
      <c r="C1711" t="s">
        <v>156</v>
      </c>
      <c r="D1711" t="s">
        <v>157</v>
      </c>
      <c r="E1711" s="25">
        <v>300780878.83696175</v>
      </c>
      <c r="F1711" s="13">
        <v>0.33</v>
      </c>
      <c r="G1711" s="9">
        <f t="shared" si="180"/>
        <v>99257.69001619739</v>
      </c>
      <c r="H1711" s="11">
        <v>1.02</v>
      </c>
      <c r="I1711" s="12" cm="1">
        <f t="array" ref="I1711">INDEX(PPEL[],MATCH(PPEL[[#This Row],[Base Year]]&amp;PPEL[[#This Row],[DistrictNumber]],PPEL[[Fiscal Year]:[Fiscal Year]]&amp;PPEL[[DistrictNumber]:[DistrictNumber]],0),9)*$H1711</f>
        <v>63103.945730556508</v>
      </c>
      <c r="J1711" s="15">
        <f t="shared" si="178"/>
        <v>0.20980039015299903</v>
      </c>
      <c r="K1711" s="26">
        <f>ROUND(PPEL[[#This Row],[Proposed Taxable Valuation]]/1000*PPEL[[#This Row],[Adjusted Rate]],0)</f>
        <v>63104</v>
      </c>
      <c r="L1711" s="19">
        <f t="shared" si="181"/>
        <v>-36153.744285640882</v>
      </c>
      <c r="M1711" s="17">
        <f t="shared" si="182"/>
        <v>-0.12019960984700098</v>
      </c>
      <c r="N1711" s="2">
        <v>195128591.02607241</v>
      </c>
      <c r="O1711">
        <v>0.33</v>
      </c>
      <c r="P1711" s="9">
        <f t="shared" si="183"/>
        <v>64392.4350386039</v>
      </c>
    </row>
    <row r="1712" spans="1:16" hidden="1" x14ac:dyDescent="0.35">
      <c r="A1712" s="13">
        <v>2031</v>
      </c>
      <c r="B1712" s="13">
        <f t="shared" si="179"/>
        <v>2030</v>
      </c>
      <c r="C1712" t="s">
        <v>158</v>
      </c>
      <c r="D1712" t="s">
        <v>159</v>
      </c>
      <c r="E1712" s="25">
        <v>11068483478.957033</v>
      </c>
      <c r="F1712" s="13">
        <v>0.33</v>
      </c>
      <c r="G1712" s="9">
        <f t="shared" si="180"/>
        <v>3652599.5480558211</v>
      </c>
      <c r="H1712" s="11">
        <v>1.02</v>
      </c>
      <c r="I1712" s="12" cm="1">
        <f t="array" ref="I1712">INDEX(PPEL[],MATCH(PPEL[[#This Row],[Base Year]]&amp;PPEL[[#This Row],[DistrictNumber]],PPEL[[Fiscal Year]:[Fiscal Year]]&amp;PPEL[[DistrictNumber]:[DistrictNumber]],0),9)*$H1712</f>
        <v>2007672.3299734867</v>
      </c>
      <c r="J1712" s="15">
        <f t="shared" si="178"/>
        <v>0.18138639622947395</v>
      </c>
      <c r="K1712" s="26">
        <f>ROUND(PPEL[[#This Row],[Proposed Taxable Valuation]]/1000*PPEL[[#This Row],[Adjusted Rate]],0)</f>
        <v>2007672</v>
      </c>
      <c r="L1712" s="19">
        <f t="shared" si="181"/>
        <v>-1644927.2180823344</v>
      </c>
      <c r="M1712" s="17">
        <f t="shared" si="182"/>
        <v>-0.14861360377052607</v>
      </c>
      <c r="N1712" s="2">
        <v>6537565685.9835052</v>
      </c>
      <c r="O1712">
        <v>0.33</v>
      </c>
      <c r="P1712" s="9">
        <f t="shared" si="183"/>
        <v>2157396.676374557</v>
      </c>
    </row>
    <row r="1713" spans="1:16" hidden="1" x14ac:dyDescent="0.35">
      <c r="A1713" s="13">
        <v>2031</v>
      </c>
      <c r="B1713" s="13">
        <f t="shared" si="179"/>
        <v>2030</v>
      </c>
      <c r="C1713" t="s">
        <v>160</v>
      </c>
      <c r="D1713" t="s">
        <v>161</v>
      </c>
      <c r="E1713" s="25">
        <v>852842512.74384952</v>
      </c>
      <c r="F1713" s="13">
        <v>0.33</v>
      </c>
      <c r="G1713" s="9">
        <f t="shared" si="180"/>
        <v>281438.02920547035</v>
      </c>
      <c r="H1713" s="11">
        <v>1.02</v>
      </c>
      <c r="I1713" s="12" cm="1">
        <f t="array" ref="I1713">INDEX(PPEL[],MATCH(PPEL[[#This Row],[Base Year]]&amp;PPEL[[#This Row],[DistrictNumber]],PPEL[[Fiscal Year]:[Fiscal Year]]&amp;PPEL[[DistrictNumber]:[DistrictNumber]],0),9)*$H1713</f>
        <v>175013.387156132</v>
      </c>
      <c r="J1713" s="15">
        <f t="shared" si="178"/>
        <v>0.2052118469013248</v>
      </c>
      <c r="K1713" s="26">
        <f>ROUND(PPEL[[#This Row],[Proposed Taxable Valuation]]/1000*PPEL[[#This Row],[Adjusted Rate]],0)</f>
        <v>175013</v>
      </c>
      <c r="L1713" s="19">
        <f t="shared" si="181"/>
        <v>-106424.64204933835</v>
      </c>
      <c r="M1713" s="17">
        <f t="shared" si="182"/>
        <v>-0.12478815309867522</v>
      </c>
      <c r="N1713" s="2">
        <v>582688842.08104134</v>
      </c>
      <c r="O1713">
        <v>0.33</v>
      </c>
      <c r="P1713" s="9">
        <f t="shared" si="183"/>
        <v>192287.31788674364</v>
      </c>
    </row>
    <row r="1714" spans="1:16" hidden="1" x14ac:dyDescent="0.35">
      <c r="A1714" s="13">
        <v>2031</v>
      </c>
      <c r="B1714" s="13">
        <f t="shared" si="179"/>
        <v>2030</v>
      </c>
      <c r="C1714" t="s">
        <v>162</v>
      </c>
      <c r="D1714" t="s">
        <v>163</v>
      </c>
      <c r="E1714" s="25">
        <v>1851541040.7148495</v>
      </c>
      <c r="F1714" s="13">
        <v>0.33</v>
      </c>
      <c r="G1714" s="9">
        <f t="shared" si="180"/>
        <v>611008.54343590036</v>
      </c>
      <c r="H1714" s="11">
        <v>1.02</v>
      </c>
      <c r="I1714" s="12" cm="1">
        <f t="array" ref="I1714">INDEX(PPEL[],MATCH(PPEL[[#This Row],[Base Year]]&amp;PPEL[[#This Row],[DistrictNumber]],PPEL[[Fiscal Year]:[Fiscal Year]]&amp;PPEL[[DistrictNumber]:[DistrictNumber]],0),9)*$H1714</f>
        <v>337742.20091667707</v>
      </c>
      <c r="J1714" s="15">
        <f t="shared" si="178"/>
        <v>0.18241140406279105</v>
      </c>
      <c r="K1714" s="26">
        <f>ROUND(PPEL[[#This Row],[Proposed Taxable Valuation]]/1000*PPEL[[#This Row],[Adjusted Rate]],0)</f>
        <v>337742</v>
      </c>
      <c r="L1714" s="19">
        <f t="shared" si="181"/>
        <v>-273266.34251922328</v>
      </c>
      <c r="M1714" s="17">
        <f t="shared" si="182"/>
        <v>-0.14758859593720897</v>
      </c>
      <c r="N1714" s="2">
        <v>1099718639.8335369</v>
      </c>
      <c r="O1714">
        <v>0.33</v>
      </c>
      <c r="P1714" s="9">
        <f t="shared" si="183"/>
        <v>362907.15114506718</v>
      </c>
    </row>
    <row r="1715" spans="1:16" hidden="1" x14ac:dyDescent="0.35">
      <c r="A1715" s="13">
        <v>2031</v>
      </c>
      <c r="B1715" s="13">
        <f t="shared" si="179"/>
        <v>2030</v>
      </c>
      <c r="C1715" t="s">
        <v>164</v>
      </c>
      <c r="D1715" t="s">
        <v>165</v>
      </c>
      <c r="E1715" s="25">
        <v>169090844.18114445</v>
      </c>
      <c r="F1715" s="13">
        <v>0.33</v>
      </c>
      <c r="G1715" s="9">
        <f t="shared" si="180"/>
        <v>55799.978579777664</v>
      </c>
      <c r="H1715" s="11">
        <v>1.02</v>
      </c>
      <c r="I1715" s="12" cm="1">
        <f t="array" ref="I1715">INDEX(PPEL[],MATCH(PPEL[[#This Row],[Base Year]]&amp;PPEL[[#This Row],[DistrictNumber]],PPEL[[Fiscal Year]:[Fiscal Year]]&amp;PPEL[[DistrictNumber]:[DistrictNumber]],0),9)*$H1715</f>
        <v>41542.350587660476</v>
      </c>
      <c r="J1715" s="15">
        <f t="shared" si="178"/>
        <v>0.24568066230219296</v>
      </c>
      <c r="K1715" s="26">
        <f>ROUND(PPEL[[#This Row],[Proposed Taxable Valuation]]/1000*PPEL[[#This Row],[Adjusted Rate]],0)</f>
        <v>41542</v>
      </c>
      <c r="L1715" s="19">
        <f t="shared" si="181"/>
        <v>-14257.627992117188</v>
      </c>
      <c r="M1715" s="17">
        <f t="shared" si="182"/>
        <v>-8.4319337697807056E-2</v>
      </c>
      <c r="N1715" s="2">
        <v>121111522.85710213</v>
      </c>
      <c r="O1715">
        <v>0.33</v>
      </c>
      <c r="P1715" s="9">
        <f t="shared" si="183"/>
        <v>39966.802542843703</v>
      </c>
    </row>
    <row r="1716" spans="1:16" hidden="1" x14ac:dyDescent="0.35">
      <c r="A1716" s="13">
        <v>2031</v>
      </c>
      <c r="B1716" s="13">
        <f t="shared" si="179"/>
        <v>2030</v>
      </c>
      <c r="C1716" t="s">
        <v>166</v>
      </c>
      <c r="D1716" t="s">
        <v>167</v>
      </c>
      <c r="E1716" s="25">
        <v>978750320.05963933</v>
      </c>
      <c r="F1716" s="13">
        <v>0.33</v>
      </c>
      <c r="G1716" s="9">
        <f t="shared" si="180"/>
        <v>322987.60561968095</v>
      </c>
      <c r="H1716" s="11">
        <v>1.02</v>
      </c>
      <c r="I1716" s="12" cm="1">
        <f t="array" ref="I1716">INDEX(PPEL[],MATCH(PPEL[[#This Row],[Base Year]]&amp;PPEL[[#This Row],[DistrictNumber]],PPEL[[Fiscal Year]:[Fiscal Year]]&amp;PPEL[[DistrictNumber]:[DistrictNumber]],0),9)*$H1716</f>
        <v>204280.63189629701</v>
      </c>
      <c r="J1716" s="15">
        <f t="shared" si="178"/>
        <v>0.20871577532035887</v>
      </c>
      <c r="K1716" s="26">
        <f>ROUND(PPEL[[#This Row],[Proposed Taxable Valuation]]/1000*PPEL[[#This Row],[Adjusted Rate]],0)</f>
        <v>204281</v>
      </c>
      <c r="L1716" s="19">
        <f t="shared" si="181"/>
        <v>-118706.97372338394</v>
      </c>
      <c r="M1716" s="17">
        <f t="shared" si="182"/>
        <v>-0.12128422467964114</v>
      </c>
      <c r="N1716" s="2">
        <v>642331094.26260817</v>
      </c>
      <c r="O1716">
        <v>0.33</v>
      </c>
      <c r="P1716" s="9">
        <f t="shared" si="183"/>
        <v>211969.26110666071</v>
      </c>
    </row>
    <row r="1717" spans="1:16" hidden="1" x14ac:dyDescent="0.35">
      <c r="A1717" s="13">
        <v>2031</v>
      </c>
      <c r="B1717" s="13">
        <f t="shared" si="179"/>
        <v>2030</v>
      </c>
      <c r="C1717" t="s">
        <v>168</v>
      </c>
      <c r="D1717" t="s">
        <v>169</v>
      </c>
      <c r="E1717" s="25">
        <v>580648630.2540096</v>
      </c>
      <c r="F1717" s="13">
        <v>0.33</v>
      </c>
      <c r="G1717" s="9">
        <f t="shared" si="180"/>
        <v>191614.0479838232</v>
      </c>
      <c r="H1717" s="11">
        <v>1.02</v>
      </c>
      <c r="I1717" s="12" cm="1">
        <f t="array" ref="I1717">INDEX(PPEL[],MATCH(PPEL[[#This Row],[Base Year]]&amp;PPEL[[#This Row],[DistrictNumber]],PPEL[[Fiscal Year]:[Fiscal Year]]&amp;PPEL[[DistrictNumber]:[DistrictNumber]],0),9)*$H1717</f>
        <v>100730.95527923219</v>
      </c>
      <c r="J1717" s="15">
        <f t="shared" si="178"/>
        <v>0.1734800532211134</v>
      </c>
      <c r="K1717" s="26">
        <f>ROUND(PPEL[[#This Row],[Proposed Taxable Valuation]]/1000*PPEL[[#This Row],[Adjusted Rate]],0)</f>
        <v>100731</v>
      </c>
      <c r="L1717" s="19">
        <f t="shared" si="181"/>
        <v>-90883.092704591007</v>
      </c>
      <c r="M1717" s="17">
        <f t="shared" si="182"/>
        <v>-0.15651994677888662</v>
      </c>
      <c r="N1717" s="2">
        <v>333252749.11366242</v>
      </c>
      <c r="O1717">
        <v>0.33</v>
      </c>
      <c r="P1717" s="9">
        <f t="shared" si="183"/>
        <v>109973.4072075086</v>
      </c>
    </row>
    <row r="1718" spans="1:16" hidden="1" x14ac:dyDescent="0.35">
      <c r="A1718" s="13">
        <v>2031</v>
      </c>
      <c r="B1718" s="13">
        <f t="shared" si="179"/>
        <v>2030</v>
      </c>
      <c r="C1718" t="s">
        <v>170</v>
      </c>
      <c r="D1718" t="s">
        <v>171</v>
      </c>
      <c r="E1718" s="25">
        <v>24754435994.187672</v>
      </c>
      <c r="F1718" s="13">
        <v>0.33</v>
      </c>
      <c r="G1718" s="9">
        <f t="shared" si="180"/>
        <v>8168963.8780819317</v>
      </c>
      <c r="H1718" s="11">
        <v>1.02</v>
      </c>
      <c r="I1718" s="12" cm="1">
        <f t="array" ref="I1718">INDEX(PPEL[],MATCH(PPEL[[#This Row],[Base Year]]&amp;PPEL[[#This Row],[DistrictNumber]],PPEL[[Fiscal Year]:[Fiscal Year]]&amp;PPEL[[DistrictNumber]:[DistrictNumber]],0),9)*$H1718</f>
        <v>3986875.0181503762</v>
      </c>
      <c r="J1718" s="15">
        <f t="shared" si="178"/>
        <v>0.16105699273804874</v>
      </c>
      <c r="K1718" s="26">
        <f>ROUND(PPEL[[#This Row],[Proposed Taxable Valuation]]/1000*PPEL[[#This Row],[Adjusted Rate]],0)</f>
        <v>3986875</v>
      </c>
      <c r="L1718" s="19">
        <f t="shared" si="181"/>
        <v>-4182088.8599315556</v>
      </c>
      <c r="M1718" s="17">
        <f t="shared" si="182"/>
        <v>-0.16894300726195127</v>
      </c>
      <c r="N1718" s="2">
        <v>14454842333.897524</v>
      </c>
      <c r="O1718">
        <v>0.33</v>
      </c>
      <c r="P1718" s="9">
        <f t="shared" si="183"/>
        <v>4770097.9701861832</v>
      </c>
    </row>
    <row r="1719" spans="1:16" hidden="1" x14ac:dyDescent="0.35">
      <c r="A1719" s="13">
        <v>2031</v>
      </c>
      <c r="B1719" s="13">
        <f t="shared" si="179"/>
        <v>2030</v>
      </c>
      <c r="C1719" t="s">
        <v>172</v>
      </c>
      <c r="D1719" t="s">
        <v>173</v>
      </c>
      <c r="E1719" s="25">
        <v>75621018.909995437</v>
      </c>
      <c r="F1719" s="13">
        <v>0.33</v>
      </c>
      <c r="G1719" s="9">
        <f t="shared" si="180"/>
        <v>24954.936240298492</v>
      </c>
      <c r="H1719" s="11">
        <v>1.02</v>
      </c>
      <c r="I1719" s="12" cm="1">
        <f t="array" ref="I1719">INDEX(PPEL[],MATCH(PPEL[[#This Row],[Base Year]]&amp;PPEL[[#This Row],[DistrictNumber]],PPEL[[Fiscal Year]:[Fiscal Year]]&amp;PPEL[[DistrictNumber]:[DistrictNumber]],0),9)*$H1719</f>
        <v>19565.019868682288</v>
      </c>
      <c r="J1719" s="15">
        <f t="shared" si="178"/>
        <v>0.25872462644240068</v>
      </c>
      <c r="K1719" s="26">
        <f>ROUND(PPEL[[#This Row],[Proposed Taxable Valuation]]/1000*PPEL[[#This Row],[Adjusted Rate]],0)</f>
        <v>19565</v>
      </c>
      <c r="L1719" s="19">
        <f t="shared" si="181"/>
        <v>-5389.9163716162038</v>
      </c>
      <c r="M1719" s="17">
        <f t="shared" si="182"/>
        <v>-7.1275373557599331E-2</v>
      </c>
      <c r="N1719" s="2">
        <v>58831849.003874391</v>
      </c>
      <c r="O1719">
        <v>0.33</v>
      </c>
      <c r="P1719" s="9">
        <f t="shared" si="183"/>
        <v>19414.510171278551</v>
      </c>
    </row>
    <row r="1720" spans="1:16" hidden="1" x14ac:dyDescent="0.35">
      <c r="A1720" s="13">
        <v>2031</v>
      </c>
      <c r="B1720" s="13">
        <f t="shared" si="179"/>
        <v>2030</v>
      </c>
      <c r="C1720" t="s">
        <v>174</v>
      </c>
      <c r="D1720" t="s">
        <v>175</v>
      </c>
      <c r="E1720" s="25">
        <v>661376186.63238537</v>
      </c>
      <c r="F1720" s="13">
        <v>0.33</v>
      </c>
      <c r="G1720" s="9">
        <f t="shared" si="180"/>
        <v>218254.14158868717</v>
      </c>
      <c r="H1720" s="11">
        <v>1.02</v>
      </c>
      <c r="I1720" s="12" cm="1">
        <f t="array" ref="I1720">INDEX(PPEL[],MATCH(PPEL[[#This Row],[Base Year]]&amp;PPEL[[#This Row],[DistrictNumber]],PPEL[[Fiscal Year]:[Fiscal Year]]&amp;PPEL[[DistrictNumber]:[DistrictNumber]],0),9)*$H1720</f>
        <v>132964.97289588201</v>
      </c>
      <c r="J1720" s="15">
        <f t="shared" si="178"/>
        <v>0.20104287935269782</v>
      </c>
      <c r="K1720" s="26">
        <f>ROUND(PPEL[[#This Row],[Proposed Taxable Valuation]]/1000*PPEL[[#This Row],[Adjusted Rate]],0)</f>
        <v>132965</v>
      </c>
      <c r="L1720" s="19">
        <f t="shared" si="181"/>
        <v>-85289.168692805164</v>
      </c>
      <c r="M1720" s="17">
        <f t="shared" si="182"/>
        <v>-0.12895712064730219</v>
      </c>
      <c r="N1720" s="2">
        <v>424897423.56793857</v>
      </c>
      <c r="O1720">
        <v>0.33</v>
      </c>
      <c r="P1720" s="9">
        <f t="shared" si="183"/>
        <v>140216.14977741972</v>
      </c>
    </row>
    <row r="1721" spans="1:16" hidden="1" x14ac:dyDescent="0.35">
      <c r="A1721" s="13">
        <v>2031</v>
      </c>
      <c r="B1721" s="13">
        <f t="shared" si="179"/>
        <v>2030</v>
      </c>
      <c r="C1721" t="s">
        <v>176</v>
      </c>
      <c r="D1721" t="s">
        <v>177</v>
      </c>
      <c r="E1721" s="25">
        <v>10813007842.94804</v>
      </c>
      <c r="F1721" s="13">
        <v>0.33</v>
      </c>
      <c r="G1721" s="9">
        <f t="shared" si="180"/>
        <v>3568292.5881728535</v>
      </c>
      <c r="H1721" s="11">
        <v>1.02</v>
      </c>
      <c r="I1721" s="12" cm="1">
        <f t="array" ref="I1721">INDEX(PPEL[],MATCH(PPEL[[#This Row],[Base Year]]&amp;PPEL[[#This Row],[DistrictNumber]],PPEL[[Fiscal Year]:[Fiscal Year]]&amp;PPEL[[DistrictNumber]:[DistrictNumber]],0),9)*$H1721</f>
        <v>1862448.6125814505</v>
      </c>
      <c r="J1721" s="15">
        <f t="shared" si="178"/>
        <v>0.1722414928049914</v>
      </c>
      <c r="K1721" s="26">
        <f>ROUND(PPEL[[#This Row],[Proposed Taxable Valuation]]/1000*PPEL[[#This Row],[Adjusted Rate]],0)</f>
        <v>1862449</v>
      </c>
      <c r="L1721" s="19">
        <f t="shared" si="181"/>
        <v>-1705843.975591403</v>
      </c>
      <c r="M1721" s="17">
        <f t="shared" si="182"/>
        <v>-0.15775850719500861</v>
      </c>
      <c r="N1721" s="2">
        <v>6217033651.7428875</v>
      </c>
      <c r="O1721">
        <v>0.33</v>
      </c>
      <c r="P1721" s="9">
        <f t="shared" si="183"/>
        <v>2051621.1050751531</v>
      </c>
    </row>
    <row r="1722" spans="1:16" hidden="1" x14ac:dyDescent="0.35">
      <c r="A1722" s="13">
        <v>2031</v>
      </c>
      <c r="B1722" s="13">
        <f t="shared" si="179"/>
        <v>2030</v>
      </c>
      <c r="C1722" t="s">
        <v>178</v>
      </c>
      <c r="D1722" t="s">
        <v>179</v>
      </c>
      <c r="E1722" s="25">
        <v>314216287.03668809</v>
      </c>
      <c r="F1722" s="13">
        <v>0.33</v>
      </c>
      <c r="G1722" s="9">
        <f t="shared" si="180"/>
        <v>103691.37472210707</v>
      </c>
      <c r="H1722" s="11">
        <v>1.02</v>
      </c>
      <c r="I1722" s="12" cm="1">
        <f t="array" ref="I1722">INDEX(PPEL[],MATCH(PPEL[[#This Row],[Base Year]]&amp;PPEL[[#This Row],[DistrictNumber]],PPEL[[Fiscal Year]:[Fiscal Year]]&amp;PPEL[[DistrictNumber]:[DistrictNumber]],0),9)*$H1722</f>
        <v>72558.104446442536</v>
      </c>
      <c r="J1722" s="15">
        <f t="shared" si="178"/>
        <v>0.23091770681502138</v>
      </c>
      <c r="K1722" s="26">
        <f>ROUND(PPEL[[#This Row],[Proposed Taxable Valuation]]/1000*PPEL[[#This Row],[Adjusted Rate]],0)</f>
        <v>72558</v>
      </c>
      <c r="L1722" s="19">
        <f t="shared" si="181"/>
        <v>-31133.27027566453</v>
      </c>
      <c r="M1722" s="17">
        <f t="shared" si="182"/>
        <v>-9.9082293184978631E-2</v>
      </c>
      <c r="N1722" s="2">
        <v>207479214.06951591</v>
      </c>
      <c r="O1722">
        <v>0.33</v>
      </c>
      <c r="P1722" s="9">
        <f t="shared" si="183"/>
        <v>68468.140642940256</v>
      </c>
    </row>
    <row r="1723" spans="1:16" hidden="1" x14ac:dyDescent="0.35">
      <c r="A1723" s="13">
        <v>2031</v>
      </c>
      <c r="B1723" s="13">
        <f t="shared" si="179"/>
        <v>2030</v>
      </c>
      <c r="C1723" t="s">
        <v>180</v>
      </c>
      <c r="D1723" t="s">
        <v>181</v>
      </c>
      <c r="E1723" s="25">
        <v>504849855.49331141</v>
      </c>
      <c r="F1723" s="13">
        <v>0.33</v>
      </c>
      <c r="G1723" s="9">
        <f t="shared" si="180"/>
        <v>166600.45231279277</v>
      </c>
      <c r="H1723" s="11">
        <v>1.02</v>
      </c>
      <c r="I1723" s="12" cm="1">
        <f t="array" ref="I1723">INDEX(PPEL[],MATCH(PPEL[[#This Row],[Base Year]]&amp;PPEL[[#This Row],[DistrictNumber]],PPEL[[Fiscal Year]:[Fiscal Year]]&amp;PPEL[[DistrictNumber]:[DistrictNumber]],0),9)*$H1723</f>
        <v>108758.01693054698</v>
      </c>
      <c r="J1723" s="15">
        <f t="shared" si="178"/>
        <v>0.21542645946540806</v>
      </c>
      <c r="K1723" s="26">
        <f>ROUND(PPEL[[#This Row],[Proposed Taxable Valuation]]/1000*PPEL[[#This Row],[Adjusted Rate]],0)</f>
        <v>108758</v>
      </c>
      <c r="L1723" s="19">
        <f t="shared" si="181"/>
        <v>-57842.435382245792</v>
      </c>
      <c r="M1723" s="17">
        <f t="shared" si="182"/>
        <v>-0.11457354053459196</v>
      </c>
      <c r="N1723" s="2">
        <v>338120170.64463139</v>
      </c>
      <c r="O1723">
        <v>0.33</v>
      </c>
      <c r="P1723" s="9">
        <f t="shared" si="183"/>
        <v>111579.65631272836</v>
      </c>
    </row>
    <row r="1724" spans="1:16" hidden="1" x14ac:dyDescent="0.35">
      <c r="A1724" s="13">
        <v>2031</v>
      </c>
      <c r="B1724" s="13">
        <f t="shared" si="179"/>
        <v>2030</v>
      </c>
      <c r="C1724" t="s">
        <v>182</v>
      </c>
      <c r="D1724" t="s">
        <v>183</v>
      </c>
      <c r="E1724" s="25">
        <v>765025635.89026833</v>
      </c>
      <c r="F1724" s="13">
        <v>0.33</v>
      </c>
      <c r="G1724" s="9">
        <f t="shared" si="180"/>
        <v>252458.45984378859</v>
      </c>
      <c r="H1724" s="11">
        <v>1.02</v>
      </c>
      <c r="I1724" s="12" cm="1">
        <f t="array" ref="I1724">INDEX(PPEL[],MATCH(PPEL[[#This Row],[Base Year]]&amp;PPEL[[#This Row],[DistrictNumber]],PPEL[[Fiscal Year]:[Fiscal Year]]&amp;PPEL[[DistrictNumber]:[DistrictNumber]],0),9)*$H1724</f>
        <v>175976.02529379647</v>
      </c>
      <c r="J1724" s="15">
        <f t="shared" si="178"/>
        <v>0.2300263115875997</v>
      </c>
      <c r="K1724" s="26">
        <f>ROUND(PPEL[[#This Row],[Proposed Taxable Valuation]]/1000*PPEL[[#This Row],[Adjusted Rate]],0)</f>
        <v>175976</v>
      </c>
      <c r="L1724" s="19">
        <f t="shared" si="181"/>
        <v>-76482.434549992118</v>
      </c>
      <c r="M1724" s="17">
        <f t="shared" si="182"/>
        <v>-9.9973688412400313E-2</v>
      </c>
      <c r="N1724" s="2">
        <v>596291495.3779372</v>
      </c>
      <c r="O1724">
        <v>0.33</v>
      </c>
      <c r="P1724" s="9">
        <f t="shared" si="183"/>
        <v>196776.1934747193</v>
      </c>
    </row>
    <row r="1725" spans="1:16" hidden="1" x14ac:dyDescent="0.35">
      <c r="A1725" s="13">
        <v>2031</v>
      </c>
      <c r="B1725" s="13">
        <f t="shared" si="179"/>
        <v>2030</v>
      </c>
      <c r="C1725" t="s">
        <v>184</v>
      </c>
      <c r="D1725" t="s">
        <v>185</v>
      </c>
      <c r="E1725" s="25">
        <v>563339915.34378803</v>
      </c>
      <c r="F1725" s="13">
        <v>0.33</v>
      </c>
      <c r="G1725" s="9">
        <f t="shared" si="180"/>
        <v>185902.17206345004</v>
      </c>
      <c r="H1725" s="11">
        <v>1.02</v>
      </c>
      <c r="I1725" s="12" cm="1">
        <f t="array" ref="I1725">INDEX(PPEL[],MATCH(PPEL[[#This Row],[Base Year]]&amp;PPEL[[#This Row],[DistrictNumber]],PPEL[[Fiscal Year]:[Fiscal Year]]&amp;PPEL[[DistrictNumber]:[DistrictNumber]],0),9)*$H1725</f>
        <v>93101.168487174495</v>
      </c>
      <c r="J1725" s="15">
        <f t="shared" si="178"/>
        <v>0.16526641544716014</v>
      </c>
      <c r="K1725" s="26">
        <f>ROUND(PPEL[[#This Row],[Proposed Taxable Valuation]]/1000*PPEL[[#This Row],[Adjusted Rate]],0)</f>
        <v>93101</v>
      </c>
      <c r="L1725" s="19">
        <f t="shared" si="181"/>
        <v>-92801.003576275543</v>
      </c>
      <c r="M1725" s="17">
        <f t="shared" si="182"/>
        <v>-0.16473358455283987</v>
      </c>
      <c r="N1725" s="2">
        <v>320395780.87684917</v>
      </c>
      <c r="O1725">
        <v>0.33</v>
      </c>
      <c r="P1725" s="9">
        <f t="shared" si="183"/>
        <v>105730.60768936024</v>
      </c>
    </row>
    <row r="1726" spans="1:16" hidden="1" x14ac:dyDescent="0.35">
      <c r="A1726" s="13">
        <v>2031</v>
      </c>
      <c r="B1726" s="13">
        <f t="shared" si="179"/>
        <v>2030</v>
      </c>
      <c r="C1726" t="s">
        <v>186</v>
      </c>
      <c r="D1726" t="s">
        <v>187</v>
      </c>
      <c r="E1726" s="25">
        <v>393077216.61637902</v>
      </c>
      <c r="F1726" s="13">
        <v>0.33</v>
      </c>
      <c r="G1726" s="9">
        <f t="shared" si="180"/>
        <v>129715.48148340509</v>
      </c>
      <c r="H1726" s="11">
        <v>1.02</v>
      </c>
      <c r="I1726" s="12" cm="1">
        <f t="array" ref="I1726">INDEX(PPEL[],MATCH(PPEL[[#This Row],[Base Year]]&amp;PPEL[[#This Row],[DistrictNumber]],PPEL[[Fiscal Year]:[Fiscal Year]]&amp;PPEL[[DistrictNumber]:[DistrictNumber]],0),9)*$H1726</f>
        <v>94473.604078974051</v>
      </c>
      <c r="J1726" s="15">
        <f t="shared" si="178"/>
        <v>0.24034362737226489</v>
      </c>
      <c r="K1726" s="26">
        <f>ROUND(PPEL[[#This Row],[Proposed Taxable Valuation]]/1000*PPEL[[#This Row],[Adjusted Rate]],0)</f>
        <v>94474</v>
      </c>
      <c r="L1726" s="19">
        <f t="shared" si="181"/>
        <v>-35241.877404431041</v>
      </c>
      <c r="M1726" s="17">
        <f t="shared" si="182"/>
        <v>-8.9656372627735126E-2</v>
      </c>
      <c r="N1726" s="2">
        <v>283067430.82064062</v>
      </c>
      <c r="O1726">
        <v>0.33</v>
      </c>
      <c r="P1726" s="9">
        <f t="shared" si="183"/>
        <v>93412.252170811422</v>
      </c>
    </row>
    <row r="1727" spans="1:16" hidden="1" x14ac:dyDescent="0.35">
      <c r="A1727" s="13">
        <v>2031</v>
      </c>
      <c r="B1727" s="13">
        <f t="shared" si="179"/>
        <v>2030</v>
      </c>
      <c r="C1727" t="s">
        <v>188</v>
      </c>
      <c r="D1727" t="s">
        <v>189</v>
      </c>
      <c r="E1727" s="25">
        <v>567407340.69654644</v>
      </c>
      <c r="F1727" s="13">
        <v>0.33</v>
      </c>
      <c r="G1727" s="9">
        <f t="shared" si="180"/>
        <v>187244.42242986034</v>
      </c>
      <c r="H1727" s="11">
        <v>1.02</v>
      </c>
      <c r="I1727" s="12" cm="1">
        <f t="array" ref="I1727">INDEX(PPEL[],MATCH(PPEL[[#This Row],[Base Year]]&amp;PPEL[[#This Row],[DistrictNumber]],PPEL[[Fiscal Year]:[Fiscal Year]]&amp;PPEL[[DistrictNumber]:[DistrictNumber]],0),9)*$H1727</f>
        <v>127006.13419742422</v>
      </c>
      <c r="J1727" s="15">
        <f t="shared" si="178"/>
        <v>0.22383590251319646</v>
      </c>
      <c r="K1727" s="26">
        <f>ROUND(PPEL[[#This Row],[Proposed Taxable Valuation]]/1000*PPEL[[#This Row],[Adjusted Rate]],0)</f>
        <v>127006</v>
      </c>
      <c r="L1727" s="19">
        <f t="shared" si="181"/>
        <v>-60238.288232436113</v>
      </c>
      <c r="M1727" s="17">
        <f t="shared" si="182"/>
        <v>-0.10616409748680355</v>
      </c>
      <c r="N1727" s="2">
        <v>399748113.06418103</v>
      </c>
      <c r="O1727">
        <v>0.33</v>
      </c>
      <c r="P1727" s="9">
        <f t="shared" si="183"/>
        <v>131916.87731117973</v>
      </c>
    </row>
    <row r="1728" spans="1:16" hidden="1" x14ac:dyDescent="0.35">
      <c r="A1728" s="13">
        <v>2031</v>
      </c>
      <c r="B1728" s="13">
        <f t="shared" si="179"/>
        <v>2030</v>
      </c>
      <c r="C1728" t="s">
        <v>190</v>
      </c>
      <c r="D1728" t="s">
        <v>191</v>
      </c>
      <c r="E1728" s="25">
        <v>651341445.42584956</v>
      </c>
      <c r="F1728" s="13">
        <v>0.33</v>
      </c>
      <c r="G1728" s="9">
        <f t="shared" si="180"/>
        <v>214942.67699053037</v>
      </c>
      <c r="H1728" s="11">
        <v>1.02</v>
      </c>
      <c r="I1728" s="12" cm="1">
        <f t="array" ref="I1728">INDEX(PPEL[],MATCH(PPEL[[#This Row],[Base Year]]&amp;PPEL[[#This Row],[DistrictNumber]],PPEL[[Fiscal Year]:[Fiscal Year]]&amp;PPEL[[DistrictNumber]:[DistrictNumber]],0),9)*$H1728</f>
        <v>146005.0970716489</v>
      </c>
      <c r="J1728" s="15">
        <f t="shared" si="178"/>
        <v>0.22416061206759261</v>
      </c>
      <c r="K1728" s="26">
        <f>ROUND(PPEL[[#This Row],[Proposed Taxable Valuation]]/1000*PPEL[[#This Row],[Adjusted Rate]],0)</f>
        <v>146005</v>
      </c>
      <c r="L1728" s="19">
        <f t="shared" si="181"/>
        <v>-68937.579918881471</v>
      </c>
      <c r="M1728" s="17">
        <f t="shared" si="182"/>
        <v>-0.10583938793240741</v>
      </c>
      <c r="N1728" s="2">
        <v>452050499.07853204</v>
      </c>
      <c r="O1728">
        <v>0.33</v>
      </c>
      <c r="P1728" s="9">
        <f t="shared" si="183"/>
        <v>149176.66469591559</v>
      </c>
    </row>
    <row r="1729" spans="1:16" hidden="1" x14ac:dyDescent="0.35">
      <c r="A1729" s="13">
        <v>2031</v>
      </c>
      <c r="B1729" s="13">
        <f t="shared" si="179"/>
        <v>2030</v>
      </c>
      <c r="C1729" t="s">
        <v>192</v>
      </c>
      <c r="D1729" t="s">
        <v>193</v>
      </c>
      <c r="E1729" s="25">
        <v>959113977.67010033</v>
      </c>
      <c r="F1729" s="13">
        <v>0.33</v>
      </c>
      <c r="G1729" s="9">
        <f t="shared" si="180"/>
        <v>316507.61263113312</v>
      </c>
      <c r="H1729" s="11">
        <v>1.02</v>
      </c>
      <c r="I1729" s="12" cm="1">
        <f t="array" ref="I1729">INDEX(PPEL[],MATCH(PPEL[[#This Row],[Base Year]]&amp;PPEL[[#This Row],[DistrictNumber]],PPEL[[Fiscal Year]:[Fiscal Year]]&amp;PPEL[[DistrictNumber]:[DistrictNumber]],0),9)*$H1729</f>
        <v>201687.55117682688</v>
      </c>
      <c r="J1729" s="15">
        <f t="shared" si="178"/>
        <v>0.21028527982333287</v>
      </c>
      <c r="K1729" s="26">
        <f>ROUND(PPEL[[#This Row],[Proposed Taxable Valuation]]/1000*PPEL[[#This Row],[Adjusted Rate]],0)</f>
        <v>201688</v>
      </c>
      <c r="L1729" s="19">
        <f t="shared" si="181"/>
        <v>-114820.06145430624</v>
      </c>
      <c r="M1729" s="17">
        <f t="shared" si="182"/>
        <v>-0.11971472017666715</v>
      </c>
      <c r="N1729" s="2">
        <v>636920160.4032414</v>
      </c>
      <c r="O1729">
        <v>0.33</v>
      </c>
      <c r="P1729" s="9">
        <f t="shared" si="183"/>
        <v>210183.65293306968</v>
      </c>
    </row>
    <row r="1730" spans="1:16" hidden="1" x14ac:dyDescent="0.35">
      <c r="A1730" s="13">
        <v>2031</v>
      </c>
      <c r="B1730" s="13">
        <f t="shared" si="179"/>
        <v>2030</v>
      </c>
      <c r="C1730" t="s">
        <v>194</v>
      </c>
      <c r="D1730" t="s">
        <v>195</v>
      </c>
      <c r="E1730" s="25">
        <v>328478408.19080085</v>
      </c>
      <c r="F1730" s="13">
        <v>0.33</v>
      </c>
      <c r="G1730" s="9">
        <f t="shared" si="180"/>
        <v>108397.8747029643</v>
      </c>
      <c r="H1730" s="11">
        <v>1.02</v>
      </c>
      <c r="I1730" s="12" cm="1">
        <f t="array" ref="I1730">INDEX(PPEL[],MATCH(PPEL[[#This Row],[Base Year]]&amp;PPEL[[#This Row],[DistrictNumber]],PPEL[[Fiscal Year]:[Fiscal Year]]&amp;PPEL[[DistrictNumber]:[DistrictNumber]],0),9)*$H1730</f>
        <v>67600.974964623165</v>
      </c>
      <c r="J1730" s="15">
        <f t="shared" si="178"/>
        <v>0.20580036093378862</v>
      </c>
      <c r="K1730" s="26">
        <f>ROUND(PPEL[[#This Row],[Proposed Taxable Valuation]]/1000*PPEL[[#This Row],[Adjusted Rate]],0)</f>
        <v>67601</v>
      </c>
      <c r="L1730" s="19">
        <f t="shared" si="181"/>
        <v>-40796.899738341133</v>
      </c>
      <c r="M1730" s="17">
        <f t="shared" si="182"/>
        <v>-0.1241996390662114</v>
      </c>
      <c r="N1730" s="2">
        <v>220982981.7736257</v>
      </c>
      <c r="O1730">
        <v>0.33</v>
      </c>
      <c r="P1730" s="9">
        <f t="shared" si="183"/>
        <v>72924.383985296488</v>
      </c>
    </row>
    <row r="1731" spans="1:16" hidden="1" x14ac:dyDescent="0.35">
      <c r="A1731" s="13">
        <v>2031</v>
      </c>
      <c r="B1731" s="13">
        <f t="shared" si="179"/>
        <v>2030</v>
      </c>
      <c r="C1731" t="s">
        <v>196</v>
      </c>
      <c r="D1731" t="s">
        <v>197</v>
      </c>
      <c r="E1731" s="25">
        <v>428923223.52542388</v>
      </c>
      <c r="F1731" s="13">
        <v>0.33</v>
      </c>
      <c r="G1731" s="9">
        <f t="shared" si="180"/>
        <v>141544.66376338989</v>
      </c>
      <c r="H1731" s="11">
        <v>1.02</v>
      </c>
      <c r="I1731" s="12" cm="1">
        <f t="array" ref="I1731">INDEX(PPEL[],MATCH(PPEL[[#This Row],[Base Year]]&amp;PPEL[[#This Row],[DistrictNumber]],PPEL[[Fiscal Year]:[Fiscal Year]]&amp;PPEL[[DistrictNumber]:[DistrictNumber]],0),9)*$H1731</f>
        <v>92185.269468396757</v>
      </c>
      <c r="J1731" s="15">
        <f t="shared" si="178"/>
        <v>0.2149225418728874</v>
      </c>
      <c r="K1731" s="26">
        <f>ROUND(PPEL[[#This Row],[Proposed Taxable Valuation]]/1000*PPEL[[#This Row],[Adjusted Rate]],0)</f>
        <v>92185</v>
      </c>
      <c r="L1731" s="19">
        <f t="shared" si="181"/>
        <v>-49359.394294993137</v>
      </c>
      <c r="M1731" s="17">
        <f t="shared" si="182"/>
        <v>-0.11507745812711262</v>
      </c>
      <c r="N1731" s="2">
        <v>257125842.26150277</v>
      </c>
      <c r="O1731">
        <v>0.33</v>
      </c>
      <c r="P1731" s="9">
        <f t="shared" si="183"/>
        <v>84851.527946295915</v>
      </c>
    </row>
    <row r="1732" spans="1:16" hidden="1" x14ac:dyDescent="0.35">
      <c r="A1732" s="13">
        <v>2031</v>
      </c>
      <c r="B1732" s="13">
        <f t="shared" si="179"/>
        <v>2030</v>
      </c>
      <c r="C1732" t="s">
        <v>198</v>
      </c>
      <c r="D1732" t="s">
        <v>199</v>
      </c>
      <c r="E1732" s="25">
        <v>512922482.95884705</v>
      </c>
      <c r="F1732" s="13">
        <v>0.33</v>
      </c>
      <c r="G1732" s="9">
        <f t="shared" si="180"/>
        <v>169264.41937641954</v>
      </c>
      <c r="H1732" s="11">
        <v>1.02</v>
      </c>
      <c r="I1732" s="12" cm="1">
        <f t="array" ref="I1732">INDEX(PPEL[],MATCH(PPEL[[#This Row],[Base Year]]&amp;PPEL[[#This Row],[DistrictNumber]],PPEL[[Fiscal Year]:[Fiscal Year]]&amp;PPEL[[DistrictNumber]:[DistrictNumber]],0),9)*$H1732</f>
        <v>109393.36792419158</v>
      </c>
      <c r="J1732" s="15">
        <f t="shared" ref="J1732:J1795" si="184">IF(I1732/(E1732/1000)&gt;0.33,0.33,I1732/(E1732/1000))</f>
        <v>0.21327465954142716</v>
      </c>
      <c r="K1732" s="26">
        <f>ROUND(PPEL[[#This Row],[Proposed Taxable Valuation]]/1000*PPEL[[#This Row],[Adjusted Rate]],0)</f>
        <v>109393</v>
      </c>
      <c r="L1732" s="19">
        <f t="shared" si="181"/>
        <v>-59871.051452227955</v>
      </c>
      <c r="M1732" s="17">
        <f t="shared" si="182"/>
        <v>-0.11672534045857286</v>
      </c>
      <c r="N1732" s="2">
        <v>338542017.47251379</v>
      </c>
      <c r="O1732">
        <v>0.33</v>
      </c>
      <c r="P1732" s="9">
        <f t="shared" si="183"/>
        <v>111718.86576592956</v>
      </c>
    </row>
    <row r="1733" spans="1:16" hidden="1" x14ac:dyDescent="0.35">
      <c r="A1733" s="13">
        <v>2031</v>
      </c>
      <c r="B1733" s="13">
        <f t="shared" ref="B1733:B1796" si="185">A1733-1</f>
        <v>2030</v>
      </c>
      <c r="C1733" t="s">
        <v>200</v>
      </c>
      <c r="D1733" t="s">
        <v>201</v>
      </c>
      <c r="E1733" s="25">
        <v>837799456.89387953</v>
      </c>
      <c r="F1733" s="13">
        <v>0.33</v>
      </c>
      <c r="G1733" s="9">
        <f t="shared" si="180"/>
        <v>276473.8207749803</v>
      </c>
      <c r="H1733" s="11">
        <v>1.02</v>
      </c>
      <c r="I1733" s="12" cm="1">
        <f t="array" ref="I1733">INDEX(PPEL[],MATCH(PPEL[[#This Row],[Base Year]]&amp;PPEL[[#This Row],[DistrictNumber]],PPEL[[Fiscal Year]:[Fiscal Year]]&amp;PPEL[[DistrictNumber]:[DistrictNumber]],0),9)*$H1733</f>
        <v>220191.2131789478</v>
      </c>
      <c r="J1733" s="15">
        <f t="shared" si="184"/>
        <v>0.26282090704057171</v>
      </c>
      <c r="K1733" s="26">
        <f>ROUND(PPEL[[#This Row],[Proposed Taxable Valuation]]/1000*PPEL[[#This Row],[Adjusted Rate]],0)</f>
        <v>220191</v>
      </c>
      <c r="L1733" s="19">
        <f t="shared" si="181"/>
        <v>-56282.607596032496</v>
      </c>
      <c r="M1733" s="17">
        <f t="shared" si="182"/>
        <v>-6.717909295942831E-2</v>
      </c>
      <c r="N1733" s="2">
        <v>645679156.1364522</v>
      </c>
      <c r="O1733">
        <v>0.33</v>
      </c>
      <c r="P1733" s="9">
        <f t="shared" si="183"/>
        <v>213074.12152502924</v>
      </c>
    </row>
    <row r="1734" spans="1:16" hidden="1" x14ac:dyDescent="0.35">
      <c r="A1734" s="13">
        <v>2031</v>
      </c>
      <c r="B1734" s="13">
        <f t="shared" si="185"/>
        <v>2030</v>
      </c>
      <c r="C1734" t="s">
        <v>202</v>
      </c>
      <c r="D1734" t="s">
        <v>203</v>
      </c>
      <c r="E1734" s="25">
        <v>379689390.34051889</v>
      </c>
      <c r="F1734" s="13">
        <v>0.33</v>
      </c>
      <c r="G1734" s="9">
        <f t="shared" si="180"/>
        <v>125297.49881237124</v>
      </c>
      <c r="H1734" s="11">
        <v>1.02</v>
      </c>
      <c r="I1734" s="12" cm="1">
        <f t="array" ref="I1734">INDEX(PPEL[],MATCH(PPEL[[#This Row],[Base Year]]&amp;PPEL[[#This Row],[DistrictNumber]],PPEL[[Fiscal Year]:[Fiscal Year]]&amp;PPEL[[DistrictNumber]:[DistrictNumber]],0),9)*$H1734</f>
        <v>78948.91218664404</v>
      </c>
      <c r="J1734" s="15">
        <f t="shared" si="184"/>
        <v>0.20793025613868182</v>
      </c>
      <c r="K1734" s="26">
        <f>ROUND(PPEL[[#This Row],[Proposed Taxable Valuation]]/1000*PPEL[[#This Row],[Adjusted Rate]],0)</f>
        <v>78949</v>
      </c>
      <c r="L1734" s="19">
        <f t="shared" si="181"/>
        <v>-46348.586625727199</v>
      </c>
      <c r="M1734" s="17">
        <f t="shared" si="182"/>
        <v>-0.12206974386131819</v>
      </c>
      <c r="N1734" s="2">
        <v>255873496.42571169</v>
      </c>
      <c r="O1734">
        <v>0.33</v>
      </c>
      <c r="P1734" s="9">
        <f t="shared" si="183"/>
        <v>84438.253820484868</v>
      </c>
    </row>
    <row r="1735" spans="1:16" hidden="1" x14ac:dyDescent="0.35">
      <c r="A1735" s="13">
        <v>2031</v>
      </c>
      <c r="B1735" s="13">
        <f t="shared" si="185"/>
        <v>2030</v>
      </c>
      <c r="C1735" t="s">
        <v>204</v>
      </c>
      <c r="D1735" t="s">
        <v>205</v>
      </c>
      <c r="E1735" s="25">
        <v>419071172.91631836</v>
      </c>
      <c r="F1735" s="13">
        <v>0.33</v>
      </c>
      <c r="G1735" s="9">
        <f t="shared" si="180"/>
        <v>138293.48706238507</v>
      </c>
      <c r="H1735" s="11">
        <v>1.02</v>
      </c>
      <c r="I1735" s="12" cm="1">
        <f t="array" ref="I1735">INDEX(PPEL[],MATCH(PPEL[[#This Row],[Base Year]]&amp;PPEL[[#This Row],[DistrictNumber]],PPEL[[Fiscal Year]:[Fiscal Year]]&amp;PPEL[[DistrictNumber]:[DistrictNumber]],0),9)*$H1735</f>
        <v>91744.698201891064</v>
      </c>
      <c r="J1735" s="15">
        <f t="shared" si="184"/>
        <v>0.21892390632225847</v>
      </c>
      <c r="K1735" s="26">
        <f>ROUND(PPEL[[#This Row],[Proposed Taxable Valuation]]/1000*PPEL[[#This Row],[Adjusted Rate]],0)</f>
        <v>91745</v>
      </c>
      <c r="L1735" s="19">
        <f t="shared" si="181"/>
        <v>-46548.788860494009</v>
      </c>
      <c r="M1735" s="17">
        <f t="shared" si="182"/>
        <v>-0.11107609367774154</v>
      </c>
      <c r="N1735" s="2">
        <v>318774559.01600343</v>
      </c>
      <c r="O1735">
        <v>0.33</v>
      </c>
      <c r="P1735" s="9">
        <f t="shared" si="183"/>
        <v>105195.60447528114</v>
      </c>
    </row>
    <row r="1736" spans="1:16" hidden="1" x14ac:dyDescent="0.35">
      <c r="A1736" s="13">
        <v>2031</v>
      </c>
      <c r="B1736" s="13">
        <f t="shared" si="185"/>
        <v>2030</v>
      </c>
      <c r="C1736" t="s">
        <v>206</v>
      </c>
      <c r="D1736" t="s">
        <v>207</v>
      </c>
      <c r="E1736" s="25">
        <v>779467863.98504257</v>
      </c>
      <c r="F1736" s="13">
        <v>0.33</v>
      </c>
      <c r="G1736" s="9">
        <f t="shared" si="180"/>
        <v>257224.39511506405</v>
      </c>
      <c r="H1736" s="11">
        <v>1.02</v>
      </c>
      <c r="I1736" s="12" cm="1">
        <f t="array" ref="I1736">INDEX(PPEL[],MATCH(PPEL[[#This Row],[Base Year]]&amp;PPEL[[#This Row],[DistrictNumber]],PPEL[[Fiscal Year]:[Fiscal Year]]&amp;PPEL[[DistrictNumber]:[DistrictNumber]],0),9)*$H1736</f>
        <v>181335.89337746211</v>
      </c>
      <c r="J1736" s="15">
        <f t="shared" si="184"/>
        <v>0.23264062799251184</v>
      </c>
      <c r="K1736" s="26">
        <f>ROUND(PPEL[[#This Row],[Proposed Taxable Valuation]]/1000*PPEL[[#This Row],[Adjusted Rate]],0)</f>
        <v>181336</v>
      </c>
      <c r="L1736" s="19">
        <f t="shared" si="181"/>
        <v>-75888.501737601939</v>
      </c>
      <c r="M1736" s="17">
        <f t="shared" si="182"/>
        <v>-9.7359372007488176E-2</v>
      </c>
      <c r="N1736" s="2">
        <v>577579588.45716023</v>
      </c>
      <c r="O1736">
        <v>0.33</v>
      </c>
      <c r="P1736" s="9">
        <f t="shared" si="183"/>
        <v>190601.26419086292</v>
      </c>
    </row>
    <row r="1737" spans="1:16" hidden="1" x14ac:dyDescent="0.35">
      <c r="A1737" s="13">
        <v>2031</v>
      </c>
      <c r="B1737" s="13">
        <f t="shared" si="185"/>
        <v>2030</v>
      </c>
      <c r="C1737" t="s">
        <v>208</v>
      </c>
      <c r="D1737" t="s">
        <v>209</v>
      </c>
      <c r="E1737" s="25">
        <v>376172478.24910575</v>
      </c>
      <c r="F1737" s="13">
        <v>0.33</v>
      </c>
      <c r="G1737" s="9">
        <f t="shared" si="180"/>
        <v>124136.91782220489</v>
      </c>
      <c r="H1737" s="11">
        <v>1.02</v>
      </c>
      <c r="I1737" s="12" cm="1">
        <f t="array" ref="I1737">INDEX(PPEL[],MATCH(PPEL[[#This Row],[Base Year]]&amp;PPEL[[#This Row],[DistrictNumber]],PPEL[[Fiscal Year]:[Fiscal Year]]&amp;PPEL[[DistrictNumber]:[DistrictNumber]],0),9)*$H1737</f>
        <v>92511.643195327269</v>
      </c>
      <c r="J1737" s="15">
        <f t="shared" si="184"/>
        <v>0.24592879209537757</v>
      </c>
      <c r="K1737" s="26">
        <f>ROUND(PPEL[[#This Row],[Proposed Taxable Valuation]]/1000*PPEL[[#This Row],[Adjusted Rate]],0)</f>
        <v>92512</v>
      </c>
      <c r="L1737" s="19">
        <f t="shared" si="181"/>
        <v>-31625.274626877625</v>
      </c>
      <c r="M1737" s="17">
        <f t="shared" si="182"/>
        <v>-8.4071207904622441E-2</v>
      </c>
      <c r="N1737" s="2">
        <v>278805864.59159255</v>
      </c>
      <c r="O1737">
        <v>0.33</v>
      </c>
      <c r="P1737" s="9">
        <f t="shared" si="183"/>
        <v>92005.93531522555</v>
      </c>
    </row>
    <row r="1738" spans="1:16" hidden="1" x14ac:dyDescent="0.35">
      <c r="A1738" s="13">
        <v>2031</v>
      </c>
      <c r="B1738" s="13">
        <f t="shared" si="185"/>
        <v>2030</v>
      </c>
      <c r="C1738" t="s">
        <v>210</v>
      </c>
      <c r="D1738" t="s">
        <v>211</v>
      </c>
      <c r="E1738" s="25">
        <v>164457944.33780634</v>
      </c>
      <c r="F1738" s="13">
        <v>0.33</v>
      </c>
      <c r="G1738" s="9">
        <f t="shared" si="180"/>
        <v>54271.121631476097</v>
      </c>
      <c r="H1738" s="11">
        <v>1.02</v>
      </c>
      <c r="I1738" s="12" cm="1">
        <f t="array" ref="I1738">INDEX(PPEL[],MATCH(PPEL[[#This Row],[Base Year]]&amp;PPEL[[#This Row],[DistrictNumber]],PPEL[[Fiscal Year]:[Fiscal Year]]&amp;PPEL[[DistrictNumber]:[DistrictNumber]],0),9)*$H1738</f>
        <v>42060.919002141367</v>
      </c>
      <c r="J1738" s="15">
        <f t="shared" si="184"/>
        <v>0.25575486287087323</v>
      </c>
      <c r="K1738" s="26">
        <f>ROUND(PPEL[[#This Row],[Proposed Taxable Valuation]]/1000*PPEL[[#This Row],[Adjusted Rate]],0)</f>
        <v>42061</v>
      </c>
      <c r="L1738" s="19">
        <f t="shared" si="181"/>
        <v>-12210.20262933473</v>
      </c>
      <c r="M1738" s="17">
        <f t="shared" si="182"/>
        <v>-7.4245137129126781E-2</v>
      </c>
      <c r="N1738" s="2">
        <v>124434749.73946683</v>
      </c>
      <c r="O1738">
        <v>0.33</v>
      </c>
      <c r="P1738" s="9">
        <f t="shared" si="183"/>
        <v>41063.467414024053</v>
      </c>
    </row>
    <row r="1739" spans="1:16" hidden="1" x14ac:dyDescent="0.35">
      <c r="A1739" s="13">
        <v>2031</v>
      </c>
      <c r="B1739" s="13">
        <f t="shared" si="185"/>
        <v>2030</v>
      </c>
      <c r="C1739" t="s">
        <v>212</v>
      </c>
      <c r="D1739" t="s">
        <v>213</v>
      </c>
      <c r="E1739" s="25">
        <v>723715212.62037981</v>
      </c>
      <c r="F1739" s="13">
        <v>0.33</v>
      </c>
      <c r="G1739" s="9">
        <f t="shared" si="180"/>
        <v>238826.02016472534</v>
      </c>
      <c r="H1739" s="11">
        <v>1.02</v>
      </c>
      <c r="I1739" s="12" cm="1">
        <f t="array" ref="I1739">INDEX(PPEL[],MATCH(PPEL[[#This Row],[Base Year]]&amp;PPEL[[#This Row],[DistrictNumber]],PPEL[[Fiscal Year]:[Fiscal Year]]&amp;PPEL[[DistrictNumber]:[DistrictNumber]],0),9)*$H1739</f>
        <v>168784.65247164067</v>
      </c>
      <c r="J1739" s="15">
        <f t="shared" si="184"/>
        <v>0.23321971063799593</v>
      </c>
      <c r="K1739" s="26">
        <f>ROUND(PPEL[[#This Row],[Proposed Taxable Valuation]]/1000*PPEL[[#This Row],[Adjusted Rate]],0)</f>
        <v>168785</v>
      </c>
      <c r="L1739" s="19">
        <f t="shared" si="181"/>
        <v>-70041.36769308467</v>
      </c>
      <c r="M1739" s="17">
        <f t="shared" si="182"/>
        <v>-9.6780289362004085E-2</v>
      </c>
      <c r="N1739" s="2">
        <v>515683453.44292372</v>
      </c>
      <c r="O1739">
        <v>0.33</v>
      </c>
      <c r="P1739" s="9">
        <f t="shared" si="183"/>
        <v>170175.53963616485</v>
      </c>
    </row>
    <row r="1740" spans="1:16" hidden="1" x14ac:dyDescent="0.35">
      <c r="A1740" s="13">
        <v>2031</v>
      </c>
      <c r="B1740" s="13">
        <f t="shared" si="185"/>
        <v>2030</v>
      </c>
      <c r="C1740" t="s">
        <v>214</v>
      </c>
      <c r="D1740" t="s">
        <v>215</v>
      </c>
      <c r="E1740" s="25">
        <v>484366736.37266195</v>
      </c>
      <c r="F1740" s="13">
        <v>0.33</v>
      </c>
      <c r="G1740" s="9">
        <f t="shared" si="180"/>
        <v>159841.02300297844</v>
      </c>
      <c r="H1740" s="11">
        <v>1.02</v>
      </c>
      <c r="I1740" s="12" cm="1">
        <f t="array" ref="I1740">INDEX(PPEL[],MATCH(PPEL[[#This Row],[Base Year]]&amp;PPEL[[#This Row],[DistrictNumber]],PPEL[[Fiscal Year]:[Fiscal Year]]&amp;PPEL[[DistrictNumber]:[DistrictNumber]],0),9)*$H1740</f>
        <v>119527.66021101762</v>
      </c>
      <c r="J1740" s="15">
        <f t="shared" si="184"/>
        <v>0.24677099238097858</v>
      </c>
      <c r="K1740" s="26">
        <f>ROUND(PPEL[[#This Row],[Proposed Taxable Valuation]]/1000*PPEL[[#This Row],[Adjusted Rate]],0)</f>
        <v>119528</v>
      </c>
      <c r="L1740" s="19">
        <f t="shared" si="181"/>
        <v>-40313.362791960826</v>
      </c>
      <c r="M1740" s="17">
        <f t="shared" si="182"/>
        <v>-8.3229007619021439E-2</v>
      </c>
      <c r="N1740" s="2">
        <v>368687316.56594992</v>
      </c>
      <c r="O1740">
        <v>0.33</v>
      </c>
      <c r="P1740" s="9">
        <f t="shared" si="183"/>
        <v>121666.81446676349</v>
      </c>
    </row>
    <row r="1741" spans="1:16" hidden="1" x14ac:dyDescent="0.35">
      <c r="A1741" s="13">
        <v>2031</v>
      </c>
      <c r="B1741" s="13">
        <f t="shared" si="185"/>
        <v>2030</v>
      </c>
      <c r="C1741" t="s">
        <v>216</v>
      </c>
      <c r="D1741" t="s">
        <v>217</v>
      </c>
      <c r="E1741" s="25">
        <v>1855550329.5060799</v>
      </c>
      <c r="F1741" s="13">
        <v>0.33</v>
      </c>
      <c r="G1741" s="9">
        <f t="shared" si="180"/>
        <v>612331.60873700643</v>
      </c>
      <c r="H1741" s="11">
        <v>1.02</v>
      </c>
      <c r="I1741" s="12" cm="1">
        <f t="array" ref="I1741">INDEX(PPEL[],MATCH(PPEL[[#This Row],[Base Year]]&amp;PPEL[[#This Row],[DistrictNumber]],PPEL[[Fiscal Year]:[Fiscal Year]]&amp;PPEL[[DistrictNumber]:[DistrictNumber]],0),9)*$H1741</f>
        <v>369343.57755017688</v>
      </c>
      <c r="J1741" s="15">
        <f t="shared" si="184"/>
        <v>0.19904799760860742</v>
      </c>
      <c r="K1741" s="26">
        <f>ROUND(PPEL[[#This Row],[Proposed Taxable Valuation]]/1000*PPEL[[#This Row],[Adjusted Rate]],0)</f>
        <v>369344</v>
      </c>
      <c r="L1741" s="19">
        <f t="shared" si="181"/>
        <v>-242988.03118682955</v>
      </c>
      <c r="M1741" s="17">
        <f t="shared" si="182"/>
        <v>-0.1309520023913926</v>
      </c>
      <c r="N1741" s="2">
        <v>1246225728.3719511</v>
      </c>
      <c r="O1741">
        <v>0.33</v>
      </c>
      <c r="P1741" s="9">
        <f t="shared" si="183"/>
        <v>411254.49036274385</v>
      </c>
    </row>
    <row r="1742" spans="1:16" hidden="1" x14ac:dyDescent="0.35">
      <c r="A1742" s="13">
        <v>2031</v>
      </c>
      <c r="B1742" s="13">
        <f t="shared" si="185"/>
        <v>2030</v>
      </c>
      <c r="C1742" t="s">
        <v>218</v>
      </c>
      <c r="D1742" t="s">
        <v>219</v>
      </c>
      <c r="E1742" s="25">
        <v>973145310.82535803</v>
      </c>
      <c r="F1742" s="13">
        <v>0.33</v>
      </c>
      <c r="G1742" s="9">
        <f t="shared" si="180"/>
        <v>321137.95257236814</v>
      </c>
      <c r="H1742" s="11">
        <v>1.02</v>
      </c>
      <c r="I1742" s="12" cm="1">
        <f t="array" ref="I1742">INDEX(PPEL[],MATCH(PPEL[[#This Row],[Base Year]]&amp;PPEL[[#This Row],[DistrictNumber]],PPEL[[Fiscal Year]:[Fiscal Year]]&amp;PPEL[[DistrictNumber]:[DistrictNumber]],0),9)*$H1742</f>
        <v>203623.1978512833</v>
      </c>
      <c r="J1742" s="15">
        <f t="shared" si="184"/>
        <v>0.20924233573975037</v>
      </c>
      <c r="K1742" s="26">
        <f>ROUND(PPEL[[#This Row],[Proposed Taxable Valuation]]/1000*PPEL[[#This Row],[Adjusted Rate]],0)</f>
        <v>203623</v>
      </c>
      <c r="L1742" s="19">
        <f t="shared" si="181"/>
        <v>-117514.75472108484</v>
      </c>
      <c r="M1742" s="17">
        <f t="shared" si="182"/>
        <v>-0.12075766426024964</v>
      </c>
      <c r="N1742" s="2">
        <v>676068572.18418908</v>
      </c>
      <c r="O1742">
        <v>0.33</v>
      </c>
      <c r="P1742" s="9">
        <f t="shared" si="183"/>
        <v>223102.62882078241</v>
      </c>
    </row>
    <row r="1743" spans="1:16" hidden="1" x14ac:dyDescent="0.35">
      <c r="A1743" s="13">
        <v>2031</v>
      </c>
      <c r="B1743" s="13">
        <f t="shared" si="185"/>
        <v>2030</v>
      </c>
      <c r="C1743" t="s">
        <v>220</v>
      </c>
      <c r="D1743" t="s">
        <v>221</v>
      </c>
      <c r="E1743" s="25">
        <v>2408074331.7157516</v>
      </c>
      <c r="F1743" s="13">
        <v>0.33</v>
      </c>
      <c r="G1743" s="9">
        <f t="shared" si="180"/>
        <v>794664.52946619806</v>
      </c>
      <c r="H1743" s="11">
        <v>1.02</v>
      </c>
      <c r="I1743" s="12" cm="1">
        <f t="array" ref="I1743">INDEX(PPEL[],MATCH(PPEL[[#This Row],[Base Year]]&amp;PPEL[[#This Row],[DistrictNumber]],PPEL[[Fiscal Year]:[Fiscal Year]]&amp;PPEL[[DistrictNumber]:[DistrictNumber]],0),9)*$H1743</f>
        <v>484445.88717523759</v>
      </c>
      <c r="J1743" s="15">
        <f t="shared" si="184"/>
        <v>0.20117563681270179</v>
      </c>
      <c r="K1743" s="26">
        <f>ROUND(PPEL[[#This Row],[Proposed Taxable Valuation]]/1000*PPEL[[#This Row],[Adjusted Rate]],0)</f>
        <v>484446</v>
      </c>
      <c r="L1743" s="19">
        <f t="shared" si="181"/>
        <v>-310218.64229096047</v>
      </c>
      <c r="M1743" s="17">
        <f t="shared" si="182"/>
        <v>-0.12882436318729823</v>
      </c>
      <c r="N1743" s="2">
        <v>1573327055.4867644</v>
      </c>
      <c r="O1743">
        <v>0.33</v>
      </c>
      <c r="P1743" s="9">
        <f t="shared" si="183"/>
        <v>519197.9283106323</v>
      </c>
    </row>
    <row r="1744" spans="1:16" hidden="1" x14ac:dyDescent="0.35">
      <c r="A1744" s="13">
        <v>2031</v>
      </c>
      <c r="B1744" s="13">
        <f t="shared" si="185"/>
        <v>2030</v>
      </c>
      <c r="C1744" t="s">
        <v>222</v>
      </c>
      <c r="D1744" t="s">
        <v>223</v>
      </c>
      <c r="E1744" s="25">
        <v>1497082136.3511117</v>
      </c>
      <c r="F1744" s="13">
        <v>0.33</v>
      </c>
      <c r="G1744" s="9">
        <f t="shared" si="180"/>
        <v>494037.10499586683</v>
      </c>
      <c r="H1744" s="11">
        <v>1.02</v>
      </c>
      <c r="I1744" s="12" cm="1">
        <f t="array" ref="I1744">INDEX(PPEL[],MATCH(PPEL[[#This Row],[Base Year]]&amp;PPEL[[#This Row],[DistrictNumber]],PPEL[[Fiscal Year]:[Fiscal Year]]&amp;PPEL[[DistrictNumber]:[DistrictNumber]],0),9)*$H1744</f>
        <v>316582.89513618918</v>
      </c>
      <c r="J1744" s="15">
        <f t="shared" si="184"/>
        <v>0.21146661726109917</v>
      </c>
      <c r="K1744" s="26">
        <f>ROUND(PPEL[[#This Row],[Proposed Taxable Valuation]]/1000*PPEL[[#This Row],[Adjusted Rate]],0)</f>
        <v>316583</v>
      </c>
      <c r="L1744" s="19">
        <f t="shared" si="181"/>
        <v>-177454.20985967765</v>
      </c>
      <c r="M1744" s="17">
        <f t="shared" si="182"/>
        <v>-0.11853338273890085</v>
      </c>
      <c r="N1744" s="2">
        <v>987404228.35206127</v>
      </c>
      <c r="O1744">
        <v>0.33</v>
      </c>
      <c r="P1744" s="9">
        <f t="shared" si="183"/>
        <v>325843.3953561802</v>
      </c>
    </row>
    <row r="1745" spans="1:16" hidden="1" x14ac:dyDescent="0.35">
      <c r="A1745" s="13">
        <v>2031</v>
      </c>
      <c r="B1745" s="13">
        <f t="shared" si="185"/>
        <v>2030</v>
      </c>
      <c r="C1745" t="s">
        <v>224</v>
      </c>
      <c r="D1745" t="s">
        <v>225</v>
      </c>
      <c r="E1745" s="25">
        <v>376798918.38704723</v>
      </c>
      <c r="F1745" s="13">
        <v>0.33</v>
      </c>
      <c r="G1745" s="9">
        <f t="shared" si="180"/>
        <v>124343.6430677256</v>
      </c>
      <c r="H1745" s="11">
        <v>1.02</v>
      </c>
      <c r="I1745" s="12" cm="1">
        <f t="array" ref="I1745">INDEX(PPEL[],MATCH(PPEL[[#This Row],[Base Year]]&amp;PPEL[[#This Row],[DistrictNumber]],PPEL[[Fiscal Year]:[Fiscal Year]]&amp;PPEL[[DistrictNumber]:[DistrictNumber]],0),9)*$H1745</f>
        <v>87767.370864780285</v>
      </c>
      <c r="J1745" s="15">
        <f t="shared" si="184"/>
        <v>0.23292893525407041</v>
      </c>
      <c r="K1745" s="26">
        <f>ROUND(PPEL[[#This Row],[Proposed Taxable Valuation]]/1000*PPEL[[#This Row],[Adjusted Rate]],0)</f>
        <v>87767</v>
      </c>
      <c r="L1745" s="19">
        <f t="shared" si="181"/>
        <v>-36576.272202945314</v>
      </c>
      <c r="M1745" s="17">
        <f t="shared" si="182"/>
        <v>-9.7071064745929608E-2</v>
      </c>
      <c r="N1745" s="2">
        <v>260563272.03134844</v>
      </c>
      <c r="O1745">
        <v>0.33</v>
      </c>
      <c r="P1745" s="9">
        <f t="shared" si="183"/>
        <v>85985.879770344982</v>
      </c>
    </row>
    <row r="1746" spans="1:16" hidden="1" x14ac:dyDescent="0.35">
      <c r="A1746" s="13">
        <v>2031</v>
      </c>
      <c r="B1746" s="13">
        <f t="shared" si="185"/>
        <v>2030</v>
      </c>
      <c r="C1746" t="s">
        <v>226</v>
      </c>
      <c r="D1746" t="s">
        <v>227</v>
      </c>
      <c r="E1746" s="25">
        <v>561640126.85643101</v>
      </c>
      <c r="F1746" s="13">
        <v>0.33</v>
      </c>
      <c r="G1746" s="9">
        <f t="shared" si="180"/>
        <v>185341.24186262224</v>
      </c>
      <c r="H1746" s="11">
        <v>1.02</v>
      </c>
      <c r="I1746" s="12" cm="1">
        <f t="array" ref="I1746">INDEX(PPEL[],MATCH(PPEL[[#This Row],[Base Year]]&amp;PPEL[[#This Row],[DistrictNumber]],PPEL[[Fiscal Year]:[Fiscal Year]]&amp;PPEL[[DistrictNumber]:[DistrictNumber]],0),9)*$H1746</f>
        <v>132644.07019847396</v>
      </c>
      <c r="J1746" s="15">
        <f t="shared" si="184"/>
        <v>0.2361727089211007</v>
      </c>
      <c r="K1746" s="26">
        <f>ROUND(PPEL[[#This Row],[Proposed Taxable Valuation]]/1000*PPEL[[#This Row],[Adjusted Rate]],0)</f>
        <v>132644</v>
      </c>
      <c r="L1746" s="19">
        <f t="shared" si="181"/>
        <v>-52697.171664148278</v>
      </c>
      <c r="M1746" s="17">
        <f t="shared" si="182"/>
        <v>-9.3827291078899311E-2</v>
      </c>
      <c r="N1746" s="2">
        <v>430599826.82150942</v>
      </c>
      <c r="O1746">
        <v>0.33</v>
      </c>
      <c r="P1746" s="9">
        <f t="shared" si="183"/>
        <v>142097.94285109811</v>
      </c>
    </row>
    <row r="1747" spans="1:16" hidden="1" x14ac:dyDescent="0.35">
      <c r="A1747" s="13">
        <v>2031</v>
      </c>
      <c r="B1747" s="13">
        <f t="shared" si="185"/>
        <v>2030</v>
      </c>
      <c r="C1747" t="s">
        <v>228</v>
      </c>
      <c r="D1747" t="s">
        <v>229</v>
      </c>
      <c r="E1747" s="25">
        <v>1387380277.5932376</v>
      </c>
      <c r="F1747" s="13">
        <v>0.33</v>
      </c>
      <c r="G1747" s="9">
        <f t="shared" si="180"/>
        <v>457835.49160576845</v>
      </c>
      <c r="H1747" s="11">
        <v>1.02</v>
      </c>
      <c r="I1747" s="12" cm="1">
        <f t="array" ref="I1747">INDEX(PPEL[],MATCH(PPEL[[#This Row],[Base Year]]&amp;PPEL[[#This Row],[DistrictNumber]],PPEL[[Fiscal Year]:[Fiscal Year]]&amp;PPEL[[DistrictNumber]:[DistrictNumber]],0),9)*$H1747</f>
        <v>265735.78436091566</v>
      </c>
      <c r="J1747" s="15">
        <f t="shared" si="184"/>
        <v>0.19153781313793913</v>
      </c>
      <c r="K1747" s="26">
        <f>ROUND(PPEL[[#This Row],[Proposed Taxable Valuation]]/1000*PPEL[[#This Row],[Adjusted Rate]],0)</f>
        <v>265736</v>
      </c>
      <c r="L1747" s="19">
        <f t="shared" si="181"/>
        <v>-192099.70724485279</v>
      </c>
      <c r="M1747" s="17">
        <f t="shared" si="182"/>
        <v>-0.13846218686206088</v>
      </c>
      <c r="N1747" s="2">
        <v>889033289.68700325</v>
      </c>
      <c r="O1747">
        <v>0.33</v>
      </c>
      <c r="P1747" s="9">
        <f t="shared" si="183"/>
        <v>293380.98559671111</v>
      </c>
    </row>
    <row r="1748" spans="1:16" hidden="1" x14ac:dyDescent="0.35">
      <c r="A1748" s="13">
        <v>2031</v>
      </c>
      <c r="B1748" s="13">
        <f t="shared" si="185"/>
        <v>2030</v>
      </c>
      <c r="C1748" t="s">
        <v>230</v>
      </c>
      <c r="D1748" t="s">
        <v>231</v>
      </c>
      <c r="E1748" s="25">
        <v>452870053.54834199</v>
      </c>
      <c r="F1748" s="13">
        <v>0.33</v>
      </c>
      <c r="G1748" s="9">
        <f t="shared" si="180"/>
        <v>149447.11767095287</v>
      </c>
      <c r="H1748" s="11">
        <v>1.02</v>
      </c>
      <c r="I1748" s="12" cm="1">
        <f t="array" ref="I1748">INDEX(PPEL[],MATCH(PPEL[[#This Row],[Base Year]]&amp;PPEL[[#This Row],[DistrictNumber]],PPEL[[Fiscal Year]:[Fiscal Year]]&amp;PPEL[[DistrictNumber]:[DistrictNumber]],0),9)*$H1748</f>
        <v>113241.51687990011</v>
      </c>
      <c r="J1748" s="15">
        <f t="shared" si="184"/>
        <v>0.25005300304717998</v>
      </c>
      <c r="K1748" s="26">
        <f>ROUND(PPEL[[#This Row],[Proposed Taxable Valuation]]/1000*PPEL[[#This Row],[Adjusted Rate]],0)</f>
        <v>113242</v>
      </c>
      <c r="L1748" s="19">
        <f t="shared" si="181"/>
        <v>-36205.600791052755</v>
      </c>
      <c r="M1748" s="17">
        <f t="shared" si="182"/>
        <v>-7.9946996952820037E-2</v>
      </c>
      <c r="N1748" s="2">
        <v>340719786.86331588</v>
      </c>
      <c r="O1748">
        <v>0.33</v>
      </c>
      <c r="P1748" s="9">
        <f t="shared" si="183"/>
        <v>112437.52966489426</v>
      </c>
    </row>
    <row r="1749" spans="1:16" hidden="1" x14ac:dyDescent="0.35">
      <c r="A1749" s="13">
        <v>2031</v>
      </c>
      <c r="B1749" s="13">
        <f t="shared" si="185"/>
        <v>2030</v>
      </c>
      <c r="C1749" t="s">
        <v>232</v>
      </c>
      <c r="D1749" t="s">
        <v>233</v>
      </c>
      <c r="E1749" s="25">
        <v>1847109814.5773282</v>
      </c>
      <c r="F1749" s="13">
        <v>0.33</v>
      </c>
      <c r="G1749" s="9">
        <f t="shared" si="180"/>
        <v>609546.23881051841</v>
      </c>
      <c r="H1749" s="11">
        <v>1.02</v>
      </c>
      <c r="I1749" s="12" cm="1">
        <f t="array" ref="I1749">INDEX(PPEL[],MATCH(PPEL[[#This Row],[Base Year]]&amp;PPEL[[#This Row],[DistrictNumber]],PPEL[[Fiscal Year]:[Fiscal Year]]&amp;PPEL[[DistrictNumber]:[DistrictNumber]],0),9)*$H1749</f>
        <v>275018.55003339937</v>
      </c>
      <c r="J1749" s="15">
        <f t="shared" si="184"/>
        <v>0.14889128294536808</v>
      </c>
      <c r="K1749" s="26">
        <f>ROUND(PPEL[[#This Row],[Proposed Taxable Valuation]]/1000*PPEL[[#This Row],[Adjusted Rate]],0)</f>
        <v>275019</v>
      </c>
      <c r="L1749" s="19">
        <f t="shared" si="181"/>
        <v>-334527.68877711904</v>
      </c>
      <c r="M1749" s="17">
        <f t="shared" si="182"/>
        <v>-0.18110871705463194</v>
      </c>
      <c r="N1749" s="2">
        <v>969275331.2382313</v>
      </c>
      <c r="O1749">
        <v>0.33</v>
      </c>
      <c r="P1749" s="9">
        <f t="shared" si="183"/>
        <v>319860.85930861632</v>
      </c>
    </row>
    <row r="1750" spans="1:16" hidden="1" x14ac:dyDescent="0.35">
      <c r="A1750" s="13">
        <v>2031</v>
      </c>
      <c r="B1750" s="13">
        <f t="shared" si="185"/>
        <v>2030</v>
      </c>
      <c r="C1750" t="s">
        <v>234</v>
      </c>
      <c r="D1750" t="s">
        <v>235</v>
      </c>
      <c r="E1750" s="25">
        <v>183444516.14300147</v>
      </c>
      <c r="F1750" s="13">
        <v>0.33</v>
      </c>
      <c r="G1750" s="9">
        <f t="shared" si="180"/>
        <v>60536.690327190488</v>
      </c>
      <c r="H1750" s="11">
        <v>1.02</v>
      </c>
      <c r="I1750" s="12" cm="1">
        <f t="array" ref="I1750">INDEX(PPEL[],MATCH(PPEL[[#This Row],[Base Year]]&amp;PPEL[[#This Row],[DistrictNumber]],PPEL[[Fiscal Year]:[Fiscal Year]]&amp;PPEL[[DistrictNumber]:[DistrictNumber]],0),9)*$H1750</f>
        <v>50470.543923071622</v>
      </c>
      <c r="J1750" s="15">
        <f t="shared" si="184"/>
        <v>0.27512702469518385</v>
      </c>
      <c r="K1750" s="26">
        <f>ROUND(PPEL[[#This Row],[Proposed Taxable Valuation]]/1000*PPEL[[#This Row],[Adjusted Rate]],0)</f>
        <v>50471</v>
      </c>
      <c r="L1750" s="19">
        <f t="shared" si="181"/>
        <v>-10066.146404118866</v>
      </c>
      <c r="M1750" s="17">
        <f t="shared" si="182"/>
        <v>-5.4872975304816163E-2</v>
      </c>
      <c r="N1750" s="2">
        <v>151788592.0959461</v>
      </c>
      <c r="O1750">
        <v>0.33</v>
      </c>
      <c r="P1750" s="9">
        <f t="shared" si="183"/>
        <v>50090.235391662216</v>
      </c>
    </row>
    <row r="1751" spans="1:16" hidden="1" x14ac:dyDescent="0.35">
      <c r="A1751" s="13">
        <v>2031</v>
      </c>
      <c r="B1751" s="13">
        <f t="shared" si="185"/>
        <v>2030</v>
      </c>
      <c r="C1751" t="s">
        <v>236</v>
      </c>
      <c r="D1751" t="s">
        <v>237</v>
      </c>
      <c r="E1751" s="25">
        <v>620312323.11116993</v>
      </c>
      <c r="F1751" s="13">
        <v>0.33</v>
      </c>
      <c r="G1751" s="9">
        <f t="shared" si="180"/>
        <v>204703.06662668611</v>
      </c>
      <c r="H1751" s="11">
        <v>1.02</v>
      </c>
      <c r="I1751" s="12" cm="1">
        <f t="array" ref="I1751">INDEX(PPEL[],MATCH(PPEL[[#This Row],[Base Year]]&amp;PPEL[[#This Row],[DistrictNumber]],PPEL[[Fiscal Year]:[Fiscal Year]]&amp;PPEL[[DistrictNumber]:[DistrictNumber]],0),9)*$H1751</f>
        <v>147221.1383148598</v>
      </c>
      <c r="J1751" s="15">
        <f t="shared" si="184"/>
        <v>0.23733389266954058</v>
      </c>
      <c r="K1751" s="26">
        <f>ROUND(PPEL[[#This Row],[Proposed Taxable Valuation]]/1000*PPEL[[#This Row],[Adjusted Rate]],0)</f>
        <v>147221</v>
      </c>
      <c r="L1751" s="19">
        <f t="shared" si="181"/>
        <v>-57481.928311826312</v>
      </c>
      <c r="M1751" s="17">
        <f t="shared" si="182"/>
        <v>-9.2666107330459435E-2</v>
      </c>
      <c r="N1751" s="2">
        <v>444993117.49976444</v>
      </c>
      <c r="O1751">
        <v>0.33</v>
      </c>
      <c r="P1751" s="9">
        <f t="shared" si="183"/>
        <v>146847.72877492226</v>
      </c>
    </row>
    <row r="1752" spans="1:16" hidden="1" x14ac:dyDescent="0.35">
      <c r="A1752" s="13">
        <v>2031</v>
      </c>
      <c r="B1752" s="13">
        <f t="shared" si="185"/>
        <v>2030</v>
      </c>
      <c r="C1752" t="s">
        <v>238</v>
      </c>
      <c r="D1752" t="s">
        <v>239</v>
      </c>
      <c r="E1752" s="25">
        <v>2009252380.2980063</v>
      </c>
      <c r="F1752" s="13">
        <v>0.33</v>
      </c>
      <c r="G1752" s="9">
        <f t="shared" si="180"/>
        <v>663053.28549834213</v>
      </c>
      <c r="H1752" s="11">
        <v>1.02</v>
      </c>
      <c r="I1752" s="12" cm="1">
        <f t="array" ref="I1752">INDEX(PPEL[],MATCH(PPEL[[#This Row],[Base Year]]&amp;PPEL[[#This Row],[DistrictNumber]],PPEL[[Fiscal Year]:[Fiscal Year]]&amp;PPEL[[DistrictNumber]:[DistrictNumber]],0),9)*$H1752</f>
        <v>299584.43810800102</v>
      </c>
      <c r="J1752" s="15">
        <f t="shared" si="184"/>
        <v>0.14910244280191798</v>
      </c>
      <c r="K1752" s="26">
        <f>ROUND(PPEL[[#This Row],[Proposed Taxable Valuation]]/1000*PPEL[[#This Row],[Adjusted Rate]],0)</f>
        <v>299584</v>
      </c>
      <c r="L1752" s="19">
        <f t="shared" si="181"/>
        <v>-363468.84739034111</v>
      </c>
      <c r="M1752" s="17">
        <f t="shared" si="182"/>
        <v>-0.18089755719808204</v>
      </c>
      <c r="N1752" s="2">
        <v>1122227621.612777</v>
      </c>
      <c r="O1752">
        <v>0.33</v>
      </c>
      <c r="P1752" s="9">
        <f t="shared" si="183"/>
        <v>370335.11513221642</v>
      </c>
    </row>
    <row r="1753" spans="1:16" hidden="1" x14ac:dyDescent="0.35">
      <c r="A1753" s="13">
        <v>2031</v>
      </c>
      <c r="B1753" s="13">
        <f t="shared" si="185"/>
        <v>2030</v>
      </c>
      <c r="C1753" t="s">
        <v>240</v>
      </c>
      <c r="D1753" t="s">
        <v>241</v>
      </c>
      <c r="E1753" s="25">
        <v>323409467.50839967</v>
      </c>
      <c r="F1753" s="13">
        <v>0.33</v>
      </c>
      <c r="G1753" s="9">
        <f t="shared" si="180"/>
        <v>106725.1242777719</v>
      </c>
      <c r="H1753" s="11">
        <v>1.02</v>
      </c>
      <c r="I1753" s="12" cm="1">
        <f t="array" ref="I1753">INDEX(PPEL[],MATCH(PPEL[[#This Row],[Base Year]]&amp;PPEL[[#This Row],[DistrictNumber]],PPEL[[Fiscal Year]:[Fiscal Year]]&amp;PPEL[[DistrictNumber]:[DistrictNumber]],0),9)*$H1753</f>
        <v>79805.024103766074</v>
      </c>
      <c r="J1753" s="15">
        <f t="shared" si="184"/>
        <v>0.24676155809103936</v>
      </c>
      <c r="K1753" s="26">
        <f>ROUND(PPEL[[#This Row],[Proposed Taxable Valuation]]/1000*PPEL[[#This Row],[Adjusted Rate]],0)</f>
        <v>79805</v>
      </c>
      <c r="L1753" s="19">
        <f t="shared" si="181"/>
        <v>-26920.100174005827</v>
      </c>
      <c r="M1753" s="17">
        <f t="shared" si="182"/>
        <v>-8.3238441908960653E-2</v>
      </c>
      <c r="N1753" s="2">
        <v>239861278.27366161</v>
      </c>
      <c r="O1753">
        <v>0.33</v>
      </c>
      <c r="P1753" s="9">
        <f t="shared" si="183"/>
        <v>79154.221830308335</v>
      </c>
    </row>
    <row r="1754" spans="1:16" hidden="1" x14ac:dyDescent="0.35">
      <c r="A1754" s="13">
        <v>2031</v>
      </c>
      <c r="B1754" s="13">
        <f t="shared" si="185"/>
        <v>2030</v>
      </c>
      <c r="C1754" t="s">
        <v>242</v>
      </c>
      <c r="D1754" t="s">
        <v>243</v>
      </c>
      <c r="E1754" s="25">
        <v>324066037.97723776</v>
      </c>
      <c r="F1754" s="13">
        <v>0.33</v>
      </c>
      <c r="G1754" s="9">
        <f t="shared" si="180"/>
        <v>106941.79253248847</v>
      </c>
      <c r="H1754" s="11">
        <v>1.02</v>
      </c>
      <c r="I1754" s="12" cm="1">
        <f t="array" ref="I1754">INDEX(PPEL[],MATCH(PPEL[[#This Row],[Base Year]]&amp;PPEL[[#This Row],[DistrictNumber]],PPEL[[Fiscal Year]:[Fiscal Year]]&amp;PPEL[[DistrictNumber]:[DistrictNumber]],0),9)*$H1754</f>
        <v>77926.783889855855</v>
      </c>
      <c r="J1754" s="15">
        <f t="shared" si="184"/>
        <v>0.24046575314173893</v>
      </c>
      <c r="K1754" s="26">
        <f>ROUND(PPEL[[#This Row],[Proposed Taxable Valuation]]/1000*PPEL[[#This Row],[Adjusted Rate]],0)</f>
        <v>77927</v>
      </c>
      <c r="L1754" s="19">
        <f t="shared" si="181"/>
        <v>-29015.008642632616</v>
      </c>
      <c r="M1754" s="17">
        <f t="shared" si="182"/>
        <v>-8.9534246858261085E-2</v>
      </c>
      <c r="N1754" s="2">
        <v>242103553.97383577</v>
      </c>
      <c r="O1754">
        <v>0.33</v>
      </c>
      <c r="P1754" s="9">
        <f t="shared" si="183"/>
        <v>79894.172811365803</v>
      </c>
    </row>
    <row r="1755" spans="1:16" hidden="1" x14ac:dyDescent="0.35">
      <c r="A1755" s="13">
        <v>2031</v>
      </c>
      <c r="B1755" s="13">
        <f t="shared" si="185"/>
        <v>2030</v>
      </c>
      <c r="C1755" t="s">
        <v>244</v>
      </c>
      <c r="D1755" t="s">
        <v>245</v>
      </c>
      <c r="E1755" s="25">
        <v>428382284.34209365</v>
      </c>
      <c r="F1755" s="13">
        <v>0.33</v>
      </c>
      <c r="G1755" s="9">
        <f t="shared" si="180"/>
        <v>141366.15383289091</v>
      </c>
      <c r="H1755" s="11">
        <v>1.02</v>
      </c>
      <c r="I1755" s="12" cm="1">
        <f t="array" ref="I1755">INDEX(PPEL[],MATCH(PPEL[[#This Row],[Base Year]]&amp;PPEL[[#This Row],[DistrictNumber]],PPEL[[Fiscal Year]:[Fiscal Year]]&amp;PPEL[[DistrictNumber]:[DistrictNumber]],0),9)*$H1755</f>
        <v>114289.12393897561</v>
      </c>
      <c r="J1755" s="15">
        <f t="shared" si="184"/>
        <v>0.26679236774345139</v>
      </c>
      <c r="K1755" s="26">
        <f>ROUND(PPEL[[#This Row],[Proposed Taxable Valuation]]/1000*PPEL[[#This Row],[Adjusted Rate]],0)</f>
        <v>114289</v>
      </c>
      <c r="L1755" s="19">
        <f t="shared" si="181"/>
        <v>-27077.0298939153</v>
      </c>
      <c r="M1755" s="17">
        <f t="shared" si="182"/>
        <v>-6.3207632256548629E-2</v>
      </c>
      <c r="N1755" s="2">
        <v>329923881.77581567</v>
      </c>
      <c r="O1755">
        <v>0.33</v>
      </c>
      <c r="P1755" s="9">
        <f t="shared" si="183"/>
        <v>108874.88098601918</v>
      </c>
    </row>
    <row r="1756" spans="1:16" hidden="1" x14ac:dyDescent="0.35">
      <c r="A1756" s="13">
        <v>2031</v>
      </c>
      <c r="B1756" s="13">
        <f t="shared" si="185"/>
        <v>2030</v>
      </c>
      <c r="C1756" t="s">
        <v>246</v>
      </c>
      <c r="D1756" t="s">
        <v>247</v>
      </c>
      <c r="E1756" s="25">
        <v>1367078933.5554876</v>
      </c>
      <c r="F1756" s="13">
        <v>0.33</v>
      </c>
      <c r="G1756" s="9">
        <f t="shared" ref="G1756:G1819" si="186">E1756/1000*F1756</f>
        <v>451136.04807331093</v>
      </c>
      <c r="H1756" s="11">
        <v>1.02</v>
      </c>
      <c r="I1756" s="12" cm="1">
        <f t="array" ref="I1756">INDEX(PPEL[],MATCH(PPEL[[#This Row],[Base Year]]&amp;PPEL[[#This Row],[DistrictNumber]],PPEL[[Fiscal Year]:[Fiscal Year]]&amp;PPEL[[DistrictNumber]:[DistrictNumber]],0),9)*$H1756</f>
        <v>292856.38417203701</v>
      </c>
      <c r="J1756" s="15">
        <f t="shared" si="184"/>
        <v>0.21422053766155152</v>
      </c>
      <c r="K1756" s="26">
        <f>ROUND(PPEL[[#This Row],[Proposed Taxable Valuation]]/1000*PPEL[[#This Row],[Adjusted Rate]],0)</f>
        <v>292856</v>
      </c>
      <c r="L1756" s="19">
        <f t="shared" ref="L1756:L1819" si="187">I1756-G1756</f>
        <v>-158279.66390127392</v>
      </c>
      <c r="M1756" s="17">
        <f t="shared" ref="M1756:M1819" si="188">J1756-F1756</f>
        <v>-0.11577946233844849</v>
      </c>
      <c r="N1756" s="2">
        <v>1050622399.5303811</v>
      </c>
      <c r="O1756">
        <v>0.33</v>
      </c>
      <c r="P1756" s="9">
        <f t="shared" ref="P1756:P1819" si="189">N1756/1000*O1756</f>
        <v>346705.39184502582</v>
      </c>
    </row>
    <row r="1757" spans="1:16" hidden="1" x14ac:dyDescent="0.35">
      <c r="A1757" s="13">
        <v>2031</v>
      </c>
      <c r="B1757" s="13">
        <f t="shared" si="185"/>
        <v>2030</v>
      </c>
      <c r="C1757" t="s">
        <v>248</v>
      </c>
      <c r="D1757" t="s">
        <v>249</v>
      </c>
      <c r="E1757" s="25">
        <v>1727811562.2342138</v>
      </c>
      <c r="F1757" s="13">
        <v>0.33</v>
      </c>
      <c r="G1757" s="9">
        <f t="shared" si="186"/>
        <v>570177.81553729053</v>
      </c>
      <c r="H1757" s="11">
        <v>1.02</v>
      </c>
      <c r="I1757" s="12" cm="1">
        <f t="array" ref="I1757">INDEX(PPEL[],MATCH(PPEL[[#This Row],[Base Year]]&amp;PPEL[[#This Row],[DistrictNumber]],PPEL[[Fiscal Year]:[Fiscal Year]]&amp;PPEL[[DistrictNumber]:[DistrictNumber]],0),9)*$H1757</f>
        <v>304517.41978590045</v>
      </c>
      <c r="J1757" s="15">
        <f t="shared" si="184"/>
        <v>0.17624457807895</v>
      </c>
      <c r="K1757" s="26">
        <f>ROUND(PPEL[[#This Row],[Proposed Taxable Valuation]]/1000*PPEL[[#This Row],[Adjusted Rate]],0)</f>
        <v>304517</v>
      </c>
      <c r="L1757" s="19">
        <f t="shared" si="187"/>
        <v>-265660.39575139008</v>
      </c>
      <c r="M1757" s="17">
        <f t="shared" si="188"/>
        <v>-0.15375542192105002</v>
      </c>
      <c r="N1757" s="2">
        <v>1095877531.8443279</v>
      </c>
      <c r="O1757">
        <v>0.33</v>
      </c>
      <c r="P1757" s="9">
        <f t="shared" si="189"/>
        <v>361639.58550862822</v>
      </c>
    </row>
    <row r="1758" spans="1:16" hidden="1" x14ac:dyDescent="0.35">
      <c r="A1758" s="13">
        <v>2031</v>
      </c>
      <c r="B1758" s="13">
        <f t="shared" si="185"/>
        <v>2030</v>
      </c>
      <c r="C1758" t="s">
        <v>250</v>
      </c>
      <c r="D1758" t="s">
        <v>251</v>
      </c>
      <c r="E1758" s="25">
        <v>473814425.7727614</v>
      </c>
      <c r="F1758" s="13">
        <v>0.33</v>
      </c>
      <c r="G1758" s="9">
        <f t="shared" si="186"/>
        <v>156358.76050501128</v>
      </c>
      <c r="H1758" s="11">
        <v>1.02</v>
      </c>
      <c r="I1758" s="12" cm="1">
        <f t="array" ref="I1758">INDEX(PPEL[],MATCH(PPEL[[#This Row],[Base Year]]&amp;PPEL[[#This Row],[DistrictNumber]],PPEL[[Fiscal Year]:[Fiscal Year]]&amp;PPEL[[DistrictNumber]:[DistrictNumber]],0),9)*$H1758</f>
        <v>125966.82476929868</v>
      </c>
      <c r="J1758" s="15">
        <f t="shared" si="184"/>
        <v>0.26585687965041321</v>
      </c>
      <c r="K1758" s="26">
        <f>ROUND(PPEL[[#This Row],[Proposed Taxable Valuation]]/1000*PPEL[[#This Row],[Adjusted Rate]],0)</f>
        <v>125967</v>
      </c>
      <c r="L1758" s="19">
        <f t="shared" si="187"/>
        <v>-30391.935735712599</v>
      </c>
      <c r="M1758" s="17">
        <f t="shared" si="188"/>
        <v>-6.4143120349586802E-2</v>
      </c>
      <c r="N1758" s="2">
        <v>361479709.01947582</v>
      </c>
      <c r="O1758">
        <v>0.33</v>
      </c>
      <c r="P1758" s="9">
        <f t="shared" si="189"/>
        <v>119288.30397642702</v>
      </c>
    </row>
    <row r="1759" spans="1:16" hidden="1" x14ac:dyDescent="0.35">
      <c r="A1759" s="13">
        <v>2031</v>
      </c>
      <c r="B1759" s="13">
        <f t="shared" si="185"/>
        <v>2030</v>
      </c>
      <c r="C1759" t="s">
        <v>252</v>
      </c>
      <c r="D1759" t="s">
        <v>253</v>
      </c>
      <c r="E1759" s="25">
        <v>559559140.92020082</v>
      </c>
      <c r="F1759" s="13">
        <v>0.33</v>
      </c>
      <c r="G1759" s="9">
        <f t="shared" si="186"/>
        <v>184654.51650366629</v>
      </c>
      <c r="H1759" s="11">
        <v>1.02</v>
      </c>
      <c r="I1759" s="12" cm="1">
        <f t="array" ref="I1759">INDEX(PPEL[],MATCH(PPEL[[#This Row],[Base Year]]&amp;PPEL[[#This Row],[DistrictNumber]],PPEL[[Fiscal Year]:[Fiscal Year]]&amp;PPEL[[DistrictNumber]:[DistrictNumber]],0),9)*$H1759</f>
        <v>117998.256424632</v>
      </c>
      <c r="J1759" s="15">
        <f t="shared" si="184"/>
        <v>0.21087718490414192</v>
      </c>
      <c r="K1759" s="26">
        <f>ROUND(PPEL[[#This Row],[Proposed Taxable Valuation]]/1000*PPEL[[#This Row],[Adjusted Rate]],0)</f>
        <v>117998</v>
      </c>
      <c r="L1759" s="19">
        <f t="shared" si="187"/>
        <v>-66656.260079034299</v>
      </c>
      <c r="M1759" s="17">
        <f t="shared" si="188"/>
        <v>-0.11912281509585809</v>
      </c>
      <c r="N1759" s="2">
        <v>386344727.75635535</v>
      </c>
      <c r="O1759">
        <v>0.33</v>
      </c>
      <c r="P1759" s="9">
        <f t="shared" si="189"/>
        <v>127493.76015959728</v>
      </c>
    </row>
    <row r="1760" spans="1:16" hidden="1" x14ac:dyDescent="0.35">
      <c r="A1760" s="13">
        <v>2031</v>
      </c>
      <c r="B1760" s="13">
        <f t="shared" si="185"/>
        <v>2030</v>
      </c>
      <c r="C1760" t="s">
        <v>254</v>
      </c>
      <c r="D1760" t="s">
        <v>255</v>
      </c>
      <c r="E1760" s="25">
        <v>356117690.05628663</v>
      </c>
      <c r="F1760" s="13">
        <v>0.33</v>
      </c>
      <c r="G1760" s="9">
        <f t="shared" si="186"/>
        <v>117518.83771857459</v>
      </c>
      <c r="H1760" s="11">
        <v>1.02</v>
      </c>
      <c r="I1760" s="12" cm="1">
        <f t="array" ref="I1760">INDEX(PPEL[],MATCH(PPEL[[#This Row],[Base Year]]&amp;PPEL[[#This Row],[DistrictNumber]],PPEL[[Fiscal Year]:[Fiscal Year]]&amp;PPEL[[DistrictNumber]:[DistrictNumber]],0),9)*$H1760</f>
        <v>88255.615799368548</v>
      </c>
      <c r="J1760" s="15">
        <f t="shared" si="184"/>
        <v>0.24782710397065419</v>
      </c>
      <c r="K1760" s="26">
        <f>ROUND(PPEL[[#This Row],[Proposed Taxable Valuation]]/1000*PPEL[[#This Row],[Adjusted Rate]],0)</f>
        <v>88256</v>
      </c>
      <c r="L1760" s="19">
        <f t="shared" si="187"/>
        <v>-29263.221919206044</v>
      </c>
      <c r="M1760" s="17">
        <f t="shared" si="188"/>
        <v>-8.2172896029345827E-2</v>
      </c>
      <c r="N1760" s="2">
        <v>259677710.02240285</v>
      </c>
      <c r="O1760">
        <v>0.33</v>
      </c>
      <c r="P1760" s="9">
        <f t="shared" si="189"/>
        <v>85693.64430739294</v>
      </c>
    </row>
    <row r="1761" spans="1:16" hidden="1" x14ac:dyDescent="0.35">
      <c r="A1761" s="13">
        <v>2031</v>
      </c>
      <c r="B1761" s="13">
        <f t="shared" si="185"/>
        <v>2030</v>
      </c>
      <c r="C1761" t="s">
        <v>256</v>
      </c>
      <c r="D1761" t="s">
        <v>257</v>
      </c>
      <c r="E1761" s="25">
        <v>239927728.07584289</v>
      </c>
      <c r="F1761" s="13">
        <v>0.33</v>
      </c>
      <c r="G1761" s="9">
        <f t="shared" si="186"/>
        <v>79176.150265028162</v>
      </c>
      <c r="H1761" s="11">
        <v>1.02</v>
      </c>
      <c r="I1761" s="12" cm="1">
        <f t="array" ref="I1761">INDEX(PPEL[],MATCH(PPEL[[#This Row],[Base Year]]&amp;PPEL[[#This Row],[DistrictNumber]],PPEL[[Fiscal Year]:[Fiscal Year]]&amp;PPEL[[DistrictNumber]:[DistrictNumber]],0),9)*$H1761</f>
        <v>63764.257021184145</v>
      </c>
      <c r="J1761" s="15">
        <f t="shared" si="184"/>
        <v>0.26576443470105215</v>
      </c>
      <c r="K1761" s="26">
        <f>ROUND(PPEL[[#This Row],[Proposed Taxable Valuation]]/1000*PPEL[[#This Row],[Adjusted Rate]],0)</f>
        <v>63764</v>
      </c>
      <c r="L1761" s="19">
        <f t="shared" si="187"/>
        <v>-15411.893243844017</v>
      </c>
      <c r="M1761" s="17">
        <f t="shared" si="188"/>
        <v>-6.4235565298947861E-2</v>
      </c>
      <c r="N1761" s="2">
        <v>184741399.44642669</v>
      </c>
      <c r="O1761">
        <v>0.33</v>
      </c>
      <c r="P1761" s="9">
        <f t="shared" si="189"/>
        <v>60964.661817320812</v>
      </c>
    </row>
    <row r="1762" spans="1:16" hidden="1" x14ac:dyDescent="0.35">
      <c r="A1762" s="13">
        <v>2031</v>
      </c>
      <c r="B1762" s="13">
        <f t="shared" si="185"/>
        <v>2030</v>
      </c>
      <c r="C1762" t="s">
        <v>258</v>
      </c>
      <c r="D1762" t="s">
        <v>259</v>
      </c>
      <c r="E1762" s="25">
        <v>741369836.42790794</v>
      </c>
      <c r="F1762" s="13">
        <v>0.33</v>
      </c>
      <c r="G1762" s="9">
        <f t="shared" si="186"/>
        <v>244652.04602120962</v>
      </c>
      <c r="H1762" s="11">
        <v>1.02</v>
      </c>
      <c r="I1762" s="12" cm="1">
        <f t="array" ref="I1762">INDEX(PPEL[],MATCH(PPEL[[#This Row],[Base Year]]&amp;PPEL[[#This Row],[DistrictNumber]],PPEL[[Fiscal Year]:[Fiscal Year]]&amp;PPEL[[DistrictNumber]:[DistrictNumber]],0),9)*$H1762</f>
        <v>174859.02112542774</v>
      </c>
      <c r="J1762" s="15">
        <f t="shared" si="184"/>
        <v>0.23585936806916655</v>
      </c>
      <c r="K1762" s="26">
        <f>ROUND(PPEL[[#This Row],[Proposed Taxable Valuation]]/1000*PPEL[[#This Row],[Adjusted Rate]],0)</f>
        <v>174859</v>
      </c>
      <c r="L1762" s="19">
        <f t="shared" si="187"/>
        <v>-69793.024895781884</v>
      </c>
      <c r="M1762" s="17">
        <f t="shared" si="188"/>
        <v>-9.4140631930833468E-2</v>
      </c>
      <c r="N1762" s="2">
        <v>548135187.37189186</v>
      </c>
      <c r="O1762">
        <v>0.33</v>
      </c>
      <c r="P1762" s="9">
        <f t="shared" si="189"/>
        <v>180884.6118327243</v>
      </c>
    </row>
    <row r="1763" spans="1:16" hidden="1" x14ac:dyDescent="0.35">
      <c r="A1763" s="13">
        <v>2031</v>
      </c>
      <c r="B1763" s="13">
        <f t="shared" si="185"/>
        <v>2030</v>
      </c>
      <c r="C1763" t="s">
        <v>260</v>
      </c>
      <c r="D1763" t="s">
        <v>261</v>
      </c>
      <c r="E1763" s="25">
        <v>1149527503.7461202</v>
      </c>
      <c r="F1763" s="13">
        <v>0.33</v>
      </c>
      <c r="G1763" s="9">
        <f t="shared" si="186"/>
        <v>379344.07623621973</v>
      </c>
      <c r="H1763" s="11">
        <v>1.02</v>
      </c>
      <c r="I1763" s="12" cm="1">
        <f t="array" ref="I1763">INDEX(PPEL[],MATCH(PPEL[[#This Row],[Base Year]]&amp;PPEL[[#This Row],[DistrictNumber]],PPEL[[Fiscal Year]:[Fiscal Year]]&amp;PPEL[[DistrictNumber]:[DistrictNumber]],0),9)*$H1763</f>
        <v>252789.15081070879</v>
      </c>
      <c r="J1763" s="15">
        <f t="shared" si="184"/>
        <v>0.21990700525816972</v>
      </c>
      <c r="K1763" s="26">
        <f>ROUND(PPEL[[#This Row],[Proposed Taxable Valuation]]/1000*PPEL[[#This Row],[Adjusted Rate]],0)</f>
        <v>252789</v>
      </c>
      <c r="L1763" s="19">
        <f t="shared" si="187"/>
        <v>-126554.92542551094</v>
      </c>
      <c r="M1763" s="17">
        <f t="shared" si="188"/>
        <v>-0.11009299474183029</v>
      </c>
      <c r="N1763" s="2">
        <v>762536063.54222822</v>
      </c>
      <c r="O1763">
        <v>0.33</v>
      </c>
      <c r="P1763" s="9">
        <f t="shared" si="189"/>
        <v>251636.90096893531</v>
      </c>
    </row>
    <row r="1764" spans="1:16" hidden="1" x14ac:dyDescent="0.35">
      <c r="A1764" s="13">
        <v>2031</v>
      </c>
      <c r="B1764" s="13">
        <f t="shared" si="185"/>
        <v>2030</v>
      </c>
      <c r="C1764" t="s">
        <v>262</v>
      </c>
      <c r="D1764" t="s">
        <v>263</v>
      </c>
      <c r="E1764" s="25">
        <v>495334399.5847671</v>
      </c>
      <c r="F1764" s="13">
        <v>0.33</v>
      </c>
      <c r="G1764" s="9">
        <f t="shared" si="186"/>
        <v>163460.35186297316</v>
      </c>
      <c r="H1764" s="11">
        <v>1.02</v>
      </c>
      <c r="I1764" s="12" cm="1">
        <f t="array" ref="I1764">INDEX(PPEL[],MATCH(PPEL[[#This Row],[Base Year]]&amp;PPEL[[#This Row],[DistrictNumber]],PPEL[[Fiscal Year]:[Fiscal Year]]&amp;PPEL[[DistrictNumber]:[DistrictNumber]],0),9)*$H1764</f>
        <v>116941.67077068952</v>
      </c>
      <c r="J1764" s="15">
        <f t="shared" si="184"/>
        <v>0.23608631031626376</v>
      </c>
      <c r="K1764" s="26">
        <f>ROUND(PPEL[[#This Row],[Proposed Taxable Valuation]]/1000*PPEL[[#This Row],[Adjusted Rate]],0)</f>
        <v>116942</v>
      </c>
      <c r="L1764" s="19">
        <f t="shared" si="187"/>
        <v>-46518.68109228363</v>
      </c>
      <c r="M1764" s="17">
        <f t="shared" si="188"/>
        <v>-9.3913689683736257E-2</v>
      </c>
      <c r="N1764" s="2">
        <v>352085963.95637953</v>
      </c>
      <c r="O1764">
        <v>0.33</v>
      </c>
      <c r="P1764" s="9">
        <f t="shared" si="189"/>
        <v>116188.36810560524</v>
      </c>
    </row>
    <row r="1765" spans="1:16" hidden="1" x14ac:dyDescent="0.35">
      <c r="A1765" s="13">
        <v>2031</v>
      </c>
      <c r="B1765" s="13">
        <f t="shared" si="185"/>
        <v>2030</v>
      </c>
      <c r="C1765" t="s">
        <v>264</v>
      </c>
      <c r="D1765" t="s">
        <v>265</v>
      </c>
      <c r="E1765" s="25">
        <v>1173441150.0508132</v>
      </c>
      <c r="F1765" s="13">
        <v>0.33</v>
      </c>
      <c r="G1765" s="9">
        <f t="shared" si="186"/>
        <v>387235.57951676834</v>
      </c>
      <c r="H1765" s="11">
        <v>1.02</v>
      </c>
      <c r="I1765" s="12" cm="1">
        <f t="array" ref="I1765">INDEX(PPEL[],MATCH(PPEL[[#This Row],[Base Year]]&amp;PPEL[[#This Row],[DistrictNumber]],PPEL[[Fiscal Year]:[Fiscal Year]]&amp;PPEL[[DistrictNumber]:[DistrictNumber]],0),9)*$H1765</f>
        <v>223661.95728512469</v>
      </c>
      <c r="J1765" s="15">
        <f t="shared" si="184"/>
        <v>0.19060347191287738</v>
      </c>
      <c r="K1765" s="26">
        <f>ROUND(PPEL[[#This Row],[Proposed Taxable Valuation]]/1000*PPEL[[#This Row],[Adjusted Rate]],0)</f>
        <v>223662</v>
      </c>
      <c r="L1765" s="19">
        <f t="shared" si="187"/>
        <v>-163573.62223164365</v>
      </c>
      <c r="M1765" s="17">
        <f t="shared" si="188"/>
        <v>-0.13939652808712263</v>
      </c>
      <c r="N1765" s="2">
        <v>932943918.54097581</v>
      </c>
      <c r="O1765">
        <v>0.33</v>
      </c>
      <c r="P1765" s="9">
        <f t="shared" si="189"/>
        <v>307871.49311852205</v>
      </c>
    </row>
    <row r="1766" spans="1:16" hidden="1" x14ac:dyDescent="0.35">
      <c r="A1766" s="13">
        <v>2031</v>
      </c>
      <c r="B1766" s="13">
        <f t="shared" si="185"/>
        <v>2030</v>
      </c>
      <c r="C1766" t="s">
        <v>266</v>
      </c>
      <c r="D1766" t="s">
        <v>267</v>
      </c>
      <c r="E1766" s="25">
        <v>708961520.63298714</v>
      </c>
      <c r="F1766" s="13">
        <v>0.33</v>
      </c>
      <c r="G1766" s="9">
        <f t="shared" si="186"/>
        <v>233957.30180888576</v>
      </c>
      <c r="H1766" s="11">
        <v>1.02</v>
      </c>
      <c r="I1766" s="12" cm="1">
        <f t="array" ref="I1766">INDEX(PPEL[],MATCH(PPEL[[#This Row],[Base Year]]&amp;PPEL[[#This Row],[DistrictNumber]],PPEL[[Fiscal Year]:[Fiscal Year]]&amp;PPEL[[DistrictNumber]:[DistrictNumber]],0),9)*$H1766</f>
        <v>140059.80478219787</v>
      </c>
      <c r="J1766" s="15">
        <f t="shared" si="184"/>
        <v>0.19755628578705833</v>
      </c>
      <c r="K1766" s="26">
        <f>ROUND(PPEL[[#This Row],[Proposed Taxable Valuation]]/1000*PPEL[[#This Row],[Adjusted Rate]],0)</f>
        <v>140060</v>
      </c>
      <c r="L1766" s="19">
        <f t="shared" si="187"/>
        <v>-93897.497026687895</v>
      </c>
      <c r="M1766" s="17">
        <f t="shared" si="188"/>
        <v>-0.13244371421294168</v>
      </c>
      <c r="N1766" s="2">
        <v>443943800.46132785</v>
      </c>
      <c r="O1766">
        <v>0.33</v>
      </c>
      <c r="P1766" s="9">
        <f t="shared" si="189"/>
        <v>146501.45415223818</v>
      </c>
    </row>
    <row r="1767" spans="1:16" hidden="1" x14ac:dyDescent="0.35">
      <c r="A1767" s="13">
        <v>2031</v>
      </c>
      <c r="B1767" s="13">
        <f t="shared" si="185"/>
        <v>2030</v>
      </c>
      <c r="C1767" t="s">
        <v>268</v>
      </c>
      <c r="D1767" t="s">
        <v>269</v>
      </c>
      <c r="E1767" s="25">
        <v>665192641.60177588</v>
      </c>
      <c r="F1767" s="13">
        <v>0.33</v>
      </c>
      <c r="G1767" s="9">
        <f t="shared" si="186"/>
        <v>219513.57172858604</v>
      </c>
      <c r="H1767" s="11">
        <v>1.02</v>
      </c>
      <c r="I1767" s="12" cm="1">
        <f t="array" ref="I1767">INDEX(PPEL[],MATCH(PPEL[[#This Row],[Base Year]]&amp;PPEL[[#This Row],[DistrictNumber]],PPEL[[Fiscal Year]:[Fiscal Year]]&amp;PPEL[[DistrictNumber]:[DistrictNumber]],0),9)*$H1767</f>
        <v>111672.08414715811</v>
      </c>
      <c r="J1767" s="15">
        <f t="shared" si="184"/>
        <v>0.16787931369513209</v>
      </c>
      <c r="K1767" s="26">
        <f>ROUND(PPEL[[#This Row],[Proposed Taxable Valuation]]/1000*PPEL[[#This Row],[Adjusted Rate]],0)</f>
        <v>111672</v>
      </c>
      <c r="L1767" s="19">
        <f t="shared" si="187"/>
        <v>-107841.48758142794</v>
      </c>
      <c r="M1767" s="17">
        <f t="shared" si="188"/>
        <v>-0.16212068630486792</v>
      </c>
      <c r="N1767" s="2">
        <v>398307509.47559136</v>
      </c>
      <c r="O1767">
        <v>0.33</v>
      </c>
      <c r="P1767" s="9">
        <f t="shared" si="189"/>
        <v>131441.47812694515</v>
      </c>
    </row>
    <row r="1768" spans="1:16" hidden="1" x14ac:dyDescent="0.35">
      <c r="A1768" s="13">
        <v>2031</v>
      </c>
      <c r="B1768" s="13">
        <f t="shared" si="185"/>
        <v>2030</v>
      </c>
      <c r="C1768" t="s">
        <v>270</v>
      </c>
      <c r="D1768" t="s">
        <v>271</v>
      </c>
      <c r="E1768" s="25">
        <v>331684011.39835781</v>
      </c>
      <c r="F1768" s="13">
        <v>0.33</v>
      </c>
      <c r="G1768" s="9">
        <f t="shared" si="186"/>
        <v>109455.72376145808</v>
      </c>
      <c r="H1768" s="11">
        <v>1.02</v>
      </c>
      <c r="I1768" s="12" cm="1">
        <f t="array" ref="I1768">INDEX(PPEL[],MATCH(PPEL[[#This Row],[Base Year]]&amp;PPEL[[#This Row],[DistrictNumber]],PPEL[[Fiscal Year]:[Fiscal Year]]&amp;PPEL[[DistrictNumber]:[DistrictNumber]],0),9)*$H1768</f>
        <v>76844.640046053071</v>
      </c>
      <c r="J1768" s="15">
        <f t="shared" si="184"/>
        <v>0.23168026617285881</v>
      </c>
      <c r="K1768" s="26">
        <f>ROUND(PPEL[[#This Row],[Proposed Taxable Valuation]]/1000*PPEL[[#This Row],[Adjusted Rate]],0)</f>
        <v>76845</v>
      </c>
      <c r="L1768" s="19">
        <f t="shared" si="187"/>
        <v>-32611.08371540501</v>
      </c>
      <c r="M1768" s="17">
        <f t="shared" si="188"/>
        <v>-9.8319733827141209E-2</v>
      </c>
      <c r="N1768" s="2">
        <v>250060914.548621</v>
      </c>
      <c r="O1768">
        <v>0.33</v>
      </c>
      <c r="P1768" s="9">
        <f t="shared" si="189"/>
        <v>82520.101801044933</v>
      </c>
    </row>
    <row r="1769" spans="1:16" hidden="1" x14ac:dyDescent="0.35">
      <c r="A1769" s="13">
        <v>2031</v>
      </c>
      <c r="B1769" s="13">
        <f t="shared" si="185"/>
        <v>2030</v>
      </c>
      <c r="C1769" t="s">
        <v>272</v>
      </c>
      <c r="D1769" t="s">
        <v>273</v>
      </c>
      <c r="E1769" s="25">
        <v>1108789684.2969434</v>
      </c>
      <c r="F1769" s="13">
        <v>0.33</v>
      </c>
      <c r="G1769" s="9">
        <f t="shared" si="186"/>
        <v>365900.59581799136</v>
      </c>
      <c r="H1769" s="11">
        <v>1.02</v>
      </c>
      <c r="I1769" s="12" cm="1">
        <f t="array" ref="I1769">INDEX(PPEL[],MATCH(PPEL[[#This Row],[Base Year]]&amp;PPEL[[#This Row],[DistrictNumber]],PPEL[[Fiscal Year]:[Fiscal Year]]&amp;PPEL[[DistrictNumber]:[DistrictNumber]],0),9)*$H1769</f>
        <v>246604.13736167754</v>
      </c>
      <c r="J1769" s="15">
        <f t="shared" si="184"/>
        <v>0.22240839796236309</v>
      </c>
      <c r="K1769" s="26">
        <f>ROUND(PPEL[[#This Row],[Proposed Taxable Valuation]]/1000*PPEL[[#This Row],[Adjusted Rate]],0)</f>
        <v>246604</v>
      </c>
      <c r="L1769" s="19">
        <f t="shared" si="187"/>
        <v>-119296.45845631382</v>
      </c>
      <c r="M1769" s="17">
        <f t="shared" si="188"/>
        <v>-0.10759160203763693</v>
      </c>
      <c r="N1769" s="2">
        <v>760102897.01568842</v>
      </c>
      <c r="O1769">
        <v>0.33</v>
      </c>
      <c r="P1769" s="9">
        <f t="shared" si="189"/>
        <v>250833.95601517722</v>
      </c>
    </row>
    <row r="1770" spans="1:16" hidden="1" x14ac:dyDescent="0.35">
      <c r="A1770" s="13">
        <v>2031</v>
      </c>
      <c r="B1770" s="13">
        <f t="shared" si="185"/>
        <v>2030</v>
      </c>
      <c r="C1770" t="s">
        <v>274</v>
      </c>
      <c r="D1770" t="s">
        <v>275</v>
      </c>
      <c r="E1770" s="25">
        <v>476925636.42555904</v>
      </c>
      <c r="F1770" s="13">
        <v>0.33</v>
      </c>
      <c r="G1770" s="9">
        <f t="shared" si="186"/>
        <v>157385.46002043449</v>
      </c>
      <c r="H1770" s="11">
        <v>1.02</v>
      </c>
      <c r="I1770" s="12" cm="1">
        <f t="array" ref="I1770">INDEX(PPEL[],MATCH(PPEL[[#This Row],[Base Year]]&amp;PPEL[[#This Row],[DistrictNumber]],PPEL[[Fiscal Year]:[Fiscal Year]]&amp;PPEL[[DistrictNumber]:[DistrictNumber]],0),9)*$H1770</f>
        <v>127070.77548969846</v>
      </c>
      <c r="J1770" s="15">
        <f t="shared" si="184"/>
        <v>0.26643729291229307</v>
      </c>
      <c r="K1770" s="26">
        <f>ROUND(PPEL[[#This Row],[Proposed Taxable Valuation]]/1000*PPEL[[#This Row],[Adjusted Rate]],0)</f>
        <v>127071</v>
      </c>
      <c r="L1770" s="19">
        <f t="shared" si="187"/>
        <v>-30314.684530736035</v>
      </c>
      <c r="M1770" s="17">
        <f t="shared" si="188"/>
        <v>-6.3562707087706949E-2</v>
      </c>
      <c r="N1770" s="2">
        <v>379132215.56627733</v>
      </c>
      <c r="O1770">
        <v>0.33</v>
      </c>
      <c r="P1770" s="9">
        <f t="shared" si="189"/>
        <v>125113.63113687153</v>
      </c>
    </row>
    <row r="1771" spans="1:16" hidden="1" x14ac:dyDescent="0.35">
      <c r="A1771" s="13">
        <v>2031</v>
      </c>
      <c r="B1771" s="13">
        <f t="shared" si="185"/>
        <v>2030</v>
      </c>
      <c r="C1771" t="s">
        <v>276</v>
      </c>
      <c r="D1771" t="s">
        <v>277</v>
      </c>
      <c r="E1771" s="25">
        <v>598531327.99601758</v>
      </c>
      <c r="F1771" s="13">
        <v>0.33</v>
      </c>
      <c r="G1771" s="9">
        <f t="shared" si="186"/>
        <v>197515.3382386858</v>
      </c>
      <c r="H1771" s="11">
        <v>1.02</v>
      </c>
      <c r="I1771" s="12" cm="1">
        <f t="array" ref="I1771">INDEX(PPEL[],MATCH(PPEL[[#This Row],[Base Year]]&amp;PPEL[[#This Row],[DistrictNumber]],PPEL[[Fiscal Year]:[Fiscal Year]]&amp;PPEL[[DistrictNumber]:[DistrictNumber]],0),9)*$H1771</f>
        <v>105691.58176034274</v>
      </c>
      <c r="J1771" s="15">
        <f t="shared" si="184"/>
        <v>0.17658487837924164</v>
      </c>
      <c r="K1771" s="26">
        <f>ROUND(PPEL[[#This Row],[Proposed Taxable Valuation]]/1000*PPEL[[#This Row],[Adjusted Rate]],0)</f>
        <v>105692</v>
      </c>
      <c r="L1771" s="19">
        <f t="shared" si="187"/>
        <v>-91823.756478343057</v>
      </c>
      <c r="M1771" s="17">
        <f t="shared" si="188"/>
        <v>-0.15341512162075838</v>
      </c>
      <c r="N1771" s="2">
        <v>358036733.51090765</v>
      </c>
      <c r="O1771">
        <v>0.33</v>
      </c>
      <c r="P1771" s="9">
        <f t="shared" si="189"/>
        <v>118152.12205859952</v>
      </c>
    </row>
    <row r="1772" spans="1:16" hidden="1" x14ac:dyDescent="0.35">
      <c r="A1772" s="13">
        <v>2031</v>
      </c>
      <c r="B1772" s="13">
        <f t="shared" si="185"/>
        <v>2030</v>
      </c>
      <c r="C1772" t="s">
        <v>278</v>
      </c>
      <c r="D1772" t="s">
        <v>279</v>
      </c>
      <c r="E1772" s="25">
        <v>1179177853.3208182</v>
      </c>
      <c r="F1772" s="13">
        <v>0.33</v>
      </c>
      <c r="G1772" s="9">
        <f t="shared" si="186"/>
        <v>389128.69159587001</v>
      </c>
      <c r="H1772" s="11">
        <v>1.02</v>
      </c>
      <c r="I1772" s="12" cm="1">
        <f t="array" ref="I1772">INDEX(PPEL[],MATCH(PPEL[[#This Row],[Base Year]]&amp;PPEL[[#This Row],[DistrictNumber]],PPEL[[Fiscal Year]:[Fiscal Year]]&amp;PPEL[[DistrictNumber]:[DistrictNumber]],0),9)*$H1772</f>
        <v>236499.41144237417</v>
      </c>
      <c r="J1772" s="15">
        <f t="shared" si="184"/>
        <v>0.20056296917071587</v>
      </c>
      <c r="K1772" s="26">
        <f>ROUND(PPEL[[#This Row],[Proposed Taxable Valuation]]/1000*PPEL[[#This Row],[Adjusted Rate]],0)</f>
        <v>236499</v>
      </c>
      <c r="L1772" s="19">
        <f t="shared" si="187"/>
        <v>-152629.28015349584</v>
      </c>
      <c r="M1772" s="17">
        <f t="shared" si="188"/>
        <v>-0.12943703082928415</v>
      </c>
      <c r="N1772" s="2">
        <v>779193941.01144671</v>
      </c>
      <c r="O1772">
        <v>0.33</v>
      </c>
      <c r="P1772" s="9">
        <f t="shared" si="189"/>
        <v>257134.00053377743</v>
      </c>
    </row>
    <row r="1773" spans="1:16" hidden="1" x14ac:dyDescent="0.35">
      <c r="A1773" s="13">
        <v>2031</v>
      </c>
      <c r="B1773" s="13">
        <f t="shared" si="185"/>
        <v>2030</v>
      </c>
      <c r="C1773" t="s">
        <v>280</v>
      </c>
      <c r="D1773" t="s">
        <v>281</v>
      </c>
      <c r="E1773" s="25">
        <v>732931917.39351392</v>
      </c>
      <c r="F1773" s="13">
        <v>0.33</v>
      </c>
      <c r="G1773" s="9">
        <f t="shared" si="186"/>
        <v>241867.53273985963</v>
      </c>
      <c r="H1773" s="11">
        <v>1.02</v>
      </c>
      <c r="I1773" s="12" cm="1">
        <f t="array" ref="I1773">INDEX(PPEL[],MATCH(PPEL[[#This Row],[Base Year]]&amp;PPEL[[#This Row],[DistrictNumber]],PPEL[[Fiscal Year]:[Fiscal Year]]&amp;PPEL[[DistrictNumber]:[DistrictNumber]],0),9)*$H1773</f>
        <v>193797.33084597386</v>
      </c>
      <c r="J1773" s="15">
        <f t="shared" si="184"/>
        <v>0.26441382377665418</v>
      </c>
      <c r="K1773" s="26">
        <f>ROUND(PPEL[[#This Row],[Proposed Taxable Valuation]]/1000*PPEL[[#This Row],[Adjusted Rate]],0)</f>
        <v>193797</v>
      </c>
      <c r="L1773" s="19">
        <f t="shared" si="187"/>
        <v>-48070.201893885765</v>
      </c>
      <c r="M1773" s="17">
        <f t="shared" si="188"/>
        <v>-6.5586176223345838E-2</v>
      </c>
      <c r="N1773" s="2">
        <v>561773728.09508705</v>
      </c>
      <c r="O1773">
        <v>0.33</v>
      </c>
      <c r="P1773" s="9">
        <f t="shared" si="189"/>
        <v>185385.33027137874</v>
      </c>
    </row>
    <row r="1774" spans="1:16" hidden="1" x14ac:dyDescent="0.35">
      <c r="A1774" s="13">
        <v>2031</v>
      </c>
      <c r="B1774" s="13">
        <f t="shared" si="185"/>
        <v>2030</v>
      </c>
      <c r="C1774" t="s">
        <v>282</v>
      </c>
      <c r="D1774" t="s">
        <v>283</v>
      </c>
      <c r="E1774" s="25">
        <v>1052891868.7380427</v>
      </c>
      <c r="F1774" s="13">
        <v>0.33</v>
      </c>
      <c r="G1774" s="9">
        <f t="shared" si="186"/>
        <v>347454.31668355409</v>
      </c>
      <c r="H1774" s="11">
        <v>1.02</v>
      </c>
      <c r="I1774" s="12" cm="1">
        <f t="array" ref="I1774">INDEX(PPEL[],MATCH(PPEL[[#This Row],[Base Year]]&amp;PPEL[[#This Row],[DistrictNumber]],PPEL[[Fiscal Year]:[Fiscal Year]]&amp;PPEL[[DistrictNumber]:[DistrictNumber]],0),9)*$H1774</f>
        <v>210585.57405794476</v>
      </c>
      <c r="J1774" s="15">
        <f t="shared" si="184"/>
        <v>0.20000683860380161</v>
      </c>
      <c r="K1774" s="26">
        <f>ROUND(PPEL[[#This Row],[Proposed Taxable Valuation]]/1000*PPEL[[#This Row],[Adjusted Rate]],0)</f>
        <v>210586</v>
      </c>
      <c r="L1774" s="19">
        <f t="shared" si="187"/>
        <v>-136868.74262560933</v>
      </c>
      <c r="M1774" s="17">
        <f t="shared" si="188"/>
        <v>-0.1299931613961984</v>
      </c>
      <c r="N1774" s="2">
        <v>673944127.6367377</v>
      </c>
      <c r="O1774">
        <v>0.33</v>
      </c>
      <c r="P1774" s="9">
        <f t="shared" si="189"/>
        <v>222401.56212012345</v>
      </c>
    </row>
    <row r="1775" spans="1:16" hidden="1" x14ac:dyDescent="0.35">
      <c r="A1775" s="13">
        <v>2031</v>
      </c>
      <c r="B1775" s="13">
        <f t="shared" si="185"/>
        <v>2030</v>
      </c>
      <c r="C1775" t="s">
        <v>284</v>
      </c>
      <c r="D1775" t="s">
        <v>285</v>
      </c>
      <c r="E1775" s="25">
        <v>3070557407.471076</v>
      </c>
      <c r="F1775" s="13">
        <v>0.33</v>
      </c>
      <c r="G1775" s="9">
        <f t="shared" si="186"/>
        <v>1013283.9444654551</v>
      </c>
      <c r="H1775" s="11">
        <v>1.02</v>
      </c>
      <c r="I1775" s="12" cm="1">
        <f t="array" ref="I1775">INDEX(PPEL[],MATCH(PPEL[[#This Row],[Base Year]]&amp;PPEL[[#This Row],[DistrictNumber]],PPEL[[Fiscal Year]:[Fiscal Year]]&amp;PPEL[[DistrictNumber]:[DistrictNumber]],0),9)*$H1775</f>
        <v>434933.13521483849</v>
      </c>
      <c r="J1775" s="15">
        <f t="shared" si="184"/>
        <v>0.14164631286703452</v>
      </c>
      <c r="K1775" s="26">
        <f>ROUND(PPEL[[#This Row],[Proposed Taxable Valuation]]/1000*PPEL[[#This Row],[Adjusted Rate]],0)</f>
        <v>434933</v>
      </c>
      <c r="L1775" s="19">
        <f t="shared" si="187"/>
        <v>-578350.8092506167</v>
      </c>
      <c r="M1775" s="17">
        <f t="shared" si="188"/>
        <v>-0.18835368713296549</v>
      </c>
      <c r="N1775" s="2">
        <v>1678018430.1980746</v>
      </c>
      <c r="O1775">
        <v>0.33</v>
      </c>
      <c r="P1775" s="9">
        <f t="shared" si="189"/>
        <v>553746.08196536463</v>
      </c>
    </row>
    <row r="1776" spans="1:16" hidden="1" x14ac:dyDescent="0.35">
      <c r="A1776" s="13">
        <v>2031</v>
      </c>
      <c r="B1776" s="13">
        <f t="shared" si="185"/>
        <v>2030</v>
      </c>
      <c r="C1776" t="s">
        <v>286</v>
      </c>
      <c r="D1776" t="s">
        <v>287</v>
      </c>
      <c r="E1776" s="25">
        <v>722852736.74695563</v>
      </c>
      <c r="F1776" s="13">
        <v>0.33</v>
      </c>
      <c r="G1776" s="9">
        <f t="shared" si="186"/>
        <v>238541.40312649537</v>
      </c>
      <c r="H1776" s="11">
        <v>1.02</v>
      </c>
      <c r="I1776" s="12" cm="1">
        <f t="array" ref="I1776">INDEX(PPEL[],MATCH(PPEL[[#This Row],[Base Year]]&amp;PPEL[[#This Row],[DistrictNumber]],PPEL[[Fiscal Year]:[Fiscal Year]]&amp;PPEL[[DistrictNumber]:[DistrictNumber]],0),9)*$H1776</f>
        <v>122689.43870957372</v>
      </c>
      <c r="J1776" s="15">
        <f t="shared" si="184"/>
        <v>0.16972950709395018</v>
      </c>
      <c r="K1776" s="26">
        <f>ROUND(PPEL[[#This Row],[Proposed Taxable Valuation]]/1000*PPEL[[#This Row],[Adjusted Rate]],0)</f>
        <v>122689</v>
      </c>
      <c r="L1776" s="19">
        <f t="shared" si="187"/>
        <v>-115851.96441692165</v>
      </c>
      <c r="M1776" s="17">
        <f t="shared" si="188"/>
        <v>-0.16027049290604983</v>
      </c>
      <c r="N1776" s="2">
        <v>415468885.98008406</v>
      </c>
      <c r="O1776">
        <v>0.33</v>
      </c>
      <c r="P1776" s="9">
        <f t="shared" si="189"/>
        <v>137104.73237342775</v>
      </c>
    </row>
    <row r="1777" spans="1:16" hidden="1" x14ac:dyDescent="0.35">
      <c r="A1777" s="13">
        <v>2031</v>
      </c>
      <c r="B1777" s="13">
        <f t="shared" si="185"/>
        <v>2030</v>
      </c>
      <c r="C1777" t="s">
        <v>288</v>
      </c>
      <c r="D1777" t="s">
        <v>289</v>
      </c>
      <c r="E1777" s="25">
        <v>19633689589.906094</v>
      </c>
      <c r="F1777" s="13">
        <v>0.33</v>
      </c>
      <c r="G1777" s="9">
        <f t="shared" si="186"/>
        <v>6479117.5646690112</v>
      </c>
      <c r="H1777" s="11">
        <v>1.02</v>
      </c>
      <c r="I1777" s="12" cm="1">
        <f t="array" ref="I1777">INDEX(PPEL[],MATCH(PPEL[[#This Row],[Base Year]]&amp;PPEL[[#This Row],[DistrictNumber]],PPEL[[Fiscal Year]:[Fiscal Year]]&amp;PPEL[[DistrictNumber]:[DistrictNumber]],0),9)*$H1777</f>
        <v>2963493.941587395</v>
      </c>
      <c r="J1777" s="15">
        <f t="shared" si="184"/>
        <v>0.15093922759739267</v>
      </c>
      <c r="K1777" s="26">
        <f>ROUND(PPEL[[#This Row],[Proposed Taxable Valuation]]/1000*PPEL[[#This Row],[Adjusted Rate]],0)</f>
        <v>2963494</v>
      </c>
      <c r="L1777" s="19">
        <f t="shared" si="187"/>
        <v>-3515623.6230816161</v>
      </c>
      <c r="M1777" s="17">
        <f t="shared" si="188"/>
        <v>-0.17906077240260734</v>
      </c>
      <c r="N1777" s="2">
        <v>10500821425.324636</v>
      </c>
      <c r="O1777">
        <v>0.33</v>
      </c>
      <c r="P1777" s="9">
        <f t="shared" si="189"/>
        <v>3465271.0703571299</v>
      </c>
    </row>
    <row r="1778" spans="1:16" hidden="1" x14ac:dyDescent="0.35">
      <c r="A1778" s="13">
        <v>2031</v>
      </c>
      <c r="B1778" s="13">
        <f t="shared" si="185"/>
        <v>2030</v>
      </c>
      <c r="C1778" t="s">
        <v>290</v>
      </c>
      <c r="D1778" t="s">
        <v>291</v>
      </c>
      <c r="E1778" s="25">
        <v>815361682.51690984</v>
      </c>
      <c r="F1778" s="13">
        <v>0.33</v>
      </c>
      <c r="G1778" s="9">
        <f t="shared" si="186"/>
        <v>269069.35523058026</v>
      </c>
      <c r="H1778" s="11">
        <v>1.02</v>
      </c>
      <c r="I1778" s="12" cm="1">
        <f t="array" ref="I1778">INDEX(PPEL[],MATCH(PPEL[[#This Row],[Base Year]]&amp;PPEL[[#This Row],[DistrictNumber]],PPEL[[Fiscal Year]:[Fiscal Year]]&amp;PPEL[[DistrictNumber]:[DistrictNumber]],0),9)*$H1778</f>
        <v>174541.98560352257</v>
      </c>
      <c r="J1778" s="15">
        <f t="shared" si="184"/>
        <v>0.2140669464190853</v>
      </c>
      <c r="K1778" s="26">
        <f>ROUND(PPEL[[#This Row],[Proposed Taxable Valuation]]/1000*PPEL[[#This Row],[Adjusted Rate]],0)</f>
        <v>174542</v>
      </c>
      <c r="L1778" s="19">
        <f t="shared" si="187"/>
        <v>-94527.369627057691</v>
      </c>
      <c r="M1778" s="17">
        <f t="shared" si="188"/>
        <v>-0.11593305358091471</v>
      </c>
      <c r="N1778" s="2">
        <v>582132353.29907072</v>
      </c>
      <c r="O1778">
        <v>0.33</v>
      </c>
      <c r="P1778" s="9">
        <f t="shared" si="189"/>
        <v>192103.67658869334</v>
      </c>
    </row>
    <row r="1779" spans="1:16" hidden="1" x14ac:dyDescent="0.35">
      <c r="A1779" s="13">
        <v>2031</v>
      </c>
      <c r="B1779" s="13">
        <f t="shared" si="185"/>
        <v>2030</v>
      </c>
      <c r="C1779" t="s">
        <v>292</v>
      </c>
      <c r="D1779" t="s">
        <v>293</v>
      </c>
      <c r="E1779" s="25">
        <v>381605683.32374036</v>
      </c>
      <c r="F1779" s="13">
        <v>0.33</v>
      </c>
      <c r="G1779" s="9">
        <f t="shared" si="186"/>
        <v>125929.87549683433</v>
      </c>
      <c r="H1779" s="11">
        <v>1.02</v>
      </c>
      <c r="I1779" s="12" cm="1">
        <f t="array" ref="I1779">INDEX(PPEL[],MATCH(PPEL[[#This Row],[Base Year]]&amp;PPEL[[#This Row],[DistrictNumber]],PPEL[[Fiscal Year]:[Fiscal Year]]&amp;PPEL[[DistrictNumber]:[DistrictNumber]],0),9)*$H1779</f>
        <v>76076.093384677224</v>
      </c>
      <c r="J1779" s="15">
        <f t="shared" si="184"/>
        <v>0.19935786260325958</v>
      </c>
      <c r="K1779" s="26">
        <f>ROUND(PPEL[[#This Row],[Proposed Taxable Valuation]]/1000*PPEL[[#This Row],[Adjusted Rate]],0)</f>
        <v>76076</v>
      </c>
      <c r="L1779" s="19">
        <f t="shared" si="187"/>
        <v>-49853.782112157103</v>
      </c>
      <c r="M1779" s="17">
        <f t="shared" si="188"/>
        <v>-0.13064213739674044</v>
      </c>
      <c r="N1779" s="2">
        <v>251555643.13656691</v>
      </c>
      <c r="O1779">
        <v>0.33</v>
      </c>
      <c r="P1779" s="9">
        <f t="shared" si="189"/>
        <v>83013.362235067092</v>
      </c>
    </row>
    <row r="1780" spans="1:16" hidden="1" x14ac:dyDescent="0.35">
      <c r="A1780" s="13">
        <v>2031</v>
      </c>
      <c r="B1780" s="13">
        <f t="shared" si="185"/>
        <v>2030</v>
      </c>
      <c r="C1780" t="s">
        <v>294</v>
      </c>
      <c r="D1780" t="s">
        <v>295</v>
      </c>
      <c r="E1780" s="25">
        <v>354634442.97798151</v>
      </c>
      <c r="F1780" s="13">
        <v>0.33</v>
      </c>
      <c r="G1780" s="9">
        <f t="shared" si="186"/>
        <v>117029.36618273391</v>
      </c>
      <c r="H1780" s="11">
        <v>1.02</v>
      </c>
      <c r="I1780" s="12" cm="1">
        <f t="array" ref="I1780">INDEX(PPEL[],MATCH(PPEL[[#This Row],[Base Year]]&amp;PPEL[[#This Row],[DistrictNumber]],PPEL[[Fiscal Year]:[Fiscal Year]]&amp;PPEL[[DistrictNumber]:[DistrictNumber]],0),9)*$H1780</f>
        <v>63852.738608792984</v>
      </c>
      <c r="J1780" s="15">
        <f t="shared" si="184"/>
        <v>0.18005227600737433</v>
      </c>
      <c r="K1780" s="26">
        <f>ROUND(PPEL[[#This Row],[Proposed Taxable Valuation]]/1000*PPEL[[#This Row],[Adjusted Rate]],0)</f>
        <v>63853</v>
      </c>
      <c r="L1780" s="19">
        <f t="shared" si="187"/>
        <v>-53176.627573940925</v>
      </c>
      <c r="M1780" s="17">
        <f t="shared" si="188"/>
        <v>-0.14994772399262568</v>
      </c>
      <c r="N1780" s="2">
        <v>204894907.06199619</v>
      </c>
      <c r="O1780">
        <v>0.33</v>
      </c>
      <c r="P1780" s="9">
        <f t="shared" si="189"/>
        <v>67615.319330458748</v>
      </c>
    </row>
    <row r="1781" spans="1:16" hidden="1" x14ac:dyDescent="0.35">
      <c r="A1781" s="13">
        <v>2031</v>
      </c>
      <c r="B1781" s="13">
        <f t="shared" si="185"/>
        <v>2030</v>
      </c>
      <c r="C1781" t="s">
        <v>296</v>
      </c>
      <c r="D1781" t="s">
        <v>297</v>
      </c>
      <c r="E1781" s="25">
        <v>628066045.22254848</v>
      </c>
      <c r="F1781" s="13">
        <v>0.33</v>
      </c>
      <c r="G1781" s="9">
        <f t="shared" si="186"/>
        <v>207261.79492344102</v>
      </c>
      <c r="H1781" s="11">
        <v>1.02</v>
      </c>
      <c r="I1781" s="12" cm="1">
        <f t="array" ref="I1781">INDEX(PPEL[],MATCH(PPEL[[#This Row],[Base Year]]&amp;PPEL[[#This Row],[DistrictNumber]],PPEL[[Fiscal Year]:[Fiscal Year]]&amp;PPEL[[DistrictNumber]:[DistrictNumber]],0),9)*$H1781</f>
        <v>132248.17402699744</v>
      </c>
      <c r="J1781" s="15">
        <f t="shared" si="184"/>
        <v>0.21056411986121093</v>
      </c>
      <c r="K1781" s="26">
        <f>ROUND(PPEL[[#This Row],[Proposed Taxable Valuation]]/1000*PPEL[[#This Row],[Adjusted Rate]],0)</f>
        <v>132248</v>
      </c>
      <c r="L1781" s="19">
        <f t="shared" si="187"/>
        <v>-75013.620896443579</v>
      </c>
      <c r="M1781" s="17">
        <f t="shared" si="188"/>
        <v>-0.11943588013878909</v>
      </c>
      <c r="N1781" s="2">
        <v>401269053.47455513</v>
      </c>
      <c r="O1781">
        <v>0.33</v>
      </c>
      <c r="P1781" s="9">
        <f t="shared" si="189"/>
        <v>132418.78764660319</v>
      </c>
    </row>
    <row r="1782" spans="1:16" hidden="1" x14ac:dyDescent="0.35">
      <c r="A1782" s="13">
        <v>2031</v>
      </c>
      <c r="B1782" s="13">
        <f t="shared" si="185"/>
        <v>2030</v>
      </c>
      <c r="C1782" t="s">
        <v>298</v>
      </c>
      <c r="D1782" t="s">
        <v>299</v>
      </c>
      <c r="E1782" s="25">
        <v>8315722902.9753504</v>
      </c>
      <c r="F1782" s="13">
        <v>0.33</v>
      </c>
      <c r="G1782" s="9">
        <f t="shared" si="186"/>
        <v>2744188.5579818659</v>
      </c>
      <c r="H1782" s="11">
        <v>1.02</v>
      </c>
      <c r="I1782" s="12" cm="1">
        <f t="array" ref="I1782">INDEX(PPEL[],MATCH(PPEL[[#This Row],[Base Year]]&amp;PPEL[[#This Row],[DistrictNumber]],PPEL[[Fiscal Year]:[Fiscal Year]]&amp;PPEL[[DistrictNumber]:[DistrictNumber]],0),9)*$H1782</f>
        <v>1284617.879520399</v>
      </c>
      <c r="J1782" s="15">
        <f t="shared" si="184"/>
        <v>0.15448060192827795</v>
      </c>
      <c r="K1782" s="26">
        <f>ROUND(PPEL[[#This Row],[Proposed Taxable Valuation]]/1000*PPEL[[#This Row],[Adjusted Rate]],0)</f>
        <v>1284618</v>
      </c>
      <c r="L1782" s="19">
        <f t="shared" si="187"/>
        <v>-1459570.6784614669</v>
      </c>
      <c r="M1782" s="17">
        <f t="shared" si="188"/>
        <v>-0.17551939807172207</v>
      </c>
      <c r="N1782" s="2">
        <v>4668226687.1668301</v>
      </c>
      <c r="O1782">
        <v>0.33</v>
      </c>
      <c r="P1782" s="9">
        <f t="shared" si="189"/>
        <v>1540514.8067650541</v>
      </c>
    </row>
    <row r="1783" spans="1:16" hidden="1" x14ac:dyDescent="0.35">
      <c r="A1783" s="13">
        <v>2031</v>
      </c>
      <c r="B1783" s="13">
        <f t="shared" si="185"/>
        <v>2030</v>
      </c>
      <c r="C1783" t="s">
        <v>300</v>
      </c>
      <c r="D1783" t="s">
        <v>301</v>
      </c>
      <c r="E1783" s="25">
        <v>786297760.19184232</v>
      </c>
      <c r="F1783" s="13">
        <v>0.33</v>
      </c>
      <c r="G1783" s="9">
        <f t="shared" si="186"/>
        <v>259478.26086330798</v>
      </c>
      <c r="H1783" s="11">
        <v>1.02</v>
      </c>
      <c r="I1783" s="12" cm="1">
        <f t="array" ref="I1783">INDEX(PPEL[],MATCH(PPEL[[#This Row],[Base Year]]&amp;PPEL[[#This Row],[DistrictNumber]],PPEL[[Fiscal Year]:[Fiscal Year]]&amp;PPEL[[DistrictNumber]:[DistrictNumber]],0),9)*$H1783</f>
        <v>165940.63964570651</v>
      </c>
      <c r="J1783" s="15">
        <f t="shared" si="184"/>
        <v>0.21104045826764153</v>
      </c>
      <c r="K1783" s="26">
        <f>ROUND(PPEL[[#This Row],[Proposed Taxable Valuation]]/1000*PPEL[[#This Row],[Adjusted Rate]],0)</f>
        <v>165941</v>
      </c>
      <c r="L1783" s="19">
        <f t="shared" si="187"/>
        <v>-93537.621217601467</v>
      </c>
      <c r="M1783" s="17">
        <f t="shared" si="188"/>
        <v>-0.11895954173235848</v>
      </c>
      <c r="N1783" s="2">
        <v>517663103.3482638</v>
      </c>
      <c r="O1783">
        <v>0.33</v>
      </c>
      <c r="P1783" s="9">
        <f t="shared" si="189"/>
        <v>170828.82410492704</v>
      </c>
    </row>
    <row r="1784" spans="1:16" hidden="1" x14ac:dyDescent="0.35">
      <c r="A1784" s="13">
        <v>2031</v>
      </c>
      <c r="B1784" s="13">
        <f t="shared" si="185"/>
        <v>2030</v>
      </c>
      <c r="C1784" t="s">
        <v>302</v>
      </c>
      <c r="D1784" t="s">
        <v>303</v>
      </c>
      <c r="E1784" s="25">
        <v>325034162.63520354</v>
      </c>
      <c r="F1784" s="13">
        <v>0.33</v>
      </c>
      <c r="G1784" s="9">
        <f t="shared" si="186"/>
        <v>107261.27366961718</v>
      </c>
      <c r="H1784" s="11">
        <v>1.02</v>
      </c>
      <c r="I1784" s="12" cm="1">
        <f t="array" ref="I1784">INDEX(PPEL[],MATCH(PPEL[[#This Row],[Base Year]]&amp;PPEL[[#This Row],[DistrictNumber]],PPEL[[Fiscal Year]:[Fiscal Year]]&amp;PPEL[[DistrictNumber]:[DistrictNumber]],0),9)*$H1784</f>
        <v>84594.703137445671</v>
      </c>
      <c r="J1784" s="15">
        <f t="shared" si="184"/>
        <v>0.26026403640650247</v>
      </c>
      <c r="K1784" s="26">
        <f>ROUND(PPEL[[#This Row],[Proposed Taxable Valuation]]/1000*PPEL[[#This Row],[Adjusted Rate]],0)</f>
        <v>84595</v>
      </c>
      <c r="L1784" s="19">
        <f t="shared" si="187"/>
        <v>-22666.570532171507</v>
      </c>
      <c r="M1784" s="17">
        <f t="shared" si="188"/>
        <v>-6.9735963593497541E-2</v>
      </c>
      <c r="N1784" s="2">
        <v>253372077.84405169</v>
      </c>
      <c r="O1784">
        <v>0.33</v>
      </c>
      <c r="P1784" s="9">
        <f t="shared" si="189"/>
        <v>83612.785688537071</v>
      </c>
    </row>
    <row r="1785" spans="1:16" hidden="1" x14ac:dyDescent="0.35">
      <c r="A1785" s="13">
        <v>2031</v>
      </c>
      <c r="B1785" s="13">
        <f t="shared" si="185"/>
        <v>2030</v>
      </c>
      <c r="C1785" t="s">
        <v>304</v>
      </c>
      <c r="D1785" t="s">
        <v>305</v>
      </c>
      <c r="E1785" s="25">
        <v>406319316.54376614</v>
      </c>
      <c r="F1785" s="13">
        <v>0.33</v>
      </c>
      <c r="G1785" s="9">
        <f t="shared" si="186"/>
        <v>134085.37445944283</v>
      </c>
      <c r="H1785" s="11">
        <v>1.02</v>
      </c>
      <c r="I1785" s="12" cm="1">
        <f t="array" ref="I1785">INDEX(PPEL[],MATCH(PPEL[[#This Row],[Base Year]]&amp;PPEL[[#This Row],[DistrictNumber]],PPEL[[Fiscal Year]:[Fiscal Year]]&amp;PPEL[[DistrictNumber]:[DistrictNumber]],0),9)*$H1785</f>
        <v>93148.174307820052</v>
      </c>
      <c r="J1785" s="15">
        <f t="shared" si="184"/>
        <v>0.22924869804408307</v>
      </c>
      <c r="K1785" s="26">
        <f>ROUND(PPEL[[#This Row],[Proposed Taxable Valuation]]/1000*PPEL[[#This Row],[Adjusted Rate]],0)</f>
        <v>93148</v>
      </c>
      <c r="L1785" s="19">
        <f t="shared" si="187"/>
        <v>-40937.200151622776</v>
      </c>
      <c r="M1785" s="17">
        <f t="shared" si="188"/>
        <v>-0.10075130195591694</v>
      </c>
      <c r="N1785" s="2">
        <v>284558949.51489395</v>
      </c>
      <c r="O1785">
        <v>0.33</v>
      </c>
      <c r="P1785" s="9">
        <f t="shared" si="189"/>
        <v>93904.453339914995</v>
      </c>
    </row>
    <row r="1786" spans="1:16" hidden="1" x14ac:dyDescent="0.35">
      <c r="A1786" s="13">
        <v>2031</v>
      </c>
      <c r="B1786" s="13">
        <f t="shared" si="185"/>
        <v>2030</v>
      </c>
      <c r="C1786" t="s">
        <v>306</v>
      </c>
      <c r="D1786" t="s">
        <v>307</v>
      </c>
      <c r="E1786" s="25">
        <v>1288920710.0520875</v>
      </c>
      <c r="F1786" s="13">
        <v>0.33</v>
      </c>
      <c r="G1786" s="9">
        <f t="shared" si="186"/>
        <v>425343.83431718888</v>
      </c>
      <c r="H1786" s="11">
        <v>1.02</v>
      </c>
      <c r="I1786" s="12" cm="1">
        <f t="array" ref="I1786">INDEX(PPEL[],MATCH(PPEL[[#This Row],[Base Year]]&amp;PPEL[[#This Row],[DistrictNumber]],PPEL[[Fiscal Year]:[Fiscal Year]]&amp;PPEL[[DistrictNumber]:[DistrictNumber]],0),9)*$H1786</f>
        <v>209334.11759019707</v>
      </c>
      <c r="J1786" s="15">
        <f t="shared" si="184"/>
        <v>0.16241039185547537</v>
      </c>
      <c r="K1786" s="26">
        <f>ROUND(PPEL[[#This Row],[Proposed Taxable Valuation]]/1000*PPEL[[#This Row],[Adjusted Rate]],0)</f>
        <v>209334</v>
      </c>
      <c r="L1786" s="19">
        <f t="shared" si="187"/>
        <v>-216009.71672699181</v>
      </c>
      <c r="M1786" s="17">
        <f t="shared" si="188"/>
        <v>-0.16758960814452464</v>
      </c>
      <c r="N1786" s="2">
        <v>745167640.17204607</v>
      </c>
      <c r="O1786">
        <v>0.33</v>
      </c>
      <c r="P1786" s="9">
        <f t="shared" si="189"/>
        <v>245905.32125677521</v>
      </c>
    </row>
    <row r="1787" spans="1:16" hidden="1" x14ac:dyDescent="0.35">
      <c r="A1787" s="13">
        <v>2031</v>
      </c>
      <c r="B1787" s="13">
        <f t="shared" si="185"/>
        <v>2030</v>
      </c>
      <c r="C1787" t="s">
        <v>308</v>
      </c>
      <c r="D1787" t="s">
        <v>309</v>
      </c>
      <c r="E1787" s="25">
        <v>599008455.17143726</v>
      </c>
      <c r="F1787" s="13">
        <v>0.33</v>
      </c>
      <c r="G1787" s="9">
        <f t="shared" si="186"/>
        <v>197672.79020657431</v>
      </c>
      <c r="H1787" s="11">
        <v>1.02</v>
      </c>
      <c r="I1787" s="12" cm="1">
        <f t="array" ref="I1787">INDEX(PPEL[],MATCH(PPEL[[#This Row],[Base Year]]&amp;PPEL[[#This Row],[DistrictNumber]],PPEL[[Fiscal Year]:[Fiscal Year]]&amp;PPEL[[DistrictNumber]:[DistrictNumber]],0),9)*$H1787</f>
        <v>144735.20356960938</v>
      </c>
      <c r="J1787" s="15">
        <f t="shared" si="184"/>
        <v>0.2416246420564897</v>
      </c>
      <c r="K1787" s="26">
        <f>ROUND(PPEL[[#This Row],[Proposed Taxable Valuation]]/1000*PPEL[[#This Row],[Adjusted Rate]],0)</f>
        <v>144735</v>
      </c>
      <c r="L1787" s="19">
        <f t="shared" si="187"/>
        <v>-52937.58663696493</v>
      </c>
      <c r="M1787" s="17">
        <f t="shared" si="188"/>
        <v>-8.8375357943510313E-2</v>
      </c>
      <c r="N1787" s="2">
        <v>439293973.48309457</v>
      </c>
      <c r="O1787">
        <v>0.33</v>
      </c>
      <c r="P1787" s="9">
        <f t="shared" si="189"/>
        <v>144967.01124942122</v>
      </c>
    </row>
    <row r="1788" spans="1:16" hidden="1" x14ac:dyDescent="0.35">
      <c r="A1788" s="13">
        <v>2031</v>
      </c>
      <c r="B1788" s="13">
        <f t="shared" si="185"/>
        <v>2030</v>
      </c>
      <c r="C1788" t="s">
        <v>310</v>
      </c>
      <c r="D1788" t="s">
        <v>311</v>
      </c>
      <c r="E1788" s="25">
        <v>160287276.40169421</v>
      </c>
      <c r="F1788" s="13">
        <v>0.33</v>
      </c>
      <c r="G1788" s="9">
        <f t="shared" si="186"/>
        <v>52894.80121255909</v>
      </c>
      <c r="H1788" s="11">
        <v>1.02</v>
      </c>
      <c r="I1788" s="12" cm="1">
        <f t="array" ref="I1788">INDEX(PPEL[],MATCH(PPEL[[#This Row],[Base Year]]&amp;PPEL[[#This Row],[DistrictNumber]],PPEL[[Fiscal Year]:[Fiscal Year]]&amp;PPEL[[DistrictNumber]:[DistrictNumber]],0),9)*$H1788</f>
        <v>35737.437789135576</v>
      </c>
      <c r="J1788" s="15">
        <f t="shared" si="184"/>
        <v>0.22295866890628532</v>
      </c>
      <c r="K1788" s="26">
        <f>ROUND(PPEL[[#This Row],[Proposed Taxable Valuation]]/1000*PPEL[[#This Row],[Adjusted Rate]],0)</f>
        <v>35737</v>
      </c>
      <c r="L1788" s="19">
        <f t="shared" si="187"/>
        <v>-17157.363423423514</v>
      </c>
      <c r="M1788" s="17">
        <f t="shared" si="188"/>
        <v>-0.10704133109371469</v>
      </c>
      <c r="N1788" s="2">
        <v>107547764.25082232</v>
      </c>
      <c r="O1788">
        <v>0.33</v>
      </c>
      <c r="P1788" s="9">
        <f t="shared" si="189"/>
        <v>35490.762202771366</v>
      </c>
    </row>
    <row r="1789" spans="1:16" hidden="1" x14ac:dyDescent="0.35">
      <c r="A1789" s="13">
        <v>2031</v>
      </c>
      <c r="B1789" s="13">
        <f t="shared" si="185"/>
        <v>2030</v>
      </c>
      <c r="C1789" t="s">
        <v>312</v>
      </c>
      <c r="D1789" t="s">
        <v>313</v>
      </c>
      <c r="E1789" s="25">
        <v>291118654.31748796</v>
      </c>
      <c r="F1789" s="13">
        <v>0.33</v>
      </c>
      <c r="G1789" s="9">
        <f t="shared" si="186"/>
        <v>96069.155924771039</v>
      </c>
      <c r="H1789" s="11">
        <v>1.02</v>
      </c>
      <c r="I1789" s="12" cm="1">
        <f t="array" ref="I1789">INDEX(PPEL[],MATCH(PPEL[[#This Row],[Base Year]]&amp;PPEL[[#This Row],[DistrictNumber]],PPEL[[Fiscal Year]:[Fiscal Year]]&amp;PPEL[[DistrictNumber]:[DistrictNumber]],0),9)*$H1789</f>
        <v>78037.049400221775</v>
      </c>
      <c r="J1789" s="15">
        <f t="shared" si="184"/>
        <v>0.26805925433797928</v>
      </c>
      <c r="K1789" s="26">
        <f>ROUND(PPEL[[#This Row],[Proposed Taxable Valuation]]/1000*PPEL[[#This Row],[Adjusted Rate]],0)</f>
        <v>78037</v>
      </c>
      <c r="L1789" s="19">
        <f t="shared" si="187"/>
        <v>-18032.106524549265</v>
      </c>
      <c r="M1789" s="17">
        <f t="shared" si="188"/>
        <v>-6.1940745662020735E-2</v>
      </c>
      <c r="N1789" s="2">
        <v>234319911.41248</v>
      </c>
      <c r="O1789">
        <v>0.33</v>
      </c>
      <c r="P1789" s="9">
        <f t="shared" si="189"/>
        <v>77325.570766118399</v>
      </c>
    </row>
    <row r="1790" spans="1:16" hidden="1" x14ac:dyDescent="0.35">
      <c r="A1790" s="13">
        <v>2031</v>
      </c>
      <c r="B1790" s="13">
        <f t="shared" si="185"/>
        <v>2030</v>
      </c>
      <c r="C1790" t="s">
        <v>314</v>
      </c>
      <c r="D1790" t="s">
        <v>315</v>
      </c>
      <c r="E1790" s="25">
        <v>586827663.02174211</v>
      </c>
      <c r="F1790" s="13">
        <v>0.33</v>
      </c>
      <c r="G1790" s="9">
        <f t="shared" si="186"/>
        <v>193653.12879717493</v>
      </c>
      <c r="H1790" s="11">
        <v>1.02</v>
      </c>
      <c r="I1790" s="12" cm="1">
        <f t="array" ref="I1790">INDEX(PPEL[],MATCH(PPEL[[#This Row],[Base Year]]&amp;PPEL[[#This Row],[DistrictNumber]],PPEL[[Fiscal Year]:[Fiscal Year]]&amp;PPEL[[DistrictNumber]:[DistrictNumber]],0),9)*$H1790</f>
        <v>110689.26521206285</v>
      </c>
      <c r="J1790" s="15">
        <f t="shared" si="184"/>
        <v>0.18862312087009059</v>
      </c>
      <c r="K1790" s="26">
        <f>ROUND(PPEL[[#This Row],[Proposed Taxable Valuation]]/1000*PPEL[[#This Row],[Adjusted Rate]],0)</f>
        <v>110689</v>
      </c>
      <c r="L1790" s="19">
        <f t="shared" si="187"/>
        <v>-82963.863585112078</v>
      </c>
      <c r="M1790" s="17">
        <f t="shared" si="188"/>
        <v>-0.14137687912990943</v>
      </c>
      <c r="N1790" s="2">
        <v>359858029.63906348</v>
      </c>
      <c r="O1790">
        <v>0.33</v>
      </c>
      <c r="P1790" s="9">
        <f t="shared" si="189"/>
        <v>118753.14978089095</v>
      </c>
    </row>
    <row r="1791" spans="1:16" hidden="1" x14ac:dyDescent="0.35">
      <c r="A1791" s="13">
        <v>2031</v>
      </c>
      <c r="B1791" s="13">
        <f t="shared" si="185"/>
        <v>2030</v>
      </c>
      <c r="C1791" t="s">
        <v>316</v>
      </c>
      <c r="D1791" t="s">
        <v>317</v>
      </c>
      <c r="E1791" s="25">
        <v>2460857362.0044689</v>
      </c>
      <c r="F1791" s="13">
        <v>0.33</v>
      </c>
      <c r="G1791" s="9">
        <f t="shared" si="186"/>
        <v>812082.92946147488</v>
      </c>
      <c r="H1791" s="11">
        <v>1.02</v>
      </c>
      <c r="I1791" s="12" cm="1">
        <f t="array" ref="I1791">INDEX(PPEL[],MATCH(PPEL[[#This Row],[Base Year]]&amp;PPEL[[#This Row],[DistrictNumber]],PPEL[[Fiscal Year]:[Fiscal Year]]&amp;PPEL[[DistrictNumber]:[DistrictNumber]],0),9)*$H1791</f>
        <v>455388.23649761261</v>
      </c>
      <c r="J1791" s="15">
        <f t="shared" si="184"/>
        <v>0.18505267453887705</v>
      </c>
      <c r="K1791" s="26">
        <f>ROUND(PPEL[[#This Row],[Proposed Taxable Valuation]]/1000*PPEL[[#This Row],[Adjusted Rate]],0)</f>
        <v>455388</v>
      </c>
      <c r="L1791" s="19">
        <f t="shared" si="187"/>
        <v>-356694.69296386227</v>
      </c>
      <c r="M1791" s="17">
        <f t="shared" si="188"/>
        <v>-0.14494732546112296</v>
      </c>
      <c r="N1791" s="2">
        <v>1559882032.5778654</v>
      </c>
      <c r="O1791">
        <v>0.33</v>
      </c>
      <c r="P1791" s="9">
        <f t="shared" si="189"/>
        <v>514761.0707506956</v>
      </c>
    </row>
    <row r="1792" spans="1:16" hidden="1" x14ac:dyDescent="0.35">
      <c r="A1792" s="13">
        <v>2031</v>
      </c>
      <c r="B1792" s="13">
        <f t="shared" si="185"/>
        <v>2030</v>
      </c>
      <c r="C1792" t="s">
        <v>318</v>
      </c>
      <c r="D1792" t="s">
        <v>319</v>
      </c>
      <c r="E1792" s="25">
        <v>314622207.05067986</v>
      </c>
      <c r="F1792" s="13">
        <v>0.33</v>
      </c>
      <c r="G1792" s="9">
        <f t="shared" si="186"/>
        <v>103825.32832672435</v>
      </c>
      <c r="H1792" s="11">
        <v>1.02</v>
      </c>
      <c r="I1792" s="12" cm="1">
        <f t="array" ref="I1792">INDEX(PPEL[],MATCH(PPEL[[#This Row],[Base Year]]&amp;PPEL[[#This Row],[DistrictNumber]],PPEL[[Fiscal Year]:[Fiscal Year]]&amp;PPEL[[DistrictNumber]:[DistrictNumber]],0),9)*$H1792</f>
        <v>77112.840727054077</v>
      </c>
      <c r="J1792" s="15">
        <f t="shared" si="184"/>
        <v>0.24509662382043051</v>
      </c>
      <c r="K1792" s="26">
        <f>ROUND(PPEL[[#This Row],[Proposed Taxable Valuation]]/1000*PPEL[[#This Row],[Adjusted Rate]],0)</f>
        <v>77113</v>
      </c>
      <c r="L1792" s="19">
        <f t="shared" si="187"/>
        <v>-26712.487599670276</v>
      </c>
      <c r="M1792" s="17">
        <f t="shared" si="188"/>
        <v>-8.4903376179569501E-2</v>
      </c>
      <c r="N1792" s="2">
        <v>237037950.47030491</v>
      </c>
      <c r="O1792">
        <v>0.33</v>
      </c>
      <c r="P1792" s="9">
        <f t="shared" si="189"/>
        <v>78222.523655200624</v>
      </c>
    </row>
    <row r="1793" spans="1:16" hidden="1" x14ac:dyDescent="0.35">
      <c r="A1793" s="13">
        <v>2031</v>
      </c>
      <c r="B1793" s="13">
        <f t="shared" si="185"/>
        <v>2030</v>
      </c>
      <c r="C1793" t="s">
        <v>320</v>
      </c>
      <c r="D1793" t="s">
        <v>321</v>
      </c>
      <c r="E1793" s="25">
        <v>3489214826.1068802</v>
      </c>
      <c r="F1793" s="13">
        <v>0.33</v>
      </c>
      <c r="G1793" s="9">
        <f t="shared" si="186"/>
        <v>1151440.8926152706</v>
      </c>
      <c r="H1793" s="11">
        <v>1.02</v>
      </c>
      <c r="I1793" s="12" cm="1">
        <f t="array" ref="I1793">INDEX(PPEL[],MATCH(PPEL[[#This Row],[Base Year]]&amp;PPEL[[#This Row],[DistrictNumber]],PPEL[[Fiscal Year]:[Fiscal Year]]&amp;PPEL[[DistrictNumber]:[DistrictNumber]],0),9)*$H1793</f>
        <v>701497.45518683817</v>
      </c>
      <c r="J1793" s="15">
        <f t="shared" si="184"/>
        <v>0.20104736743009305</v>
      </c>
      <c r="K1793" s="26">
        <f>ROUND(PPEL[[#This Row],[Proposed Taxable Valuation]]/1000*PPEL[[#This Row],[Adjusted Rate]],0)</f>
        <v>701497</v>
      </c>
      <c r="L1793" s="19">
        <f t="shared" si="187"/>
        <v>-449943.4374284324</v>
      </c>
      <c r="M1793" s="17">
        <f t="shared" si="188"/>
        <v>-0.12895263256990697</v>
      </c>
      <c r="N1793" s="2">
        <v>2255042502.5423908</v>
      </c>
      <c r="O1793">
        <v>0.33</v>
      </c>
      <c r="P1793" s="9">
        <f t="shared" si="189"/>
        <v>744164.02583898907</v>
      </c>
    </row>
    <row r="1794" spans="1:16" hidden="1" x14ac:dyDescent="0.35">
      <c r="A1794" s="13">
        <v>2031</v>
      </c>
      <c r="B1794" s="13">
        <f t="shared" si="185"/>
        <v>2030</v>
      </c>
      <c r="C1794" t="s">
        <v>322</v>
      </c>
      <c r="D1794" t="s">
        <v>323</v>
      </c>
      <c r="E1794" s="25">
        <v>6302534348.710844</v>
      </c>
      <c r="F1794" s="13">
        <v>0.33</v>
      </c>
      <c r="G1794" s="9">
        <f t="shared" si="186"/>
        <v>2079836.3350745786</v>
      </c>
      <c r="H1794" s="11">
        <v>1.02</v>
      </c>
      <c r="I1794" s="12" cm="1">
        <f t="array" ref="I1794">INDEX(PPEL[],MATCH(PPEL[[#This Row],[Base Year]]&amp;PPEL[[#This Row],[DistrictNumber]],PPEL[[Fiscal Year]:[Fiscal Year]]&amp;PPEL[[DistrictNumber]:[DistrictNumber]],0),9)*$H1794</f>
        <v>1041555.0777025595</v>
      </c>
      <c r="J1794" s="15">
        <f t="shared" si="184"/>
        <v>0.16525972252981136</v>
      </c>
      <c r="K1794" s="26">
        <f>ROUND(PPEL[[#This Row],[Proposed Taxable Valuation]]/1000*PPEL[[#This Row],[Adjusted Rate]],0)</f>
        <v>1041555</v>
      </c>
      <c r="L1794" s="19">
        <f t="shared" si="187"/>
        <v>-1038281.2573720191</v>
      </c>
      <c r="M1794" s="17">
        <f t="shared" si="188"/>
        <v>-0.16474027747018866</v>
      </c>
      <c r="N1794" s="2">
        <v>3502591538.6553178</v>
      </c>
      <c r="O1794">
        <v>0.33</v>
      </c>
      <c r="P1794" s="9">
        <f t="shared" si="189"/>
        <v>1155855.2077562551</v>
      </c>
    </row>
    <row r="1795" spans="1:16" hidden="1" x14ac:dyDescent="0.35">
      <c r="A1795" s="13">
        <v>2031</v>
      </c>
      <c r="B1795" s="13">
        <f t="shared" si="185"/>
        <v>2030</v>
      </c>
      <c r="C1795" t="s">
        <v>324</v>
      </c>
      <c r="D1795" t="s">
        <v>325</v>
      </c>
      <c r="E1795" s="25">
        <v>494413434.06321794</v>
      </c>
      <c r="F1795" s="13">
        <v>0.33</v>
      </c>
      <c r="G1795" s="9">
        <f t="shared" si="186"/>
        <v>163156.43324086192</v>
      </c>
      <c r="H1795" s="11">
        <v>1.02</v>
      </c>
      <c r="I1795" s="12" cm="1">
        <f t="array" ref="I1795">INDEX(PPEL[],MATCH(PPEL[[#This Row],[Base Year]]&amp;PPEL[[#This Row],[DistrictNumber]],PPEL[[Fiscal Year]:[Fiscal Year]]&amp;PPEL[[DistrictNumber]:[DistrictNumber]],0),9)*$H1795</f>
        <v>84012.260744767162</v>
      </c>
      <c r="J1795" s="15">
        <f t="shared" si="184"/>
        <v>0.16992309463424687</v>
      </c>
      <c r="K1795" s="26">
        <f>ROUND(PPEL[[#This Row],[Proposed Taxable Valuation]]/1000*PPEL[[#This Row],[Adjusted Rate]],0)</f>
        <v>84012</v>
      </c>
      <c r="L1795" s="19">
        <f t="shared" si="187"/>
        <v>-79144.172496094761</v>
      </c>
      <c r="M1795" s="17">
        <f t="shared" si="188"/>
        <v>-0.16007690536575314</v>
      </c>
      <c r="N1795" s="2">
        <v>282515031.36754858</v>
      </c>
      <c r="O1795">
        <v>0.33</v>
      </c>
      <c r="P1795" s="9">
        <f t="shared" si="189"/>
        <v>93229.960351291025</v>
      </c>
    </row>
    <row r="1796" spans="1:16" hidden="1" x14ac:dyDescent="0.35">
      <c r="A1796" s="13">
        <v>2031</v>
      </c>
      <c r="B1796" s="13">
        <f t="shared" si="185"/>
        <v>2030</v>
      </c>
      <c r="C1796" t="s">
        <v>326</v>
      </c>
      <c r="D1796" t="s">
        <v>327</v>
      </c>
      <c r="E1796" s="25">
        <v>480661049.65335649</v>
      </c>
      <c r="F1796" s="13">
        <v>0.33</v>
      </c>
      <c r="G1796" s="9">
        <f t="shared" si="186"/>
        <v>158618.14638560766</v>
      </c>
      <c r="H1796" s="11">
        <v>1.02</v>
      </c>
      <c r="I1796" s="12" cm="1">
        <f t="array" ref="I1796">INDEX(PPEL[],MATCH(PPEL[[#This Row],[Base Year]]&amp;PPEL[[#This Row],[DistrictNumber]],PPEL[[Fiscal Year]:[Fiscal Year]]&amp;PPEL[[DistrictNumber]:[DistrictNumber]],0),9)*$H1796</f>
        <v>93779.009953244647</v>
      </c>
      <c r="J1796" s="15">
        <f t="shared" ref="J1796:J1859" si="190">IF(I1796/(E1796/1000)&gt;0.33,0.33,I1796/(E1796/1000))</f>
        <v>0.19510424241963492</v>
      </c>
      <c r="K1796" s="26">
        <f>ROUND(PPEL[[#This Row],[Proposed Taxable Valuation]]/1000*PPEL[[#This Row],[Adjusted Rate]],0)</f>
        <v>93779</v>
      </c>
      <c r="L1796" s="19">
        <f t="shared" si="187"/>
        <v>-64839.136432363011</v>
      </c>
      <c r="M1796" s="17">
        <f t="shared" si="188"/>
        <v>-0.13489575758036509</v>
      </c>
      <c r="N1796" s="2">
        <v>308668749.48489344</v>
      </c>
      <c r="O1796">
        <v>0.33</v>
      </c>
      <c r="P1796" s="9">
        <f t="shared" si="189"/>
        <v>101860.68733001484</v>
      </c>
    </row>
    <row r="1797" spans="1:16" hidden="1" x14ac:dyDescent="0.35">
      <c r="A1797" s="13">
        <v>2031</v>
      </c>
      <c r="B1797" s="13">
        <f t="shared" ref="B1797:B1860" si="191">A1797-1</f>
        <v>2030</v>
      </c>
      <c r="C1797" t="s">
        <v>328</v>
      </c>
      <c r="D1797" t="s">
        <v>329</v>
      </c>
      <c r="E1797" s="25">
        <v>355383191.66104788</v>
      </c>
      <c r="F1797" s="13">
        <v>0.33</v>
      </c>
      <c r="G1797" s="9">
        <f t="shared" si="186"/>
        <v>117276.4532481458</v>
      </c>
      <c r="H1797" s="11">
        <v>1.02</v>
      </c>
      <c r="I1797" s="12" cm="1">
        <f t="array" ref="I1797">INDEX(PPEL[],MATCH(PPEL[[#This Row],[Base Year]]&amp;PPEL[[#This Row],[DistrictNumber]],PPEL[[Fiscal Year]:[Fiscal Year]]&amp;PPEL[[DistrictNumber]:[DistrictNumber]],0),9)*$H1797</f>
        <v>74667.37578762474</v>
      </c>
      <c r="J1797" s="15">
        <f t="shared" si="190"/>
        <v>0.21010384717023953</v>
      </c>
      <c r="K1797" s="26">
        <f>ROUND(PPEL[[#This Row],[Proposed Taxable Valuation]]/1000*PPEL[[#This Row],[Adjusted Rate]],0)</f>
        <v>74667</v>
      </c>
      <c r="L1797" s="19">
        <f t="shared" si="187"/>
        <v>-42609.077460521061</v>
      </c>
      <c r="M1797" s="17">
        <f t="shared" si="188"/>
        <v>-0.11989615282976049</v>
      </c>
      <c r="N1797" s="2">
        <v>232790277.30772513</v>
      </c>
      <c r="O1797">
        <v>0.33</v>
      </c>
      <c r="P1797" s="9">
        <f t="shared" si="189"/>
        <v>76820.791511549294</v>
      </c>
    </row>
    <row r="1798" spans="1:16" hidden="1" x14ac:dyDescent="0.35">
      <c r="A1798" s="13">
        <v>2031</v>
      </c>
      <c r="B1798" s="13">
        <f t="shared" si="191"/>
        <v>2030</v>
      </c>
      <c r="C1798" t="s">
        <v>330</v>
      </c>
      <c r="D1798" t="s">
        <v>331</v>
      </c>
      <c r="E1798" s="25">
        <v>566229010.03361166</v>
      </c>
      <c r="F1798" s="13">
        <v>0.33</v>
      </c>
      <c r="G1798" s="9">
        <f t="shared" si="186"/>
        <v>186855.57331109187</v>
      </c>
      <c r="H1798" s="11">
        <v>1.02</v>
      </c>
      <c r="I1798" s="12" cm="1">
        <f t="array" ref="I1798">INDEX(PPEL[],MATCH(PPEL[[#This Row],[Base Year]]&amp;PPEL[[#This Row],[DistrictNumber]],PPEL[[Fiscal Year]:[Fiscal Year]]&amp;PPEL[[DistrictNumber]:[DistrictNumber]],0),9)*$H1798</f>
        <v>122736.9670033369</v>
      </c>
      <c r="J1798" s="15">
        <f t="shared" si="190"/>
        <v>0.21676206062994047</v>
      </c>
      <c r="K1798" s="26">
        <f>ROUND(PPEL[[#This Row],[Proposed Taxable Valuation]]/1000*PPEL[[#This Row],[Adjusted Rate]],0)</f>
        <v>122737</v>
      </c>
      <c r="L1798" s="19">
        <f t="shared" si="187"/>
        <v>-64118.606307754962</v>
      </c>
      <c r="M1798" s="17">
        <f t="shared" si="188"/>
        <v>-0.11323793937005955</v>
      </c>
      <c r="N1798" s="2">
        <v>379406126.84988439</v>
      </c>
      <c r="O1798">
        <v>0.33</v>
      </c>
      <c r="P1798" s="9">
        <f t="shared" si="189"/>
        <v>125204.02186046186</v>
      </c>
    </row>
    <row r="1799" spans="1:16" hidden="1" x14ac:dyDescent="0.35">
      <c r="A1799" s="13">
        <v>2031</v>
      </c>
      <c r="B1799" s="13">
        <f t="shared" si="191"/>
        <v>2030</v>
      </c>
      <c r="C1799" t="s">
        <v>332</v>
      </c>
      <c r="D1799" t="s">
        <v>333</v>
      </c>
      <c r="E1799" s="25">
        <v>503582302.22138697</v>
      </c>
      <c r="F1799" s="13">
        <v>0.33</v>
      </c>
      <c r="G1799" s="9">
        <f t="shared" si="186"/>
        <v>166182.15973305772</v>
      </c>
      <c r="H1799" s="11">
        <v>1.02</v>
      </c>
      <c r="I1799" s="12" cm="1">
        <f t="array" ref="I1799">INDEX(PPEL[],MATCH(PPEL[[#This Row],[Base Year]]&amp;PPEL[[#This Row],[DistrictNumber]],PPEL[[Fiscal Year]:[Fiscal Year]]&amp;PPEL[[DistrictNumber]:[DistrictNumber]],0),9)*$H1799</f>
        <v>110168.40104924541</v>
      </c>
      <c r="J1799" s="15">
        <f t="shared" si="190"/>
        <v>0.2187694058414561</v>
      </c>
      <c r="K1799" s="26">
        <f>ROUND(PPEL[[#This Row],[Proposed Taxable Valuation]]/1000*PPEL[[#This Row],[Adjusted Rate]],0)</f>
        <v>110168</v>
      </c>
      <c r="L1799" s="19">
        <f t="shared" si="187"/>
        <v>-56013.75868381231</v>
      </c>
      <c r="M1799" s="17">
        <f t="shared" si="188"/>
        <v>-0.11123059415854392</v>
      </c>
      <c r="N1799" s="2">
        <v>351218410.00641644</v>
      </c>
      <c r="O1799">
        <v>0.33</v>
      </c>
      <c r="P1799" s="9">
        <f t="shared" si="189"/>
        <v>115902.07530211743</v>
      </c>
    </row>
    <row r="1800" spans="1:16" hidden="1" x14ac:dyDescent="0.35">
      <c r="A1800" s="13">
        <v>2031</v>
      </c>
      <c r="B1800" s="13">
        <f t="shared" si="191"/>
        <v>2030</v>
      </c>
      <c r="C1800" t="s">
        <v>334</v>
      </c>
      <c r="D1800" t="s">
        <v>335</v>
      </c>
      <c r="E1800" s="25">
        <v>471125247.65464926</v>
      </c>
      <c r="F1800" s="13">
        <v>0.33</v>
      </c>
      <c r="G1800" s="9">
        <f t="shared" si="186"/>
        <v>155471.33172603426</v>
      </c>
      <c r="H1800" s="11">
        <v>1.02</v>
      </c>
      <c r="I1800" s="12" cm="1">
        <f t="array" ref="I1800">INDEX(PPEL[],MATCH(PPEL[[#This Row],[Base Year]]&amp;PPEL[[#This Row],[DistrictNumber]],PPEL[[Fiscal Year]:[Fiscal Year]]&amp;PPEL[[DistrictNumber]:[DistrictNumber]],0),9)*$H1800</f>
        <v>74180.000548525961</v>
      </c>
      <c r="J1800" s="15">
        <f t="shared" si="190"/>
        <v>0.15745282367652352</v>
      </c>
      <c r="K1800" s="26">
        <f>ROUND(PPEL[[#This Row],[Proposed Taxable Valuation]]/1000*PPEL[[#This Row],[Adjusted Rate]],0)</f>
        <v>74180</v>
      </c>
      <c r="L1800" s="19">
        <f t="shared" si="187"/>
        <v>-81291.331177508298</v>
      </c>
      <c r="M1800" s="17">
        <f t="shared" si="188"/>
        <v>-0.17254717632347649</v>
      </c>
      <c r="N1800" s="2">
        <v>257755735.87058455</v>
      </c>
      <c r="O1800">
        <v>0.33</v>
      </c>
      <c r="P1800" s="9">
        <f t="shared" si="189"/>
        <v>85059.392837292908</v>
      </c>
    </row>
    <row r="1801" spans="1:16" hidden="1" x14ac:dyDescent="0.35">
      <c r="A1801" s="13">
        <v>2031</v>
      </c>
      <c r="B1801" s="13">
        <f t="shared" si="191"/>
        <v>2030</v>
      </c>
      <c r="C1801" t="s">
        <v>336</v>
      </c>
      <c r="D1801" t="s">
        <v>337</v>
      </c>
      <c r="E1801" s="25">
        <v>832155232.80405021</v>
      </c>
      <c r="F1801" s="13">
        <v>0.33</v>
      </c>
      <c r="G1801" s="9">
        <f t="shared" si="186"/>
        <v>274611.22682533658</v>
      </c>
      <c r="H1801" s="11">
        <v>1.02</v>
      </c>
      <c r="I1801" s="12" cm="1">
        <f t="array" ref="I1801">INDEX(PPEL[],MATCH(PPEL[[#This Row],[Base Year]]&amp;PPEL[[#This Row],[DistrictNumber]],PPEL[[Fiscal Year]:[Fiscal Year]]&amp;PPEL[[DistrictNumber]:[DistrictNumber]],0),9)*$H1801</f>
        <v>190281.36949693016</v>
      </c>
      <c r="J1801" s="15">
        <f t="shared" si="190"/>
        <v>0.22866090603763134</v>
      </c>
      <c r="K1801" s="26">
        <f>ROUND(PPEL[[#This Row],[Proposed Taxable Valuation]]/1000*PPEL[[#This Row],[Adjusted Rate]],0)</f>
        <v>190281</v>
      </c>
      <c r="L1801" s="19">
        <f t="shared" si="187"/>
        <v>-84329.857328406419</v>
      </c>
      <c r="M1801" s="17">
        <f t="shared" si="188"/>
        <v>-0.10133909396236868</v>
      </c>
      <c r="N1801" s="2">
        <v>602782958.14597762</v>
      </c>
      <c r="O1801">
        <v>0.33</v>
      </c>
      <c r="P1801" s="9">
        <f t="shared" si="189"/>
        <v>198918.37618817261</v>
      </c>
    </row>
    <row r="1802" spans="1:16" hidden="1" x14ac:dyDescent="0.35">
      <c r="A1802" s="13">
        <v>2031</v>
      </c>
      <c r="B1802" s="13">
        <f t="shared" si="191"/>
        <v>2030</v>
      </c>
      <c r="C1802" t="s">
        <v>338</v>
      </c>
      <c r="D1802" t="s">
        <v>339</v>
      </c>
      <c r="E1802" s="25">
        <v>686894704.69991064</v>
      </c>
      <c r="F1802" s="13">
        <v>0.33</v>
      </c>
      <c r="G1802" s="9">
        <f t="shared" si="186"/>
        <v>226675.2525509705</v>
      </c>
      <c r="H1802" s="11">
        <v>1.02</v>
      </c>
      <c r="I1802" s="12" cm="1">
        <f t="array" ref="I1802">INDEX(PPEL[],MATCH(PPEL[[#This Row],[Base Year]]&amp;PPEL[[#This Row],[DistrictNumber]],PPEL[[Fiscal Year]:[Fiscal Year]]&amp;PPEL[[DistrictNumber]:[DistrictNumber]],0),9)*$H1802</f>
        <v>176064.92223660345</v>
      </c>
      <c r="J1802" s="15">
        <f t="shared" si="190"/>
        <v>0.2563201041322955</v>
      </c>
      <c r="K1802" s="26">
        <f>ROUND(PPEL[[#This Row],[Proposed Taxable Valuation]]/1000*PPEL[[#This Row],[Adjusted Rate]],0)</f>
        <v>176065</v>
      </c>
      <c r="L1802" s="19">
        <f t="shared" si="187"/>
        <v>-50610.330314367049</v>
      </c>
      <c r="M1802" s="17">
        <f t="shared" si="188"/>
        <v>-7.3679895867704515E-2</v>
      </c>
      <c r="N1802" s="2">
        <v>524280439.28536236</v>
      </c>
      <c r="O1802">
        <v>0.33</v>
      </c>
      <c r="P1802" s="9">
        <f t="shared" si="189"/>
        <v>173012.54496416959</v>
      </c>
    </row>
    <row r="1803" spans="1:16" hidden="1" x14ac:dyDescent="0.35">
      <c r="A1803" s="13">
        <v>2031</v>
      </c>
      <c r="B1803" s="13">
        <f t="shared" si="191"/>
        <v>2030</v>
      </c>
      <c r="C1803" t="s">
        <v>340</v>
      </c>
      <c r="D1803" t="s">
        <v>341</v>
      </c>
      <c r="E1803" s="25">
        <v>930842737.61577213</v>
      </c>
      <c r="F1803" s="13">
        <v>0.33</v>
      </c>
      <c r="G1803" s="9">
        <f t="shared" si="186"/>
        <v>307178.10341320484</v>
      </c>
      <c r="H1803" s="11">
        <v>1.02</v>
      </c>
      <c r="I1803" s="12" cm="1">
        <f t="array" ref="I1803">INDEX(PPEL[],MATCH(PPEL[[#This Row],[Base Year]]&amp;PPEL[[#This Row],[DistrictNumber]],PPEL[[Fiscal Year]:[Fiscal Year]]&amp;PPEL[[DistrictNumber]:[DistrictNumber]],0),9)*$H1803</f>
        <v>187719.54279873523</v>
      </c>
      <c r="J1803" s="15">
        <f t="shared" si="190"/>
        <v>0.20166622697143607</v>
      </c>
      <c r="K1803" s="26">
        <f>ROUND(PPEL[[#This Row],[Proposed Taxable Valuation]]/1000*PPEL[[#This Row],[Adjusted Rate]],0)</f>
        <v>187720</v>
      </c>
      <c r="L1803" s="19">
        <f t="shared" si="187"/>
        <v>-119458.56061446961</v>
      </c>
      <c r="M1803" s="17">
        <f t="shared" si="188"/>
        <v>-0.12833377302856394</v>
      </c>
      <c r="N1803" s="2">
        <v>581712355.0416044</v>
      </c>
      <c r="O1803">
        <v>0.33</v>
      </c>
      <c r="P1803" s="9">
        <f t="shared" si="189"/>
        <v>191965.07716372944</v>
      </c>
    </row>
    <row r="1804" spans="1:16" hidden="1" x14ac:dyDescent="0.35">
      <c r="A1804" s="13">
        <v>2031</v>
      </c>
      <c r="B1804" s="13">
        <f t="shared" si="191"/>
        <v>2030</v>
      </c>
      <c r="C1804" t="s">
        <v>342</v>
      </c>
      <c r="D1804" t="s">
        <v>343</v>
      </c>
      <c r="E1804" s="25">
        <v>1094832920.1655962</v>
      </c>
      <c r="F1804" s="13">
        <v>0.33</v>
      </c>
      <c r="G1804" s="9">
        <f t="shared" si="186"/>
        <v>361294.86365464679</v>
      </c>
      <c r="H1804" s="11">
        <v>1.02</v>
      </c>
      <c r="I1804" s="12" cm="1">
        <f t="array" ref="I1804">INDEX(PPEL[],MATCH(PPEL[[#This Row],[Base Year]]&amp;PPEL[[#This Row],[DistrictNumber]],PPEL[[Fiscal Year]:[Fiscal Year]]&amp;PPEL[[DistrictNumber]:[DistrictNumber]],0),9)*$H1804</f>
        <v>182467.77054104506</v>
      </c>
      <c r="J1804" s="15">
        <f t="shared" si="190"/>
        <v>0.16666266348060335</v>
      </c>
      <c r="K1804" s="26">
        <f>ROUND(PPEL[[#This Row],[Proposed Taxable Valuation]]/1000*PPEL[[#This Row],[Adjusted Rate]],0)</f>
        <v>182468</v>
      </c>
      <c r="L1804" s="19">
        <f t="shared" si="187"/>
        <v>-178827.09311360173</v>
      </c>
      <c r="M1804" s="17">
        <f t="shared" si="188"/>
        <v>-0.16333733651939666</v>
      </c>
      <c r="N1804" s="2">
        <v>641484140.43297303</v>
      </c>
      <c r="O1804">
        <v>0.33</v>
      </c>
      <c r="P1804" s="9">
        <f t="shared" si="189"/>
        <v>211689.76634288111</v>
      </c>
    </row>
    <row r="1805" spans="1:16" hidden="1" x14ac:dyDescent="0.35">
      <c r="A1805" s="13">
        <v>2031</v>
      </c>
      <c r="B1805" s="13">
        <f t="shared" si="191"/>
        <v>2030</v>
      </c>
      <c r="C1805" t="s">
        <v>344</v>
      </c>
      <c r="D1805" t="s">
        <v>345</v>
      </c>
      <c r="E1805" s="25">
        <v>679037124.14280224</v>
      </c>
      <c r="F1805" s="13">
        <v>0.33</v>
      </c>
      <c r="G1805" s="9">
        <f t="shared" si="186"/>
        <v>224082.25096712474</v>
      </c>
      <c r="H1805" s="11">
        <v>1.02</v>
      </c>
      <c r="I1805" s="12" cm="1">
        <f t="array" ref="I1805">INDEX(PPEL[],MATCH(PPEL[[#This Row],[Base Year]]&amp;PPEL[[#This Row],[DistrictNumber]],PPEL[[Fiscal Year]:[Fiscal Year]]&amp;PPEL[[DistrictNumber]:[DistrictNumber]],0),9)*$H1805</f>
        <v>165819.06955136397</v>
      </c>
      <c r="J1805" s="15">
        <f t="shared" si="190"/>
        <v>0.24419735483636393</v>
      </c>
      <c r="K1805" s="26">
        <f>ROUND(PPEL[[#This Row],[Proposed Taxable Valuation]]/1000*PPEL[[#This Row],[Adjusted Rate]],0)</f>
        <v>165819</v>
      </c>
      <c r="L1805" s="19">
        <f t="shared" si="187"/>
        <v>-58263.181415760773</v>
      </c>
      <c r="M1805" s="17">
        <f t="shared" si="188"/>
        <v>-8.5802645163636088E-2</v>
      </c>
      <c r="N1805" s="2">
        <v>533641637.29557735</v>
      </c>
      <c r="O1805">
        <v>0.33</v>
      </c>
      <c r="P1805" s="9">
        <f t="shared" si="189"/>
        <v>176101.74030754052</v>
      </c>
    </row>
    <row r="1806" spans="1:16" hidden="1" x14ac:dyDescent="0.35">
      <c r="A1806" s="13">
        <v>2031</v>
      </c>
      <c r="B1806" s="13">
        <f t="shared" si="191"/>
        <v>2030</v>
      </c>
      <c r="C1806" t="s">
        <v>346</v>
      </c>
      <c r="D1806" t="s">
        <v>347</v>
      </c>
      <c r="E1806" s="25">
        <v>1444853605.3023777</v>
      </c>
      <c r="F1806" s="13">
        <v>0.33</v>
      </c>
      <c r="G1806" s="9">
        <f t="shared" si="186"/>
        <v>476801.68974978465</v>
      </c>
      <c r="H1806" s="11">
        <v>1.02</v>
      </c>
      <c r="I1806" s="12" cm="1">
        <f t="array" ref="I1806">INDEX(PPEL[],MATCH(PPEL[[#This Row],[Base Year]]&amp;PPEL[[#This Row],[DistrictNumber]],PPEL[[Fiscal Year]:[Fiscal Year]]&amp;PPEL[[DistrictNumber]:[DistrictNumber]],0),9)*$H1806</f>
        <v>229527.33268402226</v>
      </c>
      <c r="J1806" s="15">
        <f t="shared" si="190"/>
        <v>0.15885853891473453</v>
      </c>
      <c r="K1806" s="26">
        <f>ROUND(PPEL[[#This Row],[Proposed Taxable Valuation]]/1000*PPEL[[#This Row],[Adjusted Rate]],0)</f>
        <v>229527</v>
      </c>
      <c r="L1806" s="19">
        <f t="shared" si="187"/>
        <v>-247274.35706576239</v>
      </c>
      <c r="M1806" s="17">
        <f t="shared" si="188"/>
        <v>-0.17114146108526548</v>
      </c>
      <c r="N1806" s="2">
        <v>804350286.47643101</v>
      </c>
      <c r="O1806">
        <v>0.33</v>
      </c>
      <c r="P1806" s="9">
        <f t="shared" si="189"/>
        <v>265435.59453722229</v>
      </c>
    </row>
    <row r="1807" spans="1:16" hidden="1" x14ac:dyDescent="0.35">
      <c r="A1807" s="13">
        <v>2031</v>
      </c>
      <c r="B1807" s="13">
        <f t="shared" si="191"/>
        <v>2030</v>
      </c>
      <c r="C1807" t="s">
        <v>348</v>
      </c>
      <c r="D1807" t="s">
        <v>349</v>
      </c>
      <c r="E1807" s="25">
        <v>2542738894.5239854</v>
      </c>
      <c r="F1807" s="13">
        <v>0.33</v>
      </c>
      <c r="G1807" s="9">
        <f t="shared" si="186"/>
        <v>839103.83519291517</v>
      </c>
      <c r="H1807" s="11">
        <v>1.02</v>
      </c>
      <c r="I1807" s="12" cm="1">
        <f t="array" ref="I1807">INDEX(PPEL[],MATCH(PPEL[[#This Row],[Base Year]]&amp;PPEL[[#This Row],[DistrictNumber]],PPEL[[Fiscal Year]:[Fiscal Year]]&amp;PPEL[[DistrictNumber]:[DistrictNumber]],0),9)*$H1807</f>
        <v>496196.61109286465</v>
      </c>
      <c r="J1807" s="15">
        <f t="shared" si="190"/>
        <v>0.19514257329428053</v>
      </c>
      <c r="K1807" s="26">
        <f>ROUND(PPEL[[#This Row],[Proposed Taxable Valuation]]/1000*PPEL[[#This Row],[Adjusted Rate]],0)</f>
        <v>496197</v>
      </c>
      <c r="L1807" s="19">
        <f t="shared" si="187"/>
        <v>-342907.22410005052</v>
      </c>
      <c r="M1807" s="17">
        <f t="shared" si="188"/>
        <v>-0.13485742670571949</v>
      </c>
      <c r="N1807" s="2">
        <v>1529818343.0838206</v>
      </c>
      <c r="O1807">
        <v>0.33</v>
      </c>
      <c r="P1807" s="9">
        <f t="shared" si="189"/>
        <v>504840.05321766081</v>
      </c>
    </row>
    <row r="1808" spans="1:16" hidden="1" x14ac:dyDescent="0.35">
      <c r="A1808" s="13">
        <v>2031</v>
      </c>
      <c r="B1808" s="13">
        <f t="shared" si="191"/>
        <v>2030</v>
      </c>
      <c r="C1808" t="s">
        <v>350</v>
      </c>
      <c r="D1808" t="s">
        <v>351</v>
      </c>
      <c r="E1808" s="25">
        <v>564986154.58097148</v>
      </c>
      <c r="F1808" s="13">
        <v>0.33</v>
      </c>
      <c r="G1808" s="9">
        <f t="shared" si="186"/>
        <v>186445.43101172059</v>
      </c>
      <c r="H1808" s="11">
        <v>1.02</v>
      </c>
      <c r="I1808" s="12" cm="1">
        <f t="array" ref="I1808">INDEX(PPEL[],MATCH(PPEL[[#This Row],[Base Year]]&amp;PPEL[[#This Row],[DistrictNumber]],PPEL[[Fiscal Year]:[Fiscal Year]]&amp;PPEL[[DistrictNumber]:[DistrictNumber]],0),9)*$H1808</f>
        <v>85230.689187327516</v>
      </c>
      <c r="J1808" s="15">
        <f t="shared" si="190"/>
        <v>0.15085447403669536</v>
      </c>
      <c r="K1808" s="26">
        <f>ROUND(PPEL[[#This Row],[Proposed Taxable Valuation]]/1000*PPEL[[#This Row],[Adjusted Rate]],0)</f>
        <v>85231</v>
      </c>
      <c r="L1808" s="19">
        <f t="shared" si="187"/>
        <v>-101214.74182439307</v>
      </c>
      <c r="M1808" s="17">
        <f t="shared" si="188"/>
        <v>-0.17914552596330466</v>
      </c>
      <c r="N1808" s="2">
        <v>304509868.70344508</v>
      </c>
      <c r="O1808">
        <v>0.33</v>
      </c>
      <c r="P1808" s="9">
        <f t="shared" si="189"/>
        <v>100488.25667213688</v>
      </c>
    </row>
    <row r="1809" spans="1:16" hidden="1" x14ac:dyDescent="0.35">
      <c r="A1809" s="13">
        <v>2031</v>
      </c>
      <c r="B1809" s="13">
        <f t="shared" si="191"/>
        <v>2030</v>
      </c>
      <c r="C1809" t="s">
        <v>352</v>
      </c>
      <c r="D1809" t="s">
        <v>353</v>
      </c>
      <c r="E1809" s="25">
        <v>3050305350.3438601</v>
      </c>
      <c r="F1809" s="13">
        <v>0.33</v>
      </c>
      <c r="G1809" s="9">
        <f t="shared" si="186"/>
        <v>1006600.765613474</v>
      </c>
      <c r="H1809" s="11">
        <v>1.02</v>
      </c>
      <c r="I1809" s="12" cm="1">
        <f t="array" ref="I1809">INDEX(PPEL[],MATCH(PPEL[[#This Row],[Base Year]]&amp;PPEL[[#This Row],[DistrictNumber]],PPEL[[Fiscal Year]:[Fiscal Year]]&amp;PPEL[[DistrictNumber]:[DistrictNumber]],0),9)*$H1809</f>
        <v>575780.33139662247</v>
      </c>
      <c r="J1809" s="15">
        <f t="shared" si="190"/>
        <v>0.18876153868717271</v>
      </c>
      <c r="K1809" s="26">
        <f>ROUND(PPEL[[#This Row],[Proposed Taxable Valuation]]/1000*PPEL[[#This Row],[Adjusted Rate]],0)</f>
        <v>575780</v>
      </c>
      <c r="L1809" s="19">
        <f t="shared" si="187"/>
        <v>-430820.43421685148</v>
      </c>
      <c r="M1809" s="17">
        <f t="shared" si="188"/>
        <v>-0.1412384613128273</v>
      </c>
      <c r="N1809" s="2">
        <v>1914987718.6902001</v>
      </c>
      <c r="O1809">
        <v>0.33</v>
      </c>
      <c r="P1809" s="9">
        <f t="shared" si="189"/>
        <v>631945.94716776605</v>
      </c>
    </row>
    <row r="1810" spans="1:16" hidden="1" x14ac:dyDescent="0.35">
      <c r="A1810" s="13">
        <v>2031</v>
      </c>
      <c r="B1810" s="13">
        <f t="shared" si="191"/>
        <v>2030</v>
      </c>
      <c r="C1810" t="s">
        <v>354</v>
      </c>
      <c r="D1810" t="s">
        <v>355</v>
      </c>
      <c r="E1810" s="25">
        <v>637295956.74036467</v>
      </c>
      <c r="F1810" s="13">
        <v>0.33</v>
      </c>
      <c r="G1810" s="9">
        <f t="shared" si="186"/>
        <v>210307.66572432034</v>
      </c>
      <c r="H1810" s="11">
        <v>1.02</v>
      </c>
      <c r="I1810" s="12" cm="1">
        <f t="array" ref="I1810">INDEX(PPEL[],MATCH(PPEL[[#This Row],[Base Year]]&amp;PPEL[[#This Row],[DistrictNumber]],PPEL[[Fiscal Year]:[Fiscal Year]]&amp;PPEL[[DistrictNumber]:[DistrictNumber]],0),9)*$H1810</f>
        <v>146672.03291334055</v>
      </c>
      <c r="J1810" s="15">
        <f t="shared" si="190"/>
        <v>0.2301474399171419</v>
      </c>
      <c r="K1810" s="26">
        <f>ROUND(PPEL[[#This Row],[Proposed Taxable Valuation]]/1000*PPEL[[#This Row],[Adjusted Rate]],0)</f>
        <v>146672</v>
      </c>
      <c r="L1810" s="19">
        <f t="shared" si="187"/>
        <v>-63635.632810979791</v>
      </c>
      <c r="M1810" s="17">
        <f t="shared" si="188"/>
        <v>-9.9852560082858116E-2</v>
      </c>
      <c r="N1810" s="2">
        <v>442090564.70052522</v>
      </c>
      <c r="O1810">
        <v>0.33</v>
      </c>
      <c r="P1810" s="9">
        <f t="shared" si="189"/>
        <v>145889.88635117331</v>
      </c>
    </row>
    <row r="1811" spans="1:16" hidden="1" x14ac:dyDescent="0.35">
      <c r="A1811" s="13">
        <v>2031</v>
      </c>
      <c r="B1811" s="13">
        <f t="shared" si="191"/>
        <v>2030</v>
      </c>
      <c r="C1811" t="s">
        <v>356</v>
      </c>
      <c r="D1811" t="s">
        <v>357</v>
      </c>
      <c r="E1811" s="25">
        <v>183530605.52562177</v>
      </c>
      <c r="F1811" s="13">
        <v>0.33</v>
      </c>
      <c r="G1811" s="9">
        <f t="shared" si="186"/>
        <v>60565.099823455188</v>
      </c>
      <c r="H1811" s="11">
        <v>1.02</v>
      </c>
      <c r="I1811" s="12" cm="1">
        <f t="array" ref="I1811">INDEX(PPEL[],MATCH(PPEL[[#This Row],[Base Year]]&amp;PPEL[[#This Row],[DistrictNumber]],PPEL[[Fiscal Year]:[Fiscal Year]]&amp;PPEL[[DistrictNumber]:[DistrictNumber]],0),9)*$H1811</f>
        <v>35697.008790140964</v>
      </c>
      <c r="J1811" s="15">
        <f t="shared" si="190"/>
        <v>0.19450166738079819</v>
      </c>
      <c r="K1811" s="26">
        <f>ROUND(PPEL[[#This Row],[Proposed Taxable Valuation]]/1000*PPEL[[#This Row],[Adjusted Rate]],0)</f>
        <v>35697</v>
      </c>
      <c r="L1811" s="19">
        <f t="shared" si="187"/>
        <v>-24868.091033314224</v>
      </c>
      <c r="M1811" s="17">
        <f t="shared" si="188"/>
        <v>-0.13549833261920183</v>
      </c>
      <c r="N1811" s="2">
        <v>120053093.56100193</v>
      </c>
      <c r="O1811">
        <v>0.33</v>
      </c>
      <c r="P1811" s="9">
        <f t="shared" si="189"/>
        <v>39617.520875130635</v>
      </c>
    </row>
    <row r="1812" spans="1:16" hidden="1" x14ac:dyDescent="0.35">
      <c r="A1812" s="13">
        <v>2031</v>
      </c>
      <c r="B1812" s="13">
        <f t="shared" si="191"/>
        <v>2030</v>
      </c>
      <c r="C1812" t="s">
        <v>358</v>
      </c>
      <c r="D1812" t="s">
        <v>359</v>
      </c>
      <c r="E1812" s="25">
        <v>613491942.43777657</v>
      </c>
      <c r="F1812" s="13">
        <v>0.33</v>
      </c>
      <c r="G1812" s="9">
        <f t="shared" si="186"/>
        <v>202452.34100446629</v>
      </c>
      <c r="H1812" s="11">
        <v>1.02</v>
      </c>
      <c r="I1812" s="12" cm="1">
        <f t="array" ref="I1812">INDEX(PPEL[],MATCH(PPEL[[#This Row],[Base Year]]&amp;PPEL[[#This Row],[DistrictNumber]],PPEL[[Fiscal Year]:[Fiscal Year]]&amp;PPEL[[DistrictNumber]:[DistrictNumber]],0),9)*$H1812</f>
        <v>122360.73571441346</v>
      </c>
      <c r="J1812" s="15">
        <f t="shared" si="190"/>
        <v>0.19944962150309561</v>
      </c>
      <c r="K1812" s="26">
        <f>ROUND(PPEL[[#This Row],[Proposed Taxable Valuation]]/1000*PPEL[[#This Row],[Adjusted Rate]],0)</f>
        <v>122361</v>
      </c>
      <c r="L1812" s="19">
        <f t="shared" si="187"/>
        <v>-80091.60529005283</v>
      </c>
      <c r="M1812" s="17">
        <f t="shared" si="188"/>
        <v>-0.1305503784969044</v>
      </c>
      <c r="N1812" s="2">
        <v>397987442.48817933</v>
      </c>
      <c r="O1812">
        <v>0.33</v>
      </c>
      <c r="P1812" s="9">
        <f t="shared" si="189"/>
        <v>131335.85602109917</v>
      </c>
    </row>
    <row r="1813" spans="1:16" hidden="1" x14ac:dyDescent="0.35">
      <c r="A1813" s="13">
        <v>2031</v>
      </c>
      <c r="B1813" s="13">
        <f t="shared" si="191"/>
        <v>2030</v>
      </c>
      <c r="C1813" t="s">
        <v>360</v>
      </c>
      <c r="D1813" t="s">
        <v>361</v>
      </c>
      <c r="E1813" s="25">
        <v>426312397.12539434</v>
      </c>
      <c r="F1813" s="13">
        <v>0.33</v>
      </c>
      <c r="G1813" s="9">
        <f t="shared" si="186"/>
        <v>140683.09105138012</v>
      </c>
      <c r="H1813" s="11">
        <v>1.02</v>
      </c>
      <c r="I1813" s="12" cm="1">
        <f t="array" ref="I1813">INDEX(PPEL[],MATCH(PPEL[[#This Row],[Base Year]]&amp;PPEL[[#This Row],[DistrictNumber]],PPEL[[Fiscal Year]:[Fiscal Year]]&amp;PPEL[[DistrictNumber]:[DistrictNumber]],0),9)*$H1813</f>
        <v>114046.66762898078</v>
      </c>
      <c r="J1813" s="15">
        <f t="shared" si="190"/>
        <v>0.26751900343033053</v>
      </c>
      <c r="K1813" s="26">
        <f>ROUND(PPEL[[#This Row],[Proposed Taxable Valuation]]/1000*PPEL[[#This Row],[Adjusted Rate]],0)</f>
        <v>114047</v>
      </c>
      <c r="L1813" s="19">
        <f t="shared" si="187"/>
        <v>-26636.423422399341</v>
      </c>
      <c r="M1813" s="17">
        <f t="shared" si="188"/>
        <v>-6.2480996569669489E-2</v>
      </c>
      <c r="N1813" s="2">
        <v>326204568.6536209</v>
      </c>
      <c r="O1813">
        <v>0.33</v>
      </c>
      <c r="P1813" s="9">
        <f t="shared" si="189"/>
        <v>107647.50765569491</v>
      </c>
    </row>
    <row r="1814" spans="1:16" hidden="1" x14ac:dyDescent="0.35">
      <c r="A1814" s="13">
        <v>2031</v>
      </c>
      <c r="B1814" s="13">
        <f t="shared" si="191"/>
        <v>2030</v>
      </c>
      <c r="C1814" t="s">
        <v>362</v>
      </c>
      <c r="D1814" t="s">
        <v>363</v>
      </c>
      <c r="E1814" s="25">
        <v>1242813872.5701308</v>
      </c>
      <c r="F1814" s="13">
        <v>0.33</v>
      </c>
      <c r="G1814" s="9">
        <f t="shared" si="186"/>
        <v>410128.57794814318</v>
      </c>
      <c r="H1814" s="11">
        <v>1.02</v>
      </c>
      <c r="I1814" s="12" cm="1">
        <f t="array" ref="I1814">INDEX(PPEL[],MATCH(PPEL[[#This Row],[Base Year]]&amp;PPEL[[#This Row],[DistrictNumber]],PPEL[[Fiscal Year]:[Fiscal Year]]&amp;PPEL[[DistrictNumber]:[DistrictNumber]],0),9)*$H1814</f>
        <v>231604.40926084018</v>
      </c>
      <c r="J1814" s="15">
        <f t="shared" si="190"/>
        <v>0.18635486324423128</v>
      </c>
      <c r="K1814" s="26">
        <f>ROUND(PPEL[[#This Row],[Proposed Taxable Valuation]]/1000*PPEL[[#This Row],[Adjusted Rate]],0)</f>
        <v>231604</v>
      </c>
      <c r="L1814" s="19">
        <f t="shared" si="187"/>
        <v>-178524.168687303</v>
      </c>
      <c r="M1814" s="17">
        <f t="shared" si="188"/>
        <v>-0.14364513675576873</v>
      </c>
      <c r="N1814" s="2">
        <v>762866654.48110628</v>
      </c>
      <c r="O1814">
        <v>0.33</v>
      </c>
      <c r="P1814" s="9">
        <f t="shared" si="189"/>
        <v>251745.9959787651</v>
      </c>
    </row>
    <row r="1815" spans="1:16" hidden="1" x14ac:dyDescent="0.35">
      <c r="A1815" s="13">
        <v>2031</v>
      </c>
      <c r="B1815" s="13">
        <f t="shared" si="191"/>
        <v>2030</v>
      </c>
      <c r="C1815" t="s">
        <v>364</v>
      </c>
      <c r="D1815" t="s">
        <v>365</v>
      </c>
      <c r="E1815" s="25">
        <v>771033414.48536849</v>
      </c>
      <c r="F1815" s="13">
        <v>0.33</v>
      </c>
      <c r="G1815" s="9">
        <f t="shared" si="186"/>
        <v>254441.02678017164</v>
      </c>
      <c r="H1815" s="11">
        <v>1.02</v>
      </c>
      <c r="I1815" s="12" cm="1">
        <f t="array" ref="I1815">INDEX(PPEL[],MATCH(PPEL[[#This Row],[Base Year]]&amp;PPEL[[#This Row],[DistrictNumber]],PPEL[[Fiscal Year]:[Fiscal Year]]&amp;PPEL[[DistrictNumber]:[DistrictNumber]],0),9)*$H1815</f>
        <v>141284.1997657452</v>
      </c>
      <c r="J1815" s="15">
        <f t="shared" si="190"/>
        <v>0.18324004785194206</v>
      </c>
      <c r="K1815" s="26">
        <f>ROUND(PPEL[[#This Row],[Proposed Taxable Valuation]]/1000*PPEL[[#This Row],[Adjusted Rate]],0)</f>
        <v>141284</v>
      </c>
      <c r="L1815" s="19">
        <f t="shared" si="187"/>
        <v>-113156.82701442644</v>
      </c>
      <c r="M1815" s="17">
        <f t="shared" si="188"/>
        <v>-0.14675995214805795</v>
      </c>
      <c r="N1815" s="2">
        <v>477956129.29453069</v>
      </c>
      <c r="O1815">
        <v>0.33</v>
      </c>
      <c r="P1815" s="9">
        <f t="shared" si="189"/>
        <v>157725.52266719512</v>
      </c>
    </row>
    <row r="1816" spans="1:16" hidden="1" x14ac:dyDescent="0.35">
      <c r="A1816" s="13">
        <v>2031</v>
      </c>
      <c r="B1816" s="13">
        <f t="shared" si="191"/>
        <v>2030</v>
      </c>
      <c r="C1816" t="s">
        <v>366</v>
      </c>
      <c r="D1816" t="s">
        <v>367</v>
      </c>
      <c r="E1816" s="25">
        <v>1723126660.3839591</v>
      </c>
      <c r="F1816" s="13">
        <v>0.33</v>
      </c>
      <c r="G1816" s="9">
        <f t="shared" si="186"/>
        <v>568631.79792670649</v>
      </c>
      <c r="H1816" s="11">
        <v>1.02</v>
      </c>
      <c r="I1816" s="12" cm="1">
        <f t="array" ref="I1816">INDEX(PPEL[],MATCH(PPEL[[#This Row],[Base Year]]&amp;PPEL[[#This Row],[DistrictNumber]],PPEL[[Fiscal Year]:[Fiscal Year]]&amp;PPEL[[DistrictNumber]:[DistrictNumber]],0),9)*$H1816</f>
        <v>328557.45979965327</v>
      </c>
      <c r="J1816" s="15">
        <f t="shared" si="190"/>
        <v>0.1906751647185598</v>
      </c>
      <c r="K1816" s="26">
        <f>ROUND(PPEL[[#This Row],[Proposed Taxable Valuation]]/1000*PPEL[[#This Row],[Adjusted Rate]],0)</f>
        <v>328557</v>
      </c>
      <c r="L1816" s="19">
        <f t="shared" si="187"/>
        <v>-240074.33812705323</v>
      </c>
      <c r="M1816" s="17">
        <f t="shared" si="188"/>
        <v>-0.13932483528144021</v>
      </c>
      <c r="N1816" s="2">
        <v>1118242142.5362606</v>
      </c>
      <c r="O1816">
        <v>0.33</v>
      </c>
      <c r="P1816" s="9">
        <f t="shared" si="189"/>
        <v>369019.907036966</v>
      </c>
    </row>
    <row r="1817" spans="1:16" hidden="1" x14ac:dyDescent="0.35">
      <c r="A1817" s="13">
        <v>2031</v>
      </c>
      <c r="B1817" s="13">
        <f t="shared" si="191"/>
        <v>2030</v>
      </c>
      <c r="C1817" t="s">
        <v>368</v>
      </c>
      <c r="D1817" t="s">
        <v>369</v>
      </c>
      <c r="E1817" s="25">
        <v>1167997612.1476526</v>
      </c>
      <c r="F1817" s="13">
        <v>0.33</v>
      </c>
      <c r="G1817" s="9">
        <f t="shared" si="186"/>
        <v>385439.21200872539</v>
      </c>
      <c r="H1817" s="11">
        <v>1.02</v>
      </c>
      <c r="I1817" s="12" cm="1">
        <f t="array" ref="I1817">INDEX(PPEL[],MATCH(PPEL[[#This Row],[Base Year]]&amp;PPEL[[#This Row],[DistrictNumber]],PPEL[[Fiscal Year]:[Fiscal Year]]&amp;PPEL[[DistrictNumber]:[DistrictNumber]],0),9)*$H1817</f>
        <v>183516.71147326136</v>
      </c>
      <c r="J1817" s="15">
        <f t="shared" si="190"/>
        <v>0.157120793368593</v>
      </c>
      <c r="K1817" s="26">
        <f>ROUND(PPEL[[#This Row],[Proposed Taxable Valuation]]/1000*PPEL[[#This Row],[Adjusted Rate]],0)</f>
        <v>183517</v>
      </c>
      <c r="L1817" s="19">
        <f t="shared" si="187"/>
        <v>-201922.50053546403</v>
      </c>
      <c r="M1817" s="17">
        <f t="shared" si="188"/>
        <v>-0.17287920663140702</v>
      </c>
      <c r="N1817" s="2">
        <v>757539617.9215517</v>
      </c>
      <c r="O1817">
        <v>0.33</v>
      </c>
      <c r="P1817" s="9">
        <f t="shared" si="189"/>
        <v>249988.07391411206</v>
      </c>
    </row>
    <row r="1818" spans="1:16" hidden="1" x14ac:dyDescent="0.35">
      <c r="A1818" s="13">
        <v>2031</v>
      </c>
      <c r="B1818" s="13">
        <f t="shared" si="191"/>
        <v>2030</v>
      </c>
      <c r="C1818" t="s">
        <v>370</v>
      </c>
      <c r="D1818" t="s">
        <v>371</v>
      </c>
      <c r="E1818" s="25">
        <v>848146234.57281458</v>
      </c>
      <c r="F1818" s="13">
        <v>0.33</v>
      </c>
      <c r="G1818" s="9">
        <f t="shared" si="186"/>
        <v>279888.25740902883</v>
      </c>
      <c r="H1818" s="11">
        <v>1.02</v>
      </c>
      <c r="I1818" s="12" cm="1">
        <f t="array" ref="I1818">INDEX(PPEL[],MATCH(PPEL[[#This Row],[Base Year]]&amp;PPEL[[#This Row],[DistrictNumber]],PPEL[[Fiscal Year]:[Fiscal Year]]&amp;PPEL[[DistrictNumber]:[DistrictNumber]],0),9)*$H1818</f>
        <v>170571.54150360802</v>
      </c>
      <c r="J1818" s="15">
        <f t="shared" si="190"/>
        <v>0.20111100486052352</v>
      </c>
      <c r="K1818" s="26">
        <f>ROUND(PPEL[[#This Row],[Proposed Taxable Valuation]]/1000*PPEL[[#This Row],[Adjusted Rate]],0)</f>
        <v>170572</v>
      </c>
      <c r="L1818" s="19">
        <f t="shared" si="187"/>
        <v>-109316.7159054208</v>
      </c>
      <c r="M1818" s="17">
        <f t="shared" si="188"/>
        <v>-0.12888899513947649</v>
      </c>
      <c r="N1818" s="2">
        <v>540345346.83217359</v>
      </c>
      <c r="O1818">
        <v>0.33</v>
      </c>
      <c r="P1818" s="9">
        <f t="shared" si="189"/>
        <v>178313.96445461732</v>
      </c>
    </row>
    <row r="1819" spans="1:16" hidden="1" x14ac:dyDescent="0.35">
      <c r="A1819" s="13">
        <v>2031</v>
      </c>
      <c r="B1819" s="13">
        <f t="shared" si="191"/>
        <v>2030</v>
      </c>
      <c r="C1819" t="s">
        <v>372</v>
      </c>
      <c r="D1819" t="s">
        <v>373</v>
      </c>
      <c r="E1819" s="25">
        <v>431175024.57193691</v>
      </c>
      <c r="F1819" s="13">
        <v>0.33</v>
      </c>
      <c r="G1819" s="9">
        <f t="shared" si="186"/>
        <v>142287.75810873919</v>
      </c>
      <c r="H1819" s="11">
        <v>1.02</v>
      </c>
      <c r="I1819" s="12" cm="1">
        <f t="array" ref="I1819">INDEX(PPEL[],MATCH(PPEL[[#This Row],[Base Year]]&amp;PPEL[[#This Row],[DistrictNumber]],PPEL[[Fiscal Year]:[Fiscal Year]]&amp;PPEL[[DistrictNumber]:[DistrictNumber]],0),9)*$H1819</f>
        <v>66194.58372102704</v>
      </c>
      <c r="J1819" s="15">
        <f t="shared" si="190"/>
        <v>0.15352137751193701</v>
      </c>
      <c r="K1819" s="26">
        <f>ROUND(PPEL[[#This Row],[Proposed Taxable Valuation]]/1000*PPEL[[#This Row],[Adjusted Rate]],0)</f>
        <v>66195</v>
      </c>
      <c r="L1819" s="19">
        <f t="shared" si="187"/>
        <v>-76093.174387712148</v>
      </c>
      <c r="M1819" s="17">
        <f t="shared" si="188"/>
        <v>-0.17647862248806301</v>
      </c>
      <c r="N1819" s="2">
        <v>249865926.15874594</v>
      </c>
      <c r="O1819">
        <v>0.33</v>
      </c>
      <c r="P1819" s="9">
        <f t="shared" si="189"/>
        <v>82455.755632386165</v>
      </c>
    </row>
    <row r="1820" spans="1:16" hidden="1" x14ac:dyDescent="0.35">
      <c r="A1820" s="13">
        <v>2031</v>
      </c>
      <c r="B1820" s="13">
        <f t="shared" si="191"/>
        <v>2030</v>
      </c>
      <c r="C1820" t="s">
        <v>374</v>
      </c>
      <c r="D1820" t="s">
        <v>375</v>
      </c>
      <c r="E1820" s="25">
        <v>186247207.39857864</v>
      </c>
      <c r="F1820" s="13">
        <v>0.33</v>
      </c>
      <c r="G1820" s="9">
        <f t="shared" ref="G1820:G1883" si="192">E1820/1000*F1820</f>
        <v>61461.578441530954</v>
      </c>
      <c r="H1820" s="11">
        <v>1.02</v>
      </c>
      <c r="I1820" s="12" cm="1">
        <f t="array" ref="I1820">INDEX(PPEL[],MATCH(PPEL[[#This Row],[Base Year]]&amp;PPEL[[#This Row],[DistrictNumber]],PPEL[[Fiscal Year]:[Fiscal Year]]&amp;PPEL[[DistrictNumber]:[DistrictNumber]],0),9)*$H1820</f>
        <v>45218.56289474239</v>
      </c>
      <c r="J1820" s="15">
        <f t="shared" si="190"/>
        <v>0.24278787062816104</v>
      </c>
      <c r="K1820" s="26">
        <f>ROUND(PPEL[[#This Row],[Proposed Taxable Valuation]]/1000*PPEL[[#This Row],[Adjusted Rate]],0)</f>
        <v>45219</v>
      </c>
      <c r="L1820" s="19">
        <f t="shared" ref="L1820:L1883" si="193">I1820-G1820</f>
        <v>-16243.015546788563</v>
      </c>
      <c r="M1820" s="17">
        <f t="shared" ref="M1820:M1883" si="194">J1820-F1820</f>
        <v>-8.7212129371838976E-2</v>
      </c>
      <c r="N1820" s="2">
        <v>137932786.73916626</v>
      </c>
      <c r="O1820">
        <v>0.33</v>
      </c>
      <c r="P1820" s="9">
        <f t="shared" ref="P1820:P1883" si="195">N1820/1000*O1820</f>
        <v>45517.819623924872</v>
      </c>
    </row>
    <row r="1821" spans="1:16" hidden="1" x14ac:dyDescent="0.35">
      <c r="A1821" s="13">
        <v>2031</v>
      </c>
      <c r="B1821" s="13">
        <f t="shared" si="191"/>
        <v>2030</v>
      </c>
      <c r="C1821" t="s">
        <v>376</v>
      </c>
      <c r="D1821" t="s">
        <v>377</v>
      </c>
      <c r="E1821" s="25">
        <v>121943676.925217</v>
      </c>
      <c r="F1821" s="13">
        <v>0.33</v>
      </c>
      <c r="G1821" s="9">
        <f t="shared" si="192"/>
        <v>40241.413385321612</v>
      </c>
      <c r="H1821" s="11">
        <v>1.02</v>
      </c>
      <c r="I1821" s="12" cm="1">
        <f t="array" ref="I1821">INDEX(PPEL[],MATCH(PPEL[[#This Row],[Base Year]]&amp;PPEL[[#This Row],[DistrictNumber]],PPEL[[Fiscal Year]:[Fiscal Year]]&amp;PPEL[[DistrictNumber]:[DistrictNumber]],0),9)*$H1821</f>
        <v>30057.735272483824</v>
      </c>
      <c r="J1821" s="15">
        <f t="shared" si="190"/>
        <v>0.24648867436494459</v>
      </c>
      <c r="K1821" s="26">
        <f>ROUND(PPEL[[#This Row],[Proposed Taxable Valuation]]/1000*PPEL[[#This Row],[Adjusted Rate]],0)</f>
        <v>30058</v>
      </c>
      <c r="L1821" s="19">
        <f t="shared" si="193"/>
        <v>-10183.678112837788</v>
      </c>
      <c r="M1821" s="17">
        <f t="shared" si="194"/>
        <v>-8.3511325635055422E-2</v>
      </c>
      <c r="N1821" s="2">
        <v>87190989.237196237</v>
      </c>
      <c r="O1821">
        <v>0.33</v>
      </c>
      <c r="P1821" s="9">
        <f t="shared" si="195"/>
        <v>28773.026448274759</v>
      </c>
    </row>
    <row r="1822" spans="1:16" hidden="1" x14ac:dyDescent="0.35">
      <c r="A1822" s="13">
        <v>2031</v>
      </c>
      <c r="B1822" s="13">
        <f t="shared" si="191"/>
        <v>2030</v>
      </c>
      <c r="C1822" t="s">
        <v>378</v>
      </c>
      <c r="D1822" t="s">
        <v>379</v>
      </c>
      <c r="E1822" s="25">
        <v>231967881.05307034</v>
      </c>
      <c r="F1822" s="13">
        <v>0.33</v>
      </c>
      <c r="G1822" s="9">
        <f t="shared" si="192"/>
        <v>76549.400747513209</v>
      </c>
      <c r="H1822" s="11">
        <v>1.02</v>
      </c>
      <c r="I1822" s="12" cm="1">
        <f t="array" ref="I1822">INDEX(PPEL[],MATCH(PPEL[[#This Row],[Base Year]]&amp;PPEL[[#This Row],[DistrictNumber]],PPEL[[Fiscal Year]:[Fiscal Year]]&amp;PPEL[[DistrictNumber]:[DistrictNumber]],0),9)*$H1822</f>
        <v>42834.438266801881</v>
      </c>
      <c r="J1822" s="15">
        <f t="shared" si="190"/>
        <v>0.18465676399829717</v>
      </c>
      <c r="K1822" s="26">
        <f>ROUND(PPEL[[#This Row],[Proposed Taxable Valuation]]/1000*PPEL[[#This Row],[Adjusted Rate]],0)</f>
        <v>42834</v>
      </c>
      <c r="L1822" s="19">
        <f t="shared" si="193"/>
        <v>-33714.962480711329</v>
      </c>
      <c r="M1822" s="17">
        <f t="shared" si="194"/>
        <v>-0.14534323600170285</v>
      </c>
      <c r="N1822" s="2">
        <v>147563008.566762</v>
      </c>
      <c r="O1822">
        <v>0.33</v>
      </c>
      <c r="P1822" s="9">
        <f t="shared" si="195"/>
        <v>48695.792827031466</v>
      </c>
    </row>
    <row r="1823" spans="1:16" hidden="1" x14ac:dyDescent="0.35">
      <c r="A1823" s="13">
        <v>2031</v>
      </c>
      <c r="B1823" s="13">
        <f t="shared" si="191"/>
        <v>2030</v>
      </c>
      <c r="C1823" t="s">
        <v>380</v>
      </c>
      <c r="D1823" t="s">
        <v>381</v>
      </c>
      <c r="E1823" s="25">
        <v>928082128.52267766</v>
      </c>
      <c r="F1823" s="13">
        <v>0.33</v>
      </c>
      <c r="G1823" s="9">
        <f t="shared" si="192"/>
        <v>306267.10241248365</v>
      </c>
      <c r="H1823" s="11">
        <v>1.02</v>
      </c>
      <c r="I1823" s="12" cm="1">
        <f t="array" ref="I1823">INDEX(PPEL[],MATCH(PPEL[[#This Row],[Base Year]]&amp;PPEL[[#This Row],[DistrictNumber]],PPEL[[Fiscal Year]:[Fiscal Year]]&amp;PPEL[[DistrictNumber]:[DistrictNumber]],0),9)*$H1823</f>
        <v>155939.04605776057</v>
      </c>
      <c r="J1823" s="15">
        <f t="shared" si="190"/>
        <v>0.16802289502760337</v>
      </c>
      <c r="K1823" s="26">
        <f>ROUND(PPEL[[#This Row],[Proposed Taxable Valuation]]/1000*PPEL[[#This Row],[Adjusted Rate]],0)</f>
        <v>155939</v>
      </c>
      <c r="L1823" s="19">
        <f t="shared" si="193"/>
        <v>-150328.05635472308</v>
      </c>
      <c r="M1823" s="17">
        <f t="shared" si="194"/>
        <v>-0.16197710497239665</v>
      </c>
      <c r="N1823" s="2">
        <v>556619952.08526087</v>
      </c>
      <c r="O1823">
        <v>0.33</v>
      </c>
      <c r="P1823" s="9">
        <f t="shared" si="195"/>
        <v>183684.5841881361</v>
      </c>
    </row>
    <row r="1824" spans="1:16" hidden="1" x14ac:dyDescent="0.35">
      <c r="A1824" s="13">
        <v>2031</v>
      </c>
      <c r="B1824" s="13">
        <f t="shared" si="191"/>
        <v>2030</v>
      </c>
      <c r="C1824" t="s">
        <v>382</v>
      </c>
      <c r="D1824" t="s">
        <v>383</v>
      </c>
      <c r="E1824" s="25">
        <v>1284915065.9474585</v>
      </c>
      <c r="F1824" s="13">
        <v>0.33</v>
      </c>
      <c r="G1824" s="9">
        <f t="shared" si="192"/>
        <v>424021.97176266136</v>
      </c>
      <c r="H1824" s="11">
        <v>1.02</v>
      </c>
      <c r="I1824" s="12" cm="1">
        <f t="array" ref="I1824">INDEX(PPEL[],MATCH(PPEL[[#This Row],[Base Year]]&amp;PPEL[[#This Row],[DistrictNumber]],PPEL[[Fiscal Year]:[Fiscal Year]]&amp;PPEL[[DistrictNumber]:[DistrictNumber]],0),9)*$H1824</f>
        <v>254319.41627695732</v>
      </c>
      <c r="J1824" s="15">
        <f t="shared" si="190"/>
        <v>0.19792702491929273</v>
      </c>
      <c r="K1824" s="26">
        <f>ROUND(PPEL[[#This Row],[Proposed Taxable Valuation]]/1000*PPEL[[#This Row],[Adjusted Rate]],0)</f>
        <v>254319</v>
      </c>
      <c r="L1824" s="19">
        <f t="shared" si="193"/>
        <v>-169702.55548570404</v>
      </c>
      <c r="M1824" s="17">
        <f t="shared" si="194"/>
        <v>-0.13207297508070728</v>
      </c>
      <c r="N1824" s="2">
        <v>805705973.72856438</v>
      </c>
      <c r="O1824">
        <v>0.33</v>
      </c>
      <c r="P1824" s="9">
        <f t="shared" si="195"/>
        <v>265882.97133042623</v>
      </c>
    </row>
    <row r="1825" spans="1:16" hidden="1" x14ac:dyDescent="0.35">
      <c r="A1825" s="13">
        <v>2031</v>
      </c>
      <c r="B1825" s="13">
        <f t="shared" si="191"/>
        <v>2030</v>
      </c>
      <c r="C1825" t="s">
        <v>384</v>
      </c>
      <c r="D1825" t="s">
        <v>385</v>
      </c>
      <c r="E1825" s="25">
        <v>975547864.2729485</v>
      </c>
      <c r="F1825" s="13">
        <v>0.33</v>
      </c>
      <c r="G1825" s="9">
        <f t="shared" si="192"/>
        <v>321930.795210073</v>
      </c>
      <c r="H1825" s="11">
        <v>1.02</v>
      </c>
      <c r="I1825" s="12" cm="1">
        <f t="array" ref="I1825">INDEX(PPEL[],MATCH(PPEL[[#This Row],[Base Year]]&amp;PPEL[[#This Row],[DistrictNumber]],PPEL[[Fiscal Year]:[Fiscal Year]]&amp;PPEL[[DistrictNumber]:[DistrictNumber]],0),9)*$H1825</f>
        <v>158541.02740191133</v>
      </c>
      <c r="J1825" s="15">
        <f t="shared" si="190"/>
        <v>0.1625148628868846</v>
      </c>
      <c r="K1825" s="26">
        <f>ROUND(PPEL[[#This Row],[Proposed Taxable Valuation]]/1000*PPEL[[#This Row],[Adjusted Rate]],0)</f>
        <v>158541</v>
      </c>
      <c r="L1825" s="19">
        <f t="shared" si="193"/>
        <v>-163389.76780816168</v>
      </c>
      <c r="M1825" s="17">
        <f t="shared" si="194"/>
        <v>-0.16748513711311541</v>
      </c>
      <c r="N1825" s="2">
        <v>542695976.37788153</v>
      </c>
      <c r="O1825">
        <v>0.33</v>
      </c>
      <c r="P1825" s="9">
        <f t="shared" si="195"/>
        <v>179089.67220470091</v>
      </c>
    </row>
    <row r="1826" spans="1:16" hidden="1" x14ac:dyDescent="0.35">
      <c r="A1826" s="13">
        <v>2031</v>
      </c>
      <c r="B1826" s="13">
        <f t="shared" si="191"/>
        <v>2030</v>
      </c>
      <c r="C1826" t="s">
        <v>386</v>
      </c>
      <c r="D1826" t="s">
        <v>387</v>
      </c>
      <c r="E1826" s="25">
        <v>146148916.1924704</v>
      </c>
      <c r="F1826" s="13">
        <v>0.33</v>
      </c>
      <c r="G1826" s="9">
        <f t="shared" si="192"/>
        <v>48229.142343515239</v>
      </c>
      <c r="H1826" s="11">
        <v>1.02</v>
      </c>
      <c r="I1826" s="12" cm="1">
        <f t="array" ref="I1826">INDEX(PPEL[],MATCH(PPEL[[#This Row],[Base Year]]&amp;PPEL[[#This Row],[DistrictNumber]],PPEL[[Fiscal Year]:[Fiscal Year]]&amp;PPEL[[DistrictNumber]:[DistrictNumber]],0),9)*$H1826</f>
        <v>32940.140763901589</v>
      </c>
      <c r="J1826" s="15">
        <f t="shared" si="190"/>
        <v>0.22538751310698166</v>
      </c>
      <c r="K1826" s="26">
        <f>ROUND(PPEL[[#This Row],[Proposed Taxable Valuation]]/1000*PPEL[[#This Row],[Adjusted Rate]],0)</f>
        <v>32940</v>
      </c>
      <c r="L1826" s="19">
        <f t="shared" si="193"/>
        <v>-15289.00157961365</v>
      </c>
      <c r="M1826" s="17">
        <f t="shared" si="194"/>
        <v>-0.10461248689301836</v>
      </c>
      <c r="N1826" s="2">
        <v>103023545.61561652</v>
      </c>
      <c r="O1826">
        <v>0.33</v>
      </c>
      <c r="P1826" s="9">
        <f t="shared" si="195"/>
        <v>33997.77005315345</v>
      </c>
    </row>
    <row r="1827" spans="1:16" hidden="1" x14ac:dyDescent="0.35">
      <c r="A1827" s="13">
        <v>2031</v>
      </c>
      <c r="B1827" s="13">
        <f t="shared" si="191"/>
        <v>2030</v>
      </c>
      <c r="C1827" t="s">
        <v>388</v>
      </c>
      <c r="D1827" t="s">
        <v>389</v>
      </c>
      <c r="E1827" s="25">
        <v>3253100052.7920508</v>
      </c>
      <c r="F1827" s="13">
        <v>0.33</v>
      </c>
      <c r="G1827" s="9">
        <f t="shared" si="192"/>
        <v>1073523.0174213769</v>
      </c>
      <c r="H1827" s="11">
        <v>1.02</v>
      </c>
      <c r="I1827" s="12" cm="1">
        <f t="array" ref="I1827">INDEX(PPEL[],MATCH(PPEL[[#This Row],[Base Year]]&amp;PPEL[[#This Row],[DistrictNumber]],PPEL[[Fiscal Year]:[Fiscal Year]]&amp;PPEL[[DistrictNumber]:[DistrictNumber]],0),9)*$H1827</f>
        <v>603632.29191979079</v>
      </c>
      <c r="J1827" s="15">
        <f t="shared" si="190"/>
        <v>0.18555601799019644</v>
      </c>
      <c r="K1827" s="26">
        <f>ROUND(PPEL[[#This Row],[Proposed Taxable Valuation]]/1000*PPEL[[#This Row],[Adjusted Rate]],0)</f>
        <v>603632</v>
      </c>
      <c r="L1827" s="19">
        <f t="shared" si="193"/>
        <v>-469890.7255015861</v>
      </c>
      <c r="M1827" s="17">
        <f t="shared" si="194"/>
        <v>-0.14444398200980357</v>
      </c>
      <c r="N1827" s="2">
        <v>1987031971.2759936</v>
      </c>
      <c r="O1827">
        <v>0.33</v>
      </c>
      <c r="P1827" s="9">
        <f t="shared" si="195"/>
        <v>655720.55052107794</v>
      </c>
    </row>
    <row r="1828" spans="1:16" hidden="1" x14ac:dyDescent="0.35">
      <c r="A1828" s="13">
        <v>2031</v>
      </c>
      <c r="B1828" s="13">
        <f t="shared" si="191"/>
        <v>2030</v>
      </c>
      <c r="C1828" t="s">
        <v>390</v>
      </c>
      <c r="D1828" t="s">
        <v>391</v>
      </c>
      <c r="E1828" s="25">
        <v>500174234.68284023</v>
      </c>
      <c r="F1828" s="13">
        <v>0.33</v>
      </c>
      <c r="G1828" s="9">
        <f t="shared" si="192"/>
        <v>165057.4974453373</v>
      </c>
      <c r="H1828" s="11">
        <v>1.02</v>
      </c>
      <c r="I1828" s="12" cm="1">
        <f t="array" ref="I1828">INDEX(PPEL[],MATCH(PPEL[[#This Row],[Base Year]]&amp;PPEL[[#This Row],[DistrictNumber]],PPEL[[Fiscal Year]:[Fiscal Year]]&amp;PPEL[[DistrictNumber]:[DistrictNumber]],0),9)*$H1828</f>
        <v>111637.5783318973</v>
      </c>
      <c r="J1828" s="15">
        <f t="shared" si="190"/>
        <v>0.22319737921463811</v>
      </c>
      <c r="K1828" s="26">
        <f>ROUND(PPEL[[#This Row],[Proposed Taxable Valuation]]/1000*PPEL[[#This Row],[Adjusted Rate]],0)</f>
        <v>111638</v>
      </c>
      <c r="L1828" s="19">
        <f t="shared" si="193"/>
        <v>-53419.919113440003</v>
      </c>
      <c r="M1828" s="17">
        <f t="shared" si="194"/>
        <v>-0.1068026207853619</v>
      </c>
      <c r="N1828" s="2">
        <v>338858823.34208632</v>
      </c>
      <c r="O1828">
        <v>0.33</v>
      </c>
      <c r="P1828" s="9">
        <f t="shared" si="195"/>
        <v>111823.41170288849</v>
      </c>
    </row>
    <row r="1829" spans="1:16" hidden="1" x14ac:dyDescent="0.35">
      <c r="A1829" s="13">
        <v>2031</v>
      </c>
      <c r="B1829" s="13">
        <f t="shared" si="191"/>
        <v>2030</v>
      </c>
      <c r="C1829" t="s">
        <v>392</v>
      </c>
      <c r="D1829" t="s">
        <v>393</v>
      </c>
      <c r="E1829" s="25">
        <v>1306980194.6240675</v>
      </c>
      <c r="F1829" s="13">
        <v>0.33</v>
      </c>
      <c r="G1829" s="9">
        <f t="shared" si="192"/>
        <v>431303.46422594233</v>
      </c>
      <c r="H1829" s="11">
        <v>1.02</v>
      </c>
      <c r="I1829" s="12" cm="1">
        <f t="array" ref="I1829">INDEX(PPEL[],MATCH(PPEL[[#This Row],[Base Year]]&amp;PPEL[[#This Row],[DistrictNumber]],PPEL[[Fiscal Year]:[Fiscal Year]]&amp;PPEL[[DistrictNumber]:[DistrictNumber]],0),9)*$H1829</f>
        <v>236789.87224722345</v>
      </c>
      <c r="J1829" s="15">
        <f t="shared" si="190"/>
        <v>0.18117326736946643</v>
      </c>
      <c r="K1829" s="26">
        <f>ROUND(PPEL[[#This Row],[Proposed Taxable Valuation]]/1000*PPEL[[#This Row],[Adjusted Rate]],0)</f>
        <v>236790</v>
      </c>
      <c r="L1829" s="19">
        <f t="shared" si="193"/>
        <v>-194513.59197871888</v>
      </c>
      <c r="M1829" s="17">
        <f t="shared" si="194"/>
        <v>-0.14882673263053359</v>
      </c>
      <c r="N1829" s="2">
        <v>809030755.06615305</v>
      </c>
      <c r="O1829">
        <v>0.33</v>
      </c>
      <c r="P1829" s="9">
        <f t="shared" si="195"/>
        <v>266980.1491718305</v>
      </c>
    </row>
    <row r="1830" spans="1:16" hidden="1" x14ac:dyDescent="0.35">
      <c r="A1830" s="13">
        <v>2031</v>
      </c>
      <c r="B1830" s="13">
        <f t="shared" si="191"/>
        <v>2030</v>
      </c>
      <c r="C1830" t="s">
        <v>394</v>
      </c>
      <c r="D1830" t="s">
        <v>395</v>
      </c>
      <c r="E1830" s="25">
        <v>970260575.88864303</v>
      </c>
      <c r="F1830" s="13">
        <v>0.33</v>
      </c>
      <c r="G1830" s="9">
        <f t="shared" si="192"/>
        <v>320185.99004325224</v>
      </c>
      <c r="H1830" s="11">
        <v>1.02</v>
      </c>
      <c r="I1830" s="12" cm="1">
        <f t="array" ref="I1830">INDEX(PPEL[],MATCH(PPEL[[#This Row],[Base Year]]&amp;PPEL[[#This Row],[DistrictNumber]],PPEL[[Fiscal Year]:[Fiscal Year]]&amp;PPEL[[DistrictNumber]:[DistrictNumber]],0),9)*$H1830</f>
        <v>223491.17670846629</v>
      </c>
      <c r="J1830" s="15">
        <f t="shared" si="190"/>
        <v>0.23034139721051225</v>
      </c>
      <c r="K1830" s="26">
        <f>ROUND(PPEL[[#This Row],[Proposed Taxable Valuation]]/1000*PPEL[[#This Row],[Adjusted Rate]],0)</f>
        <v>223491</v>
      </c>
      <c r="L1830" s="19">
        <f t="shared" si="193"/>
        <v>-96694.813334785955</v>
      </c>
      <c r="M1830" s="17">
        <f t="shared" si="194"/>
        <v>-9.9658602789487766E-2</v>
      </c>
      <c r="N1830" s="2">
        <v>693019826.90664017</v>
      </c>
      <c r="O1830">
        <v>0.33</v>
      </c>
      <c r="P1830" s="9">
        <f t="shared" si="195"/>
        <v>228696.54287919129</v>
      </c>
    </row>
    <row r="1831" spans="1:16" hidden="1" x14ac:dyDescent="0.35">
      <c r="A1831" s="13">
        <v>2031</v>
      </c>
      <c r="B1831" s="13">
        <f t="shared" si="191"/>
        <v>2030</v>
      </c>
      <c r="C1831" t="s">
        <v>396</v>
      </c>
      <c r="D1831" t="s">
        <v>397</v>
      </c>
      <c r="E1831" s="25">
        <v>281456101.65566313</v>
      </c>
      <c r="F1831" s="13">
        <v>0.33</v>
      </c>
      <c r="G1831" s="9">
        <f t="shared" si="192"/>
        <v>92880.513546368835</v>
      </c>
      <c r="H1831" s="11">
        <v>1.02</v>
      </c>
      <c r="I1831" s="12" cm="1">
        <f t="array" ref="I1831">INDEX(PPEL[],MATCH(PPEL[[#This Row],[Base Year]]&amp;PPEL[[#This Row],[DistrictNumber]],PPEL[[Fiscal Year]:[Fiscal Year]]&amp;PPEL[[DistrictNumber]:[DistrictNumber]],0),9)*$H1831</f>
        <v>54415.63350291158</v>
      </c>
      <c r="J1831" s="15">
        <f t="shared" si="190"/>
        <v>0.1933361301560424</v>
      </c>
      <c r="K1831" s="26">
        <f>ROUND(PPEL[[#This Row],[Proposed Taxable Valuation]]/1000*PPEL[[#This Row],[Adjusted Rate]],0)</f>
        <v>54416</v>
      </c>
      <c r="L1831" s="19">
        <f t="shared" si="193"/>
        <v>-38464.880043457255</v>
      </c>
      <c r="M1831" s="17">
        <f t="shared" si="194"/>
        <v>-0.13666386984395762</v>
      </c>
      <c r="N1831" s="2">
        <v>173640564.73349291</v>
      </c>
      <c r="O1831">
        <v>0.33</v>
      </c>
      <c r="P1831" s="9">
        <f t="shared" si="195"/>
        <v>57301.386362052661</v>
      </c>
    </row>
    <row r="1832" spans="1:16" hidden="1" x14ac:dyDescent="0.35">
      <c r="A1832" s="13">
        <v>2031</v>
      </c>
      <c r="B1832" s="13">
        <f t="shared" si="191"/>
        <v>2030</v>
      </c>
      <c r="C1832" t="s">
        <v>398</v>
      </c>
      <c r="D1832" t="s">
        <v>399</v>
      </c>
      <c r="E1832" s="25">
        <v>474480126.28804427</v>
      </c>
      <c r="F1832" s="13">
        <v>0.33</v>
      </c>
      <c r="G1832" s="9">
        <f t="shared" si="192"/>
        <v>156578.44167505461</v>
      </c>
      <c r="H1832" s="11">
        <v>1.02</v>
      </c>
      <c r="I1832" s="12" cm="1">
        <f t="array" ref="I1832">INDEX(PPEL[],MATCH(PPEL[[#This Row],[Base Year]]&amp;PPEL[[#This Row],[DistrictNumber]],PPEL[[Fiscal Year]:[Fiscal Year]]&amp;PPEL[[DistrictNumber]:[DistrictNumber]],0),9)*$H1832</f>
        <v>130619.76522827613</v>
      </c>
      <c r="J1832" s="15">
        <f t="shared" si="190"/>
        <v>0.27529027664475947</v>
      </c>
      <c r="K1832" s="26">
        <f>ROUND(PPEL[[#This Row],[Proposed Taxable Valuation]]/1000*PPEL[[#This Row],[Adjusted Rate]],0)</f>
        <v>130620</v>
      </c>
      <c r="L1832" s="19">
        <f t="shared" si="193"/>
        <v>-25958.676446778481</v>
      </c>
      <c r="M1832" s="17">
        <f t="shared" si="194"/>
        <v>-5.4709723355240547E-2</v>
      </c>
      <c r="N1832" s="2">
        <v>388293147.96399164</v>
      </c>
      <c r="O1832">
        <v>0.33</v>
      </c>
      <c r="P1832" s="9">
        <f t="shared" si="195"/>
        <v>128136.73882811725</v>
      </c>
    </row>
    <row r="1833" spans="1:16" hidden="1" x14ac:dyDescent="0.35">
      <c r="A1833" s="13">
        <v>2031</v>
      </c>
      <c r="B1833" s="13">
        <f t="shared" si="191"/>
        <v>2030</v>
      </c>
      <c r="C1833" t="s">
        <v>400</v>
      </c>
      <c r="D1833" t="s">
        <v>401</v>
      </c>
      <c r="E1833" s="25">
        <v>2276660288.6101623</v>
      </c>
      <c r="F1833" s="13">
        <v>0.33</v>
      </c>
      <c r="G1833" s="9">
        <f t="shared" si="192"/>
        <v>751297.89524135354</v>
      </c>
      <c r="H1833" s="11">
        <v>1.02</v>
      </c>
      <c r="I1833" s="12" cm="1">
        <f t="array" ref="I1833">INDEX(PPEL[],MATCH(PPEL[[#This Row],[Base Year]]&amp;PPEL[[#This Row],[DistrictNumber]],PPEL[[Fiscal Year]:[Fiscal Year]]&amp;PPEL[[DistrictNumber]:[DistrictNumber]],0),9)*$H1833</f>
        <v>408958.11783145292</v>
      </c>
      <c r="J1833" s="15">
        <f t="shared" si="190"/>
        <v>0.1796307160437671</v>
      </c>
      <c r="K1833" s="26">
        <f>ROUND(PPEL[[#This Row],[Proposed Taxable Valuation]]/1000*PPEL[[#This Row],[Adjusted Rate]],0)</f>
        <v>408958</v>
      </c>
      <c r="L1833" s="19">
        <f t="shared" si="193"/>
        <v>-342339.77740990062</v>
      </c>
      <c r="M1833" s="17">
        <f t="shared" si="194"/>
        <v>-0.15036928395623292</v>
      </c>
      <c r="N1833" s="2">
        <v>1379664671.7838013</v>
      </c>
      <c r="O1833">
        <v>0.33</v>
      </c>
      <c r="P1833" s="9">
        <f t="shared" si="195"/>
        <v>455289.3416886545</v>
      </c>
    </row>
    <row r="1834" spans="1:16" hidden="1" x14ac:dyDescent="0.35">
      <c r="A1834" s="13">
        <v>2031</v>
      </c>
      <c r="B1834" s="13">
        <f t="shared" si="191"/>
        <v>2030</v>
      </c>
      <c r="C1834" t="s">
        <v>402</v>
      </c>
      <c r="D1834" t="s">
        <v>403</v>
      </c>
      <c r="E1834" s="25">
        <v>605315444.67239952</v>
      </c>
      <c r="F1834" s="13">
        <v>0.33</v>
      </c>
      <c r="G1834" s="9">
        <f t="shared" si="192"/>
        <v>199754.09674189187</v>
      </c>
      <c r="H1834" s="11">
        <v>1.02</v>
      </c>
      <c r="I1834" s="12" cm="1">
        <f t="array" ref="I1834">INDEX(PPEL[],MATCH(PPEL[[#This Row],[Base Year]]&amp;PPEL[[#This Row],[DistrictNumber]],PPEL[[Fiscal Year]:[Fiscal Year]]&amp;PPEL[[DistrictNumber]:[DistrictNumber]],0),9)*$H1834</f>
        <v>133413.60205323208</v>
      </c>
      <c r="J1834" s="15">
        <f t="shared" si="190"/>
        <v>0.22040343299919657</v>
      </c>
      <c r="K1834" s="26">
        <f>ROUND(PPEL[[#This Row],[Proposed Taxable Valuation]]/1000*PPEL[[#This Row],[Adjusted Rate]],0)</f>
        <v>133414</v>
      </c>
      <c r="L1834" s="19">
        <f t="shared" si="193"/>
        <v>-66340.49468865979</v>
      </c>
      <c r="M1834" s="17">
        <f t="shared" si="194"/>
        <v>-0.10959656700080345</v>
      </c>
      <c r="N1834" s="2">
        <v>451233688.02591842</v>
      </c>
      <c r="O1834">
        <v>0.33</v>
      </c>
      <c r="P1834" s="9">
        <f t="shared" si="195"/>
        <v>148907.1170485531</v>
      </c>
    </row>
    <row r="1835" spans="1:16" hidden="1" x14ac:dyDescent="0.35">
      <c r="A1835" s="13">
        <v>2031</v>
      </c>
      <c r="B1835" s="13">
        <f t="shared" si="191"/>
        <v>2030</v>
      </c>
      <c r="C1835" t="s">
        <v>404</v>
      </c>
      <c r="D1835" t="s">
        <v>405</v>
      </c>
      <c r="E1835" s="25">
        <v>471203460.9227041</v>
      </c>
      <c r="F1835" s="13">
        <v>0.33</v>
      </c>
      <c r="G1835" s="9">
        <f t="shared" si="192"/>
        <v>155497.14210449235</v>
      </c>
      <c r="H1835" s="11">
        <v>1.02</v>
      </c>
      <c r="I1835" s="12" cm="1">
        <f t="array" ref="I1835">INDEX(PPEL[],MATCH(PPEL[[#This Row],[Base Year]]&amp;PPEL[[#This Row],[DistrictNumber]],PPEL[[Fiscal Year]:[Fiscal Year]]&amp;PPEL[[DistrictNumber]:[DistrictNumber]],0),9)*$H1835</f>
        <v>116554.20448800239</v>
      </c>
      <c r="J1835" s="15">
        <f t="shared" si="190"/>
        <v>0.24735430478326192</v>
      </c>
      <c r="K1835" s="26">
        <f>ROUND(PPEL[[#This Row],[Proposed Taxable Valuation]]/1000*PPEL[[#This Row],[Adjusted Rate]],0)</f>
        <v>116554</v>
      </c>
      <c r="L1835" s="19">
        <f t="shared" si="193"/>
        <v>-38942.937616489959</v>
      </c>
      <c r="M1835" s="17">
        <f t="shared" si="194"/>
        <v>-8.2645695216738091E-2</v>
      </c>
      <c r="N1835" s="2">
        <v>345829700.16915023</v>
      </c>
      <c r="O1835">
        <v>0.33</v>
      </c>
      <c r="P1835" s="9">
        <f t="shared" si="195"/>
        <v>114123.80105581958</v>
      </c>
    </row>
    <row r="1836" spans="1:16" hidden="1" x14ac:dyDescent="0.35">
      <c r="A1836" s="13">
        <v>2031</v>
      </c>
      <c r="B1836" s="13">
        <f t="shared" si="191"/>
        <v>2030</v>
      </c>
      <c r="C1836" t="s">
        <v>406</v>
      </c>
      <c r="D1836" t="s">
        <v>407</v>
      </c>
      <c r="E1836" s="25">
        <v>700157553.02079058</v>
      </c>
      <c r="F1836" s="13">
        <v>0.33</v>
      </c>
      <c r="G1836" s="9">
        <f t="shared" si="192"/>
        <v>231051.99249686091</v>
      </c>
      <c r="H1836" s="11">
        <v>1.02</v>
      </c>
      <c r="I1836" s="12" cm="1">
        <f t="array" ref="I1836">INDEX(PPEL[],MATCH(PPEL[[#This Row],[Base Year]]&amp;PPEL[[#This Row],[DistrictNumber]],PPEL[[Fiscal Year]:[Fiscal Year]]&amp;PPEL[[DistrictNumber]:[DistrictNumber]],0),9)*$H1836</f>
        <v>155538.18675601267</v>
      </c>
      <c r="J1836" s="15">
        <f t="shared" si="190"/>
        <v>0.22214740965794322</v>
      </c>
      <c r="K1836" s="26">
        <f>ROUND(PPEL[[#This Row],[Proposed Taxable Valuation]]/1000*PPEL[[#This Row],[Adjusted Rate]],0)</f>
        <v>155538</v>
      </c>
      <c r="L1836" s="19">
        <f t="shared" si="193"/>
        <v>-75513.805740848242</v>
      </c>
      <c r="M1836" s="17">
        <f t="shared" si="194"/>
        <v>-0.1078525903420568</v>
      </c>
      <c r="N1836" s="2">
        <v>485241952.01321548</v>
      </c>
      <c r="O1836">
        <v>0.33</v>
      </c>
      <c r="P1836" s="9">
        <f t="shared" si="195"/>
        <v>160129.8441643611</v>
      </c>
    </row>
    <row r="1837" spans="1:16" hidden="1" x14ac:dyDescent="0.35">
      <c r="A1837" s="13">
        <v>2031</v>
      </c>
      <c r="B1837" s="13">
        <f t="shared" si="191"/>
        <v>2030</v>
      </c>
      <c r="C1837" t="s">
        <v>408</v>
      </c>
      <c r="D1837" t="s">
        <v>409</v>
      </c>
      <c r="E1837" s="25">
        <v>939245631.51799548</v>
      </c>
      <c r="F1837" s="13">
        <v>0.33</v>
      </c>
      <c r="G1837" s="9">
        <f t="shared" si="192"/>
        <v>309951.05840093852</v>
      </c>
      <c r="H1837" s="11">
        <v>1.02</v>
      </c>
      <c r="I1837" s="12" cm="1">
        <f t="array" ref="I1837">INDEX(PPEL[],MATCH(PPEL[[#This Row],[Base Year]]&amp;PPEL[[#This Row],[DistrictNumber]],PPEL[[Fiscal Year]:[Fiscal Year]]&amp;PPEL[[DistrictNumber]:[DistrictNumber]],0),9)*$H1837</f>
        <v>198980.49334751398</v>
      </c>
      <c r="J1837" s="15">
        <f t="shared" si="190"/>
        <v>0.21185139080809406</v>
      </c>
      <c r="K1837" s="26">
        <f>ROUND(PPEL[[#This Row],[Proposed Taxable Valuation]]/1000*PPEL[[#This Row],[Adjusted Rate]],0)</f>
        <v>198980</v>
      </c>
      <c r="L1837" s="19">
        <f t="shared" si="193"/>
        <v>-110970.56505342454</v>
      </c>
      <c r="M1837" s="17">
        <f t="shared" si="194"/>
        <v>-0.11814860919190595</v>
      </c>
      <c r="N1837" s="2">
        <v>635645692.73414826</v>
      </c>
      <c r="O1837">
        <v>0.33</v>
      </c>
      <c r="P1837" s="9">
        <f t="shared" si="195"/>
        <v>209763.07860226891</v>
      </c>
    </row>
    <row r="1838" spans="1:16" hidden="1" x14ac:dyDescent="0.35">
      <c r="A1838" s="13">
        <v>2031</v>
      </c>
      <c r="B1838" s="13">
        <f t="shared" si="191"/>
        <v>2030</v>
      </c>
      <c r="C1838" t="s">
        <v>410</v>
      </c>
      <c r="D1838" t="s">
        <v>411</v>
      </c>
      <c r="E1838" s="25">
        <v>731665679.69654942</v>
      </c>
      <c r="F1838" s="13">
        <v>0.33</v>
      </c>
      <c r="G1838" s="9">
        <f t="shared" si="192"/>
        <v>241449.67429986133</v>
      </c>
      <c r="H1838" s="11">
        <v>1.02</v>
      </c>
      <c r="I1838" s="12" cm="1">
        <f t="array" ref="I1838">INDEX(PPEL[],MATCH(PPEL[[#This Row],[Base Year]]&amp;PPEL[[#This Row],[DistrictNumber]],PPEL[[Fiscal Year]:[Fiscal Year]]&amp;PPEL[[DistrictNumber]:[DistrictNumber]],0),9)*$H1838</f>
        <v>186766.95407078639</v>
      </c>
      <c r="J1838" s="15">
        <f t="shared" si="190"/>
        <v>0.25526269613773056</v>
      </c>
      <c r="K1838" s="26">
        <f>ROUND(PPEL[[#This Row],[Proposed Taxable Valuation]]/1000*PPEL[[#This Row],[Adjusted Rate]],0)</f>
        <v>186767</v>
      </c>
      <c r="L1838" s="19">
        <f t="shared" si="193"/>
        <v>-54682.720229074941</v>
      </c>
      <c r="M1838" s="17">
        <f t="shared" si="194"/>
        <v>-7.4737303862269455E-2</v>
      </c>
      <c r="N1838" s="2">
        <v>612474210.20379448</v>
      </c>
      <c r="O1838">
        <v>0.33</v>
      </c>
      <c r="P1838" s="9">
        <f t="shared" si="195"/>
        <v>202116.48936725222</v>
      </c>
    </row>
    <row r="1839" spans="1:16" hidden="1" x14ac:dyDescent="0.35">
      <c r="A1839" s="13">
        <v>2031</v>
      </c>
      <c r="B1839" s="13">
        <f t="shared" si="191"/>
        <v>2030</v>
      </c>
      <c r="C1839" t="s">
        <v>412</v>
      </c>
      <c r="D1839" t="s">
        <v>413</v>
      </c>
      <c r="E1839" s="25">
        <v>436645339.07430232</v>
      </c>
      <c r="F1839" s="13">
        <v>0.33</v>
      </c>
      <c r="G1839" s="9">
        <f t="shared" si="192"/>
        <v>144092.96189451977</v>
      </c>
      <c r="H1839" s="11">
        <v>1.02</v>
      </c>
      <c r="I1839" s="12" cm="1">
        <f t="array" ref="I1839">INDEX(PPEL[],MATCH(PPEL[[#This Row],[Base Year]]&amp;PPEL[[#This Row],[DistrictNumber]],PPEL[[Fiscal Year]:[Fiscal Year]]&amp;PPEL[[DistrictNumber]:[DistrictNumber]],0),9)*$H1839</f>
        <v>120113.88634381276</v>
      </c>
      <c r="J1839" s="15">
        <f t="shared" si="190"/>
        <v>0.27508340429891415</v>
      </c>
      <c r="K1839" s="26">
        <f>ROUND(PPEL[[#This Row],[Proposed Taxable Valuation]]/1000*PPEL[[#This Row],[Adjusted Rate]],0)</f>
        <v>120114</v>
      </c>
      <c r="L1839" s="19">
        <f t="shared" si="193"/>
        <v>-23979.075550707013</v>
      </c>
      <c r="M1839" s="17">
        <f t="shared" si="194"/>
        <v>-5.4916595701085869E-2</v>
      </c>
      <c r="N1839" s="2">
        <v>369290079.01687205</v>
      </c>
      <c r="O1839">
        <v>0.33</v>
      </c>
      <c r="P1839" s="9">
        <f t="shared" si="195"/>
        <v>121865.72607556779</v>
      </c>
    </row>
    <row r="1840" spans="1:16" hidden="1" x14ac:dyDescent="0.35">
      <c r="A1840" s="13">
        <v>2031</v>
      </c>
      <c r="B1840" s="13">
        <f t="shared" si="191"/>
        <v>2030</v>
      </c>
      <c r="C1840" t="s">
        <v>414</v>
      </c>
      <c r="D1840" t="s">
        <v>415</v>
      </c>
      <c r="E1840" s="25">
        <v>503881116.08018827</v>
      </c>
      <c r="F1840" s="13">
        <v>0.33</v>
      </c>
      <c r="G1840" s="9">
        <f t="shared" si="192"/>
        <v>166280.76830646212</v>
      </c>
      <c r="H1840" s="11">
        <v>1.02</v>
      </c>
      <c r="I1840" s="12" cm="1">
        <f t="array" ref="I1840">INDEX(PPEL[],MATCH(PPEL[[#This Row],[Base Year]]&amp;PPEL[[#This Row],[DistrictNumber]],PPEL[[Fiscal Year]:[Fiscal Year]]&amp;PPEL[[DistrictNumber]:[DistrictNumber]],0),9)*$H1840</f>
        <v>108044.99050703236</v>
      </c>
      <c r="J1840" s="15">
        <f t="shared" si="190"/>
        <v>0.21442556003594695</v>
      </c>
      <c r="K1840" s="26">
        <f>ROUND(PPEL[[#This Row],[Proposed Taxable Valuation]]/1000*PPEL[[#This Row],[Adjusted Rate]],0)</f>
        <v>108045</v>
      </c>
      <c r="L1840" s="19">
        <f t="shared" si="193"/>
        <v>-58235.777799429765</v>
      </c>
      <c r="M1840" s="17">
        <f t="shared" si="194"/>
        <v>-0.11557443996405306</v>
      </c>
      <c r="N1840" s="2">
        <v>330606367.94806379</v>
      </c>
      <c r="O1840">
        <v>0.33</v>
      </c>
      <c r="P1840" s="9">
        <f t="shared" si="195"/>
        <v>109100.10142286104</v>
      </c>
    </row>
    <row r="1841" spans="1:16" hidden="1" x14ac:dyDescent="0.35">
      <c r="A1841" s="13">
        <v>2031</v>
      </c>
      <c r="B1841" s="13">
        <f t="shared" si="191"/>
        <v>2030</v>
      </c>
      <c r="C1841" t="s">
        <v>416</v>
      </c>
      <c r="D1841" t="s">
        <v>417</v>
      </c>
      <c r="E1841" s="25">
        <v>572882667.71814203</v>
      </c>
      <c r="F1841" s="13">
        <v>0.33</v>
      </c>
      <c r="G1841" s="9">
        <f t="shared" si="192"/>
        <v>189051.2803469869</v>
      </c>
      <c r="H1841" s="11">
        <v>1.02</v>
      </c>
      <c r="I1841" s="12" cm="1">
        <f t="array" ref="I1841">INDEX(PPEL[],MATCH(PPEL[[#This Row],[Base Year]]&amp;PPEL[[#This Row],[DistrictNumber]],PPEL[[Fiscal Year]:[Fiscal Year]]&amp;PPEL[[DistrictNumber]:[DistrictNumber]],0),9)*$H1841</f>
        <v>137934.07262303511</v>
      </c>
      <c r="J1841" s="15">
        <f t="shared" si="190"/>
        <v>0.24077194231140295</v>
      </c>
      <c r="K1841" s="26">
        <f>ROUND(PPEL[[#This Row],[Proposed Taxable Valuation]]/1000*PPEL[[#This Row],[Adjusted Rate]],0)</f>
        <v>137934</v>
      </c>
      <c r="L1841" s="19">
        <f t="shared" si="193"/>
        <v>-51117.207723951782</v>
      </c>
      <c r="M1841" s="17">
        <f t="shared" si="194"/>
        <v>-8.9228057688597068E-2</v>
      </c>
      <c r="N1841" s="2">
        <v>453398246.49851131</v>
      </c>
      <c r="O1841">
        <v>0.33</v>
      </c>
      <c r="P1841" s="9">
        <f t="shared" si="195"/>
        <v>149621.42134450874</v>
      </c>
    </row>
    <row r="1842" spans="1:16" hidden="1" x14ac:dyDescent="0.35">
      <c r="A1842" s="13">
        <v>2031</v>
      </c>
      <c r="B1842" s="13">
        <f t="shared" si="191"/>
        <v>2030</v>
      </c>
      <c r="C1842" t="s">
        <v>418</v>
      </c>
      <c r="D1842" t="s">
        <v>419</v>
      </c>
      <c r="E1842" s="25">
        <v>2126889915.0766728</v>
      </c>
      <c r="F1842" s="13">
        <v>0.33</v>
      </c>
      <c r="G1842" s="9">
        <f t="shared" si="192"/>
        <v>701873.67197530193</v>
      </c>
      <c r="H1842" s="11">
        <v>1.02</v>
      </c>
      <c r="I1842" s="12" cm="1">
        <f t="array" ref="I1842">INDEX(PPEL[],MATCH(PPEL[[#This Row],[Base Year]]&amp;PPEL[[#This Row],[DistrictNumber]],PPEL[[Fiscal Year]:[Fiscal Year]]&amp;PPEL[[DistrictNumber]:[DistrictNumber]],0),9)*$H1842</f>
        <v>289927.1528472263</v>
      </c>
      <c r="J1842" s="15">
        <f t="shared" si="190"/>
        <v>0.13631507244077307</v>
      </c>
      <c r="K1842" s="26">
        <f>ROUND(PPEL[[#This Row],[Proposed Taxable Valuation]]/1000*PPEL[[#This Row],[Adjusted Rate]],0)</f>
        <v>289927</v>
      </c>
      <c r="L1842" s="19">
        <f t="shared" si="193"/>
        <v>-411946.51912807563</v>
      </c>
      <c r="M1842" s="17">
        <f t="shared" si="194"/>
        <v>-0.19368492755922695</v>
      </c>
      <c r="N1842" s="2">
        <v>1122985956.256635</v>
      </c>
      <c r="O1842">
        <v>0.33</v>
      </c>
      <c r="P1842" s="9">
        <f t="shared" si="195"/>
        <v>370585.36556468956</v>
      </c>
    </row>
    <row r="1843" spans="1:16" hidden="1" x14ac:dyDescent="0.35">
      <c r="A1843" s="13">
        <v>2031</v>
      </c>
      <c r="B1843" s="13">
        <f t="shared" si="191"/>
        <v>2030</v>
      </c>
      <c r="C1843" t="s">
        <v>420</v>
      </c>
      <c r="D1843" t="s">
        <v>421</v>
      </c>
      <c r="E1843" s="25">
        <v>3250479537.3468804</v>
      </c>
      <c r="F1843" s="13">
        <v>0.33</v>
      </c>
      <c r="G1843" s="9">
        <f t="shared" si="192"/>
        <v>1072658.2473244707</v>
      </c>
      <c r="H1843" s="11">
        <v>1.02</v>
      </c>
      <c r="I1843" s="12" cm="1">
        <f t="array" ref="I1843">INDEX(PPEL[],MATCH(PPEL[[#This Row],[Base Year]]&amp;PPEL[[#This Row],[DistrictNumber]],PPEL[[Fiscal Year]:[Fiscal Year]]&amp;PPEL[[DistrictNumber]:[DistrictNumber]],0),9)*$H1843</f>
        <v>608739.28884404059</v>
      </c>
      <c r="J1843" s="15">
        <f t="shared" si="190"/>
        <v>0.18727676388970849</v>
      </c>
      <c r="K1843" s="26">
        <f>ROUND(PPEL[[#This Row],[Proposed Taxable Valuation]]/1000*PPEL[[#This Row],[Adjusted Rate]],0)</f>
        <v>608739</v>
      </c>
      <c r="L1843" s="19">
        <f t="shared" si="193"/>
        <v>-463918.95848043007</v>
      </c>
      <c r="M1843" s="17">
        <f t="shared" si="194"/>
        <v>-0.14272323611029153</v>
      </c>
      <c r="N1843" s="2">
        <v>2028116421.4622808</v>
      </c>
      <c r="O1843">
        <v>0.33</v>
      </c>
      <c r="P1843" s="9">
        <f t="shared" si="195"/>
        <v>669278.41908255266</v>
      </c>
    </row>
    <row r="1844" spans="1:16" hidden="1" x14ac:dyDescent="0.35">
      <c r="A1844" s="13">
        <v>2031</v>
      </c>
      <c r="B1844" s="13">
        <f t="shared" si="191"/>
        <v>2030</v>
      </c>
      <c r="C1844" t="s">
        <v>422</v>
      </c>
      <c r="D1844" t="s">
        <v>423</v>
      </c>
      <c r="E1844" s="25">
        <v>402062064.91163456</v>
      </c>
      <c r="F1844" s="13">
        <v>0.33</v>
      </c>
      <c r="G1844" s="9">
        <f t="shared" si="192"/>
        <v>132680.48142083941</v>
      </c>
      <c r="H1844" s="11">
        <v>1.02</v>
      </c>
      <c r="I1844" s="12" cm="1">
        <f t="array" ref="I1844">INDEX(PPEL[],MATCH(PPEL[[#This Row],[Base Year]]&amp;PPEL[[#This Row],[DistrictNumber]],PPEL[[Fiscal Year]:[Fiscal Year]]&amp;PPEL[[DistrictNumber]:[DistrictNumber]],0),9)*$H1844</f>
        <v>97478.812613848902</v>
      </c>
      <c r="J1844" s="15">
        <f t="shared" si="190"/>
        <v>0.24244717699311638</v>
      </c>
      <c r="K1844" s="26">
        <f>ROUND(PPEL[[#This Row],[Proposed Taxable Valuation]]/1000*PPEL[[#This Row],[Adjusted Rate]],0)</f>
        <v>97479</v>
      </c>
      <c r="L1844" s="19">
        <f t="shared" si="193"/>
        <v>-35201.668806990507</v>
      </c>
      <c r="M1844" s="17">
        <f t="shared" si="194"/>
        <v>-8.7552823006883634E-2</v>
      </c>
      <c r="N1844" s="2">
        <v>291848633.3106041</v>
      </c>
      <c r="O1844">
        <v>0.33</v>
      </c>
      <c r="P1844" s="9">
        <f t="shared" si="195"/>
        <v>96310.048992499345</v>
      </c>
    </row>
    <row r="1845" spans="1:16" hidden="1" x14ac:dyDescent="0.35">
      <c r="A1845" s="13">
        <v>2031</v>
      </c>
      <c r="B1845" s="13">
        <f t="shared" si="191"/>
        <v>2030</v>
      </c>
      <c r="C1845" t="s">
        <v>424</v>
      </c>
      <c r="D1845" t="s">
        <v>425</v>
      </c>
      <c r="E1845" s="25">
        <v>577826556.51806378</v>
      </c>
      <c r="F1845" s="13">
        <v>0.33</v>
      </c>
      <c r="G1845" s="9">
        <f t="shared" si="192"/>
        <v>190682.76365096105</v>
      </c>
      <c r="H1845" s="11">
        <v>1.02</v>
      </c>
      <c r="I1845" s="12" cm="1">
        <f t="array" ref="I1845">INDEX(PPEL[],MATCH(PPEL[[#This Row],[Base Year]]&amp;PPEL[[#This Row],[DistrictNumber]],PPEL[[Fiscal Year]:[Fiscal Year]]&amp;PPEL[[DistrictNumber]:[DistrictNumber]],0),9)*$H1845</f>
        <v>164640.02589025616</v>
      </c>
      <c r="J1845" s="15">
        <f t="shared" si="190"/>
        <v>0.28492983583579767</v>
      </c>
      <c r="K1845" s="26">
        <f>ROUND(PPEL[[#This Row],[Proposed Taxable Valuation]]/1000*PPEL[[#This Row],[Adjusted Rate]],0)</f>
        <v>164640</v>
      </c>
      <c r="L1845" s="19">
        <f t="shared" si="193"/>
        <v>-26042.737760704884</v>
      </c>
      <c r="M1845" s="17">
        <f t="shared" si="194"/>
        <v>-4.5070164164202342E-2</v>
      </c>
      <c r="N1845" s="2">
        <v>481299779.32026112</v>
      </c>
      <c r="O1845">
        <v>0.33</v>
      </c>
      <c r="P1845" s="9">
        <f t="shared" si="195"/>
        <v>158828.92717568617</v>
      </c>
    </row>
    <row r="1846" spans="1:16" hidden="1" x14ac:dyDescent="0.35">
      <c r="A1846" s="13">
        <v>2031</v>
      </c>
      <c r="B1846" s="13">
        <f t="shared" si="191"/>
        <v>2030</v>
      </c>
      <c r="C1846" t="s">
        <v>426</v>
      </c>
      <c r="D1846" t="s">
        <v>427</v>
      </c>
      <c r="E1846" s="25">
        <v>430940625.55760163</v>
      </c>
      <c r="F1846" s="13">
        <v>0.33</v>
      </c>
      <c r="G1846" s="9">
        <f t="shared" si="192"/>
        <v>142210.40643400853</v>
      </c>
      <c r="H1846" s="11">
        <v>1.02</v>
      </c>
      <c r="I1846" s="12" cm="1">
        <f t="array" ref="I1846">INDEX(PPEL[],MATCH(PPEL[[#This Row],[Base Year]]&amp;PPEL[[#This Row],[DistrictNumber]],PPEL[[Fiscal Year]:[Fiscal Year]]&amp;PPEL[[DistrictNumber]:[DistrictNumber]],0),9)*$H1846</f>
        <v>97581.319726329108</v>
      </c>
      <c r="J1846" s="15">
        <f t="shared" si="190"/>
        <v>0.22643796833976126</v>
      </c>
      <c r="K1846" s="26">
        <f>ROUND(PPEL[[#This Row],[Proposed Taxable Valuation]]/1000*PPEL[[#This Row],[Adjusted Rate]],0)</f>
        <v>97581</v>
      </c>
      <c r="L1846" s="19">
        <f t="shared" si="193"/>
        <v>-44629.086707679424</v>
      </c>
      <c r="M1846" s="17">
        <f t="shared" si="194"/>
        <v>-0.10356203166023875</v>
      </c>
      <c r="N1846" s="2">
        <v>291185799.90697217</v>
      </c>
      <c r="O1846">
        <v>0.33</v>
      </c>
      <c r="P1846" s="9">
        <f t="shared" si="195"/>
        <v>96091.313969300812</v>
      </c>
    </row>
    <row r="1847" spans="1:16" hidden="1" x14ac:dyDescent="0.35">
      <c r="A1847" s="13">
        <v>2031</v>
      </c>
      <c r="B1847" s="13">
        <f t="shared" si="191"/>
        <v>2030</v>
      </c>
      <c r="C1847" t="s">
        <v>428</v>
      </c>
      <c r="D1847" t="s">
        <v>429</v>
      </c>
      <c r="E1847" s="25">
        <v>632365938.50587726</v>
      </c>
      <c r="F1847" s="13">
        <v>0.33</v>
      </c>
      <c r="G1847" s="9">
        <f t="shared" si="192"/>
        <v>208680.75970693951</v>
      </c>
      <c r="H1847" s="11">
        <v>1.02</v>
      </c>
      <c r="I1847" s="12" cm="1">
        <f t="array" ref="I1847">INDEX(PPEL[],MATCH(PPEL[[#This Row],[Base Year]]&amp;PPEL[[#This Row],[DistrictNumber]],PPEL[[Fiscal Year]:[Fiscal Year]]&amp;PPEL[[DistrictNumber]:[DistrictNumber]],0),9)*$H1847</f>
        <v>142709.88753741598</v>
      </c>
      <c r="J1847" s="15">
        <f t="shared" si="190"/>
        <v>0.22567611385680228</v>
      </c>
      <c r="K1847" s="26">
        <f>ROUND(PPEL[[#This Row],[Proposed Taxable Valuation]]/1000*PPEL[[#This Row],[Adjusted Rate]],0)</f>
        <v>142710</v>
      </c>
      <c r="L1847" s="19">
        <f t="shared" si="193"/>
        <v>-65970.872169523529</v>
      </c>
      <c r="M1847" s="17">
        <f t="shared" si="194"/>
        <v>-0.10432388614319774</v>
      </c>
      <c r="N1847" s="2">
        <v>468736363.27694005</v>
      </c>
      <c r="O1847">
        <v>0.33</v>
      </c>
      <c r="P1847" s="9">
        <f t="shared" si="195"/>
        <v>154682.99988139022</v>
      </c>
    </row>
    <row r="1848" spans="1:16" hidden="1" x14ac:dyDescent="0.35">
      <c r="A1848" s="13">
        <v>2031</v>
      </c>
      <c r="B1848" s="13">
        <f t="shared" si="191"/>
        <v>2030</v>
      </c>
      <c r="C1848" t="s">
        <v>430</v>
      </c>
      <c r="D1848" t="s">
        <v>431</v>
      </c>
      <c r="E1848" s="25">
        <v>3769323015.2482252</v>
      </c>
      <c r="F1848" s="13">
        <v>0.33</v>
      </c>
      <c r="G1848" s="9">
        <f t="shared" si="192"/>
        <v>1243876.5950319143</v>
      </c>
      <c r="H1848" s="11">
        <v>1.02</v>
      </c>
      <c r="I1848" s="12" cm="1">
        <f t="array" ref="I1848">INDEX(PPEL[],MATCH(PPEL[[#This Row],[Base Year]]&amp;PPEL[[#This Row],[DistrictNumber]],PPEL[[Fiscal Year]:[Fiscal Year]]&amp;PPEL[[DistrictNumber]:[DistrictNumber]],0),9)*$H1848</f>
        <v>527218.94541676424</v>
      </c>
      <c r="J1848" s="15">
        <f t="shared" si="190"/>
        <v>0.13987099096680755</v>
      </c>
      <c r="K1848" s="26">
        <f>ROUND(PPEL[[#This Row],[Proposed Taxable Valuation]]/1000*PPEL[[#This Row],[Adjusted Rate]],0)</f>
        <v>527219</v>
      </c>
      <c r="L1848" s="19">
        <f t="shared" si="193"/>
        <v>-716657.64961515006</v>
      </c>
      <c r="M1848" s="17">
        <f t="shared" si="194"/>
        <v>-0.19012900903319246</v>
      </c>
      <c r="N1848" s="2">
        <v>2167206989.130476</v>
      </c>
      <c r="O1848">
        <v>0.33</v>
      </c>
      <c r="P1848" s="9">
        <f t="shared" si="195"/>
        <v>715178.30641305714</v>
      </c>
    </row>
    <row r="1849" spans="1:16" hidden="1" x14ac:dyDescent="0.35">
      <c r="A1849" s="13">
        <v>2031</v>
      </c>
      <c r="B1849" s="13">
        <f t="shared" si="191"/>
        <v>2030</v>
      </c>
      <c r="C1849" t="s">
        <v>432</v>
      </c>
      <c r="D1849" t="s">
        <v>433</v>
      </c>
      <c r="E1849" s="25">
        <v>1232618772.7647521</v>
      </c>
      <c r="F1849" s="13">
        <v>0.33</v>
      </c>
      <c r="G1849" s="9">
        <f t="shared" si="192"/>
        <v>406764.1950123682</v>
      </c>
      <c r="H1849" s="11">
        <v>1.02</v>
      </c>
      <c r="I1849" s="12" cm="1">
        <f t="array" ref="I1849">INDEX(PPEL[],MATCH(PPEL[[#This Row],[Base Year]]&amp;PPEL[[#This Row],[DistrictNumber]],PPEL[[Fiscal Year]:[Fiscal Year]]&amp;PPEL[[DistrictNumber]:[DistrictNumber]],0),9)*$H1849</f>
        <v>283596.85252203728</v>
      </c>
      <c r="J1849" s="15">
        <f t="shared" si="190"/>
        <v>0.23007669426122096</v>
      </c>
      <c r="K1849" s="26">
        <f>ROUND(PPEL[[#This Row],[Proposed Taxable Valuation]]/1000*PPEL[[#This Row],[Adjusted Rate]],0)</f>
        <v>283597</v>
      </c>
      <c r="L1849" s="19">
        <f t="shared" si="193"/>
        <v>-123167.34249033092</v>
      </c>
      <c r="M1849" s="17">
        <f t="shared" si="194"/>
        <v>-9.9923305738779056E-2</v>
      </c>
      <c r="N1849" s="2">
        <v>963449722.75081611</v>
      </c>
      <c r="O1849">
        <v>0.33</v>
      </c>
      <c r="P1849" s="9">
        <f t="shared" si="195"/>
        <v>317938.40850776935</v>
      </c>
    </row>
    <row r="1850" spans="1:16" hidden="1" x14ac:dyDescent="0.35">
      <c r="A1850" s="13">
        <v>2031</v>
      </c>
      <c r="B1850" s="13">
        <f t="shared" si="191"/>
        <v>2030</v>
      </c>
      <c r="C1850" t="s">
        <v>434</v>
      </c>
      <c r="D1850" t="s">
        <v>435</v>
      </c>
      <c r="E1850" s="25">
        <v>721088231.58687782</v>
      </c>
      <c r="F1850" s="13">
        <v>0.33</v>
      </c>
      <c r="G1850" s="9">
        <f t="shared" si="192"/>
        <v>237959.11642366971</v>
      </c>
      <c r="H1850" s="11">
        <v>1.02</v>
      </c>
      <c r="I1850" s="12" cm="1">
        <f t="array" ref="I1850">INDEX(PPEL[],MATCH(PPEL[[#This Row],[Base Year]]&amp;PPEL[[#This Row],[DistrictNumber]],PPEL[[Fiscal Year]:[Fiscal Year]]&amp;PPEL[[DistrictNumber]:[DistrictNumber]],0),9)*$H1850</f>
        <v>152450.84428112753</v>
      </c>
      <c r="J1850" s="15">
        <f t="shared" si="190"/>
        <v>0.21141774002556304</v>
      </c>
      <c r="K1850" s="26">
        <f>ROUND(PPEL[[#This Row],[Proposed Taxable Valuation]]/1000*PPEL[[#This Row],[Adjusted Rate]],0)</f>
        <v>152451</v>
      </c>
      <c r="L1850" s="19">
        <f t="shared" si="193"/>
        <v>-85508.272142542177</v>
      </c>
      <c r="M1850" s="17">
        <f t="shared" si="194"/>
        <v>-0.11858225997443697</v>
      </c>
      <c r="N1850" s="2">
        <v>497153695.90433282</v>
      </c>
      <c r="O1850">
        <v>0.33</v>
      </c>
      <c r="P1850" s="9">
        <f t="shared" si="195"/>
        <v>164060.71964842983</v>
      </c>
    </row>
    <row r="1851" spans="1:16" hidden="1" x14ac:dyDescent="0.35">
      <c r="A1851" s="13">
        <v>2031</v>
      </c>
      <c r="B1851" s="13">
        <f t="shared" si="191"/>
        <v>2030</v>
      </c>
      <c r="C1851" t="s">
        <v>436</v>
      </c>
      <c r="D1851" t="s">
        <v>437</v>
      </c>
      <c r="E1851" s="25">
        <v>713956133.14884305</v>
      </c>
      <c r="F1851" s="13">
        <v>0.33</v>
      </c>
      <c r="G1851" s="9">
        <f t="shared" si="192"/>
        <v>235605.52393911823</v>
      </c>
      <c r="H1851" s="11">
        <v>1.02</v>
      </c>
      <c r="I1851" s="12" cm="1">
        <f t="array" ref="I1851">INDEX(PPEL[],MATCH(PPEL[[#This Row],[Base Year]]&amp;PPEL[[#This Row],[DistrictNumber]],PPEL[[Fiscal Year]:[Fiscal Year]]&amp;PPEL[[DistrictNumber]:[DistrictNumber]],0),9)*$H1851</f>
        <v>153610.45478416124</v>
      </c>
      <c r="J1851" s="15">
        <f t="shared" si="190"/>
        <v>0.21515391163694517</v>
      </c>
      <c r="K1851" s="26">
        <f>ROUND(PPEL[[#This Row],[Proposed Taxable Valuation]]/1000*PPEL[[#This Row],[Adjusted Rate]],0)</f>
        <v>153610</v>
      </c>
      <c r="L1851" s="19">
        <f t="shared" si="193"/>
        <v>-81995.069154956989</v>
      </c>
      <c r="M1851" s="17">
        <f t="shared" si="194"/>
        <v>-0.11484608836305485</v>
      </c>
      <c r="N1851" s="2">
        <v>496344031.21690434</v>
      </c>
      <c r="O1851">
        <v>0.33</v>
      </c>
      <c r="P1851" s="9">
        <f t="shared" si="195"/>
        <v>163793.53030157843</v>
      </c>
    </row>
    <row r="1852" spans="1:16" hidden="1" x14ac:dyDescent="0.35">
      <c r="A1852" s="13">
        <v>2031</v>
      </c>
      <c r="B1852" s="13">
        <f t="shared" si="191"/>
        <v>2030</v>
      </c>
      <c r="C1852" t="s">
        <v>438</v>
      </c>
      <c r="D1852" t="s">
        <v>439</v>
      </c>
      <c r="E1852" s="25">
        <v>5242233312.493639</v>
      </c>
      <c r="F1852" s="13">
        <v>0.33</v>
      </c>
      <c r="G1852" s="9">
        <f t="shared" si="192"/>
        <v>1729936.9931229011</v>
      </c>
      <c r="H1852" s="11">
        <v>1.02</v>
      </c>
      <c r="I1852" s="12" cm="1">
        <f t="array" ref="I1852">INDEX(PPEL[],MATCH(PPEL[[#This Row],[Base Year]]&amp;PPEL[[#This Row],[DistrictNumber]],PPEL[[Fiscal Year]:[Fiscal Year]]&amp;PPEL[[DistrictNumber]:[DistrictNumber]],0),9)*$H1852</f>
        <v>774110.21017565241</v>
      </c>
      <c r="J1852" s="15">
        <f t="shared" si="190"/>
        <v>0.14766801934029558</v>
      </c>
      <c r="K1852" s="26">
        <f>ROUND(PPEL[[#This Row],[Proposed Taxable Valuation]]/1000*PPEL[[#This Row],[Adjusted Rate]],0)</f>
        <v>774110</v>
      </c>
      <c r="L1852" s="19">
        <f t="shared" si="193"/>
        <v>-955826.78294724866</v>
      </c>
      <c r="M1852" s="17">
        <f t="shared" si="194"/>
        <v>-0.18233198065970443</v>
      </c>
      <c r="N1852" s="2">
        <v>2738759217.0368676</v>
      </c>
      <c r="O1852">
        <v>0.33</v>
      </c>
      <c r="P1852" s="9">
        <f t="shared" si="195"/>
        <v>903790.54162216629</v>
      </c>
    </row>
    <row r="1853" spans="1:16" hidden="1" x14ac:dyDescent="0.35">
      <c r="A1853" s="13">
        <v>2031</v>
      </c>
      <c r="B1853" s="13">
        <f t="shared" si="191"/>
        <v>2030</v>
      </c>
      <c r="C1853" t="s">
        <v>440</v>
      </c>
      <c r="D1853" t="s">
        <v>441</v>
      </c>
      <c r="E1853" s="25">
        <v>185734083.7482771</v>
      </c>
      <c r="F1853" s="13">
        <v>0.33</v>
      </c>
      <c r="G1853" s="9">
        <f t="shared" si="192"/>
        <v>61292.247636931446</v>
      </c>
      <c r="H1853" s="11">
        <v>1.02</v>
      </c>
      <c r="I1853" s="12" cm="1">
        <f t="array" ref="I1853">INDEX(PPEL[],MATCH(PPEL[[#This Row],[Base Year]]&amp;PPEL[[#This Row],[DistrictNumber]],PPEL[[Fiscal Year]:[Fiscal Year]]&amp;PPEL[[DistrictNumber]:[DistrictNumber]],0),9)*$H1853</f>
        <v>45933.153094143381</v>
      </c>
      <c r="J1853" s="15">
        <f t="shared" si="190"/>
        <v>0.24730599880846837</v>
      </c>
      <c r="K1853" s="26">
        <f>ROUND(PPEL[[#This Row],[Proposed Taxable Valuation]]/1000*PPEL[[#This Row],[Adjusted Rate]],0)</f>
        <v>45933</v>
      </c>
      <c r="L1853" s="19">
        <f t="shared" si="193"/>
        <v>-15359.094542788065</v>
      </c>
      <c r="M1853" s="17">
        <f t="shared" si="194"/>
        <v>-8.2694001191531641E-2</v>
      </c>
      <c r="N1853" s="2">
        <v>134395368.99357006</v>
      </c>
      <c r="O1853">
        <v>0.33</v>
      </c>
      <c r="P1853" s="9">
        <f t="shared" si="195"/>
        <v>44350.471767878124</v>
      </c>
    </row>
    <row r="1854" spans="1:16" hidden="1" x14ac:dyDescent="0.35">
      <c r="A1854" s="13">
        <v>2031</v>
      </c>
      <c r="B1854" s="13">
        <f t="shared" si="191"/>
        <v>2030</v>
      </c>
      <c r="C1854" t="s">
        <v>442</v>
      </c>
      <c r="D1854" t="s">
        <v>443</v>
      </c>
      <c r="E1854" s="25">
        <v>623145162.56117308</v>
      </c>
      <c r="F1854" s="13">
        <v>0.33</v>
      </c>
      <c r="G1854" s="9">
        <f t="shared" si="192"/>
        <v>205637.90364518712</v>
      </c>
      <c r="H1854" s="11">
        <v>1.02</v>
      </c>
      <c r="I1854" s="12" cm="1">
        <f t="array" ref="I1854">INDEX(PPEL[],MATCH(PPEL[[#This Row],[Base Year]]&amp;PPEL[[#This Row],[DistrictNumber]],PPEL[[Fiscal Year]:[Fiscal Year]]&amp;PPEL[[DistrictNumber]:[DistrictNumber]],0),9)*$H1854</f>
        <v>116326.07829669087</v>
      </c>
      <c r="J1854" s="15">
        <f t="shared" si="190"/>
        <v>0.18667573028823978</v>
      </c>
      <c r="K1854" s="26">
        <f>ROUND(PPEL[[#This Row],[Proposed Taxable Valuation]]/1000*PPEL[[#This Row],[Adjusted Rate]],0)</f>
        <v>116326</v>
      </c>
      <c r="L1854" s="19">
        <f t="shared" si="193"/>
        <v>-89311.825348496248</v>
      </c>
      <c r="M1854" s="17">
        <f t="shared" si="194"/>
        <v>-0.14332426971176024</v>
      </c>
      <c r="N1854" s="2">
        <v>518160518.1746462</v>
      </c>
      <c r="O1854">
        <v>0.33</v>
      </c>
      <c r="P1854" s="9">
        <f t="shared" si="195"/>
        <v>170992.97099763324</v>
      </c>
    </row>
    <row r="1855" spans="1:16" hidden="1" x14ac:dyDescent="0.35">
      <c r="A1855" s="13">
        <v>2031</v>
      </c>
      <c r="B1855" s="13">
        <f t="shared" si="191"/>
        <v>2030</v>
      </c>
      <c r="C1855" t="s">
        <v>444</v>
      </c>
      <c r="D1855" t="s">
        <v>445</v>
      </c>
      <c r="E1855" s="25">
        <v>897585750.71008992</v>
      </c>
      <c r="F1855" s="13">
        <v>0.33</v>
      </c>
      <c r="G1855" s="9">
        <f t="shared" si="192"/>
        <v>296203.29773432971</v>
      </c>
      <c r="H1855" s="11">
        <v>1.02</v>
      </c>
      <c r="I1855" s="12" cm="1">
        <f t="array" ref="I1855">INDEX(PPEL[],MATCH(PPEL[[#This Row],[Base Year]]&amp;PPEL[[#This Row],[DistrictNumber]],PPEL[[Fiscal Year]:[Fiscal Year]]&amp;PPEL[[DistrictNumber]:[DistrictNumber]],0),9)*$H1855</f>
        <v>188303.57155679347</v>
      </c>
      <c r="J1855" s="15">
        <f t="shared" si="190"/>
        <v>0.20978894930966144</v>
      </c>
      <c r="K1855" s="26">
        <f>ROUND(PPEL[[#This Row],[Proposed Taxable Valuation]]/1000*PPEL[[#This Row],[Adjusted Rate]],0)</f>
        <v>188304</v>
      </c>
      <c r="L1855" s="19">
        <f t="shared" si="193"/>
        <v>-107899.72617753624</v>
      </c>
      <c r="M1855" s="17">
        <f t="shared" si="194"/>
        <v>-0.12021105069033858</v>
      </c>
      <c r="N1855" s="2">
        <v>610160562.42242694</v>
      </c>
      <c r="O1855">
        <v>0.33</v>
      </c>
      <c r="P1855" s="9">
        <f t="shared" si="195"/>
        <v>201352.98559940088</v>
      </c>
    </row>
    <row r="1856" spans="1:16" hidden="1" x14ac:dyDescent="0.35">
      <c r="A1856" s="13">
        <v>2031</v>
      </c>
      <c r="B1856" s="13">
        <f t="shared" si="191"/>
        <v>2030</v>
      </c>
      <c r="C1856" t="s">
        <v>446</v>
      </c>
      <c r="D1856" t="s">
        <v>447</v>
      </c>
      <c r="E1856" s="25">
        <v>1458027455.9798956</v>
      </c>
      <c r="F1856" s="13">
        <v>0.33</v>
      </c>
      <c r="G1856" s="9">
        <f t="shared" si="192"/>
        <v>481149.06047336553</v>
      </c>
      <c r="H1856" s="11">
        <v>1.02</v>
      </c>
      <c r="I1856" s="12" cm="1">
        <f t="array" ref="I1856">INDEX(PPEL[],MATCH(PPEL[[#This Row],[Base Year]]&amp;PPEL[[#This Row],[DistrictNumber]],PPEL[[Fiscal Year]:[Fiscal Year]]&amp;PPEL[[DistrictNumber]:[DistrictNumber]],0),9)*$H1856</f>
        <v>289339.25254150515</v>
      </c>
      <c r="J1856" s="15">
        <f t="shared" si="190"/>
        <v>0.1984456817701345</v>
      </c>
      <c r="K1856" s="26">
        <f>ROUND(PPEL[[#This Row],[Proposed Taxable Valuation]]/1000*PPEL[[#This Row],[Adjusted Rate]],0)</f>
        <v>289339</v>
      </c>
      <c r="L1856" s="19">
        <f t="shared" si="193"/>
        <v>-191809.80793186038</v>
      </c>
      <c r="M1856" s="17">
        <f t="shared" si="194"/>
        <v>-0.13155431822986552</v>
      </c>
      <c r="N1856" s="2">
        <v>916880761.57283199</v>
      </c>
      <c r="O1856">
        <v>0.33</v>
      </c>
      <c r="P1856" s="9">
        <f t="shared" si="195"/>
        <v>302570.65131903457</v>
      </c>
    </row>
    <row r="1857" spans="1:16" hidden="1" x14ac:dyDescent="0.35">
      <c r="A1857" s="13">
        <v>2031</v>
      </c>
      <c r="B1857" s="13">
        <f t="shared" si="191"/>
        <v>2030</v>
      </c>
      <c r="C1857" t="s">
        <v>448</v>
      </c>
      <c r="D1857" t="s">
        <v>449</v>
      </c>
      <c r="E1857" s="25">
        <v>1914125275.973803</v>
      </c>
      <c r="F1857" s="13">
        <v>0.33</v>
      </c>
      <c r="G1857" s="9">
        <f t="shared" si="192"/>
        <v>631661.34107135504</v>
      </c>
      <c r="H1857" s="11">
        <v>1.02</v>
      </c>
      <c r="I1857" s="12" cm="1">
        <f t="array" ref="I1857">INDEX(PPEL[],MATCH(PPEL[[#This Row],[Base Year]]&amp;PPEL[[#This Row],[DistrictNumber]],PPEL[[Fiscal Year]:[Fiscal Year]]&amp;PPEL[[DistrictNumber]:[DistrictNumber]],0),9)*$H1857</f>
        <v>376000.83237088053</v>
      </c>
      <c r="J1857" s="15">
        <f t="shared" si="190"/>
        <v>0.19643480867760429</v>
      </c>
      <c r="K1857" s="26">
        <f>ROUND(PPEL[[#This Row],[Proposed Taxable Valuation]]/1000*PPEL[[#This Row],[Adjusted Rate]],0)</f>
        <v>376001</v>
      </c>
      <c r="L1857" s="19">
        <f t="shared" si="193"/>
        <v>-255660.50870047451</v>
      </c>
      <c r="M1857" s="17">
        <f t="shared" si="194"/>
        <v>-0.13356519132239572</v>
      </c>
      <c r="N1857" s="2">
        <v>1187696590.9386196</v>
      </c>
      <c r="O1857">
        <v>0.33</v>
      </c>
      <c r="P1857" s="9">
        <f t="shared" si="195"/>
        <v>391939.87500974449</v>
      </c>
    </row>
    <row r="1858" spans="1:16" hidden="1" x14ac:dyDescent="0.35">
      <c r="A1858" s="13">
        <v>2031</v>
      </c>
      <c r="B1858" s="13">
        <f t="shared" si="191"/>
        <v>2030</v>
      </c>
      <c r="C1858" t="s">
        <v>450</v>
      </c>
      <c r="D1858" t="s">
        <v>451</v>
      </c>
      <c r="E1858" s="25">
        <v>1868068535.4328651</v>
      </c>
      <c r="F1858" s="13">
        <v>0.33</v>
      </c>
      <c r="G1858" s="9">
        <f t="shared" si="192"/>
        <v>616462.61669284548</v>
      </c>
      <c r="H1858" s="11">
        <v>1.02</v>
      </c>
      <c r="I1858" s="12" cm="1">
        <f t="array" ref="I1858">INDEX(PPEL[],MATCH(PPEL[[#This Row],[Base Year]]&amp;PPEL[[#This Row],[DistrictNumber]],PPEL[[Fiscal Year]:[Fiscal Year]]&amp;PPEL[[DistrictNumber]:[DistrictNumber]],0),9)*$H1858</f>
        <v>260238.77509948294</v>
      </c>
      <c r="J1858" s="15">
        <f t="shared" si="190"/>
        <v>0.13930900829566242</v>
      </c>
      <c r="K1858" s="26">
        <f>ROUND(PPEL[[#This Row],[Proposed Taxable Valuation]]/1000*PPEL[[#This Row],[Adjusted Rate]],0)</f>
        <v>260239</v>
      </c>
      <c r="L1858" s="19">
        <f t="shared" si="193"/>
        <v>-356223.84159336251</v>
      </c>
      <c r="M1858" s="17">
        <f t="shared" si="194"/>
        <v>-0.19069099170433759</v>
      </c>
      <c r="N1858" s="2">
        <v>1006074349.563441</v>
      </c>
      <c r="O1858">
        <v>0.33</v>
      </c>
      <c r="P1858" s="9">
        <f t="shared" si="195"/>
        <v>332004.53535593557</v>
      </c>
    </row>
    <row r="1859" spans="1:16" hidden="1" x14ac:dyDescent="0.35">
      <c r="A1859" s="13">
        <v>2031</v>
      </c>
      <c r="B1859" s="13">
        <f t="shared" si="191"/>
        <v>2030</v>
      </c>
      <c r="C1859" t="s">
        <v>452</v>
      </c>
      <c r="D1859" t="s">
        <v>453</v>
      </c>
      <c r="E1859" s="25">
        <v>244885652.57756653</v>
      </c>
      <c r="F1859" s="13">
        <v>0.33</v>
      </c>
      <c r="G1859" s="9">
        <f t="shared" si="192"/>
        <v>80812.265350596965</v>
      </c>
      <c r="H1859" s="11">
        <v>1.02</v>
      </c>
      <c r="I1859" s="12" cm="1">
        <f t="array" ref="I1859">INDEX(PPEL[],MATCH(PPEL[[#This Row],[Base Year]]&amp;PPEL[[#This Row],[DistrictNumber]],PPEL[[Fiscal Year]:[Fiscal Year]]&amp;PPEL[[DistrictNumber]:[DistrictNumber]],0),9)*$H1859</f>
        <v>60973.319666988697</v>
      </c>
      <c r="J1859" s="15">
        <f t="shared" si="190"/>
        <v>0.24898690072369856</v>
      </c>
      <c r="K1859" s="26">
        <f>ROUND(PPEL[[#This Row],[Proposed Taxable Valuation]]/1000*PPEL[[#This Row],[Adjusted Rate]],0)</f>
        <v>60973</v>
      </c>
      <c r="L1859" s="19">
        <f t="shared" si="193"/>
        <v>-19838.945683608268</v>
      </c>
      <c r="M1859" s="17">
        <f t="shared" si="194"/>
        <v>-8.1013099276301459E-2</v>
      </c>
      <c r="N1859" s="2">
        <v>203057805.74450266</v>
      </c>
      <c r="O1859">
        <v>0.33</v>
      </c>
      <c r="P1859" s="9">
        <f t="shared" si="195"/>
        <v>67009.075895685877</v>
      </c>
    </row>
    <row r="1860" spans="1:16" hidden="1" x14ac:dyDescent="0.35">
      <c r="A1860" s="13">
        <v>2031</v>
      </c>
      <c r="B1860" s="13">
        <f t="shared" si="191"/>
        <v>2030</v>
      </c>
      <c r="C1860" t="s">
        <v>454</v>
      </c>
      <c r="D1860" t="s">
        <v>455</v>
      </c>
      <c r="E1860" s="25">
        <v>792111221.11400366</v>
      </c>
      <c r="F1860" s="13">
        <v>0.33</v>
      </c>
      <c r="G1860" s="9">
        <f t="shared" si="192"/>
        <v>261396.70296762124</v>
      </c>
      <c r="H1860" s="11">
        <v>1.02</v>
      </c>
      <c r="I1860" s="12" cm="1">
        <f t="array" ref="I1860">INDEX(PPEL[],MATCH(PPEL[[#This Row],[Base Year]]&amp;PPEL[[#This Row],[DistrictNumber]],PPEL[[Fiscal Year]:[Fiscal Year]]&amp;PPEL[[DistrictNumber]:[DistrictNumber]],0),9)*$H1860</f>
        <v>150517.58371298056</v>
      </c>
      <c r="J1860" s="15">
        <f t="shared" ref="J1860:J1923" si="196">IF(I1860/(E1860/1000)&gt;0.33,0.33,I1860/(E1860/1000))</f>
        <v>0.19002076943348525</v>
      </c>
      <c r="K1860" s="26">
        <f>ROUND(PPEL[[#This Row],[Proposed Taxable Valuation]]/1000*PPEL[[#This Row],[Adjusted Rate]],0)</f>
        <v>150518</v>
      </c>
      <c r="L1860" s="19">
        <f t="shared" si="193"/>
        <v>-110879.11925464068</v>
      </c>
      <c r="M1860" s="17">
        <f t="shared" si="194"/>
        <v>-0.13997923056651476</v>
      </c>
      <c r="N1860" s="2">
        <v>488331925.38712138</v>
      </c>
      <c r="O1860">
        <v>0.33</v>
      </c>
      <c r="P1860" s="9">
        <f t="shared" si="195"/>
        <v>161149.53537775006</v>
      </c>
    </row>
    <row r="1861" spans="1:16" hidden="1" x14ac:dyDescent="0.35">
      <c r="A1861" s="13">
        <v>2031</v>
      </c>
      <c r="B1861" s="13">
        <f t="shared" ref="B1861:B1924" si="197">A1861-1</f>
        <v>2030</v>
      </c>
      <c r="C1861" t="s">
        <v>456</v>
      </c>
      <c r="D1861" t="s">
        <v>457</v>
      </c>
      <c r="E1861" s="25">
        <v>483206154.99632025</v>
      </c>
      <c r="F1861" s="13">
        <v>0.33</v>
      </c>
      <c r="G1861" s="9">
        <f t="shared" si="192"/>
        <v>159458.0311487857</v>
      </c>
      <c r="H1861" s="11">
        <v>1.02</v>
      </c>
      <c r="I1861" s="12" cm="1">
        <f t="array" ref="I1861">INDEX(PPEL[],MATCH(PPEL[[#This Row],[Base Year]]&amp;PPEL[[#This Row],[DistrictNumber]],PPEL[[Fiscal Year]:[Fiscal Year]]&amp;PPEL[[DistrictNumber]:[DistrictNumber]],0),9)*$H1861</f>
        <v>131336.03943796302</v>
      </c>
      <c r="J1861" s="15">
        <f t="shared" si="196"/>
        <v>0.27180125517847176</v>
      </c>
      <c r="K1861" s="26">
        <f>ROUND(PPEL[[#This Row],[Proposed Taxable Valuation]]/1000*PPEL[[#This Row],[Adjusted Rate]],0)</f>
        <v>131336</v>
      </c>
      <c r="L1861" s="19">
        <f t="shared" si="193"/>
        <v>-28121.99171082268</v>
      </c>
      <c r="M1861" s="17">
        <f t="shared" si="194"/>
        <v>-5.8198744821528259E-2</v>
      </c>
      <c r="N1861" s="2">
        <v>381471060.07012248</v>
      </c>
      <c r="O1861">
        <v>0.33</v>
      </c>
      <c r="P1861" s="9">
        <f t="shared" si="195"/>
        <v>125885.44982314043</v>
      </c>
    </row>
    <row r="1862" spans="1:16" hidden="1" x14ac:dyDescent="0.35">
      <c r="A1862" s="13">
        <v>2031</v>
      </c>
      <c r="B1862" s="13">
        <f t="shared" si="197"/>
        <v>2030</v>
      </c>
      <c r="C1862" t="s">
        <v>458</v>
      </c>
      <c r="D1862" t="s">
        <v>459</v>
      </c>
      <c r="E1862" s="25">
        <v>2722837967.5493913</v>
      </c>
      <c r="F1862" s="13">
        <v>0.33</v>
      </c>
      <c r="G1862" s="9">
        <f t="shared" si="192"/>
        <v>898536.52929129906</v>
      </c>
      <c r="H1862" s="11">
        <v>1.02</v>
      </c>
      <c r="I1862" s="12" cm="1">
        <f t="array" ref="I1862">INDEX(PPEL[],MATCH(PPEL[[#This Row],[Base Year]]&amp;PPEL[[#This Row],[DistrictNumber]],PPEL[[Fiscal Year]:[Fiscal Year]]&amp;PPEL[[DistrictNumber]:[DistrictNumber]],0),9)*$H1862</f>
        <v>446150.97080100793</v>
      </c>
      <c r="J1862" s="15">
        <f t="shared" si="196"/>
        <v>0.16385513060938869</v>
      </c>
      <c r="K1862" s="26">
        <f>ROUND(PPEL[[#This Row],[Proposed Taxable Valuation]]/1000*PPEL[[#This Row],[Adjusted Rate]],0)</f>
        <v>446151</v>
      </c>
      <c r="L1862" s="19">
        <f t="shared" si="193"/>
        <v>-452385.55849029112</v>
      </c>
      <c r="M1862" s="17">
        <f t="shared" si="194"/>
        <v>-0.16614486939061132</v>
      </c>
      <c r="N1862" s="2">
        <v>1544550301.6148386</v>
      </c>
      <c r="O1862">
        <v>0.33</v>
      </c>
      <c r="P1862" s="9">
        <f t="shared" si="195"/>
        <v>509701.59953289677</v>
      </c>
    </row>
    <row r="1863" spans="1:16" hidden="1" x14ac:dyDescent="0.35">
      <c r="A1863" s="13">
        <v>2031</v>
      </c>
      <c r="B1863" s="13">
        <f t="shared" si="197"/>
        <v>2030</v>
      </c>
      <c r="C1863" t="s">
        <v>460</v>
      </c>
      <c r="D1863" t="s">
        <v>461</v>
      </c>
      <c r="E1863" s="25">
        <v>1029155427.3472788</v>
      </c>
      <c r="F1863" s="13">
        <v>0.33</v>
      </c>
      <c r="G1863" s="9">
        <f t="shared" si="192"/>
        <v>339621.29102460202</v>
      </c>
      <c r="H1863" s="11">
        <v>1.02</v>
      </c>
      <c r="I1863" s="12" cm="1">
        <f t="array" ref="I1863">INDEX(PPEL[],MATCH(PPEL[[#This Row],[Base Year]]&amp;PPEL[[#This Row],[DistrictNumber]],PPEL[[Fiscal Year]:[Fiscal Year]]&amp;PPEL[[DistrictNumber]:[DistrictNumber]],0),9)*$H1863</f>
        <v>169269.59715413689</v>
      </c>
      <c r="J1863" s="15">
        <f t="shared" si="196"/>
        <v>0.16447427925482674</v>
      </c>
      <c r="K1863" s="26">
        <f>ROUND(PPEL[[#This Row],[Proposed Taxable Valuation]]/1000*PPEL[[#This Row],[Adjusted Rate]],0)</f>
        <v>169270</v>
      </c>
      <c r="L1863" s="19">
        <f t="shared" si="193"/>
        <v>-170351.69387046513</v>
      </c>
      <c r="M1863" s="17">
        <f t="shared" si="194"/>
        <v>-0.16552572074517327</v>
      </c>
      <c r="N1863" s="2">
        <v>627053394.15324545</v>
      </c>
      <c r="O1863">
        <v>0.33</v>
      </c>
      <c r="P1863" s="9">
        <f t="shared" si="195"/>
        <v>206927.62007057102</v>
      </c>
    </row>
    <row r="1864" spans="1:16" hidden="1" x14ac:dyDescent="0.35">
      <c r="A1864" s="13">
        <v>2031</v>
      </c>
      <c r="B1864" s="13">
        <f t="shared" si="197"/>
        <v>2030</v>
      </c>
      <c r="C1864" t="s">
        <v>462</v>
      </c>
      <c r="D1864" t="s">
        <v>463</v>
      </c>
      <c r="E1864" s="25">
        <v>5702900979.0106764</v>
      </c>
      <c r="F1864" s="13">
        <v>0.33</v>
      </c>
      <c r="G1864" s="9">
        <f t="shared" si="192"/>
        <v>1881957.3230735231</v>
      </c>
      <c r="H1864" s="11">
        <v>1.02</v>
      </c>
      <c r="I1864" s="12" cm="1">
        <f t="array" ref="I1864">INDEX(PPEL[],MATCH(PPEL[[#This Row],[Base Year]]&amp;PPEL[[#This Row],[DistrictNumber]],PPEL[[Fiscal Year]:[Fiscal Year]]&amp;PPEL[[DistrictNumber]:[DistrictNumber]],0),9)*$H1864</f>
        <v>883710.00708290492</v>
      </c>
      <c r="J1864" s="15">
        <f t="shared" si="196"/>
        <v>0.15495797846313097</v>
      </c>
      <c r="K1864" s="26">
        <f>ROUND(PPEL[[#This Row],[Proposed Taxable Valuation]]/1000*PPEL[[#This Row],[Adjusted Rate]],0)</f>
        <v>883710</v>
      </c>
      <c r="L1864" s="19">
        <f t="shared" si="193"/>
        <v>-998247.3159906182</v>
      </c>
      <c r="M1864" s="17">
        <f t="shared" si="194"/>
        <v>-0.17504202153686904</v>
      </c>
      <c r="N1864" s="2">
        <v>3036606669.0771241</v>
      </c>
      <c r="O1864">
        <v>0.33</v>
      </c>
      <c r="P1864" s="9">
        <f t="shared" si="195"/>
        <v>1002080.2007954509</v>
      </c>
    </row>
    <row r="1865" spans="1:16" hidden="1" x14ac:dyDescent="0.35">
      <c r="A1865" s="13">
        <v>2031</v>
      </c>
      <c r="B1865" s="13">
        <f t="shared" si="197"/>
        <v>2030</v>
      </c>
      <c r="C1865" t="s">
        <v>464</v>
      </c>
      <c r="D1865" t="s">
        <v>465</v>
      </c>
      <c r="E1865" s="25">
        <v>492943220.1522311</v>
      </c>
      <c r="F1865" s="13">
        <v>0.33</v>
      </c>
      <c r="G1865" s="9">
        <f t="shared" si="192"/>
        <v>162671.26265023628</v>
      </c>
      <c r="H1865" s="11">
        <v>1.02</v>
      </c>
      <c r="I1865" s="12" cm="1">
        <f t="array" ref="I1865">INDEX(PPEL[],MATCH(PPEL[[#This Row],[Base Year]]&amp;PPEL[[#This Row],[DistrictNumber]],PPEL[[Fiscal Year]:[Fiscal Year]]&amp;PPEL[[DistrictNumber]:[DistrictNumber]],0),9)*$H1865</f>
        <v>83896.778518851017</v>
      </c>
      <c r="J1865" s="15">
        <f t="shared" si="196"/>
        <v>0.17019562312459019</v>
      </c>
      <c r="K1865" s="26">
        <f>ROUND(PPEL[[#This Row],[Proposed Taxable Valuation]]/1000*PPEL[[#This Row],[Adjusted Rate]],0)</f>
        <v>83897</v>
      </c>
      <c r="L1865" s="19">
        <f t="shared" si="193"/>
        <v>-78774.484131385267</v>
      </c>
      <c r="M1865" s="17">
        <f t="shared" si="194"/>
        <v>-0.15980437687540983</v>
      </c>
      <c r="N1865" s="2">
        <v>297572333.68102211</v>
      </c>
      <c r="O1865">
        <v>0.33</v>
      </c>
      <c r="P1865" s="9">
        <f t="shared" si="195"/>
        <v>98198.870114737307</v>
      </c>
    </row>
    <row r="1866" spans="1:16" hidden="1" x14ac:dyDescent="0.35">
      <c r="A1866" s="13">
        <v>2031</v>
      </c>
      <c r="B1866" s="13">
        <f t="shared" si="197"/>
        <v>2030</v>
      </c>
      <c r="C1866" t="s">
        <v>466</v>
      </c>
      <c r="D1866" t="s">
        <v>467</v>
      </c>
      <c r="E1866" s="25">
        <v>1013294353.3070674</v>
      </c>
      <c r="F1866" s="13">
        <v>0.33</v>
      </c>
      <c r="G1866" s="9">
        <f t="shared" si="192"/>
        <v>334387.13659133227</v>
      </c>
      <c r="H1866" s="11">
        <v>1.02</v>
      </c>
      <c r="I1866" s="12" cm="1">
        <f t="array" ref="I1866">INDEX(PPEL[],MATCH(PPEL[[#This Row],[Base Year]]&amp;PPEL[[#This Row],[DistrictNumber]],PPEL[[Fiscal Year]:[Fiscal Year]]&amp;PPEL[[DistrictNumber]:[DistrictNumber]],0),9)*$H1866</f>
        <v>269799.89470148273</v>
      </c>
      <c r="J1866" s="15">
        <f t="shared" si="196"/>
        <v>0.26626013835066042</v>
      </c>
      <c r="K1866" s="26">
        <f>ROUND(PPEL[[#This Row],[Proposed Taxable Valuation]]/1000*PPEL[[#This Row],[Adjusted Rate]],0)</f>
        <v>269800</v>
      </c>
      <c r="L1866" s="19">
        <f t="shared" si="193"/>
        <v>-64587.241889849538</v>
      </c>
      <c r="M1866" s="17">
        <f t="shared" si="194"/>
        <v>-6.3739861649339591E-2</v>
      </c>
      <c r="N1866" s="2">
        <v>814396379.31114781</v>
      </c>
      <c r="O1866">
        <v>0.33</v>
      </c>
      <c r="P1866" s="9">
        <f t="shared" si="195"/>
        <v>268750.80517267878</v>
      </c>
    </row>
    <row r="1867" spans="1:16" hidden="1" x14ac:dyDescent="0.35">
      <c r="A1867" s="13">
        <v>2031</v>
      </c>
      <c r="B1867" s="13">
        <f t="shared" si="197"/>
        <v>2030</v>
      </c>
      <c r="C1867" t="s">
        <v>468</v>
      </c>
      <c r="D1867" t="s">
        <v>469</v>
      </c>
      <c r="E1867" s="25">
        <v>334889177.15315503</v>
      </c>
      <c r="F1867" s="13">
        <v>0.33</v>
      </c>
      <c r="G1867" s="9">
        <f t="shared" si="192"/>
        <v>110513.42846054117</v>
      </c>
      <c r="H1867" s="11">
        <v>1.02</v>
      </c>
      <c r="I1867" s="12" cm="1">
        <f t="array" ref="I1867">INDEX(PPEL[],MATCH(PPEL[[#This Row],[Base Year]]&amp;PPEL[[#This Row],[DistrictNumber]],PPEL[[Fiscal Year]:[Fiscal Year]]&amp;PPEL[[DistrictNumber]:[DistrictNumber]],0),9)*$H1867</f>
        <v>79240.860254580097</v>
      </c>
      <c r="J1867" s="15">
        <f t="shared" si="196"/>
        <v>0.2366181580670815</v>
      </c>
      <c r="K1867" s="26">
        <f>ROUND(PPEL[[#This Row],[Proposed Taxable Valuation]]/1000*PPEL[[#This Row],[Adjusted Rate]],0)</f>
        <v>79241</v>
      </c>
      <c r="L1867" s="19">
        <f t="shared" si="193"/>
        <v>-31272.56820596107</v>
      </c>
      <c r="M1867" s="17">
        <f t="shared" si="194"/>
        <v>-9.3381841932918513E-2</v>
      </c>
      <c r="N1867" s="2">
        <v>239019039.10370559</v>
      </c>
      <c r="O1867">
        <v>0.33</v>
      </c>
      <c r="P1867" s="9">
        <f t="shared" si="195"/>
        <v>78876.28290422284</v>
      </c>
    </row>
    <row r="1868" spans="1:16" hidden="1" x14ac:dyDescent="0.35">
      <c r="A1868" s="13">
        <v>2031</v>
      </c>
      <c r="B1868" s="13">
        <f t="shared" si="197"/>
        <v>2030</v>
      </c>
      <c r="C1868" t="s">
        <v>470</v>
      </c>
      <c r="D1868" t="s">
        <v>471</v>
      </c>
      <c r="E1868" s="25">
        <v>725333978.56401885</v>
      </c>
      <c r="F1868" s="13">
        <v>0.33</v>
      </c>
      <c r="G1868" s="9">
        <f t="shared" si="192"/>
        <v>239360.21292612623</v>
      </c>
      <c r="H1868" s="11">
        <v>1.02</v>
      </c>
      <c r="I1868" s="12" cm="1">
        <f t="array" ref="I1868">INDEX(PPEL[],MATCH(PPEL[[#This Row],[Base Year]]&amp;PPEL[[#This Row],[DistrictNumber]],PPEL[[Fiscal Year]:[Fiscal Year]]&amp;PPEL[[DistrictNumber]:[DistrictNumber]],0),9)*$H1868</f>
        <v>172479.92484581162</v>
      </c>
      <c r="J1868" s="15">
        <f t="shared" si="196"/>
        <v>0.23779380250085491</v>
      </c>
      <c r="K1868" s="26">
        <f>ROUND(PPEL[[#This Row],[Proposed Taxable Valuation]]/1000*PPEL[[#This Row],[Adjusted Rate]],0)</f>
        <v>172480</v>
      </c>
      <c r="L1868" s="19">
        <f t="shared" si="193"/>
        <v>-66880.288080314611</v>
      </c>
      <c r="M1868" s="17">
        <f t="shared" si="194"/>
        <v>-9.2206197499145104E-2</v>
      </c>
      <c r="N1868" s="2">
        <v>506117424.33559769</v>
      </c>
      <c r="O1868">
        <v>0.33</v>
      </c>
      <c r="P1868" s="9">
        <f t="shared" si="195"/>
        <v>167018.75003074724</v>
      </c>
    </row>
    <row r="1869" spans="1:16" hidden="1" x14ac:dyDescent="0.35">
      <c r="A1869" s="13">
        <v>2031</v>
      </c>
      <c r="B1869" s="13">
        <f t="shared" si="197"/>
        <v>2030</v>
      </c>
      <c r="C1869" t="s">
        <v>472</v>
      </c>
      <c r="D1869" t="s">
        <v>473</v>
      </c>
      <c r="E1869" s="25">
        <v>634758083.40103662</v>
      </c>
      <c r="F1869" s="13">
        <v>0.33</v>
      </c>
      <c r="G1869" s="9">
        <f t="shared" si="192"/>
        <v>209470.16752234209</v>
      </c>
      <c r="H1869" s="11">
        <v>1.02</v>
      </c>
      <c r="I1869" s="12" cm="1">
        <f t="array" ref="I1869">INDEX(PPEL[],MATCH(PPEL[[#This Row],[Base Year]]&amp;PPEL[[#This Row],[DistrictNumber]],PPEL[[Fiscal Year]:[Fiscal Year]]&amp;PPEL[[DistrictNumber]:[DistrictNumber]],0),9)*$H1869</f>
        <v>138738.27096993334</v>
      </c>
      <c r="J1869" s="15">
        <f t="shared" si="196"/>
        <v>0.21856873444852104</v>
      </c>
      <c r="K1869" s="26">
        <f>ROUND(PPEL[[#This Row],[Proposed Taxable Valuation]]/1000*PPEL[[#This Row],[Adjusted Rate]],0)</f>
        <v>138738</v>
      </c>
      <c r="L1869" s="19">
        <f t="shared" si="193"/>
        <v>-70731.896552408754</v>
      </c>
      <c r="M1869" s="17">
        <f t="shared" si="194"/>
        <v>-0.11143126555147898</v>
      </c>
      <c r="N1869" s="2">
        <v>452181500.04285938</v>
      </c>
      <c r="O1869">
        <v>0.33</v>
      </c>
      <c r="P1869" s="9">
        <f t="shared" si="195"/>
        <v>149219.89501414358</v>
      </c>
    </row>
    <row r="1870" spans="1:16" hidden="1" x14ac:dyDescent="0.35">
      <c r="A1870" s="13">
        <v>2031</v>
      </c>
      <c r="B1870" s="13">
        <f t="shared" si="197"/>
        <v>2030</v>
      </c>
      <c r="C1870" t="s">
        <v>474</v>
      </c>
      <c r="D1870" t="s">
        <v>475</v>
      </c>
      <c r="E1870" s="25">
        <v>685272383.04280519</v>
      </c>
      <c r="F1870" s="13">
        <v>0.33</v>
      </c>
      <c r="G1870" s="9">
        <f t="shared" si="192"/>
        <v>226139.88640412575</v>
      </c>
      <c r="H1870" s="11">
        <v>1.02</v>
      </c>
      <c r="I1870" s="12" cm="1">
        <f t="array" ref="I1870">INDEX(PPEL[],MATCH(PPEL[[#This Row],[Base Year]]&amp;PPEL[[#This Row],[DistrictNumber]],PPEL[[Fiscal Year]:[Fiscal Year]]&amp;PPEL[[DistrictNumber]:[DistrictNumber]],0),9)*$H1870</f>
        <v>171874.37813806193</v>
      </c>
      <c r="J1870" s="15">
        <f t="shared" si="196"/>
        <v>0.25081176827072843</v>
      </c>
      <c r="K1870" s="26">
        <f>ROUND(PPEL[[#This Row],[Proposed Taxable Valuation]]/1000*PPEL[[#This Row],[Adjusted Rate]],0)</f>
        <v>171874</v>
      </c>
      <c r="L1870" s="19">
        <f t="shared" si="193"/>
        <v>-54265.508266063815</v>
      </c>
      <c r="M1870" s="17">
        <f t="shared" si="194"/>
        <v>-7.9188231729271585E-2</v>
      </c>
      <c r="N1870" s="2">
        <v>550991504.25579667</v>
      </c>
      <c r="O1870">
        <v>0.33</v>
      </c>
      <c r="P1870" s="9">
        <f t="shared" si="195"/>
        <v>181827.19640441291</v>
      </c>
    </row>
    <row r="1871" spans="1:16" hidden="1" x14ac:dyDescent="0.35">
      <c r="A1871" s="13">
        <v>2031</v>
      </c>
      <c r="B1871" s="13">
        <f t="shared" si="197"/>
        <v>2030</v>
      </c>
      <c r="C1871" t="s">
        <v>476</v>
      </c>
      <c r="D1871" t="s">
        <v>477</v>
      </c>
      <c r="E1871" s="25">
        <v>387520261.4459843</v>
      </c>
      <c r="F1871" s="13">
        <v>0.33</v>
      </c>
      <c r="G1871" s="9">
        <f t="shared" si="192"/>
        <v>127881.68627717483</v>
      </c>
      <c r="H1871" s="11">
        <v>1.02</v>
      </c>
      <c r="I1871" s="12" cm="1">
        <f t="array" ref="I1871">INDEX(PPEL[],MATCH(PPEL[[#This Row],[Base Year]]&amp;PPEL[[#This Row],[DistrictNumber]],PPEL[[Fiscal Year]:[Fiscal Year]]&amp;PPEL[[DistrictNumber]:[DistrictNumber]],0),9)*$H1871</f>
        <v>102683.9426688653</v>
      </c>
      <c r="J1871" s="15">
        <f t="shared" si="196"/>
        <v>0.26497696478040339</v>
      </c>
      <c r="K1871" s="26">
        <f>ROUND(PPEL[[#This Row],[Proposed Taxable Valuation]]/1000*PPEL[[#This Row],[Adjusted Rate]],0)</f>
        <v>102684</v>
      </c>
      <c r="L1871" s="19">
        <f t="shared" si="193"/>
        <v>-25197.743608309524</v>
      </c>
      <c r="M1871" s="17">
        <f t="shared" si="194"/>
        <v>-6.5023035219596625E-2</v>
      </c>
      <c r="N1871" s="2">
        <v>302999540.61493069</v>
      </c>
      <c r="O1871">
        <v>0.33</v>
      </c>
      <c r="P1871" s="9">
        <f t="shared" si="195"/>
        <v>99989.848402927135</v>
      </c>
    </row>
    <row r="1872" spans="1:16" hidden="1" x14ac:dyDescent="0.35">
      <c r="A1872" s="13">
        <v>2031</v>
      </c>
      <c r="B1872" s="13">
        <f t="shared" si="197"/>
        <v>2030</v>
      </c>
      <c r="C1872" t="s">
        <v>478</v>
      </c>
      <c r="D1872" t="s">
        <v>479</v>
      </c>
      <c r="E1872" s="25">
        <v>654260032.67839408</v>
      </c>
      <c r="F1872" s="13">
        <v>0.33</v>
      </c>
      <c r="G1872" s="9">
        <f t="shared" si="192"/>
        <v>215905.81078387008</v>
      </c>
      <c r="H1872" s="11">
        <v>1.02</v>
      </c>
      <c r="I1872" s="12" cm="1">
        <f t="array" ref="I1872">INDEX(PPEL[],MATCH(PPEL[[#This Row],[Base Year]]&amp;PPEL[[#This Row],[DistrictNumber]],PPEL[[Fiscal Year]:[Fiscal Year]]&amp;PPEL[[DistrictNumber]:[DistrictNumber]],0),9)*$H1872</f>
        <v>166544.65791919635</v>
      </c>
      <c r="J1872" s="15">
        <f t="shared" si="196"/>
        <v>0.25455422859531829</v>
      </c>
      <c r="K1872" s="26">
        <f>ROUND(PPEL[[#This Row],[Proposed Taxable Valuation]]/1000*PPEL[[#This Row],[Adjusted Rate]],0)</f>
        <v>166545</v>
      </c>
      <c r="L1872" s="19">
        <f t="shared" si="193"/>
        <v>-49361.152864673728</v>
      </c>
      <c r="M1872" s="17">
        <f t="shared" si="194"/>
        <v>-7.5445771404681727E-2</v>
      </c>
      <c r="N1872" s="2">
        <v>475488329.41294777</v>
      </c>
      <c r="O1872">
        <v>0.33</v>
      </c>
      <c r="P1872" s="9">
        <f t="shared" si="195"/>
        <v>156911.14870627277</v>
      </c>
    </row>
    <row r="1873" spans="1:16" hidden="1" x14ac:dyDescent="0.35">
      <c r="A1873" s="13">
        <v>2031</v>
      </c>
      <c r="B1873" s="13">
        <f t="shared" si="197"/>
        <v>2030</v>
      </c>
      <c r="C1873" t="s">
        <v>480</v>
      </c>
      <c r="D1873" t="s">
        <v>481</v>
      </c>
      <c r="E1873" s="25">
        <v>856875578.22196877</v>
      </c>
      <c r="F1873" s="13">
        <v>0.33</v>
      </c>
      <c r="G1873" s="9">
        <f t="shared" si="192"/>
        <v>282768.94081324968</v>
      </c>
      <c r="H1873" s="11">
        <v>1.02</v>
      </c>
      <c r="I1873" s="12" cm="1">
        <f t="array" ref="I1873">INDEX(PPEL[],MATCH(PPEL[[#This Row],[Base Year]]&amp;PPEL[[#This Row],[DistrictNumber]],PPEL[[Fiscal Year]:[Fiscal Year]]&amp;PPEL[[DistrictNumber]:[DistrictNumber]],0),9)*$H1873</f>
        <v>161854.25023526457</v>
      </c>
      <c r="J1873" s="15">
        <f t="shared" si="196"/>
        <v>0.18888885895326235</v>
      </c>
      <c r="K1873" s="26">
        <f>ROUND(PPEL[[#This Row],[Proposed Taxable Valuation]]/1000*PPEL[[#This Row],[Adjusted Rate]],0)</f>
        <v>161854</v>
      </c>
      <c r="L1873" s="19">
        <f t="shared" si="193"/>
        <v>-120914.69057798511</v>
      </c>
      <c r="M1873" s="17">
        <f t="shared" si="194"/>
        <v>-0.14111114104673766</v>
      </c>
      <c r="N1873" s="2">
        <v>557156795.39714015</v>
      </c>
      <c r="O1873">
        <v>0.33</v>
      </c>
      <c r="P1873" s="9">
        <f t="shared" si="195"/>
        <v>183861.74248105628</v>
      </c>
    </row>
    <row r="1874" spans="1:16" hidden="1" x14ac:dyDescent="0.35">
      <c r="A1874" s="13">
        <v>2031</v>
      </c>
      <c r="B1874" s="13">
        <f t="shared" si="197"/>
        <v>2030</v>
      </c>
      <c r="C1874" t="s">
        <v>482</v>
      </c>
      <c r="D1874" t="s">
        <v>483</v>
      </c>
      <c r="E1874" s="25">
        <v>943026834.33788502</v>
      </c>
      <c r="F1874" s="13">
        <v>0.33</v>
      </c>
      <c r="G1874" s="9">
        <f t="shared" si="192"/>
        <v>311198.8553315021</v>
      </c>
      <c r="H1874" s="11">
        <v>1.02</v>
      </c>
      <c r="I1874" s="12" cm="1">
        <f t="array" ref="I1874">INDEX(PPEL[],MATCH(PPEL[[#This Row],[Base Year]]&amp;PPEL[[#This Row],[DistrictNumber]],PPEL[[Fiscal Year]:[Fiscal Year]]&amp;PPEL[[DistrictNumber]:[DistrictNumber]],0),9)*$H1874</f>
        <v>172846.70753267023</v>
      </c>
      <c r="J1874" s="15">
        <f t="shared" si="196"/>
        <v>0.18328927792816077</v>
      </c>
      <c r="K1874" s="26">
        <f>ROUND(PPEL[[#This Row],[Proposed Taxable Valuation]]/1000*PPEL[[#This Row],[Adjusted Rate]],0)</f>
        <v>172847</v>
      </c>
      <c r="L1874" s="19">
        <f t="shared" si="193"/>
        <v>-138352.14779883187</v>
      </c>
      <c r="M1874" s="17">
        <f t="shared" si="194"/>
        <v>-0.14671072207183924</v>
      </c>
      <c r="N1874" s="2">
        <v>581058814.05786216</v>
      </c>
      <c r="O1874">
        <v>0.33</v>
      </c>
      <c r="P1874" s="9">
        <f t="shared" si="195"/>
        <v>191749.40863909453</v>
      </c>
    </row>
    <row r="1875" spans="1:16" hidden="1" x14ac:dyDescent="0.35">
      <c r="A1875" s="13">
        <v>2031</v>
      </c>
      <c r="B1875" s="13">
        <f t="shared" si="197"/>
        <v>2030</v>
      </c>
      <c r="C1875" t="s">
        <v>484</v>
      </c>
      <c r="D1875" t="s">
        <v>485</v>
      </c>
      <c r="E1875" s="25">
        <v>390946801.03723931</v>
      </c>
      <c r="F1875" s="13">
        <v>0.33</v>
      </c>
      <c r="G1875" s="9">
        <f t="shared" si="192"/>
        <v>129012.44434228897</v>
      </c>
      <c r="H1875" s="11">
        <v>1.02</v>
      </c>
      <c r="I1875" s="12" cm="1">
        <f t="array" ref="I1875">INDEX(PPEL[],MATCH(PPEL[[#This Row],[Base Year]]&amp;PPEL[[#This Row],[DistrictNumber]],PPEL[[Fiscal Year]:[Fiscal Year]]&amp;PPEL[[DistrictNumber]:[DistrictNumber]],0),9)*$H1875</f>
        <v>101868.55049937656</v>
      </c>
      <c r="J1875" s="15">
        <f t="shared" si="196"/>
        <v>0.26056882989988489</v>
      </c>
      <c r="K1875" s="26">
        <f>ROUND(PPEL[[#This Row],[Proposed Taxable Valuation]]/1000*PPEL[[#This Row],[Adjusted Rate]],0)</f>
        <v>101869</v>
      </c>
      <c r="L1875" s="19">
        <f t="shared" si="193"/>
        <v>-27143.89384291241</v>
      </c>
      <c r="M1875" s="17">
        <f t="shared" si="194"/>
        <v>-6.9431170100115125E-2</v>
      </c>
      <c r="N1875" s="2">
        <v>286059898.52103001</v>
      </c>
      <c r="O1875">
        <v>0.33</v>
      </c>
      <c r="P1875" s="9">
        <f t="shared" si="195"/>
        <v>94399.766511939917</v>
      </c>
    </row>
    <row r="1876" spans="1:16" hidden="1" x14ac:dyDescent="0.35">
      <c r="A1876" s="13">
        <v>2031</v>
      </c>
      <c r="B1876" s="13">
        <f t="shared" si="197"/>
        <v>2030</v>
      </c>
      <c r="C1876" t="s">
        <v>486</v>
      </c>
      <c r="D1876" t="s">
        <v>487</v>
      </c>
      <c r="E1876" s="25">
        <v>240684948.9922685</v>
      </c>
      <c r="F1876" s="13">
        <v>0.33</v>
      </c>
      <c r="G1876" s="9">
        <f t="shared" si="192"/>
        <v>79426.033167448608</v>
      </c>
      <c r="H1876" s="11">
        <v>1.02</v>
      </c>
      <c r="I1876" s="12" cm="1">
        <f t="array" ref="I1876">INDEX(PPEL[],MATCH(PPEL[[#This Row],[Base Year]]&amp;PPEL[[#This Row],[DistrictNumber]],PPEL[[Fiscal Year]:[Fiscal Year]]&amp;PPEL[[DistrictNumber]:[DistrictNumber]],0),9)*$H1876</f>
        <v>56838.777836946247</v>
      </c>
      <c r="J1876" s="15">
        <f t="shared" si="196"/>
        <v>0.23615426753906441</v>
      </c>
      <c r="K1876" s="26">
        <f>ROUND(PPEL[[#This Row],[Proposed Taxable Valuation]]/1000*PPEL[[#This Row],[Adjusted Rate]],0)</f>
        <v>56839</v>
      </c>
      <c r="L1876" s="19">
        <f t="shared" si="193"/>
        <v>-22587.255330502361</v>
      </c>
      <c r="M1876" s="17">
        <f t="shared" si="194"/>
        <v>-9.384573246093561E-2</v>
      </c>
      <c r="N1876" s="2">
        <v>171072920.75241888</v>
      </c>
      <c r="O1876">
        <v>0.33</v>
      </c>
      <c r="P1876" s="9">
        <f t="shared" si="195"/>
        <v>56454.063848298232</v>
      </c>
    </row>
    <row r="1877" spans="1:16" hidden="1" x14ac:dyDescent="0.35">
      <c r="A1877" s="13">
        <v>2031</v>
      </c>
      <c r="B1877" s="13">
        <f t="shared" si="197"/>
        <v>2030</v>
      </c>
      <c r="C1877" t="s">
        <v>488</v>
      </c>
      <c r="D1877" t="s">
        <v>489</v>
      </c>
      <c r="E1877" s="25">
        <v>3443522184.7133412</v>
      </c>
      <c r="F1877" s="13">
        <v>0.33</v>
      </c>
      <c r="G1877" s="9">
        <f t="shared" si="192"/>
        <v>1136362.3209554027</v>
      </c>
      <c r="H1877" s="11">
        <v>1.02</v>
      </c>
      <c r="I1877" s="12" cm="1">
        <f t="array" ref="I1877">INDEX(PPEL[],MATCH(PPEL[[#This Row],[Base Year]]&amp;PPEL[[#This Row],[DistrictNumber]],PPEL[[Fiscal Year]:[Fiscal Year]]&amp;PPEL[[DistrictNumber]:[DistrictNumber]],0),9)*$H1877</f>
        <v>629112.60231613647</v>
      </c>
      <c r="J1877" s="15">
        <f t="shared" si="196"/>
        <v>0.1826945111923266</v>
      </c>
      <c r="K1877" s="26">
        <f>ROUND(PPEL[[#This Row],[Proposed Taxable Valuation]]/1000*PPEL[[#This Row],[Adjusted Rate]],0)</f>
        <v>629113</v>
      </c>
      <c r="L1877" s="19">
        <f t="shared" si="193"/>
        <v>-507249.71863926621</v>
      </c>
      <c r="M1877" s="17">
        <f t="shared" si="194"/>
        <v>-0.14730548880767341</v>
      </c>
      <c r="N1877" s="2">
        <v>2523860713.055192</v>
      </c>
      <c r="O1877">
        <v>0.33</v>
      </c>
      <c r="P1877" s="9">
        <f t="shared" si="195"/>
        <v>832874.03530821344</v>
      </c>
    </row>
    <row r="1878" spans="1:16" hidden="1" x14ac:dyDescent="0.35">
      <c r="A1878" s="13">
        <v>2031</v>
      </c>
      <c r="B1878" s="13">
        <f t="shared" si="197"/>
        <v>2030</v>
      </c>
      <c r="C1878" t="s">
        <v>490</v>
      </c>
      <c r="D1878" t="s">
        <v>491</v>
      </c>
      <c r="E1878" s="25">
        <v>420830945.67485595</v>
      </c>
      <c r="F1878" s="13">
        <v>0.33</v>
      </c>
      <c r="G1878" s="9">
        <f t="shared" si="192"/>
        <v>138874.21207270247</v>
      </c>
      <c r="H1878" s="11">
        <v>1.02</v>
      </c>
      <c r="I1878" s="12" cm="1">
        <f t="array" ref="I1878">INDEX(PPEL[],MATCH(PPEL[[#This Row],[Base Year]]&amp;PPEL[[#This Row],[DistrictNumber]],PPEL[[Fiscal Year]:[Fiscal Year]]&amp;PPEL[[DistrictNumber]:[DistrictNumber]],0),9)*$H1878</f>
        <v>106742.61950761643</v>
      </c>
      <c r="J1878" s="15">
        <f t="shared" si="196"/>
        <v>0.25364726763722439</v>
      </c>
      <c r="K1878" s="26">
        <f>ROUND(PPEL[[#This Row],[Proposed Taxable Valuation]]/1000*PPEL[[#This Row],[Adjusted Rate]],0)</f>
        <v>106743</v>
      </c>
      <c r="L1878" s="19">
        <f t="shared" si="193"/>
        <v>-32131.592565086044</v>
      </c>
      <c r="M1878" s="17">
        <f t="shared" si="194"/>
        <v>-7.6352732362775622E-2</v>
      </c>
      <c r="N1878" s="2">
        <v>333363154.1902582</v>
      </c>
      <c r="O1878">
        <v>0.33</v>
      </c>
      <c r="P1878" s="9">
        <f t="shared" si="195"/>
        <v>110009.84088278521</v>
      </c>
    </row>
    <row r="1879" spans="1:16" hidden="1" x14ac:dyDescent="0.35">
      <c r="A1879" s="13">
        <v>2031</v>
      </c>
      <c r="B1879" s="13">
        <f t="shared" si="197"/>
        <v>2030</v>
      </c>
      <c r="C1879" t="s">
        <v>492</v>
      </c>
      <c r="D1879" t="s">
        <v>493</v>
      </c>
      <c r="E1879" s="25">
        <v>325906444.01152694</v>
      </c>
      <c r="F1879" s="13">
        <v>0.33</v>
      </c>
      <c r="G1879" s="9">
        <f t="shared" si="192"/>
        <v>107549.12652380389</v>
      </c>
      <c r="H1879" s="11">
        <v>1.02</v>
      </c>
      <c r="I1879" s="12" cm="1">
        <f t="array" ref="I1879">INDEX(PPEL[],MATCH(PPEL[[#This Row],[Base Year]]&amp;PPEL[[#This Row],[DistrictNumber]],PPEL[[Fiscal Year]:[Fiscal Year]]&amp;PPEL[[DistrictNumber]:[DistrictNumber]],0),9)*$H1879</f>
        <v>86294.363569985348</v>
      </c>
      <c r="J1879" s="15">
        <f t="shared" si="196"/>
        <v>0.26478262444830092</v>
      </c>
      <c r="K1879" s="26">
        <f>ROUND(PPEL[[#This Row],[Proposed Taxable Valuation]]/1000*PPEL[[#This Row],[Adjusted Rate]],0)</f>
        <v>86294</v>
      </c>
      <c r="L1879" s="19">
        <f t="shared" si="193"/>
        <v>-21254.762953818543</v>
      </c>
      <c r="M1879" s="17">
        <f t="shared" si="194"/>
        <v>-6.5217375551699097E-2</v>
      </c>
      <c r="N1879" s="2">
        <v>255104356.54388508</v>
      </c>
      <c r="O1879">
        <v>0.33</v>
      </c>
      <c r="P1879" s="9">
        <f t="shared" si="195"/>
        <v>84184.437659482079</v>
      </c>
    </row>
    <row r="1880" spans="1:16" hidden="1" x14ac:dyDescent="0.35">
      <c r="A1880" s="13">
        <v>2031</v>
      </c>
      <c r="B1880" s="13">
        <f t="shared" si="197"/>
        <v>2030</v>
      </c>
      <c r="C1880" t="s">
        <v>494</v>
      </c>
      <c r="D1880" t="s">
        <v>495</v>
      </c>
      <c r="E1880" s="25">
        <v>2516448581.781733</v>
      </c>
      <c r="F1880" s="13">
        <v>0.33</v>
      </c>
      <c r="G1880" s="9">
        <f t="shared" si="192"/>
        <v>830428.03198797186</v>
      </c>
      <c r="H1880" s="11">
        <v>1.02</v>
      </c>
      <c r="I1880" s="12" cm="1">
        <f t="array" ref="I1880">INDEX(PPEL[],MATCH(PPEL[[#This Row],[Base Year]]&amp;PPEL[[#This Row],[DistrictNumber]],PPEL[[Fiscal Year]:[Fiscal Year]]&amp;PPEL[[DistrictNumber]:[DistrictNumber]],0),9)*$H1880</f>
        <v>462192.65130067919</v>
      </c>
      <c r="J1880" s="15">
        <f t="shared" si="196"/>
        <v>0.18366862515960122</v>
      </c>
      <c r="K1880" s="26">
        <f>ROUND(PPEL[[#This Row],[Proposed Taxable Valuation]]/1000*PPEL[[#This Row],[Adjusted Rate]],0)</f>
        <v>462193</v>
      </c>
      <c r="L1880" s="19">
        <f t="shared" si="193"/>
        <v>-368235.38068729267</v>
      </c>
      <c r="M1880" s="17">
        <f t="shared" si="194"/>
        <v>-0.14633137484039879</v>
      </c>
      <c r="N1880" s="2">
        <v>1844133193.7705851</v>
      </c>
      <c r="O1880">
        <v>0.33</v>
      </c>
      <c r="P1880" s="9">
        <f t="shared" si="195"/>
        <v>608563.95394429308</v>
      </c>
    </row>
    <row r="1881" spans="1:16" hidden="1" x14ac:dyDescent="0.35">
      <c r="A1881" s="13">
        <v>2031</v>
      </c>
      <c r="B1881" s="13">
        <f t="shared" si="197"/>
        <v>2030</v>
      </c>
      <c r="C1881" t="s">
        <v>496</v>
      </c>
      <c r="D1881" t="s">
        <v>497</v>
      </c>
      <c r="E1881" s="25">
        <v>242120764.44450006</v>
      </c>
      <c r="F1881" s="13">
        <v>0.33</v>
      </c>
      <c r="G1881" s="9">
        <f t="shared" si="192"/>
        <v>79899.852266685019</v>
      </c>
      <c r="H1881" s="11">
        <v>1.02</v>
      </c>
      <c r="I1881" s="12" cm="1">
        <f t="array" ref="I1881">INDEX(PPEL[],MATCH(PPEL[[#This Row],[Base Year]]&amp;PPEL[[#This Row],[DistrictNumber]],PPEL[[Fiscal Year]:[Fiscal Year]]&amp;PPEL[[DistrictNumber]:[DistrictNumber]],0),9)*$H1881</f>
        <v>53986.704934087749</v>
      </c>
      <c r="J1881" s="15">
        <f t="shared" si="196"/>
        <v>0.22297428747158449</v>
      </c>
      <c r="K1881" s="26">
        <f>ROUND(PPEL[[#This Row],[Proposed Taxable Valuation]]/1000*PPEL[[#This Row],[Adjusted Rate]],0)</f>
        <v>53987</v>
      </c>
      <c r="L1881" s="19">
        <f t="shared" si="193"/>
        <v>-25913.147332597269</v>
      </c>
      <c r="M1881" s="17">
        <f t="shared" si="194"/>
        <v>-0.10702571252841553</v>
      </c>
      <c r="N1881" s="2">
        <v>172809118.95408902</v>
      </c>
      <c r="O1881">
        <v>0.33</v>
      </c>
      <c r="P1881" s="9">
        <f t="shared" si="195"/>
        <v>57027.009254849378</v>
      </c>
    </row>
    <row r="1882" spans="1:16" hidden="1" x14ac:dyDescent="0.35">
      <c r="A1882" s="13">
        <v>2031</v>
      </c>
      <c r="B1882" s="13">
        <f t="shared" si="197"/>
        <v>2030</v>
      </c>
      <c r="C1882" t="s">
        <v>498</v>
      </c>
      <c r="D1882" t="s">
        <v>499</v>
      </c>
      <c r="E1882" s="25">
        <v>1113543914.1277623</v>
      </c>
      <c r="F1882" s="13">
        <v>0.33</v>
      </c>
      <c r="G1882" s="9">
        <f t="shared" si="192"/>
        <v>367469.4916621616</v>
      </c>
      <c r="H1882" s="11">
        <v>1.02</v>
      </c>
      <c r="I1882" s="12" cm="1">
        <f t="array" ref="I1882">INDEX(PPEL[],MATCH(PPEL[[#This Row],[Base Year]]&amp;PPEL[[#This Row],[DistrictNumber]],PPEL[[Fiscal Year]:[Fiscal Year]]&amp;PPEL[[DistrictNumber]:[DistrictNumber]],0),9)*$H1882</f>
        <v>230945.02304639513</v>
      </c>
      <c r="J1882" s="15">
        <f t="shared" si="196"/>
        <v>0.2073964215657306</v>
      </c>
      <c r="K1882" s="26">
        <f>ROUND(PPEL[[#This Row],[Proposed Taxable Valuation]]/1000*PPEL[[#This Row],[Adjusted Rate]],0)</f>
        <v>230945</v>
      </c>
      <c r="L1882" s="19">
        <f t="shared" si="193"/>
        <v>-136524.46861576647</v>
      </c>
      <c r="M1882" s="17">
        <f t="shared" si="194"/>
        <v>-0.12260357843426942</v>
      </c>
      <c r="N1882" s="2">
        <v>770618730.71549869</v>
      </c>
      <c r="O1882">
        <v>0.33</v>
      </c>
      <c r="P1882" s="9">
        <f t="shared" si="195"/>
        <v>254304.18113611458</v>
      </c>
    </row>
    <row r="1883" spans="1:16" hidden="1" x14ac:dyDescent="0.35">
      <c r="A1883" s="13">
        <v>2031</v>
      </c>
      <c r="B1883" s="13">
        <f t="shared" si="197"/>
        <v>2030</v>
      </c>
      <c r="C1883" t="s">
        <v>500</v>
      </c>
      <c r="D1883" t="s">
        <v>501</v>
      </c>
      <c r="E1883" s="25">
        <v>787961886.8598597</v>
      </c>
      <c r="F1883" s="13">
        <v>0.33</v>
      </c>
      <c r="G1883" s="9">
        <f t="shared" si="192"/>
        <v>260027.42266375371</v>
      </c>
      <c r="H1883" s="11">
        <v>1.02</v>
      </c>
      <c r="I1883" s="12" cm="1">
        <f t="array" ref="I1883">INDEX(PPEL[],MATCH(PPEL[[#This Row],[Base Year]]&amp;PPEL[[#This Row],[DistrictNumber]],PPEL[[Fiscal Year]:[Fiscal Year]]&amp;PPEL[[DistrictNumber]:[DistrictNumber]],0),9)*$H1883</f>
        <v>174696.74476427844</v>
      </c>
      <c r="J1883" s="15">
        <f t="shared" si="196"/>
        <v>0.22170709989599857</v>
      </c>
      <c r="K1883" s="26">
        <f>ROUND(PPEL[[#This Row],[Proposed Taxable Valuation]]/1000*PPEL[[#This Row],[Adjusted Rate]],0)</f>
        <v>174697</v>
      </c>
      <c r="L1883" s="19">
        <f t="shared" si="193"/>
        <v>-85330.677899475268</v>
      </c>
      <c r="M1883" s="17">
        <f t="shared" si="194"/>
        <v>-0.10829290010400144</v>
      </c>
      <c r="N1883" s="2">
        <v>550880463.88966238</v>
      </c>
      <c r="O1883">
        <v>0.33</v>
      </c>
      <c r="P1883" s="9">
        <f t="shared" si="195"/>
        <v>181790.5530835886</v>
      </c>
    </row>
    <row r="1884" spans="1:16" hidden="1" x14ac:dyDescent="0.35">
      <c r="A1884" s="13">
        <v>2031</v>
      </c>
      <c r="B1884" s="13">
        <f t="shared" si="197"/>
        <v>2030</v>
      </c>
      <c r="C1884" t="s">
        <v>502</v>
      </c>
      <c r="D1884" t="s">
        <v>503</v>
      </c>
      <c r="E1884" s="25">
        <v>625829278.45219278</v>
      </c>
      <c r="F1884" s="13">
        <v>0.33</v>
      </c>
      <c r="G1884" s="9">
        <f t="shared" ref="G1884:G1947" si="198">E1884/1000*F1884</f>
        <v>206523.66188922361</v>
      </c>
      <c r="H1884" s="11">
        <v>1.02</v>
      </c>
      <c r="I1884" s="12" cm="1">
        <f t="array" ref="I1884">INDEX(PPEL[],MATCH(PPEL[[#This Row],[Base Year]]&amp;PPEL[[#This Row],[DistrictNumber]],PPEL[[Fiscal Year]:[Fiscal Year]]&amp;PPEL[[DistrictNumber]:[DistrictNumber]],0),9)*$H1884</f>
        <v>154483.08326430357</v>
      </c>
      <c r="J1884" s="15">
        <f t="shared" si="196"/>
        <v>0.24684540749894712</v>
      </c>
      <c r="K1884" s="26">
        <f>ROUND(PPEL[[#This Row],[Proposed Taxable Valuation]]/1000*PPEL[[#This Row],[Adjusted Rate]],0)</f>
        <v>154483</v>
      </c>
      <c r="L1884" s="19">
        <f t="shared" ref="L1884:L1947" si="199">I1884-G1884</f>
        <v>-52040.578624920046</v>
      </c>
      <c r="M1884" s="17">
        <f t="shared" ref="M1884:M1947" si="200">J1884-F1884</f>
        <v>-8.3154592501052893E-2</v>
      </c>
      <c r="N1884" s="2">
        <v>471692610.18661565</v>
      </c>
      <c r="O1884">
        <v>0.33</v>
      </c>
      <c r="P1884" s="9">
        <f t="shared" ref="P1884:P1947" si="201">N1884/1000*O1884</f>
        <v>155658.56136158318</v>
      </c>
    </row>
    <row r="1885" spans="1:16" hidden="1" x14ac:dyDescent="0.35">
      <c r="A1885" s="13">
        <v>2031</v>
      </c>
      <c r="B1885" s="13">
        <f t="shared" si="197"/>
        <v>2030</v>
      </c>
      <c r="C1885" t="s">
        <v>504</v>
      </c>
      <c r="D1885" t="s">
        <v>505</v>
      </c>
      <c r="E1885" s="25">
        <v>323153895.76425886</v>
      </c>
      <c r="F1885" s="13">
        <v>0.33</v>
      </c>
      <c r="G1885" s="9">
        <f t="shared" si="198"/>
        <v>106640.78560220543</v>
      </c>
      <c r="H1885" s="11">
        <v>1.02</v>
      </c>
      <c r="I1885" s="12" cm="1">
        <f t="array" ref="I1885">INDEX(PPEL[],MATCH(PPEL[[#This Row],[Base Year]]&amp;PPEL[[#This Row],[DistrictNumber]],PPEL[[Fiscal Year]:[Fiscal Year]]&amp;PPEL[[DistrictNumber]:[DistrictNumber]],0),9)*$H1885</f>
        <v>82931.796903436902</v>
      </c>
      <c r="J1885" s="15">
        <f t="shared" si="196"/>
        <v>0.25663251469490483</v>
      </c>
      <c r="K1885" s="26">
        <f>ROUND(PPEL[[#This Row],[Proposed Taxable Valuation]]/1000*PPEL[[#This Row],[Adjusted Rate]],0)</f>
        <v>82932</v>
      </c>
      <c r="L1885" s="19">
        <f t="shared" si="199"/>
        <v>-23708.988698768531</v>
      </c>
      <c r="M1885" s="17">
        <f t="shared" si="200"/>
        <v>-7.3367485305095181E-2</v>
      </c>
      <c r="N1885" s="2">
        <v>233846985.70340067</v>
      </c>
      <c r="O1885">
        <v>0.33</v>
      </c>
      <c r="P1885" s="9">
        <f t="shared" si="201"/>
        <v>77169.505282122234</v>
      </c>
    </row>
    <row r="1886" spans="1:16" hidden="1" x14ac:dyDescent="0.35">
      <c r="A1886" s="13">
        <v>2031</v>
      </c>
      <c r="B1886" s="13">
        <f t="shared" si="197"/>
        <v>2030</v>
      </c>
      <c r="C1886" t="s">
        <v>506</v>
      </c>
      <c r="D1886" t="s">
        <v>507</v>
      </c>
      <c r="E1886" s="25">
        <v>366599720.03847927</v>
      </c>
      <c r="F1886" s="13">
        <v>0.33</v>
      </c>
      <c r="G1886" s="9">
        <f t="shared" si="198"/>
        <v>120977.90761269815</v>
      </c>
      <c r="H1886" s="11">
        <v>1.02</v>
      </c>
      <c r="I1886" s="12" cm="1">
        <f t="array" ref="I1886">INDEX(PPEL[],MATCH(PPEL[[#This Row],[Base Year]]&amp;PPEL[[#This Row],[DistrictNumber]],PPEL[[Fiscal Year]:[Fiscal Year]]&amp;PPEL[[DistrictNumber]:[DistrictNumber]],0),9)*$H1886</f>
        <v>86083.012263479643</v>
      </c>
      <c r="J1886" s="15">
        <f t="shared" si="196"/>
        <v>0.23481472450236499</v>
      </c>
      <c r="K1886" s="26">
        <f>ROUND(PPEL[[#This Row],[Proposed Taxable Valuation]]/1000*PPEL[[#This Row],[Adjusted Rate]],0)</f>
        <v>86083</v>
      </c>
      <c r="L1886" s="19">
        <f t="shared" si="199"/>
        <v>-34894.89534921851</v>
      </c>
      <c r="M1886" s="17">
        <f t="shared" si="200"/>
        <v>-9.518527549763503E-2</v>
      </c>
      <c r="N1886" s="2">
        <v>261276062.04737708</v>
      </c>
      <c r="O1886">
        <v>0.33</v>
      </c>
      <c r="P1886" s="9">
        <f t="shared" si="201"/>
        <v>86221.100475634448</v>
      </c>
    </row>
    <row r="1887" spans="1:16" hidden="1" x14ac:dyDescent="0.35">
      <c r="A1887" s="13">
        <v>2031</v>
      </c>
      <c r="B1887" s="13">
        <f t="shared" si="197"/>
        <v>2030</v>
      </c>
      <c r="C1887" t="s">
        <v>508</v>
      </c>
      <c r="D1887" t="s">
        <v>509</v>
      </c>
      <c r="E1887" s="25">
        <v>1695796630.2118952</v>
      </c>
      <c r="F1887" s="13">
        <v>0.33</v>
      </c>
      <c r="G1887" s="9">
        <f t="shared" si="198"/>
        <v>559612.88796992553</v>
      </c>
      <c r="H1887" s="11">
        <v>1.02</v>
      </c>
      <c r="I1887" s="12" cm="1">
        <f t="array" ref="I1887">INDEX(PPEL[],MATCH(PPEL[[#This Row],[Base Year]]&amp;PPEL[[#This Row],[DistrictNumber]],PPEL[[Fiscal Year]:[Fiscal Year]]&amp;PPEL[[DistrictNumber]:[DistrictNumber]],0),9)*$H1887</f>
        <v>280497.21917675313</v>
      </c>
      <c r="J1887" s="15">
        <f t="shared" si="196"/>
        <v>0.16540734553865938</v>
      </c>
      <c r="K1887" s="26">
        <f>ROUND(PPEL[[#This Row],[Proposed Taxable Valuation]]/1000*PPEL[[#This Row],[Adjusted Rate]],0)</f>
        <v>280497</v>
      </c>
      <c r="L1887" s="19">
        <f t="shared" si="199"/>
        <v>-279115.6687931724</v>
      </c>
      <c r="M1887" s="17">
        <f t="shared" si="200"/>
        <v>-0.16459265446134064</v>
      </c>
      <c r="N1887" s="2">
        <v>1037039103.5388699</v>
      </c>
      <c r="O1887">
        <v>0.33</v>
      </c>
      <c r="P1887" s="9">
        <f t="shared" si="201"/>
        <v>342222.9041678271</v>
      </c>
    </row>
    <row r="1888" spans="1:16" hidden="1" x14ac:dyDescent="0.35">
      <c r="A1888" s="13">
        <v>2031</v>
      </c>
      <c r="B1888" s="13">
        <f t="shared" si="197"/>
        <v>2030</v>
      </c>
      <c r="C1888" t="s">
        <v>510</v>
      </c>
      <c r="D1888" t="s">
        <v>511</v>
      </c>
      <c r="E1888" s="25">
        <v>433132983.90170223</v>
      </c>
      <c r="F1888" s="13">
        <v>0.33</v>
      </c>
      <c r="G1888" s="9">
        <f t="shared" si="198"/>
        <v>142933.88468756175</v>
      </c>
      <c r="H1888" s="11">
        <v>1.02</v>
      </c>
      <c r="I1888" s="12" cm="1">
        <f t="array" ref="I1888">INDEX(PPEL[],MATCH(PPEL[[#This Row],[Base Year]]&amp;PPEL[[#This Row],[DistrictNumber]],PPEL[[Fiscal Year]:[Fiscal Year]]&amp;PPEL[[DistrictNumber]:[DistrictNumber]],0),9)*$H1888</f>
        <v>117300.62984160935</v>
      </c>
      <c r="J1888" s="15">
        <f t="shared" si="196"/>
        <v>0.27081897292825485</v>
      </c>
      <c r="K1888" s="26">
        <f>ROUND(PPEL[[#This Row],[Proposed Taxable Valuation]]/1000*PPEL[[#This Row],[Adjusted Rate]],0)</f>
        <v>117301</v>
      </c>
      <c r="L1888" s="19">
        <f t="shared" si="199"/>
        <v>-25633.254845952397</v>
      </c>
      <c r="M1888" s="17">
        <f t="shared" si="200"/>
        <v>-5.9181027071745163E-2</v>
      </c>
      <c r="N1888" s="2">
        <v>335180333.48153311</v>
      </c>
      <c r="O1888">
        <v>0.33</v>
      </c>
      <c r="P1888" s="9">
        <f t="shared" si="201"/>
        <v>110609.51004890593</v>
      </c>
    </row>
    <row r="1889" spans="1:16" hidden="1" x14ac:dyDescent="0.35">
      <c r="A1889" s="13">
        <v>2031</v>
      </c>
      <c r="B1889" s="13">
        <f t="shared" si="197"/>
        <v>2030</v>
      </c>
      <c r="C1889" t="s">
        <v>512</v>
      </c>
      <c r="D1889" t="s">
        <v>513</v>
      </c>
      <c r="E1889" s="25">
        <v>8728089696.9152431</v>
      </c>
      <c r="F1889" s="13">
        <v>0.33</v>
      </c>
      <c r="G1889" s="9">
        <f t="shared" si="198"/>
        <v>2880269.5999820302</v>
      </c>
      <c r="H1889" s="11">
        <v>1.02</v>
      </c>
      <c r="I1889" s="12" cm="1">
        <f t="array" ref="I1889">INDEX(PPEL[],MATCH(PPEL[[#This Row],[Base Year]]&amp;PPEL[[#This Row],[DistrictNumber]],PPEL[[Fiscal Year]:[Fiscal Year]]&amp;PPEL[[DistrictNumber]:[DistrictNumber]],0),9)*$H1889</f>
        <v>1382646.3721104579</v>
      </c>
      <c r="J1889" s="15">
        <f t="shared" si="196"/>
        <v>0.15841340088417341</v>
      </c>
      <c r="K1889" s="26">
        <f>ROUND(PPEL[[#This Row],[Proposed Taxable Valuation]]/1000*PPEL[[#This Row],[Adjusted Rate]],0)</f>
        <v>1382646</v>
      </c>
      <c r="L1889" s="19">
        <f t="shared" si="199"/>
        <v>-1497623.2278715724</v>
      </c>
      <c r="M1889" s="17">
        <f t="shared" si="200"/>
        <v>-0.1715865991158266</v>
      </c>
      <c r="N1889" s="2">
        <v>5013751163.3826218</v>
      </c>
      <c r="O1889">
        <v>0.33</v>
      </c>
      <c r="P1889" s="9">
        <f t="shared" si="201"/>
        <v>1654537.8839162651</v>
      </c>
    </row>
    <row r="1890" spans="1:16" hidden="1" x14ac:dyDescent="0.35">
      <c r="A1890" s="13">
        <v>2031</v>
      </c>
      <c r="B1890" s="13">
        <f t="shared" si="197"/>
        <v>2030</v>
      </c>
      <c r="C1890" t="s">
        <v>514</v>
      </c>
      <c r="D1890" t="s">
        <v>515</v>
      </c>
      <c r="E1890" s="25">
        <v>1586225616.5570052</v>
      </c>
      <c r="F1890" s="13">
        <v>0.33</v>
      </c>
      <c r="G1890" s="9">
        <f t="shared" si="198"/>
        <v>523454.45346381172</v>
      </c>
      <c r="H1890" s="11">
        <v>1.02</v>
      </c>
      <c r="I1890" s="12" cm="1">
        <f t="array" ref="I1890">INDEX(PPEL[],MATCH(PPEL[[#This Row],[Base Year]]&amp;PPEL[[#This Row],[DistrictNumber]],PPEL[[Fiscal Year]:[Fiscal Year]]&amp;PPEL[[DistrictNumber]:[DistrictNumber]],0),9)*$H1890</f>
        <v>237314.77409978301</v>
      </c>
      <c r="J1890" s="15">
        <f t="shared" si="196"/>
        <v>0.1496097223640156</v>
      </c>
      <c r="K1890" s="26">
        <f>ROUND(PPEL[[#This Row],[Proposed Taxable Valuation]]/1000*PPEL[[#This Row],[Adjusted Rate]],0)</f>
        <v>237315</v>
      </c>
      <c r="L1890" s="19">
        <f t="shared" si="199"/>
        <v>-286139.67936402874</v>
      </c>
      <c r="M1890" s="17">
        <f t="shared" si="200"/>
        <v>-0.18039027763598442</v>
      </c>
      <c r="N1890" s="2">
        <v>826914207.0486021</v>
      </c>
      <c r="O1890">
        <v>0.33</v>
      </c>
      <c r="P1890" s="9">
        <f t="shared" si="201"/>
        <v>272881.68832603871</v>
      </c>
    </row>
    <row r="1891" spans="1:16" hidden="1" x14ac:dyDescent="0.35">
      <c r="A1891" s="13">
        <v>2031</v>
      </c>
      <c r="B1891" s="13">
        <f t="shared" si="197"/>
        <v>2030</v>
      </c>
      <c r="C1891" t="s">
        <v>516</v>
      </c>
      <c r="D1891" t="s">
        <v>517</v>
      </c>
      <c r="E1891" s="25">
        <v>957320722.25418925</v>
      </c>
      <c r="F1891" s="13">
        <v>0.33</v>
      </c>
      <c r="G1891" s="9">
        <f t="shared" si="198"/>
        <v>315915.83834388247</v>
      </c>
      <c r="H1891" s="11">
        <v>1.02</v>
      </c>
      <c r="I1891" s="12" cm="1">
        <f t="array" ref="I1891">INDEX(PPEL[],MATCH(PPEL[[#This Row],[Base Year]]&amp;PPEL[[#This Row],[DistrictNumber]],PPEL[[Fiscal Year]:[Fiscal Year]]&amp;PPEL[[DistrictNumber]:[DistrictNumber]],0),9)*$H1891</f>
        <v>244031.74716062265</v>
      </c>
      <c r="J1891" s="15">
        <f t="shared" si="196"/>
        <v>0.25491117186516621</v>
      </c>
      <c r="K1891" s="26">
        <f>ROUND(PPEL[[#This Row],[Proposed Taxable Valuation]]/1000*PPEL[[#This Row],[Adjusted Rate]],0)</f>
        <v>244032</v>
      </c>
      <c r="L1891" s="19">
        <f t="shared" si="199"/>
        <v>-71884.091183259821</v>
      </c>
      <c r="M1891" s="17">
        <f t="shared" si="200"/>
        <v>-7.5088828134833807E-2</v>
      </c>
      <c r="N1891" s="2">
        <v>732218838.28288853</v>
      </c>
      <c r="O1891">
        <v>0.33</v>
      </c>
      <c r="P1891" s="9">
        <f t="shared" si="201"/>
        <v>241632.21663335324</v>
      </c>
    </row>
    <row r="1892" spans="1:16" hidden="1" x14ac:dyDescent="0.35">
      <c r="A1892" s="13">
        <v>2031</v>
      </c>
      <c r="B1892" s="13">
        <f t="shared" si="197"/>
        <v>2030</v>
      </c>
      <c r="C1892" t="s">
        <v>518</v>
      </c>
      <c r="D1892" t="s">
        <v>519</v>
      </c>
      <c r="E1892" s="25">
        <v>624047074.96197104</v>
      </c>
      <c r="F1892" s="13">
        <v>0.33</v>
      </c>
      <c r="G1892" s="9">
        <f t="shared" si="198"/>
        <v>205935.53473745045</v>
      </c>
      <c r="H1892" s="11">
        <v>1.02</v>
      </c>
      <c r="I1892" s="12" cm="1">
        <f t="array" ref="I1892">INDEX(PPEL[],MATCH(PPEL[[#This Row],[Base Year]]&amp;PPEL[[#This Row],[DistrictNumber]],PPEL[[Fiscal Year]:[Fiscal Year]]&amp;PPEL[[DistrictNumber]:[DistrictNumber]],0),9)*$H1892</f>
        <v>145539.07946970902</v>
      </c>
      <c r="J1892" s="15">
        <f t="shared" si="196"/>
        <v>0.23321811015391436</v>
      </c>
      <c r="K1892" s="26">
        <f>ROUND(PPEL[[#This Row],[Proposed Taxable Valuation]]/1000*PPEL[[#This Row],[Adjusted Rate]],0)</f>
        <v>145539</v>
      </c>
      <c r="L1892" s="19">
        <f t="shared" si="199"/>
        <v>-60396.455267741432</v>
      </c>
      <c r="M1892" s="17">
        <f t="shared" si="200"/>
        <v>-9.6781889846085656E-2</v>
      </c>
      <c r="N1892" s="2">
        <v>443251298.2986868</v>
      </c>
      <c r="O1892">
        <v>0.33</v>
      </c>
      <c r="P1892" s="9">
        <f t="shared" si="201"/>
        <v>146272.92843856665</v>
      </c>
    </row>
    <row r="1893" spans="1:16" hidden="1" x14ac:dyDescent="0.35">
      <c r="A1893" s="13">
        <v>2031</v>
      </c>
      <c r="B1893" s="13">
        <f t="shared" si="197"/>
        <v>2030</v>
      </c>
      <c r="C1893" t="s">
        <v>520</v>
      </c>
      <c r="D1893" t="s">
        <v>521</v>
      </c>
      <c r="E1893" s="25">
        <v>1532004238.1400702</v>
      </c>
      <c r="F1893" s="13">
        <v>0.33</v>
      </c>
      <c r="G1893" s="9">
        <f t="shared" si="198"/>
        <v>505561.39858622313</v>
      </c>
      <c r="H1893" s="11">
        <v>1.02</v>
      </c>
      <c r="I1893" s="12" cm="1">
        <f t="array" ref="I1893">INDEX(PPEL[],MATCH(PPEL[[#This Row],[Base Year]]&amp;PPEL[[#This Row],[DistrictNumber]],PPEL[[Fiscal Year]:[Fiscal Year]]&amp;PPEL[[DistrictNumber]:[DistrictNumber]],0),9)*$H1893</f>
        <v>287424.91613914119</v>
      </c>
      <c r="J1893" s="15">
        <f t="shared" si="196"/>
        <v>0.18761365600926108</v>
      </c>
      <c r="K1893" s="26">
        <f>ROUND(PPEL[[#This Row],[Proposed Taxable Valuation]]/1000*PPEL[[#This Row],[Adjusted Rate]],0)</f>
        <v>287425</v>
      </c>
      <c r="L1893" s="19">
        <f t="shared" si="199"/>
        <v>-218136.48244708194</v>
      </c>
      <c r="M1893" s="17">
        <f t="shared" si="200"/>
        <v>-0.14238634399073893</v>
      </c>
      <c r="N1893" s="2">
        <v>1275308329.3081088</v>
      </c>
      <c r="O1893">
        <v>0.33</v>
      </c>
      <c r="P1893" s="9">
        <f t="shared" si="201"/>
        <v>420851.74867167597</v>
      </c>
    </row>
    <row r="1894" spans="1:16" hidden="1" x14ac:dyDescent="0.35">
      <c r="A1894" s="13">
        <v>2031</v>
      </c>
      <c r="B1894" s="13">
        <f t="shared" si="197"/>
        <v>2030</v>
      </c>
      <c r="C1894" t="s">
        <v>522</v>
      </c>
      <c r="D1894" t="s">
        <v>523</v>
      </c>
      <c r="E1894" s="25">
        <v>184729651.12646616</v>
      </c>
      <c r="F1894" s="13">
        <v>0.33</v>
      </c>
      <c r="G1894" s="9">
        <f t="shared" si="198"/>
        <v>60960.784871733835</v>
      </c>
      <c r="H1894" s="11">
        <v>1.02</v>
      </c>
      <c r="I1894" s="12" cm="1">
        <f t="array" ref="I1894">INDEX(PPEL[],MATCH(PPEL[[#This Row],[Base Year]]&amp;PPEL[[#This Row],[DistrictNumber]],PPEL[[Fiscal Year]:[Fiscal Year]]&amp;PPEL[[DistrictNumber]:[DistrictNumber]],0),9)*$H1894</f>
        <v>51456.016394928491</v>
      </c>
      <c r="J1894" s="15">
        <f t="shared" si="196"/>
        <v>0.27854768349939463</v>
      </c>
      <c r="K1894" s="26">
        <f>ROUND(PPEL[[#This Row],[Proposed Taxable Valuation]]/1000*PPEL[[#This Row],[Adjusted Rate]],0)</f>
        <v>51456</v>
      </c>
      <c r="L1894" s="19">
        <f t="shared" si="199"/>
        <v>-9504.7684768053441</v>
      </c>
      <c r="M1894" s="17">
        <f t="shared" si="200"/>
        <v>-5.1452316500605388E-2</v>
      </c>
      <c r="N1894" s="2">
        <v>145327910.13062268</v>
      </c>
      <c r="O1894">
        <v>0.33</v>
      </c>
      <c r="P1894" s="9">
        <f t="shared" si="201"/>
        <v>47958.210343105486</v>
      </c>
    </row>
    <row r="1895" spans="1:16" hidden="1" x14ac:dyDescent="0.35">
      <c r="A1895" s="13">
        <v>2031</v>
      </c>
      <c r="B1895" s="13">
        <f t="shared" si="197"/>
        <v>2030</v>
      </c>
      <c r="C1895" t="s">
        <v>524</v>
      </c>
      <c r="D1895" t="s">
        <v>525</v>
      </c>
      <c r="E1895" s="25">
        <v>751181429.73811877</v>
      </c>
      <c r="F1895" s="13">
        <v>0.33</v>
      </c>
      <c r="G1895" s="9">
        <f t="shared" si="198"/>
        <v>247889.8718135792</v>
      </c>
      <c r="H1895" s="11">
        <v>1.02</v>
      </c>
      <c r="I1895" s="12" cm="1">
        <f t="array" ref="I1895">INDEX(PPEL[],MATCH(PPEL[[#This Row],[Base Year]]&amp;PPEL[[#This Row],[DistrictNumber]],PPEL[[Fiscal Year]:[Fiscal Year]]&amp;PPEL[[DistrictNumber]:[DistrictNumber]],0),9)*$H1895</f>
        <v>162875.0395580586</v>
      </c>
      <c r="J1895" s="15">
        <f t="shared" si="196"/>
        <v>0.21682516780911509</v>
      </c>
      <c r="K1895" s="26">
        <f>ROUND(PPEL[[#This Row],[Proposed Taxable Valuation]]/1000*PPEL[[#This Row],[Adjusted Rate]],0)</f>
        <v>162875</v>
      </c>
      <c r="L1895" s="19">
        <f t="shared" si="199"/>
        <v>-85014.832255520596</v>
      </c>
      <c r="M1895" s="17">
        <f t="shared" si="200"/>
        <v>-0.11317483219088492</v>
      </c>
      <c r="N1895" s="2">
        <v>521584012.76514733</v>
      </c>
      <c r="O1895">
        <v>0.33</v>
      </c>
      <c r="P1895" s="9">
        <f t="shared" si="201"/>
        <v>172122.72421249861</v>
      </c>
    </row>
    <row r="1896" spans="1:16" hidden="1" x14ac:dyDescent="0.35">
      <c r="A1896" s="13">
        <v>2031</v>
      </c>
      <c r="B1896" s="13">
        <f t="shared" si="197"/>
        <v>2030</v>
      </c>
      <c r="C1896" t="s">
        <v>526</v>
      </c>
      <c r="D1896" t="s">
        <v>527</v>
      </c>
      <c r="E1896" s="25">
        <v>531177829.48006415</v>
      </c>
      <c r="F1896" s="13">
        <v>0.33</v>
      </c>
      <c r="G1896" s="9">
        <f t="shared" si="198"/>
        <v>175288.68372842117</v>
      </c>
      <c r="H1896" s="11">
        <v>1.02</v>
      </c>
      <c r="I1896" s="12" cm="1">
        <f t="array" ref="I1896">INDEX(PPEL[],MATCH(PPEL[[#This Row],[Base Year]]&amp;PPEL[[#This Row],[DistrictNumber]],PPEL[[Fiscal Year]:[Fiscal Year]]&amp;PPEL[[DistrictNumber]:[DistrictNumber]],0),9)*$H1896</f>
        <v>109506.46513683831</v>
      </c>
      <c r="J1896" s="15">
        <f t="shared" si="196"/>
        <v>0.20615782334896612</v>
      </c>
      <c r="K1896" s="26">
        <f>ROUND(PPEL[[#This Row],[Proposed Taxable Valuation]]/1000*PPEL[[#This Row],[Adjusted Rate]],0)</f>
        <v>109506</v>
      </c>
      <c r="L1896" s="19">
        <f t="shared" si="199"/>
        <v>-65782.21859158286</v>
      </c>
      <c r="M1896" s="17">
        <f t="shared" si="200"/>
        <v>-0.12384217665103389</v>
      </c>
      <c r="N1896" s="2">
        <v>343606352.72305638</v>
      </c>
      <c r="O1896">
        <v>0.33</v>
      </c>
      <c r="P1896" s="9">
        <f t="shared" si="201"/>
        <v>113390.09639860861</v>
      </c>
    </row>
    <row r="1897" spans="1:16" hidden="1" x14ac:dyDescent="0.35">
      <c r="A1897" s="13">
        <v>2031</v>
      </c>
      <c r="B1897" s="13">
        <f t="shared" si="197"/>
        <v>2030</v>
      </c>
      <c r="C1897" t="s">
        <v>528</v>
      </c>
      <c r="D1897" t="s">
        <v>529</v>
      </c>
      <c r="E1897" s="25">
        <v>7354312101.1288509</v>
      </c>
      <c r="F1897" s="13">
        <v>0.33</v>
      </c>
      <c r="G1897" s="9">
        <f t="shared" si="198"/>
        <v>2426922.9933725209</v>
      </c>
      <c r="H1897" s="11">
        <v>1.02</v>
      </c>
      <c r="I1897" s="12" cm="1">
        <f t="array" ref="I1897">INDEX(PPEL[],MATCH(PPEL[[#This Row],[Base Year]]&amp;PPEL[[#This Row],[DistrictNumber]],PPEL[[Fiscal Year]:[Fiscal Year]]&amp;PPEL[[DistrictNumber]:[DistrictNumber]],0),9)*$H1897</f>
        <v>1170207.4117463597</v>
      </c>
      <c r="J1897" s="15">
        <f t="shared" si="196"/>
        <v>0.15911854102122461</v>
      </c>
      <c r="K1897" s="26">
        <f>ROUND(PPEL[[#This Row],[Proposed Taxable Valuation]]/1000*PPEL[[#This Row],[Adjusted Rate]],0)</f>
        <v>1170207</v>
      </c>
      <c r="L1897" s="19">
        <f t="shared" si="199"/>
        <v>-1256715.5816261612</v>
      </c>
      <c r="M1897" s="17">
        <f t="shared" si="200"/>
        <v>-0.17088145897877541</v>
      </c>
      <c r="N1897" s="2">
        <v>4248298282.8543177</v>
      </c>
      <c r="O1897">
        <v>0.33</v>
      </c>
      <c r="P1897" s="9">
        <f t="shared" si="201"/>
        <v>1401938.4333419248</v>
      </c>
    </row>
    <row r="1898" spans="1:16" hidden="1" x14ac:dyDescent="0.35">
      <c r="A1898" s="13">
        <v>2031</v>
      </c>
      <c r="B1898" s="13">
        <f t="shared" si="197"/>
        <v>2030</v>
      </c>
      <c r="C1898" t="s">
        <v>530</v>
      </c>
      <c r="D1898" t="s">
        <v>531</v>
      </c>
      <c r="E1898" s="25">
        <v>418550375.01578248</v>
      </c>
      <c r="F1898" s="13">
        <v>0.33</v>
      </c>
      <c r="G1898" s="9">
        <f t="shared" si="198"/>
        <v>138121.62375520822</v>
      </c>
      <c r="H1898" s="11">
        <v>1.02</v>
      </c>
      <c r="I1898" s="12" cm="1">
        <f t="array" ref="I1898">INDEX(PPEL[],MATCH(PPEL[[#This Row],[Base Year]]&amp;PPEL[[#This Row],[DistrictNumber]],PPEL[[Fiscal Year]:[Fiscal Year]]&amp;PPEL[[DistrictNumber]:[DistrictNumber]],0),9)*$H1898</f>
        <v>74462.596201916691</v>
      </c>
      <c r="J1898" s="15">
        <f t="shared" si="196"/>
        <v>0.17790593593210588</v>
      </c>
      <c r="K1898" s="26">
        <f>ROUND(PPEL[[#This Row],[Proposed Taxable Valuation]]/1000*PPEL[[#This Row],[Adjusted Rate]],0)</f>
        <v>74463</v>
      </c>
      <c r="L1898" s="19">
        <f t="shared" si="199"/>
        <v>-63659.027553291526</v>
      </c>
      <c r="M1898" s="17">
        <f t="shared" si="200"/>
        <v>-0.15209406406789414</v>
      </c>
      <c r="N1898" s="2">
        <v>246636643.30525565</v>
      </c>
      <c r="O1898">
        <v>0.33</v>
      </c>
      <c r="P1898" s="9">
        <f t="shared" si="201"/>
        <v>81390.092290734363</v>
      </c>
    </row>
    <row r="1899" spans="1:16" hidden="1" x14ac:dyDescent="0.35">
      <c r="A1899" s="13">
        <v>2031</v>
      </c>
      <c r="B1899" s="13">
        <f t="shared" si="197"/>
        <v>2030</v>
      </c>
      <c r="C1899" t="s">
        <v>532</v>
      </c>
      <c r="D1899" t="s">
        <v>533</v>
      </c>
      <c r="E1899" s="25">
        <v>1466400499.4640794</v>
      </c>
      <c r="F1899" s="13">
        <v>0.33</v>
      </c>
      <c r="G1899" s="9">
        <f t="shared" si="198"/>
        <v>483912.16482314619</v>
      </c>
      <c r="H1899" s="11">
        <v>1.02</v>
      </c>
      <c r="I1899" s="12" cm="1">
        <f t="array" ref="I1899">INDEX(PPEL[],MATCH(PPEL[[#This Row],[Base Year]]&amp;PPEL[[#This Row],[DistrictNumber]],PPEL[[Fiscal Year]:[Fiscal Year]]&amp;PPEL[[DistrictNumber]:[DistrictNumber]],0),9)*$H1899</f>
        <v>379567.81209039199</v>
      </c>
      <c r="J1899" s="15">
        <f t="shared" si="196"/>
        <v>0.25884320977053094</v>
      </c>
      <c r="K1899" s="26">
        <f>ROUND(PPEL[[#This Row],[Proposed Taxable Valuation]]/1000*PPEL[[#This Row],[Adjusted Rate]],0)</f>
        <v>379568</v>
      </c>
      <c r="L1899" s="19">
        <f t="shared" si="199"/>
        <v>-104344.3527327542</v>
      </c>
      <c r="M1899" s="17">
        <f t="shared" si="200"/>
        <v>-7.115679022946908E-2</v>
      </c>
      <c r="N1899" s="2">
        <v>1189901847.0212934</v>
      </c>
      <c r="O1899">
        <v>0.33</v>
      </c>
      <c r="P1899" s="9">
        <f t="shared" si="201"/>
        <v>392667.60951702681</v>
      </c>
    </row>
    <row r="1900" spans="1:16" hidden="1" x14ac:dyDescent="0.35">
      <c r="A1900" s="13">
        <v>2031</v>
      </c>
      <c r="B1900" s="13">
        <f t="shared" si="197"/>
        <v>2030</v>
      </c>
      <c r="C1900" t="s">
        <v>534</v>
      </c>
      <c r="D1900" t="s">
        <v>535</v>
      </c>
      <c r="E1900" s="25">
        <v>1631682550.222769</v>
      </c>
      <c r="F1900" s="13">
        <v>0.33</v>
      </c>
      <c r="G1900" s="9">
        <f t="shared" si="198"/>
        <v>538455.24157351372</v>
      </c>
      <c r="H1900" s="11">
        <v>1.02</v>
      </c>
      <c r="I1900" s="12" cm="1">
        <f t="array" ref="I1900">INDEX(PPEL[],MATCH(PPEL[[#This Row],[Base Year]]&amp;PPEL[[#This Row],[DistrictNumber]],PPEL[[Fiscal Year]:[Fiscal Year]]&amp;PPEL[[DistrictNumber]:[DistrictNumber]],0),9)*$H1900</f>
        <v>303024.67874703265</v>
      </c>
      <c r="J1900" s="15">
        <f t="shared" si="196"/>
        <v>0.18571301060102749</v>
      </c>
      <c r="K1900" s="26">
        <f>ROUND(PPEL[[#This Row],[Proposed Taxable Valuation]]/1000*PPEL[[#This Row],[Adjusted Rate]],0)</f>
        <v>303025</v>
      </c>
      <c r="L1900" s="19">
        <f t="shared" si="199"/>
        <v>-235430.56282648107</v>
      </c>
      <c r="M1900" s="17">
        <f t="shared" si="200"/>
        <v>-0.14428698939897253</v>
      </c>
      <c r="N1900" s="2">
        <v>1017330570.0690101</v>
      </c>
      <c r="O1900">
        <v>0.33</v>
      </c>
      <c r="P1900" s="9">
        <f t="shared" si="201"/>
        <v>335719.08812277333</v>
      </c>
    </row>
    <row r="1901" spans="1:16" hidden="1" x14ac:dyDescent="0.35">
      <c r="A1901" s="13">
        <v>2031</v>
      </c>
      <c r="B1901" s="13">
        <f t="shared" si="197"/>
        <v>2030</v>
      </c>
      <c r="C1901" t="s">
        <v>536</v>
      </c>
      <c r="D1901" t="s">
        <v>537</v>
      </c>
      <c r="E1901" s="25">
        <v>4279321061.334197</v>
      </c>
      <c r="F1901" s="13">
        <v>0.33</v>
      </c>
      <c r="G1901" s="9">
        <f t="shared" si="198"/>
        <v>1412175.9502402851</v>
      </c>
      <c r="H1901" s="11">
        <v>1.02</v>
      </c>
      <c r="I1901" s="12" cm="1">
        <f t="array" ref="I1901">INDEX(PPEL[],MATCH(PPEL[[#This Row],[Base Year]]&amp;PPEL[[#This Row],[DistrictNumber]],PPEL[[Fiscal Year]:[Fiscal Year]]&amp;PPEL[[DistrictNumber]:[DistrictNumber]],0),9)*$H1901</f>
        <v>649729.47533992876</v>
      </c>
      <c r="J1901" s="15">
        <f t="shared" si="196"/>
        <v>0.15183003706138318</v>
      </c>
      <c r="K1901" s="26">
        <f>ROUND(PPEL[[#This Row],[Proposed Taxable Valuation]]/1000*PPEL[[#This Row],[Adjusted Rate]],0)</f>
        <v>649729</v>
      </c>
      <c r="L1901" s="19">
        <f t="shared" si="199"/>
        <v>-762446.47490035638</v>
      </c>
      <c r="M1901" s="17">
        <f t="shared" si="200"/>
        <v>-0.17816996293861684</v>
      </c>
      <c r="N1901" s="2">
        <v>2242672150.4961228</v>
      </c>
      <c r="O1901">
        <v>0.33</v>
      </c>
      <c r="P1901" s="9">
        <f t="shared" si="201"/>
        <v>740081.80966372055</v>
      </c>
    </row>
    <row r="1902" spans="1:16" hidden="1" x14ac:dyDescent="0.35">
      <c r="A1902" s="13">
        <v>2031</v>
      </c>
      <c r="B1902" s="13">
        <f t="shared" si="197"/>
        <v>2030</v>
      </c>
      <c r="C1902" t="s">
        <v>538</v>
      </c>
      <c r="D1902" t="s">
        <v>539</v>
      </c>
      <c r="E1902" s="25">
        <v>367160263.04839081</v>
      </c>
      <c r="F1902" s="13">
        <v>0.33</v>
      </c>
      <c r="G1902" s="9">
        <f t="shared" si="198"/>
        <v>121162.88680596897</v>
      </c>
      <c r="H1902" s="11">
        <v>1.02</v>
      </c>
      <c r="I1902" s="12" cm="1">
        <f t="array" ref="I1902">INDEX(PPEL[],MATCH(PPEL[[#This Row],[Base Year]]&amp;PPEL[[#This Row],[DistrictNumber]],PPEL[[Fiscal Year]:[Fiscal Year]]&amp;PPEL[[DistrictNumber]:[DistrictNumber]],0),9)*$H1902</f>
        <v>69799.184055438876</v>
      </c>
      <c r="J1902" s="15">
        <f t="shared" si="196"/>
        <v>0.19010549637349922</v>
      </c>
      <c r="K1902" s="26">
        <f>ROUND(PPEL[[#This Row],[Proposed Taxable Valuation]]/1000*PPEL[[#This Row],[Adjusted Rate]],0)</f>
        <v>69799</v>
      </c>
      <c r="L1902" s="19">
        <f t="shared" si="199"/>
        <v>-51363.702750530094</v>
      </c>
      <c r="M1902" s="17">
        <f t="shared" si="200"/>
        <v>-0.1398945036265008</v>
      </c>
      <c r="N1902" s="2">
        <v>217459938.74120277</v>
      </c>
      <c r="O1902">
        <v>0.33</v>
      </c>
      <c r="P1902" s="9">
        <f t="shared" si="201"/>
        <v>71761.779784596918</v>
      </c>
    </row>
    <row r="1903" spans="1:16" hidden="1" x14ac:dyDescent="0.35">
      <c r="A1903" s="13">
        <v>2031</v>
      </c>
      <c r="B1903" s="13">
        <f t="shared" si="197"/>
        <v>2030</v>
      </c>
      <c r="C1903" t="s">
        <v>540</v>
      </c>
      <c r="D1903" t="s">
        <v>541</v>
      </c>
      <c r="E1903" s="25">
        <v>1043602611.1207731</v>
      </c>
      <c r="F1903" s="13">
        <v>0.33</v>
      </c>
      <c r="G1903" s="9">
        <f t="shared" si="198"/>
        <v>344388.86166985513</v>
      </c>
      <c r="H1903" s="11">
        <v>1.02</v>
      </c>
      <c r="I1903" s="12" cm="1">
        <f t="array" ref="I1903">INDEX(PPEL[],MATCH(PPEL[[#This Row],[Base Year]]&amp;PPEL[[#This Row],[DistrictNumber]],PPEL[[Fiscal Year]:[Fiscal Year]]&amp;PPEL[[DistrictNumber]:[DistrictNumber]],0),9)*$H1903</f>
        <v>232425.94722987508</v>
      </c>
      <c r="J1903" s="15">
        <f t="shared" si="196"/>
        <v>0.2227149920411392</v>
      </c>
      <c r="K1903" s="26">
        <f>ROUND(PPEL[[#This Row],[Proposed Taxable Valuation]]/1000*PPEL[[#This Row],[Adjusted Rate]],0)</f>
        <v>232426</v>
      </c>
      <c r="L1903" s="19">
        <f t="shared" si="199"/>
        <v>-111962.91443998006</v>
      </c>
      <c r="M1903" s="17">
        <f t="shared" si="200"/>
        <v>-0.10728500795886081</v>
      </c>
      <c r="N1903" s="2">
        <v>799834851.31604767</v>
      </c>
      <c r="O1903">
        <v>0.33</v>
      </c>
      <c r="P1903" s="9">
        <f t="shared" si="201"/>
        <v>263945.50093429576</v>
      </c>
    </row>
    <row r="1904" spans="1:16" hidden="1" x14ac:dyDescent="0.35">
      <c r="A1904" s="13">
        <v>2031</v>
      </c>
      <c r="B1904" s="13">
        <f t="shared" si="197"/>
        <v>2030</v>
      </c>
      <c r="C1904" t="s">
        <v>542</v>
      </c>
      <c r="D1904" t="s">
        <v>543</v>
      </c>
      <c r="E1904" s="25">
        <v>145154110.53731561</v>
      </c>
      <c r="F1904" s="13">
        <v>0.33</v>
      </c>
      <c r="G1904" s="9">
        <f t="shared" si="198"/>
        <v>47900.856477314148</v>
      </c>
      <c r="H1904" s="11">
        <v>1.02</v>
      </c>
      <c r="I1904" s="12" cm="1">
        <f t="array" ref="I1904">INDEX(PPEL[],MATCH(PPEL[[#This Row],[Base Year]]&amp;PPEL[[#This Row],[DistrictNumber]],PPEL[[Fiscal Year]:[Fiscal Year]]&amp;PPEL[[DistrictNumber]:[DistrictNumber]],0),9)*$H1904</f>
        <v>36641.248514260107</v>
      </c>
      <c r="J1904" s="15">
        <f t="shared" si="196"/>
        <v>0.25242997513901289</v>
      </c>
      <c r="K1904" s="26">
        <f>ROUND(PPEL[[#This Row],[Proposed Taxable Valuation]]/1000*PPEL[[#This Row],[Adjusted Rate]],0)</f>
        <v>36641</v>
      </c>
      <c r="L1904" s="19">
        <f t="shared" si="199"/>
        <v>-11259.607963054041</v>
      </c>
      <c r="M1904" s="17">
        <f t="shared" si="200"/>
        <v>-7.757002486098713E-2</v>
      </c>
      <c r="N1904" s="2">
        <v>105644141.9727588</v>
      </c>
      <c r="O1904">
        <v>0.33</v>
      </c>
      <c r="P1904" s="9">
        <f t="shared" si="201"/>
        <v>34862.566851010401</v>
      </c>
    </row>
    <row r="1905" spans="1:16" hidden="1" x14ac:dyDescent="0.35">
      <c r="A1905" s="13">
        <v>2031</v>
      </c>
      <c r="B1905" s="13">
        <f t="shared" si="197"/>
        <v>2030</v>
      </c>
      <c r="C1905" t="s">
        <v>544</v>
      </c>
      <c r="D1905" t="s">
        <v>545</v>
      </c>
      <c r="E1905" s="25">
        <v>482138422.1540494</v>
      </c>
      <c r="F1905" s="13">
        <v>0.33</v>
      </c>
      <c r="G1905" s="9">
        <f t="shared" si="198"/>
        <v>159105.67931083631</v>
      </c>
      <c r="H1905" s="11">
        <v>1.02</v>
      </c>
      <c r="I1905" s="12" cm="1">
        <f t="array" ref="I1905">INDEX(PPEL[],MATCH(PPEL[[#This Row],[Base Year]]&amp;PPEL[[#This Row],[DistrictNumber]],PPEL[[Fiscal Year]:[Fiscal Year]]&amp;PPEL[[DistrictNumber]:[DistrictNumber]],0),9)*$H1905</f>
        <v>117123.13216983399</v>
      </c>
      <c r="J1905" s="15">
        <f t="shared" si="196"/>
        <v>0.24292428644571215</v>
      </c>
      <c r="K1905" s="26">
        <f>ROUND(PPEL[[#This Row],[Proposed Taxable Valuation]]/1000*PPEL[[#This Row],[Adjusted Rate]],0)</f>
        <v>117123</v>
      </c>
      <c r="L1905" s="19">
        <f t="shared" si="199"/>
        <v>-41982.547141002316</v>
      </c>
      <c r="M1905" s="17">
        <f t="shared" si="200"/>
        <v>-8.7075713554287865E-2</v>
      </c>
      <c r="N1905" s="2">
        <v>355724512.06247026</v>
      </c>
      <c r="O1905">
        <v>0.33</v>
      </c>
      <c r="P1905" s="9">
        <f t="shared" si="201"/>
        <v>117389.08898061518</v>
      </c>
    </row>
    <row r="1906" spans="1:16" hidden="1" x14ac:dyDescent="0.35">
      <c r="A1906" s="13">
        <v>2031</v>
      </c>
      <c r="B1906" s="13">
        <f t="shared" si="197"/>
        <v>2030</v>
      </c>
      <c r="C1906" t="s">
        <v>546</v>
      </c>
      <c r="D1906" t="s">
        <v>547</v>
      </c>
      <c r="E1906" s="25">
        <v>1336268333.5488925</v>
      </c>
      <c r="F1906" s="13">
        <v>0.33</v>
      </c>
      <c r="G1906" s="9">
        <f t="shared" si="198"/>
        <v>440968.55007113458</v>
      </c>
      <c r="H1906" s="11">
        <v>1.02</v>
      </c>
      <c r="I1906" s="12" cm="1">
        <f t="array" ref="I1906">INDEX(PPEL[],MATCH(PPEL[[#This Row],[Base Year]]&amp;PPEL[[#This Row],[DistrictNumber]],PPEL[[Fiscal Year]:[Fiscal Year]]&amp;PPEL[[DistrictNumber]:[DistrictNumber]],0),9)*$H1906</f>
        <v>250882.58446532386</v>
      </c>
      <c r="J1906" s="15">
        <f t="shared" si="196"/>
        <v>0.18774865658832463</v>
      </c>
      <c r="K1906" s="26">
        <f>ROUND(PPEL[[#This Row],[Proposed Taxable Valuation]]/1000*PPEL[[#This Row],[Adjusted Rate]],0)</f>
        <v>250883</v>
      </c>
      <c r="L1906" s="19">
        <f t="shared" si="199"/>
        <v>-190085.96560581072</v>
      </c>
      <c r="M1906" s="17">
        <f t="shared" si="200"/>
        <v>-0.14225134341167539</v>
      </c>
      <c r="N1906" s="2">
        <v>839001239.40448308</v>
      </c>
      <c r="O1906">
        <v>0.33</v>
      </c>
      <c r="P1906" s="9">
        <f t="shared" si="201"/>
        <v>276870.40900347946</v>
      </c>
    </row>
    <row r="1907" spans="1:16" hidden="1" x14ac:dyDescent="0.35">
      <c r="A1907" s="13">
        <v>2031</v>
      </c>
      <c r="B1907" s="13">
        <f t="shared" si="197"/>
        <v>2030</v>
      </c>
      <c r="C1907" t="s">
        <v>548</v>
      </c>
      <c r="D1907" t="s">
        <v>549</v>
      </c>
      <c r="E1907" s="25">
        <v>169388486.05047753</v>
      </c>
      <c r="F1907" s="13">
        <v>0.33</v>
      </c>
      <c r="G1907" s="9">
        <f t="shared" si="198"/>
        <v>55898.200396657594</v>
      </c>
      <c r="H1907" s="11">
        <v>1.02</v>
      </c>
      <c r="I1907" s="12" cm="1">
        <f t="array" ref="I1907">INDEX(PPEL[],MATCH(PPEL[[#This Row],[Base Year]]&amp;PPEL[[#This Row],[DistrictNumber]],PPEL[[Fiscal Year]:[Fiscal Year]]&amp;PPEL[[DistrictNumber]:[DistrictNumber]],0),9)*$H1907</f>
        <v>39518.48210476739</v>
      </c>
      <c r="J1907" s="15">
        <f t="shared" si="196"/>
        <v>0.23330087555650586</v>
      </c>
      <c r="K1907" s="26">
        <f>ROUND(PPEL[[#This Row],[Proposed Taxable Valuation]]/1000*PPEL[[#This Row],[Adjusted Rate]],0)</f>
        <v>39518</v>
      </c>
      <c r="L1907" s="19">
        <f t="shared" si="199"/>
        <v>-16379.718291890204</v>
      </c>
      <c r="M1907" s="17">
        <f t="shared" si="200"/>
        <v>-9.6699124443494155E-2</v>
      </c>
      <c r="N1907" s="2">
        <v>117395998.51187965</v>
      </c>
      <c r="O1907">
        <v>0.33</v>
      </c>
      <c r="P1907" s="9">
        <f t="shared" si="201"/>
        <v>38740.679508920286</v>
      </c>
    </row>
    <row r="1908" spans="1:16" hidden="1" x14ac:dyDescent="0.35">
      <c r="A1908" s="13">
        <v>2031</v>
      </c>
      <c r="B1908" s="13">
        <f t="shared" si="197"/>
        <v>2030</v>
      </c>
      <c r="C1908" t="s">
        <v>550</v>
      </c>
      <c r="D1908" t="s">
        <v>551</v>
      </c>
      <c r="E1908" s="25">
        <v>649679100.74364352</v>
      </c>
      <c r="F1908" s="13">
        <v>0.33</v>
      </c>
      <c r="G1908" s="9">
        <f t="shared" si="198"/>
        <v>214394.10324540237</v>
      </c>
      <c r="H1908" s="11">
        <v>1.02</v>
      </c>
      <c r="I1908" s="12" cm="1">
        <f t="array" ref="I1908">INDEX(PPEL[],MATCH(PPEL[[#This Row],[Base Year]]&amp;PPEL[[#This Row],[DistrictNumber]],PPEL[[Fiscal Year]:[Fiscal Year]]&amp;PPEL[[DistrictNumber]:[DistrictNumber]],0),9)*$H1908</f>
        <v>152085.25519394365</v>
      </c>
      <c r="J1908" s="15">
        <f t="shared" si="196"/>
        <v>0.23409288527191657</v>
      </c>
      <c r="K1908" s="26">
        <f>ROUND(PPEL[[#This Row],[Proposed Taxable Valuation]]/1000*PPEL[[#This Row],[Adjusted Rate]],0)</f>
        <v>152085</v>
      </c>
      <c r="L1908" s="19">
        <f t="shared" si="199"/>
        <v>-62308.848051458714</v>
      </c>
      <c r="M1908" s="17">
        <f t="shared" si="200"/>
        <v>-9.5907114728083442E-2</v>
      </c>
      <c r="N1908" s="2">
        <v>467312503.16139048</v>
      </c>
      <c r="O1908">
        <v>0.33</v>
      </c>
      <c r="P1908" s="9">
        <f t="shared" si="201"/>
        <v>154213.12604325888</v>
      </c>
    </row>
    <row r="1909" spans="1:16" hidden="1" x14ac:dyDescent="0.35">
      <c r="A1909" s="13">
        <v>2031</v>
      </c>
      <c r="B1909" s="13">
        <f t="shared" si="197"/>
        <v>2030</v>
      </c>
      <c r="C1909" t="s">
        <v>552</v>
      </c>
      <c r="D1909" t="s">
        <v>553</v>
      </c>
      <c r="E1909" s="25">
        <v>744225796.91630781</v>
      </c>
      <c r="F1909" s="13">
        <v>0.33</v>
      </c>
      <c r="G1909" s="9">
        <f t="shared" si="198"/>
        <v>245594.51298238157</v>
      </c>
      <c r="H1909" s="11">
        <v>1.02</v>
      </c>
      <c r="I1909" s="12" cm="1">
        <f t="array" ref="I1909">INDEX(PPEL[],MATCH(PPEL[[#This Row],[Base Year]]&amp;PPEL[[#This Row],[DistrictNumber]],PPEL[[Fiscal Year]:[Fiscal Year]]&amp;PPEL[[DistrictNumber]:[DistrictNumber]],0),9)*$H1909</f>
        <v>137037.95981424986</v>
      </c>
      <c r="J1909" s="15">
        <f t="shared" si="196"/>
        <v>0.18413492300598192</v>
      </c>
      <c r="K1909" s="26">
        <f>ROUND(PPEL[[#This Row],[Proposed Taxable Valuation]]/1000*PPEL[[#This Row],[Adjusted Rate]],0)</f>
        <v>137038</v>
      </c>
      <c r="L1909" s="19">
        <f t="shared" si="199"/>
        <v>-108556.55316813171</v>
      </c>
      <c r="M1909" s="17">
        <f t="shared" si="200"/>
        <v>-0.1458650769940181</v>
      </c>
      <c r="N1909" s="2">
        <v>456499351.42710418</v>
      </c>
      <c r="O1909">
        <v>0.33</v>
      </c>
      <c r="P1909" s="9">
        <f t="shared" si="201"/>
        <v>150644.78597094439</v>
      </c>
    </row>
    <row r="1910" spans="1:16" hidden="1" x14ac:dyDescent="0.35">
      <c r="A1910" s="13">
        <v>2031</v>
      </c>
      <c r="B1910" s="13">
        <f t="shared" si="197"/>
        <v>2030</v>
      </c>
      <c r="C1910" t="s">
        <v>554</v>
      </c>
      <c r="D1910" t="s">
        <v>555</v>
      </c>
      <c r="E1910" s="25">
        <v>586816553.5334903</v>
      </c>
      <c r="F1910" s="13">
        <v>0.33</v>
      </c>
      <c r="G1910" s="9">
        <f t="shared" si="198"/>
        <v>193649.46266605181</v>
      </c>
      <c r="H1910" s="11">
        <v>1.02</v>
      </c>
      <c r="I1910" s="12" cm="1">
        <f t="array" ref="I1910">INDEX(PPEL[],MATCH(PPEL[[#This Row],[Base Year]]&amp;PPEL[[#This Row],[DistrictNumber]],PPEL[[Fiscal Year]:[Fiscal Year]]&amp;PPEL[[DistrictNumber]:[DistrictNumber]],0),9)*$H1910</f>
        <v>111498.43980571239</v>
      </c>
      <c r="J1910" s="15">
        <f t="shared" si="196"/>
        <v>0.19000561441958205</v>
      </c>
      <c r="K1910" s="26">
        <f>ROUND(PPEL[[#This Row],[Proposed Taxable Valuation]]/1000*PPEL[[#This Row],[Adjusted Rate]],0)</f>
        <v>111498</v>
      </c>
      <c r="L1910" s="19">
        <f t="shared" si="199"/>
        <v>-82151.022860339421</v>
      </c>
      <c r="M1910" s="17">
        <f t="shared" si="200"/>
        <v>-0.13999438558041796</v>
      </c>
      <c r="N1910" s="2">
        <v>341656763.56003559</v>
      </c>
      <c r="O1910">
        <v>0.33</v>
      </c>
      <c r="P1910" s="9">
        <f t="shared" si="201"/>
        <v>112746.73197481176</v>
      </c>
    </row>
    <row r="1911" spans="1:16" hidden="1" x14ac:dyDescent="0.35">
      <c r="A1911" s="13">
        <v>2031</v>
      </c>
      <c r="B1911" s="13">
        <f t="shared" si="197"/>
        <v>2030</v>
      </c>
      <c r="C1911" t="s">
        <v>556</v>
      </c>
      <c r="D1911" t="s">
        <v>557</v>
      </c>
      <c r="E1911" s="25">
        <v>589276837.3109591</v>
      </c>
      <c r="F1911" s="13">
        <v>0.33</v>
      </c>
      <c r="G1911" s="9">
        <f t="shared" si="198"/>
        <v>194461.35631261652</v>
      </c>
      <c r="H1911" s="11">
        <v>1.02</v>
      </c>
      <c r="I1911" s="12" cm="1">
        <f t="array" ref="I1911">INDEX(PPEL[],MATCH(PPEL[[#This Row],[Base Year]]&amp;PPEL[[#This Row],[DistrictNumber]],PPEL[[Fiscal Year]:[Fiscal Year]]&amp;PPEL[[DistrictNumber]:[DistrictNumber]],0),9)*$H1911</f>
        <v>119433.19969463522</v>
      </c>
      <c r="J1911" s="15">
        <f t="shared" si="196"/>
        <v>0.20267757382021581</v>
      </c>
      <c r="K1911" s="26">
        <f>ROUND(PPEL[[#This Row],[Proposed Taxable Valuation]]/1000*PPEL[[#This Row],[Adjusted Rate]],0)</f>
        <v>119433</v>
      </c>
      <c r="L1911" s="19">
        <f t="shared" si="199"/>
        <v>-75028.156617981309</v>
      </c>
      <c r="M1911" s="17">
        <f t="shared" si="200"/>
        <v>-0.1273224261797842</v>
      </c>
      <c r="N1911" s="2">
        <v>380455101.21484166</v>
      </c>
      <c r="O1911">
        <v>0.33</v>
      </c>
      <c r="P1911" s="9">
        <f t="shared" si="201"/>
        <v>125550.18340089775</v>
      </c>
    </row>
    <row r="1912" spans="1:16" hidden="1" x14ac:dyDescent="0.35">
      <c r="A1912" s="13">
        <v>2031</v>
      </c>
      <c r="B1912" s="13">
        <f t="shared" si="197"/>
        <v>2030</v>
      </c>
      <c r="C1912" t="s">
        <v>558</v>
      </c>
      <c r="D1912" t="s">
        <v>559</v>
      </c>
      <c r="E1912" s="25">
        <v>228510481.13035136</v>
      </c>
      <c r="F1912" s="13">
        <v>0.33</v>
      </c>
      <c r="G1912" s="9">
        <f t="shared" si="198"/>
        <v>75408.458773015955</v>
      </c>
      <c r="H1912" s="11">
        <v>1.02</v>
      </c>
      <c r="I1912" s="12" cm="1">
        <f t="array" ref="I1912">INDEX(PPEL[],MATCH(PPEL[[#This Row],[Base Year]]&amp;PPEL[[#This Row],[DistrictNumber]],PPEL[[Fiscal Year]:[Fiscal Year]]&amp;PPEL[[DistrictNumber]:[DistrictNumber]],0),9)*$H1912</f>
        <v>56689.662406032112</v>
      </c>
      <c r="J1912" s="15">
        <f t="shared" si="196"/>
        <v>0.24808342324435481</v>
      </c>
      <c r="K1912" s="26">
        <f>ROUND(PPEL[[#This Row],[Proposed Taxable Valuation]]/1000*PPEL[[#This Row],[Adjusted Rate]],0)</f>
        <v>56690</v>
      </c>
      <c r="L1912" s="19">
        <f t="shared" si="199"/>
        <v>-18718.796366983843</v>
      </c>
      <c r="M1912" s="17">
        <f t="shared" si="200"/>
        <v>-8.1916576755645204E-2</v>
      </c>
      <c r="N1912" s="2">
        <v>181671242.05886644</v>
      </c>
      <c r="O1912">
        <v>0.33</v>
      </c>
      <c r="P1912" s="9">
        <f t="shared" si="201"/>
        <v>59951.509879425932</v>
      </c>
    </row>
    <row r="1913" spans="1:16" hidden="1" x14ac:dyDescent="0.35">
      <c r="A1913" s="13">
        <v>2031</v>
      </c>
      <c r="B1913" s="13">
        <f t="shared" si="197"/>
        <v>2030</v>
      </c>
      <c r="C1913" t="s">
        <v>560</v>
      </c>
      <c r="D1913" t="s">
        <v>561</v>
      </c>
      <c r="E1913" s="25">
        <v>269171341.58907086</v>
      </c>
      <c r="F1913" s="13">
        <v>0.33</v>
      </c>
      <c r="G1913" s="9">
        <f t="shared" si="198"/>
        <v>88826.542724393381</v>
      </c>
      <c r="H1913" s="11">
        <v>1.02</v>
      </c>
      <c r="I1913" s="12" cm="1">
        <f t="array" ref="I1913">INDEX(PPEL[],MATCH(PPEL[[#This Row],[Base Year]]&amp;PPEL[[#This Row],[DistrictNumber]],PPEL[[Fiscal Year]:[Fiscal Year]]&amp;PPEL[[DistrictNumber]:[DistrictNumber]],0),9)*$H1913</f>
        <v>59091.974855145556</v>
      </c>
      <c r="J1913" s="15">
        <f t="shared" si="196"/>
        <v>0.21953293581067052</v>
      </c>
      <c r="K1913" s="26">
        <f>ROUND(PPEL[[#This Row],[Proposed Taxable Valuation]]/1000*PPEL[[#This Row],[Adjusted Rate]],0)</f>
        <v>59092</v>
      </c>
      <c r="L1913" s="19">
        <f t="shared" si="199"/>
        <v>-29734.567869247825</v>
      </c>
      <c r="M1913" s="17">
        <f t="shared" si="200"/>
        <v>-0.1104670641893295</v>
      </c>
      <c r="N1913" s="2">
        <v>180179260.47334751</v>
      </c>
      <c r="O1913">
        <v>0.33</v>
      </c>
      <c r="P1913" s="9">
        <f t="shared" si="201"/>
        <v>59459.155956204675</v>
      </c>
    </row>
    <row r="1914" spans="1:16" hidden="1" x14ac:dyDescent="0.35">
      <c r="A1914" s="13">
        <v>2031</v>
      </c>
      <c r="B1914" s="13">
        <f t="shared" si="197"/>
        <v>2030</v>
      </c>
      <c r="C1914" t="s">
        <v>562</v>
      </c>
      <c r="D1914" t="s">
        <v>563</v>
      </c>
      <c r="E1914" s="25">
        <v>405425250.2930814</v>
      </c>
      <c r="F1914" s="13">
        <v>0.33</v>
      </c>
      <c r="G1914" s="9">
        <f t="shared" si="198"/>
        <v>133790.33259671688</v>
      </c>
      <c r="H1914" s="11">
        <v>1.02</v>
      </c>
      <c r="I1914" s="12" cm="1">
        <f t="array" ref="I1914">INDEX(PPEL[],MATCH(PPEL[[#This Row],[Base Year]]&amp;PPEL[[#This Row],[DistrictNumber]],PPEL[[Fiscal Year]:[Fiscal Year]]&amp;PPEL[[DistrictNumber]:[DistrictNumber]],0),9)*$H1914</f>
        <v>95339.019223841635</v>
      </c>
      <c r="J1914" s="15">
        <f t="shared" si="196"/>
        <v>0.23515806959463226</v>
      </c>
      <c r="K1914" s="26">
        <f>ROUND(PPEL[[#This Row],[Proposed Taxable Valuation]]/1000*PPEL[[#This Row],[Adjusted Rate]],0)</f>
        <v>95339</v>
      </c>
      <c r="L1914" s="19">
        <f t="shared" si="199"/>
        <v>-38451.313372875244</v>
      </c>
      <c r="M1914" s="17">
        <f t="shared" si="200"/>
        <v>-9.4841930405367758E-2</v>
      </c>
      <c r="N1914" s="2">
        <v>290318877.27076912</v>
      </c>
      <c r="O1914">
        <v>0.33</v>
      </c>
      <c r="P1914" s="9">
        <f t="shared" si="201"/>
        <v>95805.229499353809</v>
      </c>
    </row>
    <row r="1915" spans="1:16" hidden="1" x14ac:dyDescent="0.35">
      <c r="A1915" s="13">
        <v>2031</v>
      </c>
      <c r="B1915" s="13">
        <f t="shared" si="197"/>
        <v>2030</v>
      </c>
      <c r="C1915" t="s">
        <v>564</v>
      </c>
      <c r="D1915" t="s">
        <v>565</v>
      </c>
      <c r="E1915" s="25">
        <v>249240921.57819116</v>
      </c>
      <c r="F1915" s="13">
        <v>0.33</v>
      </c>
      <c r="G1915" s="9">
        <f t="shared" si="198"/>
        <v>82249.504120803089</v>
      </c>
      <c r="H1915" s="11">
        <v>1.02</v>
      </c>
      <c r="I1915" s="12" cm="1">
        <f t="array" ref="I1915">INDEX(PPEL[],MATCH(PPEL[[#This Row],[Base Year]]&amp;PPEL[[#This Row],[DistrictNumber]],PPEL[[Fiscal Year]:[Fiscal Year]]&amp;PPEL[[DistrictNumber]:[DistrictNumber]],0),9)*$H1915</f>
        <v>55111.020082637493</v>
      </c>
      <c r="J1915" s="15">
        <f t="shared" si="196"/>
        <v>0.22111545621672007</v>
      </c>
      <c r="K1915" s="26">
        <f>ROUND(PPEL[[#This Row],[Proposed Taxable Valuation]]/1000*PPEL[[#This Row],[Adjusted Rate]],0)</f>
        <v>55111</v>
      </c>
      <c r="L1915" s="19">
        <f t="shared" si="199"/>
        <v>-27138.484038165596</v>
      </c>
      <c r="M1915" s="17">
        <f t="shared" si="200"/>
        <v>-0.10888454378327994</v>
      </c>
      <c r="N1915" s="2">
        <v>173277098.69206601</v>
      </c>
      <c r="O1915">
        <v>0.33</v>
      </c>
      <c r="P1915" s="9">
        <f t="shared" si="201"/>
        <v>57181.442568381783</v>
      </c>
    </row>
    <row r="1916" spans="1:16" hidden="1" x14ac:dyDescent="0.35">
      <c r="A1916" s="13">
        <v>2031</v>
      </c>
      <c r="B1916" s="13">
        <f t="shared" si="197"/>
        <v>2030</v>
      </c>
      <c r="C1916" t="s">
        <v>566</v>
      </c>
      <c r="D1916" t="s">
        <v>567</v>
      </c>
      <c r="E1916" s="25">
        <v>255407880.59877956</v>
      </c>
      <c r="F1916" s="13">
        <v>0.33</v>
      </c>
      <c r="G1916" s="9">
        <f t="shared" si="198"/>
        <v>84284.600597597266</v>
      </c>
      <c r="H1916" s="11">
        <v>1.02</v>
      </c>
      <c r="I1916" s="12" cm="1">
        <f t="array" ref="I1916">INDEX(PPEL[],MATCH(PPEL[[#This Row],[Base Year]]&amp;PPEL[[#This Row],[DistrictNumber]],PPEL[[Fiscal Year]:[Fiscal Year]]&amp;PPEL[[DistrictNumber]:[DistrictNumber]],0),9)*$H1916</f>
        <v>67614.275075284357</v>
      </c>
      <c r="J1916" s="15">
        <f t="shared" si="196"/>
        <v>0.26473057494063651</v>
      </c>
      <c r="K1916" s="26">
        <f>ROUND(PPEL[[#This Row],[Proposed Taxable Valuation]]/1000*PPEL[[#This Row],[Adjusted Rate]],0)</f>
        <v>67614</v>
      </c>
      <c r="L1916" s="19">
        <f t="shared" si="199"/>
        <v>-16670.325522312909</v>
      </c>
      <c r="M1916" s="17">
        <f t="shared" si="200"/>
        <v>-6.5269425059363506E-2</v>
      </c>
      <c r="N1916" s="2">
        <v>203856005.12346256</v>
      </c>
      <c r="O1916">
        <v>0.33</v>
      </c>
      <c r="P1916" s="9">
        <f t="shared" si="201"/>
        <v>67272.481690742643</v>
      </c>
    </row>
    <row r="1917" spans="1:16" hidden="1" x14ac:dyDescent="0.35">
      <c r="A1917" s="13">
        <v>2031</v>
      </c>
      <c r="B1917" s="13">
        <f t="shared" si="197"/>
        <v>2030</v>
      </c>
      <c r="C1917" t="s">
        <v>568</v>
      </c>
      <c r="D1917" t="s">
        <v>569</v>
      </c>
      <c r="E1917" s="25">
        <v>669569658.41586244</v>
      </c>
      <c r="F1917" s="13">
        <v>0.33</v>
      </c>
      <c r="G1917" s="9">
        <f t="shared" si="198"/>
        <v>220957.98727723461</v>
      </c>
      <c r="H1917" s="11">
        <v>1.02</v>
      </c>
      <c r="I1917" s="12" cm="1">
        <f t="array" ref="I1917">INDEX(PPEL[],MATCH(PPEL[[#This Row],[Base Year]]&amp;PPEL[[#This Row],[DistrictNumber]],PPEL[[Fiscal Year]:[Fiscal Year]]&amp;PPEL[[DistrictNumber]:[DistrictNumber]],0),9)*$H1917</f>
        <v>128666.86710357596</v>
      </c>
      <c r="J1917" s="15">
        <f t="shared" si="196"/>
        <v>0.19216352695549171</v>
      </c>
      <c r="K1917" s="26">
        <f>ROUND(PPEL[[#This Row],[Proposed Taxable Valuation]]/1000*PPEL[[#This Row],[Adjusted Rate]],0)</f>
        <v>128667</v>
      </c>
      <c r="L1917" s="19">
        <f t="shared" si="199"/>
        <v>-92291.120173658652</v>
      </c>
      <c r="M1917" s="17">
        <f t="shared" si="200"/>
        <v>-0.1378364730445083</v>
      </c>
      <c r="N1917" s="2">
        <v>406659102.75140935</v>
      </c>
      <c r="O1917">
        <v>0.33</v>
      </c>
      <c r="P1917" s="9">
        <f t="shared" si="201"/>
        <v>134197.50390796509</v>
      </c>
    </row>
    <row r="1918" spans="1:16" hidden="1" x14ac:dyDescent="0.35">
      <c r="A1918" s="13">
        <v>2031</v>
      </c>
      <c r="B1918" s="13">
        <f t="shared" si="197"/>
        <v>2030</v>
      </c>
      <c r="C1918" t="s">
        <v>570</v>
      </c>
      <c r="D1918" t="s">
        <v>571</v>
      </c>
      <c r="E1918" s="25">
        <v>816805373.27991164</v>
      </c>
      <c r="F1918" s="13">
        <v>0.33</v>
      </c>
      <c r="G1918" s="9">
        <f t="shared" si="198"/>
        <v>269545.77318237082</v>
      </c>
      <c r="H1918" s="11">
        <v>1.02</v>
      </c>
      <c r="I1918" s="12" cm="1">
        <f t="array" ref="I1918">INDEX(PPEL[],MATCH(PPEL[[#This Row],[Base Year]]&amp;PPEL[[#This Row],[DistrictNumber]],PPEL[[Fiscal Year]:[Fiscal Year]]&amp;PPEL[[DistrictNumber]:[DistrictNumber]],0),9)*$H1918</f>
        <v>186352.31189904601</v>
      </c>
      <c r="J1918" s="15">
        <f t="shared" si="196"/>
        <v>0.22814775464899495</v>
      </c>
      <c r="K1918" s="26">
        <f>ROUND(PPEL[[#This Row],[Proposed Taxable Valuation]]/1000*PPEL[[#This Row],[Adjusted Rate]],0)</f>
        <v>186352</v>
      </c>
      <c r="L1918" s="19">
        <f t="shared" si="199"/>
        <v>-83193.46128332481</v>
      </c>
      <c r="M1918" s="17">
        <f t="shared" si="200"/>
        <v>-0.10185224535100507</v>
      </c>
      <c r="N1918" s="2">
        <v>548151615.42820811</v>
      </c>
      <c r="O1918">
        <v>0.33</v>
      </c>
      <c r="P1918" s="9">
        <f t="shared" si="201"/>
        <v>180890.03309130869</v>
      </c>
    </row>
    <row r="1919" spans="1:16" hidden="1" x14ac:dyDescent="0.35">
      <c r="A1919" s="13">
        <v>2031</v>
      </c>
      <c r="B1919" s="13">
        <f t="shared" si="197"/>
        <v>2030</v>
      </c>
      <c r="C1919" t="s">
        <v>572</v>
      </c>
      <c r="D1919" t="s">
        <v>573</v>
      </c>
      <c r="E1919" s="25">
        <v>786595427.27471352</v>
      </c>
      <c r="F1919" s="13">
        <v>0.33</v>
      </c>
      <c r="G1919" s="9">
        <f t="shared" si="198"/>
        <v>259576.49100065549</v>
      </c>
      <c r="H1919" s="11">
        <v>1.02</v>
      </c>
      <c r="I1919" s="12" cm="1">
        <f t="array" ref="I1919">INDEX(PPEL[],MATCH(PPEL[[#This Row],[Base Year]]&amp;PPEL[[#This Row],[DistrictNumber]],PPEL[[Fiscal Year]:[Fiscal Year]]&amp;PPEL[[DistrictNumber]:[DistrictNumber]],0),9)*$H1919</f>
        <v>157173.50211011674</v>
      </c>
      <c r="J1919" s="15">
        <f t="shared" si="196"/>
        <v>0.19981491966546211</v>
      </c>
      <c r="K1919" s="26">
        <f>ROUND(PPEL[[#This Row],[Proposed Taxable Valuation]]/1000*PPEL[[#This Row],[Adjusted Rate]],0)</f>
        <v>157174</v>
      </c>
      <c r="L1919" s="19">
        <f t="shared" si="199"/>
        <v>-102402.98889053875</v>
      </c>
      <c r="M1919" s="17">
        <f t="shared" si="200"/>
        <v>-0.13018508033453791</v>
      </c>
      <c r="N1919" s="2">
        <v>544764523.11636102</v>
      </c>
      <c r="O1919">
        <v>0.33</v>
      </c>
      <c r="P1919" s="9">
        <f t="shared" si="201"/>
        <v>179772.29262839913</v>
      </c>
    </row>
    <row r="1920" spans="1:16" hidden="1" x14ac:dyDescent="0.35">
      <c r="A1920" s="13">
        <v>2031</v>
      </c>
      <c r="B1920" s="13">
        <f t="shared" si="197"/>
        <v>2030</v>
      </c>
      <c r="C1920" t="s">
        <v>574</v>
      </c>
      <c r="D1920" t="s">
        <v>575</v>
      </c>
      <c r="E1920" s="25">
        <v>4102855653.6315579</v>
      </c>
      <c r="F1920" s="13">
        <v>0.33</v>
      </c>
      <c r="G1920" s="9">
        <f t="shared" si="198"/>
        <v>1353942.3656984142</v>
      </c>
      <c r="H1920" s="11">
        <v>1.02</v>
      </c>
      <c r="I1920" s="12" cm="1">
        <f t="array" ref="I1920">INDEX(PPEL[],MATCH(PPEL[[#This Row],[Base Year]]&amp;PPEL[[#This Row],[DistrictNumber]],PPEL[[Fiscal Year]:[Fiscal Year]]&amp;PPEL[[DistrictNumber]:[DistrictNumber]],0),9)*$H1920</f>
        <v>669524.92370649904</v>
      </c>
      <c r="J1920" s="15">
        <f t="shared" si="196"/>
        <v>0.16318510331063754</v>
      </c>
      <c r="K1920" s="26">
        <f>ROUND(PPEL[[#This Row],[Proposed Taxable Valuation]]/1000*PPEL[[#This Row],[Adjusted Rate]],0)</f>
        <v>669525</v>
      </c>
      <c r="L1920" s="19">
        <f t="shared" si="199"/>
        <v>-684417.44199191511</v>
      </c>
      <c r="M1920" s="17">
        <f t="shared" si="200"/>
        <v>-0.16681489668936247</v>
      </c>
      <c r="N1920" s="2">
        <v>2379174579.3315654</v>
      </c>
      <c r="O1920">
        <v>0.33</v>
      </c>
      <c r="P1920" s="9">
        <f t="shared" si="201"/>
        <v>785127.61117941653</v>
      </c>
    </row>
    <row r="1921" spans="1:16" hidden="1" x14ac:dyDescent="0.35">
      <c r="A1921" s="13">
        <v>2031</v>
      </c>
      <c r="B1921" s="13">
        <f t="shared" si="197"/>
        <v>2030</v>
      </c>
      <c r="C1921" t="s">
        <v>576</v>
      </c>
      <c r="D1921" t="s">
        <v>577</v>
      </c>
      <c r="E1921" s="25">
        <v>883167036.60205817</v>
      </c>
      <c r="F1921" s="13">
        <v>0.33</v>
      </c>
      <c r="G1921" s="9">
        <f t="shared" si="198"/>
        <v>291445.12207867921</v>
      </c>
      <c r="H1921" s="11">
        <v>1.02</v>
      </c>
      <c r="I1921" s="12" cm="1">
        <f t="array" ref="I1921">INDEX(PPEL[],MATCH(PPEL[[#This Row],[Base Year]]&amp;PPEL[[#This Row],[DistrictNumber]],PPEL[[Fiscal Year]:[Fiscal Year]]&amp;PPEL[[DistrictNumber]:[DistrictNumber]],0),9)*$H1921</f>
        <v>195066.51605809649</v>
      </c>
      <c r="J1921" s="15">
        <f t="shared" si="196"/>
        <v>0.22087159956581409</v>
      </c>
      <c r="K1921" s="26">
        <f>ROUND(PPEL[[#This Row],[Proposed Taxable Valuation]]/1000*PPEL[[#This Row],[Adjusted Rate]],0)</f>
        <v>195067</v>
      </c>
      <c r="L1921" s="19">
        <f t="shared" si="199"/>
        <v>-96378.606020582723</v>
      </c>
      <c r="M1921" s="17">
        <f t="shared" si="200"/>
        <v>-0.10912840043418592</v>
      </c>
      <c r="N1921" s="2">
        <v>636494664.87624073</v>
      </c>
      <c r="O1921">
        <v>0.33</v>
      </c>
      <c r="P1921" s="9">
        <f t="shared" si="201"/>
        <v>210043.23940915946</v>
      </c>
    </row>
    <row r="1922" spans="1:16" hidden="1" x14ac:dyDescent="0.35">
      <c r="A1922" s="13">
        <v>2031</v>
      </c>
      <c r="B1922" s="13">
        <f t="shared" si="197"/>
        <v>2030</v>
      </c>
      <c r="C1922" t="s">
        <v>578</v>
      </c>
      <c r="D1922" t="s">
        <v>579</v>
      </c>
      <c r="E1922" s="25">
        <v>1068881712.5332882</v>
      </c>
      <c r="F1922" s="13">
        <v>0.33</v>
      </c>
      <c r="G1922" s="9">
        <f t="shared" si="198"/>
        <v>352730.96513598511</v>
      </c>
      <c r="H1922" s="11">
        <v>1.02</v>
      </c>
      <c r="I1922" s="12" cm="1">
        <f t="array" ref="I1922">INDEX(PPEL[],MATCH(PPEL[[#This Row],[Base Year]]&amp;PPEL[[#This Row],[DistrictNumber]],PPEL[[Fiscal Year]:[Fiscal Year]]&amp;PPEL[[DistrictNumber]:[DistrictNumber]],0),9)*$H1922</f>
        <v>138300.81341002721</v>
      </c>
      <c r="J1922" s="15">
        <f t="shared" si="196"/>
        <v>0.12938832406651368</v>
      </c>
      <c r="K1922" s="26">
        <f>ROUND(PPEL[[#This Row],[Proposed Taxable Valuation]]/1000*PPEL[[#This Row],[Adjusted Rate]],0)</f>
        <v>138301</v>
      </c>
      <c r="L1922" s="19">
        <f t="shared" si="199"/>
        <v>-214430.1517259579</v>
      </c>
      <c r="M1922" s="17">
        <f t="shared" si="200"/>
        <v>-0.20061167593348633</v>
      </c>
      <c r="N1922" s="2">
        <v>566507990.42627835</v>
      </c>
      <c r="O1922">
        <v>0.33</v>
      </c>
      <c r="P1922" s="9">
        <f t="shared" si="201"/>
        <v>186947.63684067185</v>
      </c>
    </row>
    <row r="1923" spans="1:16" hidden="1" x14ac:dyDescent="0.35">
      <c r="A1923" s="13">
        <v>2031</v>
      </c>
      <c r="B1923" s="13">
        <f t="shared" si="197"/>
        <v>2030</v>
      </c>
      <c r="C1923" t="s">
        <v>580</v>
      </c>
      <c r="D1923" t="s">
        <v>581</v>
      </c>
      <c r="E1923" s="25">
        <v>245200423.61776239</v>
      </c>
      <c r="F1923" s="13">
        <v>0.33</v>
      </c>
      <c r="G1923" s="9">
        <f t="shared" si="198"/>
        <v>80916.139793861599</v>
      </c>
      <c r="H1923" s="11">
        <v>1.02</v>
      </c>
      <c r="I1923" s="12" cm="1">
        <f t="array" ref="I1923">INDEX(PPEL[],MATCH(PPEL[[#This Row],[Base Year]]&amp;PPEL[[#This Row],[DistrictNumber]],PPEL[[Fiscal Year]:[Fiscal Year]]&amp;PPEL[[DistrictNumber]:[DistrictNumber]],0),9)*$H1923</f>
        <v>67524.88480709288</v>
      </c>
      <c r="J1923" s="15">
        <f t="shared" si="196"/>
        <v>0.27538649326461179</v>
      </c>
      <c r="K1923" s="26">
        <f>ROUND(PPEL[[#This Row],[Proposed Taxable Valuation]]/1000*PPEL[[#This Row],[Adjusted Rate]],0)</f>
        <v>67525</v>
      </c>
      <c r="L1923" s="19">
        <f t="shared" si="199"/>
        <v>-13391.254986768719</v>
      </c>
      <c r="M1923" s="17">
        <f t="shared" si="200"/>
        <v>-5.4613506735388229E-2</v>
      </c>
      <c r="N1923" s="2">
        <v>191267073.16289833</v>
      </c>
      <c r="O1923">
        <v>0.33</v>
      </c>
      <c r="P1923" s="9">
        <f t="shared" si="201"/>
        <v>63118.134143756455</v>
      </c>
    </row>
    <row r="1924" spans="1:16" hidden="1" x14ac:dyDescent="0.35">
      <c r="A1924" s="13">
        <v>2031</v>
      </c>
      <c r="B1924" s="13">
        <f t="shared" si="197"/>
        <v>2030</v>
      </c>
      <c r="C1924" t="s">
        <v>582</v>
      </c>
      <c r="D1924" t="s">
        <v>583</v>
      </c>
      <c r="E1924" s="25">
        <v>1230500677.7489367</v>
      </c>
      <c r="F1924" s="13">
        <v>0.33</v>
      </c>
      <c r="G1924" s="9">
        <f t="shared" si="198"/>
        <v>406065.22365714912</v>
      </c>
      <c r="H1924" s="11">
        <v>1.02</v>
      </c>
      <c r="I1924" s="12" cm="1">
        <f t="array" ref="I1924">INDEX(PPEL[],MATCH(PPEL[[#This Row],[Base Year]]&amp;PPEL[[#This Row],[DistrictNumber]],PPEL[[Fiscal Year]:[Fiscal Year]]&amp;PPEL[[DistrictNumber]:[DistrictNumber]],0),9)*$H1924</f>
        <v>241013.11900938043</v>
      </c>
      <c r="J1924" s="15">
        <f t="shared" ref="J1924:J1959" si="202">IF(I1924/(E1924/1000)&gt;0.33,0.33,I1924/(E1924/1000))</f>
        <v>0.19586589700241935</v>
      </c>
      <c r="K1924" s="26">
        <f>ROUND(PPEL[[#This Row],[Proposed Taxable Valuation]]/1000*PPEL[[#This Row],[Adjusted Rate]],0)</f>
        <v>241013</v>
      </c>
      <c r="L1924" s="19">
        <f t="shared" si="199"/>
        <v>-165052.10464776869</v>
      </c>
      <c r="M1924" s="17">
        <f t="shared" si="200"/>
        <v>-0.13413410299758066</v>
      </c>
      <c r="N1924" s="2">
        <v>758974749.40015912</v>
      </c>
      <c r="O1924">
        <v>0.33</v>
      </c>
      <c r="P1924" s="9">
        <f t="shared" si="201"/>
        <v>250461.66730205252</v>
      </c>
    </row>
    <row r="1925" spans="1:16" hidden="1" x14ac:dyDescent="0.35">
      <c r="A1925" s="13">
        <v>2031</v>
      </c>
      <c r="B1925" s="13">
        <f t="shared" ref="B1925:B1959" si="203">A1925-1</f>
        <v>2030</v>
      </c>
      <c r="C1925" t="s">
        <v>584</v>
      </c>
      <c r="D1925" t="s">
        <v>585</v>
      </c>
      <c r="E1925" s="25">
        <v>344215586.05704278</v>
      </c>
      <c r="F1925" s="13">
        <v>0.33</v>
      </c>
      <c r="G1925" s="9">
        <f t="shared" si="198"/>
        <v>113591.14339882412</v>
      </c>
      <c r="H1925" s="11">
        <v>1.02</v>
      </c>
      <c r="I1925" s="12" cm="1">
        <f t="array" ref="I1925">INDEX(PPEL[],MATCH(PPEL[[#This Row],[Base Year]]&amp;PPEL[[#This Row],[DistrictNumber]],PPEL[[Fiscal Year]:[Fiscal Year]]&amp;PPEL[[DistrictNumber]:[DistrictNumber]],0),9)*$H1925</f>
        <v>74221.594728155411</v>
      </c>
      <c r="J1925" s="15">
        <f t="shared" si="202"/>
        <v>0.21562531661728865</v>
      </c>
      <c r="K1925" s="26">
        <f>ROUND(PPEL[[#This Row],[Proposed Taxable Valuation]]/1000*PPEL[[#This Row],[Adjusted Rate]],0)</f>
        <v>74222</v>
      </c>
      <c r="L1925" s="19">
        <f t="shared" si="199"/>
        <v>-39369.548670668708</v>
      </c>
      <c r="M1925" s="17">
        <f t="shared" si="200"/>
        <v>-0.11437468338271137</v>
      </c>
      <c r="N1925" s="2">
        <v>231540270.75108659</v>
      </c>
      <c r="O1925">
        <v>0.33</v>
      </c>
      <c r="P1925" s="9">
        <f t="shared" si="201"/>
        <v>76408.289347858576</v>
      </c>
    </row>
    <row r="1926" spans="1:16" hidden="1" x14ac:dyDescent="0.35">
      <c r="A1926" s="13">
        <v>2031</v>
      </c>
      <c r="B1926" s="13">
        <f t="shared" si="203"/>
        <v>2030</v>
      </c>
      <c r="C1926" t="s">
        <v>586</v>
      </c>
      <c r="D1926" t="s">
        <v>587</v>
      </c>
      <c r="E1926" s="25">
        <v>401778583.68682075</v>
      </c>
      <c r="F1926" s="13">
        <v>0.33</v>
      </c>
      <c r="G1926" s="9">
        <f t="shared" si="198"/>
        <v>132586.93261665085</v>
      </c>
      <c r="H1926" s="11">
        <v>1.02</v>
      </c>
      <c r="I1926" s="12" cm="1">
        <f t="array" ref="I1926">INDEX(PPEL[],MATCH(PPEL[[#This Row],[Base Year]]&amp;PPEL[[#This Row],[DistrictNumber]],PPEL[[Fiscal Year]:[Fiscal Year]]&amp;PPEL[[DistrictNumber]:[DistrictNumber]],0),9)*$H1926</f>
        <v>94951.80215427342</v>
      </c>
      <c r="J1926" s="15">
        <f t="shared" si="202"/>
        <v>0.23632867955024367</v>
      </c>
      <c r="K1926" s="26">
        <f>ROUND(PPEL[[#This Row],[Proposed Taxable Valuation]]/1000*PPEL[[#This Row],[Adjusted Rate]],0)</f>
        <v>94952</v>
      </c>
      <c r="L1926" s="19">
        <f t="shared" si="199"/>
        <v>-37635.130462377434</v>
      </c>
      <c r="M1926" s="17">
        <f t="shared" si="200"/>
        <v>-9.3671320449756346E-2</v>
      </c>
      <c r="N1926" s="2">
        <v>284646769.89874667</v>
      </c>
      <c r="O1926">
        <v>0.33</v>
      </c>
      <c r="P1926" s="9">
        <f t="shared" si="201"/>
        <v>93933.434066586415</v>
      </c>
    </row>
    <row r="1927" spans="1:16" hidden="1" x14ac:dyDescent="0.35">
      <c r="A1927" s="13">
        <v>2031</v>
      </c>
      <c r="B1927" s="13">
        <f t="shared" si="203"/>
        <v>2030</v>
      </c>
      <c r="C1927" t="s">
        <v>588</v>
      </c>
      <c r="D1927" t="s">
        <v>589</v>
      </c>
      <c r="E1927" s="25">
        <v>487254663.25098622</v>
      </c>
      <c r="F1927" s="13">
        <v>0.33</v>
      </c>
      <c r="G1927" s="9">
        <f t="shared" si="198"/>
        <v>160794.03887282545</v>
      </c>
      <c r="H1927" s="11">
        <v>1.02</v>
      </c>
      <c r="I1927" s="12" cm="1">
        <f t="array" ref="I1927">INDEX(PPEL[],MATCH(PPEL[[#This Row],[Base Year]]&amp;PPEL[[#This Row],[DistrictNumber]],PPEL[[Fiscal Year]:[Fiscal Year]]&amp;PPEL[[DistrictNumber]:[DistrictNumber]],0),9)*$H1927</f>
        <v>99690.059121380342</v>
      </c>
      <c r="J1927" s="15">
        <f t="shared" si="202"/>
        <v>0.20459539259459017</v>
      </c>
      <c r="K1927" s="26">
        <f>ROUND(PPEL[[#This Row],[Proposed Taxable Valuation]]/1000*PPEL[[#This Row],[Adjusted Rate]],0)</f>
        <v>99690</v>
      </c>
      <c r="L1927" s="19">
        <f t="shared" si="199"/>
        <v>-61103.979751445106</v>
      </c>
      <c r="M1927" s="17">
        <f t="shared" si="200"/>
        <v>-0.12540460740540985</v>
      </c>
      <c r="N1927" s="2">
        <v>320728751.83276445</v>
      </c>
      <c r="O1927">
        <v>0.33</v>
      </c>
      <c r="P1927" s="9">
        <f t="shared" si="201"/>
        <v>105840.48810481226</v>
      </c>
    </row>
    <row r="1928" spans="1:16" hidden="1" x14ac:dyDescent="0.35">
      <c r="A1928" s="13">
        <v>2031</v>
      </c>
      <c r="B1928" s="13">
        <f t="shared" si="203"/>
        <v>2030</v>
      </c>
      <c r="C1928" t="s">
        <v>590</v>
      </c>
      <c r="D1928" t="s">
        <v>591</v>
      </c>
      <c r="E1928" s="25">
        <v>1100150679.7338853</v>
      </c>
      <c r="F1928" s="13">
        <v>0.33</v>
      </c>
      <c r="G1928" s="9">
        <f t="shared" si="198"/>
        <v>363049.72431218217</v>
      </c>
      <c r="H1928" s="11">
        <v>1.02</v>
      </c>
      <c r="I1928" s="12" cm="1">
        <f t="array" ref="I1928">INDEX(PPEL[],MATCH(PPEL[[#This Row],[Base Year]]&amp;PPEL[[#This Row],[DistrictNumber]],PPEL[[Fiscal Year]:[Fiscal Year]]&amp;PPEL[[DistrictNumber]:[DistrictNumber]],0),9)*$H1928</f>
        <v>217027.20342141495</v>
      </c>
      <c r="J1928" s="15">
        <f t="shared" si="202"/>
        <v>0.19727043524066315</v>
      </c>
      <c r="K1928" s="26">
        <f>ROUND(PPEL[[#This Row],[Proposed Taxable Valuation]]/1000*PPEL[[#This Row],[Adjusted Rate]],0)</f>
        <v>217027</v>
      </c>
      <c r="L1928" s="19">
        <f t="shared" si="199"/>
        <v>-146022.52089076722</v>
      </c>
      <c r="M1928" s="17">
        <f t="shared" si="200"/>
        <v>-0.13272956475933687</v>
      </c>
      <c r="N1928" s="2">
        <v>695992996.26502466</v>
      </c>
      <c r="O1928">
        <v>0.33</v>
      </c>
      <c r="P1928" s="9">
        <f t="shared" si="201"/>
        <v>229677.68876745814</v>
      </c>
    </row>
    <row r="1929" spans="1:16" hidden="1" x14ac:dyDescent="0.35">
      <c r="A1929" s="13">
        <v>2031</v>
      </c>
      <c r="B1929" s="13">
        <f t="shared" si="203"/>
        <v>2030</v>
      </c>
      <c r="C1929" t="s">
        <v>592</v>
      </c>
      <c r="D1929" t="s">
        <v>593</v>
      </c>
      <c r="E1929" s="25">
        <v>6859889357.962594</v>
      </c>
      <c r="F1929" s="13">
        <v>0.33</v>
      </c>
      <c r="G1929" s="9">
        <f t="shared" si="198"/>
        <v>2263763.4881276563</v>
      </c>
      <c r="H1929" s="11">
        <v>1.02</v>
      </c>
      <c r="I1929" s="12" cm="1">
        <f t="array" ref="I1929">INDEX(PPEL[],MATCH(PPEL[[#This Row],[Base Year]]&amp;PPEL[[#This Row],[DistrictNumber]],PPEL[[Fiscal Year]:[Fiscal Year]]&amp;PPEL[[DistrictNumber]:[DistrictNumber]],0),9)*$H1929</f>
        <v>1300027.6156677436</v>
      </c>
      <c r="J1929" s="15">
        <f t="shared" si="202"/>
        <v>0.18951145533546263</v>
      </c>
      <c r="K1929" s="26">
        <f>ROUND(PPEL[[#This Row],[Proposed Taxable Valuation]]/1000*PPEL[[#This Row],[Adjusted Rate]],0)</f>
        <v>1300028</v>
      </c>
      <c r="L1929" s="19">
        <f t="shared" si="199"/>
        <v>-963735.87245991267</v>
      </c>
      <c r="M1929" s="17">
        <f t="shared" si="200"/>
        <v>-0.14048854466453739</v>
      </c>
      <c r="N1929" s="2">
        <v>4225360420.9629278</v>
      </c>
      <c r="O1929">
        <v>0.33</v>
      </c>
      <c r="P1929" s="9">
        <f t="shared" si="201"/>
        <v>1394368.9389177663</v>
      </c>
    </row>
    <row r="1930" spans="1:16" hidden="1" x14ac:dyDescent="0.35">
      <c r="A1930" s="13">
        <v>2031</v>
      </c>
      <c r="B1930" s="13">
        <f t="shared" si="203"/>
        <v>2030</v>
      </c>
      <c r="C1930" t="s">
        <v>594</v>
      </c>
      <c r="D1930" t="s">
        <v>595</v>
      </c>
      <c r="E1930" s="25">
        <v>22814088379.760719</v>
      </c>
      <c r="F1930" s="13">
        <v>0.33</v>
      </c>
      <c r="G1930" s="9">
        <f t="shared" si="198"/>
        <v>7528649.1653210381</v>
      </c>
      <c r="H1930" s="11">
        <v>1.02</v>
      </c>
      <c r="I1930" s="12" cm="1">
        <f t="array" ref="I1930">INDEX(PPEL[],MATCH(PPEL[[#This Row],[Base Year]]&amp;PPEL[[#This Row],[DistrictNumber]],PPEL[[Fiscal Year]:[Fiscal Year]]&amp;PPEL[[DistrictNumber]:[DistrictNumber]],0),9)*$H1930</f>
        <v>2850206.5155703104</v>
      </c>
      <c r="J1930" s="15">
        <f t="shared" si="202"/>
        <v>0.12493186088026385</v>
      </c>
      <c r="K1930" s="26">
        <f>ROUND(PPEL[[#This Row],[Proposed Taxable Valuation]]/1000*PPEL[[#This Row],[Adjusted Rate]],0)</f>
        <v>2850207</v>
      </c>
      <c r="L1930" s="19">
        <f t="shared" si="199"/>
        <v>-4678442.6497507282</v>
      </c>
      <c r="M1930" s="17">
        <f t="shared" si="200"/>
        <v>-0.20506813911973615</v>
      </c>
      <c r="N1930" s="2">
        <v>12598084502.561941</v>
      </c>
      <c r="O1930">
        <v>0.33</v>
      </c>
      <c r="P1930" s="9">
        <f t="shared" si="201"/>
        <v>4157367.8858454409</v>
      </c>
    </row>
    <row r="1931" spans="1:16" hidden="1" x14ac:dyDescent="0.35">
      <c r="A1931" s="13">
        <v>2031</v>
      </c>
      <c r="B1931" s="13">
        <f t="shared" si="203"/>
        <v>2030</v>
      </c>
      <c r="C1931" t="s">
        <v>596</v>
      </c>
      <c r="D1931" t="s">
        <v>597</v>
      </c>
      <c r="E1931" s="25">
        <v>2066028011.4215386</v>
      </c>
      <c r="F1931" s="13">
        <v>0.33</v>
      </c>
      <c r="G1931" s="9">
        <f t="shared" si="198"/>
        <v>681789.24376910774</v>
      </c>
      <c r="H1931" s="11">
        <v>1.02</v>
      </c>
      <c r="I1931" s="12" cm="1">
        <f t="array" ref="I1931">INDEX(PPEL[],MATCH(PPEL[[#This Row],[Base Year]]&amp;PPEL[[#This Row],[DistrictNumber]],PPEL[[Fiscal Year]:[Fiscal Year]]&amp;PPEL[[DistrictNumber]:[DistrictNumber]],0),9)*$H1931</f>
        <v>367416.5269065891</v>
      </c>
      <c r="J1931" s="15">
        <f t="shared" si="202"/>
        <v>0.17783714687091137</v>
      </c>
      <c r="K1931" s="26">
        <f>ROUND(PPEL[[#This Row],[Proposed Taxable Valuation]]/1000*PPEL[[#This Row],[Adjusted Rate]],0)</f>
        <v>367417</v>
      </c>
      <c r="L1931" s="19">
        <f t="shared" si="199"/>
        <v>-314372.71686251863</v>
      </c>
      <c r="M1931" s="17">
        <f t="shared" si="200"/>
        <v>-0.15216285312908864</v>
      </c>
      <c r="N1931" s="2">
        <v>1254314571.6880069</v>
      </c>
      <c r="O1931">
        <v>0.33</v>
      </c>
      <c r="P1931" s="9">
        <f t="shared" si="201"/>
        <v>413923.80865704227</v>
      </c>
    </row>
    <row r="1932" spans="1:16" hidden="1" x14ac:dyDescent="0.35">
      <c r="A1932" s="13">
        <v>2031</v>
      </c>
      <c r="B1932" s="13">
        <f t="shared" si="203"/>
        <v>2030</v>
      </c>
      <c r="C1932" t="s">
        <v>598</v>
      </c>
      <c r="D1932" t="s">
        <v>599</v>
      </c>
      <c r="E1932" s="25">
        <v>524820295.35914487</v>
      </c>
      <c r="F1932" s="13">
        <v>0.33</v>
      </c>
      <c r="G1932" s="9">
        <f t="shared" si="198"/>
        <v>173190.69746851784</v>
      </c>
      <c r="H1932" s="11">
        <v>1.02</v>
      </c>
      <c r="I1932" s="12" cm="1">
        <f t="array" ref="I1932">INDEX(PPEL[],MATCH(PPEL[[#This Row],[Base Year]]&amp;PPEL[[#This Row],[DistrictNumber]],PPEL[[Fiscal Year]:[Fiscal Year]]&amp;PPEL[[DistrictNumber]:[DistrictNumber]],0),9)*$H1932</f>
        <v>117063.78191982969</v>
      </c>
      <c r="J1932" s="15">
        <f t="shared" si="202"/>
        <v>0.22305498273408164</v>
      </c>
      <c r="K1932" s="26">
        <f>ROUND(PPEL[[#This Row],[Proposed Taxable Valuation]]/1000*PPEL[[#This Row],[Adjusted Rate]],0)</f>
        <v>117064</v>
      </c>
      <c r="L1932" s="19">
        <f t="shared" si="199"/>
        <v>-56126.91554868815</v>
      </c>
      <c r="M1932" s="17">
        <f t="shared" si="200"/>
        <v>-0.10694501726591837</v>
      </c>
      <c r="N1932" s="2">
        <v>393675079.49733692</v>
      </c>
      <c r="O1932">
        <v>0.33</v>
      </c>
      <c r="P1932" s="9">
        <f t="shared" si="201"/>
        <v>129912.77623412119</v>
      </c>
    </row>
    <row r="1933" spans="1:16" hidden="1" x14ac:dyDescent="0.35">
      <c r="A1933" s="13">
        <v>2031</v>
      </c>
      <c r="B1933" s="13">
        <f t="shared" si="203"/>
        <v>2030</v>
      </c>
      <c r="C1933" t="s">
        <v>600</v>
      </c>
      <c r="D1933" t="s">
        <v>601</v>
      </c>
      <c r="E1933" s="25">
        <v>1385003241.6926849</v>
      </c>
      <c r="F1933" s="13">
        <v>0.33</v>
      </c>
      <c r="G1933" s="9">
        <f t="shared" si="198"/>
        <v>457051.069758586</v>
      </c>
      <c r="H1933" s="11">
        <v>1.02</v>
      </c>
      <c r="I1933" s="12" cm="1">
        <f t="array" ref="I1933">INDEX(PPEL[],MATCH(PPEL[[#This Row],[Base Year]]&amp;PPEL[[#This Row],[DistrictNumber]],PPEL[[Fiscal Year]:[Fiscal Year]]&amp;PPEL[[DistrictNumber]:[DistrictNumber]],0),9)*$H1933</f>
        <v>301985.61598159949</v>
      </c>
      <c r="J1933" s="15">
        <f t="shared" si="202"/>
        <v>0.21803964560583056</v>
      </c>
      <c r="K1933" s="26">
        <f>ROUND(PPEL[[#This Row],[Proposed Taxable Valuation]]/1000*PPEL[[#This Row],[Adjusted Rate]],0)</f>
        <v>301986</v>
      </c>
      <c r="L1933" s="19">
        <f t="shared" si="199"/>
        <v>-155065.45377698651</v>
      </c>
      <c r="M1933" s="17">
        <f t="shared" si="200"/>
        <v>-0.11196035439416946</v>
      </c>
      <c r="N1933" s="2">
        <v>971443108.56702161</v>
      </c>
      <c r="O1933">
        <v>0.33</v>
      </c>
      <c r="P1933" s="9">
        <f t="shared" si="201"/>
        <v>320576.2258271171</v>
      </c>
    </row>
    <row r="1934" spans="1:16" hidden="1" x14ac:dyDescent="0.35">
      <c r="A1934" s="13">
        <v>2031</v>
      </c>
      <c r="B1934" s="13">
        <f t="shared" si="203"/>
        <v>2030</v>
      </c>
      <c r="C1934" t="s">
        <v>602</v>
      </c>
      <c r="D1934" t="s">
        <v>603</v>
      </c>
      <c r="E1934" s="25">
        <v>367610578.05058718</v>
      </c>
      <c r="F1934" s="13">
        <v>0.33</v>
      </c>
      <c r="G1934" s="9">
        <f t="shared" si="198"/>
        <v>121311.49075669376</v>
      </c>
      <c r="H1934" s="11">
        <v>1.02</v>
      </c>
      <c r="I1934" s="12" cm="1">
        <f t="array" ref="I1934">INDEX(PPEL[],MATCH(PPEL[[#This Row],[Base Year]]&amp;PPEL[[#This Row],[DistrictNumber]],PPEL[[Fiscal Year]:[Fiscal Year]]&amp;PPEL[[DistrictNumber]:[DistrictNumber]],0),9)*$H1934</f>
        <v>99054.298602084164</v>
      </c>
      <c r="J1934" s="15">
        <f t="shared" si="202"/>
        <v>0.26945442954161464</v>
      </c>
      <c r="K1934" s="26">
        <f>ROUND(PPEL[[#This Row],[Proposed Taxable Valuation]]/1000*PPEL[[#This Row],[Adjusted Rate]],0)</f>
        <v>99054</v>
      </c>
      <c r="L1934" s="19">
        <f t="shared" si="199"/>
        <v>-22257.192154609598</v>
      </c>
      <c r="M1934" s="17">
        <f t="shared" si="200"/>
        <v>-6.0545570458385378E-2</v>
      </c>
      <c r="N1934" s="2">
        <v>282891846.36277127</v>
      </c>
      <c r="O1934">
        <v>0.33</v>
      </c>
      <c r="P1934" s="9">
        <f t="shared" si="201"/>
        <v>93354.309299714529</v>
      </c>
    </row>
    <row r="1935" spans="1:16" hidden="1" x14ac:dyDescent="0.35">
      <c r="A1935" s="13">
        <v>2031</v>
      </c>
      <c r="B1935" s="13">
        <f t="shared" si="203"/>
        <v>2030</v>
      </c>
      <c r="C1935" t="s">
        <v>604</v>
      </c>
      <c r="D1935" t="s">
        <v>605</v>
      </c>
      <c r="E1935" s="25">
        <v>952354170.95315826</v>
      </c>
      <c r="F1935" s="13">
        <v>0.33</v>
      </c>
      <c r="G1935" s="9">
        <f t="shared" si="198"/>
        <v>314276.87641454226</v>
      </c>
      <c r="H1935" s="11">
        <v>1.02</v>
      </c>
      <c r="I1935" s="12" cm="1">
        <f t="array" ref="I1935">INDEX(PPEL[],MATCH(PPEL[[#This Row],[Base Year]]&amp;PPEL[[#This Row],[DistrictNumber]],PPEL[[Fiscal Year]:[Fiscal Year]]&amp;PPEL[[DistrictNumber]:[DistrictNumber]],0),9)*$H1935</f>
        <v>181901.1499022966</v>
      </c>
      <c r="J1935" s="15">
        <f t="shared" si="202"/>
        <v>0.19100157845714255</v>
      </c>
      <c r="K1935" s="26">
        <f>ROUND(PPEL[[#This Row],[Proposed Taxable Valuation]]/1000*PPEL[[#This Row],[Adjusted Rate]],0)</f>
        <v>181901</v>
      </c>
      <c r="L1935" s="19">
        <f t="shared" si="199"/>
        <v>-132375.72651224566</v>
      </c>
      <c r="M1935" s="17">
        <f t="shared" si="200"/>
        <v>-0.13899842154285746</v>
      </c>
      <c r="N1935" s="2">
        <v>594756896.39394891</v>
      </c>
      <c r="O1935">
        <v>0.33</v>
      </c>
      <c r="P1935" s="9">
        <f t="shared" si="201"/>
        <v>196269.77581000316</v>
      </c>
    </row>
    <row r="1936" spans="1:16" hidden="1" x14ac:dyDescent="0.35">
      <c r="A1936" s="13">
        <v>2031</v>
      </c>
      <c r="B1936" s="13">
        <f t="shared" si="203"/>
        <v>2030</v>
      </c>
      <c r="C1936" t="s">
        <v>606</v>
      </c>
      <c r="D1936" t="s">
        <v>607</v>
      </c>
      <c r="E1936" s="25">
        <v>423411218.81120741</v>
      </c>
      <c r="F1936" s="13">
        <v>0.33</v>
      </c>
      <c r="G1936" s="9">
        <f t="shared" si="198"/>
        <v>139725.70220769846</v>
      </c>
      <c r="H1936" s="11">
        <v>1.02</v>
      </c>
      <c r="I1936" s="12" cm="1">
        <f t="array" ref="I1936">INDEX(PPEL[],MATCH(PPEL[[#This Row],[Base Year]]&amp;PPEL[[#This Row],[DistrictNumber]],PPEL[[Fiscal Year]:[Fiscal Year]]&amp;PPEL[[DistrictNumber]:[DistrictNumber]],0),9)*$H1936</f>
        <v>79858.593629582596</v>
      </c>
      <c r="J1936" s="15">
        <f t="shared" si="202"/>
        <v>0.18860764684931583</v>
      </c>
      <c r="K1936" s="26">
        <f>ROUND(PPEL[[#This Row],[Proposed Taxable Valuation]]/1000*PPEL[[#This Row],[Adjusted Rate]],0)</f>
        <v>79859</v>
      </c>
      <c r="L1936" s="19">
        <f t="shared" si="199"/>
        <v>-59867.108578115862</v>
      </c>
      <c r="M1936" s="17">
        <f t="shared" si="200"/>
        <v>-0.14139235315068419</v>
      </c>
      <c r="N1936" s="2">
        <v>289183379.20805097</v>
      </c>
      <c r="O1936">
        <v>0.33</v>
      </c>
      <c r="P1936" s="9">
        <f t="shared" si="201"/>
        <v>95430.515138656818</v>
      </c>
    </row>
    <row r="1937" spans="1:16" hidden="1" x14ac:dyDescent="0.35">
      <c r="A1937" s="13">
        <v>2031</v>
      </c>
      <c r="B1937" s="13">
        <f t="shared" si="203"/>
        <v>2030</v>
      </c>
      <c r="C1937" t="s">
        <v>608</v>
      </c>
      <c r="D1937" t="s">
        <v>609</v>
      </c>
      <c r="E1937" s="25">
        <v>280131275.21116775</v>
      </c>
      <c r="F1937" s="13">
        <v>0.33</v>
      </c>
      <c r="G1937" s="9">
        <f t="shared" si="198"/>
        <v>92443.320819685367</v>
      </c>
      <c r="H1937" s="11">
        <v>1.02</v>
      </c>
      <c r="I1937" s="12" cm="1">
        <f t="array" ref="I1937">INDEX(PPEL[],MATCH(PPEL[[#This Row],[Base Year]]&amp;PPEL[[#This Row],[DistrictNumber]],PPEL[[Fiscal Year]:[Fiscal Year]]&amp;PPEL[[DistrictNumber]:[DistrictNumber]],0),9)*$H1937</f>
        <v>72313.10390368558</v>
      </c>
      <c r="J1937" s="15">
        <f t="shared" si="202"/>
        <v>0.25814005897476006</v>
      </c>
      <c r="K1937" s="26">
        <f>ROUND(PPEL[[#This Row],[Proposed Taxable Valuation]]/1000*PPEL[[#This Row],[Adjusted Rate]],0)</f>
        <v>72313</v>
      </c>
      <c r="L1937" s="19">
        <f t="shared" si="199"/>
        <v>-20130.216915999787</v>
      </c>
      <c r="M1937" s="17">
        <f t="shared" si="200"/>
        <v>-7.185994102523996E-2</v>
      </c>
      <c r="N1937" s="2">
        <v>217199411.45410225</v>
      </c>
      <c r="O1937">
        <v>0.33</v>
      </c>
      <c r="P1937" s="9">
        <f t="shared" si="201"/>
        <v>71675.805779853748</v>
      </c>
    </row>
    <row r="1938" spans="1:16" hidden="1" x14ac:dyDescent="0.35">
      <c r="A1938" s="13">
        <v>2031</v>
      </c>
      <c r="B1938" s="13">
        <f t="shared" si="203"/>
        <v>2030</v>
      </c>
      <c r="C1938" t="s">
        <v>610</v>
      </c>
      <c r="D1938" t="s">
        <v>611</v>
      </c>
      <c r="E1938" s="25">
        <v>1502240795.2520642</v>
      </c>
      <c r="F1938" s="13">
        <v>0.33</v>
      </c>
      <c r="G1938" s="9">
        <f t="shared" si="198"/>
        <v>495739.46243318124</v>
      </c>
      <c r="H1938" s="11">
        <v>1.02</v>
      </c>
      <c r="I1938" s="12" cm="1">
        <f t="array" ref="I1938">INDEX(PPEL[],MATCH(PPEL[[#This Row],[Base Year]]&amp;PPEL[[#This Row],[DistrictNumber]],PPEL[[Fiscal Year]:[Fiscal Year]]&amp;PPEL[[DistrictNumber]:[DistrictNumber]],0),9)*$H1938</f>
        <v>291046.9930900358</v>
      </c>
      <c r="J1938" s="15">
        <f t="shared" si="202"/>
        <v>0.19374190476647279</v>
      </c>
      <c r="K1938" s="26">
        <f>ROUND(PPEL[[#This Row],[Proposed Taxable Valuation]]/1000*PPEL[[#This Row],[Adjusted Rate]],0)</f>
        <v>291047</v>
      </c>
      <c r="L1938" s="19">
        <f t="shared" si="199"/>
        <v>-204692.46934314544</v>
      </c>
      <c r="M1938" s="17">
        <f t="shared" si="200"/>
        <v>-0.13625809523352722</v>
      </c>
      <c r="N1938" s="2">
        <v>1064321289.0373102</v>
      </c>
      <c r="O1938">
        <v>0.33</v>
      </c>
      <c r="P1938" s="9">
        <f t="shared" si="201"/>
        <v>351226.02538231242</v>
      </c>
    </row>
    <row r="1939" spans="1:16" hidden="1" x14ac:dyDescent="0.35">
      <c r="A1939" s="13">
        <v>2031</v>
      </c>
      <c r="B1939" s="13">
        <f t="shared" si="203"/>
        <v>2030</v>
      </c>
      <c r="C1939" t="s">
        <v>612</v>
      </c>
      <c r="D1939" t="s">
        <v>613</v>
      </c>
      <c r="E1939" s="25">
        <v>1511177710.7083347</v>
      </c>
      <c r="F1939" s="13">
        <v>0.33</v>
      </c>
      <c r="G1939" s="9">
        <f t="shared" si="198"/>
        <v>498688.64453375043</v>
      </c>
      <c r="H1939" s="11">
        <v>1.02</v>
      </c>
      <c r="I1939" s="12" cm="1">
        <f t="array" ref="I1939">INDEX(PPEL[],MATCH(PPEL[[#This Row],[Base Year]]&amp;PPEL[[#This Row],[DistrictNumber]],PPEL[[Fiscal Year]:[Fiscal Year]]&amp;PPEL[[DistrictNumber]:[DistrictNumber]],0),9)*$H1939</f>
        <v>277935.06274482631</v>
      </c>
      <c r="J1939" s="15">
        <f t="shared" si="202"/>
        <v>0.18391950911885127</v>
      </c>
      <c r="K1939" s="26">
        <f>ROUND(PPEL[[#This Row],[Proposed Taxable Valuation]]/1000*PPEL[[#This Row],[Adjusted Rate]],0)</f>
        <v>277935</v>
      </c>
      <c r="L1939" s="19">
        <f t="shared" si="199"/>
        <v>-220753.58178892412</v>
      </c>
      <c r="M1939" s="17">
        <f t="shared" si="200"/>
        <v>-0.14608049088114874</v>
      </c>
      <c r="N1939" s="2">
        <v>973467473.06473029</v>
      </c>
      <c r="O1939">
        <v>0.33</v>
      </c>
      <c r="P1939" s="9">
        <f t="shared" si="201"/>
        <v>321244.26611136104</v>
      </c>
    </row>
    <row r="1940" spans="1:16" hidden="1" x14ac:dyDescent="0.35">
      <c r="A1940" s="13">
        <v>2031</v>
      </c>
      <c r="B1940" s="13">
        <f t="shared" si="203"/>
        <v>2030</v>
      </c>
      <c r="C1940" t="s">
        <v>614</v>
      </c>
      <c r="D1940" t="s">
        <v>615</v>
      </c>
      <c r="E1940" s="25">
        <v>14098779979.821938</v>
      </c>
      <c r="F1940" s="13">
        <v>0.33</v>
      </c>
      <c r="G1940" s="9">
        <f t="shared" si="198"/>
        <v>4652597.3933412395</v>
      </c>
      <c r="H1940" s="11">
        <v>1.02</v>
      </c>
      <c r="I1940" s="12" cm="1">
        <f t="array" ref="I1940">INDEX(PPEL[],MATCH(PPEL[[#This Row],[Base Year]]&amp;PPEL[[#This Row],[DistrictNumber]],PPEL[[Fiscal Year]:[Fiscal Year]]&amp;PPEL[[DistrictNumber]:[DistrictNumber]],0),9)*$H1940</f>
        <v>2304283.8490411094</v>
      </c>
      <c r="J1940" s="15">
        <f t="shared" si="202"/>
        <v>0.16343852818038032</v>
      </c>
      <c r="K1940" s="26">
        <f>ROUND(PPEL[[#This Row],[Proposed Taxable Valuation]]/1000*PPEL[[#This Row],[Adjusted Rate]],0)</f>
        <v>2304284</v>
      </c>
      <c r="L1940" s="19">
        <f t="shared" si="199"/>
        <v>-2348313.5443001301</v>
      </c>
      <c r="M1940" s="17">
        <f t="shared" si="200"/>
        <v>-0.16656147181961969</v>
      </c>
      <c r="N1940" s="2">
        <v>8236741359.9646797</v>
      </c>
      <c r="O1940">
        <v>0.33</v>
      </c>
      <c r="P1940" s="9">
        <f t="shared" si="201"/>
        <v>2718124.6487883446</v>
      </c>
    </row>
    <row r="1941" spans="1:16" hidden="1" x14ac:dyDescent="0.35">
      <c r="A1941" s="13">
        <v>2031</v>
      </c>
      <c r="B1941" s="13">
        <f t="shared" si="203"/>
        <v>2030</v>
      </c>
      <c r="C1941" t="s">
        <v>616</v>
      </c>
      <c r="D1941" t="s">
        <v>617</v>
      </c>
      <c r="E1941" s="25">
        <v>736987694.930462</v>
      </c>
      <c r="F1941" s="13">
        <v>0.33</v>
      </c>
      <c r="G1941" s="9">
        <f t="shared" si="198"/>
        <v>243205.93932705247</v>
      </c>
      <c r="H1941" s="11">
        <v>1.02</v>
      </c>
      <c r="I1941" s="12" cm="1">
        <f t="array" ref="I1941">INDEX(PPEL[],MATCH(PPEL[[#This Row],[Base Year]]&amp;PPEL[[#This Row],[DistrictNumber]],PPEL[[Fiscal Year]:[Fiscal Year]]&amp;PPEL[[DistrictNumber]:[DistrictNumber]],0),9)*$H1941</f>
        <v>185481.79662956099</v>
      </c>
      <c r="J1941" s="15">
        <f t="shared" si="202"/>
        <v>0.25167556786285555</v>
      </c>
      <c r="K1941" s="26">
        <f>ROUND(PPEL[[#This Row],[Proposed Taxable Valuation]]/1000*PPEL[[#This Row],[Adjusted Rate]],0)</f>
        <v>185482</v>
      </c>
      <c r="L1941" s="19">
        <f t="shared" si="199"/>
        <v>-57724.142697491479</v>
      </c>
      <c r="M1941" s="17">
        <f t="shared" si="200"/>
        <v>-7.8324432137144462E-2</v>
      </c>
      <c r="N1941" s="2">
        <v>551754256.2107563</v>
      </c>
      <c r="O1941">
        <v>0.33</v>
      </c>
      <c r="P1941" s="9">
        <f t="shared" si="201"/>
        <v>182078.90454954957</v>
      </c>
    </row>
    <row r="1942" spans="1:16" hidden="1" x14ac:dyDescent="0.35">
      <c r="A1942" s="13">
        <v>2031</v>
      </c>
      <c r="B1942" s="13">
        <f t="shared" si="203"/>
        <v>2030</v>
      </c>
      <c r="C1942" t="s">
        <v>618</v>
      </c>
      <c r="D1942" t="s">
        <v>619</v>
      </c>
      <c r="E1942" s="25">
        <v>555058650.06139696</v>
      </c>
      <c r="F1942" s="13">
        <v>0.33</v>
      </c>
      <c r="G1942" s="9">
        <f t="shared" si="198"/>
        <v>183169.35452026103</v>
      </c>
      <c r="H1942" s="11">
        <v>1.02</v>
      </c>
      <c r="I1942" s="12" cm="1">
        <f t="array" ref="I1942">INDEX(PPEL[],MATCH(PPEL[[#This Row],[Base Year]]&amp;PPEL[[#This Row],[DistrictNumber]],PPEL[[Fiscal Year]:[Fiscal Year]]&amp;PPEL[[DistrictNumber]:[DistrictNumber]],0),9)*$H1942</f>
        <v>129579.57772468781</v>
      </c>
      <c r="J1942" s="15">
        <f t="shared" si="202"/>
        <v>0.23345204639249303</v>
      </c>
      <c r="K1942" s="26">
        <f>ROUND(PPEL[[#This Row],[Proposed Taxable Valuation]]/1000*PPEL[[#This Row],[Adjusted Rate]],0)</f>
        <v>129580</v>
      </c>
      <c r="L1942" s="19">
        <f t="shared" si="199"/>
        <v>-53589.776795573212</v>
      </c>
      <c r="M1942" s="17">
        <f t="shared" si="200"/>
        <v>-9.6547953607506981E-2</v>
      </c>
      <c r="N1942" s="2">
        <v>414558357.4938761</v>
      </c>
      <c r="O1942">
        <v>0.33</v>
      </c>
      <c r="P1942" s="9">
        <f t="shared" si="201"/>
        <v>136804.2579729791</v>
      </c>
    </row>
    <row r="1943" spans="1:16" hidden="1" x14ac:dyDescent="0.35">
      <c r="A1943" s="13">
        <v>2031</v>
      </c>
      <c r="B1943" s="13">
        <f t="shared" si="203"/>
        <v>2030</v>
      </c>
      <c r="C1943" t="s">
        <v>620</v>
      </c>
      <c r="D1943" t="s">
        <v>621</v>
      </c>
      <c r="E1943" s="25">
        <v>465894385.83015263</v>
      </c>
      <c r="F1943" s="13">
        <v>0.33</v>
      </c>
      <c r="G1943" s="9">
        <f t="shared" si="198"/>
        <v>153745.14732395037</v>
      </c>
      <c r="H1943" s="11">
        <v>1.02</v>
      </c>
      <c r="I1943" s="12" cm="1">
        <f t="array" ref="I1943">INDEX(PPEL[],MATCH(PPEL[[#This Row],[Base Year]]&amp;PPEL[[#This Row],[DistrictNumber]],PPEL[[Fiscal Year]:[Fiscal Year]]&amp;PPEL[[DistrictNumber]:[DistrictNumber]],0),9)*$H1943</f>
        <v>111026.42833678567</v>
      </c>
      <c r="J1943" s="15">
        <f t="shared" si="202"/>
        <v>0.23830814818460097</v>
      </c>
      <c r="K1943" s="26">
        <f>ROUND(PPEL[[#This Row],[Proposed Taxable Valuation]]/1000*PPEL[[#This Row],[Adjusted Rate]],0)</f>
        <v>111026</v>
      </c>
      <c r="L1943" s="19">
        <f t="shared" si="199"/>
        <v>-42718.718987164699</v>
      </c>
      <c r="M1943" s="17">
        <f t="shared" si="200"/>
        <v>-9.1691851815399045E-2</v>
      </c>
      <c r="N1943" s="2">
        <v>339747079.31493396</v>
      </c>
      <c r="O1943">
        <v>0.33</v>
      </c>
      <c r="P1943" s="9">
        <f t="shared" si="201"/>
        <v>112116.53617392822</v>
      </c>
    </row>
    <row r="1944" spans="1:16" hidden="1" x14ac:dyDescent="0.35">
      <c r="A1944" s="13">
        <v>2031</v>
      </c>
      <c r="B1944" s="13">
        <f t="shared" si="203"/>
        <v>2030</v>
      </c>
      <c r="C1944" t="s">
        <v>622</v>
      </c>
      <c r="D1944" t="s">
        <v>623</v>
      </c>
      <c r="E1944" s="25">
        <v>739698102.59791172</v>
      </c>
      <c r="F1944" s="13">
        <v>0.33</v>
      </c>
      <c r="G1944" s="9">
        <f t="shared" si="198"/>
        <v>244100.37385731089</v>
      </c>
      <c r="H1944" s="11">
        <v>1.02</v>
      </c>
      <c r="I1944" s="12" cm="1">
        <f t="array" ref="I1944">INDEX(PPEL[],MATCH(PPEL[[#This Row],[Base Year]]&amp;PPEL[[#This Row],[DistrictNumber]],PPEL[[Fiscal Year]:[Fiscal Year]]&amp;PPEL[[DistrictNumber]:[DistrictNumber]],0),9)*$H1944</f>
        <v>136579.2462699044</v>
      </c>
      <c r="J1944" s="15">
        <f t="shared" si="202"/>
        <v>0.18464187726076503</v>
      </c>
      <c r="K1944" s="26">
        <f>ROUND(PPEL[[#This Row],[Proposed Taxable Valuation]]/1000*PPEL[[#This Row],[Adjusted Rate]],0)</f>
        <v>136579</v>
      </c>
      <c r="L1944" s="19">
        <f t="shared" si="199"/>
        <v>-107521.12758740649</v>
      </c>
      <c r="M1944" s="17">
        <f t="shared" si="200"/>
        <v>-0.14535812273923499</v>
      </c>
      <c r="N1944" s="2">
        <v>455773336.97466028</v>
      </c>
      <c r="O1944">
        <v>0.33</v>
      </c>
      <c r="P1944" s="9">
        <f t="shared" si="201"/>
        <v>150405.20120163789</v>
      </c>
    </row>
    <row r="1945" spans="1:16" hidden="1" x14ac:dyDescent="0.35">
      <c r="A1945" s="13">
        <v>2031</v>
      </c>
      <c r="B1945" s="13">
        <f t="shared" si="203"/>
        <v>2030</v>
      </c>
      <c r="C1945" t="s">
        <v>624</v>
      </c>
      <c r="D1945" t="s">
        <v>625</v>
      </c>
      <c r="E1945" s="25">
        <v>1110597871.7487164</v>
      </c>
      <c r="F1945" s="13">
        <v>0.33</v>
      </c>
      <c r="G1945" s="9">
        <f t="shared" si="198"/>
        <v>366497.29767707642</v>
      </c>
      <c r="H1945" s="11">
        <v>1.02</v>
      </c>
      <c r="I1945" s="12" cm="1">
        <f t="array" ref="I1945">INDEX(PPEL[],MATCH(PPEL[[#This Row],[Base Year]]&amp;PPEL[[#This Row],[DistrictNumber]],PPEL[[Fiscal Year]:[Fiscal Year]]&amp;PPEL[[DistrictNumber]:[DistrictNumber]],0),9)*$H1945</f>
        <v>225994.64090046592</v>
      </c>
      <c r="J1945" s="15">
        <f t="shared" si="202"/>
        <v>0.20348917159783594</v>
      </c>
      <c r="K1945" s="26">
        <f>ROUND(PPEL[[#This Row],[Proposed Taxable Valuation]]/1000*PPEL[[#This Row],[Adjusted Rate]],0)</f>
        <v>225995</v>
      </c>
      <c r="L1945" s="19">
        <f t="shared" si="199"/>
        <v>-140502.6567766105</v>
      </c>
      <c r="M1945" s="17">
        <f t="shared" si="200"/>
        <v>-0.12651082840216407</v>
      </c>
      <c r="N1945" s="2">
        <v>758457924.55354202</v>
      </c>
      <c r="O1945">
        <v>0.33</v>
      </c>
      <c r="P1945" s="9">
        <f t="shared" si="201"/>
        <v>250291.11510266887</v>
      </c>
    </row>
    <row r="1946" spans="1:16" hidden="1" x14ac:dyDescent="0.35">
      <c r="A1946" s="13">
        <v>2031</v>
      </c>
      <c r="B1946" s="13">
        <f t="shared" si="203"/>
        <v>2030</v>
      </c>
      <c r="C1946" t="s">
        <v>626</v>
      </c>
      <c r="D1946" t="s">
        <v>627</v>
      </c>
      <c r="E1946" s="25">
        <v>605717021.36433899</v>
      </c>
      <c r="F1946" s="13">
        <v>0.33</v>
      </c>
      <c r="G1946" s="9">
        <f t="shared" si="198"/>
        <v>199886.6170502319</v>
      </c>
      <c r="H1946" s="11">
        <v>1.02</v>
      </c>
      <c r="I1946" s="12" cm="1">
        <f t="array" ref="I1946">INDEX(PPEL[],MATCH(PPEL[[#This Row],[Base Year]]&amp;PPEL[[#This Row],[DistrictNumber]],PPEL[[Fiscal Year]:[Fiscal Year]]&amp;PPEL[[DistrictNumber]:[DistrictNumber]],0),9)*$H1946</f>
        <v>137591.17796092428</v>
      </c>
      <c r="J1946" s="15">
        <f t="shared" si="202"/>
        <v>0.22715422071350894</v>
      </c>
      <c r="K1946" s="26">
        <f>ROUND(PPEL[[#This Row],[Proposed Taxable Valuation]]/1000*PPEL[[#This Row],[Adjusted Rate]],0)</f>
        <v>137591</v>
      </c>
      <c r="L1946" s="19">
        <f t="shared" si="199"/>
        <v>-62295.43908930762</v>
      </c>
      <c r="M1946" s="17">
        <f t="shared" si="200"/>
        <v>-0.10284577928649108</v>
      </c>
      <c r="N1946" s="2">
        <v>397290918.35895115</v>
      </c>
      <c r="O1946">
        <v>0.33</v>
      </c>
      <c r="P1946" s="9">
        <f t="shared" si="201"/>
        <v>131106.00305845391</v>
      </c>
    </row>
    <row r="1947" spans="1:16" hidden="1" x14ac:dyDescent="0.35">
      <c r="A1947" s="13">
        <v>2031</v>
      </c>
      <c r="B1947" s="13">
        <f t="shared" si="203"/>
        <v>2030</v>
      </c>
      <c r="C1947" t="s">
        <v>628</v>
      </c>
      <c r="D1947" t="s">
        <v>629</v>
      </c>
      <c r="E1947" s="25">
        <v>622511646.93375874</v>
      </c>
      <c r="F1947" s="13">
        <v>0.33</v>
      </c>
      <c r="G1947" s="9">
        <f t="shared" si="198"/>
        <v>205428.84348814041</v>
      </c>
      <c r="H1947" s="11">
        <v>1.02</v>
      </c>
      <c r="I1947" s="12" cm="1">
        <f t="array" ref="I1947">INDEX(PPEL[],MATCH(PPEL[[#This Row],[Base Year]]&amp;PPEL[[#This Row],[DistrictNumber]],PPEL[[Fiscal Year]:[Fiscal Year]]&amp;PPEL[[DistrictNumber]:[DistrictNumber]],0),9)*$H1947</f>
        <v>143461.41556606707</v>
      </c>
      <c r="J1947" s="15">
        <f t="shared" si="202"/>
        <v>0.23045579351438664</v>
      </c>
      <c r="K1947" s="26">
        <f>ROUND(PPEL[[#This Row],[Proposed Taxable Valuation]]/1000*PPEL[[#This Row],[Adjusted Rate]],0)</f>
        <v>143461</v>
      </c>
      <c r="L1947" s="19">
        <f t="shared" si="199"/>
        <v>-61967.427922073344</v>
      </c>
      <c r="M1947" s="17">
        <f t="shared" si="200"/>
        <v>-9.9544206485613379E-2</v>
      </c>
      <c r="N1947" s="2">
        <v>445257732.51796871</v>
      </c>
      <c r="O1947">
        <v>0.33</v>
      </c>
      <c r="P1947" s="9">
        <f t="shared" si="201"/>
        <v>146935.05173092967</v>
      </c>
    </row>
    <row r="1948" spans="1:16" hidden="1" x14ac:dyDescent="0.35">
      <c r="A1948" s="13">
        <v>2031</v>
      </c>
      <c r="B1948" s="13">
        <f t="shared" si="203"/>
        <v>2030</v>
      </c>
      <c r="C1948" t="s">
        <v>630</v>
      </c>
      <c r="D1948" t="s">
        <v>631</v>
      </c>
      <c r="E1948" s="25">
        <v>491054272.89196771</v>
      </c>
      <c r="F1948" s="13">
        <v>0.33</v>
      </c>
      <c r="G1948" s="9">
        <f t="shared" ref="G1948:G1959" si="204">E1948/1000*F1948</f>
        <v>162047.91005434937</v>
      </c>
      <c r="H1948" s="11">
        <v>1.02</v>
      </c>
      <c r="I1948" s="12" cm="1">
        <f t="array" ref="I1948">INDEX(PPEL[],MATCH(PPEL[[#This Row],[Base Year]]&amp;PPEL[[#This Row],[DistrictNumber]],PPEL[[Fiscal Year]:[Fiscal Year]]&amp;PPEL[[DistrictNumber]:[DistrictNumber]],0),9)*$H1948</f>
        <v>105541.93438329764</v>
      </c>
      <c r="J1948" s="15">
        <f t="shared" si="202"/>
        <v>0.21492926588690317</v>
      </c>
      <c r="K1948" s="26">
        <f>ROUND(PPEL[[#This Row],[Proposed Taxable Valuation]]/1000*PPEL[[#This Row],[Adjusted Rate]],0)</f>
        <v>105542</v>
      </c>
      <c r="L1948" s="19">
        <f t="shared" ref="L1948:L1959" si="205">I1948-G1948</f>
        <v>-56505.975671051725</v>
      </c>
      <c r="M1948" s="17">
        <f t="shared" ref="M1948:M1959" si="206">J1948-F1948</f>
        <v>-0.11507073411309685</v>
      </c>
      <c r="N1948" s="2">
        <v>339793989.41682589</v>
      </c>
      <c r="O1948">
        <v>0.33</v>
      </c>
      <c r="P1948" s="9">
        <f t="shared" ref="P1948:P1959" si="207">N1948/1000*O1948</f>
        <v>112132.01650755254</v>
      </c>
    </row>
    <row r="1949" spans="1:16" hidden="1" x14ac:dyDescent="0.35">
      <c r="A1949" s="13">
        <v>2031</v>
      </c>
      <c r="B1949" s="13">
        <f t="shared" si="203"/>
        <v>2030</v>
      </c>
      <c r="C1949" t="s">
        <v>632</v>
      </c>
      <c r="D1949" t="s">
        <v>633</v>
      </c>
      <c r="E1949" s="25">
        <v>3952813806.4022999</v>
      </c>
      <c r="F1949" s="13">
        <v>0.33</v>
      </c>
      <c r="G1949" s="9">
        <f t="shared" si="204"/>
        <v>1304428.556112759</v>
      </c>
      <c r="H1949" s="11">
        <v>1.02</v>
      </c>
      <c r="I1949" s="12" cm="1">
        <f t="array" ref="I1949">INDEX(PPEL[],MATCH(PPEL[[#This Row],[Base Year]]&amp;PPEL[[#This Row],[DistrictNumber]],PPEL[[Fiscal Year]:[Fiscal Year]]&amp;PPEL[[DistrictNumber]:[DistrictNumber]],0),9)*$H1949</f>
        <v>729529.73160323594</v>
      </c>
      <c r="J1949" s="15">
        <f t="shared" si="202"/>
        <v>0.18455959914469788</v>
      </c>
      <c r="K1949" s="26">
        <f>ROUND(PPEL[[#This Row],[Proposed Taxable Valuation]]/1000*PPEL[[#This Row],[Adjusted Rate]],0)</f>
        <v>729530</v>
      </c>
      <c r="L1949" s="19">
        <f t="shared" si="205"/>
        <v>-574898.82450952311</v>
      </c>
      <c r="M1949" s="17">
        <f t="shared" si="206"/>
        <v>-0.14544040085530213</v>
      </c>
      <c r="N1949" s="2">
        <v>2443454475.6786804</v>
      </c>
      <c r="O1949">
        <v>0.33</v>
      </c>
      <c r="P1949" s="9">
        <f t="shared" si="207"/>
        <v>806339.9769739646</v>
      </c>
    </row>
    <row r="1950" spans="1:16" hidden="1" x14ac:dyDescent="0.35">
      <c r="A1950" s="13">
        <v>2031</v>
      </c>
      <c r="B1950" s="13">
        <f t="shared" si="203"/>
        <v>2030</v>
      </c>
      <c r="C1950" t="s">
        <v>634</v>
      </c>
      <c r="D1950" t="s">
        <v>635</v>
      </c>
      <c r="E1950" s="25">
        <v>734527871.36657608</v>
      </c>
      <c r="F1950" s="13">
        <v>0.33</v>
      </c>
      <c r="G1950" s="9">
        <f t="shared" si="204"/>
        <v>242394.1975509701</v>
      </c>
      <c r="H1950" s="11">
        <v>1.02</v>
      </c>
      <c r="I1950" s="12" cm="1">
        <f t="array" ref="I1950">INDEX(PPEL[],MATCH(PPEL[[#This Row],[Base Year]]&amp;PPEL[[#This Row],[DistrictNumber]],PPEL[[Fiscal Year]:[Fiscal Year]]&amp;PPEL[[DistrictNumber]:[DistrictNumber]],0),9)*$H1950</f>
        <v>161006.27235743983</v>
      </c>
      <c r="J1950" s="15">
        <f t="shared" si="202"/>
        <v>0.21919695444352644</v>
      </c>
      <c r="K1950" s="26">
        <f>ROUND(PPEL[[#This Row],[Proposed Taxable Valuation]]/1000*PPEL[[#This Row],[Adjusted Rate]],0)</f>
        <v>161006</v>
      </c>
      <c r="L1950" s="19">
        <f t="shared" si="205"/>
        <v>-81387.925193530275</v>
      </c>
      <c r="M1950" s="17">
        <f t="shared" si="206"/>
        <v>-0.11080304555647358</v>
      </c>
      <c r="N1950" s="2">
        <v>551663908.94685805</v>
      </c>
      <c r="O1950">
        <v>0.33</v>
      </c>
      <c r="P1950" s="9">
        <f t="shared" si="207"/>
        <v>182049.08995246317</v>
      </c>
    </row>
    <row r="1951" spans="1:16" hidden="1" x14ac:dyDescent="0.35">
      <c r="A1951" s="13">
        <v>2031</v>
      </c>
      <c r="B1951" s="13">
        <f t="shared" si="203"/>
        <v>2030</v>
      </c>
      <c r="C1951" t="s">
        <v>636</v>
      </c>
      <c r="D1951" t="s">
        <v>637</v>
      </c>
      <c r="E1951" s="25">
        <v>218181437.67328763</v>
      </c>
      <c r="F1951" s="13">
        <v>0.33</v>
      </c>
      <c r="G1951" s="9">
        <f t="shared" si="204"/>
        <v>71999.874432184923</v>
      </c>
      <c r="H1951" s="11">
        <v>1.02</v>
      </c>
      <c r="I1951" s="12" cm="1">
        <f t="array" ref="I1951">INDEX(PPEL[],MATCH(PPEL[[#This Row],[Base Year]]&amp;PPEL[[#This Row],[DistrictNumber]],PPEL[[Fiscal Year]:[Fiscal Year]]&amp;PPEL[[DistrictNumber]:[DistrictNumber]],0),9)*$H1951</f>
        <v>58884.329682916825</v>
      </c>
      <c r="J1951" s="15">
        <f t="shared" si="202"/>
        <v>0.26988698172890507</v>
      </c>
      <c r="K1951" s="26">
        <f>ROUND(PPEL[[#This Row],[Proposed Taxable Valuation]]/1000*PPEL[[#This Row],[Adjusted Rate]],0)</f>
        <v>58884</v>
      </c>
      <c r="L1951" s="19">
        <f t="shared" si="205"/>
        <v>-13115.544749268098</v>
      </c>
      <c r="M1951" s="17">
        <f t="shared" si="206"/>
        <v>-6.0113018271094942E-2</v>
      </c>
      <c r="N1951" s="2">
        <v>169669385.28979272</v>
      </c>
      <c r="O1951">
        <v>0.33</v>
      </c>
      <c r="P1951" s="9">
        <f t="shared" si="207"/>
        <v>55990.897145631599</v>
      </c>
    </row>
    <row r="1952" spans="1:16" hidden="1" x14ac:dyDescent="0.35">
      <c r="A1952" s="13">
        <v>2031</v>
      </c>
      <c r="B1952" s="13">
        <f t="shared" si="203"/>
        <v>2030</v>
      </c>
      <c r="C1952" t="s">
        <v>638</v>
      </c>
      <c r="D1952" t="s">
        <v>639</v>
      </c>
      <c r="E1952" s="25">
        <v>1013540191.9493842</v>
      </c>
      <c r="F1952" s="13">
        <v>0.33</v>
      </c>
      <c r="G1952" s="9">
        <f t="shared" si="204"/>
        <v>334468.26334329677</v>
      </c>
      <c r="H1952" s="11">
        <v>1.02</v>
      </c>
      <c r="I1952" s="12" cm="1">
        <f t="array" ref="I1952">INDEX(PPEL[],MATCH(PPEL[[#This Row],[Base Year]]&amp;PPEL[[#This Row],[DistrictNumber]],PPEL[[Fiscal Year]:[Fiscal Year]]&amp;PPEL[[DistrictNumber]:[DistrictNumber]],0),9)*$H1952</f>
        <v>196419.68499824789</v>
      </c>
      <c r="J1952" s="15">
        <f t="shared" si="202"/>
        <v>0.19379565463552631</v>
      </c>
      <c r="K1952" s="26">
        <f>ROUND(PPEL[[#This Row],[Proposed Taxable Valuation]]/1000*PPEL[[#This Row],[Adjusted Rate]],0)</f>
        <v>196420</v>
      </c>
      <c r="L1952" s="19">
        <f t="shared" si="205"/>
        <v>-138048.57834504888</v>
      </c>
      <c r="M1952" s="17">
        <f t="shared" si="206"/>
        <v>-0.13620434536447371</v>
      </c>
      <c r="N1952" s="2">
        <v>648079810.1997447</v>
      </c>
      <c r="O1952">
        <v>0.33</v>
      </c>
      <c r="P1952" s="9">
        <f t="shared" si="207"/>
        <v>213866.33736591574</v>
      </c>
    </row>
    <row r="1953" spans="1:16" hidden="1" x14ac:dyDescent="0.35">
      <c r="A1953" s="13">
        <v>2031</v>
      </c>
      <c r="B1953" s="13">
        <f t="shared" si="203"/>
        <v>2030</v>
      </c>
      <c r="C1953" t="s">
        <v>640</v>
      </c>
      <c r="D1953" t="s">
        <v>641</v>
      </c>
      <c r="E1953" s="25">
        <v>625385396.18183351</v>
      </c>
      <c r="F1953" s="13">
        <v>0.33</v>
      </c>
      <c r="G1953" s="9">
        <f t="shared" si="204"/>
        <v>206377.18074000505</v>
      </c>
      <c r="H1953" s="11">
        <v>1.02</v>
      </c>
      <c r="I1953" s="12" cm="1">
        <f t="array" ref="I1953">INDEX(PPEL[],MATCH(PPEL[[#This Row],[Base Year]]&amp;PPEL[[#This Row],[DistrictNumber]],PPEL[[Fiscal Year]:[Fiscal Year]]&amp;PPEL[[DistrictNumber]:[DistrictNumber]],0),9)*$H1953</f>
        <v>121650.42148747355</v>
      </c>
      <c r="J1953" s="15">
        <f t="shared" si="202"/>
        <v>0.19452072630762737</v>
      </c>
      <c r="K1953" s="26">
        <f>ROUND(PPEL[[#This Row],[Proposed Taxable Valuation]]/1000*PPEL[[#This Row],[Adjusted Rate]],0)</f>
        <v>121650</v>
      </c>
      <c r="L1953" s="19">
        <f t="shared" si="205"/>
        <v>-84726.759252531498</v>
      </c>
      <c r="M1953" s="17">
        <f t="shared" si="206"/>
        <v>-0.13547927369237264</v>
      </c>
      <c r="N1953" s="2">
        <v>399577368.66473103</v>
      </c>
      <c r="O1953">
        <v>0.33</v>
      </c>
      <c r="P1953" s="9">
        <f t="shared" si="207"/>
        <v>131860.53165936124</v>
      </c>
    </row>
    <row r="1954" spans="1:16" hidden="1" x14ac:dyDescent="0.35">
      <c r="A1954" s="13">
        <v>2031</v>
      </c>
      <c r="B1954" s="13">
        <f t="shared" si="203"/>
        <v>2030</v>
      </c>
      <c r="C1954" t="s">
        <v>642</v>
      </c>
      <c r="D1954" t="s">
        <v>643</v>
      </c>
      <c r="E1954" s="25">
        <v>202395235.71875167</v>
      </c>
      <c r="F1954" s="13">
        <v>0.33</v>
      </c>
      <c r="G1954" s="9">
        <f t="shared" si="204"/>
        <v>66790.427787188062</v>
      </c>
      <c r="H1954" s="11">
        <v>1.02</v>
      </c>
      <c r="I1954" s="12" cm="1">
        <f t="array" ref="I1954">INDEX(PPEL[],MATCH(PPEL[[#This Row],[Base Year]]&amp;PPEL[[#This Row],[DistrictNumber]],PPEL[[Fiscal Year]:[Fiscal Year]]&amp;PPEL[[DistrictNumber]:[DistrictNumber]],0),9)*$H1954</f>
        <v>50796.617792696823</v>
      </c>
      <c r="J1954" s="15">
        <f t="shared" si="202"/>
        <v>0.25097733952237777</v>
      </c>
      <c r="K1954" s="26">
        <f>ROUND(PPEL[[#This Row],[Proposed Taxable Valuation]]/1000*PPEL[[#This Row],[Adjusted Rate]],0)</f>
        <v>50797</v>
      </c>
      <c r="L1954" s="19">
        <f t="shared" si="205"/>
        <v>-15993.809994491239</v>
      </c>
      <c r="M1954" s="17">
        <f t="shared" si="206"/>
        <v>-7.9022660477622242E-2</v>
      </c>
      <c r="N1954" s="2">
        <v>147282902.15663981</v>
      </c>
      <c r="O1954">
        <v>0.33</v>
      </c>
      <c r="P1954" s="9">
        <f t="shared" si="207"/>
        <v>48603.35771169114</v>
      </c>
    </row>
    <row r="1955" spans="1:16" hidden="1" x14ac:dyDescent="0.35">
      <c r="A1955" s="13">
        <v>2031</v>
      </c>
      <c r="B1955" s="13">
        <f t="shared" si="203"/>
        <v>2030</v>
      </c>
      <c r="C1955" t="s">
        <v>644</v>
      </c>
      <c r="D1955" t="s">
        <v>645</v>
      </c>
      <c r="E1955" s="25">
        <v>1736020942.443048</v>
      </c>
      <c r="F1955" s="13">
        <v>0.33</v>
      </c>
      <c r="G1955" s="9">
        <f t="shared" si="204"/>
        <v>572886.91100620595</v>
      </c>
      <c r="H1955" s="11">
        <v>1.02</v>
      </c>
      <c r="I1955" s="12" cm="1">
        <f t="array" ref="I1955">INDEX(PPEL[],MATCH(PPEL[[#This Row],[Base Year]]&amp;PPEL[[#This Row],[DistrictNumber]],PPEL[[Fiscal Year]:[Fiscal Year]]&amp;PPEL[[DistrictNumber]:[DistrictNumber]],0),9)*$H1955</f>
        <v>281146.97498014744</v>
      </c>
      <c r="J1955" s="15">
        <f t="shared" si="202"/>
        <v>0.16194906876209572</v>
      </c>
      <c r="K1955" s="26">
        <f>ROUND(PPEL[[#This Row],[Proposed Taxable Valuation]]/1000*PPEL[[#This Row],[Adjusted Rate]],0)</f>
        <v>281147</v>
      </c>
      <c r="L1955" s="19">
        <f t="shared" si="205"/>
        <v>-291739.93602605851</v>
      </c>
      <c r="M1955" s="17">
        <f t="shared" si="206"/>
        <v>-0.16805093123790429</v>
      </c>
      <c r="N1955" s="2">
        <v>1003276680.4471754</v>
      </c>
      <c r="O1955">
        <v>0.33</v>
      </c>
      <c r="P1955" s="9">
        <f t="shared" si="207"/>
        <v>331081.30454756791</v>
      </c>
    </row>
    <row r="1956" spans="1:16" hidden="1" x14ac:dyDescent="0.35">
      <c r="A1956" s="13">
        <v>2031</v>
      </c>
      <c r="B1956" s="13">
        <f t="shared" si="203"/>
        <v>2030</v>
      </c>
      <c r="C1956" t="s">
        <v>646</v>
      </c>
      <c r="D1956" t="s">
        <v>647</v>
      </c>
      <c r="E1956" s="25">
        <v>439084219.83039063</v>
      </c>
      <c r="F1956" s="13">
        <v>0.33</v>
      </c>
      <c r="G1956" s="9">
        <f t="shared" si="204"/>
        <v>144897.79254402893</v>
      </c>
      <c r="H1956" s="11">
        <v>1.02</v>
      </c>
      <c r="I1956" s="12" cm="1">
        <f t="array" ref="I1956">INDEX(PPEL[],MATCH(PPEL[[#This Row],[Base Year]]&amp;PPEL[[#This Row],[DistrictNumber]],PPEL[[Fiscal Year]:[Fiscal Year]]&amp;PPEL[[DistrictNumber]:[DistrictNumber]],0),9)*$H1956</f>
        <v>90441.458964372287</v>
      </c>
      <c r="J1956" s="15">
        <f t="shared" si="202"/>
        <v>0.20597747511697867</v>
      </c>
      <c r="K1956" s="26">
        <f>ROUND(PPEL[[#This Row],[Proposed Taxable Valuation]]/1000*PPEL[[#This Row],[Adjusted Rate]],0)</f>
        <v>90441</v>
      </c>
      <c r="L1956" s="19">
        <f t="shared" si="205"/>
        <v>-54456.333579656639</v>
      </c>
      <c r="M1956" s="17">
        <f t="shared" si="206"/>
        <v>-0.12402252488302135</v>
      </c>
      <c r="N1956" s="2">
        <v>294525066.97905672</v>
      </c>
      <c r="O1956">
        <v>0.33</v>
      </c>
      <c r="P1956" s="9">
        <f t="shared" si="207"/>
        <v>97193.272103088719</v>
      </c>
    </row>
    <row r="1957" spans="1:16" hidden="1" x14ac:dyDescent="0.35">
      <c r="A1957" s="13">
        <v>2031</v>
      </c>
      <c r="B1957" s="13">
        <f t="shared" si="203"/>
        <v>2030</v>
      </c>
      <c r="C1957" t="s">
        <v>648</v>
      </c>
      <c r="D1957" t="s">
        <v>649</v>
      </c>
      <c r="E1957" s="25">
        <v>472763943.45117611</v>
      </c>
      <c r="F1957" s="13">
        <v>0.33</v>
      </c>
      <c r="G1957" s="9">
        <f t="shared" si="204"/>
        <v>156012.10133888811</v>
      </c>
      <c r="H1957" s="11">
        <v>1.02</v>
      </c>
      <c r="I1957" s="12" cm="1">
        <f t="array" ref="I1957">INDEX(PPEL[],MATCH(PPEL[[#This Row],[Base Year]]&amp;PPEL[[#This Row],[DistrictNumber]],PPEL[[Fiscal Year]:[Fiscal Year]]&amp;PPEL[[DistrictNumber]:[DistrictNumber]],0),9)*$H1957</f>
        <v>95849.139896546549</v>
      </c>
      <c r="J1957" s="15">
        <f t="shared" si="202"/>
        <v>0.20274206868833516</v>
      </c>
      <c r="K1957" s="26">
        <f>ROUND(PPEL[[#This Row],[Proposed Taxable Valuation]]/1000*PPEL[[#This Row],[Adjusted Rate]],0)</f>
        <v>95849</v>
      </c>
      <c r="L1957" s="19">
        <f t="shared" si="205"/>
        <v>-60162.961442341562</v>
      </c>
      <c r="M1957" s="17">
        <f t="shared" si="206"/>
        <v>-0.12725793131166485</v>
      </c>
      <c r="N1957" s="2">
        <v>309640413.5803923</v>
      </c>
      <c r="O1957">
        <v>0.33</v>
      </c>
      <c r="P1957" s="9">
        <f t="shared" si="207"/>
        <v>102181.33648152946</v>
      </c>
    </row>
    <row r="1958" spans="1:16" hidden="1" x14ac:dyDescent="0.35">
      <c r="A1958" s="13">
        <v>2031</v>
      </c>
      <c r="B1958" s="13">
        <f t="shared" si="203"/>
        <v>2030</v>
      </c>
      <c r="C1958" t="s">
        <v>650</v>
      </c>
      <c r="D1958" t="s">
        <v>651</v>
      </c>
      <c r="E1958" s="25">
        <v>1108479143.6045177</v>
      </c>
      <c r="F1958" s="13">
        <v>0.33</v>
      </c>
      <c r="G1958" s="9">
        <f t="shared" si="204"/>
        <v>365798.11738949083</v>
      </c>
      <c r="H1958" s="11">
        <v>1.02</v>
      </c>
      <c r="I1958" s="12" cm="1">
        <f t="array" ref="I1958">INDEX(PPEL[],MATCH(PPEL[[#This Row],[Base Year]]&amp;PPEL[[#This Row],[DistrictNumber]],PPEL[[Fiscal Year]:[Fiscal Year]]&amp;PPEL[[DistrictNumber]:[DistrictNumber]],0),9)*$H1958</f>
        <v>161145.67722103692</v>
      </c>
      <c r="J1958" s="15">
        <f t="shared" si="202"/>
        <v>0.14537547066246864</v>
      </c>
      <c r="K1958" s="26">
        <f>ROUND(PPEL[[#This Row],[Proposed Taxable Valuation]]/1000*PPEL[[#This Row],[Adjusted Rate]],0)</f>
        <v>161146</v>
      </c>
      <c r="L1958" s="19">
        <f t="shared" si="205"/>
        <v>-204652.4401684539</v>
      </c>
      <c r="M1958" s="17">
        <f t="shared" si="206"/>
        <v>-0.18462452933753137</v>
      </c>
      <c r="N1958" s="2">
        <v>611032232.84671879</v>
      </c>
      <c r="O1958">
        <v>0.33</v>
      </c>
      <c r="P1958" s="9">
        <f t="shared" si="207"/>
        <v>201640.63683941719</v>
      </c>
    </row>
    <row r="1959" spans="1:16" hidden="1" x14ac:dyDescent="0.35">
      <c r="A1959" s="13">
        <v>2031</v>
      </c>
      <c r="B1959" s="13">
        <f t="shared" si="203"/>
        <v>2030</v>
      </c>
      <c r="C1959" s="10" t="s">
        <v>660</v>
      </c>
      <c r="D1959" t="s">
        <v>661</v>
      </c>
      <c r="E1959" s="25">
        <f t="shared" ref="E1959" si="208">SUM(E1634:E1958)</f>
        <v>483756713849.32007</v>
      </c>
      <c r="F1959" s="13">
        <v>0.33</v>
      </c>
      <c r="G1959" s="9">
        <f t="shared" si="204"/>
        <v>159639715.57027563</v>
      </c>
      <c r="H1959" s="11">
        <v>1.02</v>
      </c>
      <c r="I1959" s="12" cm="1">
        <f t="array" ref="I1959">INDEX(PPEL[],MATCH(PPEL[[#This Row],[Base Year]]&amp;PPEL[[#This Row],[DistrictNumber]],PPEL[[Fiscal Year]:[Fiscal Year]]&amp;PPEL[[DistrictNumber]:[DistrictNumber]],0),9)*$H1959</f>
        <v>87577085.234613463</v>
      </c>
      <c r="J1959" s="15">
        <f t="shared" si="202"/>
        <v>0.18103538974735939</v>
      </c>
      <c r="K1959" s="26">
        <f>ROUND(PPEL[[#This Row],[Proposed Taxable Valuation]]/1000*PPEL[[#This Row],[Adjusted Rate]],0)</f>
        <v>87577085</v>
      </c>
      <c r="L1959" s="19">
        <f t="shared" si="205"/>
        <v>-72062630.335662171</v>
      </c>
      <c r="M1959" s="17">
        <f t="shared" si="206"/>
        <v>-0.14896461025264063</v>
      </c>
      <c r="N1959" s="20">
        <f t="shared" ref="N1959" si="209">SUM(N1634:N1958)</f>
        <v>298731106128.75885</v>
      </c>
      <c r="O1959">
        <v>0.33</v>
      </c>
      <c r="P1959" s="9">
        <f t="shared" si="207"/>
        <v>98581265.022490427</v>
      </c>
    </row>
    <row r="1960" spans="1:16" x14ac:dyDescent="0.35">
      <c r="G1960" s="9"/>
      <c r="H1960" s="11"/>
      <c r="I1960" s="12"/>
      <c r="J1960" s="15"/>
      <c r="K1960" s="15"/>
      <c r="P1960" s="9"/>
    </row>
    <row r="1961" spans="1:16" x14ac:dyDescent="0.35">
      <c r="G1961" s="9"/>
      <c r="H1961" s="11"/>
      <c r="I1961" s="12"/>
      <c r="J1961" s="15"/>
      <c r="K1961" s="15"/>
      <c r="P1961" s="9"/>
    </row>
    <row r="1962" spans="1:16" x14ac:dyDescent="0.35">
      <c r="G1962" s="9"/>
      <c r="H1962" s="11"/>
      <c r="I1962" s="12"/>
      <c r="J1962" s="15"/>
      <c r="K1962" s="15"/>
      <c r="P1962" s="9"/>
    </row>
    <row r="1963" spans="1:16" x14ac:dyDescent="0.35">
      <c r="G1963" s="9"/>
      <c r="H1963" s="11"/>
      <c r="I1963" s="12"/>
      <c r="J1963" s="15"/>
      <c r="K1963" s="15"/>
      <c r="P1963" s="9"/>
    </row>
    <row r="1964" spans="1:16" x14ac:dyDescent="0.35">
      <c r="G1964" s="9"/>
      <c r="H1964" s="11"/>
      <c r="I1964" s="12"/>
      <c r="J1964" s="15"/>
      <c r="K1964" s="15"/>
      <c r="P1964" s="9"/>
    </row>
    <row r="1965" spans="1:16" x14ac:dyDescent="0.35">
      <c r="G1965" s="9"/>
      <c r="H1965" s="11"/>
      <c r="I1965" s="12"/>
      <c r="J1965" s="15"/>
      <c r="K1965" s="15"/>
      <c r="P1965" s="9"/>
    </row>
    <row r="1966" spans="1:16" x14ac:dyDescent="0.35">
      <c r="G1966" s="9"/>
      <c r="H1966" s="11"/>
      <c r="I1966" s="12"/>
      <c r="J1966" s="15"/>
      <c r="K1966" s="15"/>
      <c r="P1966" s="9"/>
    </row>
    <row r="1967" spans="1:16" x14ac:dyDescent="0.35">
      <c r="G1967" s="9"/>
      <c r="H1967" s="11"/>
      <c r="I1967" s="12"/>
      <c r="J1967" s="15"/>
      <c r="K1967" s="15"/>
      <c r="P1967" s="9"/>
    </row>
    <row r="1968" spans="1:16" x14ac:dyDescent="0.35">
      <c r="G1968" s="9"/>
      <c r="H1968" s="11"/>
      <c r="I1968" s="12"/>
      <c r="J1968" s="15"/>
      <c r="K1968" s="15"/>
      <c r="P1968" s="9"/>
    </row>
    <row r="1969" spans="7:16" x14ac:dyDescent="0.35">
      <c r="G1969" s="9"/>
      <c r="H1969" s="11"/>
      <c r="I1969" s="12"/>
      <c r="J1969" s="15"/>
      <c r="K1969" s="15"/>
      <c r="P1969" s="9"/>
    </row>
    <row r="1970" spans="7:16" x14ac:dyDescent="0.35">
      <c r="G1970" s="9"/>
      <c r="H1970" s="11"/>
      <c r="I1970" s="12"/>
      <c r="J1970" s="15"/>
      <c r="K1970" s="15"/>
      <c r="P1970" s="9"/>
    </row>
    <row r="1971" spans="7:16" x14ac:dyDescent="0.35">
      <c r="G1971" s="9"/>
      <c r="H1971" s="11"/>
      <c r="I1971" s="12"/>
      <c r="J1971" s="15"/>
      <c r="K1971" s="15"/>
      <c r="P1971" s="9"/>
    </row>
    <row r="1972" spans="7:16" x14ac:dyDescent="0.35">
      <c r="G1972" s="9"/>
      <c r="H1972" s="11"/>
      <c r="I1972" s="12"/>
      <c r="J1972" s="15"/>
      <c r="K1972" s="15"/>
      <c r="P1972" s="9"/>
    </row>
    <row r="1973" spans="7:16" x14ac:dyDescent="0.35">
      <c r="G1973" s="9"/>
      <c r="H1973" s="11"/>
      <c r="I1973" s="12"/>
      <c r="J1973" s="15"/>
      <c r="K1973" s="15"/>
      <c r="P1973" s="9"/>
    </row>
    <row r="1974" spans="7:16" x14ac:dyDescent="0.35">
      <c r="G1974" s="9"/>
      <c r="H1974" s="11"/>
      <c r="I1974" s="12"/>
      <c r="J1974" s="15"/>
      <c r="K1974" s="15"/>
      <c r="P1974" s="9"/>
    </row>
    <row r="1975" spans="7:16" x14ac:dyDescent="0.35">
      <c r="G1975" s="9"/>
      <c r="H1975" s="11"/>
      <c r="I1975" s="12"/>
      <c r="J1975" s="15"/>
      <c r="K1975" s="15"/>
      <c r="P1975" s="9"/>
    </row>
    <row r="1976" spans="7:16" x14ac:dyDescent="0.35">
      <c r="G1976" s="9"/>
      <c r="H1976" s="11"/>
      <c r="I1976" s="12"/>
      <c r="J1976" s="15"/>
      <c r="K1976" s="15"/>
      <c r="P1976" s="9"/>
    </row>
    <row r="1977" spans="7:16" x14ac:dyDescent="0.35">
      <c r="G1977" s="9"/>
      <c r="H1977" s="11"/>
      <c r="I1977" s="12"/>
      <c r="J1977" s="15"/>
      <c r="K1977" s="15"/>
      <c r="P1977" s="9"/>
    </row>
    <row r="1978" spans="7:16" x14ac:dyDescent="0.35">
      <c r="G1978" s="9"/>
      <c r="H1978" s="11"/>
      <c r="I1978" s="12"/>
      <c r="J1978" s="15"/>
      <c r="K1978" s="15"/>
      <c r="P1978" s="9"/>
    </row>
    <row r="1979" spans="7:16" x14ac:dyDescent="0.35">
      <c r="G1979" s="9"/>
      <c r="H1979" s="11"/>
      <c r="I1979" s="12"/>
      <c r="J1979" s="15"/>
      <c r="K1979" s="15"/>
      <c r="P1979" s="9"/>
    </row>
    <row r="1980" spans="7:16" x14ac:dyDescent="0.35">
      <c r="G1980" s="9"/>
      <c r="H1980" s="11"/>
      <c r="I1980" s="12"/>
      <c r="J1980" s="15"/>
      <c r="K1980" s="15"/>
      <c r="P1980" s="9"/>
    </row>
    <row r="1981" spans="7:16" x14ac:dyDescent="0.35">
      <c r="G1981" s="9"/>
      <c r="H1981" s="11"/>
      <c r="I1981" s="12"/>
      <c r="J1981" s="15"/>
      <c r="K1981" s="15"/>
      <c r="P1981" s="9"/>
    </row>
    <row r="1982" spans="7:16" x14ac:dyDescent="0.35">
      <c r="G1982" s="9"/>
      <c r="H1982" s="11"/>
      <c r="I1982" s="12"/>
      <c r="J1982" s="15"/>
      <c r="K1982" s="15"/>
      <c r="P1982" s="9"/>
    </row>
    <row r="1983" spans="7:16" x14ac:dyDescent="0.35">
      <c r="G1983" s="9"/>
      <c r="H1983" s="11"/>
      <c r="I1983" s="12"/>
      <c r="J1983" s="15"/>
      <c r="K1983" s="15"/>
      <c r="P1983" s="9"/>
    </row>
    <row r="1984" spans="7:16" x14ac:dyDescent="0.35">
      <c r="G1984" s="9"/>
      <c r="H1984" s="11"/>
      <c r="I1984" s="12"/>
      <c r="J1984" s="15"/>
      <c r="K1984" s="15"/>
      <c r="P1984" s="9"/>
    </row>
    <row r="1985" spans="7:16" x14ac:dyDescent="0.35">
      <c r="G1985" s="9"/>
      <c r="H1985" s="11"/>
      <c r="I1985" s="12"/>
      <c r="J1985" s="15"/>
      <c r="K1985" s="15"/>
      <c r="P1985" s="9"/>
    </row>
    <row r="1986" spans="7:16" x14ac:dyDescent="0.35">
      <c r="G1986" s="9"/>
      <c r="H1986" s="11"/>
      <c r="I1986" s="12"/>
      <c r="J1986" s="15"/>
      <c r="K1986" s="15"/>
      <c r="P1986" s="9"/>
    </row>
    <row r="1987" spans="7:16" x14ac:dyDescent="0.35">
      <c r="G1987" s="9"/>
      <c r="H1987" s="11"/>
      <c r="I1987" s="12"/>
      <c r="J1987" s="15"/>
      <c r="K1987" s="15"/>
      <c r="P1987" s="9"/>
    </row>
    <row r="1988" spans="7:16" x14ac:dyDescent="0.35">
      <c r="G1988" s="9"/>
      <c r="H1988" s="11"/>
      <c r="I1988" s="12"/>
      <c r="J1988" s="15"/>
      <c r="K1988" s="15"/>
      <c r="P1988" s="9"/>
    </row>
    <row r="1989" spans="7:16" x14ac:dyDescent="0.35">
      <c r="G1989" s="9"/>
      <c r="H1989" s="11"/>
      <c r="I1989" s="12"/>
      <c r="J1989" s="15"/>
      <c r="K1989" s="15"/>
      <c r="P1989" s="9"/>
    </row>
    <row r="1990" spans="7:16" x14ac:dyDescent="0.35">
      <c r="G1990" s="9"/>
      <c r="H1990" s="11"/>
      <c r="I1990" s="12"/>
      <c r="J1990" s="15"/>
      <c r="K1990" s="15"/>
      <c r="P1990" s="9"/>
    </row>
    <row r="1991" spans="7:16" x14ac:dyDescent="0.35">
      <c r="G1991" s="9"/>
      <c r="H1991" s="11"/>
      <c r="I1991" s="12"/>
      <c r="J1991" s="15"/>
      <c r="K1991" s="15"/>
      <c r="P1991" s="9"/>
    </row>
    <row r="1992" spans="7:16" x14ac:dyDescent="0.35">
      <c r="G1992" s="9"/>
      <c r="H1992" s="11"/>
      <c r="I1992" s="12"/>
      <c r="J1992" s="15"/>
      <c r="K1992" s="15"/>
      <c r="P1992" s="9"/>
    </row>
    <row r="1993" spans="7:16" x14ac:dyDescent="0.35">
      <c r="G1993" s="9"/>
      <c r="H1993" s="11"/>
      <c r="I1993" s="12"/>
      <c r="J1993" s="15"/>
      <c r="K1993" s="15"/>
      <c r="P1993" s="9"/>
    </row>
    <row r="1994" spans="7:16" x14ac:dyDescent="0.35">
      <c r="G1994" s="9"/>
      <c r="H1994" s="11"/>
      <c r="I1994" s="12"/>
      <c r="J1994" s="15"/>
      <c r="K1994" s="15"/>
      <c r="P1994" s="9"/>
    </row>
    <row r="1995" spans="7:16" x14ac:dyDescent="0.35">
      <c r="G1995" s="9"/>
      <c r="H1995" s="11"/>
      <c r="I1995" s="12"/>
      <c r="J1995" s="15"/>
      <c r="K1995" s="15"/>
      <c r="P1995" s="9"/>
    </row>
    <row r="1996" spans="7:16" x14ac:dyDescent="0.35">
      <c r="G1996" s="9"/>
      <c r="H1996" s="11"/>
      <c r="I1996" s="12"/>
      <c r="J1996" s="15"/>
      <c r="K1996" s="15"/>
      <c r="P1996" s="9"/>
    </row>
    <row r="1997" spans="7:16" x14ac:dyDescent="0.35">
      <c r="G1997" s="9"/>
      <c r="H1997" s="11"/>
      <c r="I1997" s="12"/>
      <c r="J1997" s="15"/>
      <c r="K1997" s="15"/>
      <c r="P1997" s="9"/>
    </row>
    <row r="1998" spans="7:16" x14ac:dyDescent="0.35">
      <c r="G1998" s="9"/>
      <c r="H1998" s="11"/>
      <c r="I1998" s="12"/>
      <c r="J1998" s="15"/>
      <c r="K1998" s="15"/>
      <c r="P1998" s="9"/>
    </row>
    <row r="1999" spans="7:16" x14ac:dyDescent="0.35">
      <c r="G1999" s="9"/>
      <c r="H1999" s="11"/>
      <c r="I1999" s="12"/>
      <c r="J1999" s="15"/>
      <c r="K1999" s="15"/>
      <c r="P1999" s="9"/>
    </row>
    <row r="2000" spans="7:16" x14ac:dyDescent="0.35">
      <c r="G2000" s="9"/>
      <c r="H2000" s="11"/>
      <c r="I2000" s="12"/>
      <c r="J2000" s="15"/>
      <c r="K2000" s="15"/>
      <c r="P2000" s="9"/>
    </row>
    <row r="2001" spans="7:16" x14ac:dyDescent="0.35">
      <c r="G2001" s="9"/>
      <c r="H2001" s="11"/>
      <c r="I2001" s="12"/>
      <c r="J2001" s="15"/>
      <c r="K2001" s="15"/>
      <c r="P2001" s="9"/>
    </row>
    <row r="2002" spans="7:16" x14ac:dyDescent="0.35">
      <c r="G2002" s="9"/>
      <c r="H2002" s="11"/>
      <c r="I2002" s="12"/>
      <c r="J2002" s="15"/>
      <c r="K2002" s="15"/>
      <c r="P2002" s="9"/>
    </row>
    <row r="2003" spans="7:16" x14ac:dyDescent="0.35">
      <c r="G2003" s="9"/>
      <c r="H2003" s="11"/>
      <c r="I2003" s="12"/>
      <c r="J2003" s="15"/>
      <c r="K2003" s="15"/>
      <c r="P2003" s="9"/>
    </row>
    <row r="2004" spans="7:16" x14ac:dyDescent="0.35">
      <c r="G2004" s="9"/>
      <c r="H2004" s="11"/>
      <c r="I2004" s="12"/>
      <c r="J2004" s="15"/>
      <c r="K2004" s="15"/>
      <c r="P2004" s="9"/>
    </row>
    <row r="2005" spans="7:16" x14ac:dyDescent="0.35">
      <c r="G2005" s="9"/>
      <c r="H2005" s="11"/>
      <c r="I2005" s="12"/>
      <c r="J2005" s="15"/>
      <c r="K2005" s="15"/>
      <c r="P2005" s="9"/>
    </row>
    <row r="2006" spans="7:16" x14ac:dyDescent="0.35">
      <c r="G2006" s="9"/>
      <c r="H2006" s="11"/>
      <c r="I2006" s="12"/>
      <c r="J2006" s="15"/>
      <c r="K2006" s="15"/>
      <c r="P2006" s="9"/>
    </row>
    <row r="2007" spans="7:16" x14ac:dyDescent="0.35">
      <c r="G2007" s="9"/>
      <c r="H2007" s="11"/>
      <c r="I2007" s="12"/>
      <c r="J2007" s="15"/>
      <c r="K2007" s="15"/>
      <c r="P2007" s="9"/>
    </row>
    <row r="2008" spans="7:16" x14ac:dyDescent="0.35">
      <c r="G2008" s="9"/>
      <c r="H2008" s="11"/>
      <c r="I2008" s="12"/>
      <c r="J2008" s="15"/>
      <c r="K2008" s="15"/>
      <c r="P2008" s="9"/>
    </row>
    <row r="2009" spans="7:16" x14ac:dyDescent="0.35">
      <c r="G2009" s="9"/>
      <c r="H2009" s="11"/>
      <c r="I2009" s="12"/>
      <c r="J2009" s="15"/>
      <c r="K2009" s="15"/>
      <c r="P2009" s="9"/>
    </row>
    <row r="2010" spans="7:16" x14ac:dyDescent="0.35">
      <c r="G2010" s="9"/>
      <c r="H2010" s="11"/>
      <c r="I2010" s="12"/>
      <c r="J2010" s="15"/>
      <c r="K2010" s="15"/>
      <c r="P2010" s="9"/>
    </row>
    <row r="2011" spans="7:16" x14ac:dyDescent="0.35">
      <c r="G2011" s="9"/>
      <c r="H2011" s="11"/>
      <c r="I2011" s="12"/>
      <c r="J2011" s="15"/>
      <c r="K2011" s="15"/>
      <c r="P2011" s="9"/>
    </row>
    <row r="2012" spans="7:16" x14ac:dyDescent="0.35">
      <c r="G2012" s="9"/>
      <c r="H2012" s="11"/>
      <c r="I2012" s="12"/>
      <c r="J2012" s="15"/>
      <c r="K2012" s="15"/>
      <c r="P2012" s="9"/>
    </row>
    <row r="2013" spans="7:16" x14ac:dyDescent="0.35">
      <c r="G2013" s="9"/>
      <c r="H2013" s="11"/>
      <c r="I2013" s="12"/>
      <c r="J2013" s="15"/>
      <c r="K2013" s="15"/>
      <c r="P2013" s="9"/>
    </row>
    <row r="2014" spans="7:16" x14ac:dyDescent="0.35">
      <c r="G2014" s="9"/>
      <c r="H2014" s="11"/>
      <c r="I2014" s="12"/>
      <c r="J2014" s="15"/>
      <c r="K2014" s="15"/>
      <c r="P2014" s="9"/>
    </row>
    <row r="2015" spans="7:16" x14ac:dyDescent="0.35">
      <c r="G2015" s="9"/>
      <c r="H2015" s="11"/>
      <c r="I2015" s="12"/>
      <c r="J2015" s="15"/>
      <c r="K2015" s="15"/>
      <c r="P2015" s="9"/>
    </row>
    <row r="2016" spans="7:16" x14ac:dyDescent="0.35">
      <c r="G2016" s="9"/>
      <c r="H2016" s="11"/>
      <c r="I2016" s="12"/>
      <c r="J2016" s="15"/>
      <c r="K2016" s="15"/>
      <c r="P2016" s="9"/>
    </row>
    <row r="2017" spans="7:16" x14ac:dyDescent="0.35">
      <c r="G2017" s="9"/>
      <c r="H2017" s="11"/>
      <c r="I2017" s="12"/>
      <c r="J2017" s="15"/>
      <c r="K2017" s="15"/>
      <c r="P2017" s="9"/>
    </row>
    <row r="2018" spans="7:16" x14ac:dyDescent="0.35">
      <c r="G2018" s="9"/>
      <c r="H2018" s="11"/>
      <c r="I2018" s="12"/>
      <c r="J2018" s="15"/>
      <c r="K2018" s="15"/>
      <c r="P2018" s="9"/>
    </row>
    <row r="2019" spans="7:16" x14ac:dyDescent="0.35">
      <c r="G2019" s="9"/>
      <c r="H2019" s="11"/>
      <c r="I2019" s="12"/>
      <c r="J2019" s="15"/>
      <c r="K2019" s="15"/>
      <c r="P2019" s="9"/>
    </row>
    <row r="2020" spans="7:16" x14ac:dyDescent="0.35">
      <c r="G2020" s="9"/>
      <c r="H2020" s="11"/>
      <c r="I2020" s="12"/>
      <c r="J2020" s="15"/>
      <c r="K2020" s="15"/>
      <c r="P2020" s="9"/>
    </row>
    <row r="2021" spans="7:16" x14ac:dyDescent="0.35">
      <c r="G2021" s="9"/>
      <c r="H2021" s="11"/>
      <c r="I2021" s="12"/>
      <c r="J2021" s="15"/>
      <c r="K2021" s="15"/>
      <c r="P2021" s="9"/>
    </row>
    <row r="2022" spans="7:16" x14ac:dyDescent="0.35">
      <c r="G2022" s="9"/>
      <c r="H2022" s="11"/>
      <c r="I2022" s="12"/>
      <c r="J2022" s="15"/>
      <c r="K2022" s="15"/>
      <c r="P2022" s="9"/>
    </row>
    <row r="2023" spans="7:16" x14ac:dyDescent="0.35">
      <c r="G2023" s="9"/>
      <c r="H2023" s="11"/>
      <c r="I2023" s="12"/>
      <c r="J2023" s="15"/>
      <c r="K2023" s="15"/>
      <c r="P2023" s="9"/>
    </row>
    <row r="2024" spans="7:16" x14ac:dyDescent="0.35">
      <c r="G2024" s="9"/>
      <c r="H2024" s="11"/>
      <c r="I2024" s="12"/>
      <c r="J2024" s="15"/>
      <c r="K2024" s="15"/>
      <c r="P2024" s="9"/>
    </row>
    <row r="2025" spans="7:16" x14ac:dyDescent="0.35">
      <c r="G2025" s="9"/>
      <c r="H2025" s="11"/>
      <c r="I2025" s="12"/>
      <c r="J2025" s="15"/>
      <c r="K2025" s="15"/>
      <c r="P2025" s="9"/>
    </row>
    <row r="2026" spans="7:16" x14ac:dyDescent="0.35">
      <c r="G2026" s="9"/>
      <c r="H2026" s="11"/>
      <c r="I2026" s="12"/>
      <c r="J2026" s="15"/>
      <c r="K2026" s="15"/>
      <c r="P2026" s="9"/>
    </row>
    <row r="2027" spans="7:16" x14ac:dyDescent="0.35">
      <c r="G2027" s="9"/>
      <c r="H2027" s="11"/>
      <c r="I2027" s="12"/>
      <c r="J2027" s="15"/>
      <c r="K2027" s="15"/>
      <c r="P2027" s="9"/>
    </row>
    <row r="2028" spans="7:16" x14ac:dyDescent="0.35">
      <c r="G2028" s="9"/>
      <c r="H2028" s="11"/>
      <c r="I2028" s="12"/>
      <c r="J2028" s="15"/>
      <c r="K2028" s="15"/>
      <c r="P2028" s="9"/>
    </row>
    <row r="2029" spans="7:16" x14ac:dyDescent="0.35">
      <c r="G2029" s="9"/>
      <c r="H2029" s="11"/>
      <c r="I2029" s="12"/>
      <c r="J2029" s="15"/>
      <c r="K2029" s="15"/>
      <c r="P2029" s="9"/>
    </row>
    <row r="2030" spans="7:16" x14ac:dyDescent="0.35">
      <c r="G2030" s="9"/>
      <c r="H2030" s="11"/>
      <c r="I2030" s="12"/>
      <c r="J2030" s="15"/>
      <c r="K2030" s="15"/>
      <c r="P2030" s="9"/>
    </row>
    <row r="2031" spans="7:16" x14ac:dyDescent="0.35">
      <c r="G2031" s="9"/>
      <c r="H2031" s="11"/>
      <c r="I2031" s="12"/>
      <c r="J2031" s="15"/>
      <c r="K2031" s="15"/>
      <c r="P2031" s="9"/>
    </row>
    <row r="2032" spans="7:16" x14ac:dyDescent="0.35">
      <c r="G2032" s="9"/>
      <c r="H2032" s="11"/>
      <c r="I2032" s="12"/>
      <c r="J2032" s="15"/>
      <c r="K2032" s="15"/>
      <c r="P2032" s="9"/>
    </row>
    <row r="2033" spans="7:16" x14ac:dyDescent="0.35">
      <c r="G2033" s="9"/>
      <c r="H2033" s="11"/>
      <c r="I2033" s="12"/>
      <c r="J2033" s="15"/>
      <c r="K2033" s="15"/>
      <c r="P2033" s="9"/>
    </row>
    <row r="2034" spans="7:16" x14ac:dyDescent="0.35">
      <c r="G2034" s="9"/>
      <c r="H2034" s="11"/>
      <c r="I2034" s="12"/>
      <c r="J2034" s="15"/>
      <c r="K2034" s="15"/>
      <c r="P2034" s="9"/>
    </row>
    <row r="2035" spans="7:16" x14ac:dyDescent="0.35">
      <c r="G2035" s="9"/>
      <c r="H2035" s="11"/>
      <c r="I2035" s="12"/>
      <c r="J2035" s="15"/>
      <c r="K2035" s="15"/>
      <c r="P2035" s="9"/>
    </row>
    <row r="2036" spans="7:16" x14ac:dyDescent="0.35">
      <c r="G2036" s="9"/>
      <c r="H2036" s="11"/>
      <c r="I2036" s="12"/>
      <c r="J2036" s="15"/>
      <c r="K2036" s="15"/>
      <c r="P2036" s="9"/>
    </row>
    <row r="2037" spans="7:16" x14ac:dyDescent="0.35">
      <c r="G2037" s="9"/>
      <c r="H2037" s="11"/>
      <c r="I2037" s="12"/>
      <c r="J2037" s="15"/>
      <c r="K2037" s="15"/>
      <c r="P2037" s="9"/>
    </row>
    <row r="2038" spans="7:16" x14ac:dyDescent="0.35">
      <c r="G2038" s="9"/>
      <c r="H2038" s="11"/>
      <c r="I2038" s="12"/>
      <c r="J2038" s="15"/>
      <c r="K2038" s="15"/>
      <c r="P2038" s="9"/>
    </row>
    <row r="2039" spans="7:16" x14ac:dyDescent="0.35">
      <c r="G2039" s="9"/>
      <c r="H2039" s="11"/>
      <c r="I2039" s="12"/>
      <c r="J2039" s="15"/>
      <c r="K2039" s="15"/>
      <c r="P2039" s="9"/>
    </row>
    <row r="2040" spans="7:16" x14ac:dyDescent="0.35">
      <c r="G2040" s="9"/>
      <c r="H2040" s="11"/>
      <c r="I2040" s="12"/>
      <c r="J2040" s="15"/>
      <c r="K2040" s="15"/>
      <c r="P2040" s="9"/>
    </row>
    <row r="2041" spans="7:16" x14ac:dyDescent="0.35">
      <c r="G2041" s="9"/>
      <c r="H2041" s="11"/>
      <c r="I2041" s="12"/>
      <c r="J2041" s="15"/>
      <c r="K2041" s="15"/>
      <c r="P2041" s="9"/>
    </row>
    <row r="2042" spans="7:16" x14ac:dyDescent="0.35">
      <c r="G2042" s="9"/>
      <c r="H2042" s="11"/>
      <c r="I2042" s="12"/>
      <c r="J2042" s="15"/>
      <c r="K2042" s="15"/>
      <c r="P2042" s="9"/>
    </row>
    <row r="2043" spans="7:16" x14ac:dyDescent="0.35">
      <c r="G2043" s="9"/>
      <c r="H2043" s="11"/>
      <c r="I2043" s="12"/>
      <c r="J2043" s="15"/>
      <c r="K2043" s="15"/>
      <c r="P2043" s="9"/>
    </row>
    <row r="2044" spans="7:16" x14ac:dyDescent="0.35">
      <c r="G2044" s="9"/>
      <c r="H2044" s="11"/>
      <c r="I2044" s="12"/>
      <c r="J2044" s="15"/>
      <c r="K2044" s="15"/>
      <c r="P2044" s="9"/>
    </row>
    <row r="2045" spans="7:16" x14ac:dyDescent="0.35">
      <c r="G2045" s="9"/>
      <c r="H2045" s="11"/>
      <c r="I2045" s="12"/>
      <c r="J2045" s="15"/>
      <c r="K2045" s="15"/>
      <c r="P2045" s="9"/>
    </row>
    <row r="2046" spans="7:16" x14ac:dyDescent="0.35">
      <c r="G2046" s="9"/>
      <c r="H2046" s="11"/>
      <c r="I2046" s="12"/>
      <c r="J2046" s="15"/>
      <c r="K2046" s="15"/>
      <c r="P2046" s="9"/>
    </row>
    <row r="2047" spans="7:16" x14ac:dyDescent="0.35">
      <c r="G2047" s="9"/>
      <c r="H2047" s="11"/>
      <c r="I2047" s="12"/>
      <c r="J2047" s="15"/>
      <c r="K2047" s="15"/>
      <c r="P2047" s="9"/>
    </row>
    <row r="2048" spans="7:16" x14ac:dyDescent="0.35">
      <c r="G2048" s="9"/>
      <c r="H2048" s="11"/>
      <c r="I2048" s="12"/>
      <c r="J2048" s="15"/>
      <c r="K2048" s="15"/>
      <c r="P2048" s="9"/>
    </row>
    <row r="2049" spans="7:16" x14ac:dyDescent="0.35">
      <c r="G2049" s="9"/>
      <c r="H2049" s="11"/>
      <c r="I2049" s="12"/>
      <c r="J2049" s="15"/>
      <c r="K2049" s="15"/>
      <c r="P2049" s="9"/>
    </row>
    <row r="2050" spans="7:16" x14ac:dyDescent="0.35">
      <c r="G2050" s="9"/>
      <c r="H2050" s="11"/>
      <c r="I2050" s="12"/>
      <c r="J2050" s="15"/>
      <c r="K2050" s="15"/>
      <c r="P2050" s="9"/>
    </row>
    <row r="2051" spans="7:16" x14ac:dyDescent="0.35">
      <c r="G2051" s="9"/>
      <c r="H2051" s="11"/>
      <c r="I2051" s="12"/>
      <c r="J2051" s="15"/>
      <c r="K2051" s="15"/>
      <c r="P2051" s="9"/>
    </row>
    <row r="2052" spans="7:16" x14ac:dyDescent="0.35">
      <c r="G2052" s="9"/>
      <c r="H2052" s="11"/>
      <c r="I2052" s="12"/>
      <c r="J2052" s="15"/>
      <c r="K2052" s="15"/>
      <c r="P2052" s="9"/>
    </row>
    <row r="2053" spans="7:16" x14ac:dyDescent="0.35">
      <c r="G2053" s="9"/>
      <c r="H2053" s="11"/>
      <c r="I2053" s="12"/>
      <c r="J2053" s="15"/>
      <c r="K2053" s="15"/>
      <c r="P2053" s="9"/>
    </row>
    <row r="2054" spans="7:16" x14ac:dyDescent="0.35">
      <c r="G2054" s="9"/>
      <c r="H2054" s="11"/>
      <c r="I2054" s="12"/>
      <c r="J2054" s="15"/>
      <c r="K2054" s="15"/>
      <c r="P2054" s="9"/>
    </row>
    <row r="2055" spans="7:16" x14ac:dyDescent="0.35">
      <c r="G2055" s="9"/>
      <c r="H2055" s="11"/>
      <c r="I2055" s="12"/>
      <c r="J2055" s="15"/>
      <c r="K2055" s="15"/>
      <c r="P2055" s="9"/>
    </row>
    <row r="2056" spans="7:16" x14ac:dyDescent="0.35">
      <c r="G2056" s="9"/>
      <c r="H2056" s="11"/>
      <c r="I2056" s="12"/>
      <c r="J2056" s="15"/>
      <c r="K2056" s="15"/>
      <c r="P2056" s="9"/>
    </row>
    <row r="2057" spans="7:16" x14ac:dyDescent="0.35">
      <c r="G2057" s="9"/>
      <c r="H2057" s="11"/>
      <c r="I2057" s="12"/>
      <c r="J2057" s="15"/>
      <c r="K2057" s="15"/>
      <c r="P2057" s="9"/>
    </row>
    <row r="2058" spans="7:16" x14ac:dyDescent="0.35">
      <c r="G2058" s="9"/>
      <c r="H2058" s="11"/>
      <c r="I2058" s="12"/>
      <c r="J2058" s="15"/>
      <c r="K2058" s="15"/>
      <c r="P2058" s="9"/>
    </row>
    <row r="2059" spans="7:16" x14ac:dyDescent="0.35">
      <c r="G2059" s="9"/>
      <c r="H2059" s="11"/>
      <c r="I2059" s="12"/>
      <c r="J2059" s="15"/>
      <c r="K2059" s="15"/>
      <c r="P2059" s="9"/>
    </row>
    <row r="2060" spans="7:16" x14ac:dyDescent="0.35">
      <c r="G2060" s="9"/>
      <c r="H2060" s="11"/>
      <c r="I2060" s="12"/>
      <c r="J2060" s="15"/>
      <c r="K2060" s="15"/>
      <c r="P2060" s="9"/>
    </row>
    <row r="2061" spans="7:16" x14ac:dyDescent="0.35">
      <c r="G2061" s="9"/>
      <c r="H2061" s="11"/>
      <c r="I2061" s="12"/>
      <c r="J2061" s="15"/>
      <c r="K2061" s="15"/>
      <c r="P2061" s="9"/>
    </row>
    <row r="2062" spans="7:16" x14ac:dyDescent="0.35">
      <c r="G2062" s="9"/>
      <c r="H2062" s="11"/>
      <c r="I2062" s="12"/>
      <c r="J2062" s="15"/>
      <c r="K2062" s="15"/>
      <c r="P2062" s="9"/>
    </row>
    <row r="2063" spans="7:16" x14ac:dyDescent="0.35">
      <c r="G2063" s="9"/>
      <c r="H2063" s="11"/>
      <c r="I2063" s="12"/>
      <c r="J2063" s="15"/>
      <c r="K2063" s="15"/>
      <c r="P2063" s="9"/>
    </row>
    <row r="2064" spans="7:16" x14ac:dyDescent="0.35">
      <c r="G2064" s="9"/>
      <c r="H2064" s="11"/>
      <c r="I2064" s="12"/>
      <c r="J2064" s="15"/>
      <c r="K2064" s="15"/>
      <c r="P2064" s="9"/>
    </row>
    <row r="2065" spans="7:16" x14ac:dyDescent="0.35">
      <c r="G2065" s="9"/>
      <c r="H2065" s="11"/>
      <c r="I2065" s="12"/>
      <c r="J2065" s="15"/>
      <c r="K2065" s="15"/>
      <c r="P2065" s="9"/>
    </row>
    <row r="2066" spans="7:16" x14ac:dyDescent="0.35">
      <c r="G2066" s="9"/>
      <c r="H2066" s="11"/>
      <c r="I2066" s="12"/>
      <c r="J2066" s="15"/>
      <c r="K2066" s="15"/>
      <c r="P2066" s="9"/>
    </row>
    <row r="2067" spans="7:16" x14ac:dyDescent="0.35">
      <c r="G2067" s="9"/>
      <c r="H2067" s="11"/>
      <c r="I2067" s="12"/>
      <c r="J2067" s="15"/>
      <c r="K2067" s="15"/>
      <c r="P2067" s="9"/>
    </row>
    <row r="2068" spans="7:16" x14ac:dyDescent="0.35">
      <c r="G2068" s="9"/>
      <c r="H2068" s="11"/>
      <c r="I2068" s="12"/>
      <c r="J2068" s="15"/>
      <c r="K2068" s="15"/>
      <c r="P2068" s="9"/>
    </row>
    <row r="2069" spans="7:16" x14ac:dyDescent="0.35">
      <c r="G2069" s="9"/>
      <c r="H2069" s="11"/>
      <c r="I2069" s="12"/>
      <c r="J2069" s="15"/>
      <c r="K2069" s="15"/>
      <c r="P2069" s="9"/>
    </row>
    <row r="2070" spans="7:16" x14ac:dyDescent="0.35">
      <c r="G2070" s="9"/>
      <c r="H2070" s="11"/>
      <c r="I2070" s="12"/>
      <c r="J2070" s="15"/>
      <c r="K2070" s="15"/>
      <c r="P2070" s="9"/>
    </row>
    <row r="2071" spans="7:16" x14ac:dyDescent="0.35">
      <c r="G2071" s="9"/>
      <c r="H2071" s="11"/>
      <c r="I2071" s="12"/>
      <c r="J2071" s="15"/>
      <c r="K2071" s="15"/>
      <c r="P2071" s="9"/>
    </row>
    <row r="2072" spans="7:16" x14ac:dyDescent="0.35">
      <c r="G2072" s="9"/>
      <c r="H2072" s="11"/>
      <c r="I2072" s="12"/>
      <c r="J2072" s="15"/>
      <c r="K2072" s="15"/>
      <c r="P2072" s="9"/>
    </row>
    <row r="2073" spans="7:16" x14ac:dyDescent="0.35">
      <c r="G2073" s="9"/>
      <c r="H2073" s="11"/>
      <c r="I2073" s="12"/>
      <c r="J2073" s="15"/>
      <c r="K2073" s="15"/>
      <c r="P2073" s="9"/>
    </row>
    <row r="2074" spans="7:16" x14ac:dyDescent="0.35">
      <c r="G2074" s="9"/>
      <c r="H2074" s="11"/>
      <c r="I2074" s="12"/>
      <c r="J2074" s="15"/>
      <c r="K2074" s="15"/>
      <c r="P2074" s="9"/>
    </row>
    <row r="2075" spans="7:16" x14ac:dyDescent="0.35">
      <c r="G2075" s="9"/>
      <c r="H2075" s="11"/>
      <c r="I2075" s="12"/>
      <c r="J2075" s="15"/>
      <c r="K2075" s="15"/>
      <c r="P2075" s="9"/>
    </row>
    <row r="2076" spans="7:16" x14ac:dyDescent="0.35">
      <c r="G2076" s="9"/>
      <c r="H2076" s="11"/>
      <c r="I2076" s="12"/>
      <c r="J2076" s="15"/>
      <c r="K2076" s="15"/>
      <c r="P2076" s="9"/>
    </row>
    <row r="2077" spans="7:16" x14ac:dyDescent="0.35">
      <c r="G2077" s="9"/>
      <c r="H2077" s="11"/>
      <c r="I2077" s="12"/>
      <c r="J2077" s="15"/>
      <c r="K2077" s="15"/>
      <c r="P2077" s="9"/>
    </row>
    <row r="2078" spans="7:16" x14ac:dyDescent="0.35">
      <c r="G2078" s="9"/>
      <c r="H2078" s="11"/>
      <c r="I2078" s="12"/>
      <c r="J2078" s="15"/>
      <c r="K2078" s="15"/>
      <c r="P2078" s="9"/>
    </row>
    <row r="2079" spans="7:16" x14ac:dyDescent="0.35">
      <c r="G2079" s="9"/>
      <c r="H2079" s="11"/>
      <c r="I2079" s="12"/>
      <c r="J2079" s="15"/>
      <c r="K2079" s="15"/>
      <c r="P2079" s="9"/>
    </row>
    <row r="2080" spans="7:16" x14ac:dyDescent="0.35">
      <c r="G2080" s="9"/>
      <c r="H2080" s="11"/>
      <c r="I2080" s="12"/>
      <c r="J2080" s="15"/>
      <c r="K2080" s="15"/>
      <c r="P2080" s="9"/>
    </row>
    <row r="2081" spans="7:16" x14ac:dyDescent="0.35">
      <c r="G2081" s="9"/>
      <c r="H2081" s="11"/>
      <c r="I2081" s="12"/>
      <c r="J2081" s="15"/>
      <c r="K2081" s="15"/>
      <c r="P2081" s="9"/>
    </row>
    <row r="2082" spans="7:16" x14ac:dyDescent="0.35">
      <c r="G2082" s="9"/>
      <c r="H2082" s="11"/>
      <c r="I2082" s="12"/>
      <c r="J2082" s="15"/>
      <c r="K2082" s="15"/>
      <c r="P2082" s="9"/>
    </row>
    <row r="2083" spans="7:16" x14ac:dyDescent="0.35">
      <c r="G2083" s="9"/>
      <c r="H2083" s="11"/>
      <c r="I2083" s="12"/>
      <c r="J2083" s="15"/>
      <c r="K2083" s="15"/>
      <c r="P2083" s="9"/>
    </row>
    <row r="2084" spans="7:16" x14ac:dyDescent="0.35">
      <c r="G2084" s="9"/>
      <c r="H2084" s="11"/>
      <c r="I2084" s="12"/>
      <c r="J2084" s="15"/>
      <c r="K2084" s="15"/>
      <c r="P2084" s="9"/>
    </row>
    <row r="2085" spans="7:16" x14ac:dyDescent="0.35">
      <c r="G2085" s="9"/>
      <c r="H2085" s="11"/>
      <c r="I2085" s="12"/>
      <c r="J2085" s="15"/>
      <c r="K2085" s="15"/>
      <c r="P2085" s="9"/>
    </row>
    <row r="2086" spans="7:16" x14ac:dyDescent="0.35">
      <c r="G2086" s="9"/>
      <c r="H2086" s="11"/>
      <c r="I2086" s="12"/>
      <c r="J2086" s="15"/>
      <c r="K2086" s="15"/>
      <c r="P2086" s="9"/>
    </row>
    <row r="2087" spans="7:16" x14ac:dyDescent="0.35">
      <c r="G2087" s="9"/>
      <c r="H2087" s="11"/>
      <c r="I2087" s="12"/>
      <c r="J2087" s="15"/>
      <c r="K2087" s="15"/>
      <c r="P2087" s="9"/>
    </row>
    <row r="2088" spans="7:16" x14ac:dyDescent="0.35">
      <c r="G2088" s="9"/>
      <c r="H2088" s="11"/>
      <c r="I2088" s="12"/>
      <c r="J2088" s="15"/>
      <c r="K2088" s="15"/>
      <c r="P2088" s="9"/>
    </row>
    <row r="2089" spans="7:16" x14ac:dyDescent="0.35">
      <c r="G2089" s="9"/>
      <c r="H2089" s="11"/>
      <c r="I2089" s="12"/>
      <c r="J2089" s="15"/>
      <c r="K2089" s="15"/>
      <c r="P2089" s="9"/>
    </row>
    <row r="2090" spans="7:16" x14ac:dyDescent="0.35">
      <c r="G2090" s="9"/>
      <c r="H2090" s="11"/>
      <c r="I2090" s="12"/>
      <c r="J2090" s="15"/>
      <c r="K2090" s="15"/>
      <c r="P2090" s="9"/>
    </row>
    <row r="2091" spans="7:16" x14ac:dyDescent="0.35">
      <c r="G2091" s="9"/>
      <c r="H2091" s="11"/>
      <c r="I2091" s="12"/>
      <c r="J2091" s="15"/>
      <c r="K2091" s="15"/>
      <c r="P2091" s="9"/>
    </row>
    <row r="2092" spans="7:16" x14ac:dyDescent="0.35">
      <c r="G2092" s="9"/>
      <c r="H2092" s="11"/>
      <c r="I2092" s="12"/>
      <c r="J2092" s="15"/>
      <c r="K2092" s="15"/>
      <c r="P2092" s="9"/>
    </row>
    <row r="2093" spans="7:16" x14ac:dyDescent="0.35">
      <c r="G2093" s="9"/>
      <c r="H2093" s="11"/>
      <c r="I2093" s="12"/>
      <c r="J2093" s="15"/>
      <c r="K2093" s="15"/>
      <c r="P2093" s="9"/>
    </row>
    <row r="2094" spans="7:16" x14ac:dyDescent="0.35">
      <c r="G2094" s="9"/>
      <c r="H2094" s="11"/>
      <c r="I2094" s="12"/>
      <c r="J2094" s="15"/>
      <c r="K2094" s="15"/>
      <c r="P2094" s="9"/>
    </row>
    <row r="2095" spans="7:16" x14ac:dyDescent="0.35">
      <c r="G2095" s="9"/>
      <c r="H2095" s="11"/>
      <c r="I2095" s="12"/>
      <c r="J2095" s="15"/>
      <c r="K2095" s="15"/>
      <c r="P2095" s="9"/>
    </row>
    <row r="2096" spans="7:16" x14ac:dyDescent="0.35">
      <c r="G2096" s="9"/>
      <c r="H2096" s="11"/>
      <c r="I2096" s="12"/>
      <c r="J2096" s="15"/>
      <c r="K2096" s="15"/>
      <c r="P2096" s="9"/>
    </row>
    <row r="2097" spans="7:16" x14ac:dyDescent="0.35">
      <c r="G2097" s="9"/>
      <c r="H2097" s="11"/>
      <c r="I2097" s="12"/>
      <c r="J2097" s="15"/>
      <c r="K2097" s="15"/>
      <c r="P2097" s="9"/>
    </row>
    <row r="2098" spans="7:16" x14ac:dyDescent="0.35">
      <c r="G2098" s="9"/>
      <c r="H2098" s="11"/>
      <c r="I2098" s="12"/>
      <c r="J2098" s="15"/>
      <c r="K2098" s="15"/>
      <c r="P2098" s="9"/>
    </row>
    <row r="2099" spans="7:16" x14ac:dyDescent="0.35">
      <c r="G2099" s="9"/>
      <c r="H2099" s="11"/>
      <c r="I2099" s="12"/>
      <c r="J2099" s="15"/>
      <c r="K2099" s="15"/>
      <c r="P2099" s="9"/>
    </row>
    <row r="2100" spans="7:16" x14ac:dyDescent="0.35">
      <c r="G2100" s="9"/>
      <c r="H2100" s="11"/>
      <c r="I2100" s="12"/>
      <c r="J2100" s="15"/>
      <c r="K2100" s="15"/>
      <c r="P2100" s="9"/>
    </row>
    <row r="2101" spans="7:16" x14ac:dyDescent="0.35">
      <c r="G2101" s="9"/>
      <c r="H2101" s="11"/>
      <c r="I2101" s="12"/>
      <c r="J2101" s="15"/>
      <c r="K2101" s="15"/>
      <c r="P2101" s="9"/>
    </row>
    <row r="2102" spans="7:16" x14ac:dyDescent="0.35">
      <c r="G2102" s="9"/>
      <c r="H2102" s="11"/>
      <c r="I2102" s="12"/>
      <c r="J2102" s="15"/>
      <c r="K2102" s="15"/>
      <c r="P2102" s="9"/>
    </row>
    <row r="2103" spans="7:16" x14ac:dyDescent="0.35">
      <c r="G2103" s="9"/>
      <c r="H2103" s="11"/>
      <c r="I2103" s="12"/>
      <c r="J2103" s="15"/>
      <c r="K2103" s="15"/>
      <c r="P2103" s="9"/>
    </row>
    <row r="2104" spans="7:16" x14ac:dyDescent="0.35">
      <c r="G2104" s="9"/>
      <c r="H2104" s="11"/>
      <c r="I2104" s="12"/>
      <c r="J2104" s="15"/>
      <c r="K2104" s="15"/>
      <c r="P2104" s="9"/>
    </row>
    <row r="2105" spans="7:16" x14ac:dyDescent="0.35">
      <c r="G2105" s="9"/>
      <c r="H2105" s="11"/>
      <c r="I2105" s="12"/>
      <c r="J2105" s="15"/>
      <c r="K2105" s="15"/>
      <c r="P2105" s="9"/>
    </row>
    <row r="2106" spans="7:16" x14ac:dyDescent="0.35">
      <c r="G2106" s="9"/>
      <c r="H2106" s="11"/>
      <c r="I2106" s="12"/>
      <c r="J2106" s="15"/>
      <c r="K2106" s="15"/>
      <c r="P2106" s="9"/>
    </row>
    <row r="2107" spans="7:16" x14ac:dyDescent="0.35">
      <c r="G2107" s="9"/>
      <c r="H2107" s="11"/>
      <c r="I2107" s="12"/>
      <c r="J2107" s="15"/>
      <c r="K2107" s="15"/>
      <c r="P2107" s="9"/>
    </row>
    <row r="2108" spans="7:16" x14ac:dyDescent="0.35">
      <c r="G2108" s="9"/>
      <c r="H2108" s="11"/>
      <c r="I2108" s="12"/>
      <c r="J2108" s="15"/>
      <c r="K2108" s="15"/>
      <c r="P2108" s="9"/>
    </row>
    <row r="2109" spans="7:16" x14ac:dyDescent="0.35">
      <c r="G2109" s="9"/>
      <c r="H2109" s="11"/>
      <c r="I2109" s="12"/>
      <c r="J2109" s="15"/>
      <c r="K2109" s="15"/>
      <c r="P2109" s="9"/>
    </row>
    <row r="2110" spans="7:16" x14ac:dyDescent="0.35">
      <c r="G2110" s="9"/>
      <c r="H2110" s="11"/>
      <c r="I2110" s="12"/>
      <c r="J2110" s="15"/>
      <c r="K2110" s="15"/>
      <c r="P2110" s="9"/>
    </row>
    <row r="2111" spans="7:16" x14ac:dyDescent="0.35">
      <c r="G2111" s="9"/>
      <c r="H2111" s="11"/>
      <c r="I2111" s="12"/>
      <c r="J2111" s="15"/>
      <c r="K2111" s="15"/>
      <c r="P2111" s="9"/>
    </row>
    <row r="2112" spans="7:16" x14ac:dyDescent="0.35">
      <c r="G2112" s="9"/>
      <c r="H2112" s="11"/>
      <c r="I2112" s="12"/>
      <c r="J2112" s="15"/>
      <c r="K2112" s="15"/>
      <c r="P2112" s="9"/>
    </row>
    <row r="2113" spans="7:16" x14ac:dyDescent="0.35">
      <c r="G2113" s="9"/>
      <c r="H2113" s="11"/>
      <c r="I2113" s="12"/>
      <c r="J2113" s="15"/>
      <c r="K2113" s="15"/>
      <c r="P2113" s="9"/>
    </row>
    <row r="2114" spans="7:16" x14ac:dyDescent="0.35">
      <c r="G2114" s="9"/>
      <c r="H2114" s="11"/>
      <c r="I2114" s="12"/>
      <c r="J2114" s="15"/>
      <c r="K2114" s="15"/>
      <c r="P2114" s="9"/>
    </row>
    <row r="2115" spans="7:16" x14ac:dyDescent="0.35">
      <c r="G2115" s="9"/>
      <c r="H2115" s="11"/>
      <c r="I2115" s="12"/>
      <c r="J2115" s="15"/>
      <c r="K2115" s="15"/>
      <c r="P2115" s="9"/>
    </row>
    <row r="2116" spans="7:16" x14ac:dyDescent="0.35">
      <c r="G2116" s="9"/>
      <c r="H2116" s="11"/>
      <c r="I2116" s="12"/>
      <c r="J2116" s="15"/>
      <c r="K2116" s="15"/>
      <c r="P2116" s="9"/>
    </row>
    <row r="2117" spans="7:16" x14ac:dyDescent="0.35">
      <c r="G2117" s="9"/>
      <c r="H2117" s="11"/>
      <c r="I2117" s="12"/>
      <c r="J2117" s="15"/>
      <c r="K2117" s="15"/>
      <c r="P2117" s="9"/>
    </row>
    <row r="2118" spans="7:16" x14ac:dyDescent="0.35">
      <c r="G2118" s="9"/>
      <c r="H2118" s="11"/>
      <c r="I2118" s="12"/>
      <c r="J2118" s="15"/>
      <c r="K2118" s="15"/>
      <c r="P2118" s="9"/>
    </row>
    <row r="2119" spans="7:16" x14ac:dyDescent="0.35">
      <c r="G2119" s="9"/>
      <c r="H2119" s="11"/>
      <c r="I2119" s="12"/>
      <c r="J2119" s="15"/>
      <c r="K2119" s="15"/>
      <c r="P2119" s="9"/>
    </row>
    <row r="2120" spans="7:16" x14ac:dyDescent="0.35">
      <c r="G2120" s="9"/>
      <c r="H2120" s="11"/>
      <c r="I2120" s="12"/>
      <c r="J2120" s="15"/>
      <c r="K2120" s="15"/>
      <c r="P2120" s="9"/>
    </row>
    <row r="2121" spans="7:16" x14ac:dyDescent="0.35">
      <c r="G2121" s="9"/>
      <c r="H2121" s="11"/>
      <c r="I2121" s="12"/>
      <c r="J2121" s="15"/>
      <c r="K2121" s="15"/>
      <c r="P2121" s="9"/>
    </row>
    <row r="2122" spans="7:16" x14ac:dyDescent="0.35">
      <c r="G2122" s="9"/>
      <c r="H2122" s="11"/>
      <c r="I2122" s="12"/>
      <c r="J2122" s="15"/>
      <c r="K2122" s="15"/>
      <c r="P2122" s="9"/>
    </row>
    <row r="2123" spans="7:16" x14ac:dyDescent="0.35">
      <c r="G2123" s="9"/>
      <c r="H2123" s="11"/>
      <c r="I2123" s="12"/>
      <c r="J2123" s="15"/>
      <c r="K2123" s="15"/>
      <c r="P2123" s="9"/>
    </row>
    <row r="2124" spans="7:16" x14ac:dyDescent="0.35">
      <c r="G2124" s="9"/>
      <c r="H2124" s="11"/>
      <c r="I2124" s="12"/>
      <c r="J2124" s="15"/>
      <c r="K2124" s="15"/>
      <c r="P2124" s="9"/>
    </row>
    <row r="2125" spans="7:16" x14ac:dyDescent="0.35">
      <c r="G2125" s="9"/>
      <c r="H2125" s="11"/>
      <c r="I2125" s="12"/>
      <c r="J2125" s="15"/>
      <c r="K2125" s="15"/>
      <c r="P2125" s="9"/>
    </row>
    <row r="2126" spans="7:16" x14ac:dyDescent="0.35">
      <c r="G2126" s="9"/>
      <c r="H2126" s="11"/>
      <c r="I2126" s="12"/>
      <c r="J2126" s="15"/>
      <c r="K2126" s="15"/>
      <c r="P2126" s="9"/>
    </row>
    <row r="2127" spans="7:16" x14ac:dyDescent="0.35">
      <c r="G2127" s="9"/>
      <c r="H2127" s="11"/>
      <c r="I2127" s="12"/>
      <c r="J2127" s="15"/>
      <c r="K2127" s="15"/>
      <c r="P2127" s="9"/>
    </row>
    <row r="2128" spans="7:16" x14ac:dyDescent="0.35">
      <c r="G2128" s="9"/>
      <c r="H2128" s="11"/>
      <c r="I2128" s="12"/>
      <c r="J2128" s="15"/>
      <c r="K2128" s="15"/>
      <c r="P2128" s="9"/>
    </row>
    <row r="2129" spans="7:16" x14ac:dyDescent="0.35">
      <c r="G2129" s="9"/>
      <c r="H2129" s="11"/>
      <c r="I2129" s="12"/>
      <c r="J2129" s="15"/>
      <c r="K2129" s="15"/>
      <c r="P2129" s="9"/>
    </row>
    <row r="2130" spans="7:16" x14ac:dyDescent="0.35">
      <c r="G2130" s="9"/>
      <c r="H2130" s="11"/>
      <c r="I2130" s="12"/>
      <c r="J2130" s="15"/>
      <c r="K2130" s="15"/>
      <c r="P2130" s="9"/>
    </row>
    <row r="2131" spans="7:16" x14ac:dyDescent="0.35">
      <c r="G2131" s="9"/>
      <c r="H2131" s="11"/>
      <c r="I2131" s="12"/>
      <c r="J2131" s="15"/>
      <c r="K2131" s="15"/>
      <c r="P2131" s="9"/>
    </row>
    <row r="2132" spans="7:16" x14ac:dyDescent="0.35">
      <c r="G2132" s="9"/>
      <c r="H2132" s="11"/>
      <c r="I2132" s="12"/>
      <c r="J2132" s="15"/>
      <c r="K2132" s="15"/>
      <c r="P2132" s="9"/>
    </row>
    <row r="2133" spans="7:16" x14ac:dyDescent="0.35">
      <c r="G2133" s="9"/>
      <c r="H2133" s="11"/>
      <c r="I2133" s="12"/>
      <c r="J2133" s="15"/>
      <c r="K2133" s="15"/>
      <c r="P2133" s="9"/>
    </row>
    <row r="2134" spans="7:16" x14ac:dyDescent="0.35">
      <c r="G2134" s="9"/>
      <c r="H2134" s="11"/>
      <c r="I2134" s="12"/>
      <c r="J2134" s="15"/>
      <c r="K2134" s="15"/>
      <c r="P2134" s="9"/>
    </row>
    <row r="2135" spans="7:16" x14ac:dyDescent="0.35">
      <c r="G2135" s="9"/>
      <c r="H2135" s="11"/>
      <c r="I2135" s="12"/>
      <c r="J2135" s="15"/>
      <c r="K2135" s="15"/>
      <c r="P2135" s="9"/>
    </row>
    <row r="2136" spans="7:16" x14ac:dyDescent="0.35">
      <c r="G2136" s="9"/>
      <c r="H2136" s="11"/>
      <c r="I2136" s="12"/>
      <c r="J2136" s="15"/>
      <c r="K2136" s="15"/>
      <c r="P2136" s="9"/>
    </row>
    <row r="2137" spans="7:16" x14ac:dyDescent="0.35">
      <c r="G2137" s="9"/>
      <c r="H2137" s="11"/>
      <c r="I2137" s="12"/>
      <c r="J2137" s="15"/>
      <c r="K2137" s="15"/>
      <c r="P2137" s="9"/>
    </row>
    <row r="2138" spans="7:16" x14ac:dyDescent="0.35">
      <c r="G2138" s="9"/>
      <c r="H2138" s="11"/>
      <c r="I2138" s="12"/>
      <c r="J2138" s="15"/>
      <c r="K2138" s="15"/>
      <c r="P2138" s="9"/>
    </row>
    <row r="2139" spans="7:16" x14ac:dyDescent="0.35">
      <c r="G2139" s="9"/>
      <c r="H2139" s="11"/>
      <c r="I2139" s="12"/>
      <c r="J2139" s="15"/>
      <c r="K2139" s="15"/>
      <c r="P2139" s="9"/>
    </row>
    <row r="2140" spans="7:16" x14ac:dyDescent="0.35">
      <c r="G2140" s="9"/>
      <c r="H2140" s="11"/>
      <c r="I2140" s="12"/>
      <c r="J2140" s="15"/>
      <c r="K2140" s="15"/>
      <c r="P2140" s="9"/>
    </row>
    <row r="2141" spans="7:16" x14ac:dyDescent="0.35">
      <c r="G2141" s="9"/>
      <c r="H2141" s="11"/>
      <c r="I2141" s="12"/>
      <c r="J2141" s="15"/>
      <c r="K2141" s="15"/>
      <c r="P2141" s="9"/>
    </row>
    <row r="2142" spans="7:16" x14ac:dyDescent="0.35">
      <c r="G2142" s="9"/>
      <c r="H2142" s="11"/>
      <c r="I2142" s="12"/>
      <c r="J2142" s="15"/>
      <c r="K2142" s="15"/>
      <c r="P2142" s="9"/>
    </row>
    <row r="2143" spans="7:16" x14ac:dyDescent="0.35">
      <c r="G2143" s="9"/>
      <c r="H2143" s="11"/>
      <c r="I2143" s="12"/>
      <c r="J2143" s="15"/>
      <c r="K2143" s="15"/>
      <c r="P2143" s="9"/>
    </row>
    <row r="2144" spans="7:16" x14ac:dyDescent="0.35">
      <c r="G2144" s="9"/>
      <c r="H2144" s="11"/>
      <c r="I2144" s="12"/>
      <c r="J2144" s="15"/>
      <c r="K2144" s="15"/>
      <c r="P2144" s="9"/>
    </row>
    <row r="2145" spans="7:16" x14ac:dyDescent="0.35">
      <c r="G2145" s="9"/>
      <c r="H2145" s="11"/>
      <c r="I2145" s="12"/>
      <c r="J2145" s="15"/>
      <c r="K2145" s="15"/>
      <c r="P2145" s="9"/>
    </row>
    <row r="2146" spans="7:16" x14ac:dyDescent="0.35">
      <c r="G2146" s="9"/>
      <c r="H2146" s="11"/>
      <c r="I2146" s="12"/>
      <c r="J2146" s="15"/>
      <c r="K2146" s="15"/>
      <c r="P2146" s="9"/>
    </row>
    <row r="2147" spans="7:16" x14ac:dyDescent="0.35">
      <c r="G2147" s="9"/>
      <c r="H2147" s="11"/>
      <c r="I2147" s="12"/>
      <c r="J2147" s="15"/>
      <c r="K2147" s="15"/>
      <c r="P2147" s="9"/>
    </row>
    <row r="2148" spans="7:16" x14ac:dyDescent="0.35">
      <c r="G2148" s="9"/>
      <c r="H2148" s="11"/>
      <c r="I2148" s="12"/>
      <c r="J2148" s="15"/>
      <c r="K2148" s="15"/>
      <c r="P2148" s="9"/>
    </row>
    <row r="2149" spans="7:16" x14ac:dyDescent="0.35">
      <c r="G2149" s="9"/>
      <c r="H2149" s="11"/>
      <c r="I2149" s="12"/>
      <c r="J2149" s="15"/>
      <c r="K2149" s="15"/>
      <c r="P2149" s="9"/>
    </row>
    <row r="2150" spans="7:16" x14ac:dyDescent="0.35">
      <c r="G2150" s="9"/>
      <c r="H2150" s="11"/>
      <c r="I2150" s="12"/>
      <c r="J2150" s="15"/>
      <c r="K2150" s="15"/>
      <c r="P2150" s="9"/>
    </row>
    <row r="2151" spans="7:16" x14ac:dyDescent="0.35">
      <c r="G2151" s="9"/>
      <c r="H2151" s="11"/>
      <c r="I2151" s="12"/>
      <c r="J2151" s="15"/>
      <c r="K2151" s="15"/>
      <c r="P2151" s="9"/>
    </row>
    <row r="2152" spans="7:16" x14ac:dyDescent="0.35">
      <c r="G2152" s="9"/>
      <c r="H2152" s="11"/>
      <c r="I2152" s="12"/>
      <c r="J2152" s="15"/>
      <c r="K2152" s="15"/>
      <c r="P2152" s="9"/>
    </row>
    <row r="2153" spans="7:16" x14ac:dyDescent="0.35">
      <c r="G2153" s="9"/>
      <c r="H2153" s="11"/>
      <c r="I2153" s="12"/>
      <c r="J2153" s="15"/>
      <c r="K2153" s="15"/>
      <c r="P2153" s="9"/>
    </row>
    <row r="2154" spans="7:16" x14ac:dyDescent="0.35">
      <c r="G2154" s="9"/>
      <c r="H2154" s="11"/>
      <c r="I2154" s="12"/>
      <c r="J2154" s="15"/>
      <c r="K2154" s="15"/>
      <c r="P2154" s="9"/>
    </row>
    <row r="2155" spans="7:16" x14ac:dyDescent="0.35">
      <c r="G2155" s="9"/>
      <c r="H2155" s="11"/>
      <c r="I2155" s="12"/>
      <c r="J2155" s="15"/>
      <c r="K2155" s="15"/>
      <c r="P2155" s="9"/>
    </row>
    <row r="2156" spans="7:16" x14ac:dyDescent="0.35">
      <c r="G2156" s="9"/>
      <c r="H2156" s="11"/>
      <c r="I2156" s="12"/>
      <c r="J2156" s="15"/>
      <c r="K2156" s="15"/>
      <c r="P2156" s="9"/>
    </row>
    <row r="2157" spans="7:16" x14ac:dyDescent="0.35">
      <c r="G2157" s="9"/>
      <c r="H2157" s="11"/>
      <c r="I2157" s="12"/>
      <c r="J2157" s="15"/>
      <c r="K2157" s="15"/>
      <c r="P2157" s="9"/>
    </row>
    <row r="2158" spans="7:16" x14ac:dyDescent="0.35">
      <c r="G2158" s="9"/>
      <c r="H2158" s="11"/>
      <c r="I2158" s="12"/>
      <c r="J2158" s="15"/>
      <c r="K2158" s="15"/>
      <c r="P2158" s="9"/>
    </row>
    <row r="2159" spans="7:16" x14ac:dyDescent="0.35">
      <c r="G2159" s="9"/>
      <c r="H2159" s="11"/>
      <c r="I2159" s="12"/>
      <c r="J2159" s="15"/>
      <c r="K2159" s="15"/>
      <c r="P2159" s="9"/>
    </row>
    <row r="2160" spans="7:16" x14ac:dyDescent="0.35">
      <c r="G2160" s="9"/>
      <c r="H2160" s="11"/>
      <c r="I2160" s="12"/>
      <c r="J2160" s="15"/>
      <c r="K2160" s="15"/>
      <c r="P2160" s="9"/>
    </row>
    <row r="2161" spans="7:16" x14ac:dyDescent="0.35">
      <c r="G2161" s="9"/>
      <c r="H2161" s="11"/>
      <c r="I2161" s="12"/>
      <c r="J2161" s="15"/>
      <c r="K2161" s="15"/>
      <c r="P2161" s="9"/>
    </row>
    <row r="2162" spans="7:16" x14ac:dyDescent="0.35">
      <c r="G2162" s="9"/>
      <c r="H2162" s="11"/>
      <c r="I2162" s="12"/>
      <c r="J2162" s="15"/>
      <c r="K2162" s="15"/>
      <c r="P2162" s="9"/>
    </row>
    <row r="2163" spans="7:16" x14ac:dyDescent="0.35">
      <c r="G2163" s="9"/>
      <c r="H2163" s="11"/>
      <c r="I2163" s="12"/>
      <c r="J2163" s="15"/>
      <c r="K2163" s="15"/>
      <c r="P2163" s="9"/>
    </row>
    <row r="2164" spans="7:16" x14ac:dyDescent="0.35">
      <c r="G2164" s="9"/>
      <c r="H2164" s="11"/>
      <c r="I2164" s="12"/>
      <c r="J2164" s="15"/>
      <c r="K2164" s="15"/>
      <c r="P2164" s="9"/>
    </row>
    <row r="2165" spans="7:16" x14ac:dyDescent="0.35">
      <c r="G2165" s="9"/>
      <c r="H2165" s="11"/>
      <c r="I2165" s="12"/>
      <c r="J2165" s="15"/>
      <c r="K2165" s="15"/>
      <c r="P2165" s="9"/>
    </row>
    <row r="2166" spans="7:16" x14ac:dyDescent="0.35">
      <c r="G2166" s="9"/>
      <c r="H2166" s="11"/>
      <c r="I2166" s="12"/>
      <c r="J2166" s="15"/>
      <c r="K2166" s="15"/>
      <c r="P2166" s="9"/>
    </row>
    <row r="2167" spans="7:16" x14ac:dyDescent="0.35">
      <c r="G2167" s="9"/>
      <c r="H2167" s="11"/>
      <c r="I2167" s="12"/>
      <c r="J2167" s="15"/>
      <c r="K2167" s="15"/>
      <c r="P2167" s="9"/>
    </row>
    <row r="2168" spans="7:16" x14ac:dyDescent="0.35">
      <c r="G2168" s="9"/>
      <c r="H2168" s="11"/>
      <c r="I2168" s="12"/>
      <c r="J2168" s="15"/>
      <c r="K2168" s="15"/>
      <c r="P2168" s="9"/>
    </row>
    <row r="2169" spans="7:16" x14ac:dyDescent="0.35">
      <c r="G2169" s="9"/>
      <c r="H2169" s="11"/>
      <c r="I2169" s="12"/>
      <c r="J2169" s="15"/>
      <c r="K2169" s="15"/>
      <c r="P2169" s="9"/>
    </row>
    <row r="2170" spans="7:16" x14ac:dyDescent="0.35">
      <c r="G2170" s="9"/>
      <c r="H2170" s="11"/>
      <c r="I2170" s="12"/>
      <c r="J2170" s="15"/>
      <c r="K2170" s="15"/>
      <c r="P2170" s="9"/>
    </row>
    <row r="2171" spans="7:16" x14ac:dyDescent="0.35">
      <c r="G2171" s="9"/>
      <c r="H2171" s="11"/>
      <c r="I2171" s="12"/>
      <c r="J2171" s="15"/>
      <c r="K2171" s="15"/>
      <c r="P2171" s="9"/>
    </row>
    <row r="2172" spans="7:16" x14ac:dyDescent="0.35">
      <c r="G2172" s="9"/>
      <c r="H2172" s="11"/>
      <c r="I2172" s="12"/>
      <c r="J2172" s="15"/>
      <c r="K2172" s="15"/>
      <c r="P2172" s="9"/>
    </row>
    <row r="2173" spans="7:16" x14ac:dyDescent="0.35">
      <c r="G2173" s="9"/>
      <c r="H2173" s="11"/>
      <c r="I2173" s="12"/>
      <c r="J2173" s="15"/>
      <c r="K2173" s="15"/>
      <c r="P2173" s="9"/>
    </row>
    <row r="2174" spans="7:16" x14ac:dyDescent="0.35">
      <c r="G2174" s="9"/>
      <c r="H2174" s="11"/>
      <c r="I2174" s="12"/>
      <c r="J2174" s="15"/>
      <c r="K2174" s="15"/>
      <c r="P2174" s="9"/>
    </row>
    <row r="2175" spans="7:16" x14ac:dyDescent="0.35">
      <c r="G2175" s="9"/>
      <c r="H2175" s="11"/>
      <c r="I2175" s="12"/>
      <c r="J2175" s="15"/>
      <c r="K2175" s="15"/>
      <c r="P2175" s="9"/>
    </row>
    <row r="2176" spans="7:16" x14ac:dyDescent="0.35">
      <c r="G2176" s="9"/>
      <c r="H2176" s="11"/>
      <c r="I2176" s="12"/>
      <c r="J2176" s="15"/>
      <c r="K2176" s="15"/>
      <c r="P2176" s="9"/>
    </row>
    <row r="2177" spans="7:16" x14ac:dyDescent="0.35">
      <c r="G2177" s="9"/>
      <c r="H2177" s="11"/>
      <c r="I2177" s="12"/>
      <c r="J2177" s="15"/>
      <c r="K2177" s="15"/>
      <c r="P2177" s="9"/>
    </row>
    <row r="2178" spans="7:16" x14ac:dyDescent="0.35">
      <c r="G2178" s="9"/>
      <c r="H2178" s="11"/>
      <c r="I2178" s="12"/>
      <c r="J2178" s="15"/>
      <c r="K2178" s="15"/>
      <c r="P2178" s="9"/>
    </row>
    <row r="2179" spans="7:16" x14ac:dyDescent="0.35">
      <c r="G2179" s="9"/>
      <c r="H2179" s="11"/>
      <c r="I2179" s="12"/>
      <c r="J2179" s="15"/>
      <c r="K2179" s="15"/>
      <c r="P2179" s="9"/>
    </row>
    <row r="2180" spans="7:16" x14ac:dyDescent="0.35">
      <c r="G2180" s="9"/>
      <c r="H2180" s="11"/>
      <c r="I2180" s="12"/>
      <c r="J2180" s="15"/>
      <c r="K2180" s="15"/>
      <c r="P2180" s="9"/>
    </row>
    <row r="2181" spans="7:16" x14ac:dyDescent="0.35">
      <c r="G2181" s="9"/>
      <c r="H2181" s="11"/>
      <c r="I2181" s="12"/>
      <c r="J2181" s="15"/>
      <c r="K2181" s="15"/>
      <c r="P2181" s="9"/>
    </row>
    <row r="2182" spans="7:16" x14ac:dyDescent="0.35">
      <c r="G2182" s="9"/>
      <c r="H2182" s="11"/>
      <c r="I2182" s="12"/>
      <c r="J2182" s="15"/>
      <c r="K2182" s="15"/>
      <c r="P2182" s="9"/>
    </row>
    <row r="2183" spans="7:16" x14ac:dyDescent="0.35">
      <c r="G2183" s="9"/>
      <c r="H2183" s="11"/>
      <c r="I2183" s="12"/>
      <c r="J2183" s="15"/>
      <c r="K2183" s="15"/>
      <c r="P2183" s="9"/>
    </row>
    <row r="2184" spans="7:16" x14ac:dyDescent="0.35">
      <c r="G2184" s="9"/>
      <c r="H2184" s="11"/>
      <c r="I2184" s="12"/>
      <c r="J2184" s="15"/>
      <c r="K2184" s="15"/>
      <c r="P2184" s="9"/>
    </row>
    <row r="2185" spans="7:16" x14ac:dyDescent="0.35">
      <c r="G2185" s="9"/>
      <c r="H2185" s="11"/>
      <c r="I2185" s="12"/>
      <c r="J2185" s="15"/>
      <c r="K2185" s="15"/>
      <c r="P2185" s="9"/>
    </row>
    <row r="2186" spans="7:16" x14ac:dyDescent="0.35">
      <c r="G2186" s="9"/>
      <c r="H2186" s="11"/>
      <c r="I2186" s="12"/>
      <c r="J2186" s="15"/>
      <c r="K2186" s="15"/>
      <c r="P2186" s="9"/>
    </row>
    <row r="2187" spans="7:16" x14ac:dyDescent="0.35">
      <c r="G2187" s="9"/>
      <c r="H2187" s="11"/>
      <c r="I2187" s="12"/>
      <c r="J2187" s="15"/>
      <c r="K2187" s="15"/>
      <c r="P2187" s="9"/>
    </row>
    <row r="2188" spans="7:16" x14ac:dyDescent="0.35">
      <c r="G2188" s="9"/>
      <c r="H2188" s="11"/>
      <c r="I2188" s="12"/>
      <c r="J2188" s="15"/>
      <c r="K2188" s="15"/>
      <c r="P2188" s="9"/>
    </row>
    <row r="2189" spans="7:16" x14ac:dyDescent="0.35">
      <c r="G2189" s="9"/>
      <c r="H2189" s="11"/>
      <c r="I2189" s="12"/>
      <c r="J2189" s="15"/>
      <c r="K2189" s="15"/>
      <c r="P2189" s="9"/>
    </row>
    <row r="2190" spans="7:16" x14ac:dyDescent="0.35">
      <c r="G2190" s="9"/>
      <c r="H2190" s="11"/>
      <c r="I2190" s="12"/>
      <c r="J2190" s="15"/>
      <c r="K2190" s="15"/>
      <c r="P2190" s="9"/>
    </row>
    <row r="2191" spans="7:16" x14ac:dyDescent="0.35">
      <c r="G2191" s="9"/>
      <c r="H2191" s="11"/>
      <c r="I2191" s="12"/>
      <c r="J2191" s="15"/>
      <c r="K2191" s="15"/>
      <c r="P2191" s="9"/>
    </row>
    <row r="2192" spans="7:16" x14ac:dyDescent="0.35">
      <c r="G2192" s="9"/>
      <c r="H2192" s="11"/>
      <c r="I2192" s="12"/>
      <c r="J2192" s="15"/>
      <c r="K2192" s="15"/>
      <c r="P2192" s="9"/>
    </row>
    <row r="2193" spans="7:16" x14ac:dyDescent="0.35">
      <c r="G2193" s="9"/>
      <c r="H2193" s="11"/>
      <c r="I2193" s="12"/>
      <c r="J2193" s="15"/>
      <c r="K2193" s="15"/>
      <c r="P2193" s="9"/>
    </row>
    <row r="2194" spans="7:16" x14ac:dyDescent="0.35">
      <c r="G2194" s="9"/>
      <c r="H2194" s="11"/>
      <c r="I2194" s="12"/>
      <c r="J2194" s="15"/>
      <c r="K2194" s="15"/>
      <c r="P2194" s="9"/>
    </row>
    <row r="2195" spans="7:16" x14ac:dyDescent="0.35">
      <c r="G2195" s="9"/>
      <c r="H2195" s="11"/>
      <c r="I2195" s="12"/>
      <c r="J2195" s="15"/>
      <c r="K2195" s="15"/>
      <c r="P2195" s="9"/>
    </row>
    <row r="2196" spans="7:16" x14ac:dyDescent="0.35">
      <c r="G2196" s="9"/>
      <c r="H2196" s="11"/>
      <c r="I2196" s="12"/>
      <c r="J2196" s="15"/>
      <c r="K2196" s="15"/>
      <c r="P2196" s="9"/>
    </row>
    <row r="2197" spans="7:16" x14ac:dyDescent="0.35">
      <c r="G2197" s="9"/>
      <c r="H2197" s="11"/>
      <c r="I2197" s="12"/>
      <c r="J2197" s="15"/>
      <c r="K2197" s="15"/>
      <c r="P2197" s="9"/>
    </row>
    <row r="2198" spans="7:16" x14ac:dyDescent="0.35">
      <c r="G2198" s="9"/>
      <c r="H2198" s="11"/>
      <c r="I2198" s="12"/>
      <c r="J2198" s="15"/>
      <c r="K2198" s="15"/>
      <c r="P2198" s="9"/>
    </row>
    <row r="2199" spans="7:16" x14ac:dyDescent="0.35">
      <c r="G2199" s="9"/>
      <c r="H2199" s="11"/>
      <c r="I2199" s="12"/>
      <c r="J2199" s="15"/>
      <c r="K2199" s="15"/>
      <c r="P2199" s="9"/>
    </row>
    <row r="2200" spans="7:16" x14ac:dyDescent="0.35">
      <c r="G2200" s="9"/>
      <c r="H2200" s="11"/>
      <c r="I2200" s="12"/>
      <c r="J2200" s="15"/>
      <c r="K2200" s="15"/>
      <c r="P2200" s="9"/>
    </row>
    <row r="2201" spans="7:16" x14ac:dyDescent="0.35">
      <c r="G2201" s="9"/>
      <c r="H2201" s="11"/>
      <c r="I2201" s="12"/>
      <c r="J2201" s="15"/>
      <c r="K2201" s="15"/>
      <c r="P2201" s="9"/>
    </row>
    <row r="2202" spans="7:16" x14ac:dyDescent="0.35">
      <c r="G2202" s="9"/>
      <c r="H2202" s="11"/>
      <c r="I2202" s="12"/>
      <c r="J2202" s="15"/>
      <c r="K2202" s="15"/>
      <c r="P2202" s="9"/>
    </row>
    <row r="2203" spans="7:16" x14ac:dyDescent="0.35">
      <c r="G2203" s="9"/>
      <c r="H2203" s="11"/>
      <c r="I2203" s="12"/>
      <c r="J2203" s="15"/>
      <c r="K2203" s="15"/>
      <c r="P2203" s="9"/>
    </row>
    <row r="2204" spans="7:16" x14ac:dyDescent="0.35">
      <c r="G2204" s="9"/>
      <c r="H2204" s="11"/>
      <c r="I2204" s="12"/>
      <c r="J2204" s="15"/>
      <c r="K2204" s="15"/>
      <c r="P2204" s="9"/>
    </row>
    <row r="2205" spans="7:16" x14ac:dyDescent="0.35">
      <c r="G2205" s="9"/>
      <c r="H2205" s="11"/>
      <c r="I2205" s="12"/>
      <c r="J2205" s="15"/>
      <c r="K2205" s="15"/>
      <c r="P2205" s="9"/>
    </row>
    <row r="2206" spans="7:16" x14ac:dyDescent="0.35">
      <c r="G2206" s="9"/>
      <c r="H2206" s="11"/>
      <c r="I2206" s="12"/>
      <c r="J2206" s="15"/>
      <c r="K2206" s="15"/>
      <c r="P2206" s="9"/>
    </row>
    <row r="2207" spans="7:16" x14ac:dyDescent="0.35">
      <c r="G2207" s="9"/>
      <c r="H2207" s="11"/>
      <c r="I2207" s="12"/>
      <c r="J2207" s="15"/>
      <c r="K2207" s="15"/>
      <c r="P2207" s="9"/>
    </row>
    <row r="2208" spans="7:16" x14ac:dyDescent="0.35">
      <c r="G2208" s="9"/>
      <c r="H2208" s="11"/>
      <c r="I2208" s="12"/>
      <c r="J2208" s="15"/>
      <c r="K2208" s="15"/>
      <c r="P2208" s="9"/>
    </row>
    <row r="2209" spans="7:16" x14ac:dyDescent="0.35">
      <c r="G2209" s="9"/>
      <c r="H2209" s="11"/>
      <c r="I2209" s="12"/>
      <c r="J2209" s="15"/>
      <c r="K2209" s="15"/>
      <c r="P2209" s="9"/>
    </row>
    <row r="2210" spans="7:16" x14ac:dyDescent="0.35">
      <c r="G2210" s="9"/>
      <c r="H2210" s="11"/>
      <c r="I2210" s="12"/>
      <c r="J2210" s="15"/>
      <c r="K2210" s="15"/>
      <c r="P2210" s="9"/>
    </row>
    <row r="2211" spans="7:16" x14ac:dyDescent="0.35">
      <c r="G2211" s="9"/>
      <c r="H2211" s="11"/>
      <c r="I2211" s="12"/>
      <c r="J2211" s="15"/>
      <c r="K2211" s="15"/>
      <c r="P2211" s="9"/>
    </row>
    <row r="2212" spans="7:16" x14ac:dyDescent="0.35">
      <c r="G2212" s="9"/>
      <c r="H2212" s="11"/>
      <c r="I2212" s="12"/>
      <c r="J2212" s="15"/>
      <c r="K2212" s="15"/>
      <c r="P2212" s="9"/>
    </row>
    <row r="2213" spans="7:16" x14ac:dyDescent="0.35">
      <c r="G2213" s="9"/>
      <c r="H2213" s="11"/>
      <c r="I2213" s="12"/>
      <c r="J2213" s="15"/>
      <c r="K2213" s="15"/>
      <c r="P2213" s="9"/>
    </row>
    <row r="2214" spans="7:16" x14ac:dyDescent="0.35">
      <c r="G2214" s="9"/>
      <c r="H2214" s="11"/>
      <c r="I2214" s="12"/>
      <c r="J2214" s="15"/>
      <c r="K2214" s="15"/>
      <c r="P2214" s="9"/>
    </row>
    <row r="2215" spans="7:16" x14ac:dyDescent="0.35">
      <c r="G2215" s="9"/>
      <c r="H2215" s="11"/>
      <c r="I2215" s="12"/>
      <c r="J2215" s="15"/>
      <c r="K2215" s="15"/>
      <c r="P2215" s="9"/>
    </row>
    <row r="2216" spans="7:16" x14ac:dyDescent="0.35">
      <c r="G2216" s="9"/>
      <c r="H2216" s="11"/>
      <c r="I2216" s="12"/>
      <c r="J2216" s="15"/>
      <c r="K2216" s="15"/>
      <c r="P2216" s="9"/>
    </row>
    <row r="2217" spans="7:16" x14ac:dyDescent="0.35">
      <c r="G2217" s="9"/>
      <c r="H2217" s="11"/>
      <c r="I2217" s="12"/>
      <c r="J2217" s="15"/>
      <c r="K2217" s="15"/>
      <c r="P2217" s="9"/>
    </row>
    <row r="2218" spans="7:16" x14ac:dyDescent="0.35">
      <c r="G2218" s="9"/>
      <c r="H2218" s="11"/>
      <c r="I2218" s="12"/>
      <c r="J2218" s="15"/>
      <c r="K2218" s="15"/>
      <c r="P2218" s="9"/>
    </row>
    <row r="2219" spans="7:16" x14ac:dyDescent="0.35">
      <c r="G2219" s="9"/>
      <c r="H2219" s="11"/>
      <c r="I2219" s="12"/>
      <c r="J2219" s="15"/>
      <c r="K2219" s="15"/>
      <c r="P2219" s="9"/>
    </row>
    <row r="2220" spans="7:16" x14ac:dyDescent="0.35">
      <c r="G2220" s="9"/>
      <c r="H2220" s="11"/>
      <c r="I2220" s="12"/>
      <c r="J2220" s="15"/>
      <c r="K2220" s="15"/>
      <c r="P2220" s="9"/>
    </row>
    <row r="2221" spans="7:16" x14ac:dyDescent="0.35">
      <c r="G2221" s="9"/>
      <c r="H2221" s="11"/>
      <c r="I2221" s="12"/>
      <c r="J2221" s="15"/>
      <c r="K2221" s="15"/>
      <c r="P2221" s="9"/>
    </row>
    <row r="2222" spans="7:16" x14ac:dyDescent="0.35">
      <c r="G2222" s="9"/>
      <c r="H2222" s="11"/>
      <c r="I2222" s="12"/>
      <c r="J2222" s="15"/>
      <c r="K2222" s="15"/>
      <c r="P2222" s="9"/>
    </row>
    <row r="2223" spans="7:16" x14ac:dyDescent="0.35">
      <c r="G2223" s="9"/>
      <c r="H2223" s="11"/>
      <c r="I2223" s="12"/>
      <c r="J2223" s="15"/>
      <c r="K2223" s="15"/>
      <c r="P2223" s="9"/>
    </row>
    <row r="2224" spans="7:16" x14ac:dyDescent="0.35">
      <c r="G2224" s="9"/>
      <c r="H2224" s="11"/>
      <c r="I2224" s="12"/>
      <c r="J2224" s="15"/>
      <c r="K2224" s="15"/>
      <c r="P2224" s="9"/>
    </row>
    <row r="2225" spans="7:16" x14ac:dyDescent="0.35">
      <c r="G2225" s="9"/>
      <c r="H2225" s="11"/>
      <c r="I2225" s="12"/>
      <c r="J2225" s="15"/>
      <c r="K2225" s="15"/>
      <c r="P2225" s="9"/>
    </row>
    <row r="2226" spans="7:16" x14ac:dyDescent="0.35">
      <c r="G2226" s="9"/>
      <c r="H2226" s="11"/>
      <c r="I2226" s="12"/>
      <c r="J2226" s="15"/>
      <c r="K2226" s="15"/>
      <c r="P2226" s="9"/>
    </row>
    <row r="2227" spans="7:16" x14ac:dyDescent="0.35">
      <c r="G2227" s="9"/>
      <c r="H2227" s="11"/>
      <c r="I2227" s="12"/>
      <c r="J2227" s="15"/>
      <c r="K2227" s="15"/>
      <c r="P2227" s="9"/>
    </row>
    <row r="2228" spans="7:16" x14ac:dyDescent="0.35">
      <c r="G2228" s="9"/>
      <c r="H2228" s="11"/>
      <c r="I2228" s="12"/>
      <c r="J2228" s="15"/>
      <c r="K2228" s="15"/>
      <c r="P2228" s="9"/>
    </row>
    <row r="2229" spans="7:16" x14ac:dyDescent="0.35">
      <c r="G2229" s="9"/>
      <c r="H2229" s="11"/>
      <c r="I2229" s="12"/>
      <c r="J2229" s="15"/>
      <c r="K2229" s="15"/>
      <c r="P2229" s="9"/>
    </row>
    <row r="2230" spans="7:16" x14ac:dyDescent="0.35">
      <c r="G2230" s="9"/>
      <c r="H2230" s="11"/>
      <c r="I2230" s="12"/>
      <c r="J2230" s="15"/>
      <c r="K2230" s="15"/>
      <c r="P2230" s="9"/>
    </row>
    <row r="2231" spans="7:16" x14ac:dyDescent="0.35">
      <c r="G2231" s="9"/>
      <c r="H2231" s="11"/>
      <c r="I2231" s="12"/>
      <c r="J2231" s="15"/>
      <c r="K2231" s="15"/>
      <c r="P2231" s="9"/>
    </row>
    <row r="2232" spans="7:16" x14ac:dyDescent="0.35">
      <c r="G2232" s="9"/>
      <c r="H2232" s="11"/>
      <c r="I2232" s="12"/>
      <c r="J2232" s="15"/>
      <c r="K2232" s="15"/>
      <c r="P2232" s="9"/>
    </row>
    <row r="2233" spans="7:16" x14ac:dyDescent="0.35">
      <c r="G2233" s="9"/>
      <c r="H2233" s="11"/>
      <c r="I2233" s="12"/>
      <c r="J2233" s="15"/>
      <c r="K2233" s="15"/>
      <c r="P2233" s="9"/>
    </row>
    <row r="2234" spans="7:16" x14ac:dyDescent="0.35">
      <c r="G2234" s="9"/>
      <c r="H2234" s="11"/>
      <c r="I2234" s="12"/>
      <c r="J2234" s="15"/>
      <c r="K2234" s="15"/>
      <c r="P2234" s="9"/>
    </row>
    <row r="2235" spans="7:16" x14ac:dyDescent="0.35">
      <c r="G2235" s="9"/>
      <c r="H2235" s="11"/>
      <c r="I2235" s="12"/>
      <c r="J2235" s="15"/>
      <c r="K2235" s="15"/>
      <c r="P2235" s="9"/>
    </row>
    <row r="2236" spans="7:16" x14ac:dyDescent="0.35">
      <c r="G2236" s="9"/>
      <c r="H2236" s="11"/>
      <c r="I2236" s="12"/>
      <c r="J2236" s="15"/>
      <c r="K2236" s="15"/>
      <c r="P2236" s="9"/>
    </row>
    <row r="2237" spans="7:16" x14ac:dyDescent="0.35">
      <c r="G2237" s="9"/>
      <c r="H2237" s="11"/>
      <c r="I2237" s="12"/>
      <c r="J2237" s="15"/>
      <c r="K2237" s="15"/>
      <c r="P2237" s="9"/>
    </row>
    <row r="2238" spans="7:16" x14ac:dyDescent="0.35">
      <c r="G2238" s="9"/>
      <c r="H2238" s="11"/>
      <c r="I2238" s="12"/>
      <c r="J2238" s="15"/>
      <c r="K2238" s="15"/>
      <c r="P2238" s="9"/>
    </row>
    <row r="2239" spans="7:16" x14ac:dyDescent="0.35">
      <c r="G2239" s="9"/>
      <c r="H2239" s="11"/>
      <c r="I2239" s="12"/>
      <c r="J2239" s="15"/>
      <c r="K2239" s="15"/>
      <c r="P2239" s="9"/>
    </row>
    <row r="2240" spans="7:16" x14ac:dyDescent="0.35">
      <c r="G2240" s="9"/>
      <c r="H2240" s="11"/>
      <c r="I2240" s="12"/>
      <c r="J2240" s="15"/>
      <c r="K2240" s="15"/>
      <c r="P2240" s="9"/>
    </row>
    <row r="2241" spans="7:16" x14ac:dyDescent="0.35">
      <c r="G2241" s="9"/>
      <c r="H2241" s="11"/>
      <c r="I2241" s="12"/>
      <c r="J2241" s="15"/>
      <c r="K2241" s="15"/>
      <c r="P2241" s="9"/>
    </row>
    <row r="2242" spans="7:16" x14ac:dyDescent="0.35">
      <c r="G2242" s="9"/>
      <c r="H2242" s="11"/>
      <c r="I2242" s="12"/>
      <c r="J2242" s="15"/>
      <c r="K2242" s="15"/>
      <c r="P2242" s="9"/>
    </row>
    <row r="2243" spans="7:16" x14ac:dyDescent="0.35">
      <c r="G2243" s="9"/>
      <c r="H2243" s="11"/>
      <c r="I2243" s="12"/>
      <c r="J2243" s="15"/>
      <c r="K2243" s="15"/>
      <c r="P2243" s="9"/>
    </row>
    <row r="2244" spans="7:16" x14ac:dyDescent="0.35">
      <c r="G2244" s="9"/>
      <c r="H2244" s="11"/>
      <c r="I2244" s="12"/>
      <c r="J2244" s="15"/>
      <c r="K2244" s="15"/>
      <c r="P2244" s="9"/>
    </row>
    <row r="2245" spans="7:16" x14ac:dyDescent="0.35">
      <c r="G2245" s="9"/>
      <c r="H2245" s="11"/>
      <c r="I2245" s="12"/>
      <c r="J2245" s="15"/>
      <c r="K2245" s="15"/>
      <c r="P2245" s="9"/>
    </row>
    <row r="2246" spans="7:16" x14ac:dyDescent="0.35">
      <c r="G2246" s="9"/>
      <c r="H2246" s="11"/>
      <c r="I2246" s="12"/>
      <c r="J2246" s="15"/>
      <c r="K2246" s="15"/>
      <c r="P2246" s="9"/>
    </row>
    <row r="2247" spans="7:16" x14ac:dyDescent="0.35">
      <c r="G2247" s="9"/>
      <c r="H2247" s="11"/>
      <c r="I2247" s="12"/>
      <c r="J2247" s="15"/>
      <c r="K2247" s="15"/>
      <c r="P2247" s="9"/>
    </row>
    <row r="2248" spans="7:16" x14ac:dyDescent="0.35">
      <c r="G2248" s="9"/>
      <c r="H2248" s="11"/>
      <c r="I2248" s="12"/>
      <c r="J2248" s="15"/>
      <c r="K2248" s="15"/>
      <c r="P2248" s="9"/>
    </row>
    <row r="2249" spans="7:16" x14ac:dyDescent="0.35">
      <c r="G2249" s="9"/>
      <c r="H2249" s="11"/>
      <c r="I2249" s="12"/>
      <c r="J2249" s="15"/>
      <c r="K2249" s="15"/>
      <c r="P2249" s="9"/>
    </row>
    <row r="2250" spans="7:16" x14ac:dyDescent="0.35">
      <c r="G2250" s="9"/>
      <c r="H2250" s="11"/>
      <c r="I2250" s="12"/>
      <c r="J2250" s="15"/>
      <c r="K2250" s="15"/>
      <c r="P2250" s="9"/>
    </row>
    <row r="2251" spans="7:16" x14ac:dyDescent="0.35">
      <c r="G2251" s="9"/>
      <c r="H2251" s="11"/>
      <c r="I2251" s="12"/>
      <c r="J2251" s="15"/>
      <c r="K2251" s="15"/>
      <c r="P2251" s="9"/>
    </row>
    <row r="2252" spans="7:16" x14ac:dyDescent="0.35">
      <c r="G2252" s="9"/>
      <c r="H2252" s="11"/>
      <c r="I2252" s="12"/>
      <c r="J2252" s="15"/>
      <c r="K2252" s="15"/>
      <c r="P2252" s="9"/>
    </row>
    <row r="2253" spans="7:16" x14ac:dyDescent="0.35">
      <c r="G2253" s="9"/>
      <c r="H2253" s="11"/>
      <c r="I2253" s="12"/>
      <c r="J2253" s="15"/>
      <c r="K2253" s="15"/>
      <c r="P2253" s="9"/>
    </row>
    <row r="2254" spans="7:16" x14ac:dyDescent="0.35">
      <c r="G2254" s="9"/>
      <c r="H2254" s="11"/>
      <c r="I2254" s="12"/>
      <c r="J2254" s="15"/>
      <c r="K2254" s="15"/>
      <c r="P2254" s="9"/>
    </row>
    <row r="2255" spans="7:16" x14ac:dyDescent="0.35">
      <c r="G2255" s="9"/>
      <c r="H2255" s="11"/>
      <c r="I2255" s="12"/>
      <c r="J2255" s="15"/>
      <c r="K2255" s="15"/>
      <c r="P2255" s="9"/>
    </row>
    <row r="2256" spans="7:16" x14ac:dyDescent="0.35">
      <c r="G2256" s="9"/>
      <c r="H2256" s="11"/>
      <c r="I2256" s="12"/>
      <c r="J2256" s="15"/>
      <c r="K2256" s="15"/>
      <c r="P2256" s="9"/>
    </row>
    <row r="2257" spans="7:16" x14ac:dyDescent="0.35">
      <c r="G2257" s="9"/>
      <c r="H2257" s="11"/>
      <c r="I2257" s="12"/>
      <c r="J2257" s="15"/>
      <c r="K2257" s="15"/>
      <c r="P2257" s="9"/>
    </row>
    <row r="2258" spans="7:16" x14ac:dyDescent="0.35">
      <c r="G2258" s="9"/>
      <c r="H2258" s="11"/>
      <c r="I2258" s="12"/>
      <c r="J2258" s="15"/>
      <c r="K2258" s="15"/>
      <c r="P2258" s="9"/>
    </row>
    <row r="2259" spans="7:16" x14ac:dyDescent="0.35">
      <c r="G2259" s="9"/>
      <c r="H2259" s="11"/>
      <c r="I2259" s="12"/>
      <c r="J2259" s="15"/>
      <c r="K2259" s="15"/>
      <c r="P2259" s="9"/>
    </row>
    <row r="2260" spans="7:16" x14ac:dyDescent="0.35">
      <c r="G2260" s="9"/>
      <c r="H2260" s="11"/>
      <c r="I2260" s="12"/>
      <c r="J2260" s="15"/>
      <c r="K2260" s="15"/>
      <c r="P2260" s="9"/>
    </row>
    <row r="2261" spans="7:16" x14ac:dyDescent="0.35">
      <c r="G2261" s="9"/>
      <c r="H2261" s="11"/>
      <c r="I2261" s="12"/>
      <c r="J2261" s="15"/>
      <c r="K2261" s="15"/>
      <c r="P2261" s="9"/>
    </row>
    <row r="2262" spans="7:16" x14ac:dyDescent="0.35">
      <c r="G2262" s="9"/>
      <c r="H2262" s="11"/>
      <c r="I2262" s="12"/>
      <c r="J2262" s="15"/>
      <c r="K2262" s="15"/>
      <c r="P2262" s="9"/>
    </row>
    <row r="2263" spans="7:16" x14ac:dyDescent="0.35">
      <c r="G2263" s="9"/>
      <c r="H2263" s="11"/>
      <c r="I2263" s="12"/>
      <c r="J2263" s="15"/>
      <c r="K2263" s="15"/>
      <c r="P2263" s="9"/>
    </row>
    <row r="2264" spans="7:16" x14ac:dyDescent="0.35">
      <c r="G2264" s="9"/>
      <c r="H2264" s="11"/>
      <c r="I2264" s="12"/>
      <c r="J2264" s="15"/>
      <c r="K2264" s="15"/>
      <c r="P2264" s="9"/>
    </row>
    <row r="2265" spans="7:16" x14ac:dyDescent="0.35">
      <c r="G2265" s="9"/>
      <c r="H2265" s="11"/>
      <c r="I2265" s="12"/>
      <c r="J2265" s="15"/>
      <c r="K2265" s="15"/>
      <c r="P2265" s="9"/>
    </row>
    <row r="2266" spans="7:16" x14ac:dyDescent="0.35">
      <c r="G2266" s="9"/>
      <c r="H2266" s="11"/>
      <c r="I2266" s="12"/>
      <c r="J2266" s="15"/>
      <c r="K2266" s="15"/>
      <c r="P2266" s="9"/>
    </row>
    <row r="2267" spans="7:16" x14ac:dyDescent="0.35">
      <c r="G2267" s="9"/>
      <c r="H2267" s="11"/>
      <c r="I2267" s="12"/>
      <c r="J2267" s="15"/>
      <c r="K2267" s="15"/>
      <c r="P2267" s="9"/>
    </row>
    <row r="2268" spans="7:16" x14ac:dyDescent="0.35">
      <c r="G2268" s="9"/>
      <c r="H2268" s="11"/>
      <c r="I2268" s="12"/>
      <c r="J2268" s="15"/>
      <c r="K2268" s="15"/>
      <c r="P2268" s="9"/>
    </row>
    <row r="2269" spans="7:16" x14ac:dyDescent="0.35">
      <c r="G2269" s="9"/>
      <c r="H2269" s="11"/>
      <c r="I2269" s="12"/>
      <c r="J2269" s="15"/>
      <c r="K2269" s="15"/>
      <c r="P2269" s="9"/>
    </row>
    <row r="2270" spans="7:16" x14ac:dyDescent="0.35">
      <c r="G2270" s="9"/>
      <c r="H2270" s="11"/>
      <c r="I2270" s="12"/>
      <c r="J2270" s="15"/>
      <c r="K2270" s="15"/>
      <c r="P2270" s="9"/>
    </row>
    <row r="2271" spans="7:16" x14ac:dyDescent="0.35">
      <c r="G2271" s="9"/>
      <c r="H2271" s="11"/>
      <c r="I2271" s="12"/>
      <c r="J2271" s="15"/>
      <c r="K2271" s="15"/>
      <c r="P2271" s="9"/>
    </row>
    <row r="2272" spans="7:16" x14ac:dyDescent="0.35">
      <c r="G2272" s="9"/>
      <c r="H2272" s="11"/>
      <c r="I2272" s="12"/>
      <c r="J2272" s="15"/>
      <c r="K2272" s="15"/>
      <c r="P2272" s="9"/>
    </row>
    <row r="2273" spans="3:16" x14ac:dyDescent="0.35">
      <c r="G2273" s="9"/>
      <c r="H2273" s="11"/>
      <c r="I2273" s="12"/>
      <c r="J2273" s="15"/>
      <c r="K2273" s="15"/>
      <c r="P2273" s="9"/>
    </row>
    <row r="2274" spans="3:16" x14ac:dyDescent="0.35">
      <c r="G2274" s="9"/>
      <c r="H2274" s="11"/>
      <c r="I2274" s="12"/>
      <c r="J2274" s="15"/>
      <c r="K2274" s="15"/>
      <c r="P2274" s="9"/>
    </row>
    <row r="2275" spans="3:16" x14ac:dyDescent="0.35">
      <c r="G2275" s="9"/>
      <c r="H2275" s="11"/>
      <c r="I2275" s="12"/>
      <c r="J2275" s="15"/>
      <c r="K2275" s="15"/>
      <c r="P2275" s="9"/>
    </row>
    <row r="2276" spans="3:16" x14ac:dyDescent="0.35">
      <c r="G2276" s="9"/>
      <c r="H2276" s="11"/>
      <c r="I2276" s="12"/>
      <c r="J2276" s="15"/>
      <c r="K2276" s="15"/>
      <c r="P2276" s="9"/>
    </row>
    <row r="2277" spans="3:16" x14ac:dyDescent="0.35">
      <c r="G2277" s="9"/>
      <c r="H2277" s="11"/>
      <c r="I2277" s="12"/>
      <c r="J2277" s="15"/>
      <c r="K2277" s="15"/>
      <c r="P2277" s="9"/>
    </row>
    <row r="2278" spans="3:16" x14ac:dyDescent="0.35">
      <c r="G2278" s="9"/>
      <c r="H2278" s="11"/>
      <c r="I2278" s="12"/>
      <c r="J2278" s="15"/>
      <c r="K2278" s="15"/>
      <c r="P2278" s="9"/>
    </row>
    <row r="2279" spans="3:16" x14ac:dyDescent="0.35">
      <c r="G2279" s="9"/>
      <c r="H2279" s="11"/>
      <c r="I2279" s="12"/>
      <c r="J2279" s="15"/>
      <c r="K2279" s="15"/>
      <c r="P2279" s="9"/>
    </row>
    <row r="2280" spans="3:16" x14ac:dyDescent="0.35">
      <c r="G2280" s="9"/>
      <c r="H2280" s="11"/>
      <c r="I2280" s="12"/>
      <c r="J2280" s="15"/>
      <c r="K2280" s="15"/>
      <c r="P2280" s="9"/>
    </row>
    <row r="2281" spans="3:16" x14ac:dyDescent="0.35">
      <c r="G2281" s="9"/>
      <c r="H2281" s="11"/>
      <c r="I2281" s="12"/>
      <c r="J2281" s="15"/>
      <c r="K2281" s="15"/>
      <c r="P2281" s="9"/>
    </row>
    <row r="2282" spans="3:16" x14ac:dyDescent="0.35">
      <c r="G2282" s="9"/>
      <c r="H2282" s="11"/>
      <c r="I2282" s="12"/>
      <c r="J2282" s="15"/>
      <c r="K2282" s="15"/>
      <c r="P2282" s="9"/>
    </row>
    <row r="2283" spans="3:16" x14ac:dyDescent="0.35">
      <c r="G2283" s="9"/>
      <c r="H2283" s="11"/>
      <c r="I2283" s="12"/>
      <c r="J2283" s="15"/>
      <c r="K2283" s="15"/>
      <c r="P2283" s="9"/>
    </row>
    <row r="2284" spans="3:16" x14ac:dyDescent="0.35">
      <c r="G2284" s="9"/>
      <c r="H2284" s="11"/>
      <c r="I2284" s="12"/>
      <c r="J2284" s="15"/>
      <c r="K2284" s="15"/>
      <c r="P2284" s="9"/>
    </row>
    <row r="2285" spans="3:16" x14ac:dyDescent="0.35">
      <c r="C2285" s="10"/>
      <c r="G2285" s="9"/>
      <c r="H2285" s="11"/>
      <c r="I2285" s="12"/>
      <c r="J2285" s="15"/>
      <c r="K2285" s="15"/>
      <c r="P2285" s="9"/>
    </row>
    <row r="2286" spans="3:16" x14ac:dyDescent="0.35">
      <c r="G2286" s="9"/>
      <c r="H2286" s="11"/>
      <c r="I2286" s="12"/>
      <c r="J2286" s="15"/>
      <c r="K2286" s="15"/>
      <c r="P2286" s="9"/>
    </row>
    <row r="2287" spans="3:16" x14ac:dyDescent="0.35">
      <c r="G2287" s="9"/>
      <c r="H2287" s="11"/>
      <c r="I2287" s="12"/>
      <c r="J2287" s="15"/>
      <c r="K2287" s="15"/>
      <c r="P2287" s="9"/>
    </row>
    <row r="2611" spans="3:3" x14ac:dyDescent="0.35">
      <c r="C2611" s="10"/>
    </row>
  </sheetData>
  <phoneticPr fontId="3"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8309-3776-4B03-AD70-DBFB6921DF97}">
  <sheetPr>
    <tabColor rgb="FFFFC000"/>
  </sheetPr>
  <dimension ref="A1:T2611"/>
  <sheetViews>
    <sheetView zoomScale="85" zoomScaleNormal="85" workbookViewId="0">
      <pane ySplit="3" topLeftCell="A4" activePane="bottomLeft" state="frozen"/>
      <selection activeCell="F25" sqref="F25"/>
      <selection pane="bottomLeft" activeCell="F25" sqref="F25"/>
    </sheetView>
  </sheetViews>
  <sheetFormatPr defaultRowHeight="14.5" x14ac:dyDescent="0.35"/>
  <cols>
    <col min="1" max="1" width="11.6328125" style="13" customWidth="1"/>
    <col min="2" max="2" width="10.81640625" style="13" customWidth="1"/>
    <col min="3" max="3" width="16.08984375" customWidth="1"/>
    <col min="4" max="4" width="23.81640625" customWidth="1"/>
    <col min="5" max="5" width="20.08984375" style="5" customWidth="1"/>
    <col min="6" max="6" width="17.1796875" style="13" customWidth="1"/>
    <col min="7" max="7" width="23.81640625" customWidth="1"/>
    <col min="8" max="8" width="24" customWidth="1"/>
    <col min="9" max="9" width="23.81640625" customWidth="1"/>
    <col min="10" max="11" width="23.81640625" style="4" customWidth="1"/>
    <col min="12" max="12" width="23.81640625" style="19" customWidth="1"/>
    <col min="13" max="13" width="23.81640625" style="17" customWidth="1"/>
    <col min="14" max="14" width="20.1796875" customWidth="1"/>
    <col min="15" max="15" width="10.6328125" customWidth="1"/>
    <col min="16" max="16" width="16.1796875" customWidth="1"/>
  </cols>
  <sheetData>
    <row r="1" spans="1:20" x14ac:dyDescent="0.35">
      <c r="A1" s="13">
        <v>1</v>
      </c>
      <c r="B1" s="13">
        <v>2</v>
      </c>
      <c r="C1" s="13">
        <v>3</v>
      </c>
      <c r="D1" s="13">
        <v>4</v>
      </c>
      <c r="E1" s="22">
        <v>5</v>
      </c>
      <c r="F1" s="13">
        <v>6</v>
      </c>
      <c r="G1" s="13">
        <v>7</v>
      </c>
      <c r="H1" s="13">
        <v>8</v>
      </c>
      <c r="I1" s="13">
        <v>9</v>
      </c>
      <c r="J1" s="13">
        <v>10</v>
      </c>
      <c r="K1" s="13">
        <v>11</v>
      </c>
      <c r="L1" s="13">
        <v>12</v>
      </c>
      <c r="M1" s="13">
        <v>13</v>
      </c>
      <c r="N1" s="13">
        <v>14</v>
      </c>
      <c r="O1" s="13">
        <v>15</v>
      </c>
      <c r="P1" s="13">
        <v>16</v>
      </c>
    </row>
    <row r="2" spans="1:20" x14ac:dyDescent="0.35">
      <c r="E2" s="23" t="s">
        <v>659</v>
      </c>
      <c r="F2" s="7" t="s">
        <v>659</v>
      </c>
      <c r="G2" s="7" t="s">
        <v>659</v>
      </c>
      <c r="H2" s="7" t="s">
        <v>659</v>
      </c>
      <c r="I2" s="7" t="s">
        <v>659</v>
      </c>
      <c r="J2" s="7" t="s">
        <v>659</v>
      </c>
      <c r="K2" s="7" t="s">
        <v>659</v>
      </c>
      <c r="L2" s="7" t="s">
        <v>659</v>
      </c>
      <c r="M2" s="7" t="s">
        <v>659</v>
      </c>
      <c r="N2" s="6" t="s">
        <v>658</v>
      </c>
      <c r="O2" s="6" t="s">
        <v>658</v>
      </c>
      <c r="P2" s="6" t="s">
        <v>658</v>
      </c>
    </row>
    <row r="3" spans="1:20" ht="24.5" x14ac:dyDescent="0.35">
      <c r="A3" s="13" t="s">
        <v>664</v>
      </c>
      <c r="B3" s="13" t="s">
        <v>668</v>
      </c>
      <c r="C3" s="1" t="s">
        <v>0</v>
      </c>
      <c r="D3" s="1" t="s">
        <v>1</v>
      </c>
      <c r="E3" s="24" t="s">
        <v>676</v>
      </c>
      <c r="F3" s="14" t="s">
        <v>681</v>
      </c>
      <c r="G3" s="1" t="s">
        <v>682</v>
      </c>
      <c r="H3" s="1" t="s">
        <v>667</v>
      </c>
      <c r="I3" s="1" t="s">
        <v>674</v>
      </c>
      <c r="J3" s="3" t="s">
        <v>669</v>
      </c>
      <c r="K3" s="3" t="s">
        <v>675</v>
      </c>
      <c r="L3" s="18" t="s">
        <v>670</v>
      </c>
      <c r="M3" s="16" t="s">
        <v>671</v>
      </c>
      <c r="N3" s="3" t="s">
        <v>677</v>
      </c>
      <c r="O3" t="s">
        <v>683</v>
      </c>
      <c r="P3" t="s">
        <v>672</v>
      </c>
      <c r="R3" t="s">
        <v>698</v>
      </c>
      <c r="S3" s="35" t="s">
        <v>685</v>
      </c>
      <c r="T3" s="32" t="s">
        <v>684</v>
      </c>
    </row>
    <row r="4" spans="1:20" x14ac:dyDescent="0.35">
      <c r="A4" s="13">
        <v>2026</v>
      </c>
      <c r="B4" s="13">
        <f>A4-1</f>
        <v>2025</v>
      </c>
      <c r="C4" t="s">
        <v>2</v>
      </c>
      <c r="D4" t="s">
        <v>3</v>
      </c>
      <c r="E4" s="5">
        <v>367642027</v>
      </c>
      <c r="F4" s="13">
        <f>INDEX($R$3:$T$335,MATCH(VPPEL[[#This Row],[DistrictNumber]],$R$3:$R$335,0),3)</f>
        <v>1.02945</v>
      </c>
      <c r="G4" s="9">
        <f>E4/1000*F4</f>
        <v>378469.08469514997</v>
      </c>
      <c r="H4" s="11">
        <v>1.02</v>
      </c>
      <c r="I4" s="12">
        <f>G4</f>
        <v>378469.08469514997</v>
      </c>
      <c r="J4" s="15">
        <f>IF(VPPEL[[#This Row],[Unadjusted Maximum Revenue]]/(VPPEL[[#This Row],[Proposed Taxable Valuation]]/1000)&gt;VPPEL[[#This Row],[Max VPPEL RATE]],VPPEL[[#This Row],[Max VPPEL RATE]],VPPEL[[#This Row],[Unadjusted Maximum Revenue]]/(VPPEL[[#This Row],[Proposed Taxable Valuation]]/1000))</f>
        <v>1.02945</v>
      </c>
      <c r="K4" s="26">
        <f>ROUND(VPPEL[[#This Row],[Proposed Taxable Valuation]]/1000*VPPEL[[#This Row],[Adjusted Rate]],0)</f>
        <v>378469</v>
      </c>
      <c r="L4" s="19">
        <f>I4-G4</f>
        <v>0</v>
      </c>
      <c r="M4" s="17">
        <f>J4-F4</f>
        <v>0</v>
      </c>
      <c r="N4" s="5">
        <v>367642027</v>
      </c>
      <c r="O4">
        <f>INDEX($R$3:$T$335,MATCH(VPPEL[[#This Row],[DistrictNumber]],$R$3:$R$335,0),3)</f>
        <v>1.02945</v>
      </c>
      <c r="P4" s="9">
        <f>ROUND(N4/1000*O4,0)</f>
        <v>378469</v>
      </c>
      <c r="R4" t="s">
        <v>6</v>
      </c>
      <c r="S4" s="36" t="s">
        <v>6</v>
      </c>
      <c r="T4" s="33">
        <v>1.5959999999999998E-2</v>
      </c>
    </row>
    <row r="5" spans="1:20" x14ac:dyDescent="0.35">
      <c r="A5" s="13">
        <v>2026</v>
      </c>
      <c r="B5" s="13">
        <f t="shared" ref="B5:B68" si="0">A5-1</f>
        <v>2025</v>
      </c>
      <c r="C5" t="s">
        <v>4</v>
      </c>
      <c r="D5" t="s">
        <v>5</v>
      </c>
      <c r="E5" s="5">
        <v>787963142</v>
      </c>
      <c r="F5" s="13">
        <f>INDEX($R$3:$T$335,MATCH(VPPEL[[#This Row],[DistrictNumber]],$R$3:$R$335,0),3)</f>
        <v>1.34</v>
      </c>
      <c r="G5" s="9">
        <f t="shared" ref="G5:G68" si="1">E5/1000*F5</f>
        <v>1055870.6102800001</v>
      </c>
      <c r="H5" s="11">
        <v>1.02</v>
      </c>
      <c r="I5" s="12">
        <f t="shared" ref="I5:I68" si="2">G5</f>
        <v>1055870.6102800001</v>
      </c>
      <c r="J5" s="15">
        <f>IF(VPPEL[[#This Row],[Unadjusted Maximum Revenue]]/(VPPEL[[#This Row],[Proposed Taxable Valuation]]/1000)&gt;VPPEL[[#This Row],[Max VPPEL RATE]],VPPEL[[#This Row],[Max VPPEL RATE]],VPPEL[[#This Row],[Unadjusted Maximum Revenue]]/(VPPEL[[#This Row],[Proposed Taxable Valuation]]/1000))</f>
        <v>1.34</v>
      </c>
      <c r="K5" s="26">
        <f>ROUND(VPPEL[[#This Row],[Proposed Taxable Valuation]]/1000*VPPEL[[#This Row],[Adjusted Rate]],0)</f>
        <v>1055871</v>
      </c>
      <c r="L5" s="19">
        <f t="shared" ref="L5:L68" si="3">I5-G5</f>
        <v>0</v>
      </c>
      <c r="M5" s="17">
        <f t="shared" ref="M5:M68" si="4">J5-F5</f>
        <v>0</v>
      </c>
      <c r="N5" s="5">
        <v>787963142</v>
      </c>
      <c r="O5">
        <f>INDEX($R$3:$T$335,MATCH(VPPEL[[#This Row],[DistrictNumber]],$R$3:$R$335,0),3)</f>
        <v>1.34</v>
      </c>
      <c r="P5" s="9">
        <f t="shared" ref="P5:P68" si="5">ROUND(N5/1000*O5,0)</f>
        <v>1055871</v>
      </c>
      <c r="R5" t="s">
        <v>8</v>
      </c>
      <c r="S5" s="37" t="s">
        <v>8</v>
      </c>
      <c r="T5" s="34">
        <v>1</v>
      </c>
    </row>
    <row r="6" spans="1:20" x14ac:dyDescent="0.35">
      <c r="A6" s="13">
        <v>2026</v>
      </c>
      <c r="B6" s="13">
        <f t="shared" si="0"/>
        <v>2025</v>
      </c>
      <c r="C6" t="s">
        <v>6</v>
      </c>
      <c r="D6" t="s">
        <v>7</v>
      </c>
      <c r="E6" s="5">
        <v>523998234</v>
      </c>
      <c r="F6" s="13">
        <f>INDEX($R$3:$T$335,MATCH(VPPEL[[#This Row],[DistrictNumber]],$R$3:$R$335,0),3)</f>
        <v>1.5959999999999998E-2</v>
      </c>
      <c r="G6" s="9">
        <f t="shared" si="1"/>
        <v>8363.01181464</v>
      </c>
      <c r="H6" s="11">
        <v>1.02</v>
      </c>
      <c r="I6" s="12">
        <f t="shared" si="2"/>
        <v>8363.01181464</v>
      </c>
      <c r="J6" s="15">
        <f>IF(VPPEL[[#This Row],[Unadjusted Maximum Revenue]]/(VPPEL[[#This Row],[Proposed Taxable Valuation]]/1000)&gt;VPPEL[[#This Row],[Max VPPEL RATE]],VPPEL[[#This Row],[Max VPPEL RATE]],VPPEL[[#This Row],[Unadjusted Maximum Revenue]]/(VPPEL[[#This Row],[Proposed Taxable Valuation]]/1000))</f>
        <v>1.5959999999999998E-2</v>
      </c>
      <c r="K6" s="26">
        <f>ROUND(VPPEL[[#This Row],[Proposed Taxable Valuation]]/1000*VPPEL[[#This Row],[Adjusted Rate]],0)</f>
        <v>8363</v>
      </c>
      <c r="L6" s="19">
        <f t="shared" si="3"/>
        <v>0</v>
      </c>
      <c r="M6" s="17">
        <f t="shared" si="4"/>
        <v>0</v>
      </c>
      <c r="N6" s="5">
        <v>523998234</v>
      </c>
      <c r="O6">
        <f>INDEX($R$3:$T$335,MATCH(VPPEL[[#This Row],[DistrictNumber]],$R$3:$R$335,0),3)</f>
        <v>1.5959999999999998E-2</v>
      </c>
      <c r="P6" s="9">
        <f t="shared" si="5"/>
        <v>8363</v>
      </c>
      <c r="R6" t="s">
        <v>2</v>
      </c>
      <c r="S6" s="36" t="s">
        <v>2</v>
      </c>
      <c r="T6" s="33">
        <v>1.02945</v>
      </c>
    </row>
    <row r="7" spans="1:20" x14ac:dyDescent="0.35">
      <c r="A7" s="13">
        <v>2026</v>
      </c>
      <c r="B7" s="13">
        <f t="shared" si="0"/>
        <v>2025</v>
      </c>
      <c r="C7" t="s">
        <v>8</v>
      </c>
      <c r="D7" t="s">
        <v>9</v>
      </c>
      <c r="E7" s="5">
        <v>640764592</v>
      </c>
      <c r="F7" s="13">
        <f>INDEX($R$3:$T$335,MATCH(VPPEL[[#This Row],[DistrictNumber]],$R$3:$R$335,0),3)</f>
        <v>1</v>
      </c>
      <c r="G7" s="9">
        <f t="shared" si="1"/>
        <v>640764.59199999995</v>
      </c>
      <c r="H7" s="11">
        <v>1.02</v>
      </c>
      <c r="I7" s="12">
        <f t="shared" si="2"/>
        <v>640764.59199999995</v>
      </c>
      <c r="J7" s="15">
        <f>IF(VPPEL[[#This Row],[Unadjusted Maximum Revenue]]/(VPPEL[[#This Row],[Proposed Taxable Valuation]]/1000)&gt;VPPEL[[#This Row],[Max VPPEL RATE]],VPPEL[[#This Row],[Max VPPEL RATE]],VPPEL[[#This Row],[Unadjusted Maximum Revenue]]/(VPPEL[[#This Row],[Proposed Taxable Valuation]]/1000))</f>
        <v>1</v>
      </c>
      <c r="K7" s="26">
        <f>ROUND(VPPEL[[#This Row],[Proposed Taxable Valuation]]/1000*VPPEL[[#This Row],[Adjusted Rate]],0)</f>
        <v>640765</v>
      </c>
      <c r="L7" s="19">
        <f t="shared" si="3"/>
        <v>0</v>
      </c>
      <c r="M7" s="17">
        <f t="shared" si="4"/>
        <v>0</v>
      </c>
      <c r="N7" s="5">
        <v>640764592</v>
      </c>
      <c r="O7">
        <f>INDEX($R$3:$T$335,MATCH(VPPEL[[#This Row],[DistrictNumber]],$R$3:$R$335,0),3)</f>
        <v>1</v>
      </c>
      <c r="P7" s="9">
        <f t="shared" si="5"/>
        <v>640765</v>
      </c>
      <c r="R7" t="s">
        <v>4</v>
      </c>
      <c r="S7" s="37" t="s">
        <v>4</v>
      </c>
      <c r="T7" s="34">
        <v>1.34</v>
      </c>
    </row>
    <row r="8" spans="1:20" x14ac:dyDescent="0.35">
      <c r="A8" s="13">
        <v>2026</v>
      </c>
      <c r="B8" s="13">
        <f t="shared" si="0"/>
        <v>2025</v>
      </c>
      <c r="C8" t="s">
        <v>10</v>
      </c>
      <c r="D8" t="s">
        <v>11</v>
      </c>
      <c r="E8" s="5">
        <v>258156258</v>
      </c>
      <c r="F8" s="13">
        <f>INDEX($R$3:$T$335,MATCH(VPPEL[[#This Row],[DistrictNumber]],$R$3:$R$335,0),3)</f>
        <v>1</v>
      </c>
      <c r="G8" s="9">
        <f t="shared" si="1"/>
        <v>258156.258</v>
      </c>
      <c r="H8" s="11">
        <v>1.02</v>
      </c>
      <c r="I8" s="12">
        <f t="shared" si="2"/>
        <v>258156.258</v>
      </c>
      <c r="J8" s="15">
        <f>IF(VPPEL[[#This Row],[Unadjusted Maximum Revenue]]/(VPPEL[[#This Row],[Proposed Taxable Valuation]]/1000)&gt;VPPEL[[#This Row],[Max VPPEL RATE]],VPPEL[[#This Row],[Max VPPEL RATE]],VPPEL[[#This Row],[Unadjusted Maximum Revenue]]/(VPPEL[[#This Row],[Proposed Taxable Valuation]]/1000))</f>
        <v>1</v>
      </c>
      <c r="K8" s="26">
        <f>ROUND(VPPEL[[#This Row],[Proposed Taxable Valuation]]/1000*VPPEL[[#This Row],[Adjusted Rate]],0)</f>
        <v>258156</v>
      </c>
      <c r="L8" s="19">
        <f t="shared" si="3"/>
        <v>0</v>
      </c>
      <c r="M8" s="17">
        <f t="shared" si="4"/>
        <v>0</v>
      </c>
      <c r="N8" s="5">
        <v>258156258</v>
      </c>
      <c r="O8">
        <f>INDEX($R$3:$T$335,MATCH(VPPEL[[#This Row],[DistrictNumber]],$R$3:$R$335,0),3)</f>
        <v>1</v>
      </c>
      <c r="P8" s="9">
        <f t="shared" si="5"/>
        <v>258156</v>
      </c>
      <c r="R8" t="s">
        <v>10</v>
      </c>
      <c r="S8" s="36" t="s">
        <v>10</v>
      </c>
      <c r="T8" s="33">
        <v>1</v>
      </c>
    </row>
    <row r="9" spans="1:20" x14ac:dyDescent="0.35">
      <c r="A9" s="13">
        <v>2026</v>
      </c>
      <c r="B9" s="13">
        <f t="shared" si="0"/>
        <v>2025</v>
      </c>
      <c r="C9" t="s">
        <v>12</v>
      </c>
      <c r="D9" t="s">
        <v>13</v>
      </c>
      <c r="E9" s="5">
        <v>204843618</v>
      </c>
      <c r="F9" s="13">
        <f>INDEX($R$3:$T$335,MATCH(VPPEL[[#This Row],[DistrictNumber]],$R$3:$R$335,0),3)</f>
        <v>1.34</v>
      </c>
      <c r="G9" s="9">
        <f t="shared" si="1"/>
        <v>274490.44812000002</v>
      </c>
      <c r="H9" s="11">
        <v>1.02</v>
      </c>
      <c r="I9" s="12">
        <f t="shared" si="2"/>
        <v>274490.44812000002</v>
      </c>
      <c r="J9" s="15">
        <f>IF(VPPEL[[#This Row],[Unadjusted Maximum Revenue]]/(VPPEL[[#This Row],[Proposed Taxable Valuation]]/1000)&gt;VPPEL[[#This Row],[Max VPPEL RATE]],VPPEL[[#This Row],[Max VPPEL RATE]],VPPEL[[#This Row],[Unadjusted Maximum Revenue]]/(VPPEL[[#This Row],[Proposed Taxable Valuation]]/1000))</f>
        <v>1.34</v>
      </c>
      <c r="K9" s="26">
        <f>ROUND(VPPEL[[#This Row],[Proposed Taxable Valuation]]/1000*VPPEL[[#This Row],[Adjusted Rate]],0)</f>
        <v>274490</v>
      </c>
      <c r="L9" s="19">
        <f t="shared" si="3"/>
        <v>0</v>
      </c>
      <c r="M9" s="17">
        <f t="shared" si="4"/>
        <v>0</v>
      </c>
      <c r="N9" s="5">
        <v>204843618</v>
      </c>
      <c r="O9">
        <f>INDEX($R$3:$T$335,MATCH(VPPEL[[#This Row],[DistrictNumber]],$R$3:$R$335,0),3)</f>
        <v>1.34</v>
      </c>
      <c r="P9" s="9">
        <f t="shared" si="5"/>
        <v>274490</v>
      </c>
      <c r="R9" t="s">
        <v>12</v>
      </c>
      <c r="S9" s="37" t="s">
        <v>12</v>
      </c>
      <c r="T9" s="34">
        <v>1.34</v>
      </c>
    </row>
    <row r="10" spans="1:20" x14ac:dyDescent="0.35">
      <c r="A10" s="13">
        <v>2026</v>
      </c>
      <c r="B10" s="13">
        <f t="shared" si="0"/>
        <v>2025</v>
      </c>
      <c r="C10" t="s">
        <v>14</v>
      </c>
      <c r="D10" t="s">
        <v>15</v>
      </c>
      <c r="E10" s="5">
        <v>374245059</v>
      </c>
      <c r="F10" s="13">
        <f>INDEX($R$3:$T$335,MATCH(VPPEL[[#This Row],[DistrictNumber]],$R$3:$R$335,0),3)</f>
        <v>0</v>
      </c>
      <c r="G10" s="9">
        <f t="shared" si="1"/>
        <v>0</v>
      </c>
      <c r="H10" s="11">
        <v>1.02</v>
      </c>
      <c r="I10" s="12">
        <f t="shared" si="2"/>
        <v>0</v>
      </c>
      <c r="J10" s="15">
        <f>IF(VPPEL[[#This Row],[Unadjusted Maximum Revenue]]/(VPPEL[[#This Row],[Proposed Taxable Valuation]]/1000)&gt;VPPEL[[#This Row],[Max VPPEL RATE]],VPPEL[[#This Row],[Max VPPEL RATE]],VPPEL[[#This Row],[Unadjusted Maximum Revenue]]/(VPPEL[[#This Row],[Proposed Taxable Valuation]]/1000))</f>
        <v>0</v>
      </c>
      <c r="K10" s="26">
        <f>ROUND(VPPEL[[#This Row],[Proposed Taxable Valuation]]/1000*VPPEL[[#This Row],[Adjusted Rate]],0)</f>
        <v>0</v>
      </c>
      <c r="L10" s="19">
        <f t="shared" si="3"/>
        <v>0</v>
      </c>
      <c r="M10" s="17">
        <f t="shared" si="4"/>
        <v>0</v>
      </c>
      <c r="N10" s="5">
        <v>374245059</v>
      </c>
      <c r="O10">
        <f>INDEX($R$3:$T$335,MATCH(VPPEL[[#This Row],[DistrictNumber]],$R$3:$R$335,0),3)</f>
        <v>0</v>
      </c>
      <c r="P10" s="9">
        <f t="shared" si="5"/>
        <v>0</v>
      </c>
      <c r="R10" t="s">
        <v>14</v>
      </c>
      <c r="S10" s="36" t="s">
        <v>14</v>
      </c>
      <c r="T10" s="33">
        <v>0</v>
      </c>
    </row>
    <row r="11" spans="1:20" x14ac:dyDescent="0.35">
      <c r="A11" s="13">
        <v>2026</v>
      </c>
      <c r="B11" s="13">
        <f t="shared" si="0"/>
        <v>2025</v>
      </c>
      <c r="C11" t="s">
        <v>16</v>
      </c>
      <c r="D11" t="s">
        <v>17</v>
      </c>
      <c r="E11" s="5">
        <v>279744643</v>
      </c>
      <c r="F11" s="13">
        <f>INDEX($R$3:$T$335,MATCH(VPPEL[[#This Row],[DistrictNumber]],$R$3:$R$335,0),3)</f>
        <v>0.4985</v>
      </c>
      <c r="G11" s="9">
        <f t="shared" si="1"/>
        <v>139452.7045355</v>
      </c>
      <c r="H11" s="11">
        <v>1.02</v>
      </c>
      <c r="I11" s="12">
        <f t="shared" si="2"/>
        <v>139452.7045355</v>
      </c>
      <c r="J11" s="15">
        <f>IF(VPPEL[[#This Row],[Unadjusted Maximum Revenue]]/(VPPEL[[#This Row],[Proposed Taxable Valuation]]/1000)&gt;VPPEL[[#This Row],[Max VPPEL RATE]],VPPEL[[#This Row],[Max VPPEL RATE]],VPPEL[[#This Row],[Unadjusted Maximum Revenue]]/(VPPEL[[#This Row],[Proposed Taxable Valuation]]/1000))</f>
        <v>0.49850000000000005</v>
      </c>
      <c r="K11" s="26">
        <f>ROUND(VPPEL[[#This Row],[Proposed Taxable Valuation]]/1000*VPPEL[[#This Row],[Adjusted Rate]],0)</f>
        <v>139453</v>
      </c>
      <c r="L11" s="19">
        <f t="shared" si="3"/>
        <v>0</v>
      </c>
      <c r="M11" s="17">
        <f t="shared" si="4"/>
        <v>0</v>
      </c>
      <c r="N11" s="5">
        <v>279744643</v>
      </c>
      <c r="O11">
        <f>INDEX($R$3:$T$335,MATCH(VPPEL[[#This Row],[DistrictNumber]],$R$3:$R$335,0),3)</f>
        <v>0.4985</v>
      </c>
      <c r="P11" s="9">
        <f t="shared" si="5"/>
        <v>139453</v>
      </c>
      <c r="R11" t="s">
        <v>16</v>
      </c>
      <c r="S11" s="37" t="s">
        <v>16</v>
      </c>
      <c r="T11" s="34">
        <v>0.4985</v>
      </c>
    </row>
    <row r="12" spans="1:20" x14ac:dyDescent="0.35">
      <c r="A12" s="13">
        <v>2026</v>
      </c>
      <c r="B12" s="13">
        <f t="shared" si="0"/>
        <v>2025</v>
      </c>
      <c r="C12" t="s">
        <v>18</v>
      </c>
      <c r="D12" t="s">
        <v>19</v>
      </c>
      <c r="E12" s="5">
        <v>168688186</v>
      </c>
      <c r="F12" s="13">
        <f>INDEX($R$3:$T$335,MATCH(VPPEL[[#This Row],[DistrictNumber]],$R$3:$R$335,0),3)</f>
        <v>0.67</v>
      </c>
      <c r="G12" s="9">
        <f t="shared" si="1"/>
        <v>113021.08461999999</v>
      </c>
      <c r="H12" s="11">
        <v>1.02</v>
      </c>
      <c r="I12" s="12">
        <f t="shared" si="2"/>
        <v>113021.08461999999</v>
      </c>
      <c r="J12" s="15">
        <f>IF(VPPEL[[#This Row],[Unadjusted Maximum Revenue]]/(VPPEL[[#This Row],[Proposed Taxable Valuation]]/1000)&gt;VPPEL[[#This Row],[Max VPPEL RATE]],VPPEL[[#This Row],[Max VPPEL RATE]],VPPEL[[#This Row],[Unadjusted Maximum Revenue]]/(VPPEL[[#This Row],[Proposed Taxable Valuation]]/1000))</f>
        <v>0.67</v>
      </c>
      <c r="K12" s="26">
        <f>ROUND(VPPEL[[#This Row],[Proposed Taxable Valuation]]/1000*VPPEL[[#This Row],[Adjusted Rate]],0)</f>
        <v>113021</v>
      </c>
      <c r="L12" s="19">
        <f t="shared" si="3"/>
        <v>0</v>
      </c>
      <c r="M12" s="17">
        <f t="shared" si="4"/>
        <v>0</v>
      </c>
      <c r="N12" s="5">
        <v>168688186</v>
      </c>
      <c r="O12">
        <f>INDEX($R$3:$T$335,MATCH(VPPEL[[#This Row],[DistrictNumber]],$R$3:$R$335,0),3)</f>
        <v>0.67</v>
      </c>
      <c r="P12" s="9">
        <f t="shared" si="5"/>
        <v>113021</v>
      </c>
      <c r="R12" t="s">
        <v>18</v>
      </c>
      <c r="S12" s="36" t="s">
        <v>18</v>
      </c>
      <c r="T12" s="33">
        <v>0.67</v>
      </c>
    </row>
    <row r="13" spans="1:20" x14ac:dyDescent="0.35">
      <c r="A13" s="13">
        <v>2026</v>
      </c>
      <c r="B13" s="13">
        <f t="shared" si="0"/>
        <v>2025</v>
      </c>
      <c r="C13" t="s">
        <v>20</v>
      </c>
      <c r="D13" t="s">
        <v>21</v>
      </c>
      <c r="E13" s="5">
        <v>1211781063</v>
      </c>
      <c r="F13" s="13">
        <f>INDEX($R$3:$T$335,MATCH(VPPEL[[#This Row],[DistrictNumber]],$R$3:$R$335,0),3)</f>
        <v>0.67</v>
      </c>
      <c r="G13" s="9">
        <f t="shared" si="1"/>
        <v>811893.31221000012</v>
      </c>
      <c r="H13" s="11">
        <v>1.02</v>
      </c>
      <c r="I13" s="12">
        <f t="shared" si="2"/>
        <v>811893.31221000012</v>
      </c>
      <c r="J13" s="15">
        <f>IF(VPPEL[[#This Row],[Unadjusted Maximum Revenue]]/(VPPEL[[#This Row],[Proposed Taxable Valuation]]/1000)&gt;VPPEL[[#This Row],[Max VPPEL RATE]],VPPEL[[#This Row],[Max VPPEL RATE]],VPPEL[[#This Row],[Unadjusted Maximum Revenue]]/(VPPEL[[#This Row],[Proposed Taxable Valuation]]/1000))</f>
        <v>0.67</v>
      </c>
      <c r="K13" s="26">
        <f>ROUND(VPPEL[[#This Row],[Proposed Taxable Valuation]]/1000*VPPEL[[#This Row],[Adjusted Rate]],0)</f>
        <v>811893</v>
      </c>
      <c r="L13" s="19">
        <f t="shared" si="3"/>
        <v>0</v>
      </c>
      <c r="M13" s="17">
        <f t="shared" si="4"/>
        <v>0</v>
      </c>
      <c r="N13" s="5">
        <v>1211781063</v>
      </c>
      <c r="O13">
        <f>INDEX($R$3:$T$335,MATCH(VPPEL[[#This Row],[DistrictNumber]],$R$3:$R$335,0),3)</f>
        <v>0.67</v>
      </c>
      <c r="P13" s="9">
        <f t="shared" si="5"/>
        <v>811893</v>
      </c>
      <c r="R13" t="s">
        <v>20</v>
      </c>
      <c r="S13" s="37" t="s">
        <v>20</v>
      </c>
      <c r="T13" s="34">
        <v>0.67</v>
      </c>
    </row>
    <row r="14" spans="1:20" x14ac:dyDescent="0.35">
      <c r="A14" s="13">
        <v>2026</v>
      </c>
      <c r="B14" s="13">
        <f t="shared" si="0"/>
        <v>2025</v>
      </c>
      <c r="C14" t="s">
        <v>22</v>
      </c>
      <c r="D14" t="s">
        <v>23</v>
      </c>
      <c r="E14" s="5">
        <v>670966243</v>
      </c>
      <c r="F14" s="13">
        <f>INDEX($R$3:$T$335,MATCH(VPPEL[[#This Row],[DistrictNumber]],$R$3:$R$335,0),3)</f>
        <v>0.17621000000000001</v>
      </c>
      <c r="G14" s="9">
        <f t="shared" si="1"/>
        <v>118230.96167903001</v>
      </c>
      <c r="H14" s="11">
        <v>1.02</v>
      </c>
      <c r="I14" s="12">
        <f t="shared" si="2"/>
        <v>118230.96167903001</v>
      </c>
      <c r="J14" s="15">
        <f>IF(VPPEL[[#This Row],[Unadjusted Maximum Revenue]]/(VPPEL[[#This Row],[Proposed Taxable Valuation]]/1000)&gt;VPPEL[[#This Row],[Max VPPEL RATE]],VPPEL[[#This Row],[Max VPPEL RATE]],VPPEL[[#This Row],[Unadjusted Maximum Revenue]]/(VPPEL[[#This Row],[Proposed Taxable Valuation]]/1000))</f>
        <v>0.17621000000000001</v>
      </c>
      <c r="K14" s="26">
        <f>ROUND(VPPEL[[#This Row],[Proposed Taxable Valuation]]/1000*VPPEL[[#This Row],[Adjusted Rate]],0)</f>
        <v>118231</v>
      </c>
      <c r="L14" s="19">
        <f t="shared" si="3"/>
        <v>0</v>
      </c>
      <c r="M14" s="17">
        <f t="shared" si="4"/>
        <v>0</v>
      </c>
      <c r="N14" s="5">
        <v>670966243</v>
      </c>
      <c r="O14">
        <f>INDEX($R$3:$T$335,MATCH(VPPEL[[#This Row],[DistrictNumber]],$R$3:$R$335,0),3)</f>
        <v>0.17621000000000001</v>
      </c>
      <c r="P14" s="9">
        <f t="shared" si="5"/>
        <v>118231</v>
      </c>
      <c r="R14" t="e">
        <v>#N/A</v>
      </c>
      <c r="S14" s="36" t="s">
        <v>686</v>
      </c>
      <c r="T14" s="33">
        <v>0.67</v>
      </c>
    </row>
    <row r="15" spans="1:20" x14ac:dyDescent="0.35">
      <c r="A15" s="13">
        <v>2026</v>
      </c>
      <c r="B15" s="13">
        <f t="shared" si="0"/>
        <v>2025</v>
      </c>
      <c r="C15" t="s">
        <v>24</v>
      </c>
      <c r="D15" t="s">
        <v>25</v>
      </c>
      <c r="E15" s="5">
        <v>546598234</v>
      </c>
      <c r="F15" s="13">
        <f>INDEX($R$3:$T$335,MATCH(VPPEL[[#This Row],[DistrictNumber]],$R$3:$R$335,0),3)</f>
        <v>0.55911999999999995</v>
      </c>
      <c r="G15" s="9">
        <f t="shared" si="1"/>
        <v>305614.00459407998</v>
      </c>
      <c r="H15" s="11">
        <v>1.02</v>
      </c>
      <c r="I15" s="12">
        <f t="shared" si="2"/>
        <v>305614.00459407998</v>
      </c>
      <c r="J15" s="15">
        <f>IF(VPPEL[[#This Row],[Unadjusted Maximum Revenue]]/(VPPEL[[#This Row],[Proposed Taxable Valuation]]/1000)&gt;VPPEL[[#This Row],[Max VPPEL RATE]],VPPEL[[#This Row],[Max VPPEL RATE]],VPPEL[[#This Row],[Unadjusted Maximum Revenue]]/(VPPEL[[#This Row],[Proposed Taxable Valuation]]/1000))</f>
        <v>0.55911999999999995</v>
      </c>
      <c r="K15" s="26">
        <f>ROUND(VPPEL[[#This Row],[Proposed Taxable Valuation]]/1000*VPPEL[[#This Row],[Adjusted Rate]],0)</f>
        <v>305614</v>
      </c>
      <c r="L15" s="19">
        <f t="shared" si="3"/>
        <v>0</v>
      </c>
      <c r="M15" s="17">
        <f t="shared" si="4"/>
        <v>0</v>
      </c>
      <c r="N15" s="5">
        <v>546598234</v>
      </c>
      <c r="O15">
        <f>INDEX($R$3:$T$335,MATCH(VPPEL[[#This Row],[DistrictNumber]],$R$3:$R$335,0),3)</f>
        <v>0.55911999999999995</v>
      </c>
      <c r="P15" s="9">
        <f t="shared" si="5"/>
        <v>305614</v>
      </c>
      <c r="R15" t="e">
        <v>#N/A</v>
      </c>
      <c r="S15" s="37" t="s">
        <v>687</v>
      </c>
      <c r="T15" s="34">
        <v>0.67</v>
      </c>
    </row>
    <row r="16" spans="1:20" x14ac:dyDescent="0.35">
      <c r="A16" s="13">
        <v>2026</v>
      </c>
      <c r="B16" s="13">
        <f t="shared" si="0"/>
        <v>2025</v>
      </c>
      <c r="C16" t="s">
        <v>26</v>
      </c>
      <c r="D16" t="s">
        <v>27</v>
      </c>
      <c r="E16" s="5">
        <v>3376089900</v>
      </c>
      <c r="F16" s="13">
        <f>INDEX($R$3:$T$335,MATCH(VPPEL[[#This Row],[DistrictNumber]],$R$3:$R$335,0),3)</f>
        <v>1.34</v>
      </c>
      <c r="G16" s="9">
        <f t="shared" si="1"/>
        <v>4523960.466</v>
      </c>
      <c r="H16" s="11">
        <v>1.02</v>
      </c>
      <c r="I16" s="12">
        <f t="shared" si="2"/>
        <v>4523960.466</v>
      </c>
      <c r="J16" s="15">
        <f>IF(VPPEL[[#This Row],[Unadjusted Maximum Revenue]]/(VPPEL[[#This Row],[Proposed Taxable Valuation]]/1000)&gt;VPPEL[[#This Row],[Max VPPEL RATE]],VPPEL[[#This Row],[Max VPPEL RATE]],VPPEL[[#This Row],[Unadjusted Maximum Revenue]]/(VPPEL[[#This Row],[Proposed Taxable Valuation]]/1000))</f>
        <v>1.34</v>
      </c>
      <c r="K16" s="26">
        <f>ROUND(VPPEL[[#This Row],[Proposed Taxable Valuation]]/1000*VPPEL[[#This Row],[Adjusted Rate]],0)</f>
        <v>4523960</v>
      </c>
      <c r="L16" s="19">
        <f t="shared" si="3"/>
        <v>0</v>
      </c>
      <c r="M16" s="17">
        <f t="shared" si="4"/>
        <v>0</v>
      </c>
      <c r="N16" s="5">
        <v>3376089900</v>
      </c>
      <c r="O16">
        <f>INDEX($R$3:$T$335,MATCH(VPPEL[[#This Row],[DistrictNumber]],$R$3:$R$335,0),3)</f>
        <v>1.34</v>
      </c>
      <c r="P16" s="9">
        <f t="shared" si="5"/>
        <v>4523960</v>
      </c>
      <c r="R16" t="s">
        <v>22</v>
      </c>
      <c r="S16" s="36" t="s">
        <v>22</v>
      </c>
      <c r="T16" s="33">
        <v>0.17621000000000001</v>
      </c>
    </row>
    <row r="17" spans="1:20" x14ac:dyDescent="0.35">
      <c r="A17" s="13">
        <v>2026</v>
      </c>
      <c r="B17" s="13">
        <f t="shared" si="0"/>
        <v>2025</v>
      </c>
      <c r="C17" t="s">
        <v>28</v>
      </c>
      <c r="D17" t="s">
        <v>29</v>
      </c>
      <c r="E17" s="5">
        <v>514375303</v>
      </c>
      <c r="F17" s="13">
        <f>INDEX($R$3:$T$335,MATCH(VPPEL[[#This Row],[DistrictNumber]],$R$3:$R$335,0),3)</f>
        <v>0.45835999999999999</v>
      </c>
      <c r="G17" s="9">
        <f t="shared" si="1"/>
        <v>235769.06388308</v>
      </c>
      <c r="H17" s="11">
        <v>1.02</v>
      </c>
      <c r="I17" s="12">
        <f t="shared" si="2"/>
        <v>235769.06388308</v>
      </c>
      <c r="J17" s="15">
        <f>IF(VPPEL[[#This Row],[Unadjusted Maximum Revenue]]/(VPPEL[[#This Row],[Proposed Taxable Valuation]]/1000)&gt;VPPEL[[#This Row],[Max VPPEL RATE]],VPPEL[[#This Row],[Max VPPEL RATE]],VPPEL[[#This Row],[Unadjusted Maximum Revenue]]/(VPPEL[[#This Row],[Proposed Taxable Valuation]]/1000))</f>
        <v>0.45835999999999999</v>
      </c>
      <c r="K17" s="26">
        <f>ROUND(VPPEL[[#This Row],[Proposed Taxable Valuation]]/1000*VPPEL[[#This Row],[Adjusted Rate]],0)</f>
        <v>235769</v>
      </c>
      <c r="L17" s="19">
        <f t="shared" si="3"/>
        <v>0</v>
      </c>
      <c r="M17" s="17">
        <f t="shared" si="4"/>
        <v>0</v>
      </c>
      <c r="N17" s="5">
        <v>514375303</v>
      </c>
      <c r="O17">
        <f>INDEX($R$3:$T$335,MATCH(VPPEL[[#This Row],[DistrictNumber]],$R$3:$R$335,0),3)</f>
        <v>0.45835999999999999</v>
      </c>
      <c r="P17" s="9">
        <f t="shared" si="5"/>
        <v>235769</v>
      </c>
      <c r="R17" t="s">
        <v>24</v>
      </c>
      <c r="S17" s="37" t="s">
        <v>24</v>
      </c>
      <c r="T17" s="34">
        <v>0.55911999999999995</v>
      </c>
    </row>
    <row r="18" spans="1:20" x14ac:dyDescent="0.35">
      <c r="A18" s="13">
        <v>2026</v>
      </c>
      <c r="B18" s="13">
        <f t="shared" si="0"/>
        <v>2025</v>
      </c>
      <c r="C18" t="s">
        <v>30</v>
      </c>
      <c r="D18" t="s">
        <v>31</v>
      </c>
      <c r="E18" s="5">
        <v>139922862</v>
      </c>
      <c r="F18" s="13">
        <f>INDEX($R$3:$T$335,MATCH(VPPEL[[#This Row],[DistrictNumber]],$R$3:$R$335,0),3)</f>
        <v>1.34</v>
      </c>
      <c r="G18" s="9">
        <f t="shared" si="1"/>
        <v>187496.63508000001</v>
      </c>
      <c r="H18" s="11">
        <v>1.02</v>
      </c>
      <c r="I18" s="12">
        <f t="shared" si="2"/>
        <v>187496.63508000001</v>
      </c>
      <c r="J18" s="15">
        <f>IF(VPPEL[[#This Row],[Unadjusted Maximum Revenue]]/(VPPEL[[#This Row],[Proposed Taxable Valuation]]/1000)&gt;VPPEL[[#This Row],[Max VPPEL RATE]],VPPEL[[#This Row],[Max VPPEL RATE]],VPPEL[[#This Row],[Unadjusted Maximum Revenue]]/(VPPEL[[#This Row],[Proposed Taxable Valuation]]/1000))</f>
        <v>1.34</v>
      </c>
      <c r="K18" s="26">
        <f>ROUND(VPPEL[[#This Row],[Proposed Taxable Valuation]]/1000*VPPEL[[#This Row],[Adjusted Rate]],0)</f>
        <v>187497</v>
      </c>
      <c r="L18" s="19">
        <f t="shared" si="3"/>
        <v>0</v>
      </c>
      <c r="M18" s="17">
        <f t="shared" si="4"/>
        <v>0</v>
      </c>
      <c r="N18" s="5">
        <v>139922862</v>
      </c>
      <c r="O18">
        <f>INDEX($R$3:$T$335,MATCH(VPPEL[[#This Row],[DistrictNumber]],$R$3:$R$335,0),3)</f>
        <v>1.34</v>
      </c>
      <c r="P18" s="9">
        <f t="shared" si="5"/>
        <v>187497</v>
      </c>
      <c r="R18" t="s">
        <v>26</v>
      </c>
      <c r="S18" s="36" t="s">
        <v>26</v>
      </c>
      <c r="T18" s="33">
        <v>1.34</v>
      </c>
    </row>
    <row r="19" spans="1:20" x14ac:dyDescent="0.35">
      <c r="A19" s="13">
        <v>2026</v>
      </c>
      <c r="B19" s="13">
        <f t="shared" si="0"/>
        <v>2025</v>
      </c>
      <c r="C19" t="s">
        <v>32</v>
      </c>
      <c r="D19" t="s">
        <v>33</v>
      </c>
      <c r="E19" s="5">
        <v>6031341560</v>
      </c>
      <c r="F19" s="13">
        <f>INDEX($R$3:$T$335,MATCH(VPPEL[[#This Row],[DistrictNumber]],$R$3:$R$335,0),3)</f>
        <v>1.34</v>
      </c>
      <c r="G19" s="9">
        <f t="shared" si="1"/>
        <v>8081997.6903999997</v>
      </c>
      <c r="H19" s="11">
        <v>1.02</v>
      </c>
      <c r="I19" s="12">
        <f t="shared" si="2"/>
        <v>8081997.6903999997</v>
      </c>
      <c r="J19" s="15">
        <f>IF(VPPEL[[#This Row],[Unadjusted Maximum Revenue]]/(VPPEL[[#This Row],[Proposed Taxable Valuation]]/1000)&gt;VPPEL[[#This Row],[Max VPPEL RATE]],VPPEL[[#This Row],[Max VPPEL RATE]],VPPEL[[#This Row],[Unadjusted Maximum Revenue]]/(VPPEL[[#This Row],[Proposed Taxable Valuation]]/1000))</f>
        <v>1.34</v>
      </c>
      <c r="K19" s="26">
        <f>ROUND(VPPEL[[#This Row],[Proposed Taxable Valuation]]/1000*VPPEL[[#This Row],[Adjusted Rate]],0)</f>
        <v>8081998</v>
      </c>
      <c r="L19" s="19">
        <f t="shared" si="3"/>
        <v>0</v>
      </c>
      <c r="M19" s="17">
        <f t="shared" si="4"/>
        <v>0</v>
      </c>
      <c r="N19" s="5">
        <v>6031341560</v>
      </c>
      <c r="O19">
        <f>INDEX($R$3:$T$335,MATCH(VPPEL[[#This Row],[DistrictNumber]],$R$3:$R$335,0),3)</f>
        <v>1.34</v>
      </c>
      <c r="P19" s="9">
        <f t="shared" si="5"/>
        <v>8081998</v>
      </c>
      <c r="R19" t="s">
        <v>28</v>
      </c>
      <c r="S19" s="37" t="s">
        <v>28</v>
      </c>
      <c r="T19" s="34">
        <v>0.45835999999999999</v>
      </c>
    </row>
    <row r="20" spans="1:20" x14ac:dyDescent="0.35">
      <c r="A20" s="13">
        <v>2026</v>
      </c>
      <c r="B20" s="13">
        <f t="shared" si="0"/>
        <v>2025</v>
      </c>
      <c r="C20" t="s">
        <v>34</v>
      </c>
      <c r="D20" t="s">
        <v>35</v>
      </c>
      <c r="E20" s="5">
        <v>377834512</v>
      </c>
      <c r="F20" s="13">
        <f>INDEX($R$3:$T$335,MATCH(VPPEL[[#This Row],[DistrictNumber]],$R$3:$R$335,0),3)</f>
        <v>0.56999999999999995</v>
      </c>
      <c r="G20" s="9">
        <f t="shared" si="1"/>
        <v>215365.67183999997</v>
      </c>
      <c r="H20" s="11">
        <v>1.02</v>
      </c>
      <c r="I20" s="12">
        <f t="shared" si="2"/>
        <v>215365.67183999997</v>
      </c>
      <c r="J20" s="15">
        <f>IF(VPPEL[[#This Row],[Unadjusted Maximum Revenue]]/(VPPEL[[#This Row],[Proposed Taxable Valuation]]/1000)&gt;VPPEL[[#This Row],[Max VPPEL RATE]],VPPEL[[#This Row],[Max VPPEL RATE]],VPPEL[[#This Row],[Unadjusted Maximum Revenue]]/(VPPEL[[#This Row],[Proposed Taxable Valuation]]/1000))</f>
        <v>0.56999999999999995</v>
      </c>
      <c r="K20" s="26">
        <f>ROUND(VPPEL[[#This Row],[Proposed Taxable Valuation]]/1000*VPPEL[[#This Row],[Adjusted Rate]],0)</f>
        <v>215366</v>
      </c>
      <c r="L20" s="19">
        <f t="shared" si="3"/>
        <v>0</v>
      </c>
      <c r="M20" s="17">
        <f t="shared" si="4"/>
        <v>0</v>
      </c>
      <c r="N20" s="5">
        <v>377834512</v>
      </c>
      <c r="O20">
        <f>INDEX($R$3:$T$335,MATCH(VPPEL[[#This Row],[DistrictNumber]],$R$3:$R$335,0),3)</f>
        <v>0.56999999999999995</v>
      </c>
      <c r="P20" s="9">
        <f t="shared" si="5"/>
        <v>215366</v>
      </c>
      <c r="R20" t="s">
        <v>30</v>
      </c>
      <c r="S20" s="36" t="s">
        <v>30</v>
      </c>
      <c r="T20" s="33">
        <v>1.34</v>
      </c>
    </row>
    <row r="21" spans="1:20" x14ac:dyDescent="0.35">
      <c r="A21" s="13">
        <v>2026</v>
      </c>
      <c r="B21" s="13">
        <f t="shared" si="0"/>
        <v>2025</v>
      </c>
      <c r="C21" t="s">
        <v>36</v>
      </c>
      <c r="D21" t="s">
        <v>37</v>
      </c>
      <c r="E21" s="5">
        <v>328918681</v>
      </c>
      <c r="F21" s="13">
        <f>INDEX($R$3:$T$335,MATCH(VPPEL[[#This Row],[DistrictNumber]],$R$3:$R$335,0),3)</f>
        <v>1.34</v>
      </c>
      <c r="G21" s="9">
        <f t="shared" si="1"/>
        <v>440751.03253999999</v>
      </c>
      <c r="H21" s="11">
        <v>1.02</v>
      </c>
      <c r="I21" s="12">
        <f t="shared" si="2"/>
        <v>440751.03253999999</v>
      </c>
      <c r="J21" s="15">
        <f>IF(VPPEL[[#This Row],[Unadjusted Maximum Revenue]]/(VPPEL[[#This Row],[Proposed Taxable Valuation]]/1000)&gt;VPPEL[[#This Row],[Max VPPEL RATE]],VPPEL[[#This Row],[Max VPPEL RATE]],VPPEL[[#This Row],[Unadjusted Maximum Revenue]]/(VPPEL[[#This Row],[Proposed Taxable Valuation]]/1000))</f>
        <v>1.34</v>
      </c>
      <c r="K21" s="26">
        <f>ROUND(VPPEL[[#This Row],[Proposed Taxable Valuation]]/1000*VPPEL[[#This Row],[Adjusted Rate]],0)</f>
        <v>440751</v>
      </c>
      <c r="L21" s="19">
        <f t="shared" si="3"/>
        <v>0</v>
      </c>
      <c r="M21" s="17">
        <f t="shared" si="4"/>
        <v>0</v>
      </c>
      <c r="N21" s="5">
        <v>328918681</v>
      </c>
      <c r="O21">
        <f>INDEX($R$3:$T$335,MATCH(VPPEL[[#This Row],[DistrictNumber]],$R$3:$R$335,0),3)</f>
        <v>1.34</v>
      </c>
      <c r="P21" s="9">
        <f t="shared" si="5"/>
        <v>440751</v>
      </c>
      <c r="R21" t="s">
        <v>32</v>
      </c>
      <c r="S21" s="37" t="s">
        <v>32</v>
      </c>
      <c r="T21" s="34">
        <v>1.34</v>
      </c>
    </row>
    <row r="22" spans="1:20" x14ac:dyDescent="0.35">
      <c r="A22" s="13">
        <v>2026</v>
      </c>
      <c r="B22" s="13">
        <f t="shared" si="0"/>
        <v>2025</v>
      </c>
      <c r="C22" t="s">
        <v>38</v>
      </c>
      <c r="D22" t="s">
        <v>39</v>
      </c>
      <c r="E22" s="5">
        <v>620063287</v>
      </c>
      <c r="F22" s="13">
        <f>INDEX($R$3:$T$335,MATCH(VPPEL[[#This Row],[DistrictNumber]],$R$3:$R$335,0),3)</f>
        <v>0.25481999999999999</v>
      </c>
      <c r="G22" s="9">
        <f t="shared" si="1"/>
        <v>158004.52679333999</v>
      </c>
      <c r="H22" s="11">
        <v>1.02</v>
      </c>
      <c r="I22" s="12">
        <f t="shared" si="2"/>
        <v>158004.52679333999</v>
      </c>
      <c r="J22" s="15">
        <f>IF(VPPEL[[#This Row],[Unadjusted Maximum Revenue]]/(VPPEL[[#This Row],[Proposed Taxable Valuation]]/1000)&gt;VPPEL[[#This Row],[Max VPPEL RATE]],VPPEL[[#This Row],[Max VPPEL RATE]],VPPEL[[#This Row],[Unadjusted Maximum Revenue]]/(VPPEL[[#This Row],[Proposed Taxable Valuation]]/1000))</f>
        <v>0.25481999999999999</v>
      </c>
      <c r="K22" s="26">
        <f>ROUND(VPPEL[[#This Row],[Proposed Taxable Valuation]]/1000*VPPEL[[#This Row],[Adjusted Rate]],0)</f>
        <v>158005</v>
      </c>
      <c r="L22" s="19">
        <f t="shared" si="3"/>
        <v>0</v>
      </c>
      <c r="M22" s="17">
        <f t="shared" si="4"/>
        <v>0</v>
      </c>
      <c r="N22" s="5">
        <v>620063287</v>
      </c>
      <c r="O22">
        <f>INDEX($R$3:$T$335,MATCH(VPPEL[[#This Row],[DistrictNumber]],$R$3:$R$335,0),3)</f>
        <v>0.25481999999999999</v>
      </c>
      <c r="P22" s="9">
        <f t="shared" si="5"/>
        <v>158005</v>
      </c>
      <c r="R22" t="s">
        <v>34</v>
      </c>
      <c r="S22" s="36" t="s">
        <v>34</v>
      </c>
      <c r="T22" s="33">
        <v>0.56999999999999995</v>
      </c>
    </row>
    <row r="23" spans="1:20" x14ac:dyDescent="0.35">
      <c r="A23" s="13">
        <v>2026</v>
      </c>
      <c r="B23" s="13">
        <f t="shared" si="0"/>
        <v>2025</v>
      </c>
      <c r="C23" t="s">
        <v>40</v>
      </c>
      <c r="D23" t="s">
        <v>41</v>
      </c>
      <c r="E23" s="5">
        <v>382280393</v>
      </c>
      <c r="F23" s="13">
        <f>INDEX($R$3:$T$335,MATCH(VPPEL[[#This Row],[DistrictNumber]],$R$3:$R$335,0),3)</f>
        <v>0.67</v>
      </c>
      <c r="G23" s="9">
        <f t="shared" si="1"/>
        <v>256127.86331000002</v>
      </c>
      <c r="H23" s="11">
        <v>1.02</v>
      </c>
      <c r="I23" s="12">
        <f t="shared" si="2"/>
        <v>256127.86331000002</v>
      </c>
      <c r="J23" s="15">
        <f>IF(VPPEL[[#This Row],[Unadjusted Maximum Revenue]]/(VPPEL[[#This Row],[Proposed Taxable Valuation]]/1000)&gt;VPPEL[[#This Row],[Max VPPEL RATE]],VPPEL[[#This Row],[Max VPPEL RATE]],VPPEL[[#This Row],[Unadjusted Maximum Revenue]]/(VPPEL[[#This Row],[Proposed Taxable Valuation]]/1000))</f>
        <v>0.67</v>
      </c>
      <c r="K23" s="26">
        <f>ROUND(VPPEL[[#This Row],[Proposed Taxable Valuation]]/1000*VPPEL[[#This Row],[Adjusted Rate]],0)</f>
        <v>256128</v>
      </c>
      <c r="L23" s="19">
        <f t="shared" si="3"/>
        <v>0</v>
      </c>
      <c r="M23" s="17">
        <f t="shared" si="4"/>
        <v>0</v>
      </c>
      <c r="N23" s="5">
        <v>382280393</v>
      </c>
      <c r="O23">
        <f>INDEX($R$3:$T$335,MATCH(VPPEL[[#This Row],[DistrictNumber]],$R$3:$R$335,0),3)</f>
        <v>0.67</v>
      </c>
      <c r="P23" s="9">
        <f t="shared" si="5"/>
        <v>256128</v>
      </c>
      <c r="R23" t="s">
        <v>36</v>
      </c>
      <c r="S23" s="37" t="s">
        <v>36</v>
      </c>
      <c r="T23" s="34">
        <v>1.34</v>
      </c>
    </row>
    <row r="24" spans="1:20" x14ac:dyDescent="0.35">
      <c r="A24" s="13">
        <v>2026</v>
      </c>
      <c r="B24" s="13">
        <f t="shared" si="0"/>
        <v>2025</v>
      </c>
      <c r="C24" t="s">
        <v>42</v>
      </c>
      <c r="D24" t="s">
        <v>43</v>
      </c>
      <c r="E24" s="5">
        <v>687799225</v>
      </c>
      <c r="F24" s="13">
        <f>INDEX($R$3:$T$335,MATCH(VPPEL[[#This Row],[DistrictNumber]],$R$3:$R$335,0),3)</f>
        <v>0.91720000000000002</v>
      </c>
      <c r="G24" s="9">
        <f t="shared" si="1"/>
        <v>630849.44917000004</v>
      </c>
      <c r="H24" s="11">
        <v>1.02</v>
      </c>
      <c r="I24" s="12">
        <f t="shared" si="2"/>
        <v>630849.44917000004</v>
      </c>
      <c r="J24" s="15">
        <f>IF(VPPEL[[#This Row],[Unadjusted Maximum Revenue]]/(VPPEL[[#This Row],[Proposed Taxable Valuation]]/1000)&gt;VPPEL[[#This Row],[Max VPPEL RATE]],VPPEL[[#This Row],[Max VPPEL RATE]],VPPEL[[#This Row],[Unadjusted Maximum Revenue]]/(VPPEL[[#This Row],[Proposed Taxable Valuation]]/1000))</f>
        <v>0.91720000000000013</v>
      </c>
      <c r="K24" s="26">
        <f>ROUND(VPPEL[[#This Row],[Proposed Taxable Valuation]]/1000*VPPEL[[#This Row],[Adjusted Rate]],0)</f>
        <v>630849</v>
      </c>
      <c r="L24" s="19">
        <f t="shared" si="3"/>
        <v>0</v>
      </c>
      <c r="M24" s="17">
        <f t="shared" si="4"/>
        <v>0</v>
      </c>
      <c r="N24" s="5">
        <v>687799225</v>
      </c>
      <c r="O24">
        <f>INDEX($R$3:$T$335,MATCH(VPPEL[[#This Row],[DistrictNumber]],$R$3:$R$335,0),3)</f>
        <v>0.91720000000000002</v>
      </c>
      <c r="P24" s="9">
        <f t="shared" si="5"/>
        <v>630849</v>
      </c>
      <c r="R24" t="s">
        <v>38</v>
      </c>
      <c r="S24" s="36" t="s">
        <v>38</v>
      </c>
      <c r="T24" s="33">
        <v>0.25481999999999999</v>
      </c>
    </row>
    <row r="25" spans="1:20" x14ac:dyDescent="0.35">
      <c r="A25" s="13">
        <v>2026</v>
      </c>
      <c r="B25" s="13">
        <f t="shared" si="0"/>
        <v>2025</v>
      </c>
      <c r="C25" t="s">
        <v>44</v>
      </c>
      <c r="D25" t="s">
        <v>45</v>
      </c>
      <c r="E25" s="5">
        <v>143071823</v>
      </c>
      <c r="F25" s="13">
        <f>INDEX($R$3:$T$335,MATCH(VPPEL[[#This Row],[DistrictNumber]],$R$3:$R$335,0),3)</f>
        <v>0.28655000000000003</v>
      </c>
      <c r="G25" s="9">
        <f t="shared" si="1"/>
        <v>40997.230880650008</v>
      </c>
      <c r="H25" s="11">
        <v>1.02</v>
      </c>
      <c r="I25" s="12">
        <f t="shared" si="2"/>
        <v>40997.230880650008</v>
      </c>
      <c r="J25" s="15">
        <f>IF(VPPEL[[#This Row],[Unadjusted Maximum Revenue]]/(VPPEL[[#This Row],[Proposed Taxable Valuation]]/1000)&gt;VPPEL[[#This Row],[Max VPPEL RATE]],VPPEL[[#This Row],[Max VPPEL RATE]],VPPEL[[#This Row],[Unadjusted Maximum Revenue]]/(VPPEL[[#This Row],[Proposed Taxable Valuation]]/1000))</f>
        <v>0.28655000000000003</v>
      </c>
      <c r="K25" s="26">
        <f>ROUND(VPPEL[[#This Row],[Proposed Taxable Valuation]]/1000*VPPEL[[#This Row],[Adjusted Rate]],0)</f>
        <v>40997</v>
      </c>
      <c r="L25" s="19">
        <f t="shared" si="3"/>
        <v>0</v>
      </c>
      <c r="M25" s="17">
        <f t="shared" si="4"/>
        <v>0</v>
      </c>
      <c r="N25" s="5">
        <v>143071823</v>
      </c>
      <c r="O25">
        <f>INDEX($R$3:$T$335,MATCH(VPPEL[[#This Row],[DistrictNumber]],$R$3:$R$335,0),3)</f>
        <v>0.28655000000000003</v>
      </c>
      <c r="P25" s="9">
        <f t="shared" si="5"/>
        <v>40997</v>
      </c>
      <c r="R25" t="s">
        <v>40</v>
      </c>
      <c r="S25" s="37" t="s">
        <v>40</v>
      </c>
      <c r="T25" s="34">
        <v>0.67</v>
      </c>
    </row>
    <row r="26" spans="1:20" x14ac:dyDescent="0.35">
      <c r="A26" s="13">
        <v>2026</v>
      </c>
      <c r="B26" s="13">
        <f t="shared" si="0"/>
        <v>2025</v>
      </c>
      <c r="C26" t="s">
        <v>46</v>
      </c>
      <c r="D26" t="s">
        <v>47</v>
      </c>
      <c r="E26" s="5">
        <v>346448381</v>
      </c>
      <c r="F26" s="13">
        <f>INDEX($R$3:$T$335,MATCH(VPPEL[[#This Row],[DistrictNumber]],$R$3:$R$335,0),3)</f>
        <v>1.34</v>
      </c>
      <c r="G26" s="9">
        <f t="shared" si="1"/>
        <v>464240.83054</v>
      </c>
      <c r="H26" s="11">
        <v>1.02</v>
      </c>
      <c r="I26" s="12">
        <f t="shared" si="2"/>
        <v>464240.83054</v>
      </c>
      <c r="J26" s="15">
        <f>IF(VPPEL[[#This Row],[Unadjusted Maximum Revenue]]/(VPPEL[[#This Row],[Proposed Taxable Valuation]]/1000)&gt;VPPEL[[#This Row],[Max VPPEL RATE]],VPPEL[[#This Row],[Max VPPEL RATE]],VPPEL[[#This Row],[Unadjusted Maximum Revenue]]/(VPPEL[[#This Row],[Proposed Taxable Valuation]]/1000))</f>
        <v>1.34</v>
      </c>
      <c r="K26" s="26">
        <f>ROUND(VPPEL[[#This Row],[Proposed Taxable Valuation]]/1000*VPPEL[[#This Row],[Adjusted Rate]],0)</f>
        <v>464241</v>
      </c>
      <c r="L26" s="19">
        <f t="shared" si="3"/>
        <v>0</v>
      </c>
      <c r="M26" s="17">
        <f t="shared" si="4"/>
        <v>0</v>
      </c>
      <c r="N26" s="5">
        <v>346448381</v>
      </c>
      <c r="O26">
        <f>INDEX($R$3:$T$335,MATCH(VPPEL[[#This Row],[DistrictNumber]],$R$3:$R$335,0),3)</f>
        <v>1.34</v>
      </c>
      <c r="P26" s="9">
        <f t="shared" si="5"/>
        <v>464241</v>
      </c>
      <c r="R26" t="s">
        <v>46</v>
      </c>
      <c r="S26" s="36" t="s">
        <v>46</v>
      </c>
      <c r="T26" s="33">
        <v>1.34</v>
      </c>
    </row>
    <row r="27" spans="1:20" x14ac:dyDescent="0.35">
      <c r="A27" s="13">
        <v>2026</v>
      </c>
      <c r="B27" s="13">
        <f t="shared" si="0"/>
        <v>2025</v>
      </c>
      <c r="C27" t="s">
        <v>48</v>
      </c>
      <c r="D27" t="s">
        <v>49</v>
      </c>
      <c r="E27" s="5">
        <v>289226695</v>
      </c>
      <c r="F27" s="13">
        <f>INDEX($R$3:$T$335,MATCH(VPPEL[[#This Row],[DistrictNumber]],$R$3:$R$335,0),3)</f>
        <v>1.34</v>
      </c>
      <c r="G27" s="9">
        <f t="shared" si="1"/>
        <v>387563.77130000002</v>
      </c>
      <c r="H27" s="11">
        <v>1.02</v>
      </c>
      <c r="I27" s="12">
        <f t="shared" si="2"/>
        <v>387563.77130000002</v>
      </c>
      <c r="J27" s="15">
        <f>IF(VPPEL[[#This Row],[Unadjusted Maximum Revenue]]/(VPPEL[[#This Row],[Proposed Taxable Valuation]]/1000)&gt;VPPEL[[#This Row],[Max VPPEL RATE]],VPPEL[[#This Row],[Max VPPEL RATE]],VPPEL[[#This Row],[Unadjusted Maximum Revenue]]/(VPPEL[[#This Row],[Proposed Taxable Valuation]]/1000))</f>
        <v>1.34</v>
      </c>
      <c r="K27" s="26">
        <f>ROUND(VPPEL[[#This Row],[Proposed Taxable Valuation]]/1000*VPPEL[[#This Row],[Adjusted Rate]],0)</f>
        <v>387564</v>
      </c>
      <c r="L27" s="19">
        <f t="shared" si="3"/>
        <v>0</v>
      </c>
      <c r="M27" s="17">
        <f t="shared" si="4"/>
        <v>0</v>
      </c>
      <c r="N27" s="5">
        <v>289226695</v>
      </c>
      <c r="O27">
        <f>INDEX($R$3:$T$335,MATCH(VPPEL[[#This Row],[DistrictNumber]],$R$3:$R$335,0),3)</f>
        <v>1.34</v>
      </c>
      <c r="P27" s="9">
        <f t="shared" si="5"/>
        <v>387564</v>
      </c>
      <c r="R27" t="s">
        <v>42</v>
      </c>
      <c r="S27" s="37" t="s">
        <v>42</v>
      </c>
      <c r="T27" s="34">
        <v>0.91720000000000002</v>
      </c>
    </row>
    <row r="28" spans="1:20" x14ac:dyDescent="0.35">
      <c r="A28" s="13">
        <v>2026</v>
      </c>
      <c r="B28" s="13">
        <f t="shared" si="0"/>
        <v>2025</v>
      </c>
      <c r="C28" t="s">
        <v>50</v>
      </c>
      <c r="D28" t="s">
        <v>51</v>
      </c>
      <c r="E28" s="5">
        <v>204677690</v>
      </c>
      <c r="F28" s="13">
        <f>INDEX($R$3:$T$335,MATCH(VPPEL[[#This Row],[DistrictNumber]],$R$3:$R$335,0),3)</f>
        <v>1.1700299999999999</v>
      </c>
      <c r="G28" s="9">
        <f t="shared" si="1"/>
        <v>239479.03763069998</v>
      </c>
      <c r="H28" s="11">
        <v>1.02</v>
      </c>
      <c r="I28" s="12">
        <f t="shared" si="2"/>
        <v>239479.03763069998</v>
      </c>
      <c r="J28" s="15">
        <f>IF(VPPEL[[#This Row],[Unadjusted Maximum Revenue]]/(VPPEL[[#This Row],[Proposed Taxable Valuation]]/1000)&gt;VPPEL[[#This Row],[Max VPPEL RATE]],VPPEL[[#This Row],[Max VPPEL RATE]],VPPEL[[#This Row],[Unadjusted Maximum Revenue]]/(VPPEL[[#This Row],[Proposed Taxable Valuation]]/1000))</f>
        <v>1.1700299999999999</v>
      </c>
      <c r="K28" s="26">
        <f>ROUND(VPPEL[[#This Row],[Proposed Taxable Valuation]]/1000*VPPEL[[#This Row],[Adjusted Rate]],0)</f>
        <v>239479</v>
      </c>
      <c r="L28" s="19">
        <f t="shared" si="3"/>
        <v>0</v>
      </c>
      <c r="M28" s="17">
        <f t="shared" si="4"/>
        <v>0</v>
      </c>
      <c r="N28" s="5">
        <v>204677690</v>
      </c>
      <c r="O28">
        <f>INDEX($R$3:$T$335,MATCH(VPPEL[[#This Row],[DistrictNumber]],$R$3:$R$335,0),3)</f>
        <v>1.1700299999999999</v>
      </c>
      <c r="P28" s="9">
        <f t="shared" si="5"/>
        <v>239479</v>
      </c>
      <c r="R28" t="s">
        <v>44</v>
      </c>
      <c r="S28" s="36" t="s">
        <v>44</v>
      </c>
      <c r="T28" s="33">
        <v>0.28655000000000003</v>
      </c>
    </row>
    <row r="29" spans="1:20" x14ac:dyDescent="0.35">
      <c r="A29" s="13">
        <v>2026</v>
      </c>
      <c r="B29" s="13">
        <f t="shared" si="0"/>
        <v>2025</v>
      </c>
      <c r="C29" t="s">
        <v>52</v>
      </c>
      <c r="D29" t="s">
        <v>53</v>
      </c>
      <c r="E29" s="5">
        <v>356445594</v>
      </c>
      <c r="F29" s="13">
        <f>INDEX($R$3:$T$335,MATCH(VPPEL[[#This Row],[DistrictNumber]],$R$3:$R$335,0),3)</f>
        <v>0.30018</v>
      </c>
      <c r="G29" s="9">
        <f t="shared" si="1"/>
        <v>106997.83840692</v>
      </c>
      <c r="H29" s="11">
        <v>1.02</v>
      </c>
      <c r="I29" s="12">
        <f t="shared" si="2"/>
        <v>106997.83840692</v>
      </c>
      <c r="J29" s="15">
        <f>IF(VPPEL[[#This Row],[Unadjusted Maximum Revenue]]/(VPPEL[[#This Row],[Proposed Taxable Valuation]]/1000)&gt;VPPEL[[#This Row],[Max VPPEL RATE]],VPPEL[[#This Row],[Max VPPEL RATE]],VPPEL[[#This Row],[Unadjusted Maximum Revenue]]/(VPPEL[[#This Row],[Proposed Taxable Valuation]]/1000))</f>
        <v>0.30018</v>
      </c>
      <c r="K29" s="26">
        <f>ROUND(VPPEL[[#This Row],[Proposed Taxable Valuation]]/1000*VPPEL[[#This Row],[Adjusted Rate]],0)</f>
        <v>106998</v>
      </c>
      <c r="L29" s="19">
        <f t="shared" si="3"/>
        <v>0</v>
      </c>
      <c r="M29" s="17">
        <f t="shared" si="4"/>
        <v>0</v>
      </c>
      <c r="N29" s="5">
        <v>356445594</v>
      </c>
      <c r="O29">
        <f>INDEX($R$3:$T$335,MATCH(VPPEL[[#This Row],[DistrictNumber]],$R$3:$R$335,0),3)</f>
        <v>0.30018</v>
      </c>
      <c r="P29" s="9">
        <f t="shared" si="5"/>
        <v>106998</v>
      </c>
      <c r="R29" t="s">
        <v>48</v>
      </c>
      <c r="S29" s="37" t="s">
        <v>48</v>
      </c>
      <c r="T29" s="34">
        <v>1.34</v>
      </c>
    </row>
    <row r="30" spans="1:20" x14ac:dyDescent="0.35">
      <c r="A30" s="13">
        <v>2026</v>
      </c>
      <c r="B30" s="13">
        <f t="shared" si="0"/>
        <v>2025</v>
      </c>
      <c r="C30" t="s">
        <v>54</v>
      </c>
      <c r="D30" t="s">
        <v>55</v>
      </c>
      <c r="E30" s="5">
        <v>379477321</v>
      </c>
      <c r="F30" s="13">
        <f>INDEX($R$3:$T$335,MATCH(VPPEL[[#This Row],[DistrictNumber]],$R$3:$R$335,0),3)</f>
        <v>0.67</v>
      </c>
      <c r="G30" s="9">
        <f t="shared" si="1"/>
        <v>254249.80507</v>
      </c>
      <c r="H30" s="11">
        <v>1.02</v>
      </c>
      <c r="I30" s="12">
        <f t="shared" si="2"/>
        <v>254249.80507</v>
      </c>
      <c r="J30" s="15">
        <f>IF(VPPEL[[#This Row],[Unadjusted Maximum Revenue]]/(VPPEL[[#This Row],[Proposed Taxable Valuation]]/1000)&gt;VPPEL[[#This Row],[Max VPPEL RATE]],VPPEL[[#This Row],[Max VPPEL RATE]],VPPEL[[#This Row],[Unadjusted Maximum Revenue]]/(VPPEL[[#This Row],[Proposed Taxable Valuation]]/1000))</f>
        <v>0.67</v>
      </c>
      <c r="K30" s="26">
        <f>ROUND(VPPEL[[#This Row],[Proposed Taxable Valuation]]/1000*VPPEL[[#This Row],[Adjusted Rate]],0)</f>
        <v>254250</v>
      </c>
      <c r="L30" s="19">
        <f t="shared" si="3"/>
        <v>0</v>
      </c>
      <c r="M30" s="17">
        <f t="shared" si="4"/>
        <v>0</v>
      </c>
      <c r="N30" s="5">
        <v>379477321</v>
      </c>
      <c r="O30">
        <f>INDEX($R$3:$T$335,MATCH(VPPEL[[#This Row],[DistrictNumber]],$R$3:$R$335,0),3)</f>
        <v>0.67</v>
      </c>
      <c r="P30" s="9">
        <f t="shared" si="5"/>
        <v>254250</v>
      </c>
      <c r="R30" t="s">
        <v>50</v>
      </c>
      <c r="S30" s="36" t="s">
        <v>50</v>
      </c>
      <c r="T30" s="33">
        <v>1.1700299999999999</v>
      </c>
    </row>
    <row r="31" spans="1:20" x14ac:dyDescent="0.35">
      <c r="A31" s="13">
        <v>2026</v>
      </c>
      <c r="B31" s="13">
        <f t="shared" si="0"/>
        <v>2025</v>
      </c>
      <c r="C31" t="s">
        <v>56</v>
      </c>
      <c r="D31" t="s">
        <v>57</v>
      </c>
      <c r="E31" s="5">
        <v>132338482</v>
      </c>
      <c r="F31" s="13">
        <f>INDEX($R$3:$T$335,MATCH(VPPEL[[#This Row],[DistrictNumber]],$R$3:$R$335,0),3)</f>
        <v>0.67</v>
      </c>
      <c r="G31" s="9">
        <f t="shared" si="1"/>
        <v>88666.782940000005</v>
      </c>
      <c r="H31" s="11">
        <v>1.02</v>
      </c>
      <c r="I31" s="12">
        <f t="shared" si="2"/>
        <v>88666.782940000005</v>
      </c>
      <c r="J31" s="15">
        <f>IF(VPPEL[[#This Row],[Unadjusted Maximum Revenue]]/(VPPEL[[#This Row],[Proposed Taxable Valuation]]/1000)&gt;VPPEL[[#This Row],[Max VPPEL RATE]],VPPEL[[#This Row],[Max VPPEL RATE]],VPPEL[[#This Row],[Unadjusted Maximum Revenue]]/(VPPEL[[#This Row],[Proposed Taxable Valuation]]/1000))</f>
        <v>0.67</v>
      </c>
      <c r="K31" s="26">
        <f>ROUND(VPPEL[[#This Row],[Proposed Taxable Valuation]]/1000*VPPEL[[#This Row],[Adjusted Rate]],0)</f>
        <v>88667</v>
      </c>
      <c r="L31" s="19">
        <f t="shared" si="3"/>
        <v>0</v>
      </c>
      <c r="M31" s="17">
        <f t="shared" si="4"/>
        <v>0</v>
      </c>
      <c r="N31" s="5">
        <v>132338482</v>
      </c>
      <c r="O31">
        <f>INDEX($R$3:$T$335,MATCH(VPPEL[[#This Row],[DistrictNumber]],$R$3:$R$335,0),3)</f>
        <v>0.67</v>
      </c>
      <c r="P31" s="9">
        <f t="shared" si="5"/>
        <v>88667</v>
      </c>
      <c r="R31" t="s">
        <v>52</v>
      </c>
      <c r="S31" s="37" t="s">
        <v>52</v>
      </c>
      <c r="T31" s="34">
        <v>0.30018</v>
      </c>
    </row>
    <row r="32" spans="1:20" x14ac:dyDescent="0.35">
      <c r="A32" s="13">
        <v>2026</v>
      </c>
      <c r="B32" s="13">
        <f t="shared" si="0"/>
        <v>2025</v>
      </c>
      <c r="C32" t="s">
        <v>58</v>
      </c>
      <c r="D32" t="s">
        <v>59</v>
      </c>
      <c r="E32" s="5">
        <v>846457433</v>
      </c>
      <c r="F32" s="13">
        <f>INDEX($R$3:$T$335,MATCH(VPPEL[[#This Row],[DistrictNumber]],$R$3:$R$335,0),3)</f>
        <v>0.70326</v>
      </c>
      <c r="G32" s="9">
        <f t="shared" si="1"/>
        <v>595279.65433157992</v>
      </c>
      <c r="H32" s="11">
        <v>1.02</v>
      </c>
      <c r="I32" s="12">
        <f t="shared" si="2"/>
        <v>595279.65433157992</v>
      </c>
      <c r="J32" s="15">
        <f>IF(VPPEL[[#This Row],[Unadjusted Maximum Revenue]]/(VPPEL[[#This Row],[Proposed Taxable Valuation]]/1000)&gt;VPPEL[[#This Row],[Max VPPEL RATE]],VPPEL[[#This Row],[Max VPPEL RATE]],VPPEL[[#This Row],[Unadjusted Maximum Revenue]]/(VPPEL[[#This Row],[Proposed Taxable Valuation]]/1000))</f>
        <v>0.70325999999999989</v>
      </c>
      <c r="K32" s="26">
        <f>ROUND(VPPEL[[#This Row],[Proposed Taxable Valuation]]/1000*VPPEL[[#This Row],[Adjusted Rate]],0)</f>
        <v>595280</v>
      </c>
      <c r="L32" s="19">
        <f t="shared" si="3"/>
        <v>0</v>
      </c>
      <c r="M32" s="17">
        <f t="shared" si="4"/>
        <v>0</v>
      </c>
      <c r="N32" s="5">
        <v>846457433</v>
      </c>
      <c r="O32">
        <f>INDEX($R$3:$T$335,MATCH(VPPEL[[#This Row],[DistrictNumber]],$R$3:$R$335,0),3)</f>
        <v>0.70326</v>
      </c>
      <c r="P32" s="9">
        <f t="shared" si="5"/>
        <v>595280</v>
      </c>
      <c r="R32" t="s">
        <v>54</v>
      </c>
      <c r="S32" s="36" t="s">
        <v>54</v>
      </c>
      <c r="T32" s="33">
        <v>0.67</v>
      </c>
    </row>
    <row r="33" spans="1:20" x14ac:dyDescent="0.35">
      <c r="A33" s="13">
        <v>2026</v>
      </c>
      <c r="B33" s="13">
        <f t="shared" si="0"/>
        <v>2025</v>
      </c>
      <c r="C33" t="s">
        <v>60</v>
      </c>
      <c r="D33" t="s">
        <v>61</v>
      </c>
      <c r="E33" s="5">
        <v>1914083207</v>
      </c>
      <c r="F33" s="13">
        <f>INDEX($R$3:$T$335,MATCH(VPPEL[[#This Row],[DistrictNumber]],$R$3:$R$335,0),3)</f>
        <v>1.34</v>
      </c>
      <c r="G33" s="9">
        <f t="shared" si="1"/>
        <v>2564871.4973800001</v>
      </c>
      <c r="H33" s="11">
        <v>1.02</v>
      </c>
      <c r="I33" s="12">
        <f t="shared" si="2"/>
        <v>2564871.4973800001</v>
      </c>
      <c r="J33" s="15">
        <f>IF(VPPEL[[#This Row],[Unadjusted Maximum Revenue]]/(VPPEL[[#This Row],[Proposed Taxable Valuation]]/1000)&gt;VPPEL[[#This Row],[Max VPPEL RATE]],VPPEL[[#This Row],[Max VPPEL RATE]],VPPEL[[#This Row],[Unadjusted Maximum Revenue]]/(VPPEL[[#This Row],[Proposed Taxable Valuation]]/1000))</f>
        <v>1.34</v>
      </c>
      <c r="K33" s="26">
        <f>ROUND(VPPEL[[#This Row],[Proposed Taxable Valuation]]/1000*VPPEL[[#This Row],[Adjusted Rate]],0)</f>
        <v>2564871</v>
      </c>
      <c r="L33" s="19">
        <f t="shared" si="3"/>
        <v>0</v>
      </c>
      <c r="M33" s="17">
        <f t="shared" si="4"/>
        <v>0</v>
      </c>
      <c r="N33" s="5">
        <v>1914083207</v>
      </c>
      <c r="O33">
        <f>INDEX($R$3:$T$335,MATCH(VPPEL[[#This Row],[DistrictNumber]],$R$3:$R$335,0),3)</f>
        <v>1.34</v>
      </c>
      <c r="P33" s="9">
        <f t="shared" si="5"/>
        <v>2564871</v>
      </c>
      <c r="R33" t="s">
        <v>56</v>
      </c>
      <c r="S33" s="37" t="s">
        <v>56</v>
      </c>
      <c r="T33" s="34">
        <v>0.67</v>
      </c>
    </row>
    <row r="34" spans="1:20" x14ac:dyDescent="0.35">
      <c r="A34" s="13">
        <v>2026</v>
      </c>
      <c r="B34" s="13">
        <f t="shared" si="0"/>
        <v>2025</v>
      </c>
      <c r="C34" t="s">
        <v>62</v>
      </c>
      <c r="D34" t="s">
        <v>63</v>
      </c>
      <c r="E34" s="5">
        <v>1160788149</v>
      </c>
      <c r="F34" s="13">
        <f>INDEX($R$3:$T$335,MATCH(VPPEL[[#This Row],[DistrictNumber]],$R$3:$R$335,0),3)</f>
        <v>1.34</v>
      </c>
      <c r="G34" s="9">
        <f t="shared" si="1"/>
        <v>1555456.1196600001</v>
      </c>
      <c r="H34" s="11">
        <v>1.02</v>
      </c>
      <c r="I34" s="12">
        <f t="shared" si="2"/>
        <v>1555456.1196600001</v>
      </c>
      <c r="J34" s="15">
        <f>IF(VPPEL[[#This Row],[Unadjusted Maximum Revenue]]/(VPPEL[[#This Row],[Proposed Taxable Valuation]]/1000)&gt;VPPEL[[#This Row],[Max VPPEL RATE]],VPPEL[[#This Row],[Max VPPEL RATE]],VPPEL[[#This Row],[Unadjusted Maximum Revenue]]/(VPPEL[[#This Row],[Proposed Taxable Valuation]]/1000))</f>
        <v>1.34</v>
      </c>
      <c r="K34" s="26">
        <f>ROUND(VPPEL[[#This Row],[Proposed Taxable Valuation]]/1000*VPPEL[[#This Row],[Adjusted Rate]],0)</f>
        <v>1555456</v>
      </c>
      <c r="L34" s="19">
        <f t="shared" si="3"/>
        <v>0</v>
      </c>
      <c r="M34" s="17">
        <f t="shared" si="4"/>
        <v>0</v>
      </c>
      <c r="N34" s="5">
        <v>1160788149</v>
      </c>
      <c r="O34">
        <f>INDEX($R$3:$T$335,MATCH(VPPEL[[#This Row],[DistrictNumber]],$R$3:$R$335,0),3)</f>
        <v>1.34</v>
      </c>
      <c r="P34" s="9">
        <f t="shared" si="5"/>
        <v>1555456</v>
      </c>
      <c r="R34" t="s">
        <v>58</v>
      </c>
      <c r="S34" s="36" t="s">
        <v>58</v>
      </c>
      <c r="T34" s="33">
        <v>0.70326</v>
      </c>
    </row>
    <row r="35" spans="1:20" x14ac:dyDescent="0.35">
      <c r="A35" s="13">
        <v>2026</v>
      </c>
      <c r="B35" s="13">
        <f t="shared" si="0"/>
        <v>2025</v>
      </c>
      <c r="C35" t="s">
        <v>64</v>
      </c>
      <c r="D35" t="s">
        <v>65</v>
      </c>
      <c r="E35" s="5">
        <v>741006675</v>
      </c>
      <c r="F35" s="13">
        <f>INDEX($R$3:$T$335,MATCH(VPPEL[[#This Row],[DistrictNumber]],$R$3:$R$335,0),3)</f>
        <v>1.34</v>
      </c>
      <c r="G35" s="9">
        <f t="shared" si="1"/>
        <v>992948.9445000001</v>
      </c>
      <c r="H35" s="11">
        <v>1.02</v>
      </c>
      <c r="I35" s="12">
        <f t="shared" si="2"/>
        <v>992948.9445000001</v>
      </c>
      <c r="J35" s="15">
        <f>IF(VPPEL[[#This Row],[Unadjusted Maximum Revenue]]/(VPPEL[[#This Row],[Proposed Taxable Valuation]]/1000)&gt;VPPEL[[#This Row],[Max VPPEL RATE]],VPPEL[[#This Row],[Max VPPEL RATE]],VPPEL[[#This Row],[Unadjusted Maximum Revenue]]/(VPPEL[[#This Row],[Proposed Taxable Valuation]]/1000))</f>
        <v>1.34</v>
      </c>
      <c r="K35" s="26">
        <f>ROUND(VPPEL[[#This Row],[Proposed Taxable Valuation]]/1000*VPPEL[[#This Row],[Adjusted Rate]],0)</f>
        <v>992949</v>
      </c>
      <c r="L35" s="19">
        <f t="shared" si="3"/>
        <v>0</v>
      </c>
      <c r="M35" s="17">
        <f t="shared" si="4"/>
        <v>0</v>
      </c>
      <c r="N35" s="5">
        <v>741006675</v>
      </c>
      <c r="O35">
        <f>INDEX($R$3:$T$335,MATCH(VPPEL[[#This Row],[DistrictNumber]],$R$3:$R$335,0),3)</f>
        <v>1.34</v>
      </c>
      <c r="P35" s="9">
        <f t="shared" si="5"/>
        <v>992949</v>
      </c>
      <c r="R35" t="s">
        <v>60</v>
      </c>
      <c r="S35" s="37" t="s">
        <v>60</v>
      </c>
      <c r="T35" s="34">
        <v>1.34</v>
      </c>
    </row>
    <row r="36" spans="1:20" x14ac:dyDescent="0.35">
      <c r="A36" s="13">
        <v>2026</v>
      </c>
      <c r="B36" s="13">
        <f t="shared" si="0"/>
        <v>2025</v>
      </c>
      <c r="C36" t="s">
        <v>66</v>
      </c>
      <c r="D36" t="s">
        <v>67</v>
      </c>
      <c r="E36" s="5">
        <v>390782740</v>
      </c>
      <c r="F36" s="13">
        <f>INDEX($R$3:$T$335,MATCH(VPPEL[[#This Row],[DistrictNumber]],$R$3:$R$335,0),3)</f>
        <v>1.34</v>
      </c>
      <c r="G36" s="9">
        <f t="shared" si="1"/>
        <v>523648.87160000001</v>
      </c>
      <c r="H36" s="11">
        <v>1.02</v>
      </c>
      <c r="I36" s="12">
        <f t="shared" si="2"/>
        <v>523648.87160000001</v>
      </c>
      <c r="J36" s="15">
        <f>IF(VPPEL[[#This Row],[Unadjusted Maximum Revenue]]/(VPPEL[[#This Row],[Proposed Taxable Valuation]]/1000)&gt;VPPEL[[#This Row],[Max VPPEL RATE]],VPPEL[[#This Row],[Max VPPEL RATE]],VPPEL[[#This Row],[Unadjusted Maximum Revenue]]/(VPPEL[[#This Row],[Proposed Taxable Valuation]]/1000))</f>
        <v>1.34</v>
      </c>
      <c r="K36" s="26">
        <f>ROUND(VPPEL[[#This Row],[Proposed Taxable Valuation]]/1000*VPPEL[[#This Row],[Adjusted Rate]],0)</f>
        <v>523649</v>
      </c>
      <c r="L36" s="19">
        <f t="shared" si="3"/>
        <v>0</v>
      </c>
      <c r="M36" s="17">
        <f t="shared" si="4"/>
        <v>0</v>
      </c>
      <c r="N36" s="5">
        <v>390782740</v>
      </c>
      <c r="O36">
        <f>INDEX($R$3:$T$335,MATCH(VPPEL[[#This Row],[DistrictNumber]],$R$3:$R$335,0),3)</f>
        <v>1.34</v>
      </c>
      <c r="P36" s="9">
        <f t="shared" si="5"/>
        <v>523649</v>
      </c>
      <c r="R36" t="s">
        <v>62</v>
      </c>
      <c r="S36" s="36" t="s">
        <v>62</v>
      </c>
      <c r="T36" s="33">
        <v>1.34</v>
      </c>
    </row>
    <row r="37" spans="1:20" x14ac:dyDescent="0.35">
      <c r="A37" s="13">
        <v>2026</v>
      </c>
      <c r="B37" s="13">
        <f t="shared" si="0"/>
        <v>2025</v>
      </c>
      <c r="C37" t="s">
        <v>68</v>
      </c>
      <c r="D37" t="s">
        <v>69</v>
      </c>
      <c r="E37" s="5">
        <v>302869930</v>
      </c>
      <c r="F37" s="13">
        <f>INDEX($R$3:$T$335,MATCH(VPPEL[[#This Row],[DistrictNumber]],$R$3:$R$335,0),3)</f>
        <v>1.0229900000000001</v>
      </c>
      <c r="G37" s="9">
        <f t="shared" si="1"/>
        <v>309832.90969070001</v>
      </c>
      <c r="H37" s="11">
        <v>1.02</v>
      </c>
      <c r="I37" s="12">
        <f t="shared" si="2"/>
        <v>309832.90969070001</v>
      </c>
      <c r="J37" s="15">
        <f>IF(VPPEL[[#This Row],[Unadjusted Maximum Revenue]]/(VPPEL[[#This Row],[Proposed Taxable Valuation]]/1000)&gt;VPPEL[[#This Row],[Max VPPEL RATE]],VPPEL[[#This Row],[Max VPPEL RATE]],VPPEL[[#This Row],[Unadjusted Maximum Revenue]]/(VPPEL[[#This Row],[Proposed Taxable Valuation]]/1000))</f>
        <v>1.0229900000000001</v>
      </c>
      <c r="K37" s="26">
        <f>ROUND(VPPEL[[#This Row],[Proposed Taxable Valuation]]/1000*VPPEL[[#This Row],[Adjusted Rate]],0)</f>
        <v>309833</v>
      </c>
      <c r="L37" s="19">
        <f t="shared" si="3"/>
        <v>0</v>
      </c>
      <c r="M37" s="17">
        <f t="shared" si="4"/>
        <v>0</v>
      </c>
      <c r="N37" s="5">
        <v>302869930</v>
      </c>
      <c r="O37">
        <f>INDEX($R$3:$T$335,MATCH(VPPEL[[#This Row],[DistrictNumber]],$R$3:$R$335,0),3)</f>
        <v>1.0229900000000001</v>
      </c>
      <c r="P37" s="9">
        <f t="shared" si="5"/>
        <v>309833</v>
      </c>
      <c r="R37" t="s">
        <v>64</v>
      </c>
      <c r="S37" s="37" t="s">
        <v>64</v>
      </c>
      <c r="T37" s="34">
        <v>1.34</v>
      </c>
    </row>
    <row r="38" spans="1:20" x14ac:dyDescent="0.35">
      <c r="A38" s="13">
        <v>2026</v>
      </c>
      <c r="B38" s="13">
        <f t="shared" si="0"/>
        <v>2025</v>
      </c>
      <c r="C38" t="s">
        <v>70</v>
      </c>
      <c r="D38" t="s">
        <v>71</v>
      </c>
      <c r="E38" s="5">
        <v>353316673</v>
      </c>
      <c r="F38" s="13">
        <f>INDEX($R$3:$T$335,MATCH(VPPEL[[#This Row],[DistrictNumber]],$R$3:$R$335,0),3)</f>
        <v>1.2247300000000001</v>
      </c>
      <c r="G38" s="9">
        <f t="shared" si="1"/>
        <v>432717.52892329002</v>
      </c>
      <c r="H38" s="11">
        <v>1.02</v>
      </c>
      <c r="I38" s="12">
        <f t="shared" si="2"/>
        <v>432717.52892329002</v>
      </c>
      <c r="J38" s="15">
        <f>IF(VPPEL[[#This Row],[Unadjusted Maximum Revenue]]/(VPPEL[[#This Row],[Proposed Taxable Valuation]]/1000)&gt;VPPEL[[#This Row],[Max VPPEL RATE]],VPPEL[[#This Row],[Max VPPEL RATE]],VPPEL[[#This Row],[Unadjusted Maximum Revenue]]/(VPPEL[[#This Row],[Proposed Taxable Valuation]]/1000))</f>
        <v>1.2247300000000001</v>
      </c>
      <c r="K38" s="26">
        <f>ROUND(VPPEL[[#This Row],[Proposed Taxable Valuation]]/1000*VPPEL[[#This Row],[Adjusted Rate]],0)</f>
        <v>432718</v>
      </c>
      <c r="L38" s="19">
        <f t="shared" si="3"/>
        <v>0</v>
      </c>
      <c r="M38" s="17">
        <f t="shared" si="4"/>
        <v>0</v>
      </c>
      <c r="N38" s="5">
        <v>353316673</v>
      </c>
      <c r="O38">
        <f>INDEX($R$3:$T$335,MATCH(VPPEL[[#This Row],[DistrictNumber]],$R$3:$R$335,0),3)</f>
        <v>1.2247300000000001</v>
      </c>
      <c r="P38" s="9">
        <f t="shared" si="5"/>
        <v>432718</v>
      </c>
      <c r="R38" t="s">
        <v>66</v>
      </c>
      <c r="S38" s="36" t="s">
        <v>66</v>
      </c>
      <c r="T38" s="33">
        <v>1.34</v>
      </c>
    </row>
    <row r="39" spans="1:20" x14ac:dyDescent="0.35">
      <c r="A39" s="13">
        <v>2026</v>
      </c>
      <c r="B39" s="13">
        <f t="shared" si="0"/>
        <v>2025</v>
      </c>
      <c r="C39" t="s">
        <v>72</v>
      </c>
      <c r="D39" t="s">
        <v>73</v>
      </c>
      <c r="E39" s="5">
        <v>1393549742</v>
      </c>
      <c r="F39" s="13">
        <f>INDEX($R$3:$T$335,MATCH(VPPEL[[#This Row],[DistrictNumber]],$R$3:$R$335,0),3)</f>
        <v>0.67</v>
      </c>
      <c r="G39" s="9">
        <f t="shared" si="1"/>
        <v>933678.32714000007</v>
      </c>
      <c r="H39" s="11">
        <v>1.02</v>
      </c>
      <c r="I39" s="12">
        <f t="shared" si="2"/>
        <v>933678.32714000007</v>
      </c>
      <c r="J39" s="15">
        <f>IF(VPPEL[[#This Row],[Unadjusted Maximum Revenue]]/(VPPEL[[#This Row],[Proposed Taxable Valuation]]/1000)&gt;VPPEL[[#This Row],[Max VPPEL RATE]],VPPEL[[#This Row],[Max VPPEL RATE]],VPPEL[[#This Row],[Unadjusted Maximum Revenue]]/(VPPEL[[#This Row],[Proposed Taxable Valuation]]/1000))</f>
        <v>0.67</v>
      </c>
      <c r="K39" s="26">
        <f>ROUND(VPPEL[[#This Row],[Proposed Taxable Valuation]]/1000*VPPEL[[#This Row],[Adjusted Rate]],0)</f>
        <v>933678</v>
      </c>
      <c r="L39" s="19">
        <f t="shared" si="3"/>
        <v>0</v>
      </c>
      <c r="M39" s="17">
        <f t="shared" si="4"/>
        <v>0</v>
      </c>
      <c r="N39" s="5">
        <v>1393549742</v>
      </c>
      <c r="O39">
        <f>INDEX($R$3:$T$335,MATCH(VPPEL[[#This Row],[DistrictNumber]],$R$3:$R$335,0),3)</f>
        <v>0.67</v>
      </c>
      <c r="P39" s="9">
        <f t="shared" si="5"/>
        <v>933678</v>
      </c>
      <c r="R39" t="s">
        <v>68</v>
      </c>
      <c r="S39" s="37" t="s">
        <v>68</v>
      </c>
      <c r="T39" s="34">
        <v>1.0229900000000001</v>
      </c>
    </row>
    <row r="40" spans="1:20" x14ac:dyDescent="0.35">
      <c r="A40" s="13">
        <v>2026</v>
      </c>
      <c r="B40" s="13">
        <f t="shared" si="0"/>
        <v>2025</v>
      </c>
      <c r="C40" t="s">
        <v>74</v>
      </c>
      <c r="D40" t="s">
        <v>75</v>
      </c>
      <c r="E40" s="5">
        <v>190088621</v>
      </c>
      <c r="F40" s="13">
        <f>INDEX($R$3:$T$335,MATCH(VPPEL[[#This Row],[DistrictNumber]],$R$3:$R$335,0),3)</f>
        <v>0.82121999999999995</v>
      </c>
      <c r="G40" s="9">
        <f t="shared" si="1"/>
        <v>156104.57733761999</v>
      </c>
      <c r="H40" s="11">
        <v>1.02</v>
      </c>
      <c r="I40" s="12">
        <f t="shared" si="2"/>
        <v>156104.57733761999</v>
      </c>
      <c r="J40" s="15">
        <f>IF(VPPEL[[#This Row],[Unadjusted Maximum Revenue]]/(VPPEL[[#This Row],[Proposed Taxable Valuation]]/1000)&gt;VPPEL[[#This Row],[Max VPPEL RATE]],VPPEL[[#This Row],[Max VPPEL RATE]],VPPEL[[#This Row],[Unadjusted Maximum Revenue]]/(VPPEL[[#This Row],[Proposed Taxable Valuation]]/1000))</f>
        <v>0.82121999999999995</v>
      </c>
      <c r="K40" s="26">
        <f>ROUND(VPPEL[[#This Row],[Proposed Taxable Valuation]]/1000*VPPEL[[#This Row],[Adjusted Rate]],0)</f>
        <v>156105</v>
      </c>
      <c r="L40" s="19">
        <f t="shared" si="3"/>
        <v>0</v>
      </c>
      <c r="M40" s="17">
        <f t="shared" si="4"/>
        <v>0</v>
      </c>
      <c r="N40" s="5">
        <v>190088621</v>
      </c>
      <c r="O40">
        <f>INDEX($R$3:$T$335,MATCH(VPPEL[[#This Row],[DistrictNumber]],$R$3:$R$335,0),3)</f>
        <v>0.82121999999999995</v>
      </c>
      <c r="P40" s="9">
        <f t="shared" si="5"/>
        <v>156105</v>
      </c>
      <c r="R40" t="s">
        <v>70</v>
      </c>
      <c r="S40" s="36" t="s">
        <v>70</v>
      </c>
      <c r="T40" s="33">
        <v>1.2247300000000001</v>
      </c>
    </row>
    <row r="41" spans="1:20" x14ac:dyDescent="0.35">
      <c r="A41" s="13">
        <v>2026</v>
      </c>
      <c r="B41" s="13">
        <f t="shared" si="0"/>
        <v>2025</v>
      </c>
      <c r="C41" t="s">
        <v>76</v>
      </c>
      <c r="D41" t="s">
        <v>77</v>
      </c>
      <c r="E41" s="5">
        <v>230122546</v>
      </c>
      <c r="F41" s="13">
        <f>INDEX($R$3:$T$335,MATCH(VPPEL[[#This Row],[DistrictNumber]],$R$3:$R$335,0),3)</f>
        <v>0.67</v>
      </c>
      <c r="G41" s="9">
        <f t="shared" si="1"/>
        <v>154182.10582</v>
      </c>
      <c r="H41" s="11">
        <v>1.02</v>
      </c>
      <c r="I41" s="12">
        <f t="shared" si="2"/>
        <v>154182.10582</v>
      </c>
      <c r="J41" s="15">
        <f>IF(VPPEL[[#This Row],[Unadjusted Maximum Revenue]]/(VPPEL[[#This Row],[Proposed Taxable Valuation]]/1000)&gt;VPPEL[[#This Row],[Max VPPEL RATE]],VPPEL[[#This Row],[Max VPPEL RATE]],VPPEL[[#This Row],[Unadjusted Maximum Revenue]]/(VPPEL[[#This Row],[Proposed Taxable Valuation]]/1000))</f>
        <v>0.66999999999999993</v>
      </c>
      <c r="K41" s="26">
        <f>ROUND(VPPEL[[#This Row],[Proposed Taxable Valuation]]/1000*VPPEL[[#This Row],[Adjusted Rate]],0)</f>
        <v>154182</v>
      </c>
      <c r="L41" s="19">
        <f t="shared" si="3"/>
        <v>0</v>
      </c>
      <c r="M41" s="17">
        <f t="shared" si="4"/>
        <v>0</v>
      </c>
      <c r="N41" s="5">
        <v>230122546</v>
      </c>
      <c r="O41">
        <f>INDEX($R$3:$T$335,MATCH(VPPEL[[#This Row],[DistrictNumber]],$R$3:$R$335,0),3)</f>
        <v>0.67</v>
      </c>
      <c r="P41" s="9">
        <f t="shared" si="5"/>
        <v>154182</v>
      </c>
      <c r="R41" t="s">
        <v>72</v>
      </c>
      <c r="S41" s="37" t="s">
        <v>72</v>
      </c>
      <c r="T41" s="34">
        <v>0.67</v>
      </c>
    </row>
    <row r="42" spans="1:20" x14ac:dyDescent="0.35">
      <c r="A42" s="13">
        <v>2026</v>
      </c>
      <c r="B42" s="13">
        <f t="shared" si="0"/>
        <v>2025</v>
      </c>
      <c r="C42" t="s">
        <v>78</v>
      </c>
      <c r="D42" t="s">
        <v>79</v>
      </c>
      <c r="E42" s="5">
        <v>553582665</v>
      </c>
      <c r="F42" s="13">
        <f>INDEX($R$3:$T$335,MATCH(VPPEL[[#This Row],[DistrictNumber]],$R$3:$R$335,0),3)</f>
        <v>1.34</v>
      </c>
      <c r="G42" s="9">
        <f t="shared" si="1"/>
        <v>741800.77110000013</v>
      </c>
      <c r="H42" s="11">
        <v>1.02</v>
      </c>
      <c r="I42" s="12">
        <f t="shared" si="2"/>
        <v>741800.77110000013</v>
      </c>
      <c r="J42" s="15">
        <f>IF(VPPEL[[#This Row],[Unadjusted Maximum Revenue]]/(VPPEL[[#This Row],[Proposed Taxable Valuation]]/1000)&gt;VPPEL[[#This Row],[Max VPPEL RATE]],VPPEL[[#This Row],[Max VPPEL RATE]],VPPEL[[#This Row],[Unadjusted Maximum Revenue]]/(VPPEL[[#This Row],[Proposed Taxable Valuation]]/1000))</f>
        <v>1.34</v>
      </c>
      <c r="K42" s="26">
        <f>ROUND(VPPEL[[#This Row],[Proposed Taxable Valuation]]/1000*VPPEL[[#This Row],[Adjusted Rate]],0)</f>
        <v>741801</v>
      </c>
      <c r="L42" s="19">
        <f t="shared" si="3"/>
        <v>0</v>
      </c>
      <c r="M42" s="17">
        <f t="shared" si="4"/>
        <v>0</v>
      </c>
      <c r="N42" s="5">
        <v>553582665</v>
      </c>
      <c r="O42">
        <f>INDEX($R$3:$T$335,MATCH(VPPEL[[#This Row],[DistrictNumber]],$R$3:$R$335,0),3)</f>
        <v>1.34</v>
      </c>
      <c r="P42" s="9">
        <f t="shared" si="5"/>
        <v>741801</v>
      </c>
      <c r="R42" t="s">
        <v>74</v>
      </c>
      <c r="S42" s="36" t="s">
        <v>74</v>
      </c>
      <c r="T42" s="33">
        <v>0.82121999999999995</v>
      </c>
    </row>
    <row r="43" spans="1:20" x14ac:dyDescent="0.35">
      <c r="A43" s="13">
        <v>2026</v>
      </c>
      <c r="B43" s="13">
        <f t="shared" si="0"/>
        <v>2025</v>
      </c>
      <c r="C43" t="s">
        <v>80</v>
      </c>
      <c r="D43" t="s">
        <v>81</v>
      </c>
      <c r="E43" s="5">
        <v>407651121</v>
      </c>
      <c r="F43" s="13">
        <f>INDEX($R$3:$T$335,MATCH(VPPEL[[#This Row],[DistrictNumber]],$R$3:$R$335,0),3)</f>
        <v>7.0000000000000007E-2</v>
      </c>
      <c r="G43" s="9">
        <f t="shared" si="1"/>
        <v>28535.57847</v>
      </c>
      <c r="H43" s="11">
        <v>1.02</v>
      </c>
      <c r="I43" s="12">
        <f t="shared" si="2"/>
        <v>28535.57847</v>
      </c>
      <c r="J43" s="15">
        <f>IF(VPPEL[[#This Row],[Unadjusted Maximum Revenue]]/(VPPEL[[#This Row],[Proposed Taxable Valuation]]/1000)&gt;VPPEL[[#This Row],[Max VPPEL RATE]],VPPEL[[#This Row],[Max VPPEL RATE]],VPPEL[[#This Row],[Unadjusted Maximum Revenue]]/(VPPEL[[#This Row],[Proposed Taxable Valuation]]/1000))</f>
        <v>7.0000000000000007E-2</v>
      </c>
      <c r="K43" s="26">
        <f>ROUND(VPPEL[[#This Row],[Proposed Taxable Valuation]]/1000*VPPEL[[#This Row],[Adjusted Rate]],0)</f>
        <v>28536</v>
      </c>
      <c r="L43" s="19">
        <f t="shared" si="3"/>
        <v>0</v>
      </c>
      <c r="M43" s="17">
        <f t="shared" si="4"/>
        <v>0</v>
      </c>
      <c r="N43" s="5">
        <v>407651121</v>
      </c>
      <c r="O43">
        <f>INDEX($R$3:$T$335,MATCH(VPPEL[[#This Row],[DistrictNumber]],$R$3:$R$335,0),3)</f>
        <v>7.0000000000000007E-2</v>
      </c>
      <c r="P43" s="9">
        <f t="shared" si="5"/>
        <v>28536</v>
      </c>
      <c r="R43" t="s">
        <v>78</v>
      </c>
      <c r="S43" s="37" t="s">
        <v>78</v>
      </c>
      <c r="T43" s="34">
        <v>1.34</v>
      </c>
    </row>
    <row r="44" spans="1:20" x14ac:dyDescent="0.35">
      <c r="A44" s="13">
        <v>2026</v>
      </c>
      <c r="B44" s="13">
        <f t="shared" si="0"/>
        <v>2025</v>
      </c>
      <c r="C44" t="s">
        <v>82</v>
      </c>
      <c r="D44" t="s">
        <v>83</v>
      </c>
      <c r="E44" s="5">
        <v>205820040</v>
      </c>
      <c r="F44" s="13">
        <f>INDEX($R$3:$T$335,MATCH(VPPEL[[#This Row],[DistrictNumber]],$R$3:$R$335,0),3)</f>
        <v>1.34</v>
      </c>
      <c r="G44" s="9">
        <f t="shared" si="1"/>
        <v>275798.85360000003</v>
      </c>
      <c r="H44" s="11">
        <v>1.02</v>
      </c>
      <c r="I44" s="12">
        <f t="shared" si="2"/>
        <v>275798.85360000003</v>
      </c>
      <c r="J44" s="15">
        <f>IF(VPPEL[[#This Row],[Unadjusted Maximum Revenue]]/(VPPEL[[#This Row],[Proposed Taxable Valuation]]/1000)&gt;VPPEL[[#This Row],[Max VPPEL RATE]],VPPEL[[#This Row],[Max VPPEL RATE]],VPPEL[[#This Row],[Unadjusted Maximum Revenue]]/(VPPEL[[#This Row],[Proposed Taxable Valuation]]/1000))</f>
        <v>1.34</v>
      </c>
      <c r="K44" s="26">
        <f>ROUND(VPPEL[[#This Row],[Proposed Taxable Valuation]]/1000*VPPEL[[#This Row],[Adjusted Rate]],0)</f>
        <v>275799</v>
      </c>
      <c r="L44" s="19">
        <f t="shared" si="3"/>
        <v>0</v>
      </c>
      <c r="M44" s="17">
        <f t="shared" si="4"/>
        <v>0</v>
      </c>
      <c r="N44" s="5">
        <v>205820040</v>
      </c>
      <c r="O44">
        <f>INDEX($R$3:$T$335,MATCH(VPPEL[[#This Row],[DistrictNumber]],$R$3:$R$335,0),3)</f>
        <v>1.34</v>
      </c>
      <c r="P44" s="9">
        <f t="shared" si="5"/>
        <v>275799</v>
      </c>
      <c r="R44" t="s">
        <v>76</v>
      </c>
      <c r="S44" s="36" t="s">
        <v>76</v>
      </c>
      <c r="T44" s="33">
        <v>0.67</v>
      </c>
    </row>
    <row r="45" spans="1:20" x14ac:dyDescent="0.35">
      <c r="A45" s="13">
        <v>2026</v>
      </c>
      <c r="B45" s="13">
        <f t="shared" si="0"/>
        <v>2025</v>
      </c>
      <c r="C45" t="s">
        <v>84</v>
      </c>
      <c r="D45" t="s">
        <v>85</v>
      </c>
      <c r="E45" s="5">
        <v>510181950</v>
      </c>
      <c r="F45" s="13">
        <f>INDEX($R$3:$T$335,MATCH(VPPEL[[#This Row],[DistrictNumber]],$R$3:$R$335,0),3)</f>
        <v>1.34</v>
      </c>
      <c r="G45" s="9">
        <f t="shared" si="1"/>
        <v>683643.81300000008</v>
      </c>
      <c r="H45" s="11">
        <v>1.02</v>
      </c>
      <c r="I45" s="12">
        <f t="shared" si="2"/>
        <v>683643.81300000008</v>
      </c>
      <c r="J45" s="15">
        <f>IF(VPPEL[[#This Row],[Unadjusted Maximum Revenue]]/(VPPEL[[#This Row],[Proposed Taxable Valuation]]/1000)&gt;VPPEL[[#This Row],[Max VPPEL RATE]],VPPEL[[#This Row],[Max VPPEL RATE]],VPPEL[[#This Row],[Unadjusted Maximum Revenue]]/(VPPEL[[#This Row],[Proposed Taxable Valuation]]/1000))</f>
        <v>1.34</v>
      </c>
      <c r="K45" s="26">
        <f>ROUND(VPPEL[[#This Row],[Proposed Taxable Valuation]]/1000*VPPEL[[#This Row],[Adjusted Rate]],0)</f>
        <v>683644</v>
      </c>
      <c r="L45" s="19">
        <f t="shared" si="3"/>
        <v>0</v>
      </c>
      <c r="M45" s="17">
        <f t="shared" si="4"/>
        <v>0</v>
      </c>
      <c r="N45" s="5">
        <v>510181950</v>
      </c>
      <c r="O45">
        <f>INDEX($R$3:$T$335,MATCH(VPPEL[[#This Row],[DistrictNumber]],$R$3:$R$335,0),3)</f>
        <v>1.34</v>
      </c>
      <c r="P45" s="9">
        <f t="shared" si="5"/>
        <v>683644</v>
      </c>
      <c r="R45" t="s">
        <v>80</v>
      </c>
      <c r="S45" s="37" t="s">
        <v>80</v>
      </c>
      <c r="T45" s="34">
        <v>7.0000000000000007E-2</v>
      </c>
    </row>
    <row r="46" spans="1:20" x14ac:dyDescent="0.35">
      <c r="A46" s="13">
        <v>2026</v>
      </c>
      <c r="B46" s="13">
        <f t="shared" si="0"/>
        <v>2025</v>
      </c>
      <c r="C46" t="s">
        <v>86</v>
      </c>
      <c r="D46" t="s">
        <v>87</v>
      </c>
      <c r="E46" s="5">
        <v>1236168400</v>
      </c>
      <c r="F46" s="13">
        <f>INDEX($R$3:$T$335,MATCH(VPPEL[[#This Row],[DistrictNumber]],$R$3:$R$335,0),3)</f>
        <v>0.67</v>
      </c>
      <c r="G46" s="9">
        <f t="shared" si="1"/>
        <v>828232.82799999998</v>
      </c>
      <c r="H46" s="11">
        <v>1.02</v>
      </c>
      <c r="I46" s="12">
        <f t="shared" si="2"/>
        <v>828232.82799999998</v>
      </c>
      <c r="J46" s="15">
        <f>IF(VPPEL[[#This Row],[Unadjusted Maximum Revenue]]/(VPPEL[[#This Row],[Proposed Taxable Valuation]]/1000)&gt;VPPEL[[#This Row],[Max VPPEL RATE]],VPPEL[[#This Row],[Max VPPEL RATE]],VPPEL[[#This Row],[Unadjusted Maximum Revenue]]/(VPPEL[[#This Row],[Proposed Taxable Valuation]]/1000))</f>
        <v>0.67</v>
      </c>
      <c r="K46" s="26">
        <f>ROUND(VPPEL[[#This Row],[Proposed Taxable Valuation]]/1000*VPPEL[[#This Row],[Adjusted Rate]],0)</f>
        <v>828233</v>
      </c>
      <c r="L46" s="19">
        <f t="shared" si="3"/>
        <v>0</v>
      </c>
      <c r="M46" s="17">
        <f t="shared" si="4"/>
        <v>0</v>
      </c>
      <c r="N46" s="5">
        <v>1236168400</v>
      </c>
      <c r="O46">
        <f>INDEX($R$3:$T$335,MATCH(VPPEL[[#This Row],[DistrictNumber]],$R$3:$R$335,0),3)</f>
        <v>0.67</v>
      </c>
      <c r="P46" s="9">
        <f t="shared" si="5"/>
        <v>828233</v>
      </c>
      <c r="R46" t="s">
        <v>82</v>
      </c>
      <c r="S46" s="36" t="s">
        <v>82</v>
      </c>
      <c r="T46" s="33">
        <v>1.34</v>
      </c>
    </row>
    <row r="47" spans="1:20" x14ac:dyDescent="0.35">
      <c r="A47" s="13">
        <v>2026</v>
      </c>
      <c r="B47" s="13">
        <f t="shared" si="0"/>
        <v>2025</v>
      </c>
      <c r="C47" t="s">
        <v>88</v>
      </c>
      <c r="D47" t="s">
        <v>89</v>
      </c>
      <c r="E47" s="5">
        <v>2653564608</v>
      </c>
      <c r="F47" s="13">
        <f>INDEX($R$3:$T$335,MATCH(VPPEL[[#This Row],[DistrictNumber]],$R$3:$R$335,0),3)</f>
        <v>1.34</v>
      </c>
      <c r="G47" s="9">
        <f t="shared" si="1"/>
        <v>3555776.5747200004</v>
      </c>
      <c r="H47" s="11">
        <v>1.02</v>
      </c>
      <c r="I47" s="12">
        <f t="shared" si="2"/>
        <v>3555776.5747200004</v>
      </c>
      <c r="J47" s="15">
        <f>IF(VPPEL[[#This Row],[Unadjusted Maximum Revenue]]/(VPPEL[[#This Row],[Proposed Taxable Valuation]]/1000)&gt;VPPEL[[#This Row],[Max VPPEL RATE]],VPPEL[[#This Row],[Max VPPEL RATE]],VPPEL[[#This Row],[Unadjusted Maximum Revenue]]/(VPPEL[[#This Row],[Proposed Taxable Valuation]]/1000))</f>
        <v>1.34</v>
      </c>
      <c r="K47" s="26">
        <f>ROUND(VPPEL[[#This Row],[Proposed Taxable Valuation]]/1000*VPPEL[[#This Row],[Adjusted Rate]],0)</f>
        <v>3555777</v>
      </c>
      <c r="L47" s="19">
        <f t="shared" si="3"/>
        <v>0</v>
      </c>
      <c r="M47" s="17">
        <f t="shared" si="4"/>
        <v>0</v>
      </c>
      <c r="N47" s="5">
        <v>2653564608</v>
      </c>
      <c r="O47">
        <f>INDEX($R$3:$T$335,MATCH(VPPEL[[#This Row],[DistrictNumber]],$R$3:$R$335,0),3)</f>
        <v>1.34</v>
      </c>
      <c r="P47" s="9">
        <f t="shared" si="5"/>
        <v>3555777</v>
      </c>
      <c r="R47" t="s">
        <v>84</v>
      </c>
      <c r="S47" s="37" t="s">
        <v>84</v>
      </c>
      <c r="T47" s="34">
        <v>1.34</v>
      </c>
    </row>
    <row r="48" spans="1:20" x14ac:dyDescent="0.35">
      <c r="A48" s="13">
        <v>2026</v>
      </c>
      <c r="B48" s="13">
        <f t="shared" si="0"/>
        <v>2025</v>
      </c>
      <c r="C48" t="s">
        <v>90</v>
      </c>
      <c r="D48" t="s">
        <v>91</v>
      </c>
      <c r="E48" s="5">
        <v>6992576752</v>
      </c>
      <c r="F48" s="13">
        <f>INDEX($R$3:$T$335,MATCH(VPPEL[[#This Row],[DistrictNumber]],$R$3:$R$335,0),3)</f>
        <v>1.34</v>
      </c>
      <c r="G48" s="9">
        <f t="shared" si="1"/>
        <v>9370052.8476800006</v>
      </c>
      <c r="H48" s="11">
        <v>1.02</v>
      </c>
      <c r="I48" s="12">
        <f t="shared" si="2"/>
        <v>9370052.8476800006</v>
      </c>
      <c r="J48" s="15">
        <f>IF(VPPEL[[#This Row],[Unadjusted Maximum Revenue]]/(VPPEL[[#This Row],[Proposed Taxable Valuation]]/1000)&gt;VPPEL[[#This Row],[Max VPPEL RATE]],VPPEL[[#This Row],[Max VPPEL RATE]],VPPEL[[#This Row],[Unadjusted Maximum Revenue]]/(VPPEL[[#This Row],[Proposed Taxable Valuation]]/1000))</f>
        <v>1.34</v>
      </c>
      <c r="K48" s="26">
        <f>ROUND(VPPEL[[#This Row],[Proposed Taxable Valuation]]/1000*VPPEL[[#This Row],[Adjusted Rate]],0)</f>
        <v>9370053</v>
      </c>
      <c r="L48" s="19">
        <f t="shared" si="3"/>
        <v>0</v>
      </c>
      <c r="M48" s="17">
        <f t="shared" si="4"/>
        <v>0</v>
      </c>
      <c r="N48" s="5">
        <v>6992576752</v>
      </c>
      <c r="O48">
        <f>INDEX($R$3:$T$335,MATCH(VPPEL[[#This Row],[DistrictNumber]],$R$3:$R$335,0),3)</f>
        <v>1.34</v>
      </c>
      <c r="P48" s="9">
        <f t="shared" si="5"/>
        <v>9370053</v>
      </c>
      <c r="R48" t="s">
        <v>86</v>
      </c>
      <c r="S48" s="36" t="s">
        <v>86</v>
      </c>
      <c r="T48" s="33">
        <v>0.67</v>
      </c>
    </row>
    <row r="49" spans="1:20" x14ac:dyDescent="0.35">
      <c r="A49" s="13">
        <v>2026</v>
      </c>
      <c r="B49" s="13">
        <f t="shared" si="0"/>
        <v>2025</v>
      </c>
      <c r="C49" t="s">
        <v>92</v>
      </c>
      <c r="D49" t="s">
        <v>93</v>
      </c>
      <c r="E49" s="5">
        <v>412099976</v>
      </c>
      <c r="F49" s="13">
        <f>INDEX($R$3:$T$335,MATCH(VPPEL[[#This Row],[DistrictNumber]],$R$3:$R$335,0),3)</f>
        <v>1.34</v>
      </c>
      <c r="G49" s="9">
        <f t="shared" si="1"/>
        <v>552213.96784000006</v>
      </c>
      <c r="H49" s="11">
        <v>1.02</v>
      </c>
      <c r="I49" s="12">
        <f t="shared" si="2"/>
        <v>552213.96784000006</v>
      </c>
      <c r="J49" s="15">
        <f>IF(VPPEL[[#This Row],[Unadjusted Maximum Revenue]]/(VPPEL[[#This Row],[Proposed Taxable Valuation]]/1000)&gt;VPPEL[[#This Row],[Max VPPEL RATE]],VPPEL[[#This Row],[Max VPPEL RATE]],VPPEL[[#This Row],[Unadjusted Maximum Revenue]]/(VPPEL[[#This Row],[Proposed Taxable Valuation]]/1000))</f>
        <v>1.34</v>
      </c>
      <c r="K49" s="26">
        <f>ROUND(VPPEL[[#This Row],[Proposed Taxable Valuation]]/1000*VPPEL[[#This Row],[Adjusted Rate]],0)</f>
        <v>552214</v>
      </c>
      <c r="L49" s="19">
        <f t="shared" si="3"/>
        <v>0</v>
      </c>
      <c r="M49" s="17">
        <f t="shared" si="4"/>
        <v>0</v>
      </c>
      <c r="N49" s="5">
        <v>412099976</v>
      </c>
      <c r="O49">
        <f>INDEX($R$3:$T$335,MATCH(VPPEL[[#This Row],[DistrictNumber]],$R$3:$R$335,0),3)</f>
        <v>1.34</v>
      </c>
      <c r="P49" s="9">
        <f t="shared" si="5"/>
        <v>552214</v>
      </c>
      <c r="R49" t="s">
        <v>88</v>
      </c>
      <c r="S49" s="37" t="s">
        <v>88</v>
      </c>
      <c r="T49" s="34">
        <v>1.34</v>
      </c>
    </row>
    <row r="50" spans="1:20" x14ac:dyDescent="0.35">
      <c r="A50" s="13">
        <v>2026</v>
      </c>
      <c r="B50" s="13">
        <f t="shared" si="0"/>
        <v>2025</v>
      </c>
      <c r="C50" t="s">
        <v>94</v>
      </c>
      <c r="D50" t="s">
        <v>95</v>
      </c>
      <c r="E50" s="5">
        <v>349608645</v>
      </c>
      <c r="F50" s="13">
        <f>INDEX($R$3:$T$335,MATCH(VPPEL[[#This Row],[DistrictNumber]],$R$3:$R$335,0),3)</f>
        <v>0.92422000000000004</v>
      </c>
      <c r="G50" s="9">
        <f t="shared" si="1"/>
        <v>323115.30188190006</v>
      </c>
      <c r="H50" s="11">
        <v>1.02</v>
      </c>
      <c r="I50" s="12">
        <f t="shared" si="2"/>
        <v>323115.30188190006</v>
      </c>
      <c r="J50" s="15">
        <f>IF(VPPEL[[#This Row],[Unadjusted Maximum Revenue]]/(VPPEL[[#This Row],[Proposed Taxable Valuation]]/1000)&gt;VPPEL[[#This Row],[Max VPPEL RATE]],VPPEL[[#This Row],[Max VPPEL RATE]],VPPEL[[#This Row],[Unadjusted Maximum Revenue]]/(VPPEL[[#This Row],[Proposed Taxable Valuation]]/1000))</f>
        <v>0.92422000000000015</v>
      </c>
      <c r="K50" s="26">
        <f>ROUND(VPPEL[[#This Row],[Proposed Taxable Valuation]]/1000*VPPEL[[#This Row],[Adjusted Rate]],0)</f>
        <v>323115</v>
      </c>
      <c r="L50" s="19">
        <f t="shared" si="3"/>
        <v>0</v>
      </c>
      <c r="M50" s="17">
        <f t="shared" si="4"/>
        <v>0</v>
      </c>
      <c r="N50" s="5">
        <v>349608645</v>
      </c>
      <c r="O50">
        <f>INDEX($R$3:$T$335,MATCH(VPPEL[[#This Row],[DistrictNumber]],$R$3:$R$335,0),3)</f>
        <v>0.92422000000000004</v>
      </c>
      <c r="P50" s="9">
        <f t="shared" si="5"/>
        <v>323115</v>
      </c>
      <c r="R50" t="s">
        <v>90</v>
      </c>
      <c r="S50" s="36" t="s">
        <v>90</v>
      </c>
      <c r="T50" s="33">
        <v>1.34</v>
      </c>
    </row>
    <row r="51" spans="1:20" x14ac:dyDescent="0.35">
      <c r="A51" s="13">
        <v>2026</v>
      </c>
      <c r="B51" s="13">
        <f t="shared" si="0"/>
        <v>2025</v>
      </c>
      <c r="C51" t="s">
        <v>96</v>
      </c>
      <c r="D51" t="s">
        <v>97</v>
      </c>
      <c r="E51" s="5">
        <v>198493902</v>
      </c>
      <c r="F51" s="13">
        <f>INDEX($R$3:$T$335,MATCH(VPPEL[[#This Row],[DistrictNumber]],$R$3:$R$335,0),3)</f>
        <v>1.34</v>
      </c>
      <c r="G51" s="9">
        <f t="shared" si="1"/>
        <v>265981.82868000004</v>
      </c>
      <c r="H51" s="11">
        <v>1.02</v>
      </c>
      <c r="I51" s="12">
        <f t="shared" si="2"/>
        <v>265981.82868000004</v>
      </c>
      <c r="J51" s="15">
        <f>IF(VPPEL[[#This Row],[Unadjusted Maximum Revenue]]/(VPPEL[[#This Row],[Proposed Taxable Valuation]]/1000)&gt;VPPEL[[#This Row],[Max VPPEL RATE]],VPPEL[[#This Row],[Max VPPEL RATE]],VPPEL[[#This Row],[Unadjusted Maximum Revenue]]/(VPPEL[[#This Row],[Proposed Taxable Valuation]]/1000))</f>
        <v>1.34</v>
      </c>
      <c r="K51" s="26">
        <f>ROUND(VPPEL[[#This Row],[Proposed Taxable Valuation]]/1000*VPPEL[[#This Row],[Adjusted Rate]],0)</f>
        <v>265982</v>
      </c>
      <c r="L51" s="19">
        <f t="shared" si="3"/>
        <v>0</v>
      </c>
      <c r="M51" s="17">
        <f t="shared" si="4"/>
        <v>0</v>
      </c>
      <c r="N51" s="5">
        <v>198493902</v>
      </c>
      <c r="O51">
        <f>INDEX($R$3:$T$335,MATCH(VPPEL[[#This Row],[DistrictNumber]],$R$3:$R$335,0),3)</f>
        <v>1.34</v>
      </c>
      <c r="P51" s="9">
        <f t="shared" si="5"/>
        <v>265982</v>
      </c>
      <c r="R51" t="s">
        <v>92</v>
      </c>
      <c r="S51" s="37" t="s">
        <v>92</v>
      </c>
      <c r="T51" s="34">
        <v>1.34</v>
      </c>
    </row>
    <row r="52" spans="1:20" x14ac:dyDescent="0.35">
      <c r="A52" s="13">
        <v>2026</v>
      </c>
      <c r="B52" s="13">
        <f t="shared" si="0"/>
        <v>2025</v>
      </c>
      <c r="C52" t="s">
        <v>98</v>
      </c>
      <c r="D52" t="s">
        <v>99</v>
      </c>
      <c r="E52" s="5">
        <v>224503718</v>
      </c>
      <c r="F52" s="13">
        <f>INDEX($R$3:$T$335,MATCH(VPPEL[[#This Row],[DistrictNumber]],$R$3:$R$335,0),3)</f>
        <v>0.67</v>
      </c>
      <c r="G52" s="9">
        <f t="shared" si="1"/>
        <v>150417.49106</v>
      </c>
      <c r="H52" s="11">
        <v>1.02</v>
      </c>
      <c r="I52" s="12">
        <f t="shared" si="2"/>
        <v>150417.49106</v>
      </c>
      <c r="J52" s="15">
        <f>IF(VPPEL[[#This Row],[Unadjusted Maximum Revenue]]/(VPPEL[[#This Row],[Proposed Taxable Valuation]]/1000)&gt;VPPEL[[#This Row],[Max VPPEL RATE]],VPPEL[[#This Row],[Max VPPEL RATE]],VPPEL[[#This Row],[Unadjusted Maximum Revenue]]/(VPPEL[[#This Row],[Proposed Taxable Valuation]]/1000))</f>
        <v>0.67</v>
      </c>
      <c r="K52" s="26">
        <f>ROUND(VPPEL[[#This Row],[Proposed Taxable Valuation]]/1000*VPPEL[[#This Row],[Adjusted Rate]],0)</f>
        <v>150417</v>
      </c>
      <c r="L52" s="19">
        <f t="shared" si="3"/>
        <v>0</v>
      </c>
      <c r="M52" s="17">
        <f t="shared" si="4"/>
        <v>0</v>
      </c>
      <c r="N52" s="5">
        <v>224503718</v>
      </c>
      <c r="O52">
        <f>INDEX($R$3:$T$335,MATCH(VPPEL[[#This Row],[DistrictNumber]],$R$3:$R$335,0),3)</f>
        <v>0.67</v>
      </c>
      <c r="P52" s="9">
        <f t="shared" si="5"/>
        <v>150417</v>
      </c>
      <c r="R52" t="s">
        <v>94</v>
      </c>
      <c r="S52" s="36" t="s">
        <v>94</v>
      </c>
      <c r="T52" s="33">
        <v>0.92422000000000004</v>
      </c>
    </row>
    <row r="53" spans="1:20" x14ac:dyDescent="0.35">
      <c r="A53" s="13">
        <v>2026</v>
      </c>
      <c r="B53" s="13">
        <f t="shared" si="0"/>
        <v>2025</v>
      </c>
      <c r="C53" t="s">
        <v>100</v>
      </c>
      <c r="D53" t="s">
        <v>101</v>
      </c>
      <c r="E53" s="5">
        <v>744718382</v>
      </c>
      <c r="F53" s="13">
        <f>INDEX($R$3:$T$335,MATCH(VPPEL[[#This Row],[DistrictNumber]],$R$3:$R$335,0),3)</f>
        <v>1.34</v>
      </c>
      <c r="G53" s="9">
        <f t="shared" si="1"/>
        <v>997922.63188</v>
      </c>
      <c r="H53" s="11">
        <v>1.02</v>
      </c>
      <c r="I53" s="12">
        <f t="shared" si="2"/>
        <v>997922.63188</v>
      </c>
      <c r="J53" s="15">
        <f>IF(VPPEL[[#This Row],[Unadjusted Maximum Revenue]]/(VPPEL[[#This Row],[Proposed Taxable Valuation]]/1000)&gt;VPPEL[[#This Row],[Max VPPEL RATE]],VPPEL[[#This Row],[Max VPPEL RATE]],VPPEL[[#This Row],[Unadjusted Maximum Revenue]]/(VPPEL[[#This Row],[Proposed Taxable Valuation]]/1000))</f>
        <v>1.34</v>
      </c>
      <c r="K53" s="26">
        <f>ROUND(VPPEL[[#This Row],[Proposed Taxable Valuation]]/1000*VPPEL[[#This Row],[Adjusted Rate]],0)</f>
        <v>997923</v>
      </c>
      <c r="L53" s="19">
        <f t="shared" si="3"/>
        <v>0</v>
      </c>
      <c r="M53" s="17">
        <f t="shared" si="4"/>
        <v>0</v>
      </c>
      <c r="N53" s="5">
        <v>744718382</v>
      </c>
      <c r="O53">
        <f>INDEX($R$3:$T$335,MATCH(VPPEL[[#This Row],[DistrictNumber]],$R$3:$R$335,0),3)</f>
        <v>1.34</v>
      </c>
      <c r="P53" s="9">
        <f t="shared" si="5"/>
        <v>997923</v>
      </c>
      <c r="R53" t="s">
        <v>96</v>
      </c>
      <c r="S53" s="37" t="s">
        <v>96</v>
      </c>
      <c r="T53" s="34">
        <v>1.34</v>
      </c>
    </row>
    <row r="54" spans="1:20" x14ac:dyDescent="0.35">
      <c r="A54" s="13">
        <v>2026</v>
      </c>
      <c r="B54" s="13">
        <f t="shared" si="0"/>
        <v>2025</v>
      </c>
      <c r="C54" t="s">
        <v>102</v>
      </c>
      <c r="D54" t="s">
        <v>103</v>
      </c>
      <c r="E54" s="5">
        <v>186511418</v>
      </c>
      <c r="F54" s="13">
        <f>INDEX($R$3:$T$335,MATCH(VPPEL[[#This Row],[DistrictNumber]],$R$3:$R$335,0),3)</f>
        <v>0</v>
      </c>
      <c r="G54" s="9">
        <f t="shared" si="1"/>
        <v>0</v>
      </c>
      <c r="H54" s="11">
        <v>1.02</v>
      </c>
      <c r="I54" s="12">
        <f t="shared" si="2"/>
        <v>0</v>
      </c>
      <c r="J54" s="15">
        <f>IF(VPPEL[[#This Row],[Unadjusted Maximum Revenue]]/(VPPEL[[#This Row],[Proposed Taxable Valuation]]/1000)&gt;VPPEL[[#This Row],[Max VPPEL RATE]],VPPEL[[#This Row],[Max VPPEL RATE]],VPPEL[[#This Row],[Unadjusted Maximum Revenue]]/(VPPEL[[#This Row],[Proposed Taxable Valuation]]/1000))</f>
        <v>0</v>
      </c>
      <c r="K54" s="26">
        <f>ROUND(VPPEL[[#This Row],[Proposed Taxable Valuation]]/1000*VPPEL[[#This Row],[Adjusted Rate]],0)</f>
        <v>0</v>
      </c>
      <c r="L54" s="19">
        <f t="shared" si="3"/>
        <v>0</v>
      </c>
      <c r="M54" s="17">
        <f t="shared" si="4"/>
        <v>0</v>
      </c>
      <c r="N54" s="5">
        <v>186511418</v>
      </c>
      <c r="O54">
        <f>INDEX($R$3:$T$335,MATCH(VPPEL[[#This Row],[DistrictNumber]],$R$3:$R$335,0),3)</f>
        <v>0</v>
      </c>
      <c r="P54" s="9">
        <f t="shared" si="5"/>
        <v>0</v>
      </c>
      <c r="R54" t="s">
        <v>98</v>
      </c>
      <c r="S54" s="36" t="s">
        <v>98</v>
      </c>
      <c r="T54" s="33">
        <v>0.67</v>
      </c>
    </row>
    <row r="55" spans="1:20" x14ac:dyDescent="0.35">
      <c r="A55" s="13">
        <v>2026</v>
      </c>
      <c r="B55" s="13">
        <f t="shared" si="0"/>
        <v>2025</v>
      </c>
      <c r="C55" t="s">
        <v>104</v>
      </c>
      <c r="D55" t="s">
        <v>105</v>
      </c>
      <c r="E55" s="5">
        <v>429999022</v>
      </c>
      <c r="F55" s="13">
        <f>INDEX($R$3:$T$335,MATCH(VPPEL[[#This Row],[DistrictNumber]],$R$3:$R$335,0),3)</f>
        <v>0</v>
      </c>
      <c r="G55" s="9">
        <f t="shared" si="1"/>
        <v>0</v>
      </c>
      <c r="H55" s="11">
        <v>1.02</v>
      </c>
      <c r="I55" s="12">
        <f t="shared" si="2"/>
        <v>0</v>
      </c>
      <c r="J55" s="15">
        <f>IF(VPPEL[[#This Row],[Unadjusted Maximum Revenue]]/(VPPEL[[#This Row],[Proposed Taxable Valuation]]/1000)&gt;VPPEL[[#This Row],[Max VPPEL RATE]],VPPEL[[#This Row],[Max VPPEL RATE]],VPPEL[[#This Row],[Unadjusted Maximum Revenue]]/(VPPEL[[#This Row],[Proposed Taxable Valuation]]/1000))</f>
        <v>0</v>
      </c>
      <c r="K55" s="26">
        <f>ROUND(VPPEL[[#This Row],[Proposed Taxable Valuation]]/1000*VPPEL[[#This Row],[Adjusted Rate]],0)</f>
        <v>0</v>
      </c>
      <c r="L55" s="19">
        <f t="shared" si="3"/>
        <v>0</v>
      </c>
      <c r="M55" s="17">
        <f t="shared" si="4"/>
        <v>0</v>
      </c>
      <c r="N55" s="5">
        <v>429999022</v>
      </c>
      <c r="O55">
        <f>INDEX($R$3:$T$335,MATCH(VPPEL[[#This Row],[DistrictNumber]],$R$3:$R$335,0),3)</f>
        <v>0</v>
      </c>
      <c r="P55" s="9">
        <f t="shared" si="5"/>
        <v>0</v>
      </c>
      <c r="R55" t="s">
        <v>100</v>
      </c>
      <c r="S55" s="37" t="s">
        <v>100</v>
      </c>
      <c r="T55" s="34">
        <v>1.34</v>
      </c>
    </row>
    <row r="56" spans="1:20" x14ac:dyDescent="0.35">
      <c r="A56" s="13">
        <v>2026</v>
      </c>
      <c r="B56" s="13">
        <f t="shared" si="0"/>
        <v>2025</v>
      </c>
      <c r="C56" t="s">
        <v>106</v>
      </c>
      <c r="D56" t="s">
        <v>107</v>
      </c>
      <c r="E56" s="5">
        <v>406293691</v>
      </c>
      <c r="F56" s="13">
        <f>INDEX($R$3:$T$335,MATCH(VPPEL[[#This Row],[DistrictNumber]],$R$3:$R$335,0),3)</f>
        <v>0.67</v>
      </c>
      <c r="G56" s="9">
        <f t="shared" si="1"/>
        <v>272216.77296999999</v>
      </c>
      <c r="H56" s="11">
        <v>1.02</v>
      </c>
      <c r="I56" s="12">
        <f t="shared" si="2"/>
        <v>272216.77296999999</v>
      </c>
      <c r="J56" s="15">
        <f>IF(VPPEL[[#This Row],[Unadjusted Maximum Revenue]]/(VPPEL[[#This Row],[Proposed Taxable Valuation]]/1000)&gt;VPPEL[[#This Row],[Max VPPEL RATE]],VPPEL[[#This Row],[Max VPPEL RATE]],VPPEL[[#This Row],[Unadjusted Maximum Revenue]]/(VPPEL[[#This Row],[Proposed Taxable Valuation]]/1000))</f>
        <v>0.67</v>
      </c>
      <c r="K56" s="26">
        <f>ROUND(VPPEL[[#This Row],[Proposed Taxable Valuation]]/1000*VPPEL[[#This Row],[Adjusted Rate]],0)</f>
        <v>272217</v>
      </c>
      <c r="L56" s="19">
        <f t="shared" si="3"/>
        <v>0</v>
      </c>
      <c r="M56" s="17">
        <f t="shared" si="4"/>
        <v>0</v>
      </c>
      <c r="N56" s="5">
        <v>406293691</v>
      </c>
      <c r="O56">
        <f>INDEX($R$3:$T$335,MATCH(VPPEL[[#This Row],[DistrictNumber]],$R$3:$R$335,0),3)</f>
        <v>0.67</v>
      </c>
      <c r="P56" s="9">
        <f t="shared" si="5"/>
        <v>272217</v>
      </c>
      <c r="R56" t="s">
        <v>102</v>
      </c>
      <c r="S56" s="36" t="s">
        <v>102</v>
      </c>
      <c r="T56" s="33">
        <v>0</v>
      </c>
    </row>
    <row r="57" spans="1:20" x14ac:dyDescent="0.35">
      <c r="A57" s="13">
        <v>2026</v>
      </c>
      <c r="B57" s="13">
        <f t="shared" si="0"/>
        <v>2025</v>
      </c>
      <c r="C57" t="s">
        <v>108</v>
      </c>
      <c r="D57" t="s">
        <v>109</v>
      </c>
      <c r="E57" s="5">
        <v>476579592</v>
      </c>
      <c r="F57" s="13">
        <f>INDEX($R$3:$T$335,MATCH(VPPEL[[#This Row],[DistrictNumber]],$R$3:$R$335,0),3)</f>
        <v>0</v>
      </c>
      <c r="G57" s="9">
        <f t="shared" si="1"/>
        <v>0</v>
      </c>
      <c r="H57" s="11">
        <v>1.02</v>
      </c>
      <c r="I57" s="12">
        <f t="shared" si="2"/>
        <v>0</v>
      </c>
      <c r="J57" s="15">
        <f>IF(VPPEL[[#This Row],[Unadjusted Maximum Revenue]]/(VPPEL[[#This Row],[Proposed Taxable Valuation]]/1000)&gt;VPPEL[[#This Row],[Max VPPEL RATE]],VPPEL[[#This Row],[Max VPPEL RATE]],VPPEL[[#This Row],[Unadjusted Maximum Revenue]]/(VPPEL[[#This Row],[Proposed Taxable Valuation]]/1000))</f>
        <v>0</v>
      </c>
      <c r="K57" s="26">
        <f>ROUND(VPPEL[[#This Row],[Proposed Taxable Valuation]]/1000*VPPEL[[#This Row],[Adjusted Rate]],0)</f>
        <v>0</v>
      </c>
      <c r="L57" s="19">
        <f t="shared" si="3"/>
        <v>0</v>
      </c>
      <c r="M57" s="17">
        <f t="shared" si="4"/>
        <v>0</v>
      </c>
      <c r="N57" s="5">
        <v>476579592</v>
      </c>
      <c r="O57">
        <f>INDEX($R$3:$T$335,MATCH(VPPEL[[#This Row],[DistrictNumber]],$R$3:$R$335,0),3)</f>
        <v>0</v>
      </c>
      <c r="P57" s="9">
        <f t="shared" si="5"/>
        <v>0</v>
      </c>
      <c r="R57" t="s">
        <v>104</v>
      </c>
      <c r="S57" s="37" t="s">
        <v>104</v>
      </c>
      <c r="T57" s="34">
        <v>0</v>
      </c>
    </row>
    <row r="58" spans="1:20" x14ac:dyDescent="0.35">
      <c r="A58" s="13">
        <v>2026</v>
      </c>
      <c r="B58" s="13">
        <f t="shared" si="0"/>
        <v>2025</v>
      </c>
      <c r="C58" t="s">
        <v>110</v>
      </c>
      <c r="D58" t="s">
        <v>111</v>
      </c>
      <c r="E58" s="5">
        <v>420374887</v>
      </c>
      <c r="F58" s="13">
        <f>INDEX($R$3:$T$335,MATCH(VPPEL[[#This Row],[DistrictNumber]],$R$3:$R$335,0),3)</f>
        <v>0.98541999999999996</v>
      </c>
      <c r="G58" s="9">
        <f t="shared" si="1"/>
        <v>414245.82114753994</v>
      </c>
      <c r="H58" s="11">
        <v>1.02</v>
      </c>
      <c r="I58" s="12">
        <f t="shared" si="2"/>
        <v>414245.82114753994</v>
      </c>
      <c r="J58" s="15">
        <f>IF(VPPEL[[#This Row],[Unadjusted Maximum Revenue]]/(VPPEL[[#This Row],[Proposed Taxable Valuation]]/1000)&gt;VPPEL[[#This Row],[Max VPPEL RATE]],VPPEL[[#This Row],[Max VPPEL RATE]],VPPEL[[#This Row],[Unadjusted Maximum Revenue]]/(VPPEL[[#This Row],[Proposed Taxable Valuation]]/1000))</f>
        <v>0.98541999999999985</v>
      </c>
      <c r="K58" s="26">
        <f>ROUND(VPPEL[[#This Row],[Proposed Taxable Valuation]]/1000*VPPEL[[#This Row],[Adjusted Rate]],0)</f>
        <v>414246</v>
      </c>
      <c r="L58" s="19">
        <f t="shared" si="3"/>
        <v>0</v>
      </c>
      <c r="M58" s="17">
        <f t="shared" si="4"/>
        <v>0</v>
      </c>
      <c r="N58" s="5">
        <v>420374887</v>
      </c>
      <c r="O58">
        <f>INDEX($R$3:$T$335,MATCH(VPPEL[[#This Row],[DistrictNumber]],$R$3:$R$335,0),3)</f>
        <v>0.98541999999999996</v>
      </c>
      <c r="P58" s="9">
        <f t="shared" si="5"/>
        <v>414246</v>
      </c>
      <c r="R58" t="s">
        <v>106</v>
      </c>
      <c r="S58" s="36" t="s">
        <v>106</v>
      </c>
      <c r="T58" s="33">
        <v>0.67</v>
      </c>
    </row>
    <row r="59" spans="1:20" x14ac:dyDescent="0.35">
      <c r="A59" s="13">
        <v>2026</v>
      </c>
      <c r="B59" s="13">
        <f t="shared" si="0"/>
        <v>2025</v>
      </c>
      <c r="C59" t="s">
        <v>112</v>
      </c>
      <c r="D59" t="s">
        <v>113</v>
      </c>
      <c r="E59" s="5">
        <v>735402349</v>
      </c>
      <c r="F59" s="13">
        <f>INDEX($R$3:$T$335,MATCH(VPPEL[[#This Row],[DistrictNumber]],$R$3:$R$335,0),3)</f>
        <v>1.1802600000000001</v>
      </c>
      <c r="G59" s="9">
        <f t="shared" si="1"/>
        <v>867965.97643074009</v>
      </c>
      <c r="H59" s="11">
        <v>1.02</v>
      </c>
      <c r="I59" s="12">
        <f t="shared" si="2"/>
        <v>867965.97643074009</v>
      </c>
      <c r="J59" s="15">
        <f>IF(VPPEL[[#This Row],[Unadjusted Maximum Revenue]]/(VPPEL[[#This Row],[Proposed Taxable Valuation]]/1000)&gt;VPPEL[[#This Row],[Max VPPEL RATE]],VPPEL[[#This Row],[Max VPPEL RATE]],VPPEL[[#This Row],[Unadjusted Maximum Revenue]]/(VPPEL[[#This Row],[Proposed Taxable Valuation]]/1000))</f>
        <v>1.1802600000000001</v>
      </c>
      <c r="K59" s="26">
        <f>ROUND(VPPEL[[#This Row],[Proposed Taxable Valuation]]/1000*VPPEL[[#This Row],[Adjusted Rate]],0)</f>
        <v>867966</v>
      </c>
      <c r="L59" s="19">
        <f t="shared" si="3"/>
        <v>0</v>
      </c>
      <c r="M59" s="17">
        <f t="shared" si="4"/>
        <v>0</v>
      </c>
      <c r="N59" s="5">
        <v>735402349</v>
      </c>
      <c r="O59">
        <f>INDEX($R$3:$T$335,MATCH(VPPEL[[#This Row],[DistrictNumber]],$R$3:$R$335,0),3)</f>
        <v>1.1802600000000001</v>
      </c>
      <c r="P59" s="9">
        <f t="shared" si="5"/>
        <v>867966</v>
      </c>
      <c r="R59" t="s">
        <v>108</v>
      </c>
      <c r="S59" s="37" t="s">
        <v>108</v>
      </c>
      <c r="T59" s="34">
        <v>0</v>
      </c>
    </row>
    <row r="60" spans="1:20" x14ac:dyDescent="0.35">
      <c r="A60" s="13">
        <v>2026</v>
      </c>
      <c r="B60" s="13">
        <f t="shared" si="0"/>
        <v>2025</v>
      </c>
      <c r="C60" t="s">
        <v>114</v>
      </c>
      <c r="D60" t="s">
        <v>115</v>
      </c>
      <c r="E60" s="5">
        <v>233330452</v>
      </c>
      <c r="F60" s="13">
        <f>INDEX($R$3:$T$335,MATCH(VPPEL[[#This Row],[DistrictNumber]],$R$3:$R$335,0),3)</f>
        <v>0.59184000000000003</v>
      </c>
      <c r="G60" s="9">
        <f t="shared" si="1"/>
        <v>138094.29471168001</v>
      </c>
      <c r="H60" s="11">
        <v>1.02</v>
      </c>
      <c r="I60" s="12">
        <f t="shared" si="2"/>
        <v>138094.29471168001</v>
      </c>
      <c r="J60" s="15">
        <f>IF(VPPEL[[#This Row],[Unadjusted Maximum Revenue]]/(VPPEL[[#This Row],[Proposed Taxable Valuation]]/1000)&gt;VPPEL[[#This Row],[Max VPPEL RATE]],VPPEL[[#This Row],[Max VPPEL RATE]],VPPEL[[#This Row],[Unadjusted Maximum Revenue]]/(VPPEL[[#This Row],[Proposed Taxable Valuation]]/1000))</f>
        <v>0.59184000000000003</v>
      </c>
      <c r="K60" s="26">
        <f>ROUND(VPPEL[[#This Row],[Proposed Taxable Valuation]]/1000*VPPEL[[#This Row],[Adjusted Rate]],0)</f>
        <v>138094</v>
      </c>
      <c r="L60" s="19">
        <f t="shared" si="3"/>
        <v>0</v>
      </c>
      <c r="M60" s="17">
        <f t="shared" si="4"/>
        <v>0</v>
      </c>
      <c r="N60" s="5">
        <v>233330452</v>
      </c>
      <c r="O60">
        <f>INDEX($R$3:$T$335,MATCH(VPPEL[[#This Row],[DistrictNumber]],$R$3:$R$335,0),3)</f>
        <v>0.59184000000000003</v>
      </c>
      <c r="P60" s="9">
        <f t="shared" si="5"/>
        <v>138094</v>
      </c>
      <c r="R60" t="s">
        <v>110</v>
      </c>
      <c r="S60" s="36" t="s">
        <v>110</v>
      </c>
      <c r="T60" s="33">
        <v>0.98541999999999996</v>
      </c>
    </row>
    <row r="61" spans="1:20" x14ac:dyDescent="0.35">
      <c r="A61" s="13">
        <v>2026</v>
      </c>
      <c r="B61" s="13">
        <f t="shared" si="0"/>
        <v>2025</v>
      </c>
      <c r="C61" t="s">
        <v>116</v>
      </c>
      <c r="D61" t="s">
        <v>117</v>
      </c>
      <c r="E61" s="5">
        <v>386670714</v>
      </c>
      <c r="F61" s="13">
        <f>INDEX($R$3:$T$335,MATCH(VPPEL[[#This Row],[DistrictNumber]],$R$3:$R$335,0),3)</f>
        <v>0.85</v>
      </c>
      <c r="G61" s="9">
        <f t="shared" si="1"/>
        <v>328670.10689999996</v>
      </c>
      <c r="H61" s="11">
        <v>1.02</v>
      </c>
      <c r="I61" s="12">
        <f t="shared" si="2"/>
        <v>328670.10689999996</v>
      </c>
      <c r="J61" s="15">
        <f>IF(VPPEL[[#This Row],[Unadjusted Maximum Revenue]]/(VPPEL[[#This Row],[Proposed Taxable Valuation]]/1000)&gt;VPPEL[[#This Row],[Max VPPEL RATE]],VPPEL[[#This Row],[Max VPPEL RATE]],VPPEL[[#This Row],[Unadjusted Maximum Revenue]]/(VPPEL[[#This Row],[Proposed Taxable Valuation]]/1000))</f>
        <v>0.85</v>
      </c>
      <c r="K61" s="26">
        <f>ROUND(VPPEL[[#This Row],[Proposed Taxable Valuation]]/1000*VPPEL[[#This Row],[Adjusted Rate]],0)</f>
        <v>328670</v>
      </c>
      <c r="L61" s="19">
        <f t="shared" si="3"/>
        <v>0</v>
      </c>
      <c r="M61" s="17">
        <f t="shared" si="4"/>
        <v>0</v>
      </c>
      <c r="N61" s="5">
        <v>386670714</v>
      </c>
      <c r="O61">
        <f>INDEX($R$3:$T$335,MATCH(VPPEL[[#This Row],[DistrictNumber]],$R$3:$R$335,0),3)</f>
        <v>0.85</v>
      </c>
      <c r="P61" s="9">
        <f t="shared" si="5"/>
        <v>328670</v>
      </c>
      <c r="R61" t="s">
        <v>112</v>
      </c>
      <c r="S61" s="37" t="s">
        <v>112</v>
      </c>
      <c r="T61" s="34">
        <v>1.1802600000000001</v>
      </c>
    </row>
    <row r="62" spans="1:20" x14ac:dyDescent="0.35">
      <c r="A62" s="13">
        <v>2026</v>
      </c>
      <c r="B62" s="13">
        <f t="shared" si="0"/>
        <v>2025</v>
      </c>
      <c r="C62" t="s">
        <v>118</v>
      </c>
      <c r="D62" t="s">
        <v>119</v>
      </c>
      <c r="E62" s="5">
        <v>381449004</v>
      </c>
      <c r="F62" s="13">
        <f>INDEX($R$3:$T$335,MATCH(VPPEL[[#This Row],[DistrictNumber]],$R$3:$R$335,0),3)</f>
        <v>0</v>
      </c>
      <c r="G62" s="9">
        <f t="shared" si="1"/>
        <v>0</v>
      </c>
      <c r="H62" s="11">
        <v>1.02</v>
      </c>
      <c r="I62" s="12">
        <f t="shared" si="2"/>
        <v>0</v>
      </c>
      <c r="J62" s="15">
        <f>IF(VPPEL[[#This Row],[Unadjusted Maximum Revenue]]/(VPPEL[[#This Row],[Proposed Taxable Valuation]]/1000)&gt;VPPEL[[#This Row],[Max VPPEL RATE]],VPPEL[[#This Row],[Max VPPEL RATE]],VPPEL[[#This Row],[Unadjusted Maximum Revenue]]/(VPPEL[[#This Row],[Proposed Taxable Valuation]]/1000))</f>
        <v>0</v>
      </c>
      <c r="K62" s="26">
        <f>ROUND(VPPEL[[#This Row],[Proposed Taxable Valuation]]/1000*VPPEL[[#This Row],[Adjusted Rate]],0)</f>
        <v>0</v>
      </c>
      <c r="L62" s="19">
        <f t="shared" si="3"/>
        <v>0</v>
      </c>
      <c r="M62" s="17">
        <f t="shared" si="4"/>
        <v>0</v>
      </c>
      <c r="N62" s="5">
        <v>381449004</v>
      </c>
      <c r="O62">
        <f>INDEX($R$3:$T$335,MATCH(VPPEL[[#This Row],[DistrictNumber]],$R$3:$R$335,0),3)</f>
        <v>0</v>
      </c>
      <c r="P62" s="9">
        <f t="shared" si="5"/>
        <v>0</v>
      </c>
      <c r="R62" t="s">
        <v>114</v>
      </c>
      <c r="S62" s="36" t="s">
        <v>114</v>
      </c>
      <c r="T62" s="33">
        <v>0.59184000000000003</v>
      </c>
    </row>
    <row r="63" spans="1:20" x14ac:dyDescent="0.35">
      <c r="A63" s="13">
        <v>2026</v>
      </c>
      <c r="B63" s="13">
        <f t="shared" si="0"/>
        <v>2025</v>
      </c>
      <c r="C63" t="s">
        <v>120</v>
      </c>
      <c r="D63" t="s">
        <v>121</v>
      </c>
      <c r="E63" s="5">
        <v>642858125</v>
      </c>
      <c r="F63" s="13">
        <f>INDEX($R$3:$T$335,MATCH(VPPEL[[#This Row],[DistrictNumber]],$R$3:$R$335,0),3)</f>
        <v>1.34</v>
      </c>
      <c r="G63" s="9">
        <f t="shared" si="1"/>
        <v>861429.88750000007</v>
      </c>
      <c r="H63" s="11">
        <v>1.02</v>
      </c>
      <c r="I63" s="12">
        <f t="shared" si="2"/>
        <v>861429.88750000007</v>
      </c>
      <c r="J63" s="15">
        <f>IF(VPPEL[[#This Row],[Unadjusted Maximum Revenue]]/(VPPEL[[#This Row],[Proposed Taxable Valuation]]/1000)&gt;VPPEL[[#This Row],[Max VPPEL RATE]],VPPEL[[#This Row],[Max VPPEL RATE]],VPPEL[[#This Row],[Unadjusted Maximum Revenue]]/(VPPEL[[#This Row],[Proposed Taxable Valuation]]/1000))</f>
        <v>1.34</v>
      </c>
      <c r="K63" s="26">
        <f>ROUND(VPPEL[[#This Row],[Proposed Taxable Valuation]]/1000*VPPEL[[#This Row],[Adjusted Rate]],0)</f>
        <v>861430</v>
      </c>
      <c r="L63" s="19">
        <f t="shared" si="3"/>
        <v>0</v>
      </c>
      <c r="M63" s="17">
        <f t="shared" si="4"/>
        <v>0</v>
      </c>
      <c r="N63" s="5">
        <v>642858125</v>
      </c>
      <c r="O63">
        <f>INDEX($R$3:$T$335,MATCH(VPPEL[[#This Row],[DistrictNumber]],$R$3:$R$335,0),3)</f>
        <v>1.34</v>
      </c>
      <c r="P63" s="9">
        <f t="shared" si="5"/>
        <v>861430</v>
      </c>
      <c r="R63" t="s">
        <v>116</v>
      </c>
      <c r="S63" s="37" t="s">
        <v>116</v>
      </c>
      <c r="T63" s="34">
        <v>0.85</v>
      </c>
    </row>
    <row r="64" spans="1:20" x14ac:dyDescent="0.35">
      <c r="A64" s="13">
        <v>2026</v>
      </c>
      <c r="B64" s="13">
        <f t="shared" si="0"/>
        <v>2025</v>
      </c>
      <c r="C64" t="s">
        <v>122</v>
      </c>
      <c r="D64" t="s">
        <v>123</v>
      </c>
      <c r="E64" s="5">
        <v>435018489</v>
      </c>
      <c r="F64" s="13">
        <f>INDEX($R$3:$T$335,MATCH(VPPEL[[#This Row],[DistrictNumber]],$R$3:$R$335,0),3)</f>
        <v>0.13386999999999999</v>
      </c>
      <c r="G64" s="9">
        <f t="shared" si="1"/>
        <v>58235.925122429995</v>
      </c>
      <c r="H64" s="11">
        <v>1.02</v>
      </c>
      <c r="I64" s="12">
        <f t="shared" si="2"/>
        <v>58235.925122429995</v>
      </c>
      <c r="J64" s="15">
        <f>IF(VPPEL[[#This Row],[Unadjusted Maximum Revenue]]/(VPPEL[[#This Row],[Proposed Taxable Valuation]]/1000)&gt;VPPEL[[#This Row],[Max VPPEL RATE]],VPPEL[[#This Row],[Max VPPEL RATE]],VPPEL[[#This Row],[Unadjusted Maximum Revenue]]/(VPPEL[[#This Row],[Proposed Taxable Valuation]]/1000))</f>
        <v>0.13386999999999999</v>
      </c>
      <c r="K64" s="26">
        <f>ROUND(VPPEL[[#This Row],[Proposed Taxable Valuation]]/1000*VPPEL[[#This Row],[Adjusted Rate]],0)</f>
        <v>58236</v>
      </c>
      <c r="L64" s="19">
        <f t="shared" si="3"/>
        <v>0</v>
      </c>
      <c r="M64" s="17">
        <f t="shared" si="4"/>
        <v>0</v>
      </c>
      <c r="N64" s="5">
        <v>435018489</v>
      </c>
      <c r="O64">
        <f>INDEX($R$3:$T$335,MATCH(VPPEL[[#This Row],[DistrictNumber]],$R$3:$R$335,0),3)</f>
        <v>0.13386999999999999</v>
      </c>
      <c r="P64" s="9">
        <f t="shared" si="5"/>
        <v>58236</v>
      </c>
      <c r="R64" t="s">
        <v>118</v>
      </c>
      <c r="S64" s="36" t="s">
        <v>118</v>
      </c>
      <c r="T64" s="33">
        <v>0</v>
      </c>
    </row>
    <row r="65" spans="1:20" x14ac:dyDescent="0.35">
      <c r="A65" s="13">
        <v>2026</v>
      </c>
      <c r="B65" s="13">
        <f t="shared" si="0"/>
        <v>2025</v>
      </c>
      <c r="C65" t="s">
        <v>124</v>
      </c>
      <c r="D65" t="s">
        <v>125</v>
      </c>
      <c r="E65" s="5">
        <v>125304893</v>
      </c>
      <c r="F65" s="13">
        <f>INDEX($R$3:$T$335,MATCH(VPPEL[[#This Row],[DistrictNumber]],$R$3:$R$335,0),3)</f>
        <v>1.17137</v>
      </c>
      <c r="G65" s="9">
        <f t="shared" si="1"/>
        <v>146778.39251340998</v>
      </c>
      <c r="H65" s="11">
        <v>1.02</v>
      </c>
      <c r="I65" s="12">
        <f t="shared" si="2"/>
        <v>146778.39251340998</v>
      </c>
      <c r="J65" s="15">
        <f>IF(VPPEL[[#This Row],[Unadjusted Maximum Revenue]]/(VPPEL[[#This Row],[Proposed Taxable Valuation]]/1000)&gt;VPPEL[[#This Row],[Max VPPEL RATE]],VPPEL[[#This Row],[Max VPPEL RATE]],VPPEL[[#This Row],[Unadjusted Maximum Revenue]]/(VPPEL[[#This Row],[Proposed Taxable Valuation]]/1000))</f>
        <v>1.1713699999999998</v>
      </c>
      <c r="K65" s="26">
        <f>ROUND(VPPEL[[#This Row],[Proposed Taxable Valuation]]/1000*VPPEL[[#This Row],[Adjusted Rate]],0)</f>
        <v>146778</v>
      </c>
      <c r="L65" s="19">
        <f t="shared" si="3"/>
        <v>0</v>
      </c>
      <c r="M65" s="17">
        <f t="shared" si="4"/>
        <v>0</v>
      </c>
      <c r="N65" s="5">
        <v>125304893</v>
      </c>
      <c r="O65">
        <f>INDEX($R$3:$T$335,MATCH(VPPEL[[#This Row],[DistrictNumber]],$R$3:$R$335,0),3)</f>
        <v>1.17137</v>
      </c>
      <c r="P65" s="9">
        <f t="shared" si="5"/>
        <v>146778</v>
      </c>
      <c r="R65" t="s">
        <v>120</v>
      </c>
      <c r="S65" s="37" t="s">
        <v>120</v>
      </c>
      <c r="T65" s="34">
        <v>1.34</v>
      </c>
    </row>
    <row r="66" spans="1:20" x14ac:dyDescent="0.35">
      <c r="A66" s="13">
        <v>2026</v>
      </c>
      <c r="B66" s="13">
        <f t="shared" si="0"/>
        <v>2025</v>
      </c>
      <c r="C66" t="s">
        <v>126</v>
      </c>
      <c r="D66" t="s">
        <v>127</v>
      </c>
      <c r="E66" s="5">
        <v>362400705</v>
      </c>
      <c r="F66" s="13">
        <f>INDEX($R$3:$T$335,MATCH(VPPEL[[#This Row],[DistrictNumber]],$R$3:$R$335,0),3)</f>
        <v>0</v>
      </c>
      <c r="G66" s="9">
        <f t="shared" si="1"/>
        <v>0</v>
      </c>
      <c r="H66" s="11">
        <v>1.02</v>
      </c>
      <c r="I66" s="12">
        <f t="shared" si="2"/>
        <v>0</v>
      </c>
      <c r="J66" s="15">
        <f>IF(VPPEL[[#This Row],[Unadjusted Maximum Revenue]]/(VPPEL[[#This Row],[Proposed Taxable Valuation]]/1000)&gt;VPPEL[[#This Row],[Max VPPEL RATE]],VPPEL[[#This Row],[Max VPPEL RATE]],VPPEL[[#This Row],[Unadjusted Maximum Revenue]]/(VPPEL[[#This Row],[Proposed Taxable Valuation]]/1000))</f>
        <v>0</v>
      </c>
      <c r="K66" s="26">
        <f>ROUND(VPPEL[[#This Row],[Proposed Taxable Valuation]]/1000*VPPEL[[#This Row],[Adjusted Rate]],0)</f>
        <v>0</v>
      </c>
      <c r="L66" s="19">
        <f t="shared" si="3"/>
        <v>0</v>
      </c>
      <c r="M66" s="17">
        <f t="shared" si="4"/>
        <v>0</v>
      </c>
      <c r="N66" s="5">
        <v>362400705</v>
      </c>
      <c r="O66">
        <f>INDEX($R$3:$T$335,MATCH(VPPEL[[#This Row],[DistrictNumber]],$R$3:$R$335,0),3)</f>
        <v>0</v>
      </c>
      <c r="P66" s="9">
        <f t="shared" si="5"/>
        <v>0</v>
      </c>
      <c r="R66" t="e">
        <v>#N/A</v>
      </c>
      <c r="S66" s="36" t="s">
        <v>688</v>
      </c>
      <c r="T66" s="33">
        <v>1.34</v>
      </c>
    </row>
    <row r="67" spans="1:20" x14ac:dyDescent="0.35">
      <c r="A67" s="13">
        <v>2026</v>
      </c>
      <c r="B67" s="13">
        <f t="shared" si="0"/>
        <v>2025</v>
      </c>
      <c r="C67" t="s">
        <v>128</v>
      </c>
      <c r="D67" t="s">
        <v>129</v>
      </c>
      <c r="E67" s="5">
        <v>407794518</v>
      </c>
      <c r="F67" s="13">
        <f>INDEX($R$3:$T$335,MATCH(VPPEL[[#This Row],[DistrictNumber]],$R$3:$R$335,0),3)</f>
        <v>1.34</v>
      </c>
      <c r="G67" s="9">
        <f t="shared" si="1"/>
        <v>546444.65411999996</v>
      </c>
      <c r="H67" s="11">
        <v>1.02</v>
      </c>
      <c r="I67" s="12">
        <f t="shared" si="2"/>
        <v>546444.65411999996</v>
      </c>
      <c r="J67" s="15">
        <f>IF(VPPEL[[#This Row],[Unadjusted Maximum Revenue]]/(VPPEL[[#This Row],[Proposed Taxable Valuation]]/1000)&gt;VPPEL[[#This Row],[Max VPPEL RATE]],VPPEL[[#This Row],[Max VPPEL RATE]],VPPEL[[#This Row],[Unadjusted Maximum Revenue]]/(VPPEL[[#This Row],[Proposed Taxable Valuation]]/1000))</f>
        <v>1.3399999999999999</v>
      </c>
      <c r="K67" s="26">
        <f>ROUND(VPPEL[[#This Row],[Proposed Taxable Valuation]]/1000*VPPEL[[#This Row],[Adjusted Rate]],0)</f>
        <v>546445</v>
      </c>
      <c r="L67" s="19">
        <f t="shared" si="3"/>
        <v>0</v>
      </c>
      <c r="M67" s="17">
        <f t="shared" si="4"/>
        <v>0</v>
      </c>
      <c r="N67" s="5">
        <v>407794518</v>
      </c>
      <c r="O67">
        <f>INDEX($R$3:$T$335,MATCH(VPPEL[[#This Row],[DistrictNumber]],$R$3:$R$335,0),3)</f>
        <v>1.34</v>
      </c>
      <c r="P67" s="9">
        <f t="shared" si="5"/>
        <v>546445</v>
      </c>
      <c r="R67" t="s">
        <v>122</v>
      </c>
      <c r="S67" s="37" t="s">
        <v>122</v>
      </c>
      <c r="T67" s="34">
        <v>0.13386999999999999</v>
      </c>
    </row>
    <row r="68" spans="1:20" x14ac:dyDescent="0.35">
      <c r="A68" s="13">
        <v>2026</v>
      </c>
      <c r="B68" s="13">
        <f t="shared" si="0"/>
        <v>2025</v>
      </c>
      <c r="C68" t="s">
        <v>130</v>
      </c>
      <c r="D68" t="s">
        <v>131</v>
      </c>
      <c r="E68" s="5">
        <v>1823639640</v>
      </c>
      <c r="F68" s="13">
        <f>INDEX($R$3:$T$335,MATCH(VPPEL[[#This Row],[DistrictNumber]],$R$3:$R$335,0),3)</f>
        <v>0.36901</v>
      </c>
      <c r="G68" s="9">
        <f t="shared" si="1"/>
        <v>672941.26355639996</v>
      </c>
      <c r="H68" s="11">
        <v>1.02</v>
      </c>
      <c r="I68" s="12">
        <f t="shared" si="2"/>
        <v>672941.26355639996</v>
      </c>
      <c r="J68" s="15">
        <f>IF(VPPEL[[#This Row],[Unadjusted Maximum Revenue]]/(VPPEL[[#This Row],[Proposed Taxable Valuation]]/1000)&gt;VPPEL[[#This Row],[Max VPPEL RATE]],VPPEL[[#This Row],[Max VPPEL RATE]],VPPEL[[#This Row],[Unadjusted Maximum Revenue]]/(VPPEL[[#This Row],[Proposed Taxable Valuation]]/1000))</f>
        <v>0.36901</v>
      </c>
      <c r="K68" s="26">
        <f>ROUND(VPPEL[[#This Row],[Proposed Taxable Valuation]]/1000*VPPEL[[#This Row],[Adjusted Rate]],0)</f>
        <v>672941</v>
      </c>
      <c r="L68" s="19">
        <f t="shared" si="3"/>
        <v>0</v>
      </c>
      <c r="M68" s="17">
        <f t="shared" si="4"/>
        <v>0</v>
      </c>
      <c r="N68" s="5">
        <v>1823639640</v>
      </c>
      <c r="O68">
        <f>INDEX($R$3:$T$335,MATCH(VPPEL[[#This Row],[DistrictNumber]],$R$3:$R$335,0),3)</f>
        <v>0.36901</v>
      </c>
      <c r="P68" s="9">
        <f t="shared" si="5"/>
        <v>672941</v>
      </c>
      <c r="R68" t="s">
        <v>124</v>
      </c>
      <c r="S68" s="36" t="s">
        <v>124</v>
      </c>
      <c r="T68" s="33">
        <v>1.17137</v>
      </c>
    </row>
    <row r="69" spans="1:20" x14ac:dyDescent="0.35">
      <c r="A69" s="13">
        <v>2026</v>
      </c>
      <c r="B69" s="13">
        <f t="shared" ref="B69:B132" si="6">A69-1</f>
        <v>2025</v>
      </c>
      <c r="C69" t="s">
        <v>132</v>
      </c>
      <c r="D69" t="s">
        <v>133</v>
      </c>
      <c r="E69" s="5">
        <v>1238549706</v>
      </c>
      <c r="F69" s="13">
        <f>INDEX($R$3:$T$335,MATCH(VPPEL[[#This Row],[DistrictNumber]],$R$3:$R$335,0),3)</f>
        <v>1.34</v>
      </c>
      <c r="G69" s="9">
        <f t="shared" ref="G69:G132" si="7">E69/1000*F69</f>
        <v>1659656.6060400002</v>
      </c>
      <c r="H69" s="11">
        <v>1.02</v>
      </c>
      <c r="I69" s="12">
        <f t="shared" ref="I69:I132" si="8">G69</f>
        <v>1659656.6060400002</v>
      </c>
      <c r="J69" s="15">
        <f>IF(VPPEL[[#This Row],[Unadjusted Maximum Revenue]]/(VPPEL[[#This Row],[Proposed Taxable Valuation]]/1000)&gt;VPPEL[[#This Row],[Max VPPEL RATE]],VPPEL[[#This Row],[Max VPPEL RATE]],VPPEL[[#This Row],[Unadjusted Maximum Revenue]]/(VPPEL[[#This Row],[Proposed Taxable Valuation]]/1000))</f>
        <v>1.34</v>
      </c>
      <c r="K69" s="26">
        <f>ROUND(VPPEL[[#This Row],[Proposed Taxable Valuation]]/1000*VPPEL[[#This Row],[Adjusted Rate]],0)</f>
        <v>1659657</v>
      </c>
      <c r="L69" s="19">
        <f t="shared" ref="L69:L132" si="9">I69-G69</f>
        <v>0</v>
      </c>
      <c r="M69" s="17">
        <f t="shared" ref="M69:M132" si="10">J69-F69</f>
        <v>0</v>
      </c>
      <c r="N69" s="5">
        <v>1238549706</v>
      </c>
      <c r="O69">
        <f>INDEX($R$3:$T$335,MATCH(VPPEL[[#This Row],[DistrictNumber]],$R$3:$R$335,0),3)</f>
        <v>1.34</v>
      </c>
      <c r="P69" s="9">
        <f t="shared" ref="P69:P132" si="11">ROUND(N69/1000*O69,0)</f>
        <v>1659657</v>
      </c>
      <c r="R69" t="s">
        <v>126</v>
      </c>
      <c r="S69" s="37" t="s">
        <v>126</v>
      </c>
      <c r="T69" s="34">
        <v>0</v>
      </c>
    </row>
    <row r="70" spans="1:20" x14ac:dyDescent="0.35">
      <c r="A70" s="13">
        <v>2026</v>
      </c>
      <c r="B70" s="13">
        <f t="shared" si="6"/>
        <v>2025</v>
      </c>
      <c r="C70" t="s">
        <v>134</v>
      </c>
      <c r="D70" t="s">
        <v>135</v>
      </c>
      <c r="E70" s="5">
        <v>1028410864</v>
      </c>
      <c r="F70" s="13">
        <f>INDEX($R$3:$T$335,MATCH(VPPEL[[#This Row],[DistrictNumber]],$R$3:$R$335,0),3)</f>
        <v>0.75</v>
      </c>
      <c r="G70" s="9">
        <f t="shared" si="7"/>
        <v>771308.14799999993</v>
      </c>
      <c r="H70" s="11">
        <v>1.02</v>
      </c>
      <c r="I70" s="12">
        <f t="shared" si="8"/>
        <v>771308.14799999993</v>
      </c>
      <c r="J70" s="15">
        <f>IF(VPPEL[[#This Row],[Unadjusted Maximum Revenue]]/(VPPEL[[#This Row],[Proposed Taxable Valuation]]/1000)&gt;VPPEL[[#This Row],[Max VPPEL RATE]],VPPEL[[#This Row],[Max VPPEL RATE]],VPPEL[[#This Row],[Unadjusted Maximum Revenue]]/(VPPEL[[#This Row],[Proposed Taxable Valuation]]/1000))</f>
        <v>0.75</v>
      </c>
      <c r="K70" s="26">
        <f>ROUND(VPPEL[[#This Row],[Proposed Taxable Valuation]]/1000*VPPEL[[#This Row],[Adjusted Rate]],0)</f>
        <v>771308</v>
      </c>
      <c r="L70" s="19">
        <f t="shared" si="9"/>
        <v>0</v>
      </c>
      <c r="M70" s="17">
        <f t="shared" si="10"/>
        <v>0</v>
      </c>
      <c r="N70" s="5">
        <v>1028410864</v>
      </c>
      <c r="O70">
        <f>INDEX($R$3:$T$335,MATCH(VPPEL[[#This Row],[DistrictNumber]],$R$3:$R$335,0),3)</f>
        <v>0.75</v>
      </c>
      <c r="P70" s="9">
        <f t="shared" si="11"/>
        <v>771308</v>
      </c>
      <c r="R70" t="s">
        <v>128</v>
      </c>
      <c r="S70" s="36" t="s">
        <v>128</v>
      </c>
      <c r="T70" s="33">
        <v>1.34</v>
      </c>
    </row>
    <row r="71" spans="1:20" x14ac:dyDescent="0.35">
      <c r="A71" s="13">
        <v>2026</v>
      </c>
      <c r="B71" s="13">
        <f t="shared" si="6"/>
        <v>2025</v>
      </c>
      <c r="C71" t="s">
        <v>136</v>
      </c>
      <c r="D71" t="s">
        <v>137</v>
      </c>
      <c r="E71" s="5">
        <v>315470717</v>
      </c>
      <c r="F71" s="13">
        <f>INDEX($R$3:$T$335,MATCH(VPPEL[[#This Row],[DistrictNumber]],$R$3:$R$335,0),3)</f>
        <v>1.16378</v>
      </c>
      <c r="G71" s="9">
        <f t="shared" si="7"/>
        <v>367138.51103026001</v>
      </c>
      <c r="H71" s="11">
        <v>1.02</v>
      </c>
      <c r="I71" s="12">
        <f t="shared" si="8"/>
        <v>367138.51103026001</v>
      </c>
      <c r="J71" s="15">
        <f>IF(VPPEL[[#This Row],[Unadjusted Maximum Revenue]]/(VPPEL[[#This Row],[Proposed Taxable Valuation]]/1000)&gt;VPPEL[[#This Row],[Max VPPEL RATE]],VPPEL[[#This Row],[Max VPPEL RATE]],VPPEL[[#This Row],[Unadjusted Maximum Revenue]]/(VPPEL[[#This Row],[Proposed Taxable Valuation]]/1000))</f>
        <v>1.16378</v>
      </c>
      <c r="K71" s="26">
        <f>ROUND(VPPEL[[#This Row],[Proposed Taxable Valuation]]/1000*VPPEL[[#This Row],[Adjusted Rate]],0)</f>
        <v>367139</v>
      </c>
      <c r="L71" s="19">
        <f t="shared" si="9"/>
        <v>0</v>
      </c>
      <c r="M71" s="17">
        <f t="shared" si="10"/>
        <v>0</v>
      </c>
      <c r="N71" s="5">
        <v>315470717</v>
      </c>
      <c r="O71">
        <f>INDEX($R$3:$T$335,MATCH(VPPEL[[#This Row],[DistrictNumber]],$R$3:$R$335,0),3)</f>
        <v>1.16378</v>
      </c>
      <c r="P71" s="9">
        <f t="shared" si="11"/>
        <v>367139</v>
      </c>
      <c r="R71" t="s">
        <v>130</v>
      </c>
      <c r="S71" s="37" t="s">
        <v>130</v>
      </c>
      <c r="T71" s="34">
        <v>0.36901</v>
      </c>
    </row>
    <row r="72" spans="1:20" x14ac:dyDescent="0.35">
      <c r="A72" s="13">
        <v>2026</v>
      </c>
      <c r="B72" s="13">
        <f t="shared" si="6"/>
        <v>2025</v>
      </c>
      <c r="C72" t="s">
        <v>138</v>
      </c>
      <c r="D72" t="s">
        <v>139</v>
      </c>
      <c r="E72" s="5">
        <v>2960469163</v>
      </c>
      <c r="F72" s="13">
        <f>INDEX($R$3:$T$335,MATCH(VPPEL[[#This Row],[DistrictNumber]],$R$3:$R$335,0),3)</f>
        <v>0.67</v>
      </c>
      <c r="G72" s="9">
        <f t="shared" si="7"/>
        <v>1983514.3392100001</v>
      </c>
      <c r="H72" s="11">
        <v>1.02</v>
      </c>
      <c r="I72" s="12">
        <f t="shared" si="8"/>
        <v>1983514.3392100001</v>
      </c>
      <c r="J72" s="15">
        <f>IF(VPPEL[[#This Row],[Unadjusted Maximum Revenue]]/(VPPEL[[#This Row],[Proposed Taxable Valuation]]/1000)&gt;VPPEL[[#This Row],[Max VPPEL RATE]],VPPEL[[#This Row],[Max VPPEL RATE]],VPPEL[[#This Row],[Unadjusted Maximum Revenue]]/(VPPEL[[#This Row],[Proposed Taxable Valuation]]/1000))</f>
        <v>0.67</v>
      </c>
      <c r="K72" s="26">
        <f>ROUND(VPPEL[[#This Row],[Proposed Taxable Valuation]]/1000*VPPEL[[#This Row],[Adjusted Rate]],0)</f>
        <v>1983514</v>
      </c>
      <c r="L72" s="19">
        <f t="shared" si="9"/>
        <v>0</v>
      </c>
      <c r="M72" s="17">
        <f t="shared" si="10"/>
        <v>0</v>
      </c>
      <c r="N72" s="5">
        <v>2960469163</v>
      </c>
      <c r="O72">
        <f>INDEX($R$3:$T$335,MATCH(VPPEL[[#This Row],[DistrictNumber]],$R$3:$R$335,0),3)</f>
        <v>0.67</v>
      </c>
      <c r="P72" s="9">
        <f t="shared" si="11"/>
        <v>1983514</v>
      </c>
      <c r="R72" t="e">
        <v>#N/A</v>
      </c>
      <c r="S72" s="36" t="s">
        <v>689</v>
      </c>
      <c r="T72" s="33">
        <v>0.36901</v>
      </c>
    </row>
    <row r="73" spans="1:20" x14ac:dyDescent="0.35">
      <c r="A73" s="13">
        <v>2026</v>
      </c>
      <c r="B73" s="13">
        <f t="shared" si="6"/>
        <v>2025</v>
      </c>
      <c r="C73" t="s">
        <v>140</v>
      </c>
      <c r="D73" t="s">
        <v>141</v>
      </c>
      <c r="E73" s="5">
        <v>229980095</v>
      </c>
      <c r="F73" s="13">
        <f>INDEX($R$3:$T$335,MATCH(VPPEL[[#This Row],[DistrictNumber]],$R$3:$R$335,0),3)</f>
        <v>1.34</v>
      </c>
      <c r="G73" s="9">
        <f t="shared" si="7"/>
        <v>308173.3273</v>
      </c>
      <c r="H73" s="11">
        <v>1.02</v>
      </c>
      <c r="I73" s="12">
        <f t="shared" si="8"/>
        <v>308173.3273</v>
      </c>
      <c r="J73" s="15">
        <f>IF(VPPEL[[#This Row],[Unadjusted Maximum Revenue]]/(VPPEL[[#This Row],[Proposed Taxable Valuation]]/1000)&gt;VPPEL[[#This Row],[Max VPPEL RATE]],VPPEL[[#This Row],[Max VPPEL RATE]],VPPEL[[#This Row],[Unadjusted Maximum Revenue]]/(VPPEL[[#This Row],[Proposed Taxable Valuation]]/1000))</f>
        <v>1.34</v>
      </c>
      <c r="K73" s="26">
        <f>ROUND(VPPEL[[#This Row],[Proposed Taxable Valuation]]/1000*VPPEL[[#This Row],[Adjusted Rate]],0)</f>
        <v>308173</v>
      </c>
      <c r="L73" s="19">
        <f t="shared" si="9"/>
        <v>0</v>
      </c>
      <c r="M73" s="17">
        <f t="shared" si="10"/>
        <v>0</v>
      </c>
      <c r="N73" s="5">
        <v>229980095</v>
      </c>
      <c r="O73">
        <f>INDEX($R$3:$T$335,MATCH(VPPEL[[#This Row],[DistrictNumber]],$R$3:$R$335,0),3)</f>
        <v>1.34</v>
      </c>
      <c r="P73" s="9">
        <f t="shared" si="11"/>
        <v>308173</v>
      </c>
      <c r="R73" t="s">
        <v>132</v>
      </c>
      <c r="S73" s="37" t="s">
        <v>132</v>
      </c>
      <c r="T73" s="34">
        <v>1.34</v>
      </c>
    </row>
    <row r="74" spans="1:20" x14ac:dyDescent="0.35">
      <c r="A74" s="13">
        <v>2026</v>
      </c>
      <c r="B74" s="13">
        <f t="shared" si="6"/>
        <v>2025</v>
      </c>
      <c r="C74" t="s">
        <v>142</v>
      </c>
      <c r="D74" t="s">
        <v>143</v>
      </c>
      <c r="E74" s="5">
        <v>399927531</v>
      </c>
      <c r="F74" s="13">
        <f>INDEX($R$3:$T$335,MATCH(VPPEL[[#This Row],[DistrictNumber]],$R$3:$R$335,0),3)</f>
        <v>1.34</v>
      </c>
      <c r="G74" s="9">
        <f t="shared" si="7"/>
        <v>535902.8915400001</v>
      </c>
      <c r="H74" s="11">
        <v>1.02</v>
      </c>
      <c r="I74" s="12">
        <f t="shared" si="8"/>
        <v>535902.8915400001</v>
      </c>
      <c r="J74" s="15">
        <f>IF(VPPEL[[#This Row],[Unadjusted Maximum Revenue]]/(VPPEL[[#This Row],[Proposed Taxable Valuation]]/1000)&gt;VPPEL[[#This Row],[Max VPPEL RATE]],VPPEL[[#This Row],[Max VPPEL RATE]],VPPEL[[#This Row],[Unadjusted Maximum Revenue]]/(VPPEL[[#This Row],[Proposed Taxable Valuation]]/1000))</f>
        <v>1.34</v>
      </c>
      <c r="K74" s="26">
        <f>ROUND(VPPEL[[#This Row],[Proposed Taxable Valuation]]/1000*VPPEL[[#This Row],[Adjusted Rate]],0)</f>
        <v>535903</v>
      </c>
      <c r="L74" s="19">
        <f t="shared" si="9"/>
        <v>0</v>
      </c>
      <c r="M74" s="17">
        <f t="shared" si="10"/>
        <v>0</v>
      </c>
      <c r="N74" s="5">
        <v>399927531</v>
      </c>
      <c r="O74">
        <f>INDEX($R$3:$T$335,MATCH(VPPEL[[#This Row],[DistrictNumber]],$R$3:$R$335,0),3)</f>
        <v>1.34</v>
      </c>
      <c r="P74" s="9">
        <f t="shared" si="11"/>
        <v>535903</v>
      </c>
      <c r="R74" t="s">
        <v>134</v>
      </c>
      <c r="S74" s="36" t="s">
        <v>134</v>
      </c>
      <c r="T74" s="33">
        <v>0.75</v>
      </c>
    </row>
    <row r="75" spans="1:20" x14ac:dyDescent="0.35">
      <c r="A75" s="13">
        <v>2026</v>
      </c>
      <c r="B75" s="13">
        <f t="shared" si="6"/>
        <v>2025</v>
      </c>
      <c r="C75" t="s">
        <v>144</v>
      </c>
      <c r="D75" t="s">
        <v>145</v>
      </c>
      <c r="E75" s="5">
        <v>305602652</v>
      </c>
      <c r="F75" s="13">
        <f>INDEX($R$3:$T$335,MATCH(VPPEL[[#This Row],[DistrictNumber]],$R$3:$R$335,0),3)</f>
        <v>0.67</v>
      </c>
      <c r="G75" s="9">
        <f t="shared" si="7"/>
        <v>204753.77684000001</v>
      </c>
      <c r="H75" s="11">
        <v>1.02</v>
      </c>
      <c r="I75" s="12">
        <f t="shared" si="8"/>
        <v>204753.77684000001</v>
      </c>
      <c r="J75" s="15">
        <f>IF(VPPEL[[#This Row],[Unadjusted Maximum Revenue]]/(VPPEL[[#This Row],[Proposed Taxable Valuation]]/1000)&gt;VPPEL[[#This Row],[Max VPPEL RATE]],VPPEL[[#This Row],[Max VPPEL RATE]],VPPEL[[#This Row],[Unadjusted Maximum Revenue]]/(VPPEL[[#This Row],[Proposed Taxable Valuation]]/1000))</f>
        <v>0.67</v>
      </c>
      <c r="K75" s="26">
        <f>ROUND(VPPEL[[#This Row],[Proposed Taxable Valuation]]/1000*VPPEL[[#This Row],[Adjusted Rate]],0)</f>
        <v>204754</v>
      </c>
      <c r="L75" s="19">
        <f t="shared" si="9"/>
        <v>0</v>
      </c>
      <c r="M75" s="17">
        <f t="shared" si="10"/>
        <v>0</v>
      </c>
      <c r="N75" s="5">
        <v>305602652</v>
      </c>
      <c r="O75">
        <f>INDEX($R$3:$T$335,MATCH(VPPEL[[#This Row],[DistrictNumber]],$R$3:$R$335,0),3)</f>
        <v>0.67</v>
      </c>
      <c r="P75" s="9">
        <f t="shared" si="11"/>
        <v>204754</v>
      </c>
      <c r="R75" t="s">
        <v>136</v>
      </c>
      <c r="S75" s="37" t="s">
        <v>136</v>
      </c>
      <c r="T75" s="34">
        <v>1.16378</v>
      </c>
    </row>
    <row r="76" spans="1:20" x14ac:dyDescent="0.35">
      <c r="A76" s="13">
        <v>2026</v>
      </c>
      <c r="B76" s="13">
        <f t="shared" si="6"/>
        <v>2025</v>
      </c>
      <c r="C76" t="s">
        <v>146</v>
      </c>
      <c r="D76" t="s">
        <v>147</v>
      </c>
      <c r="E76" s="5">
        <v>264708948</v>
      </c>
      <c r="F76" s="13">
        <f>INDEX($R$3:$T$335,MATCH(VPPEL[[#This Row],[DistrictNumber]],$R$3:$R$335,0),3)</f>
        <v>1.34</v>
      </c>
      <c r="G76" s="9">
        <f t="shared" si="7"/>
        <v>354709.99031999998</v>
      </c>
      <c r="H76" s="11">
        <v>1.02</v>
      </c>
      <c r="I76" s="12">
        <f t="shared" si="8"/>
        <v>354709.99031999998</v>
      </c>
      <c r="J76" s="15">
        <f>IF(VPPEL[[#This Row],[Unadjusted Maximum Revenue]]/(VPPEL[[#This Row],[Proposed Taxable Valuation]]/1000)&gt;VPPEL[[#This Row],[Max VPPEL RATE]],VPPEL[[#This Row],[Max VPPEL RATE]],VPPEL[[#This Row],[Unadjusted Maximum Revenue]]/(VPPEL[[#This Row],[Proposed Taxable Valuation]]/1000))</f>
        <v>1.34</v>
      </c>
      <c r="K76" s="26">
        <f>ROUND(VPPEL[[#This Row],[Proposed Taxable Valuation]]/1000*VPPEL[[#This Row],[Adjusted Rate]],0)</f>
        <v>354710</v>
      </c>
      <c r="L76" s="19">
        <f t="shared" si="9"/>
        <v>0</v>
      </c>
      <c r="M76" s="17">
        <f t="shared" si="10"/>
        <v>0</v>
      </c>
      <c r="N76" s="5">
        <v>264708948</v>
      </c>
      <c r="O76">
        <f>INDEX($R$3:$T$335,MATCH(VPPEL[[#This Row],[DistrictNumber]],$R$3:$R$335,0),3)</f>
        <v>1.34</v>
      </c>
      <c r="P76" s="9">
        <f t="shared" si="11"/>
        <v>354710</v>
      </c>
      <c r="R76" t="s">
        <v>138</v>
      </c>
      <c r="S76" s="36" t="s">
        <v>138</v>
      </c>
      <c r="T76" s="33">
        <v>0.67</v>
      </c>
    </row>
    <row r="77" spans="1:20" x14ac:dyDescent="0.35">
      <c r="A77" s="13">
        <v>2026</v>
      </c>
      <c r="B77" s="13">
        <f t="shared" si="6"/>
        <v>2025</v>
      </c>
      <c r="C77" t="s">
        <v>148</v>
      </c>
      <c r="D77" t="s">
        <v>149</v>
      </c>
      <c r="E77" s="5">
        <v>364329359</v>
      </c>
      <c r="F77" s="13">
        <f>INDEX($R$3:$T$335,MATCH(VPPEL[[#This Row],[DistrictNumber]],$R$3:$R$335,0),3)</f>
        <v>0.67</v>
      </c>
      <c r="G77" s="9">
        <f t="shared" si="7"/>
        <v>244100.67053</v>
      </c>
      <c r="H77" s="11">
        <v>1.02</v>
      </c>
      <c r="I77" s="12">
        <f t="shared" si="8"/>
        <v>244100.67053</v>
      </c>
      <c r="J77" s="15">
        <f>IF(VPPEL[[#This Row],[Unadjusted Maximum Revenue]]/(VPPEL[[#This Row],[Proposed Taxable Valuation]]/1000)&gt;VPPEL[[#This Row],[Max VPPEL RATE]],VPPEL[[#This Row],[Max VPPEL RATE]],VPPEL[[#This Row],[Unadjusted Maximum Revenue]]/(VPPEL[[#This Row],[Proposed Taxable Valuation]]/1000))</f>
        <v>0.67</v>
      </c>
      <c r="K77" s="26">
        <f>ROUND(VPPEL[[#This Row],[Proposed Taxable Valuation]]/1000*VPPEL[[#This Row],[Adjusted Rate]],0)</f>
        <v>244101</v>
      </c>
      <c r="L77" s="19">
        <f t="shared" si="9"/>
        <v>0</v>
      </c>
      <c r="M77" s="17">
        <f t="shared" si="10"/>
        <v>0</v>
      </c>
      <c r="N77" s="5">
        <v>364329359</v>
      </c>
      <c r="O77">
        <f>INDEX($R$3:$T$335,MATCH(VPPEL[[#This Row],[DistrictNumber]],$R$3:$R$335,0),3)</f>
        <v>0.67</v>
      </c>
      <c r="P77" s="9">
        <f t="shared" si="11"/>
        <v>244101</v>
      </c>
      <c r="R77" t="s">
        <v>140</v>
      </c>
      <c r="S77" s="37" t="s">
        <v>140</v>
      </c>
      <c r="T77" s="34">
        <v>1.34</v>
      </c>
    </row>
    <row r="78" spans="1:20" x14ac:dyDescent="0.35">
      <c r="A78" s="13">
        <v>2026</v>
      </c>
      <c r="B78" s="13">
        <f t="shared" si="6"/>
        <v>2025</v>
      </c>
      <c r="C78" t="s">
        <v>150</v>
      </c>
      <c r="D78" t="s">
        <v>151</v>
      </c>
      <c r="E78" s="5">
        <v>2866972413</v>
      </c>
      <c r="F78" s="13">
        <f>INDEX($R$3:$T$335,MATCH(VPPEL[[#This Row],[DistrictNumber]],$R$3:$R$335,0),3)</f>
        <v>1.34</v>
      </c>
      <c r="G78" s="9">
        <f t="shared" si="7"/>
        <v>3841743.0334200007</v>
      </c>
      <c r="H78" s="11">
        <v>1.02</v>
      </c>
      <c r="I78" s="12">
        <f t="shared" si="8"/>
        <v>3841743.0334200007</v>
      </c>
      <c r="J78" s="15">
        <f>IF(VPPEL[[#This Row],[Unadjusted Maximum Revenue]]/(VPPEL[[#This Row],[Proposed Taxable Valuation]]/1000)&gt;VPPEL[[#This Row],[Max VPPEL RATE]],VPPEL[[#This Row],[Max VPPEL RATE]],VPPEL[[#This Row],[Unadjusted Maximum Revenue]]/(VPPEL[[#This Row],[Proposed Taxable Valuation]]/1000))</f>
        <v>1.34</v>
      </c>
      <c r="K78" s="26">
        <f>ROUND(VPPEL[[#This Row],[Proposed Taxable Valuation]]/1000*VPPEL[[#This Row],[Adjusted Rate]],0)</f>
        <v>3841743</v>
      </c>
      <c r="L78" s="19">
        <f t="shared" si="9"/>
        <v>0</v>
      </c>
      <c r="M78" s="17">
        <f t="shared" si="10"/>
        <v>0</v>
      </c>
      <c r="N78" s="5">
        <v>2866972413</v>
      </c>
      <c r="O78">
        <f>INDEX($R$3:$T$335,MATCH(VPPEL[[#This Row],[DistrictNumber]],$R$3:$R$335,0),3)</f>
        <v>1.34</v>
      </c>
      <c r="P78" s="9">
        <f t="shared" si="11"/>
        <v>3841743</v>
      </c>
      <c r="R78" t="s">
        <v>142</v>
      </c>
      <c r="S78" s="36" t="s">
        <v>142</v>
      </c>
      <c r="T78" s="33">
        <v>1.34</v>
      </c>
    </row>
    <row r="79" spans="1:20" x14ac:dyDescent="0.35">
      <c r="A79" s="13">
        <v>2026</v>
      </c>
      <c r="B79" s="13">
        <f t="shared" si="6"/>
        <v>2025</v>
      </c>
      <c r="C79" t="s">
        <v>152</v>
      </c>
      <c r="D79" t="s">
        <v>153</v>
      </c>
      <c r="E79" s="5">
        <v>557402845</v>
      </c>
      <c r="F79" s="13">
        <f>INDEX($R$3:$T$335,MATCH(VPPEL[[#This Row],[DistrictNumber]],$R$3:$R$335,0),3)</f>
        <v>0.34688999999999998</v>
      </c>
      <c r="G79" s="9">
        <f t="shared" si="7"/>
        <v>193357.47290204998</v>
      </c>
      <c r="H79" s="11">
        <v>1.02</v>
      </c>
      <c r="I79" s="12">
        <f t="shared" si="8"/>
        <v>193357.47290204998</v>
      </c>
      <c r="J79" s="15">
        <f>IF(VPPEL[[#This Row],[Unadjusted Maximum Revenue]]/(VPPEL[[#This Row],[Proposed Taxable Valuation]]/1000)&gt;VPPEL[[#This Row],[Max VPPEL RATE]],VPPEL[[#This Row],[Max VPPEL RATE]],VPPEL[[#This Row],[Unadjusted Maximum Revenue]]/(VPPEL[[#This Row],[Proposed Taxable Valuation]]/1000))</f>
        <v>0.34688999999999998</v>
      </c>
      <c r="K79" s="26">
        <f>ROUND(VPPEL[[#This Row],[Proposed Taxable Valuation]]/1000*VPPEL[[#This Row],[Adjusted Rate]],0)</f>
        <v>193357</v>
      </c>
      <c r="L79" s="19">
        <f t="shared" si="9"/>
        <v>0</v>
      </c>
      <c r="M79" s="17">
        <f t="shared" si="10"/>
        <v>0</v>
      </c>
      <c r="N79" s="5">
        <v>557402845</v>
      </c>
      <c r="O79">
        <f>INDEX($R$3:$T$335,MATCH(VPPEL[[#This Row],[DistrictNumber]],$R$3:$R$335,0),3)</f>
        <v>0.34688999999999998</v>
      </c>
      <c r="P79" s="9">
        <f t="shared" si="11"/>
        <v>193357</v>
      </c>
      <c r="R79" t="s">
        <v>144</v>
      </c>
      <c r="S79" s="37" t="s">
        <v>144</v>
      </c>
      <c r="T79" s="34">
        <v>0.67</v>
      </c>
    </row>
    <row r="80" spans="1:20" x14ac:dyDescent="0.35">
      <c r="A80" s="13">
        <v>2026</v>
      </c>
      <c r="B80" s="13">
        <f t="shared" si="6"/>
        <v>2025</v>
      </c>
      <c r="C80" t="s">
        <v>154</v>
      </c>
      <c r="D80" t="s">
        <v>155</v>
      </c>
      <c r="E80" s="5">
        <v>1850736349</v>
      </c>
      <c r="F80" s="13">
        <f>INDEX($R$3:$T$335,MATCH(VPPEL[[#This Row],[DistrictNumber]],$R$3:$R$335,0),3)</f>
        <v>1.34</v>
      </c>
      <c r="G80" s="9">
        <f t="shared" si="7"/>
        <v>2479986.7076599998</v>
      </c>
      <c r="H80" s="11">
        <v>1.02</v>
      </c>
      <c r="I80" s="12">
        <f t="shared" si="8"/>
        <v>2479986.7076599998</v>
      </c>
      <c r="J80" s="15">
        <f>IF(VPPEL[[#This Row],[Unadjusted Maximum Revenue]]/(VPPEL[[#This Row],[Proposed Taxable Valuation]]/1000)&gt;VPPEL[[#This Row],[Max VPPEL RATE]],VPPEL[[#This Row],[Max VPPEL RATE]],VPPEL[[#This Row],[Unadjusted Maximum Revenue]]/(VPPEL[[#This Row],[Proposed Taxable Valuation]]/1000))</f>
        <v>1.3399999999999999</v>
      </c>
      <c r="K80" s="26">
        <f>ROUND(VPPEL[[#This Row],[Proposed Taxable Valuation]]/1000*VPPEL[[#This Row],[Adjusted Rate]],0)</f>
        <v>2479987</v>
      </c>
      <c r="L80" s="19">
        <f t="shared" si="9"/>
        <v>0</v>
      </c>
      <c r="M80" s="17">
        <f t="shared" si="10"/>
        <v>0</v>
      </c>
      <c r="N80" s="5">
        <v>1850736349</v>
      </c>
      <c r="O80">
        <f>INDEX($R$3:$T$335,MATCH(VPPEL[[#This Row],[DistrictNumber]],$R$3:$R$335,0),3)</f>
        <v>1.34</v>
      </c>
      <c r="P80" s="9">
        <f t="shared" si="11"/>
        <v>2479987</v>
      </c>
      <c r="R80" t="s">
        <v>146</v>
      </c>
      <c r="S80" s="36" t="s">
        <v>146</v>
      </c>
      <c r="T80" s="33">
        <v>1.34</v>
      </c>
    </row>
    <row r="81" spans="1:20" x14ac:dyDescent="0.35">
      <c r="A81" s="13">
        <v>2026</v>
      </c>
      <c r="B81" s="13">
        <f t="shared" si="6"/>
        <v>2025</v>
      </c>
      <c r="C81" t="s">
        <v>156</v>
      </c>
      <c r="D81" t="s">
        <v>157</v>
      </c>
      <c r="E81" s="5">
        <v>173197539</v>
      </c>
      <c r="F81" s="13">
        <f>INDEX($R$3:$T$335,MATCH(VPPEL[[#This Row],[DistrictNumber]],$R$3:$R$335,0),3)</f>
        <v>0</v>
      </c>
      <c r="G81" s="9">
        <f t="shared" si="7"/>
        <v>0</v>
      </c>
      <c r="H81" s="11">
        <v>1.02</v>
      </c>
      <c r="I81" s="12">
        <f t="shared" si="8"/>
        <v>0</v>
      </c>
      <c r="J81" s="15">
        <f>IF(VPPEL[[#This Row],[Unadjusted Maximum Revenue]]/(VPPEL[[#This Row],[Proposed Taxable Valuation]]/1000)&gt;VPPEL[[#This Row],[Max VPPEL RATE]],VPPEL[[#This Row],[Max VPPEL RATE]],VPPEL[[#This Row],[Unadjusted Maximum Revenue]]/(VPPEL[[#This Row],[Proposed Taxable Valuation]]/1000))</f>
        <v>0</v>
      </c>
      <c r="K81" s="26">
        <f>ROUND(VPPEL[[#This Row],[Proposed Taxable Valuation]]/1000*VPPEL[[#This Row],[Adjusted Rate]],0)</f>
        <v>0</v>
      </c>
      <c r="L81" s="19">
        <f t="shared" si="9"/>
        <v>0</v>
      </c>
      <c r="M81" s="17">
        <f t="shared" si="10"/>
        <v>0</v>
      </c>
      <c r="N81" s="5">
        <v>173197539</v>
      </c>
      <c r="O81">
        <f>INDEX($R$3:$T$335,MATCH(VPPEL[[#This Row],[DistrictNumber]],$R$3:$R$335,0),3)</f>
        <v>0</v>
      </c>
      <c r="P81" s="9">
        <f t="shared" si="11"/>
        <v>0</v>
      </c>
      <c r="R81" t="s">
        <v>148</v>
      </c>
      <c r="S81" s="37" t="s">
        <v>148</v>
      </c>
      <c r="T81" s="34">
        <v>0.67</v>
      </c>
    </row>
    <row r="82" spans="1:20" x14ac:dyDescent="0.35">
      <c r="A82" s="13">
        <v>2026</v>
      </c>
      <c r="B82" s="13">
        <f t="shared" si="6"/>
        <v>2025</v>
      </c>
      <c r="C82" t="s">
        <v>158</v>
      </c>
      <c r="D82" t="s">
        <v>159</v>
      </c>
      <c r="E82" s="5">
        <v>5510335410</v>
      </c>
      <c r="F82" s="13">
        <f>INDEX($R$3:$T$335,MATCH(VPPEL[[#This Row],[DistrictNumber]],$R$3:$R$335,0),3)</f>
        <v>1.34</v>
      </c>
      <c r="G82" s="9">
        <f t="shared" si="7"/>
        <v>7383849.4494000003</v>
      </c>
      <c r="H82" s="11">
        <v>1.02</v>
      </c>
      <c r="I82" s="12">
        <f t="shared" si="8"/>
        <v>7383849.4494000003</v>
      </c>
      <c r="J82" s="15">
        <f>IF(VPPEL[[#This Row],[Unadjusted Maximum Revenue]]/(VPPEL[[#This Row],[Proposed Taxable Valuation]]/1000)&gt;VPPEL[[#This Row],[Max VPPEL RATE]],VPPEL[[#This Row],[Max VPPEL RATE]],VPPEL[[#This Row],[Unadjusted Maximum Revenue]]/(VPPEL[[#This Row],[Proposed Taxable Valuation]]/1000))</f>
        <v>1.34</v>
      </c>
      <c r="K82" s="26">
        <f>ROUND(VPPEL[[#This Row],[Proposed Taxable Valuation]]/1000*VPPEL[[#This Row],[Adjusted Rate]],0)</f>
        <v>7383849</v>
      </c>
      <c r="L82" s="19">
        <f t="shared" si="9"/>
        <v>0</v>
      </c>
      <c r="M82" s="17">
        <f t="shared" si="10"/>
        <v>0</v>
      </c>
      <c r="N82" s="5">
        <v>5510335410</v>
      </c>
      <c r="O82">
        <f>INDEX($R$3:$T$335,MATCH(VPPEL[[#This Row],[DistrictNumber]],$R$3:$R$335,0),3)</f>
        <v>1.34</v>
      </c>
      <c r="P82" s="9">
        <f t="shared" si="11"/>
        <v>7383849</v>
      </c>
      <c r="R82" t="s">
        <v>150</v>
      </c>
      <c r="S82" s="36" t="s">
        <v>150</v>
      </c>
      <c r="T82" s="33">
        <v>1.34</v>
      </c>
    </row>
    <row r="83" spans="1:20" x14ac:dyDescent="0.35">
      <c r="A83" s="13">
        <v>2026</v>
      </c>
      <c r="B83" s="13">
        <f t="shared" si="6"/>
        <v>2025</v>
      </c>
      <c r="C83" t="s">
        <v>160</v>
      </c>
      <c r="D83" t="s">
        <v>161</v>
      </c>
      <c r="E83" s="5">
        <v>480348536</v>
      </c>
      <c r="F83" s="13">
        <f>INDEX($R$3:$T$335,MATCH(VPPEL[[#This Row],[DistrictNumber]],$R$3:$R$335,0),3)</f>
        <v>0</v>
      </c>
      <c r="G83" s="9">
        <f t="shared" si="7"/>
        <v>0</v>
      </c>
      <c r="H83" s="11">
        <v>1.02</v>
      </c>
      <c r="I83" s="12">
        <f t="shared" si="8"/>
        <v>0</v>
      </c>
      <c r="J83" s="15">
        <f>IF(VPPEL[[#This Row],[Unadjusted Maximum Revenue]]/(VPPEL[[#This Row],[Proposed Taxable Valuation]]/1000)&gt;VPPEL[[#This Row],[Max VPPEL RATE]],VPPEL[[#This Row],[Max VPPEL RATE]],VPPEL[[#This Row],[Unadjusted Maximum Revenue]]/(VPPEL[[#This Row],[Proposed Taxable Valuation]]/1000))</f>
        <v>0</v>
      </c>
      <c r="K83" s="26">
        <f>ROUND(VPPEL[[#This Row],[Proposed Taxable Valuation]]/1000*VPPEL[[#This Row],[Adjusted Rate]],0)</f>
        <v>0</v>
      </c>
      <c r="L83" s="19">
        <f t="shared" si="9"/>
        <v>0</v>
      </c>
      <c r="M83" s="17">
        <f t="shared" si="10"/>
        <v>0</v>
      </c>
      <c r="N83" s="5">
        <v>480348536</v>
      </c>
      <c r="O83">
        <f>INDEX($R$3:$T$335,MATCH(VPPEL[[#This Row],[DistrictNumber]],$R$3:$R$335,0),3)</f>
        <v>0</v>
      </c>
      <c r="P83" s="9">
        <f t="shared" si="11"/>
        <v>0</v>
      </c>
      <c r="R83" t="s">
        <v>152</v>
      </c>
      <c r="S83" s="37" t="s">
        <v>152</v>
      </c>
      <c r="T83" s="34">
        <v>0.34688999999999998</v>
      </c>
    </row>
    <row r="84" spans="1:20" x14ac:dyDescent="0.35">
      <c r="A84" s="13">
        <v>2026</v>
      </c>
      <c r="B84" s="13">
        <f t="shared" si="6"/>
        <v>2025</v>
      </c>
      <c r="C84" t="s">
        <v>162</v>
      </c>
      <c r="D84" t="s">
        <v>163</v>
      </c>
      <c r="E84" s="5">
        <v>926980355</v>
      </c>
      <c r="F84" s="13">
        <f>INDEX($R$3:$T$335,MATCH(VPPEL[[#This Row],[DistrictNumber]],$R$3:$R$335,0),3)</f>
        <v>1.34</v>
      </c>
      <c r="G84" s="9">
        <f t="shared" si="7"/>
        <v>1242153.6757</v>
      </c>
      <c r="H84" s="11">
        <v>1.02</v>
      </c>
      <c r="I84" s="12">
        <f t="shared" si="8"/>
        <v>1242153.6757</v>
      </c>
      <c r="J84" s="15">
        <f>IF(VPPEL[[#This Row],[Unadjusted Maximum Revenue]]/(VPPEL[[#This Row],[Proposed Taxable Valuation]]/1000)&gt;VPPEL[[#This Row],[Max VPPEL RATE]],VPPEL[[#This Row],[Max VPPEL RATE]],VPPEL[[#This Row],[Unadjusted Maximum Revenue]]/(VPPEL[[#This Row],[Proposed Taxable Valuation]]/1000))</f>
        <v>1.34</v>
      </c>
      <c r="K84" s="26">
        <f>ROUND(VPPEL[[#This Row],[Proposed Taxable Valuation]]/1000*VPPEL[[#This Row],[Adjusted Rate]],0)</f>
        <v>1242154</v>
      </c>
      <c r="L84" s="19">
        <f t="shared" si="9"/>
        <v>0</v>
      </c>
      <c r="M84" s="17">
        <f t="shared" si="10"/>
        <v>0</v>
      </c>
      <c r="N84" s="5">
        <v>926980355</v>
      </c>
      <c r="O84">
        <f>INDEX($R$3:$T$335,MATCH(VPPEL[[#This Row],[DistrictNumber]],$R$3:$R$335,0),3)</f>
        <v>1.34</v>
      </c>
      <c r="P84" s="9">
        <f t="shared" si="11"/>
        <v>1242154</v>
      </c>
      <c r="R84" t="s">
        <v>154</v>
      </c>
      <c r="S84" s="36" t="s">
        <v>154</v>
      </c>
      <c r="T84" s="33">
        <v>1.34</v>
      </c>
    </row>
    <row r="85" spans="1:20" x14ac:dyDescent="0.35">
      <c r="A85" s="13">
        <v>2026</v>
      </c>
      <c r="B85" s="13">
        <f t="shared" si="6"/>
        <v>2025</v>
      </c>
      <c r="C85" t="s">
        <v>164</v>
      </c>
      <c r="D85" t="s">
        <v>165</v>
      </c>
      <c r="E85" s="5">
        <v>114018748</v>
      </c>
      <c r="F85" s="13">
        <f>INDEX($R$3:$T$335,MATCH(VPPEL[[#This Row],[DistrictNumber]],$R$3:$R$335,0),3)</f>
        <v>0.67</v>
      </c>
      <c r="G85" s="9">
        <f t="shared" si="7"/>
        <v>76392.561160000012</v>
      </c>
      <c r="H85" s="11">
        <v>1.02</v>
      </c>
      <c r="I85" s="12">
        <f t="shared" si="8"/>
        <v>76392.561160000012</v>
      </c>
      <c r="J85" s="15">
        <f>IF(VPPEL[[#This Row],[Unadjusted Maximum Revenue]]/(VPPEL[[#This Row],[Proposed Taxable Valuation]]/1000)&gt;VPPEL[[#This Row],[Max VPPEL RATE]],VPPEL[[#This Row],[Max VPPEL RATE]],VPPEL[[#This Row],[Unadjusted Maximum Revenue]]/(VPPEL[[#This Row],[Proposed Taxable Valuation]]/1000))</f>
        <v>0.67</v>
      </c>
      <c r="K85" s="26">
        <f>ROUND(VPPEL[[#This Row],[Proposed Taxable Valuation]]/1000*VPPEL[[#This Row],[Adjusted Rate]],0)</f>
        <v>76393</v>
      </c>
      <c r="L85" s="19">
        <f t="shared" si="9"/>
        <v>0</v>
      </c>
      <c r="M85" s="17">
        <f t="shared" si="10"/>
        <v>0</v>
      </c>
      <c r="N85" s="5">
        <v>114018748</v>
      </c>
      <c r="O85">
        <f>INDEX($R$3:$T$335,MATCH(VPPEL[[#This Row],[DistrictNumber]],$R$3:$R$335,0),3)</f>
        <v>0.67</v>
      </c>
      <c r="P85" s="9">
        <f t="shared" si="11"/>
        <v>76393</v>
      </c>
      <c r="R85" t="s">
        <v>156</v>
      </c>
      <c r="S85" s="37" t="s">
        <v>156</v>
      </c>
      <c r="T85" s="34">
        <v>0</v>
      </c>
    </row>
    <row r="86" spans="1:20" x14ac:dyDescent="0.35">
      <c r="A86" s="13">
        <v>2026</v>
      </c>
      <c r="B86" s="13">
        <f t="shared" si="6"/>
        <v>2025</v>
      </c>
      <c r="C86" t="s">
        <v>166</v>
      </c>
      <c r="D86" t="s">
        <v>167</v>
      </c>
      <c r="E86" s="5">
        <v>560676552</v>
      </c>
      <c r="F86" s="13">
        <f>INDEX($R$3:$T$335,MATCH(VPPEL[[#This Row],[DistrictNumber]],$R$3:$R$335,0),3)</f>
        <v>0</v>
      </c>
      <c r="G86" s="9">
        <f t="shared" si="7"/>
        <v>0</v>
      </c>
      <c r="H86" s="11">
        <v>1.02</v>
      </c>
      <c r="I86" s="12">
        <f t="shared" si="8"/>
        <v>0</v>
      </c>
      <c r="J86" s="15">
        <f>IF(VPPEL[[#This Row],[Unadjusted Maximum Revenue]]/(VPPEL[[#This Row],[Proposed Taxable Valuation]]/1000)&gt;VPPEL[[#This Row],[Max VPPEL RATE]],VPPEL[[#This Row],[Max VPPEL RATE]],VPPEL[[#This Row],[Unadjusted Maximum Revenue]]/(VPPEL[[#This Row],[Proposed Taxable Valuation]]/1000))</f>
        <v>0</v>
      </c>
      <c r="K86" s="26">
        <f>ROUND(VPPEL[[#This Row],[Proposed Taxable Valuation]]/1000*VPPEL[[#This Row],[Adjusted Rate]],0)</f>
        <v>0</v>
      </c>
      <c r="L86" s="19">
        <f t="shared" si="9"/>
        <v>0</v>
      </c>
      <c r="M86" s="17">
        <f t="shared" si="10"/>
        <v>0</v>
      </c>
      <c r="N86" s="5">
        <v>560676552</v>
      </c>
      <c r="O86">
        <f>INDEX($R$3:$T$335,MATCH(VPPEL[[#This Row],[DistrictNumber]],$R$3:$R$335,0),3)</f>
        <v>0</v>
      </c>
      <c r="P86" s="9">
        <f t="shared" si="11"/>
        <v>0</v>
      </c>
      <c r="R86" t="s">
        <v>158</v>
      </c>
      <c r="S86" s="36" t="s">
        <v>158</v>
      </c>
      <c r="T86" s="33">
        <v>1.34</v>
      </c>
    </row>
    <row r="87" spans="1:20" x14ac:dyDescent="0.35">
      <c r="A87" s="13">
        <v>2026</v>
      </c>
      <c r="B87" s="13">
        <f t="shared" si="6"/>
        <v>2025</v>
      </c>
      <c r="C87" t="s">
        <v>168</v>
      </c>
      <c r="D87" t="s">
        <v>169</v>
      </c>
      <c r="E87" s="5">
        <v>276470090</v>
      </c>
      <c r="F87" s="13">
        <f>INDEX($R$3:$T$335,MATCH(VPPEL[[#This Row],[DistrictNumber]],$R$3:$R$335,0),3)</f>
        <v>1.34</v>
      </c>
      <c r="G87" s="9">
        <f t="shared" si="7"/>
        <v>370469.92060000007</v>
      </c>
      <c r="H87" s="11">
        <v>1.02</v>
      </c>
      <c r="I87" s="12">
        <f t="shared" si="8"/>
        <v>370469.92060000007</v>
      </c>
      <c r="J87" s="15">
        <f>IF(VPPEL[[#This Row],[Unadjusted Maximum Revenue]]/(VPPEL[[#This Row],[Proposed Taxable Valuation]]/1000)&gt;VPPEL[[#This Row],[Max VPPEL RATE]],VPPEL[[#This Row],[Max VPPEL RATE]],VPPEL[[#This Row],[Unadjusted Maximum Revenue]]/(VPPEL[[#This Row],[Proposed Taxable Valuation]]/1000))</f>
        <v>1.34</v>
      </c>
      <c r="K87" s="26">
        <f>ROUND(VPPEL[[#This Row],[Proposed Taxable Valuation]]/1000*VPPEL[[#This Row],[Adjusted Rate]],0)</f>
        <v>370470</v>
      </c>
      <c r="L87" s="19">
        <f t="shared" si="9"/>
        <v>0</v>
      </c>
      <c r="M87" s="17">
        <f t="shared" si="10"/>
        <v>0</v>
      </c>
      <c r="N87" s="5">
        <v>276470090</v>
      </c>
      <c r="O87">
        <f>INDEX($R$3:$T$335,MATCH(VPPEL[[#This Row],[DistrictNumber]],$R$3:$R$335,0),3)</f>
        <v>1.34</v>
      </c>
      <c r="P87" s="9">
        <f t="shared" si="11"/>
        <v>370470</v>
      </c>
      <c r="R87" t="s">
        <v>160</v>
      </c>
      <c r="S87" s="37" t="s">
        <v>160</v>
      </c>
      <c r="T87" s="34">
        <v>0</v>
      </c>
    </row>
    <row r="88" spans="1:20" x14ac:dyDescent="0.35">
      <c r="A88" s="13">
        <v>2026</v>
      </c>
      <c r="B88" s="13">
        <f t="shared" si="6"/>
        <v>2025</v>
      </c>
      <c r="C88" t="s">
        <v>170</v>
      </c>
      <c r="D88" t="s">
        <v>171</v>
      </c>
      <c r="E88" s="5">
        <v>10942531936</v>
      </c>
      <c r="F88" s="13">
        <f>INDEX($R$3:$T$335,MATCH(VPPEL[[#This Row],[DistrictNumber]],$R$3:$R$335,0),3)</f>
        <v>1.34</v>
      </c>
      <c r="G88" s="9">
        <f t="shared" si="7"/>
        <v>14662992.794240002</v>
      </c>
      <c r="H88" s="11">
        <v>1.02</v>
      </c>
      <c r="I88" s="12">
        <f t="shared" si="8"/>
        <v>14662992.794240002</v>
      </c>
      <c r="J88" s="15">
        <f>IF(VPPEL[[#This Row],[Unadjusted Maximum Revenue]]/(VPPEL[[#This Row],[Proposed Taxable Valuation]]/1000)&gt;VPPEL[[#This Row],[Max VPPEL RATE]],VPPEL[[#This Row],[Max VPPEL RATE]],VPPEL[[#This Row],[Unadjusted Maximum Revenue]]/(VPPEL[[#This Row],[Proposed Taxable Valuation]]/1000))</f>
        <v>1.34</v>
      </c>
      <c r="K88" s="26">
        <f>ROUND(VPPEL[[#This Row],[Proposed Taxable Valuation]]/1000*VPPEL[[#This Row],[Adjusted Rate]],0)</f>
        <v>14662993</v>
      </c>
      <c r="L88" s="19">
        <f t="shared" si="9"/>
        <v>0</v>
      </c>
      <c r="M88" s="17">
        <f t="shared" si="10"/>
        <v>0</v>
      </c>
      <c r="N88" s="5">
        <v>10942531936</v>
      </c>
      <c r="O88">
        <f>INDEX($R$3:$T$335,MATCH(VPPEL[[#This Row],[DistrictNumber]],$R$3:$R$335,0),3)</f>
        <v>1.34</v>
      </c>
      <c r="P88" s="9">
        <f t="shared" si="11"/>
        <v>14662993</v>
      </c>
      <c r="R88" t="s">
        <v>162</v>
      </c>
      <c r="S88" s="36" t="s">
        <v>162</v>
      </c>
      <c r="T88" s="33">
        <v>1.34</v>
      </c>
    </row>
    <row r="89" spans="1:20" x14ac:dyDescent="0.35">
      <c r="A89" s="13">
        <v>2026</v>
      </c>
      <c r="B89" s="13">
        <f t="shared" si="6"/>
        <v>2025</v>
      </c>
      <c r="C89" t="s">
        <v>172</v>
      </c>
      <c r="D89" t="s">
        <v>173</v>
      </c>
      <c r="E89" s="5">
        <v>53698913</v>
      </c>
      <c r="F89" s="13">
        <f>INDEX($R$3:$T$335,MATCH(VPPEL[[#This Row],[DistrictNumber]],$R$3:$R$335,0),3)</f>
        <v>1.33999</v>
      </c>
      <c r="G89" s="9">
        <f t="shared" si="7"/>
        <v>71956.006430869995</v>
      </c>
      <c r="H89" s="11">
        <v>1.02</v>
      </c>
      <c r="I89" s="12">
        <f t="shared" si="8"/>
        <v>71956.006430869995</v>
      </c>
      <c r="J89" s="15">
        <f>IF(VPPEL[[#This Row],[Unadjusted Maximum Revenue]]/(VPPEL[[#This Row],[Proposed Taxable Valuation]]/1000)&gt;VPPEL[[#This Row],[Max VPPEL RATE]],VPPEL[[#This Row],[Max VPPEL RATE]],VPPEL[[#This Row],[Unadjusted Maximum Revenue]]/(VPPEL[[#This Row],[Proposed Taxable Valuation]]/1000))</f>
        <v>1.3399899999999998</v>
      </c>
      <c r="K89" s="26">
        <f>ROUND(VPPEL[[#This Row],[Proposed Taxable Valuation]]/1000*VPPEL[[#This Row],[Adjusted Rate]],0)</f>
        <v>71956</v>
      </c>
      <c r="L89" s="19">
        <f t="shared" si="9"/>
        <v>0</v>
      </c>
      <c r="M89" s="17">
        <f t="shared" si="10"/>
        <v>0</v>
      </c>
      <c r="N89" s="5">
        <v>53698913</v>
      </c>
      <c r="O89">
        <f>INDEX($R$3:$T$335,MATCH(VPPEL[[#This Row],[DistrictNumber]],$R$3:$R$335,0),3)</f>
        <v>1.33999</v>
      </c>
      <c r="P89" s="9">
        <f t="shared" si="11"/>
        <v>71956</v>
      </c>
      <c r="R89" t="s">
        <v>164</v>
      </c>
      <c r="S89" s="37" t="s">
        <v>164</v>
      </c>
      <c r="T89" s="34">
        <v>0.67</v>
      </c>
    </row>
    <row r="90" spans="1:20" x14ac:dyDescent="0.35">
      <c r="A90" s="13">
        <v>2026</v>
      </c>
      <c r="B90" s="13">
        <f t="shared" si="6"/>
        <v>2025</v>
      </c>
      <c r="C90" t="s">
        <v>174</v>
      </c>
      <c r="D90" t="s">
        <v>175</v>
      </c>
      <c r="E90" s="5">
        <v>364940826</v>
      </c>
      <c r="F90" s="13">
        <f>INDEX($R$3:$T$335,MATCH(VPPEL[[#This Row],[DistrictNumber]],$R$3:$R$335,0),3)</f>
        <v>0.5</v>
      </c>
      <c r="G90" s="9">
        <f t="shared" si="7"/>
        <v>182470.413</v>
      </c>
      <c r="H90" s="11">
        <v>1.02</v>
      </c>
      <c r="I90" s="12">
        <f t="shared" si="8"/>
        <v>182470.413</v>
      </c>
      <c r="J90" s="15">
        <f>IF(VPPEL[[#This Row],[Unadjusted Maximum Revenue]]/(VPPEL[[#This Row],[Proposed Taxable Valuation]]/1000)&gt;VPPEL[[#This Row],[Max VPPEL RATE]],VPPEL[[#This Row],[Max VPPEL RATE]],VPPEL[[#This Row],[Unadjusted Maximum Revenue]]/(VPPEL[[#This Row],[Proposed Taxable Valuation]]/1000))</f>
        <v>0.5</v>
      </c>
      <c r="K90" s="26">
        <f>ROUND(VPPEL[[#This Row],[Proposed Taxable Valuation]]/1000*VPPEL[[#This Row],[Adjusted Rate]],0)</f>
        <v>182470</v>
      </c>
      <c r="L90" s="19">
        <f t="shared" si="9"/>
        <v>0</v>
      </c>
      <c r="M90" s="17">
        <f t="shared" si="10"/>
        <v>0</v>
      </c>
      <c r="N90" s="5">
        <v>364940826</v>
      </c>
      <c r="O90">
        <f>INDEX($R$3:$T$335,MATCH(VPPEL[[#This Row],[DistrictNumber]],$R$3:$R$335,0),3)</f>
        <v>0.5</v>
      </c>
      <c r="P90" s="9">
        <f t="shared" si="11"/>
        <v>182470</v>
      </c>
      <c r="R90" t="s">
        <v>166</v>
      </c>
      <c r="S90" s="36" t="s">
        <v>166</v>
      </c>
      <c r="T90" s="33">
        <v>0</v>
      </c>
    </row>
    <row r="91" spans="1:20" x14ac:dyDescent="0.35">
      <c r="A91" s="13">
        <v>2026</v>
      </c>
      <c r="B91" s="13">
        <f t="shared" si="6"/>
        <v>2025</v>
      </c>
      <c r="C91" t="s">
        <v>176</v>
      </c>
      <c r="D91" t="s">
        <v>177</v>
      </c>
      <c r="E91" s="5">
        <v>5111748758</v>
      </c>
      <c r="F91" s="13">
        <f>INDEX($R$3:$T$335,MATCH(VPPEL[[#This Row],[DistrictNumber]],$R$3:$R$335,0),3)</f>
        <v>0.67</v>
      </c>
      <c r="G91" s="9">
        <f t="shared" si="7"/>
        <v>3424871.6678600004</v>
      </c>
      <c r="H91" s="11">
        <v>1.02</v>
      </c>
      <c r="I91" s="12">
        <f t="shared" si="8"/>
        <v>3424871.6678600004</v>
      </c>
      <c r="J91" s="15">
        <f>IF(VPPEL[[#This Row],[Unadjusted Maximum Revenue]]/(VPPEL[[#This Row],[Proposed Taxable Valuation]]/1000)&gt;VPPEL[[#This Row],[Max VPPEL RATE]],VPPEL[[#This Row],[Max VPPEL RATE]],VPPEL[[#This Row],[Unadjusted Maximum Revenue]]/(VPPEL[[#This Row],[Proposed Taxable Valuation]]/1000))</f>
        <v>0.67</v>
      </c>
      <c r="K91" s="26">
        <f>ROUND(VPPEL[[#This Row],[Proposed Taxable Valuation]]/1000*VPPEL[[#This Row],[Adjusted Rate]],0)</f>
        <v>3424872</v>
      </c>
      <c r="L91" s="19">
        <f t="shared" si="9"/>
        <v>0</v>
      </c>
      <c r="M91" s="17">
        <f t="shared" si="10"/>
        <v>0</v>
      </c>
      <c r="N91" s="5">
        <v>5111748758</v>
      </c>
      <c r="O91">
        <f>INDEX($R$3:$T$335,MATCH(VPPEL[[#This Row],[DistrictNumber]],$R$3:$R$335,0),3)</f>
        <v>0.67</v>
      </c>
      <c r="P91" s="9">
        <f t="shared" si="11"/>
        <v>3424872</v>
      </c>
      <c r="R91" t="s">
        <v>168</v>
      </c>
      <c r="S91" s="37" t="s">
        <v>168</v>
      </c>
      <c r="T91" s="34">
        <v>1.34</v>
      </c>
    </row>
    <row r="92" spans="1:20" x14ac:dyDescent="0.35">
      <c r="A92" s="13">
        <v>2026</v>
      </c>
      <c r="B92" s="13">
        <f t="shared" si="6"/>
        <v>2025</v>
      </c>
      <c r="C92" t="s">
        <v>178</v>
      </c>
      <c r="D92" t="s">
        <v>179</v>
      </c>
      <c r="E92" s="5">
        <v>199145790</v>
      </c>
      <c r="F92" s="13">
        <f>INDEX($R$3:$T$335,MATCH(VPPEL[[#This Row],[DistrictNumber]],$R$3:$R$335,0),3)</f>
        <v>1.34</v>
      </c>
      <c r="G92" s="9">
        <f t="shared" si="7"/>
        <v>266855.35860000004</v>
      </c>
      <c r="H92" s="11">
        <v>1.02</v>
      </c>
      <c r="I92" s="12">
        <f t="shared" si="8"/>
        <v>266855.35860000004</v>
      </c>
      <c r="J92" s="15">
        <f>IF(VPPEL[[#This Row],[Unadjusted Maximum Revenue]]/(VPPEL[[#This Row],[Proposed Taxable Valuation]]/1000)&gt;VPPEL[[#This Row],[Max VPPEL RATE]],VPPEL[[#This Row],[Max VPPEL RATE]],VPPEL[[#This Row],[Unadjusted Maximum Revenue]]/(VPPEL[[#This Row],[Proposed Taxable Valuation]]/1000))</f>
        <v>1.34</v>
      </c>
      <c r="K92" s="26">
        <f>ROUND(VPPEL[[#This Row],[Proposed Taxable Valuation]]/1000*VPPEL[[#This Row],[Adjusted Rate]],0)</f>
        <v>266855</v>
      </c>
      <c r="L92" s="19">
        <f t="shared" si="9"/>
        <v>0</v>
      </c>
      <c r="M92" s="17">
        <f t="shared" si="10"/>
        <v>0</v>
      </c>
      <c r="N92" s="5">
        <v>199145790</v>
      </c>
      <c r="O92">
        <f>INDEX($R$3:$T$335,MATCH(VPPEL[[#This Row],[DistrictNumber]],$R$3:$R$335,0),3)</f>
        <v>1.34</v>
      </c>
      <c r="P92" s="9">
        <f t="shared" si="11"/>
        <v>266855</v>
      </c>
      <c r="R92" t="s">
        <v>170</v>
      </c>
      <c r="S92" s="36" t="s">
        <v>170</v>
      </c>
      <c r="T92" s="33">
        <v>1.34</v>
      </c>
    </row>
    <row r="93" spans="1:20" x14ac:dyDescent="0.35">
      <c r="A93" s="13">
        <v>2026</v>
      </c>
      <c r="B93" s="13">
        <f t="shared" si="6"/>
        <v>2025</v>
      </c>
      <c r="C93" t="s">
        <v>180</v>
      </c>
      <c r="D93" t="s">
        <v>181</v>
      </c>
      <c r="E93" s="5">
        <v>298501475</v>
      </c>
      <c r="F93" s="13">
        <f>INDEX($R$3:$T$335,MATCH(VPPEL[[#This Row],[DistrictNumber]],$R$3:$R$335,0),3)</f>
        <v>0</v>
      </c>
      <c r="G93" s="9">
        <f t="shared" si="7"/>
        <v>0</v>
      </c>
      <c r="H93" s="11">
        <v>1.02</v>
      </c>
      <c r="I93" s="12">
        <f t="shared" si="8"/>
        <v>0</v>
      </c>
      <c r="J93" s="15">
        <f>IF(VPPEL[[#This Row],[Unadjusted Maximum Revenue]]/(VPPEL[[#This Row],[Proposed Taxable Valuation]]/1000)&gt;VPPEL[[#This Row],[Max VPPEL RATE]],VPPEL[[#This Row],[Max VPPEL RATE]],VPPEL[[#This Row],[Unadjusted Maximum Revenue]]/(VPPEL[[#This Row],[Proposed Taxable Valuation]]/1000))</f>
        <v>0</v>
      </c>
      <c r="K93" s="26">
        <f>ROUND(VPPEL[[#This Row],[Proposed Taxable Valuation]]/1000*VPPEL[[#This Row],[Adjusted Rate]],0)</f>
        <v>0</v>
      </c>
      <c r="L93" s="19">
        <f t="shared" si="9"/>
        <v>0</v>
      </c>
      <c r="M93" s="17">
        <f t="shared" si="10"/>
        <v>0</v>
      </c>
      <c r="N93" s="5">
        <v>298501475</v>
      </c>
      <c r="O93">
        <f>INDEX($R$3:$T$335,MATCH(VPPEL[[#This Row],[DistrictNumber]],$R$3:$R$335,0),3)</f>
        <v>0</v>
      </c>
      <c r="P93" s="9">
        <f t="shared" si="11"/>
        <v>0</v>
      </c>
      <c r="R93" t="s">
        <v>172</v>
      </c>
      <c r="S93" s="37" t="s">
        <v>172</v>
      </c>
      <c r="T93" s="34">
        <v>1.33999</v>
      </c>
    </row>
    <row r="94" spans="1:20" x14ac:dyDescent="0.35">
      <c r="A94" s="13">
        <v>2026</v>
      </c>
      <c r="B94" s="13">
        <f t="shared" si="6"/>
        <v>2025</v>
      </c>
      <c r="C94" t="s">
        <v>182</v>
      </c>
      <c r="D94" t="s">
        <v>183</v>
      </c>
      <c r="E94" s="5">
        <v>482990630</v>
      </c>
      <c r="F94" s="13">
        <f>INDEX($R$3:$T$335,MATCH(VPPEL[[#This Row],[DistrictNumber]],$R$3:$R$335,0),3)</f>
        <v>0.67</v>
      </c>
      <c r="G94" s="9">
        <f t="shared" si="7"/>
        <v>323603.72210000001</v>
      </c>
      <c r="H94" s="11">
        <v>1.02</v>
      </c>
      <c r="I94" s="12">
        <f t="shared" si="8"/>
        <v>323603.72210000001</v>
      </c>
      <c r="J94" s="15">
        <f>IF(VPPEL[[#This Row],[Unadjusted Maximum Revenue]]/(VPPEL[[#This Row],[Proposed Taxable Valuation]]/1000)&gt;VPPEL[[#This Row],[Max VPPEL RATE]],VPPEL[[#This Row],[Max VPPEL RATE]],VPPEL[[#This Row],[Unadjusted Maximum Revenue]]/(VPPEL[[#This Row],[Proposed Taxable Valuation]]/1000))</f>
        <v>0.67</v>
      </c>
      <c r="K94" s="26">
        <f>ROUND(VPPEL[[#This Row],[Proposed Taxable Valuation]]/1000*VPPEL[[#This Row],[Adjusted Rate]],0)</f>
        <v>323604</v>
      </c>
      <c r="L94" s="19">
        <f t="shared" si="9"/>
        <v>0</v>
      </c>
      <c r="M94" s="17">
        <f t="shared" si="10"/>
        <v>0</v>
      </c>
      <c r="N94" s="5">
        <v>482990630</v>
      </c>
      <c r="O94">
        <f>INDEX($R$3:$T$335,MATCH(VPPEL[[#This Row],[DistrictNumber]],$R$3:$R$335,0),3)</f>
        <v>0.67</v>
      </c>
      <c r="P94" s="9">
        <f t="shared" si="11"/>
        <v>323604</v>
      </c>
      <c r="R94" t="s">
        <v>174</v>
      </c>
      <c r="S94" s="36" t="s">
        <v>174</v>
      </c>
      <c r="T94" s="33">
        <v>0.5</v>
      </c>
    </row>
    <row r="95" spans="1:20" x14ac:dyDescent="0.35">
      <c r="A95" s="13">
        <v>2026</v>
      </c>
      <c r="B95" s="13">
        <f t="shared" si="6"/>
        <v>2025</v>
      </c>
      <c r="C95" t="s">
        <v>184</v>
      </c>
      <c r="D95" t="s">
        <v>185</v>
      </c>
      <c r="E95" s="5">
        <v>255529081</v>
      </c>
      <c r="F95" s="13">
        <f>INDEX($R$3:$T$335,MATCH(VPPEL[[#This Row],[DistrictNumber]],$R$3:$R$335,0),3)</f>
        <v>1.34</v>
      </c>
      <c r="G95" s="9">
        <f t="shared" si="7"/>
        <v>342408.96854000003</v>
      </c>
      <c r="H95" s="11">
        <v>1.02</v>
      </c>
      <c r="I95" s="12">
        <f t="shared" si="8"/>
        <v>342408.96854000003</v>
      </c>
      <c r="J95" s="15">
        <f>IF(VPPEL[[#This Row],[Unadjusted Maximum Revenue]]/(VPPEL[[#This Row],[Proposed Taxable Valuation]]/1000)&gt;VPPEL[[#This Row],[Max VPPEL RATE]],VPPEL[[#This Row],[Max VPPEL RATE]],VPPEL[[#This Row],[Unadjusted Maximum Revenue]]/(VPPEL[[#This Row],[Proposed Taxable Valuation]]/1000))</f>
        <v>1.34</v>
      </c>
      <c r="K95" s="26">
        <f>ROUND(VPPEL[[#This Row],[Proposed Taxable Valuation]]/1000*VPPEL[[#This Row],[Adjusted Rate]],0)</f>
        <v>342409</v>
      </c>
      <c r="L95" s="19">
        <f t="shared" si="9"/>
        <v>0</v>
      </c>
      <c r="M95" s="17">
        <f t="shared" si="10"/>
        <v>0</v>
      </c>
      <c r="N95" s="5">
        <v>255529081</v>
      </c>
      <c r="O95">
        <f>INDEX($R$3:$T$335,MATCH(VPPEL[[#This Row],[DistrictNumber]],$R$3:$R$335,0),3)</f>
        <v>1.34</v>
      </c>
      <c r="P95" s="9">
        <f t="shared" si="11"/>
        <v>342409</v>
      </c>
      <c r="R95" t="s">
        <v>176</v>
      </c>
      <c r="S95" s="37" t="s">
        <v>176</v>
      </c>
      <c r="T95" s="34">
        <v>0.67</v>
      </c>
    </row>
    <row r="96" spans="1:20" x14ac:dyDescent="0.35">
      <c r="A96" s="13">
        <v>2026</v>
      </c>
      <c r="B96" s="13">
        <f t="shared" si="6"/>
        <v>2025</v>
      </c>
      <c r="C96" t="s">
        <v>186</v>
      </c>
      <c r="D96" t="s">
        <v>187</v>
      </c>
      <c r="E96" s="5">
        <v>259295921</v>
      </c>
      <c r="F96" s="13">
        <f>INDEX($R$3:$T$335,MATCH(VPPEL[[#This Row],[DistrictNumber]],$R$3:$R$335,0),3)</f>
        <v>1.34</v>
      </c>
      <c r="G96" s="9">
        <f t="shared" si="7"/>
        <v>347456.53414</v>
      </c>
      <c r="H96" s="11">
        <v>1.02</v>
      </c>
      <c r="I96" s="12">
        <f t="shared" si="8"/>
        <v>347456.53414</v>
      </c>
      <c r="J96" s="15">
        <f>IF(VPPEL[[#This Row],[Unadjusted Maximum Revenue]]/(VPPEL[[#This Row],[Proposed Taxable Valuation]]/1000)&gt;VPPEL[[#This Row],[Max VPPEL RATE]],VPPEL[[#This Row],[Max VPPEL RATE]],VPPEL[[#This Row],[Unadjusted Maximum Revenue]]/(VPPEL[[#This Row],[Proposed Taxable Valuation]]/1000))</f>
        <v>1.34</v>
      </c>
      <c r="K96" s="26">
        <f>ROUND(VPPEL[[#This Row],[Proposed Taxable Valuation]]/1000*VPPEL[[#This Row],[Adjusted Rate]],0)</f>
        <v>347457</v>
      </c>
      <c r="L96" s="19">
        <f t="shared" si="9"/>
        <v>0</v>
      </c>
      <c r="M96" s="17">
        <f t="shared" si="10"/>
        <v>0</v>
      </c>
      <c r="N96" s="5">
        <v>259295921</v>
      </c>
      <c r="O96">
        <f>INDEX($R$3:$T$335,MATCH(VPPEL[[#This Row],[DistrictNumber]],$R$3:$R$335,0),3)</f>
        <v>1.34</v>
      </c>
      <c r="P96" s="9">
        <f t="shared" si="11"/>
        <v>347457</v>
      </c>
      <c r="R96" t="s">
        <v>178</v>
      </c>
      <c r="S96" s="36" t="s">
        <v>178</v>
      </c>
      <c r="T96" s="33">
        <v>1.34</v>
      </c>
    </row>
    <row r="97" spans="1:20" x14ac:dyDescent="0.35">
      <c r="A97" s="13">
        <v>2026</v>
      </c>
      <c r="B97" s="13">
        <f t="shared" si="6"/>
        <v>2025</v>
      </c>
      <c r="C97" t="s">
        <v>188</v>
      </c>
      <c r="D97" t="s">
        <v>189</v>
      </c>
      <c r="E97" s="5">
        <v>348585966</v>
      </c>
      <c r="F97" s="13">
        <f>INDEX($R$3:$T$335,MATCH(VPPEL[[#This Row],[DistrictNumber]],$R$3:$R$335,0),3)</f>
        <v>0.67</v>
      </c>
      <c r="G97" s="9">
        <f t="shared" si="7"/>
        <v>233552.59722000003</v>
      </c>
      <c r="H97" s="11">
        <v>1.02</v>
      </c>
      <c r="I97" s="12">
        <f t="shared" si="8"/>
        <v>233552.59722000003</v>
      </c>
      <c r="J97" s="15">
        <f>IF(VPPEL[[#This Row],[Unadjusted Maximum Revenue]]/(VPPEL[[#This Row],[Proposed Taxable Valuation]]/1000)&gt;VPPEL[[#This Row],[Max VPPEL RATE]],VPPEL[[#This Row],[Max VPPEL RATE]],VPPEL[[#This Row],[Unadjusted Maximum Revenue]]/(VPPEL[[#This Row],[Proposed Taxable Valuation]]/1000))</f>
        <v>0.67</v>
      </c>
      <c r="K97" s="26">
        <f>ROUND(VPPEL[[#This Row],[Proposed Taxable Valuation]]/1000*VPPEL[[#This Row],[Adjusted Rate]],0)</f>
        <v>233553</v>
      </c>
      <c r="L97" s="19">
        <f t="shared" si="9"/>
        <v>0</v>
      </c>
      <c r="M97" s="17">
        <f t="shared" si="10"/>
        <v>0</v>
      </c>
      <c r="N97" s="5">
        <v>348585966</v>
      </c>
      <c r="O97">
        <f>INDEX($R$3:$T$335,MATCH(VPPEL[[#This Row],[DistrictNumber]],$R$3:$R$335,0),3)</f>
        <v>0.67</v>
      </c>
      <c r="P97" s="9">
        <f t="shared" si="11"/>
        <v>233553</v>
      </c>
      <c r="R97" t="s">
        <v>180</v>
      </c>
      <c r="S97" s="37" t="s">
        <v>180</v>
      </c>
      <c r="T97" s="34">
        <v>0</v>
      </c>
    </row>
    <row r="98" spans="1:20" x14ac:dyDescent="0.35">
      <c r="A98" s="13">
        <v>2026</v>
      </c>
      <c r="B98" s="13">
        <f t="shared" si="6"/>
        <v>2025</v>
      </c>
      <c r="C98" t="s">
        <v>190</v>
      </c>
      <c r="D98" t="s">
        <v>191</v>
      </c>
      <c r="E98" s="5">
        <v>400731257</v>
      </c>
      <c r="F98" s="13">
        <f>INDEX($R$3:$T$335,MATCH(VPPEL[[#This Row],[DistrictNumber]],$R$3:$R$335,0),3)</f>
        <v>0.52381999999999995</v>
      </c>
      <c r="G98" s="9">
        <f t="shared" si="7"/>
        <v>209911.04704173998</v>
      </c>
      <c r="H98" s="11">
        <v>1.02</v>
      </c>
      <c r="I98" s="12">
        <f t="shared" si="8"/>
        <v>209911.04704173998</v>
      </c>
      <c r="J98" s="15">
        <f>IF(VPPEL[[#This Row],[Unadjusted Maximum Revenue]]/(VPPEL[[#This Row],[Proposed Taxable Valuation]]/1000)&gt;VPPEL[[#This Row],[Max VPPEL RATE]],VPPEL[[#This Row],[Max VPPEL RATE]],VPPEL[[#This Row],[Unadjusted Maximum Revenue]]/(VPPEL[[#This Row],[Proposed Taxable Valuation]]/1000))</f>
        <v>0.52381999999999995</v>
      </c>
      <c r="K98" s="26">
        <f>ROUND(VPPEL[[#This Row],[Proposed Taxable Valuation]]/1000*VPPEL[[#This Row],[Adjusted Rate]],0)</f>
        <v>209911</v>
      </c>
      <c r="L98" s="19">
        <f t="shared" si="9"/>
        <v>0</v>
      </c>
      <c r="M98" s="17">
        <f t="shared" si="10"/>
        <v>0</v>
      </c>
      <c r="N98" s="5">
        <v>400731257</v>
      </c>
      <c r="O98">
        <f>INDEX($R$3:$T$335,MATCH(VPPEL[[#This Row],[DistrictNumber]],$R$3:$R$335,0),3)</f>
        <v>0.52381999999999995</v>
      </c>
      <c r="P98" s="9">
        <f t="shared" si="11"/>
        <v>209911</v>
      </c>
      <c r="R98" t="s">
        <v>182</v>
      </c>
      <c r="S98" s="36" t="s">
        <v>182</v>
      </c>
      <c r="T98" s="33">
        <v>0.67</v>
      </c>
    </row>
    <row r="99" spans="1:20" x14ac:dyDescent="0.35">
      <c r="A99" s="13">
        <v>2026</v>
      </c>
      <c r="B99" s="13">
        <f t="shared" si="6"/>
        <v>2025</v>
      </c>
      <c r="C99" t="s">
        <v>192</v>
      </c>
      <c r="D99" t="s">
        <v>193</v>
      </c>
      <c r="E99" s="5">
        <v>553559482</v>
      </c>
      <c r="F99" s="13">
        <f>INDEX($R$3:$T$335,MATCH(VPPEL[[#This Row],[DistrictNumber]],$R$3:$R$335,0),3)</f>
        <v>1</v>
      </c>
      <c r="G99" s="9">
        <f t="shared" si="7"/>
        <v>553559.48199999996</v>
      </c>
      <c r="H99" s="11">
        <v>1.02</v>
      </c>
      <c r="I99" s="12">
        <f t="shared" si="8"/>
        <v>553559.48199999996</v>
      </c>
      <c r="J99" s="15">
        <f>IF(VPPEL[[#This Row],[Unadjusted Maximum Revenue]]/(VPPEL[[#This Row],[Proposed Taxable Valuation]]/1000)&gt;VPPEL[[#This Row],[Max VPPEL RATE]],VPPEL[[#This Row],[Max VPPEL RATE]],VPPEL[[#This Row],[Unadjusted Maximum Revenue]]/(VPPEL[[#This Row],[Proposed Taxable Valuation]]/1000))</f>
        <v>1</v>
      </c>
      <c r="K99" s="26">
        <f>ROUND(VPPEL[[#This Row],[Proposed Taxable Valuation]]/1000*VPPEL[[#This Row],[Adjusted Rate]],0)</f>
        <v>553559</v>
      </c>
      <c r="L99" s="19">
        <f t="shared" si="9"/>
        <v>0</v>
      </c>
      <c r="M99" s="17">
        <f t="shared" si="10"/>
        <v>0</v>
      </c>
      <c r="N99" s="5">
        <v>553559482</v>
      </c>
      <c r="O99">
        <f>INDEX($R$3:$T$335,MATCH(VPPEL[[#This Row],[DistrictNumber]],$R$3:$R$335,0),3)</f>
        <v>1</v>
      </c>
      <c r="P99" s="9">
        <f t="shared" si="11"/>
        <v>553559</v>
      </c>
      <c r="R99" t="s">
        <v>184</v>
      </c>
      <c r="S99" s="37" t="s">
        <v>184</v>
      </c>
      <c r="T99" s="34">
        <v>1.34</v>
      </c>
    </row>
    <row r="100" spans="1:20" x14ac:dyDescent="0.35">
      <c r="A100" s="13">
        <v>2026</v>
      </c>
      <c r="B100" s="13">
        <f t="shared" si="6"/>
        <v>2025</v>
      </c>
      <c r="C100" t="s">
        <v>194</v>
      </c>
      <c r="D100" t="s">
        <v>195</v>
      </c>
      <c r="E100" s="5">
        <v>185540260</v>
      </c>
      <c r="F100" s="13">
        <f>INDEX($R$3:$T$335,MATCH(VPPEL[[#This Row],[DistrictNumber]],$R$3:$R$335,0),3)</f>
        <v>1.34</v>
      </c>
      <c r="G100" s="9">
        <f t="shared" si="7"/>
        <v>248623.94840000002</v>
      </c>
      <c r="H100" s="11">
        <v>1.02</v>
      </c>
      <c r="I100" s="12">
        <f t="shared" si="8"/>
        <v>248623.94840000002</v>
      </c>
      <c r="J100" s="15">
        <f>IF(VPPEL[[#This Row],[Unadjusted Maximum Revenue]]/(VPPEL[[#This Row],[Proposed Taxable Valuation]]/1000)&gt;VPPEL[[#This Row],[Max VPPEL RATE]],VPPEL[[#This Row],[Max VPPEL RATE]],VPPEL[[#This Row],[Unadjusted Maximum Revenue]]/(VPPEL[[#This Row],[Proposed Taxable Valuation]]/1000))</f>
        <v>1.34</v>
      </c>
      <c r="K100" s="26">
        <f>ROUND(VPPEL[[#This Row],[Proposed Taxable Valuation]]/1000*VPPEL[[#This Row],[Adjusted Rate]],0)</f>
        <v>248624</v>
      </c>
      <c r="L100" s="19">
        <f t="shared" si="9"/>
        <v>0</v>
      </c>
      <c r="M100" s="17">
        <f t="shared" si="10"/>
        <v>0</v>
      </c>
      <c r="N100" s="5">
        <v>185540260</v>
      </c>
      <c r="O100">
        <f>INDEX($R$3:$T$335,MATCH(VPPEL[[#This Row],[DistrictNumber]],$R$3:$R$335,0),3)</f>
        <v>1.34</v>
      </c>
      <c r="P100" s="9">
        <f t="shared" si="11"/>
        <v>248624</v>
      </c>
      <c r="R100" t="s">
        <v>186</v>
      </c>
      <c r="S100" s="36" t="s">
        <v>186</v>
      </c>
      <c r="T100" s="33">
        <v>1.34</v>
      </c>
    </row>
    <row r="101" spans="1:20" x14ac:dyDescent="0.35">
      <c r="A101" s="13">
        <v>2026</v>
      </c>
      <c r="B101" s="13">
        <f t="shared" si="6"/>
        <v>2025</v>
      </c>
      <c r="C101" t="s">
        <v>196</v>
      </c>
      <c r="D101" t="s">
        <v>197</v>
      </c>
      <c r="E101" s="5">
        <v>253015269</v>
      </c>
      <c r="F101" s="13">
        <f>INDEX($R$3:$T$335,MATCH(VPPEL[[#This Row],[DistrictNumber]],$R$3:$R$335,0),3)</f>
        <v>0</v>
      </c>
      <c r="G101" s="9">
        <f t="shared" si="7"/>
        <v>0</v>
      </c>
      <c r="H101" s="11">
        <v>1.02</v>
      </c>
      <c r="I101" s="12">
        <f t="shared" si="8"/>
        <v>0</v>
      </c>
      <c r="J101" s="15">
        <f>IF(VPPEL[[#This Row],[Unadjusted Maximum Revenue]]/(VPPEL[[#This Row],[Proposed Taxable Valuation]]/1000)&gt;VPPEL[[#This Row],[Max VPPEL RATE]],VPPEL[[#This Row],[Max VPPEL RATE]],VPPEL[[#This Row],[Unadjusted Maximum Revenue]]/(VPPEL[[#This Row],[Proposed Taxable Valuation]]/1000))</f>
        <v>0</v>
      </c>
      <c r="K101" s="26">
        <f>ROUND(VPPEL[[#This Row],[Proposed Taxable Valuation]]/1000*VPPEL[[#This Row],[Adjusted Rate]],0)</f>
        <v>0</v>
      </c>
      <c r="L101" s="19">
        <f t="shared" si="9"/>
        <v>0</v>
      </c>
      <c r="M101" s="17">
        <f t="shared" si="10"/>
        <v>0</v>
      </c>
      <c r="N101" s="5">
        <v>253015269</v>
      </c>
      <c r="O101">
        <f>INDEX($R$3:$T$335,MATCH(VPPEL[[#This Row],[DistrictNumber]],$R$3:$R$335,0),3)</f>
        <v>0</v>
      </c>
      <c r="P101" s="9">
        <f t="shared" si="11"/>
        <v>0</v>
      </c>
      <c r="R101" t="s">
        <v>188</v>
      </c>
      <c r="S101" s="37" t="s">
        <v>690</v>
      </c>
      <c r="T101" s="34">
        <v>0.67</v>
      </c>
    </row>
    <row r="102" spans="1:20" x14ac:dyDescent="0.35">
      <c r="A102" s="13">
        <v>2026</v>
      </c>
      <c r="B102" s="13">
        <f t="shared" si="6"/>
        <v>2025</v>
      </c>
      <c r="C102" t="s">
        <v>198</v>
      </c>
      <c r="D102" t="s">
        <v>199</v>
      </c>
      <c r="E102" s="5">
        <v>300245284</v>
      </c>
      <c r="F102" s="13">
        <f>INDEX($R$3:$T$335,MATCH(VPPEL[[#This Row],[DistrictNumber]],$R$3:$R$335,0),3)</f>
        <v>1.34</v>
      </c>
      <c r="G102" s="9">
        <f t="shared" si="7"/>
        <v>402328.68056000001</v>
      </c>
      <c r="H102" s="11">
        <v>1.02</v>
      </c>
      <c r="I102" s="12">
        <f t="shared" si="8"/>
        <v>402328.68056000001</v>
      </c>
      <c r="J102" s="15">
        <f>IF(VPPEL[[#This Row],[Unadjusted Maximum Revenue]]/(VPPEL[[#This Row],[Proposed Taxable Valuation]]/1000)&gt;VPPEL[[#This Row],[Max VPPEL RATE]],VPPEL[[#This Row],[Max VPPEL RATE]],VPPEL[[#This Row],[Unadjusted Maximum Revenue]]/(VPPEL[[#This Row],[Proposed Taxable Valuation]]/1000))</f>
        <v>1.34</v>
      </c>
      <c r="K102" s="26">
        <f>ROUND(VPPEL[[#This Row],[Proposed Taxable Valuation]]/1000*VPPEL[[#This Row],[Adjusted Rate]],0)</f>
        <v>402329</v>
      </c>
      <c r="L102" s="19">
        <f t="shared" si="9"/>
        <v>0</v>
      </c>
      <c r="M102" s="17">
        <f t="shared" si="10"/>
        <v>0</v>
      </c>
      <c r="N102" s="5">
        <v>300245284</v>
      </c>
      <c r="O102">
        <f>INDEX($R$3:$T$335,MATCH(VPPEL[[#This Row],[DistrictNumber]],$R$3:$R$335,0),3)</f>
        <v>1.34</v>
      </c>
      <c r="P102" s="9">
        <f t="shared" si="11"/>
        <v>402329</v>
      </c>
      <c r="R102" t="s">
        <v>190</v>
      </c>
      <c r="S102" s="36" t="s">
        <v>190</v>
      </c>
      <c r="T102" s="33">
        <v>0.52381999999999995</v>
      </c>
    </row>
    <row r="103" spans="1:20" x14ac:dyDescent="0.35">
      <c r="A103" s="13">
        <v>2026</v>
      </c>
      <c r="B103" s="13">
        <f t="shared" si="6"/>
        <v>2025</v>
      </c>
      <c r="C103" t="s">
        <v>200</v>
      </c>
      <c r="D103" t="s">
        <v>201</v>
      </c>
      <c r="E103" s="5">
        <v>604345351</v>
      </c>
      <c r="F103" s="13">
        <f>INDEX($R$3:$T$335,MATCH(VPPEL[[#This Row],[DistrictNumber]],$R$3:$R$335,0),3)</f>
        <v>1.34</v>
      </c>
      <c r="G103" s="9">
        <f t="shared" si="7"/>
        <v>809822.77034000005</v>
      </c>
      <c r="H103" s="11">
        <v>1.02</v>
      </c>
      <c r="I103" s="12">
        <f t="shared" si="8"/>
        <v>809822.77034000005</v>
      </c>
      <c r="J103" s="15">
        <f>IF(VPPEL[[#This Row],[Unadjusted Maximum Revenue]]/(VPPEL[[#This Row],[Proposed Taxable Valuation]]/1000)&gt;VPPEL[[#This Row],[Max VPPEL RATE]],VPPEL[[#This Row],[Max VPPEL RATE]],VPPEL[[#This Row],[Unadjusted Maximum Revenue]]/(VPPEL[[#This Row],[Proposed Taxable Valuation]]/1000))</f>
        <v>1.34</v>
      </c>
      <c r="K103" s="26">
        <f>ROUND(VPPEL[[#This Row],[Proposed Taxable Valuation]]/1000*VPPEL[[#This Row],[Adjusted Rate]],0)</f>
        <v>809823</v>
      </c>
      <c r="L103" s="19">
        <f t="shared" si="9"/>
        <v>0</v>
      </c>
      <c r="M103" s="17">
        <f t="shared" si="10"/>
        <v>0</v>
      </c>
      <c r="N103" s="5">
        <v>604345351</v>
      </c>
      <c r="O103">
        <f>INDEX($R$3:$T$335,MATCH(VPPEL[[#This Row],[DistrictNumber]],$R$3:$R$335,0),3)</f>
        <v>1.34</v>
      </c>
      <c r="P103" s="9">
        <f t="shared" si="11"/>
        <v>809823</v>
      </c>
      <c r="R103" t="s">
        <v>192</v>
      </c>
      <c r="S103" s="37" t="s">
        <v>192</v>
      </c>
      <c r="T103" s="34">
        <v>1</v>
      </c>
    </row>
    <row r="104" spans="1:20" x14ac:dyDescent="0.35">
      <c r="A104" s="13">
        <v>2026</v>
      </c>
      <c r="B104" s="13">
        <f t="shared" si="6"/>
        <v>2025</v>
      </c>
      <c r="C104" t="s">
        <v>202</v>
      </c>
      <c r="D104" t="s">
        <v>203</v>
      </c>
      <c r="E104" s="5">
        <v>216686249</v>
      </c>
      <c r="F104" s="13">
        <f>INDEX($R$3:$T$335,MATCH(VPPEL[[#This Row],[DistrictNumber]],$R$3:$R$335,0),3)</f>
        <v>0.91417000000000004</v>
      </c>
      <c r="G104" s="9">
        <f t="shared" si="7"/>
        <v>198088.06824833</v>
      </c>
      <c r="H104" s="11">
        <v>1.02</v>
      </c>
      <c r="I104" s="12">
        <f t="shared" si="8"/>
        <v>198088.06824833</v>
      </c>
      <c r="J104" s="15">
        <f>IF(VPPEL[[#This Row],[Unadjusted Maximum Revenue]]/(VPPEL[[#This Row],[Proposed Taxable Valuation]]/1000)&gt;VPPEL[[#This Row],[Max VPPEL RATE]],VPPEL[[#This Row],[Max VPPEL RATE]],VPPEL[[#This Row],[Unadjusted Maximum Revenue]]/(VPPEL[[#This Row],[Proposed Taxable Valuation]]/1000))</f>
        <v>0.91416999999999993</v>
      </c>
      <c r="K104" s="26">
        <f>ROUND(VPPEL[[#This Row],[Proposed Taxable Valuation]]/1000*VPPEL[[#This Row],[Adjusted Rate]],0)</f>
        <v>198088</v>
      </c>
      <c r="L104" s="19">
        <f t="shared" si="9"/>
        <v>0</v>
      </c>
      <c r="M104" s="17">
        <f t="shared" si="10"/>
        <v>0</v>
      </c>
      <c r="N104" s="5">
        <v>216686249</v>
      </c>
      <c r="O104">
        <f>INDEX($R$3:$T$335,MATCH(VPPEL[[#This Row],[DistrictNumber]],$R$3:$R$335,0),3)</f>
        <v>0.91417000000000004</v>
      </c>
      <c r="P104" s="9">
        <f t="shared" si="11"/>
        <v>198088</v>
      </c>
      <c r="R104" t="s">
        <v>194</v>
      </c>
      <c r="S104" s="36" t="s">
        <v>194</v>
      </c>
      <c r="T104" s="33">
        <v>1.34</v>
      </c>
    </row>
    <row r="105" spans="1:20" x14ac:dyDescent="0.35">
      <c r="A105" s="13">
        <v>2026</v>
      </c>
      <c r="B105" s="13">
        <f t="shared" si="6"/>
        <v>2025</v>
      </c>
      <c r="C105" t="s">
        <v>204</v>
      </c>
      <c r="D105" t="s">
        <v>205</v>
      </c>
      <c r="E105" s="5">
        <v>251806060</v>
      </c>
      <c r="F105" s="13">
        <f>INDEX($R$3:$T$335,MATCH(VPPEL[[#This Row],[DistrictNumber]],$R$3:$R$335,0),3)</f>
        <v>1.34</v>
      </c>
      <c r="G105" s="9">
        <f t="shared" si="7"/>
        <v>337420.12040000001</v>
      </c>
      <c r="H105" s="11">
        <v>1.02</v>
      </c>
      <c r="I105" s="12">
        <f t="shared" si="8"/>
        <v>337420.12040000001</v>
      </c>
      <c r="J105" s="15">
        <f>IF(VPPEL[[#This Row],[Unadjusted Maximum Revenue]]/(VPPEL[[#This Row],[Proposed Taxable Valuation]]/1000)&gt;VPPEL[[#This Row],[Max VPPEL RATE]],VPPEL[[#This Row],[Max VPPEL RATE]],VPPEL[[#This Row],[Unadjusted Maximum Revenue]]/(VPPEL[[#This Row],[Proposed Taxable Valuation]]/1000))</f>
        <v>1.34</v>
      </c>
      <c r="K105" s="26">
        <f>ROUND(VPPEL[[#This Row],[Proposed Taxable Valuation]]/1000*VPPEL[[#This Row],[Adjusted Rate]],0)</f>
        <v>337420</v>
      </c>
      <c r="L105" s="19">
        <f t="shared" si="9"/>
        <v>0</v>
      </c>
      <c r="M105" s="17">
        <f t="shared" si="10"/>
        <v>0</v>
      </c>
      <c r="N105" s="5">
        <v>251806060</v>
      </c>
      <c r="O105">
        <f>INDEX($R$3:$T$335,MATCH(VPPEL[[#This Row],[DistrictNumber]],$R$3:$R$335,0),3)</f>
        <v>1.34</v>
      </c>
      <c r="P105" s="9">
        <f t="shared" si="11"/>
        <v>337420</v>
      </c>
      <c r="R105" t="s">
        <v>196</v>
      </c>
      <c r="S105" s="37" t="s">
        <v>196</v>
      </c>
      <c r="T105" s="34">
        <v>0</v>
      </c>
    </row>
    <row r="106" spans="1:20" x14ac:dyDescent="0.35">
      <c r="A106" s="13">
        <v>2026</v>
      </c>
      <c r="B106" s="13">
        <f t="shared" si="6"/>
        <v>2025</v>
      </c>
      <c r="C106" t="s">
        <v>206</v>
      </c>
      <c r="D106" t="s">
        <v>207</v>
      </c>
      <c r="E106" s="5">
        <v>497701532</v>
      </c>
      <c r="F106" s="13">
        <f>INDEX($R$3:$T$335,MATCH(VPPEL[[#This Row],[DistrictNumber]],$R$3:$R$335,0),3)</f>
        <v>1.0104299999999999</v>
      </c>
      <c r="G106" s="9">
        <f t="shared" si="7"/>
        <v>502892.55897875997</v>
      </c>
      <c r="H106" s="11">
        <v>1.02</v>
      </c>
      <c r="I106" s="12">
        <f t="shared" si="8"/>
        <v>502892.55897875997</v>
      </c>
      <c r="J106" s="15">
        <f>IF(VPPEL[[#This Row],[Unadjusted Maximum Revenue]]/(VPPEL[[#This Row],[Proposed Taxable Valuation]]/1000)&gt;VPPEL[[#This Row],[Max VPPEL RATE]],VPPEL[[#This Row],[Max VPPEL RATE]],VPPEL[[#This Row],[Unadjusted Maximum Revenue]]/(VPPEL[[#This Row],[Proposed Taxable Valuation]]/1000))</f>
        <v>1.0104299999999999</v>
      </c>
      <c r="K106" s="26">
        <f>ROUND(VPPEL[[#This Row],[Proposed Taxable Valuation]]/1000*VPPEL[[#This Row],[Adjusted Rate]],0)</f>
        <v>502893</v>
      </c>
      <c r="L106" s="19">
        <f t="shared" si="9"/>
        <v>0</v>
      </c>
      <c r="M106" s="17">
        <f t="shared" si="10"/>
        <v>0</v>
      </c>
      <c r="N106" s="5">
        <v>497701532</v>
      </c>
      <c r="O106">
        <f>INDEX($R$3:$T$335,MATCH(VPPEL[[#This Row],[DistrictNumber]],$R$3:$R$335,0),3)</f>
        <v>1.0104299999999999</v>
      </c>
      <c r="P106" s="9">
        <f t="shared" si="11"/>
        <v>502893</v>
      </c>
      <c r="R106" t="s">
        <v>198</v>
      </c>
      <c r="S106" s="36" t="s">
        <v>198</v>
      </c>
      <c r="T106" s="33">
        <v>1.34</v>
      </c>
    </row>
    <row r="107" spans="1:20" x14ac:dyDescent="0.35">
      <c r="A107" s="13">
        <v>2026</v>
      </c>
      <c r="B107" s="13">
        <f t="shared" si="6"/>
        <v>2025</v>
      </c>
      <c r="C107" t="s">
        <v>208</v>
      </c>
      <c r="D107" t="s">
        <v>209</v>
      </c>
      <c r="E107" s="5">
        <v>253911047</v>
      </c>
      <c r="F107" s="13">
        <f>INDEX($R$3:$T$335,MATCH(VPPEL[[#This Row],[DistrictNumber]],$R$3:$R$335,0),3)</f>
        <v>0.92934000000000005</v>
      </c>
      <c r="G107" s="9">
        <f t="shared" si="7"/>
        <v>235969.69241898</v>
      </c>
      <c r="H107" s="11">
        <v>1.02</v>
      </c>
      <c r="I107" s="12">
        <f t="shared" si="8"/>
        <v>235969.69241898</v>
      </c>
      <c r="J107" s="15">
        <f>IF(VPPEL[[#This Row],[Unadjusted Maximum Revenue]]/(VPPEL[[#This Row],[Proposed Taxable Valuation]]/1000)&gt;VPPEL[[#This Row],[Max VPPEL RATE]],VPPEL[[#This Row],[Max VPPEL RATE]],VPPEL[[#This Row],[Unadjusted Maximum Revenue]]/(VPPEL[[#This Row],[Proposed Taxable Valuation]]/1000))</f>
        <v>0.92934000000000005</v>
      </c>
      <c r="K107" s="26">
        <f>ROUND(VPPEL[[#This Row],[Proposed Taxable Valuation]]/1000*VPPEL[[#This Row],[Adjusted Rate]],0)</f>
        <v>235970</v>
      </c>
      <c r="L107" s="19">
        <f t="shared" si="9"/>
        <v>0</v>
      </c>
      <c r="M107" s="17">
        <f t="shared" si="10"/>
        <v>0</v>
      </c>
      <c r="N107" s="5">
        <v>253911047</v>
      </c>
      <c r="O107">
        <f>INDEX($R$3:$T$335,MATCH(VPPEL[[#This Row],[DistrictNumber]],$R$3:$R$335,0),3)</f>
        <v>0.92934000000000005</v>
      </c>
      <c r="P107" s="9">
        <f t="shared" si="11"/>
        <v>235970</v>
      </c>
      <c r="R107" t="s">
        <v>200</v>
      </c>
      <c r="S107" s="37" t="s">
        <v>200</v>
      </c>
      <c r="T107" s="34">
        <v>1.34</v>
      </c>
    </row>
    <row r="108" spans="1:20" x14ac:dyDescent="0.35">
      <c r="A108" s="13">
        <v>2026</v>
      </c>
      <c r="B108" s="13">
        <f t="shared" si="6"/>
        <v>2025</v>
      </c>
      <c r="C108" t="s">
        <v>210</v>
      </c>
      <c r="D108" t="s">
        <v>211</v>
      </c>
      <c r="E108" s="5">
        <v>115442031</v>
      </c>
      <c r="F108" s="13">
        <f>INDEX($R$3:$T$335,MATCH(VPPEL[[#This Row],[DistrictNumber]],$R$3:$R$335,0),3)</f>
        <v>1.34</v>
      </c>
      <c r="G108" s="9">
        <f t="shared" si="7"/>
        <v>154692.32154</v>
      </c>
      <c r="H108" s="11">
        <v>1.02</v>
      </c>
      <c r="I108" s="12">
        <f t="shared" si="8"/>
        <v>154692.32154</v>
      </c>
      <c r="J108" s="15">
        <f>IF(VPPEL[[#This Row],[Unadjusted Maximum Revenue]]/(VPPEL[[#This Row],[Proposed Taxable Valuation]]/1000)&gt;VPPEL[[#This Row],[Max VPPEL RATE]],VPPEL[[#This Row],[Max VPPEL RATE]],VPPEL[[#This Row],[Unadjusted Maximum Revenue]]/(VPPEL[[#This Row],[Proposed Taxable Valuation]]/1000))</f>
        <v>1.34</v>
      </c>
      <c r="K108" s="26">
        <f>ROUND(VPPEL[[#This Row],[Proposed Taxable Valuation]]/1000*VPPEL[[#This Row],[Adjusted Rate]],0)</f>
        <v>154692</v>
      </c>
      <c r="L108" s="19">
        <f t="shared" si="9"/>
        <v>0</v>
      </c>
      <c r="M108" s="17">
        <f t="shared" si="10"/>
        <v>0</v>
      </c>
      <c r="N108" s="5">
        <v>115442031</v>
      </c>
      <c r="O108">
        <f>INDEX($R$3:$T$335,MATCH(VPPEL[[#This Row],[DistrictNumber]],$R$3:$R$335,0),3)</f>
        <v>1.34</v>
      </c>
      <c r="P108" s="9">
        <f t="shared" si="11"/>
        <v>154692</v>
      </c>
      <c r="R108" t="s">
        <v>202</v>
      </c>
      <c r="S108" s="36" t="s">
        <v>202</v>
      </c>
      <c r="T108" s="33">
        <v>0.91417000000000004</v>
      </c>
    </row>
    <row r="109" spans="1:20" x14ac:dyDescent="0.35">
      <c r="A109" s="13">
        <v>2026</v>
      </c>
      <c r="B109" s="13">
        <f t="shared" si="6"/>
        <v>2025</v>
      </c>
      <c r="C109" t="s">
        <v>212</v>
      </c>
      <c r="D109" t="s">
        <v>213</v>
      </c>
      <c r="E109" s="5">
        <v>463252909</v>
      </c>
      <c r="F109" s="13">
        <f>INDEX($R$3:$T$335,MATCH(VPPEL[[#This Row],[DistrictNumber]],$R$3:$R$335,0),3)</f>
        <v>1.34</v>
      </c>
      <c r="G109" s="9">
        <f t="shared" si="7"/>
        <v>620758.89806000004</v>
      </c>
      <c r="H109" s="11">
        <v>1.02</v>
      </c>
      <c r="I109" s="12">
        <f t="shared" si="8"/>
        <v>620758.89806000004</v>
      </c>
      <c r="J109" s="15">
        <f>IF(VPPEL[[#This Row],[Unadjusted Maximum Revenue]]/(VPPEL[[#This Row],[Proposed Taxable Valuation]]/1000)&gt;VPPEL[[#This Row],[Max VPPEL RATE]],VPPEL[[#This Row],[Max VPPEL RATE]],VPPEL[[#This Row],[Unadjusted Maximum Revenue]]/(VPPEL[[#This Row],[Proposed Taxable Valuation]]/1000))</f>
        <v>1.34</v>
      </c>
      <c r="K109" s="26">
        <f>ROUND(VPPEL[[#This Row],[Proposed Taxable Valuation]]/1000*VPPEL[[#This Row],[Adjusted Rate]],0)</f>
        <v>620759</v>
      </c>
      <c r="L109" s="19">
        <f t="shared" si="9"/>
        <v>0</v>
      </c>
      <c r="M109" s="17">
        <f t="shared" si="10"/>
        <v>0</v>
      </c>
      <c r="N109" s="5">
        <v>463252909</v>
      </c>
      <c r="O109">
        <f>INDEX($R$3:$T$335,MATCH(VPPEL[[#This Row],[DistrictNumber]],$R$3:$R$335,0),3)</f>
        <v>1.34</v>
      </c>
      <c r="P109" s="9">
        <f t="shared" si="11"/>
        <v>620759</v>
      </c>
      <c r="R109" t="s">
        <v>204</v>
      </c>
      <c r="S109" s="37" t="s">
        <v>204</v>
      </c>
      <c r="T109" s="34">
        <v>1.34</v>
      </c>
    </row>
    <row r="110" spans="1:20" x14ac:dyDescent="0.35">
      <c r="A110" s="13">
        <v>2026</v>
      </c>
      <c r="B110" s="13">
        <f t="shared" si="6"/>
        <v>2025</v>
      </c>
      <c r="C110" t="s">
        <v>214</v>
      </c>
      <c r="D110" t="s">
        <v>215</v>
      </c>
      <c r="E110" s="5">
        <v>328060256</v>
      </c>
      <c r="F110" s="13">
        <f>INDEX($R$3:$T$335,MATCH(VPPEL[[#This Row],[DistrictNumber]],$R$3:$R$335,0),3)</f>
        <v>1</v>
      </c>
      <c r="G110" s="9">
        <f t="shared" si="7"/>
        <v>328060.25599999999</v>
      </c>
      <c r="H110" s="11">
        <v>1.02</v>
      </c>
      <c r="I110" s="12">
        <f t="shared" si="8"/>
        <v>328060.25599999999</v>
      </c>
      <c r="J110" s="15">
        <f>IF(VPPEL[[#This Row],[Unadjusted Maximum Revenue]]/(VPPEL[[#This Row],[Proposed Taxable Valuation]]/1000)&gt;VPPEL[[#This Row],[Max VPPEL RATE]],VPPEL[[#This Row],[Max VPPEL RATE]],VPPEL[[#This Row],[Unadjusted Maximum Revenue]]/(VPPEL[[#This Row],[Proposed Taxable Valuation]]/1000))</f>
        <v>1</v>
      </c>
      <c r="K110" s="26">
        <f>ROUND(VPPEL[[#This Row],[Proposed Taxable Valuation]]/1000*VPPEL[[#This Row],[Adjusted Rate]],0)</f>
        <v>328060</v>
      </c>
      <c r="L110" s="19">
        <f t="shared" si="9"/>
        <v>0</v>
      </c>
      <c r="M110" s="17">
        <f t="shared" si="10"/>
        <v>0</v>
      </c>
      <c r="N110" s="5">
        <v>328060256</v>
      </c>
      <c r="O110">
        <f>INDEX($R$3:$T$335,MATCH(VPPEL[[#This Row],[DistrictNumber]],$R$3:$R$335,0),3)</f>
        <v>1</v>
      </c>
      <c r="P110" s="9">
        <f t="shared" si="11"/>
        <v>328060</v>
      </c>
      <c r="R110" t="s">
        <v>206</v>
      </c>
      <c r="S110" s="36" t="s">
        <v>206</v>
      </c>
      <c r="T110" s="33">
        <v>1.0104299999999999</v>
      </c>
    </row>
    <row r="111" spans="1:20" x14ac:dyDescent="0.35">
      <c r="A111" s="13">
        <v>2026</v>
      </c>
      <c r="B111" s="13">
        <f t="shared" si="6"/>
        <v>2025</v>
      </c>
      <c r="C111" t="s">
        <v>216</v>
      </c>
      <c r="D111" t="s">
        <v>217</v>
      </c>
      <c r="E111" s="5">
        <v>1013714720</v>
      </c>
      <c r="F111" s="13">
        <f>INDEX($R$3:$T$335,MATCH(VPPEL[[#This Row],[DistrictNumber]],$R$3:$R$335,0),3)</f>
        <v>0.67</v>
      </c>
      <c r="G111" s="9">
        <f t="shared" si="7"/>
        <v>679188.86239999998</v>
      </c>
      <c r="H111" s="11">
        <v>1.02</v>
      </c>
      <c r="I111" s="12">
        <f t="shared" si="8"/>
        <v>679188.86239999998</v>
      </c>
      <c r="J111" s="15">
        <f>IF(VPPEL[[#This Row],[Unadjusted Maximum Revenue]]/(VPPEL[[#This Row],[Proposed Taxable Valuation]]/1000)&gt;VPPEL[[#This Row],[Max VPPEL RATE]],VPPEL[[#This Row],[Max VPPEL RATE]],VPPEL[[#This Row],[Unadjusted Maximum Revenue]]/(VPPEL[[#This Row],[Proposed Taxable Valuation]]/1000))</f>
        <v>0.67</v>
      </c>
      <c r="K111" s="26">
        <f>ROUND(VPPEL[[#This Row],[Proposed Taxable Valuation]]/1000*VPPEL[[#This Row],[Adjusted Rate]],0)</f>
        <v>679189</v>
      </c>
      <c r="L111" s="19">
        <f t="shared" si="9"/>
        <v>0</v>
      </c>
      <c r="M111" s="17">
        <f t="shared" si="10"/>
        <v>0</v>
      </c>
      <c r="N111" s="5">
        <v>1013714720</v>
      </c>
      <c r="O111">
        <f>INDEX($R$3:$T$335,MATCH(VPPEL[[#This Row],[DistrictNumber]],$R$3:$R$335,0),3)</f>
        <v>0.67</v>
      </c>
      <c r="P111" s="9">
        <f t="shared" si="11"/>
        <v>679189</v>
      </c>
      <c r="R111" t="s">
        <v>208</v>
      </c>
      <c r="S111" s="37" t="s">
        <v>208</v>
      </c>
      <c r="T111" s="34">
        <v>0.92934000000000005</v>
      </c>
    </row>
    <row r="112" spans="1:20" x14ac:dyDescent="0.35">
      <c r="A112" s="13">
        <v>2026</v>
      </c>
      <c r="B112" s="13">
        <f t="shared" si="6"/>
        <v>2025</v>
      </c>
      <c r="C112" t="s">
        <v>218</v>
      </c>
      <c r="D112" t="s">
        <v>219</v>
      </c>
      <c r="E112" s="5">
        <v>558872133</v>
      </c>
      <c r="F112" s="13">
        <f>INDEX($R$3:$T$335,MATCH(VPPEL[[#This Row],[DistrictNumber]],$R$3:$R$335,0),3)</f>
        <v>1.0159199999999999</v>
      </c>
      <c r="G112" s="9">
        <f t="shared" si="7"/>
        <v>567769.37735735998</v>
      </c>
      <c r="H112" s="11">
        <v>1.02</v>
      </c>
      <c r="I112" s="12">
        <f t="shared" si="8"/>
        <v>567769.37735735998</v>
      </c>
      <c r="J112" s="15">
        <f>IF(VPPEL[[#This Row],[Unadjusted Maximum Revenue]]/(VPPEL[[#This Row],[Proposed Taxable Valuation]]/1000)&gt;VPPEL[[#This Row],[Max VPPEL RATE]],VPPEL[[#This Row],[Max VPPEL RATE]],VPPEL[[#This Row],[Unadjusted Maximum Revenue]]/(VPPEL[[#This Row],[Proposed Taxable Valuation]]/1000))</f>
        <v>1.0159199999999999</v>
      </c>
      <c r="K112" s="26">
        <f>ROUND(VPPEL[[#This Row],[Proposed Taxable Valuation]]/1000*VPPEL[[#This Row],[Adjusted Rate]],0)</f>
        <v>567769</v>
      </c>
      <c r="L112" s="19">
        <f t="shared" si="9"/>
        <v>0</v>
      </c>
      <c r="M112" s="17">
        <f t="shared" si="10"/>
        <v>0</v>
      </c>
      <c r="N112" s="5">
        <v>558872133</v>
      </c>
      <c r="O112">
        <f>INDEX($R$3:$T$335,MATCH(VPPEL[[#This Row],[DistrictNumber]],$R$3:$R$335,0),3)</f>
        <v>1.0159199999999999</v>
      </c>
      <c r="P112" s="9">
        <f t="shared" si="11"/>
        <v>567769</v>
      </c>
      <c r="R112" t="s">
        <v>210</v>
      </c>
      <c r="S112" s="36" t="s">
        <v>210</v>
      </c>
      <c r="T112" s="33">
        <v>1.34</v>
      </c>
    </row>
    <row r="113" spans="1:20" x14ac:dyDescent="0.35">
      <c r="A113" s="13">
        <v>2026</v>
      </c>
      <c r="B113" s="13">
        <f t="shared" si="6"/>
        <v>2025</v>
      </c>
      <c r="C113" t="s">
        <v>220</v>
      </c>
      <c r="D113" t="s">
        <v>221</v>
      </c>
      <c r="E113" s="5">
        <v>1329628987</v>
      </c>
      <c r="F113" s="13">
        <f>INDEX($R$3:$T$335,MATCH(VPPEL[[#This Row],[DistrictNumber]],$R$3:$R$335,0),3)</f>
        <v>1.1297299999999999</v>
      </c>
      <c r="G113" s="9">
        <f t="shared" si="7"/>
        <v>1502121.7554835097</v>
      </c>
      <c r="H113" s="11">
        <v>1.02</v>
      </c>
      <c r="I113" s="12">
        <f t="shared" si="8"/>
        <v>1502121.7554835097</v>
      </c>
      <c r="J113" s="15">
        <f>IF(VPPEL[[#This Row],[Unadjusted Maximum Revenue]]/(VPPEL[[#This Row],[Proposed Taxable Valuation]]/1000)&gt;VPPEL[[#This Row],[Max VPPEL RATE]],VPPEL[[#This Row],[Max VPPEL RATE]],VPPEL[[#This Row],[Unadjusted Maximum Revenue]]/(VPPEL[[#This Row],[Proposed Taxable Valuation]]/1000))</f>
        <v>1.1297299999999999</v>
      </c>
      <c r="K113" s="26">
        <f>ROUND(VPPEL[[#This Row],[Proposed Taxable Valuation]]/1000*VPPEL[[#This Row],[Adjusted Rate]],0)</f>
        <v>1502122</v>
      </c>
      <c r="L113" s="19">
        <f t="shared" si="9"/>
        <v>0</v>
      </c>
      <c r="M113" s="17">
        <f t="shared" si="10"/>
        <v>0</v>
      </c>
      <c r="N113" s="5">
        <v>1329628987</v>
      </c>
      <c r="O113">
        <f>INDEX($R$3:$T$335,MATCH(VPPEL[[#This Row],[DistrictNumber]],$R$3:$R$335,0),3)</f>
        <v>1.1297299999999999</v>
      </c>
      <c r="P113" s="9">
        <f t="shared" si="11"/>
        <v>1502122</v>
      </c>
      <c r="R113" t="s">
        <v>212</v>
      </c>
      <c r="S113" s="37" t="s">
        <v>212</v>
      </c>
      <c r="T113" s="34">
        <v>1.34</v>
      </c>
    </row>
    <row r="114" spans="1:20" x14ac:dyDescent="0.35">
      <c r="A114" s="13">
        <v>2026</v>
      </c>
      <c r="B114" s="13">
        <f t="shared" si="6"/>
        <v>2025</v>
      </c>
      <c r="C114" t="s">
        <v>222</v>
      </c>
      <c r="D114" t="s">
        <v>223</v>
      </c>
      <c r="E114" s="5">
        <v>868905703</v>
      </c>
      <c r="F114" s="13">
        <f>INDEX($R$3:$T$335,MATCH(VPPEL[[#This Row],[DistrictNumber]],$R$3:$R$335,0),3)</f>
        <v>1.34</v>
      </c>
      <c r="G114" s="9">
        <f t="shared" si="7"/>
        <v>1164333.6420200001</v>
      </c>
      <c r="H114" s="11">
        <v>1.02</v>
      </c>
      <c r="I114" s="12">
        <f t="shared" si="8"/>
        <v>1164333.6420200001</v>
      </c>
      <c r="J114" s="15">
        <f>IF(VPPEL[[#This Row],[Unadjusted Maximum Revenue]]/(VPPEL[[#This Row],[Proposed Taxable Valuation]]/1000)&gt;VPPEL[[#This Row],[Max VPPEL RATE]],VPPEL[[#This Row],[Max VPPEL RATE]],VPPEL[[#This Row],[Unadjusted Maximum Revenue]]/(VPPEL[[#This Row],[Proposed Taxable Valuation]]/1000))</f>
        <v>1.3400000000000003</v>
      </c>
      <c r="K114" s="26">
        <f>ROUND(VPPEL[[#This Row],[Proposed Taxable Valuation]]/1000*VPPEL[[#This Row],[Adjusted Rate]],0)</f>
        <v>1164334</v>
      </c>
      <c r="L114" s="19">
        <f t="shared" si="9"/>
        <v>0</v>
      </c>
      <c r="M114" s="17">
        <f t="shared" si="10"/>
        <v>0</v>
      </c>
      <c r="N114" s="5">
        <v>868905703</v>
      </c>
      <c r="O114">
        <f>INDEX($R$3:$T$335,MATCH(VPPEL[[#This Row],[DistrictNumber]],$R$3:$R$335,0),3)</f>
        <v>1.34</v>
      </c>
      <c r="P114" s="9">
        <f t="shared" si="11"/>
        <v>1164334</v>
      </c>
      <c r="R114" t="s">
        <v>214</v>
      </c>
      <c r="S114" s="36" t="s">
        <v>214</v>
      </c>
      <c r="T114" s="33">
        <v>1</v>
      </c>
    </row>
    <row r="115" spans="1:20" x14ac:dyDescent="0.35">
      <c r="A115" s="13">
        <v>2026</v>
      </c>
      <c r="B115" s="13">
        <f t="shared" si="6"/>
        <v>2025</v>
      </c>
      <c r="C115" t="s">
        <v>224</v>
      </c>
      <c r="D115" t="s">
        <v>225</v>
      </c>
      <c r="E115" s="5">
        <v>240889733</v>
      </c>
      <c r="F115" s="13">
        <f>INDEX($R$3:$T$335,MATCH(VPPEL[[#This Row],[DistrictNumber]],$R$3:$R$335,0),3)</f>
        <v>0.5212</v>
      </c>
      <c r="G115" s="9">
        <f t="shared" si="7"/>
        <v>125551.72883960001</v>
      </c>
      <c r="H115" s="11">
        <v>1.02</v>
      </c>
      <c r="I115" s="12">
        <f t="shared" si="8"/>
        <v>125551.72883960001</v>
      </c>
      <c r="J115" s="15">
        <f>IF(VPPEL[[#This Row],[Unadjusted Maximum Revenue]]/(VPPEL[[#This Row],[Proposed Taxable Valuation]]/1000)&gt;VPPEL[[#This Row],[Max VPPEL RATE]],VPPEL[[#This Row],[Max VPPEL RATE]],VPPEL[[#This Row],[Unadjusted Maximum Revenue]]/(VPPEL[[#This Row],[Proposed Taxable Valuation]]/1000))</f>
        <v>0.5212</v>
      </c>
      <c r="K115" s="26">
        <f>ROUND(VPPEL[[#This Row],[Proposed Taxable Valuation]]/1000*VPPEL[[#This Row],[Adjusted Rate]],0)</f>
        <v>125552</v>
      </c>
      <c r="L115" s="19">
        <f t="shared" si="9"/>
        <v>0</v>
      </c>
      <c r="M115" s="17">
        <f t="shared" si="10"/>
        <v>0</v>
      </c>
      <c r="N115" s="5">
        <v>240889733</v>
      </c>
      <c r="O115">
        <f>INDEX($R$3:$T$335,MATCH(VPPEL[[#This Row],[DistrictNumber]],$R$3:$R$335,0),3)</f>
        <v>0.5212</v>
      </c>
      <c r="P115" s="9">
        <f t="shared" si="11"/>
        <v>125552</v>
      </c>
      <c r="R115" t="s">
        <v>216</v>
      </c>
      <c r="S115" s="37" t="s">
        <v>216</v>
      </c>
      <c r="T115" s="34">
        <v>0.67</v>
      </c>
    </row>
    <row r="116" spans="1:20" x14ac:dyDescent="0.35">
      <c r="A116" s="13">
        <v>2026</v>
      </c>
      <c r="B116" s="13">
        <f t="shared" si="6"/>
        <v>2025</v>
      </c>
      <c r="C116" t="s">
        <v>226</v>
      </c>
      <c r="D116" t="s">
        <v>227</v>
      </c>
      <c r="E116" s="5">
        <v>364060064</v>
      </c>
      <c r="F116" s="13">
        <f>INDEX($R$3:$T$335,MATCH(VPPEL[[#This Row],[DistrictNumber]],$R$3:$R$335,0),3)</f>
        <v>0.81249000000000005</v>
      </c>
      <c r="G116" s="9">
        <f t="shared" si="7"/>
        <v>295795.16139936005</v>
      </c>
      <c r="H116" s="11">
        <v>1.02</v>
      </c>
      <c r="I116" s="12">
        <f t="shared" si="8"/>
        <v>295795.16139936005</v>
      </c>
      <c r="J116" s="15">
        <f>IF(VPPEL[[#This Row],[Unadjusted Maximum Revenue]]/(VPPEL[[#This Row],[Proposed Taxable Valuation]]/1000)&gt;VPPEL[[#This Row],[Max VPPEL RATE]],VPPEL[[#This Row],[Max VPPEL RATE]],VPPEL[[#This Row],[Unadjusted Maximum Revenue]]/(VPPEL[[#This Row],[Proposed Taxable Valuation]]/1000))</f>
        <v>0.81249000000000016</v>
      </c>
      <c r="K116" s="26">
        <f>ROUND(VPPEL[[#This Row],[Proposed Taxable Valuation]]/1000*VPPEL[[#This Row],[Adjusted Rate]],0)</f>
        <v>295795</v>
      </c>
      <c r="L116" s="19">
        <f t="shared" si="9"/>
        <v>0</v>
      </c>
      <c r="M116" s="17">
        <f t="shared" si="10"/>
        <v>0</v>
      </c>
      <c r="N116" s="5">
        <v>364060064</v>
      </c>
      <c r="O116">
        <f>INDEX($R$3:$T$335,MATCH(VPPEL[[#This Row],[DistrictNumber]],$R$3:$R$335,0),3)</f>
        <v>0.81249000000000005</v>
      </c>
      <c r="P116" s="9">
        <f t="shared" si="11"/>
        <v>295795</v>
      </c>
      <c r="R116" t="s">
        <v>218</v>
      </c>
      <c r="S116" s="36" t="s">
        <v>218</v>
      </c>
      <c r="T116" s="33">
        <v>1.0159199999999999</v>
      </c>
    </row>
    <row r="117" spans="1:20" x14ac:dyDescent="0.35">
      <c r="A117" s="13">
        <v>2026</v>
      </c>
      <c r="B117" s="13">
        <f t="shared" si="6"/>
        <v>2025</v>
      </c>
      <c r="C117" t="s">
        <v>228</v>
      </c>
      <c r="D117" t="s">
        <v>229</v>
      </c>
      <c r="E117" s="5">
        <v>729348749</v>
      </c>
      <c r="F117" s="13">
        <f>INDEX($R$3:$T$335,MATCH(VPPEL[[#This Row],[DistrictNumber]],$R$3:$R$335,0),3)</f>
        <v>0.56833</v>
      </c>
      <c r="G117" s="9">
        <f t="shared" si="7"/>
        <v>414510.77451916999</v>
      </c>
      <c r="H117" s="11">
        <v>1.02</v>
      </c>
      <c r="I117" s="12">
        <f t="shared" si="8"/>
        <v>414510.77451916999</v>
      </c>
      <c r="J117" s="15">
        <f>IF(VPPEL[[#This Row],[Unadjusted Maximum Revenue]]/(VPPEL[[#This Row],[Proposed Taxable Valuation]]/1000)&gt;VPPEL[[#This Row],[Max VPPEL RATE]],VPPEL[[#This Row],[Max VPPEL RATE]],VPPEL[[#This Row],[Unadjusted Maximum Revenue]]/(VPPEL[[#This Row],[Proposed Taxable Valuation]]/1000))</f>
        <v>0.56833</v>
      </c>
      <c r="K117" s="26">
        <f>ROUND(VPPEL[[#This Row],[Proposed Taxable Valuation]]/1000*VPPEL[[#This Row],[Adjusted Rate]],0)</f>
        <v>414511</v>
      </c>
      <c r="L117" s="19">
        <f t="shared" si="9"/>
        <v>0</v>
      </c>
      <c r="M117" s="17">
        <f t="shared" si="10"/>
        <v>0</v>
      </c>
      <c r="N117" s="5">
        <v>729348749</v>
      </c>
      <c r="O117">
        <f>INDEX($R$3:$T$335,MATCH(VPPEL[[#This Row],[DistrictNumber]],$R$3:$R$335,0),3)</f>
        <v>0.56833</v>
      </c>
      <c r="P117" s="9">
        <f t="shared" si="11"/>
        <v>414511</v>
      </c>
      <c r="R117" t="s">
        <v>220</v>
      </c>
      <c r="S117" s="37" t="s">
        <v>220</v>
      </c>
      <c r="T117" s="34">
        <v>1.1297299999999999</v>
      </c>
    </row>
    <row r="118" spans="1:20" x14ac:dyDescent="0.35">
      <c r="A118" s="13">
        <v>2026</v>
      </c>
      <c r="B118" s="13">
        <f t="shared" si="6"/>
        <v>2025</v>
      </c>
      <c r="C118" t="s">
        <v>230</v>
      </c>
      <c r="D118" t="s">
        <v>231</v>
      </c>
      <c r="E118" s="5">
        <v>310807063</v>
      </c>
      <c r="F118" s="13">
        <f>INDEX($R$3:$T$335,MATCH(VPPEL[[#This Row],[DistrictNumber]],$R$3:$R$335,0),3)</f>
        <v>0.77239000000000002</v>
      </c>
      <c r="G118" s="9">
        <f t="shared" si="7"/>
        <v>240064.26739057002</v>
      </c>
      <c r="H118" s="11">
        <v>1.02</v>
      </c>
      <c r="I118" s="12">
        <f t="shared" si="8"/>
        <v>240064.26739057002</v>
      </c>
      <c r="J118" s="15">
        <f>IF(VPPEL[[#This Row],[Unadjusted Maximum Revenue]]/(VPPEL[[#This Row],[Proposed Taxable Valuation]]/1000)&gt;VPPEL[[#This Row],[Max VPPEL RATE]],VPPEL[[#This Row],[Max VPPEL RATE]],VPPEL[[#This Row],[Unadjusted Maximum Revenue]]/(VPPEL[[#This Row],[Proposed Taxable Valuation]]/1000))</f>
        <v>0.77239000000000002</v>
      </c>
      <c r="K118" s="26">
        <f>ROUND(VPPEL[[#This Row],[Proposed Taxable Valuation]]/1000*VPPEL[[#This Row],[Adjusted Rate]],0)</f>
        <v>240064</v>
      </c>
      <c r="L118" s="19">
        <f t="shared" si="9"/>
        <v>0</v>
      </c>
      <c r="M118" s="17">
        <f t="shared" si="10"/>
        <v>0</v>
      </c>
      <c r="N118" s="5">
        <v>310807063</v>
      </c>
      <c r="O118">
        <f>INDEX($R$3:$T$335,MATCH(VPPEL[[#This Row],[DistrictNumber]],$R$3:$R$335,0),3)</f>
        <v>0.77239000000000002</v>
      </c>
      <c r="P118" s="9">
        <f t="shared" si="11"/>
        <v>240064</v>
      </c>
      <c r="R118" t="s">
        <v>222</v>
      </c>
      <c r="S118" s="36" t="s">
        <v>222</v>
      </c>
      <c r="T118" s="33">
        <v>1.34</v>
      </c>
    </row>
    <row r="119" spans="1:20" x14ac:dyDescent="0.35">
      <c r="A119" s="13">
        <v>2026</v>
      </c>
      <c r="B119" s="13">
        <f t="shared" si="6"/>
        <v>2025</v>
      </c>
      <c r="C119" t="s">
        <v>232</v>
      </c>
      <c r="D119" t="s">
        <v>233</v>
      </c>
      <c r="E119" s="5">
        <v>754826588</v>
      </c>
      <c r="F119" s="13">
        <f>INDEX($R$3:$T$335,MATCH(VPPEL[[#This Row],[DistrictNumber]],$R$3:$R$335,0),3)</f>
        <v>1.34</v>
      </c>
      <c r="G119" s="9">
        <f t="shared" si="7"/>
        <v>1011467.62792</v>
      </c>
      <c r="H119" s="11">
        <v>1.02</v>
      </c>
      <c r="I119" s="12">
        <f t="shared" si="8"/>
        <v>1011467.62792</v>
      </c>
      <c r="J119" s="15">
        <f>IF(VPPEL[[#This Row],[Unadjusted Maximum Revenue]]/(VPPEL[[#This Row],[Proposed Taxable Valuation]]/1000)&gt;VPPEL[[#This Row],[Max VPPEL RATE]],VPPEL[[#This Row],[Max VPPEL RATE]],VPPEL[[#This Row],[Unadjusted Maximum Revenue]]/(VPPEL[[#This Row],[Proposed Taxable Valuation]]/1000))</f>
        <v>1.34</v>
      </c>
      <c r="K119" s="26">
        <f>ROUND(VPPEL[[#This Row],[Proposed Taxable Valuation]]/1000*VPPEL[[#This Row],[Adjusted Rate]],0)</f>
        <v>1011468</v>
      </c>
      <c r="L119" s="19">
        <f t="shared" si="9"/>
        <v>0</v>
      </c>
      <c r="M119" s="17">
        <f t="shared" si="10"/>
        <v>0</v>
      </c>
      <c r="N119" s="5">
        <v>754826588</v>
      </c>
      <c r="O119">
        <f>INDEX($R$3:$T$335,MATCH(VPPEL[[#This Row],[DistrictNumber]],$R$3:$R$335,0),3)</f>
        <v>1.34</v>
      </c>
      <c r="P119" s="9">
        <f t="shared" si="11"/>
        <v>1011468</v>
      </c>
      <c r="R119" t="s">
        <v>224</v>
      </c>
      <c r="S119" s="37" t="s">
        <v>224</v>
      </c>
      <c r="T119" s="34">
        <v>0.5212</v>
      </c>
    </row>
    <row r="120" spans="1:20" x14ac:dyDescent="0.35">
      <c r="A120" s="13">
        <v>2026</v>
      </c>
      <c r="B120" s="13">
        <f t="shared" si="6"/>
        <v>2025</v>
      </c>
      <c r="C120" t="s">
        <v>234</v>
      </c>
      <c r="D120" t="s">
        <v>235</v>
      </c>
      <c r="E120" s="5">
        <v>138523414</v>
      </c>
      <c r="F120" s="13">
        <f>INDEX($R$3:$T$335,MATCH(VPPEL[[#This Row],[DistrictNumber]],$R$3:$R$335,0),3)</f>
        <v>0.97</v>
      </c>
      <c r="G120" s="9">
        <f t="shared" si="7"/>
        <v>134367.71157999997</v>
      </c>
      <c r="H120" s="11">
        <v>1.02</v>
      </c>
      <c r="I120" s="12">
        <f t="shared" si="8"/>
        <v>134367.71157999997</v>
      </c>
      <c r="J120" s="15">
        <f>IF(VPPEL[[#This Row],[Unadjusted Maximum Revenue]]/(VPPEL[[#This Row],[Proposed Taxable Valuation]]/1000)&gt;VPPEL[[#This Row],[Max VPPEL RATE]],VPPEL[[#This Row],[Max VPPEL RATE]],VPPEL[[#This Row],[Unadjusted Maximum Revenue]]/(VPPEL[[#This Row],[Proposed Taxable Valuation]]/1000))</f>
        <v>0.96999999999999986</v>
      </c>
      <c r="K120" s="26">
        <f>ROUND(VPPEL[[#This Row],[Proposed Taxable Valuation]]/1000*VPPEL[[#This Row],[Adjusted Rate]],0)</f>
        <v>134368</v>
      </c>
      <c r="L120" s="19">
        <f t="shared" si="9"/>
        <v>0</v>
      </c>
      <c r="M120" s="17">
        <f t="shared" si="10"/>
        <v>0</v>
      </c>
      <c r="N120" s="5">
        <v>138523414</v>
      </c>
      <c r="O120">
        <f>INDEX($R$3:$T$335,MATCH(VPPEL[[#This Row],[DistrictNumber]],$R$3:$R$335,0),3)</f>
        <v>0.97</v>
      </c>
      <c r="P120" s="9">
        <f t="shared" si="11"/>
        <v>134368</v>
      </c>
      <c r="R120" t="s">
        <v>242</v>
      </c>
      <c r="S120" s="36" t="s">
        <v>242</v>
      </c>
      <c r="T120" s="33">
        <v>1.34</v>
      </c>
    </row>
    <row r="121" spans="1:20" x14ac:dyDescent="0.35">
      <c r="A121" s="13">
        <v>2026</v>
      </c>
      <c r="B121" s="13">
        <f t="shared" si="6"/>
        <v>2025</v>
      </c>
      <c r="C121" t="s">
        <v>236</v>
      </c>
      <c r="D121" t="s">
        <v>237</v>
      </c>
      <c r="E121" s="5">
        <v>404068851</v>
      </c>
      <c r="F121" s="13">
        <f>INDEX($R$3:$T$335,MATCH(VPPEL[[#This Row],[DistrictNumber]],$R$3:$R$335,0),3)</f>
        <v>0.52919000000000005</v>
      </c>
      <c r="G121" s="9">
        <f t="shared" si="7"/>
        <v>213829.19526069003</v>
      </c>
      <c r="H121" s="11">
        <v>1.02</v>
      </c>
      <c r="I121" s="12">
        <f t="shared" si="8"/>
        <v>213829.19526069003</v>
      </c>
      <c r="J121" s="15">
        <f>IF(VPPEL[[#This Row],[Unadjusted Maximum Revenue]]/(VPPEL[[#This Row],[Proposed Taxable Valuation]]/1000)&gt;VPPEL[[#This Row],[Max VPPEL RATE]],VPPEL[[#This Row],[Max VPPEL RATE]],VPPEL[[#This Row],[Unadjusted Maximum Revenue]]/(VPPEL[[#This Row],[Proposed Taxable Valuation]]/1000))</f>
        <v>0.52919000000000005</v>
      </c>
      <c r="K121" s="26">
        <f>ROUND(VPPEL[[#This Row],[Proposed Taxable Valuation]]/1000*VPPEL[[#This Row],[Adjusted Rate]],0)</f>
        <v>213829</v>
      </c>
      <c r="L121" s="19">
        <f t="shared" si="9"/>
        <v>0</v>
      </c>
      <c r="M121" s="17">
        <f t="shared" si="10"/>
        <v>0</v>
      </c>
      <c r="N121" s="5">
        <v>404068851</v>
      </c>
      <c r="O121">
        <f>INDEX($R$3:$T$335,MATCH(VPPEL[[#This Row],[DistrictNumber]],$R$3:$R$335,0),3)</f>
        <v>0.52919000000000005</v>
      </c>
      <c r="P121" s="9">
        <f t="shared" si="11"/>
        <v>213829</v>
      </c>
      <c r="R121" t="s">
        <v>226</v>
      </c>
      <c r="S121" s="37" t="s">
        <v>226</v>
      </c>
      <c r="T121" s="34">
        <v>0.81249000000000005</v>
      </c>
    </row>
    <row r="122" spans="1:20" x14ac:dyDescent="0.35">
      <c r="A122" s="13">
        <v>2026</v>
      </c>
      <c r="B122" s="13">
        <f t="shared" si="6"/>
        <v>2025</v>
      </c>
      <c r="C122" t="s">
        <v>238</v>
      </c>
      <c r="D122" t="s">
        <v>239</v>
      </c>
      <c r="E122" s="5">
        <v>822251078</v>
      </c>
      <c r="F122" s="13">
        <f>INDEX($R$3:$T$335,MATCH(VPPEL[[#This Row],[DistrictNumber]],$R$3:$R$335,0),3)</f>
        <v>0</v>
      </c>
      <c r="G122" s="9">
        <f t="shared" si="7"/>
        <v>0</v>
      </c>
      <c r="H122" s="11">
        <v>1.02</v>
      </c>
      <c r="I122" s="12">
        <f t="shared" si="8"/>
        <v>0</v>
      </c>
      <c r="J122" s="15">
        <f>IF(VPPEL[[#This Row],[Unadjusted Maximum Revenue]]/(VPPEL[[#This Row],[Proposed Taxable Valuation]]/1000)&gt;VPPEL[[#This Row],[Max VPPEL RATE]],VPPEL[[#This Row],[Max VPPEL RATE]],VPPEL[[#This Row],[Unadjusted Maximum Revenue]]/(VPPEL[[#This Row],[Proposed Taxable Valuation]]/1000))</f>
        <v>0</v>
      </c>
      <c r="K122" s="26">
        <f>ROUND(VPPEL[[#This Row],[Proposed Taxable Valuation]]/1000*VPPEL[[#This Row],[Adjusted Rate]],0)</f>
        <v>0</v>
      </c>
      <c r="L122" s="19">
        <f t="shared" si="9"/>
        <v>0</v>
      </c>
      <c r="M122" s="17">
        <f t="shared" si="10"/>
        <v>0</v>
      </c>
      <c r="N122" s="5">
        <v>822251078</v>
      </c>
      <c r="O122">
        <f>INDEX($R$3:$T$335,MATCH(VPPEL[[#This Row],[DistrictNumber]],$R$3:$R$335,0),3)</f>
        <v>0</v>
      </c>
      <c r="P122" s="9">
        <f t="shared" si="11"/>
        <v>0</v>
      </c>
      <c r="R122" t="s">
        <v>228</v>
      </c>
      <c r="S122" s="36" t="s">
        <v>228</v>
      </c>
      <c r="T122" s="33">
        <v>0.56833</v>
      </c>
    </row>
    <row r="123" spans="1:20" x14ac:dyDescent="0.35">
      <c r="A123" s="13">
        <v>2026</v>
      </c>
      <c r="B123" s="13">
        <f t="shared" si="6"/>
        <v>2025</v>
      </c>
      <c r="C123" t="s">
        <v>240</v>
      </c>
      <c r="D123" t="s">
        <v>241</v>
      </c>
      <c r="E123" s="5">
        <v>219035967</v>
      </c>
      <c r="F123" s="13">
        <f>INDEX($R$3:$T$335,MATCH(VPPEL[[#This Row],[DistrictNumber]],$R$3:$R$335,0),3)</f>
        <v>0</v>
      </c>
      <c r="G123" s="9">
        <f t="shared" si="7"/>
        <v>0</v>
      </c>
      <c r="H123" s="11">
        <v>1.02</v>
      </c>
      <c r="I123" s="12">
        <f t="shared" si="8"/>
        <v>0</v>
      </c>
      <c r="J123" s="15">
        <f>IF(VPPEL[[#This Row],[Unadjusted Maximum Revenue]]/(VPPEL[[#This Row],[Proposed Taxable Valuation]]/1000)&gt;VPPEL[[#This Row],[Max VPPEL RATE]],VPPEL[[#This Row],[Max VPPEL RATE]],VPPEL[[#This Row],[Unadjusted Maximum Revenue]]/(VPPEL[[#This Row],[Proposed Taxable Valuation]]/1000))</f>
        <v>0</v>
      </c>
      <c r="K123" s="26">
        <f>ROUND(VPPEL[[#This Row],[Proposed Taxable Valuation]]/1000*VPPEL[[#This Row],[Adjusted Rate]],0)</f>
        <v>0</v>
      </c>
      <c r="L123" s="19">
        <f t="shared" si="9"/>
        <v>0</v>
      </c>
      <c r="M123" s="17">
        <f t="shared" si="10"/>
        <v>0</v>
      </c>
      <c r="N123" s="5">
        <v>219035967</v>
      </c>
      <c r="O123">
        <f>INDEX($R$3:$T$335,MATCH(VPPEL[[#This Row],[DistrictNumber]],$R$3:$R$335,0),3)</f>
        <v>0</v>
      </c>
      <c r="P123" s="9">
        <f t="shared" si="11"/>
        <v>0</v>
      </c>
      <c r="R123" t="s">
        <v>230</v>
      </c>
      <c r="S123" s="37" t="s">
        <v>230</v>
      </c>
      <c r="T123" s="34">
        <v>0.77239000000000002</v>
      </c>
    </row>
    <row r="124" spans="1:20" x14ac:dyDescent="0.35">
      <c r="A124" s="13">
        <v>2026</v>
      </c>
      <c r="B124" s="13">
        <f t="shared" si="6"/>
        <v>2025</v>
      </c>
      <c r="C124" t="s">
        <v>242</v>
      </c>
      <c r="D124" t="s">
        <v>243</v>
      </c>
      <c r="E124" s="5">
        <v>213880876</v>
      </c>
      <c r="F124" s="13">
        <f>INDEX($R$3:$T$335,MATCH(VPPEL[[#This Row],[DistrictNumber]],$R$3:$R$335,0),3)</f>
        <v>1.34</v>
      </c>
      <c r="G124" s="9">
        <f t="shared" si="7"/>
        <v>286600.37384000001</v>
      </c>
      <c r="H124" s="11">
        <v>1.02</v>
      </c>
      <c r="I124" s="12">
        <f t="shared" si="8"/>
        <v>286600.37384000001</v>
      </c>
      <c r="J124" s="15">
        <f>IF(VPPEL[[#This Row],[Unadjusted Maximum Revenue]]/(VPPEL[[#This Row],[Proposed Taxable Valuation]]/1000)&gt;VPPEL[[#This Row],[Max VPPEL RATE]],VPPEL[[#This Row],[Max VPPEL RATE]],VPPEL[[#This Row],[Unadjusted Maximum Revenue]]/(VPPEL[[#This Row],[Proposed Taxable Valuation]]/1000))</f>
        <v>1.34</v>
      </c>
      <c r="K124" s="26">
        <f>ROUND(VPPEL[[#This Row],[Proposed Taxable Valuation]]/1000*VPPEL[[#This Row],[Adjusted Rate]],0)</f>
        <v>286600</v>
      </c>
      <c r="L124" s="19">
        <f t="shared" si="9"/>
        <v>0</v>
      </c>
      <c r="M124" s="17">
        <f t="shared" si="10"/>
        <v>0</v>
      </c>
      <c r="N124" s="5">
        <v>213880876</v>
      </c>
      <c r="O124">
        <f>INDEX($R$3:$T$335,MATCH(VPPEL[[#This Row],[DistrictNumber]],$R$3:$R$335,0),3)</f>
        <v>1.34</v>
      </c>
      <c r="P124" s="9">
        <f t="shared" si="11"/>
        <v>286600</v>
      </c>
      <c r="R124" t="s">
        <v>232</v>
      </c>
      <c r="S124" s="36" t="s">
        <v>232</v>
      </c>
      <c r="T124" s="33">
        <v>1.34</v>
      </c>
    </row>
    <row r="125" spans="1:20" x14ac:dyDescent="0.35">
      <c r="A125" s="13">
        <v>2026</v>
      </c>
      <c r="B125" s="13">
        <f t="shared" si="6"/>
        <v>2025</v>
      </c>
      <c r="C125" t="s">
        <v>244</v>
      </c>
      <c r="D125" t="s">
        <v>245</v>
      </c>
      <c r="E125" s="5">
        <v>313682366</v>
      </c>
      <c r="F125" s="13">
        <f>INDEX($R$3:$T$335,MATCH(VPPEL[[#This Row],[DistrictNumber]],$R$3:$R$335,0),3)</f>
        <v>0.91754999999999998</v>
      </c>
      <c r="G125" s="9">
        <f t="shared" si="7"/>
        <v>287819.2549233</v>
      </c>
      <c r="H125" s="11">
        <v>1.02</v>
      </c>
      <c r="I125" s="12">
        <f t="shared" si="8"/>
        <v>287819.2549233</v>
      </c>
      <c r="J125" s="15">
        <f>IF(VPPEL[[#This Row],[Unadjusted Maximum Revenue]]/(VPPEL[[#This Row],[Proposed Taxable Valuation]]/1000)&gt;VPPEL[[#This Row],[Max VPPEL RATE]],VPPEL[[#This Row],[Max VPPEL RATE]],VPPEL[[#This Row],[Unadjusted Maximum Revenue]]/(VPPEL[[#This Row],[Proposed Taxable Valuation]]/1000))</f>
        <v>0.91755000000000009</v>
      </c>
      <c r="K125" s="26">
        <f>ROUND(VPPEL[[#This Row],[Proposed Taxable Valuation]]/1000*VPPEL[[#This Row],[Adjusted Rate]],0)</f>
        <v>287819</v>
      </c>
      <c r="L125" s="19">
        <f t="shared" si="9"/>
        <v>0</v>
      </c>
      <c r="M125" s="17">
        <f t="shared" si="10"/>
        <v>0</v>
      </c>
      <c r="N125" s="5">
        <v>313682366</v>
      </c>
      <c r="O125">
        <f>INDEX($R$3:$T$335,MATCH(VPPEL[[#This Row],[DistrictNumber]],$R$3:$R$335,0),3)</f>
        <v>0.91754999999999998</v>
      </c>
      <c r="P125" s="9">
        <f t="shared" si="11"/>
        <v>287819</v>
      </c>
      <c r="R125" t="s">
        <v>234</v>
      </c>
      <c r="S125" s="37" t="s">
        <v>234</v>
      </c>
      <c r="T125" s="34">
        <v>0.97</v>
      </c>
    </row>
    <row r="126" spans="1:20" x14ac:dyDescent="0.35">
      <c r="A126" s="13">
        <v>2026</v>
      </c>
      <c r="B126" s="13">
        <f t="shared" si="6"/>
        <v>2025</v>
      </c>
      <c r="C126" t="s">
        <v>246</v>
      </c>
      <c r="D126" t="s">
        <v>247</v>
      </c>
      <c r="E126" s="5">
        <v>803785000</v>
      </c>
      <c r="F126" s="13">
        <f>INDEX($R$3:$T$335,MATCH(VPPEL[[#This Row],[DistrictNumber]],$R$3:$R$335,0),3)</f>
        <v>1.00793</v>
      </c>
      <c r="G126" s="9">
        <f t="shared" si="7"/>
        <v>810159.01505000005</v>
      </c>
      <c r="H126" s="11">
        <v>1.02</v>
      </c>
      <c r="I126" s="12">
        <f t="shared" si="8"/>
        <v>810159.01505000005</v>
      </c>
      <c r="J126" s="15">
        <f>IF(VPPEL[[#This Row],[Unadjusted Maximum Revenue]]/(VPPEL[[#This Row],[Proposed Taxable Valuation]]/1000)&gt;VPPEL[[#This Row],[Max VPPEL RATE]],VPPEL[[#This Row],[Max VPPEL RATE]],VPPEL[[#This Row],[Unadjusted Maximum Revenue]]/(VPPEL[[#This Row],[Proposed Taxable Valuation]]/1000))</f>
        <v>1.00793</v>
      </c>
      <c r="K126" s="26">
        <f>ROUND(VPPEL[[#This Row],[Proposed Taxable Valuation]]/1000*VPPEL[[#This Row],[Adjusted Rate]],0)</f>
        <v>810159</v>
      </c>
      <c r="L126" s="19">
        <f t="shared" si="9"/>
        <v>0</v>
      </c>
      <c r="M126" s="17">
        <f t="shared" si="10"/>
        <v>0</v>
      </c>
      <c r="N126" s="5">
        <v>803785000</v>
      </c>
      <c r="O126">
        <f>INDEX($R$3:$T$335,MATCH(VPPEL[[#This Row],[DistrictNumber]],$R$3:$R$335,0),3)</f>
        <v>1.00793</v>
      </c>
      <c r="P126" s="9">
        <f t="shared" si="11"/>
        <v>810159</v>
      </c>
      <c r="R126" t="s">
        <v>236</v>
      </c>
      <c r="S126" s="36" t="s">
        <v>236</v>
      </c>
      <c r="T126" s="33">
        <v>0.52919000000000005</v>
      </c>
    </row>
    <row r="127" spans="1:20" x14ac:dyDescent="0.35">
      <c r="A127" s="13">
        <v>2026</v>
      </c>
      <c r="B127" s="13">
        <f t="shared" si="6"/>
        <v>2025</v>
      </c>
      <c r="C127" t="s">
        <v>248</v>
      </c>
      <c r="D127" t="s">
        <v>249</v>
      </c>
      <c r="E127" s="5">
        <v>835790331</v>
      </c>
      <c r="F127" s="13">
        <f>INDEX($R$3:$T$335,MATCH(VPPEL[[#This Row],[DistrictNumber]],$R$3:$R$335,0),3)</f>
        <v>0.51054999999999995</v>
      </c>
      <c r="G127" s="9">
        <f t="shared" si="7"/>
        <v>426712.75349204993</v>
      </c>
      <c r="H127" s="11">
        <v>1.02</v>
      </c>
      <c r="I127" s="12">
        <f t="shared" si="8"/>
        <v>426712.75349204993</v>
      </c>
      <c r="J127" s="15">
        <f>IF(VPPEL[[#This Row],[Unadjusted Maximum Revenue]]/(VPPEL[[#This Row],[Proposed Taxable Valuation]]/1000)&gt;VPPEL[[#This Row],[Max VPPEL RATE]],VPPEL[[#This Row],[Max VPPEL RATE]],VPPEL[[#This Row],[Unadjusted Maximum Revenue]]/(VPPEL[[#This Row],[Proposed Taxable Valuation]]/1000))</f>
        <v>0.51054999999999995</v>
      </c>
      <c r="K127" s="26">
        <f>ROUND(VPPEL[[#This Row],[Proposed Taxable Valuation]]/1000*VPPEL[[#This Row],[Adjusted Rate]],0)</f>
        <v>426713</v>
      </c>
      <c r="L127" s="19">
        <f t="shared" si="9"/>
        <v>0</v>
      </c>
      <c r="M127" s="17">
        <f t="shared" si="10"/>
        <v>0</v>
      </c>
      <c r="N127" s="5">
        <v>835790331</v>
      </c>
      <c r="O127">
        <f>INDEX($R$3:$T$335,MATCH(VPPEL[[#This Row],[DistrictNumber]],$R$3:$R$335,0),3)</f>
        <v>0.51054999999999995</v>
      </c>
      <c r="P127" s="9">
        <f t="shared" si="11"/>
        <v>426713</v>
      </c>
      <c r="R127" t="s">
        <v>238</v>
      </c>
      <c r="S127" s="37" t="s">
        <v>238</v>
      </c>
      <c r="T127" s="34">
        <v>0</v>
      </c>
    </row>
    <row r="128" spans="1:20" x14ac:dyDescent="0.35">
      <c r="A128" s="13">
        <v>2026</v>
      </c>
      <c r="B128" s="13">
        <f t="shared" si="6"/>
        <v>2025</v>
      </c>
      <c r="C128" t="s">
        <v>250</v>
      </c>
      <c r="D128" t="s">
        <v>251</v>
      </c>
      <c r="E128" s="5">
        <v>345733437</v>
      </c>
      <c r="F128" s="13">
        <f>INDEX($R$3:$T$335,MATCH(VPPEL[[#This Row],[DistrictNumber]],$R$3:$R$335,0),3)</f>
        <v>0</v>
      </c>
      <c r="G128" s="9">
        <f t="shared" si="7"/>
        <v>0</v>
      </c>
      <c r="H128" s="11">
        <v>1.02</v>
      </c>
      <c r="I128" s="12">
        <f t="shared" si="8"/>
        <v>0</v>
      </c>
      <c r="J128" s="15">
        <f>IF(VPPEL[[#This Row],[Unadjusted Maximum Revenue]]/(VPPEL[[#This Row],[Proposed Taxable Valuation]]/1000)&gt;VPPEL[[#This Row],[Max VPPEL RATE]],VPPEL[[#This Row],[Max VPPEL RATE]],VPPEL[[#This Row],[Unadjusted Maximum Revenue]]/(VPPEL[[#This Row],[Proposed Taxable Valuation]]/1000))</f>
        <v>0</v>
      </c>
      <c r="K128" s="26">
        <f>ROUND(VPPEL[[#This Row],[Proposed Taxable Valuation]]/1000*VPPEL[[#This Row],[Adjusted Rate]],0)</f>
        <v>0</v>
      </c>
      <c r="L128" s="19">
        <f t="shared" si="9"/>
        <v>0</v>
      </c>
      <c r="M128" s="17">
        <f t="shared" si="10"/>
        <v>0</v>
      </c>
      <c r="N128" s="5">
        <v>345733437</v>
      </c>
      <c r="O128">
        <f>INDEX($R$3:$T$335,MATCH(VPPEL[[#This Row],[DistrictNumber]],$R$3:$R$335,0),3)</f>
        <v>0</v>
      </c>
      <c r="P128" s="9">
        <f t="shared" si="11"/>
        <v>0</v>
      </c>
      <c r="R128" t="s">
        <v>240</v>
      </c>
      <c r="S128" s="36" t="s">
        <v>240</v>
      </c>
      <c r="T128" s="33">
        <v>0</v>
      </c>
    </row>
    <row r="129" spans="1:20" x14ac:dyDescent="0.35">
      <c r="A129" s="13">
        <v>2026</v>
      </c>
      <c r="B129" s="13">
        <f t="shared" si="6"/>
        <v>2025</v>
      </c>
      <c r="C129" t="s">
        <v>252</v>
      </c>
      <c r="D129" t="s">
        <v>253</v>
      </c>
      <c r="E129" s="5">
        <v>323862595</v>
      </c>
      <c r="F129" s="13">
        <f>INDEX($R$3:$T$335,MATCH(VPPEL[[#This Row],[DistrictNumber]],$R$3:$R$335,0),3)</f>
        <v>1.34</v>
      </c>
      <c r="G129" s="9">
        <f t="shared" si="7"/>
        <v>433975.87729999999</v>
      </c>
      <c r="H129" s="11">
        <v>1.02</v>
      </c>
      <c r="I129" s="12">
        <f t="shared" si="8"/>
        <v>433975.87729999999</v>
      </c>
      <c r="J129" s="15">
        <f>IF(VPPEL[[#This Row],[Unadjusted Maximum Revenue]]/(VPPEL[[#This Row],[Proposed Taxable Valuation]]/1000)&gt;VPPEL[[#This Row],[Max VPPEL RATE]],VPPEL[[#This Row],[Max VPPEL RATE]],VPPEL[[#This Row],[Unadjusted Maximum Revenue]]/(VPPEL[[#This Row],[Proposed Taxable Valuation]]/1000))</f>
        <v>1.34</v>
      </c>
      <c r="K129" s="26">
        <f>ROUND(VPPEL[[#This Row],[Proposed Taxable Valuation]]/1000*VPPEL[[#This Row],[Adjusted Rate]],0)</f>
        <v>433976</v>
      </c>
      <c r="L129" s="19">
        <f t="shared" si="9"/>
        <v>0</v>
      </c>
      <c r="M129" s="17">
        <f t="shared" si="10"/>
        <v>0</v>
      </c>
      <c r="N129" s="5">
        <v>323862595</v>
      </c>
      <c r="O129">
        <f>INDEX($R$3:$T$335,MATCH(VPPEL[[#This Row],[DistrictNumber]],$R$3:$R$335,0),3)</f>
        <v>1.34</v>
      </c>
      <c r="P129" s="9">
        <f t="shared" si="11"/>
        <v>433976</v>
      </c>
      <c r="R129" t="s">
        <v>244</v>
      </c>
      <c r="S129" s="37" t="s">
        <v>244</v>
      </c>
      <c r="T129" s="34">
        <v>0.91754999999999998</v>
      </c>
    </row>
    <row r="130" spans="1:20" x14ac:dyDescent="0.35">
      <c r="A130" s="13">
        <v>2026</v>
      </c>
      <c r="B130" s="13">
        <f t="shared" si="6"/>
        <v>2025</v>
      </c>
      <c r="C130" t="s">
        <v>254</v>
      </c>
      <c r="D130" t="s">
        <v>255</v>
      </c>
      <c r="E130" s="5">
        <v>242229789</v>
      </c>
      <c r="F130" s="13">
        <f>INDEX($R$3:$T$335,MATCH(VPPEL[[#This Row],[DistrictNumber]],$R$3:$R$335,0),3)</f>
        <v>1.34</v>
      </c>
      <c r="G130" s="9">
        <f t="shared" si="7"/>
        <v>324587.91726000002</v>
      </c>
      <c r="H130" s="11">
        <v>1.02</v>
      </c>
      <c r="I130" s="12">
        <f t="shared" si="8"/>
        <v>324587.91726000002</v>
      </c>
      <c r="J130" s="15">
        <f>IF(VPPEL[[#This Row],[Unadjusted Maximum Revenue]]/(VPPEL[[#This Row],[Proposed Taxable Valuation]]/1000)&gt;VPPEL[[#This Row],[Max VPPEL RATE]],VPPEL[[#This Row],[Max VPPEL RATE]],VPPEL[[#This Row],[Unadjusted Maximum Revenue]]/(VPPEL[[#This Row],[Proposed Taxable Valuation]]/1000))</f>
        <v>1.34</v>
      </c>
      <c r="K130" s="26">
        <f>ROUND(VPPEL[[#This Row],[Proposed Taxable Valuation]]/1000*VPPEL[[#This Row],[Adjusted Rate]],0)</f>
        <v>324588</v>
      </c>
      <c r="L130" s="19">
        <f t="shared" si="9"/>
        <v>0</v>
      </c>
      <c r="M130" s="17">
        <f t="shared" si="10"/>
        <v>0</v>
      </c>
      <c r="N130" s="5">
        <v>242229789</v>
      </c>
      <c r="O130">
        <f>INDEX($R$3:$T$335,MATCH(VPPEL[[#This Row],[DistrictNumber]],$R$3:$R$335,0),3)</f>
        <v>1.34</v>
      </c>
      <c r="P130" s="9">
        <f t="shared" si="11"/>
        <v>324588</v>
      </c>
      <c r="R130" t="s">
        <v>246</v>
      </c>
      <c r="S130" s="36" t="s">
        <v>246</v>
      </c>
      <c r="T130" s="33">
        <v>1.00793</v>
      </c>
    </row>
    <row r="131" spans="1:20" x14ac:dyDescent="0.35">
      <c r="A131" s="13">
        <v>2026</v>
      </c>
      <c r="B131" s="13">
        <f t="shared" si="6"/>
        <v>2025</v>
      </c>
      <c r="C131" t="s">
        <v>256</v>
      </c>
      <c r="D131" t="s">
        <v>257</v>
      </c>
      <c r="E131" s="5">
        <v>175009855</v>
      </c>
      <c r="F131" s="13">
        <f>INDEX($R$3:$T$335,MATCH(VPPEL[[#This Row],[DistrictNumber]],$R$3:$R$335,0),3)</f>
        <v>0.98184000000000005</v>
      </c>
      <c r="G131" s="9">
        <f t="shared" si="7"/>
        <v>171831.67603320003</v>
      </c>
      <c r="H131" s="11">
        <v>1.02</v>
      </c>
      <c r="I131" s="12">
        <f t="shared" si="8"/>
        <v>171831.67603320003</v>
      </c>
      <c r="J131" s="15">
        <f>IF(VPPEL[[#This Row],[Unadjusted Maximum Revenue]]/(VPPEL[[#This Row],[Proposed Taxable Valuation]]/1000)&gt;VPPEL[[#This Row],[Max VPPEL RATE]],VPPEL[[#This Row],[Max VPPEL RATE]],VPPEL[[#This Row],[Unadjusted Maximum Revenue]]/(VPPEL[[#This Row],[Proposed Taxable Valuation]]/1000))</f>
        <v>0.98184000000000005</v>
      </c>
      <c r="K131" s="26">
        <f>ROUND(VPPEL[[#This Row],[Proposed Taxable Valuation]]/1000*VPPEL[[#This Row],[Adjusted Rate]],0)</f>
        <v>171832</v>
      </c>
      <c r="L131" s="19">
        <f t="shared" si="9"/>
        <v>0</v>
      </c>
      <c r="M131" s="17">
        <f t="shared" si="10"/>
        <v>0</v>
      </c>
      <c r="N131" s="5">
        <v>175009855</v>
      </c>
      <c r="O131">
        <f>INDEX($R$3:$T$335,MATCH(VPPEL[[#This Row],[DistrictNumber]],$R$3:$R$335,0),3)</f>
        <v>0.98184000000000005</v>
      </c>
      <c r="P131" s="9">
        <f t="shared" si="11"/>
        <v>171832</v>
      </c>
      <c r="R131" t="s">
        <v>248</v>
      </c>
      <c r="S131" s="37" t="s">
        <v>248</v>
      </c>
      <c r="T131" s="34">
        <v>0.51054999999999995</v>
      </c>
    </row>
    <row r="132" spans="1:20" x14ac:dyDescent="0.35">
      <c r="A132" s="13">
        <v>2026</v>
      </c>
      <c r="B132" s="13">
        <f t="shared" si="6"/>
        <v>2025</v>
      </c>
      <c r="C132" t="s">
        <v>258</v>
      </c>
      <c r="D132" t="s">
        <v>259</v>
      </c>
      <c r="E132" s="5">
        <v>479924857</v>
      </c>
      <c r="F132" s="13">
        <f>INDEX($R$3:$T$335,MATCH(VPPEL[[#This Row],[DistrictNumber]],$R$3:$R$335,0),3)</f>
        <v>0.67500000000000004</v>
      </c>
      <c r="G132" s="9">
        <f t="shared" si="7"/>
        <v>323949.27847500006</v>
      </c>
      <c r="H132" s="11">
        <v>1.02</v>
      </c>
      <c r="I132" s="12">
        <f t="shared" si="8"/>
        <v>323949.27847500006</v>
      </c>
      <c r="J132" s="15">
        <f>IF(VPPEL[[#This Row],[Unadjusted Maximum Revenue]]/(VPPEL[[#This Row],[Proposed Taxable Valuation]]/1000)&gt;VPPEL[[#This Row],[Max VPPEL RATE]],VPPEL[[#This Row],[Max VPPEL RATE]],VPPEL[[#This Row],[Unadjusted Maximum Revenue]]/(VPPEL[[#This Row],[Proposed Taxable Valuation]]/1000))</f>
        <v>0.67500000000000004</v>
      </c>
      <c r="K132" s="26">
        <f>ROUND(VPPEL[[#This Row],[Proposed Taxable Valuation]]/1000*VPPEL[[#This Row],[Adjusted Rate]],0)</f>
        <v>323949</v>
      </c>
      <c r="L132" s="19">
        <f t="shared" si="9"/>
        <v>0</v>
      </c>
      <c r="M132" s="17">
        <f t="shared" si="10"/>
        <v>0</v>
      </c>
      <c r="N132" s="5">
        <v>479924857</v>
      </c>
      <c r="O132">
        <f>INDEX($R$3:$T$335,MATCH(VPPEL[[#This Row],[DistrictNumber]],$R$3:$R$335,0),3)</f>
        <v>0.67500000000000004</v>
      </c>
      <c r="P132" s="9">
        <f t="shared" si="11"/>
        <v>323949</v>
      </c>
      <c r="R132" t="s">
        <v>250</v>
      </c>
      <c r="S132" s="36" t="s">
        <v>250</v>
      </c>
      <c r="T132" s="33">
        <v>0</v>
      </c>
    </row>
    <row r="133" spans="1:20" x14ac:dyDescent="0.35">
      <c r="A133" s="13">
        <v>2026</v>
      </c>
      <c r="B133" s="13">
        <f t="shared" ref="B133:B196" si="12">A133-1</f>
        <v>2025</v>
      </c>
      <c r="C133" t="s">
        <v>260</v>
      </c>
      <c r="D133" t="s">
        <v>261</v>
      </c>
      <c r="E133" s="5">
        <v>693814916</v>
      </c>
      <c r="F133" s="13">
        <f>INDEX($R$3:$T$335,MATCH(VPPEL[[#This Row],[DistrictNumber]],$R$3:$R$335,0),3)</f>
        <v>0.67</v>
      </c>
      <c r="G133" s="9">
        <f t="shared" ref="G133:G196" si="13">E133/1000*F133</f>
        <v>464855.99372000003</v>
      </c>
      <c r="H133" s="11">
        <v>1.02</v>
      </c>
      <c r="I133" s="12">
        <f t="shared" ref="I133:I196" si="14">G133</f>
        <v>464855.99372000003</v>
      </c>
      <c r="J133" s="15">
        <f>IF(VPPEL[[#This Row],[Unadjusted Maximum Revenue]]/(VPPEL[[#This Row],[Proposed Taxable Valuation]]/1000)&gt;VPPEL[[#This Row],[Max VPPEL RATE]],VPPEL[[#This Row],[Max VPPEL RATE]],VPPEL[[#This Row],[Unadjusted Maximum Revenue]]/(VPPEL[[#This Row],[Proposed Taxable Valuation]]/1000))</f>
        <v>0.67</v>
      </c>
      <c r="K133" s="26">
        <f>ROUND(VPPEL[[#This Row],[Proposed Taxable Valuation]]/1000*VPPEL[[#This Row],[Adjusted Rate]],0)</f>
        <v>464856</v>
      </c>
      <c r="L133" s="19">
        <f t="shared" ref="L133:L196" si="15">I133-G133</f>
        <v>0</v>
      </c>
      <c r="M133" s="17">
        <f t="shared" ref="M133:M196" si="16">J133-F133</f>
        <v>0</v>
      </c>
      <c r="N133" s="5">
        <v>693814916</v>
      </c>
      <c r="O133">
        <f>INDEX($R$3:$T$335,MATCH(VPPEL[[#This Row],[DistrictNumber]],$R$3:$R$335,0),3)</f>
        <v>0.67</v>
      </c>
      <c r="P133" s="9">
        <f t="shared" ref="P133:P196" si="17">ROUND(N133/1000*O133,0)</f>
        <v>464856</v>
      </c>
      <c r="R133" t="s">
        <v>252</v>
      </c>
      <c r="S133" s="37" t="s">
        <v>252</v>
      </c>
      <c r="T133" s="34">
        <v>1.34</v>
      </c>
    </row>
    <row r="134" spans="1:20" x14ac:dyDescent="0.35">
      <c r="A134" s="13">
        <v>2026</v>
      </c>
      <c r="B134" s="13">
        <f t="shared" si="12"/>
        <v>2025</v>
      </c>
      <c r="C134" t="s">
        <v>262</v>
      </c>
      <c r="D134" t="s">
        <v>263</v>
      </c>
      <c r="E134" s="5">
        <v>320962649</v>
      </c>
      <c r="F134" s="13">
        <f>INDEX($R$3:$T$335,MATCH(VPPEL[[#This Row],[DistrictNumber]],$R$3:$R$335,0),3)</f>
        <v>0</v>
      </c>
      <c r="G134" s="9">
        <f t="shared" si="13"/>
        <v>0</v>
      </c>
      <c r="H134" s="11">
        <v>1.02</v>
      </c>
      <c r="I134" s="12">
        <f t="shared" si="14"/>
        <v>0</v>
      </c>
      <c r="J134" s="15">
        <f>IF(VPPEL[[#This Row],[Unadjusted Maximum Revenue]]/(VPPEL[[#This Row],[Proposed Taxable Valuation]]/1000)&gt;VPPEL[[#This Row],[Max VPPEL RATE]],VPPEL[[#This Row],[Max VPPEL RATE]],VPPEL[[#This Row],[Unadjusted Maximum Revenue]]/(VPPEL[[#This Row],[Proposed Taxable Valuation]]/1000))</f>
        <v>0</v>
      </c>
      <c r="K134" s="26">
        <f>ROUND(VPPEL[[#This Row],[Proposed Taxable Valuation]]/1000*VPPEL[[#This Row],[Adjusted Rate]],0)</f>
        <v>0</v>
      </c>
      <c r="L134" s="19">
        <f t="shared" si="15"/>
        <v>0</v>
      </c>
      <c r="M134" s="17">
        <f t="shared" si="16"/>
        <v>0</v>
      </c>
      <c r="N134" s="5">
        <v>320962649</v>
      </c>
      <c r="O134">
        <f>INDEX($R$3:$T$335,MATCH(VPPEL[[#This Row],[DistrictNumber]],$R$3:$R$335,0),3)</f>
        <v>0</v>
      </c>
      <c r="P134" s="9">
        <f t="shared" si="17"/>
        <v>0</v>
      </c>
      <c r="R134" t="s">
        <v>254</v>
      </c>
      <c r="S134" s="36" t="s">
        <v>254</v>
      </c>
      <c r="T134" s="33">
        <v>1.34</v>
      </c>
    </row>
    <row r="135" spans="1:20" x14ac:dyDescent="0.35">
      <c r="A135" s="13">
        <v>2026</v>
      </c>
      <c r="B135" s="13">
        <f t="shared" si="12"/>
        <v>2025</v>
      </c>
      <c r="C135" t="s">
        <v>264</v>
      </c>
      <c r="D135" t="s">
        <v>265</v>
      </c>
      <c r="E135" s="5">
        <v>613871290</v>
      </c>
      <c r="F135" s="13">
        <f>INDEX($R$3:$T$335,MATCH(VPPEL[[#This Row],[DistrictNumber]],$R$3:$R$335,0),3)</f>
        <v>1.2544900000000001</v>
      </c>
      <c r="G135" s="9">
        <f t="shared" si="13"/>
        <v>770095.39459210006</v>
      </c>
      <c r="H135" s="11">
        <v>1.02</v>
      </c>
      <c r="I135" s="12">
        <f t="shared" si="14"/>
        <v>770095.39459210006</v>
      </c>
      <c r="J135" s="15">
        <f>IF(VPPEL[[#This Row],[Unadjusted Maximum Revenue]]/(VPPEL[[#This Row],[Proposed Taxable Valuation]]/1000)&gt;VPPEL[[#This Row],[Max VPPEL RATE]],VPPEL[[#This Row],[Max VPPEL RATE]],VPPEL[[#This Row],[Unadjusted Maximum Revenue]]/(VPPEL[[#This Row],[Proposed Taxable Valuation]]/1000))</f>
        <v>1.2544900000000001</v>
      </c>
      <c r="K135" s="26">
        <f>ROUND(VPPEL[[#This Row],[Proposed Taxable Valuation]]/1000*VPPEL[[#This Row],[Adjusted Rate]],0)</f>
        <v>770095</v>
      </c>
      <c r="L135" s="19">
        <f t="shared" si="15"/>
        <v>0</v>
      </c>
      <c r="M135" s="17">
        <f t="shared" si="16"/>
        <v>0</v>
      </c>
      <c r="N135" s="5">
        <v>613871290</v>
      </c>
      <c r="O135">
        <f>INDEX($R$3:$T$335,MATCH(VPPEL[[#This Row],[DistrictNumber]],$R$3:$R$335,0),3)</f>
        <v>1.2544900000000001</v>
      </c>
      <c r="P135" s="9">
        <f t="shared" si="17"/>
        <v>770095</v>
      </c>
      <c r="R135" t="s">
        <v>270</v>
      </c>
      <c r="S135" s="37" t="s">
        <v>270</v>
      </c>
      <c r="T135" s="34">
        <v>1.2227300000000001</v>
      </c>
    </row>
    <row r="136" spans="1:20" x14ac:dyDescent="0.35">
      <c r="A136" s="13">
        <v>2026</v>
      </c>
      <c r="B136" s="13">
        <f t="shared" si="12"/>
        <v>2025</v>
      </c>
      <c r="C136" t="s">
        <v>266</v>
      </c>
      <c r="D136" t="s">
        <v>267</v>
      </c>
      <c r="E136" s="5">
        <v>384413577</v>
      </c>
      <c r="F136" s="13">
        <f>INDEX($R$3:$T$335,MATCH(VPPEL[[#This Row],[DistrictNumber]],$R$3:$R$335,0),3)</f>
        <v>1</v>
      </c>
      <c r="G136" s="9">
        <f t="shared" si="13"/>
        <v>384413.57699999999</v>
      </c>
      <c r="H136" s="11">
        <v>1.02</v>
      </c>
      <c r="I136" s="12">
        <f t="shared" si="14"/>
        <v>384413.57699999999</v>
      </c>
      <c r="J136" s="15">
        <f>IF(VPPEL[[#This Row],[Unadjusted Maximum Revenue]]/(VPPEL[[#This Row],[Proposed Taxable Valuation]]/1000)&gt;VPPEL[[#This Row],[Max VPPEL RATE]],VPPEL[[#This Row],[Max VPPEL RATE]],VPPEL[[#This Row],[Unadjusted Maximum Revenue]]/(VPPEL[[#This Row],[Proposed Taxable Valuation]]/1000))</f>
        <v>1</v>
      </c>
      <c r="K136" s="26">
        <f>ROUND(VPPEL[[#This Row],[Proposed Taxable Valuation]]/1000*VPPEL[[#This Row],[Adjusted Rate]],0)</f>
        <v>384414</v>
      </c>
      <c r="L136" s="19">
        <f t="shared" si="15"/>
        <v>0</v>
      </c>
      <c r="M136" s="17">
        <f t="shared" si="16"/>
        <v>0</v>
      </c>
      <c r="N136" s="5">
        <v>384413577</v>
      </c>
      <c r="O136">
        <f>INDEX($R$3:$T$335,MATCH(VPPEL[[#This Row],[DistrictNumber]],$R$3:$R$335,0),3)</f>
        <v>1</v>
      </c>
      <c r="P136" s="9">
        <f t="shared" si="17"/>
        <v>384414</v>
      </c>
      <c r="R136" t="s">
        <v>256</v>
      </c>
      <c r="S136" s="36" t="s">
        <v>256</v>
      </c>
      <c r="T136" s="33">
        <v>0.98184000000000005</v>
      </c>
    </row>
    <row r="137" spans="1:20" x14ac:dyDescent="0.35">
      <c r="A137" s="13">
        <v>2026</v>
      </c>
      <c r="B137" s="13">
        <f t="shared" si="12"/>
        <v>2025</v>
      </c>
      <c r="C137" t="s">
        <v>268</v>
      </c>
      <c r="D137" t="s">
        <v>269</v>
      </c>
      <c r="E137" s="5">
        <v>306499537</v>
      </c>
      <c r="F137" s="13">
        <f>INDEX($R$3:$T$335,MATCH(VPPEL[[#This Row],[DistrictNumber]],$R$3:$R$335,0),3)</f>
        <v>1.17744</v>
      </c>
      <c r="G137" s="9">
        <f t="shared" si="13"/>
        <v>360884.81484528002</v>
      </c>
      <c r="H137" s="11">
        <v>1.02</v>
      </c>
      <c r="I137" s="12">
        <f t="shared" si="14"/>
        <v>360884.81484528002</v>
      </c>
      <c r="J137" s="15">
        <f>IF(VPPEL[[#This Row],[Unadjusted Maximum Revenue]]/(VPPEL[[#This Row],[Proposed Taxable Valuation]]/1000)&gt;VPPEL[[#This Row],[Max VPPEL RATE]],VPPEL[[#This Row],[Max VPPEL RATE]],VPPEL[[#This Row],[Unadjusted Maximum Revenue]]/(VPPEL[[#This Row],[Proposed Taxable Valuation]]/1000))</f>
        <v>1.17744</v>
      </c>
      <c r="K137" s="26">
        <f>ROUND(VPPEL[[#This Row],[Proposed Taxable Valuation]]/1000*VPPEL[[#This Row],[Adjusted Rate]],0)</f>
        <v>360885</v>
      </c>
      <c r="L137" s="19">
        <f t="shared" si="15"/>
        <v>0</v>
      </c>
      <c r="M137" s="17">
        <f t="shared" si="16"/>
        <v>0</v>
      </c>
      <c r="N137" s="5">
        <v>306499537</v>
      </c>
      <c r="O137">
        <f>INDEX($R$3:$T$335,MATCH(VPPEL[[#This Row],[DistrictNumber]],$R$3:$R$335,0),3)</f>
        <v>1.17744</v>
      </c>
      <c r="P137" s="9">
        <f t="shared" si="17"/>
        <v>360885</v>
      </c>
      <c r="R137" t="s">
        <v>258</v>
      </c>
      <c r="S137" s="37" t="s">
        <v>258</v>
      </c>
      <c r="T137" s="34">
        <v>0.67500000000000004</v>
      </c>
    </row>
    <row r="138" spans="1:20" x14ac:dyDescent="0.35">
      <c r="A138" s="13">
        <v>2026</v>
      </c>
      <c r="B138" s="13">
        <f t="shared" si="12"/>
        <v>2025</v>
      </c>
      <c r="C138" t="s">
        <v>270</v>
      </c>
      <c r="D138" t="s">
        <v>271</v>
      </c>
      <c r="E138" s="5">
        <v>210910782</v>
      </c>
      <c r="F138" s="13">
        <f>INDEX($R$3:$T$335,MATCH(VPPEL[[#This Row],[DistrictNumber]],$R$3:$R$335,0),3)</f>
        <v>1.2227300000000001</v>
      </c>
      <c r="G138" s="9">
        <f t="shared" si="13"/>
        <v>257886.94047486002</v>
      </c>
      <c r="H138" s="11">
        <v>1.02</v>
      </c>
      <c r="I138" s="12">
        <f t="shared" si="14"/>
        <v>257886.94047486002</v>
      </c>
      <c r="J138" s="15">
        <f>IF(VPPEL[[#This Row],[Unadjusted Maximum Revenue]]/(VPPEL[[#This Row],[Proposed Taxable Valuation]]/1000)&gt;VPPEL[[#This Row],[Max VPPEL RATE]],VPPEL[[#This Row],[Max VPPEL RATE]],VPPEL[[#This Row],[Unadjusted Maximum Revenue]]/(VPPEL[[#This Row],[Proposed Taxable Valuation]]/1000))</f>
        <v>1.2227300000000001</v>
      </c>
      <c r="K138" s="26">
        <f>ROUND(VPPEL[[#This Row],[Proposed Taxable Valuation]]/1000*VPPEL[[#This Row],[Adjusted Rate]],0)</f>
        <v>257887</v>
      </c>
      <c r="L138" s="19">
        <f t="shared" si="15"/>
        <v>0</v>
      </c>
      <c r="M138" s="17">
        <f t="shared" si="16"/>
        <v>0</v>
      </c>
      <c r="N138" s="5">
        <v>210910782</v>
      </c>
      <c r="O138">
        <f>INDEX($R$3:$T$335,MATCH(VPPEL[[#This Row],[DistrictNumber]],$R$3:$R$335,0),3)</f>
        <v>1.2227300000000001</v>
      </c>
      <c r="P138" s="9">
        <f t="shared" si="17"/>
        <v>257887</v>
      </c>
      <c r="R138" t="s">
        <v>260</v>
      </c>
      <c r="S138" s="36" t="s">
        <v>260</v>
      </c>
      <c r="T138" s="33">
        <v>0.67</v>
      </c>
    </row>
    <row r="139" spans="1:20" x14ac:dyDescent="0.35">
      <c r="A139" s="13">
        <v>2026</v>
      </c>
      <c r="B139" s="13">
        <f t="shared" si="12"/>
        <v>2025</v>
      </c>
      <c r="C139" t="s">
        <v>272</v>
      </c>
      <c r="D139" t="s">
        <v>273</v>
      </c>
      <c r="E139" s="5">
        <v>676839288</v>
      </c>
      <c r="F139" s="13">
        <f>INDEX($R$3:$T$335,MATCH(VPPEL[[#This Row],[DistrictNumber]],$R$3:$R$335,0),3)</f>
        <v>0.95167999999999997</v>
      </c>
      <c r="G139" s="9">
        <f t="shared" si="13"/>
        <v>644134.41360383993</v>
      </c>
      <c r="H139" s="11">
        <v>1.02</v>
      </c>
      <c r="I139" s="12">
        <f t="shared" si="14"/>
        <v>644134.41360383993</v>
      </c>
      <c r="J139" s="15">
        <f>IF(VPPEL[[#This Row],[Unadjusted Maximum Revenue]]/(VPPEL[[#This Row],[Proposed Taxable Valuation]]/1000)&gt;VPPEL[[#This Row],[Max VPPEL RATE]],VPPEL[[#This Row],[Max VPPEL RATE]],VPPEL[[#This Row],[Unadjusted Maximum Revenue]]/(VPPEL[[#This Row],[Proposed Taxable Valuation]]/1000))</f>
        <v>0.95167999999999997</v>
      </c>
      <c r="K139" s="26">
        <f>ROUND(VPPEL[[#This Row],[Proposed Taxable Valuation]]/1000*VPPEL[[#This Row],[Adjusted Rate]],0)</f>
        <v>644134</v>
      </c>
      <c r="L139" s="19">
        <f t="shared" si="15"/>
        <v>0</v>
      </c>
      <c r="M139" s="17">
        <f t="shared" si="16"/>
        <v>0</v>
      </c>
      <c r="N139" s="5">
        <v>676839288</v>
      </c>
      <c r="O139">
        <f>INDEX($R$3:$T$335,MATCH(VPPEL[[#This Row],[DistrictNumber]],$R$3:$R$335,0),3)</f>
        <v>0.95167999999999997</v>
      </c>
      <c r="P139" s="9">
        <f t="shared" si="17"/>
        <v>644134</v>
      </c>
      <c r="R139" t="s">
        <v>262</v>
      </c>
      <c r="S139" s="37" t="s">
        <v>262</v>
      </c>
      <c r="T139" s="34">
        <v>0</v>
      </c>
    </row>
    <row r="140" spans="1:20" x14ac:dyDescent="0.35">
      <c r="A140" s="13">
        <v>2026</v>
      </c>
      <c r="B140" s="13">
        <f t="shared" si="12"/>
        <v>2025</v>
      </c>
      <c r="C140" t="s">
        <v>274</v>
      </c>
      <c r="D140" t="s">
        <v>275</v>
      </c>
      <c r="E140" s="5">
        <v>348763383</v>
      </c>
      <c r="F140" s="13">
        <f>INDEX($R$3:$T$335,MATCH(VPPEL[[#This Row],[DistrictNumber]],$R$3:$R$335,0),3)</f>
        <v>1.34</v>
      </c>
      <c r="G140" s="9">
        <f t="shared" si="13"/>
        <v>467342.93322000001</v>
      </c>
      <c r="H140" s="11">
        <v>1.02</v>
      </c>
      <c r="I140" s="12">
        <f t="shared" si="14"/>
        <v>467342.93322000001</v>
      </c>
      <c r="J140" s="15">
        <f>IF(VPPEL[[#This Row],[Unadjusted Maximum Revenue]]/(VPPEL[[#This Row],[Proposed Taxable Valuation]]/1000)&gt;VPPEL[[#This Row],[Max VPPEL RATE]],VPPEL[[#This Row],[Max VPPEL RATE]],VPPEL[[#This Row],[Unadjusted Maximum Revenue]]/(VPPEL[[#This Row],[Proposed Taxable Valuation]]/1000))</f>
        <v>1.34</v>
      </c>
      <c r="K140" s="26">
        <f>ROUND(VPPEL[[#This Row],[Proposed Taxable Valuation]]/1000*VPPEL[[#This Row],[Adjusted Rate]],0)</f>
        <v>467343</v>
      </c>
      <c r="L140" s="19">
        <f t="shared" si="15"/>
        <v>0</v>
      </c>
      <c r="M140" s="17">
        <f t="shared" si="16"/>
        <v>0</v>
      </c>
      <c r="N140" s="5">
        <v>348763383</v>
      </c>
      <c r="O140">
        <f>INDEX($R$3:$T$335,MATCH(VPPEL[[#This Row],[DistrictNumber]],$R$3:$R$335,0),3)</f>
        <v>1.34</v>
      </c>
      <c r="P140" s="9">
        <f t="shared" si="17"/>
        <v>467343</v>
      </c>
      <c r="R140" t="s">
        <v>264</v>
      </c>
      <c r="S140" s="36" t="s">
        <v>264</v>
      </c>
      <c r="T140" s="33">
        <v>1.2544900000000001</v>
      </c>
    </row>
    <row r="141" spans="1:20" x14ac:dyDescent="0.35">
      <c r="A141" s="13">
        <v>2026</v>
      </c>
      <c r="B141" s="13">
        <f t="shared" si="12"/>
        <v>2025</v>
      </c>
      <c r="C141" t="s">
        <v>276</v>
      </c>
      <c r="D141" t="s">
        <v>277</v>
      </c>
      <c r="E141" s="5">
        <v>290085218</v>
      </c>
      <c r="F141" s="13">
        <f>INDEX($R$3:$T$335,MATCH(VPPEL[[#This Row],[DistrictNumber]],$R$3:$R$335,0),3)</f>
        <v>1.34</v>
      </c>
      <c r="G141" s="9">
        <f t="shared" si="13"/>
        <v>388714.19212000002</v>
      </c>
      <c r="H141" s="11">
        <v>1.02</v>
      </c>
      <c r="I141" s="12">
        <f t="shared" si="14"/>
        <v>388714.19212000002</v>
      </c>
      <c r="J141" s="15">
        <f>IF(VPPEL[[#This Row],[Unadjusted Maximum Revenue]]/(VPPEL[[#This Row],[Proposed Taxable Valuation]]/1000)&gt;VPPEL[[#This Row],[Max VPPEL RATE]],VPPEL[[#This Row],[Max VPPEL RATE]],VPPEL[[#This Row],[Unadjusted Maximum Revenue]]/(VPPEL[[#This Row],[Proposed Taxable Valuation]]/1000))</f>
        <v>1.34</v>
      </c>
      <c r="K141" s="26">
        <f>ROUND(VPPEL[[#This Row],[Proposed Taxable Valuation]]/1000*VPPEL[[#This Row],[Adjusted Rate]],0)</f>
        <v>388714</v>
      </c>
      <c r="L141" s="19">
        <f t="shared" si="15"/>
        <v>0</v>
      </c>
      <c r="M141" s="17">
        <f t="shared" si="16"/>
        <v>0</v>
      </c>
      <c r="N141" s="5">
        <v>290085218</v>
      </c>
      <c r="O141">
        <f>INDEX($R$3:$T$335,MATCH(VPPEL[[#This Row],[DistrictNumber]],$R$3:$R$335,0),3)</f>
        <v>1.34</v>
      </c>
      <c r="P141" s="9">
        <f t="shared" si="17"/>
        <v>388714</v>
      </c>
      <c r="R141" t="s">
        <v>266</v>
      </c>
      <c r="S141" s="37" t="s">
        <v>266</v>
      </c>
      <c r="T141" s="34">
        <v>1</v>
      </c>
    </row>
    <row r="142" spans="1:20" x14ac:dyDescent="0.35">
      <c r="A142" s="13">
        <v>2026</v>
      </c>
      <c r="B142" s="13">
        <f t="shared" si="12"/>
        <v>2025</v>
      </c>
      <c r="C142" t="s">
        <v>278</v>
      </c>
      <c r="D142" t="s">
        <v>279</v>
      </c>
      <c r="E142" s="5">
        <v>649105465</v>
      </c>
      <c r="F142" s="13">
        <f>INDEX($R$3:$T$335,MATCH(VPPEL[[#This Row],[DistrictNumber]],$R$3:$R$335,0),3)</f>
        <v>0.67</v>
      </c>
      <c r="G142" s="9">
        <f t="shared" si="13"/>
        <v>434900.66155000002</v>
      </c>
      <c r="H142" s="11">
        <v>1.02</v>
      </c>
      <c r="I142" s="12">
        <f t="shared" si="14"/>
        <v>434900.66155000002</v>
      </c>
      <c r="J142" s="15">
        <f>IF(VPPEL[[#This Row],[Unadjusted Maximum Revenue]]/(VPPEL[[#This Row],[Proposed Taxable Valuation]]/1000)&gt;VPPEL[[#This Row],[Max VPPEL RATE]],VPPEL[[#This Row],[Max VPPEL RATE]],VPPEL[[#This Row],[Unadjusted Maximum Revenue]]/(VPPEL[[#This Row],[Proposed Taxable Valuation]]/1000))</f>
        <v>0.67</v>
      </c>
      <c r="K142" s="26">
        <f>ROUND(VPPEL[[#This Row],[Proposed Taxable Valuation]]/1000*VPPEL[[#This Row],[Adjusted Rate]],0)</f>
        <v>434901</v>
      </c>
      <c r="L142" s="19">
        <f t="shared" si="15"/>
        <v>0</v>
      </c>
      <c r="M142" s="17">
        <f t="shared" si="16"/>
        <v>0</v>
      </c>
      <c r="N142" s="5">
        <v>649105465</v>
      </c>
      <c r="O142">
        <f>INDEX($R$3:$T$335,MATCH(VPPEL[[#This Row],[DistrictNumber]],$R$3:$R$335,0),3)</f>
        <v>0.67</v>
      </c>
      <c r="P142" s="9">
        <f t="shared" si="17"/>
        <v>434901</v>
      </c>
      <c r="R142" t="s">
        <v>268</v>
      </c>
      <c r="S142" s="36" t="s">
        <v>268</v>
      </c>
      <c r="T142" s="33">
        <v>1.17744</v>
      </c>
    </row>
    <row r="143" spans="1:20" x14ac:dyDescent="0.35">
      <c r="A143" s="13">
        <v>2026</v>
      </c>
      <c r="B143" s="13">
        <f t="shared" si="12"/>
        <v>2025</v>
      </c>
      <c r="C143" t="s">
        <v>280</v>
      </c>
      <c r="D143" t="s">
        <v>281</v>
      </c>
      <c r="E143" s="5">
        <v>531903677</v>
      </c>
      <c r="F143" s="13">
        <f>INDEX($R$3:$T$335,MATCH(VPPEL[[#This Row],[DistrictNumber]],$R$3:$R$335,0),3)</f>
        <v>1.24091</v>
      </c>
      <c r="G143" s="9">
        <f t="shared" si="13"/>
        <v>660044.59182606998</v>
      </c>
      <c r="H143" s="11">
        <v>1.02</v>
      </c>
      <c r="I143" s="12">
        <f t="shared" si="14"/>
        <v>660044.59182606998</v>
      </c>
      <c r="J143" s="15">
        <f>IF(VPPEL[[#This Row],[Unadjusted Maximum Revenue]]/(VPPEL[[#This Row],[Proposed Taxable Valuation]]/1000)&gt;VPPEL[[#This Row],[Max VPPEL RATE]],VPPEL[[#This Row],[Max VPPEL RATE]],VPPEL[[#This Row],[Unadjusted Maximum Revenue]]/(VPPEL[[#This Row],[Proposed Taxable Valuation]]/1000))</f>
        <v>1.24091</v>
      </c>
      <c r="K143" s="26">
        <f>ROUND(VPPEL[[#This Row],[Proposed Taxable Valuation]]/1000*VPPEL[[#This Row],[Adjusted Rate]],0)</f>
        <v>660045</v>
      </c>
      <c r="L143" s="19">
        <f t="shared" si="15"/>
        <v>0</v>
      </c>
      <c r="M143" s="17">
        <f t="shared" si="16"/>
        <v>0</v>
      </c>
      <c r="N143" s="5">
        <v>531903677</v>
      </c>
      <c r="O143">
        <f>INDEX($R$3:$T$335,MATCH(VPPEL[[#This Row],[DistrictNumber]],$R$3:$R$335,0),3)</f>
        <v>1.24091</v>
      </c>
      <c r="P143" s="9">
        <f t="shared" si="17"/>
        <v>660045</v>
      </c>
      <c r="R143" t="s">
        <v>272</v>
      </c>
      <c r="S143" s="37" t="s">
        <v>272</v>
      </c>
      <c r="T143" s="34">
        <v>0.95167999999999997</v>
      </c>
    </row>
    <row r="144" spans="1:20" x14ac:dyDescent="0.35">
      <c r="A144" s="13">
        <v>2026</v>
      </c>
      <c r="B144" s="13">
        <f t="shared" si="12"/>
        <v>2025</v>
      </c>
      <c r="C144" t="s">
        <v>282</v>
      </c>
      <c r="D144" t="s">
        <v>283</v>
      </c>
      <c r="E144" s="5">
        <v>577981341</v>
      </c>
      <c r="F144" s="13">
        <f>INDEX($R$3:$T$335,MATCH(VPPEL[[#This Row],[DistrictNumber]],$R$3:$R$335,0),3)</f>
        <v>0.67</v>
      </c>
      <c r="G144" s="9">
        <f t="shared" si="13"/>
        <v>387247.49847000005</v>
      </c>
      <c r="H144" s="11">
        <v>1.02</v>
      </c>
      <c r="I144" s="12">
        <f t="shared" si="14"/>
        <v>387247.49847000005</v>
      </c>
      <c r="J144" s="15">
        <f>IF(VPPEL[[#This Row],[Unadjusted Maximum Revenue]]/(VPPEL[[#This Row],[Proposed Taxable Valuation]]/1000)&gt;VPPEL[[#This Row],[Max VPPEL RATE]],VPPEL[[#This Row],[Max VPPEL RATE]],VPPEL[[#This Row],[Unadjusted Maximum Revenue]]/(VPPEL[[#This Row],[Proposed Taxable Valuation]]/1000))</f>
        <v>0.67</v>
      </c>
      <c r="K144" s="26">
        <f>ROUND(VPPEL[[#This Row],[Proposed Taxable Valuation]]/1000*VPPEL[[#This Row],[Adjusted Rate]],0)</f>
        <v>387247</v>
      </c>
      <c r="L144" s="19">
        <f t="shared" si="15"/>
        <v>0</v>
      </c>
      <c r="M144" s="17">
        <f t="shared" si="16"/>
        <v>0</v>
      </c>
      <c r="N144" s="5">
        <v>577981341</v>
      </c>
      <c r="O144">
        <f>INDEX($R$3:$T$335,MATCH(VPPEL[[#This Row],[DistrictNumber]],$R$3:$R$335,0),3)</f>
        <v>0.67</v>
      </c>
      <c r="P144" s="9">
        <f t="shared" si="17"/>
        <v>387247</v>
      </c>
      <c r="R144" t="s">
        <v>274</v>
      </c>
      <c r="S144" s="36" t="s">
        <v>274</v>
      </c>
      <c r="T144" s="33">
        <v>1.34</v>
      </c>
    </row>
    <row r="145" spans="1:20" x14ac:dyDescent="0.35">
      <c r="A145" s="13">
        <v>2026</v>
      </c>
      <c r="B145" s="13">
        <f t="shared" si="12"/>
        <v>2025</v>
      </c>
      <c r="C145" t="s">
        <v>284</v>
      </c>
      <c r="D145" t="s">
        <v>285</v>
      </c>
      <c r="E145" s="5">
        <v>1193734366</v>
      </c>
      <c r="F145" s="13">
        <f>INDEX($R$3:$T$335,MATCH(VPPEL[[#This Row],[DistrictNumber]],$R$3:$R$335,0),3)</f>
        <v>1.34</v>
      </c>
      <c r="G145" s="9">
        <f t="shared" si="13"/>
        <v>1599604.0504399999</v>
      </c>
      <c r="H145" s="11">
        <v>1.02</v>
      </c>
      <c r="I145" s="12">
        <f t="shared" si="14"/>
        <v>1599604.0504399999</v>
      </c>
      <c r="J145" s="15">
        <f>IF(VPPEL[[#This Row],[Unadjusted Maximum Revenue]]/(VPPEL[[#This Row],[Proposed Taxable Valuation]]/1000)&gt;VPPEL[[#This Row],[Max VPPEL RATE]],VPPEL[[#This Row],[Max VPPEL RATE]],VPPEL[[#This Row],[Unadjusted Maximum Revenue]]/(VPPEL[[#This Row],[Proposed Taxable Valuation]]/1000))</f>
        <v>1.34</v>
      </c>
      <c r="K145" s="26">
        <f>ROUND(VPPEL[[#This Row],[Proposed Taxable Valuation]]/1000*VPPEL[[#This Row],[Adjusted Rate]],0)</f>
        <v>1599604</v>
      </c>
      <c r="L145" s="19">
        <f t="shared" si="15"/>
        <v>0</v>
      </c>
      <c r="M145" s="17">
        <f t="shared" si="16"/>
        <v>0</v>
      </c>
      <c r="N145" s="5">
        <v>1193734366</v>
      </c>
      <c r="O145">
        <f>INDEX($R$3:$T$335,MATCH(VPPEL[[#This Row],[DistrictNumber]],$R$3:$R$335,0),3)</f>
        <v>1.34</v>
      </c>
      <c r="P145" s="9">
        <f t="shared" si="17"/>
        <v>1599604</v>
      </c>
      <c r="R145" t="s">
        <v>276</v>
      </c>
      <c r="S145" s="37" t="s">
        <v>276</v>
      </c>
      <c r="T145" s="34">
        <v>1.34</v>
      </c>
    </row>
    <row r="146" spans="1:20" x14ac:dyDescent="0.35">
      <c r="A146" s="13">
        <v>2026</v>
      </c>
      <c r="B146" s="13">
        <f t="shared" si="12"/>
        <v>2025</v>
      </c>
      <c r="C146" t="s">
        <v>286</v>
      </c>
      <c r="D146" t="s">
        <v>287</v>
      </c>
      <c r="E146" s="5">
        <v>336738196</v>
      </c>
      <c r="F146" s="13">
        <f>INDEX($R$3:$T$335,MATCH(VPPEL[[#This Row],[DistrictNumber]],$R$3:$R$335,0),3)</f>
        <v>1.34</v>
      </c>
      <c r="G146" s="9">
        <f t="shared" si="13"/>
        <v>451229.18264000001</v>
      </c>
      <c r="H146" s="11">
        <v>1.02</v>
      </c>
      <c r="I146" s="12">
        <f t="shared" si="14"/>
        <v>451229.18264000001</v>
      </c>
      <c r="J146" s="15">
        <f>IF(VPPEL[[#This Row],[Unadjusted Maximum Revenue]]/(VPPEL[[#This Row],[Proposed Taxable Valuation]]/1000)&gt;VPPEL[[#This Row],[Max VPPEL RATE]],VPPEL[[#This Row],[Max VPPEL RATE]],VPPEL[[#This Row],[Unadjusted Maximum Revenue]]/(VPPEL[[#This Row],[Proposed Taxable Valuation]]/1000))</f>
        <v>1.34</v>
      </c>
      <c r="K146" s="26">
        <f>ROUND(VPPEL[[#This Row],[Proposed Taxable Valuation]]/1000*VPPEL[[#This Row],[Adjusted Rate]],0)</f>
        <v>451229</v>
      </c>
      <c r="L146" s="19">
        <f t="shared" si="15"/>
        <v>0</v>
      </c>
      <c r="M146" s="17">
        <f t="shared" si="16"/>
        <v>0</v>
      </c>
      <c r="N146" s="5">
        <v>336738196</v>
      </c>
      <c r="O146">
        <f>INDEX($R$3:$T$335,MATCH(VPPEL[[#This Row],[DistrictNumber]],$R$3:$R$335,0),3)</f>
        <v>1.34</v>
      </c>
      <c r="P146" s="9">
        <f t="shared" si="17"/>
        <v>451229</v>
      </c>
      <c r="R146" t="s">
        <v>278</v>
      </c>
      <c r="S146" s="36" t="s">
        <v>278</v>
      </c>
      <c r="T146" s="33">
        <v>0.67</v>
      </c>
    </row>
    <row r="147" spans="1:20" x14ac:dyDescent="0.35">
      <c r="A147" s="13">
        <v>2026</v>
      </c>
      <c r="B147" s="13">
        <f t="shared" si="12"/>
        <v>2025</v>
      </c>
      <c r="C147" t="s">
        <v>288</v>
      </c>
      <c r="D147" t="s">
        <v>289</v>
      </c>
      <c r="E147" s="5">
        <v>8133720508</v>
      </c>
      <c r="F147" s="13">
        <f>INDEX($R$3:$T$335,MATCH(VPPEL[[#This Row],[DistrictNumber]],$R$3:$R$335,0),3)</f>
        <v>1.34</v>
      </c>
      <c r="G147" s="9">
        <f t="shared" si="13"/>
        <v>10899185.48072</v>
      </c>
      <c r="H147" s="11">
        <v>1.02</v>
      </c>
      <c r="I147" s="12">
        <f t="shared" si="14"/>
        <v>10899185.48072</v>
      </c>
      <c r="J147" s="15">
        <f>IF(VPPEL[[#This Row],[Unadjusted Maximum Revenue]]/(VPPEL[[#This Row],[Proposed Taxable Valuation]]/1000)&gt;VPPEL[[#This Row],[Max VPPEL RATE]],VPPEL[[#This Row],[Max VPPEL RATE]],VPPEL[[#This Row],[Unadjusted Maximum Revenue]]/(VPPEL[[#This Row],[Proposed Taxable Valuation]]/1000))</f>
        <v>1.34</v>
      </c>
      <c r="K147" s="26">
        <f>ROUND(VPPEL[[#This Row],[Proposed Taxable Valuation]]/1000*VPPEL[[#This Row],[Adjusted Rate]],0)</f>
        <v>10899185</v>
      </c>
      <c r="L147" s="19">
        <f t="shared" si="15"/>
        <v>0</v>
      </c>
      <c r="M147" s="17">
        <f t="shared" si="16"/>
        <v>0</v>
      </c>
      <c r="N147" s="5">
        <v>8133720508</v>
      </c>
      <c r="O147">
        <f>INDEX($R$3:$T$335,MATCH(VPPEL[[#This Row],[DistrictNumber]],$R$3:$R$335,0),3)</f>
        <v>1.34</v>
      </c>
      <c r="P147" s="9">
        <f t="shared" si="17"/>
        <v>10899185</v>
      </c>
      <c r="R147" t="s">
        <v>280</v>
      </c>
      <c r="S147" s="37" t="s">
        <v>280</v>
      </c>
      <c r="T147" s="34">
        <v>1.24091</v>
      </c>
    </row>
    <row r="148" spans="1:20" x14ac:dyDescent="0.35">
      <c r="A148" s="13">
        <v>2026</v>
      </c>
      <c r="B148" s="13">
        <f t="shared" si="12"/>
        <v>2025</v>
      </c>
      <c r="C148" t="s">
        <v>290</v>
      </c>
      <c r="D148" t="s">
        <v>291</v>
      </c>
      <c r="E148" s="5">
        <v>479054709</v>
      </c>
      <c r="F148" s="13">
        <f>INDEX($R$3:$T$335,MATCH(VPPEL[[#This Row],[DistrictNumber]],$R$3:$R$335,0),3)</f>
        <v>0.67</v>
      </c>
      <c r="G148" s="9">
        <f t="shared" si="13"/>
        <v>320966.65503000002</v>
      </c>
      <c r="H148" s="11">
        <v>1.02</v>
      </c>
      <c r="I148" s="12">
        <f t="shared" si="14"/>
        <v>320966.65503000002</v>
      </c>
      <c r="J148" s="15">
        <f>IF(VPPEL[[#This Row],[Unadjusted Maximum Revenue]]/(VPPEL[[#This Row],[Proposed Taxable Valuation]]/1000)&gt;VPPEL[[#This Row],[Max VPPEL RATE]],VPPEL[[#This Row],[Max VPPEL RATE]],VPPEL[[#This Row],[Unadjusted Maximum Revenue]]/(VPPEL[[#This Row],[Proposed Taxable Valuation]]/1000))</f>
        <v>0.67</v>
      </c>
      <c r="K148" s="26">
        <f>ROUND(VPPEL[[#This Row],[Proposed Taxable Valuation]]/1000*VPPEL[[#This Row],[Adjusted Rate]],0)</f>
        <v>320967</v>
      </c>
      <c r="L148" s="19">
        <f t="shared" si="15"/>
        <v>0</v>
      </c>
      <c r="M148" s="17">
        <f t="shared" si="16"/>
        <v>0</v>
      </c>
      <c r="N148" s="5">
        <v>479054709</v>
      </c>
      <c r="O148">
        <f>INDEX($R$3:$T$335,MATCH(VPPEL[[#This Row],[DistrictNumber]],$R$3:$R$335,0),3)</f>
        <v>0.67</v>
      </c>
      <c r="P148" s="9">
        <f t="shared" si="17"/>
        <v>320967</v>
      </c>
      <c r="R148" t="s">
        <v>282</v>
      </c>
      <c r="S148" s="36" t="s">
        <v>282</v>
      </c>
      <c r="T148" s="33">
        <v>0.67</v>
      </c>
    </row>
    <row r="149" spans="1:20" x14ac:dyDescent="0.35">
      <c r="A149" s="13">
        <v>2026</v>
      </c>
      <c r="B149" s="13">
        <f t="shared" si="12"/>
        <v>2025</v>
      </c>
      <c r="C149" t="s">
        <v>292</v>
      </c>
      <c r="D149" t="s">
        <v>293</v>
      </c>
      <c r="E149" s="5">
        <v>208801399</v>
      </c>
      <c r="F149" s="13">
        <f>INDEX($R$3:$T$335,MATCH(VPPEL[[#This Row],[DistrictNumber]],$R$3:$R$335,0),3)</f>
        <v>0.14116999999999999</v>
      </c>
      <c r="G149" s="9">
        <f t="shared" si="13"/>
        <v>29476.49349683</v>
      </c>
      <c r="H149" s="11">
        <v>1.02</v>
      </c>
      <c r="I149" s="12">
        <f t="shared" si="14"/>
        <v>29476.49349683</v>
      </c>
      <c r="J149" s="15">
        <f>IF(VPPEL[[#This Row],[Unadjusted Maximum Revenue]]/(VPPEL[[#This Row],[Proposed Taxable Valuation]]/1000)&gt;VPPEL[[#This Row],[Max VPPEL RATE]],VPPEL[[#This Row],[Max VPPEL RATE]],VPPEL[[#This Row],[Unadjusted Maximum Revenue]]/(VPPEL[[#This Row],[Proposed Taxable Valuation]]/1000))</f>
        <v>0.14116999999999999</v>
      </c>
      <c r="K149" s="26">
        <f>ROUND(VPPEL[[#This Row],[Proposed Taxable Valuation]]/1000*VPPEL[[#This Row],[Adjusted Rate]],0)</f>
        <v>29476</v>
      </c>
      <c r="L149" s="19">
        <f t="shared" si="15"/>
        <v>0</v>
      </c>
      <c r="M149" s="17">
        <f t="shared" si="16"/>
        <v>0</v>
      </c>
      <c r="N149" s="5">
        <v>208801399</v>
      </c>
      <c r="O149">
        <f>INDEX($R$3:$T$335,MATCH(VPPEL[[#This Row],[DistrictNumber]],$R$3:$R$335,0),3)</f>
        <v>0.14116999999999999</v>
      </c>
      <c r="P149" s="9">
        <f t="shared" si="17"/>
        <v>29476</v>
      </c>
      <c r="R149" t="s">
        <v>284</v>
      </c>
      <c r="S149" s="37" t="s">
        <v>284</v>
      </c>
      <c r="T149" s="34">
        <v>1.34</v>
      </c>
    </row>
    <row r="150" spans="1:20" x14ac:dyDescent="0.35">
      <c r="A150" s="13">
        <v>2026</v>
      </c>
      <c r="B150" s="13">
        <f t="shared" si="12"/>
        <v>2025</v>
      </c>
      <c r="C150" t="s">
        <v>294</v>
      </c>
      <c r="D150" t="s">
        <v>295</v>
      </c>
      <c r="E150" s="5">
        <v>175252705</v>
      </c>
      <c r="F150" s="13">
        <f>INDEX($R$3:$T$335,MATCH(VPPEL[[#This Row],[DistrictNumber]],$R$3:$R$335,0),3)</f>
        <v>0</v>
      </c>
      <c r="G150" s="9">
        <f t="shared" si="13"/>
        <v>0</v>
      </c>
      <c r="H150" s="11">
        <v>1.02</v>
      </c>
      <c r="I150" s="12">
        <f t="shared" si="14"/>
        <v>0</v>
      </c>
      <c r="J150" s="15">
        <f>IF(VPPEL[[#This Row],[Unadjusted Maximum Revenue]]/(VPPEL[[#This Row],[Proposed Taxable Valuation]]/1000)&gt;VPPEL[[#This Row],[Max VPPEL RATE]],VPPEL[[#This Row],[Max VPPEL RATE]],VPPEL[[#This Row],[Unadjusted Maximum Revenue]]/(VPPEL[[#This Row],[Proposed Taxable Valuation]]/1000))</f>
        <v>0</v>
      </c>
      <c r="K150" s="26">
        <f>ROUND(VPPEL[[#This Row],[Proposed Taxable Valuation]]/1000*VPPEL[[#This Row],[Adjusted Rate]],0)</f>
        <v>0</v>
      </c>
      <c r="L150" s="19">
        <f t="shared" si="15"/>
        <v>0</v>
      </c>
      <c r="M150" s="17">
        <f t="shared" si="16"/>
        <v>0</v>
      </c>
      <c r="N150" s="5">
        <v>175252705</v>
      </c>
      <c r="O150">
        <f>INDEX($R$3:$T$335,MATCH(VPPEL[[#This Row],[DistrictNumber]],$R$3:$R$335,0),3)</f>
        <v>0</v>
      </c>
      <c r="P150" s="9">
        <f t="shared" si="17"/>
        <v>0</v>
      </c>
      <c r="R150" t="s">
        <v>286</v>
      </c>
      <c r="S150" s="36" t="s">
        <v>286</v>
      </c>
      <c r="T150" s="33">
        <v>1.34</v>
      </c>
    </row>
    <row r="151" spans="1:20" x14ac:dyDescent="0.35">
      <c r="A151" s="13">
        <v>2026</v>
      </c>
      <c r="B151" s="13">
        <f t="shared" si="12"/>
        <v>2025</v>
      </c>
      <c r="C151" t="s">
        <v>296</v>
      </c>
      <c r="D151" t="s">
        <v>297</v>
      </c>
      <c r="E151" s="5">
        <v>362973472</v>
      </c>
      <c r="F151" s="13">
        <f>INDEX($R$3:$T$335,MATCH(VPPEL[[#This Row],[DistrictNumber]],$R$3:$R$335,0),3)</f>
        <v>0</v>
      </c>
      <c r="G151" s="9">
        <f t="shared" si="13"/>
        <v>0</v>
      </c>
      <c r="H151" s="11">
        <v>1.02</v>
      </c>
      <c r="I151" s="12">
        <f t="shared" si="14"/>
        <v>0</v>
      </c>
      <c r="J151" s="15">
        <f>IF(VPPEL[[#This Row],[Unadjusted Maximum Revenue]]/(VPPEL[[#This Row],[Proposed Taxable Valuation]]/1000)&gt;VPPEL[[#This Row],[Max VPPEL RATE]],VPPEL[[#This Row],[Max VPPEL RATE]],VPPEL[[#This Row],[Unadjusted Maximum Revenue]]/(VPPEL[[#This Row],[Proposed Taxable Valuation]]/1000))</f>
        <v>0</v>
      </c>
      <c r="K151" s="26">
        <f>ROUND(VPPEL[[#This Row],[Proposed Taxable Valuation]]/1000*VPPEL[[#This Row],[Adjusted Rate]],0)</f>
        <v>0</v>
      </c>
      <c r="L151" s="19">
        <f t="shared" si="15"/>
        <v>0</v>
      </c>
      <c r="M151" s="17">
        <f t="shared" si="16"/>
        <v>0</v>
      </c>
      <c r="N151" s="5">
        <v>362973472</v>
      </c>
      <c r="O151">
        <f>INDEX($R$3:$T$335,MATCH(VPPEL[[#This Row],[DistrictNumber]],$R$3:$R$335,0),3)</f>
        <v>0</v>
      </c>
      <c r="P151" s="9">
        <f t="shared" si="17"/>
        <v>0</v>
      </c>
      <c r="R151" t="s">
        <v>288</v>
      </c>
      <c r="S151" s="37" t="s">
        <v>288</v>
      </c>
      <c r="T151" s="34">
        <v>1.34</v>
      </c>
    </row>
    <row r="152" spans="1:20" x14ac:dyDescent="0.35">
      <c r="A152" s="13">
        <v>2026</v>
      </c>
      <c r="B152" s="13">
        <f t="shared" si="12"/>
        <v>2025</v>
      </c>
      <c r="C152" t="s">
        <v>298</v>
      </c>
      <c r="D152" t="s">
        <v>299</v>
      </c>
      <c r="E152" s="5">
        <v>3525812098</v>
      </c>
      <c r="F152" s="13">
        <f>INDEX($R$3:$T$335,MATCH(VPPEL[[#This Row],[DistrictNumber]],$R$3:$R$335,0),3)</f>
        <v>1.34</v>
      </c>
      <c r="G152" s="9">
        <f t="shared" si="13"/>
        <v>4724588.2113200007</v>
      </c>
      <c r="H152" s="11">
        <v>1.02</v>
      </c>
      <c r="I152" s="12">
        <f t="shared" si="14"/>
        <v>4724588.2113200007</v>
      </c>
      <c r="J152" s="15">
        <f>IF(VPPEL[[#This Row],[Unadjusted Maximum Revenue]]/(VPPEL[[#This Row],[Proposed Taxable Valuation]]/1000)&gt;VPPEL[[#This Row],[Max VPPEL RATE]],VPPEL[[#This Row],[Max VPPEL RATE]],VPPEL[[#This Row],[Unadjusted Maximum Revenue]]/(VPPEL[[#This Row],[Proposed Taxable Valuation]]/1000))</f>
        <v>1.34</v>
      </c>
      <c r="K152" s="26">
        <f>ROUND(VPPEL[[#This Row],[Proposed Taxable Valuation]]/1000*VPPEL[[#This Row],[Adjusted Rate]],0)</f>
        <v>4724588</v>
      </c>
      <c r="L152" s="19">
        <f t="shared" si="15"/>
        <v>0</v>
      </c>
      <c r="M152" s="17">
        <f t="shared" si="16"/>
        <v>0</v>
      </c>
      <c r="N152" s="5">
        <v>3525812098</v>
      </c>
      <c r="O152">
        <f>INDEX($R$3:$T$335,MATCH(VPPEL[[#This Row],[DistrictNumber]],$R$3:$R$335,0),3)</f>
        <v>1.34</v>
      </c>
      <c r="P152" s="9">
        <f t="shared" si="17"/>
        <v>4724588</v>
      </c>
      <c r="R152" t="s">
        <v>290</v>
      </c>
      <c r="S152" s="36" t="s">
        <v>290</v>
      </c>
      <c r="T152" s="33">
        <v>0.67</v>
      </c>
    </row>
    <row r="153" spans="1:20" x14ac:dyDescent="0.35">
      <c r="A153" s="13">
        <v>2026</v>
      </c>
      <c r="B153" s="13">
        <f t="shared" si="12"/>
        <v>2025</v>
      </c>
      <c r="C153" t="s">
        <v>300</v>
      </c>
      <c r="D153" t="s">
        <v>301</v>
      </c>
      <c r="E153" s="5">
        <v>455447121</v>
      </c>
      <c r="F153" s="13">
        <f>INDEX($R$3:$T$335,MATCH(VPPEL[[#This Row],[DistrictNumber]],$R$3:$R$335,0),3)</f>
        <v>1.34</v>
      </c>
      <c r="G153" s="9">
        <f t="shared" si="13"/>
        <v>610299.14214000001</v>
      </c>
      <c r="H153" s="11">
        <v>1.02</v>
      </c>
      <c r="I153" s="12">
        <f t="shared" si="14"/>
        <v>610299.14214000001</v>
      </c>
      <c r="J153" s="15">
        <f>IF(VPPEL[[#This Row],[Unadjusted Maximum Revenue]]/(VPPEL[[#This Row],[Proposed Taxable Valuation]]/1000)&gt;VPPEL[[#This Row],[Max VPPEL RATE]],VPPEL[[#This Row],[Max VPPEL RATE]],VPPEL[[#This Row],[Unadjusted Maximum Revenue]]/(VPPEL[[#This Row],[Proposed Taxable Valuation]]/1000))</f>
        <v>1.34</v>
      </c>
      <c r="K153" s="26">
        <f>ROUND(VPPEL[[#This Row],[Proposed Taxable Valuation]]/1000*VPPEL[[#This Row],[Adjusted Rate]],0)</f>
        <v>610299</v>
      </c>
      <c r="L153" s="19">
        <f t="shared" si="15"/>
        <v>0</v>
      </c>
      <c r="M153" s="17">
        <f t="shared" si="16"/>
        <v>0</v>
      </c>
      <c r="N153" s="5">
        <v>455447121</v>
      </c>
      <c r="O153">
        <f>INDEX($R$3:$T$335,MATCH(VPPEL[[#This Row],[DistrictNumber]],$R$3:$R$335,0),3)</f>
        <v>1.34</v>
      </c>
      <c r="P153" s="9">
        <f t="shared" si="17"/>
        <v>610299</v>
      </c>
      <c r="R153" t="s">
        <v>292</v>
      </c>
      <c r="S153" s="37" t="s">
        <v>292</v>
      </c>
      <c r="T153" s="34">
        <v>0.14116999999999999</v>
      </c>
    </row>
    <row r="154" spans="1:20" x14ac:dyDescent="0.35">
      <c r="A154" s="13">
        <v>2026</v>
      </c>
      <c r="B154" s="13">
        <f t="shared" si="12"/>
        <v>2025</v>
      </c>
      <c r="C154" t="s">
        <v>302</v>
      </c>
      <c r="D154" t="s">
        <v>303</v>
      </c>
      <c r="E154" s="5">
        <v>232181906</v>
      </c>
      <c r="F154" s="13">
        <f>INDEX($R$3:$T$335,MATCH(VPPEL[[#This Row],[DistrictNumber]],$R$3:$R$335,0),3)</f>
        <v>1.34</v>
      </c>
      <c r="G154" s="9">
        <f t="shared" si="13"/>
        <v>311123.75404000003</v>
      </c>
      <c r="H154" s="11">
        <v>1.02</v>
      </c>
      <c r="I154" s="12">
        <f t="shared" si="14"/>
        <v>311123.75404000003</v>
      </c>
      <c r="J154" s="15">
        <f>IF(VPPEL[[#This Row],[Unadjusted Maximum Revenue]]/(VPPEL[[#This Row],[Proposed Taxable Valuation]]/1000)&gt;VPPEL[[#This Row],[Max VPPEL RATE]],VPPEL[[#This Row],[Max VPPEL RATE]],VPPEL[[#This Row],[Unadjusted Maximum Revenue]]/(VPPEL[[#This Row],[Proposed Taxable Valuation]]/1000))</f>
        <v>1.3400000000000003</v>
      </c>
      <c r="K154" s="26">
        <f>ROUND(VPPEL[[#This Row],[Proposed Taxable Valuation]]/1000*VPPEL[[#This Row],[Adjusted Rate]],0)</f>
        <v>311124</v>
      </c>
      <c r="L154" s="19">
        <f t="shared" si="15"/>
        <v>0</v>
      </c>
      <c r="M154" s="17">
        <f t="shared" si="16"/>
        <v>0</v>
      </c>
      <c r="N154" s="5">
        <v>232181906</v>
      </c>
      <c r="O154">
        <f>INDEX($R$3:$T$335,MATCH(VPPEL[[#This Row],[DistrictNumber]],$R$3:$R$335,0),3)</f>
        <v>1.34</v>
      </c>
      <c r="P154" s="9">
        <f t="shared" si="17"/>
        <v>311124</v>
      </c>
      <c r="R154" t="s">
        <v>294</v>
      </c>
      <c r="S154" s="36" t="s">
        <v>294</v>
      </c>
      <c r="T154" s="33">
        <v>0</v>
      </c>
    </row>
    <row r="155" spans="1:20" x14ac:dyDescent="0.35">
      <c r="A155" s="13">
        <v>2026</v>
      </c>
      <c r="B155" s="13">
        <f t="shared" si="12"/>
        <v>2025</v>
      </c>
      <c r="C155" t="s">
        <v>304</v>
      </c>
      <c r="D155" t="s">
        <v>305</v>
      </c>
      <c r="E155" s="5">
        <v>255658095</v>
      </c>
      <c r="F155" s="13">
        <f>INDEX($R$3:$T$335,MATCH(VPPEL[[#This Row],[DistrictNumber]],$R$3:$R$335,0),3)</f>
        <v>1.20122</v>
      </c>
      <c r="G155" s="9">
        <f t="shared" si="13"/>
        <v>307101.61687590001</v>
      </c>
      <c r="H155" s="11">
        <v>1.02</v>
      </c>
      <c r="I155" s="12">
        <f t="shared" si="14"/>
        <v>307101.61687590001</v>
      </c>
      <c r="J155" s="15">
        <f>IF(VPPEL[[#This Row],[Unadjusted Maximum Revenue]]/(VPPEL[[#This Row],[Proposed Taxable Valuation]]/1000)&gt;VPPEL[[#This Row],[Max VPPEL RATE]],VPPEL[[#This Row],[Max VPPEL RATE]],VPPEL[[#This Row],[Unadjusted Maximum Revenue]]/(VPPEL[[#This Row],[Proposed Taxable Valuation]]/1000))</f>
        <v>1.20122</v>
      </c>
      <c r="K155" s="26">
        <f>ROUND(VPPEL[[#This Row],[Proposed Taxable Valuation]]/1000*VPPEL[[#This Row],[Adjusted Rate]],0)</f>
        <v>307102</v>
      </c>
      <c r="L155" s="19">
        <f t="shared" si="15"/>
        <v>0</v>
      </c>
      <c r="M155" s="17">
        <f t="shared" si="16"/>
        <v>0</v>
      </c>
      <c r="N155" s="5">
        <v>255658095</v>
      </c>
      <c r="O155">
        <f>INDEX($R$3:$T$335,MATCH(VPPEL[[#This Row],[DistrictNumber]],$R$3:$R$335,0),3)</f>
        <v>1.20122</v>
      </c>
      <c r="P155" s="9">
        <f t="shared" si="17"/>
        <v>307102</v>
      </c>
      <c r="R155" t="s">
        <v>296</v>
      </c>
      <c r="S155" s="37" t="s">
        <v>296</v>
      </c>
      <c r="T155" s="34">
        <v>0</v>
      </c>
    </row>
    <row r="156" spans="1:20" x14ac:dyDescent="0.35">
      <c r="A156" s="13">
        <v>2026</v>
      </c>
      <c r="B156" s="13">
        <f t="shared" si="12"/>
        <v>2025</v>
      </c>
      <c r="C156" t="s">
        <v>306</v>
      </c>
      <c r="D156" t="s">
        <v>307</v>
      </c>
      <c r="E156" s="5">
        <v>574546545</v>
      </c>
      <c r="F156" s="13">
        <f>INDEX($R$3:$T$335,MATCH(VPPEL[[#This Row],[DistrictNumber]],$R$3:$R$335,0),3)</f>
        <v>1.34</v>
      </c>
      <c r="G156" s="9">
        <f t="shared" si="13"/>
        <v>769892.37030000007</v>
      </c>
      <c r="H156" s="11">
        <v>1.02</v>
      </c>
      <c r="I156" s="12">
        <f t="shared" si="14"/>
        <v>769892.37030000007</v>
      </c>
      <c r="J156" s="15">
        <f>IF(VPPEL[[#This Row],[Unadjusted Maximum Revenue]]/(VPPEL[[#This Row],[Proposed Taxable Valuation]]/1000)&gt;VPPEL[[#This Row],[Max VPPEL RATE]],VPPEL[[#This Row],[Max VPPEL RATE]],VPPEL[[#This Row],[Unadjusted Maximum Revenue]]/(VPPEL[[#This Row],[Proposed Taxable Valuation]]/1000))</f>
        <v>1.34</v>
      </c>
      <c r="K156" s="26">
        <f>ROUND(VPPEL[[#This Row],[Proposed Taxable Valuation]]/1000*VPPEL[[#This Row],[Adjusted Rate]],0)</f>
        <v>769892</v>
      </c>
      <c r="L156" s="19">
        <f t="shared" si="15"/>
        <v>0</v>
      </c>
      <c r="M156" s="17">
        <f t="shared" si="16"/>
        <v>0</v>
      </c>
      <c r="N156" s="5">
        <v>574546545</v>
      </c>
      <c r="O156">
        <f>INDEX($R$3:$T$335,MATCH(VPPEL[[#This Row],[DistrictNumber]],$R$3:$R$335,0),3)</f>
        <v>1.34</v>
      </c>
      <c r="P156" s="9">
        <f t="shared" si="17"/>
        <v>769892</v>
      </c>
      <c r="R156" t="s">
        <v>298</v>
      </c>
      <c r="S156" s="36" t="s">
        <v>298</v>
      </c>
      <c r="T156" s="33">
        <v>1.34</v>
      </c>
    </row>
    <row r="157" spans="1:20" x14ac:dyDescent="0.35">
      <c r="A157" s="13">
        <v>2026</v>
      </c>
      <c r="B157" s="13">
        <f t="shared" si="12"/>
        <v>2025</v>
      </c>
      <c r="C157" t="s">
        <v>308</v>
      </c>
      <c r="D157" t="s">
        <v>309</v>
      </c>
      <c r="E157" s="5">
        <v>397245858</v>
      </c>
      <c r="F157" s="13">
        <f>INDEX($R$3:$T$335,MATCH(VPPEL[[#This Row],[DistrictNumber]],$R$3:$R$335,0),3)</f>
        <v>1.34</v>
      </c>
      <c r="G157" s="9">
        <f t="shared" si="13"/>
        <v>532309.44972000003</v>
      </c>
      <c r="H157" s="11">
        <v>1.02</v>
      </c>
      <c r="I157" s="12">
        <f t="shared" si="14"/>
        <v>532309.44972000003</v>
      </c>
      <c r="J157" s="15">
        <f>IF(VPPEL[[#This Row],[Unadjusted Maximum Revenue]]/(VPPEL[[#This Row],[Proposed Taxable Valuation]]/1000)&gt;VPPEL[[#This Row],[Max VPPEL RATE]],VPPEL[[#This Row],[Max VPPEL RATE]],VPPEL[[#This Row],[Unadjusted Maximum Revenue]]/(VPPEL[[#This Row],[Proposed Taxable Valuation]]/1000))</f>
        <v>1.34</v>
      </c>
      <c r="K157" s="26">
        <f>ROUND(VPPEL[[#This Row],[Proposed Taxable Valuation]]/1000*VPPEL[[#This Row],[Adjusted Rate]],0)</f>
        <v>532309</v>
      </c>
      <c r="L157" s="19">
        <f t="shared" si="15"/>
        <v>0</v>
      </c>
      <c r="M157" s="17">
        <f t="shared" si="16"/>
        <v>0</v>
      </c>
      <c r="N157" s="5">
        <v>397245858</v>
      </c>
      <c r="O157">
        <f>INDEX($R$3:$T$335,MATCH(VPPEL[[#This Row],[DistrictNumber]],$R$3:$R$335,0),3)</f>
        <v>1.34</v>
      </c>
      <c r="P157" s="9">
        <f t="shared" si="17"/>
        <v>532309</v>
      </c>
      <c r="R157" t="s">
        <v>300</v>
      </c>
      <c r="S157" s="37" t="s">
        <v>300</v>
      </c>
      <c r="T157" s="34">
        <v>1.34</v>
      </c>
    </row>
    <row r="158" spans="1:20" x14ac:dyDescent="0.35">
      <c r="A158" s="13">
        <v>2026</v>
      </c>
      <c r="B158" s="13">
        <f t="shared" si="12"/>
        <v>2025</v>
      </c>
      <c r="C158" t="s">
        <v>310</v>
      </c>
      <c r="D158" t="s">
        <v>311</v>
      </c>
      <c r="E158" s="5">
        <v>98086359</v>
      </c>
      <c r="F158" s="13">
        <f>INDEX($R$3:$T$335,MATCH(VPPEL[[#This Row],[DistrictNumber]],$R$3:$R$335,0),3)</f>
        <v>1.1967300000000001</v>
      </c>
      <c r="G158" s="9">
        <f t="shared" si="13"/>
        <v>117382.88840607001</v>
      </c>
      <c r="H158" s="11">
        <v>1.02</v>
      </c>
      <c r="I158" s="12">
        <f t="shared" si="14"/>
        <v>117382.88840607001</v>
      </c>
      <c r="J158" s="15">
        <f>IF(VPPEL[[#This Row],[Unadjusted Maximum Revenue]]/(VPPEL[[#This Row],[Proposed Taxable Valuation]]/1000)&gt;VPPEL[[#This Row],[Max VPPEL RATE]],VPPEL[[#This Row],[Max VPPEL RATE]],VPPEL[[#This Row],[Unadjusted Maximum Revenue]]/(VPPEL[[#This Row],[Proposed Taxable Valuation]]/1000))</f>
        <v>1.1967300000000001</v>
      </c>
      <c r="K158" s="26">
        <f>ROUND(VPPEL[[#This Row],[Proposed Taxable Valuation]]/1000*VPPEL[[#This Row],[Adjusted Rate]],0)</f>
        <v>117383</v>
      </c>
      <c r="L158" s="19">
        <f t="shared" si="15"/>
        <v>0</v>
      </c>
      <c r="M158" s="17">
        <f t="shared" si="16"/>
        <v>0</v>
      </c>
      <c r="N158" s="5">
        <v>98086359</v>
      </c>
      <c r="O158">
        <f>INDEX($R$3:$T$335,MATCH(VPPEL[[#This Row],[DistrictNumber]],$R$3:$R$335,0),3)</f>
        <v>1.1967300000000001</v>
      </c>
      <c r="P158" s="9">
        <f t="shared" si="17"/>
        <v>117383</v>
      </c>
      <c r="R158" t="s">
        <v>302</v>
      </c>
      <c r="S158" s="36" t="s">
        <v>302</v>
      </c>
      <c r="T158" s="33">
        <v>1.34</v>
      </c>
    </row>
    <row r="159" spans="1:20" x14ac:dyDescent="0.35">
      <c r="A159" s="13">
        <v>2026</v>
      </c>
      <c r="B159" s="13">
        <f t="shared" si="12"/>
        <v>2025</v>
      </c>
      <c r="C159" t="s">
        <v>312</v>
      </c>
      <c r="D159" t="s">
        <v>313</v>
      </c>
      <c r="E159" s="5">
        <v>214183515</v>
      </c>
      <c r="F159" s="13">
        <f>INDEX($R$3:$T$335,MATCH(VPPEL[[#This Row],[DistrictNumber]],$R$3:$R$335,0),3)</f>
        <v>0.91281999999999996</v>
      </c>
      <c r="G159" s="9">
        <f t="shared" si="13"/>
        <v>195510.9961623</v>
      </c>
      <c r="H159" s="11">
        <v>1.02</v>
      </c>
      <c r="I159" s="12">
        <f t="shared" si="14"/>
        <v>195510.9961623</v>
      </c>
      <c r="J159" s="15">
        <f>IF(VPPEL[[#This Row],[Unadjusted Maximum Revenue]]/(VPPEL[[#This Row],[Proposed Taxable Valuation]]/1000)&gt;VPPEL[[#This Row],[Max VPPEL RATE]],VPPEL[[#This Row],[Max VPPEL RATE]],VPPEL[[#This Row],[Unadjusted Maximum Revenue]]/(VPPEL[[#This Row],[Proposed Taxable Valuation]]/1000))</f>
        <v>0.91281999999999996</v>
      </c>
      <c r="K159" s="26">
        <f>ROUND(VPPEL[[#This Row],[Proposed Taxable Valuation]]/1000*VPPEL[[#This Row],[Adjusted Rate]],0)</f>
        <v>195511</v>
      </c>
      <c r="L159" s="19">
        <f t="shared" si="15"/>
        <v>0</v>
      </c>
      <c r="M159" s="17">
        <f t="shared" si="16"/>
        <v>0</v>
      </c>
      <c r="N159" s="5">
        <v>214183515</v>
      </c>
      <c r="O159">
        <f>INDEX($R$3:$T$335,MATCH(VPPEL[[#This Row],[DistrictNumber]],$R$3:$R$335,0),3)</f>
        <v>0.91281999999999996</v>
      </c>
      <c r="P159" s="9">
        <f t="shared" si="17"/>
        <v>195511</v>
      </c>
      <c r="R159" t="s">
        <v>304</v>
      </c>
      <c r="S159" s="37" t="s">
        <v>304</v>
      </c>
      <c r="T159" s="34">
        <v>1.20122</v>
      </c>
    </row>
    <row r="160" spans="1:20" x14ac:dyDescent="0.35">
      <c r="A160" s="13">
        <v>2026</v>
      </c>
      <c r="B160" s="13">
        <f t="shared" si="12"/>
        <v>2025</v>
      </c>
      <c r="C160" t="s">
        <v>314</v>
      </c>
      <c r="D160" t="s">
        <v>315</v>
      </c>
      <c r="E160" s="5">
        <v>303802054</v>
      </c>
      <c r="F160" s="13">
        <f>INDEX($R$3:$T$335,MATCH(VPPEL[[#This Row],[DistrictNumber]],$R$3:$R$335,0),3)</f>
        <v>0</v>
      </c>
      <c r="G160" s="9">
        <f t="shared" si="13"/>
        <v>0</v>
      </c>
      <c r="H160" s="11">
        <v>1.02</v>
      </c>
      <c r="I160" s="12">
        <f t="shared" si="14"/>
        <v>0</v>
      </c>
      <c r="J160" s="15">
        <f>IF(VPPEL[[#This Row],[Unadjusted Maximum Revenue]]/(VPPEL[[#This Row],[Proposed Taxable Valuation]]/1000)&gt;VPPEL[[#This Row],[Max VPPEL RATE]],VPPEL[[#This Row],[Max VPPEL RATE]],VPPEL[[#This Row],[Unadjusted Maximum Revenue]]/(VPPEL[[#This Row],[Proposed Taxable Valuation]]/1000))</f>
        <v>0</v>
      </c>
      <c r="K160" s="26">
        <f>ROUND(VPPEL[[#This Row],[Proposed Taxable Valuation]]/1000*VPPEL[[#This Row],[Adjusted Rate]],0)</f>
        <v>0</v>
      </c>
      <c r="L160" s="19">
        <f t="shared" si="15"/>
        <v>0</v>
      </c>
      <c r="M160" s="17">
        <f t="shared" si="16"/>
        <v>0</v>
      </c>
      <c r="N160" s="5">
        <v>303802054</v>
      </c>
      <c r="O160">
        <f>INDEX($R$3:$T$335,MATCH(VPPEL[[#This Row],[DistrictNumber]],$R$3:$R$335,0),3)</f>
        <v>0</v>
      </c>
      <c r="P160" s="9">
        <f t="shared" si="17"/>
        <v>0</v>
      </c>
      <c r="R160" t="s">
        <v>306</v>
      </c>
      <c r="S160" s="36" t="s">
        <v>306</v>
      </c>
      <c r="T160" s="33">
        <v>1.34</v>
      </c>
    </row>
    <row r="161" spans="1:20" x14ac:dyDescent="0.35">
      <c r="A161" s="13">
        <v>2026</v>
      </c>
      <c r="B161" s="13">
        <f t="shared" si="12"/>
        <v>2025</v>
      </c>
      <c r="C161" t="s">
        <v>316</v>
      </c>
      <c r="D161" t="s">
        <v>317</v>
      </c>
      <c r="E161" s="5">
        <v>1249876231</v>
      </c>
      <c r="F161" s="13">
        <f>INDEX($R$3:$T$335,MATCH(VPPEL[[#This Row],[DistrictNumber]],$R$3:$R$335,0),3)</f>
        <v>0</v>
      </c>
      <c r="G161" s="9">
        <f t="shared" si="13"/>
        <v>0</v>
      </c>
      <c r="H161" s="11">
        <v>1.02</v>
      </c>
      <c r="I161" s="12">
        <f t="shared" si="14"/>
        <v>0</v>
      </c>
      <c r="J161" s="15">
        <f>IF(VPPEL[[#This Row],[Unadjusted Maximum Revenue]]/(VPPEL[[#This Row],[Proposed Taxable Valuation]]/1000)&gt;VPPEL[[#This Row],[Max VPPEL RATE]],VPPEL[[#This Row],[Max VPPEL RATE]],VPPEL[[#This Row],[Unadjusted Maximum Revenue]]/(VPPEL[[#This Row],[Proposed Taxable Valuation]]/1000))</f>
        <v>0</v>
      </c>
      <c r="K161" s="26">
        <f>ROUND(VPPEL[[#This Row],[Proposed Taxable Valuation]]/1000*VPPEL[[#This Row],[Adjusted Rate]],0)</f>
        <v>0</v>
      </c>
      <c r="L161" s="19">
        <f t="shared" si="15"/>
        <v>0</v>
      </c>
      <c r="M161" s="17">
        <f t="shared" si="16"/>
        <v>0</v>
      </c>
      <c r="N161" s="5">
        <v>1249876231</v>
      </c>
      <c r="O161">
        <f>INDEX($R$3:$T$335,MATCH(VPPEL[[#This Row],[DistrictNumber]],$R$3:$R$335,0),3)</f>
        <v>0</v>
      </c>
      <c r="P161" s="9">
        <f t="shared" si="17"/>
        <v>0</v>
      </c>
      <c r="R161" t="s">
        <v>308</v>
      </c>
      <c r="S161" s="37" t="s">
        <v>308</v>
      </c>
      <c r="T161" s="34">
        <v>1.34</v>
      </c>
    </row>
    <row r="162" spans="1:20" x14ac:dyDescent="0.35">
      <c r="A162" s="13">
        <v>2026</v>
      </c>
      <c r="B162" s="13">
        <f t="shared" si="12"/>
        <v>2025</v>
      </c>
      <c r="C162" t="s">
        <v>318</v>
      </c>
      <c r="D162" t="s">
        <v>319</v>
      </c>
      <c r="E162" s="5">
        <v>211646896</v>
      </c>
      <c r="F162" s="13">
        <f>INDEX($R$3:$T$335,MATCH(VPPEL[[#This Row],[DistrictNumber]],$R$3:$R$335,0),3)</f>
        <v>1.2033499999999999</v>
      </c>
      <c r="G162" s="9">
        <f t="shared" si="13"/>
        <v>254685.29230159998</v>
      </c>
      <c r="H162" s="11">
        <v>1.02</v>
      </c>
      <c r="I162" s="12">
        <f t="shared" si="14"/>
        <v>254685.29230159998</v>
      </c>
      <c r="J162" s="15">
        <f>IF(VPPEL[[#This Row],[Unadjusted Maximum Revenue]]/(VPPEL[[#This Row],[Proposed Taxable Valuation]]/1000)&gt;VPPEL[[#This Row],[Max VPPEL RATE]],VPPEL[[#This Row],[Max VPPEL RATE]],VPPEL[[#This Row],[Unadjusted Maximum Revenue]]/(VPPEL[[#This Row],[Proposed Taxable Valuation]]/1000))</f>
        <v>1.2033499999999999</v>
      </c>
      <c r="K162" s="26">
        <f>ROUND(VPPEL[[#This Row],[Proposed Taxable Valuation]]/1000*VPPEL[[#This Row],[Adjusted Rate]],0)</f>
        <v>254685</v>
      </c>
      <c r="L162" s="19">
        <f t="shared" si="15"/>
        <v>0</v>
      </c>
      <c r="M162" s="17">
        <f t="shared" si="16"/>
        <v>0</v>
      </c>
      <c r="N162" s="5">
        <v>211646896</v>
      </c>
      <c r="O162">
        <f>INDEX($R$3:$T$335,MATCH(VPPEL[[#This Row],[DistrictNumber]],$R$3:$R$335,0),3)</f>
        <v>1.2033499999999999</v>
      </c>
      <c r="P162" s="9">
        <f t="shared" si="17"/>
        <v>254685</v>
      </c>
      <c r="R162" t="s">
        <v>310</v>
      </c>
      <c r="S162" s="36" t="s">
        <v>310</v>
      </c>
      <c r="T162" s="33">
        <v>1.1967300000000001</v>
      </c>
    </row>
    <row r="163" spans="1:20" x14ac:dyDescent="0.35">
      <c r="A163" s="13">
        <v>2026</v>
      </c>
      <c r="B163" s="13">
        <f t="shared" si="12"/>
        <v>2025</v>
      </c>
      <c r="C163" t="s">
        <v>320</v>
      </c>
      <c r="D163" t="s">
        <v>321</v>
      </c>
      <c r="E163" s="5">
        <v>1925357146</v>
      </c>
      <c r="F163" s="13">
        <f>INDEX($R$3:$T$335,MATCH(VPPEL[[#This Row],[DistrictNumber]],$R$3:$R$335,0),3)</f>
        <v>1</v>
      </c>
      <c r="G163" s="9">
        <f t="shared" si="13"/>
        <v>1925357.1459999999</v>
      </c>
      <c r="H163" s="11">
        <v>1.02</v>
      </c>
      <c r="I163" s="12">
        <f t="shared" si="14"/>
        <v>1925357.1459999999</v>
      </c>
      <c r="J163" s="15">
        <f>IF(VPPEL[[#This Row],[Unadjusted Maximum Revenue]]/(VPPEL[[#This Row],[Proposed Taxable Valuation]]/1000)&gt;VPPEL[[#This Row],[Max VPPEL RATE]],VPPEL[[#This Row],[Max VPPEL RATE]],VPPEL[[#This Row],[Unadjusted Maximum Revenue]]/(VPPEL[[#This Row],[Proposed Taxable Valuation]]/1000))</f>
        <v>1</v>
      </c>
      <c r="K163" s="26">
        <f>ROUND(VPPEL[[#This Row],[Proposed Taxable Valuation]]/1000*VPPEL[[#This Row],[Adjusted Rate]],0)</f>
        <v>1925357</v>
      </c>
      <c r="L163" s="19">
        <f t="shared" si="15"/>
        <v>0</v>
      </c>
      <c r="M163" s="17">
        <f t="shared" si="16"/>
        <v>0</v>
      </c>
      <c r="N163" s="5">
        <v>1925357146</v>
      </c>
      <c r="O163">
        <f>INDEX($R$3:$T$335,MATCH(VPPEL[[#This Row],[DistrictNumber]],$R$3:$R$335,0),3)</f>
        <v>1</v>
      </c>
      <c r="P163" s="9">
        <f t="shared" si="17"/>
        <v>1925357</v>
      </c>
      <c r="R163" t="s">
        <v>312</v>
      </c>
      <c r="S163" s="37" t="s">
        <v>312</v>
      </c>
      <c r="T163" s="34">
        <v>0.91281999999999996</v>
      </c>
    </row>
    <row r="164" spans="1:20" x14ac:dyDescent="0.35">
      <c r="A164" s="13">
        <v>2026</v>
      </c>
      <c r="B164" s="13">
        <f t="shared" si="12"/>
        <v>2025</v>
      </c>
      <c r="C164" t="s">
        <v>322</v>
      </c>
      <c r="D164" t="s">
        <v>323</v>
      </c>
      <c r="E164" s="5">
        <v>2858692497</v>
      </c>
      <c r="F164" s="13">
        <f>INDEX($R$3:$T$335,MATCH(VPPEL[[#This Row],[DistrictNumber]],$R$3:$R$335,0),3)</f>
        <v>1.34</v>
      </c>
      <c r="G164" s="9">
        <f t="shared" si="13"/>
        <v>3830647.9459800003</v>
      </c>
      <c r="H164" s="11">
        <v>1.02</v>
      </c>
      <c r="I164" s="12">
        <f t="shared" si="14"/>
        <v>3830647.9459800003</v>
      </c>
      <c r="J164" s="15">
        <f>IF(VPPEL[[#This Row],[Unadjusted Maximum Revenue]]/(VPPEL[[#This Row],[Proposed Taxable Valuation]]/1000)&gt;VPPEL[[#This Row],[Max VPPEL RATE]],VPPEL[[#This Row],[Max VPPEL RATE]],VPPEL[[#This Row],[Unadjusted Maximum Revenue]]/(VPPEL[[#This Row],[Proposed Taxable Valuation]]/1000))</f>
        <v>1.34</v>
      </c>
      <c r="K164" s="26">
        <f>ROUND(VPPEL[[#This Row],[Proposed Taxable Valuation]]/1000*VPPEL[[#This Row],[Adjusted Rate]],0)</f>
        <v>3830648</v>
      </c>
      <c r="L164" s="19">
        <f t="shared" si="15"/>
        <v>0</v>
      </c>
      <c r="M164" s="17">
        <f t="shared" si="16"/>
        <v>0</v>
      </c>
      <c r="N164" s="5">
        <v>2858692497</v>
      </c>
      <c r="O164">
        <f>INDEX($R$3:$T$335,MATCH(VPPEL[[#This Row],[DistrictNumber]],$R$3:$R$335,0),3)</f>
        <v>1.34</v>
      </c>
      <c r="P164" s="9">
        <f t="shared" si="17"/>
        <v>3830648</v>
      </c>
      <c r="R164" t="s">
        <v>314</v>
      </c>
      <c r="S164" s="36" t="s">
        <v>314</v>
      </c>
      <c r="T164" s="33">
        <v>0</v>
      </c>
    </row>
    <row r="165" spans="1:20" x14ac:dyDescent="0.35">
      <c r="A165" s="13">
        <v>2026</v>
      </c>
      <c r="B165" s="13">
        <f t="shared" si="12"/>
        <v>2025</v>
      </c>
      <c r="C165" t="s">
        <v>324</v>
      </c>
      <c r="D165" t="s">
        <v>325</v>
      </c>
      <c r="E165" s="5">
        <v>230583312</v>
      </c>
      <c r="F165" s="13">
        <f>INDEX($R$3:$T$335,MATCH(VPPEL[[#This Row],[DistrictNumber]],$R$3:$R$335,0),3)</f>
        <v>0.67</v>
      </c>
      <c r="G165" s="9">
        <f t="shared" si="13"/>
        <v>154490.81904</v>
      </c>
      <c r="H165" s="11">
        <v>1.02</v>
      </c>
      <c r="I165" s="12">
        <f t="shared" si="14"/>
        <v>154490.81904</v>
      </c>
      <c r="J165" s="15">
        <f>IF(VPPEL[[#This Row],[Unadjusted Maximum Revenue]]/(VPPEL[[#This Row],[Proposed Taxable Valuation]]/1000)&gt;VPPEL[[#This Row],[Max VPPEL RATE]],VPPEL[[#This Row],[Max VPPEL RATE]],VPPEL[[#This Row],[Unadjusted Maximum Revenue]]/(VPPEL[[#This Row],[Proposed Taxable Valuation]]/1000))</f>
        <v>0.67</v>
      </c>
      <c r="K165" s="26">
        <f>ROUND(VPPEL[[#This Row],[Proposed Taxable Valuation]]/1000*VPPEL[[#This Row],[Adjusted Rate]],0)</f>
        <v>154491</v>
      </c>
      <c r="L165" s="19">
        <f t="shared" si="15"/>
        <v>0</v>
      </c>
      <c r="M165" s="17">
        <f t="shared" si="16"/>
        <v>0</v>
      </c>
      <c r="N165" s="5">
        <v>230583312</v>
      </c>
      <c r="O165">
        <f>INDEX($R$3:$T$335,MATCH(VPPEL[[#This Row],[DistrictNumber]],$R$3:$R$335,0),3)</f>
        <v>0.67</v>
      </c>
      <c r="P165" s="9">
        <f t="shared" si="17"/>
        <v>154491</v>
      </c>
      <c r="R165" t="s">
        <v>316</v>
      </c>
      <c r="S165" s="37" t="s">
        <v>316</v>
      </c>
      <c r="T165" s="34">
        <v>0</v>
      </c>
    </row>
    <row r="166" spans="1:20" x14ac:dyDescent="0.35">
      <c r="A166" s="13">
        <v>2026</v>
      </c>
      <c r="B166" s="13">
        <f t="shared" si="12"/>
        <v>2025</v>
      </c>
      <c r="C166" t="s">
        <v>326</v>
      </c>
      <c r="D166" t="s">
        <v>327</v>
      </c>
      <c r="E166" s="5">
        <v>257389511</v>
      </c>
      <c r="F166" s="13">
        <f>INDEX($R$3:$T$335,MATCH(VPPEL[[#This Row],[DistrictNumber]],$R$3:$R$335,0),3)</f>
        <v>0</v>
      </c>
      <c r="G166" s="9">
        <f t="shared" si="13"/>
        <v>0</v>
      </c>
      <c r="H166" s="11">
        <v>1.02</v>
      </c>
      <c r="I166" s="12">
        <f t="shared" si="14"/>
        <v>0</v>
      </c>
      <c r="J166" s="15">
        <f>IF(VPPEL[[#This Row],[Unadjusted Maximum Revenue]]/(VPPEL[[#This Row],[Proposed Taxable Valuation]]/1000)&gt;VPPEL[[#This Row],[Max VPPEL RATE]],VPPEL[[#This Row],[Max VPPEL RATE]],VPPEL[[#This Row],[Unadjusted Maximum Revenue]]/(VPPEL[[#This Row],[Proposed Taxable Valuation]]/1000))</f>
        <v>0</v>
      </c>
      <c r="K166" s="26">
        <f>ROUND(VPPEL[[#This Row],[Proposed Taxable Valuation]]/1000*VPPEL[[#This Row],[Adjusted Rate]],0)</f>
        <v>0</v>
      </c>
      <c r="L166" s="19">
        <f t="shared" si="15"/>
        <v>0</v>
      </c>
      <c r="M166" s="17">
        <f t="shared" si="16"/>
        <v>0</v>
      </c>
      <c r="N166" s="5">
        <v>257389511</v>
      </c>
      <c r="O166">
        <f>INDEX($R$3:$T$335,MATCH(VPPEL[[#This Row],[DistrictNumber]],$R$3:$R$335,0),3)</f>
        <v>0</v>
      </c>
      <c r="P166" s="9">
        <f t="shared" si="17"/>
        <v>0</v>
      </c>
      <c r="R166" t="s">
        <v>318</v>
      </c>
      <c r="S166" s="36" t="s">
        <v>318</v>
      </c>
      <c r="T166" s="33">
        <v>1.2033499999999999</v>
      </c>
    </row>
    <row r="167" spans="1:20" x14ac:dyDescent="0.35">
      <c r="A167" s="13">
        <v>2026</v>
      </c>
      <c r="B167" s="13">
        <f t="shared" si="12"/>
        <v>2025</v>
      </c>
      <c r="C167" t="s">
        <v>328</v>
      </c>
      <c r="D167" t="s">
        <v>329</v>
      </c>
      <c r="E167" s="5">
        <v>204934978</v>
      </c>
      <c r="F167" s="13">
        <f>INDEX($R$3:$T$335,MATCH(VPPEL[[#This Row],[DistrictNumber]],$R$3:$R$335,0),3)</f>
        <v>0.52588999999999997</v>
      </c>
      <c r="G167" s="9">
        <f t="shared" si="13"/>
        <v>107773.25558041999</v>
      </c>
      <c r="H167" s="11">
        <v>1.02</v>
      </c>
      <c r="I167" s="12">
        <f t="shared" si="14"/>
        <v>107773.25558041999</v>
      </c>
      <c r="J167" s="15">
        <f>IF(VPPEL[[#This Row],[Unadjusted Maximum Revenue]]/(VPPEL[[#This Row],[Proposed Taxable Valuation]]/1000)&gt;VPPEL[[#This Row],[Max VPPEL RATE]],VPPEL[[#This Row],[Max VPPEL RATE]],VPPEL[[#This Row],[Unadjusted Maximum Revenue]]/(VPPEL[[#This Row],[Proposed Taxable Valuation]]/1000))</f>
        <v>0.52588999999999997</v>
      </c>
      <c r="K167" s="26">
        <f>ROUND(VPPEL[[#This Row],[Proposed Taxable Valuation]]/1000*VPPEL[[#This Row],[Adjusted Rate]],0)</f>
        <v>107773</v>
      </c>
      <c r="L167" s="19">
        <f t="shared" si="15"/>
        <v>0</v>
      </c>
      <c r="M167" s="17">
        <f t="shared" si="16"/>
        <v>0</v>
      </c>
      <c r="N167" s="5">
        <v>204934978</v>
      </c>
      <c r="O167">
        <f>INDEX($R$3:$T$335,MATCH(VPPEL[[#This Row],[DistrictNumber]],$R$3:$R$335,0),3)</f>
        <v>0.52588999999999997</v>
      </c>
      <c r="P167" s="9">
        <f t="shared" si="17"/>
        <v>107773</v>
      </c>
      <c r="R167" t="s">
        <v>320</v>
      </c>
      <c r="S167" s="37" t="s">
        <v>320</v>
      </c>
      <c r="T167" s="34">
        <v>1</v>
      </c>
    </row>
    <row r="168" spans="1:20" x14ac:dyDescent="0.35">
      <c r="A168" s="13">
        <v>2026</v>
      </c>
      <c r="B168" s="13">
        <f t="shared" si="12"/>
        <v>2025</v>
      </c>
      <c r="C168" t="s">
        <v>330</v>
      </c>
      <c r="D168" t="s">
        <v>331</v>
      </c>
      <c r="E168" s="5">
        <v>336868644</v>
      </c>
      <c r="F168" s="13">
        <f>INDEX($R$3:$T$335,MATCH(VPPEL[[#This Row],[DistrictNumber]],$R$3:$R$335,0),3)</f>
        <v>1</v>
      </c>
      <c r="G168" s="9">
        <f t="shared" si="13"/>
        <v>336868.64399999997</v>
      </c>
      <c r="H168" s="11">
        <v>1.02</v>
      </c>
      <c r="I168" s="12">
        <f t="shared" si="14"/>
        <v>336868.64399999997</v>
      </c>
      <c r="J168" s="15">
        <f>IF(VPPEL[[#This Row],[Unadjusted Maximum Revenue]]/(VPPEL[[#This Row],[Proposed Taxable Valuation]]/1000)&gt;VPPEL[[#This Row],[Max VPPEL RATE]],VPPEL[[#This Row],[Max VPPEL RATE]],VPPEL[[#This Row],[Unadjusted Maximum Revenue]]/(VPPEL[[#This Row],[Proposed Taxable Valuation]]/1000))</f>
        <v>1</v>
      </c>
      <c r="K168" s="26">
        <f>ROUND(VPPEL[[#This Row],[Proposed Taxable Valuation]]/1000*VPPEL[[#This Row],[Adjusted Rate]],0)</f>
        <v>336869</v>
      </c>
      <c r="L168" s="19">
        <f t="shared" si="15"/>
        <v>0</v>
      </c>
      <c r="M168" s="17">
        <f t="shared" si="16"/>
        <v>0</v>
      </c>
      <c r="N168" s="5">
        <v>336868644</v>
      </c>
      <c r="O168">
        <f>INDEX($R$3:$T$335,MATCH(VPPEL[[#This Row],[DistrictNumber]],$R$3:$R$335,0),3)</f>
        <v>1</v>
      </c>
      <c r="P168" s="9">
        <f t="shared" si="17"/>
        <v>336869</v>
      </c>
      <c r="R168" t="s">
        <v>322</v>
      </c>
      <c r="S168" s="36" t="s">
        <v>322</v>
      </c>
      <c r="T168" s="33">
        <v>1.34</v>
      </c>
    </row>
    <row r="169" spans="1:20" x14ac:dyDescent="0.35">
      <c r="A169" s="13">
        <v>2026</v>
      </c>
      <c r="B169" s="13">
        <f t="shared" si="12"/>
        <v>2025</v>
      </c>
      <c r="C169" t="s">
        <v>332</v>
      </c>
      <c r="D169" t="s">
        <v>333</v>
      </c>
      <c r="E169" s="5">
        <v>302372470</v>
      </c>
      <c r="F169" s="13">
        <f>INDEX($R$3:$T$335,MATCH(VPPEL[[#This Row],[DistrictNumber]],$R$3:$R$335,0),3)</f>
        <v>0.32435000000000003</v>
      </c>
      <c r="G169" s="9">
        <f t="shared" si="13"/>
        <v>98074.510644499998</v>
      </c>
      <c r="H169" s="11">
        <v>1.02</v>
      </c>
      <c r="I169" s="12">
        <f t="shared" si="14"/>
        <v>98074.510644499998</v>
      </c>
      <c r="J169" s="15">
        <f>IF(VPPEL[[#This Row],[Unadjusted Maximum Revenue]]/(VPPEL[[#This Row],[Proposed Taxable Valuation]]/1000)&gt;VPPEL[[#This Row],[Max VPPEL RATE]],VPPEL[[#This Row],[Max VPPEL RATE]],VPPEL[[#This Row],[Unadjusted Maximum Revenue]]/(VPPEL[[#This Row],[Proposed Taxable Valuation]]/1000))</f>
        <v>0.32435000000000003</v>
      </c>
      <c r="K169" s="26">
        <f>ROUND(VPPEL[[#This Row],[Proposed Taxable Valuation]]/1000*VPPEL[[#This Row],[Adjusted Rate]],0)</f>
        <v>98075</v>
      </c>
      <c r="L169" s="19">
        <f t="shared" si="15"/>
        <v>0</v>
      </c>
      <c r="M169" s="17">
        <f t="shared" si="16"/>
        <v>0</v>
      </c>
      <c r="N169" s="5">
        <v>302372470</v>
      </c>
      <c r="O169">
        <f>INDEX($R$3:$T$335,MATCH(VPPEL[[#This Row],[DistrictNumber]],$R$3:$R$335,0),3)</f>
        <v>0.32435000000000003</v>
      </c>
      <c r="P169" s="9">
        <f t="shared" si="17"/>
        <v>98075</v>
      </c>
      <c r="R169" t="s">
        <v>324</v>
      </c>
      <c r="S169" s="37" t="s">
        <v>324</v>
      </c>
      <c r="T169" s="34">
        <v>0.67</v>
      </c>
    </row>
    <row r="170" spans="1:20" x14ac:dyDescent="0.35">
      <c r="A170" s="13">
        <v>2026</v>
      </c>
      <c r="B170" s="13">
        <f t="shared" si="12"/>
        <v>2025</v>
      </c>
      <c r="C170" t="s">
        <v>334</v>
      </c>
      <c r="D170" t="s">
        <v>335</v>
      </c>
      <c r="E170" s="5">
        <v>203597309</v>
      </c>
      <c r="F170" s="13">
        <f>INDEX($R$3:$T$335,MATCH(VPPEL[[#This Row],[DistrictNumber]],$R$3:$R$335,0),3)</f>
        <v>1</v>
      </c>
      <c r="G170" s="9">
        <f t="shared" si="13"/>
        <v>203597.30900000001</v>
      </c>
      <c r="H170" s="11">
        <v>1.02</v>
      </c>
      <c r="I170" s="12">
        <f t="shared" si="14"/>
        <v>203597.30900000001</v>
      </c>
      <c r="J170" s="15">
        <f>IF(VPPEL[[#This Row],[Unadjusted Maximum Revenue]]/(VPPEL[[#This Row],[Proposed Taxable Valuation]]/1000)&gt;VPPEL[[#This Row],[Max VPPEL RATE]],VPPEL[[#This Row],[Max VPPEL RATE]],VPPEL[[#This Row],[Unadjusted Maximum Revenue]]/(VPPEL[[#This Row],[Proposed Taxable Valuation]]/1000))</f>
        <v>1</v>
      </c>
      <c r="K170" s="26">
        <f>ROUND(VPPEL[[#This Row],[Proposed Taxable Valuation]]/1000*VPPEL[[#This Row],[Adjusted Rate]],0)</f>
        <v>203597</v>
      </c>
      <c r="L170" s="19">
        <f t="shared" si="15"/>
        <v>0</v>
      </c>
      <c r="M170" s="17">
        <f t="shared" si="16"/>
        <v>0</v>
      </c>
      <c r="N170" s="5">
        <v>203597309</v>
      </c>
      <c r="O170">
        <f>INDEX($R$3:$T$335,MATCH(VPPEL[[#This Row],[DistrictNumber]],$R$3:$R$335,0),3)</f>
        <v>1</v>
      </c>
      <c r="P170" s="9">
        <f t="shared" si="17"/>
        <v>203597</v>
      </c>
      <c r="R170" t="s">
        <v>326</v>
      </c>
      <c r="S170" s="36" t="s">
        <v>326</v>
      </c>
      <c r="T170" s="33">
        <v>0</v>
      </c>
    </row>
    <row r="171" spans="1:20" x14ac:dyDescent="0.35">
      <c r="A171" s="13">
        <v>2026</v>
      </c>
      <c r="B171" s="13">
        <f t="shared" si="12"/>
        <v>2025</v>
      </c>
      <c r="C171" t="s">
        <v>336</v>
      </c>
      <c r="D171" t="s">
        <v>337</v>
      </c>
      <c r="E171" s="5">
        <v>522253633</v>
      </c>
      <c r="F171" s="13">
        <f>INDEX($R$3:$T$335,MATCH(VPPEL[[#This Row],[DistrictNumber]],$R$3:$R$335,0),3)</f>
        <v>1.34</v>
      </c>
      <c r="G171" s="9">
        <f t="shared" si="13"/>
        <v>699819.86822000006</v>
      </c>
      <c r="H171" s="11">
        <v>1.02</v>
      </c>
      <c r="I171" s="12">
        <f t="shared" si="14"/>
        <v>699819.86822000006</v>
      </c>
      <c r="J171" s="15">
        <f>IF(VPPEL[[#This Row],[Unadjusted Maximum Revenue]]/(VPPEL[[#This Row],[Proposed Taxable Valuation]]/1000)&gt;VPPEL[[#This Row],[Max VPPEL RATE]],VPPEL[[#This Row],[Max VPPEL RATE]],VPPEL[[#This Row],[Unadjusted Maximum Revenue]]/(VPPEL[[#This Row],[Proposed Taxable Valuation]]/1000))</f>
        <v>1.34</v>
      </c>
      <c r="K171" s="26">
        <f>ROUND(VPPEL[[#This Row],[Proposed Taxable Valuation]]/1000*VPPEL[[#This Row],[Adjusted Rate]],0)</f>
        <v>699820</v>
      </c>
      <c r="L171" s="19">
        <f t="shared" si="15"/>
        <v>0</v>
      </c>
      <c r="M171" s="17">
        <f t="shared" si="16"/>
        <v>0</v>
      </c>
      <c r="N171" s="5">
        <v>522253633</v>
      </c>
      <c r="O171">
        <f>INDEX($R$3:$T$335,MATCH(VPPEL[[#This Row],[DistrictNumber]],$R$3:$R$335,0),3)</f>
        <v>1.34</v>
      </c>
      <c r="P171" s="9">
        <f t="shared" si="17"/>
        <v>699820</v>
      </c>
      <c r="R171" t="s">
        <v>328</v>
      </c>
      <c r="S171" s="37" t="s">
        <v>328</v>
      </c>
      <c r="T171" s="34">
        <v>0.52588999999999997</v>
      </c>
    </row>
    <row r="172" spans="1:20" x14ac:dyDescent="0.35">
      <c r="A172" s="13">
        <v>2026</v>
      </c>
      <c r="B172" s="13">
        <f t="shared" si="12"/>
        <v>2025</v>
      </c>
      <c r="C172" t="s">
        <v>338</v>
      </c>
      <c r="D172" t="s">
        <v>339</v>
      </c>
      <c r="E172" s="5">
        <v>483234620</v>
      </c>
      <c r="F172" s="13">
        <f>INDEX($R$3:$T$335,MATCH(VPPEL[[#This Row],[DistrictNumber]],$R$3:$R$335,0),3)</f>
        <v>0</v>
      </c>
      <c r="G172" s="9">
        <f t="shared" si="13"/>
        <v>0</v>
      </c>
      <c r="H172" s="11">
        <v>1.02</v>
      </c>
      <c r="I172" s="12">
        <f t="shared" si="14"/>
        <v>0</v>
      </c>
      <c r="J172" s="15">
        <f>IF(VPPEL[[#This Row],[Unadjusted Maximum Revenue]]/(VPPEL[[#This Row],[Proposed Taxable Valuation]]/1000)&gt;VPPEL[[#This Row],[Max VPPEL RATE]],VPPEL[[#This Row],[Max VPPEL RATE]],VPPEL[[#This Row],[Unadjusted Maximum Revenue]]/(VPPEL[[#This Row],[Proposed Taxable Valuation]]/1000))</f>
        <v>0</v>
      </c>
      <c r="K172" s="26">
        <f>ROUND(VPPEL[[#This Row],[Proposed Taxable Valuation]]/1000*VPPEL[[#This Row],[Adjusted Rate]],0)</f>
        <v>0</v>
      </c>
      <c r="L172" s="19">
        <f t="shared" si="15"/>
        <v>0</v>
      </c>
      <c r="M172" s="17">
        <f t="shared" si="16"/>
        <v>0</v>
      </c>
      <c r="N172" s="5">
        <v>483234620</v>
      </c>
      <c r="O172">
        <f>INDEX($R$3:$T$335,MATCH(VPPEL[[#This Row],[DistrictNumber]],$R$3:$R$335,0),3)</f>
        <v>0</v>
      </c>
      <c r="P172" s="9">
        <f t="shared" si="17"/>
        <v>0</v>
      </c>
      <c r="R172" t="s">
        <v>330</v>
      </c>
      <c r="S172" s="36" t="s">
        <v>330</v>
      </c>
      <c r="T172" s="33">
        <v>1</v>
      </c>
    </row>
    <row r="173" spans="1:20" x14ac:dyDescent="0.35">
      <c r="A173" s="13">
        <v>2026</v>
      </c>
      <c r="B173" s="13">
        <f t="shared" si="12"/>
        <v>2025</v>
      </c>
      <c r="C173" t="s">
        <v>340</v>
      </c>
      <c r="D173" t="s">
        <v>341</v>
      </c>
      <c r="E173" s="5">
        <v>515222344</v>
      </c>
      <c r="F173" s="13">
        <f>INDEX($R$3:$T$335,MATCH(VPPEL[[#This Row],[DistrictNumber]],$R$3:$R$335,0),3)</f>
        <v>1</v>
      </c>
      <c r="G173" s="9">
        <f t="shared" si="13"/>
        <v>515222.34399999998</v>
      </c>
      <c r="H173" s="11">
        <v>1.02</v>
      </c>
      <c r="I173" s="12">
        <f t="shared" si="14"/>
        <v>515222.34399999998</v>
      </c>
      <c r="J173" s="15">
        <f>IF(VPPEL[[#This Row],[Unadjusted Maximum Revenue]]/(VPPEL[[#This Row],[Proposed Taxable Valuation]]/1000)&gt;VPPEL[[#This Row],[Max VPPEL RATE]],VPPEL[[#This Row],[Max VPPEL RATE]],VPPEL[[#This Row],[Unadjusted Maximum Revenue]]/(VPPEL[[#This Row],[Proposed Taxable Valuation]]/1000))</f>
        <v>1</v>
      </c>
      <c r="K173" s="26">
        <f>ROUND(VPPEL[[#This Row],[Proposed Taxable Valuation]]/1000*VPPEL[[#This Row],[Adjusted Rate]],0)</f>
        <v>515222</v>
      </c>
      <c r="L173" s="19">
        <f t="shared" si="15"/>
        <v>0</v>
      </c>
      <c r="M173" s="17">
        <f t="shared" si="16"/>
        <v>0</v>
      </c>
      <c r="N173" s="5">
        <v>515222344</v>
      </c>
      <c r="O173">
        <f>INDEX($R$3:$T$335,MATCH(VPPEL[[#This Row],[DistrictNumber]],$R$3:$R$335,0),3)</f>
        <v>1</v>
      </c>
      <c r="P173" s="9">
        <f t="shared" si="17"/>
        <v>515222</v>
      </c>
      <c r="R173" t="s">
        <v>332</v>
      </c>
      <c r="S173" s="37" t="s">
        <v>332</v>
      </c>
      <c r="T173" s="34">
        <v>0.32435000000000003</v>
      </c>
    </row>
    <row r="174" spans="1:20" x14ac:dyDescent="0.35">
      <c r="A174" s="13">
        <v>2026</v>
      </c>
      <c r="B174" s="13">
        <f t="shared" si="12"/>
        <v>2025</v>
      </c>
      <c r="C174" t="s">
        <v>342</v>
      </c>
      <c r="D174" t="s">
        <v>343</v>
      </c>
      <c r="E174" s="5">
        <v>500808126</v>
      </c>
      <c r="F174" s="13">
        <f>INDEX($R$3:$T$335,MATCH(VPPEL[[#This Row],[DistrictNumber]],$R$3:$R$335,0),3)</f>
        <v>0.67</v>
      </c>
      <c r="G174" s="9">
        <f t="shared" si="13"/>
        <v>335541.44442000001</v>
      </c>
      <c r="H174" s="11">
        <v>1.02</v>
      </c>
      <c r="I174" s="12">
        <f t="shared" si="14"/>
        <v>335541.44442000001</v>
      </c>
      <c r="J174" s="15">
        <f>IF(VPPEL[[#This Row],[Unadjusted Maximum Revenue]]/(VPPEL[[#This Row],[Proposed Taxable Valuation]]/1000)&gt;VPPEL[[#This Row],[Max VPPEL RATE]],VPPEL[[#This Row],[Max VPPEL RATE]],VPPEL[[#This Row],[Unadjusted Maximum Revenue]]/(VPPEL[[#This Row],[Proposed Taxable Valuation]]/1000))</f>
        <v>0.67</v>
      </c>
      <c r="K174" s="26">
        <f>ROUND(VPPEL[[#This Row],[Proposed Taxable Valuation]]/1000*VPPEL[[#This Row],[Adjusted Rate]],0)</f>
        <v>335541</v>
      </c>
      <c r="L174" s="19">
        <f t="shared" si="15"/>
        <v>0</v>
      </c>
      <c r="M174" s="17">
        <f t="shared" si="16"/>
        <v>0</v>
      </c>
      <c r="N174" s="5">
        <v>500808126</v>
      </c>
      <c r="O174">
        <f>INDEX($R$3:$T$335,MATCH(VPPEL[[#This Row],[DistrictNumber]],$R$3:$R$335,0),3)</f>
        <v>0.67</v>
      </c>
      <c r="P174" s="9">
        <f t="shared" si="17"/>
        <v>335541</v>
      </c>
      <c r="R174" t="s">
        <v>358</v>
      </c>
      <c r="S174" s="36" t="s">
        <v>358</v>
      </c>
      <c r="T174" s="33">
        <v>0.69701999999999997</v>
      </c>
    </row>
    <row r="175" spans="1:20" x14ac:dyDescent="0.35">
      <c r="A175" s="13">
        <v>2026</v>
      </c>
      <c r="B175" s="13">
        <f t="shared" si="12"/>
        <v>2025</v>
      </c>
      <c r="C175" t="s">
        <v>344</v>
      </c>
      <c r="D175" t="s">
        <v>345</v>
      </c>
      <c r="E175" s="5">
        <v>455113455</v>
      </c>
      <c r="F175" s="13">
        <f>INDEX($R$3:$T$335,MATCH(VPPEL[[#This Row],[DistrictNumber]],$R$3:$R$335,0),3)</f>
        <v>0.67</v>
      </c>
      <c r="G175" s="9">
        <f t="shared" si="13"/>
        <v>304926.01485000004</v>
      </c>
      <c r="H175" s="11">
        <v>1.02</v>
      </c>
      <c r="I175" s="12">
        <f t="shared" si="14"/>
        <v>304926.01485000004</v>
      </c>
      <c r="J175" s="15">
        <f>IF(VPPEL[[#This Row],[Unadjusted Maximum Revenue]]/(VPPEL[[#This Row],[Proposed Taxable Valuation]]/1000)&gt;VPPEL[[#This Row],[Max VPPEL RATE]],VPPEL[[#This Row],[Max VPPEL RATE]],VPPEL[[#This Row],[Unadjusted Maximum Revenue]]/(VPPEL[[#This Row],[Proposed Taxable Valuation]]/1000))</f>
        <v>0.67</v>
      </c>
      <c r="K175" s="26">
        <f>ROUND(VPPEL[[#This Row],[Proposed Taxable Valuation]]/1000*VPPEL[[#This Row],[Adjusted Rate]],0)</f>
        <v>304926</v>
      </c>
      <c r="L175" s="19">
        <f t="shared" si="15"/>
        <v>0</v>
      </c>
      <c r="M175" s="17">
        <f t="shared" si="16"/>
        <v>0</v>
      </c>
      <c r="N175" s="5">
        <v>455113455</v>
      </c>
      <c r="O175">
        <f>INDEX($R$3:$T$335,MATCH(VPPEL[[#This Row],[DistrictNumber]],$R$3:$R$335,0),3)</f>
        <v>0.67</v>
      </c>
      <c r="P175" s="9">
        <f t="shared" si="17"/>
        <v>304926</v>
      </c>
      <c r="R175" t="s">
        <v>334</v>
      </c>
      <c r="S175" s="37" t="s">
        <v>334</v>
      </c>
      <c r="T175" s="34">
        <v>1</v>
      </c>
    </row>
    <row r="176" spans="1:20" x14ac:dyDescent="0.35">
      <c r="A176" s="13">
        <v>2026</v>
      </c>
      <c r="B176" s="13">
        <f t="shared" si="12"/>
        <v>2025</v>
      </c>
      <c r="C176" t="s">
        <v>346</v>
      </c>
      <c r="D176" t="s">
        <v>347</v>
      </c>
      <c r="E176" s="5">
        <v>629969627</v>
      </c>
      <c r="F176" s="13">
        <f>INDEX($R$3:$T$335,MATCH(VPPEL[[#This Row],[DistrictNumber]],$R$3:$R$335,0),3)</f>
        <v>1.05644</v>
      </c>
      <c r="G176" s="9">
        <f t="shared" si="13"/>
        <v>665525.11274788005</v>
      </c>
      <c r="H176" s="11">
        <v>1.02</v>
      </c>
      <c r="I176" s="12">
        <f t="shared" si="14"/>
        <v>665525.11274788005</v>
      </c>
      <c r="J176" s="15">
        <f>IF(VPPEL[[#This Row],[Unadjusted Maximum Revenue]]/(VPPEL[[#This Row],[Proposed Taxable Valuation]]/1000)&gt;VPPEL[[#This Row],[Max VPPEL RATE]],VPPEL[[#This Row],[Max VPPEL RATE]],VPPEL[[#This Row],[Unadjusted Maximum Revenue]]/(VPPEL[[#This Row],[Proposed Taxable Valuation]]/1000))</f>
        <v>1.05644</v>
      </c>
      <c r="K176" s="26">
        <f>ROUND(VPPEL[[#This Row],[Proposed Taxable Valuation]]/1000*VPPEL[[#This Row],[Adjusted Rate]],0)</f>
        <v>665525</v>
      </c>
      <c r="L176" s="19">
        <f t="shared" si="15"/>
        <v>0</v>
      </c>
      <c r="M176" s="17">
        <f t="shared" si="16"/>
        <v>0</v>
      </c>
      <c r="N176" s="5">
        <v>629969627</v>
      </c>
      <c r="O176">
        <f>INDEX($R$3:$T$335,MATCH(VPPEL[[#This Row],[DistrictNumber]],$R$3:$R$335,0),3)</f>
        <v>1.05644</v>
      </c>
      <c r="P176" s="9">
        <f t="shared" si="17"/>
        <v>665525</v>
      </c>
      <c r="R176" t="s">
        <v>336</v>
      </c>
      <c r="S176" s="36" t="s">
        <v>336</v>
      </c>
      <c r="T176" s="33">
        <v>1.34</v>
      </c>
    </row>
    <row r="177" spans="1:20" x14ac:dyDescent="0.35">
      <c r="A177" s="13">
        <v>2026</v>
      </c>
      <c r="B177" s="13">
        <f t="shared" si="12"/>
        <v>2025</v>
      </c>
      <c r="C177" t="s">
        <v>348</v>
      </c>
      <c r="D177" t="s">
        <v>349</v>
      </c>
      <c r="E177" s="5">
        <v>1361880480</v>
      </c>
      <c r="F177" s="13">
        <f>INDEX($R$3:$T$335,MATCH(VPPEL[[#This Row],[DistrictNumber]],$R$3:$R$335,0),3)</f>
        <v>0.67</v>
      </c>
      <c r="G177" s="9">
        <f t="shared" si="13"/>
        <v>912459.9216</v>
      </c>
      <c r="H177" s="11">
        <v>1.02</v>
      </c>
      <c r="I177" s="12">
        <f t="shared" si="14"/>
        <v>912459.9216</v>
      </c>
      <c r="J177" s="15">
        <f>IF(VPPEL[[#This Row],[Unadjusted Maximum Revenue]]/(VPPEL[[#This Row],[Proposed Taxable Valuation]]/1000)&gt;VPPEL[[#This Row],[Max VPPEL RATE]],VPPEL[[#This Row],[Max VPPEL RATE]],VPPEL[[#This Row],[Unadjusted Maximum Revenue]]/(VPPEL[[#This Row],[Proposed Taxable Valuation]]/1000))</f>
        <v>0.67</v>
      </c>
      <c r="K177" s="26">
        <f>ROUND(VPPEL[[#This Row],[Proposed Taxable Valuation]]/1000*VPPEL[[#This Row],[Adjusted Rate]],0)</f>
        <v>912460</v>
      </c>
      <c r="L177" s="19">
        <f t="shared" si="15"/>
        <v>0</v>
      </c>
      <c r="M177" s="17">
        <f t="shared" si="16"/>
        <v>0</v>
      </c>
      <c r="N177" s="5">
        <v>1361880480</v>
      </c>
      <c r="O177">
        <f>INDEX($R$3:$T$335,MATCH(VPPEL[[#This Row],[DistrictNumber]],$R$3:$R$335,0),3)</f>
        <v>0.67</v>
      </c>
      <c r="P177" s="9">
        <f t="shared" si="17"/>
        <v>912460</v>
      </c>
      <c r="R177" t="s">
        <v>338</v>
      </c>
      <c r="S177" s="37" t="s">
        <v>338</v>
      </c>
      <c r="T177" s="34">
        <v>0</v>
      </c>
    </row>
    <row r="178" spans="1:20" x14ac:dyDescent="0.35">
      <c r="A178" s="13">
        <v>2026</v>
      </c>
      <c r="B178" s="13">
        <f t="shared" si="12"/>
        <v>2025</v>
      </c>
      <c r="C178" t="s">
        <v>350</v>
      </c>
      <c r="D178" t="s">
        <v>351</v>
      </c>
      <c r="E178" s="5">
        <v>233927458</v>
      </c>
      <c r="F178" s="13">
        <f>INDEX($R$3:$T$335,MATCH(VPPEL[[#This Row],[DistrictNumber]],$R$3:$R$335,0),3)</f>
        <v>1.34</v>
      </c>
      <c r="G178" s="9">
        <f t="shared" si="13"/>
        <v>313462.79372000002</v>
      </c>
      <c r="H178" s="11">
        <v>1.02</v>
      </c>
      <c r="I178" s="12">
        <f t="shared" si="14"/>
        <v>313462.79372000002</v>
      </c>
      <c r="J178" s="15">
        <f>IF(VPPEL[[#This Row],[Unadjusted Maximum Revenue]]/(VPPEL[[#This Row],[Proposed Taxable Valuation]]/1000)&gt;VPPEL[[#This Row],[Max VPPEL RATE]],VPPEL[[#This Row],[Max VPPEL RATE]],VPPEL[[#This Row],[Unadjusted Maximum Revenue]]/(VPPEL[[#This Row],[Proposed Taxable Valuation]]/1000))</f>
        <v>1.34</v>
      </c>
      <c r="K178" s="26">
        <f>ROUND(VPPEL[[#This Row],[Proposed Taxable Valuation]]/1000*VPPEL[[#This Row],[Adjusted Rate]],0)</f>
        <v>313463</v>
      </c>
      <c r="L178" s="19">
        <f t="shared" si="15"/>
        <v>0</v>
      </c>
      <c r="M178" s="17">
        <f t="shared" si="16"/>
        <v>0</v>
      </c>
      <c r="N178" s="5">
        <v>233927458</v>
      </c>
      <c r="O178">
        <f>INDEX($R$3:$T$335,MATCH(VPPEL[[#This Row],[DistrictNumber]],$R$3:$R$335,0),3)</f>
        <v>1.34</v>
      </c>
      <c r="P178" s="9">
        <f t="shared" si="17"/>
        <v>313463</v>
      </c>
      <c r="R178" t="s">
        <v>340</v>
      </c>
      <c r="S178" s="36" t="s">
        <v>340</v>
      </c>
      <c r="T178" s="33">
        <v>1</v>
      </c>
    </row>
    <row r="179" spans="1:20" x14ac:dyDescent="0.35">
      <c r="A179" s="13">
        <v>2026</v>
      </c>
      <c r="B179" s="13">
        <f t="shared" si="12"/>
        <v>2025</v>
      </c>
      <c r="C179" t="s">
        <v>352</v>
      </c>
      <c r="D179" t="s">
        <v>353</v>
      </c>
      <c r="E179" s="5">
        <v>1580309048</v>
      </c>
      <c r="F179" s="13">
        <f>INDEX($R$3:$T$335,MATCH(VPPEL[[#This Row],[DistrictNumber]],$R$3:$R$335,0),3)</f>
        <v>0.67</v>
      </c>
      <c r="G179" s="9">
        <f t="shared" si="13"/>
        <v>1058807.06216</v>
      </c>
      <c r="H179" s="11">
        <v>1.02</v>
      </c>
      <c r="I179" s="12">
        <f t="shared" si="14"/>
        <v>1058807.06216</v>
      </c>
      <c r="J179" s="15">
        <f>IF(VPPEL[[#This Row],[Unadjusted Maximum Revenue]]/(VPPEL[[#This Row],[Proposed Taxable Valuation]]/1000)&gt;VPPEL[[#This Row],[Max VPPEL RATE]],VPPEL[[#This Row],[Max VPPEL RATE]],VPPEL[[#This Row],[Unadjusted Maximum Revenue]]/(VPPEL[[#This Row],[Proposed Taxable Valuation]]/1000))</f>
        <v>0.67</v>
      </c>
      <c r="K179" s="26">
        <f>ROUND(VPPEL[[#This Row],[Proposed Taxable Valuation]]/1000*VPPEL[[#This Row],[Adjusted Rate]],0)</f>
        <v>1058807</v>
      </c>
      <c r="L179" s="19">
        <f t="shared" si="15"/>
        <v>0</v>
      </c>
      <c r="M179" s="17">
        <f t="shared" si="16"/>
        <v>0</v>
      </c>
      <c r="N179" s="5">
        <v>1580309048</v>
      </c>
      <c r="O179">
        <f>INDEX($R$3:$T$335,MATCH(VPPEL[[#This Row],[DistrictNumber]],$R$3:$R$335,0),3)</f>
        <v>0.67</v>
      </c>
      <c r="P179" s="9">
        <f t="shared" si="17"/>
        <v>1058807</v>
      </c>
      <c r="R179" t="s">
        <v>342</v>
      </c>
      <c r="S179" s="37" t="s">
        <v>342</v>
      </c>
      <c r="T179" s="34">
        <v>0.67</v>
      </c>
    </row>
    <row r="180" spans="1:20" x14ac:dyDescent="0.35">
      <c r="A180" s="13">
        <v>2026</v>
      </c>
      <c r="B180" s="13">
        <f t="shared" si="12"/>
        <v>2025</v>
      </c>
      <c r="C180" t="s">
        <v>354</v>
      </c>
      <c r="D180" t="s">
        <v>355</v>
      </c>
      <c r="E180" s="5">
        <v>402561755</v>
      </c>
      <c r="F180" s="13">
        <f>INDEX($R$3:$T$335,MATCH(VPPEL[[#This Row],[DistrictNumber]],$R$3:$R$335,0),3)</f>
        <v>7.0180000000000006E-2</v>
      </c>
      <c r="G180" s="9">
        <f t="shared" si="13"/>
        <v>28251.783965900002</v>
      </c>
      <c r="H180" s="11">
        <v>1.02</v>
      </c>
      <c r="I180" s="12">
        <f t="shared" si="14"/>
        <v>28251.783965900002</v>
      </c>
      <c r="J180" s="15">
        <f>IF(VPPEL[[#This Row],[Unadjusted Maximum Revenue]]/(VPPEL[[#This Row],[Proposed Taxable Valuation]]/1000)&gt;VPPEL[[#This Row],[Max VPPEL RATE]],VPPEL[[#This Row],[Max VPPEL RATE]],VPPEL[[#This Row],[Unadjusted Maximum Revenue]]/(VPPEL[[#This Row],[Proposed Taxable Valuation]]/1000))</f>
        <v>7.0180000000000006E-2</v>
      </c>
      <c r="K180" s="26">
        <f>ROUND(VPPEL[[#This Row],[Proposed Taxable Valuation]]/1000*VPPEL[[#This Row],[Adjusted Rate]],0)</f>
        <v>28252</v>
      </c>
      <c r="L180" s="19">
        <f t="shared" si="15"/>
        <v>0</v>
      </c>
      <c r="M180" s="17">
        <f t="shared" si="16"/>
        <v>0</v>
      </c>
      <c r="N180" s="5">
        <v>402561755</v>
      </c>
      <c r="O180">
        <f>INDEX($R$3:$T$335,MATCH(VPPEL[[#This Row],[DistrictNumber]],$R$3:$R$335,0),3)</f>
        <v>7.0180000000000006E-2</v>
      </c>
      <c r="P180" s="9">
        <f t="shared" si="17"/>
        <v>28252</v>
      </c>
      <c r="R180" t="s">
        <v>344</v>
      </c>
      <c r="S180" s="36" t="s">
        <v>344</v>
      </c>
      <c r="T180" s="33">
        <v>0.67</v>
      </c>
    </row>
    <row r="181" spans="1:20" x14ac:dyDescent="0.35">
      <c r="A181" s="13">
        <v>2026</v>
      </c>
      <c r="B181" s="13">
        <f t="shared" si="12"/>
        <v>2025</v>
      </c>
      <c r="C181" t="s">
        <v>356</v>
      </c>
      <c r="D181" t="s">
        <v>357</v>
      </c>
      <c r="E181" s="5">
        <v>97975396</v>
      </c>
      <c r="F181" s="13">
        <f>INDEX($R$3:$T$335,MATCH(VPPEL[[#This Row],[DistrictNumber]],$R$3:$R$335,0),3)</f>
        <v>0</v>
      </c>
      <c r="G181" s="9">
        <f t="shared" si="13"/>
        <v>0</v>
      </c>
      <c r="H181" s="11">
        <v>1.02</v>
      </c>
      <c r="I181" s="12">
        <f t="shared" si="14"/>
        <v>0</v>
      </c>
      <c r="J181" s="15">
        <f>IF(VPPEL[[#This Row],[Unadjusted Maximum Revenue]]/(VPPEL[[#This Row],[Proposed Taxable Valuation]]/1000)&gt;VPPEL[[#This Row],[Max VPPEL RATE]],VPPEL[[#This Row],[Max VPPEL RATE]],VPPEL[[#This Row],[Unadjusted Maximum Revenue]]/(VPPEL[[#This Row],[Proposed Taxable Valuation]]/1000))</f>
        <v>0</v>
      </c>
      <c r="K181" s="26">
        <f>ROUND(VPPEL[[#This Row],[Proposed Taxable Valuation]]/1000*VPPEL[[#This Row],[Adjusted Rate]],0)</f>
        <v>0</v>
      </c>
      <c r="L181" s="19">
        <f t="shared" si="15"/>
        <v>0</v>
      </c>
      <c r="M181" s="17">
        <f t="shared" si="16"/>
        <v>0</v>
      </c>
      <c r="N181" s="5">
        <v>97975396</v>
      </c>
      <c r="O181">
        <f>INDEX($R$3:$T$335,MATCH(VPPEL[[#This Row],[DistrictNumber]],$R$3:$R$335,0),3)</f>
        <v>0</v>
      </c>
      <c r="P181" s="9">
        <f t="shared" si="17"/>
        <v>0</v>
      </c>
      <c r="R181" t="s">
        <v>346</v>
      </c>
      <c r="S181" s="37" t="s">
        <v>346</v>
      </c>
      <c r="T181" s="34">
        <v>1.05644</v>
      </c>
    </row>
    <row r="182" spans="1:20" x14ac:dyDescent="0.35">
      <c r="A182" s="13">
        <v>2026</v>
      </c>
      <c r="B182" s="13">
        <f t="shared" si="12"/>
        <v>2025</v>
      </c>
      <c r="C182" t="s">
        <v>358</v>
      </c>
      <c r="D182" t="s">
        <v>359</v>
      </c>
      <c r="E182" s="5">
        <v>335836025</v>
      </c>
      <c r="F182" s="13">
        <f>INDEX($R$3:$T$335,MATCH(VPPEL[[#This Row],[DistrictNumber]],$R$3:$R$335,0),3)</f>
        <v>0.69701999999999997</v>
      </c>
      <c r="G182" s="9">
        <f t="shared" si="13"/>
        <v>234084.42614550001</v>
      </c>
      <c r="H182" s="11">
        <v>1.02</v>
      </c>
      <c r="I182" s="12">
        <f t="shared" si="14"/>
        <v>234084.42614550001</v>
      </c>
      <c r="J182" s="15">
        <f>IF(VPPEL[[#This Row],[Unadjusted Maximum Revenue]]/(VPPEL[[#This Row],[Proposed Taxable Valuation]]/1000)&gt;VPPEL[[#This Row],[Max VPPEL RATE]],VPPEL[[#This Row],[Max VPPEL RATE]],VPPEL[[#This Row],[Unadjusted Maximum Revenue]]/(VPPEL[[#This Row],[Proposed Taxable Valuation]]/1000))</f>
        <v>0.69701999999999997</v>
      </c>
      <c r="K182" s="26">
        <f>ROUND(VPPEL[[#This Row],[Proposed Taxable Valuation]]/1000*VPPEL[[#This Row],[Adjusted Rate]],0)</f>
        <v>234084</v>
      </c>
      <c r="L182" s="19">
        <f t="shared" si="15"/>
        <v>0</v>
      </c>
      <c r="M182" s="17">
        <f t="shared" si="16"/>
        <v>0</v>
      </c>
      <c r="N182" s="5">
        <v>335836025</v>
      </c>
      <c r="O182">
        <f>INDEX($R$3:$T$335,MATCH(VPPEL[[#This Row],[DistrictNumber]],$R$3:$R$335,0),3)</f>
        <v>0.69701999999999997</v>
      </c>
      <c r="P182" s="9">
        <f t="shared" si="17"/>
        <v>234084</v>
      </c>
      <c r="R182" t="s">
        <v>348</v>
      </c>
      <c r="S182" s="36" t="s">
        <v>348</v>
      </c>
      <c r="T182" s="33">
        <v>0.67</v>
      </c>
    </row>
    <row r="183" spans="1:20" x14ac:dyDescent="0.35">
      <c r="A183" s="13">
        <v>2026</v>
      </c>
      <c r="B183" s="13">
        <f t="shared" si="12"/>
        <v>2025</v>
      </c>
      <c r="C183" t="s">
        <v>360</v>
      </c>
      <c r="D183" t="s">
        <v>361</v>
      </c>
      <c r="E183" s="5">
        <v>313016911</v>
      </c>
      <c r="F183" s="13">
        <f>INDEX($R$3:$T$335,MATCH(VPPEL[[#This Row],[DistrictNumber]],$R$3:$R$335,0),3)</f>
        <v>0.56232000000000004</v>
      </c>
      <c r="G183" s="9">
        <f t="shared" si="13"/>
        <v>176015.66939352002</v>
      </c>
      <c r="H183" s="11">
        <v>1.02</v>
      </c>
      <c r="I183" s="12">
        <f t="shared" si="14"/>
        <v>176015.66939352002</v>
      </c>
      <c r="J183" s="15">
        <f>IF(VPPEL[[#This Row],[Unadjusted Maximum Revenue]]/(VPPEL[[#This Row],[Proposed Taxable Valuation]]/1000)&gt;VPPEL[[#This Row],[Max VPPEL RATE]],VPPEL[[#This Row],[Max VPPEL RATE]],VPPEL[[#This Row],[Unadjusted Maximum Revenue]]/(VPPEL[[#This Row],[Proposed Taxable Valuation]]/1000))</f>
        <v>0.56232000000000004</v>
      </c>
      <c r="K183" s="26">
        <f>ROUND(VPPEL[[#This Row],[Proposed Taxable Valuation]]/1000*VPPEL[[#This Row],[Adjusted Rate]],0)</f>
        <v>176016</v>
      </c>
      <c r="L183" s="19">
        <f t="shared" si="15"/>
        <v>0</v>
      </c>
      <c r="M183" s="17">
        <f t="shared" si="16"/>
        <v>0</v>
      </c>
      <c r="N183" s="5">
        <v>313016911</v>
      </c>
      <c r="O183">
        <f>INDEX($R$3:$T$335,MATCH(VPPEL[[#This Row],[DistrictNumber]],$R$3:$R$335,0),3)</f>
        <v>0.56232000000000004</v>
      </c>
      <c r="P183" s="9">
        <f t="shared" si="17"/>
        <v>176016</v>
      </c>
      <c r="R183" t="s">
        <v>350</v>
      </c>
      <c r="S183" s="37" t="s">
        <v>350</v>
      </c>
      <c r="T183" s="34">
        <v>1.34</v>
      </c>
    </row>
    <row r="184" spans="1:20" x14ac:dyDescent="0.35">
      <c r="A184" s="13">
        <v>2026</v>
      </c>
      <c r="B184" s="13">
        <f t="shared" si="12"/>
        <v>2025</v>
      </c>
      <c r="C184" t="s">
        <v>362</v>
      </c>
      <c r="D184" t="s">
        <v>363</v>
      </c>
      <c r="E184" s="5">
        <v>635670452</v>
      </c>
      <c r="F184" s="13">
        <f>INDEX($R$3:$T$335,MATCH(VPPEL[[#This Row],[DistrictNumber]],$R$3:$R$335,0),3)</f>
        <v>0.69532000000000005</v>
      </c>
      <c r="G184" s="9">
        <f t="shared" si="13"/>
        <v>441994.37868464005</v>
      </c>
      <c r="H184" s="11">
        <v>1.02</v>
      </c>
      <c r="I184" s="12">
        <f t="shared" si="14"/>
        <v>441994.37868464005</v>
      </c>
      <c r="J184" s="15">
        <f>IF(VPPEL[[#This Row],[Unadjusted Maximum Revenue]]/(VPPEL[[#This Row],[Proposed Taxable Valuation]]/1000)&gt;VPPEL[[#This Row],[Max VPPEL RATE]],VPPEL[[#This Row],[Max VPPEL RATE]],VPPEL[[#This Row],[Unadjusted Maximum Revenue]]/(VPPEL[[#This Row],[Proposed Taxable Valuation]]/1000))</f>
        <v>0.69532000000000005</v>
      </c>
      <c r="K184" s="26">
        <f>ROUND(VPPEL[[#This Row],[Proposed Taxable Valuation]]/1000*VPPEL[[#This Row],[Adjusted Rate]],0)</f>
        <v>441994</v>
      </c>
      <c r="L184" s="19">
        <f t="shared" si="15"/>
        <v>0</v>
      </c>
      <c r="M184" s="17">
        <f t="shared" si="16"/>
        <v>0</v>
      </c>
      <c r="N184" s="5">
        <v>635670452</v>
      </c>
      <c r="O184">
        <f>INDEX($R$3:$T$335,MATCH(VPPEL[[#This Row],[DistrictNumber]],$R$3:$R$335,0),3)</f>
        <v>0.69532000000000005</v>
      </c>
      <c r="P184" s="9">
        <f t="shared" si="17"/>
        <v>441994</v>
      </c>
      <c r="R184" t="s">
        <v>352</v>
      </c>
      <c r="S184" s="36" t="s">
        <v>352</v>
      </c>
      <c r="T184" s="33">
        <v>0.67</v>
      </c>
    </row>
    <row r="185" spans="1:20" x14ac:dyDescent="0.35">
      <c r="A185" s="13">
        <v>2026</v>
      </c>
      <c r="B185" s="13">
        <f t="shared" si="12"/>
        <v>2025</v>
      </c>
      <c r="C185" t="s">
        <v>364</v>
      </c>
      <c r="D185" t="s">
        <v>365</v>
      </c>
      <c r="E185" s="5">
        <v>387774099</v>
      </c>
      <c r="F185" s="13">
        <f>INDEX($R$3:$T$335,MATCH(VPPEL[[#This Row],[DistrictNumber]],$R$3:$R$335,0),3)</f>
        <v>1.34</v>
      </c>
      <c r="G185" s="9">
        <f t="shared" si="13"/>
        <v>519617.29266000004</v>
      </c>
      <c r="H185" s="11">
        <v>1.02</v>
      </c>
      <c r="I185" s="12">
        <f t="shared" si="14"/>
        <v>519617.29266000004</v>
      </c>
      <c r="J185" s="15">
        <f>IF(VPPEL[[#This Row],[Unadjusted Maximum Revenue]]/(VPPEL[[#This Row],[Proposed Taxable Valuation]]/1000)&gt;VPPEL[[#This Row],[Max VPPEL RATE]],VPPEL[[#This Row],[Max VPPEL RATE]],VPPEL[[#This Row],[Unadjusted Maximum Revenue]]/(VPPEL[[#This Row],[Proposed Taxable Valuation]]/1000))</f>
        <v>1.34</v>
      </c>
      <c r="K185" s="26">
        <f>ROUND(VPPEL[[#This Row],[Proposed Taxable Valuation]]/1000*VPPEL[[#This Row],[Adjusted Rate]],0)</f>
        <v>519617</v>
      </c>
      <c r="L185" s="19">
        <f t="shared" si="15"/>
        <v>0</v>
      </c>
      <c r="M185" s="17">
        <f t="shared" si="16"/>
        <v>0</v>
      </c>
      <c r="N185" s="5">
        <v>387774099</v>
      </c>
      <c r="O185">
        <f>INDEX($R$3:$T$335,MATCH(VPPEL[[#This Row],[DistrictNumber]],$R$3:$R$335,0),3)</f>
        <v>1.34</v>
      </c>
      <c r="P185" s="9">
        <f t="shared" si="17"/>
        <v>519617</v>
      </c>
      <c r="R185" t="s">
        <v>354</v>
      </c>
      <c r="S185" s="37" t="s">
        <v>354</v>
      </c>
      <c r="T185" s="34">
        <v>7.0180000000000006E-2</v>
      </c>
    </row>
    <row r="186" spans="1:20" x14ac:dyDescent="0.35">
      <c r="A186" s="13">
        <v>2026</v>
      </c>
      <c r="B186" s="13">
        <f t="shared" si="12"/>
        <v>2025</v>
      </c>
      <c r="C186" t="s">
        <v>366</v>
      </c>
      <c r="D186" t="s">
        <v>367</v>
      </c>
      <c r="E186" s="5">
        <v>901771558</v>
      </c>
      <c r="F186" s="13">
        <f>INDEX($R$3:$T$335,MATCH(VPPEL[[#This Row],[DistrictNumber]],$R$3:$R$335,0),3)</f>
        <v>0</v>
      </c>
      <c r="G186" s="9">
        <f t="shared" si="13"/>
        <v>0</v>
      </c>
      <c r="H186" s="11">
        <v>1.02</v>
      </c>
      <c r="I186" s="12">
        <f t="shared" si="14"/>
        <v>0</v>
      </c>
      <c r="J186" s="15">
        <f>IF(VPPEL[[#This Row],[Unadjusted Maximum Revenue]]/(VPPEL[[#This Row],[Proposed Taxable Valuation]]/1000)&gt;VPPEL[[#This Row],[Max VPPEL RATE]],VPPEL[[#This Row],[Max VPPEL RATE]],VPPEL[[#This Row],[Unadjusted Maximum Revenue]]/(VPPEL[[#This Row],[Proposed Taxable Valuation]]/1000))</f>
        <v>0</v>
      </c>
      <c r="K186" s="26">
        <f>ROUND(VPPEL[[#This Row],[Proposed Taxable Valuation]]/1000*VPPEL[[#This Row],[Adjusted Rate]],0)</f>
        <v>0</v>
      </c>
      <c r="L186" s="19">
        <f t="shared" si="15"/>
        <v>0</v>
      </c>
      <c r="M186" s="17">
        <f t="shared" si="16"/>
        <v>0</v>
      </c>
      <c r="N186" s="5">
        <v>901771558</v>
      </c>
      <c r="O186">
        <f>INDEX($R$3:$T$335,MATCH(VPPEL[[#This Row],[DistrictNumber]],$R$3:$R$335,0),3)</f>
        <v>0</v>
      </c>
      <c r="P186" s="9">
        <f t="shared" si="17"/>
        <v>0</v>
      </c>
      <c r="R186" t="s">
        <v>356</v>
      </c>
      <c r="S186" s="36" t="s">
        <v>356</v>
      </c>
      <c r="T186" s="33">
        <v>0</v>
      </c>
    </row>
    <row r="187" spans="1:20" x14ac:dyDescent="0.35">
      <c r="A187" s="13">
        <v>2026</v>
      </c>
      <c r="B187" s="13">
        <f t="shared" si="12"/>
        <v>2025</v>
      </c>
      <c r="C187" t="s">
        <v>368</v>
      </c>
      <c r="D187" t="s">
        <v>369</v>
      </c>
      <c r="E187" s="5">
        <v>503687090</v>
      </c>
      <c r="F187" s="13">
        <f>INDEX($R$3:$T$335,MATCH(VPPEL[[#This Row],[DistrictNumber]],$R$3:$R$335,0),3)</f>
        <v>1.34</v>
      </c>
      <c r="G187" s="9">
        <f t="shared" si="13"/>
        <v>674940.7006000001</v>
      </c>
      <c r="H187" s="11">
        <v>1.02</v>
      </c>
      <c r="I187" s="12">
        <f t="shared" si="14"/>
        <v>674940.7006000001</v>
      </c>
      <c r="J187" s="15">
        <f>IF(VPPEL[[#This Row],[Unadjusted Maximum Revenue]]/(VPPEL[[#This Row],[Proposed Taxable Valuation]]/1000)&gt;VPPEL[[#This Row],[Max VPPEL RATE]],VPPEL[[#This Row],[Max VPPEL RATE]],VPPEL[[#This Row],[Unadjusted Maximum Revenue]]/(VPPEL[[#This Row],[Proposed Taxable Valuation]]/1000))</f>
        <v>1.34</v>
      </c>
      <c r="K187" s="26">
        <f>ROUND(VPPEL[[#This Row],[Proposed Taxable Valuation]]/1000*VPPEL[[#This Row],[Adjusted Rate]],0)</f>
        <v>674941</v>
      </c>
      <c r="L187" s="19">
        <f t="shared" si="15"/>
        <v>0</v>
      </c>
      <c r="M187" s="17">
        <f t="shared" si="16"/>
        <v>0</v>
      </c>
      <c r="N187" s="5">
        <v>503687090</v>
      </c>
      <c r="O187">
        <f>INDEX($R$3:$T$335,MATCH(VPPEL[[#This Row],[DistrictNumber]],$R$3:$R$335,0),3)</f>
        <v>1.34</v>
      </c>
      <c r="P187" s="9">
        <f t="shared" si="17"/>
        <v>674941</v>
      </c>
      <c r="R187" t="s">
        <v>362</v>
      </c>
      <c r="S187" s="37" t="s">
        <v>362</v>
      </c>
      <c r="T187" s="34">
        <v>0.69532000000000005</v>
      </c>
    </row>
    <row r="188" spans="1:20" x14ac:dyDescent="0.35">
      <c r="A188" s="13">
        <v>2026</v>
      </c>
      <c r="B188" s="13">
        <f t="shared" si="12"/>
        <v>2025</v>
      </c>
      <c r="C188" t="s">
        <v>370</v>
      </c>
      <c r="D188" t="s">
        <v>371</v>
      </c>
      <c r="E188" s="5">
        <v>468157274</v>
      </c>
      <c r="F188" s="13">
        <f>INDEX($R$3:$T$335,MATCH(VPPEL[[#This Row],[DistrictNumber]],$R$3:$R$335,0),3)</f>
        <v>0.48657</v>
      </c>
      <c r="G188" s="9">
        <f t="shared" si="13"/>
        <v>227791.28481017999</v>
      </c>
      <c r="H188" s="11">
        <v>1.02</v>
      </c>
      <c r="I188" s="12">
        <f t="shared" si="14"/>
        <v>227791.28481017999</v>
      </c>
      <c r="J188" s="15">
        <f>IF(VPPEL[[#This Row],[Unadjusted Maximum Revenue]]/(VPPEL[[#This Row],[Proposed Taxable Valuation]]/1000)&gt;VPPEL[[#This Row],[Max VPPEL RATE]],VPPEL[[#This Row],[Max VPPEL RATE]],VPPEL[[#This Row],[Unadjusted Maximum Revenue]]/(VPPEL[[#This Row],[Proposed Taxable Valuation]]/1000))</f>
        <v>0.48657</v>
      </c>
      <c r="K188" s="26">
        <f>ROUND(VPPEL[[#This Row],[Proposed Taxable Valuation]]/1000*VPPEL[[#This Row],[Adjusted Rate]],0)</f>
        <v>227791</v>
      </c>
      <c r="L188" s="19">
        <f t="shared" si="15"/>
        <v>0</v>
      </c>
      <c r="M188" s="17">
        <f t="shared" si="16"/>
        <v>0</v>
      </c>
      <c r="N188" s="5">
        <v>468157274</v>
      </c>
      <c r="O188">
        <f>INDEX($R$3:$T$335,MATCH(VPPEL[[#This Row],[DistrictNumber]],$R$3:$R$335,0),3)</f>
        <v>0.48657</v>
      </c>
      <c r="P188" s="9">
        <f t="shared" si="17"/>
        <v>227791</v>
      </c>
      <c r="R188" t="s">
        <v>360</v>
      </c>
      <c r="S188" s="36" t="s">
        <v>360</v>
      </c>
      <c r="T188" s="33">
        <v>0.56232000000000004</v>
      </c>
    </row>
    <row r="189" spans="1:20" x14ac:dyDescent="0.35">
      <c r="A189" s="13">
        <v>2026</v>
      </c>
      <c r="B189" s="13">
        <f t="shared" si="12"/>
        <v>2025</v>
      </c>
      <c r="C189" t="s">
        <v>372</v>
      </c>
      <c r="D189" t="s">
        <v>373</v>
      </c>
      <c r="E189" s="5">
        <v>181680224</v>
      </c>
      <c r="F189" s="13">
        <f>INDEX($R$3:$T$335,MATCH(VPPEL[[#This Row],[DistrictNumber]],$R$3:$R$335,0),3)</f>
        <v>0</v>
      </c>
      <c r="G189" s="9">
        <f t="shared" si="13"/>
        <v>0</v>
      </c>
      <c r="H189" s="11">
        <v>1.02</v>
      </c>
      <c r="I189" s="12">
        <f t="shared" si="14"/>
        <v>0</v>
      </c>
      <c r="J189" s="15">
        <f>IF(VPPEL[[#This Row],[Unadjusted Maximum Revenue]]/(VPPEL[[#This Row],[Proposed Taxable Valuation]]/1000)&gt;VPPEL[[#This Row],[Max VPPEL RATE]],VPPEL[[#This Row],[Max VPPEL RATE]],VPPEL[[#This Row],[Unadjusted Maximum Revenue]]/(VPPEL[[#This Row],[Proposed Taxable Valuation]]/1000))</f>
        <v>0</v>
      </c>
      <c r="K189" s="26">
        <f>ROUND(VPPEL[[#This Row],[Proposed Taxable Valuation]]/1000*VPPEL[[#This Row],[Adjusted Rate]],0)</f>
        <v>0</v>
      </c>
      <c r="L189" s="19">
        <f t="shared" si="15"/>
        <v>0</v>
      </c>
      <c r="M189" s="17">
        <f t="shared" si="16"/>
        <v>0</v>
      </c>
      <c r="N189" s="5">
        <v>181680224</v>
      </c>
      <c r="O189">
        <f>INDEX($R$3:$T$335,MATCH(VPPEL[[#This Row],[DistrictNumber]],$R$3:$R$335,0),3)</f>
        <v>0</v>
      </c>
      <c r="P189" s="9">
        <f t="shared" si="17"/>
        <v>0</v>
      </c>
      <c r="R189" t="s">
        <v>364</v>
      </c>
      <c r="S189" s="37" t="s">
        <v>364</v>
      </c>
      <c r="T189" s="34">
        <v>1.34</v>
      </c>
    </row>
    <row r="190" spans="1:20" x14ac:dyDescent="0.35">
      <c r="A190" s="13">
        <v>2026</v>
      </c>
      <c r="B190" s="13">
        <f t="shared" si="12"/>
        <v>2025</v>
      </c>
      <c r="C190" t="s">
        <v>374</v>
      </c>
      <c r="D190" t="s">
        <v>375</v>
      </c>
      <c r="E190" s="5">
        <v>124108623</v>
      </c>
      <c r="F190" s="13">
        <f>INDEX($R$3:$T$335,MATCH(VPPEL[[#This Row],[DistrictNumber]],$R$3:$R$335,0),3)</f>
        <v>1.34</v>
      </c>
      <c r="G190" s="9">
        <f t="shared" si="13"/>
        <v>166305.55482000002</v>
      </c>
      <c r="H190" s="11">
        <v>1.02</v>
      </c>
      <c r="I190" s="12">
        <f t="shared" si="14"/>
        <v>166305.55482000002</v>
      </c>
      <c r="J190" s="15">
        <f>IF(VPPEL[[#This Row],[Unadjusted Maximum Revenue]]/(VPPEL[[#This Row],[Proposed Taxable Valuation]]/1000)&gt;VPPEL[[#This Row],[Max VPPEL RATE]],VPPEL[[#This Row],[Max VPPEL RATE]],VPPEL[[#This Row],[Unadjusted Maximum Revenue]]/(VPPEL[[#This Row],[Proposed Taxable Valuation]]/1000))</f>
        <v>1.34</v>
      </c>
      <c r="K190" s="26">
        <f>ROUND(VPPEL[[#This Row],[Proposed Taxable Valuation]]/1000*VPPEL[[#This Row],[Adjusted Rate]],0)</f>
        <v>166306</v>
      </c>
      <c r="L190" s="19">
        <f t="shared" si="15"/>
        <v>0</v>
      </c>
      <c r="M190" s="17">
        <f t="shared" si="16"/>
        <v>0</v>
      </c>
      <c r="N190" s="5">
        <v>124108623</v>
      </c>
      <c r="O190">
        <f>INDEX($R$3:$T$335,MATCH(VPPEL[[#This Row],[DistrictNumber]],$R$3:$R$335,0),3)</f>
        <v>1.34</v>
      </c>
      <c r="P190" s="9">
        <f t="shared" si="17"/>
        <v>166306</v>
      </c>
      <c r="R190" t="s">
        <v>366</v>
      </c>
      <c r="S190" s="36" t="s">
        <v>366</v>
      </c>
      <c r="T190" s="33">
        <v>0</v>
      </c>
    </row>
    <row r="191" spans="1:20" x14ac:dyDescent="0.35">
      <c r="A191" s="13">
        <v>2026</v>
      </c>
      <c r="B191" s="13">
        <f t="shared" si="12"/>
        <v>2025</v>
      </c>
      <c r="C191" t="s">
        <v>376</v>
      </c>
      <c r="D191" t="s">
        <v>377</v>
      </c>
      <c r="E191" s="5">
        <v>82497627</v>
      </c>
      <c r="F191" s="13">
        <f>INDEX($R$3:$T$335,MATCH(VPPEL[[#This Row],[DistrictNumber]],$R$3:$R$335,0),3)</f>
        <v>0</v>
      </c>
      <c r="G191" s="9">
        <f t="shared" si="13"/>
        <v>0</v>
      </c>
      <c r="H191" s="11">
        <v>1.02</v>
      </c>
      <c r="I191" s="12">
        <f t="shared" si="14"/>
        <v>0</v>
      </c>
      <c r="J191" s="15">
        <f>IF(VPPEL[[#This Row],[Unadjusted Maximum Revenue]]/(VPPEL[[#This Row],[Proposed Taxable Valuation]]/1000)&gt;VPPEL[[#This Row],[Max VPPEL RATE]],VPPEL[[#This Row],[Max VPPEL RATE]],VPPEL[[#This Row],[Unadjusted Maximum Revenue]]/(VPPEL[[#This Row],[Proposed Taxable Valuation]]/1000))</f>
        <v>0</v>
      </c>
      <c r="K191" s="26">
        <f>ROUND(VPPEL[[#This Row],[Proposed Taxable Valuation]]/1000*VPPEL[[#This Row],[Adjusted Rate]],0)</f>
        <v>0</v>
      </c>
      <c r="L191" s="19">
        <f t="shared" si="15"/>
        <v>0</v>
      </c>
      <c r="M191" s="17">
        <f t="shared" si="16"/>
        <v>0</v>
      </c>
      <c r="N191" s="5">
        <v>82497627</v>
      </c>
      <c r="O191">
        <f>INDEX($R$3:$T$335,MATCH(VPPEL[[#This Row],[DistrictNumber]],$R$3:$R$335,0),3)</f>
        <v>0</v>
      </c>
      <c r="P191" s="9">
        <f t="shared" si="17"/>
        <v>0</v>
      </c>
      <c r="R191" t="s">
        <v>368</v>
      </c>
      <c r="S191" s="37" t="s">
        <v>368</v>
      </c>
      <c r="T191" s="34">
        <v>1.34</v>
      </c>
    </row>
    <row r="192" spans="1:20" x14ac:dyDescent="0.35">
      <c r="A192" s="13">
        <v>2026</v>
      </c>
      <c r="B192" s="13">
        <f t="shared" si="12"/>
        <v>2025</v>
      </c>
      <c r="C192" t="s">
        <v>378</v>
      </c>
      <c r="D192" t="s">
        <v>379</v>
      </c>
      <c r="E192" s="5">
        <v>117565062</v>
      </c>
      <c r="F192" s="13">
        <f>INDEX($R$3:$T$335,MATCH(VPPEL[[#This Row],[DistrictNumber]],$R$3:$R$335,0),3)</f>
        <v>1</v>
      </c>
      <c r="G192" s="9">
        <f t="shared" si="13"/>
        <v>117565.06200000001</v>
      </c>
      <c r="H192" s="11">
        <v>1.02</v>
      </c>
      <c r="I192" s="12">
        <f t="shared" si="14"/>
        <v>117565.06200000001</v>
      </c>
      <c r="J192" s="15">
        <f>IF(VPPEL[[#This Row],[Unadjusted Maximum Revenue]]/(VPPEL[[#This Row],[Proposed Taxable Valuation]]/1000)&gt;VPPEL[[#This Row],[Max VPPEL RATE]],VPPEL[[#This Row],[Max VPPEL RATE]],VPPEL[[#This Row],[Unadjusted Maximum Revenue]]/(VPPEL[[#This Row],[Proposed Taxable Valuation]]/1000))</f>
        <v>1</v>
      </c>
      <c r="K192" s="26">
        <f>ROUND(VPPEL[[#This Row],[Proposed Taxable Valuation]]/1000*VPPEL[[#This Row],[Adjusted Rate]],0)</f>
        <v>117565</v>
      </c>
      <c r="L192" s="19">
        <f t="shared" si="15"/>
        <v>0</v>
      </c>
      <c r="M192" s="17">
        <f t="shared" si="16"/>
        <v>0</v>
      </c>
      <c r="N192" s="5">
        <v>117565062</v>
      </c>
      <c r="O192">
        <f>INDEX($R$3:$T$335,MATCH(VPPEL[[#This Row],[DistrictNumber]],$R$3:$R$335,0),3)</f>
        <v>1</v>
      </c>
      <c r="P192" s="9">
        <f t="shared" si="17"/>
        <v>117565</v>
      </c>
      <c r="R192" t="s">
        <v>370</v>
      </c>
      <c r="S192" s="36" t="s">
        <v>370</v>
      </c>
      <c r="T192" s="33">
        <v>0.48657</v>
      </c>
    </row>
    <row r="193" spans="1:20" x14ac:dyDescent="0.35">
      <c r="A193" s="13">
        <v>2026</v>
      </c>
      <c r="B193" s="13">
        <f t="shared" si="12"/>
        <v>2025</v>
      </c>
      <c r="C193" t="s">
        <v>380</v>
      </c>
      <c r="D193" t="s">
        <v>381</v>
      </c>
      <c r="E193" s="5">
        <v>427996359</v>
      </c>
      <c r="F193" s="13">
        <f>INDEX($R$3:$T$335,MATCH(VPPEL[[#This Row],[DistrictNumber]],$R$3:$R$335,0),3)</f>
        <v>1.34</v>
      </c>
      <c r="G193" s="9">
        <f t="shared" si="13"/>
        <v>573515.12106000003</v>
      </c>
      <c r="H193" s="11">
        <v>1.02</v>
      </c>
      <c r="I193" s="12">
        <f t="shared" si="14"/>
        <v>573515.12106000003</v>
      </c>
      <c r="J193" s="15">
        <f>IF(VPPEL[[#This Row],[Unadjusted Maximum Revenue]]/(VPPEL[[#This Row],[Proposed Taxable Valuation]]/1000)&gt;VPPEL[[#This Row],[Max VPPEL RATE]],VPPEL[[#This Row],[Max VPPEL RATE]],VPPEL[[#This Row],[Unadjusted Maximum Revenue]]/(VPPEL[[#This Row],[Proposed Taxable Valuation]]/1000))</f>
        <v>1.34</v>
      </c>
      <c r="K193" s="26">
        <f>ROUND(VPPEL[[#This Row],[Proposed Taxable Valuation]]/1000*VPPEL[[#This Row],[Adjusted Rate]],0)</f>
        <v>573515</v>
      </c>
      <c r="L193" s="19">
        <f t="shared" si="15"/>
        <v>0</v>
      </c>
      <c r="M193" s="17">
        <f t="shared" si="16"/>
        <v>0</v>
      </c>
      <c r="N193" s="5">
        <v>427996359</v>
      </c>
      <c r="O193">
        <f>INDEX($R$3:$T$335,MATCH(VPPEL[[#This Row],[DistrictNumber]],$R$3:$R$335,0),3)</f>
        <v>1.34</v>
      </c>
      <c r="P193" s="9">
        <f t="shared" si="17"/>
        <v>573515</v>
      </c>
      <c r="R193" t="s">
        <v>372</v>
      </c>
      <c r="S193" s="37" t="s">
        <v>372</v>
      </c>
      <c r="T193" s="34">
        <v>0</v>
      </c>
    </row>
    <row r="194" spans="1:20" x14ac:dyDescent="0.35">
      <c r="A194" s="13">
        <v>2026</v>
      </c>
      <c r="B194" s="13">
        <f t="shared" si="12"/>
        <v>2025</v>
      </c>
      <c r="C194" t="s">
        <v>382</v>
      </c>
      <c r="D194" t="s">
        <v>383</v>
      </c>
      <c r="E194" s="5">
        <v>698014942</v>
      </c>
      <c r="F194" s="13">
        <f>INDEX($R$3:$T$335,MATCH(VPPEL[[#This Row],[DistrictNumber]],$R$3:$R$335,0),3)</f>
        <v>1.34</v>
      </c>
      <c r="G194" s="9">
        <f t="shared" si="13"/>
        <v>935340.02228000015</v>
      </c>
      <c r="H194" s="11">
        <v>1.02</v>
      </c>
      <c r="I194" s="12">
        <f t="shared" si="14"/>
        <v>935340.02228000015</v>
      </c>
      <c r="J194" s="15">
        <f>IF(VPPEL[[#This Row],[Unadjusted Maximum Revenue]]/(VPPEL[[#This Row],[Proposed Taxable Valuation]]/1000)&gt;VPPEL[[#This Row],[Max VPPEL RATE]],VPPEL[[#This Row],[Max VPPEL RATE]],VPPEL[[#This Row],[Unadjusted Maximum Revenue]]/(VPPEL[[#This Row],[Proposed Taxable Valuation]]/1000))</f>
        <v>1.34</v>
      </c>
      <c r="K194" s="26">
        <f>ROUND(VPPEL[[#This Row],[Proposed Taxable Valuation]]/1000*VPPEL[[#This Row],[Adjusted Rate]],0)</f>
        <v>935340</v>
      </c>
      <c r="L194" s="19">
        <f t="shared" si="15"/>
        <v>0</v>
      </c>
      <c r="M194" s="17">
        <f t="shared" si="16"/>
        <v>0</v>
      </c>
      <c r="N194" s="5">
        <v>698014942</v>
      </c>
      <c r="O194">
        <f>INDEX($R$3:$T$335,MATCH(VPPEL[[#This Row],[DistrictNumber]],$R$3:$R$335,0),3)</f>
        <v>1.34</v>
      </c>
      <c r="P194" s="9">
        <f t="shared" si="17"/>
        <v>935340</v>
      </c>
      <c r="R194" t="s">
        <v>374</v>
      </c>
      <c r="S194" s="36" t="s">
        <v>374</v>
      </c>
      <c r="T194" s="33">
        <v>1.34</v>
      </c>
    </row>
    <row r="195" spans="1:20" x14ac:dyDescent="0.35">
      <c r="A195" s="13">
        <v>2026</v>
      </c>
      <c r="B195" s="13">
        <f t="shared" si="12"/>
        <v>2025</v>
      </c>
      <c r="C195" t="s">
        <v>384</v>
      </c>
      <c r="D195" t="s">
        <v>385</v>
      </c>
      <c r="E195" s="5">
        <v>435137858</v>
      </c>
      <c r="F195" s="13">
        <f>INDEX($R$3:$T$335,MATCH(VPPEL[[#This Row],[DistrictNumber]],$R$3:$R$335,0),3)</f>
        <v>1.34</v>
      </c>
      <c r="G195" s="9">
        <f t="shared" si="13"/>
        <v>583084.72972000006</v>
      </c>
      <c r="H195" s="11">
        <v>1.02</v>
      </c>
      <c r="I195" s="12">
        <f t="shared" si="14"/>
        <v>583084.72972000006</v>
      </c>
      <c r="J195" s="15">
        <f>IF(VPPEL[[#This Row],[Unadjusted Maximum Revenue]]/(VPPEL[[#This Row],[Proposed Taxable Valuation]]/1000)&gt;VPPEL[[#This Row],[Max VPPEL RATE]],VPPEL[[#This Row],[Max VPPEL RATE]],VPPEL[[#This Row],[Unadjusted Maximum Revenue]]/(VPPEL[[#This Row],[Proposed Taxable Valuation]]/1000))</f>
        <v>1.34</v>
      </c>
      <c r="K195" s="26">
        <f>ROUND(VPPEL[[#This Row],[Proposed Taxable Valuation]]/1000*VPPEL[[#This Row],[Adjusted Rate]],0)</f>
        <v>583085</v>
      </c>
      <c r="L195" s="19">
        <f t="shared" si="15"/>
        <v>0</v>
      </c>
      <c r="M195" s="17">
        <f t="shared" si="16"/>
        <v>0</v>
      </c>
      <c r="N195" s="5">
        <v>435137858</v>
      </c>
      <c r="O195">
        <f>INDEX($R$3:$T$335,MATCH(VPPEL[[#This Row],[DistrictNumber]],$R$3:$R$335,0),3)</f>
        <v>1.34</v>
      </c>
      <c r="P195" s="9">
        <f t="shared" si="17"/>
        <v>583085</v>
      </c>
      <c r="R195" t="s">
        <v>376</v>
      </c>
      <c r="S195" s="37" t="s">
        <v>376</v>
      </c>
      <c r="T195" s="34">
        <v>0</v>
      </c>
    </row>
    <row r="196" spans="1:20" x14ac:dyDescent="0.35">
      <c r="A196" s="13">
        <v>2026</v>
      </c>
      <c r="B196" s="13">
        <f t="shared" si="12"/>
        <v>2025</v>
      </c>
      <c r="C196" t="s">
        <v>386</v>
      </c>
      <c r="D196" t="s">
        <v>387</v>
      </c>
      <c r="E196" s="5">
        <v>90408789</v>
      </c>
      <c r="F196" s="13">
        <f>INDEX($R$3:$T$335,MATCH(VPPEL[[#This Row],[DistrictNumber]],$R$3:$R$335,0),3)</f>
        <v>0</v>
      </c>
      <c r="G196" s="9">
        <f t="shared" si="13"/>
        <v>0</v>
      </c>
      <c r="H196" s="11">
        <v>1.02</v>
      </c>
      <c r="I196" s="12">
        <f t="shared" si="14"/>
        <v>0</v>
      </c>
      <c r="J196" s="15">
        <f>IF(VPPEL[[#This Row],[Unadjusted Maximum Revenue]]/(VPPEL[[#This Row],[Proposed Taxable Valuation]]/1000)&gt;VPPEL[[#This Row],[Max VPPEL RATE]],VPPEL[[#This Row],[Max VPPEL RATE]],VPPEL[[#This Row],[Unadjusted Maximum Revenue]]/(VPPEL[[#This Row],[Proposed Taxable Valuation]]/1000))</f>
        <v>0</v>
      </c>
      <c r="K196" s="26">
        <f>ROUND(VPPEL[[#This Row],[Proposed Taxable Valuation]]/1000*VPPEL[[#This Row],[Adjusted Rate]],0)</f>
        <v>0</v>
      </c>
      <c r="L196" s="19">
        <f t="shared" si="15"/>
        <v>0</v>
      </c>
      <c r="M196" s="17">
        <f t="shared" si="16"/>
        <v>0</v>
      </c>
      <c r="N196" s="5">
        <v>90408789</v>
      </c>
      <c r="O196">
        <f>INDEX($R$3:$T$335,MATCH(VPPEL[[#This Row],[DistrictNumber]],$R$3:$R$335,0),3)</f>
        <v>0</v>
      </c>
      <c r="P196" s="9">
        <f t="shared" si="17"/>
        <v>0</v>
      </c>
      <c r="R196" t="s">
        <v>378</v>
      </c>
      <c r="S196" s="36" t="s">
        <v>378</v>
      </c>
      <c r="T196" s="33">
        <v>1</v>
      </c>
    </row>
    <row r="197" spans="1:20" x14ac:dyDescent="0.35">
      <c r="A197" s="13">
        <v>2026</v>
      </c>
      <c r="B197" s="13">
        <f t="shared" ref="B197:B260" si="18">A197-1</f>
        <v>2025</v>
      </c>
      <c r="C197" t="s">
        <v>388</v>
      </c>
      <c r="D197" t="s">
        <v>389</v>
      </c>
      <c r="E197" s="5">
        <v>1656752620</v>
      </c>
      <c r="F197" s="13">
        <f>INDEX($R$3:$T$335,MATCH(VPPEL[[#This Row],[DistrictNumber]],$R$3:$R$335,0),3)</f>
        <v>1.34</v>
      </c>
      <c r="G197" s="9">
        <f t="shared" ref="G197:G260" si="19">E197/1000*F197</f>
        <v>2220048.5108000003</v>
      </c>
      <c r="H197" s="11">
        <v>1.02</v>
      </c>
      <c r="I197" s="12">
        <f t="shared" ref="I197:I260" si="20">G197</f>
        <v>2220048.5108000003</v>
      </c>
      <c r="J197" s="15">
        <f>IF(VPPEL[[#This Row],[Unadjusted Maximum Revenue]]/(VPPEL[[#This Row],[Proposed Taxable Valuation]]/1000)&gt;VPPEL[[#This Row],[Max VPPEL RATE]],VPPEL[[#This Row],[Max VPPEL RATE]],VPPEL[[#This Row],[Unadjusted Maximum Revenue]]/(VPPEL[[#This Row],[Proposed Taxable Valuation]]/1000))</f>
        <v>1.34</v>
      </c>
      <c r="K197" s="26">
        <f>ROUND(VPPEL[[#This Row],[Proposed Taxable Valuation]]/1000*VPPEL[[#This Row],[Adjusted Rate]],0)</f>
        <v>2220049</v>
      </c>
      <c r="L197" s="19">
        <f t="shared" ref="L197:L260" si="21">I197-G197</f>
        <v>0</v>
      </c>
      <c r="M197" s="17">
        <f t="shared" ref="M197:M260" si="22">J197-F197</f>
        <v>0</v>
      </c>
      <c r="N197" s="5">
        <v>1656752620</v>
      </c>
      <c r="O197">
        <f>INDEX($R$3:$T$335,MATCH(VPPEL[[#This Row],[DistrictNumber]],$R$3:$R$335,0),3)</f>
        <v>1.34</v>
      </c>
      <c r="P197" s="9">
        <f t="shared" ref="P197:P260" si="23">ROUND(N197/1000*O197,0)</f>
        <v>2220049</v>
      </c>
      <c r="R197" t="s">
        <v>380</v>
      </c>
      <c r="S197" s="37" t="s">
        <v>380</v>
      </c>
      <c r="T197" s="34">
        <v>1.34</v>
      </c>
    </row>
    <row r="198" spans="1:20" x14ac:dyDescent="0.35">
      <c r="A198" s="13">
        <v>2026</v>
      </c>
      <c r="B198" s="13">
        <f t="shared" si="18"/>
        <v>2025</v>
      </c>
      <c r="C198" t="s">
        <v>390</v>
      </c>
      <c r="D198" t="s">
        <v>391</v>
      </c>
      <c r="E198" s="5">
        <v>306404831</v>
      </c>
      <c r="F198" s="13">
        <f>INDEX($R$3:$T$335,MATCH(VPPEL[[#This Row],[DistrictNumber]],$R$3:$R$335,0),3)</f>
        <v>0.59326999999999996</v>
      </c>
      <c r="G198" s="9">
        <f t="shared" si="19"/>
        <v>181780.79408736998</v>
      </c>
      <c r="H198" s="11">
        <v>1.02</v>
      </c>
      <c r="I198" s="12">
        <f t="shared" si="20"/>
        <v>181780.79408736998</v>
      </c>
      <c r="J198" s="15">
        <f>IF(VPPEL[[#This Row],[Unadjusted Maximum Revenue]]/(VPPEL[[#This Row],[Proposed Taxable Valuation]]/1000)&gt;VPPEL[[#This Row],[Max VPPEL RATE]],VPPEL[[#This Row],[Max VPPEL RATE]],VPPEL[[#This Row],[Unadjusted Maximum Revenue]]/(VPPEL[[#This Row],[Proposed Taxable Valuation]]/1000))</f>
        <v>0.59326999999999996</v>
      </c>
      <c r="K198" s="26">
        <f>ROUND(VPPEL[[#This Row],[Proposed Taxable Valuation]]/1000*VPPEL[[#This Row],[Adjusted Rate]],0)</f>
        <v>181781</v>
      </c>
      <c r="L198" s="19">
        <f t="shared" si="21"/>
        <v>0</v>
      </c>
      <c r="M198" s="17">
        <f t="shared" si="22"/>
        <v>0</v>
      </c>
      <c r="N198" s="5">
        <v>306404831</v>
      </c>
      <c r="O198">
        <f>INDEX($R$3:$T$335,MATCH(VPPEL[[#This Row],[DistrictNumber]],$R$3:$R$335,0),3)</f>
        <v>0.59326999999999996</v>
      </c>
      <c r="P198" s="9">
        <f t="shared" si="23"/>
        <v>181781</v>
      </c>
      <c r="R198" t="s">
        <v>382</v>
      </c>
      <c r="S198" s="36" t="s">
        <v>382</v>
      </c>
      <c r="T198" s="33">
        <v>1.34</v>
      </c>
    </row>
    <row r="199" spans="1:20" x14ac:dyDescent="0.35">
      <c r="A199" s="13">
        <v>2026</v>
      </c>
      <c r="B199" s="13">
        <f t="shared" si="18"/>
        <v>2025</v>
      </c>
      <c r="C199" t="s">
        <v>392</v>
      </c>
      <c r="D199" t="s">
        <v>393</v>
      </c>
      <c r="E199" s="5">
        <v>649902675</v>
      </c>
      <c r="F199" s="13">
        <f>INDEX($R$3:$T$335,MATCH(VPPEL[[#This Row],[DistrictNumber]],$R$3:$R$335,0),3)</f>
        <v>0.67</v>
      </c>
      <c r="G199" s="9">
        <f t="shared" si="19"/>
        <v>435434.79225000006</v>
      </c>
      <c r="H199" s="11">
        <v>1.02</v>
      </c>
      <c r="I199" s="12">
        <f t="shared" si="20"/>
        <v>435434.79225000006</v>
      </c>
      <c r="J199" s="15">
        <f>IF(VPPEL[[#This Row],[Unadjusted Maximum Revenue]]/(VPPEL[[#This Row],[Proposed Taxable Valuation]]/1000)&gt;VPPEL[[#This Row],[Max VPPEL RATE]],VPPEL[[#This Row],[Max VPPEL RATE]],VPPEL[[#This Row],[Unadjusted Maximum Revenue]]/(VPPEL[[#This Row],[Proposed Taxable Valuation]]/1000))</f>
        <v>0.67</v>
      </c>
      <c r="K199" s="26">
        <f>ROUND(VPPEL[[#This Row],[Proposed Taxable Valuation]]/1000*VPPEL[[#This Row],[Adjusted Rate]],0)</f>
        <v>435435</v>
      </c>
      <c r="L199" s="19">
        <f t="shared" si="21"/>
        <v>0</v>
      </c>
      <c r="M199" s="17">
        <f t="shared" si="22"/>
        <v>0</v>
      </c>
      <c r="N199" s="5">
        <v>649902675</v>
      </c>
      <c r="O199">
        <f>INDEX($R$3:$T$335,MATCH(VPPEL[[#This Row],[DistrictNumber]],$R$3:$R$335,0),3)</f>
        <v>0.67</v>
      </c>
      <c r="P199" s="9">
        <f t="shared" si="23"/>
        <v>435435</v>
      </c>
      <c r="R199" t="s">
        <v>384</v>
      </c>
      <c r="S199" s="37" t="s">
        <v>384</v>
      </c>
      <c r="T199" s="34">
        <v>1.34</v>
      </c>
    </row>
    <row r="200" spans="1:20" x14ac:dyDescent="0.35">
      <c r="A200" s="13">
        <v>2026</v>
      </c>
      <c r="B200" s="13">
        <f t="shared" si="18"/>
        <v>2025</v>
      </c>
      <c r="C200" t="s">
        <v>394</v>
      </c>
      <c r="D200" t="s">
        <v>395</v>
      </c>
      <c r="E200" s="5">
        <v>613402559</v>
      </c>
      <c r="F200" s="13">
        <f>INDEX($R$3:$T$335,MATCH(VPPEL[[#This Row],[DistrictNumber]],$R$3:$R$335,0),3)</f>
        <v>0</v>
      </c>
      <c r="G200" s="9">
        <f t="shared" si="19"/>
        <v>0</v>
      </c>
      <c r="H200" s="11">
        <v>1.02</v>
      </c>
      <c r="I200" s="12">
        <f t="shared" si="20"/>
        <v>0</v>
      </c>
      <c r="J200" s="15">
        <f>IF(VPPEL[[#This Row],[Unadjusted Maximum Revenue]]/(VPPEL[[#This Row],[Proposed Taxable Valuation]]/1000)&gt;VPPEL[[#This Row],[Max VPPEL RATE]],VPPEL[[#This Row],[Max VPPEL RATE]],VPPEL[[#This Row],[Unadjusted Maximum Revenue]]/(VPPEL[[#This Row],[Proposed Taxable Valuation]]/1000))</f>
        <v>0</v>
      </c>
      <c r="K200" s="26">
        <f>ROUND(VPPEL[[#This Row],[Proposed Taxable Valuation]]/1000*VPPEL[[#This Row],[Adjusted Rate]],0)</f>
        <v>0</v>
      </c>
      <c r="L200" s="19">
        <f t="shared" si="21"/>
        <v>0</v>
      </c>
      <c r="M200" s="17">
        <f t="shared" si="22"/>
        <v>0</v>
      </c>
      <c r="N200" s="5">
        <v>613402559</v>
      </c>
      <c r="O200">
        <f>INDEX($R$3:$T$335,MATCH(VPPEL[[#This Row],[DistrictNumber]],$R$3:$R$335,0),3)</f>
        <v>0</v>
      </c>
      <c r="P200" s="9">
        <f t="shared" si="23"/>
        <v>0</v>
      </c>
      <c r="R200" t="s">
        <v>386</v>
      </c>
      <c r="S200" s="36" t="s">
        <v>386</v>
      </c>
      <c r="T200" s="33">
        <v>0</v>
      </c>
    </row>
    <row r="201" spans="1:20" x14ac:dyDescent="0.35">
      <c r="A201" s="13">
        <v>2026</v>
      </c>
      <c r="B201" s="13">
        <f t="shared" si="18"/>
        <v>2025</v>
      </c>
      <c r="C201" t="s">
        <v>396</v>
      </c>
      <c r="D201" t="s">
        <v>397</v>
      </c>
      <c r="E201" s="5">
        <v>149351260</v>
      </c>
      <c r="F201" s="13">
        <f>INDEX($R$3:$T$335,MATCH(VPPEL[[#This Row],[DistrictNumber]],$R$3:$R$335,0),3)</f>
        <v>0.20347000000000001</v>
      </c>
      <c r="G201" s="9">
        <f t="shared" si="19"/>
        <v>30388.500872200002</v>
      </c>
      <c r="H201" s="11">
        <v>1.02</v>
      </c>
      <c r="I201" s="12">
        <f t="shared" si="20"/>
        <v>30388.500872200002</v>
      </c>
      <c r="J201" s="15">
        <f>IF(VPPEL[[#This Row],[Unadjusted Maximum Revenue]]/(VPPEL[[#This Row],[Proposed Taxable Valuation]]/1000)&gt;VPPEL[[#This Row],[Max VPPEL RATE]],VPPEL[[#This Row],[Max VPPEL RATE]],VPPEL[[#This Row],[Unadjusted Maximum Revenue]]/(VPPEL[[#This Row],[Proposed Taxable Valuation]]/1000))</f>
        <v>0.20347000000000001</v>
      </c>
      <c r="K201" s="26">
        <f>ROUND(VPPEL[[#This Row],[Proposed Taxable Valuation]]/1000*VPPEL[[#This Row],[Adjusted Rate]],0)</f>
        <v>30389</v>
      </c>
      <c r="L201" s="19">
        <f t="shared" si="21"/>
        <v>0</v>
      </c>
      <c r="M201" s="17">
        <f t="shared" si="22"/>
        <v>0</v>
      </c>
      <c r="N201" s="5">
        <v>149351260</v>
      </c>
      <c r="O201">
        <f>INDEX($R$3:$T$335,MATCH(VPPEL[[#This Row],[DistrictNumber]],$R$3:$R$335,0),3)</f>
        <v>0.20347000000000001</v>
      </c>
      <c r="P201" s="9">
        <f t="shared" si="23"/>
        <v>30389</v>
      </c>
      <c r="R201" t="s">
        <v>388</v>
      </c>
      <c r="S201" s="37" t="s">
        <v>388</v>
      </c>
      <c r="T201" s="34">
        <v>1.34</v>
      </c>
    </row>
    <row r="202" spans="1:20" x14ac:dyDescent="0.35">
      <c r="A202" s="13">
        <v>2026</v>
      </c>
      <c r="B202" s="13">
        <f t="shared" si="18"/>
        <v>2025</v>
      </c>
      <c r="C202" t="s">
        <v>398</v>
      </c>
      <c r="D202" t="s">
        <v>399</v>
      </c>
      <c r="E202" s="5">
        <v>358504078</v>
      </c>
      <c r="F202" s="13">
        <f>INDEX($R$3:$T$335,MATCH(VPPEL[[#This Row],[DistrictNumber]],$R$3:$R$335,0),3)</f>
        <v>1.34</v>
      </c>
      <c r="G202" s="9">
        <f t="shared" si="19"/>
        <v>480395.46451999998</v>
      </c>
      <c r="H202" s="11">
        <v>1.02</v>
      </c>
      <c r="I202" s="12">
        <f t="shared" si="20"/>
        <v>480395.46451999998</v>
      </c>
      <c r="J202" s="15">
        <f>IF(VPPEL[[#This Row],[Unadjusted Maximum Revenue]]/(VPPEL[[#This Row],[Proposed Taxable Valuation]]/1000)&gt;VPPEL[[#This Row],[Max VPPEL RATE]],VPPEL[[#This Row],[Max VPPEL RATE]],VPPEL[[#This Row],[Unadjusted Maximum Revenue]]/(VPPEL[[#This Row],[Proposed Taxable Valuation]]/1000))</f>
        <v>1.34</v>
      </c>
      <c r="K202" s="26">
        <f>ROUND(VPPEL[[#This Row],[Proposed Taxable Valuation]]/1000*VPPEL[[#This Row],[Adjusted Rate]],0)</f>
        <v>480395</v>
      </c>
      <c r="L202" s="19">
        <f t="shared" si="21"/>
        <v>0</v>
      </c>
      <c r="M202" s="17">
        <f t="shared" si="22"/>
        <v>0</v>
      </c>
      <c r="N202" s="5">
        <v>358504078</v>
      </c>
      <c r="O202">
        <f>INDEX($R$3:$T$335,MATCH(VPPEL[[#This Row],[DistrictNumber]],$R$3:$R$335,0),3)</f>
        <v>1.34</v>
      </c>
      <c r="P202" s="9">
        <f t="shared" si="23"/>
        <v>480395</v>
      </c>
      <c r="R202" t="s">
        <v>390</v>
      </c>
      <c r="S202" s="36" t="s">
        <v>390</v>
      </c>
      <c r="T202" s="33">
        <v>0.59326999999999996</v>
      </c>
    </row>
    <row r="203" spans="1:20" x14ac:dyDescent="0.35">
      <c r="A203" s="13">
        <v>2026</v>
      </c>
      <c r="B203" s="13">
        <f t="shared" si="18"/>
        <v>2025</v>
      </c>
      <c r="C203" t="s">
        <v>400</v>
      </c>
      <c r="D203" t="s">
        <v>401</v>
      </c>
      <c r="E203" s="5">
        <v>1122442325</v>
      </c>
      <c r="F203" s="13">
        <f>INDEX($R$3:$T$335,MATCH(VPPEL[[#This Row],[DistrictNumber]],$R$3:$R$335,0),3)</f>
        <v>0.67</v>
      </c>
      <c r="G203" s="9">
        <f t="shared" si="19"/>
        <v>752036.35774999997</v>
      </c>
      <c r="H203" s="11">
        <v>1.02</v>
      </c>
      <c r="I203" s="12">
        <f t="shared" si="20"/>
        <v>752036.35774999997</v>
      </c>
      <c r="J203" s="15">
        <f>IF(VPPEL[[#This Row],[Unadjusted Maximum Revenue]]/(VPPEL[[#This Row],[Proposed Taxable Valuation]]/1000)&gt;VPPEL[[#This Row],[Max VPPEL RATE]],VPPEL[[#This Row],[Max VPPEL RATE]],VPPEL[[#This Row],[Unadjusted Maximum Revenue]]/(VPPEL[[#This Row],[Proposed Taxable Valuation]]/1000))</f>
        <v>0.67</v>
      </c>
      <c r="K203" s="26">
        <f>ROUND(VPPEL[[#This Row],[Proposed Taxable Valuation]]/1000*VPPEL[[#This Row],[Adjusted Rate]],0)</f>
        <v>752036</v>
      </c>
      <c r="L203" s="19">
        <f t="shared" si="21"/>
        <v>0</v>
      </c>
      <c r="M203" s="17">
        <f t="shared" si="22"/>
        <v>0</v>
      </c>
      <c r="N203" s="5">
        <v>1122442325</v>
      </c>
      <c r="O203">
        <f>INDEX($R$3:$T$335,MATCH(VPPEL[[#This Row],[DistrictNumber]],$R$3:$R$335,0),3)</f>
        <v>0.67</v>
      </c>
      <c r="P203" s="9">
        <f t="shared" si="23"/>
        <v>752036</v>
      </c>
      <c r="R203" t="s">
        <v>392</v>
      </c>
      <c r="S203" s="37" t="s">
        <v>392</v>
      </c>
      <c r="T203" s="34">
        <v>0.67</v>
      </c>
    </row>
    <row r="204" spans="1:20" x14ac:dyDescent="0.35">
      <c r="A204" s="13">
        <v>2026</v>
      </c>
      <c r="B204" s="13">
        <f t="shared" si="18"/>
        <v>2025</v>
      </c>
      <c r="C204" t="s">
        <v>402</v>
      </c>
      <c r="D204" t="s">
        <v>403</v>
      </c>
      <c r="E204" s="5">
        <v>366172151</v>
      </c>
      <c r="F204" s="13">
        <f>INDEX($R$3:$T$335,MATCH(VPPEL[[#This Row],[DistrictNumber]],$R$3:$R$335,0),3)</f>
        <v>1.34</v>
      </c>
      <c r="G204" s="9">
        <f t="shared" si="19"/>
        <v>490670.68234000006</v>
      </c>
      <c r="H204" s="11">
        <v>1.02</v>
      </c>
      <c r="I204" s="12">
        <f t="shared" si="20"/>
        <v>490670.68234000006</v>
      </c>
      <c r="J204" s="15">
        <f>IF(VPPEL[[#This Row],[Unadjusted Maximum Revenue]]/(VPPEL[[#This Row],[Proposed Taxable Valuation]]/1000)&gt;VPPEL[[#This Row],[Max VPPEL RATE]],VPPEL[[#This Row],[Max VPPEL RATE]],VPPEL[[#This Row],[Unadjusted Maximum Revenue]]/(VPPEL[[#This Row],[Proposed Taxable Valuation]]/1000))</f>
        <v>1.34</v>
      </c>
      <c r="K204" s="26">
        <f>ROUND(VPPEL[[#This Row],[Proposed Taxable Valuation]]/1000*VPPEL[[#This Row],[Adjusted Rate]],0)</f>
        <v>490671</v>
      </c>
      <c r="L204" s="19">
        <f t="shared" si="21"/>
        <v>0</v>
      </c>
      <c r="M204" s="17">
        <f t="shared" si="22"/>
        <v>0</v>
      </c>
      <c r="N204" s="5">
        <v>366172151</v>
      </c>
      <c r="O204">
        <f>INDEX($R$3:$T$335,MATCH(VPPEL[[#This Row],[DistrictNumber]],$R$3:$R$335,0),3)</f>
        <v>1.34</v>
      </c>
      <c r="P204" s="9">
        <f t="shared" si="23"/>
        <v>490671</v>
      </c>
      <c r="R204" t="s">
        <v>394</v>
      </c>
      <c r="S204" s="36" t="s">
        <v>394</v>
      </c>
      <c r="T204" s="33">
        <v>0</v>
      </c>
    </row>
    <row r="205" spans="1:20" x14ac:dyDescent="0.35">
      <c r="A205" s="13">
        <v>2026</v>
      </c>
      <c r="B205" s="13">
        <f t="shared" si="18"/>
        <v>2025</v>
      </c>
      <c r="C205" t="s">
        <v>404</v>
      </c>
      <c r="D205" t="s">
        <v>405</v>
      </c>
      <c r="E205" s="5">
        <v>319899194</v>
      </c>
      <c r="F205" s="13">
        <f>INDEX($R$3:$T$335,MATCH(VPPEL[[#This Row],[DistrictNumber]],$R$3:$R$335,0),3)</f>
        <v>0.67</v>
      </c>
      <c r="G205" s="9">
        <f t="shared" si="19"/>
        <v>214332.45998000001</v>
      </c>
      <c r="H205" s="11">
        <v>1.02</v>
      </c>
      <c r="I205" s="12">
        <f t="shared" si="20"/>
        <v>214332.45998000001</v>
      </c>
      <c r="J205" s="15">
        <f>IF(VPPEL[[#This Row],[Unadjusted Maximum Revenue]]/(VPPEL[[#This Row],[Proposed Taxable Valuation]]/1000)&gt;VPPEL[[#This Row],[Max VPPEL RATE]],VPPEL[[#This Row],[Max VPPEL RATE]],VPPEL[[#This Row],[Unadjusted Maximum Revenue]]/(VPPEL[[#This Row],[Proposed Taxable Valuation]]/1000))</f>
        <v>0.67</v>
      </c>
      <c r="K205" s="26">
        <f>ROUND(VPPEL[[#This Row],[Proposed Taxable Valuation]]/1000*VPPEL[[#This Row],[Adjusted Rate]],0)</f>
        <v>214332</v>
      </c>
      <c r="L205" s="19">
        <f t="shared" si="21"/>
        <v>0</v>
      </c>
      <c r="M205" s="17">
        <f t="shared" si="22"/>
        <v>0</v>
      </c>
      <c r="N205" s="5">
        <v>319899194</v>
      </c>
      <c r="O205">
        <f>INDEX($R$3:$T$335,MATCH(VPPEL[[#This Row],[DistrictNumber]],$R$3:$R$335,0),3)</f>
        <v>0.67</v>
      </c>
      <c r="P205" s="9">
        <f t="shared" si="23"/>
        <v>214332</v>
      </c>
      <c r="R205" t="s">
        <v>396</v>
      </c>
      <c r="S205" s="37" t="s">
        <v>396</v>
      </c>
      <c r="T205" s="34">
        <v>0.20347000000000001</v>
      </c>
    </row>
    <row r="206" spans="1:20" x14ac:dyDescent="0.35">
      <c r="A206" s="13">
        <v>2026</v>
      </c>
      <c r="B206" s="13">
        <f t="shared" si="18"/>
        <v>2025</v>
      </c>
      <c r="C206" t="s">
        <v>406</v>
      </c>
      <c r="D206" t="s">
        <v>407</v>
      </c>
      <c r="E206" s="5">
        <v>426896145</v>
      </c>
      <c r="F206" s="13">
        <f>INDEX($R$3:$T$335,MATCH(VPPEL[[#This Row],[DistrictNumber]],$R$3:$R$335,0),3)</f>
        <v>0.23641000000000001</v>
      </c>
      <c r="G206" s="9">
        <f t="shared" si="19"/>
        <v>100922.51763945</v>
      </c>
      <c r="H206" s="11">
        <v>1.02</v>
      </c>
      <c r="I206" s="12">
        <f t="shared" si="20"/>
        <v>100922.51763945</v>
      </c>
      <c r="J206" s="15">
        <f>IF(VPPEL[[#This Row],[Unadjusted Maximum Revenue]]/(VPPEL[[#This Row],[Proposed Taxable Valuation]]/1000)&gt;VPPEL[[#This Row],[Max VPPEL RATE]],VPPEL[[#This Row],[Max VPPEL RATE]],VPPEL[[#This Row],[Unadjusted Maximum Revenue]]/(VPPEL[[#This Row],[Proposed Taxable Valuation]]/1000))</f>
        <v>0.23640999999999998</v>
      </c>
      <c r="K206" s="26">
        <f>ROUND(VPPEL[[#This Row],[Proposed Taxable Valuation]]/1000*VPPEL[[#This Row],[Adjusted Rate]],0)</f>
        <v>100923</v>
      </c>
      <c r="L206" s="19">
        <f t="shared" si="21"/>
        <v>0</v>
      </c>
      <c r="M206" s="17">
        <f t="shared" si="22"/>
        <v>0</v>
      </c>
      <c r="N206" s="5">
        <v>426896145</v>
      </c>
      <c r="O206">
        <f>INDEX($R$3:$T$335,MATCH(VPPEL[[#This Row],[DistrictNumber]],$R$3:$R$335,0),3)</f>
        <v>0.23641000000000001</v>
      </c>
      <c r="P206" s="9">
        <f t="shared" si="23"/>
        <v>100923</v>
      </c>
      <c r="R206" t="s">
        <v>398</v>
      </c>
      <c r="S206" s="36" t="s">
        <v>398</v>
      </c>
      <c r="T206" s="33">
        <v>1.34</v>
      </c>
    </row>
    <row r="207" spans="1:20" x14ac:dyDescent="0.35">
      <c r="A207" s="13">
        <v>2026</v>
      </c>
      <c r="B207" s="13">
        <f t="shared" si="18"/>
        <v>2025</v>
      </c>
      <c r="C207" t="s">
        <v>408</v>
      </c>
      <c r="D207" t="s">
        <v>409</v>
      </c>
      <c r="E207" s="5">
        <v>546129586</v>
      </c>
      <c r="F207" s="13">
        <f>INDEX($R$3:$T$335,MATCH(VPPEL[[#This Row],[DistrictNumber]],$R$3:$R$335,0),3)</f>
        <v>1</v>
      </c>
      <c r="G207" s="9">
        <f t="shared" si="19"/>
        <v>546129.58600000001</v>
      </c>
      <c r="H207" s="11">
        <v>1.02</v>
      </c>
      <c r="I207" s="12">
        <f t="shared" si="20"/>
        <v>546129.58600000001</v>
      </c>
      <c r="J207" s="15">
        <f>IF(VPPEL[[#This Row],[Unadjusted Maximum Revenue]]/(VPPEL[[#This Row],[Proposed Taxable Valuation]]/1000)&gt;VPPEL[[#This Row],[Max VPPEL RATE]],VPPEL[[#This Row],[Max VPPEL RATE]],VPPEL[[#This Row],[Unadjusted Maximum Revenue]]/(VPPEL[[#This Row],[Proposed Taxable Valuation]]/1000))</f>
        <v>1</v>
      </c>
      <c r="K207" s="26">
        <f>ROUND(VPPEL[[#This Row],[Proposed Taxable Valuation]]/1000*VPPEL[[#This Row],[Adjusted Rate]],0)</f>
        <v>546130</v>
      </c>
      <c r="L207" s="19">
        <f t="shared" si="21"/>
        <v>0</v>
      </c>
      <c r="M207" s="17">
        <f t="shared" si="22"/>
        <v>0</v>
      </c>
      <c r="N207" s="5">
        <v>546129586</v>
      </c>
      <c r="O207">
        <f>INDEX($R$3:$T$335,MATCH(VPPEL[[#This Row],[DistrictNumber]],$R$3:$R$335,0),3)</f>
        <v>1</v>
      </c>
      <c r="P207" s="9">
        <f t="shared" si="23"/>
        <v>546130</v>
      </c>
      <c r="R207" t="s">
        <v>400</v>
      </c>
      <c r="S207" s="37" t="s">
        <v>400</v>
      </c>
      <c r="T207" s="34">
        <v>0.67</v>
      </c>
    </row>
    <row r="208" spans="1:20" x14ac:dyDescent="0.35">
      <c r="A208" s="13">
        <v>2026</v>
      </c>
      <c r="B208" s="13">
        <f t="shared" si="18"/>
        <v>2025</v>
      </c>
      <c r="C208" t="s">
        <v>410</v>
      </c>
      <c r="D208" t="s">
        <v>411</v>
      </c>
      <c r="E208" s="5">
        <v>512607832</v>
      </c>
      <c r="F208" s="13">
        <f>INDEX($R$3:$T$335,MATCH(VPPEL[[#This Row],[DistrictNumber]],$R$3:$R$335,0),3)</f>
        <v>0.93161000000000005</v>
      </c>
      <c r="G208" s="9">
        <f t="shared" si="19"/>
        <v>477550.58236952004</v>
      </c>
      <c r="H208" s="11">
        <v>1.02</v>
      </c>
      <c r="I208" s="12">
        <f t="shared" si="20"/>
        <v>477550.58236952004</v>
      </c>
      <c r="J208" s="15">
        <f>IF(VPPEL[[#This Row],[Unadjusted Maximum Revenue]]/(VPPEL[[#This Row],[Proposed Taxable Valuation]]/1000)&gt;VPPEL[[#This Row],[Max VPPEL RATE]],VPPEL[[#This Row],[Max VPPEL RATE]],VPPEL[[#This Row],[Unadjusted Maximum Revenue]]/(VPPEL[[#This Row],[Proposed Taxable Valuation]]/1000))</f>
        <v>0.93161000000000005</v>
      </c>
      <c r="K208" s="26">
        <f>ROUND(VPPEL[[#This Row],[Proposed Taxable Valuation]]/1000*VPPEL[[#This Row],[Adjusted Rate]],0)</f>
        <v>477551</v>
      </c>
      <c r="L208" s="19">
        <f t="shared" si="21"/>
        <v>0</v>
      </c>
      <c r="M208" s="17">
        <f t="shared" si="22"/>
        <v>0</v>
      </c>
      <c r="N208" s="5">
        <v>512607832</v>
      </c>
      <c r="O208">
        <f>INDEX($R$3:$T$335,MATCH(VPPEL[[#This Row],[DistrictNumber]],$R$3:$R$335,0),3)</f>
        <v>0.93161000000000005</v>
      </c>
      <c r="P208" s="9">
        <f t="shared" si="23"/>
        <v>477551</v>
      </c>
      <c r="R208" t="s">
        <v>402</v>
      </c>
      <c r="S208" s="36" t="s">
        <v>402</v>
      </c>
      <c r="T208" s="33">
        <v>1.34</v>
      </c>
    </row>
    <row r="209" spans="1:20" x14ac:dyDescent="0.35">
      <c r="A209" s="13">
        <v>2026</v>
      </c>
      <c r="B209" s="13">
        <f t="shared" si="18"/>
        <v>2025</v>
      </c>
      <c r="C209" t="s">
        <v>412</v>
      </c>
      <c r="D209" t="s">
        <v>413</v>
      </c>
      <c r="E209" s="5">
        <v>329669235</v>
      </c>
      <c r="F209" s="13">
        <f>INDEX($R$3:$T$335,MATCH(VPPEL[[#This Row],[DistrictNumber]],$R$3:$R$335,0),3)</f>
        <v>0</v>
      </c>
      <c r="G209" s="9">
        <f t="shared" si="19"/>
        <v>0</v>
      </c>
      <c r="H209" s="11">
        <v>1.02</v>
      </c>
      <c r="I209" s="12">
        <f t="shared" si="20"/>
        <v>0</v>
      </c>
      <c r="J209" s="15">
        <f>IF(VPPEL[[#This Row],[Unadjusted Maximum Revenue]]/(VPPEL[[#This Row],[Proposed Taxable Valuation]]/1000)&gt;VPPEL[[#This Row],[Max VPPEL RATE]],VPPEL[[#This Row],[Max VPPEL RATE]],VPPEL[[#This Row],[Unadjusted Maximum Revenue]]/(VPPEL[[#This Row],[Proposed Taxable Valuation]]/1000))</f>
        <v>0</v>
      </c>
      <c r="K209" s="26">
        <f>ROUND(VPPEL[[#This Row],[Proposed Taxable Valuation]]/1000*VPPEL[[#This Row],[Adjusted Rate]],0)</f>
        <v>0</v>
      </c>
      <c r="L209" s="19">
        <f t="shared" si="21"/>
        <v>0</v>
      </c>
      <c r="M209" s="17">
        <f t="shared" si="22"/>
        <v>0</v>
      </c>
      <c r="N209" s="5">
        <v>329669235</v>
      </c>
      <c r="O209">
        <f>INDEX($R$3:$T$335,MATCH(VPPEL[[#This Row],[DistrictNumber]],$R$3:$R$335,0),3)</f>
        <v>0</v>
      </c>
      <c r="P209" s="9">
        <f t="shared" si="23"/>
        <v>0</v>
      </c>
      <c r="R209" t="s">
        <v>404</v>
      </c>
      <c r="S209" s="37" t="s">
        <v>404</v>
      </c>
      <c r="T209" s="34">
        <v>0.67</v>
      </c>
    </row>
    <row r="210" spans="1:20" x14ac:dyDescent="0.35">
      <c r="A210" s="13">
        <v>2026</v>
      </c>
      <c r="B210" s="13">
        <f t="shared" si="18"/>
        <v>2025</v>
      </c>
      <c r="C210" t="s">
        <v>414</v>
      </c>
      <c r="D210" t="s">
        <v>415</v>
      </c>
      <c r="E210" s="5">
        <v>296544475</v>
      </c>
      <c r="F210" s="13">
        <f>INDEX($R$3:$T$335,MATCH(VPPEL[[#This Row],[DistrictNumber]],$R$3:$R$335,0),3)</f>
        <v>1.34</v>
      </c>
      <c r="G210" s="9">
        <f t="shared" si="19"/>
        <v>397369.59649999999</v>
      </c>
      <c r="H210" s="11">
        <v>1.02</v>
      </c>
      <c r="I210" s="12">
        <f t="shared" si="20"/>
        <v>397369.59649999999</v>
      </c>
      <c r="J210" s="15">
        <f>IF(VPPEL[[#This Row],[Unadjusted Maximum Revenue]]/(VPPEL[[#This Row],[Proposed Taxable Valuation]]/1000)&gt;VPPEL[[#This Row],[Max VPPEL RATE]],VPPEL[[#This Row],[Max VPPEL RATE]],VPPEL[[#This Row],[Unadjusted Maximum Revenue]]/(VPPEL[[#This Row],[Proposed Taxable Valuation]]/1000))</f>
        <v>1.34</v>
      </c>
      <c r="K210" s="26">
        <f>ROUND(VPPEL[[#This Row],[Proposed Taxable Valuation]]/1000*VPPEL[[#This Row],[Adjusted Rate]],0)</f>
        <v>397370</v>
      </c>
      <c r="L210" s="19">
        <f t="shared" si="21"/>
        <v>0</v>
      </c>
      <c r="M210" s="17">
        <f t="shared" si="22"/>
        <v>0</v>
      </c>
      <c r="N210" s="5">
        <v>296544475</v>
      </c>
      <c r="O210">
        <f>INDEX($R$3:$T$335,MATCH(VPPEL[[#This Row],[DistrictNumber]],$R$3:$R$335,0),3)</f>
        <v>1.34</v>
      </c>
      <c r="P210" s="9">
        <f t="shared" si="23"/>
        <v>397370</v>
      </c>
      <c r="R210" t="s">
        <v>406</v>
      </c>
      <c r="S210" s="36" t="s">
        <v>406</v>
      </c>
      <c r="T210" s="33">
        <v>0.23641000000000001</v>
      </c>
    </row>
    <row r="211" spans="1:20" x14ac:dyDescent="0.35">
      <c r="A211" s="13">
        <v>2026</v>
      </c>
      <c r="B211" s="13">
        <f t="shared" si="18"/>
        <v>2025</v>
      </c>
      <c r="C211" t="s">
        <v>416</v>
      </c>
      <c r="D211" t="s">
        <v>417</v>
      </c>
      <c r="E211" s="5">
        <v>378579210</v>
      </c>
      <c r="F211" s="13">
        <f>INDEX($R$3:$T$335,MATCH(VPPEL[[#This Row],[DistrictNumber]],$R$3:$R$335,0),3)</f>
        <v>0</v>
      </c>
      <c r="G211" s="9">
        <f t="shared" si="19"/>
        <v>0</v>
      </c>
      <c r="H211" s="11">
        <v>1.02</v>
      </c>
      <c r="I211" s="12">
        <f t="shared" si="20"/>
        <v>0</v>
      </c>
      <c r="J211" s="15">
        <f>IF(VPPEL[[#This Row],[Unadjusted Maximum Revenue]]/(VPPEL[[#This Row],[Proposed Taxable Valuation]]/1000)&gt;VPPEL[[#This Row],[Max VPPEL RATE]],VPPEL[[#This Row],[Max VPPEL RATE]],VPPEL[[#This Row],[Unadjusted Maximum Revenue]]/(VPPEL[[#This Row],[Proposed Taxable Valuation]]/1000))</f>
        <v>0</v>
      </c>
      <c r="K211" s="26">
        <f>ROUND(VPPEL[[#This Row],[Proposed Taxable Valuation]]/1000*VPPEL[[#This Row],[Adjusted Rate]],0)</f>
        <v>0</v>
      </c>
      <c r="L211" s="19">
        <f t="shared" si="21"/>
        <v>0</v>
      </c>
      <c r="M211" s="17">
        <f t="shared" si="22"/>
        <v>0</v>
      </c>
      <c r="N211" s="5">
        <v>378579210</v>
      </c>
      <c r="O211">
        <f>INDEX($R$3:$T$335,MATCH(VPPEL[[#This Row],[DistrictNumber]],$R$3:$R$335,0),3)</f>
        <v>0</v>
      </c>
      <c r="P211" s="9">
        <f t="shared" si="23"/>
        <v>0</v>
      </c>
      <c r="R211" t="s">
        <v>408</v>
      </c>
      <c r="S211" s="37" t="s">
        <v>408</v>
      </c>
      <c r="T211" s="34">
        <v>1</v>
      </c>
    </row>
    <row r="212" spans="1:20" x14ac:dyDescent="0.35">
      <c r="A212" s="13">
        <v>2026</v>
      </c>
      <c r="B212" s="13">
        <f t="shared" si="18"/>
        <v>2025</v>
      </c>
      <c r="C212" t="s">
        <v>418</v>
      </c>
      <c r="D212" t="s">
        <v>419</v>
      </c>
      <c r="E212" s="5">
        <v>795745318</v>
      </c>
      <c r="F212" s="13">
        <f>INDEX($R$3:$T$335,MATCH(VPPEL[[#This Row],[DistrictNumber]],$R$3:$R$335,0),3)</f>
        <v>1.34</v>
      </c>
      <c r="G212" s="9">
        <f t="shared" si="19"/>
        <v>1066298.72612</v>
      </c>
      <c r="H212" s="11">
        <v>1.02</v>
      </c>
      <c r="I212" s="12">
        <f t="shared" si="20"/>
        <v>1066298.72612</v>
      </c>
      <c r="J212" s="15">
        <f>IF(VPPEL[[#This Row],[Unadjusted Maximum Revenue]]/(VPPEL[[#This Row],[Proposed Taxable Valuation]]/1000)&gt;VPPEL[[#This Row],[Max VPPEL RATE]],VPPEL[[#This Row],[Max VPPEL RATE]],VPPEL[[#This Row],[Unadjusted Maximum Revenue]]/(VPPEL[[#This Row],[Proposed Taxable Valuation]]/1000))</f>
        <v>1.34</v>
      </c>
      <c r="K212" s="26">
        <f>ROUND(VPPEL[[#This Row],[Proposed Taxable Valuation]]/1000*VPPEL[[#This Row],[Adjusted Rate]],0)</f>
        <v>1066299</v>
      </c>
      <c r="L212" s="19">
        <f t="shared" si="21"/>
        <v>0</v>
      </c>
      <c r="M212" s="17">
        <f t="shared" si="22"/>
        <v>0</v>
      </c>
      <c r="N212" s="5">
        <v>795745318</v>
      </c>
      <c r="O212">
        <f>INDEX($R$3:$T$335,MATCH(VPPEL[[#This Row],[DistrictNumber]],$R$3:$R$335,0),3)</f>
        <v>1.34</v>
      </c>
      <c r="P212" s="9">
        <f t="shared" si="23"/>
        <v>1066299</v>
      </c>
      <c r="R212" t="s">
        <v>410</v>
      </c>
      <c r="S212" s="36" t="s">
        <v>410</v>
      </c>
      <c r="T212" s="33">
        <v>0.93161000000000005</v>
      </c>
    </row>
    <row r="213" spans="1:20" x14ac:dyDescent="0.35">
      <c r="A213" s="13">
        <v>2026</v>
      </c>
      <c r="B213" s="13">
        <f t="shared" si="18"/>
        <v>2025</v>
      </c>
      <c r="C213" t="s">
        <v>420</v>
      </c>
      <c r="D213" t="s">
        <v>421</v>
      </c>
      <c r="E213" s="5">
        <v>1670769482</v>
      </c>
      <c r="F213" s="13">
        <f>INDEX($R$3:$T$335,MATCH(VPPEL[[#This Row],[DistrictNumber]],$R$3:$R$335,0),3)</f>
        <v>0.97</v>
      </c>
      <c r="G213" s="9">
        <f t="shared" si="19"/>
        <v>1620646.39754</v>
      </c>
      <c r="H213" s="11">
        <v>1.02</v>
      </c>
      <c r="I213" s="12">
        <f t="shared" si="20"/>
        <v>1620646.39754</v>
      </c>
      <c r="J213" s="15">
        <f>IF(VPPEL[[#This Row],[Unadjusted Maximum Revenue]]/(VPPEL[[#This Row],[Proposed Taxable Valuation]]/1000)&gt;VPPEL[[#This Row],[Max VPPEL RATE]],VPPEL[[#This Row],[Max VPPEL RATE]],VPPEL[[#This Row],[Unadjusted Maximum Revenue]]/(VPPEL[[#This Row],[Proposed Taxable Valuation]]/1000))</f>
        <v>0.97</v>
      </c>
      <c r="K213" s="26">
        <f>ROUND(VPPEL[[#This Row],[Proposed Taxable Valuation]]/1000*VPPEL[[#This Row],[Adjusted Rate]],0)</f>
        <v>1620646</v>
      </c>
      <c r="L213" s="19">
        <f t="shared" si="21"/>
        <v>0</v>
      </c>
      <c r="M213" s="17">
        <f t="shared" si="22"/>
        <v>0</v>
      </c>
      <c r="N213" s="5">
        <v>1670769482</v>
      </c>
      <c r="O213">
        <f>INDEX($R$3:$T$335,MATCH(VPPEL[[#This Row],[DistrictNumber]],$R$3:$R$335,0),3)</f>
        <v>0.97</v>
      </c>
      <c r="P213" s="9">
        <f t="shared" si="23"/>
        <v>1620646</v>
      </c>
      <c r="R213" t="s">
        <v>412</v>
      </c>
      <c r="S213" s="37" t="s">
        <v>412</v>
      </c>
      <c r="T213" s="34">
        <v>0</v>
      </c>
    </row>
    <row r="214" spans="1:20" x14ac:dyDescent="0.35">
      <c r="A214" s="13">
        <v>2026</v>
      </c>
      <c r="B214" s="13">
        <f t="shared" si="18"/>
        <v>2025</v>
      </c>
      <c r="C214" t="s">
        <v>422</v>
      </c>
      <c r="D214" t="s">
        <v>423</v>
      </c>
      <c r="E214" s="5">
        <v>267544133</v>
      </c>
      <c r="F214" s="13">
        <f>INDEX($R$3:$T$335,MATCH(VPPEL[[#This Row],[DistrictNumber]],$R$3:$R$335,0),3)</f>
        <v>0</v>
      </c>
      <c r="G214" s="9">
        <f t="shared" si="19"/>
        <v>0</v>
      </c>
      <c r="H214" s="11">
        <v>1.02</v>
      </c>
      <c r="I214" s="12">
        <f t="shared" si="20"/>
        <v>0</v>
      </c>
      <c r="J214" s="15">
        <f>IF(VPPEL[[#This Row],[Unadjusted Maximum Revenue]]/(VPPEL[[#This Row],[Proposed Taxable Valuation]]/1000)&gt;VPPEL[[#This Row],[Max VPPEL RATE]],VPPEL[[#This Row],[Max VPPEL RATE]],VPPEL[[#This Row],[Unadjusted Maximum Revenue]]/(VPPEL[[#This Row],[Proposed Taxable Valuation]]/1000))</f>
        <v>0</v>
      </c>
      <c r="K214" s="26">
        <f>ROUND(VPPEL[[#This Row],[Proposed Taxable Valuation]]/1000*VPPEL[[#This Row],[Adjusted Rate]],0)</f>
        <v>0</v>
      </c>
      <c r="L214" s="19">
        <f t="shared" si="21"/>
        <v>0</v>
      </c>
      <c r="M214" s="17">
        <f t="shared" si="22"/>
        <v>0</v>
      </c>
      <c r="N214" s="5">
        <v>267544133</v>
      </c>
      <c r="O214">
        <f>INDEX($R$3:$T$335,MATCH(VPPEL[[#This Row],[DistrictNumber]],$R$3:$R$335,0),3)</f>
        <v>0</v>
      </c>
      <c r="P214" s="9">
        <f t="shared" si="23"/>
        <v>0</v>
      </c>
      <c r="R214" t="s">
        <v>414</v>
      </c>
      <c r="S214" s="36" t="s">
        <v>414</v>
      </c>
      <c r="T214" s="33">
        <v>1.34</v>
      </c>
    </row>
    <row r="215" spans="1:20" x14ac:dyDescent="0.35">
      <c r="A215" s="13">
        <v>2026</v>
      </c>
      <c r="B215" s="13">
        <f t="shared" si="18"/>
        <v>2025</v>
      </c>
      <c r="C215" t="s">
        <v>424</v>
      </c>
      <c r="D215" t="s">
        <v>425</v>
      </c>
      <c r="E215" s="5">
        <v>451877406</v>
      </c>
      <c r="F215" s="13">
        <f>INDEX($R$3:$T$335,MATCH(VPPEL[[#This Row],[DistrictNumber]],$R$3:$R$335,0),3)</f>
        <v>1.18255</v>
      </c>
      <c r="G215" s="9">
        <f t="shared" si="19"/>
        <v>534367.62646529998</v>
      </c>
      <c r="H215" s="11">
        <v>1.02</v>
      </c>
      <c r="I215" s="12">
        <f t="shared" si="20"/>
        <v>534367.62646529998</v>
      </c>
      <c r="J215" s="15">
        <f>IF(VPPEL[[#This Row],[Unadjusted Maximum Revenue]]/(VPPEL[[#This Row],[Proposed Taxable Valuation]]/1000)&gt;VPPEL[[#This Row],[Max VPPEL RATE]],VPPEL[[#This Row],[Max VPPEL RATE]],VPPEL[[#This Row],[Unadjusted Maximum Revenue]]/(VPPEL[[#This Row],[Proposed Taxable Valuation]]/1000))</f>
        <v>1.18255</v>
      </c>
      <c r="K215" s="26">
        <f>ROUND(VPPEL[[#This Row],[Proposed Taxable Valuation]]/1000*VPPEL[[#This Row],[Adjusted Rate]],0)</f>
        <v>534368</v>
      </c>
      <c r="L215" s="19">
        <f t="shared" si="21"/>
        <v>0</v>
      </c>
      <c r="M215" s="17">
        <f t="shared" si="22"/>
        <v>0</v>
      </c>
      <c r="N215" s="5">
        <v>451877406</v>
      </c>
      <c r="O215">
        <f>INDEX($R$3:$T$335,MATCH(VPPEL[[#This Row],[DistrictNumber]],$R$3:$R$335,0),3)</f>
        <v>1.18255</v>
      </c>
      <c r="P215" s="9">
        <f t="shared" si="23"/>
        <v>534368</v>
      </c>
      <c r="R215" t="s">
        <v>416</v>
      </c>
      <c r="S215" s="37" t="s">
        <v>416</v>
      </c>
      <c r="T215" s="34">
        <v>0</v>
      </c>
    </row>
    <row r="216" spans="1:20" x14ac:dyDescent="0.35">
      <c r="A216" s="13">
        <v>2026</v>
      </c>
      <c r="B216" s="13">
        <f t="shared" si="18"/>
        <v>2025</v>
      </c>
      <c r="C216" t="s">
        <v>426</v>
      </c>
      <c r="D216" t="s">
        <v>427</v>
      </c>
      <c r="E216" s="5">
        <v>267825478</v>
      </c>
      <c r="F216" s="13">
        <f>INDEX($R$3:$T$335,MATCH(VPPEL[[#This Row],[DistrictNumber]],$R$3:$R$335,0),3)</f>
        <v>0.67</v>
      </c>
      <c r="G216" s="9">
        <f t="shared" si="19"/>
        <v>179443.07026000001</v>
      </c>
      <c r="H216" s="11">
        <v>1.02</v>
      </c>
      <c r="I216" s="12">
        <f t="shared" si="20"/>
        <v>179443.07026000001</v>
      </c>
      <c r="J216" s="15">
        <f>IF(VPPEL[[#This Row],[Unadjusted Maximum Revenue]]/(VPPEL[[#This Row],[Proposed Taxable Valuation]]/1000)&gt;VPPEL[[#This Row],[Max VPPEL RATE]],VPPEL[[#This Row],[Max VPPEL RATE]],VPPEL[[#This Row],[Unadjusted Maximum Revenue]]/(VPPEL[[#This Row],[Proposed Taxable Valuation]]/1000))</f>
        <v>0.67</v>
      </c>
      <c r="K216" s="26">
        <f>ROUND(VPPEL[[#This Row],[Proposed Taxable Valuation]]/1000*VPPEL[[#This Row],[Adjusted Rate]],0)</f>
        <v>179443</v>
      </c>
      <c r="L216" s="19">
        <f t="shared" si="21"/>
        <v>0</v>
      </c>
      <c r="M216" s="17">
        <f t="shared" si="22"/>
        <v>0</v>
      </c>
      <c r="N216" s="5">
        <v>267825478</v>
      </c>
      <c r="O216">
        <f>INDEX($R$3:$T$335,MATCH(VPPEL[[#This Row],[DistrictNumber]],$R$3:$R$335,0),3)</f>
        <v>0.67</v>
      </c>
      <c r="P216" s="9">
        <f t="shared" si="23"/>
        <v>179443</v>
      </c>
      <c r="R216" t="s">
        <v>418</v>
      </c>
      <c r="S216" s="36" t="s">
        <v>418</v>
      </c>
      <c r="T216" s="33">
        <v>1.34</v>
      </c>
    </row>
    <row r="217" spans="1:20" x14ac:dyDescent="0.35">
      <c r="A217" s="13">
        <v>2026</v>
      </c>
      <c r="B217" s="13">
        <f t="shared" si="18"/>
        <v>2025</v>
      </c>
      <c r="C217" t="s">
        <v>428</v>
      </c>
      <c r="D217" t="s">
        <v>429</v>
      </c>
      <c r="E217" s="5">
        <v>391687097</v>
      </c>
      <c r="F217" s="13">
        <f>INDEX($R$3:$T$335,MATCH(VPPEL[[#This Row],[DistrictNumber]],$R$3:$R$335,0),3)</f>
        <v>0.67</v>
      </c>
      <c r="G217" s="9">
        <f t="shared" si="19"/>
        <v>262430.35499000002</v>
      </c>
      <c r="H217" s="11">
        <v>1.02</v>
      </c>
      <c r="I217" s="12">
        <f t="shared" si="20"/>
        <v>262430.35499000002</v>
      </c>
      <c r="J217" s="15">
        <f>IF(VPPEL[[#This Row],[Unadjusted Maximum Revenue]]/(VPPEL[[#This Row],[Proposed Taxable Valuation]]/1000)&gt;VPPEL[[#This Row],[Max VPPEL RATE]],VPPEL[[#This Row],[Max VPPEL RATE]],VPPEL[[#This Row],[Unadjusted Maximum Revenue]]/(VPPEL[[#This Row],[Proposed Taxable Valuation]]/1000))</f>
        <v>0.67</v>
      </c>
      <c r="K217" s="26">
        <f>ROUND(VPPEL[[#This Row],[Proposed Taxable Valuation]]/1000*VPPEL[[#This Row],[Adjusted Rate]],0)</f>
        <v>262430</v>
      </c>
      <c r="L217" s="19">
        <f t="shared" si="21"/>
        <v>0</v>
      </c>
      <c r="M217" s="17">
        <f t="shared" si="22"/>
        <v>0</v>
      </c>
      <c r="N217" s="5">
        <v>391687097</v>
      </c>
      <c r="O217">
        <f>INDEX($R$3:$T$335,MATCH(VPPEL[[#This Row],[DistrictNumber]],$R$3:$R$335,0),3)</f>
        <v>0.67</v>
      </c>
      <c r="P217" s="9">
        <f t="shared" si="23"/>
        <v>262430</v>
      </c>
      <c r="R217" t="s">
        <v>420</v>
      </c>
      <c r="S217" s="37" t="s">
        <v>420</v>
      </c>
      <c r="T217" s="34">
        <v>0.97</v>
      </c>
    </row>
    <row r="218" spans="1:20" x14ac:dyDescent="0.35">
      <c r="A218" s="13">
        <v>2026</v>
      </c>
      <c r="B218" s="13">
        <f t="shared" si="18"/>
        <v>2025</v>
      </c>
      <c r="C218" t="s">
        <v>430</v>
      </c>
      <c r="D218" t="s">
        <v>431</v>
      </c>
      <c r="E218" s="5">
        <v>1447025583</v>
      </c>
      <c r="F218" s="13">
        <f>INDEX($R$3:$T$335,MATCH(VPPEL[[#This Row],[DistrictNumber]],$R$3:$R$335,0),3)</f>
        <v>1.34</v>
      </c>
      <c r="G218" s="9">
        <f t="shared" si="19"/>
        <v>1939014.2812200002</v>
      </c>
      <c r="H218" s="11">
        <v>1.02</v>
      </c>
      <c r="I218" s="12">
        <f t="shared" si="20"/>
        <v>1939014.2812200002</v>
      </c>
      <c r="J218" s="15">
        <f>IF(VPPEL[[#This Row],[Unadjusted Maximum Revenue]]/(VPPEL[[#This Row],[Proposed Taxable Valuation]]/1000)&gt;VPPEL[[#This Row],[Max VPPEL RATE]],VPPEL[[#This Row],[Max VPPEL RATE]],VPPEL[[#This Row],[Unadjusted Maximum Revenue]]/(VPPEL[[#This Row],[Proposed Taxable Valuation]]/1000))</f>
        <v>1.34</v>
      </c>
      <c r="K218" s="26">
        <f>ROUND(VPPEL[[#This Row],[Proposed Taxable Valuation]]/1000*VPPEL[[#This Row],[Adjusted Rate]],0)</f>
        <v>1939014</v>
      </c>
      <c r="L218" s="19">
        <f t="shared" si="21"/>
        <v>0</v>
      </c>
      <c r="M218" s="17">
        <f t="shared" si="22"/>
        <v>0</v>
      </c>
      <c r="N218" s="5">
        <v>1447025583</v>
      </c>
      <c r="O218">
        <f>INDEX($R$3:$T$335,MATCH(VPPEL[[#This Row],[DistrictNumber]],$R$3:$R$335,0),3)</f>
        <v>1.34</v>
      </c>
      <c r="P218" s="9">
        <f t="shared" si="23"/>
        <v>1939014</v>
      </c>
      <c r="R218" t="s">
        <v>422</v>
      </c>
      <c r="S218" s="36" t="s">
        <v>422</v>
      </c>
      <c r="T218" s="33">
        <v>0</v>
      </c>
    </row>
    <row r="219" spans="1:20" x14ac:dyDescent="0.35">
      <c r="A219" s="13">
        <v>2026</v>
      </c>
      <c r="B219" s="13">
        <f t="shared" si="18"/>
        <v>2025</v>
      </c>
      <c r="C219" t="s">
        <v>432</v>
      </c>
      <c r="D219" t="s">
        <v>433</v>
      </c>
      <c r="E219" s="5">
        <v>778370930</v>
      </c>
      <c r="F219" s="13">
        <f>INDEX($R$3:$T$335,MATCH(VPPEL[[#This Row],[DistrictNumber]],$R$3:$R$335,0),3)</f>
        <v>1.34</v>
      </c>
      <c r="G219" s="9">
        <f t="shared" si="19"/>
        <v>1043017.0462000001</v>
      </c>
      <c r="H219" s="11">
        <v>1.02</v>
      </c>
      <c r="I219" s="12">
        <f t="shared" si="20"/>
        <v>1043017.0462000001</v>
      </c>
      <c r="J219" s="15">
        <f>IF(VPPEL[[#This Row],[Unadjusted Maximum Revenue]]/(VPPEL[[#This Row],[Proposed Taxable Valuation]]/1000)&gt;VPPEL[[#This Row],[Max VPPEL RATE]],VPPEL[[#This Row],[Max VPPEL RATE]],VPPEL[[#This Row],[Unadjusted Maximum Revenue]]/(VPPEL[[#This Row],[Proposed Taxable Valuation]]/1000))</f>
        <v>1.34</v>
      </c>
      <c r="K219" s="26">
        <f>ROUND(VPPEL[[#This Row],[Proposed Taxable Valuation]]/1000*VPPEL[[#This Row],[Adjusted Rate]],0)</f>
        <v>1043017</v>
      </c>
      <c r="L219" s="19">
        <f t="shared" si="21"/>
        <v>0</v>
      </c>
      <c r="M219" s="17">
        <f t="shared" si="22"/>
        <v>0</v>
      </c>
      <c r="N219" s="5">
        <v>778370930</v>
      </c>
      <c r="O219">
        <f>INDEX($R$3:$T$335,MATCH(VPPEL[[#This Row],[DistrictNumber]],$R$3:$R$335,0),3)</f>
        <v>1.34</v>
      </c>
      <c r="P219" s="9">
        <f t="shared" si="23"/>
        <v>1043017</v>
      </c>
      <c r="R219" t="s">
        <v>424</v>
      </c>
      <c r="S219" s="37" t="s">
        <v>424</v>
      </c>
      <c r="T219" s="34">
        <v>1.18255</v>
      </c>
    </row>
    <row r="220" spans="1:20" x14ac:dyDescent="0.35">
      <c r="A220" s="13">
        <v>2026</v>
      </c>
      <c r="B220" s="13">
        <f t="shared" si="18"/>
        <v>2025</v>
      </c>
      <c r="C220" t="s">
        <v>434</v>
      </c>
      <c r="D220" t="s">
        <v>435</v>
      </c>
      <c r="E220" s="5">
        <v>418422505</v>
      </c>
      <c r="F220" s="13">
        <f>INDEX($R$3:$T$335,MATCH(VPPEL[[#This Row],[DistrictNumber]],$R$3:$R$335,0),3)</f>
        <v>1.1392899999999999</v>
      </c>
      <c r="G220" s="9">
        <f t="shared" si="19"/>
        <v>476704.57572144998</v>
      </c>
      <c r="H220" s="11">
        <v>1.02</v>
      </c>
      <c r="I220" s="12">
        <f t="shared" si="20"/>
        <v>476704.57572144998</v>
      </c>
      <c r="J220" s="15">
        <f>IF(VPPEL[[#This Row],[Unadjusted Maximum Revenue]]/(VPPEL[[#This Row],[Proposed Taxable Valuation]]/1000)&gt;VPPEL[[#This Row],[Max VPPEL RATE]],VPPEL[[#This Row],[Max VPPEL RATE]],VPPEL[[#This Row],[Unadjusted Maximum Revenue]]/(VPPEL[[#This Row],[Proposed Taxable Valuation]]/1000))</f>
        <v>1.1392899999999999</v>
      </c>
      <c r="K220" s="26">
        <f>ROUND(VPPEL[[#This Row],[Proposed Taxable Valuation]]/1000*VPPEL[[#This Row],[Adjusted Rate]],0)</f>
        <v>476705</v>
      </c>
      <c r="L220" s="19">
        <f t="shared" si="21"/>
        <v>0</v>
      </c>
      <c r="M220" s="17">
        <f t="shared" si="22"/>
        <v>0</v>
      </c>
      <c r="N220" s="5">
        <v>418422505</v>
      </c>
      <c r="O220">
        <f>INDEX($R$3:$T$335,MATCH(VPPEL[[#This Row],[DistrictNumber]],$R$3:$R$335,0),3)</f>
        <v>1.1392899999999999</v>
      </c>
      <c r="P220" s="9">
        <f t="shared" si="23"/>
        <v>476705</v>
      </c>
      <c r="R220" t="s">
        <v>426</v>
      </c>
      <c r="S220" s="36" t="s">
        <v>426</v>
      </c>
      <c r="T220" s="33">
        <v>0.67</v>
      </c>
    </row>
    <row r="221" spans="1:20" x14ac:dyDescent="0.35">
      <c r="A221" s="13">
        <v>2026</v>
      </c>
      <c r="B221" s="13">
        <f t="shared" si="18"/>
        <v>2025</v>
      </c>
      <c r="C221" t="s">
        <v>436</v>
      </c>
      <c r="D221" t="s">
        <v>437</v>
      </c>
      <c r="E221" s="5">
        <v>421605217</v>
      </c>
      <c r="F221" s="13">
        <f>INDEX($R$3:$T$335,MATCH(VPPEL[[#This Row],[DistrictNumber]],$R$3:$R$335,0),3)</f>
        <v>1.34</v>
      </c>
      <c r="G221" s="9">
        <f t="shared" si="19"/>
        <v>564950.99077999999</v>
      </c>
      <c r="H221" s="11">
        <v>1.02</v>
      </c>
      <c r="I221" s="12">
        <f t="shared" si="20"/>
        <v>564950.99077999999</v>
      </c>
      <c r="J221" s="15">
        <f>IF(VPPEL[[#This Row],[Unadjusted Maximum Revenue]]/(VPPEL[[#This Row],[Proposed Taxable Valuation]]/1000)&gt;VPPEL[[#This Row],[Max VPPEL RATE]],VPPEL[[#This Row],[Max VPPEL RATE]],VPPEL[[#This Row],[Unadjusted Maximum Revenue]]/(VPPEL[[#This Row],[Proposed Taxable Valuation]]/1000))</f>
        <v>1.34</v>
      </c>
      <c r="K221" s="26">
        <f>ROUND(VPPEL[[#This Row],[Proposed Taxable Valuation]]/1000*VPPEL[[#This Row],[Adjusted Rate]],0)</f>
        <v>564951</v>
      </c>
      <c r="L221" s="19">
        <f t="shared" si="21"/>
        <v>0</v>
      </c>
      <c r="M221" s="17">
        <f t="shared" si="22"/>
        <v>0</v>
      </c>
      <c r="N221" s="5">
        <v>421605217</v>
      </c>
      <c r="O221">
        <f>INDEX($R$3:$T$335,MATCH(VPPEL[[#This Row],[DistrictNumber]],$R$3:$R$335,0),3)</f>
        <v>1.34</v>
      </c>
      <c r="P221" s="9">
        <f t="shared" si="23"/>
        <v>564951</v>
      </c>
      <c r="R221" t="s">
        <v>428</v>
      </c>
      <c r="S221" s="37" t="s">
        <v>428</v>
      </c>
      <c r="T221" s="34">
        <v>0.67</v>
      </c>
    </row>
    <row r="222" spans="1:20" x14ac:dyDescent="0.35">
      <c r="A222" s="13">
        <v>2026</v>
      </c>
      <c r="B222" s="13">
        <f t="shared" si="18"/>
        <v>2025</v>
      </c>
      <c r="C222" t="s">
        <v>438</v>
      </c>
      <c r="D222" t="s">
        <v>439</v>
      </c>
      <c r="E222" s="5">
        <v>2124652932</v>
      </c>
      <c r="F222" s="13">
        <f>INDEX($R$3:$T$335,MATCH(VPPEL[[#This Row],[DistrictNumber]],$R$3:$R$335,0),3)</f>
        <v>0</v>
      </c>
      <c r="G222" s="9">
        <f t="shared" si="19"/>
        <v>0</v>
      </c>
      <c r="H222" s="11">
        <v>1.02</v>
      </c>
      <c r="I222" s="12">
        <f t="shared" si="20"/>
        <v>0</v>
      </c>
      <c r="J222" s="15">
        <f>IF(VPPEL[[#This Row],[Unadjusted Maximum Revenue]]/(VPPEL[[#This Row],[Proposed Taxable Valuation]]/1000)&gt;VPPEL[[#This Row],[Max VPPEL RATE]],VPPEL[[#This Row],[Max VPPEL RATE]],VPPEL[[#This Row],[Unadjusted Maximum Revenue]]/(VPPEL[[#This Row],[Proposed Taxable Valuation]]/1000))</f>
        <v>0</v>
      </c>
      <c r="K222" s="26">
        <f>ROUND(VPPEL[[#This Row],[Proposed Taxable Valuation]]/1000*VPPEL[[#This Row],[Adjusted Rate]],0)</f>
        <v>0</v>
      </c>
      <c r="L222" s="19">
        <f t="shared" si="21"/>
        <v>0</v>
      </c>
      <c r="M222" s="17">
        <f t="shared" si="22"/>
        <v>0</v>
      </c>
      <c r="N222" s="5">
        <v>2124652932</v>
      </c>
      <c r="O222">
        <f>INDEX($R$3:$T$335,MATCH(VPPEL[[#This Row],[DistrictNumber]],$R$3:$R$335,0),3)</f>
        <v>0</v>
      </c>
      <c r="P222" s="9">
        <f t="shared" si="23"/>
        <v>0</v>
      </c>
      <c r="R222" t="s">
        <v>430</v>
      </c>
      <c r="S222" s="36" t="s">
        <v>430</v>
      </c>
      <c r="T222" s="33">
        <v>1.34</v>
      </c>
    </row>
    <row r="223" spans="1:20" x14ac:dyDescent="0.35">
      <c r="A223" s="13">
        <v>2026</v>
      </c>
      <c r="B223" s="13">
        <f t="shared" si="18"/>
        <v>2025</v>
      </c>
      <c r="C223" t="s">
        <v>440</v>
      </c>
      <c r="D223" t="s">
        <v>441</v>
      </c>
      <c r="E223" s="5">
        <v>126069915</v>
      </c>
      <c r="F223" s="13">
        <f>INDEX($R$3:$T$335,MATCH(VPPEL[[#This Row],[DistrictNumber]],$R$3:$R$335,0),3)</f>
        <v>0.67</v>
      </c>
      <c r="G223" s="9">
        <f t="shared" si="19"/>
        <v>84466.843049999996</v>
      </c>
      <c r="H223" s="11">
        <v>1.02</v>
      </c>
      <c r="I223" s="12">
        <f t="shared" si="20"/>
        <v>84466.843049999996</v>
      </c>
      <c r="J223" s="15">
        <f>IF(VPPEL[[#This Row],[Unadjusted Maximum Revenue]]/(VPPEL[[#This Row],[Proposed Taxable Valuation]]/1000)&gt;VPPEL[[#This Row],[Max VPPEL RATE]],VPPEL[[#This Row],[Max VPPEL RATE]],VPPEL[[#This Row],[Unadjusted Maximum Revenue]]/(VPPEL[[#This Row],[Proposed Taxable Valuation]]/1000))</f>
        <v>0.67</v>
      </c>
      <c r="K223" s="26">
        <f>ROUND(VPPEL[[#This Row],[Proposed Taxable Valuation]]/1000*VPPEL[[#This Row],[Adjusted Rate]],0)</f>
        <v>84467</v>
      </c>
      <c r="L223" s="19">
        <f t="shared" si="21"/>
        <v>0</v>
      </c>
      <c r="M223" s="17">
        <f t="shared" si="22"/>
        <v>0</v>
      </c>
      <c r="N223" s="5">
        <v>126069915</v>
      </c>
      <c r="O223">
        <f>INDEX($R$3:$T$335,MATCH(VPPEL[[#This Row],[DistrictNumber]],$R$3:$R$335,0),3)</f>
        <v>0.67</v>
      </c>
      <c r="P223" s="9">
        <f t="shared" si="23"/>
        <v>84467</v>
      </c>
      <c r="R223" t="s">
        <v>432</v>
      </c>
      <c r="S223" s="37" t="s">
        <v>432</v>
      </c>
      <c r="T223" s="34">
        <v>1.34</v>
      </c>
    </row>
    <row r="224" spans="1:20" x14ac:dyDescent="0.35">
      <c r="A224" s="13">
        <v>2026</v>
      </c>
      <c r="B224" s="13">
        <f t="shared" si="18"/>
        <v>2025</v>
      </c>
      <c r="C224" t="s">
        <v>442</v>
      </c>
      <c r="D224" t="s">
        <v>443</v>
      </c>
      <c r="E224" s="5">
        <v>319273070</v>
      </c>
      <c r="F224" s="13">
        <f>INDEX($R$3:$T$335,MATCH(VPPEL[[#This Row],[DistrictNumber]],$R$3:$R$335,0),3)</f>
        <v>1</v>
      </c>
      <c r="G224" s="9">
        <f t="shared" si="19"/>
        <v>319273.07</v>
      </c>
      <c r="H224" s="11">
        <v>1.02</v>
      </c>
      <c r="I224" s="12">
        <f t="shared" si="20"/>
        <v>319273.07</v>
      </c>
      <c r="J224" s="15">
        <f>IF(VPPEL[[#This Row],[Unadjusted Maximum Revenue]]/(VPPEL[[#This Row],[Proposed Taxable Valuation]]/1000)&gt;VPPEL[[#This Row],[Max VPPEL RATE]],VPPEL[[#This Row],[Max VPPEL RATE]],VPPEL[[#This Row],[Unadjusted Maximum Revenue]]/(VPPEL[[#This Row],[Proposed Taxable Valuation]]/1000))</f>
        <v>1</v>
      </c>
      <c r="K224" s="26">
        <f>ROUND(VPPEL[[#This Row],[Proposed Taxable Valuation]]/1000*VPPEL[[#This Row],[Adjusted Rate]],0)</f>
        <v>319273</v>
      </c>
      <c r="L224" s="19">
        <f t="shared" si="21"/>
        <v>0</v>
      </c>
      <c r="M224" s="17">
        <f t="shared" si="22"/>
        <v>0</v>
      </c>
      <c r="N224" s="5">
        <v>319273070</v>
      </c>
      <c r="O224">
        <f>INDEX($R$3:$T$335,MATCH(VPPEL[[#This Row],[DistrictNumber]],$R$3:$R$335,0),3)</f>
        <v>1</v>
      </c>
      <c r="P224" s="9">
        <f t="shared" si="23"/>
        <v>319273</v>
      </c>
      <c r="R224" t="s">
        <v>434</v>
      </c>
      <c r="S224" s="36" t="s">
        <v>434</v>
      </c>
      <c r="T224" s="33">
        <v>1.1392899999999999</v>
      </c>
    </row>
    <row r="225" spans="1:20" x14ac:dyDescent="0.35">
      <c r="A225" s="13">
        <v>2026</v>
      </c>
      <c r="B225" s="13">
        <f t="shared" si="18"/>
        <v>2025</v>
      </c>
      <c r="C225" t="s">
        <v>444</v>
      </c>
      <c r="D225" t="s">
        <v>445</v>
      </c>
      <c r="E225" s="5">
        <v>516825292</v>
      </c>
      <c r="F225" s="13">
        <f>INDEX($R$3:$T$335,MATCH(VPPEL[[#This Row],[DistrictNumber]],$R$3:$R$335,0),3)</f>
        <v>1.1976100000000001</v>
      </c>
      <c r="G225" s="9">
        <f t="shared" si="19"/>
        <v>618955.13795212004</v>
      </c>
      <c r="H225" s="11">
        <v>1.02</v>
      </c>
      <c r="I225" s="12">
        <f t="shared" si="20"/>
        <v>618955.13795212004</v>
      </c>
      <c r="J225" s="15">
        <f>IF(VPPEL[[#This Row],[Unadjusted Maximum Revenue]]/(VPPEL[[#This Row],[Proposed Taxable Valuation]]/1000)&gt;VPPEL[[#This Row],[Max VPPEL RATE]],VPPEL[[#This Row],[Max VPPEL RATE]],VPPEL[[#This Row],[Unadjusted Maximum Revenue]]/(VPPEL[[#This Row],[Proposed Taxable Valuation]]/1000))</f>
        <v>1.1976100000000001</v>
      </c>
      <c r="K225" s="26">
        <f>ROUND(VPPEL[[#This Row],[Proposed Taxable Valuation]]/1000*VPPEL[[#This Row],[Adjusted Rate]],0)</f>
        <v>618955</v>
      </c>
      <c r="L225" s="19">
        <f t="shared" si="21"/>
        <v>0</v>
      </c>
      <c r="M225" s="17">
        <f t="shared" si="22"/>
        <v>0</v>
      </c>
      <c r="N225" s="5">
        <v>516825292</v>
      </c>
      <c r="O225">
        <f>INDEX($R$3:$T$335,MATCH(VPPEL[[#This Row],[DistrictNumber]],$R$3:$R$335,0),3)</f>
        <v>1.1976100000000001</v>
      </c>
      <c r="P225" s="9">
        <f t="shared" si="23"/>
        <v>618955</v>
      </c>
      <c r="R225" t="s">
        <v>436</v>
      </c>
      <c r="S225" s="37" t="s">
        <v>436</v>
      </c>
      <c r="T225" s="34">
        <v>1.34</v>
      </c>
    </row>
    <row r="226" spans="1:20" x14ac:dyDescent="0.35">
      <c r="A226" s="13">
        <v>2026</v>
      </c>
      <c r="B226" s="13">
        <f t="shared" si="18"/>
        <v>2025</v>
      </c>
      <c r="C226" t="s">
        <v>446</v>
      </c>
      <c r="D226" t="s">
        <v>447</v>
      </c>
      <c r="E226" s="5">
        <v>794131744</v>
      </c>
      <c r="F226" s="13">
        <f>INDEX($R$3:$T$335,MATCH(VPPEL[[#This Row],[DistrictNumber]],$R$3:$R$335,0),3)</f>
        <v>0.67</v>
      </c>
      <c r="G226" s="9">
        <f t="shared" si="19"/>
        <v>532068.26847999997</v>
      </c>
      <c r="H226" s="11">
        <v>1.02</v>
      </c>
      <c r="I226" s="12">
        <f t="shared" si="20"/>
        <v>532068.26847999997</v>
      </c>
      <c r="J226" s="15">
        <f>IF(VPPEL[[#This Row],[Unadjusted Maximum Revenue]]/(VPPEL[[#This Row],[Proposed Taxable Valuation]]/1000)&gt;VPPEL[[#This Row],[Max VPPEL RATE]],VPPEL[[#This Row],[Max VPPEL RATE]],VPPEL[[#This Row],[Unadjusted Maximum Revenue]]/(VPPEL[[#This Row],[Proposed Taxable Valuation]]/1000))</f>
        <v>0.67</v>
      </c>
      <c r="K226" s="26">
        <f>ROUND(VPPEL[[#This Row],[Proposed Taxable Valuation]]/1000*VPPEL[[#This Row],[Adjusted Rate]],0)</f>
        <v>532068</v>
      </c>
      <c r="L226" s="19">
        <f t="shared" si="21"/>
        <v>0</v>
      </c>
      <c r="M226" s="17">
        <f t="shared" si="22"/>
        <v>0</v>
      </c>
      <c r="N226" s="5">
        <v>794131744</v>
      </c>
      <c r="O226">
        <f>INDEX($R$3:$T$335,MATCH(VPPEL[[#This Row],[DistrictNumber]],$R$3:$R$335,0),3)</f>
        <v>0.67</v>
      </c>
      <c r="P226" s="9">
        <f t="shared" si="23"/>
        <v>532068</v>
      </c>
      <c r="R226" t="s">
        <v>438</v>
      </c>
      <c r="S226" s="36" t="s">
        <v>438</v>
      </c>
      <c r="T226" s="33">
        <v>0</v>
      </c>
    </row>
    <row r="227" spans="1:20" x14ac:dyDescent="0.35">
      <c r="A227" s="13">
        <v>2026</v>
      </c>
      <c r="B227" s="13">
        <f t="shared" si="18"/>
        <v>2025</v>
      </c>
      <c r="C227" t="s">
        <v>448</v>
      </c>
      <c r="D227" t="s">
        <v>449</v>
      </c>
      <c r="E227" s="5">
        <v>1031986480</v>
      </c>
      <c r="F227" s="13">
        <f>INDEX($R$3:$T$335,MATCH(VPPEL[[#This Row],[DistrictNumber]],$R$3:$R$335,0),3)</f>
        <v>1.34</v>
      </c>
      <c r="G227" s="9">
        <f t="shared" si="19"/>
        <v>1382861.8832</v>
      </c>
      <c r="H227" s="11">
        <v>1.02</v>
      </c>
      <c r="I227" s="12">
        <f t="shared" si="20"/>
        <v>1382861.8832</v>
      </c>
      <c r="J227" s="15">
        <f>IF(VPPEL[[#This Row],[Unadjusted Maximum Revenue]]/(VPPEL[[#This Row],[Proposed Taxable Valuation]]/1000)&gt;VPPEL[[#This Row],[Max VPPEL RATE]],VPPEL[[#This Row],[Max VPPEL RATE]],VPPEL[[#This Row],[Unadjusted Maximum Revenue]]/(VPPEL[[#This Row],[Proposed Taxable Valuation]]/1000))</f>
        <v>1.34</v>
      </c>
      <c r="K227" s="26">
        <f>ROUND(VPPEL[[#This Row],[Proposed Taxable Valuation]]/1000*VPPEL[[#This Row],[Adjusted Rate]],0)</f>
        <v>1382862</v>
      </c>
      <c r="L227" s="19">
        <f t="shared" si="21"/>
        <v>0</v>
      </c>
      <c r="M227" s="17">
        <f t="shared" si="22"/>
        <v>0</v>
      </c>
      <c r="N227" s="5">
        <v>1031986480</v>
      </c>
      <c r="O227">
        <f>INDEX($R$3:$T$335,MATCH(VPPEL[[#This Row],[DistrictNumber]],$R$3:$R$335,0),3)</f>
        <v>1.34</v>
      </c>
      <c r="P227" s="9">
        <f t="shared" si="23"/>
        <v>1382862</v>
      </c>
      <c r="R227" t="s">
        <v>440</v>
      </c>
      <c r="S227" s="37" t="s">
        <v>440</v>
      </c>
      <c r="T227" s="34">
        <v>0.67</v>
      </c>
    </row>
    <row r="228" spans="1:20" x14ac:dyDescent="0.35">
      <c r="A228" s="13">
        <v>2026</v>
      </c>
      <c r="B228" s="13">
        <f t="shared" si="18"/>
        <v>2025</v>
      </c>
      <c r="C228" t="s">
        <v>450</v>
      </c>
      <c r="D228" t="s">
        <v>451</v>
      </c>
      <c r="E228" s="5">
        <v>714261444</v>
      </c>
      <c r="F228" s="13">
        <f>INDEX($R$3:$T$335,MATCH(VPPEL[[#This Row],[DistrictNumber]],$R$3:$R$335,0),3)</f>
        <v>0.67</v>
      </c>
      <c r="G228" s="9">
        <f t="shared" si="19"/>
        <v>478555.16748000006</v>
      </c>
      <c r="H228" s="11">
        <v>1.02</v>
      </c>
      <c r="I228" s="12">
        <f t="shared" si="20"/>
        <v>478555.16748000006</v>
      </c>
      <c r="J228" s="15">
        <f>IF(VPPEL[[#This Row],[Unadjusted Maximum Revenue]]/(VPPEL[[#This Row],[Proposed Taxable Valuation]]/1000)&gt;VPPEL[[#This Row],[Max VPPEL RATE]],VPPEL[[#This Row],[Max VPPEL RATE]],VPPEL[[#This Row],[Unadjusted Maximum Revenue]]/(VPPEL[[#This Row],[Proposed Taxable Valuation]]/1000))</f>
        <v>0.67</v>
      </c>
      <c r="K228" s="26">
        <f>ROUND(VPPEL[[#This Row],[Proposed Taxable Valuation]]/1000*VPPEL[[#This Row],[Adjusted Rate]],0)</f>
        <v>478555</v>
      </c>
      <c r="L228" s="19">
        <f t="shared" si="21"/>
        <v>0</v>
      </c>
      <c r="M228" s="17">
        <f t="shared" si="22"/>
        <v>0</v>
      </c>
      <c r="N228" s="5">
        <v>714261444</v>
      </c>
      <c r="O228">
        <f>INDEX($R$3:$T$335,MATCH(VPPEL[[#This Row],[DistrictNumber]],$R$3:$R$335,0),3)</f>
        <v>0.67</v>
      </c>
      <c r="P228" s="9">
        <f t="shared" si="23"/>
        <v>478555</v>
      </c>
      <c r="R228" t="s">
        <v>442</v>
      </c>
      <c r="S228" s="36" t="s">
        <v>442</v>
      </c>
      <c r="T228" s="33">
        <v>1</v>
      </c>
    </row>
    <row r="229" spans="1:20" x14ac:dyDescent="0.35">
      <c r="A229" s="13">
        <v>2026</v>
      </c>
      <c r="B229" s="13">
        <f t="shared" si="18"/>
        <v>2025</v>
      </c>
      <c r="C229" t="s">
        <v>452</v>
      </c>
      <c r="D229" t="s">
        <v>453</v>
      </c>
      <c r="E229" s="5">
        <v>167349740</v>
      </c>
      <c r="F229" s="13">
        <f>INDEX($R$3:$T$335,MATCH(VPPEL[[#This Row],[DistrictNumber]],$R$3:$R$335,0),3)</f>
        <v>0.86</v>
      </c>
      <c r="G229" s="9">
        <f t="shared" si="19"/>
        <v>143920.7764</v>
      </c>
      <c r="H229" s="11">
        <v>1.02</v>
      </c>
      <c r="I229" s="12">
        <f t="shared" si="20"/>
        <v>143920.7764</v>
      </c>
      <c r="J229" s="15">
        <f>IF(VPPEL[[#This Row],[Unadjusted Maximum Revenue]]/(VPPEL[[#This Row],[Proposed Taxable Valuation]]/1000)&gt;VPPEL[[#This Row],[Max VPPEL RATE]],VPPEL[[#This Row],[Max VPPEL RATE]],VPPEL[[#This Row],[Unadjusted Maximum Revenue]]/(VPPEL[[#This Row],[Proposed Taxable Valuation]]/1000))</f>
        <v>0.8600000000000001</v>
      </c>
      <c r="K229" s="26">
        <f>ROUND(VPPEL[[#This Row],[Proposed Taxable Valuation]]/1000*VPPEL[[#This Row],[Adjusted Rate]],0)</f>
        <v>143921</v>
      </c>
      <c r="L229" s="19">
        <f t="shared" si="21"/>
        <v>0</v>
      </c>
      <c r="M229" s="17">
        <f t="shared" si="22"/>
        <v>0</v>
      </c>
      <c r="N229" s="5">
        <v>167349740</v>
      </c>
      <c r="O229">
        <f>INDEX($R$3:$T$335,MATCH(VPPEL[[#This Row],[DistrictNumber]],$R$3:$R$335,0),3)</f>
        <v>0.86</v>
      </c>
      <c r="P229" s="9">
        <f t="shared" si="23"/>
        <v>143921</v>
      </c>
      <c r="R229" t="s">
        <v>444</v>
      </c>
      <c r="S229" s="37" t="s">
        <v>444</v>
      </c>
      <c r="T229" s="34">
        <v>1.1976100000000001</v>
      </c>
    </row>
    <row r="230" spans="1:20" x14ac:dyDescent="0.35">
      <c r="A230" s="13">
        <v>2026</v>
      </c>
      <c r="B230" s="13">
        <f t="shared" si="18"/>
        <v>2025</v>
      </c>
      <c r="C230" t="s">
        <v>454</v>
      </c>
      <c r="D230" t="s">
        <v>455</v>
      </c>
      <c r="E230" s="5">
        <v>413116403</v>
      </c>
      <c r="F230" s="13">
        <f>INDEX($R$3:$T$335,MATCH(VPPEL[[#This Row],[DistrictNumber]],$R$3:$R$335,0),3)</f>
        <v>1.34</v>
      </c>
      <c r="G230" s="9">
        <f t="shared" si="19"/>
        <v>553575.98002000002</v>
      </c>
      <c r="H230" s="11">
        <v>1.02</v>
      </c>
      <c r="I230" s="12">
        <f t="shared" si="20"/>
        <v>553575.98002000002</v>
      </c>
      <c r="J230" s="15">
        <f>IF(VPPEL[[#This Row],[Unadjusted Maximum Revenue]]/(VPPEL[[#This Row],[Proposed Taxable Valuation]]/1000)&gt;VPPEL[[#This Row],[Max VPPEL RATE]],VPPEL[[#This Row],[Max VPPEL RATE]],VPPEL[[#This Row],[Unadjusted Maximum Revenue]]/(VPPEL[[#This Row],[Proposed Taxable Valuation]]/1000))</f>
        <v>1.34</v>
      </c>
      <c r="K230" s="26">
        <f>ROUND(VPPEL[[#This Row],[Proposed Taxable Valuation]]/1000*VPPEL[[#This Row],[Adjusted Rate]],0)</f>
        <v>553576</v>
      </c>
      <c r="L230" s="19">
        <f t="shared" si="21"/>
        <v>0</v>
      </c>
      <c r="M230" s="17">
        <f t="shared" si="22"/>
        <v>0</v>
      </c>
      <c r="N230" s="5">
        <v>413116403</v>
      </c>
      <c r="O230">
        <f>INDEX($R$3:$T$335,MATCH(VPPEL[[#This Row],[DistrictNumber]],$R$3:$R$335,0),3)</f>
        <v>1.34</v>
      </c>
      <c r="P230" s="9">
        <f t="shared" si="23"/>
        <v>553576</v>
      </c>
      <c r="R230" t="s">
        <v>446</v>
      </c>
      <c r="S230" s="36" t="s">
        <v>446</v>
      </c>
      <c r="T230" s="33">
        <v>0.67</v>
      </c>
    </row>
    <row r="231" spans="1:20" x14ac:dyDescent="0.35">
      <c r="A231" s="13">
        <v>2026</v>
      </c>
      <c r="B231" s="13">
        <f t="shared" si="18"/>
        <v>2025</v>
      </c>
      <c r="C231" t="s">
        <v>456</v>
      </c>
      <c r="D231" t="s">
        <v>457</v>
      </c>
      <c r="E231" s="5">
        <v>360469992</v>
      </c>
      <c r="F231" s="13">
        <f>INDEX($R$3:$T$335,MATCH(VPPEL[[#This Row],[DistrictNumber]],$R$3:$R$335,0),3)</f>
        <v>0.36088999999999999</v>
      </c>
      <c r="G231" s="9">
        <f t="shared" si="19"/>
        <v>130090.01541288001</v>
      </c>
      <c r="H231" s="11">
        <v>1.02</v>
      </c>
      <c r="I231" s="12">
        <f t="shared" si="20"/>
        <v>130090.01541288001</v>
      </c>
      <c r="J231" s="15">
        <f>IF(VPPEL[[#This Row],[Unadjusted Maximum Revenue]]/(VPPEL[[#This Row],[Proposed Taxable Valuation]]/1000)&gt;VPPEL[[#This Row],[Max VPPEL RATE]],VPPEL[[#This Row],[Max VPPEL RATE]],VPPEL[[#This Row],[Unadjusted Maximum Revenue]]/(VPPEL[[#This Row],[Proposed Taxable Valuation]]/1000))</f>
        <v>0.36088999999999999</v>
      </c>
      <c r="K231" s="26">
        <f>ROUND(VPPEL[[#This Row],[Proposed Taxable Valuation]]/1000*VPPEL[[#This Row],[Adjusted Rate]],0)</f>
        <v>130090</v>
      </c>
      <c r="L231" s="19">
        <f t="shared" si="21"/>
        <v>0</v>
      </c>
      <c r="M231" s="17">
        <f t="shared" si="22"/>
        <v>0</v>
      </c>
      <c r="N231" s="5">
        <v>360469992</v>
      </c>
      <c r="O231">
        <f>INDEX($R$3:$T$335,MATCH(VPPEL[[#This Row],[DistrictNumber]],$R$3:$R$335,0),3)</f>
        <v>0.36088999999999999</v>
      </c>
      <c r="P231" s="9">
        <f t="shared" si="23"/>
        <v>130090</v>
      </c>
      <c r="R231" t="s">
        <v>448</v>
      </c>
      <c r="S231" s="37" t="s">
        <v>448</v>
      </c>
      <c r="T231" s="34">
        <v>1.34</v>
      </c>
    </row>
    <row r="232" spans="1:20" x14ac:dyDescent="0.35">
      <c r="A232" s="13">
        <v>2026</v>
      </c>
      <c r="B232" s="13">
        <f t="shared" si="18"/>
        <v>2025</v>
      </c>
      <c r="C232" t="s">
        <v>458</v>
      </c>
      <c r="D232" t="s">
        <v>459</v>
      </c>
      <c r="E232" s="5">
        <v>1224523273</v>
      </c>
      <c r="F232" s="13">
        <f>INDEX($R$3:$T$335,MATCH(VPPEL[[#This Row],[DistrictNumber]],$R$3:$R$335,0),3)</f>
        <v>0.67</v>
      </c>
      <c r="G232" s="9">
        <f t="shared" si="19"/>
        <v>820430.59291000012</v>
      </c>
      <c r="H232" s="11">
        <v>1.02</v>
      </c>
      <c r="I232" s="12">
        <f t="shared" si="20"/>
        <v>820430.59291000012</v>
      </c>
      <c r="J232" s="15">
        <f>IF(VPPEL[[#This Row],[Unadjusted Maximum Revenue]]/(VPPEL[[#This Row],[Proposed Taxable Valuation]]/1000)&gt;VPPEL[[#This Row],[Max VPPEL RATE]],VPPEL[[#This Row],[Max VPPEL RATE]],VPPEL[[#This Row],[Unadjusted Maximum Revenue]]/(VPPEL[[#This Row],[Proposed Taxable Valuation]]/1000))</f>
        <v>0.67</v>
      </c>
      <c r="K232" s="26">
        <f>ROUND(VPPEL[[#This Row],[Proposed Taxable Valuation]]/1000*VPPEL[[#This Row],[Adjusted Rate]],0)</f>
        <v>820431</v>
      </c>
      <c r="L232" s="19">
        <f t="shared" si="21"/>
        <v>0</v>
      </c>
      <c r="M232" s="17">
        <f t="shared" si="22"/>
        <v>0</v>
      </c>
      <c r="N232" s="5">
        <v>1224523273</v>
      </c>
      <c r="O232">
        <f>INDEX($R$3:$T$335,MATCH(VPPEL[[#This Row],[DistrictNumber]],$R$3:$R$335,0),3)</f>
        <v>0.67</v>
      </c>
      <c r="P232" s="9">
        <f t="shared" si="23"/>
        <v>820431</v>
      </c>
      <c r="R232" t="s">
        <v>454</v>
      </c>
      <c r="S232" s="36" t="s">
        <v>691</v>
      </c>
      <c r="T232" s="33">
        <v>1.34</v>
      </c>
    </row>
    <row r="233" spans="1:20" x14ac:dyDescent="0.35">
      <c r="A233" s="13">
        <v>2026</v>
      </c>
      <c r="B233" s="13">
        <f t="shared" si="18"/>
        <v>2025</v>
      </c>
      <c r="C233" t="s">
        <v>460</v>
      </c>
      <c r="D233" t="s">
        <v>461</v>
      </c>
      <c r="E233" s="5">
        <v>464583907</v>
      </c>
      <c r="F233" s="13">
        <f>INDEX($R$3:$T$335,MATCH(VPPEL[[#This Row],[DistrictNumber]],$R$3:$R$335,0),3)</f>
        <v>0.40337000000000001</v>
      </c>
      <c r="G233" s="9">
        <f t="shared" si="19"/>
        <v>187399.21056659002</v>
      </c>
      <c r="H233" s="11">
        <v>1.02</v>
      </c>
      <c r="I233" s="12">
        <f t="shared" si="20"/>
        <v>187399.21056659002</v>
      </c>
      <c r="J233" s="15">
        <f>IF(VPPEL[[#This Row],[Unadjusted Maximum Revenue]]/(VPPEL[[#This Row],[Proposed Taxable Valuation]]/1000)&gt;VPPEL[[#This Row],[Max VPPEL RATE]],VPPEL[[#This Row],[Max VPPEL RATE]],VPPEL[[#This Row],[Unadjusted Maximum Revenue]]/(VPPEL[[#This Row],[Proposed Taxable Valuation]]/1000))</f>
        <v>0.40337000000000001</v>
      </c>
      <c r="K233" s="26">
        <f>ROUND(VPPEL[[#This Row],[Proposed Taxable Valuation]]/1000*VPPEL[[#This Row],[Adjusted Rate]],0)</f>
        <v>187399</v>
      </c>
      <c r="L233" s="19">
        <f t="shared" si="21"/>
        <v>0</v>
      </c>
      <c r="M233" s="17">
        <f t="shared" si="22"/>
        <v>0</v>
      </c>
      <c r="N233" s="5">
        <v>464583907</v>
      </c>
      <c r="O233">
        <f>INDEX($R$3:$T$335,MATCH(VPPEL[[#This Row],[DistrictNumber]],$R$3:$R$335,0),3)</f>
        <v>0.40337000000000001</v>
      </c>
      <c r="P233" s="9">
        <f t="shared" si="23"/>
        <v>187399</v>
      </c>
      <c r="R233" t="s">
        <v>450</v>
      </c>
      <c r="S233" s="37" t="s">
        <v>450</v>
      </c>
      <c r="T233" s="34">
        <v>0.67</v>
      </c>
    </row>
    <row r="234" spans="1:20" x14ac:dyDescent="0.35">
      <c r="A234" s="13">
        <v>2026</v>
      </c>
      <c r="B234" s="13">
        <f t="shared" si="18"/>
        <v>2025</v>
      </c>
      <c r="C234" t="s">
        <v>462</v>
      </c>
      <c r="D234" t="s">
        <v>463</v>
      </c>
      <c r="E234" s="5">
        <v>2425464789</v>
      </c>
      <c r="F234" s="13">
        <f>INDEX($R$3:$T$335,MATCH(VPPEL[[#This Row],[DistrictNumber]],$R$3:$R$335,0),3)</f>
        <v>1.34</v>
      </c>
      <c r="G234" s="9">
        <f t="shared" si="19"/>
        <v>3250122.8172599999</v>
      </c>
      <c r="H234" s="11">
        <v>1.02</v>
      </c>
      <c r="I234" s="12">
        <f t="shared" si="20"/>
        <v>3250122.8172599999</v>
      </c>
      <c r="J234" s="15">
        <f>IF(VPPEL[[#This Row],[Unadjusted Maximum Revenue]]/(VPPEL[[#This Row],[Proposed Taxable Valuation]]/1000)&gt;VPPEL[[#This Row],[Max VPPEL RATE]],VPPEL[[#This Row],[Max VPPEL RATE]],VPPEL[[#This Row],[Unadjusted Maximum Revenue]]/(VPPEL[[#This Row],[Proposed Taxable Valuation]]/1000))</f>
        <v>1.34</v>
      </c>
      <c r="K234" s="26">
        <f>ROUND(VPPEL[[#This Row],[Proposed Taxable Valuation]]/1000*VPPEL[[#This Row],[Adjusted Rate]],0)</f>
        <v>3250123</v>
      </c>
      <c r="L234" s="19">
        <f t="shared" si="21"/>
        <v>0</v>
      </c>
      <c r="M234" s="17">
        <f t="shared" si="22"/>
        <v>0</v>
      </c>
      <c r="N234" s="5">
        <v>2425464789</v>
      </c>
      <c r="O234">
        <f>INDEX($R$3:$T$335,MATCH(VPPEL[[#This Row],[DistrictNumber]],$R$3:$R$335,0),3)</f>
        <v>1.34</v>
      </c>
      <c r="P234" s="9">
        <f t="shared" si="23"/>
        <v>3250123</v>
      </c>
      <c r="R234" t="s">
        <v>452</v>
      </c>
      <c r="S234" s="36" t="s">
        <v>452</v>
      </c>
      <c r="T234" s="33">
        <v>0.86</v>
      </c>
    </row>
    <row r="235" spans="1:20" x14ac:dyDescent="0.35">
      <c r="A235" s="13">
        <v>2026</v>
      </c>
      <c r="B235" s="13">
        <f t="shared" si="18"/>
        <v>2025</v>
      </c>
      <c r="C235" t="s">
        <v>464</v>
      </c>
      <c r="D235" t="s">
        <v>465</v>
      </c>
      <c r="E235" s="5">
        <v>230266355</v>
      </c>
      <c r="F235" s="13">
        <f>INDEX($R$3:$T$335,MATCH(VPPEL[[#This Row],[DistrictNumber]],$R$3:$R$335,0),3)</f>
        <v>1.34</v>
      </c>
      <c r="G235" s="9">
        <f t="shared" si="19"/>
        <v>308556.91570000001</v>
      </c>
      <c r="H235" s="11">
        <v>1.02</v>
      </c>
      <c r="I235" s="12">
        <f t="shared" si="20"/>
        <v>308556.91570000001</v>
      </c>
      <c r="J235" s="15">
        <f>IF(VPPEL[[#This Row],[Unadjusted Maximum Revenue]]/(VPPEL[[#This Row],[Proposed Taxable Valuation]]/1000)&gt;VPPEL[[#This Row],[Max VPPEL RATE]],VPPEL[[#This Row],[Max VPPEL RATE]],VPPEL[[#This Row],[Unadjusted Maximum Revenue]]/(VPPEL[[#This Row],[Proposed Taxable Valuation]]/1000))</f>
        <v>1.34</v>
      </c>
      <c r="K235" s="26">
        <f>ROUND(VPPEL[[#This Row],[Proposed Taxable Valuation]]/1000*VPPEL[[#This Row],[Adjusted Rate]],0)</f>
        <v>308557</v>
      </c>
      <c r="L235" s="19">
        <f t="shared" si="21"/>
        <v>0</v>
      </c>
      <c r="M235" s="17">
        <f t="shared" si="22"/>
        <v>0</v>
      </c>
      <c r="N235" s="5">
        <v>230266355</v>
      </c>
      <c r="O235">
        <f>INDEX($R$3:$T$335,MATCH(VPPEL[[#This Row],[DistrictNumber]],$R$3:$R$335,0),3)</f>
        <v>1.34</v>
      </c>
      <c r="P235" s="9">
        <f t="shared" si="23"/>
        <v>308557</v>
      </c>
      <c r="R235" t="s">
        <v>456</v>
      </c>
      <c r="S235" s="37" t="s">
        <v>456</v>
      </c>
      <c r="T235" s="34">
        <v>0.36088999999999999</v>
      </c>
    </row>
    <row r="236" spans="1:20" x14ac:dyDescent="0.35">
      <c r="A236" s="13">
        <v>2026</v>
      </c>
      <c r="B236" s="13">
        <f t="shared" si="18"/>
        <v>2025</v>
      </c>
      <c r="C236" t="s">
        <v>466</v>
      </c>
      <c r="D236" t="s">
        <v>467</v>
      </c>
      <c r="E236" s="5">
        <v>740503264</v>
      </c>
      <c r="F236" s="13">
        <f>INDEX($R$3:$T$335,MATCH(VPPEL[[#This Row],[DistrictNumber]],$R$3:$R$335,0),3)</f>
        <v>0.67</v>
      </c>
      <c r="G236" s="9">
        <f t="shared" si="19"/>
        <v>496137.18687999999</v>
      </c>
      <c r="H236" s="11">
        <v>1.02</v>
      </c>
      <c r="I236" s="12">
        <f t="shared" si="20"/>
        <v>496137.18687999999</v>
      </c>
      <c r="J236" s="15">
        <f>IF(VPPEL[[#This Row],[Unadjusted Maximum Revenue]]/(VPPEL[[#This Row],[Proposed Taxable Valuation]]/1000)&gt;VPPEL[[#This Row],[Max VPPEL RATE]],VPPEL[[#This Row],[Max VPPEL RATE]],VPPEL[[#This Row],[Unadjusted Maximum Revenue]]/(VPPEL[[#This Row],[Proposed Taxable Valuation]]/1000))</f>
        <v>0.67</v>
      </c>
      <c r="K236" s="26">
        <f>ROUND(VPPEL[[#This Row],[Proposed Taxable Valuation]]/1000*VPPEL[[#This Row],[Adjusted Rate]],0)</f>
        <v>496137</v>
      </c>
      <c r="L236" s="19">
        <f t="shared" si="21"/>
        <v>0</v>
      </c>
      <c r="M236" s="17">
        <f t="shared" si="22"/>
        <v>0</v>
      </c>
      <c r="N236" s="5">
        <v>740503264</v>
      </c>
      <c r="O236">
        <f>INDEX($R$3:$T$335,MATCH(VPPEL[[#This Row],[DistrictNumber]],$R$3:$R$335,0),3)</f>
        <v>0.67</v>
      </c>
      <c r="P236" s="9">
        <f t="shared" si="23"/>
        <v>496137</v>
      </c>
      <c r="R236" t="s">
        <v>458</v>
      </c>
      <c r="S236" s="36" t="s">
        <v>458</v>
      </c>
      <c r="T236" s="33">
        <v>0.67</v>
      </c>
    </row>
    <row r="237" spans="1:20" x14ac:dyDescent="0.35">
      <c r="A237" s="13">
        <v>2026</v>
      </c>
      <c r="B237" s="13">
        <f t="shared" si="18"/>
        <v>2025</v>
      </c>
      <c r="C237" t="s">
        <v>468</v>
      </c>
      <c r="D237" t="s">
        <v>469</v>
      </c>
      <c r="E237" s="5">
        <v>217487541</v>
      </c>
      <c r="F237" s="13">
        <f>INDEX($R$3:$T$335,MATCH(VPPEL[[#This Row],[DistrictNumber]],$R$3:$R$335,0),3)</f>
        <v>1.11189</v>
      </c>
      <c r="G237" s="9">
        <f t="shared" si="19"/>
        <v>241822.22196249</v>
      </c>
      <c r="H237" s="11">
        <v>1.02</v>
      </c>
      <c r="I237" s="12">
        <f t="shared" si="20"/>
        <v>241822.22196249</v>
      </c>
      <c r="J237" s="15">
        <f>IF(VPPEL[[#This Row],[Unadjusted Maximum Revenue]]/(VPPEL[[#This Row],[Proposed Taxable Valuation]]/1000)&gt;VPPEL[[#This Row],[Max VPPEL RATE]],VPPEL[[#This Row],[Max VPPEL RATE]],VPPEL[[#This Row],[Unadjusted Maximum Revenue]]/(VPPEL[[#This Row],[Proposed Taxable Valuation]]/1000))</f>
        <v>1.11189</v>
      </c>
      <c r="K237" s="26">
        <f>ROUND(VPPEL[[#This Row],[Proposed Taxable Valuation]]/1000*VPPEL[[#This Row],[Adjusted Rate]],0)</f>
        <v>241822</v>
      </c>
      <c r="L237" s="19">
        <f t="shared" si="21"/>
        <v>0</v>
      </c>
      <c r="M237" s="17">
        <f t="shared" si="22"/>
        <v>0</v>
      </c>
      <c r="N237" s="5">
        <v>217487541</v>
      </c>
      <c r="O237">
        <f>INDEX($R$3:$T$335,MATCH(VPPEL[[#This Row],[DistrictNumber]],$R$3:$R$335,0),3)</f>
        <v>1.11189</v>
      </c>
      <c r="P237" s="9">
        <f t="shared" si="23"/>
        <v>241822</v>
      </c>
      <c r="R237" t="s">
        <v>460</v>
      </c>
      <c r="S237" s="37" t="s">
        <v>460</v>
      </c>
      <c r="T237" s="34">
        <v>0.40337000000000001</v>
      </c>
    </row>
    <row r="238" spans="1:20" x14ac:dyDescent="0.35">
      <c r="A238" s="13">
        <v>2026</v>
      </c>
      <c r="B238" s="13">
        <f t="shared" si="18"/>
        <v>2025</v>
      </c>
      <c r="C238" t="s">
        <v>470</v>
      </c>
      <c r="D238" t="s">
        <v>471</v>
      </c>
      <c r="E238" s="5">
        <v>473395097</v>
      </c>
      <c r="F238" s="13">
        <f>INDEX($R$3:$T$335,MATCH(VPPEL[[#This Row],[DistrictNumber]],$R$3:$R$335,0),3)</f>
        <v>1.1983200000000001</v>
      </c>
      <c r="G238" s="9">
        <f t="shared" si="19"/>
        <v>567278.81263704004</v>
      </c>
      <c r="H238" s="11">
        <v>1.02</v>
      </c>
      <c r="I238" s="12">
        <f t="shared" si="20"/>
        <v>567278.81263704004</v>
      </c>
      <c r="J238" s="15">
        <f>IF(VPPEL[[#This Row],[Unadjusted Maximum Revenue]]/(VPPEL[[#This Row],[Proposed Taxable Valuation]]/1000)&gt;VPPEL[[#This Row],[Max VPPEL RATE]],VPPEL[[#This Row],[Max VPPEL RATE]],VPPEL[[#This Row],[Unadjusted Maximum Revenue]]/(VPPEL[[#This Row],[Proposed Taxable Valuation]]/1000))</f>
        <v>1.1983200000000001</v>
      </c>
      <c r="K238" s="26">
        <f>ROUND(VPPEL[[#This Row],[Proposed Taxable Valuation]]/1000*VPPEL[[#This Row],[Adjusted Rate]],0)</f>
        <v>567279</v>
      </c>
      <c r="L238" s="19">
        <f t="shared" si="21"/>
        <v>0</v>
      </c>
      <c r="M238" s="17">
        <f t="shared" si="22"/>
        <v>0</v>
      </c>
      <c r="N238" s="5">
        <v>473395097</v>
      </c>
      <c r="O238">
        <f>INDEX($R$3:$T$335,MATCH(VPPEL[[#This Row],[DistrictNumber]],$R$3:$R$335,0),3)</f>
        <v>1.1983200000000001</v>
      </c>
      <c r="P238" s="9">
        <f t="shared" si="23"/>
        <v>567279</v>
      </c>
      <c r="R238" t="s">
        <v>462</v>
      </c>
      <c r="S238" s="36" t="s">
        <v>462</v>
      </c>
      <c r="T238" s="33">
        <v>1.34</v>
      </c>
    </row>
    <row r="239" spans="1:20" x14ac:dyDescent="0.35">
      <c r="A239" s="13">
        <v>2026</v>
      </c>
      <c r="B239" s="13">
        <f t="shared" si="18"/>
        <v>2025</v>
      </c>
      <c r="C239" t="s">
        <v>472</v>
      </c>
      <c r="D239" t="s">
        <v>473</v>
      </c>
      <c r="E239" s="5">
        <v>380786444</v>
      </c>
      <c r="F239" s="13">
        <f>INDEX($R$3:$T$335,MATCH(VPPEL[[#This Row],[DistrictNumber]],$R$3:$R$335,0),3)</f>
        <v>0</v>
      </c>
      <c r="G239" s="9">
        <f t="shared" si="19"/>
        <v>0</v>
      </c>
      <c r="H239" s="11">
        <v>1.02</v>
      </c>
      <c r="I239" s="12">
        <f t="shared" si="20"/>
        <v>0</v>
      </c>
      <c r="J239" s="15">
        <f>IF(VPPEL[[#This Row],[Unadjusted Maximum Revenue]]/(VPPEL[[#This Row],[Proposed Taxable Valuation]]/1000)&gt;VPPEL[[#This Row],[Max VPPEL RATE]],VPPEL[[#This Row],[Max VPPEL RATE]],VPPEL[[#This Row],[Unadjusted Maximum Revenue]]/(VPPEL[[#This Row],[Proposed Taxable Valuation]]/1000))</f>
        <v>0</v>
      </c>
      <c r="K239" s="26">
        <f>ROUND(VPPEL[[#This Row],[Proposed Taxable Valuation]]/1000*VPPEL[[#This Row],[Adjusted Rate]],0)</f>
        <v>0</v>
      </c>
      <c r="L239" s="19">
        <f t="shared" si="21"/>
        <v>0</v>
      </c>
      <c r="M239" s="17">
        <f t="shared" si="22"/>
        <v>0</v>
      </c>
      <c r="N239" s="5">
        <v>380786444</v>
      </c>
      <c r="O239">
        <f>INDEX($R$3:$T$335,MATCH(VPPEL[[#This Row],[DistrictNumber]],$R$3:$R$335,0),3)</f>
        <v>0</v>
      </c>
      <c r="P239" s="9">
        <f t="shared" si="23"/>
        <v>0</v>
      </c>
      <c r="R239" t="s">
        <v>464</v>
      </c>
      <c r="S239" s="37" t="s">
        <v>464</v>
      </c>
      <c r="T239" s="34">
        <v>1.34</v>
      </c>
    </row>
    <row r="240" spans="1:20" x14ac:dyDescent="0.35">
      <c r="A240" s="13">
        <v>2026</v>
      </c>
      <c r="B240" s="13">
        <f t="shared" si="18"/>
        <v>2025</v>
      </c>
      <c r="C240" t="s">
        <v>474</v>
      </c>
      <c r="D240" t="s">
        <v>475</v>
      </c>
      <c r="E240" s="5">
        <v>471733090</v>
      </c>
      <c r="F240" s="13">
        <f>INDEX($R$3:$T$335,MATCH(VPPEL[[#This Row],[DistrictNumber]],$R$3:$R$335,0),3)</f>
        <v>0.76636000000000004</v>
      </c>
      <c r="G240" s="9">
        <f t="shared" si="19"/>
        <v>361517.37085240002</v>
      </c>
      <c r="H240" s="11">
        <v>1.02</v>
      </c>
      <c r="I240" s="12">
        <f t="shared" si="20"/>
        <v>361517.37085240002</v>
      </c>
      <c r="J240" s="15">
        <f>IF(VPPEL[[#This Row],[Unadjusted Maximum Revenue]]/(VPPEL[[#This Row],[Proposed Taxable Valuation]]/1000)&gt;VPPEL[[#This Row],[Max VPPEL RATE]],VPPEL[[#This Row],[Max VPPEL RATE]],VPPEL[[#This Row],[Unadjusted Maximum Revenue]]/(VPPEL[[#This Row],[Proposed Taxable Valuation]]/1000))</f>
        <v>0.76636000000000004</v>
      </c>
      <c r="K240" s="26">
        <f>ROUND(VPPEL[[#This Row],[Proposed Taxable Valuation]]/1000*VPPEL[[#This Row],[Adjusted Rate]],0)</f>
        <v>361517</v>
      </c>
      <c r="L240" s="19">
        <f t="shared" si="21"/>
        <v>0</v>
      </c>
      <c r="M240" s="17">
        <f t="shared" si="22"/>
        <v>0</v>
      </c>
      <c r="N240" s="5">
        <v>471733090</v>
      </c>
      <c r="O240">
        <f>INDEX($R$3:$T$335,MATCH(VPPEL[[#This Row],[DistrictNumber]],$R$3:$R$335,0),3)</f>
        <v>0.76636000000000004</v>
      </c>
      <c r="P240" s="9">
        <f t="shared" si="23"/>
        <v>361517</v>
      </c>
      <c r="R240" t="s">
        <v>466</v>
      </c>
      <c r="S240" s="36" t="s">
        <v>466</v>
      </c>
      <c r="T240" s="33">
        <v>0.67</v>
      </c>
    </row>
    <row r="241" spans="1:20" x14ac:dyDescent="0.35">
      <c r="A241" s="13">
        <v>2026</v>
      </c>
      <c r="B241" s="13">
        <f t="shared" si="18"/>
        <v>2025</v>
      </c>
      <c r="C241" t="s">
        <v>476</v>
      </c>
      <c r="D241" t="s">
        <v>477</v>
      </c>
      <c r="E241" s="5">
        <v>281830335</v>
      </c>
      <c r="F241" s="13">
        <f>INDEX($R$3:$T$335,MATCH(VPPEL[[#This Row],[DistrictNumber]],$R$3:$R$335,0),3)</f>
        <v>1.24028</v>
      </c>
      <c r="G241" s="9">
        <f t="shared" si="19"/>
        <v>349548.52789380006</v>
      </c>
      <c r="H241" s="11">
        <v>1.02</v>
      </c>
      <c r="I241" s="12">
        <f t="shared" si="20"/>
        <v>349548.52789380006</v>
      </c>
      <c r="J241" s="15">
        <f>IF(VPPEL[[#This Row],[Unadjusted Maximum Revenue]]/(VPPEL[[#This Row],[Proposed Taxable Valuation]]/1000)&gt;VPPEL[[#This Row],[Max VPPEL RATE]],VPPEL[[#This Row],[Max VPPEL RATE]],VPPEL[[#This Row],[Unadjusted Maximum Revenue]]/(VPPEL[[#This Row],[Proposed Taxable Valuation]]/1000))</f>
        <v>1.24028</v>
      </c>
      <c r="K241" s="26">
        <f>ROUND(VPPEL[[#This Row],[Proposed Taxable Valuation]]/1000*VPPEL[[#This Row],[Adjusted Rate]],0)</f>
        <v>349549</v>
      </c>
      <c r="L241" s="19">
        <f t="shared" si="21"/>
        <v>0</v>
      </c>
      <c r="M241" s="17">
        <f t="shared" si="22"/>
        <v>0</v>
      </c>
      <c r="N241" s="5">
        <v>281830335</v>
      </c>
      <c r="O241">
        <f>INDEX($R$3:$T$335,MATCH(VPPEL[[#This Row],[DistrictNumber]],$R$3:$R$335,0),3)</f>
        <v>1.24028</v>
      </c>
      <c r="P241" s="9">
        <f t="shared" si="23"/>
        <v>349549</v>
      </c>
      <c r="R241" t="s">
        <v>468</v>
      </c>
      <c r="S241" s="37" t="s">
        <v>468</v>
      </c>
      <c r="T241" s="34">
        <v>1.11189</v>
      </c>
    </row>
    <row r="242" spans="1:20" x14ac:dyDescent="0.35">
      <c r="A242" s="13">
        <v>2026</v>
      </c>
      <c r="B242" s="13">
        <f t="shared" si="18"/>
        <v>2025</v>
      </c>
      <c r="C242" t="s">
        <v>478</v>
      </c>
      <c r="D242" t="s">
        <v>479</v>
      </c>
      <c r="E242" s="5">
        <v>457104933</v>
      </c>
      <c r="F242" s="13">
        <f>INDEX($R$3:$T$335,MATCH(VPPEL[[#This Row],[DistrictNumber]],$R$3:$R$335,0),3)</f>
        <v>0</v>
      </c>
      <c r="G242" s="9">
        <f t="shared" si="19"/>
        <v>0</v>
      </c>
      <c r="H242" s="11">
        <v>1.02</v>
      </c>
      <c r="I242" s="12">
        <f t="shared" si="20"/>
        <v>0</v>
      </c>
      <c r="J242" s="15">
        <f>IF(VPPEL[[#This Row],[Unadjusted Maximum Revenue]]/(VPPEL[[#This Row],[Proposed Taxable Valuation]]/1000)&gt;VPPEL[[#This Row],[Max VPPEL RATE]],VPPEL[[#This Row],[Max VPPEL RATE]],VPPEL[[#This Row],[Unadjusted Maximum Revenue]]/(VPPEL[[#This Row],[Proposed Taxable Valuation]]/1000))</f>
        <v>0</v>
      </c>
      <c r="K242" s="26">
        <f>ROUND(VPPEL[[#This Row],[Proposed Taxable Valuation]]/1000*VPPEL[[#This Row],[Adjusted Rate]],0)</f>
        <v>0</v>
      </c>
      <c r="L242" s="19">
        <f t="shared" si="21"/>
        <v>0</v>
      </c>
      <c r="M242" s="17">
        <f t="shared" si="22"/>
        <v>0</v>
      </c>
      <c r="N242" s="5">
        <v>457104933</v>
      </c>
      <c r="O242">
        <f>INDEX($R$3:$T$335,MATCH(VPPEL[[#This Row],[DistrictNumber]],$R$3:$R$335,0),3)</f>
        <v>0</v>
      </c>
      <c r="P242" s="9">
        <f t="shared" si="23"/>
        <v>0</v>
      </c>
      <c r="R242" t="s">
        <v>470</v>
      </c>
      <c r="S242" s="36" t="s">
        <v>470</v>
      </c>
      <c r="T242" s="33">
        <v>1.1983200000000001</v>
      </c>
    </row>
    <row r="243" spans="1:20" x14ac:dyDescent="0.35">
      <c r="A243" s="13">
        <v>2026</v>
      </c>
      <c r="B243" s="13">
        <f t="shared" si="18"/>
        <v>2025</v>
      </c>
      <c r="C243" t="s">
        <v>480</v>
      </c>
      <c r="D243" t="s">
        <v>481</v>
      </c>
      <c r="E243" s="5">
        <v>444231458</v>
      </c>
      <c r="F243" s="13">
        <f>INDEX($R$3:$T$335,MATCH(VPPEL[[#This Row],[DistrictNumber]],$R$3:$R$335,0),3)</f>
        <v>1</v>
      </c>
      <c r="G243" s="9">
        <f t="shared" si="19"/>
        <v>444231.45799999998</v>
      </c>
      <c r="H243" s="11">
        <v>1.02</v>
      </c>
      <c r="I243" s="12">
        <f t="shared" si="20"/>
        <v>444231.45799999998</v>
      </c>
      <c r="J243" s="15">
        <f>IF(VPPEL[[#This Row],[Unadjusted Maximum Revenue]]/(VPPEL[[#This Row],[Proposed Taxable Valuation]]/1000)&gt;VPPEL[[#This Row],[Max VPPEL RATE]],VPPEL[[#This Row],[Max VPPEL RATE]],VPPEL[[#This Row],[Unadjusted Maximum Revenue]]/(VPPEL[[#This Row],[Proposed Taxable Valuation]]/1000))</f>
        <v>1</v>
      </c>
      <c r="K243" s="26">
        <f>ROUND(VPPEL[[#This Row],[Proposed Taxable Valuation]]/1000*VPPEL[[#This Row],[Adjusted Rate]],0)</f>
        <v>444231</v>
      </c>
      <c r="L243" s="19">
        <f t="shared" si="21"/>
        <v>0</v>
      </c>
      <c r="M243" s="17">
        <f t="shared" si="22"/>
        <v>0</v>
      </c>
      <c r="N243" s="5">
        <v>444231458</v>
      </c>
      <c r="O243">
        <f>INDEX($R$3:$T$335,MATCH(VPPEL[[#This Row],[DistrictNumber]],$R$3:$R$335,0),3)</f>
        <v>1</v>
      </c>
      <c r="P243" s="9">
        <f t="shared" si="23"/>
        <v>444231</v>
      </c>
      <c r="R243" t="s">
        <v>472</v>
      </c>
      <c r="S243" s="37" t="s">
        <v>472</v>
      </c>
      <c r="T243" s="34">
        <v>0</v>
      </c>
    </row>
    <row r="244" spans="1:20" x14ac:dyDescent="0.35">
      <c r="A244" s="13">
        <v>2026</v>
      </c>
      <c r="B244" s="13">
        <f t="shared" si="18"/>
        <v>2025</v>
      </c>
      <c r="C244" t="s">
        <v>482</v>
      </c>
      <c r="D244" t="s">
        <v>483</v>
      </c>
      <c r="E244" s="5">
        <v>474401783</v>
      </c>
      <c r="F244" s="13">
        <f>INDEX($R$3:$T$335,MATCH(VPPEL[[#This Row],[DistrictNumber]],$R$3:$R$335,0),3)</f>
        <v>0.75751999999999997</v>
      </c>
      <c r="G244" s="9">
        <f t="shared" si="19"/>
        <v>359368.83865816001</v>
      </c>
      <c r="H244" s="11">
        <v>1.02</v>
      </c>
      <c r="I244" s="12">
        <f t="shared" si="20"/>
        <v>359368.83865816001</v>
      </c>
      <c r="J244" s="15">
        <f>IF(VPPEL[[#This Row],[Unadjusted Maximum Revenue]]/(VPPEL[[#This Row],[Proposed Taxable Valuation]]/1000)&gt;VPPEL[[#This Row],[Max VPPEL RATE]],VPPEL[[#This Row],[Max VPPEL RATE]],VPPEL[[#This Row],[Unadjusted Maximum Revenue]]/(VPPEL[[#This Row],[Proposed Taxable Valuation]]/1000))</f>
        <v>0.75751999999999997</v>
      </c>
      <c r="K244" s="26">
        <f>ROUND(VPPEL[[#This Row],[Proposed Taxable Valuation]]/1000*VPPEL[[#This Row],[Adjusted Rate]],0)</f>
        <v>359369</v>
      </c>
      <c r="L244" s="19">
        <f t="shared" si="21"/>
        <v>0</v>
      </c>
      <c r="M244" s="17">
        <f t="shared" si="22"/>
        <v>0</v>
      </c>
      <c r="N244" s="5">
        <v>474401783</v>
      </c>
      <c r="O244">
        <f>INDEX($R$3:$T$335,MATCH(VPPEL[[#This Row],[DistrictNumber]],$R$3:$R$335,0),3)</f>
        <v>0.75751999999999997</v>
      </c>
      <c r="P244" s="9">
        <f t="shared" si="23"/>
        <v>359369</v>
      </c>
      <c r="R244" t="s">
        <v>474</v>
      </c>
      <c r="S244" s="36" t="s">
        <v>474</v>
      </c>
      <c r="T244" s="33">
        <v>0.76636000000000004</v>
      </c>
    </row>
    <row r="245" spans="1:20" x14ac:dyDescent="0.35">
      <c r="A245" s="13">
        <v>2026</v>
      </c>
      <c r="B245" s="13">
        <f t="shared" si="18"/>
        <v>2025</v>
      </c>
      <c r="C245" t="s">
        <v>484</v>
      </c>
      <c r="D245" t="s">
        <v>485</v>
      </c>
      <c r="E245" s="5">
        <v>279592378</v>
      </c>
      <c r="F245" s="13">
        <f>INDEX($R$3:$T$335,MATCH(VPPEL[[#This Row],[DistrictNumber]],$R$3:$R$335,0),3)</f>
        <v>1.34</v>
      </c>
      <c r="G245" s="9">
        <f t="shared" si="19"/>
        <v>374653.78652000008</v>
      </c>
      <c r="H245" s="11">
        <v>1.02</v>
      </c>
      <c r="I245" s="12">
        <f t="shared" si="20"/>
        <v>374653.78652000008</v>
      </c>
      <c r="J245" s="15">
        <f>IF(VPPEL[[#This Row],[Unadjusted Maximum Revenue]]/(VPPEL[[#This Row],[Proposed Taxable Valuation]]/1000)&gt;VPPEL[[#This Row],[Max VPPEL RATE]],VPPEL[[#This Row],[Max VPPEL RATE]],VPPEL[[#This Row],[Unadjusted Maximum Revenue]]/(VPPEL[[#This Row],[Proposed Taxable Valuation]]/1000))</f>
        <v>1.34</v>
      </c>
      <c r="K245" s="26">
        <f>ROUND(VPPEL[[#This Row],[Proposed Taxable Valuation]]/1000*VPPEL[[#This Row],[Adjusted Rate]],0)</f>
        <v>374654</v>
      </c>
      <c r="L245" s="19">
        <f t="shared" si="21"/>
        <v>0</v>
      </c>
      <c r="M245" s="17">
        <f t="shared" si="22"/>
        <v>0</v>
      </c>
      <c r="N245" s="5">
        <v>279592378</v>
      </c>
      <c r="O245">
        <f>INDEX($R$3:$T$335,MATCH(VPPEL[[#This Row],[DistrictNumber]],$R$3:$R$335,0),3)</f>
        <v>1.34</v>
      </c>
      <c r="P245" s="9">
        <f t="shared" si="23"/>
        <v>374654</v>
      </c>
      <c r="R245" t="s">
        <v>476</v>
      </c>
      <c r="S245" s="37" t="s">
        <v>476</v>
      </c>
      <c r="T245" s="34">
        <v>1.24028</v>
      </c>
    </row>
    <row r="246" spans="1:20" x14ac:dyDescent="0.35">
      <c r="A246" s="13">
        <v>2026</v>
      </c>
      <c r="B246" s="13">
        <f t="shared" si="18"/>
        <v>2025</v>
      </c>
      <c r="C246" t="s">
        <v>486</v>
      </c>
      <c r="D246" t="s">
        <v>487</v>
      </c>
      <c r="E246" s="5">
        <v>156001916</v>
      </c>
      <c r="F246" s="13">
        <f>INDEX($R$3:$T$335,MATCH(VPPEL[[#This Row],[DistrictNumber]],$R$3:$R$335,0),3)</f>
        <v>0.67</v>
      </c>
      <c r="G246" s="9">
        <f t="shared" si="19"/>
        <v>104521.28372000001</v>
      </c>
      <c r="H246" s="11">
        <v>1.02</v>
      </c>
      <c r="I246" s="12">
        <f t="shared" si="20"/>
        <v>104521.28372000001</v>
      </c>
      <c r="J246" s="15">
        <f>IF(VPPEL[[#This Row],[Unadjusted Maximum Revenue]]/(VPPEL[[#This Row],[Proposed Taxable Valuation]]/1000)&gt;VPPEL[[#This Row],[Max VPPEL RATE]],VPPEL[[#This Row],[Max VPPEL RATE]],VPPEL[[#This Row],[Unadjusted Maximum Revenue]]/(VPPEL[[#This Row],[Proposed Taxable Valuation]]/1000))</f>
        <v>0.67</v>
      </c>
      <c r="K246" s="26">
        <f>ROUND(VPPEL[[#This Row],[Proposed Taxable Valuation]]/1000*VPPEL[[#This Row],[Adjusted Rate]],0)</f>
        <v>104521</v>
      </c>
      <c r="L246" s="19">
        <f t="shared" si="21"/>
        <v>0</v>
      </c>
      <c r="M246" s="17">
        <f t="shared" si="22"/>
        <v>0</v>
      </c>
      <c r="N246" s="5">
        <v>156001916</v>
      </c>
      <c r="O246">
        <f>INDEX($R$3:$T$335,MATCH(VPPEL[[#This Row],[DistrictNumber]],$R$3:$R$335,0),3)</f>
        <v>0.67</v>
      </c>
      <c r="P246" s="9">
        <f t="shared" si="23"/>
        <v>104521</v>
      </c>
      <c r="R246" t="s">
        <v>478</v>
      </c>
      <c r="S246" s="36" t="s">
        <v>692</v>
      </c>
      <c r="T246" s="33">
        <v>0</v>
      </c>
    </row>
    <row r="247" spans="1:20" x14ac:dyDescent="0.35">
      <c r="A247" s="13">
        <v>2026</v>
      </c>
      <c r="B247" s="13">
        <f t="shared" si="18"/>
        <v>2025</v>
      </c>
      <c r="C247" t="s">
        <v>488</v>
      </c>
      <c r="D247" t="s">
        <v>489</v>
      </c>
      <c r="E247" s="5">
        <v>1726686869</v>
      </c>
      <c r="F247" s="13">
        <f>INDEX($R$3:$T$335,MATCH(VPPEL[[#This Row],[DistrictNumber]],$R$3:$R$335,0),3)</f>
        <v>1.34</v>
      </c>
      <c r="G247" s="9">
        <f t="shared" si="19"/>
        <v>2313760.4044599999</v>
      </c>
      <c r="H247" s="11">
        <v>1.02</v>
      </c>
      <c r="I247" s="12">
        <f t="shared" si="20"/>
        <v>2313760.4044599999</v>
      </c>
      <c r="J247" s="15">
        <f>IF(VPPEL[[#This Row],[Unadjusted Maximum Revenue]]/(VPPEL[[#This Row],[Proposed Taxable Valuation]]/1000)&gt;VPPEL[[#This Row],[Max VPPEL RATE]],VPPEL[[#This Row],[Max VPPEL RATE]],VPPEL[[#This Row],[Unadjusted Maximum Revenue]]/(VPPEL[[#This Row],[Proposed Taxable Valuation]]/1000))</f>
        <v>1.3399999999999999</v>
      </c>
      <c r="K247" s="26">
        <f>ROUND(VPPEL[[#This Row],[Proposed Taxable Valuation]]/1000*VPPEL[[#This Row],[Adjusted Rate]],0)</f>
        <v>2313760</v>
      </c>
      <c r="L247" s="19">
        <f t="shared" si="21"/>
        <v>0</v>
      </c>
      <c r="M247" s="17">
        <f t="shared" si="22"/>
        <v>0</v>
      </c>
      <c r="N247" s="5">
        <v>1726686869</v>
      </c>
      <c r="O247">
        <f>INDEX($R$3:$T$335,MATCH(VPPEL[[#This Row],[DistrictNumber]],$R$3:$R$335,0),3)</f>
        <v>1.34</v>
      </c>
      <c r="P247" s="9">
        <f t="shared" si="23"/>
        <v>2313760</v>
      </c>
      <c r="R247" t="s">
        <v>480</v>
      </c>
      <c r="S247" s="37" t="s">
        <v>480</v>
      </c>
      <c r="T247" s="34">
        <v>1</v>
      </c>
    </row>
    <row r="248" spans="1:20" x14ac:dyDescent="0.35">
      <c r="A248" s="13">
        <v>2026</v>
      </c>
      <c r="B248" s="13">
        <f t="shared" si="18"/>
        <v>2025</v>
      </c>
      <c r="C248" t="s">
        <v>490</v>
      </c>
      <c r="D248" t="s">
        <v>491</v>
      </c>
      <c r="E248" s="5">
        <v>292969937</v>
      </c>
      <c r="F248" s="13">
        <f>INDEX($R$3:$T$335,MATCH(VPPEL[[#This Row],[DistrictNumber]],$R$3:$R$335,0),3)</f>
        <v>1.24597</v>
      </c>
      <c r="G248" s="9">
        <f t="shared" si="19"/>
        <v>365031.75240388996</v>
      </c>
      <c r="H248" s="11">
        <v>1.02</v>
      </c>
      <c r="I248" s="12">
        <f t="shared" si="20"/>
        <v>365031.75240388996</v>
      </c>
      <c r="J248" s="15">
        <f>IF(VPPEL[[#This Row],[Unadjusted Maximum Revenue]]/(VPPEL[[#This Row],[Proposed Taxable Valuation]]/1000)&gt;VPPEL[[#This Row],[Max VPPEL RATE]],VPPEL[[#This Row],[Max VPPEL RATE]],VPPEL[[#This Row],[Unadjusted Maximum Revenue]]/(VPPEL[[#This Row],[Proposed Taxable Valuation]]/1000))</f>
        <v>1.24597</v>
      </c>
      <c r="K248" s="26">
        <f>ROUND(VPPEL[[#This Row],[Proposed Taxable Valuation]]/1000*VPPEL[[#This Row],[Adjusted Rate]],0)</f>
        <v>365032</v>
      </c>
      <c r="L248" s="19">
        <f t="shared" si="21"/>
        <v>0</v>
      </c>
      <c r="M248" s="17">
        <f t="shared" si="22"/>
        <v>0</v>
      </c>
      <c r="N248" s="5">
        <v>292969937</v>
      </c>
      <c r="O248">
        <f>INDEX($R$3:$T$335,MATCH(VPPEL[[#This Row],[DistrictNumber]],$R$3:$R$335,0),3)</f>
        <v>1.24597</v>
      </c>
      <c r="P248" s="9">
        <f t="shared" si="23"/>
        <v>365032</v>
      </c>
      <c r="R248" t="s">
        <v>482</v>
      </c>
      <c r="S248" s="36" t="s">
        <v>482</v>
      </c>
      <c r="T248" s="33">
        <v>0.75751999999999997</v>
      </c>
    </row>
    <row r="249" spans="1:20" x14ac:dyDescent="0.35">
      <c r="A249" s="13">
        <v>2026</v>
      </c>
      <c r="B249" s="13">
        <f t="shared" si="18"/>
        <v>2025</v>
      </c>
      <c r="C249" t="s">
        <v>492</v>
      </c>
      <c r="D249" t="s">
        <v>493</v>
      </c>
      <c r="E249" s="5">
        <v>236846860</v>
      </c>
      <c r="F249" s="13">
        <f>INDEX($R$3:$T$335,MATCH(VPPEL[[#This Row],[DistrictNumber]],$R$3:$R$335,0),3)</f>
        <v>0.67</v>
      </c>
      <c r="G249" s="9">
        <f t="shared" si="19"/>
        <v>158687.39619999999</v>
      </c>
      <c r="H249" s="11">
        <v>1.02</v>
      </c>
      <c r="I249" s="12">
        <f t="shared" si="20"/>
        <v>158687.39619999999</v>
      </c>
      <c r="J249" s="15">
        <f>IF(VPPEL[[#This Row],[Unadjusted Maximum Revenue]]/(VPPEL[[#This Row],[Proposed Taxable Valuation]]/1000)&gt;VPPEL[[#This Row],[Max VPPEL RATE]],VPPEL[[#This Row],[Max VPPEL RATE]],VPPEL[[#This Row],[Unadjusted Maximum Revenue]]/(VPPEL[[#This Row],[Proposed Taxable Valuation]]/1000))</f>
        <v>0.67</v>
      </c>
      <c r="K249" s="26">
        <f>ROUND(VPPEL[[#This Row],[Proposed Taxable Valuation]]/1000*VPPEL[[#This Row],[Adjusted Rate]],0)</f>
        <v>158687</v>
      </c>
      <c r="L249" s="19">
        <f t="shared" si="21"/>
        <v>0</v>
      </c>
      <c r="M249" s="17">
        <f t="shared" si="22"/>
        <v>0</v>
      </c>
      <c r="N249" s="5">
        <v>236846860</v>
      </c>
      <c r="O249">
        <f>INDEX($R$3:$T$335,MATCH(VPPEL[[#This Row],[DistrictNumber]],$R$3:$R$335,0),3)</f>
        <v>0.67</v>
      </c>
      <c r="P249" s="9">
        <f t="shared" si="23"/>
        <v>158687</v>
      </c>
      <c r="R249" t="s">
        <v>484</v>
      </c>
      <c r="S249" s="37" t="s">
        <v>484</v>
      </c>
      <c r="T249" s="34">
        <v>1.34</v>
      </c>
    </row>
    <row r="250" spans="1:20" x14ac:dyDescent="0.35">
      <c r="A250" s="13">
        <v>2026</v>
      </c>
      <c r="B250" s="13">
        <f t="shared" si="18"/>
        <v>2025</v>
      </c>
      <c r="C250" t="s">
        <v>494</v>
      </c>
      <c r="D250" t="s">
        <v>495</v>
      </c>
      <c r="E250" s="5">
        <v>1268551892</v>
      </c>
      <c r="F250" s="13">
        <f>INDEX($R$3:$T$335,MATCH(VPPEL[[#This Row],[DistrictNumber]],$R$3:$R$335,0),3)</f>
        <v>0</v>
      </c>
      <c r="G250" s="9">
        <f t="shared" si="19"/>
        <v>0</v>
      </c>
      <c r="H250" s="11">
        <v>1.02</v>
      </c>
      <c r="I250" s="12">
        <f t="shared" si="20"/>
        <v>0</v>
      </c>
      <c r="J250" s="15">
        <f>IF(VPPEL[[#This Row],[Unadjusted Maximum Revenue]]/(VPPEL[[#This Row],[Proposed Taxable Valuation]]/1000)&gt;VPPEL[[#This Row],[Max VPPEL RATE]],VPPEL[[#This Row],[Max VPPEL RATE]],VPPEL[[#This Row],[Unadjusted Maximum Revenue]]/(VPPEL[[#This Row],[Proposed Taxable Valuation]]/1000))</f>
        <v>0</v>
      </c>
      <c r="K250" s="26">
        <f>ROUND(VPPEL[[#This Row],[Proposed Taxable Valuation]]/1000*VPPEL[[#This Row],[Adjusted Rate]],0)</f>
        <v>0</v>
      </c>
      <c r="L250" s="19">
        <f t="shared" si="21"/>
        <v>0</v>
      </c>
      <c r="M250" s="17">
        <f t="shared" si="22"/>
        <v>0</v>
      </c>
      <c r="N250" s="5">
        <v>1268551892</v>
      </c>
      <c r="O250">
        <f>INDEX($R$3:$T$335,MATCH(VPPEL[[#This Row],[DistrictNumber]],$R$3:$R$335,0),3)</f>
        <v>0</v>
      </c>
      <c r="P250" s="9">
        <f t="shared" si="23"/>
        <v>0</v>
      </c>
      <c r="R250" t="s">
        <v>486</v>
      </c>
      <c r="S250" s="36" t="s">
        <v>486</v>
      </c>
      <c r="T250" s="33">
        <v>0.67</v>
      </c>
    </row>
    <row r="251" spans="1:20" x14ac:dyDescent="0.35">
      <c r="A251" s="13">
        <v>2026</v>
      </c>
      <c r="B251" s="13">
        <f t="shared" si="18"/>
        <v>2025</v>
      </c>
      <c r="C251" t="s">
        <v>496</v>
      </c>
      <c r="D251" t="s">
        <v>497</v>
      </c>
      <c r="E251" s="5">
        <v>148174006</v>
      </c>
      <c r="F251" s="13">
        <f>INDEX($R$3:$T$335,MATCH(VPPEL[[#This Row],[DistrictNumber]],$R$3:$R$335,0),3)</f>
        <v>0</v>
      </c>
      <c r="G251" s="9">
        <f t="shared" si="19"/>
        <v>0</v>
      </c>
      <c r="H251" s="11">
        <v>1.02</v>
      </c>
      <c r="I251" s="12">
        <f t="shared" si="20"/>
        <v>0</v>
      </c>
      <c r="J251" s="15">
        <f>IF(VPPEL[[#This Row],[Unadjusted Maximum Revenue]]/(VPPEL[[#This Row],[Proposed Taxable Valuation]]/1000)&gt;VPPEL[[#This Row],[Max VPPEL RATE]],VPPEL[[#This Row],[Max VPPEL RATE]],VPPEL[[#This Row],[Unadjusted Maximum Revenue]]/(VPPEL[[#This Row],[Proposed Taxable Valuation]]/1000))</f>
        <v>0</v>
      </c>
      <c r="K251" s="26">
        <f>ROUND(VPPEL[[#This Row],[Proposed Taxable Valuation]]/1000*VPPEL[[#This Row],[Adjusted Rate]],0)</f>
        <v>0</v>
      </c>
      <c r="L251" s="19">
        <f t="shared" si="21"/>
        <v>0</v>
      </c>
      <c r="M251" s="17">
        <f t="shared" si="22"/>
        <v>0</v>
      </c>
      <c r="N251" s="5">
        <v>148174006</v>
      </c>
      <c r="O251">
        <f>INDEX($R$3:$T$335,MATCH(VPPEL[[#This Row],[DistrictNumber]],$R$3:$R$335,0),3)</f>
        <v>0</v>
      </c>
      <c r="P251" s="9">
        <f t="shared" si="23"/>
        <v>0</v>
      </c>
      <c r="R251" t="s">
        <v>488</v>
      </c>
      <c r="S251" s="37" t="s">
        <v>488</v>
      </c>
      <c r="T251" s="34">
        <v>1.34</v>
      </c>
    </row>
    <row r="252" spans="1:20" x14ac:dyDescent="0.35">
      <c r="A252" s="13">
        <v>2026</v>
      </c>
      <c r="B252" s="13">
        <f t="shared" si="18"/>
        <v>2025</v>
      </c>
      <c r="C252" t="s">
        <v>498</v>
      </c>
      <c r="D252" t="s">
        <v>499</v>
      </c>
      <c r="E252" s="5">
        <v>633860675</v>
      </c>
      <c r="F252" s="13">
        <f>INDEX($R$3:$T$335,MATCH(VPPEL[[#This Row],[DistrictNumber]],$R$3:$R$335,0),3)</f>
        <v>1.34</v>
      </c>
      <c r="G252" s="9">
        <f t="shared" si="19"/>
        <v>849373.30450000009</v>
      </c>
      <c r="H252" s="11">
        <v>1.02</v>
      </c>
      <c r="I252" s="12">
        <f t="shared" si="20"/>
        <v>849373.30450000009</v>
      </c>
      <c r="J252" s="15">
        <f>IF(VPPEL[[#This Row],[Unadjusted Maximum Revenue]]/(VPPEL[[#This Row],[Proposed Taxable Valuation]]/1000)&gt;VPPEL[[#This Row],[Max VPPEL RATE]],VPPEL[[#This Row],[Max VPPEL RATE]],VPPEL[[#This Row],[Unadjusted Maximum Revenue]]/(VPPEL[[#This Row],[Proposed Taxable Valuation]]/1000))</f>
        <v>1.34</v>
      </c>
      <c r="K252" s="26">
        <f>ROUND(VPPEL[[#This Row],[Proposed Taxable Valuation]]/1000*VPPEL[[#This Row],[Adjusted Rate]],0)</f>
        <v>849373</v>
      </c>
      <c r="L252" s="19">
        <f t="shared" si="21"/>
        <v>0</v>
      </c>
      <c r="M252" s="17">
        <f t="shared" si="22"/>
        <v>0</v>
      </c>
      <c r="N252" s="5">
        <v>633860675</v>
      </c>
      <c r="O252">
        <f>INDEX($R$3:$T$335,MATCH(VPPEL[[#This Row],[DistrictNumber]],$R$3:$R$335,0),3)</f>
        <v>1.34</v>
      </c>
      <c r="P252" s="9">
        <f t="shared" si="23"/>
        <v>849373</v>
      </c>
      <c r="R252" t="s">
        <v>490</v>
      </c>
      <c r="S252" s="36" t="s">
        <v>490</v>
      </c>
      <c r="T252" s="33">
        <v>1.24597</v>
      </c>
    </row>
    <row r="253" spans="1:20" x14ac:dyDescent="0.35">
      <c r="A253" s="13">
        <v>2026</v>
      </c>
      <c r="B253" s="13">
        <f t="shared" si="18"/>
        <v>2025</v>
      </c>
      <c r="C253" t="s">
        <v>500</v>
      </c>
      <c r="D253" t="s">
        <v>501</v>
      </c>
      <c r="E253" s="5">
        <v>479479467</v>
      </c>
      <c r="F253" s="13">
        <f>INDEX($R$3:$T$335,MATCH(VPPEL[[#This Row],[DistrictNumber]],$R$3:$R$335,0),3)</f>
        <v>0.1062</v>
      </c>
      <c r="G253" s="9">
        <f t="shared" si="19"/>
        <v>50920.719395400003</v>
      </c>
      <c r="H253" s="11">
        <v>1.02</v>
      </c>
      <c r="I253" s="12">
        <f t="shared" si="20"/>
        <v>50920.719395400003</v>
      </c>
      <c r="J253" s="15">
        <f>IF(VPPEL[[#This Row],[Unadjusted Maximum Revenue]]/(VPPEL[[#This Row],[Proposed Taxable Valuation]]/1000)&gt;VPPEL[[#This Row],[Max VPPEL RATE]],VPPEL[[#This Row],[Max VPPEL RATE]],VPPEL[[#This Row],[Unadjusted Maximum Revenue]]/(VPPEL[[#This Row],[Proposed Taxable Valuation]]/1000))</f>
        <v>0.1062</v>
      </c>
      <c r="K253" s="26">
        <f>ROUND(VPPEL[[#This Row],[Proposed Taxable Valuation]]/1000*VPPEL[[#This Row],[Adjusted Rate]],0)</f>
        <v>50921</v>
      </c>
      <c r="L253" s="19">
        <f t="shared" si="21"/>
        <v>0</v>
      </c>
      <c r="M253" s="17">
        <f t="shared" si="22"/>
        <v>0</v>
      </c>
      <c r="N253" s="5">
        <v>479479467</v>
      </c>
      <c r="O253">
        <f>INDEX($R$3:$T$335,MATCH(VPPEL[[#This Row],[DistrictNumber]],$R$3:$R$335,0),3)</f>
        <v>0.1062</v>
      </c>
      <c r="P253" s="9">
        <f t="shared" si="23"/>
        <v>50921</v>
      </c>
      <c r="R253" t="s">
        <v>492</v>
      </c>
      <c r="S253" s="37" t="s">
        <v>492</v>
      </c>
      <c r="T253" s="34">
        <v>0.67</v>
      </c>
    </row>
    <row r="254" spans="1:20" x14ac:dyDescent="0.35">
      <c r="A254" s="13">
        <v>2026</v>
      </c>
      <c r="B254" s="13">
        <f t="shared" si="18"/>
        <v>2025</v>
      </c>
      <c r="C254" t="s">
        <v>502</v>
      </c>
      <c r="D254" t="s">
        <v>503</v>
      </c>
      <c r="E254" s="5">
        <v>424000267</v>
      </c>
      <c r="F254" s="13">
        <f>INDEX($R$3:$T$335,MATCH(VPPEL[[#This Row],[DistrictNumber]],$R$3:$R$335,0),3)</f>
        <v>9.8820000000000005E-2</v>
      </c>
      <c r="G254" s="9">
        <f t="shared" si="19"/>
        <v>41899.70638494</v>
      </c>
      <c r="H254" s="11">
        <v>1.02</v>
      </c>
      <c r="I254" s="12">
        <f t="shared" si="20"/>
        <v>41899.70638494</v>
      </c>
      <c r="J254" s="15">
        <f>IF(VPPEL[[#This Row],[Unadjusted Maximum Revenue]]/(VPPEL[[#This Row],[Proposed Taxable Valuation]]/1000)&gt;VPPEL[[#This Row],[Max VPPEL RATE]],VPPEL[[#This Row],[Max VPPEL RATE]],VPPEL[[#This Row],[Unadjusted Maximum Revenue]]/(VPPEL[[#This Row],[Proposed Taxable Valuation]]/1000))</f>
        <v>9.8820000000000005E-2</v>
      </c>
      <c r="K254" s="26">
        <f>ROUND(VPPEL[[#This Row],[Proposed Taxable Valuation]]/1000*VPPEL[[#This Row],[Adjusted Rate]],0)</f>
        <v>41900</v>
      </c>
      <c r="L254" s="19">
        <f t="shared" si="21"/>
        <v>0</v>
      </c>
      <c r="M254" s="17">
        <f t="shared" si="22"/>
        <v>0</v>
      </c>
      <c r="N254" s="5">
        <v>424000267</v>
      </c>
      <c r="O254">
        <f>INDEX($R$3:$T$335,MATCH(VPPEL[[#This Row],[DistrictNumber]],$R$3:$R$335,0),3)</f>
        <v>9.8820000000000005E-2</v>
      </c>
      <c r="P254" s="9">
        <f t="shared" si="23"/>
        <v>41900</v>
      </c>
      <c r="R254" t="s">
        <v>494</v>
      </c>
      <c r="S254" s="36" t="s">
        <v>494</v>
      </c>
      <c r="T254" s="33">
        <v>0</v>
      </c>
    </row>
    <row r="255" spans="1:20" x14ac:dyDescent="0.35">
      <c r="A255" s="13">
        <v>2026</v>
      </c>
      <c r="B255" s="13">
        <f t="shared" si="18"/>
        <v>2025</v>
      </c>
      <c r="C255" t="s">
        <v>504</v>
      </c>
      <c r="D255" t="s">
        <v>505</v>
      </c>
      <c r="E255" s="5">
        <v>227617829</v>
      </c>
      <c r="F255" s="13">
        <f>INDEX($R$3:$T$335,MATCH(VPPEL[[#This Row],[DistrictNumber]],$R$3:$R$335,0),3)</f>
        <v>0.17327000000000001</v>
      </c>
      <c r="G255" s="9">
        <f t="shared" si="19"/>
        <v>39439.341230830003</v>
      </c>
      <c r="H255" s="11">
        <v>1.02</v>
      </c>
      <c r="I255" s="12">
        <f t="shared" si="20"/>
        <v>39439.341230830003</v>
      </c>
      <c r="J255" s="15">
        <f>IF(VPPEL[[#This Row],[Unadjusted Maximum Revenue]]/(VPPEL[[#This Row],[Proposed Taxable Valuation]]/1000)&gt;VPPEL[[#This Row],[Max VPPEL RATE]],VPPEL[[#This Row],[Max VPPEL RATE]],VPPEL[[#This Row],[Unadjusted Maximum Revenue]]/(VPPEL[[#This Row],[Proposed Taxable Valuation]]/1000))</f>
        <v>0.17327000000000001</v>
      </c>
      <c r="K255" s="26">
        <f>ROUND(VPPEL[[#This Row],[Proposed Taxable Valuation]]/1000*VPPEL[[#This Row],[Adjusted Rate]],0)</f>
        <v>39439</v>
      </c>
      <c r="L255" s="19">
        <f t="shared" si="21"/>
        <v>0</v>
      </c>
      <c r="M255" s="17">
        <f t="shared" si="22"/>
        <v>0</v>
      </c>
      <c r="N255" s="5">
        <v>227617829</v>
      </c>
      <c r="O255">
        <f>INDEX($R$3:$T$335,MATCH(VPPEL[[#This Row],[DistrictNumber]],$R$3:$R$335,0),3)</f>
        <v>0.17327000000000001</v>
      </c>
      <c r="P255" s="9">
        <f t="shared" si="23"/>
        <v>39439</v>
      </c>
      <c r="R255" t="s">
        <v>496</v>
      </c>
      <c r="S255" s="37" t="s">
        <v>496</v>
      </c>
      <c r="T255" s="34">
        <v>0</v>
      </c>
    </row>
    <row r="256" spans="1:20" x14ac:dyDescent="0.35">
      <c r="A256" s="13">
        <v>2026</v>
      </c>
      <c r="B256" s="13">
        <f t="shared" si="18"/>
        <v>2025</v>
      </c>
      <c r="C256" t="s">
        <v>506</v>
      </c>
      <c r="D256" t="s">
        <v>507</v>
      </c>
      <c r="E256" s="5">
        <v>236266777</v>
      </c>
      <c r="F256" s="13">
        <f>INDEX($R$3:$T$335,MATCH(VPPEL[[#This Row],[DistrictNumber]],$R$3:$R$335,0),3)</f>
        <v>1.34</v>
      </c>
      <c r="G256" s="9">
        <f t="shared" si="19"/>
        <v>316597.48118</v>
      </c>
      <c r="H256" s="11">
        <v>1.02</v>
      </c>
      <c r="I256" s="12">
        <f t="shared" si="20"/>
        <v>316597.48118</v>
      </c>
      <c r="J256" s="15">
        <f>IF(VPPEL[[#This Row],[Unadjusted Maximum Revenue]]/(VPPEL[[#This Row],[Proposed Taxable Valuation]]/1000)&gt;VPPEL[[#This Row],[Max VPPEL RATE]],VPPEL[[#This Row],[Max VPPEL RATE]],VPPEL[[#This Row],[Unadjusted Maximum Revenue]]/(VPPEL[[#This Row],[Proposed Taxable Valuation]]/1000))</f>
        <v>1.34</v>
      </c>
      <c r="K256" s="26">
        <f>ROUND(VPPEL[[#This Row],[Proposed Taxable Valuation]]/1000*VPPEL[[#This Row],[Adjusted Rate]],0)</f>
        <v>316597</v>
      </c>
      <c r="L256" s="19">
        <f t="shared" si="21"/>
        <v>0</v>
      </c>
      <c r="M256" s="17">
        <f t="shared" si="22"/>
        <v>0</v>
      </c>
      <c r="N256" s="5">
        <v>236266777</v>
      </c>
      <c r="O256">
        <f>INDEX($R$3:$T$335,MATCH(VPPEL[[#This Row],[DistrictNumber]],$R$3:$R$335,0),3)</f>
        <v>1.34</v>
      </c>
      <c r="P256" s="9">
        <f t="shared" si="23"/>
        <v>316597</v>
      </c>
      <c r="R256" t="s">
        <v>498</v>
      </c>
      <c r="S256" s="36" t="s">
        <v>498</v>
      </c>
      <c r="T256" s="33">
        <v>1.34</v>
      </c>
    </row>
    <row r="257" spans="1:20" x14ac:dyDescent="0.35">
      <c r="A257" s="13">
        <v>2026</v>
      </c>
      <c r="B257" s="13">
        <f t="shared" si="18"/>
        <v>2025</v>
      </c>
      <c r="C257" t="s">
        <v>508</v>
      </c>
      <c r="D257" t="s">
        <v>509</v>
      </c>
      <c r="E257" s="5">
        <v>769863556</v>
      </c>
      <c r="F257" s="13">
        <f>INDEX($R$3:$T$335,MATCH(VPPEL[[#This Row],[DistrictNumber]],$R$3:$R$335,0),3)</f>
        <v>1.03</v>
      </c>
      <c r="G257" s="9">
        <f t="shared" si="19"/>
        <v>792959.46268</v>
      </c>
      <c r="H257" s="11">
        <v>1.02</v>
      </c>
      <c r="I257" s="12">
        <f t="shared" si="20"/>
        <v>792959.46268</v>
      </c>
      <c r="J257" s="15">
        <f>IF(VPPEL[[#This Row],[Unadjusted Maximum Revenue]]/(VPPEL[[#This Row],[Proposed Taxable Valuation]]/1000)&gt;VPPEL[[#This Row],[Max VPPEL RATE]],VPPEL[[#This Row],[Max VPPEL RATE]],VPPEL[[#This Row],[Unadjusted Maximum Revenue]]/(VPPEL[[#This Row],[Proposed Taxable Valuation]]/1000))</f>
        <v>1.03</v>
      </c>
      <c r="K257" s="26">
        <f>ROUND(VPPEL[[#This Row],[Proposed Taxable Valuation]]/1000*VPPEL[[#This Row],[Adjusted Rate]],0)</f>
        <v>792959</v>
      </c>
      <c r="L257" s="19">
        <f t="shared" si="21"/>
        <v>0</v>
      </c>
      <c r="M257" s="17">
        <f t="shared" si="22"/>
        <v>0</v>
      </c>
      <c r="N257" s="5">
        <v>769863556</v>
      </c>
      <c r="O257">
        <f>INDEX($R$3:$T$335,MATCH(VPPEL[[#This Row],[DistrictNumber]],$R$3:$R$335,0),3)</f>
        <v>1.03</v>
      </c>
      <c r="P257" s="9">
        <f t="shared" si="23"/>
        <v>792959</v>
      </c>
      <c r="R257" t="s">
        <v>500</v>
      </c>
      <c r="S257" s="37" t="s">
        <v>500</v>
      </c>
      <c r="T257" s="34">
        <v>0.1062</v>
      </c>
    </row>
    <row r="258" spans="1:20" x14ac:dyDescent="0.35">
      <c r="A258" s="13">
        <v>2026</v>
      </c>
      <c r="B258" s="13">
        <f t="shared" si="18"/>
        <v>2025</v>
      </c>
      <c r="C258" t="s">
        <v>510</v>
      </c>
      <c r="D258" t="s">
        <v>511</v>
      </c>
      <c r="E258" s="5">
        <v>321947862</v>
      </c>
      <c r="F258" s="13">
        <f>INDEX($R$3:$T$335,MATCH(VPPEL[[#This Row],[DistrictNumber]],$R$3:$R$335,0),3)</f>
        <v>1.34</v>
      </c>
      <c r="G258" s="9">
        <f t="shared" si="19"/>
        <v>431410.13508000004</v>
      </c>
      <c r="H258" s="11">
        <v>1.02</v>
      </c>
      <c r="I258" s="12">
        <f t="shared" si="20"/>
        <v>431410.13508000004</v>
      </c>
      <c r="J258" s="15">
        <f>IF(VPPEL[[#This Row],[Unadjusted Maximum Revenue]]/(VPPEL[[#This Row],[Proposed Taxable Valuation]]/1000)&gt;VPPEL[[#This Row],[Max VPPEL RATE]],VPPEL[[#This Row],[Max VPPEL RATE]],VPPEL[[#This Row],[Unadjusted Maximum Revenue]]/(VPPEL[[#This Row],[Proposed Taxable Valuation]]/1000))</f>
        <v>1.34</v>
      </c>
      <c r="K258" s="26">
        <f>ROUND(VPPEL[[#This Row],[Proposed Taxable Valuation]]/1000*VPPEL[[#This Row],[Adjusted Rate]],0)</f>
        <v>431410</v>
      </c>
      <c r="L258" s="19">
        <f t="shared" si="21"/>
        <v>0</v>
      </c>
      <c r="M258" s="17">
        <f t="shared" si="22"/>
        <v>0</v>
      </c>
      <c r="N258" s="5">
        <v>321947862</v>
      </c>
      <c r="O258">
        <f>INDEX($R$3:$T$335,MATCH(VPPEL[[#This Row],[DistrictNumber]],$R$3:$R$335,0),3)</f>
        <v>1.34</v>
      </c>
      <c r="P258" s="9">
        <f t="shared" si="23"/>
        <v>431410</v>
      </c>
      <c r="R258" t="s">
        <v>502</v>
      </c>
      <c r="S258" s="36" t="s">
        <v>502</v>
      </c>
      <c r="T258" s="33">
        <v>9.8820000000000005E-2</v>
      </c>
    </row>
    <row r="259" spans="1:20" x14ac:dyDescent="0.35">
      <c r="A259" s="13">
        <v>2026</v>
      </c>
      <c r="B259" s="13">
        <f t="shared" si="18"/>
        <v>2025</v>
      </c>
      <c r="C259" t="s">
        <v>512</v>
      </c>
      <c r="D259" t="s">
        <v>513</v>
      </c>
      <c r="E259" s="5">
        <v>3794864904</v>
      </c>
      <c r="F259" s="13">
        <f>INDEX($R$3:$T$335,MATCH(VPPEL[[#This Row],[DistrictNumber]],$R$3:$R$335,0),3)</f>
        <v>0</v>
      </c>
      <c r="G259" s="9">
        <f t="shared" si="19"/>
        <v>0</v>
      </c>
      <c r="H259" s="11">
        <v>1.02</v>
      </c>
      <c r="I259" s="12">
        <f t="shared" si="20"/>
        <v>0</v>
      </c>
      <c r="J259" s="15">
        <f>IF(VPPEL[[#This Row],[Unadjusted Maximum Revenue]]/(VPPEL[[#This Row],[Proposed Taxable Valuation]]/1000)&gt;VPPEL[[#This Row],[Max VPPEL RATE]],VPPEL[[#This Row],[Max VPPEL RATE]],VPPEL[[#This Row],[Unadjusted Maximum Revenue]]/(VPPEL[[#This Row],[Proposed Taxable Valuation]]/1000))</f>
        <v>0</v>
      </c>
      <c r="K259" s="26">
        <f>ROUND(VPPEL[[#This Row],[Proposed Taxable Valuation]]/1000*VPPEL[[#This Row],[Adjusted Rate]],0)</f>
        <v>0</v>
      </c>
      <c r="L259" s="19">
        <f t="shared" si="21"/>
        <v>0</v>
      </c>
      <c r="M259" s="17">
        <f t="shared" si="22"/>
        <v>0</v>
      </c>
      <c r="N259" s="5">
        <v>3794864904</v>
      </c>
      <c r="O259">
        <f>INDEX($R$3:$T$335,MATCH(VPPEL[[#This Row],[DistrictNumber]],$R$3:$R$335,0),3)</f>
        <v>0</v>
      </c>
      <c r="P259" s="9">
        <f t="shared" si="23"/>
        <v>0</v>
      </c>
      <c r="R259" t="s">
        <v>504</v>
      </c>
      <c r="S259" s="37" t="s">
        <v>504</v>
      </c>
      <c r="T259" s="34">
        <v>0.17327000000000001</v>
      </c>
    </row>
    <row r="260" spans="1:20" x14ac:dyDescent="0.35">
      <c r="A260" s="13">
        <v>2026</v>
      </c>
      <c r="B260" s="13">
        <f t="shared" si="18"/>
        <v>2025</v>
      </c>
      <c r="C260" t="s">
        <v>514</v>
      </c>
      <c r="D260" t="s">
        <v>515</v>
      </c>
      <c r="E260" s="5">
        <v>651343341</v>
      </c>
      <c r="F260" s="13">
        <f>INDEX($R$3:$T$335,MATCH(VPPEL[[#This Row],[DistrictNumber]],$R$3:$R$335,0),3)</f>
        <v>1.34</v>
      </c>
      <c r="G260" s="9">
        <f t="shared" si="19"/>
        <v>872800.07694000006</v>
      </c>
      <c r="H260" s="11">
        <v>1.02</v>
      </c>
      <c r="I260" s="12">
        <f t="shared" si="20"/>
        <v>872800.07694000006</v>
      </c>
      <c r="J260" s="15">
        <f>IF(VPPEL[[#This Row],[Unadjusted Maximum Revenue]]/(VPPEL[[#This Row],[Proposed Taxable Valuation]]/1000)&gt;VPPEL[[#This Row],[Max VPPEL RATE]],VPPEL[[#This Row],[Max VPPEL RATE]],VPPEL[[#This Row],[Unadjusted Maximum Revenue]]/(VPPEL[[#This Row],[Proposed Taxable Valuation]]/1000))</f>
        <v>1.34</v>
      </c>
      <c r="K260" s="26">
        <f>ROUND(VPPEL[[#This Row],[Proposed Taxable Valuation]]/1000*VPPEL[[#This Row],[Adjusted Rate]],0)</f>
        <v>872800</v>
      </c>
      <c r="L260" s="19">
        <f t="shared" si="21"/>
        <v>0</v>
      </c>
      <c r="M260" s="17">
        <f t="shared" si="22"/>
        <v>0</v>
      </c>
      <c r="N260" s="5">
        <v>651343341</v>
      </c>
      <c r="O260">
        <f>INDEX($R$3:$T$335,MATCH(VPPEL[[#This Row],[DistrictNumber]],$R$3:$R$335,0),3)</f>
        <v>1.34</v>
      </c>
      <c r="P260" s="9">
        <f t="shared" si="23"/>
        <v>872800</v>
      </c>
      <c r="R260" t="s">
        <v>506</v>
      </c>
      <c r="S260" s="36" t="s">
        <v>506</v>
      </c>
      <c r="T260" s="33">
        <v>1.34</v>
      </c>
    </row>
    <row r="261" spans="1:20" x14ac:dyDescent="0.35">
      <c r="A261" s="13">
        <v>2026</v>
      </c>
      <c r="B261" s="13">
        <f t="shared" ref="B261:B324" si="24">A261-1</f>
        <v>2025</v>
      </c>
      <c r="C261" t="s">
        <v>516</v>
      </c>
      <c r="D261" t="s">
        <v>517</v>
      </c>
      <c r="E261" s="5">
        <v>669779006</v>
      </c>
      <c r="F261" s="13">
        <f>INDEX($R$3:$T$335,MATCH(VPPEL[[#This Row],[DistrictNumber]],$R$3:$R$335,0),3)</f>
        <v>1.34</v>
      </c>
      <c r="G261" s="9">
        <f t="shared" ref="G261:G324" si="25">E261/1000*F261</f>
        <v>897503.86804000009</v>
      </c>
      <c r="H261" s="11">
        <v>1.02</v>
      </c>
      <c r="I261" s="12">
        <f t="shared" ref="I261:I324" si="26">G261</f>
        <v>897503.86804000009</v>
      </c>
      <c r="J261" s="15">
        <f>IF(VPPEL[[#This Row],[Unadjusted Maximum Revenue]]/(VPPEL[[#This Row],[Proposed Taxable Valuation]]/1000)&gt;VPPEL[[#This Row],[Max VPPEL RATE]],VPPEL[[#This Row],[Max VPPEL RATE]],VPPEL[[#This Row],[Unadjusted Maximum Revenue]]/(VPPEL[[#This Row],[Proposed Taxable Valuation]]/1000))</f>
        <v>1.34</v>
      </c>
      <c r="K261" s="26">
        <f>ROUND(VPPEL[[#This Row],[Proposed Taxable Valuation]]/1000*VPPEL[[#This Row],[Adjusted Rate]],0)</f>
        <v>897504</v>
      </c>
      <c r="L261" s="19">
        <f t="shared" ref="L261:L324" si="27">I261-G261</f>
        <v>0</v>
      </c>
      <c r="M261" s="17">
        <f t="shared" ref="M261:M324" si="28">J261-F261</f>
        <v>0</v>
      </c>
      <c r="N261" s="5">
        <v>669779006</v>
      </c>
      <c r="O261">
        <f>INDEX($R$3:$T$335,MATCH(VPPEL[[#This Row],[DistrictNumber]],$R$3:$R$335,0),3)</f>
        <v>1.34</v>
      </c>
      <c r="P261" s="9">
        <f t="shared" ref="P261:P324" si="29">ROUND(N261/1000*O261,0)</f>
        <v>897504</v>
      </c>
      <c r="R261" t="s">
        <v>508</v>
      </c>
      <c r="S261" s="37" t="s">
        <v>508</v>
      </c>
      <c r="T261" s="34">
        <v>1.03</v>
      </c>
    </row>
    <row r="262" spans="1:20" x14ac:dyDescent="0.35">
      <c r="A262" s="13">
        <v>2026</v>
      </c>
      <c r="B262" s="13">
        <f t="shared" si="24"/>
        <v>2025</v>
      </c>
      <c r="C262" t="s">
        <v>518</v>
      </c>
      <c r="D262" t="s">
        <v>519</v>
      </c>
      <c r="E262" s="5">
        <v>399452207</v>
      </c>
      <c r="F262" s="13">
        <f>INDEX($R$3:$T$335,MATCH(VPPEL[[#This Row],[DistrictNumber]],$R$3:$R$335,0),3)</f>
        <v>1</v>
      </c>
      <c r="G262" s="9">
        <f t="shared" si="25"/>
        <v>399452.20699999999</v>
      </c>
      <c r="H262" s="11">
        <v>1.02</v>
      </c>
      <c r="I262" s="12">
        <f t="shared" si="26"/>
        <v>399452.20699999999</v>
      </c>
      <c r="J262" s="15">
        <f>IF(VPPEL[[#This Row],[Unadjusted Maximum Revenue]]/(VPPEL[[#This Row],[Proposed Taxable Valuation]]/1000)&gt;VPPEL[[#This Row],[Max VPPEL RATE]],VPPEL[[#This Row],[Max VPPEL RATE]],VPPEL[[#This Row],[Unadjusted Maximum Revenue]]/(VPPEL[[#This Row],[Proposed Taxable Valuation]]/1000))</f>
        <v>1</v>
      </c>
      <c r="K262" s="26">
        <f>ROUND(VPPEL[[#This Row],[Proposed Taxable Valuation]]/1000*VPPEL[[#This Row],[Adjusted Rate]],0)</f>
        <v>399452</v>
      </c>
      <c r="L262" s="19">
        <f t="shared" si="27"/>
        <v>0</v>
      </c>
      <c r="M262" s="17">
        <f t="shared" si="28"/>
        <v>0</v>
      </c>
      <c r="N262" s="5">
        <v>399452207</v>
      </c>
      <c r="O262">
        <f>INDEX($R$3:$T$335,MATCH(VPPEL[[#This Row],[DistrictNumber]],$R$3:$R$335,0),3)</f>
        <v>1</v>
      </c>
      <c r="P262" s="9">
        <f t="shared" si="29"/>
        <v>399452</v>
      </c>
      <c r="R262" t="s">
        <v>510</v>
      </c>
      <c r="S262" s="36" t="s">
        <v>693</v>
      </c>
      <c r="T262" s="33">
        <v>1.34</v>
      </c>
    </row>
    <row r="263" spans="1:20" x14ac:dyDescent="0.35">
      <c r="A263" s="13">
        <v>2026</v>
      </c>
      <c r="B263" s="13">
        <f t="shared" si="24"/>
        <v>2025</v>
      </c>
      <c r="C263" t="s">
        <v>520</v>
      </c>
      <c r="D263" t="s">
        <v>521</v>
      </c>
      <c r="E263" s="5">
        <v>788877582</v>
      </c>
      <c r="F263" s="13">
        <f>INDEX($R$3:$T$335,MATCH(VPPEL[[#This Row],[DistrictNumber]],$R$3:$R$335,0),3)</f>
        <v>1.07822</v>
      </c>
      <c r="G263" s="9">
        <f t="shared" si="25"/>
        <v>850583.58646403998</v>
      </c>
      <c r="H263" s="11">
        <v>1.02</v>
      </c>
      <c r="I263" s="12">
        <f t="shared" si="26"/>
        <v>850583.58646403998</v>
      </c>
      <c r="J263" s="15">
        <f>IF(VPPEL[[#This Row],[Unadjusted Maximum Revenue]]/(VPPEL[[#This Row],[Proposed Taxable Valuation]]/1000)&gt;VPPEL[[#This Row],[Max VPPEL RATE]],VPPEL[[#This Row],[Max VPPEL RATE]],VPPEL[[#This Row],[Unadjusted Maximum Revenue]]/(VPPEL[[#This Row],[Proposed Taxable Valuation]]/1000))</f>
        <v>1.07822</v>
      </c>
      <c r="K263" s="26">
        <f>ROUND(VPPEL[[#This Row],[Proposed Taxable Valuation]]/1000*VPPEL[[#This Row],[Adjusted Rate]],0)</f>
        <v>850584</v>
      </c>
      <c r="L263" s="19">
        <f t="shared" si="27"/>
        <v>0</v>
      </c>
      <c r="M263" s="17">
        <f t="shared" si="28"/>
        <v>0</v>
      </c>
      <c r="N263" s="5">
        <v>788877582</v>
      </c>
      <c r="O263">
        <f>INDEX($R$3:$T$335,MATCH(VPPEL[[#This Row],[DistrictNumber]],$R$3:$R$335,0),3)</f>
        <v>1.07822</v>
      </c>
      <c r="P263" s="9">
        <f t="shared" si="29"/>
        <v>850584</v>
      </c>
      <c r="R263" t="s">
        <v>512</v>
      </c>
      <c r="S263" s="37" t="s">
        <v>512</v>
      </c>
      <c r="T263" s="34">
        <v>0</v>
      </c>
    </row>
    <row r="264" spans="1:20" x14ac:dyDescent="0.35">
      <c r="A264" s="13">
        <v>2026</v>
      </c>
      <c r="B264" s="13">
        <f t="shared" si="24"/>
        <v>2025</v>
      </c>
      <c r="C264" t="s">
        <v>522</v>
      </c>
      <c r="D264" t="s">
        <v>523</v>
      </c>
      <c r="E264" s="5">
        <v>141228180</v>
      </c>
      <c r="F264" s="13">
        <f>INDEX($R$3:$T$335,MATCH(VPPEL[[#This Row],[DistrictNumber]],$R$3:$R$335,0),3)</f>
        <v>0</v>
      </c>
      <c r="G264" s="9">
        <f t="shared" si="25"/>
        <v>0</v>
      </c>
      <c r="H264" s="11">
        <v>1.02</v>
      </c>
      <c r="I264" s="12">
        <f t="shared" si="26"/>
        <v>0</v>
      </c>
      <c r="J264" s="15">
        <f>IF(VPPEL[[#This Row],[Unadjusted Maximum Revenue]]/(VPPEL[[#This Row],[Proposed Taxable Valuation]]/1000)&gt;VPPEL[[#This Row],[Max VPPEL RATE]],VPPEL[[#This Row],[Max VPPEL RATE]],VPPEL[[#This Row],[Unadjusted Maximum Revenue]]/(VPPEL[[#This Row],[Proposed Taxable Valuation]]/1000))</f>
        <v>0</v>
      </c>
      <c r="K264" s="26">
        <f>ROUND(VPPEL[[#This Row],[Proposed Taxable Valuation]]/1000*VPPEL[[#This Row],[Adjusted Rate]],0)</f>
        <v>0</v>
      </c>
      <c r="L264" s="19">
        <f t="shared" si="27"/>
        <v>0</v>
      </c>
      <c r="M264" s="17">
        <f t="shared" si="28"/>
        <v>0</v>
      </c>
      <c r="N264" s="5">
        <v>141228180</v>
      </c>
      <c r="O264">
        <f>INDEX($R$3:$T$335,MATCH(VPPEL[[#This Row],[DistrictNumber]],$R$3:$R$335,0),3)</f>
        <v>0</v>
      </c>
      <c r="P264" s="9">
        <f t="shared" si="29"/>
        <v>0</v>
      </c>
      <c r="R264" t="s">
        <v>514</v>
      </c>
      <c r="S264" s="36" t="s">
        <v>514</v>
      </c>
      <c r="T264" s="33">
        <v>1.34</v>
      </c>
    </row>
    <row r="265" spans="1:20" x14ac:dyDescent="0.35">
      <c r="A265" s="13">
        <v>2026</v>
      </c>
      <c r="B265" s="13">
        <f t="shared" si="24"/>
        <v>2025</v>
      </c>
      <c r="C265" t="s">
        <v>524</v>
      </c>
      <c r="D265" t="s">
        <v>525</v>
      </c>
      <c r="E265" s="5">
        <v>447033156</v>
      </c>
      <c r="F265" s="13">
        <f>INDEX($R$3:$T$335,MATCH(VPPEL[[#This Row],[DistrictNumber]],$R$3:$R$335,0),3)</f>
        <v>0</v>
      </c>
      <c r="G265" s="9">
        <f t="shared" si="25"/>
        <v>0</v>
      </c>
      <c r="H265" s="11">
        <v>1.02</v>
      </c>
      <c r="I265" s="12">
        <f t="shared" si="26"/>
        <v>0</v>
      </c>
      <c r="J265" s="15">
        <f>IF(VPPEL[[#This Row],[Unadjusted Maximum Revenue]]/(VPPEL[[#This Row],[Proposed Taxable Valuation]]/1000)&gt;VPPEL[[#This Row],[Max VPPEL RATE]],VPPEL[[#This Row],[Max VPPEL RATE]],VPPEL[[#This Row],[Unadjusted Maximum Revenue]]/(VPPEL[[#This Row],[Proposed Taxable Valuation]]/1000))</f>
        <v>0</v>
      </c>
      <c r="K265" s="26">
        <f>ROUND(VPPEL[[#This Row],[Proposed Taxable Valuation]]/1000*VPPEL[[#This Row],[Adjusted Rate]],0)</f>
        <v>0</v>
      </c>
      <c r="L265" s="19">
        <f t="shared" si="27"/>
        <v>0</v>
      </c>
      <c r="M265" s="17">
        <f t="shared" si="28"/>
        <v>0</v>
      </c>
      <c r="N265" s="5">
        <v>447033156</v>
      </c>
      <c r="O265">
        <f>INDEX($R$3:$T$335,MATCH(VPPEL[[#This Row],[DistrictNumber]],$R$3:$R$335,0),3)</f>
        <v>0</v>
      </c>
      <c r="P265" s="9">
        <f t="shared" si="29"/>
        <v>0</v>
      </c>
      <c r="R265" t="s">
        <v>516</v>
      </c>
      <c r="S265" s="37" t="s">
        <v>516</v>
      </c>
      <c r="T265" s="34">
        <v>1.34</v>
      </c>
    </row>
    <row r="266" spans="1:20" x14ac:dyDescent="0.35">
      <c r="A266" s="13">
        <v>2026</v>
      </c>
      <c r="B266" s="13">
        <f t="shared" si="24"/>
        <v>2025</v>
      </c>
      <c r="C266" t="s">
        <v>526</v>
      </c>
      <c r="D266" t="s">
        <v>527</v>
      </c>
      <c r="E266" s="5">
        <v>300555695</v>
      </c>
      <c r="F266" s="13">
        <f>INDEX($R$3:$T$335,MATCH(VPPEL[[#This Row],[DistrictNumber]],$R$3:$R$335,0),3)</f>
        <v>0.20097999999999999</v>
      </c>
      <c r="G266" s="9">
        <f t="shared" si="25"/>
        <v>60405.683581099998</v>
      </c>
      <c r="H266" s="11">
        <v>1.02</v>
      </c>
      <c r="I266" s="12">
        <f t="shared" si="26"/>
        <v>60405.683581099998</v>
      </c>
      <c r="J266" s="15">
        <f>IF(VPPEL[[#This Row],[Unadjusted Maximum Revenue]]/(VPPEL[[#This Row],[Proposed Taxable Valuation]]/1000)&gt;VPPEL[[#This Row],[Max VPPEL RATE]],VPPEL[[#This Row],[Max VPPEL RATE]],VPPEL[[#This Row],[Unadjusted Maximum Revenue]]/(VPPEL[[#This Row],[Proposed Taxable Valuation]]/1000))</f>
        <v>0.20097999999999999</v>
      </c>
      <c r="K266" s="26">
        <f>ROUND(VPPEL[[#This Row],[Proposed Taxable Valuation]]/1000*VPPEL[[#This Row],[Adjusted Rate]],0)</f>
        <v>60406</v>
      </c>
      <c r="L266" s="19">
        <f t="shared" si="27"/>
        <v>0</v>
      </c>
      <c r="M266" s="17">
        <f t="shared" si="28"/>
        <v>0</v>
      </c>
      <c r="N266" s="5">
        <v>300555695</v>
      </c>
      <c r="O266">
        <f>INDEX($R$3:$T$335,MATCH(VPPEL[[#This Row],[DistrictNumber]],$R$3:$R$335,0),3)</f>
        <v>0.20097999999999999</v>
      </c>
      <c r="P266" s="9">
        <f t="shared" si="29"/>
        <v>60406</v>
      </c>
      <c r="R266" t="s">
        <v>518</v>
      </c>
      <c r="S266" s="36" t="s">
        <v>518</v>
      </c>
      <c r="T266" s="33">
        <v>1</v>
      </c>
    </row>
    <row r="267" spans="1:20" x14ac:dyDescent="0.35">
      <c r="A267" s="13">
        <v>2026</v>
      </c>
      <c r="B267" s="13">
        <f t="shared" si="24"/>
        <v>2025</v>
      </c>
      <c r="C267" t="s">
        <v>528</v>
      </c>
      <c r="D267" t="s">
        <v>529</v>
      </c>
      <c r="E267" s="5">
        <v>3211796687</v>
      </c>
      <c r="F267" s="13">
        <f>INDEX($R$3:$T$335,MATCH(VPPEL[[#This Row],[DistrictNumber]],$R$3:$R$335,0),3)</f>
        <v>1.34</v>
      </c>
      <c r="G267" s="9">
        <f t="shared" si="25"/>
        <v>4303807.5605800003</v>
      </c>
      <c r="H267" s="11">
        <v>1.02</v>
      </c>
      <c r="I267" s="12">
        <f t="shared" si="26"/>
        <v>4303807.5605800003</v>
      </c>
      <c r="J267" s="15">
        <f>IF(VPPEL[[#This Row],[Unadjusted Maximum Revenue]]/(VPPEL[[#This Row],[Proposed Taxable Valuation]]/1000)&gt;VPPEL[[#This Row],[Max VPPEL RATE]],VPPEL[[#This Row],[Max VPPEL RATE]],VPPEL[[#This Row],[Unadjusted Maximum Revenue]]/(VPPEL[[#This Row],[Proposed Taxable Valuation]]/1000))</f>
        <v>1.34</v>
      </c>
      <c r="K267" s="26">
        <f>ROUND(VPPEL[[#This Row],[Proposed Taxable Valuation]]/1000*VPPEL[[#This Row],[Adjusted Rate]],0)</f>
        <v>4303808</v>
      </c>
      <c r="L267" s="19">
        <f t="shared" si="27"/>
        <v>0</v>
      </c>
      <c r="M267" s="17">
        <f t="shared" si="28"/>
        <v>0</v>
      </c>
      <c r="N267" s="5">
        <v>3211796687</v>
      </c>
      <c r="O267">
        <f>INDEX($R$3:$T$335,MATCH(VPPEL[[#This Row],[DistrictNumber]],$R$3:$R$335,0),3)</f>
        <v>1.34</v>
      </c>
      <c r="P267" s="9">
        <f t="shared" si="29"/>
        <v>4303808</v>
      </c>
      <c r="R267" t="s">
        <v>520</v>
      </c>
      <c r="S267" s="37" t="s">
        <v>694</v>
      </c>
      <c r="T267" s="34">
        <v>1.07822</v>
      </c>
    </row>
    <row r="268" spans="1:20" x14ac:dyDescent="0.35">
      <c r="A268" s="13">
        <v>2026</v>
      </c>
      <c r="B268" s="13">
        <f t="shared" si="24"/>
        <v>2025</v>
      </c>
      <c r="C268" t="s">
        <v>530</v>
      </c>
      <c r="D268" t="s">
        <v>531</v>
      </c>
      <c r="E268" s="5">
        <v>204372932</v>
      </c>
      <c r="F268" s="13">
        <f>INDEX($R$3:$T$335,MATCH(VPPEL[[#This Row],[DistrictNumber]],$R$3:$R$335,0),3)</f>
        <v>1.34</v>
      </c>
      <c r="G268" s="9">
        <f t="shared" si="25"/>
        <v>273859.72888000001</v>
      </c>
      <c r="H268" s="11">
        <v>1.02</v>
      </c>
      <c r="I268" s="12">
        <f t="shared" si="26"/>
        <v>273859.72888000001</v>
      </c>
      <c r="J268" s="15">
        <f>IF(VPPEL[[#This Row],[Unadjusted Maximum Revenue]]/(VPPEL[[#This Row],[Proposed Taxable Valuation]]/1000)&gt;VPPEL[[#This Row],[Max VPPEL RATE]],VPPEL[[#This Row],[Max VPPEL RATE]],VPPEL[[#This Row],[Unadjusted Maximum Revenue]]/(VPPEL[[#This Row],[Proposed Taxable Valuation]]/1000))</f>
        <v>1.34</v>
      </c>
      <c r="K268" s="26">
        <f>ROUND(VPPEL[[#This Row],[Proposed Taxable Valuation]]/1000*VPPEL[[#This Row],[Adjusted Rate]],0)</f>
        <v>273860</v>
      </c>
      <c r="L268" s="19">
        <f t="shared" si="27"/>
        <v>0</v>
      </c>
      <c r="M268" s="17">
        <f t="shared" si="28"/>
        <v>0</v>
      </c>
      <c r="N268" s="5">
        <v>204372932</v>
      </c>
      <c r="O268">
        <f>INDEX($R$3:$T$335,MATCH(VPPEL[[#This Row],[DistrictNumber]],$R$3:$R$335,0),3)</f>
        <v>1.34</v>
      </c>
      <c r="P268" s="9">
        <f t="shared" si="29"/>
        <v>273860</v>
      </c>
      <c r="R268" t="s">
        <v>522</v>
      </c>
      <c r="S268" s="36" t="s">
        <v>522</v>
      </c>
      <c r="T268" s="33">
        <v>0</v>
      </c>
    </row>
    <row r="269" spans="1:20" x14ac:dyDescent="0.35">
      <c r="A269" s="13">
        <v>2026</v>
      </c>
      <c r="B269" s="13">
        <f t="shared" si="24"/>
        <v>2025</v>
      </c>
      <c r="C269" t="s">
        <v>532</v>
      </c>
      <c r="D269" t="s">
        <v>533</v>
      </c>
      <c r="E269" s="5">
        <v>1041776551</v>
      </c>
      <c r="F269" s="13">
        <f>INDEX($R$3:$T$335,MATCH(VPPEL[[#This Row],[DistrictNumber]],$R$3:$R$335,0),3)</f>
        <v>0.92027999999999999</v>
      </c>
      <c r="G269" s="9">
        <f t="shared" si="25"/>
        <v>958726.12435427995</v>
      </c>
      <c r="H269" s="11">
        <v>1.02</v>
      </c>
      <c r="I269" s="12">
        <f t="shared" si="26"/>
        <v>958726.12435427995</v>
      </c>
      <c r="J269" s="15">
        <f>IF(VPPEL[[#This Row],[Unadjusted Maximum Revenue]]/(VPPEL[[#This Row],[Proposed Taxable Valuation]]/1000)&gt;VPPEL[[#This Row],[Max VPPEL RATE]],VPPEL[[#This Row],[Max VPPEL RATE]],VPPEL[[#This Row],[Unadjusted Maximum Revenue]]/(VPPEL[[#This Row],[Proposed Taxable Valuation]]/1000))</f>
        <v>0.92027999999999999</v>
      </c>
      <c r="K269" s="26">
        <f>ROUND(VPPEL[[#This Row],[Proposed Taxable Valuation]]/1000*VPPEL[[#This Row],[Adjusted Rate]],0)</f>
        <v>958726</v>
      </c>
      <c r="L269" s="19">
        <f t="shared" si="27"/>
        <v>0</v>
      </c>
      <c r="M269" s="17">
        <f t="shared" si="28"/>
        <v>0</v>
      </c>
      <c r="N269" s="5">
        <v>1041776551</v>
      </c>
      <c r="O269">
        <f>INDEX($R$3:$T$335,MATCH(VPPEL[[#This Row],[DistrictNumber]],$R$3:$R$335,0),3)</f>
        <v>0.92027999999999999</v>
      </c>
      <c r="P269" s="9">
        <f t="shared" si="29"/>
        <v>958726</v>
      </c>
      <c r="R269" t="s">
        <v>524</v>
      </c>
      <c r="S269" s="37" t="s">
        <v>524</v>
      </c>
      <c r="T269" s="34">
        <v>0</v>
      </c>
    </row>
    <row r="270" spans="1:20" x14ac:dyDescent="0.35">
      <c r="A270" s="13">
        <v>2026</v>
      </c>
      <c r="B270" s="13">
        <f t="shared" si="24"/>
        <v>2025</v>
      </c>
      <c r="C270" t="s">
        <v>534</v>
      </c>
      <c r="D270" t="s">
        <v>535</v>
      </c>
      <c r="E270" s="5">
        <v>831693296</v>
      </c>
      <c r="F270" s="13">
        <f>INDEX($R$3:$T$335,MATCH(VPPEL[[#This Row],[DistrictNumber]],$R$3:$R$335,0),3)</f>
        <v>0.67</v>
      </c>
      <c r="G270" s="9">
        <f t="shared" si="25"/>
        <v>557234.50832000002</v>
      </c>
      <c r="H270" s="11">
        <v>1.02</v>
      </c>
      <c r="I270" s="12">
        <f t="shared" si="26"/>
        <v>557234.50832000002</v>
      </c>
      <c r="J270" s="15">
        <f>IF(VPPEL[[#This Row],[Unadjusted Maximum Revenue]]/(VPPEL[[#This Row],[Proposed Taxable Valuation]]/1000)&gt;VPPEL[[#This Row],[Max VPPEL RATE]],VPPEL[[#This Row],[Max VPPEL RATE]],VPPEL[[#This Row],[Unadjusted Maximum Revenue]]/(VPPEL[[#This Row],[Proposed Taxable Valuation]]/1000))</f>
        <v>0.67</v>
      </c>
      <c r="K270" s="26">
        <f>ROUND(VPPEL[[#This Row],[Proposed Taxable Valuation]]/1000*VPPEL[[#This Row],[Adjusted Rate]],0)</f>
        <v>557235</v>
      </c>
      <c r="L270" s="19">
        <f t="shared" si="27"/>
        <v>0</v>
      </c>
      <c r="M270" s="17">
        <f t="shared" si="28"/>
        <v>0</v>
      </c>
      <c r="N270" s="5">
        <v>831693296</v>
      </c>
      <c r="O270">
        <f>INDEX($R$3:$T$335,MATCH(VPPEL[[#This Row],[DistrictNumber]],$R$3:$R$335,0),3)</f>
        <v>0.67</v>
      </c>
      <c r="P270" s="9">
        <f t="shared" si="29"/>
        <v>557235</v>
      </c>
      <c r="R270" t="s">
        <v>526</v>
      </c>
      <c r="S270" s="36" t="s">
        <v>526</v>
      </c>
      <c r="T270" s="33">
        <v>0.20097999999999999</v>
      </c>
    </row>
    <row r="271" spans="1:20" x14ac:dyDescent="0.35">
      <c r="A271" s="13">
        <v>2026</v>
      </c>
      <c r="B271" s="13">
        <f t="shared" si="24"/>
        <v>2025</v>
      </c>
      <c r="C271" t="s">
        <v>536</v>
      </c>
      <c r="D271" t="s">
        <v>537</v>
      </c>
      <c r="E271" s="5">
        <v>1783272739</v>
      </c>
      <c r="F271" s="13">
        <f>INDEX($R$3:$T$335,MATCH(VPPEL[[#This Row],[DistrictNumber]],$R$3:$R$335,0),3)</f>
        <v>0</v>
      </c>
      <c r="G271" s="9">
        <f t="shared" si="25"/>
        <v>0</v>
      </c>
      <c r="H271" s="11">
        <v>1.02</v>
      </c>
      <c r="I271" s="12">
        <f t="shared" si="26"/>
        <v>0</v>
      </c>
      <c r="J271" s="15">
        <f>IF(VPPEL[[#This Row],[Unadjusted Maximum Revenue]]/(VPPEL[[#This Row],[Proposed Taxable Valuation]]/1000)&gt;VPPEL[[#This Row],[Max VPPEL RATE]],VPPEL[[#This Row],[Max VPPEL RATE]],VPPEL[[#This Row],[Unadjusted Maximum Revenue]]/(VPPEL[[#This Row],[Proposed Taxable Valuation]]/1000))</f>
        <v>0</v>
      </c>
      <c r="K271" s="26">
        <f>ROUND(VPPEL[[#This Row],[Proposed Taxable Valuation]]/1000*VPPEL[[#This Row],[Adjusted Rate]],0)</f>
        <v>0</v>
      </c>
      <c r="L271" s="19">
        <f t="shared" si="27"/>
        <v>0</v>
      </c>
      <c r="M271" s="17">
        <f t="shared" si="28"/>
        <v>0</v>
      </c>
      <c r="N271" s="5">
        <v>1783272739</v>
      </c>
      <c r="O271">
        <f>INDEX($R$3:$T$335,MATCH(VPPEL[[#This Row],[DistrictNumber]],$R$3:$R$335,0),3)</f>
        <v>0</v>
      </c>
      <c r="P271" s="9">
        <f t="shared" si="29"/>
        <v>0</v>
      </c>
      <c r="R271" t="s">
        <v>528</v>
      </c>
      <c r="S271" s="37" t="s">
        <v>528</v>
      </c>
      <c r="T271" s="34">
        <v>1.34</v>
      </c>
    </row>
    <row r="272" spans="1:20" x14ac:dyDescent="0.35">
      <c r="A272" s="13">
        <v>2026</v>
      </c>
      <c r="B272" s="13">
        <f t="shared" si="24"/>
        <v>2025</v>
      </c>
      <c r="C272" t="s">
        <v>538</v>
      </c>
      <c r="D272" t="s">
        <v>539</v>
      </c>
      <c r="E272" s="5">
        <v>191573550</v>
      </c>
      <c r="F272" s="13">
        <f>INDEX($R$3:$T$335,MATCH(VPPEL[[#This Row],[DistrictNumber]],$R$3:$R$335,0),3)</f>
        <v>1.34</v>
      </c>
      <c r="G272" s="9">
        <f t="shared" si="25"/>
        <v>256708.557</v>
      </c>
      <c r="H272" s="11">
        <v>1.02</v>
      </c>
      <c r="I272" s="12">
        <f t="shared" si="26"/>
        <v>256708.557</v>
      </c>
      <c r="J272" s="15">
        <f>IF(VPPEL[[#This Row],[Unadjusted Maximum Revenue]]/(VPPEL[[#This Row],[Proposed Taxable Valuation]]/1000)&gt;VPPEL[[#This Row],[Max VPPEL RATE]],VPPEL[[#This Row],[Max VPPEL RATE]],VPPEL[[#This Row],[Unadjusted Maximum Revenue]]/(VPPEL[[#This Row],[Proposed Taxable Valuation]]/1000))</f>
        <v>1.34</v>
      </c>
      <c r="K272" s="26">
        <f>ROUND(VPPEL[[#This Row],[Proposed Taxable Valuation]]/1000*VPPEL[[#This Row],[Adjusted Rate]],0)</f>
        <v>256709</v>
      </c>
      <c r="L272" s="19">
        <f t="shared" si="27"/>
        <v>0</v>
      </c>
      <c r="M272" s="17">
        <f t="shared" si="28"/>
        <v>0</v>
      </c>
      <c r="N272" s="5">
        <v>191573550</v>
      </c>
      <c r="O272">
        <f>INDEX($R$3:$T$335,MATCH(VPPEL[[#This Row],[DistrictNumber]],$R$3:$R$335,0),3)</f>
        <v>1.34</v>
      </c>
      <c r="P272" s="9">
        <f t="shared" si="29"/>
        <v>256709</v>
      </c>
      <c r="R272" t="s">
        <v>532</v>
      </c>
      <c r="S272" s="36" t="s">
        <v>532</v>
      </c>
      <c r="T272" s="33">
        <v>0.92027999999999999</v>
      </c>
    </row>
    <row r="273" spans="1:20" x14ac:dyDescent="0.35">
      <c r="A273" s="13">
        <v>2026</v>
      </c>
      <c r="B273" s="13">
        <f t="shared" si="24"/>
        <v>2025</v>
      </c>
      <c r="C273" t="s">
        <v>540</v>
      </c>
      <c r="D273" t="s">
        <v>541</v>
      </c>
      <c r="E273" s="5">
        <v>637925277</v>
      </c>
      <c r="F273" s="13">
        <f>INDEX($R$3:$T$335,MATCH(VPPEL[[#This Row],[DistrictNumber]],$R$3:$R$335,0),3)</f>
        <v>0.67</v>
      </c>
      <c r="G273" s="9">
        <f t="shared" si="25"/>
        <v>427409.93559000001</v>
      </c>
      <c r="H273" s="11">
        <v>1.02</v>
      </c>
      <c r="I273" s="12">
        <f t="shared" si="26"/>
        <v>427409.93559000001</v>
      </c>
      <c r="J273" s="15">
        <f>IF(VPPEL[[#This Row],[Unadjusted Maximum Revenue]]/(VPPEL[[#This Row],[Proposed Taxable Valuation]]/1000)&gt;VPPEL[[#This Row],[Max VPPEL RATE]],VPPEL[[#This Row],[Max VPPEL RATE]],VPPEL[[#This Row],[Unadjusted Maximum Revenue]]/(VPPEL[[#This Row],[Proposed Taxable Valuation]]/1000))</f>
        <v>0.67</v>
      </c>
      <c r="K273" s="26">
        <f>ROUND(VPPEL[[#This Row],[Proposed Taxable Valuation]]/1000*VPPEL[[#This Row],[Adjusted Rate]],0)</f>
        <v>427410</v>
      </c>
      <c r="L273" s="19">
        <f t="shared" si="27"/>
        <v>0</v>
      </c>
      <c r="M273" s="17">
        <f t="shared" si="28"/>
        <v>0</v>
      </c>
      <c r="N273" s="5">
        <v>637925277</v>
      </c>
      <c r="O273">
        <f>INDEX($R$3:$T$335,MATCH(VPPEL[[#This Row],[DistrictNumber]],$R$3:$R$335,0),3)</f>
        <v>0.67</v>
      </c>
      <c r="P273" s="9">
        <f t="shared" si="29"/>
        <v>427410</v>
      </c>
      <c r="R273" t="e">
        <v>#N/A</v>
      </c>
      <c r="S273" s="37" t="s">
        <v>695</v>
      </c>
      <c r="T273" s="34">
        <v>0.92027999999999999</v>
      </c>
    </row>
    <row r="274" spans="1:20" x14ac:dyDescent="0.35">
      <c r="A274" s="13">
        <v>2026</v>
      </c>
      <c r="B274" s="13">
        <f t="shared" si="24"/>
        <v>2025</v>
      </c>
      <c r="C274" t="s">
        <v>542</v>
      </c>
      <c r="D274" t="s">
        <v>543</v>
      </c>
      <c r="E274" s="5">
        <v>100566993</v>
      </c>
      <c r="F274" s="13">
        <f>INDEX($R$3:$T$335,MATCH(VPPEL[[#This Row],[DistrictNumber]],$R$3:$R$335,0),3)</f>
        <v>1.2029700000000001</v>
      </c>
      <c r="G274" s="9">
        <f t="shared" si="25"/>
        <v>120979.07556921001</v>
      </c>
      <c r="H274" s="11">
        <v>1.02</v>
      </c>
      <c r="I274" s="12">
        <f t="shared" si="26"/>
        <v>120979.07556921001</v>
      </c>
      <c r="J274" s="15">
        <f>IF(VPPEL[[#This Row],[Unadjusted Maximum Revenue]]/(VPPEL[[#This Row],[Proposed Taxable Valuation]]/1000)&gt;VPPEL[[#This Row],[Max VPPEL RATE]],VPPEL[[#This Row],[Max VPPEL RATE]],VPPEL[[#This Row],[Unadjusted Maximum Revenue]]/(VPPEL[[#This Row],[Proposed Taxable Valuation]]/1000))</f>
        <v>1.2029700000000001</v>
      </c>
      <c r="K274" s="26">
        <f>ROUND(VPPEL[[#This Row],[Proposed Taxable Valuation]]/1000*VPPEL[[#This Row],[Adjusted Rate]],0)</f>
        <v>120979</v>
      </c>
      <c r="L274" s="19">
        <f t="shared" si="27"/>
        <v>0</v>
      </c>
      <c r="M274" s="17">
        <f t="shared" si="28"/>
        <v>0</v>
      </c>
      <c r="N274" s="5">
        <v>100566993</v>
      </c>
      <c r="O274">
        <f>INDEX($R$3:$T$335,MATCH(VPPEL[[#This Row],[DistrictNumber]],$R$3:$R$335,0),3)</f>
        <v>1.2029700000000001</v>
      </c>
      <c r="P274" s="9">
        <f t="shared" si="29"/>
        <v>120979</v>
      </c>
      <c r="R274" t="s">
        <v>530</v>
      </c>
      <c r="S274" s="36" t="s">
        <v>530</v>
      </c>
      <c r="T274" s="33">
        <v>1.34</v>
      </c>
    </row>
    <row r="275" spans="1:20" x14ac:dyDescent="0.35">
      <c r="A275" s="13">
        <v>2026</v>
      </c>
      <c r="B275" s="13">
        <f t="shared" si="24"/>
        <v>2025</v>
      </c>
      <c r="C275" t="s">
        <v>544</v>
      </c>
      <c r="D275" t="s">
        <v>545</v>
      </c>
      <c r="E275" s="5">
        <v>321460695</v>
      </c>
      <c r="F275" s="13">
        <f>INDEX($R$3:$T$335,MATCH(VPPEL[[#This Row],[DistrictNumber]],$R$3:$R$335,0),3)</f>
        <v>0.22389999999999999</v>
      </c>
      <c r="G275" s="9">
        <f t="shared" si="25"/>
        <v>71975.049610499991</v>
      </c>
      <c r="H275" s="11">
        <v>1.02</v>
      </c>
      <c r="I275" s="12">
        <f t="shared" si="26"/>
        <v>71975.049610499991</v>
      </c>
      <c r="J275" s="15">
        <f>IF(VPPEL[[#This Row],[Unadjusted Maximum Revenue]]/(VPPEL[[#This Row],[Proposed Taxable Valuation]]/1000)&gt;VPPEL[[#This Row],[Max VPPEL RATE]],VPPEL[[#This Row],[Max VPPEL RATE]],VPPEL[[#This Row],[Unadjusted Maximum Revenue]]/(VPPEL[[#This Row],[Proposed Taxable Valuation]]/1000))</f>
        <v>0.22389999999999996</v>
      </c>
      <c r="K275" s="26">
        <f>ROUND(VPPEL[[#This Row],[Proposed Taxable Valuation]]/1000*VPPEL[[#This Row],[Adjusted Rate]],0)</f>
        <v>71975</v>
      </c>
      <c r="L275" s="19">
        <f t="shared" si="27"/>
        <v>0</v>
      </c>
      <c r="M275" s="17">
        <f t="shared" si="28"/>
        <v>0</v>
      </c>
      <c r="N275" s="5">
        <v>321460695</v>
      </c>
      <c r="O275">
        <f>INDEX($R$3:$T$335,MATCH(VPPEL[[#This Row],[DistrictNumber]],$R$3:$R$335,0),3)</f>
        <v>0.22389999999999999</v>
      </c>
      <c r="P275" s="9">
        <f t="shared" si="29"/>
        <v>71975</v>
      </c>
      <c r="R275" t="s">
        <v>534</v>
      </c>
      <c r="S275" s="37" t="s">
        <v>534</v>
      </c>
      <c r="T275" s="34">
        <v>0.67</v>
      </c>
    </row>
    <row r="276" spans="1:20" x14ac:dyDescent="0.35">
      <c r="A276" s="13">
        <v>2026</v>
      </c>
      <c r="B276" s="13">
        <f t="shared" si="24"/>
        <v>2025</v>
      </c>
      <c r="C276" t="s">
        <v>546</v>
      </c>
      <c r="D276" t="s">
        <v>547</v>
      </c>
      <c r="E276" s="5">
        <v>688582080</v>
      </c>
      <c r="F276" s="13">
        <f>INDEX($R$3:$T$335,MATCH(VPPEL[[#This Row],[DistrictNumber]],$R$3:$R$335,0),3)</f>
        <v>1.34</v>
      </c>
      <c r="G276" s="9">
        <f t="shared" si="25"/>
        <v>922699.98719999997</v>
      </c>
      <c r="H276" s="11">
        <v>1.02</v>
      </c>
      <c r="I276" s="12">
        <f t="shared" si="26"/>
        <v>922699.98719999997</v>
      </c>
      <c r="J276" s="15">
        <f>IF(VPPEL[[#This Row],[Unadjusted Maximum Revenue]]/(VPPEL[[#This Row],[Proposed Taxable Valuation]]/1000)&gt;VPPEL[[#This Row],[Max VPPEL RATE]],VPPEL[[#This Row],[Max VPPEL RATE]],VPPEL[[#This Row],[Unadjusted Maximum Revenue]]/(VPPEL[[#This Row],[Proposed Taxable Valuation]]/1000))</f>
        <v>1.34</v>
      </c>
      <c r="K276" s="26">
        <f>ROUND(VPPEL[[#This Row],[Proposed Taxable Valuation]]/1000*VPPEL[[#This Row],[Adjusted Rate]],0)</f>
        <v>922700</v>
      </c>
      <c r="L276" s="19">
        <f t="shared" si="27"/>
        <v>0</v>
      </c>
      <c r="M276" s="17">
        <f t="shared" si="28"/>
        <v>0</v>
      </c>
      <c r="N276" s="5">
        <v>688582080</v>
      </c>
      <c r="O276">
        <f>INDEX($R$3:$T$335,MATCH(VPPEL[[#This Row],[DistrictNumber]],$R$3:$R$335,0),3)</f>
        <v>1.34</v>
      </c>
      <c r="P276" s="9">
        <f t="shared" si="29"/>
        <v>922700</v>
      </c>
      <c r="R276" t="s">
        <v>536</v>
      </c>
      <c r="S276" s="36" t="s">
        <v>536</v>
      </c>
      <c r="T276" s="33">
        <v>0</v>
      </c>
    </row>
    <row r="277" spans="1:20" x14ac:dyDescent="0.35">
      <c r="A277" s="13">
        <v>2026</v>
      </c>
      <c r="B277" s="13">
        <f t="shared" si="24"/>
        <v>2025</v>
      </c>
      <c r="C277" t="s">
        <v>548</v>
      </c>
      <c r="D277" t="s">
        <v>549</v>
      </c>
      <c r="E277" s="5">
        <v>108463960</v>
      </c>
      <c r="F277" s="13">
        <f>INDEX($R$3:$T$335,MATCH(VPPEL[[#This Row],[DistrictNumber]],$R$3:$R$335,0),3)</f>
        <v>0.67</v>
      </c>
      <c r="G277" s="9">
        <f t="shared" si="25"/>
        <v>72670.853200000012</v>
      </c>
      <c r="H277" s="11">
        <v>1.02</v>
      </c>
      <c r="I277" s="12">
        <f t="shared" si="26"/>
        <v>72670.853200000012</v>
      </c>
      <c r="J277" s="15">
        <f>IF(VPPEL[[#This Row],[Unadjusted Maximum Revenue]]/(VPPEL[[#This Row],[Proposed Taxable Valuation]]/1000)&gt;VPPEL[[#This Row],[Max VPPEL RATE]],VPPEL[[#This Row],[Max VPPEL RATE]],VPPEL[[#This Row],[Unadjusted Maximum Revenue]]/(VPPEL[[#This Row],[Proposed Taxable Valuation]]/1000))</f>
        <v>0.67</v>
      </c>
      <c r="K277" s="26">
        <f>ROUND(VPPEL[[#This Row],[Proposed Taxable Valuation]]/1000*VPPEL[[#This Row],[Adjusted Rate]],0)</f>
        <v>72671</v>
      </c>
      <c r="L277" s="19">
        <f t="shared" si="27"/>
        <v>0</v>
      </c>
      <c r="M277" s="17">
        <f t="shared" si="28"/>
        <v>0</v>
      </c>
      <c r="N277" s="5">
        <v>108463960</v>
      </c>
      <c r="O277">
        <f>INDEX($R$3:$T$335,MATCH(VPPEL[[#This Row],[DistrictNumber]],$R$3:$R$335,0),3)</f>
        <v>0.67</v>
      </c>
      <c r="P277" s="9">
        <f t="shared" si="29"/>
        <v>72671</v>
      </c>
      <c r="R277" t="s">
        <v>538</v>
      </c>
      <c r="S277" s="37" t="s">
        <v>538</v>
      </c>
      <c r="T277" s="34">
        <v>1.34</v>
      </c>
    </row>
    <row r="278" spans="1:20" x14ac:dyDescent="0.35">
      <c r="A278" s="13">
        <v>2026</v>
      </c>
      <c r="B278" s="13">
        <f t="shared" si="24"/>
        <v>2025</v>
      </c>
      <c r="C278" t="s">
        <v>550</v>
      </c>
      <c r="D278" t="s">
        <v>551</v>
      </c>
      <c r="E278" s="5">
        <v>417419095</v>
      </c>
      <c r="F278" s="13">
        <f>INDEX($R$3:$T$335,MATCH(VPPEL[[#This Row],[DistrictNumber]],$R$3:$R$335,0),3)</f>
        <v>0.94038999999999995</v>
      </c>
      <c r="G278" s="9">
        <f t="shared" si="25"/>
        <v>392536.74274704995</v>
      </c>
      <c r="H278" s="11">
        <v>1.02</v>
      </c>
      <c r="I278" s="12">
        <f t="shared" si="26"/>
        <v>392536.74274704995</v>
      </c>
      <c r="J278" s="15">
        <f>IF(VPPEL[[#This Row],[Unadjusted Maximum Revenue]]/(VPPEL[[#This Row],[Proposed Taxable Valuation]]/1000)&gt;VPPEL[[#This Row],[Max VPPEL RATE]],VPPEL[[#This Row],[Max VPPEL RATE]],VPPEL[[#This Row],[Unadjusted Maximum Revenue]]/(VPPEL[[#This Row],[Proposed Taxable Valuation]]/1000))</f>
        <v>0.94038999999999995</v>
      </c>
      <c r="K278" s="26">
        <f>ROUND(VPPEL[[#This Row],[Proposed Taxable Valuation]]/1000*VPPEL[[#This Row],[Adjusted Rate]],0)</f>
        <v>392537</v>
      </c>
      <c r="L278" s="19">
        <f t="shared" si="27"/>
        <v>0</v>
      </c>
      <c r="M278" s="17">
        <f t="shared" si="28"/>
        <v>0</v>
      </c>
      <c r="N278" s="5">
        <v>417419095</v>
      </c>
      <c r="O278">
        <f>INDEX($R$3:$T$335,MATCH(VPPEL[[#This Row],[DistrictNumber]],$R$3:$R$335,0),3)</f>
        <v>0.94038999999999995</v>
      </c>
      <c r="P278" s="9">
        <f t="shared" si="29"/>
        <v>392537</v>
      </c>
      <c r="R278" t="s">
        <v>540</v>
      </c>
      <c r="S278" s="36" t="s">
        <v>540</v>
      </c>
      <c r="T278" s="33">
        <v>0.67</v>
      </c>
    </row>
    <row r="279" spans="1:20" x14ac:dyDescent="0.35">
      <c r="A279" s="13">
        <v>2026</v>
      </c>
      <c r="B279" s="13">
        <f t="shared" si="24"/>
        <v>2025</v>
      </c>
      <c r="C279" t="s">
        <v>552</v>
      </c>
      <c r="D279" t="s">
        <v>553</v>
      </c>
      <c r="E279" s="5">
        <v>376119704</v>
      </c>
      <c r="F279" s="13">
        <f>INDEX($R$3:$T$335,MATCH(VPPEL[[#This Row],[DistrictNumber]],$R$3:$R$335,0),3)</f>
        <v>0.43070000000000003</v>
      </c>
      <c r="G279" s="9">
        <f t="shared" si="25"/>
        <v>161994.75651280003</v>
      </c>
      <c r="H279" s="11">
        <v>1.02</v>
      </c>
      <c r="I279" s="12">
        <f t="shared" si="26"/>
        <v>161994.75651280003</v>
      </c>
      <c r="J279" s="15">
        <f>IF(VPPEL[[#This Row],[Unadjusted Maximum Revenue]]/(VPPEL[[#This Row],[Proposed Taxable Valuation]]/1000)&gt;VPPEL[[#This Row],[Max VPPEL RATE]],VPPEL[[#This Row],[Max VPPEL RATE]],VPPEL[[#This Row],[Unadjusted Maximum Revenue]]/(VPPEL[[#This Row],[Proposed Taxable Valuation]]/1000))</f>
        <v>0.43070000000000003</v>
      </c>
      <c r="K279" s="26">
        <f>ROUND(VPPEL[[#This Row],[Proposed Taxable Valuation]]/1000*VPPEL[[#This Row],[Adjusted Rate]],0)</f>
        <v>161995</v>
      </c>
      <c r="L279" s="19">
        <f t="shared" si="27"/>
        <v>0</v>
      </c>
      <c r="M279" s="17">
        <f t="shared" si="28"/>
        <v>0</v>
      </c>
      <c r="N279" s="5">
        <v>376119704</v>
      </c>
      <c r="O279">
        <f>INDEX($R$3:$T$335,MATCH(VPPEL[[#This Row],[DistrictNumber]],$R$3:$R$335,0),3)</f>
        <v>0.43070000000000003</v>
      </c>
      <c r="P279" s="9">
        <f t="shared" si="29"/>
        <v>161995</v>
      </c>
      <c r="R279" t="s">
        <v>542</v>
      </c>
      <c r="S279" s="37" t="s">
        <v>542</v>
      </c>
      <c r="T279" s="34">
        <v>1.2029700000000001</v>
      </c>
    </row>
    <row r="280" spans="1:20" x14ac:dyDescent="0.35">
      <c r="A280" s="13">
        <v>2026</v>
      </c>
      <c r="B280" s="13">
        <f t="shared" si="24"/>
        <v>2025</v>
      </c>
      <c r="C280" t="s">
        <v>554</v>
      </c>
      <c r="D280" t="s">
        <v>555</v>
      </c>
      <c r="E280" s="5">
        <v>306022946</v>
      </c>
      <c r="F280" s="13">
        <f>INDEX($R$3:$T$335,MATCH(VPPEL[[#This Row],[DistrictNumber]],$R$3:$R$335,0),3)</f>
        <v>0</v>
      </c>
      <c r="G280" s="9">
        <f t="shared" si="25"/>
        <v>0</v>
      </c>
      <c r="H280" s="11">
        <v>1.02</v>
      </c>
      <c r="I280" s="12">
        <f t="shared" si="26"/>
        <v>0</v>
      </c>
      <c r="J280" s="15">
        <f>IF(VPPEL[[#This Row],[Unadjusted Maximum Revenue]]/(VPPEL[[#This Row],[Proposed Taxable Valuation]]/1000)&gt;VPPEL[[#This Row],[Max VPPEL RATE]],VPPEL[[#This Row],[Max VPPEL RATE]],VPPEL[[#This Row],[Unadjusted Maximum Revenue]]/(VPPEL[[#This Row],[Proposed Taxable Valuation]]/1000))</f>
        <v>0</v>
      </c>
      <c r="K280" s="26">
        <f>ROUND(VPPEL[[#This Row],[Proposed Taxable Valuation]]/1000*VPPEL[[#This Row],[Adjusted Rate]],0)</f>
        <v>0</v>
      </c>
      <c r="L280" s="19">
        <f t="shared" si="27"/>
        <v>0</v>
      </c>
      <c r="M280" s="17">
        <f t="shared" si="28"/>
        <v>0</v>
      </c>
      <c r="N280" s="5">
        <v>306022946</v>
      </c>
      <c r="O280">
        <f>INDEX($R$3:$T$335,MATCH(VPPEL[[#This Row],[DistrictNumber]],$R$3:$R$335,0),3)</f>
        <v>0</v>
      </c>
      <c r="P280" s="9">
        <f t="shared" si="29"/>
        <v>0</v>
      </c>
      <c r="R280" t="s">
        <v>544</v>
      </c>
      <c r="S280" s="36" t="s">
        <v>544</v>
      </c>
      <c r="T280" s="33">
        <v>0.22389999999999999</v>
      </c>
    </row>
    <row r="281" spans="1:20" x14ac:dyDescent="0.35">
      <c r="A281" s="13">
        <v>2026</v>
      </c>
      <c r="B281" s="13">
        <f t="shared" si="24"/>
        <v>2025</v>
      </c>
      <c r="C281" t="s">
        <v>556</v>
      </c>
      <c r="D281" t="s">
        <v>557</v>
      </c>
      <c r="E281" s="5">
        <v>327800996</v>
      </c>
      <c r="F281" s="13">
        <f>INDEX($R$3:$T$335,MATCH(VPPEL[[#This Row],[DistrictNumber]],$R$3:$R$335,0),3)</f>
        <v>1.34</v>
      </c>
      <c r="G281" s="9">
        <f t="shared" si="25"/>
        <v>439253.33464000002</v>
      </c>
      <c r="H281" s="11">
        <v>1.02</v>
      </c>
      <c r="I281" s="12">
        <f t="shared" si="26"/>
        <v>439253.33464000002</v>
      </c>
      <c r="J281" s="15">
        <f>IF(VPPEL[[#This Row],[Unadjusted Maximum Revenue]]/(VPPEL[[#This Row],[Proposed Taxable Valuation]]/1000)&gt;VPPEL[[#This Row],[Max VPPEL RATE]],VPPEL[[#This Row],[Max VPPEL RATE]],VPPEL[[#This Row],[Unadjusted Maximum Revenue]]/(VPPEL[[#This Row],[Proposed Taxable Valuation]]/1000))</f>
        <v>1.34</v>
      </c>
      <c r="K281" s="26">
        <f>ROUND(VPPEL[[#This Row],[Proposed Taxable Valuation]]/1000*VPPEL[[#This Row],[Adjusted Rate]],0)</f>
        <v>439253</v>
      </c>
      <c r="L281" s="19">
        <f t="shared" si="27"/>
        <v>0</v>
      </c>
      <c r="M281" s="17">
        <f t="shared" si="28"/>
        <v>0</v>
      </c>
      <c r="N281" s="5">
        <v>327800996</v>
      </c>
      <c r="O281">
        <f>INDEX($R$3:$T$335,MATCH(VPPEL[[#This Row],[DistrictNumber]],$R$3:$R$335,0),3)</f>
        <v>1.34</v>
      </c>
      <c r="P281" s="9">
        <f t="shared" si="29"/>
        <v>439253</v>
      </c>
      <c r="R281" t="s">
        <v>546</v>
      </c>
      <c r="S281" s="37" t="s">
        <v>546</v>
      </c>
      <c r="T281" s="34">
        <v>1.34</v>
      </c>
    </row>
    <row r="282" spans="1:20" x14ac:dyDescent="0.35">
      <c r="A282" s="13">
        <v>2026</v>
      </c>
      <c r="B282" s="13">
        <f t="shared" si="24"/>
        <v>2025</v>
      </c>
      <c r="C282" t="s">
        <v>558</v>
      </c>
      <c r="D282" t="s">
        <v>559</v>
      </c>
      <c r="E282" s="5">
        <v>155592648</v>
      </c>
      <c r="F282" s="13">
        <f>INDEX($R$3:$T$335,MATCH(VPPEL[[#This Row],[DistrictNumber]],$R$3:$R$335,0),3)</f>
        <v>1.24786</v>
      </c>
      <c r="G282" s="9">
        <f t="shared" si="25"/>
        <v>194157.84173327999</v>
      </c>
      <c r="H282" s="11">
        <v>1.02</v>
      </c>
      <c r="I282" s="12">
        <f t="shared" si="26"/>
        <v>194157.84173327999</v>
      </c>
      <c r="J282" s="15">
        <f>IF(VPPEL[[#This Row],[Unadjusted Maximum Revenue]]/(VPPEL[[#This Row],[Proposed Taxable Valuation]]/1000)&gt;VPPEL[[#This Row],[Max VPPEL RATE]],VPPEL[[#This Row],[Max VPPEL RATE]],VPPEL[[#This Row],[Unadjusted Maximum Revenue]]/(VPPEL[[#This Row],[Proposed Taxable Valuation]]/1000))</f>
        <v>1.24786</v>
      </c>
      <c r="K282" s="26">
        <f>ROUND(VPPEL[[#This Row],[Proposed Taxable Valuation]]/1000*VPPEL[[#This Row],[Adjusted Rate]],0)</f>
        <v>194158</v>
      </c>
      <c r="L282" s="19">
        <f t="shared" si="27"/>
        <v>0</v>
      </c>
      <c r="M282" s="17">
        <f t="shared" si="28"/>
        <v>0</v>
      </c>
      <c r="N282" s="5">
        <v>155592648</v>
      </c>
      <c r="O282">
        <f>INDEX($R$3:$T$335,MATCH(VPPEL[[#This Row],[DistrictNumber]],$R$3:$R$335,0),3)</f>
        <v>1.24786</v>
      </c>
      <c r="P282" s="9">
        <f t="shared" si="29"/>
        <v>194158</v>
      </c>
      <c r="R282" t="s">
        <v>548</v>
      </c>
      <c r="S282" s="36" t="s">
        <v>548</v>
      </c>
      <c r="T282" s="33">
        <v>0.67</v>
      </c>
    </row>
    <row r="283" spans="1:20" x14ac:dyDescent="0.35">
      <c r="A283" s="13">
        <v>2026</v>
      </c>
      <c r="B283" s="13">
        <f t="shared" si="24"/>
        <v>2025</v>
      </c>
      <c r="C283" t="s">
        <v>560</v>
      </c>
      <c r="D283" t="s">
        <v>561</v>
      </c>
      <c r="E283" s="5">
        <v>162186128</v>
      </c>
      <c r="F283" s="13">
        <f>INDEX($R$3:$T$335,MATCH(VPPEL[[#This Row],[DistrictNumber]],$R$3:$R$335,0),3)</f>
        <v>1.34</v>
      </c>
      <c r="G283" s="9">
        <f t="shared" si="25"/>
        <v>217329.41152000002</v>
      </c>
      <c r="H283" s="11">
        <v>1.02</v>
      </c>
      <c r="I283" s="12">
        <f t="shared" si="26"/>
        <v>217329.41152000002</v>
      </c>
      <c r="J283" s="15">
        <f>IF(VPPEL[[#This Row],[Unadjusted Maximum Revenue]]/(VPPEL[[#This Row],[Proposed Taxable Valuation]]/1000)&gt;VPPEL[[#This Row],[Max VPPEL RATE]],VPPEL[[#This Row],[Max VPPEL RATE]],VPPEL[[#This Row],[Unadjusted Maximum Revenue]]/(VPPEL[[#This Row],[Proposed Taxable Valuation]]/1000))</f>
        <v>1.34</v>
      </c>
      <c r="K283" s="26">
        <f>ROUND(VPPEL[[#This Row],[Proposed Taxable Valuation]]/1000*VPPEL[[#This Row],[Adjusted Rate]],0)</f>
        <v>217329</v>
      </c>
      <c r="L283" s="19">
        <f t="shared" si="27"/>
        <v>0</v>
      </c>
      <c r="M283" s="17">
        <f t="shared" si="28"/>
        <v>0</v>
      </c>
      <c r="N283" s="5">
        <v>162186128</v>
      </c>
      <c r="O283">
        <f>INDEX($R$3:$T$335,MATCH(VPPEL[[#This Row],[DistrictNumber]],$R$3:$R$335,0),3)</f>
        <v>1.34</v>
      </c>
      <c r="P283" s="9">
        <f t="shared" si="29"/>
        <v>217329</v>
      </c>
      <c r="R283" t="s">
        <v>550</v>
      </c>
      <c r="S283" s="37" t="s">
        <v>550</v>
      </c>
      <c r="T283" s="34">
        <v>0.94038999999999995</v>
      </c>
    </row>
    <row r="284" spans="1:20" x14ac:dyDescent="0.35">
      <c r="A284" s="13">
        <v>2026</v>
      </c>
      <c r="B284" s="13">
        <f t="shared" si="24"/>
        <v>2025</v>
      </c>
      <c r="C284" t="s">
        <v>562</v>
      </c>
      <c r="D284" t="s">
        <v>563</v>
      </c>
      <c r="E284" s="5">
        <v>261671173</v>
      </c>
      <c r="F284" s="13">
        <f>INDEX($R$3:$T$335,MATCH(VPPEL[[#This Row],[DistrictNumber]],$R$3:$R$335,0),3)</f>
        <v>0.67</v>
      </c>
      <c r="G284" s="9">
        <f t="shared" si="25"/>
        <v>175319.68591000003</v>
      </c>
      <c r="H284" s="11">
        <v>1.02</v>
      </c>
      <c r="I284" s="12">
        <f t="shared" si="26"/>
        <v>175319.68591000003</v>
      </c>
      <c r="J284" s="15">
        <f>IF(VPPEL[[#This Row],[Unadjusted Maximum Revenue]]/(VPPEL[[#This Row],[Proposed Taxable Valuation]]/1000)&gt;VPPEL[[#This Row],[Max VPPEL RATE]],VPPEL[[#This Row],[Max VPPEL RATE]],VPPEL[[#This Row],[Unadjusted Maximum Revenue]]/(VPPEL[[#This Row],[Proposed Taxable Valuation]]/1000))</f>
        <v>0.67</v>
      </c>
      <c r="K284" s="26">
        <f>ROUND(VPPEL[[#This Row],[Proposed Taxable Valuation]]/1000*VPPEL[[#This Row],[Adjusted Rate]],0)</f>
        <v>175320</v>
      </c>
      <c r="L284" s="19">
        <f t="shared" si="27"/>
        <v>0</v>
      </c>
      <c r="M284" s="17">
        <f t="shared" si="28"/>
        <v>0</v>
      </c>
      <c r="N284" s="5">
        <v>261671173</v>
      </c>
      <c r="O284">
        <f>INDEX($R$3:$T$335,MATCH(VPPEL[[#This Row],[DistrictNumber]],$R$3:$R$335,0),3)</f>
        <v>0.67</v>
      </c>
      <c r="P284" s="9">
        <f t="shared" si="29"/>
        <v>175320</v>
      </c>
      <c r="R284" t="s">
        <v>552</v>
      </c>
      <c r="S284" s="36" t="s">
        <v>552</v>
      </c>
      <c r="T284" s="33">
        <v>0.43070000000000003</v>
      </c>
    </row>
    <row r="285" spans="1:20" x14ac:dyDescent="0.35">
      <c r="A285" s="13">
        <v>2026</v>
      </c>
      <c r="B285" s="13">
        <f t="shared" si="24"/>
        <v>2025</v>
      </c>
      <c r="C285" t="s">
        <v>564</v>
      </c>
      <c r="D285" t="s">
        <v>565</v>
      </c>
      <c r="E285" s="5">
        <v>151259845</v>
      </c>
      <c r="F285" s="13">
        <f>INDEX($R$3:$T$335,MATCH(VPPEL[[#This Row],[DistrictNumber]],$R$3:$R$335,0),3)</f>
        <v>0</v>
      </c>
      <c r="G285" s="9">
        <f t="shared" si="25"/>
        <v>0</v>
      </c>
      <c r="H285" s="11">
        <v>1.02</v>
      </c>
      <c r="I285" s="12">
        <f t="shared" si="26"/>
        <v>0</v>
      </c>
      <c r="J285" s="15">
        <f>IF(VPPEL[[#This Row],[Unadjusted Maximum Revenue]]/(VPPEL[[#This Row],[Proposed Taxable Valuation]]/1000)&gt;VPPEL[[#This Row],[Max VPPEL RATE]],VPPEL[[#This Row],[Max VPPEL RATE]],VPPEL[[#This Row],[Unadjusted Maximum Revenue]]/(VPPEL[[#This Row],[Proposed Taxable Valuation]]/1000))</f>
        <v>0</v>
      </c>
      <c r="K285" s="26">
        <f>ROUND(VPPEL[[#This Row],[Proposed Taxable Valuation]]/1000*VPPEL[[#This Row],[Adjusted Rate]],0)</f>
        <v>0</v>
      </c>
      <c r="L285" s="19">
        <f t="shared" si="27"/>
        <v>0</v>
      </c>
      <c r="M285" s="17">
        <f t="shared" si="28"/>
        <v>0</v>
      </c>
      <c r="N285" s="5">
        <v>151259845</v>
      </c>
      <c r="O285">
        <f>INDEX($R$3:$T$335,MATCH(VPPEL[[#This Row],[DistrictNumber]],$R$3:$R$335,0),3)</f>
        <v>0</v>
      </c>
      <c r="P285" s="9">
        <f t="shared" si="29"/>
        <v>0</v>
      </c>
      <c r="R285" t="s">
        <v>554</v>
      </c>
      <c r="S285" s="37" t="s">
        <v>554</v>
      </c>
      <c r="T285" s="34">
        <v>0</v>
      </c>
    </row>
    <row r="286" spans="1:20" x14ac:dyDescent="0.35">
      <c r="A286" s="13">
        <v>2026</v>
      </c>
      <c r="B286" s="13">
        <f t="shared" si="24"/>
        <v>2025</v>
      </c>
      <c r="C286" t="s">
        <v>566</v>
      </c>
      <c r="D286" t="s">
        <v>567</v>
      </c>
      <c r="E286" s="5">
        <v>185576764</v>
      </c>
      <c r="F286" s="13">
        <f>INDEX($R$3:$T$335,MATCH(VPPEL[[#This Row],[DistrictNumber]],$R$3:$R$335,0),3)</f>
        <v>0</v>
      </c>
      <c r="G286" s="9">
        <f t="shared" si="25"/>
        <v>0</v>
      </c>
      <c r="H286" s="11">
        <v>1.02</v>
      </c>
      <c r="I286" s="12">
        <f t="shared" si="26"/>
        <v>0</v>
      </c>
      <c r="J286" s="15">
        <f>IF(VPPEL[[#This Row],[Unadjusted Maximum Revenue]]/(VPPEL[[#This Row],[Proposed Taxable Valuation]]/1000)&gt;VPPEL[[#This Row],[Max VPPEL RATE]],VPPEL[[#This Row],[Max VPPEL RATE]],VPPEL[[#This Row],[Unadjusted Maximum Revenue]]/(VPPEL[[#This Row],[Proposed Taxable Valuation]]/1000))</f>
        <v>0</v>
      </c>
      <c r="K286" s="26">
        <f>ROUND(VPPEL[[#This Row],[Proposed Taxable Valuation]]/1000*VPPEL[[#This Row],[Adjusted Rate]],0)</f>
        <v>0</v>
      </c>
      <c r="L286" s="19">
        <f t="shared" si="27"/>
        <v>0</v>
      </c>
      <c r="M286" s="17">
        <f t="shared" si="28"/>
        <v>0</v>
      </c>
      <c r="N286" s="5">
        <v>185576764</v>
      </c>
      <c r="O286">
        <f>INDEX($R$3:$T$335,MATCH(VPPEL[[#This Row],[DistrictNumber]],$R$3:$R$335,0),3)</f>
        <v>0</v>
      </c>
      <c r="P286" s="9">
        <f t="shared" si="29"/>
        <v>0</v>
      </c>
      <c r="R286" t="s">
        <v>556</v>
      </c>
      <c r="S286" s="36" t="s">
        <v>556</v>
      </c>
      <c r="T286" s="33">
        <v>1.34</v>
      </c>
    </row>
    <row r="287" spans="1:20" x14ac:dyDescent="0.35">
      <c r="A287" s="13">
        <v>2026</v>
      </c>
      <c r="B287" s="13">
        <f t="shared" si="24"/>
        <v>2025</v>
      </c>
      <c r="C287" t="s">
        <v>568</v>
      </c>
      <c r="D287" t="s">
        <v>569</v>
      </c>
      <c r="E287" s="5">
        <v>353144078</v>
      </c>
      <c r="F287" s="13">
        <f>INDEX($R$3:$T$335,MATCH(VPPEL[[#This Row],[DistrictNumber]],$R$3:$R$335,0),3)</f>
        <v>0</v>
      </c>
      <c r="G287" s="9">
        <f t="shared" si="25"/>
        <v>0</v>
      </c>
      <c r="H287" s="11">
        <v>1.02</v>
      </c>
      <c r="I287" s="12">
        <f t="shared" si="26"/>
        <v>0</v>
      </c>
      <c r="J287" s="15">
        <f>IF(VPPEL[[#This Row],[Unadjusted Maximum Revenue]]/(VPPEL[[#This Row],[Proposed Taxable Valuation]]/1000)&gt;VPPEL[[#This Row],[Max VPPEL RATE]],VPPEL[[#This Row],[Max VPPEL RATE]],VPPEL[[#This Row],[Unadjusted Maximum Revenue]]/(VPPEL[[#This Row],[Proposed Taxable Valuation]]/1000))</f>
        <v>0</v>
      </c>
      <c r="K287" s="26">
        <f>ROUND(VPPEL[[#This Row],[Proposed Taxable Valuation]]/1000*VPPEL[[#This Row],[Adjusted Rate]],0)</f>
        <v>0</v>
      </c>
      <c r="L287" s="19">
        <f t="shared" si="27"/>
        <v>0</v>
      </c>
      <c r="M287" s="17">
        <f t="shared" si="28"/>
        <v>0</v>
      </c>
      <c r="N287" s="5">
        <v>353144078</v>
      </c>
      <c r="O287">
        <f>INDEX($R$3:$T$335,MATCH(VPPEL[[#This Row],[DistrictNumber]],$R$3:$R$335,0),3)</f>
        <v>0</v>
      </c>
      <c r="P287" s="9">
        <f t="shared" si="29"/>
        <v>0</v>
      </c>
      <c r="R287" t="s">
        <v>558</v>
      </c>
      <c r="S287" s="37" t="s">
        <v>558</v>
      </c>
      <c r="T287" s="34">
        <v>1.24786</v>
      </c>
    </row>
    <row r="288" spans="1:20" x14ac:dyDescent="0.35">
      <c r="A288" s="13">
        <v>2026</v>
      </c>
      <c r="B288" s="13">
        <f t="shared" si="24"/>
        <v>2025</v>
      </c>
      <c r="C288" t="s">
        <v>570</v>
      </c>
      <c r="D288" t="s">
        <v>571</v>
      </c>
      <c r="E288" s="5">
        <v>511469789</v>
      </c>
      <c r="F288" s="13">
        <f>INDEX($R$3:$T$335,MATCH(VPPEL[[#This Row],[DistrictNumber]],$R$3:$R$335,0),3)</f>
        <v>1.17126</v>
      </c>
      <c r="G288" s="9">
        <f t="shared" si="25"/>
        <v>599064.10506413993</v>
      </c>
      <c r="H288" s="11">
        <v>1.02</v>
      </c>
      <c r="I288" s="12">
        <f t="shared" si="26"/>
        <v>599064.10506413993</v>
      </c>
      <c r="J288" s="15">
        <f>IF(VPPEL[[#This Row],[Unadjusted Maximum Revenue]]/(VPPEL[[#This Row],[Proposed Taxable Valuation]]/1000)&gt;VPPEL[[#This Row],[Max VPPEL RATE]],VPPEL[[#This Row],[Max VPPEL RATE]],VPPEL[[#This Row],[Unadjusted Maximum Revenue]]/(VPPEL[[#This Row],[Proposed Taxable Valuation]]/1000))</f>
        <v>1.17126</v>
      </c>
      <c r="K288" s="26">
        <f>ROUND(VPPEL[[#This Row],[Proposed Taxable Valuation]]/1000*VPPEL[[#This Row],[Adjusted Rate]],0)</f>
        <v>599064</v>
      </c>
      <c r="L288" s="19">
        <f t="shared" si="27"/>
        <v>0</v>
      </c>
      <c r="M288" s="17">
        <f t="shared" si="28"/>
        <v>0</v>
      </c>
      <c r="N288" s="5">
        <v>511469789</v>
      </c>
      <c r="O288">
        <f>INDEX($R$3:$T$335,MATCH(VPPEL[[#This Row],[DistrictNumber]],$R$3:$R$335,0),3)</f>
        <v>1.17126</v>
      </c>
      <c r="P288" s="9">
        <f t="shared" si="29"/>
        <v>599064</v>
      </c>
      <c r="R288" t="s">
        <v>560</v>
      </c>
      <c r="S288" s="36" t="s">
        <v>560</v>
      </c>
      <c r="T288" s="33">
        <v>1.34</v>
      </c>
    </row>
    <row r="289" spans="1:20" x14ac:dyDescent="0.35">
      <c r="A289" s="13">
        <v>2026</v>
      </c>
      <c r="B289" s="13">
        <f t="shared" si="24"/>
        <v>2025</v>
      </c>
      <c r="C289" t="s">
        <v>572</v>
      </c>
      <c r="D289" t="s">
        <v>573</v>
      </c>
      <c r="E289" s="5">
        <v>431384495</v>
      </c>
      <c r="F289" s="13">
        <f>INDEX($R$3:$T$335,MATCH(VPPEL[[#This Row],[DistrictNumber]],$R$3:$R$335,0),3)</f>
        <v>1.34</v>
      </c>
      <c r="G289" s="9">
        <f t="shared" si="25"/>
        <v>578055.22330000007</v>
      </c>
      <c r="H289" s="11">
        <v>1.02</v>
      </c>
      <c r="I289" s="12">
        <f t="shared" si="26"/>
        <v>578055.22330000007</v>
      </c>
      <c r="J289" s="15">
        <f>IF(VPPEL[[#This Row],[Unadjusted Maximum Revenue]]/(VPPEL[[#This Row],[Proposed Taxable Valuation]]/1000)&gt;VPPEL[[#This Row],[Max VPPEL RATE]],VPPEL[[#This Row],[Max VPPEL RATE]],VPPEL[[#This Row],[Unadjusted Maximum Revenue]]/(VPPEL[[#This Row],[Proposed Taxable Valuation]]/1000))</f>
        <v>1.34</v>
      </c>
      <c r="K289" s="26">
        <f>ROUND(VPPEL[[#This Row],[Proposed Taxable Valuation]]/1000*VPPEL[[#This Row],[Adjusted Rate]],0)</f>
        <v>578055</v>
      </c>
      <c r="L289" s="19">
        <f t="shared" si="27"/>
        <v>0</v>
      </c>
      <c r="M289" s="17">
        <f t="shared" si="28"/>
        <v>0</v>
      </c>
      <c r="N289" s="5">
        <v>431384495</v>
      </c>
      <c r="O289">
        <f>INDEX($R$3:$T$335,MATCH(VPPEL[[#This Row],[DistrictNumber]],$R$3:$R$335,0),3)</f>
        <v>1.34</v>
      </c>
      <c r="P289" s="9">
        <f t="shared" si="29"/>
        <v>578055</v>
      </c>
      <c r="R289" t="s">
        <v>562</v>
      </c>
      <c r="S289" s="37" t="s">
        <v>562</v>
      </c>
      <c r="T289" s="34">
        <v>0.67</v>
      </c>
    </row>
    <row r="290" spans="1:20" x14ac:dyDescent="0.35">
      <c r="A290" s="13">
        <v>2026</v>
      </c>
      <c r="B290" s="13">
        <f t="shared" si="24"/>
        <v>2025</v>
      </c>
      <c r="C290" t="s">
        <v>574</v>
      </c>
      <c r="D290" t="s">
        <v>575</v>
      </c>
      <c r="E290" s="5">
        <v>1837604095</v>
      </c>
      <c r="F290" s="13">
        <f>INDEX($R$3:$T$335,MATCH(VPPEL[[#This Row],[DistrictNumber]],$R$3:$R$335,0),3)</f>
        <v>1.34</v>
      </c>
      <c r="G290" s="9">
        <f t="shared" si="25"/>
        <v>2462389.4873000002</v>
      </c>
      <c r="H290" s="11">
        <v>1.02</v>
      </c>
      <c r="I290" s="12">
        <f t="shared" si="26"/>
        <v>2462389.4873000002</v>
      </c>
      <c r="J290" s="15">
        <f>IF(VPPEL[[#This Row],[Unadjusted Maximum Revenue]]/(VPPEL[[#This Row],[Proposed Taxable Valuation]]/1000)&gt;VPPEL[[#This Row],[Max VPPEL RATE]],VPPEL[[#This Row],[Max VPPEL RATE]],VPPEL[[#This Row],[Unadjusted Maximum Revenue]]/(VPPEL[[#This Row],[Proposed Taxable Valuation]]/1000))</f>
        <v>1.34</v>
      </c>
      <c r="K290" s="26">
        <f>ROUND(VPPEL[[#This Row],[Proposed Taxable Valuation]]/1000*VPPEL[[#This Row],[Adjusted Rate]],0)</f>
        <v>2462389</v>
      </c>
      <c r="L290" s="19">
        <f t="shared" si="27"/>
        <v>0</v>
      </c>
      <c r="M290" s="17">
        <f t="shared" si="28"/>
        <v>0</v>
      </c>
      <c r="N290" s="5">
        <v>1837604095</v>
      </c>
      <c r="O290">
        <f>INDEX($R$3:$T$335,MATCH(VPPEL[[#This Row],[DistrictNumber]],$R$3:$R$335,0),3)</f>
        <v>1.34</v>
      </c>
      <c r="P290" s="9">
        <f t="shared" si="29"/>
        <v>2462389</v>
      </c>
      <c r="R290" t="s">
        <v>564</v>
      </c>
      <c r="S290" s="36" t="s">
        <v>564</v>
      </c>
      <c r="T290" s="33">
        <v>0</v>
      </c>
    </row>
    <row r="291" spans="1:20" x14ac:dyDescent="0.35">
      <c r="A291" s="13">
        <v>2026</v>
      </c>
      <c r="B291" s="13">
        <f t="shared" si="24"/>
        <v>2025</v>
      </c>
      <c r="C291" t="s">
        <v>576</v>
      </c>
      <c r="D291" t="s">
        <v>577</v>
      </c>
      <c r="E291" s="5">
        <v>535387132</v>
      </c>
      <c r="F291" s="13">
        <f>INDEX($R$3:$T$335,MATCH(VPPEL[[#This Row],[DistrictNumber]],$R$3:$R$335,0),3)</f>
        <v>0.67</v>
      </c>
      <c r="G291" s="9">
        <f t="shared" si="25"/>
        <v>358709.37844</v>
      </c>
      <c r="H291" s="11">
        <v>1.02</v>
      </c>
      <c r="I291" s="12">
        <f t="shared" si="26"/>
        <v>358709.37844</v>
      </c>
      <c r="J291" s="15">
        <f>IF(VPPEL[[#This Row],[Unadjusted Maximum Revenue]]/(VPPEL[[#This Row],[Proposed Taxable Valuation]]/1000)&gt;VPPEL[[#This Row],[Max VPPEL RATE]],VPPEL[[#This Row],[Max VPPEL RATE]],VPPEL[[#This Row],[Unadjusted Maximum Revenue]]/(VPPEL[[#This Row],[Proposed Taxable Valuation]]/1000))</f>
        <v>0.67</v>
      </c>
      <c r="K291" s="26">
        <f>ROUND(VPPEL[[#This Row],[Proposed Taxable Valuation]]/1000*VPPEL[[#This Row],[Adjusted Rate]],0)</f>
        <v>358709</v>
      </c>
      <c r="L291" s="19">
        <f t="shared" si="27"/>
        <v>0</v>
      </c>
      <c r="M291" s="17">
        <f t="shared" si="28"/>
        <v>0</v>
      </c>
      <c r="N291" s="5">
        <v>535387132</v>
      </c>
      <c r="O291">
        <f>INDEX($R$3:$T$335,MATCH(VPPEL[[#This Row],[DistrictNumber]],$R$3:$R$335,0),3)</f>
        <v>0.67</v>
      </c>
      <c r="P291" s="9">
        <f t="shared" si="29"/>
        <v>358709</v>
      </c>
      <c r="R291" t="s">
        <v>566</v>
      </c>
      <c r="S291" s="37" t="s">
        <v>566</v>
      </c>
      <c r="T291" s="34">
        <v>0</v>
      </c>
    </row>
    <row r="292" spans="1:20" x14ac:dyDescent="0.35">
      <c r="A292" s="13">
        <v>2026</v>
      </c>
      <c r="B292" s="13">
        <f t="shared" si="24"/>
        <v>2025</v>
      </c>
      <c r="C292" t="s">
        <v>578</v>
      </c>
      <c r="D292" t="s">
        <v>579</v>
      </c>
      <c r="E292" s="5">
        <v>379585781</v>
      </c>
      <c r="F292" s="13">
        <f>INDEX($R$3:$T$335,MATCH(VPPEL[[#This Row],[DistrictNumber]],$R$3:$R$335,0),3)</f>
        <v>1.34</v>
      </c>
      <c r="G292" s="9">
        <f t="shared" si="25"/>
        <v>508644.94654000003</v>
      </c>
      <c r="H292" s="11">
        <v>1.02</v>
      </c>
      <c r="I292" s="12">
        <f t="shared" si="26"/>
        <v>508644.94654000003</v>
      </c>
      <c r="J292" s="15">
        <f>IF(VPPEL[[#This Row],[Unadjusted Maximum Revenue]]/(VPPEL[[#This Row],[Proposed Taxable Valuation]]/1000)&gt;VPPEL[[#This Row],[Max VPPEL RATE]],VPPEL[[#This Row],[Max VPPEL RATE]],VPPEL[[#This Row],[Unadjusted Maximum Revenue]]/(VPPEL[[#This Row],[Proposed Taxable Valuation]]/1000))</f>
        <v>1.34</v>
      </c>
      <c r="K292" s="26">
        <f>ROUND(VPPEL[[#This Row],[Proposed Taxable Valuation]]/1000*VPPEL[[#This Row],[Adjusted Rate]],0)</f>
        <v>508645</v>
      </c>
      <c r="L292" s="19">
        <f t="shared" si="27"/>
        <v>0</v>
      </c>
      <c r="M292" s="17">
        <f t="shared" si="28"/>
        <v>0</v>
      </c>
      <c r="N292" s="5">
        <v>379585781</v>
      </c>
      <c r="O292">
        <f>INDEX($R$3:$T$335,MATCH(VPPEL[[#This Row],[DistrictNumber]],$R$3:$R$335,0),3)</f>
        <v>1.34</v>
      </c>
      <c r="P292" s="9">
        <f t="shared" si="29"/>
        <v>508645</v>
      </c>
      <c r="R292" t="s">
        <v>568</v>
      </c>
      <c r="S292" s="36" t="s">
        <v>568</v>
      </c>
      <c r="T292" s="33">
        <v>0</v>
      </c>
    </row>
    <row r="293" spans="1:20" x14ac:dyDescent="0.35">
      <c r="A293" s="13">
        <v>2026</v>
      </c>
      <c r="B293" s="13">
        <f t="shared" si="24"/>
        <v>2025</v>
      </c>
      <c r="C293" t="s">
        <v>580</v>
      </c>
      <c r="D293" t="s">
        <v>581</v>
      </c>
      <c r="E293" s="5">
        <v>185331420</v>
      </c>
      <c r="F293" s="13">
        <f>INDEX($R$3:$T$335,MATCH(VPPEL[[#This Row],[DistrictNumber]],$R$3:$R$335,0),3)</f>
        <v>0.17777000000000001</v>
      </c>
      <c r="G293" s="9">
        <f t="shared" si="25"/>
        <v>32946.366533400003</v>
      </c>
      <c r="H293" s="11">
        <v>1.02</v>
      </c>
      <c r="I293" s="12">
        <f t="shared" si="26"/>
        <v>32946.366533400003</v>
      </c>
      <c r="J293" s="15">
        <f>IF(VPPEL[[#This Row],[Unadjusted Maximum Revenue]]/(VPPEL[[#This Row],[Proposed Taxable Valuation]]/1000)&gt;VPPEL[[#This Row],[Max VPPEL RATE]],VPPEL[[#This Row],[Max VPPEL RATE]],VPPEL[[#This Row],[Unadjusted Maximum Revenue]]/(VPPEL[[#This Row],[Proposed Taxable Valuation]]/1000))</f>
        <v>0.17777000000000001</v>
      </c>
      <c r="K293" s="26">
        <f>ROUND(VPPEL[[#This Row],[Proposed Taxable Valuation]]/1000*VPPEL[[#This Row],[Adjusted Rate]],0)</f>
        <v>32946</v>
      </c>
      <c r="L293" s="19">
        <f t="shared" si="27"/>
        <v>0</v>
      </c>
      <c r="M293" s="17">
        <f t="shared" si="28"/>
        <v>0</v>
      </c>
      <c r="N293" s="5">
        <v>185331420</v>
      </c>
      <c r="O293">
        <f>INDEX($R$3:$T$335,MATCH(VPPEL[[#This Row],[DistrictNumber]],$R$3:$R$335,0),3)</f>
        <v>0.17777000000000001</v>
      </c>
      <c r="P293" s="9">
        <f t="shared" si="29"/>
        <v>32946</v>
      </c>
      <c r="R293" t="s">
        <v>570</v>
      </c>
      <c r="S293" s="37" t="s">
        <v>696</v>
      </c>
      <c r="T293" s="34">
        <v>1.17126</v>
      </c>
    </row>
    <row r="294" spans="1:20" x14ac:dyDescent="0.35">
      <c r="A294" s="13">
        <v>2026</v>
      </c>
      <c r="B294" s="13">
        <f t="shared" si="24"/>
        <v>2025</v>
      </c>
      <c r="C294" t="s">
        <v>582</v>
      </c>
      <c r="D294" t="s">
        <v>583</v>
      </c>
      <c r="E294" s="5">
        <v>661493962</v>
      </c>
      <c r="F294" s="13">
        <f>INDEX($R$3:$T$335,MATCH(VPPEL[[#This Row],[DistrictNumber]],$R$3:$R$335,0),3)</f>
        <v>0.47982999999999998</v>
      </c>
      <c r="G294" s="9">
        <f t="shared" si="25"/>
        <v>317404.64778646</v>
      </c>
      <c r="H294" s="11">
        <v>1.02</v>
      </c>
      <c r="I294" s="12">
        <f t="shared" si="26"/>
        <v>317404.64778646</v>
      </c>
      <c r="J294" s="15">
        <f>IF(VPPEL[[#This Row],[Unadjusted Maximum Revenue]]/(VPPEL[[#This Row],[Proposed Taxable Valuation]]/1000)&gt;VPPEL[[#This Row],[Max VPPEL RATE]],VPPEL[[#This Row],[Max VPPEL RATE]],VPPEL[[#This Row],[Unadjusted Maximum Revenue]]/(VPPEL[[#This Row],[Proposed Taxable Valuation]]/1000))</f>
        <v>0.47982999999999998</v>
      </c>
      <c r="K294" s="26">
        <f>ROUND(VPPEL[[#This Row],[Proposed Taxable Valuation]]/1000*VPPEL[[#This Row],[Adjusted Rate]],0)</f>
        <v>317405</v>
      </c>
      <c r="L294" s="19">
        <f t="shared" si="27"/>
        <v>0</v>
      </c>
      <c r="M294" s="17">
        <f t="shared" si="28"/>
        <v>0</v>
      </c>
      <c r="N294" s="5">
        <v>661493962</v>
      </c>
      <c r="O294">
        <f>INDEX($R$3:$T$335,MATCH(VPPEL[[#This Row],[DistrictNumber]],$R$3:$R$335,0),3)</f>
        <v>0.47982999999999998</v>
      </c>
      <c r="P294" s="9">
        <f t="shared" si="29"/>
        <v>317405</v>
      </c>
      <c r="R294" t="s">
        <v>572</v>
      </c>
      <c r="S294" s="36" t="s">
        <v>572</v>
      </c>
      <c r="T294" s="33">
        <v>1.34</v>
      </c>
    </row>
    <row r="295" spans="1:20" x14ac:dyDescent="0.35">
      <c r="A295" s="13">
        <v>2026</v>
      </c>
      <c r="B295" s="13">
        <f t="shared" si="24"/>
        <v>2025</v>
      </c>
      <c r="C295" t="s">
        <v>584</v>
      </c>
      <c r="D295" t="s">
        <v>585</v>
      </c>
      <c r="E295" s="5">
        <v>203711470</v>
      </c>
      <c r="F295" s="13">
        <f>INDEX($R$3:$T$335,MATCH(VPPEL[[#This Row],[DistrictNumber]],$R$3:$R$335,0),3)</f>
        <v>1.34</v>
      </c>
      <c r="G295" s="9">
        <f t="shared" si="25"/>
        <v>272973.36980000004</v>
      </c>
      <c r="H295" s="11">
        <v>1.02</v>
      </c>
      <c r="I295" s="12">
        <f t="shared" si="26"/>
        <v>272973.36980000004</v>
      </c>
      <c r="J295" s="15">
        <f>IF(VPPEL[[#This Row],[Unadjusted Maximum Revenue]]/(VPPEL[[#This Row],[Proposed Taxable Valuation]]/1000)&gt;VPPEL[[#This Row],[Max VPPEL RATE]],VPPEL[[#This Row],[Max VPPEL RATE]],VPPEL[[#This Row],[Unadjusted Maximum Revenue]]/(VPPEL[[#This Row],[Proposed Taxable Valuation]]/1000))</f>
        <v>1.3400000000000003</v>
      </c>
      <c r="K295" s="26">
        <f>ROUND(VPPEL[[#This Row],[Proposed Taxable Valuation]]/1000*VPPEL[[#This Row],[Adjusted Rate]],0)</f>
        <v>272973</v>
      </c>
      <c r="L295" s="19">
        <f t="shared" si="27"/>
        <v>0</v>
      </c>
      <c r="M295" s="17">
        <f t="shared" si="28"/>
        <v>0</v>
      </c>
      <c r="N295" s="5">
        <v>203711470</v>
      </c>
      <c r="O295">
        <f>INDEX($R$3:$T$335,MATCH(VPPEL[[#This Row],[DistrictNumber]],$R$3:$R$335,0),3)</f>
        <v>1.34</v>
      </c>
      <c r="P295" s="9">
        <f t="shared" si="29"/>
        <v>272973</v>
      </c>
      <c r="R295" t="s">
        <v>574</v>
      </c>
      <c r="S295" s="37" t="s">
        <v>574</v>
      </c>
      <c r="T295" s="34">
        <v>1.34</v>
      </c>
    </row>
    <row r="296" spans="1:20" x14ac:dyDescent="0.35">
      <c r="A296" s="13">
        <v>2026</v>
      </c>
      <c r="B296" s="13">
        <f t="shared" si="24"/>
        <v>2025</v>
      </c>
      <c r="C296" t="s">
        <v>586</v>
      </c>
      <c r="D296" t="s">
        <v>587</v>
      </c>
      <c r="E296" s="5">
        <v>260608402</v>
      </c>
      <c r="F296" s="13">
        <f>INDEX($R$3:$T$335,MATCH(VPPEL[[#This Row],[DistrictNumber]],$R$3:$R$335,0),3)</f>
        <v>0.47206999999999999</v>
      </c>
      <c r="G296" s="9">
        <f t="shared" si="25"/>
        <v>123025.40833214</v>
      </c>
      <c r="H296" s="11">
        <v>1.02</v>
      </c>
      <c r="I296" s="12">
        <f t="shared" si="26"/>
        <v>123025.40833214</v>
      </c>
      <c r="J296" s="15">
        <f>IF(VPPEL[[#This Row],[Unadjusted Maximum Revenue]]/(VPPEL[[#This Row],[Proposed Taxable Valuation]]/1000)&gt;VPPEL[[#This Row],[Max VPPEL RATE]],VPPEL[[#This Row],[Max VPPEL RATE]],VPPEL[[#This Row],[Unadjusted Maximum Revenue]]/(VPPEL[[#This Row],[Proposed Taxable Valuation]]/1000))</f>
        <v>0.47206999999999999</v>
      </c>
      <c r="K296" s="26">
        <f>ROUND(VPPEL[[#This Row],[Proposed Taxable Valuation]]/1000*VPPEL[[#This Row],[Adjusted Rate]],0)</f>
        <v>123025</v>
      </c>
      <c r="L296" s="19">
        <f t="shared" si="27"/>
        <v>0</v>
      </c>
      <c r="M296" s="17">
        <f t="shared" si="28"/>
        <v>0</v>
      </c>
      <c r="N296" s="5">
        <v>260608402</v>
      </c>
      <c r="O296">
        <f>INDEX($R$3:$T$335,MATCH(VPPEL[[#This Row],[DistrictNumber]],$R$3:$R$335,0),3)</f>
        <v>0.47206999999999999</v>
      </c>
      <c r="P296" s="9">
        <f t="shared" si="29"/>
        <v>123025</v>
      </c>
      <c r="R296" t="s">
        <v>576</v>
      </c>
      <c r="S296" s="36" t="s">
        <v>576</v>
      </c>
      <c r="T296" s="33">
        <v>0.67</v>
      </c>
    </row>
    <row r="297" spans="1:20" x14ac:dyDescent="0.35">
      <c r="A297" s="13">
        <v>2026</v>
      </c>
      <c r="B297" s="13">
        <f t="shared" si="24"/>
        <v>2025</v>
      </c>
      <c r="C297" t="s">
        <v>588</v>
      </c>
      <c r="D297" t="s">
        <v>589</v>
      </c>
      <c r="E297" s="5">
        <v>273613206</v>
      </c>
      <c r="F297" s="13">
        <f>INDEX($R$3:$T$335,MATCH(VPPEL[[#This Row],[DistrictNumber]],$R$3:$R$335,0),3)</f>
        <v>0.98841999999999997</v>
      </c>
      <c r="G297" s="9">
        <f t="shared" si="25"/>
        <v>270444.76507452002</v>
      </c>
      <c r="H297" s="11">
        <v>1.02</v>
      </c>
      <c r="I297" s="12">
        <f t="shared" si="26"/>
        <v>270444.76507452002</v>
      </c>
      <c r="J297" s="15">
        <f>IF(VPPEL[[#This Row],[Unadjusted Maximum Revenue]]/(VPPEL[[#This Row],[Proposed Taxable Valuation]]/1000)&gt;VPPEL[[#This Row],[Max VPPEL RATE]],VPPEL[[#This Row],[Max VPPEL RATE]],VPPEL[[#This Row],[Unadjusted Maximum Revenue]]/(VPPEL[[#This Row],[Proposed Taxable Valuation]]/1000))</f>
        <v>0.98842000000000008</v>
      </c>
      <c r="K297" s="26">
        <f>ROUND(VPPEL[[#This Row],[Proposed Taxable Valuation]]/1000*VPPEL[[#This Row],[Adjusted Rate]],0)</f>
        <v>270445</v>
      </c>
      <c r="L297" s="19">
        <f t="shared" si="27"/>
        <v>0</v>
      </c>
      <c r="M297" s="17">
        <f t="shared" si="28"/>
        <v>0</v>
      </c>
      <c r="N297" s="5">
        <v>273613206</v>
      </c>
      <c r="O297">
        <f>INDEX($R$3:$T$335,MATCH(VPPEL[[#This Row],[DistrictNumber]],$R$3:$R$335,0),3)</f>
        <v>0.98841999999999997</v>
      </c>
      <c r="P297" s="9">
        <f t="shared" si="29"/>
        <v>270445</v>
      </c>
      <c r="R297" t="s">
        <v>578</v>
      </c>
      <c r="S297" s="37" t="s">
        <v>578</v>
      </c>
      <c r="T297" s="34">
        <v>1.34</v>
      </c>
    </row>
    <row r="298" spans="1:20" x14ac:dyDescent="0.35">
      <c r="A298" s="13">
        <v>2026</v>
      </c>
      <c r="B298" s="13">
        <f t="shared" si="24"/>
        <v>2025</v>
      </c>
      <c r="C298" t="s">
        <v>590</v>
      </c>
      <c r="D298" t="s">
        <v>591</v>
      </c>
      <c r="E298" s="5">
        <v>595661287</v>
      </c>
      <c r="F298" s="13">
        <f>INDEX($R$3:$T$335,MATCH(VPPEL[[#This Row],[DistrictNumber]],$R$3:$R$335,0),3)</f>
        <v>1</v>
      </c>
      <c r="G298" s="9">
        <f t="shared" si="25"/>
        <v>595661.28700000001</v>
      </c>
      <c r="H298" s="11">
        <v>1.02</v>
      </c>
      <c r="I298" s="12">
        <f t="shared" si="26"/>
        <v>595661.28700000001</v>
      </c>
      <c r="J298" s="15">
        <f>IF(VPPEL[[#This Row],[Unadjusted Maximum Revenue]]/(VPPEL[[#This Row],[Proposed Taxable Valuation]]/1000)&gt;VPPEL[[#This Row],[Max VPPEL RATE]],VPPEL[[#This Row],[Max VPPEL RATE]],VPPEL[[#This Row],[Unadjusted Maximum Revenue]]/(VPPEL[[#This Row],[Proposed Taxable Valuation]]/1000))</f>
        <v>1</v>
      </c>
      <c r="K298" s="26">
        <f>ROUND(VPPEL[[#This Row],[Proposed Taxable Valuation]]/1000*VPPEL[[#This Row],[Adjusted Rate]],0)</f>
        <v>595661</v>
      </c>
      <c r="L298" s="19">
        <f t="shared" si="27"/>
        <v>0</v>
      </c>
      <c r="M298" s="17">
        <f t="shared" si="28"/>
        <v>0</v>
      </c>
      <c r="N298" s="5">
        <v>595661287</v>
      </c>
      <c r="O298">
        <f>INDEX($R$3:$T$335,MATCH(VPPEL[[#This Row],[DistrictNumber]],$R$3:$R$335,0),3)</f>
        <v>1</v>
      </c>
      <c r="P298" s="9">
        <f t="shared" si="29"/>
        <v>595661</v>
      </c>
      <c r="R298" t="s">
        <v>580</v>
      </c>
      <c r="S298" s="36" t="s">
        <v>580</v>
      </c>
      <c r="T298" s="33">
        <v>0.17777000000000001</v>
      </c>
    </row>
    <row r="299" spans="1:20" x14ac:dyDescent="0.35">
      <c r="A299" s="13">
        <v>2026</v>
      </c>
      <c r="B299" s="13">
        <f t="shared" si="24"/>
        <v>2025</v>
      </c>
      <c r="C299" t="s">
        <v>592</v>
      </c>
      <c r="D299" t="s">
        <v>593</v>
      </c>
      <c r="E299" s="5">
        <v>3568106258</v>
      </c>
      <c r="F299" s="13">
        <f>INDEX($R$3:$T$335,MATCH(VPPEL[[#This Row],[DistrictNumber]],$R$3:$R$335,0),3)</f>
        <v>0.67</v>
      </c>
      <c r="G299" s="9">
        <f t="shared" si="25"/>
        <v>2390631.1928600003</v>
      </c>
      <c r="H299" s="11">
        <v>1.02</v>
      </c>
      <c r="I299" s="12">
        <f t="shared" si="26"/>
        <v>2390631.1928600003</v>
      </c>
      <c r="J299" s="15">
        <f>IF(VPPEL[[#This Row],[Unadjusted Maximum Revenue]]/(VPPEL[[#This Row],[Proposed Taxable Valuation]]/1000)&gt;VPPEL[[#This Row],[Max VPPEL RATE]],VPPEL[[#This Row],[Max VPPEL RATE]],VPPEL[[#This Row],[Unadjusted Maximum Revenue]]/(VPPEL[[#This Row],[Proposed Taxable Valuation]]/1000))</f>
        <v>0.67000000000000015</v>
      </c>
      <c r="K299" s="26">
        <f>ROUND(VPPEL[[#This Row],[Proposed Taxable Valuation]]/1000*VPPEL[[#This Row],[Adjusted Rate]],0)</f>
        <v>2390631</v>
      </c>
      <c r="L299" s="19">
        <f t="shared" si="27"/>
        <v>0</v>
      </c>
      <c r="M299" s="17">
        <f t="shared" si="28"/>
        <v>0</v>
      </c>
      <c r="N299" s="5">
        <v>3568106258</v>
      </c>
      <c r="O299">
        <f>INDEX($R$3:$T$335,MATCH(VPPEL[[#This Row],[DistrictNumber]],$R$3:$R$335,0),3)</f>
        <v>0.67</v>
      </c>
      <c r="P299" s="9">
        <f t="shared" si="29"/>
        <v>2390631</v>
      </c>
      <c r="R299" t="s">
        <v>582</v>
      </c>
      <c r="S299" s="37" t="s">
        <v>582</v>
      </c>
      <c r="T299" s="34">
        <v>0.47982999999999998</v>
      </c>
    </row>
    <row r="300" spans="1:20" x14ac:dyDescent="0.35">
      <c r="A300" s="13">
        <v>2026</v>
      </c>
      <c r="B300" s="13">
        <f t="shared" si="24"/>
        <v>2025</v>
      </c>
      <c r="C300" t="s">
        <v>594</v>
      </c>
      <c r="D300" t="s">
        <v>595</v>
      </c>
      <c r="E300" s="5">
        <v>7822787441</v>
      </c>
      <c r="F300" s="13">
        <f>INDEX($R$3:$T$335,MATCH(VPPEL[[#This Row],[DistrictNumber]],$R$3:$R$335,0),3)</f>
        <v>1.34</v>
      </c>
      <c r="G300" s="9">
        <f t="shared" si="25"/>
        <v>10482535.170940001</v>
      </c>
      <c r="H300" s="11">
        <v>1.02</v>
      </c>
      <c r="I300" s="12">
        <f t="shared" si="26"/>
        <v>10482535.170940001</v>
      </c>
      <c r="J300" s="15">
        <f>IF(VPPEL[[#This Row],[Unadjusted Maximum Revenue]]/(VPPEL[[#This Row],[Proposed Taxable Valuation]]/1000)&gt;VPPEL[[#This Row],[Max VPPEL RATE]],VPPEL[[#This Row],[Max VPPEL RATE]],VPPEL[[#This Row],[Unadjusted Maximum Revenue]]/(VPPEL[[#This Row],[Proposed Taxable Valuation]]/1000))</f>
        <v>1.34</v>
      </c>
      <c r="K300" s="26">
        <f>ROUND(VPPEL[[#This Row],[Proposed Taxable Valuation]]/1000*VPPEL[[#This Row],[Adjusted Rate]],0)</f>
        <v>10482535</v>
      </c>
      <c r="L300" s="19">
        <f t="shared" si="27"/>
        <v>0</v>
      </c>
      <c r="M300" s="17">
        <f t="shared" si="28"/>
        <v>0</v>
      </c>
      <c r="N300" s="5">
        <v>7822787441</v>
      </c>
      <c r="O300">
        <f>INDEX($R$3:$T$335,MATCH(VPPEL[[#This Row],[DistrictNumber]],$R$3:$R$335,0),3)</f>
        <v>1.34</v>
      </c>
      <c r="P300" s="9">
        <f t="shared" si="29"/>
        <v>10482535</v>
      </c>
      <c r="R300" t="s">
        <v>584</v>
      </c>
      <c r="S300" s="36" t="s">
        <v>584</v>
      </c>
      <c r="T300" s="33">
        <v>1.34</v>
      </c>
    </row>
    <row r="301" spans="1:20" x14ac:dyDescent="0.35">
      <c r="A301" s="13">
        <v>2026</v>
      </c>
      <c r="B301" s="13">
        <f t="shared" si="24"/>
        <v>2025</v>
      </c>
      <c r="C301" t="s">
        <v>596</v>
      </c>
      <c r="D301" t="s">
        <v>597</v>
      </c>
      <c r="E301" s="5">
        <v>1008425662</v>
      </c>
      <c r="F301" s="13">
        <f>INDEX($R$3:$T$335,MATCH(VPPEL[[#This Row],[DistrictNumber]],$R$3:$R$335,0),3)</f>
        <v>0</v>
      </c>
      <c r="G301" s="9">
        <f t="shared" si="25"/>
        <v>0</v>
      </c>
      <c r="H301" s="11">
        <v>1.02</v>
      </c>
      <c r="I301" s="12">
        <f t="shared" si="26"/>
        <v>0</v>
      </c>
      <c r="J301" s="15">
        <f>IF(VPPEL[[#This Row],[Unadjusted Maximum Revenue]]/(VPPEL[[#This Row],[Proposed Taxable Valuation]]/1000)&gt;VPPEL[[#This Row],[Max VPPEL RATE]],VPPEL[[#This Row],[Max VPPEL RATE]],VPPEL[[#This Row],[Unadjusted Maximum Revenue]]/(VPPEL[[#This Row],[Proposed Taxable Valuation]]/1000))</f>
        <v>0</v>
      </c>
      <c r="K301" s="26">
        <f>ROUND(VPPEL[[#This Row],[Proposed Taxable Valuation]]/1000*VPPEL[[#This Row],[Adjusted Rate]],0)</f>
        <v>0</v>
      </c>
      <c r="L301" s="19">
        <f t="shared" si="27"/>
        <v>0</v>
      </c>
      <c r="M301" s="17">
        <f t="shared" si="28"/>
        <v>0</v>
      </c>
      <c r="N301" s="5">
        <v>1008425662</v>
      </c>
      <c r="O301">
        <f>INDEX($R$3:$T$335,MATCH(VPPEL[[#This Row],[DistrictNumber]],$R$3:$R$335,0),3)</f>
        <v>0</v>
      </c>
      <c r="P301" s="9">
        <f t="shared" si="29"/>
        <v>0</v>
      </c>
      <c r="R301" t="s">
        <v>586</v>
      </c>
      <c r="S301" s="37" t="s">
        <v>586</v>
      </c>
      <c r="T301" s="34">
        <v>0.47206999999999999</v>
      </c>
    </row>
    <row r="302" spans="1:20" x14ac:dyDescent="0.35">
      <c r="A302" s="13">
        <v>2026</v>
      </c>
      <c r="B302" s="13">
        <f t="shared" si="24"/>
        <v>2025</v>
      </c>
      <c r="C302" t="s">
        <v>598</v>
      </c>
      <c r="D302" t="s">
        <v>599</v>
      </c>
      <c r="E302" s="5">
        <v>321297800</v>
      </c>
      <c r="F302" s="13">
        <f>INDEX($R$3:$T$335,MATCH(VPPEL[[#This Row],[DistrictNumber]],$R$3:$R$335,0),3)</f>
        <v>0</v>
      </c>
      <c r="G302" s="9">
        <f t="shared" si="25"/>
        <v>0</v>
      </c>
      <c r="H302" s="11">
        <v>1.02</v>
      </c>
      <c r="I302" s="12">
        <f t="shared" si="26"/>
        <v>0</v>
      </c>
      <c r="J302" s="15">
        <f>IF(VPPEL[[#This Row],[Unadjusted Maximum Revenue]]/(VPPEL[[#This Row],[Proposed Taxable Valuation]]/1000)&gt;VPPEL[[#This Row],[Max VPPEL RATE]],VPPEL[[#This Row],[Max VPPEL RATE]],VPPEL[[#This Row],[Unadjusted Maximum Revenue]]/(VPPEL[[#This Row],[Proposed Taxable Valuation]]/1000))</f>
        <v>0</v>
      </c>
      <c r="K302" s="26">
        <f>ROUND(VPPEL[[#This Row],[Proposed Taxable Valuation]]/1000*VPPEL[[#This Row],[Adjusted Rate]],0)</f>
        <v>0</v>
      </c>
      <c r="L302" s="19">
        <f t="shared" si="27"/>
        <v>0</v>
      </c>
      <c r="M302" s="17">
        <f t="shared" si="28"/>
        <v>0</v>
      </c>
      <c r="N302" s="5">
        <v>321297800</v>
      </c>
      <c r="O302">
        <f>INDEX($R$3:$T$335,MATCH(VPPEL[[#This Row],[DistrictNumber]],$R$3:$R$335,0),3)</f>
        <v>0</v>
      </c>
      <c r="P302" s="9">
        <f t="shared" si="29"/>
        <v>0</v>
      </c>
      <c r="R302" t="s">
        <v>588</v>
      </c>
      <c r="S302" s="36" t="s">
        <v>588</v>
      </c>
      <c r="T302" s="33">
        <v>0.98841999999999997</v>
      </c>
    </row>
    <row r="303" spans="1:20" x14ac:dyDescent="0.35">
      <c r="A303" s="13">
        <v>2026</v>
      </c>
      <c r="B303" s="13">
        <f t="shared" si="24"/>
        <v>2025</v>
      </c>
      <c r="C303" t="s">
        <v>600</v>
      </c>
      <c r="D303" t="s">
        <v>601</v>
      </c>
      <c r="E303" s="5">
        <v>828841444</v>
      </c>
      <c r="F303" s="13">
        <f>INDEX($R$3:$T$335,MATCH(VPPEL[[#This Row],[DistrictNumber]],$R$3:$R$335,0),3)</f>
        <v>0.77</v>
      </c>
      <c r="G303" s="9">
        <f t="shared" si="25"/>
        <v>638207.91188000003</v>
      </c>
      <c r="H303" s="11">
        <v>1.02</v>
      </c>
      <c r="I303" s="12">
        <f t="shared" si="26"/>
        <v>638207.91188000003</v>
      </c>
      <c r="J303" s="15">
        <f>IF(VPPEL[[#This Row],[Unadjusted Maximum Revenue]]/(VPPEL[[#This Row],[Proposed Taxable Valuation]]/1000)&gt;VPPEL[[#This Row],[Max VPPEL RATE]],VPPEL[[#This Row],[Max VPPEL RATE]],VPPEL[[#This Row],[Unadjusted Maximum Revenue]]/(VPPEL[[#This Row],[Proposed Taxable Valuation]]/1000))</f>
        <v>0.77</v>
      </c>
      <c r="K303" s="26">
        <f>ROUND(VPPEL[[#This Row],[Proposed Taxable Valuation]]/1000*VPPEL[[#This Row],[Adjusted Rate]],0)</f>
        <v>638208</v>
      </c>
      <c r="L303" s="19">
        <f t="shared" si="27"/>
        <v>0</v>
      </c>
      <c r="M303" s="17">
        <f t="shared" si="28"/>
        <v>0</v>
      </c>
      <c r="N303" s="5">
        <v>828841444</v>
      </c>
      <c r="O303">
        <f>INDEX($R$3:$T$335,MATCH(VPPEL[[#This Row],[DistrictNumber]],$R$3:$R$335,0),3)</f>
        <v>0.77</v>
      </c>
      <c r="P303" s="9">
        <f t="shared" si="29"/>
        <v>638208</v>
      </c>
      <c r="R303" t="s">
        <v>590</v>
      </c>
      <c r="S303" s="37" t="s">
        <v>590</v>
      </c>
      <c r="T303" s="34">
        <v>1</v>
      </c>
    </row>
    <row r="304" spans="1:20" x14ac:dyDescent="0.35">
      <c r="A304" s="13">
        <v>2026</v>
      </c>
      <c r="B304" s="13">
        <f t="shared" si="24"/>
        <v>2025</v>
      </c>
      <c r="C304" t="s">
        <v>602</v>
      </c>
      <c r="D304" t="s">
        <v>603</v>
      </c>
      <c r="E304" s="5">
        <v>271868273</v>
      </c>
      <c r="F304" s="13">
        <f>INDEX($R$3:$T$335,MATCH(VPPEL[[#This Row],[DistrictNumber]],$R$3:$R$335,0),3)</f>
        <v>1.34</v>
      </c>
      <c r="G304" s="9">
        <f t="shared" si="25"/>
        <v>364303.48582</v>
      </c>
      <c r="H304" s="11">
        <v>1.02</v>
      </c>
      <c r="I304" s="12">
        <f t="shared" si="26"/>
        <v>364303.48582</v>
      </c>
      <c r="J304" s="15">
        <f>IF(VPPEL[[#This Row],[Unadjusted Maximum Revenue]]/(VPPEL[[#This Row],[Proposed Taxable Valuation]]/1000)&gt;VPPEL[[#This Row],[Max VPPEL RATE]],VPPEL[[#This Row],[Max VPPEL RATE]],VPPEL[[#This Row],[Unadjusted Maximum Revenue]]/(VPPEL[[#This Row],[Proposed Taxable Valuation]]/1000))</f>
        <v>1.34</v>
      </c>
      <c r="K304" s="26">
        <f>ROUND(VPPEL[[#This Row],[Proposed Taxable Valuation]]/1000*VPPEL[[#This Row],[Adjusted Rate]],0)</f>
        <v>364303</v>
      </c>
      <c r="L304" s="19">
        <f t="shared" si="27"/>
        <v>0</v>
      </c>
      <c r="M304" s="17">
        <f t="shared" si="28"/>
        <v>0</v>
      </c>
      <c r="N304" s="5">
        <v>271868273</v>
      </c>
      <c r="O304">
        <f>INDEX($R$3:$T$335,MATCH(VPPEL[[#This Row],[DistrictNumber]],$R$3:$R$335,0),3)</f>
        <v>1.34</v>
      </c>
      <c r="P304" s="9">
        <f t="shared" si="29"/>
        <v>364303</v>
      </c>
      <c r="R304" t="s">
        <v>592</v>
      </c>
      <c r="S304" s="36" t="s">
        <v>592</v>
      </c>
      <c r="T304" s="33">
        <v>0.67</v>
      </c>
    </row>
    <row r="305" spans="1:20" x14ac:dyDescent="0.35">
      <c r="A305" s="13">
        <v>2026</v>
      </c>
      <c r="B305" s="13">
        <f t="shared" si="24"/>
        <v>2025</v>
      </c>
      <c r="C305" t="s">
        <v>604</v>
      </c>
      <c r="D305" t="s">
        <v>605</v>
      </c>
      <c r="E305" s="5">
        <v>499252957</v>
      </c>
      <c r="F305" s="13">
        <f>INDEX($R$3:$T$335,MATCH(VPPEL[[#This Row],[DistrictNumber]],$R$3:$R$335,0),3)</f>
        <v>1.0696699999999999</v>
      </c>
      <c r="G305" s="9">
        <f t="shared" si="25"/>
        <v>534035.91051418998</v>
      </c>
      <c r="H305" s="11">
        <v>1.02</v>
      </c>
      <c r="I305" s="12">
        <f t="shared" si="26"/>
        <v>534035.91051418998</v>
      </c>
      <c r="J305" s="15">
        <f>IF(VPPEL[[#This Row],[Unadjusted Maximum Revenue]]/(VPPEL[[#This Row],[Proposed Taxable Valuation]]/1000)&gt;VPPEL[[#This Row],[Max VPPEL RATE]],VPPEL[[#This Row],[Max VPPEL RATE]],VPPEL[[#This Row],[Unadjusted Maximum Revenue]]/(VPPEL[[#This Row],[Proposed Taxable Valuation]]/1000))</f>
        <v>1.0696699999999999</v>
      </c>
      <c r="K305" s="26">
        <f>ROUND(VPPEL[[#This Row],[Proposed Taxable Valuation]]/1000*VPPEL[[#This Row],[Adjusted Rate]],0)</f>
        <v>534036</v>
      </c>
      <c r="L305" s="19">
        <f t="shared" si="27"/>
        <v>0</v>
      </c>
      <c r="M305" s="17">
        <f t="shared" si="28"/>
        <v>0</v>
      </c>
      <c r="N305" s="5">
        <v>499252957</v>
      </c>
      <c r="O305">
        <f>INDEX($R$3:$T$335,MATCH(VPPEL[[#This Row],[DistrictNumber]],$R$3:$R$335,0),3)</f>
        <v>1.0696699999999999</v>
      </c>
      <c r="P305" s="9">
        <f t="shared" si="29"/>
        <v>534036</v>
      </c>
      <c r="R305" t="s">
        <v>594</v>
      </c>
      <c r="S305" s="37" t="s">
        <v>594</v>
      </c>
      <c r="T305" s="34">
        <v>1.34</v>
      </c>
    </row>
    <row r="306" spans="1:20" x14ac:dyDescent="0.35">
      <c r="A306" s="13">
        <v>2026</v>
      </c>
      <c r="B306" s="13">
        <f t="shared" si="24"/>
        <v>2025</v>
      </c>
      <c r="C306" t="s">
        <v>606</v>
      </c>
      <c r="D306" t="s">
        <v>607</v>
      </c>
      <c r="E306" s="5">
        <v>219182996</v>
      </c>
      <c r="F306" s="13">
        <f>INDEX($R$3:$T$335,MATCH(VPPEL[[#This Row],[DistrictNumber]],$R$3:$R$335,0),3)</f>
        <v>1.34</v>
      </c>
      <c r="G306" s="9">
        <f t="shared" si="25"/>
        <v>293705.21464000002</v>
      </c>
      <c r="H306" s="11">
        <v>1.02</v>
      </c>
      <c r="I306" s="12">
        <f t="shared" si="26"/>
        <v>293705.21464000002</v>
      </c>
      <c r="J306" s="15">
        <f>IF(VPPEL[[#This Row],[Unadjusted Maximum Revenue]]/(VPPEL[[#This Row],[Proposed Taxable Valuation]]/1000)&gt;VPPEL[[#This Row],[Max VPPEL RATE]],VPPEL[[#This Row],[Max VPPEL RATE]],VPPEL[[#This Row],[Unadjusted Maximum Revenue]]/(VPPEL[[#This Row],[Proposed Taxable Valuation]]/1000))</f>
        <v>1.34</v>
      </c>
      <c r="K306" s="26">
        <f>ROUND(VPPEL[[#This Row],[Proposed Taxable Valuation]]/1000*VPPEL[[#This Row],[Adjusted Rate]],0)</f>
        <v>293705</v>
      </c>
      <c r="L306" s="19">
        <f t="shared" si="27"/>
        <v>0</v>
      </c>
      <c r="M306" s="17">
        <f t="shared" si="28"/>
        <v>0</v>
      </c>
      <c r="N306" s="5">
        <v>219182996</v>
      </c>
      <c r="O306">
        <f>INDEX($R$3:$T$335,MATCH(VPPEL[[#This Row],[DistrictNumber]],$R$3:$R$335,0),3)</f>
        <v>1.34</v>
      </c>
      <c r="P306" s="9">
        <f t="shared" si="29"/>
        <v>293705</v>
      </c>
      <c r="R306" t="s">
        <v>596</v>
      </c>
      <c r="S306" s="36" t="s">
        <v>596</v>
      </c>
      <c r="T306" s="33">
        <v>0</v>
      </c>
    </row>
    <row r="307" spans="1:20" x14ac:dyDescent="0.35">
      <c r="A307" s="13">
        <v>2026</v>
      </c>
      <c r="B307" s="13">
        <f t="shared" si="24"/>
        <v>2025</v>
      </c>
      <c r="C307" t="s">
        <v>608</v>
      </c>
      <c r="D307" t="s">
        <v>609</v>
      </c>
      <c r="E307" s="5">
        <v>198473352</v>
      </c>
      <c r="F307" s="13">
        <f>INDEX($R$3:$T$335,MATCH(VPPEL[[#This Row],[DistrictNumber]],$R$3:$R$335,0),3)</f>
        <v>1.24471</v>
      </c>
      <c r="G307" s="9">
        <f t="shared" si="25"/>
        <v>247041.76596792002</v>
      </c>
      <c r="H307" s="11">
        <v>1.02</v>
      </c>
      <c r="I307" s="12">
        <f t="shared" si="26"/>
        <v>247041.76596792002</v>
      </c>
      <c r="J307" s="15">
        <f>IF(VPPEL[[#This Row],[Unadjusted Maximum Revenue]]/(VPPEL[[#This Row],[Proposed Taxable Valuation]]/1000)&gt;VPPEL[[#This Row],[Max VPPEL RATE]],VPPEL[[#This Row],[Max VPPEL RATE]],VPPEL[[#This Row],[Unadjusted Maximum Revenue]]/(VPPEL[[#This Row],[Proposed Taxable Valuation]]/1000))</f>
        <v>1.24471</v>
      </c>
      <c r="K307" s="26">
        <f>ROUND(VPPEL[[#This Row],[Proposed Taxable Valuation]]/1000*VPPEL[[#This Row],[Adjusted Rate]],0)</f>
        <v>247042</v>
      </c>
      <c r="L307" s="19">
        <f t="shared" si="27"/>
        <v>0</v>
      </c>
      <c r="M307" s="17">
        <f t="shared" si="28"/>
        <v>0</v>
      </c>
      <c r="N307" s="5">
        <v>198473352</v>
      </c>
      <c r="O307">
        <f>INDEX($R$3:$T$335,MATCH(VPPEL[[#This Row],[DistrictNumber]],$R$3:$R$335,0),3)</f>
        <v>1.24471</v>
      </c>
      <c r="P307" s="9">
        <f t="shared" si="29"/>
        <v>247042</v>
      </c>
      <c r="R307" t="s">
        <v>598</v>
      </c>
      <c r="S307" s="37" t="s">
        <v>598</v>
      </c>
      <c r="T307" s="34">
        <v>0</v>
      </c>
    </row>
    <row r="308" spans="1:20" x14ac:dyDescent="0.35">
      <c r="A308" s="13">
        <v>2026</v>
      </c>
      <c r="B308" s="13">
        <f t="shared" si="24"/>
        <v>2025</v>
      </c>
      <c r="C308" t="s">
        <v>610</v>
      </c>
      <c r="D308" t="s">
        <v>611</v>
      </c>
      <c r="E308" s="5">
        <v>798818875</v>
      </c>
      <c r="F308" s="13">
        <f>INDEX($R$3:$T$335,MATCH(VPPEL[[#This Row],[DistrictNumber]],$R$3:$R$335,0),3)</f>
        <v>0</v>
      </c>
      <c r="G308" s="9">
        <f t="shared" si="25"/>
        <v>0</v>
      </c>
      <c r="H308" s="11">
        <v>1.02</v>
      </c>
      <c r="I308" s="12">
        <f t="shared" si="26"/>
        <v>0</v>
      </c>
      <c r="J308" s="15">
        <f>IF(VPPEL[[#This Row],[Unadjusted Maximum Revenue]]/(VPPEL[[#This Row],[Proposed Taxable Valuation]]/1000)&gt;VPPEL[[#This Row],[Max VPPEL RATE]],VPPEL[[#This Row],[Max VPPEL RATE]],VPPEL[[#This Row],[Unadjusted Maximum Revenue]]/(VPPEL[[#This Row],[Proposed Taxable Valuation]]/1000))</f>
        <v>0</v>
      </c>
      <c r="K308" s="26">
        <f>ROUND(VPPEL[[#This Row],[Proposed Taxable Valuation]]/1000*VPPEL[[#This Row],[Adjusted Rate]],0)</f>
        <v>0</v>
      </c>
      <c r="L308" s="19">
        <f t="shared" si="27"/>
        <v>0</v>
      </c>
      <c r="M308" s="17">
        <f t="shared" si="28"/>
        <v>0</v>
      </c>
      <c r="N308" s="5">
        <v>798818875</v>
      </c>
      <c r="O308">
        <f>INDEX($R$3:$T$335,MATCH(VPPEL[[#This Row],[DistrictNumber]],$R$3:$R$335,0),3)</f>
        <v>0</v>
      </c>
      <c r="P308" s="9">
        <f t="shared" si="29"/>
        <v>0</v>
      </c>
      <c r="R308" t="s">
        <v>600</v>
      </c>
      <c r="S308" s="36" t="s">
        <v>600</v>
      </c>
      <c r="T308" s="33">
        <v>0.77</v>
      </c>
    </row>
    <row r="309" spans="1:20" x14ac:dyDescent="0.35">
      <c r="A309" s="13">
        <v>2026</v>
      </c>
      <c r="B309" s="13">
        <f t="shared" si="24"/>
        <v>2025</v>
      </c>
      <c r="C309" t="s">
        <v>612</v>
      </c>
      <c r="D309" t="s">
        <v>613</v>
      </c>
      <c r="E309" s="5">
        <v>762831362</v>
      </c>
      <c r="F309" s="13">
        <f>INDEX($R$3:$T$335,MATCH(VPPEL[[#This Row],[DistrictNumber]],$R$3:$R$335,0),3)</f>
        <v>0.67</v>
      </c>
      <c r="G309" s="9">
        <f t="shared" si="25"/>
        <v>511097.01254000003</v>
      </c>
      <c r="H309" s="11">
        <v>1.02</v>
      </c>
      <c r="I309" s="12">
        <f t="shared" si="26"/>
        <v>511097.01254000003</v>
      </c>
      <c r="J309" s="15">
        <f>IF(VPPEL[[#This Row],[Unadjusted Maximum Revenue]]/(VPPEL[[#This Row],[Proposed Taxable Valuation]]/1000)&gt;VPPEL[[#This Row],[Max VPPEL RATE]],VPPEL[[#This Row],[Max VPPEL RATE]],VPPEL[[#This Row],[Unadjusted Maximum Revenue]]/(VPPEL[[#This Row],[Proposed Taxable Valuation]]/1000))</f>
        <v>0.67</v>
      </c>
      <c r="K309" s="26">
        <f>ROUND(VPPEL[[#This Row],[Proposed Taxable Valuation]]/1000*VPPEL[[#This Row],[Adjusted Rate]],0)</f>
        <v>511097</v>
      </c>
      <c r="L309" s="19">
        <f t="shared" si="27"/>
        <v>0</v>
      </c>
      <c r="M309" s="17">
        <f t="shared" si="28"/>
        <v>0</v>
      </c>
      <c r="N309" s="5">
        <v>762831362</v>
      </c>
      <c r="O309">
        <f>INDEX($R$3:$T$335,MATCH(VPPEL[[#This Row],[DistrictNumber]],$R$3:$R$335,0),3)</f>
        <v>0.67</v>
      </c>
      <c r="P309" s="9">
        <f t="shared" si="29"/>
        <v>511097</v>
      </c>
      <c r="R309" t="e">
        <v>#N/A</v>
      </c>
      <c r="S309" s="37" t="s">
        <v>697</v>
      </c>
      <c r="T309" s="34">
        <v>0.77</v>
      </c>
    </row>
    <row r="310" spans="1:20" x14ac:dyDescent="0.35">
      <c r="A310" s="13">
        <v>2026</v>
      </c>
      <c r="B310" s="13">
        <f t="shared" si="24"/>
        <v>2025</v>
      </c>
      <c r="C310" t="s">
        <v>614</v>
      </c>
      <c r="D310" t="s">
        <v>615</v>
      </c>
      <c r="E310" s="5">
        <v>6324426899</v>
      </c>
      <c r="F310" s="13">
        <f>INDEX($R$3:$T$335,MATCH(VPPEL[[#This Row],[DistrictNumber]],$R$3:$R$335,0),3)</f>
        <v>1.34</v>
      </c>
      <c r="G310" s="9">
        <f t="shared" si="25"/>
        <v>8474732.0446600001</v>
      </c>
      <c r="H310" s="11">
        <v>1.02</v>
      </c>
      <c r="I310" s="12">
        <f t="shared" si="26"/>
        <v>8474732.0446600001</v>
      </c>
      <c r="J310" s="15">
        <f>IF(VPPEL[[#This Row],[Unadjusted Maximum Revenue]]/(VPPEL[[#This Row],[Proposed Taxable Valuation]]/1000)&gt;VPPEL[[#This Row],[Max VPPEL RATE]],VPPEL[[#This Row],[Max VPPEL RATE]],VPPEL[[#This Row],[Unadjusted Maximum Revenue]]/(VPPEL[[#This Row],[Proposed Taxable Valuation]]/1000))</f>
        <v>1.34</v>
      </c>
      <c r="K310" s="26">
        <f>ROUND(VPPEL[[#This Row],[Proposed Taxable Valuation]]/1000*VPPEL[[#This Row],[Adjusted Rate]],0)</f>
        <v>8474732</v>
      </c>
      <c r="L310" s="19">
        <f t="shared" si="27"/>
        <v>0</v>
      </c>
      <c r="M310" s="17">
        <f t="shared" si="28"/>
        <v>0</v>
      </c>
      <c r="N310" s="5">
        <v>6324426899</v>
      </c>
      <c r="O310">
        <f>INDEX($R$3:$T$335,MATCH(VPPEL[[#This Row],[DistrictNumber]],$R$3:$R$335,0),3)</f>
        <v>1.34</v>
      </c>
      <c r="P310" s="9">
        <f t="shared" si="29"/>
        <v>8474732</v>
      </c>
      <c r="R310" t="s">
        <v>602</v>
      </c>
      <c r="S310" s="36" t="s">
        <v>602</v>
      </c>
      <c r="T310" s="33">
        <v>1.34</v>
      </c>
    </row>
    <row r="311" spans="1:20" x14ac:dyDescent="0.35">
      <c r="A311" s="13">
        <v>2026</v>
      </c>
      <c r="B311" s="13">
        <f t="shared" si="24"/>
        <v>2025</v>
      </c>
      <c r="C311" t="s">
        <v>616</v>
      </c>
      <c r="D311" t="s">
        <v>617</v>
      </c>
      <c r="E311" s="5">
        <v>509080539</v>
      </c>
      <c r="F311" s="13">
        <f>INDEX($R$3:$T$335,MATCH(VPPEL[[#This Row],[DistrictNumber]],$R$3:$R$335,0),3)</f>
        <v>0.67</v>
      </c>
      <c r="G311" s="9">
        <f t="shared" si="25"/>
        <v>341083.96113000001</v>
      </c>
      <c r="H311" s="11">
        <v>1.02</v>
      </c>
      <c r="I311" s="12">
        <f t="shared" si="26"/>
        <v>341083.96113000001</v>
      </c>
      <c r="J311" s="15">
        <f>IF(VPPEL[[#This Row],[Unadjusted Maximum Revenue]]/(VPPEL[[#This Row],[Proposed Taxable Valuation]]/1000)&gt;VPPEL[[#This Row],[Max VPPEL RATE]],VPPEL[[#This Row],[Max VPPEL RATE]],VPPEL[[#This Row],[Unadjusted Maximum Revenue]]/(VPPEL[[#This Row],[Proposed Taxable Valuation]]/1000))</f>
        <v>0.67</v>
      </c>
      <c r="K311" s="26">
        <f>ROUND(VPPEL[[#This Row],[Proposed Taxable Valuation]]/1000*VPPEL[[#This Row],[Adjusted Rate]],0)</f>
        <v>341084</v>
      </c>
      <c r="L311" s="19">
        <f t="shared" si="27"/>
        <v>0</v>
      </c>
      <c r="M311" s="17">
        <f t="shared" si="28"/>
        <v>0</v>
      </c>
      <c r="N311" s="5">
        <v>509080539</v>
      </c>
      <c r="O311">
        <f>INDEX($R$3:$T$335,MATCH(VPPEL[[#This Row],[DistrictNumber]],$R$3:$R$335,0),3)</f>
        <v>0.67</v>
      </c>
      <c r="P311" s="9">
        <f t="shared" si="29"/>
        <v>341084</v>
      </c>
      <c r="R311" t="s">
        <v>604</v>
      </c>
      <c r="S311" s="37" t="s">
        <v>604</v>
      </c>
      <c r="T311" s="34">
        <v>1.0696699999999999</v>
      </c>
    </row>
    <row r="312" spans="1:20" x14ac:dyDescent="0.35">
      <c r="A312" s="13">
        <v>2026</v>
      </c>
      <c r="B312" s="13">
        <f t="shared" si="24"/>
        <v>2025</v>
      </c>
      <c r="C312" t="s">
        <v>618</v>
      </c>
      <c r="D312" t="s">
        <v>619</v>
      </c>
      <c r="E312" s="5">
        <v>355649139</v>
      </c>
      <c r="F312" s="13">
        <f>INDEX($R$3:$T$335,MATCH(VPPEL[[#This Row],[DistrictNumber]],$R$3:$R$335,0),3)</f>
        <v>0.155</v>
      </c>
      <c r="G312" s="9">
        <f t="shared" si="25"/>
        <v>55125.616545000004</v>
      </c>
      <c r="H312" s="11">
        <v>1.02</v>
      </c>
      <c r="I312" s="12">
        <f t="shared" si="26"/>
        <v>55125.616545000004</v>
      </c>
      <c r="J312" s="15">
        <f>IF(VPPEL[[#This Row],[Unadjusted Maximum Revenue]]/(VPPEL[[#This Row],[Proposed Taxable Valuation]]/1000)&gt;VPPEL[[#This Row],[Max VPPEL RATE]],VPPEL[[#This Row],[Max VPPEL RATE]],VPPEL[[#This Row],[Unadjusted Maximum Revenue]]/(VPPEL[[#This Row],[Proposed Taxable Valuation]]/1000))</f>
        <v>0.155</v>
      </c>
      <c r="K312" s="26">
        <f>ROUND(VPPEL[[#This Row],[Proposed Taxable Valuation]]/1000*VPPEL[[#This Row],[Adjusted Rate]],0)</f>
        <v>55126</v>
      </c>
      <c r="L312" s="19">
        <f t="shared" si="27"/>
        <v>0</v>
      </c>
      <c r="M312" s="17">
        <f t="shared" si="28"/>
        <v>0</v>
      </c>
      <c r="N312" s="5">
        <v>355649139</v>
      </c>
      <c r="O312">
        <f>INDEX($R$3:$T$335,MATCH(VPPEL[[#This Row],[DistrictNumber]],$R$3:$R$335,0),3)</f>
        <v>0.155</v>
      </c>
      <c r="P312" s="9">
        <f t="shared" si="29"/>
        <v>55126</v>
      </c>
      <c r="R312" t="s">
        <v>606</v>
      </c>
      <c r="S312" s="36" t="s">
        <v>606</v>
      </c>
      <c r="T312" s="33">
        <v>1.34</v>
      </c>
    </row>
    <row r="313" spans="1:20" x14ac:dyDescent="0.35">
      <c r="A313" s="13">
        <v>2026</v>
      </c>
      <c r="B313" s="13">
        <f t="shared" si="24"/>
        <v>2025</v>
      </c>
      <c r="C313" t="s">
        <v>620</v>
      </c>
      <c r="D313" t="s">
        <v>621</v>
      </c>
      <c r="E313" s="5">
        <v>304727445</v>
      </c>
      <c r="F313" s="13">
        <f>INDEX($R$3:$T$335,MATCH(VPPEL[[#This Row],[DistrictNumber]],$R$3:$R$335,0),3)</f>
        <v>0.54115999999999997</v>
      </c>
      <c r="G313" s="9">
        <f t="shared" si="25"/>
        <v>164906.30413619999</v>
      </c>
      <c r="H313" s="11">
        <v>1.02</v>
      </c>
      <c r="I313" s="12">
        <f t="shared" si="26"/>
        <v>164906.30413619999</v>
      </c>
      <c r="J313" s="15">
        <f>IF(VPPEL[[#This Row],[Unadjusted Maximum Revenue]]/(VPPEL[[#This Row],[Proposed Taxable Valuation]]/1000)&gt;VPPEL[[#This Row],[Max VPPEL RATE]],VPPEL[[#This Row],[Max VPPEL RATE]],VPPEL[[#This Row],[Unadjusted Maximum Revenue]]/(VPPEL[[#This Row],[Proposed Taxable Valuation]]/1000))</f>
        <v>0.54115999999999997</v>
      </c>
      <c r="K313" s="26">
        <f>ROUND(VPPEL[[#This Row],[Proposed Taxable Valuation]]/1000*VPPEL[[#This Row],[Adjusted Rate]],0)</f>
        <v>164906</v>
      </c>
      <c r="L313" s="19">
        <f t="shared" si="27"/>
        <v>0</v>
      </c>
      <c r="M313" s="17">
        <f t="shared" si="28"/>
        <v>0</v>
      </c>
      <c r="N313" s="5">
        <v>304727445</v>
      </c>
      <c r="O313">
        <f>INDEX($R$3:$T$335,MATCH(VPPEL[[#This Row],[DistrictNumber]],$R$3:$R$335,0),3)</f>
        <v>0.54115999999999997</v>
      </c>
      <c r="P313" s="9">
        <f t="shared" si="29"/>
        <v>164906</v>
      </c>
      <c r="R313" t="s">
        <v>608</v>
      </c>
      <c r="S313" s="37" t="s">
        <v>608</v>
      </c>
      <c r="T313" s="34">
        <v>1.24471</v>
      </c>
    </row>
    <row r="314" spans="1:20" x14ac:dyDescent="0.35">
      <c r="A314" s="13">
        <v>2026</v>
      </c>
      <c r="B314" s="13">
        <f t="shared" si="24"/>
        <v>2025</v>
      </c>
      <c r="C314" t="s">
        <v>622</v>
      </c>
      <c r="D314" t="s">
        <v>623</v>
      </c>
      <c r="E314" s="5">
        <v>374860701</v>
      </c>
      <c r="F314" s="13">
        <f>INDEX($R$3:$T$335,MATCH(VPPEL[[#This Row],[DistrictNumber]],$R$3:$R$335,0),3)</f>
        <v>1.15194</v>
      </c>
      <c r="G314" s="9">
        <f t="shared" si="25"/>
        <v>431817.03590993996</v>
      </c>
      <c r="H314" s="11">
        <v>1.02</v>
      </c>
      <c r="I314" s="12">
        <f t="shared" si="26"/>
        <v>431817.03590993996</v>
      </c>
      <c r="J314" s="15">
        <f>IF(VPPEL[[#This Row],[Unadjusted Maximum Revenue]]/(VPPEL[[#This Row],[Proposed Taxable Valuation]]/1000)&gt;VPPEL[[#This Row],[Max VPPEL RATE]],VPPEL[[#This Row],[Max VPPEL RATE]],VPPEL[[#This Row],[Unadjusted Maximum Revenue]]/(VPPEL[[#This Row],[Proposed Taxable Valuation]]/1000))</f>
        <v>1.15194</v>
      </c>
      <c r="K314" s="26">
        <f>ROUND(VPPEL[[#This Row],[Proposed Taxable Valuation]]/1000*VPPEL[[#This Row],[Adjusted Rate]],0)</f>
        <v>431817</v>
      </c>
      <c r="L314" s="19">
        <f t="shared" si="27"/>
        <v>0</v>
      </c>
      <c r="M314" s="17">
        <f t="shared" si="28"/>
        <v>0</v>
      </c>
      <c r="N314" s="5">
        <v>374860701</v>
      </c>
      <c r="O314">
        <f>INDEX($R$3:$T$335,MATCH(VPPEL[[#This Row],[DistrictNumber]],$R$3:$R$335,0),3)</f>
        <v>1.15194</v>
      </c>
      <c r="P314" s="9">
        <f t="shared" si="29"/>
        <v>431817</v>
      </c>
      <c r="R314" t="s">
        <v>610</v>
      </c>
      <c r="S314" s="36" t="s">
        <v>610</v>
      </c>
      <c r="T314" s="33">
        <v>0</v>
      </c>
    </row>
    <row r="315" spans="1:20" x14ac:dyDescent="0.35">
      <c r="A315" s="13">
        <v>2026</v>
      </c>
      <c r="B315" s="13">
        <f t="shared" si="24"/>
        <v>2025</v>
      </c>
      <c r="C315" t="s">
        <v>624</v>
      </c>
      <c r="D315" t="s">
        <v>625</v>
      </c>
      <c r="E315" s="5">
        <v>620273664</v>
      </c>
      <c r="F315" s="13">
        <f>INDEX($R$3:$T$335,MATCH(VPPEL[[#This Row],[DistrictNumber]],$R$3:$R$335,0),3)</f>
        <v>0.67</v>
      </c>
      <c r="G315" s="9">
        <f t="shared" si="25"/>
        <v>415583.35488</v>
      </c>
      <c r="H315" s="11">
        <v>1.02</v>
      </c>
      <c r="I315" s="12">
        <f t="shared" si="26"/>
        <v>415583.35488</v>
      </c>
      <c r="J315" s="15">
        <f>IF(VPPEL[[#This Row],[Unadjusted Maximum Revenue]]/(VPPEL[[#This Row],[Proposed Taxable Valuation]]/1000)&gt;VPPEL[[#This Row],[Max VPPEL RATE]],VPPEL[[#This Row],[Max VPPEL RATE]],VPPEL[[#This Row],[Unadjusted Maximum Revenue]]/(VPPEL[[#This Row],[Proposed Taxable Valuation]]/1000))</f>
        <v>0.67</v>
      </c>
      <c r="K315" s="26">
        <f>ROUND(VPPEL[[#This Row],[Proposed Taxable Valuation]]/1000*VPPEL[[#This Row],[Adjusted Rate]],0)</f>
        <v>415583</v>
      </c>
      <c r="L315" s="19">
        <f t="shared" si="27"/>
        <v>0</v>
      </c>
      <c r="M315" s="17">
        <f t="shared" si="28"/>
        <v>0</v>
      </c>
      <c r="N315" s="5">
        <v>620273664</v>
      </c>
      <c r="O315">
        <f>INDEX($R$3:$T$335,MATCH(VPPEL[[#This Row],[DistrictNumber]],$R$3:$R$335,0),3)</f>
        <v>0.67</v>
      </c>
      <c r="P315" s="9">
        <f t="shared" si="29"/>
        <v>415583</v>
      </c>
      <c r="R315" t="s">
        <v>612</v>
      </c>
      <c r="S315" s="37" t="s">
        <v>612</v>
      </c>
      <c r="T315" s="34">
        <v>0.67</v>
      </c>
    </row>
    <row r="316" spans="1:20" x14ac:dyDescent="0.35">
      <c r="A316" s="13">
        <v>2026</v>
      </c>
      <c r="B316" s="13">
        <f t="shared" si="24"/>
        <v>2025</v>
      </c>
      <c r="C316" t="s">
        <v>626</v>
      </c>
      <c r="D316" t="s">
        <v>627</v>
      </c>
      <c r="E316" s="5">
        <v>377638088</v>
      </c>
      <c r="F316" s="13">
        <f>INDEX($R$3:$T$335,MATCH(VPPEL[[#This Row],[DistrictNumber]],$R$3:$R$335,0),3)</f>
        <v>1</v>
      </c>
      <c r="G316" s="9">
        <f t="shared" si="25"/>
        <v>377638.08799999999</v>
      </c>
      <c r="H316" s="11">
        <v>1.02</v>
      </c>
      <c r="I316" s="12">
        <f t="shared" si="26"/>
        <v>377638.08799999999</v>
      </c>
      <c r="J316" s="15">
        <f>IF(VPPEL[[#This Row],[Unadjusted Maximum Revenue]]/(VPPEL[[#This Row],[Proposed Taxable Valuation]]/1000)&gt;VPPEL[[#This Row],[Max VPPEL RATE]],VPPEL[[#This Row],[Max VPPEL RATE]],VPPEL[[#This Row],[Unadjusted Maximum Revenue]]/(VPPEL[[#This Row],[Proposed Taxable Valuation]]/1000))</f>
        <v>1</v>
      </c>
      <c r="K316" s="26">
        <f>ROUND(VPPEL[[#This Row],[Proposed Taxable Valuation]]/1000*VPPEL[[#This Row],[Adjusted Rate]],0)</f>
        <v>377638</v>
      </c>
      <c r="L316" s="19">
        <f t="shared" si="27"/>
        <v>0</v>
      </c>
      <c r="M316" s="17">
        <f t="shared" si="28"/>
        <v>0</v>
      </c>
      <c r="N316" s="5">
        <v>377638088</v>
      </c>
      <c r="O316">
        <f>INDEX($R$3:$T$335,MATCH(VPPEL[[#This Row],[DistrictNumber]],$R$3:$R$335,0),3)</f>
        <v>1</v>
      </c>
      <c r="P316" s="9">
        <f t="shared" si="29"/>
        <v>377638</v>
      </c>
      <c r="R316" t="s">
        <v>614</v>
      </c>
      <c r="S316" s="36" t="s">
        <v>614</v>
      </c>
      <c r="T316" s="33">
        <v>1.34</v>
      </c>
    </row>
    <row r="317" spans="1:20" x14ac:dyDescent="0.35">
      <c r="A317" s="13">
        <v>2026</v>
      </c>
      <c r="B317" s="13">
        <f t="shared" si="24"/>
        <v>2025</v>
      </c>
      <c r="C317" t="s">
        <v>628</v>
      </c>
      <c r="D317" t="s">
        <v>629</v>
      </c>
      <c r="E317" s="5">
        <v>393749770</v>
      </c>
      <c r="F317" s="13">
        <f>INDEX($R$3:$T$335,MATCH(VPPEL[[#This Row],[DistrictNumber]],$R$3:$R$335,0),3)</f>
        <v>1.1319300000000001</v>
      </c>
      <c r="G317" s="9">
        <f t="shared" si="25"/>
        <v>445697.17715610005</v>
      </c>
      <c r="H317" s="11">
        <v>1.02</v>
      </c>
      <c r="I317" s="12">
        <f t="shared" si="26"/>
        <v>445697.17715610005</v>
      </c>
      <c r="J317" s="15">
        <f>IF(VPPEL[[#This Row],[Unadjusted Maximum Revenue]]/(VPPEL[[#This Row],[Proposed Taxable Valuation]]/1000)&gt;VPPEL[[#This Row],[Max VPPEL RATE]],VPPEL[[#This Row],[Max VPPEL RATE]],VPPEL[[#This Row],[Unadjusted Maximum Revenue]]/(VPPEL[[#This Row],[Proposed Taxable Valuation]]/1000))</f>
        <v>1.1319300000000001</v>
      </c>
      <c r="K317" s="26">
        <f>ROUND(VPPEL[[#This Row],[Proposed Taxable Valuation]]/1000*VPPEL[[#This Row],[Adjusted Rate]],0)</f>
        <v>445697</v>
      </c>
      <c r="L317" s="19">
        <f t="shared" si="27"/>
        <v>0</v>
      </c>
      <c r="M317" s="17">
        <f t="shared" si="28"/>
        <v>0</v>
      </c>
      <c r="N317" s="5">
        <v>393749770</v>
      </c>
      <c r="O317">
        <f>INDEX($R$3:$T$335,MATCH(VPPEL[[#This Row],[DistrictNumber]],$R$3:$R$335,0),3)</f>
        <v>1.1319300000000001</v>
      </c>
      <c r="P317" s="9">
        <f t="shared" si="29"/>
        <v>445697</v>
      </c>
      <c r="R317" t="s">
        <v>616</v>
      </c>
      <c r="S317" s="37" t="s">
        <v>616</v>
      </c>
      <c r="T317" s="34">
        <v>0.67</v>
      </c>
    </row>
    <row r="318" spans="1:20" x14ac:dyDescent="0.35">
      <c r="A318" s="13">
        <v>2026</v>
      </c>
      <c r="B318" s="13">
        <f t="shared" si="24"/>
        <v>2025</v>
      </c>
      <c r="C318" t="s">
        <v>630</v>
      </c>
      <c r="D318" t="s">
        <v>631</v>
      </c>
      <c r="E318" s="5">
        <v>289674490</v>
      </c>
      <c r="F318" s="13">
        <f>INDEX($R$3:$T$335,MATCH(VPPEL[[#This Row],[DistrictNumber]],$R$3:$R$335,0),3)</f>
        <v>1.34</v>
      </c>
      <c r="G318" s="9">
        <f t="shared" si="25"/>
        <v>388163.81660000002</v>
      </c>
      <c r="H318" s="11">
        <v>1.02</v>
      </c>
      <c r="I318" s="12">
        <f t="shared" si="26"/>
        <v>388163.81660000002</v>
      </c>
      <c r="J318" s="15">
        <f>IF(VPPEL[[#This Row],[Unadjusted Maximum Revenue]]/(VPPEL[[#This Row],[Proposed Taxable Valuation]]/1000)&gt;VPPEL[[#This Row],[Max VPPEL RATE]],VPPEL[[#This Row],[Max VPPEL RATE]],VPPEL[[#This Row],[Unadjusted Maximum Revenue]]/(VPPEL[[#This Row],[Proposed Taxable Valuation]]/1000))</f>
        <v>1.34</v>
      </c>
      <c r="K318" s="26">
        <f>ROUND(VPPEL[[#This Row],[Proposed Taxable Valuation]]/1000*VPPEL[[#This Row],[Adjusted Rate]],0)</f>
        <v>388164</v>
      </c>
      <c r="L318" s="19">
        <f t="shared" si="27"/>
        <v>0</v>
      </c>
      <c r="M318" s="17">
        <f t="shared" si="28"/>
        <v>0</v>
      </c>
      <c r="N318" s="5">
        <v>289674490</v>
      </c>
      <c r="O318">
        <f>INDEX($R$3:$T$335,MATCH(VPPEL[[#This Row],[DistrictNumber]],$R$3:$R$335,0),3)</f>
        <v>1.34</v>
      </c>
      <c r="P318" s="9">
        <f t="shared" si="29"/>
        <v>388164</v>
      </c>
      <c r="R318" t="s">
        <v>618</v>
      </c>
      <c r="S318" s="36" t="s">
        <v>618</v>
      </c>
      <c r="T318" s="33">
        <v>0.155</v>
      </c>
    </row>
    <row r="319" spans="1:20" x14ac:dyDescent="0.35">
      <c r="A319" s="13">
        <v>2026</v>
      </c>
      <c r="B319" s="13">
        <f t="shared" si="24"/>
        <v>2025</v>
      </c>
      <c r="C319" t="s">
        <v>632</v>
      </c>
      <c r="D319" t="s">
        <v>633</v>
      </c>
      <c r="E319" s="5">
        <v>2002295620</v>
      </c>
      <c r="F319" s="13">
        <f>INDEX($R$3:$T$335,MATCH(VPPEL[[#This Row],[DistrictNumber]],$R$3:$R$335,0),3)</f>
        <v>1</v>
      </c>
      <c r="G319" s="9">
        <f t="shared" si="25"/>
        <v>2002295.62</v>
      </c>
      <c r="H319" s="11">
        <v>1.02</v>
      </c>
      <c r="I319" s="12">
        <f t="shared" si="26"/>
        <v>2002295.62</v>
      </c>
      <c r="J319" s="15">
        <f>IF(VPPEL[[#This Row],[Unadjusted Maximum Revenue]]/(VPPEL[[#This Row],[Proposed Taxable Valuation]]/1000)&gt;VPPEL[[#This Row],[Max VPPEL RATE]],VPPEL[[#This Row],[Max VPPEL RATE]],VPPEL[[#This Row],[Unadjusted Maximum Revenue]]/(VPPEL[[#This Row],[Proposed Taxable Valuation]]/1000))</f>
        <v>1</v>
      </c>
      <c r="K319" s="26">
        <f>ROUND(VPPEL[[#This Row],[Proposed Taxable Valuation]]/1000*VPPEL[[#This Row],[Adjusted Rate]],0)</f>
        <v>2002296</v>
      </c>
      <c r="L319" s="19">
        <f t="shared" si="27"/>
        <v>0</v>
      </c>
      <c r="M319" s="17">
        <f t="shared" si="28"/>
        <v>0</v>
      </c>
      <c r="N319" s="5">
        <v>2002295620</v>
      </c>
      <c r="O319">
        <f>INDEX($R$3:$T$335,MATCH(VPPEL[[#This Row],[DistrictNumber]],$R$3:$R$335,0),3)</f>
        <v>1</v>
      </c>
      <c r="P319" s="9">
        <f t="shared" si="29"/>
        <v>2002296</v>
      </c>
      <c r="R319" t="s">
        <v>620</v>
      </c>
      <c r="S319" s="37" t="s">
        <v>620</v>
      </c>
      <c r="T319" s="34">
        <v>0.54115999999999997</v>
      </c>
    </row>
    <row r="320" spans="1:20" x14ac:dyDescent="0.35">
      <c r="A320" s="13">
        <v>2026</v>
      </c>
      <c r="B320" s="13">
        <f t="shared" si="24"/>
        <v>2025</v>
      </c>
      <c r="C320" t="s">
        <v>634</v>
      </c>
      <c r="D320" t="s">
        <v>635</v>
      </c>
      <c r="E320" s="5">
        <v>441904065</v>
      </c>
      <c r="F320" s="13">
        <f>INDEX($R$3:$T$335,MATCH(VPPEL[[#This Row],[DistrictNumber]],$R$3:$R$335,0),3)</f>
        <v>1.1657</v>
      </c>
      <c r="G320" s="9">
        <f t="shared" si="25"/>
        <v>515127.56857050001</v>
      </c>
      <c r="H320" s="11">
        <v>1.02</v>
      </c>
      <c r="I320" s="12">
        <f t="shared" si="26"/>
        <v>515127.56857050001</v>
      </c>
      <c r="J320" s="15">
        <f>IF(VPPEL[[#This Row],[Unadjusted Maximum Revenue]]/(VPPEL[[#This Row],[Proposed Taxable Valuation]]/1000)&gt;VPPEL[[#This Row],[Max VPPEL RATE]],VPPEL[[#This Row],[Max VPPEL RATE]],VPPEL[[#This Row],[Unadjusted Maximum Revenue]]/(VPPEL[[#This Row],[Proposed Taxable Valuation]]/1000))</f>
        <v>1.1657</v>
      </c>
      <c r="K320" s="26">
        <f>ROUND(VPPEL[[#This Row],[Proposed Taxable Valuation]]/1000*VPPEL[[#This Row],[Adjusted Rate]],0)</f>
        <v>515128</v>
      </c>
      <c r="L320" s="19">
        <f t="shared" si="27"/>
        <v>0</v>
      </c>
      <c r="M320" s="17">
        <f t="shared" si="28"/>
        <v>0</v>
      </c>
      <c r="N320" s="5">
        <v>441904065</v>
      </c>
      <c r="O320">
        <f>INDEX($R$3:$T$335,MATCH(VPPEL[[#This Row],[DistrictNumber]],$R$3:$R$335,0),3)</f>
        <v>1.1657</v>
      </c>
      <c r="P320" s="9">
        <f t="shared" si="29"/>
        <v>515128</v>
      </c>
      <c r="R320" t="s">
        <v>622</v>
      </c>
      <c r="S320" s="36" t="s">
        <v>622</v>
      </c>
      <c r="T320" s="33">
        <v>1.15194</v>
      </c>
    </row>
    <row r="321" spans="1:20" x14ac:dyDescent="0.35">
      <c r="A321" s="13">
        <v>2026</v>
      </c>
      <c r="B321" s="13">
        <f t="shared" si="24"/>
        <v>2025</v>
      </c>
      <c r="C321" t="s">
        <v>636</v>
      </c>
      <c r="D321" t="s">
        <v>637</v>
      </c>
      <c r="E321" s="5">
        <v>161616217</v>
      </c>
      <c r="F321" s="13">
        <f>INDEX($R$3:$T$335,MATCH(VPPEL[[#This Row],[DistrictNumber]],$R$3:$R$335,0),3)</f>
        <v>0.67</v>
      </c>
      <c r="G321" s="9">
        <f t="shared" si="25"/>
        <v>108282.86539000001</v>
      </c>
      <c r="H321" s="11">
        <v>1.02</v>
      </c>
      <c r="I321" s="12">
        <f t="shared" si="26"/>
        <v>108282.86539000001</v>
      </c>
      <c r="J321" s="15">
        <f>IF(VPPEL[[#This Row],[Unadjusted Maximum Revenue]]/(VPPEL[[#This Row],[Proposed Taxable Valuation]]/1000)&gt;VPPEL[[#This Row],[Max VPPEL RATE]],VPPEL[[#This Row],[Max VPPEL RATE]],VPPEL[[#This Row],[Unadjusted Maximum Revenue]]/(VPPEL[[#This Row],[Proposed Taxable Valuation]]/1000))</f>
        <v>0.67</v>
      </c>
      <c r="K321" s="26">
        <f>ROUND(VPPEL[[#This Row],[Proposed Taxable Valuation]]/1000*VPPEL[[#This Row],[Adjusted Rate]],0)</f>
        <v>108283</v>
      </c>
      <c r="L321" s="19">
        <f t="shared" si="27"/>
        <v>0</v>
      </c>
      <c r="M321" s="17">
        <f t="shared" si="28"/>
        <v>0</v>
      </c>
      <c r="N321" s="5">
        <v>161616217</v>
      </c>
      <c r="O321">
        <f>INDEX($R$3:$T$335,MATCH(VPPEL[[#This Row],[DistrictNumber]],$R$3:$R$335,0),3)</f>
        <v>0.67</v>
      </c>
      <c r="P321" s="9">
        <f t="shared" si="29"/>
        <v>108283</v>
      </c>
      <c r="R321" t="s">
        <v>624</v>
      </c>
      <c r="S321" s="37" t="s">
        <v>624</v>
      </c>
      <c r="T321" s="34">
        <v>0.67</v>
      </c>
    </row>
    <row r="322" spans="1:20" x14ac:dyDescent="0.35">
      <c r="A322" s="13">
        <v>2026</v>
      </c>
      <c r="B322" s="13">
        <f t="shared" si="24"/>
        <v>2025</v>
      </c>
      <c r="C322" t="s">
        <v>638</v>
      </c>
      <c r="D322" t="s">
        <v>639</v>
      </c>
      <c r="E322" s="5">
        <v>539101092</v>
      </c>
      <c r="F322" s="13">
        <f>INDEX($R$3:$T$335,MATCH(VPPEL[[#This Row],[DistrictNumber]],$R$3:$R$335,0),3)</f>
        <v>1.34</v>
      </c>
      <c r="G322" s="9">
        <f t="shared" si="25"/>
        <v>722395.46328000003</v>
      </c>
      <c r="H322" s="11">
        <v>1.02</v>
      </c>
      <c r="I322" s="12">
        <f t="shared" si="26"/>
        <v>722395.46328000003</v>
      </c>
      <c r="J322" s="15">
        <f>IF(VPPEL[[#This Row],[Unadjusted Maximum Revenue]]/(VPPEL[[#This Row],[Proposed Taxable Valuation]]/1000)&gt;VPPEL[[#This Row],[Max VPPEL RATE]],VPPEL[[#This Row],[Max VPPEL RATE]],VPPEL[[#This Row],[Unadjusted Maximum Revenue]]/(VPPEL[[#This Row],[Proposed Taxable Valuation]]/1000))</f>
        <v>1.34</v>
      </c>
      <c r="K322" s="26">
        <f>ROUND(VPPEL[[#This Row],[Proposed Taxable Valuation]]/1000*VPPEL[[#This Row],[Adjusted Rate]],0)</f>
        <v>722395</v>
      </c>
      <c r="L322" s="19">
        <f t="shared" si="27"/>
        <v>0</v>
      </c>
      <c r="M322" s="17">
        <f t="shared" si="28"/>
        <v>0</v>
      </c>
      <c r="N322" s="5">
        <v>539101092</v>
      </c>
      <c r="O322">
        <f>INDEX($R$3:$T$335,MATCH(VPPEL[[#This Row],[DistrictNumber]],$R$3:$R$335,0),3)</f>
        <v>1.34</v>
      </c>
      <c r="P322" s="9">
        <f t="shared" si="29"/>
        <v>722395</v>
      </c>
      <c r="R322" t="s">
        <v>626</v>
      </c>
      <c r="S322" s="36" t="s">
        <v>626</v>
      </c>
      <c r="T322" s="33">
        <v>1</v>
      </c>
    </row>
    <row r="323" spans="1:20" x14ac:dyDescent="0.35">
      <c r="A323" s="13">
        <v>2026</v>
      </c>
      <c r="B323" s="13">
        <f t="shared" si="24"/>
        <v>2025</v>
      </c>
      <c r="C323" t="s">
        <v>640</v>
      </c>
      <c r="D323" t="s">
        <v>641</v>
      </c>
      <c r="E323" s="5">
        <v>333886469</v>
      </c>
      <c r="F323" s="13">
        <f>INDEX($R$3:$T$335,MATCH(VPPEL[[#This Row],[DistrictNumber]],$R$3:$R$335,0),3)</f>
        <v>0</v>
      </c>
      <c r="G323" s="9">
        <f t="shared" si="25"/>
        <v>0</v>
      </c>
      <c r="H323" s="11">
        <v>1.02</v>
      </c>
      <c r="I323" s="12">
        <f t="shared" si="26"/>
        <v>0</v>
      </c>
      <c r="J323" s="15">
        <f>IF(VPPEL[[#This Row],[Unadjusted Maximum Revenue]]/(VPPEL[[#This Row],[Proposed Taxable Valuation]]/1000)&gt;VPPEL[[#This Row],[Max VPPEL RATE]],VPPEL[[#This Row],[Max VPPEL RATE]],VPPEL[[#This Row],[Unadjusted Maximum Revenue]]/(VPPEL[[#This Row],[Proposed Taxable Valuation]]/1000))</f>
        <v>0</v>
      </c>
      <c r="K323" s="26">
        <f>ROUND(VPPEL[[#This Row],[Proposed Taxable Valuation]]/1000*VPPEL[[#This Row],[Adjusted Rate]],0)</f>
        <v>0</v>
      </c>
      <c r="L323" s="19">
        <f t="shared" si="27"/>
        <v>0</v>
      </c>
      <c r="M323" s="17">
        <f t="shared" si="28"/>
        <v>0</v>
      </c>
      <c r="N323" s="5">
        <v>333886469</v>
      </c>
      <c r="O323">
        <f>INDEX($R$3:$T$335,MATCH(VPPEL[[#This Row],[DistrictNumber]],$R$3:$R$335,0),3)</f>
        <v>0</v>
      </c>
      <c r="P323" s="9">
        <f t="shared" si="29"/>
        <v>0</v>
      </c>
      <c r="R323" t="s">
        <v>628</v>
      </c>
      <c r="S323" s="37" t="s">
        <v>628</v>
      </c>
      <c r="T323" s="34">
        <v>1.1319300000000001</v>
      </c>
    </row>
    <row r="324" spans="1:20" x14ac:dyDescent="0.35">
      <c r="A324" s="13">
        <v>2026</v>
      </c>
      <c r="B324" s="13">
        <f t="shared" si="24"/>
        <v>2025</v>
      </c>
      <c r="C324" t="s">
        <v>642</v>
      </c>
      <c r="D324" t="s">
        <v>643</v>
      </c>
      <c r="E324" s="5">
        <v>139418369</v>
      </c>
      <c r="F324" s="13">
        <f>INDEX($R$3:$T$335,MATCH(VPPEL[[#This Row],[DistrictNumber]],$R$3:$R$335,0),3)</f>
        <v>1.34</v>
      </c>
      <c r="G324" s="9">
        <f t="shared" si="25"/>
        <v>186820.61446000001</v>
      </c>
      <c r="H324" s="11">
        <v>1.02</v>
      </c>
      <c r="I324" s="12">
        <f t="shared" si="26"/>
        <v>186820.61446000001</v>
      </c>
      <c r="J324" s="15">
        <f>IF(VPPEL[[#This Row],[Unadjusted Maximum Revenue]]/(VPPEL[[#This Row],[Proposed Taxable Valuation]]/1000)&gt;VPPEL[[#This Row],[Max VPPEL RATE]],VPPEL[[#This Row],[Max VPPEL RATE]],VPPEL[[#This Row],[Unadjusted Maximum Revenue]]/(VPPEL[[#This Row],[Proposed Taxable Valuation]]/1000))</f>
        <v>1.34</v>
      </c>
      <c r="K324" s="26">
        <f>ROUND(VPPEL[[#This Row],[Proposed Taxable Valuation]]/1000*VPPEL[[#This Row],[Adjusted Rate]],0)</f>
        <v>186821</v>
      </c>
      <c r="L324" s="19">
        <f t="shared" si="27"/>
        <v>0</v>
      </c>
      <c r="M324" s="17">
        <f t="shared" si="28"/>
        <v>0</v>
      </c>
      <c r="N324" s="5">
        <v>139418369</v>
      </c>
      <c r="O324">
        <f>INDEX($R$3:$T$335,MATCH(VPPEL[[#This Row],[DistrictNumber]],$R$3:$R$335,0),3)</f>
        <v>1.34</v>
      </c>
      <c r="P324" s="9">
        <f t="shared" si="29"/>
        <v>186821</v>
      </c>
      <c r="R324" t="s">
        <v>630</v>
      </c>
      <c r="S324" s="36" t="s">
        <v>630</v>
      </c>
      <c r="T324" s="33">
        <v>1.34</v>
      </c>
    </row>
    <row r="325" spans="1:20" x14ac:dyDescent="0.35">
      <c r="A325" s="13">
        <v>2026</v>
      </c>
      <c r="B325" s="13">
        <f t="shared" ref="B325:B388" si="30">A325-1</f>
        <v>2025</v>
      </c>
      <c r="C325" t="s">
        <v>644</v>
      </c>
      <c r="D325" t="s">
        <v>645</v>
      </c>
      <c r="E325" s="5">
        <v>771646901</v>
      </c>
      <c r="F325" s="13">
        <f>INDEX($R$3:$T$335,MATCH(VPPEL[[#This Row],[DistrictNumber]],$R$3:$R$335,0),3)</f>
        <v>1.34</v>
      </c>
      <c r="G325" s="9">
        <f t="shared" ref="G325:G328" si="31">E325/1000*F325</f>
        <v>1034006.84734</v>
      </c>
      <c r="H325" s="11">
        <v>1.02</v>
      </c>
      <c r="I325" s="12">
        <f t="shared" ref="I325:I329" si="32">G325</f>
        <v>1034006.84734</v>
      </c>
      <c r="J325" s="15">
        <f>IF(VPPEL[[#This Row],[Unadjusted Maximum Revenue]]/(VPPEL[[#This Row],[Proposed Taxable Valuation]]/1000)&gt;VPPEL[[#This Row],[Max VPPEL RATE]],VPPEL[[#This Row],[Max VPPEL RATE]],VPPEL[[#This Row],[Unadjusted Maximum Revenue]]/(VPPEL[[#This Row],[Proposed Taxable Valuation]]/1000))</f>
        <v>1.34</v>
      </c>
      <c r="K325" s="26">
        <f>ROUND(VPPEL[[#This Row],[Proposed Taxable Valuation]]/1000*VPPEL[[#This Row],[Adjusted Rate]],0)</f>
        <v>1034007</v>
      </c>
      <c r="L325" s="19">
        <f t="shared" ref="L325:L388" si="33">I325-G325</f>
        <v>0</v>
      </c>
      <c r="M325" s="17">
        <f t="shared" ref="M325:M329" si="34">J325-F325</f>
        <v>0</v>
      </c>
      <c r="N325" s="5">
        <v>771646901</v>
      </c>
      <c r="O325">
        <f>INDEX($R$3:$T$335,MATCH(VPPEL[[#This Row],[DistrictNumber]],$R$3:$R$335,0),3)</f>
        <v>1.34</v>
      </c>
      <c r="P325" s="9">
        <f t="shared" ref="P325:P388" si="35">ROUND(N325/1000*O325,0)</f>
        <v>1034007</v>
      </c>
      <c r="R325" t="s">
        <v>632</v>
      </c>
      <c r="S325" s="37" t="s">
        <v>632</v>
      </c>
      <c r="T325" s="34">
        <v>1</v>
      </c>
    </row>
    <row r="326" spans="1:20" x14ac:dyDescent="0.35">
      <c r="A326" s="13">
        <v>2026</v>
      </c>
      <c r="B326" s="13">
        <f t="shared" si="30"/>
        <v>2025</v>
      </c>
      <c r="C326" t="s">
        <v>646</v>
      </c>
      <c r="D326" t="s">
        <v>647</v>
      </c>
      <c r="E326" s="5">
        <v>248229139</v>
      </c>
      <c r="F326" s="13">
        <f>INDEX($R$3:$T$335,MATCH(VPPEL[[#This Row],[DistrictNumber]],$R$3:$R$335,0),3)</f>
        <v>1.14116</v>
      </c>
      <c r="G326" s="9">
        <f t="shared" si="31"/>
        <v>283269.16426123999</v>
      </c>
      <c r="H326" s="11">
        <v>1.02</v>
      </c>
      <c r="I326" s="12">
        <f t="shared" si="32"/>
        <v>283269.16426123999</v>
      </c>
      <c r="J326" s="15">
        <f>IF(VPPEL[[#This Row],[Unadjusted Maximum Revenue]]/(VPPEL[[#This Row],[Proposed Taxable Valuation]]/1000)&gt;VPPEL[[#This Row],[Max VPPEL RATE]],VPPEL[[#This Row],[Max VPPEL RATE]],VPPEL[[#This Row],[Unadjusted Maximum Revenue]]/(VPPEL[[#This Row],[Proposed Taxable Valuation]]/1000))</f>
        <v>1.14116</v>
      </c>
      <c r="K326" s="26">
        <f>ROUND(VPPEL[[#This Row],[Proposed Taxable Valuation]]/1000*VPPEL[[#This Row],[Adjusted Rate]],0)</f>
        <v>283269</v>
      </c>
      <c r="L326" s="19">
        <f t="shared" si="33"/>
        <v>0</v>
      </c>
      <c r="M326" s="17">
        <f t="shared" si="34"/>
        <v>0</v>
      </c>
      <c r="N326" s="5">
        <v>248229139</v>
      </c>
      <c r="O326">
        <f>INDEX($R$3:$T$335,MATCH(VPPEL[[#This Row],[DistrictNumber]],$R$3:$R$335,0),3)</f>
        <v>1.14116</v>
      </c>
      <c r="P326" s="9">
        <f t="shared" si="35"/>
        <v>283269</v>
      </c>
      <c r="R326" t="s">
        <v>634</v>
      </c>
      <c r="S326" s="36" t="s">
        <v>634</v>
      </c>
      <c r="T326" s="33">
        <v>1.1657</v>
      </c>
    </row>
    <row r="327" spans="1:20" x14ac:dyDescent="0.35">
      <c r="A327" s="13">
        <v>2026</v>
      </c>
      <c r="B327" s="13">
        <f t="shared" si="30"/>
        <v>2025</v>
      </c>
      <c r="C327" t="s">
        <v>648</v>
      </c>
      <c r="D327" t="s">
        <v>649</v>
      </c>
      <c r="E327" s="5">
        <v>263071270</v>
      </c>
      <c r="F327" s="13">
        <f>INDEX($R$3:$T$335,MATCH(VPPEL[[#This Row],[DistrictNumber]],$R$3:$R$335,0),3)</f>
        <v>0.98670999999999998</v>
      </c>
      <c r="G327" s="9">
        <f t="shared" si="31"/>
        <v>259575.05282170002</v>
      </c>
      <c r="H327" s="11">
        <v>1.02</v>
      </c>
      <c r="I327" s="12">
        <f t="shared" si="32"/>
        <v>259575.05282170002</v>
      </c>
      <c r="J327" s="15">
        <f>IF(VPPEL[[#This Row],[Unadjusted Maximum Revenue]]/(VPPEL[[#This Row],[Proposed Taxable Valuation]]/1000)&gt;VPPEL[[#This Row],[Max VPPEL RATE]],VPPEL[[#This Row],[Max VPPEL RATE]],VPPEL[[#This Row],[Unadjusted Maximum Revenue]]/(VPPEL[[#This Row],[Proposed Taxable Valuation]]/1000))</f>
        <v>0.98670999999999998</v>
      </c>
      <c r="K327" s="26">
        <f>ROUND(VPPEL[[#This Row],[Proposed Taxable Valuation]]/1000*VPPEL[[#This Row],[Adjusted Rate]],0)</f>
        <v>259575</v>
      </c>
      <c r="L327" s="19">
        <f t="shared" si="33"/>
        <v>0</v>
      </c>
      <c r="M327" s="17">
        <f t="shared" si="34"/>
        <v>0</v>
      </c>
      <c r="N327" s="5">
        <v>263071270</v>
      </c>
      <c r="O327">
        <f>INDEX($R$3:$T$335,MATCH(VPPEL[[#This Row],[DistrictNumber]],$R$3:$R$335,0),3)</f>
        <v>0.98670999999999998</v>
      </c>
      <c r="P327" s="9">
        <f t="shared" si="35"/>
        <v>259575</v>
      </c>
      <c r="R327" t="s">
        <v>636</v>
      </c>
      <c r="S327" s="37" t="s">
        <v>636</v>
      </c>
      <c r="T327" s="34">
        <v>0.67</v>
      </c>
    </row>
    <row r="328" spans="1:20" x14ac:dyDescent="0.35">
      <c r="A328" s="13">
        <v>2026</v>
      </c>
      <c r="B328" s="13">
        <f t="shared" si="30"/>
        <v>2025</v>
      </c>
      <c r="C328" t="s">
        <v>650</v>
      </c>
      <c r="D328" t="s">
        <v>651</v>
      </c>
      <c r="E328" s="5">
        <v>442286681</v>
      </c>
      <c r="F328" s="13">
        <f>INDEX($R$3:$T$335,MATCH(VPPEL[[#This Row],[DistrictNumber]],$R$3:$R$335,0),3)</f>
        <v>1.34</v>
      </c>
      <c r="G328" s="9">
        <f t="shared" si="31"/>
        <v>592664.15254000004</v>
      </c>
      <c r="H328" s="11">
        <v>1.02</v>
      </c>
      <c r="I328" s="12">
        <f t="shared" si="32"/>
        <v>592664.15254000004</v>
      </c>
      <c r="J328" s="15">
        <f>IF(VPPEL[[#This Row],[Unadjusted Maximum Revenue]]/(VPPEL[[#This Row],[Proposed Taxable Valuation]]/1000)&gt;VPPEL[[#This Row],[Max VPPEL RATE]],VPPEL[[#This Row],[Max VPPEL RATE]],VPPEL[[#This Row],[Unadjusted Maximum Revenue]]/(VPPEL[[#This Row],[Proposed Taxable Valuation]]/1000))</f>
        <v>1.34</v>
      </c>
      <c r="K328" s="26">
        <f>ROUND(VPPEL[[#This Row],[Proposed Taxable Valuation]]/1000*VPPEL[[#This Row],[Adjusted Rate]],0)</f>
        <v>592664</v>
      </c>
      <c r="L328" s="19">
        <f t="shared" si="33"/>
        <v>0</v>
      </c>
      <c r="M328" s="17">
        <f t="shared" si="34"/>
        <v>0</v>
      </c>
      <c r="N328" s="5">
        <v>442286681</v>
      </c>
      <c r="O328">
        <f>INDEX($R$3:$T$335,MATCH(VPPEL[[#This Row],[DistrictNumber]],$R$3:$R$335,0),3)</f>
        <v>1.34</v>
      </c>
      <c r="P328" s="9">
        <f t="shared" si="35"/>
        <v>592664</v>
      </c>
      <c r="R328" t="s">
        <v>638</v>
      </c>
      <c r="S328" s="36" t="s">
        <v>638</v>
      </c>
      <c r="T328" s="33">
        <v>1.34</v>
      </c>
    </row>
    <row r="329" spans="1:20" x14ac:dyDescent="0.35">
      <c r="A329" s="13">
        <v>2026</v>
      </c>
      <c r="B329" s="13">
        <f t="shared" si="30"/>
        <v>2025</v>
      </c>
      <c r="C329" s="10" t="s">
        <v>660</v>
      </c>
      <c r="D329" t="s">
        <v>661</v>
      </c>
      <c r="E329" s="5">
        <f t="shared" ref="E329" si="36">SUM(E4:E328)</f>
        <v>240367467673</v>
      </c>
      <c r="F329" s="13">
        <f>INDEX($R$3:$T$335,MATCH(VPPEL[[#This Row],[DistrictNumber]],$R$3:$R$335,0),3)</f>
        <v>0</v>
      </c>
      <c r="G329" s="9">
        <f>E329/1000*F329</f>
        <v>0</v>
      </c>
      <c r="H329" s="11">
        <v>1.02</v>
      </c>
      <c r="I329" s="12">
        <f t="shared" si="32"/>
        <v>0</v>
      </c>
      <c r="J329" s="15">
        <f>IF(VPPEL[[#This Row],[Unadjusted Maximum Revenue]]/(VPPEL[[#This Row],[Proposed Taxable Valuation]]/1000)&gt;VPPEL[[#This Row],[Max VPPEL RATE]],VPPEL[[#This Row],[Max VPPEL RATE]],VPPEL[[#This Row],[Unadjusted Maximum Revenue]]/(VPPEL[[#This Row],[Proposed Taxable Valuation]]/1000))</f>
        <v>0</v>
      </c>
      <c r="K329" s="26">
        <f>SUM(K4:K328)</f>
        <v>231582023</v>
      </c>
      <c r="L329" s="19">
        <f t="shared" si="33"/>
        <v>0</v>
      </c>
      <c r="M329" s="17">
        <f t="shared" si="34"/>
        <v>0</v>
      </c>
      <c r="N329" s="5">
        <f t="shared" ref="N329" si="37">SUM(N4:N328)</f>
        <v>240367467673</v>
      </c>
      <c r="O329">
        <f>INDEX($R$3:$T$335,MATCH(VPPEL[[#This Row],[DistrictNumber]],$R$3:$R$335,0),3)</f>
        <v>0</v>
      </c>
      <c r="P329" s="26">
        <f>SUM(P4:P328)</f>
        <v>231582023</v>
      </c>
      <c r="R329" t="s">
        <v>640</v>
      </c>
      <c r="S329" s="37" t="s">
        <v>640</v>
      </c>
      <c r="T329" s="34">
        <v>0</v>
      </c>
    </row>
    <row r="330" spans="1:20" x14ac:dyDescent="0.35">
      <c r="A330" s="13">
        <v>2027</v>
      </c>
      <c r="B330" s="13">
        <f t="shared" si="30"/>
        <v>2026</v>
      </c>
      <c r="C330" t="s">
        <v>2</v>
      </c>
      <c r="D330" t="s">
        <v>3</v>
      </c>
      <c r="E330" s="5">
        <v>430593508.83762097</v>
      </c>
      <c r="F330" s="13">
        <f>INDEX($R$3:$T$335,MATCH(VPPEL[[#This Row],[DistrictNumber]],$R$3:$R$335,0),3)</f>
        <v>1.02945</v>
      </c>
      <c r="G330" s="9">
        <f t="shared" ref="G330:G393" si="38">E330/1000*F330</f>
        <v>443274.48767288891</v>
      </c>
      <c r="H330" s="11">
        <v>1.02</v>
      </c>
      <c r="I330" s="12" cm="1">
        <f t="array" ref="I330">INDEX(VPPEL[],MATCH(VPPEL[[#This Row],[Base Year]]&amp;VPPEL[[#This Row],[DistrictNumber]],VPPEL[[Fiscal Year]:[Fiscal Year]]&amp;VPPEL[[DistrictNumber]:[DistrictNumber]],0),9)*$H330</f>
        <v>386038.46638905298</v>
      </c>
      <c r="J330" s="15">
        <f>IF(VPPEL[[#This Row],[Unadjusted Maximum Revenue]]/(VPPEL[[#This Row],[Proposed Taxable Valuation]]/1000)&gt;VPPEL[[#This Row],[Max VPPEL RATE]],VPPEL[[#This Row],[Max VPPEL RATE]],VPPEL[[#This Row],[Unadjusted Maximum Revenue]]/(VPPEL[[#This Row],[Proposed Taxable Valuation]]/1000))</f>
        <v>0.89652644191306208</v>
      </c>
      <c r="K330" s="26">
        <f>ROUND(VPPEL[[#This Row],[Proposed Taxable Valuation]]/1000*VPPEL[[#This Row],[Adjusted Rate]],0)</f>
        <v>386038</v>
      </c>
      <c r="L330" s="19">
        <f t="shared" si="33"/>
        <v>-57236.021283835929</v>
      </c>
      <c r="M330" s="17">
        <f>J330-F330</f>
        <v>-0.1329235580869379</v>
      </c>
      <c r="N330">
        <v>398744195.76420218</v>
      </c>
      <c r="O330">
        <f>INDEX($R$3:$T$335,MATCH(VPPEL[[#This Row],[DistrictNumber]],$R$3:$R$335,0),3)</f>
        <v>1.02945</v>
      </c>
      <c r="P330" s="9">
        <f t="shared" si="35"/>
        <v>410487</v>
      </c>
      <c r="R330" t="s">
        <v>642</v>
      </c>
      <c r="S330" s="36" t="s">
        <v>642</v>
      </c>
      <c r="T330" s="33">
        <v>1.34</v>
      </c>
    </row>
    <row r="331" spans="1:20" x14ac:dyDescent="0.35">
      <c r="A331" s="13">
        <v>2027</v>
      </c>
      <c r="B331" s="13">
        <f t="shared" si="30"/>
        <v>2026</v>
      </c>
      <c r="C331" t="s">
        <v>4</v>
      </c>
      <c r="D331" t="s">
        <v>5</v>
      </c>
      <c r="E331" s="5">
        <v>1068136104.4560642</v>
      </c>
      <c r="F331" s="13">
        <f>INDEX($R$3:$T$335,MATCH(VPPEL[[#This Row],[DistrictNumber]],$R$3:$R$335,0),3)</f>
        <v>1.34</v>
      </c>
      <c r="G331" s="9">
        <f t="shared" si="38"/>
        <v>1431302.3799711263</v>
      </c>
      <c r="H331" s="11">
        <v>1.02</v>
      </c>
      <c r="I331" s="12" cm="1">
        <f t="array" ref="I331">INDEX(VPPEL[],MATCH(VPPEL[[#This Row],[Base Year]]&amp;VPPEL[[#This Row],[DistrictNumber]],VPPEL[[Fiscal Year]:[Fiscal Year]]&amp;VPPEL[[DistrictNumber]:[DistrictNumber]],0),9)*$H331</f>
        <v>1076988.0224856001</v>
      </c>
      <c r="J331" s="15">
        <f>IF(VPPEL[[#This Row],[Unadjusted Maximum Revenue]]/(VPPEL[[#This Row],[Proposed Taxable Valuation]]/1000)&gt;VPPEL[[#This Row],[Max VPPEL RATE]],VPPEL[[#This Row],[Max VPPEL RATE]],VPPEL[[#This Row],[Unadjusted Maximum Revenue]]/(VPPEL[[#This Row],[Proposed Taxable Valuation]]/1000))</f>
        <v>1.0082872566451104</v>
      </c>
      <c r="K331" s="26">
        <f>ROUND(VPPEL[[#This Row],[Proposed Taxable Valuation]]/1000*VPPEL[[#This Row],[Adjusted Rate]],0)</f>
        <v>1076988</v>
      </c>
      <c r="L331" s="19">
        <f t="shared" si="33"/>
        <v>-354314.35748552624</v>
      </c>
      <c r="M331" s="17">
        <f t="shared" ref="M331:M394" si="39">J331-F331</f>
        <v>-0.33171274335488965</v>
      </c>
      <c r="N331">
        <v>911763171.89207482</v>
      </c>
      <c r="O331">
        <f>INDEX($R$3:$T$335,MATCH(VPPEL[[#This Row],[DistrictNumber]],$R$3:$R$335,0),3)</f>
        <v>1.34</v>
      </c>
      <c r="P331" s="9">
        <f t="shared" si="35"/>
        <v>1221763</v>
      </c>
      <c r="R331" t="s">
        <v>644</v>
      </c>
      <c r="S331" s="37" t="s">
        <v>644</v>
      </c>
      <c r="T331" s="34">
        <v>1.34</v>
      </c>
    </row>
    <row r="332" spans="1:20" x14ac:dyDescent="0.35">
      <c r="A332" s="13">
        <v>2027</v>
      </c>
      <c r="B332" s="13">
        <f t="shared" si="30"/>
        <v>2026</v>
      </c>
      <c r="C332" t="s">
        <v>6</v>
      </c>
      <c r="D332" t="s">
        <v>7</v>
      </c>
      <c r="E332" s="5">
        <v>579227612.74608505</v>
      </c>
      <c r="F332" s="13">
        <f>INDEX($R$3:$T$335,MATCH(VPPEL[[#This Row],[DistrictNumber]],$R$3:$R$335,0),3)</f>
        <v>1.5959999999999998E-2</v>
      </c>
      <c r="G332" s="9">
        <f t="shared" si="38"/>
        <v>9244.472699427517</v>
      </c>
      <c r="H332" s="11">
        <v>1.02</v>
      </c>
      <c r="I332" s="12" cm="1">
        <f t="array" ref="I332">INDEX(VPPEL[],MATCH(VPPEL[[#This Row],[Base Year]]&amp;VPPEL[[#This Row],[DistrictNumber]],VPPEL[[Fiscal Year]:[Fiscal Year]]&amp;VPPEL[[DistrictNumber]:[DistrictNumber]],0),9)*$H332</f>
        <v>8530.272050932801</v>
      </c>
      <c r="J332" s="15">
        <f>IF(VPPEL[[#This Row],[Unadjusted Maximum Revenue]]/(VPPEL[[#This Row],[Proposed Taxable Valuation]]/1000)&gt;VPPEL[[#This Row],[Max VPPEL RATE]],VPPEL[[#This Row],[Max VPPEL RATE]],VPPEL[[#This Row],[Unadjusted Maximum Revenue]]/(VPPEL[[#This Row],[Proposed Taxable Valuation]]/1000))</f>
        <v>1.4726977552902335E-2</v>
      </c>
      <c r="K332" s="26">
        <f>ROUND(VPPEL[[#This Row],[Proposed Taxable Valuation]]/1000*VPPEL[[#This Row],[Adjusted Rate]],0)</f>
        <v>8530</v>
      </c>
      <c r="L332" s="19">
        <f t="shared" si="33"/>
        <v>-714.20064849471601</v>
      </c>
      <c r="M332" s="17">
        <f t="shared" si="39"/>
        <v>-1.233022447097663E-3</v>
      </c>
      <c r="N332">
        <v>539495666.8391571</v>
      </c>
      <c r="O332">
        <f>INDEX($R$3:$T$335,MATCH(VPPEL[[#This Row],[DistrictNumber]],$R$3:$R$335,0),3)</f>
        <v>1.5959999999999998E-2</v>
      </c>
      <c r="P332" s="9">
        <f t="shared" si="35"/>
        <v>8610</v>
      </c>
      <c r="R332" t="s">
        <v>646</v>
      </c>
      <c r="S332" s="36" t="s">
        <v>646</v>
      </c>
      <c r="T332" s="33">
        <v>1.14116</v>
      </c>
    </row>
    <row r="333" spans="1:20" x14ac:dyDescent="0.35">
      <c r="A333" s="13">
        <v>2027</v>
      </c>
      <c r="B333" s="13">
        <f t="shared" si="30"/>
        <v>2026</v>
      </c>
      <c r="C333" t="s">
        <v>8</v>
      </c>
      <c r="D333" t="s">
        <v>9</v>
      </c>
      <c r="E333" s="5">
        <v>704457768.85178864</v>
      </c>
      <c r="F333" s="13">
        <f>INDEX($R$3:$T$335,MATCH(VPPEL[[#This Row],[DistrictNumber]],$R$3:$R$335,0),3)</f>
        <v>1</v>
      </c>
      <c r="G333" s="9">
        <f t="shared" si="38"/>
        <v>704457.7688517886</v>
      </c>
      <c r="H333" s="11">
        <v>1.02</v>
      </c>
      <c r="I333" s="12" cm="1">
        <f t="array" ref="I333">INDEX(VPPEL[],MATCH(VPPEL[[#This Row],[Base Year]]&amp;VPPEL[[#This Row],[DistrictNumber]],VPPEL[[Fiscal Year]:[Fiscal Year]]&amp;VPPEL[[DistrictNumber]:[DistrictNumber]],0),9)*$H333</f>
        <v>653579.88383999991</v>
      </c>
      <c r="J333" s="15">
        <f>IF(VPPEL[[#This Row],[Unadjusted Maximum Revenue]]/(VPPEL[[#This Row],[Proposed Taxable Valuation]]/1000)&gt;VPPEL[[#This Row],[Max VPPEL RATE]],VPPEL[[#This Row],[Max VPPEL RATE]],VPPEL[[#This Row],[Unadjusted Maximum Revenue]]/(VPPEL[[#This Row],[Proposed Taxable Valuation]]/1000))</f>
        <v>0.92777723908884457</v>
      </c>
      <c r="K333" s="26">
        <f>ROUND(VPPEL[[#This Row],[Proposed Taxable Valuation]]/1000*VPPEL[[#This Row],[Adjusted Rate]],0)</f>
        <v>653580</v>
      </c>
      <c r="L333" s="19">
        <f t="shared" si="33"/>
        <v>-50877.88501178869</v>
      </c>
      <c r="M333" s="17">
        <f t="shared" si="39"/>
        <v>-7.2222760911155426E-2</v>
      </c>
      <c r="N333">
        <v>647405961.67198551</v>
      </c>
      <c r="O333">
        <f>INDEX($R$3:$T$335,MATCH(VPPEL[[#This Row],[DistrictNumber]],$R$3:$R$335,0),3)</f>
        <v>1</v>
      </c>
      <c r="P333" s="9">
        <f t="shared" si="35"/>
        <v>647406</v>
      </c>
      <c r="R333" t="s">
        <v>648</v>
      </c>
      <c r="S333" s="37" t="s">
        <v>648</v>
      </c>
      <c r="T333" s="34">
        <v>0.98670999999999998</v>
      </c>
    </row>
    <row r="334" spans="1:20" x14ac:dyDescent="0.35">
      <c r="A334" s="13">
        <v>2027</v>
      </c>
      <c r="B334" s="13">
        <f t="shared" si="30"/>
        <v>2026</v>
      </c>
      <c r="C334" t="s">
        <v>10</v>
      </c>
      <c r="D334" t="s">
        <v>11</v>
      </c>
      <c r="E334" s="5">
        <v>305429649.39266104</v>
      </c>
      <c r="F334" s="13">
        <f>INDEX($R$3:$T$335,MATCH(VPPEL[[#This Row],[DistrictNumber]],$R$3:$R$335,0),3)</f>
        <v>1</v>
      </c>
      <c r="G334" s="9">
        <f t="shared" si="38"/>
        <v>305429.64939266106</v>
      </c>
      <c r="H334" s="11">
        <v>1.02</v>
      </c>
      <c r="I334" s="12" cm="1">
        <f t="array" ref="I334">INDEX(VPPEL[],MATCH(VPPEL[[#This Row],[Base Year]]&amp;VPPEL[[#This Row],[DistrictNumber]],VPPEL[[Fiscal Year]:[Fiscal Year]]&amp;VPPEL[[DistrictNumber]:[DistrictNumber]],0),9)*$H334</f>
        <v>263319.38316000003</v>
      </c>
      <c r="J334" s="15">
        <f>IF(VPPEL[[#This Row],[Unadjusted Maximum Revenue]]/(VPPEL[[#This Row],[Proposed Taxable Valuation]]/1000)&gt;VPPEL[[#This Row],[Max VPPEL RATE]],VPPEL[[#This Row],[Max VPPEL RATE]],VPPEL[[#This Row],[Unadjusted Maximum Revenue]]/(VPPEL[[#This Row],[Proposed Taxable Valuation]]/1000))</f>
        <v>0.86212777208631775</v>
      </c>
      <c r="K334" s="26">
        <f>ROUND(VPPEL[[#This Row],[Proposed Taxable Valuation]]/1000*VPPEL[[#This Row],[Adjusted Rate]],0)</f>
        <v>263319</v>
      </c>
      <c r="L334" s="19">
        <f t="shared" si="33"/>
        <v>-42110.26623266103</v>
      </c>
      <c r="M334" s="17">
        <f t="shared" si="39"/>
        <v>-0.13787222791368225</v>
      </c>
      <c r="N334">
        <v>272610230.84067619</v>
      </c>
      <c r="O334">
        <f>INDEX($R$3:$T$335,MATCH(VPPEL[[#This Row],[DistrictNumber]],$R$3:$R$335,0),3)</f>
        <v>1</v>
      </c>
      <c r="P334" s="9">
        <f t="shared" si="35"/>
        <v>272610</v>
      </c>
      <c r="R334" t="s">
        <v>650</v>
      </c>
      <c r="S334" s="36" t="s">
        <v>650</v>
      </c>
      <c r="T334" s="33">
        <v>1.34</v>
      </c>
    </row>
    <row r="335" spans="1:20" x14ac:dyDescent="0.35">
      <c r="A335" s="13">
        <v>2027</v>
      </c>
      <c r="B335" s="13">
        <f t="shared" si="30"/>
        <v>2026</v>
      </c>
      <c r="C335" t="s">
        <v>12</v>
      </c>
      <c r="D335" t="s">
        <v>13</v>
      </c>
      <c r="E335" s="5">
        <v>215574036.61394998</v>
      </c>
      <c r="F335" s="13">
        <f>INDEX($R$3:$T$335,MATCH(VPPEL[[#This Row],[DistrictNumber]],$R$3:$R$335,0),3)</f>
        <v>1.34</v>
      </c>
      <c r="G335" s="9">
        <f t="shared" si="38"/>
        <v>288869.209062693</v>
      </c>
      <c r="H335" s="11">
        <v>1.02</v>
      </c>
      <c r="I335" s="12" cm="1">
        <f t="array" ref="I335">INDEX(VPPEL[],MATCH(VPPEL[[#This Row],[Base Year]]&amp;VPPEL[[#This Row],[DistrictNumber]],VPPEL[[Fiscal Year]:[Fiscal Year]]&amp;VPPEL[[DistrictNumber]:[DistrictNumber]],0),9)*$H335</f>
        <v>279980.25708240003</v>
      </c>
      <c r="J335" s="15">
        <f>IF(VPPEL[[#This Row],[Unadjusted Maximum Revenue]]/(VPPEL[[#This Row],[Proposed Taxable Valuation]]/1000)&gt;VPPEL[[#This Row],[Max VPPEL RATE]],VPPEL[[#This Row],[Max VPPEL RATE]],VPPEL[[#This Row],[Unadjusted Maximum Revenue]]/(VPPEL[[#This Row],[Proposed Taxable Valuation]]/1000))</f>
        <v>1.2987661291688326</v>
      </c>
      <c r="K335" s="26">
        <f>ROUND(VPPEL[[#This Row],[Proposed Taxable Valuation]]/1000*VPPEL[[#This Row],[Adjusted Rate]],0)</f>
        <v>279980</v>
      </c>
      <c r="L335" s="19">
        <f t="shared" si="33"/>
        <v>-8888.9519802929717</v>
      </c>
      <c r="M335" s="17">
        <f t="shared" si="39"/>
        <v>-4.1233870831167474E-2</v>
      </c>
      <c r="N335">
        <v>202382284.30853415</v>
      </c>
      <c r="O335">
        <f>INDEX($R$3:$T$335,MATCH(VPPEL[[#This Row],[DistrictNumber]],$R$3:$R$335,0),3)</f>
        <v>1.34</v>
      </c>
      <c r="P335" s="9">
        <f t="shared" si="35"/>
        <v>271192</v>
      </c>
      <c r="R335" t="s">
        <v>660</v>
      </c>
      <c r="S335" s="37" t="s">
        <v>660</v>
      </c>
    </row>
    <row r="336" spans="1:20" x14ac:dyDescent="0.35">
      <c r="A336" s="13">
        <v>2027</v>
      </c>
      <c r="B336" s="13">
        <f t="shared" si="30"/>
        <v>2026</v>
      </c>
      <c r="C336" t="s">
        <v>14</v>
      </c>
      <c r="D336" t="s">
        <v>15</v>
      </c>
      <c r="E336" s="5">
        <v>442050474.88622391</v>
      </c>
      <c r="F336" s="13">
        <f>INDEX($R$3:$T$335,MATCH(VPPEL[[#This Row],[DistrictNumber]],$R$3:$R$335,0),3)</f>
        <v>0</v>
      </c>
      <c r="G336" s="9">
        <f t="shared" si="38"/>
        <v>0</v>
      </c>
      <c r="H336" s="11">
        <v>1.02</v>
      </c>
      <c r="I336" s="12" cm="1">
        <f t="array" ref="I336">INDEX(VPPEL[],MATCH(VPPEL[[#This Row],[Base Year]]&amp;VPPEL[[#This Row],[DistrictNumber]],VPPEL[[Fiscal Year]:[Fiscal Year]]&amp;VPPEL[[DistrictNumber]:[DistrictNumber]],0),9)*$H336</f>
        <v>0</v>
      </c>
      <c r="J336" s="15">
        <f>IF(VPPEL[[#This Row],[Unadjusted Maximum Revenue]]/(VPPEL[[#This Row],[Proposed Taxable Valuation]]/1000)&gt;VPPEL[[#This Row],[Max VPPEL RATE]],VPPEL[[#This Row],[Max VPPEL RATE]],VPPEL[[#This Row],[Unadjusted Maximum Revenue]]/(VPPEL[[#This Row],[Proposed Taxable Valuation]]/1000))</f>
        <v>0</v>
      </c>
      <c r="K336" s="26">
        <f>ROUND(VPPEL[[#This Row],[Proposed Taxable Valuation]]/1000*VPPEL[[#This Row],[Adjusted Rate]],0)</f>
        <v>0</v>
      </c>
      <c r="L336" s="19">
        <f t="shared" si="33"/>
        <v>0</v>
      </c>
      <c r="M336" s="17">
        <f t="shared" si="39"/>
        <v>0</v>
      </c>
      <c r="N336">
        <v>387303672.50589508</v>
      </c>
      <c r="O336">
        <f>INDEX($R$3:$T$335,MATCH(VPPEL[[#This Row],[DistrictNumber]],$R$3:$R$335,0),3)</f>
        <v>0</v>
      </c>
      <c r="P336" s="9">
        <f t="shared" si="35"/>
        <v>0</v>
      </c>
    </row>
    <row r="337" spans="1:16" x14ac:dyDescent="0.35">
      <c r="A337" s="13">
        <v>2027</v>
      </c>
      <c r="B337" s="13">
        <f t="shared" si="30"/>
        <v>2026</v>
      </c>
      <c r="C337" t="s">
        <v>16</v>
      </c>
      <c r="D337" t="s">
        <v>17</v>
      </c>
      <c r="E337" s="5">
        <v>346965447.98521757</v>
      </c>
      <c r="F337" s="13">
        <f>INDEX($R$3:$T$335,MATCH(VPPEL[[#This Row],[DistrictNumber]],$R$3:$R$335,0),3)</f>
        <v>0.4985</v>
      </c>
      <c r="G337" s="9">
        <f t="shared" si="38"/>
        <v>172962.27582063095</v>
      </c>
      <c r="H337" s="11">
        <v>1.02</v>
      </c>
      <c r="I337" s="12" cm="1">
        <f t="array" ref="I337">INDEX(VPPEL[],MATCH(VPPEL[[#This Row],[Base Year]]&amp;VPPEL[[#This Row],[DistrictNumber]],VPPEL[[Fiscal Year]:[Fiscal Year]]&amp;VPPEL[[DistrictNumber]:[DistrictNumber]],0),9)*$H337</f>
        <v>142241.75862621001</v>
      </c>
      <c r="J337" s="15">
        <f>IF(VPPEL[[#This Row],[Unadjusted Maximum Revenue]]/(VPPEL[[#This Row],[Proposed Taxable Valuation]]/1000)&gt;VPPEL[[#This Row],[Max VPPEL RATE]],VPPEL[[#This Row],[Max VPPEL RATE]],VPPEL[[#This Row],[Unadjusted Maximum Revenue]]/(VPPEL[[#This Row],[Proposed Taxable Valuation]]/1000))</f>
        <v>0.40995943386348432</v>
      </c>
      <c r="K337" s="26">
        <f>ROUND(VPPEL[[#This Row],[Proposed Taxable Valuation]]/1000*VPPEL[[#This Row],[Adjusted Rate]],0)</f>
        <v>142242</v>
      </c>
      <c r="L337" s="19">
        <f t="shared" si="33"/>
        <v>-30720.517194420943</v>
      </c>
      <c r="M337" s="17">
        <f t="shared" si="39"/>
        <v>-8.8540566136515675E-2</v>
      </c>
      <c r="N337">
        <v>293517779.14704084</v>
      </c>
      <c r="O337">
        <f>INDEX($R$3:$T$335,MATCH(VPPEL[[#This Row],[DistrictNumber]],$R$3:$R$335,0),3)</f>
        <v>0.4985</v>
      </c>
      <c r="P337" s="9">
        <f t="shared" si="35"/>
        <v>146319</v>
      </c>
    </row>
    <row r="338" spans="1:16" x14ac:dyDescent="0.35">
      <c r="A338" s="13">
        <v>2027</v>
      </c>
      <c r="B338" s="13">
        <f t="shared" si="30"/>
        <v>2026</v>
      </c>
      <c r="C338" t="s">
        <v>18</v>
      </c>
      <c r="D338" t="s">
        <v>19</v>
      </c>
      <c r="E338" s="5">
        <v>184810030.94859698</v>
      </c>
      <c r="F338" s="13">
        <f>INDEX($R$3:$T$335,MATCH(VPPEL[[#This Row],[DistrictNumber]],$R$3:$R$335,0),3)</f>
        <v>0.67</v>
      </c>
      <c r="G338" s="9">
        <f t="shared" si="38"/>
        <v>123822.72073555998</v>
      </c>
      <c r="H338" s="11">
        <v>1.02</v>
      </c>
      <c r="I338" s="12" cm="1">
        <f t="array" ref="I338">INDEX(VPPEL[],MATCH(VPPEL[[#This Row],[Base Year]]&amp;VPPEL[[#This Row],[DistrictNumber]],VPPEL[[Fiscal Year]:[Fiscal Year]]&amp;VPPEL[[DistrictNumber]:[DistrictNumber]],0),9)*$H338</f>
        <v>115281.5063124</v>
      </c>
      <c r="J338" s="15">
        <f>IF(VPPEL[[#This Row],[Unadjusted Maximum Revenue]]/(VPPEL[[#This Row],[Proposed Taxable Valuation]]/1000)&gt;VPPEL[[#This Row],[Max VPPEL RATE]],VPPEL[[#This Row],[Max VPPEL RATE]],VPPEL[[#This Row],[Unadjusted Maximum Revenue]]/(VPPEL[[#This Row],[Proposed Taxable Valuation]]/1000))</f>
        <v>0.62378381584960818</v>
      </c>
      <c r="K338" s="26">
        <f>ROUND(VPPEL[[#This Row],[Proposed Taxable Valuation]]/1000*VPPEL[[#This Row],[Adjusted Rate]],0)</f>
        <v>115282</v>
      </c>
      <c r="L338" s="19">
        <f t="shared" si="33"/>
        <v>-8541.2144231599814</v>
      </c>
      <c r="M338" s="17">
        <f t="shared" si="39"/>
        <v>-4.6216184150391859E-2</v>
      </c>
      <c r="N338">
        <v>173127650.34176946</v>
      </c>
      <c r="O338">
        <f>INDEX($R$3:$T$335,MATCH(VPPEL[[#This Row],[DistrictNumber]],$R$3:$R$335,0),3)</f>
        <v>0.67</v>
      </c>
      <c r="P338" s="9">
        <f t="shared" si="35"/>
        <v>115996</v>
      </c>
    </row>
    <row r="339" spans="1:16" x14ac:dyDescent="0.35">
      <c r="A339" s="13">
        <v>2027</v>
      </c>
      <c r="B339" s="13">
        <f t="shared" si="30"/>
        <v>2026</v>
      </c>
      <c r="C339" t="s">
        <v>20</v>
      </c>
      <c r="D339" t="s">
        <v>21</v>
      </c>
      <c r="E339" s="5">
        <v>1373075767.0349267</v>
      </c>
      <c r="F339" s="13">
        <f>INDEX($R$3:$T$335,MATCH(VPPEL[[#This Row],[DistrictNumber]],$R$3:$R$335,0),3)</f>
        <v>0.67</v>
      </c>
      <c r="G339" s="9">
        <f t="shared" si="38"/>
        <v>919960.76391340094</v>
      </c>
      <c r="H339" s="11">
        <v>1.02</v>
      </c>
      <c r="I339" s="12" cm="1">
        <f t="array" ref="I339">INDEX(VPPEL[],MATCH(VPPEL[[#This Row],[Base Year]]&amp;VPPEL[[#This Row],[DistrictNumber]],VPPEL[[Fiscal Year]:[Fiscal Year]]&amp;VPPEL[[DistrictNumber]:[DistrictNumber]],0),9)*$H339</f>
        <v>828131.17845420016</v>
      </c>
      <c r="J339" s="15">
        <f>IF(VPPEL[[#This Row],[Unadjusted Maximum Revenue]]/(VPPEL[[#This Row],[Proposed Taxable Valuation]]/1000)&gt;VPPEL[[#This Row],[Max VPPEL RATE]],VPPEL[[#This Row],[Max VPPEL RATE]],VPPEL[[#This Row],[Unadjusted Maximum Revenue]]/(VPPEL[[#This Row],[Proposed Taxable Valuation]]/1000))</f>
        <v>0.60312125400224559</v>
      </c>
      <c r="K339" s="26">
        <f>ROUND(VPPEL[[#This Row],[Proposed Taxable Valuation]]/1000*VPPEL[[#This Row],[Adjusted Rate]],0)</f>
        <v>828131</v>
      </c>
      <c r="L339" s="19">
        <f t="shared" si="33"/>
        <v>-91829.585459200782</v>
      </c>
      <c r="M339" s="17">
        <f t="shared" si="39"/>
        <v>-6.6878745997754452E-2</v>
      </c>
      <c r="N339">
        <v>1252360081.3862951</v>
      </c>
      <c r="O339">
        <f>INDEX($R$3:$T$335,MATCH(VPPEL[[#This Row],[DistrictNumber]],$R$3:$R$335,0),3)</f>
        <v>0.67</v>
      </c>
      <c r="P339" s="9">
        <f t="shared" si="35"/>
        <v>839081</v>
      </c>
    </row>
    <row r="340" spans="1:16" x14ac:dyDescent="0.35">
      <c r="A340" s="13">
        <v>2027</v>
      </c>
      <c r="B340" s="13">
        <f t="shared" si="30"/>
        <v>2026</v>
      </c>
      <c r="C340" t="s">
        <v>22</v>
      </c>
      <c r="D340" t="s">
        <v>23</v>
      </c>
      <c r="E340" s="5">
        <v>807197592.25639439</v>
      </c>
      <c r="F340" s="13">
        <f>INDEX($R$3:$T$335,MATCH(VPPEL[[#This Row],[DistrictNumber]],$R$3:$R$335,0),3)</f>
        <v>0.17621000000000001</v>
      </c>
      <c r="G340" s="9">
        <f t="shared" si="38"/>
        <v>142236.28773149924</v>
      </c>
      <c r="H340" s="11">
        <v>1.02</v>
      </c>
      <c r="I340" s="12" cm="1">
        <f t="array" ref="I340">INDEX(VPPEL[],MATCH(VPPEL[[#This Row],[Base Year]]&amp;VPPEL[[#This Row],[DistrictNumber]],VPPEL[[Fiscal Year]:[Fiscal Year]]&amp;VPPEL[[DistrictNumber]:[DistrictNumber]],0),9)*$H340</f>
        <v>120595.5809126106</v>
      </c>
      <c r="J340" s="15">
        <f>IF(VPPEL[[#This Row],[Unadjusted Maximum Revenue]]/(VPPEL[[#This Row],[Proposed Taxable Valuation]]/1000)&gt;VPPEL[[#This Row],[Max VPPEL RATE]],VPPEL[[#This Row],[Max VPPEL RATE]],VPPEL[[#This Row],[Unadjusted Maximum Revenue]]/(VPPEL[[#This Row],[Proposed Taxable Valuation]]/1000))</f>
        <v>0.14940032288191613</v>
      </c>
      <c r="K340" s="26">
        <f>ROUND(VPPEL[[#This Row],[Proposed Taxable Valuation]]/1000*VPPEL[[#This Row],[Adjusted Rate]],0)</f>
        <v>120596</v>
      </c>
      <c r="L340" s="19">
        <f t="shared" si="33"/>
        <v>-21640.706818888633</v>
      </c>
      <c r="M340" s="17">
        <f t="shared" si="39"/>
        <v>-2.680967711808388E-2</v>
      </c>
      <c r="N340">
        <v>701662340.50776386</v>
      </c>
      <c r="O340">
        <f>INDEX($R$3:$T$335,MATCH(VPPEL[[#This Row],[DistrictNumber]],$R$3:$R$335,0),3)</f>
        <v>0.17621000000000001</v>
      </c>
      <c r="P340" s="9">
        <f t="shared" si="35"/>
        <v>123640</v>
      </c>
    </row>
    <row r="341" spans="1:16" x14ac:dyDescent="0.35">
      <c r="A341" s="13">
        <v>2027</v>
      </c>
      <c r="B341" s="13">
        <f t="shared" si="30"/>
        <v>2026</v>
      </c>
      <c r="C341" t="s">
        <v>24</v>
      </c>
      <c r="D341" t="s">
        <v>25</v>
      </c>
      <c r="E341" s="5">
        <v>674869781.09660625</v>
      </c>
      <c r="F341" s="13">
        <f>INDEX($R$3:$T$335,MATCH(VPPEL[[#This Row],[DistrictNumber]],$R$3:$R$335,0),3)</f>
        <v>0.55911999999999995</v>
      </c>
      <c r="G341" s="9">
        <f t="shared" si="38"/>
        <v>377333.19200673449</v>
      </c>
      <c r="H341" s="11">
        <v>1.02</v>
      </c>
      <c r="I341" s="12" cm="1">
        <f t="array" ref="I341">INDEX(VPPEL[],MATCH(VPPEL[[#This Row],[Base Year]]&amp;VPPEL[[#This Row],[DistrictNumber]],VPPEL[[Fiscal Year]:[Fiscal Year]]&amp;VPPEL[[DistrictNumber]:[DistrictNumber]],0),9)*$H341</f>
        <v>311726.28468596155</v>
      </c>
      <c r="J341" s="15">
        <f>IF(VPPEL[[#This Row],[Unadjusted Maximum Revenue]]/(VPPEL[[#This Row],[Proposed Taxable Valuation]]/1000)&gt;VPPEL[[#This Row],[Max VPPEL RATE]],VPPEL[[#This Row],[Max VPPEL RATE]],VPPEL[[#This Row],[Unadjusted Maximum Revenue]]/(VPPEL[[#This Row],[Proposed Taxable Valuation]]/1000))</f>
        <v>0.46190582749079789</v>
      </c>
      <c r="K341" s="26">
        <f>ROUND(VPPEL[[#This Row],[Proposed Taxable Valuation]]/1000*VPPEL[[#This Row],[Adjusted Rate]],0)</f>
        <v>311726</v>
      </c>
      <c r="L341" s="19">
        <f t="shared" si="33"/>
        <v>-65606.907320772938</v>
      </c>
      <c r="M341" s="17">
        <f t="shared" si="39"/>
        <v>-9.7214172509202057E-2</v>
      </c>
      <c r="N341">
        <v>622648508.20400703</v>
      </c>
      <c r="O341">
        <f>INDEX($R$3:$T$335,MATCH(VPPEL[[#This Row],[DistrictNumber]],$R$3:$R$335,0),3)</f>
        <v>0.55911999999999995</v>
      </c>
      <c r="P341" s="9">
        <f t="shared" si="35"/>
        <v>348135</v>
      </c>
    </row>
    <row r="342" spans="1:16" x14ac:dyDescent="0.35">
      <c r="A342" s="13">
        <v>2027</v>
      </c>
      <c r="B342" s="13">
        <f t="shared" si="30"/>
        <v>2026</v>
      </c>
      <c r="C342" t="s">
        <v>26</v>
      </c>
      <c r="D342" t="s">
        <v>27</v>
      </c>
      <c r="E342" s="5">
        <v>4055544208.6603894</v>
      </c>
      <c r="F342" s="13">
        <f>INDEX($R$3:$T$335,MATCH(VPPEL[[#This Row],[DistrictNumber]],$R$3:$R$335,0),3)</f>
        <v>1.34</v>
      </c>
      <c r="G342" s="9">
        <f t="shared" si="38"/>
        <v>5434429.239604922</v>
      </c>
      <c r="H342" s="11">
        <v>1.02</v>
      </c>
      <c r="I342" s="12" cm="1">
        <f t="array" ref="I342">INDEX(VPPEL[],MATCH(VPPEL[[#This Row],[Base Year]]&amp;VPPEL[[#This Row],[DistrictNumber]],VPPEL[[Fiscal Year]:[Fiscal Year]]&amp;VPPEL[[DistrictNumber]:[DistrictNumber]],0),9)*$H342</f>
        <v>4614439.6753200004</v>
      </c>
      <c r="J342" s="15">
        <f>IF(VPPEL[[#This Row],[Unadjusted Maximum Revenue]]/(VPPEL[[#This Row],[Proposed Taxable Valuation]]/1000)&gt;VPPEL[[#This Row],[Max VPPEL RATE]],VPPEL[[#This Row],[Max VPPEL RATE]],VPPEL[[#This Row],[Unadjusted Maximum Revenue]]/(VPPEL[[#This Row],[Proposed Taxable Valuation]]/1000))</f>
        <v>1.1378102266685002</v>
      </c>
      <c r="K342" s="26">
        <f>ROUND(VPPEL[[#This Row],[Proposed Taxable Valuation]]/1000*VPPEL[[#This Row],[Adjusted Rate]],0)</f>
        <v>4614440</v>
      </c>
      <c r="L342" s="19">
        <f t="shared" si="33"/>
        <v>-819989.56428492162</v>
      </c>
      <c r="M342" s="17">
        <f t="shared" si="39"/>
        <v>-0.2021897733314999</v>
      </c>
      <c r="N342">
        <v>3414649042.8399482</v>
      </c>
      <c r="O342">
        <f>INDEX($R$3:$T$335,MATCH(VPPEL[[#This Row],[DistrictNumber]],$R$3:$R$335,0),3)</f>
        <v>1.34</v>
      </c>
      <c r="P342" s="9">
        <f t="shared" si="35"/>
        <v>4575630</v>
      </c>
    </row>
    <row r="343" spans="1:16" x14ac:dyDescent="0.35">
      <c r="A343" s="13">
        <v>2027</v>
      </c>
      <c r="B343" s="13">
        <f t="shared" si="30"/>
        <v>2026</v>
      </c>
      <c r="C343" t="s">
        <v>28</v>
      </c>
      <c r="D343" t="s">
        <v>29</v>
      </c>
      <c r="E343" s="5">
        <v>632281590.10275877</v>
      </c>
      <c r="F343" s="13">
        <f>INDEX($R$3:$T$335,MATCH(VPPEL[[#This Row],[DistrictNumber]],$R$3:$R$335,0),3)</f>
        <v>0.45835999999999999</v>
      </c>
      <c r="G343" s="9">
        <f t="shared" si="38"/>
        <v>289812.58963950048</v>
      </c>
      <c r="H343" s="11">
        <v>1.02</v>
      </c>
      <c r="I343" s="12" cm="1">
        <f t="array" ref="I343">INDEX(VPPEL[],MATCH(VPPEL[[#This Row],[Base Year]]&amp;VPPEL[[#This Row],[DistrictNumber]],VPPEL[[Fiscal Year]:[Fiscal Year]]&amp;VPPEL[[DistrictNumber]:[DistrictNumber]],0),9)*$H343</f>
        <v>240484.4451607416</v>
      </c>
      <c r="J343" s="15">
        <f>IF(VPPEL[[#This Row],[Unadjusted Maximum Revenue]]/(VPPEL[[#This Row],[Proposed Taxable Valuation]]/1000)&gt;VPPEL[[#This Row],[Max VPPEL RATE]],VPPEL[[#This Row],[Max VPPEL RATE]],VPPEL[[#This Row],[Unadjusted Maximum Revenue]]/(VPPEL[[#This Row],[Proposed Taxable Valuation]]/1000))</f>
        <v>0.38034389886578535</v>
      </c>
      <c r="K343" s="26">
        <f>ROUND(VPPEL[[#This Row],[Proposed Taxable Valuation]]/1000*VPPEL[[#This Row],[Adjusted Rate]],0)</f>
        <v>240484</v>
      </c>
      <c r="L343" s="19">
        <f t="shared" si="33"/>
        <v>-49328.144478758884</v>
      </c>
      <c r="M343" s="17">
        <f t="shared" si="39"/>
        <v>-7.8016101134214644E-2</v>
      </c>
      <c r="N343">
        <v>535237047.02987868</v>
      </c>
      <c r="O343">
        <f>INDEX($R$3:$T$335,MATCH(VPPEL[[#This Row],[DistrictNumber]],$R$3:$R$335,0),3)</f>
        <v>0.45835999999999999</v>
      </c>
      <c r="P343" s="9">
        <f t="shared" si="35"/>
        <v>245331</v>
      </c>
    </row>
    <row r="344" spans="1:16" x14ac:dyDescent="0.35">
      <c r="A344" s="13">
        <v>2027</v>
      </c>
      <c r="B344" s="13">
        <f t="shared" si="30"/>
        <v>2026</v>
      </c>
      <c r="C344" t="s">
        <v>30</v>
      </c>
      <c r="D344" t="s">
        <v>31</v>
      </c>
      <c r="E344" s="5">
        <v>158535235.96180502</v>
      </c>
      <c r="F344" s="13">
        <f>INDEX($R$3:$T$335,MATCH(VPPEL[[#This Row],[DistrictNumber]],$R$3:$R$335,0),3)</f>
        <v>1.34</v>
      </c>
      <c r="G344" s="9">
        <f t="shared" si="38"/>
        <v>212437.21618881874</v>
      </c>
      <c r="H344" s="11">
        <v>1.02</v>
      </c>
      <c r="I344" s="12" cm="1">
        <f t="array" ref="I344">INDEX(VPPEL[],MATCH(VPPEL[[#This Row],[Base Year]]&amp;VPPEL[[#This Row],[DistrictNumber]],VPPEL[[Fiscal Year]:[Fiscal Year]]&amp;VPPEL[[DistrictNumber]:[DistrictNumber]],0),9)*$H344</f>
        <v>191246.56778160002</v>
      </c>
      <c r="J344" s="15">
        <f>IF(VPPEL[[#This Row],[Unadjusted Maximum Revenue]]/(VPPEL[[#This Row],[Proposed Taxable Valuation]]/1000)&gt;VPPEL[[#This Row],[Max VPPEL RATE]],VPPEL[[#This Row],[Max VPPEL RATE]],VPPEL[[#This Row],[Unadjusted Maximum Revenue]]/(VPPEL[[#This Row],[Proposed Taxable Valuation]]/1000))</f>
        <v>1.2063347723384092</v>
      </c>
      <c r="K344" s="26">
        <f>ROUND(VPPEL[[#This Row],[Proposed Taxable Valuation]]/1000*VPPEL[[#This Row],[Adjusted Rate]],0)</f>
        <v>191247</v>
      </c>
      <c r="L344" s="19">
        <f t="shared" si="33"/>
        <v>-21190.648407218716</v>
      </c>
      <c r="M344" s="17">
        <f t="shared" si="39"/>
        <v>-0.13366522766159084</v>
      </c>
      <c r="N344">
        <v>141935136.5270735</v>
      </c>
      <c r="O344">
        <f>INDEX($R$3:$T$335,MATCH(VPPEL[[#This Row],[DistrictNumber]],$R$3:$R$335,0),3)</f>
        <v>1.34</v>
      </c>
      <c r="P344" s="9">
        <f t="shared" si="35"/>
        <v>190193</v>
      </c>
    </row>
    <row r="345" spans="1:16" x14ac:dyDescent="0.35">
      <c r="A345" s="13">
        <v>2027</v>
      </c>
      <c r="B345" s="13">
        <f t="shared" si="30"/>
        <v>2026</v>
      </c>
      <c r="C345" t="s">
        <v>32</v>
      </c>
      <c r="D345" t="s">
        <v>33</v>
      </c>
      <c r="E345" s="5">
        <v>7734276500.0352907</v>
      </c>
      <c r="F345" s="13">
        <f>INDEX($R$3:$T$335,MATCH(VPPEL[[#This Row],[DistrictNumber]],$R$3:$R$335,0),3)</f>
        <v>1.34</v>
      </c>
      <c r="G345" s="9">
        <f t="shared" si="38"/>
        <v>10363930.51004729</v>
      </c>
      <c r="H345" s="11">
        <v>1.02</v>
      </c>
      <c r="I345" s="12" cm="1">
        <f t="array" ref="I345">INDEX(VPPEL[],MATCH(VPPEL[[#This Row],[Base Year]]&amp;VPPEL[[#This Row],[DistrictNumber]],VPPEL[[Fiscal Year]:[Fiscal Year]]&amp;VPPEL[[DistrictNumber]:[DistrictNumber]],0),9)*$H345</f>
        <v>8243637.644208</v>
      </c>
      <c r="J345" s="15">
        <f>IF(VPPEL[[#This Row],[Unadjusted Maximum Revenue]]/(VPPEL[[#This Row],[Proposed Taxable Valuation]]/1000)&gt;VPPEL[[#This Row],[Max VPPEL RATE]],VPPEL[[#This Row],[Max VPPEL RATE]],VPPEL[[#This Row],[Unadjusted Maximum Revenue]]/(VPPEL[[#This Row],[Proposed Taxable Valuation]]/1000))</f>
        <v>1.0658576331180281</v>
      </c>
      <c r="K345" s="26">
        <f>ROUND(VPPEL[[#This Row],[Proposed Taxable Valuation]]/1000*VPPEL[[#This Row],[Adjusted Rate]],0)</f>
        <v>8243638</v>
      </c>
      <c r="L345" s="19">
        <f t="shared" si="33"/>
        <v>-2120292.8658392904</v>
      </c>
      <c r="M345" s="17">
        <f t="shared" si="39"/>
        <v>-0.27414236688197202</v>
      </c>
      <c r="N345">
        <v>6449368916.0446405</v>
      </c>
      <c r="O345">
        <f>INDEX($R$3:$T$335,MATCH(VPPEL[[#This Row],[DistrictNumber]],$R$3:$R$335,0),3)</f>
        <v>1.34</v>
      </c>
      <c r="P345" s="9">
        <f t="shared" si="35"/>
        <v>8642154</v>
      </c>
    </row>
    <row r="346" spans="1:16" x14ac:dyDescent="0.35">
      <c r="A346" s="13">
        <v>2027</v>
      </c>
      <c r="B346" s="13">
        <f t="shared" si="30"/>
        <v>2026</v>
      </c>
      <c r="C346" t="s">
        <v>34</v>
      </c>
      <c r="D346" t="s">
        <v>35</v>
      </c>
      <c r="E346" s="5">
        <v>439200202.3111608</v>
      </c>
      <c r="F346" s="13">
        <f>INDEX($R$3:$T$335,MATCH(VPPEL[[#This Row],[DistrictNumber]],$R$3:$R$335,0),3)</f>
        <v>0.56999999999999995</v>
      </c>
      <c r="G346" s="9">
        <f t="shared" si="38"/>
        <v>250344.11531736163</v>
      </c>
      <c r="H346" s="11">
        <v>1.02</v>
      </c>
      <c r="I346" s="12" cm="1">
        <f t="array" ref="I346">INDEX(VPPEL[],MATCH(VPPEL[[#This Row],[Base Year]]&amp;VPPEL[[#This Row],[DistrictNumber]],VPPEL[[Fiscal Year]:[Fiscal Year]]&amp;VPPEL[[DistrictNumber]:[DistrictNumber]],0),9)*$H346</f>
        <v>219672.98527679997</v>
      </c>
      <c r="J346" s="15">
        <f>IF(VPPEL[[#This Row],[Unadjusted Maximum Revenue]]/(VPPEL[[#This Row],[Proposed Taxable Valuation]]/1000)&gt;VPPEL[[#This Row],[Max VPPEL RATE]],VPPEL[[#This Row],[Max VPPEL RATE]],VPPEL[[#This Row],[Unadjusted Maximum Revenue]]/(VPPEL[[#This Row],[Proposed Taxable Valuation]]/1000))</f>
        <v>0.50016594737624442</v>
      </c>
      <c r="K346" s="26">
        <f>ROUND(VPPEL[[#This Row],[Proposed Taxable Valuation]]/1000*VPPEL[[#This Row],[Adjusted Rate]],0)</f>
        <v>219673</v>
      </c>
      <c r="L346" s="19">
        <f t="shared" si="33"/>
        <v>-30671.130040561664</v>
      </c>
      <c r="M346" s="17">
        <f t="shared" si="39"/>
        <v>-6.9834052623755527E-2</v>
      </c>
      <c r="N346">
        <v>391114369.0881741</v>
      </c>
      <c r="O346">
        <f>INDEX($R$3:$T$335,MATCH(VPPEL[[#This Row],[DistrictNumber]],$R$3:$R$335,0),3)</f>
        <v>0.56999999999999995</v>
      </c>
      <c r="P346" s="9">
        <f t="shared" si="35"/>
        <v>222935</v>
      </c>
    </row>
    <row r="347" spans="1:16" x14ac:dyDescent="0.35">
      <c r="A347" s="13">
        <v>2027</v>
      </c>
      <c r="B347" s="13">
        <f t="shared" si="30"/>
        <v>2026</v>
      </c>
      <c r="C347" t="s">
        <v>36</v>
      </c>
      <c r="D347" t="s">
        <v>37</v>
      </c>
      <c r="E347" s="5">
        <v>354551887.12478602</v>
      </c>
      <c r="F347" s="13">
        <f>INDEX($R$3:$T$335,MATCH(VPPEL[[#This Row],[DistrictNumber]],$R$3:$R$335,0),3)</f>
        <v>1.34</v>
      </c>
      <c r="G347" s="9">
        <f t="shared" si="38"/>
        <v>475099.52874721331</v>
      </c>
      <c r="H347" s="11">
        <v>1.02</v>
      </c>
      <c r="I347" s="12" cm="1">
        <f t="array" ref="I347">INDEX(VPPEL[],MATCH(VPPEL[[#This Row],[Base Year]]&amp;VPPEL[[#This Row],[DistrictNumber]],VPPEL[[Fiscal Year]:[Fiscal Year]]&amp;VPPEL[[DistrictNumber]:[DistrictNumber]],0),9)*$H347</f>
        <v>449566.05319080001</v>
      </c>
      <c r="J347" s="15">
        <f>IF(VPPEL[[#This Row],[Unadjusted Maximum Revenue]]/(VPPEL[[#This Row],[Proposed Taxable Valuation]]/1000)&gt;VPPEL[[#This Row],[Max VPPEL RATE]],VPPEL[[#This Row],[Max VPPEL RATE]],VPPEL[[#This Row],[Unadjusted Maximum Revenue]]/(VPPEL[[#This Row],[Proposed Taxable Valuation]]/1000))</f>
        <v>1.2679838114430155</v>
      </c>
      <c r="K347" s="26">
        <f>ROUND(VPPEL[[#This Row],[Proposed Taxable Valuation]]/1000*VPPEL[[#This Row],[Adjusted Rate]],0)</f>
        <v>449566</v>
      </c>
      <c r="L347" s="19">
        <f t="shared" si="33"/>
        <v>-25533.475556413294</v>
      </c>
      <c r="M347" s="17">
        <f t="shared" si="39"/>
        <v>-7.2016188556984551E-2</v>
      </c>
      <c r="N347">
        <v>332329868.31607854</v>
      </c>
      <c r="O347">
        <f>INDEX($R$3:$T$335,MATCH(VPPEL[[#This Row],[DistrictNumber]],$R$3:$R$335,0),3)</f>
        <v>1.34</v>
      </c>
      <c r="P347" s="9">
        <f t="shared" si="35"/>
        <v>445322</v>
      </c>
    </row>
    <row r="348" spans="1:16" x14ac:dyDescent="0.35">
      <c r="A348" s="13">
        <v>2027</v>
      </c>
      <c r="B348" s="13">
        <f t="shared" si="30"/>
        <v>2026</v>
      </c>
      <c r="C348" t="s">
        <v>38</v>
      </c>
      <c r="D348" t="s">
        <v>39</v>
      </c>
      <c r="E348" s="5">
        <v>718780634.84674895</v>
      </c>
      <c r="F348" s="13">
        <f>INDEX($R$3:$T$335,MATCH(VPPEL[[#This Row],[DistrictNumber]],$R$3:$R$335,0),3)</f>
        <v>0.25481999999999999</v>
      </c>
      <c r="G348" s="9">
        <f t="shared" si="38"/>
        <v>183159.68137164853</v>
      </c>
      <c r="H348" s="11">
        <v>1.02</v>
      </c>
      <c r="I348" s="12" cm="1">
        <f t="array" ref="I348">INDEX(VPPEL[],MATCH(VPPEL[[#This Row],[Base Year]]&amp;VPPEL[[#This Row],[DistrictNumber]],VPPEL[[Fiscal Year]:[Fiscal Year]]&amp;VPPEL[[DistrictNumber]:[DistrictNumber]],0),9)*$H348</f>
        <v>161164.61732920678</v>
      </c>
      <c r="J348" s="15">
        <f>IF(VPPEL[[#This Row],[Unadjusted Maximum Revenue]]/(VPPEL[[#This Row],[Proposed Taxable Valuation]]/1000)&gt;VPPEL[[#This Row],[Max VPPEL RATE]],VPPEL[[#This Row],[Max VPPEL RATE]],VPPEL[[#This Row],[Unadjusted Maximum Revenue]]/(VPPEL[[#This Row],[Proposed Taxable Valuation]]/1000))</f>
        <v>0.22421947603467179</v>
      </c>
      <c r="K348" s="26">
        <f>ROUND(VPPEL[[#This Row],[Proposed Taxable Valuation]]/1000*VPPEL[[#This Row],[Adjusted Rate]],0)</f>
        <v>161165</v>
      </c>
      <c r="L348" s="19">
        <f t="shared" si="33"/>
        <v>-21995.064042441751</v>
      </c>
      <c r="M348" s="17">
        <f t="shared" si="39"/>
        <v>-3.0600523965328197E-2</v>
      </c>
      <c r="N348">
        <v>638171538.90644455</v>
      </c>
      <c r="O348">
        <f>INDEX($R$3:$T$335,MATCH(VPPEL[[#This Row],[DistrictNumber]],$R$3:$R$335,0),3)</f>
        <v>0.25481999999999999</v>
      </c>
      <c r="P348" s="9">
        <f t="shared" si="35"/>
        <v>162619</v>
      </c>
    </row>
    <row r="349" spans="1:16" x14ac:dyDescent="0.35">
      <c r="A349" s="13">
        <v>2027</v>
      </c>
      <c r="B349" s="13">
        <f t="shared" si="30"/>
        <v>2026</v>
      </c>
      <c r="C349" t="s">
        <v>40</v>
      </c>
      <c r="D349" t="s">
        <v>41</v>
      </c>
      <c r="E349" s="5">
        <v>459459224.28586018</v>
      </c>
      <c r="F349" s="13">
        <f>INDEX($R$3:$T$335,MATCH(VPPEL[[#This Row],[DistrictNumber]],$R$3:$R$335,0),3)</f>
        <v>0.67</v>
      </c>
      <c r="G349" s="9">
        <f t="shared" si="38"/>
        <v>307837.68027152633</v>
      </c>
      <c r="H349" s="11">
        <v>1.02</v>
      </c>
      <c r="I349" s="12" cm="1">
        <f t="array" ref="I349">INDEX(VPPEL[],MATCH(VPPEL[[#This Row],[Base Year]]&amp;VPPEL[[#This Row],[DistrictNumber]],VPPEL[[Fiscal Year]:[Fiscal Year]]&amp;VPPEL[[DistrictNumber]:[DistrictNumber]],0),9)*$H349</f>
        <v>261250.42057620001</v>
      </c>
      <c r="J349" s="15">
        <f>IF(VPPEL[[#This Row],[Unadjusted Maximum Revenue]]/(VPPEL[[#This Row],[Proposed Taxable Valuation]]/1000)&gt;VPPEL[[#This Row],[Max VPPEL RATE]],VPPEL[[#This Row],[Max VPPEL RATE]],VPPEL[[#This Row],[Unadjusted Maximum Revenue]]/(VPPEL[[#This Row],[Proposed Taxable Valuation]]/1000))</f>
        <v>0.56860414758733568</v>
      </c>
      <c r="K349" s="26">
        <f>ROUND(VPPEL[[#This Row],[Proposed Taxable Valuation]]/1000*VPPEL[[#This Row],[Adjusted Rate]],0)</f>
        <v>261250</v>
      </c>
      <c r="L349" s="19">
        <f t="shared" si="33"/>
        <v>-46587.259695326327</v>
      </c>
      <c r="M349" s="17">
        <f t="shared" si="39"/>
        <v>-0.10139585241266436</v>
      </c>
      <c r="N349">
        <v>425661104.39012212</v>
      </c>
      <c r="O349">
        <f>INDEX($R$3:$T$335,MATCH(VPPEL[[#This Row],[DistrictNumber]],$R$3:$R$335,0),3)</f>
        <v>0.67</v>
      </c>
      <c r="P349" s="9">
        <f t="shared" si="35"/>
        <v>285193</v>
      </c>
    </row>
    <row r="350" spans="1:16" x14ac:dyDescent="0.35">
      <c r="A350" s="13">
        <v>2027</v>
      </c>
      <c r="B350" s="13">
        <f t="shared" si="30"/>
        <v>2026</v>
      </c>
      <c r="C350" t="s">
        <v>42</v>
      </c>
      <c r="D350" t="s">
        <v>43</v>
      </c>
      <c r="E350" s="5">
        <v>916114421.75260067</v>
      </c>
      <c r="F350" s="13">
        <f>INDEX($R$3:$T$335,MATCH(VPPEL[[#This Row],[DistrictNumber]],$R$3:$R$335,0),3)</f>
        <v>0.91720000000000002</v>
      </c>
      <c r="G350" s="9">
        <f t="shared" si="38"/>
        <v>840260.14763148536</v>
      </c>
      <c r="H350" s="11">
        <v>1.02</v>
      </c>
      <c r="I350" s="12" cm="1">
        <f t="array" ref="I350">INDEX(VPPEL[],MATCH(VPPEL[[#This Row],[Base Year]]&amp;VPPEL[[#This Row],[DistrictNumber]],VPPEL[[Fiscal Year]:[Fiscal Year]]&amp;VPPEL[[DistrictNumber]:[DistrictNumber]],0),9)*$H350</f>
        <v>643466.43815340009</v>
      </c>
      <c r="J350" s="15">
        <f>IF(VPPEL[[#This Row],[Unadjusted Maximum Revenue]]/(VPPEL[[#This Row],[Proposed Taxable Valuation]]/1000)&gt;VPPEL[[#This Row],[Max VPPEL RATE]],VPPEL[[#This Row],[Max VPPEL RATE]],VPPEL[[#This Row],[Unadjusted Maximum Revenue]]/(VPPEL[[#This Row],[Proposed Taxable Valuation]]/1000))</f>
        <v>0.70238653914256355</v>
      </c>
      <c r="K350" s="26">
        <f>ROUND(VPPEL[[#This Row],[Proposed Taxable Valuation]]/1000*VPPEL[[#This Row],[Adjusted Rate]],0)</f>
        <v>643466</v>
      </c>
      <c r="L350" s="19">
        <f t="shared" si="33"/>
        <v>-196793.70947808528</v>
      </c>
      <c r="M350" s="17">
        <f t="shared" si="39"/>
        <v>-0.21481346085743647</v>
      </c>
      <c r="N350">
        <v>783668867.34537673</v>
      </c>
      <c r="O350">
        <f>INDEX($R$3:$T$335,MATCH(VPPEL[[#This Row],[DistrictNumber]],$R$3:$R$335,0),3)</f>
        <v>0.91720000000000002</v>
      </c>
      <c r="P350" s="9">
        <f t="shared" si="35"/>
        <v>718781</v>
      </c>
    </row>
    <row r="351" spans="1:16" x14ac:dyDescent="0.35">
      <c r="A351" s="13">
        <v>2027</v>
      </c>
      <c r="B351" s="13">
        <f t="shared" si="30"/>
        <v>2026</v>
      </c>
      <c r="C351" t="s">
        <v>44</v>
      </c>
      <c r="D351" t="s">
        <v>45</v>
      </c>
      <c r="E351" s="5">
        <v>171458545.33549929</v>
      </c>
      <c r="F351" s="13">
        <f>INDEX($R$3:$T$335,MATCH(VPPEL[[#This Row],[DistrictNumber]],$R$3:$R$335,0),3)</f>
        <v>0.28655000000000003</v>
      </c>
      <c r="G351" s="9">
        <f t="shared" si="38"/>
        <v>49131.446165887326</v>
      </c>
      <c r="H351" s="11">
        <v>1.02</v>
      </c>
      <c r="I351" s="12" cm="1">
        <f t="array" ref="I351">INDEX(VPPEL[],MATCH(VPPEL[[#This Row],[Base Year]]&amp;VPPEL[[#This Row],[DistrictNumber]],VPPEL[[Fiscal Year]:[Fiscal Year]]&amp;VPPEL[[DistrictNumber]:[DistrictNumber]],0),9)*$H351</f>
        <v>41817.175498263008</v>
      </c>
      <c r="J351" s="15">
        <f>IF(VPPEL[[#This Row],[Unadjusted Maximum Revenue]]/(VPPEL[[#This Row],[Proposed Taxable Valuation]]/1000)&gt;VPPEL[[#This Row],[Max VPPEL RATE]],VPPEL[[#This Row],[Max VPPEL RATE]],VPPEL[[#This Row],[Unadjusted Maximum Revenue]]/(VPPEL[[#This Row],[Proposed Taxable Valuation]]/1000))</f>
        <v>0.24389087995840508</v>
      </c>
      <c r="K351" s="26">
        <f>ROUND(VPPEL[[#This Row],[Proposed Taxable Valuation]]/1000*VPPEL[[#This Row],[Adjusted Rate]],0)</f>
        <v>41817</v>
      </c>
      <c r="L351" s="19">
        <f t="shared" si="33"/>
        <v>-7314.2706676243179</v>
      </c>
      <c r="M351" s="17">
        <f t="shared" si="39"/>
        <v>-4.2659120041594945E-2</v>
      </c>
      <c r="N351">
        <v>150186631.05927831</v>
      </c>
      <c r="O351">
        <f>INDEX($R$3:$T$335,MATCH(VPPEL[[#This Row],[DistrictNumber]],$R$3:$R$335,0),3)</f>
        <v>0.28655000000000003</v>
      </c>
      <c r="P351" s="9">
        <f t="shared" si="35"/>
        <v>43036</v>
      </c>
    </row>
    <row r="352" spans="1:16" x14ac:dyDescent="0.35">
      <c r="A352" s="13">
        <v>2027</v>
      </c>
      <c r="B352" s="13">
        <f t="shared" si="30"/>
        <v>2026</v>
      </c>
      <c r="C352" t="s">
        <v>46</v>
      </c>
      <c r="D352" t="s">
        <v>47</v>
      </c>
      <c r="E352" s="5">
        <v>382863627.25957578</v>
      </c>
      <c r="F352" s="13">
        <f>INDEX($R$3:$T$335,MATCH(VPPEL[[#This Row],[DistrictNumber]],$R$3:$R$335,0),3)</f>
        <v>1.34</v>
      </c>
      <c r="G352" s="9">
        <f t="shared" si="38"/>
        <v>513037.26052783156</v>
      </c>
      <c r="H352" s="11">
        <v>1.02</v>
      </c>
      <c r="I352" s="12" cm="1">
        <f t="array" ref="I352">INDEX(VPPEL[],MATCH(VPPEL[[#This Row],[Base Year]]&amp;VPPEL[[#This Row],[DistrictNumber]],VPPEL[[Fiscal Year]:[Fiscal Year]]&amp;VPPEL[[DistrictNumber]:[DistrictNumber]],0),9)*$H352</f>
        <v>473525.64715079998</v>
      </c>
      <c r="J352" s="15">
        <f>IF(VPPEL[[#This Row],[Unadjusted Maximum Revenue]]/(VPPEL[[#This Row],[Proposed Taxable Valuation]]/1000)&gt;VPPEL[[#This Row],[Max VPPEL RATE]],VPPEL[[#This Row],[Max VPPEL RATE]],VPPEL[[#This Row],[Unadjusted Maximum Revenue]]/(VPPEL[[#This Row],[Proposed Taxable Valuation]]/1000))</f>
        <v>1.2367997726505284</v>
      </c>
      <c r="K352" s="26">
        <f>ROUND(VPPEL[[#This Row],[Proposed Taxable Valuation]]/1000*VPPEL[[#This Row],[Adjusted Rate]],0)</f>
        <v>473526</v>
      </c>
      <c r="L352" s="19">
        <f t="shared" si="33"/>
        <v>-39511.613377031579</v>
      </c>
      <c r="M352" s="17">
        <f t="shared" si="39"/>
        <v>-0.10320022734947165</v>
      </c>
      <c r="N352">
        <v>352897452.79612243</v>
      </c>
      <c r="O352">
        <f>INDEX($R$3:$T$335,MATCH(VPPEL[[#This Row],[DistrictNumber]],$R$3:$R$335,0),3)</f>
        <v>1.34</v>
      </c>
      <c r="P352" s="9">
        <f t="shared" si="35"/>
        <v>472883</v>
      </c>
    </row>
    <row r="353" spans="1:16" x14ac:dyDescent="0.35">
      <c r="A353" s="13">
        <v>2027</v>
      </c>
      <c r="B353" s="13">
        <f t="shared" si="30"/>
        <v>2026</v>
      </c>
      <c r="C353" t="s">
        <v>48</v>
      </c>
      <c r="D353" t="s">
        <v>49</v>
      </c>
      <c r="E353" s="5">
        <v>332157369.05793291</v>
      </c>
      <c r="F353" s="13">
        <f>INDEX($R$3:$T$335,MATCH(VPPEL[[#This Row],[DistrictNumber]],$R$3:$R$335,0),3)</f>
        <v>1.34</v>
      </c>
      <c r="G353" s="9">
        <f t="shared" si="38"/>
        <v>445090.87453763012</v>
      </c>
      <c r="H353" s="11">
        <v>1.02</v>
      </c>
      <c r="I353" s="12" cm="1">
        <f t="array" ref="I353">INDEX(VPPEL[],MATCH(VPPEL[[#This Row],[Base Year]]&amp;VPPEL[[#This Row],[DistrictNumber]],VPPEL[[Fiscal Year]:[Fiscal Year]]&amp;VPPEL[[DistrictNumber]:[DistrictNumber]],0),9)*$H353</f>
        <v>395315.04672600003</v>
      </c>
      <c r="J353" s="15">
        <f>IF(VPPEL[[#This Row],[Unadjusted Maximum Revenue]]/(VPPEL[[#This Row],[Proposed Taxable Valuation]]/1000)&gt;VPPEL[[#This Row],[Max VPPEL RATE]],VPPEL[[#This Row],[Max VPPEL RATE]],VPPEL[[#This Row],[Unadjusted Maximum Revenue]]/(VPPEL[[#This Row],[Proposed Taxable Valuation]]/1000))</f>
        <v>1.190143840093614</v>
      </c>
      <c r="K353" s="26">
        <f>ROUND(VPPEL[[#This Row],[Proposed Taxable Valuation]]/1000*VPPEL[[#This Row],[Adjusted Rate]],0)</f>
        <v>395315</v>
      </c>
      <c r="L353" s="19">
        <f t="shared" si="33"/>
        <v>-49775.827811630093</v>
      </c>
      <c r="M353" s="17">
        <f t="shared" si="39"/>
        <v>-0.14985615990638612</v>
      </c>
      <c r="N353">
        <v>306988675.23525858</v>
      </c>
      <c r="O353">
        <f>INDEX($R$3:$T$335,MATCH(VPPEL[[#This Row],[DistrictNumber]],$R$3:$R$335,0),3)</f>
        <v>1.34</v>
      </c>
      <c r="P353" s="9">
        <f t="shared" si="35"/>
        <v>411365</v>
      </c>
    </row>
    <row r="354" spans="1:16" x14ac:dyDescent="0.35">
      <c r="A354" s="13">
        <v>2027</v>
      </c>
      <c r="B354" s="13">
        <f t="shared" si="30"/>
        <v>2026</v>
      </c>
      <c r="C354" t="s">
        <v>50</v>
      </c>
      <c r="D354" t="s">
        <v>51</v>
      </c>
      <c r="E354" s="5">
        <v>240089620.82789055</v>
      </c>
      <c r="F354" s="13">
        <f>INDEX($R$3:$T$335,MATCH(VPPEL[[#This Row],[DistrictNumber]],$R$3:$R$335,0),3)</f>
        <v>1.1700299999999999</v>
      </c>
      <c r="G354" s="9">
        <f t="shared" si="38"/>
        <v>280912.05905725679</v>
      </c>
      <c r="H354" s="11">
        <v>1.02</v>
      </c>
      <c r="I354" s="12" cm="1">
        <f t="array" ref="I354">INDEX(VPPEL[],MATCH(VPPEL[[#This Row],[Base Year]]&amp;VPPEL[[#This Row],[DistrictNumber]],VPPEL[[Fiscal Year]:[Fiscal Year]]&amp;VPPEL[[DistrictNumber]:[DistrictNumber]],0),9)*$H354</f>
        <v>244268.61838331399</v>
      </c>
      <c r="J354" s="15">
        <f>IF(VPPEL[[#This Row],[Unadjusted Maximum Revenue]]/(VPPEL[[#This Row],[Proposed Taxable Valuation]]/1000)&gt;VPPEL[[#This Row],[Max VPPEL RATE]],VPPEL[[#This Row],[Max VPPEL RATE]],VPPEL[[#This Row],[Unadjusted Maximum Revenue]]/(VPPEL[[#This Row],[Proposed Taxable Valuation]]/1000))</f>
        <v>1.0174059900674306</v>
      </c>
      <c r="K354" s="26">
        <f>ROUND(VPPEL[[#This Row],[Proposed Taxable Valuation]]/1000*VPPEL[[#This Row],[Adjusted Rate]],0)</f>
        <v>244269</v>
      </c>
      <c r="L354" s="19">
        <f t="shared" si="33"/>
        <v>-36643.440673942794</v>
      </c>
      <c r="M354" s="17">
        <f t="shared" si="39"/>
        <v>-0.1526240099325693</v>
      </c>
      <c r="N354">
        <v>212165347.80003479</v>
      </c>
      <c r="O354">
        <f>INDEX($R$3:$T$335,MATCH(VPPEL[[#This Row],[DistrictNumber]],$R$3:$R$335,0),3)</f>
        <v>1.1700299999999999</v>
      </c>
      <c r="P354" s="9">
        <f t="shared" si="35"/>
        <v>248240</v>
      </c>
    </row>
    <row r="355" spans="1:16" x14ac:dyDescent="0.35">
      <c r="A355" s="13">
        <v>2027</v>
      </c>
      <c r="B355" s="13">
        <f t="shared" si="30"/>
        <v>2026</v>
      </c>
      <c r="C355" t="s">
        <v>52</v>
      </c>
      <c r="D355" t="s">
        <v>53</v>
      </c>
      <c r="E355" s="5">
        <v>435017197.72694886</v>
      </c>
      <c r="F355" s="13">
        <f>INDEX($R$3:$T$335,MATCH(VPPEL[[#This Row],[DistrictNumber]],$R$3:$R$335,0),3)</f>
        <v>0.30018</v>
      </c>
      <c r="G355" s="9">
        <f t="shared" si="38"/>
        <v>130583.46241367552</v>
      </c>
      <c r="H355" s="11">
        <v>1.02</v>
      </c>
      <c r="I355" s="12" cm="1">
        <f t="array" ref="I355">INDEX(VPPEL[],MATCH(VPPEL[[#This Row],[Base Year]]&amp;VPPEL[[#This Row],[DistrictNumber]],VPPEL[[Fiscal Year]:[Fiscal Year]]&amp;VPPEL[[DistrictNumber]:[DistrictNumber]],0),9)*$H355</f>
        <v>109137.7951750584</v>
      </c>
      <c r="J355" s="15">
        <f>IF(VPPEL[[#This Row],[Unadjusted Maximum Revenue]]/(VPPEL[[#This Row],[Proposed Taxable Valuation]]/1000)&gt;VPPEL[[#This Row],[Max VPPEL RATE]],VPPEL[[#This Row],[Max VPPEL RATE]],VPPEL[[#This Row],[Unadjusted Maximum Revenue]]/(VPPEL[[#This Row],[Proposed Taxable Valuation]]/1000))</f>
        <v>0.25088156455727501</v>
      </c>
      <c r="K355" s="26">
        <f>ROUND(VPPEL[[#This Row],[Proposed Taxable Valuation]]/1000*VPPEL[[#This Row],[Adjusted Rate]],0)</f>
        <v>109138</v>
      </c>
      <c r="L355" s="19">
        <f t="shared" si="33"/>
        <v>-21445.667238617112</v>
      </c>
      <c r="M355" s="17">
        <f t="shared" si="39"/>
        <v>-4.9298435442724997E-2</v>
      </c>
      <c r="N355">
        <v>370916207.99564892</v>
      </c>
      <c r="O355">
        <f>INDEX($R$3:$T$335,MATCH(VPPEL[[#This Row],[DistrictNumber]],$R$3:$R$335,0),3)</f>
        <v>0.30018</v>
      </c>
      <c r="P355" s="9">
        <f t="shared" si="35"/>
        <v>111342</v>
      </c>
    </row>
    <row r="356" spans="1:16" x14ac:dyDescent="0.35">
      <c r="A356" s="13">
        <v>2027</v>
      </c>
      <c r="B356" s="13">
        <f t="shared" si="30"/>
        <v>2026</v>
      </c>
      <c r="C356" t="s">
        <v>54</v>
      </c>
      <c r="D356" t="s">
        <v>55</v>
      </c>
      <c r="E356" s="5">
        <v>421910185.93571305</v>
      </c>
      <c r="F356" s="13">
        <f>INDEX($R$3:$T$335,MATCH(VPPEL[[#This Row],[DistrictNumber]],$R$3:$R$335,0),3)</f>
        <v>0.67</v>
      </c>
      <c r="G356" s="9">
        <f t="shared" si="38"/>
        <v>282679.82457692776</v>
      </c>
      <c r="H356" s="11">
        <v>1.02</v>
      </c>
      <c r="I356" s="12" cm="1">
        <f t="array" ref="I356">INDEX(VPPEL[],MATCH(VPPEL[[#This Row],[Base Year]]&amp;VPPEL[[#This Row],[DistrictNumber]],VPPEL[[Fiscal Year]:[Fiscal Year]]&amp;VPPEL[[DistrictNumber]:[DistrictNumber]],0),9)*$H356</f>
        <v>259334.8011714</v>
      </c>
      <c r="J356" s="15">
        <f>IF(VPPEL[[#This Row],[Unadjusted Maximum Revenue]]/(VPPEL[[#This Row],[Proposed Taxable Valuation]]/1000)&gt;VPPEL[[#This Row],[Max VPPEL RATE]],VPPEL[[#This Row],[Max VPPEL RATE]],VPPEL[[#This Row],[Unadjusted Maximum Revenue]]/(VPPEL[[#This Row],[Proposed Taxable Valuation]]/1000))</f>
        <v>0.61466826309549005</v>
      </c>
      <c r="K356" s="26">
        <f>ROUND(VPPEL[[#This Row],[Proposed Taxable Valuation]]/1000*VPPEL[[#This Row],[Adjusted Rate]],0)</f>
        <v>259335</v>
      </c>
      <c r="L356" s="19">
        <f t="shared" si="33"/>
        <v>-23345.023405527754</v>
      </c>
      <c r="M356" s="17">
        <f t="shared" si="39"/>
        <v>-5.5331736904509987E-2</v>
      </c>
      <c r="N356">
        <v>385771685.60336518</v>
      </c>
      <c r="O356">
        <f>INDEX($R$3:$T$335,MATCH(VPPEL[[#This Row],[DistrictNumber]],$R$3:$R$335,0),3)</f>
        <v>0.67</v>
      </c>
      <c r="P356" s="9">
        <f t="shared" si="35"/>
        <v>258467</v>
      </c>
    </row>
    <row r="357" spans="1:16" x14ac:dyDescent="0.35">
      <c r="A357" s="13">
        <v>2027</v>
      </c>
      <c r="B357" s="13">
        <f t="shared" si="30"/>
        <v>2026</v>
      </c>
      <c r="C357" t="s">
        <v>56</v>
      </c>
      <c r="D357" t="s">
        <v>57</v>
      </c>
      <c r="E357" s="5">
        <v>148576286.99667498</v>
      </c>
      <c r="F357" s="13">
        <f>INDEX($R$3:$T$335,MATCH(VPPEL[[#This Row],[DistrictNumber]],$R$3:$R$335,0),3)</f>
        <v>0.67</v>
      </c>
      <c r="G357" s="9">
        <f t="shared" si="38"/>
        <v>99546.112287772252</v>
      </c>
      <c r="H357" s="11">
        <v>1.02</v>
      </c>
      <c r="I357" s="12" cm="1">
        <f t="array" ref="I357">INDEX(VPPEL[],MATCH(VPPEL[[#This Row],[Base Year]]&amp;VPPEL[[#This Row],[DistrictNumber]],VPPEL[[Fiscal Year]:[Fiscal Year]]&amp;VPPEL[[DistrictNumber]:[DistrictNumber]],0),9)*$H357</f>
        <v>90440.118598800007</v>
      </c>
      <c r="J357" s="15">
        <f>IF(VPPEL[[#This Row],[Unadjusted Maximum Revenue]]/(VPPEL[[#This Row],[Proposed Taxable Valuation]]/1000)&gt;VPPEL[[#This Row],[Max VPPEL RATE]],VPPEL[[#This Row],[Max VPPEL RATE]],VPPEL[[#This Row],[Unadjusted Maximum Revenue]]/(VPPEL[[#This Row],[Proposed Taxable Valuation]]/1000))</f>
        <v>0.60871166204889737</v>
      </c>
      <c r="K357" s="26">
        <f>ROUND(VPPEL[[#This Row],[Proposed Taxable Valuation]]/1000*VPPEL[[#This Row],[Adjusted Rate]],0)</f>
        <v>90440</v>
      </c>
      <c r="L357" s="19">
        <f t="shared" si="33"/>
        <v>-9105.9936889722449</v>
      </c>
      <c r="M357" s="17">
        <f t="shared" si="39"/>
        <v>-6.1288337951102667E-2</v>
      </c>
      <c r="N357">
        <v>136580481.68224937</v>
      </c>
      <c r="O357">
        <f>INDEX($R$3:$T$335,MATCH(VPPEL[[#This Row],[DistrictNumber]],$R$3:$R$335,0),3)</f>
        <v>0.67</v>
      </c>
      <c r="P357" s="9">
        <f t="shared" si="35"/>
        <v>91509</v>
      </c>
    </row>
    <row r="358" spans="1:16" x14ac:dyDescent="0.35">
      <c r="A358" s="13">
        <v>2027</v>
      </c>
      <c r="B358" s="13">
        <f t="shared" si="30"/>
        <v>2026</v>
      </c>
      <c r="C358" t="s">
        <v>58</v>
      </c>
      <c r="D358" t="s">
        <v>59</v>
      </c>
      <c r="E358" s="5">
        <v>980799794.13907552</v>
      </c>
      <c r="F358" s="13">
        <f>INDEX($R$3:$T$335,MATCH(VPPEL[[#This Row],[DistrictNumber]],$R$3:$R$335,0),3)</f>
        <v>0.70326</v>
      </c>
      <c r="G358" s="9">
        <f t="shared" si="38"/>
        <v>689757.26322624623</v>
      </c>
      <c r="H358" s="11">
        <v>1.02</v>
      </c>
      <c r="I358" s="12" cm="1">
        <f t="array" ref="I358">INDEX(VPPEL[],MATCH(VPPEL[[#This Row],[Base Year]]&amp;VPPEL[[#This Row],[DistrictNumber]],VPPEL[[Fiscal Year]:[Fiscal Year]]&amp;VPPEL[[DistrictNumber]:[DistrictNumber]],0),9)*$H358</f>
        <v>607185.24741821154</v>
      </c>
      <c r="J358" s="15">
        <f>IF(VPPEL[[#This Row],[Unadjusted Maximum Revenue]]/(VPPEL[[#This Row],[Proposed Taxable Valuation]]/1000)&gt;VPPEL[[#This Row],[Max VPPEL RATE]],VPPEL[[#This Row],[Max VPPEL RATE]],VPPEL[[#This Row],[Unadjusted Maximum Revenue]]/(VPPEL[[#This Row],[Proposed Taxable Valuation]]/1000))</f>
        <v>0.61907154859385483</v>
      </c>
      <c r="K358" s="26">
        <f>ROUND(VPPEL[[#This Row],[Proposed Taxable Valuation]]/1000*VPPEL[[#This Row],[Adjusted Rate]],0)</f>
        <v>607185</v>
      </c>
      <c r="L358" s="19">
        <f t="shared" si="33"/>
        <v>-82572.015808034688</v>
      </c>
      <c r="M358" s="17">
        <f t="shared" si="39"/>
        <v>-8.4188451406145171E-2</v>
      </c>
      <c r="N358">
        <v>868069781.89267147</v>
      </c>
      <c r="O358">
        <f>INDEX($R$3:$T$335,MATCH(VPPEL[[#This Row],[DistrictNumber]],$R$3:$R$335,0),3)</f>
        <v>0.70326</v>
      </c>
      <c r="P358" s="9">
        <f t="shared" si="35"/>
        <v>610479</v>
      </c>
    </row>
    <row r="359" spans="1:16" x14ac:dyDescent="0.35">
      <c r="A359" s="13">
        <v>2027</v>
      </c>
      <c r="B359" s="13">
        <f t="shared" si="30"/>
        <v>2026</v>
      </c>
      <c r="C359" t="s">
        <v>60</v>
      </c>
      <c r="D359" t="s">
        <v>61</v>
      </c>
      <c r="E359" s="5">
        <v>2304490322.4469595</v>
      </c>
      <c r="F359" s="13">
        <f>INDEX($R$3:$T$335,MATCH(VPPEL[[#This Row],[DistrictNumber]],$R$3:$R$335,0),3)</f>
        <v>1.34</v>
      </c>
      <c r="G359" s="9">
        <f t="shared" si="38"/>
        <v>3088017.032078926</v>
      </c>
      <c r="H359" s="11">
        <v>1.02</v>
      </c>
      <c r="I359" s="12" cm="1">
        <f t="array" ref="I359">INDEX(VPPEL[],MATCH(VPPEL[[#This Row],[Base Year]]&amp;VPPEL[[#This Row],[DistrictNumber]],VPPEL[[Fiscal Year]:[Fiscal Year]]&amp;VPPEL[[DistrictNumber]:[DistrictNumber]],0),9)*$H359</f>
        <v>2616168.9273276003</v>
      </c>
      <c r="J359" s="15">
        <f>IF(VPPEL[[#This Row],[Unadjusted Maximum Revenue]]/(VPPEL[[#This Row],[Proposed Taxable Valuation]]/1000)&gt;VPPEL[[#This Row],[Max VPPEL RATE]],VPPEL[[#This Row],[Max VPPEL RATE]],VPPEL[[#This Row],[Unadjusted Maximum Revenue]]/(VPPEL[[#This Row],[Proposed Taxable Valuation]]/1000))</f>
        <v>1.1352483895656778</v>
      </c>
      <c r="K359" s="26">
        <f>ROUND(VPPEL[[#This Row],[Proposed Taxable Valuation]]/1000*VPPEL[[#This Row],[Adjusted Rate]],0)</f>
        <v>2616169</v>
      </c>
      <c r="L359" s="19">
        <f t="shared" si="33"/>
        <v>-471848.10475132568</v>
      </c>
      <c r="M359" s="17">
        <f t="shared" si="39"/>
        <v>-0.20475161043432233</v>
      </c>
      <c r="N359">
        <v>1941752507.0302722</v>
      </c>
      <c r="O359">
        <f>INDEX($R$3:$T$335,MATCH(VPPEL[[#This Row],[DistrictNumber]],$R$3:$R$335,0),3)</f>
        <v>1.34</v>
      </c>
      <c r="P359" s="9">
        <f t="shared" si="35"/>
        <v>2601948</v>
      </c>
    </row>
    <row r="360" spans="1:16" x14ac:dyDescent="0.35">
      <c r="A360" s="13">
        <v>2027</v>
      </c>
      <c r="B360" s="13">
        <f t="shared" si="30"/>
        <v>2026</v>
      </c>
      <c r="C360" t="s">
        <v>62</v>
      </c>
      <c r="D360" t="s">
        <v>63</v>
      </c>
      <c r="E360" s="5">
        <v>1529328334.0311465</v>
      </c>
      <c r="F360" s="13">
        <f>INDEX($R$3:$T$335,MATCH(VPPEL[[#This Row],[DistrictNumber]],$R$3:$R$335,0),3)</f>
        <v>1.34</v>
      </c>
      <c r="G360" s="9">
        <f t="shared" si="38"/>
        <v>2049299.9676017363</v>
      </c>
      <c r="H360" s="11">
        <v>1.02</v>
      </c>
      <c r="I360" s="12" cm="1">
        <f t="array" ref="I360">INDEX(VPPEL[],MATCH(VPPEL[[#This Row],[Base Year]]&amp;VPPEL[[#This Row],[DistrictNumber]],VPPEL[[Fiscal Year]:[Fiscal Year]]&amp;VPPEL[[DistrictNumber]:[DistrictNumber]],0),9)*$H360</f>
        <v>1586565.2420532</v>
      </c>
      <c r="J360" s="15">
        <f>IF(VPPEL[[#This Row],[Unadjusted Maximum Revenue]]/(VPPEL[[#This Row],[Proposed Taxable Valuation]]/1000)&gt;VPPEL[[#This Row],[Max VPPEL RATE]],VPPEL[[#This Row],[Max VPPEL RATE]],VPPEL[[#This Row],[Unadjusted Maximum Revenue]]/(VPPEL[[#This Row],[Proposed Taxable Valuation]]/1000))</f>
        <v>1.0374261737969526</v>
      </c>
      <c r="K360" s="26">
        <f>ROUND(VPPEL[[#This Row],[Proposed Taxable Valuation]]/1000*VPPEL[[#This Row],[Adjusted Rate]],0)</f>
        <v>1586565</v>
      </c>
      <c r="L360" s="19">
        <f t="shared" si="33"/>
        <v>-462734.72554853628</v>
      </c>
      <c r="M360" s="17">
        <f t="shared" si="39"/>
        <v>-0.30257382620304751</v>
      </c>
      <c r="N360">
        <v>1324233173.709851</v>
      </c>
      <c r="O360">
        <f>INDEX($R$3:$T$335,MATCH(VPPEL[[#This Row],[DistrictNumber]],$R$3:$R$335,0),3)</f>
        <v>1.34</v>
      </c>
      <c r="P360" s="9">
        <f t="shared" si="35"/>
        <v>1774472</v>
      </c>
    </row>
    <row r="361" spans="1:16" x14ac:dyDescent="0.35">
      <c r="A361" s="13">
        <v>2027</v>
      </c>
      <c r="B361" s="13">
        <f t="shared" si="30"/>
        <v>2026</v>
      </c>
      <c r="C361" t="s">
        <v>64</v>
      </c>
      <c r="D361" t="s">
        <v>65</v>
      </c>
      <c r="E361" s="5">
        <v>927807466.70129025</v>
      </c>
      <c r="F361" s="13">
        <f>INDEX($R$3:$T$335,MATCH(VPPEL[[#This Row],[DistrictNumber]],$R$3:$R$335,0),3)</f>
        <v>1.34</v>
      </c>
      <c r="G361" s="9">
        <f t="shared" si="38"/>
        <v>1243262.005379729</v>
      </c>
      <c r="H361" s="11">
        <v>1.02</v>
      </c>
      <c r="I361" s="12" cm="1">
        <f t="array" ref="I361">INDEX(VPPEL[],MATCH(VPPEL[[#This Row],[Base Year]]&amp;VPPEL[[#This Row],[DistrictNumber]],VPPEL[[Fiscal Year]:[Fiscal Year]]&amp;VPPEL[[DistrictNumber]:[DistrictNumber]],0),9)*$H361</f>
        <v>1012807.9233900001</v>
      </c>
      <c r="J361" s="15">
        <f>IF(VPPEL[[#This Row],[Unadjusted Maximum Revenue]]/(VPPEL[[#This Row],[Proposed Taxable Valuation]]/1000)&gt;VPPEL[[#This Row],[Max VPPEL RATE]],VPPEL[[#This Row],[Max VPPEL RATE]],VPPEL[[#This Row],[Unadjusted Maximum Revenue]]/(VPPEL[[#This Row],[Proposed Taxable Valuation]]/1000))</f>
        <v>1.0916143270445096</v>
      </c>
      <c r="K361" s="26">
        <f>ROUND(VPPEL[[#This Row],[Proposed Taxable Valuation]]/1000*VPPEL[[#This Row],[Adjusted Rate]],0)</f>
        <v>1012808</v>
      </c>
      <c r="L361" s="19">
        <f t="shared" si="33"/>
        <v>-230454.08198972885</v>
      </c>
      <c r="M361" s="17">
        <f t="shared" si="39"/>
        <v>-0.24838567295549052</v>
      </c>
      <c r="N361">
        <v>782965473.23902059</v>
      </c>
      <c r="O361">
        <f>INDEX($R$3:$T$335,MATCH(VPPEL[[#This Row],[DistrictNumber]],$R$3:$R$335,0),3)</f>
        <v>1.34</v>
      </c>
      <c r="P361" s="9">
        <f t="shared" si="35"/>
        <v>1049174</v>
      </c>
    </row>
    <row r="362" spans="1:16" x14ac:dyDescent="0.35">
      <c r="A362" s="13">
        <v>2027</v>
      </c>
      <c r="B362" s="13">
        <f t="shared" si="30"/>
        <v>2026</v>
      </c>
      <c r="C362" t="s">
        <v>66</v>
      </c>
      <c r="D362" t="s">
        <v>67</v>
      </c>
      <c r="E362" s="5">
        <v>465786296.8441025</v>
      </c>
      <c r="F362" s="13">
        <f>INDEX($R$3:$T$335,MATCH(VPPEL[[#This Row],[DistrictNumber]],$R$3:$R$335,0),3)</f>
        <v>1.34</v>
      </c>
      <c r="G362" s="9">
        <f t="shared" si="38"/>
        <v>624153.63777109736</v>
      </c>
      <c r="H362" s="11">
        <v>1.02</v>
      </c>
      <c r="I362" s="12" cm="1">
        <f t="array" ref="I362">INDEX(VPPEL[],MATCH(VPPEL[[#This Row],[Base Year]]&amp;VPPEL[[#This Row],[DistrictNumber]],VPPEL[[Fiscal Year]:[Fiscal Year]]&amp;VPPEL[[DistrictNumber]:[DistrictNumber]],0),9)*$H362</f>
        <v>534121.84903200006</v>
      </c>
      <c r="J362" s="15">
        <f>IF(VPPEL[[#This Row],[Unadjusted Maximum Revenue]]/(VPPEL[[#This Row],[Proposed Taxable Valuation]]/1000)&gt;VPPEL[[#This Row],[Max VPPEL RATE]],VPPEL[[#This Row],[Max VPPEL RATE]],VPPEL[[#This Row],[Unadjusted Maximum Revenue]]/(VPPEL[[#This Row],[Proposed Taxable Valuation]]/1000))</f>
        <v>1.1467100957046172</v>
      </c>
      <c r="K362" s="26">
        <f>ROUND(VPPEL[[#This Row],[Proposed Taxable Valuation]]/1000*VPPEL[[#This Row],[Adjusted Rate]],0)</f>
        <v>534122</v>
      </c>
      <c r="L362" s="19">
        <f t="shared" si="33"/>
        <v>-90031.788739097305</v>
      </c>
      <c r="M362" s="17">
        <f t="shared" si="39"/>
        <v>-0.19328990429538284</v>
      </c>
      <c r="N362">
        <v>413255641.122702</v>
      </c>
      <c r="O362">
        <f>INDEX($R$3:$T$335,MATCH(VPPEL[[#This Row],[DistrictNumber]],$R$3:$R$335,0),3)</f>
        <v>1.34</v>
      </c>
      <c r="P362" s="9">
        <f t="shared" si="35"/>
        <v>553763</v>
      </c>
    </row>
    <row r="363" spans="1:16" x14ac:dyDescent="0.35">
      <c r="A363" s="13">
        <v>2027</v>
      </c>
      <c r="B363" s="13">
        <f t="shared" si="30"/>
        <v>2026</v>
      </c>
      <c r="C363" t="s">
        <v>68</v>
      </c>
      <c r="D363" t="s">
        <v>69</v>
      </c>
      <c r="E363" s="5">
        <v>334042271.08211994</v>
      </c>
      <c r="F363" s="13">
        <f>INDEX($R$3:$T$335,MATCH(VPPEL[[#This Row],[DistrictNumber]],$R$3:$R$335,0),3)</f>
        <v>1.0229900000000001</v>
      </c>
      <c r="G363" s="9">
        <f t="shared" si="38"/>
        <v>341721.90289429791</v>
      </c>
      <c r="H363" s="11">
        <v>1.02</v>
      </c>
      <c r="I363" s="12" cm="1">
        <f t="array" ref="I363">INDEX(VPPEL[],MATCH(VPPEL[[#This Row],[Base Year]]&amp;VPPEL[[#This Row],[DistrictNumber]],VPPEL[[Fiscal Year]:[Fiscal Year]]&amp;VPPEL[[DistrictNumber]:[DistrictNumber]],0),9)*$H363</f>
        <v>316029.56788451399</v>
      </c>
      <c r="J363" s="15">
        <f>IF(VPPEL[[#This Row],[Unadjusted Maximum Revenue]]/(VPPEL[[#This Row],[Proposed Taxable Valuation]]/1000)&gt;VPPEL[[#This Row],[Max VPPEL RATE]],VPPEL[[#This Row],[Max VPPEL RATE]],VPPEL[[#This Row],[Unadjusted Maximum Revenue]]/(VPPEL[[#This Row],[Proposed Taxable Valuation]]/1000))</f>
        <v>0.94607657546078117</v>
      </c>
      <c r="K363" s="26">
        <f>ROUND(VPPEL[[#This Row],[Proposed Taxable Valuation]]/1000*VPPEL[[#This Row],[Adjusted Rate]],0)</f>
        <v>316030</v>
      </c>
      <c r="L363" s="19">
        <f t="shared" si="33"/>
        <v>-25692.335009783914</v>
      </c>
      <c r="M363" s="17">
        <f t="shared" si="39"/>
        <v>-7.69134245392189E-2</v>
      </c>
      <c r="N363">
        <v>309190145.22567791</v>
      </c>
      <c r="O363">
        <f>INDEX($R$3:$T$335,MATCH(VPPEL[[#This Row],[DistrictNumber]],$R$3:$R$335,0),3)</f>
        <v>1.0229900000000001</v>
      </c>
      <c r="P363" s="9">
        <f t="shared" si="35"/>
        <v>316298</v>
      </c>
    </row>
    <row r="364" spans="1:16" x14ac:dyDescent="0.35">
      <c r="A364" s="13">
        <v>2027</v>
      </c>
      <c r="B364" s="13">
        <f t="shared" si="30"/>
        <v>2026</v>
      </c>
      <c r="C364" t="s">
        <v>70</v>
      </c>
      <c r="D364" t="s">
        <v>71</v>
      </c>
      <c r="E364" s="5">
        <v>444782101.42128408</v>
      </c>
      <c r="F364" s="13">
        <f>INDEX($R$3:$T$335,MATCH(VPPEL[[#This Row],[DistrictNumber]],$R$3:$R$335,0),3)</f>
        <v>1.2247300000000001</v>
      </c>
      <c r="G364" s="9">
        <f t="shared" si="38"/>
        <v>544737.98307368928</v>
      </c>
      <c r="H364" s="11">
        <v>1.02</v>
      </c>
      <c r="I364" s="12" cm="1">
        <f t="array" ref="I364">INDEX(VPPEL[],MATCH(VPPEL[[#This Row],[Base Year]]&amp;VPPEL[[#This Row],[DistrictNumber]],VPPEL[[Fiscal Year]:[Fiscal Year]]&amp;VPPEL[[DistrictNumber]:[DistrictNumber]],0),9)*$H364</f>
        <v>441371.87950175581</v>
      </c>
      <c r="J364" s="15">
        <f>IF(VPPEL[[#This Row],[Unadjusted Maximum Revenue]]/(VPPEL[[#This Row],[Proposed Taxable Valuation]]/1000)&gt;VPPEL[[#This Row],[Max VPPEL RATE]],VPPEL[[#This Row],[Max VPPEL RATE]],VPPEL[[#This Row],[Unadjusted Maximum Revenue]]/(VPPEL[[#This Row],[Proposed Taxable Valuation]]/1000))</f>
        <v>0.99233282564961356</v>
      </c>
      <c r="K364" s="26">
        <f>ROUND(VPPEL[[#This Row],[Proposed Taxable Valuation]]/1000*VPPEL[[#This Row],[Adjusted Rate]],0)</f>
        <v>441372</v>
      </c>
      <c r="L364" s="19">
        <f t="shared" si="33"/>
        <v>-103366.10357193346</v>
      </c>
      <c r="M364" s="17">
        <f t="shared" si="39"/>
        <v>-0.23239717435038654</v>
      </c>
      <c r="N364">
        <v>392401108.41880721</v>
      </c>
      <c r="O364">
        <f>INDEX($R$3:$T$335,MATCH(VPPEL[[#This Row],[DistrictNumber]],$R$3:$R$335,0),3)</f>
        <v>1.2247300000000001</v>
      </c>
      <c r="P364" s="9">
        <f t="shared" si="35"/>
        <v>480585</v>
      </c>
    </row>
    <row r="365" spans="1:16" x14ac:dyDescent="0.35">
      <c r="A365" s="13">
        <v>2027</v>
      </c>
      <c r="B365" s="13">
        <f t="shared" si="30"/>
        <v>2026</v>
      </c>
      <c r="C365" t="s">
        <v>72</v>
      </c>
      <c r="D365" t="s">
        <v>73</v>
      </c>
      <c r="E365" s="5">
        <v>1476694347.0896707</v>
      </c>
      <c r="F365" s="13">
        <f>INDEX($R$3:$T$335,MATCH(VPPEL[[#This Row],[DistrictNumber]],$R$3:$R$335,0),3)</f>
        <v>0.67</v>
      </c>
      <c r="G365" s="9">
        <f t="shared" si="38"/>
        <v>989385.21255007933</v>
      </c>
      <c r="H365" s="11">
        <v>1.02</v>
      </c>
      <c r="I365" s="12" cm="1">
        <f t="array" ref="I365">INDEX(VPPEL[],MATCH(VPPEL[[#This Row],[Base Year]]&amp;VPPEL[[#This Row],[DistrictNumber]],VPPEL[[Fiscal Year]:[Fiscal Year]]&amp;VPPEL[[DistrictNumber]:[DistrictNumber]],0),9)*$H365</f>
        <v>952351.89368280012</v>
      </c>
      <c r="J365" s="15">
        <f>IF(VPPEL[[#This Row],[Unadjusted Maximum Revenue]]/(VPPEL[[#This Row],[Proposed Taxable Valuation]]/1000)&gt;VPPEL[[#This Row],[Max VPPEL RATE]],VPPEL[[#This Row],[Max VPPEL RATE]],VPPEL[[#This Row],[Unadjusted Maximum Revenue]]/(VPPEL[[#This Row],[Proposed Taxable Valuation]]/1000))</f>
        <v>0.64492147312660475</v>
      </c>
      <c r="K365" s="26">
        <f>ROUND(VPPEL[[#This Row],[Proposed Taxable Valuation]]/1000*VPPEL[[#This Row],[Adjusted Rate]],0)</f>
        <v>952352</v>
      </c>
      <c r="L365" s="19">
        <f t="shared" si="33"/>
        <v>-37033.318867279217</v>
      </c>
      <c r="M365" s="17">
        <f t="shared" si="39"/>
        <v>-2.507852687339529E-2</v>
      </c>
      <c r="N365">
        <v>1246584417.4398158</v>
      </c>
      <c r="O365">
        <f>INDEX($R$3:$T$335,MATCH(VPPEL[[#This Row],[DistrictNumber]],$R$3:$R$335,0),3)</f>
        <v>0.67</v>
      </c>
      <c r="P365" s="9">
        <f t="shared" si="35"/>
        <v>835212</v>
      </c>
    </row>
    <row r="366" spans="1:16" x14ac:dyDescent="0.35">
      <c r="A366" s="13">
        <v>2027</v>
      </c>
      <c r="B366" s="13">
        <f t="shared" si="30"/>
        <v>2026</v>
      </c>
      <c r="C366" t="s">
        <v>74</v>
      </c>
      <c r="D366" t="s">
        <v>75</v>
      </c>
      <c r="E366" s="5">
        <v>220724700.57983199</v>
      </c>
      <c r="F366" s="13">
        <f>INDEX($R$3:$T$335,MATCH(VPPEL[[#This Row],[DistrictNumber]],$R$3:$R$335,0),3)</f>
        <v>0.82121999999999995</v>
      </c>
      <c r="G366" s="9">
        <f t="shared" si="38"/>
        <v>181263.53861016961</v>
      </c>
      <c r="H366" s="11">
        <v>1.02</v>
      </c>
      <c r="I366" s="12" cm="1">
        <f t="array" ref="I366">INDEX(VPPEL[],MATCH(VPPEL[[#This Row],[Base Year]]&amp;VPPEL[[#This Row],[DistrictNumber]],VPPEL[[Fiscal Year]:[Fiscal Year]]&amp;VPPEL[[DistrictNumber]:[DistrictNumber]],0),9)*$H366</f>
        <v>159226.6688843724</v>
      </c>
      <c r="J366" s="15">
        <f>IF(VPPEL[[#This Row],[Unadjusted Maximum Revenue]]/(VPPEL[[#This Row],[Proposed Taxable Valuation]]/1000)&gt;VPPEL[[#This Row],[Max VPPEL RATE]],VPPEL[[#This Row],[Max VPPEL RATE]],VPPEL[[#This Row],[Unadjusted Maximum Revenue]]/(VPPEL[[#This Row],[Proposed Taxable Valuation]]/1000))</f>
        <v>0.72138128839270121</v>
      </c>
      <c r="K366" s="26">
        <f>ROUND(VPPEL[[#This Row],[Proposed Taxable Valuation]]/1000*VPPEL[[#This Row],[Adjusted Rate]],0)</f>
        <v>159227</v>
      </c>
      <c r="L366" s="19">
        <f t="shared" si="33"/>
        <v>-22036.869725797209</v>
      </c>
      <c r="M366" s="17">
        <f t="shared" si="39"/>
        <v>-9.9838711607298736E-2</v>
      </c>
      <c r="N366">
        <v>207972516.52564728</v>
      </c>
      <c r="O366">
        <f>INDEX($R$3:$T$335,MATCH(VPPEL[[#This Row],[DistrictNumber]],$R$3:$R$335,0),3)</f>
        <v>0.82121999999999995</v>
      </c>
      <c r="P366" s="9">
        <f t="shared" si="35"/>
        <v>170791</v>
      </c>
    </row>
    <row r="367" spans="1:16" x14ac:dyDescent="0.35">
      <c r="A367" s="13">
        <v>2027</v>
      </c>
      <c r="B367" s="13">
        <f t="shared" si="30"/>
        <v>2026</v>
      </c>
      <c r="C367" t="s">
        <v>76</v>
      </c>
      <c r="D367" t="s">
        <v>77</v>
      </c>
      <c r="E367" s="5">
        <v>255952488.65152705</v>
      </c>
      <c r="F367" s="13">
        <f>INDEX($R$3:$T$335,MATCH(VPPEL[[#This Row],[DistrictNumber]],$R$3:$R$335,0),3)</f>
        <v>0.67</v>
      </c>
      <c r="G367" s="9">
        <f t="shared" si="38"/>
        <v>171488.16739652312</v>
      </c>
      <c r="H367" s="11">
        <v>1.02</v>
      </c>
      <c r="I367" s="12" cm="1">
        <f t="array" ref="I367">INDEX(VPPEL[],MATCH(VPPEL[[#This Row],[Base Year]]&amp;VPPEL[[#This Row],[DistrictNumber]],VPPEL[[Fiscal Year]:[Fiscal Year]]&amp;VPPEL[[DistrictNumber]:[DistrictNumber]],0),9)*$H367</f>
        <v>157265.7479364</v>
      </c>
      <c r="J367" s="15">
        <f>IF(VPPEL[[#This Row],[Unadjusted Maximum Revenue]]/(VPPEL[[#This Row],[Proposed Taxable Valuation]]/1000)&gt;VPPEL[[#This Row],[Max VPPEL RATE]],VPPEL[[#This Row],[Max VPPEL RATE]],VPPEL[[#This Row],[Unadjusted Maximum Revenue]]/(VPPEL[[#This Row],[Proposed Taxable Valuation]]/1000))</f>
        <v>0.61443336130446236</v>
      </c>
      <c r="K367" s="26">
        <f>ROUND(VPPEL[[#This Row],[Proposed Taxable Valuation]]/1000*VPPEL[[#This Row],[Adjusted Rate]],0)</f>
        <v>157266</v>
      </c>
      <c r="L367" s="19">
        <f t="shared" si="33"/>
        <v>-14222.419460123114</v>
      </c>
      <c r="M367" s="17">
        <f t="shared" si="39"/>
        <v>-5.5566638695537685E-2</v>
      </c>
      <c r="N367">
        <v>233033928.73305792</v>
      </c>
      <c r="O367">
        <f>INDEX($R$3:$T$335,MATCH(VPPEL[[#This Row],[DistrictNumber]],$R$3:$R$335,0),3)</f>
        <v>0.67</v>
      </c>
      <c r="P367" s="9">
        <f t="shared" si="35"/>
        <v>156133</v>
      </c>
    </row>
    <row r="368" spans="1:16" x14ac:dyDescent="0.35">
      <c r="A368" s="13">
        <v>2027</v>
      </c>
      <c r="B368" s="13">
        <f t="shared" si="30"/>
        <v>2026</v>
      </c>
      <c r="C368" t="s">
        <v>78</v>
      </c>
      <c r="D368" t="s">
        <v>79</v>
      </c>
      <c r="E368" s="5">
        <v>609163626.03160858</v>
      </c>
      <c r="F368" s="13">
        <f>INDEX($R$3:$T$335,MATCH(VPPEL[[#This Row],[DistrictNumber]],$R$3:$R$335,0),3)</f>
        <v>1.34</v>
      </c>
      <c r="G368" s="9">
        <f t="shared" si="38"/>
        <v>816279.25888235553</v>
      </c>
      <c r="H368" s="11">
        <v>1.02</v>
      </c>
      <c r="I368" s="12" cm="1">
        <f t="array" ref="I368">INDEX(VPPEL[],MATCH(VPPEL[[#This Row],[Base Year]]&amp;VPPEL[[#This Row],[DistrictNumber]],VPPEL[[Fiscal Year]:[Fiscal Year]]&amp;VPPEL[[DistrictNumber]:[DistrictNumber]],0),9)*$H368</f>
        <v>756636.7865220001</v>
      </c>
      <c r="J368" s="15">
        <f>IF(VPPEL[[#This Row],[Unadjusted Maximum Revenue]]/(VPPEL[[#This Row],[Proposed Taxable Valuation]]/1000)&gt;VPPEL[[#This Row],[Max VPPEL RATE]],VPPEL[[#This Row],[Max VPPEL RATE]],VPPEL[[#This Row],[Unadjusted Maximum Revenue]]/(VPPEL[[#This Row],[Proposed Taxable Valuation]]/1000))</f>
        <v>1.242091211931192</v>
      </c>
      <c r="K368" s="26">
        <f>ROUND(VPPEL[[#This Row],[Proposed Taxable Valuation]]/1000*VPPEL[[#This Row],[Adjusted Rate]],0)</f>
        <v>756637</v>
      </c>
      <c r="L368" s="19">
        <f t="shared" si="33"/>
        <v>-59642.47236035543</v>
      </c>
      <c r="M368" s="17">
        <f t="shared" si="39"/>
        <v>-9.7908788068808095E-2</v>
      </c>
      <c r="N368">
        <v>570177271.36623466</v>
      </c>
      <c r="O368">
        <f>INDEX($R$3:$T$335,MATCH(VPPEL[[#This Row],[DistrictNumber]],$R$3:$R$335,0),3)</f>
        <v>1.34</v>
      </c>
      <c r="P368" s="9">
        <f t="shared" si="35"/>
        <v>764038</v>
      </c>
    </row>
    <row r="369" spans="1:16" x14ac:dyDescent="0.35">
      <c r="A369" s="13">
        <v>2027</v>
      </c>
      <c r="B369" s="13">
        <f t="shared" si="30"/>
        <v>2026</v>
      </c>
      <c r="C369" t="s">
        <v>80</v>
      </c>
      <c r="D369" t="s">
        <v>81</v>
      </c>
      <c r="E369" s="5">
        <v>462847553.74392509</v>
      </c>
      <c r="F369" s="13">
        <f>INDEX($R$3:$T$335,MATCH(VPPEL[[#This Row],[DistrictNumber]],$R$3:$R$335,0),3)</f>
        <v>7.0000000000000007E-2</v>
      </c>
      <c r="G369" s="9">
        <f t="shared" si="38"/>
        <v>32399.328762074761</v>
      </c>
      <c r="H369" s="11">
        <v>1.02</v>
      </c>
      <c r="I369" s="12" cm="1">
        <f t="array" ref="I369">INDEX(VPPEL[],MATCH(VPPEL[[#This Row],[Base Year]]&amp;VPPEL[[#This Row],[DistrictNumber]],VPPEL[[Fiscal Year]:[Fiscal Year]]&amp;VPPEL[[DistrictNumber]:[DistrictNumber]],0),9)*$H369</f>
        <v>29106.290039400003</v>
      </c>
      <c r="J369" s="15">
        <f>IF(VPPEL[[#This Row],[Unadjusted Maximum Revenue]]/(VPPEL[[#This Row],[Proposed Taxable Valuation]]/1000)&gt;VPPEL[[#This Row],[Max VPPEL RATE]],VPPEL[[#This Row],[Max VPPEL RATE]],VPPEL[[#This Row],[Unadjusted Maximum Revenue]]/(VPPEL[[#This Row],[Proposed Taxable Valuation]]/1000))</f>
        <v>6.2885262769484876E-2</v>
      </c>
      <c r="K369" s="26">
        <f>ROUND(VPPEL[[#This Row],[Proposed Taxable Valuation]]/1000*VPPEL[[#This Row],[Adjusted Rate]],0)</f>
        <v>29106</v>
      </c>
      <c r="L369" s="19">
        <f t="shared" si="33"/>
        <v>-3293.0387226747589</v>
      </c>
      <c r="M369" s="17">
        <f t="shared" si="39"/>
        <v>-7.1147372305151307E-3</v>
      </c>
      <c r="N369">
        <v>402136684.55921739</v>
      </c>
      <c r="O369">
        <f>INDEX($R$3:$T$335,MATCH(VPPEL[[#This Row],[DistrictNumber]],$R$3:$R$335,0),3)</f>
        <v>7.0000000000000007E-2</v>
      </c>
      <c r="P369" s="9">
        <f t="shared" si="35"/>
        <v>28150</v>
      </c>
    </row>
    <row r="370" spans="1:16" x14ac:dyDescent="0.35">
      <c r="A370" s="13">
        <v>2027</v>
      </c>
      <c r="B370" s="13">
        <f t="shared" si="30"/>
        <v>2026</v>
      </c>
      <c r="C370" t="s">
        <v>82</v>
      </c>
      <c r="D370" t="s">
        <v>83</v>
      </c>
      <c r="E370" s="5">
        <v>235274057.25592795</v>
      </c>
      <c r="F370" s="13">
        <f>INDEX($R$3:$T$335,MATCH(VPPEL[[#This Row],[DistrictNumber]],$R$3:$R$335,0),3)</f>
        <v>1.34</v>
      </c>
      <c r="G370" s="9">
        <f t="shared" si="38"/>
        <v>315267.23672294343</v>
      </c>
      <c r="H370" s="11">
        <v>1.02</v>
      </c>
      <c r="I370" s="12" cm="1">
        <f t="array" ref="I370">INDEX(VPPEL[],MATCH(VPPEL[[#This Row],[Base Year]]&amp;VPPEL[[#This Row],[DistrictNumber]],VPPEL[[Fiscal Year]:[Fiscal Year]]&amp;VPPEL[[DistrictNumber]:[DistrictNumber]],0),9)*$H370</f>
        <v>281314.83067200001</v>
      </c>
      <c r="J370" s="15">
        <f>IF(VPPEL[[#This Row],[Unadjusted Maximum Revenue]]/(VPPEL[[#This Row],[Proposed Taxable Valuation]]/1000)&gt;VPPEL[[#This Row],[Max VPPEL RATE]],VPPEL[[#This Row],[Max VPPEL RATE]],VPPEL[[#This Row],[Unadjusted Maximum Revenue]]/(VPPEL[[#This Row],[Proposed Taxable Valuation]]/1000))</f>
        <v>1.1956899708920714</v>
      </c>
      <c r="K370" s="26">
        <f>ROUND(VPPEL[[#This Row],[Proposed Taxable Valuation]]/1000*VPPEL[[#This Row],[Adjusted Rate]],0)</f>
        <v>281315</v>
      </c>
      <c r="L370" s="19">
        <f t="shared" si="33"/>
        <v>-33952.40605094342</v>
      </c>
      <c r="M370" s="17">
        <f t="shared" si="39"/>
        <v>-0.14431002910792867</v>
      </c>
      <c r="N370">
        <v>208666228.83093381</v>
      </c>
      <c r="O370">
        <f>INDEX($R$3:$T$335,MATCH(VPPEL[[#This Row],[DistrictNumber]],$R$3:$R$335,0),3)</f>
        <v>1.34</v>
      </c>
      <c r="P370" s="9">
        <f t="shared" si="35"/>
        <v>279613</v>
      </c>
    </row>
    <row r="371" spans="1:16" x14ac:dyDescent="0.35">
      <c r="A371" s="13">
        <v>2027</v>
      </c>
      <c r="B371" s="13">
        <f t="shared" si="30"/>
        <v>2026</v>
      </c>
      <c r="C371" t="s">
        <v>84</v>
      </c>
      <c r="D371" t="s">
        <v>85</v>
      </c>
      <c r="E371" s="5">
        <v>658634252.16724932</v>
      </c>
      <c r="F371" s="13">
        <f>INDEX($R$3:$T$335,MATCH(VPPEL[[#This Row],[DistrictNumber]],$R$3:$R$335,0),3)</f>
        <v>1.34</v>
      </c>
      <c r="G371" s="9">
        <f t="shared" si="38"/>
        <v>882569.8979041141</v>
      </c>
      <c r="H371" s="11">
        <v>1.02</v>
      </c>
      <c r="I371" s="12" cm="1">
        <f t="array" ref="I371">INDEX(VPPEL[],MATCH(VPPEL[[#This Row],[Base Year]]&amp;VPPEL[[#This Row],[DistrictNumber]],VPPEL[[Fiscal Year]:[Fiscal Year]]&amp;VPPEL[[DistrictNumber]:[DistrictNumber]],0),9)*$H371</f>
        <v>697316.68926000013</v>
      </c>
      <c r="J371" s="15">
        <f>IF(VPPEL[[#This Row],[Unadjusted Maximum Revenue]]/(VPPEL[[#This Row],[Proposed Taxable Valuation]]/1000)&gt;VPPEL[[#This Row],[Max VPPEL RATE]],VPPEL[[#This Row],[Max VPPEL RATE]],VPPEL[[#This Row],[Unadjusted Maximum Revenue]]/(VPPEL[[#This Row],[Proposed Taxable Valuation]]/1000))</f>
        <v>1.0587312866973824</v>
      </c>
      <c r="K371" s="26">
        <f>ROUND(VPPEL[[#This Row],[Proposed Taxable Valuation]]/1000*VPPEL[[#This Row],[Adjusted Rate]],0)</f>
        <v>697317</v>
      </c>
      <c r="L371" s="19">
        <f t="shared" si="33"/>
        <v>-185253.20864411397</v>
      </c>
      <c r="M371" s="17">
        <f t="shared" si="39"/>
        <v>-0.28126871330261771</v>
      </c>
      <c r="N371">
        <v>553670519.58471131</v>
      </c>
      <c r="O371">
        <f>INDEX($R$3:$T$335,MATCH(VPPEL[[#This Row],[DistrictNumber]],$R$3:$R$335,0),3)</f>
        <v>1.34</v>
      </c>
      <c r="P371" s="9">
        <f t="shared" si="35"/>
        <v>741918</v>
      </c>
    </row>
    <row r="372" spans="1:16" x14ac:dyDescent="0.35">
      <c r="A372" s="13">
        <v>2027</v>
      </c>
      <c r="B372" s="13">
        <f t="shared" si="30"/>
        <v>2026</v>
      </c>
      <c r="C372" t="s">
        <v>86</v>
      </c>
      <c r="D372" t="s">
        <v>87</v>
      </c>
      <c r="E372" s="5">
        <v>1444576515.971715</v>
      </c>
      <c r="F372" s="13">
        <f>INDEX($R$3:$T$335,MATCH(VPPEL[[#This Row],[DistrictNumber]],$R$3:$R$335,0),3)</f>
        <v>0.67</v>
      </c>
      <c r="G372" s="9">
        <f t="shared" si="38"/>
        <v>967866.26570104901</v>
      </c>
      <c r="H372" s="11">
        <v>1.02</v>
      </c>
      <c r="I372" s="12" cm="1">
        <f t="array" ref="I372">INDEX(VPPEL[],MATCH(VPPEL[[#This Row],[Base Year]]&amp;VPPEL[[#This Row],[DistrictNumber]],VPPEL[[Fiscal Year]:[Fiscal Year]]&amp;VPPEL[[DistrictNumber]:[DistrictNumber]],0),9)*$H372</f>
        <v>844797.48456000001</v>
      </c>
      <c r="J372" s="15">
        <f>IF(VPPEL[[#This Row],[Unadjusted Maximum Revenue]]/(VPPEL[[#This Row],[Proposed Taxable Valuation]]/1000)&gt;VPPEL[[#This Row],[Max VPPEL RATE]],VPPEL[[#This Row],[Max VPPEL RATE]],VPPEL[[#This Row],[Unadjusted Maximum Revenue]]/(VPPEL[[#This Row],[Proposed Taxable Valuation]]/1000))</f>
        <v>0.58480632574297042</v>
      </c>
      <c r="K372" s="26">
        <f>ROUND(VPPEL[[#This Row],[Proposed Taxable Valuation]]/1000*VPPEL[[#This Row],[Adjusted Rate]],0)</f>
        <v>844797</v>
      </c>
      <c r="L372" s="19">
        <f t="shared" si="33"/>
        <v>-123068.781141049</v>
      </c>
      <c r="M372" s="17">
        <f t="shared" si="39"/>
        <v>-8.5193674257029617E-2</v>
      </c>
      <c r="N372">
        <v>1269499102.5265985</v>
      </c>
      <c r="O372">
        <f>INDEX($R$3:$T$335,MATCH(VPPEL[[#This Row],[DistrictNumber]],$R$3:$R$335,0),3)</f>
        <v>0.67</v>
      </c>
      <c r="P372" s="9">
        <f t="shared" si="35"/>
        <v>850564</v>
      </c>
    </row>
    <row r="373" spans="1:16" x14ac:dyDescent="0.35">
      <c r="A373" s="13">
        <v>2027</v>
      </c>
      <c r="B373" s="13">
        <f t="shared" si="30"/>
        <v>2026</v>
      </c>
      <c r="C373" t="s">
        <v>88</v>
      </c>
      <c r="D373" t="s">
        <v>89</v>
      </c>
      <c r="E373" s="5">
        <v>3240856303.3180714</v>
      </c>
      <c r="F373" s="13">
        <f>INDEX($R$3:$T$335,MATCH(VPPEL[[#This Row],[DistrictNumber]],$R$3:$R$335,0),3)</f>
        <v>1.34</v>
      </c>
      <c r="G373" s="9">
        <f t="shared" si="38"/>
        <v>4342747.4464462157</v>
      </c>
      <c r="H373" s="11">
        <v>1.02</v>
      </c>
      <c r="I373" s="12" cm="1">
        <f t="array" ref="I373">INDEX(VPPEL[],MATCH(VPPEL[[#This Row],[Base Year]]&amp;VPPEL[[#This Row],[DistrictNumber]],VPPEL[[Fiscal Year]:[Fiscal Year]]&amp;VPPEL[[DistrictNumber]:[DistrictNumber]],0),9)*$H373</f>
        <v>3626892.1062144004</v>
      </c>
      <c r="J373" s="15">
        <f>IF(VPPEL[[#This Row],[Unadjusted Maximum Revenue]]/(VPPEL[[#This Row],[Proposed Taxable Valuation]]/1000)&gt;VPPEL[[#This Row],[Max VPPEL RATE]],VPPEL[[#This Row],[Max VPPEL RATE]],VPPEL[[#This Row],[Unadjusted Maximum Revenue]]/(VPPEL[[#This Row],[Proposed Taxable Valuation]]/1000))</f>
        <v>1.1191153716075273</v>
      </c>
      <c r="K373" s="26">
        <f>ROUND(VPPEL[[#This Row],[Proposed Taxable Valuation]]/1000*VPPEL[[#This Row],[Adjusted Rate]],0)</f>
        <v>3626892</v>
      </c>
      <c r="L373" s="19">
        <f t="shared" si="33"/>
        <v>-715855.34023181535</v>
      </c>
      <c r="M373" s="17">
        <f t="shared" si="39"/>
        <v>-0.2208846283924728</v>
      </c>
      <c r="N373">
        <v>2700900051.8514538</v>
      </c>
      <c r="O373">
        <f>INDEX($R$3:$T$335,MATCH(VPPEL[[#This Row],[DistrictNumber]],$R$3:$R$335,0),3)</f>
        <v>1.34</v>
      </c>
      <c r="P373" s="9">
        <f t="shared" si="35"/>
        <v>3619206</v>
      </c>
    </row>
    <row r="374" spans="1:16" x14ac:dyDescent="0.35">
      <c r="A374" s="13">
        <v>2027</v>
      </c>
      <c r="B374" s="13">
        <f t="shared" si="30"/>
        <v>2026</v>
      </c>
      <c r="C374" t="s">
        <v>90</v>
      </c>
      <c r="D374" t="s">
        <v>91</v>
      </c>
      <c r="E374" s="5">
        <v>8887970943.6181412</v>
      </c>
      <c r="F374" s="13">
        <f>INDEX($R$3:$T$335,MATCH(VPPEL[[#This Row],[DistrictNumber]],$R$3:$R$335,0),3)</f>
        <v>1.34</v>
      </c>
      <c r="G374" s="9">
        <f t="shared" si="38"/>
        <v>11909881.06444831</v>
      </c>
      <c r="H374" s="11">
        <v>1.02</v>
      </c>
      <c r="I374" s="12" cm="1">
        <f t="array" ref="I374">INDEX(VPPEL[],MATCH(VPPEL[[#This Row],[Base Year]]&amp;VPPEL[[#This Row],[DistrictNumber]],VPPEL[[Fiscal Year]:[Fiscal Year]]&amp;VPPEL[[DistrictNumber]:[DistrictNumber]],0),9)*$H374</f>
        <v>9557453.9046336003</v>
      </c>
      <c r="J374" s="15">
        <f>IF(VPPEL[[#This Row],[Unadjusted Maximum Revenue]]/(VPPEL[[#This Row],[Proposed Taxable Valuation]]/1000)&gt;VPPEL[[#This Row],[Max VPPEL RATE]],VPPEL[[#This Row],[Max VPPEL RATE]],VPPEL[[#This Row],[Unadjusted Maximum Revenue]]/(VPPEL[[#This Row],[Proposed Taxable Valuation]]/1000))</f>
        <v>1.0753246117997461</v>
      </c>
      <c r="K374" s="26">
        <f>ROUND(VPPEL[[#This Row],[Proposed Taxable Valuation]]/1000*VPPEL[[#This Row],[Adjusted Rate]],0)</f>
        <v>9557454</v>
      </c>
      <c r="L374" s="19">
        <f t="shared" si="33"/>
        <v>-2352427.1598147098</v>
      </c>
      <c r="M374" s="17">
        <f t="shared" si="39"/>
        <v>-0.26467538820025394</v>
      </c>
      <c r="N374">
        <v>7439694966.574235</v>
      </c>
      <c r="O374">
        <f>INDEX($R$3:$T$335,MATCH(VPPEL[[#This Row],[DistrictNumber]],$R$3:$R$335,0),3)</f>
        <v>1.34</v>
      </c>
      <c r="P374" s="9">
        <f t="shared" si="35"/>
        <v>9969191</v>
      </c>
    </row>
    <row r="375" spans="1:16" x14ac:dyDescent="0.35">
      <c r="A375" s="13">
        <v>2027</v>
      </c>
      <c r="B375" s="13">
        <f t="shared" si="30"/>
        <v>2026</v>
      </c>
      <c r="C375" t="s">
        <v>92</v>
      </c>
      <c r="D375" t="s">
        <v>93</v>
      </c>
      <c r="E375" s="5">
        <v>508980314.15868938</v>
      </c>
      <c r="F375" s="13">
        <f>INDEX($R$3:$T$335,MATCH(VPPEL[[#This Row],[DistrictNumber]],$R$3:$R$335,0),3)</f>
        <v>1.34</v>
      </c>
      <c r="G375" s="9">
        <f t="shared" si="38"/>
        <v>682033.62097264384</v>
      </c>
      <c r="H375" s="11">
        <v>1.02</v>
      </c>
      <c r="I375" s="12" cm="1">
        <f t="array" ref="I375">INDEX(VPPEL[],MATCH(VPPEL[[#This Row],[Base Year]]&amp;VPPEL[[#This Row],[DistrictNumber]],VPPEL[[Fiscal Year]:[Fiscal Year]]&amp;VPPEL[[DistrictNumber]:[DistrictNumber]],0),9)*$H375</f>
        <v>563258.24719680008</v>
      </c>
      <c r="J375" s="15">
        <f>IF(VPPEL[[#This Row],[Unadjusted Maximum Revenue]]/(VPPEL[[#This Row],[Proposed Taxable Valuation]]/1000)&gt;VPPEL[[#This Row],[Max VPPEL RATE]],VPPEL[[#This Row],[Max VPPEL RATE]],VPPEL[[#This Row],[Unadjusted Maximum Revenue]]/(VPPEL[[#This Row],[Proposed Taxable Valuation]]/1000))</f>
        <v>1.1066405350623991</v>
      </c>
      <c r="K375" s="26">
        <f>ROUND(VPPEL[[#This Row],[Proposed Taxable Valuation]]/1000*VPPEL[[#This Row],[Adjusted Rate]],0)</f>
        <v>563258</v>
      </c>
      <c r="L375" s="19">
        <f t="shared" si="33"/>
        <v>-118775.37377584376</v>
      </c>
      <c r="M375" s="17">
        <f t="shared" si="39"/>
        <v>-0.23335946493760096</v>
      </c>
      <c r="N375">
        <v>430921127.09587365</v>
      </c>
      <c r="O375">
        <f>INDEX($R$3:$T$335,MATCH(VPPEL[[#This Row],[DistrictNumber]],$R$3:$R$335,0),3)</f>
        <v>1.34</v>
      </c>
      <c r="P375" s="9">
        <f t="shared" si="35"/>
        <v>577434</v>
      </c>
    </row>
    <row r="376" spans="1:16" x14ac:dyDescent="0.35">
      <c r="A376" s="13">
        <v>2027</v>
      </c>
      <c r="B376" s="13">
        <f t="shared" si="30"/>
        <v>2026</v>
      </c>
      <c r="C376" t="s">
        <v>94</v>
      </c>
      <c r="D376" t="s">
        <v>95</v>
      </c>
      <c r="E376" s="5">
        <v>427384098.91631633</v>
      </c>
      <c r="F376" s="13">
        <f>INDEX($R$3:$T$335,MATCH(VPPEL[[#This Row],[DistrictNumber]],$R$3:$R$335,0),3)</f>
        <v>0.92422000000000004</v>
      </c>
      <c r="G376" s="9">
        <f t="shared" si="38"/>
        <v>394996.93190043792</v>
      </c>
      <c r="H376" s="11">
        <v>1.02</v>
      </c>
      <c r="I376" s="12" cm="1">
        <f t="array" ref="I376">INDEX(VPPEL[],MATCH(VPPEL[[#This Row],[Base Year]]&amp;VPPEL[[#This Row],[DistrictNumber]],VPPEL[[Fiscal Year]:[Fiscal Year]]&amp;VPPEL[[DistrictNumber]:[DistrictNumber]],0),9)*$H376</f>
        <v>329577.60791953804</v>
      </c>
      <c r="J376" s="15">
        <f>IF(VPPEL[[#This Row],[Unadjusted Maximum Revenue]]/(VPPEL[[#This Row],[Proposed Taxable Valuation]]/1000)&gt;VPPEL[[#This Row],[Max VPPEL RATE]],VPPEL[[#This Row],[Max VPPEL RATE]],VPPEL[[#This Row],[Unadjusted Maximum Revenue]]/(VPPEL[[#This Row],[Proposed Taxable Valuation]]/1000))</f>
        <v>0.77115084242774035</v>
      </c>
      <c r="K376" s="26">
        <f>ROUND(VPPEL[[#This Row],[Proposed Taxable Valuation]]/1000*VPPEL[[#This Row],[Adjusted Rate]],0)</f>
        <v>329578</v>
      </c>
      <c r="L376" s="19">
        <f t="shared" si="33"/>
        <v>-65419.323980899877</v>
      </c>
      <c r="M376" s="17">
        <f t="shared" si="39"/>
        <v>-0.1530691575722597</v>
      </c>
      <c r="N376">
        <v>366532043.91467035</v>
      </c>
      <c r="O376">
        <f>INDEX($R$3:$T$335,MATCH(VPPEL[[#This Row],[DistrictNumber]],$R$3:$R$335,0),3)</f>
        <v>0.92422000000000004</v>
      </c>
      <c r="P376" s="9">
        <f t="shared" si="35"/>
        <v>338756</v>
      </c>
    </row>
    <row r="377" spans="1:16" x14ac:dyDescent="0.35">
      <c r="A377" s="13">
        <v>2027</v>
      </c>
      <c r="B377" s="13">
        <f t="shared" si="30"/>
        <v>2026</v>
      </c>
      <c r="C377" t="s">
        <v>96</v>
      </c>
      <c r="D377" t="s">
        <v>97</v>
      </c>
      <c r="E377" s="5">
        <v>240382879.10788786</v>
      </c>
      <c r="F377" s="13">
        <f>INDEX($R$3:$T$335,MATCH(VPPEL[[#This Row],[DistrictNumber]],$R$3:$R$335,0),3)</f>
        <v>1.34</v>
      </c>
      <c r="G377" s="9">
        <f t="shared" si="38"/>
        <v>322113.05800456973</v>
      </c>
      <c r="H377" s="11">
        <v>1.02</v>
      </c>
      <c r="I377" s="12" cm="1">
        <f t="array" ref="I377">INDEX(VPPEL[],MATCH(VPPEL[[#This Row],[Base Year]]&amp;VPPEL[[#This Row],[DistrictNumber]],VPPEL[[Fiscal Year]:[Fiscal Year]]&amp;VPPEL[[DistrictNumber]:[DistrictNumber]],0),9)*$H377</f>
        <v>271301.46525360004</v>
      </c>
      <c r="J377" s="15">
        <f>IF(VPPEL[[#This Row],[Unadjusted Maximum Revenue]]/(VPPEL[[#This Row],[Proposed Taxable Valuation]]/1000)&gt;VPPEL[[#This Row],[Max VPPEL RATE]],VPPEL[[#This Row],[Max VPPEL RATE]],VPPEL[[#This Row],[Unadjusted Maximum Revenue]]/(VPPEL[[#This Row],[Proposed Taxable Valuation]]/1000))</f>
        <v>1.1286222473932321</v>
      </c>
      <c r="K377" s="26">
        <f>ROUND(VPPEL[[#This Row],[Proposed Taxable Valuation]]/1000*VPPEL[[#This Row],[Adjusted Rate]],0)</f>
        <v>271301</v>
      </c>
      <c r="L377" s="19">
        <f t="shared" si="33"/>
        <v>-50811.592750969692</v>
      </c>
      <c r="M377" s="17">
        <f t="shared" si="39"/>
        <v>-0.21137775260676794</v>
      </c>
      <c r="N377">
        <v>206644487.26610315</v>
      </c>
      <c r="O377">
        <f>INDEX($R$3:$T$335,MATCH(VPPEL[[#This Row],[DistrictNumber]],$R$3:$R$335,0),3)</f>
        <v>1.34</v>
      </c>
      <c r="P377" s="9">
        <f t="shared" si="35"/>
        <v>276904</v>
      </c>
    </row>
    <row r="378" spans="1:16" x14ac:dyDescent="0.35">
      <c r="A378" s="13">
        <v>2027</v>
      </c>
      <c r="B378" s="13">
        <f t="shared" si="30"/>
        <v>2026</v>
      </c>
      <c r="C378" t="s">
        <v>98</v>
      </c>
      <c r="D378" t="s">
        <v>99</v>
      </c>
      <c r="E378" s="5">
        <v>262747809.12140137</v>
      </c>
      <c r="F378" s="13">
        <f>INDEX($R$3:$T$335,MATCH(VPPEL[[#This Row],[DistrictNumber]],$R$3:$R$335,0),3)</f>
        <v>0.67</v>
      </c>
      <c r="G378" s="9">
        <f t="shared" si="38"/>
        <v>176041.03211133895</v>
      </c>
      <c r="H378" s="11">
        <v>1.02</v>
      </c>
      <c r="I378" s="12" cm="1">
        <f t="array" ref="I378">INDEX(VPPEL[],MATCH(VPPEL[[#This Row],[Base Year]]&amp;VPPEL[[#This Row],[DistrictNumber]],VPPEL[[Fiscal Year]:[Fiscal Year]]&amp;VPPEL[[DistrictNumber]:[DistrictNumber]],0),9)*$H378</f>
        <v>153425.84088120001</v>
      </c>
      <c r="J378" s="15">
        <f>IF(VPPEL[[#This Row],[Unadjusted Maximum Revenue]]/(VPPEL[[#This Row],[Proposed Taxable Valuation]]/1000)&gt;VPPEL[[#This Row],[Max VPPEL RATE]],VPPEL[[#This Row],[Max VPPEL RATE]],VPPEL[[#This Row],[Unadjusted Maximum Revenue]]/(VPPEL[[#This Row],[Proposed Taxable Valuation]]/1000))</f>
        <v>0.58392814537346083</v>
      </c>
      <c r="K378" s="26">
        <f>ROUND(VPPEL[[#This Row],[Proposed Taxable Valuation]]/1000*VPPEL[[#This Row],[Adjusted Rate]],0)</f>
        <v>153426</v>
      </c>
      <c r="L378" s="19">
        <f t="shared" si="33"/>
        <v>-22615.191230138938</v>
      </c>
      <c r="M378" s="17">
        <f t="shared" si="39"/>
        <v>-8.6071854626539213E-2</v>
      </c>
      <c r="N378">
        <v>232600008.96954101</v>
      </c>
      <c r="O378">
        <f>INDEX($R$3:$T$335,MATCH(VPPEL[[#This Row],[DistrictNumber]],$R$3:$R$335,0),3)</f>
        <v>0.67</v>
      </c>
      <c r="P378" s="9">
        <f t="shared" si="35"/>
        <v>155842</v>
      </c>
    </row>
    <row r="379" spans="1:16" x14ac:dyDescent="0.35">
      <c r="A379" s="13">
        <v>2027</v>
      </c>
      <c r="B379" s="13">
        <f t="shared" si="30"/>
        <v>2026</v>
      </c>
      <c r="C379" t="s">
        <v>100</v>
      </c>
      <c r="D379" t="s">
        <v>101</v>
      </c>
      <c r="E379" s="5">
        <v>920530834.68382001</v>
      </c>
      <c r="F379" s="13">
        <f>INDEX($R$3:$T$335,MATCH(VPPEL[[#This Row],[DistrictNumber]],$R$3:$R$335,0),3)</f>
        <v>1.34</v>
      </c>
      <c r="G379" s="9">
        <f t="shared" si="38"/>
        <v>1233511.3184763188</v>
      </c>
      <c r="H379" s="11">
        <v>1.02</v>
      </c>
      <c r="I379" s="12" cm="1">
        <f t="array" ref="I379">INDEX(VPPEL[],MATCH(VPPEL[[#This Row],[Base Year]]&amp;VPPEL[[#This Row],[DistrictNumber]],VPPEL[[Fiscal Year]:[Fiscal Year]]&amp;VPPEL[[DistrictNumber]:[DistrictNumber]],0),9)*$H379</f>
        <v>1017881.0845176</v>
      </c>
      <c r="J379" s="15">
        <f>IF(VPPEL[[#This Row],[Unadjusted Maximum Revenue]]/(VPPEL[[#This Row],[Proposed Taxable Valuation]]/1000)&gt;VPPEL[[#This Row],[Max VPPEL RATE]],VPPEL[[#This Row],[Max VPPEL RATE]],VPPEL[[#This Row],[Unadjusted Maximum Revenue]]/(VPPEL[[#This Row],[Proposed Taxable Valuation]]/1000))</f>
        <v>1.1057544692321115</v>
      </c>
      <c r="K379" s="26">
        <f>ROUND(VPPEL[[#This Row],[Proposed Taxable Valuation]]/1000*VPPEL[[#This Row],[Adjusted Rate]],0)</f>
        <v>1017881</v>
      </c>
      <c r="L379" s="19">
        <f t="shared" si="33"/>
        <v>-215630.23395871883</v>
      </c>
      <c r="M379" s="17">
        <f t="shared" si="39"/>
        <v>-0.23424553076788857</v>
      </c>
      <c r="N379">
        <v>798425530.26637161</v>
      </c>
      <c r="O379">
        <f>INDEX($R$3:$T$335,MATCH(VPPEL[[#This Row],[DistrictNumber]],$R$3:$R$335,0),3)</f>
        <v>1.34</v>
      </c>
      <c r="P379" s="9">
        <f t="shared" si="35"/>
        <v>1069890</v>
      </c>
    </row>
    <row r="380" spans="1:16" x14ac:dyDescent="0.35">
      <c r="A380" s="13">
        <v>2027</v>
      </c>
      <c r="B380" s="13">
        <f t="shared" si="30"/>
        <v>2026</v>
      </c>
      <c r="C380" t="s">
        <v>102</v>
      </c>
      <c r="D380" t="s">
        <v>103</v>
      </c>
      <c r="E380" s="5">
        <v>214297293.90719295</v>
      </c>
      <c r="F380" s="13">
        <f>INDEX($R$3:$T$335,MATCH(VPPEL[[#This Row],[DistrictNumber]],$R$3:$R$335,0),3)</f>
        <v>0</v>
      </c>
      <c r="G380" s="9">
        <f t="shared" si="38"/>
        <v>0</v>
      </c>
      <c r="H380" s="11">
        <v>1.02</v>
      </c>
      <c r="I380" s="12" cm="1">
        <f t="array" ref="I380">INDEX(VPPEL[],MATCH(VPPEL[[#This Row],[Base Year]]&amp;VPPEL[[#This Row],[DistrictNumber]],VPPEL[[Fiscal Year]:[Fiscal Year]]&amp;VPPEL[[DistrictNumber]:[DistrictNumber]],0),9)*$H380</f>
        <v>0</v>
      </c>
      <c r="J380" s="15">
        <f>IF(VPPEL[[#This Row],[Unadjusted Maximum Revenue]]/(VPPEL[[#This Row],[Proposed Taxable Valuation]]/1000)&gt;VPPEL[[#This Row],[Max VPPEL RATE]],VPPEL[[#This Row],[Max VPPEL RATE]],VPPEL[[#This Row],[Unadjusted Maximum Revenue]]/(VPPEL[[#This Row],[Proposed Taxable Valuation]]/1000))</f>
        <v>0</v>
      </c>
      <c r="K380" s="26">
        <f>ROUND(VPPEL[[#This Row],[Proposed Taxable Valuation]]/1000*VPPEL[[#This Row],[Adjusted Rate]],0)</f>
        <v>0</v>
      </c>
      <c r="L380" s="19">
        <f t="shared" si="33"/>
        <v>0</v>
      </c>
      <c r="M380" s="17">
        <f t="shared" si="39"/>
        <v>0</v>
      </c>
      <c r="N380">
        <v>190899721.04457968</v>
      </c>
      <c r="O380">
        <f>INDEX($R$3:$T$335,MATCH(VPPEL[[#This Row],[DistrictNumber]],$R$3:$R$335,0),3)</f>
        <v>0</v>
      </c>
      <c r="P380" s="9">
        <f t="shared" si="35"/>
        <v>0</v>
      </c>
    </row>
    <row r="381" spans="1:16" x14ac:dyDescent="0.35">
      <c r="A381" s="13">
        <v>2027</v>
      </c>
      <c r="B381" s="13">
        <f t="shared" si="30"/>
        <v>2026</v>
      </c>
      <c r="C381" t="s">
        <v>104</v>
      </c>
      <c r="D381" t="s">
        <v>105</v>
      </c>
      <c r="E381" s="5">
        <v>479763407.24899495</v>
      </c>
      <c r="F381" s="13">
        <f>INDEX($R$3:$T$335,MATCH(VPPEL[[#This Row],[DistrictNumber]],$R$3:$R$335,0),3)</f>
        <v>0</v>
      </c>
      <c r="G381" s="9">
        <f t="shared" si="38"/>
        <v>0</v>
      </c>
      <c r="H381" s="11">
        <v>1.02</v>
      </c>
      <c r="I381" s="12" cm="1">
        <f t="array" ref="I381">INDEX(VPPEL[],MATCH(VPPEL[[#This Row],[Base Year]]&amp;VPPEL[[#This Row],[DistrictNumber]],VPPEL[[Fiscal Year]:[Fiscal Year]]&amp;VPPEL[[DistrictNumber]:[DistrictNumber]],0),9)*$H381</f>
        <v>0</v>
      </c>
      <c r="J381" s="15">
        <f>IF(VPPEL[[#This Row],[Unadjusted Maximum Revenue]]/(VPPEL[[#This Row],[Proposed Taxable Valuation]]/1000)&gt;VPPEL[[#This Row],[Max VPPEL RATE]],VPPEL[[#This Row],[Max VPPEL RATE]],VPPEL[[#This Row],[Unadjusted Maximum Revenue]]/(VPPEL[[#This Row],[Proposed Taxable Valuation]]/1000))</f>
        <v>0</v>
      </c>
      <c r="K381" s="26">
        <f>ROUND(VPPEL[[#This Row],[Proposed Taxable Valuation]]/1000*VPPEL[[#This Row],[Adjusted Rate]],0)</f>
        <v>0</v>
      </c>
      <c r="L381" s="19">
        <f t="shared" si="33"/>
        <v>0</v>
      </c>
      <c r="M381" s="17">
        <f t="shared" si="39"/>
        <v>0</v>
      </c>
      <c r="N381">
        <v>435663909.93959129</v>
      </c>
      <c r="O381">
        <f>INDEX($R$3:$T$335,MATCH(VPPEL[[#This Row],[DistrictNumber]],$R$3:$R$335,0),3)</f>
        <v>0</v>
      </c>
      <c r="P381" s="9">
        <f t="shared" si="35"/>
        <v>0</v>
      </c>
    </row>
    <row r="382" spans="1:16" x14ac:dyDescent="0.35">
      <c r="A382" s="13">
        <v>2027</v>
      </c>
      <c r="B382" s="13">
        <f t="shared" si="30"/>
        <v>2026</v>
      </c>
      <c r="C382" t="s">
        <v>106</v>
      </c>
      <c r="D382" t="s">
        <v>107</v>
      </c>
      <c r="E382" s="5">
        <v>472200284.00061363</v>
      </c>
      <c r="F382" s="13">
        <f>INDEX($R$3:$T$335,MATCH(VPPEL[[#This Row],[DistrictNumber]],$R$3:$R$335,0),3)</f>
        <v>0.67</v>
      </c>
      <c r="G382" s="9">
        <f t="shared" si="38"/>
        <v>316374.19028041116</v>
      </c>
      <c r="H382" s="11">
        <v>1.02</v>
      </c>
      <c r="I382" s="12" cm="1">
        <f t="array" ref="I382">INDEX(VPPEL[],MATCH(VPPEL[[#This Row],[Base Year]]&amp;VPPEL[[#This Row],[DistrictNumber]],VPPEL[[Fiscal Year]:[Fiscal Year]]&amp;VPPEL[[DistrictNumber]:[DistrictNumber]],0),9)*$H382</f>
        <v>277661.10842940002</v>
      </c>
      <c r="J382" s="15">
        <f>IF(VPPEL[[#This Row],[Unadjusted Maximum Revenue]]/(VPPEL[[#This Row],[Proposed Taxable Valuation]]/1000)&gt;VPPEL[[#This Row],[Max VPPEL RATE]],VPPEL[[#This Row],[Max VPPEL RATE]],VPPEL[[#This Row],[Unadjusted Maximum Revenue]]/(VPPEL[[#This Row],[Proposed Taxable Valuation]]/1000))</f>
        <v>0.58801554729484073</v>
      </c>
      <c r="K382" s="26">
        <f>ROUND(VPPEL[[#This Row],[Proposed Taxable Valuation]]/1000*VPPEL[[#This Row],[Adjusted Rate]],0)</f>
        <v>277661</v>
      </c>
      <c r="L382" s="19">
        <f t="shared" si="33"/>
        <v>-38713.081851011142</v>
      </c>
      <c r="M382" s="17">
        <f t="shared" si="39"/>
        <v>-8.1984452705159305E-2</v>
      </c>
      <c r="N382">
        <v>421898399.54581982</v>
      </c>
      <c r="O382">
        <f>INDEX($R$3:$T$335,MATCH(VPPEL[[#This Row],[DistrictNumber]],$R$3:$R$335,0),3)</f>
        <v>0.67</v>
      </c>
      <c r="P382" s="9">
        <f t="shared" si="35"/>
        <v>282672</v>
      </c>
    </row>
    <row r="383" spans="1:16" x14ac:dyDescent="0.35">
      <c r="A383" s="13">
        <v>2027</v>
      </c>
      <c r="B383" s="13">
        <f t="shared" si="30"/>
        <v>2026</v>
      </c>
      <c r="C383" t="s">
        <v>108</v>
      </c>
      <c r="D383" t="s">
        <v>109</v>
      </c>
      <c r="E383" s="5">
        <v>534242598.18646622</v>
      </c>
      <c r="F383" s="13">
        <f>INDEX($R$3:$T$335,MATCH(VPPEL[[#This Row],[DistrictNumber]],$R$3:$R$335,0),3)</f>
        <v>0</v>
      </c>
      <c r="G383" s="9">
        <f t="shared" si="38"/>
        <v>0</v>
      </c>
      <c r="H383" s="11">
        <v>1.02</v>
      </c>
      <c r="I383" s="12" cm="1">
        <f t="array" ref="I383">INDEX(VPPEL[],MATCH(VPPEL[[#This Row],[Base Year]]&amp;VPPEL[[#This Row],[DistrictNumber]],VPPEL[[Fiscal Year]:[Fiscal Year]]&amp;VPPEL[[DistrictNumber]:[DistrictNumber]],0),9)*$H383</f>
        <v>0</v>
      </c>
      <c r="J383" s="15">
        <f>IF(VPPEL[[#This Row],[Unadjusted Maximum Revenue]]/(VPPEL[[#This Row],[Proposed Taxable Valuation]]/1000)&gt;VPPEL[[#This Row],[Max VPPEL RATE]],VPPEL[[#This Row],[Max VPPEL RATE]],VPPEL[[#This Row],[Unadjusted Maximum Revenue]]/(VPPEL[[#This Row],[Proposed Taxable Valuation]]/1000))</f>
        <v>0</v>
      </c>
      <c r="K383" s="26">
        <f>ROUND(VPPEL[[#This Row],[Proposed Taxable Valuation]]/1000*VPPEL[[#This Row],[Adjusted Rate]],0)</f>
        <v>0</v>
      </c>
      <c r="L383" s="19">
        <f t="shared" si="33"/>
        <v>0</v>
      </c>
      <c r="M383" s="17">
        <f t="shared" si="39"/>
        <v>0</v>
      </c>
      <c r="N383">
        <v>483715818.69421792</v>
      </c>
      <c r="O383">
        <f>INDEX($R$3:$T$335,MATCH(VPPEL[[#This Row],[DistrictNumber]],$R$3:$R$335,0),3)</f>
        <v>0</v>
      </c>
      <c r="P383" s="9">
        <f t="shared" si="35"/>
        <v>0</v>
      </c>
    </row>
    <row r="384" spans="1:16" x14ac:dyDescent="0.35">
      <c r="A384" s="13">
        <v>2027</v>
      </c>
      <c r="B384" s="13">
        <f t="shared" si="30"/>
        <v>2026</v>
      </c>
      <c r="C384" t="s">
        <v>110</v>
      </c>
      <c r="D384" t="s">
        <v>111</v>
      </c>
      <c r="E384" s="5">
        <v>504128775.98008358</v>
      </c>
      <c r="F384" s="13">
        <f>INDEX($R$3:$T$335,MATCH(VPPEL[[#This Row],[DistrictNumber]],$R$3:$R$335,0),3)</f>
        <v>0.98541999999999996</v>
      </c>
      <c r="G384" s="9">
        <f t="shared" si="38"/>
        <v>496778.57842629391</v>
      </c>
      <c r="H384" s="11">
        <v>1.02</v>
      </c>
      <c r="I384" s="12" cm="1">
        <f t="array" ref="I384">INDEX(VPPEL[],MATCH(VPPEL[[#This Row],[Base Year]]&amp;VPPEL[[#This Row],[DistrictNumber]],VPPEL[[Fiscal Year]:[Fiscal Year]]&amp;VPPEL[[DistrictNumber]:[DistrictNumber]],0),9)*$H384</f>
        <v>422530.73757049075</v>
      </c>
      <c r="J384" s="15">
        <f>IF(VPPEL[[#This Row],[Unadjusted Maximum Revenue]]/(VPPEL[[#This Row],[Proposed Taxable Valuation]]/1000)&gt;VPPEL[[#This Row],[Max VPPEL RATE]],VPPEL[[#This Row],[Max VPPEL RATE]],VPPEL[[#This Row],[Unadjusted Maximum Revenue]]/(VPPEL[[#This Row],[Proposed Taxable Valuation]]/1000))</f>
        <v>0.83814048652359319</v>
      </c>
      <c r="K384" s="26">
        <f>ROUND(VPPEL[[#This Row],[Proposed Taxable Valuation]]/1000*VPPEL[[#This Row],[Adjusted Rate]],0)</f>
        <v>422531</v>
      </c>
      <c r="L384" s="19">
        <f t="shared" si="33"/>
        <v>-74247.840855803166</v>
      </c>
      <c r="M384" s="17">
        <f t="shared" si="39"/>
        <v>-0.14727951347640678</v>
      </c>
      <c r="N384">
        <v>440492999.71685725</v>
      </c>
      <c r="O384">
        <f>INDEX($R$3:$T$335,MATCH(VPPEL[[#This Row],[DistrictNumber]],$R$3:$R$335,0),3)</f>
        <v>0.98541999999999996</v>
      </c>
      <c r="P384" s="9">
        <f t="shared" si="35"/>
        <v>434071</v>
      </c>
    </row>
    <row r="385" spans="1:16" x14ac:dyDescent="0.35">
      <c r="A385" s="13">
        <v>2027</v>
      </c>
      <c r="B385" s="13">
        <f t="shared" si="30"/>
        <v>2026</v>
      </c>
      <c r="C385" t="s">
        <v>112</v>
      </c>
      <c r="D385" t="s">
        <v>113</v>
      </c>
      <c r="E385" s="5">
        <v>854351567.38910162</v>
      </c>
      <c r="F385" s="13">
        <f>INDEX($R$3:$T$335,MATCH(VPPEL[[#This Row],[DistrictNumber]],$R$3:$R$335,0),3)</f>
        <v>1.1802600000000001</v>
      </c>
      <c r="G385" s="9">
        <f t="shared" si="38"/>
        <v>1008356.9809266612</v>
      </c>
      <c r="H385" s="11">
        <v>1.02</v>
      </c>
      <c r="I385" s="12" cm="1">
        <f t="array" ref="I385">INDEX(VPPEL[],MATCH(VPPEL[[#This Row],[Base Year]]&amp;VPPEL[[#This Row],[DistrictNumber]],VPPEL[[Fiscal Year]:[Fiscal Year]]&amp;VPPEL[[DistrictNumber]:[DistrictNumber]],0),9)*$H385</f>
        <v>885325.29595935496</v>
      </c>
      <c r="J385" s="15">
        <f>IF(VPPEL[[#This Row],[Unadjusted Maximum Revenue]]/(VPPEL[[#This Row],[Proposed Taxable Valuation]]/1000)&gt;VPPEL[[#This Row],[Max VPPEL RATE]],VPPEL[[#This Row],[Max VPPEL RATE]],VPPEL[[#This Row],[Unadjusted Maximum Revenue]]/(VPPEL[[#This Row],[Proposed Taxable Valuation]]/1000))</f>
        <v>1.0362540782419456</v>
      </c>
      <c r="K385" s="26">
        <f>ROUND(VPPEL[[#This Row],[Proposed Taxable Valuation]]/1000*VPPEL[[#This Row],[Adjusted Rate]],0)</f>
        <v>885325</v>
      </c>
      <c r="L385" s="19">
        <f t="shared" si="33"/>
        <v>-123031.68496730621</v>
      </c>
      <c r="M385" s="17">
        <f t="shared" si="39"/>
        <v>-0.14400592175805449</v>
      </c>
      <c r="N385">
        <v>755197548.20356035</v>
      </c>
      <c r="O385">
        <f>INDEX($R$3:$T$335,MATCH(VPPEL[[#This Row],[DistrictNumber]],$R$3:$R$335,0),3)</f>
        <v>1.1802600000000001</v>
      </c>
      <c r="P385" s="9">
        <f t="shared" si="35"/>
        <v>891329</v>
      </c>
    </row>
    <row r="386" spans="1:16" x14ac:dyDescent="0.35">
      <c r="A386" s="13">
        <v>2027</v>
      </c>
      <c r="B386" s="13">
        <f t="shared" si="30"/>
        <v>2026</v>
      </c>
      <c r="C386" t="s">
        <v>114</v>
      </c>
      <c r="D386" t="s">
        <v>115</v>
      </c>
      <c r="E386" s="5">
        <v>247290565.18003431</v>
      </c>
      <c r="F386" s="13">
        <f>INDEX($R$3:$T$335,MATCH(VPPEL[[#This Row],[DistrictNumber]],$R$3:$R$335,0),3)</f>
        <v>0.59184000000000003</v>
      </c>
      <c r="G386" s="9">
        <f t="shared" si="38"/>
        <v>146356.44809615152</v>
      </c>
      <c r="H386" s="11">
        <v>1.02</v>
      </c>
      <c r="I386" s="12" cm="1">
        <f t="array" ref="I386">INDEX(VPPEL[],MATCH(VPPEL[[#This Row],[Base Year]]&amp;VPPEL[[#This Row],[DistrictNumber]],VPPEL[[Fiscal Year]:[Fiscal Year]]&amp;VPPEL[[DistrictNumber]:[DistrictNumber]],0),9)*$H386</f>
        <v>140856.1806059136</v>
      </c>
      <c r="J386" s="15">
        <f>IF(VPPEL[[#This Row],[Unadjusted Maximum Revenue]]/(VPPEL[[#This Row],[Proposed Taxable Valuation]]/1000)&gt;VPPEL[[#This Row],[Max VPPEL RATE]],VPPEL[[#This Row],[Max VPPEL RATE]],VPPEL[[#This Row],[Unadjusted Maximum Revenue]]/(VPPEL[[#This Row],[Proposed Taxable Valuation]]/1000))</f>
        <v>0.56959787569479825</v>
      </c>
      <c r="K386" s="26">
        <f>ROUND(VPPEL[[#This Row],[Proposed Taxable Valuation]]/1000*VPPEL[[#This Row],[Adjusted Rate]],0)</f>
        <v>140856</v>
      </c>
      <c r="L386" s="19">
        <f t="shared" si="33"/>
        <v>-5500.2674902379222</v>
      </c>
      <c r="M386" s="17">
        <f t="shared" si="39"/>
        <v>-2.2242124305201783E-2</v>
      </c>
      <c r="N386">
        <v>233603161.85920346</v>
      </c>
      <c r="O386">
        <f>INDEX($R$3:$T$335,MATCH(VPPEL[[#This Row],[DistrictNumber]],$R$3:$R$335,0),3)</f>
        <v>0.59184000000000003</v>
      </c>
      <c r="P386" s="9">
        <f t="shared" si="35"/>
        <v>138256</v>
      </c>
    </row>
    <row r="387" spans="1:16" x14ac:dyDescent="0.35">
      <c r="A387" s="13">
        <v>2027</v>
      </c>
      <c r="B387" s="13">
        <f t="shared" si="30"/>
        <v>2026</v>
      </c>
      <c r="C387" t="s">
        <v>116</v>
      </c>
      <c r="D387" t="s">
        <v>117</v>
      </c>
      <c r="E387" s="5">
        <v>459850976.67454112</v>
      </c>
      <c r="F387" s="13">
        <f>INDEX($R$3:$T$335,MATCH(VPPEL[[#This Row],[DistrictNumber]],$R$3:$R$335,0),3)</f>
        <v>0.85</v>
      </c>
      <c r="G387" s="9">
        <f t="shared" si="38"/>
        <v>390873.33017335995</v>
      </c>
      <c r="H387" s="11">
        <v>1.02</v>
      </c>
      <c r="I387" s="12" cm="1">
        <f t="array" ref="I387">INDEX(VPPEL[],MATCH(VPPEL[[#This Row],[Base Year]]&amp;VPPEL[[#This Row],[DistrictNumber]],VPPEL[[Fiscal Year]:[Fiscal Year]]&amp;VPPEL[[DistrictNumber]:[DistrictNumber]],0),9)*$H387</f>
        <v>335243.50903799996</v>
      </c>
      <c r="J387" s="15">
        <f>IF(VPPEL[[#This Row],[Unadjusted Maximum Revenue]]/(VPPEL[[#This Row],[Proposed Taxable Valuation]]/1000)&gt;VPPEL[[#This Row],[Max VPPEL RATE]],VPPEL[[#This Row],[Max VPPEL RATE]],VPPEL[[#This Row],[Unadjusted Maximum Revenue]]/(VPPEL[[#This Row],[Proposed Taxable Valuation]]/1000))</f>
        <v>0.72902641517116551</v>
      </c>
      <c r="K387" s="26">
        <f>ROUND(VPPEL[[#This Row],[Proposed Taxable Valuation]]/1000*VPPEL[[#This Row],[Adjusted Rate]],0)</f>
        <v>335244</v>
      </c>
      <c r="L387" s="19">
        <f t="shared" si="33"/>
        <v>-55629.821135359991</v>
      </c>
      <c r="M387" s="17">
        <f t="shared" si="39"/>
        <v>-0.12097358482883447</v>
      </c>
      <c r="N387">
        <v>406446586.72422612</v>
      </c>
      <c r="O387">
        <f>INDEX($R$3:$T$335,MATCH(VPPEL[[#This Row],[DistrictNumber]],$R$3:$R$335,0),3)</f>
        <v>0.85</v>
      </c>
      <c r="P387" s="9">
        <f t="shared" si="35"/>
        <v>345480</v>
      </c>
    </row>
    <row r="388" spans="1:16" x14ac:dyDescent="0.35">
      <c r="A388" s="13">
        <v>2027</v>
      </c>
      <c r="B388" s="13">
        <f t="shared" si="30"/>
        <v>2026</v>
      </c>
      <c r="C388" t="s">
        <v>118</v>
      </c>
      <c r="D388" t="s">
        <v>119</v>
      </c>
      <c r="E388" s="5">
        <v>446711124.99083513</v>
      </c>
      <c r="F388" s="13">
        <f>INDEX($R$3:$T$335,MATCH(VPPEL[[#This Row],[DistrictNumber]],$R$3:$R$335,0),3)</f>
        <v>0</v>
      </c>
      <c r="G388" s="9">
        <f t="shared" si="38"/>
        <v>0</v>
      </c>
      <c r="H388" s="11">
        <v>1.02</v>
      </c>
      <c r="I388" s="12" cm="1">
        <f t="array" ref="I388">INDEX(VPPEL[],MATCH(VPPEL[[#This Row],[Base Year]]&amp;VPPEL[[#This Row],[DistrictNumber]],VPPEL[[Fiscal Year]:[Fiscal Year]]&amp;VPPEL[[DistrictNumber]:[DistrictNumber]],0),9)*$H388</f>
        <v>0</v>
      </c>
      <c r="J388" s="15">
        <f>IF(VPPEL[[#This Row],[Unadjusted Maximum Revenue]]/(VPPEL[[#This Row],[Proposed Taxable Valuation]]/1000)&gt;VPPEL[[#This Row],[Max VPPEL RATE]],VPPEL[[#This Row],[Max VPPEL RATE]],VPPEL[[#This Row],[Unadjusted Maximum Revenue]]/(VPPEL[[#This Row],[Proposed Taxable Valuation]]/1000))</f>
        <v>0</v>
      </c>
      <c r="K388" s="26">
        <f>ROUND(VPPEL[[#This Row],[Proposed Taxable Valuation]]/1000*VPPEL[[#This Row],[Adjusted Rate]],0)</f>
        <v>0</v>
      </c>
      <c r="L388" s="19">
        <f t="shared" si="33"/>
        <v>0</v>
      </c>
      <c r="M388" s="17">
        <f t="shared" si="39"/>
        <v>0</v>
      </c>
      <c r="N388">
        <v>395481647.044348</v>
      </c>
      <c r="O388">
        <f>INDEX($R$3:$T$335,MATCH(VPPEL[[#This Row],[DistrictNumber]],$R$3:$R$335,0),3)</f>
        <v>0</v>
      </c>
      <c r="P388" s="9">
        <f t="shared" si="35"/>
        <v>0</v>
      </c>
    </row>
    <row r="389" spans="1:16" x14ac:dyDescent="0.35">
      <c r="A389" s="13">
        <v>2027</v>
      </c>
      <c r="B389" s="13">
        <f t="shared" ref="B389:B452" si="40">A389-1</f>
        <v>2026</v>
      </c>
      <c r="C389" t="s">
        <v>120</v>
      </c>
      <c r="D389" t="s">
        <v>121</v>
      </c>
      <c r="E389" s="5">
        <v>713942426.49522257</v>
      </c>
      <c r="F389" s="13">
        <f>INDEX($R$3:$T$335,MATCH(VPPEL[[#This Row],[DistrictNumber]],$R$3:$R$335,0),3)</f>
        <v>1.34</v>
      </c>
      <c r="G389" s="9">
        <f t="shared" si="38"/>
        <v>956682.85150359839</v>
      </c>
      <c r="H389" s="11">
        <v>1.02</v>
      </c>
      <c r="I389" s="12" cm="1">
        <f t="array" ref="I389">INDEX(VPPEL[],MATCH(VPPEL[[#This Row],[Base Year]]&amp;VPPEL[[#This Row],[DistrictNumber]],VPPEL[[Fiscal Year]:[Fiscal Year]]&amp;VPPEL[[DistrictNumber]:[DistrictNumber]],0),9)*$H389</f>
        <v>878658.48525000014</v>
      </c>
      <c r="J389" s="15">
        <f>IF(VPPEL[[#This Row],[Unadjusted Maximum Revenue]]/(VPPEL[[#This Row],[Proposed Taxable Valuation]]/1000)&gt;VPPEL[[#This Row],[Max VPPEL RATE]],VPPEL[[#This Row],[Max VPPEL RATE]],VPPEL[[#This Row],[Unadjusted Maximum Revenue]]/(VPPEL[[#This Row],[Proposed Taxable Valuation]]/1000))</f>
        <v>1.2307133637699281</v>
      </c>
      <c r="K389" s="26">
        <f>ROUND(VPPEL[[#This Row],[Proposed Taxable Valuation]]/1000*VPPEL[[#This Row],[Adjusted Rate]],0)</f>
        <v>878658</v>
      </c>
      <c r="L389" s="19">
        <f t="shared" ref="L389:L452" si="41">I389-G389</f>
        <v>-78024.366253598244</v>
      </c>
      <c r="M389" s="17">
        <f t="shared" si="39"/>
        <v>-0.10928663623007195</v>
      </c>
      <c r="N389">
        <v>660532341.47229922</v>
      </c>
      <c r="O389">
        <f>INDEX($R$3:$T$335,MATCH(VPPEL[[#This Row],[DistrictNumber]],$R$3:$R$335,0),3)</f>
        <v>1.34</v>
      </c>
      <c r="P389" s="9">
        <f t="shared" ref="P389:P452" si="42">ROUND(N389/1000*O389,0)</f>
        <v>885113</v>
      </c>
    </row>
    <row r="390" spans="1:16" x14ac:dyDescent="0.35">
      <c r="A390" s="13">
        <v>2027</v>
      </c>
      <c r="B390" s="13">
        <f t="shared" si="40"/>
        <v>2026</v>
      </c>
      <c r="C390" t="s">
        <v>122</v>
      </c>
      <c r="D390" t="s">
        <v>123</v>
      </c>
      <c r="E390" s="5">
        <v>518497776.6778906</v>
      </c>
      <c r="F390" s="13">
        <f>INDEX($R$3:$T$335,MATCH(VPPEL[[#This Row],[DistrictNumber]],$R$3:$R$335,0),3)</f>
        <v>0.13386999999999999</v>
      </c>
      <c r="G390" s="9">
        <f t="shared" si="38"/>
        <v>69411.297363869206</v>
      </c>
      <c r="H390" s="11">
        <v>1.02</v>
      </c>
      <c r="I390" s="12" cm="1">
        <f t="array" ref="I390">INDEX(VPPEL[],MATCH(VPPEL[[#This Row],[Base Year]]&amp;VPPEL[[#This Row],[DistrictNumber]],VPPEL[[Fiscal Year]:[Fiscal Year]]&amp;VPPEL[[DistrictNumber]:[DistrictNumber]],0),9)*$H390</f>
        <v>59400.643624878598</v>
      </c>
      <c r="J390" s="15">
        <f>IF(VPPEL[[#This Row],[Unadjusted Maximum Revenue]]/(VPPEL[[#This Row],[Proposed Taxable Valuation]]/1000)&gt;VPPEL[[#This Row],[Max VPPEL RATE]],VPPEL[[#This Row],[Max VPPEL RATE]],VPPEL[[#This Row],[Unadjusted Maximum Revenue]]/(VPPEL[[#This Row],[Proposed Taxable Valuation]]/1000))</f>
        <v>0.11456296689538248</v>
      </c>
      <c r="K390" s="26">
        <f>ROUND(VPPEL[[#This Row],[Proposed Taxable Valuation]]/1000*VPPEL[[#This Row],[Adjusted Rate]],0)</f>
        <v>59401</v>
      </c>
      <c r="L390" s="19">
        <f t="shared" si="41"/>
        <v>-10010.653738990608</v>
      </c>
      <c r="M390" s="17">
        <f t="shared" si="39"/>
        <v>-1.930703310461751E-2</v>
      </c>
      <c r="N390">
        <v>451688253.39732134</v>
      </c>
      <c r="O390">
        <f>INDEX($R$3:$T$335,MATCH(VPPEL[[#This Row],[DistrictNumber]],$R$3:$R$335,0),3)</f>
        <v>0.13386999999999999</v>
      </c>
      <c r="P390" s="9">
        <f t="shared" si="42"/>
        <v>60468</v>
      </c>
    </row>
    <row r="391" spans="1:16" x14ac:dyDescent="0.35">
      <c r="A391" s="13">
        <v>2027</v>
      </c>
      <c r="B391" s="13">
        <f t="shared" si="40"/>
        <v>2026</v>
      </c>
      <c r="C391" t="s">
        <v>124</v>
      </c>
      <c r="D391" t="s">
        <v>125</v>
      </c>
      <c r="E391" s="5">
        <v>143836317.021804</v>
      </c>
      <c r="F391" s="13">
        <f>INDEX($R$3:$T$335,MATCH(VPPEL[[#This Row],[DistrictNumber]],$R$3:$R$335,0),3)</f>
        <v>1.17137</v>
      </c>
      <c r="G391" s="9">
        <f t="shared" si="38"/>
        <v>168485.54666983057</v>
      </c>
      <c r="H391" s="11">
        <v>1.02</v>
      </c>
      <c r="I391" s="12" cm="1">
        <f t="array" ref="I391">INDEX(VPPEL[],MATCH(VPPEL[[#This Row],[Base Year]]&amp;VPPEL[[#This Row],[DistrictNumber]],VPPEL[[Fiscal Year]:[Fiscal Year]]&amp;VPPEL[[DistrictNumber]:[DistrictNumber]],0),9)*$H391</f>
        <v>149713.9603636782</v>
      </c>
      <c r="J391" s="15">
        <f>IF(VPPEL[[#This Row],[Unadjusted Maximum Revenue]]/(VPPEL[[#This Row],[Proposed Taxable Valuation]]/1000)&gt;VPPEL[[#This Row],[Max VPPEL RATE]],VPPEL[[#This Row],[Max VPPEL RATE]],VPPEL[[#This Row],[Unadjusted Maximum Revenue]]/(VPPEL[[#This Row],[Proposed Taxable Valuation]]/1000))</f>
        <v>1.040863416580551</v>
      </c>
      <c r="K391" s="26">
        <f>ROUND(VPPEL[[#This Row],[Proposed Taxable Valuation]]/1000*VPPEL[[#This Row],[Adjusted Rate]],0)</f>
        <v>149714</v>
      </c>
      <c r="L391" s="19">
        <f t="shared" si="41"/>
        <v>-18771.586306152371</v>
      </c>
      <c r="M391" s="17">
        <f t="shared" si="39"/>
        <v>-0.13050658341944898</v>
      </c>
      <c r="N391">
        <v>127177093.49811479</v>
      </c>
      <c r="O391">
        <f>INDEX($R$3:$T$335,MATCH(VPPEL[[#This Row],[DistrictNumber]],$R$3:$R$335,0),3)</f>
        <v>1.17137</v>
      </c>
      <c r="P391" s="9">
        <f t="shared" si="42"/>
        <v>148971</v>
      </c>
    </row>
    <row r="392" spans="1:16" x14ac:dyDescent="0.35">
      <c r="A392" s="13">
        <v>2027</v>
      </c>
      <c r="B392" s="13">
        <f t="shared" si="40"/>
        <v>2026</v>
      </c>
      <c r="C392" t="s">
        <v>126</v>
      </c>
      <c r="D392" t="s">
        <v>127</v>
      </c>
      <c r="E392" s="5">
        <v>413238505.68269593</v>
      </c>
      <c r="F392" s="13">
        <f>INDEX($R$3:$T$335,MATCH(VPPEL[[#This Row],[DistrictNumber]],$R$3:$R$335,0),3)</f>
        <v>0</v>
      </c>
      <c r="G392" s="9">
        <f t="shared" si="38"/>
        <v>0</v>
      </c>
      <c r="H392" s="11">
        <v>1.02</v>
      </c>
      <c r="I392" s="12" cm="1">
        <f t="array" ref="I392">INDEX(VPPEL[],MATCH(VPPEL[[#This Row],[Base Year]]&amp;VPPEL[[#This Row],[DistrictNumber]],VPPEL[[Fiscal Year]:[Fiscal Year]]&amp;VPPEL[[DistrictNumber]:[DistrictNumber]],0),9)*$H392</f>
        <v>0</v>
      </c>
      <c r="J392" s="15">
        <f>IF(VPPEL[[#This Row],[Unadjusted Maximum Revenue]]/(VPPEL[[#This Row],[Proposed Taxable Valuation]]/1000)&gt;VPPEL[[#This Row],[Max VPPEL RATE]],VPPEL[[#This Row],[Max VPPEL RATE]],VPPEL[[#This Row],[Unadjusted Maximum Revenue]]/(VPPEL[[#This Row],[Proposed Taxable Valuation]]/1000))</f>
        <v>0</v>
      </c>
      <c r="K392" s="26">
        <f>ROUND(VPPEL[[#This Row],[Proposed Taxable Valuation]]/1000*VPPEL[[#This Row],[Adjusted Rate]],0)</f>
        <v>0</v>
      </c>
      <c r="L392" s="19">
        <f t="shared" si="41"/>
        <v>0</v>
      </c>
      <c r="M392" s="17">
        <f t="shared" si="39"/>
        <v>0</v>
      </c>
      <c r="N392">
        <v>389426633.08009493</v>
      </c>
      <c r="O392">
        <f>INDEX($R$3:$T$335,MATCH(VPPEL[[#This Row],[DistrictNumber]],$R$3:$R$335,0),3)</f>
        <v>0</v>
      </c>
      <c r="P392" s="9">
        <f t="shared" si="42"/>
        <v>0</v>
      </c>
    </row>
    <row r="393" spans="1:16" x14ac:dyDescent="0.35">
      <c r="A393" s="13">
        <v>2027</v>
      </c>
      <c r="B393" s="13">
        <f t="shared" si="40"/>
        <v>2026</v>
      </c>
      <c r="C393" t="s">
        <v>128</v>
      </c>
      <c r="D393" t="s">
        <v>129</v>
      </c>
      <c r="E393" s="5">
        <v>486143710.0245412</v>
      </c>
      <c r="F393" s="13">
        <f>INDEX($R$3:$T$335,MATCH(VPPEL[[#This Row],[DistrictNumber]],$R$3:$R$335,0),3)</f>
        <v>1.34</v>
      </c>
      <c r="G393" s="9">
        <f t="shared" si="38"/>
        <v>651432.57143288525</v>
      </c>
      <c r="H393" s="11">
        <v>1.02</v>
      </c>
      <c r="I393" s="12" cm="1">
        <f t="array" ref="I393">INDEX(VPPEL[],MATCH(VPPEL[[#This Row],[Base Year]]&amp;VPPEL[[#This Row],[DistrictNumber]],VPPEL[[Fiscal Year]:[Fiscal Year]]&amp;VPPEL[[DistrictNumber]:[DistrictNumber]],0),9)*$H393</f>
        <v>557373.54720239993</v>
      </c>
      <c r="J393" s="15">
        <f>IF(VPPEL[[#This Row],[Unadjusted Maximum Revenue]]/(VPPEL[[#This Row],[Proposed Taxable Valuation]]/1000)&gt;VPPEL[[#This Row],[Max VPPEL RATE]],VPPEL[[#This Row],[Max VPPEL RATE]],VPPEL[[#This Row],[Unadjusted Maximum Revenue]]/(VPPEL[[#This Row],[Proposed Taxable Valuation]]/1000))</f>
        <v>1.1465201250351731</v>
      </c>
      <c r="K393" s="26">
        <f>ROUND(VPPEL[[#This Row],[Proposed Taxable Valuation]]/1000*VPPEL[[#This Row],[Adjusted Rate]],0)</f>
        <v>557374</v>
      </c>
      <c r="L393" s="19">
        <f t="shared" si="41"/>
        <v>-94059.024230485316</v>
      </c>
      <c r="M393" s="17">
        <f t="shared" si="39"/>
        <v>-0.19347987496482699</v>
      </c>
      <c r="N393">
        <v>420438269.67940164</v>
      </c>
      <c r="O393">
        <f>INDEX($R$3:$T$335,MATCH(VPPEL[[#This Row],[DistrictNumber]],$R$3:$R$335,0),3)</f>
        <v>1.34</v>
      </c>
      <c r="P393" s="9">
        <f t="shared" si="42"/>
        <v>563387</v>
      </c>
    </row>
    <row r="394" spans="1:16" x14ac:dyDescent="0.35">
      <c r="A394" s="13">
        <v>2027</v>
      </c>
      <c r="B394" s="13">
        <f t="shared" si="40"/>
        <v>2026</v>
      </c>
      <c r="C394" t="s">
        <v>130</v>
      </c>
      <c r="D394" t="s">
        <v>131</v>
      </c>
      <c r="E394" s="5">
        <v>2341355717.4771647</v>
      </c>
      <c r="F394" s="13">
        <f>INDEX($R$3:$T$335,MATCH(VPPEL[[#This Row],[DistrictNumber]],$R$3:$R$335,0),3)</f>
        <v>0.36901</v>
      </c>
      <c r="G394" s="9">
        <f t="shared" ref="G394:G457" si="43">E394/1000*F394</f>
        <v>863983.6733062485</v>
      </c>
      <c r="H394" s="11">
        <v>1.02</v>
      </c>
      <c r="I394" s="12" cm="1">
        <f t="array" ref="I394">INDEX(VPPEL[],MATCH(VPPEL[[#This Row],[Base Year]]&amp;VPPEL[[#This Row],[DistrictNumber]],VPPEL[[Fiscal Year]:[Fiscal Year]]&amp;VPPEL[[DistrictNumber]:[DistrictNumber]],0),9)*$H394</f>
        <v>686400.08882752794</v>
      </c>
      <c r="J394" s="15">
        <f>IF(VPPEL[[#This Row],[Unadjusted Maximum Revenue]]/(VPPEL[[#This Row],[Proposed Taxable Valuation]]/1000)&gt;VPPEL[[#This Row],[Max VPPEL RATE]],VPPEL[[#This Row],[Max VPPEL RATE]],VPPEL[[#This Row],[Unadjusted Maximum Revenue]]/(VPPEL[[#This Row],[Proposed Taxable Valuation]]/1000))</f>
        <v>0.29316352218668046</v>
      </c>
      <c r="K394" s="26">
        <f>ROUND(VPPEL[[#This Row],[Proposed Taxable Valuation]]/1000*VPPEL[[#This Row],[Adjusted Rate]],0)</f>
        <v>686400</v>
      </c>
      <c r="L394" s="19">
        <f t="shared" si="41"/>
        <v>-177583.58447872056</v>
      </c>
      <c r="M394" s="17">
        <f t="shared" si="39"/>
        <v>-7.5846477813319546E-2</v>
      </c>
      <c r="N394">
        <v>2000634649.562499</v>
      </c>
      <c r="O394">
        <f>INDEX($R$3:$T$335,MATCH(VPPEL[[#This Row],[DistrictNumber]],$R$3:$R$335,0),3)</f>
        <v>0.36901</v>
      </c>
      <c r="P394" s="9">
        <f t="shared" si="42"/>
        <v>738254</v>
      </c>
    </row>
    <row r="395" spans="1:16" x14ac:dyDescent="0.35">
      <c r="A395" s="13">
        <v>2027</v>
      </c>
      <c r="B395" s="13">
        <f t="shared" si="40"/>
        <v>2026</v>
      </c>
      <c r="C395" t="s">
        <v>132</v>
      </c>
      <c r="D395" t="s">
        <v>133</v>
      </c>
      <c r="E395" s="5">
        <v>1558512888.9059172</v>
      </c>
      <c r="F395" s="13">
        <f>INDEX($R$3:$T$335,MATCH(VPPEL[[#This Row],[DistrictNumber]],$R$3:$R$335,0),3)</f>
        <v>1.34</v>
      </c>
      <c r="G395" s="9">
        <f t="shared" si="43"/>
        <v>2088407.271133929</v>
      </c>
      <c r="H395" s="11">
        <v>1.02</v>
      </c>
      <c r="I395" s="12" cm="1">
        <f t="array" ref="I395">INDEX(VPPEL[],MATCH(VPPEL[[#This Row],[Base Year]]&amp;VPPEL[[#This Row],[DistrictNumber]],VPPEL[[Fiscal Year]:[Fiscal Year]]&amp;VPPEL[[DistrictNumber]:[DistrictNumber]],0),9)*$H395</f>
        <v>1692849.7381608002</v>
      </c>
      <c r="J395" s="15">
        <f>IF(VPPEL[[#This Row],[Unadjusted Maximum Revenue]]/(VPPEL[[#This Row],[Proposed Taxable Valuation]]/1000)&gt;VPPEL[[#This Row],[Max VPPEL RATE]],VPPEL[[#This Row],[Max VPPEL RATE]],VPPEL[[#This Row],[Unadjusted Maximum Revenue]]/(VPPEL[[#This Row],[Proposed Taxable Valuation]]/1000))</f>
        <v>1.0861955330694686</v>
      </c>
      <c r="K395" s="26">
        <f>ROUND(VPPEL[[#This Row],[Proposed Taxable Valuation]]/1000*VPPEL[[#This Row],[Adjusted Rate]],0)</f>
        <v>1692850</v>
      </c>
      <c r="L395" s="19">
        <f t="shared" si="41"/>
        <v>-395557.53297312884</v>
      </c>
      <c r="M395" s="17">
        <f t="shared" ref="M395:M458" si="44">J395-F395</f>
        <v>-0.25380446693053149</v>
      </c>
      <c r="N395">
        <v>1322303308.0640328</v>
      </c>
      <c r="O395">
        <f>INDEX($R$3:$T$335,MATCH(VPPEL[[#This Row],[DistrictNumber]],$R$3:$R$335,0),3)</f>
        <v>1.34</v>
      </c>
      <c r="P395" s="9">
        <f t="shared" si="42"/>
        <v>1771886</v>
      </c>
    </row>
    <row r="396" spans="1:16" x14ac:dyDescent="0.35">
      <c r="A396" s="13">
        <v>2027</v>
      </c>
      <c r="B396" s="13">
        <f t="shared" si="40"/>
        <v>2026</v>
      </c>
      <c r="C396" t="s">
        <v>134</v>
      </c>
      <c r="D396" t="s">
        <v>135</v>
      </c>
      <c r="E396" s="5">
        <v>1209806097.7551165</v>
      </c>
      <c r="F396" s="13">
        <f>INDEX($R$3:$T$335,MATCH(VPPEL[[#This Row],[DistrictNumber]],$R$3:$R$335,0),3)</f>
        <v>0.75</v>
      </c>
      <c r="G396" s="9">
        <f t="shared" si="43"/>
        <v>907354.57331633731</v>
      </c>
      <c r="H396" s="11">
        <v>1.02</v>
      </c>
      <c r="I396" s="12" cm="1">
        <f t="array" ref="I396">INDEX(VPPEL[],MATCH(VPPEL[[#This Row],[Base Year]]&amp;VPPEL[[#This Row],[DistrictNumber]],VPPEL[[Fiscal Year]:[Fiscal Year]]&amp;VPPEL[[DistrictNumber]:[DistrictNumber]],0),9)*$H396</f>
        <v>786734.31095999992</v>
      </c>
      <c r="J396" s="15">
        <f>IF(VPPEL[[#This Row],[Unadjusted Maximum Revenue]]/(VPPEL[[#This Row],[Proposed Taxable Valuation]]/1000)&gt;VPPEL[[#This Row],[Max VPPEL RATE]],VPPEL[[#This Row],[Max VPPEL RATE]],VPPEL[[#This Row],[Unadjusted Maximum Revenue]]/(VPPEL[[#This Row],[Proposed Taxable Valuation]]/1000))</f>
        <v>0.65029785551572516</v>
      </c>
      <c r="K396" s="26">
        <f>ROUND(VPPEL[[#This Row],[Proposed Taxable Valuation]]/1000*VPPEL[[#This Row],[Adjusted Rate]],0)</f>
        <v>786734</v>
      </c>
      <c r="L396" s="19">
        <f t="shared" si="41"/>
        <v>-120620.26235633739</v>
      </c>
      <c r="M396" s="17">
        <f t="shared" si="44"/>
        <v>-9.9702144484274835E-2</v>
      </c>
      <c r="N396">
        <v>1033943642.9468518</v>
      </c>
      <c r="O396">
        <f>INDEX($R$3:$T$335,MATCH(VPPEL[[#This Row],[DistrictNumber]],$R$3:$R$335,0),3)</f>
        <v>0.75</v>
      </c>
      <c r="P396" s="9">
        <f t="shared" si="42"/>
        <v>775458</v>
      </c>
    </row>
    <row r="397" spans="1:16" x14ac:dyDescent="0.35">
      <c r="A397" s="13">
        <v>2027</v>
      </c>
      <c r="B397" s="13">
        <f t="shared" si="40"/>
        <v>2026</v>
      </c>
      <c r="C397" t="s">
        <v>136</v>
      </c>
      <c r="D397" t="s">
        <v>137</v>
      </c>
      <c r="E397" s="5">
        <v>366081587.13138318</v>
      </c>
      <c r="F397" s="13">
        <f>INDEX($R$3:$T$335,MATCH(VPPEL[[#This Row],[DistrictNumber]],$R$3:$R$335,0),3)</f>
        <v>1.16378</v>
      </c>
      <c r="G397" s="9">
        <f t="shared" si="43"/>
        <v>426038.42947176116</v>
      </c>
      <c r="H397" s="11">
        <v>1.02</v>
      </c>
      <c r="I397" s="12" cm="1">
        <f t="array" ref="I397">INDEX(VPPEL[],MATCH(VPPEL[[#This Row],[Base Year]]&amp;VPPEL[[#This Row],[DistrictNumber]],VPPEL[[Fiscal Year]:[Fiscal Year]]&amp;VPPEL[[DistrictNumber]:[DistrictNumber]],0),9)*$H397</f>
        <v>374481.2812508652</v>
      </c>
      <c r="J397" s="15">
        <f>IF(VPPEL[[#This Row],[Unadjusted Maximum Revenue]]/(VPPEL[[#This Row],[Proposed Taxable Valuation]]/1000)&gt;VPPEL[[#This Row],[Max VPPEL RATE]],VPPEL[[#This Row],[Max VPPEL RATE]],VPPEL[[#This Row],[Unadjusted Maximum Revenue]]/(VPPEL[[#This Row],[Proposed Taxable Valuation]]/1000))</f>
        <v>1.022944869162369</v>
      </c>
      <c r="K397" s="26">
        <f>ROUND(VPPEL[[#This Row],[Proposed Taxable Valuation]]/1000*VPPEL[[#This Row],[Adjusted Rate]],0)</f>
        <v>374481</v>
      </c>
      <c r="L397" s="19">
        <f t="shared" si="41"/>
        <v>-51557.148220895964</v>
      </c>
      <c r="M397" s="17">
        <f t="shared" si="44"/>
        <v>-0.140835130837631</v>
      </c>
      <c r="N397">
        <v>323971840.55957681</v>
      </c>
      <c r="O397">
        <f>INDEX($R$3:$T$335,MATCH(VPPEL[[#This Row],[DistrictNumber]],$R$3:$R$335,0),3)</f>
        <v>1.16378</v>
      </c>
      <c r="P397" s="9">
        <f t="shared" si="42"/>
        <v>377032</v>
      </c>
    </row>
    <row r="398" spans="1:16" x14ac:dyDescent="0.35">
      <c r="A398" s="13">
        <v>2027</v>
      </c>
      <c r="B398" s="13">
        <f t="shared" si="40"/>
        <v>2026</v>
      </c>
      <c r="C398" t="s">
        <v>138</v>
      </c>
      <c r="D398" t="s">
        <v>139</v>
      </c>
      <c r="E398" s="5">
        <v>3591972082.2976265</v>
      </c>
      <c r="F398" s="13">
        <f>INDEX($R$3:$T$335,MATCH(VPPEL[[#This Row],[DistrictNumber]],$R$3:$R$335,0),3)</f>
        <v>0.67</v>
      </c>
      <c r="G398" s="9">
        <f t="shared" si="43"/>
        <v>2406621.2951394101</v>
      </c>
      <c r="H398" s="11">
        <v>1.02</v>
      </c>
      <c r="I398" s="12" cm="1">
        <f t="array" ref="I398">INDEX(VPPEL[],MATCH(VPPEL[[#This Row],[Base Year]]&amp;VPPEL[[#This Row],[DistrictNumber]],VPPEL[[Fiscal Year]:[Fiscal Year]]&amp;VPPEL[[DistrictNumber]:[DistrictNumber]],0),9)*$H398</f>
        <v>2023184.6259942001</v>
      </c>
      <c r="J398" s="15">
        <f>IF(VPPEL[[#This Row],[Unadjusted Maximum Revenue]]/(VPPEL[[#This Row],[Proposed Taxable Valuation]]/1000)&gt;VPPEL[[#This Row],[Max VPPEL RATE]],VPPEL[[#This Row],[Max VPPEL RATE]],VPPEL[[#This Row],[Unadjusted Maximum Revenue]]/(VPPEL[[#This Row],[Proposed Taxable Valuation]]/1000))</f>
        <v>0.56325176800930421</v>
      </c>
      <c r="K398" s="26">
        <f>ROUND(VPPEL[[#This Row],[Proposed Taxable Valuation]]/1000*VPPEL[[#This Row],[Adjusted Rate]],0)</f>
        <v>2023185</v>
      </c>
      <c r="L398" s="19">
        <f t="shared" si="41"/>
        <v>-383436.66914520995</v>
      </c>
      <c r="M398" s="17">
        <f t="shared" si="44"/>
        <v>-0.10674823199069583</v>
      </c>
      <c r="N398">
        <v>3111361652.5887313</v>
      </c>
      <c r="O398">
        <f>INDEX($R$3:$T$335,MATCH(VPPEL[[#This Row],[DistrictNumber]],$R$3:$R$335,0),3)</f>
        <v>0.67</v>
      </c>
      <c r="P398" s="9">
        <f t="shared" si="42"/>
        <v>2084612</v>
      </c>
    </row>
    <row r="399" spans="1:16" x14ac:dyDescent="0.35">
      <c r="A399" s="13">
        <v>2027</v>
      </c>
      <c r="B399" s="13">
        <f t="shared" si="40"/>
        <v>2026</v>
      </c>
      <c r="C399" t="s">
        <v>140</v>
      </c>
      <c r="D399" t="s">
        <v>141</v>
      </c>
      <c r="E399" s="5">
        <v>262801714.38257399</v>
      </c>
      <c r="F399" s="13">
        <f>INDEX($R$3:$T$335,MATCH(VPPEL[[#This Row],[DistrictNumber]],$R$3:$R$335,0),3)</f>
        <v>1.34</v>
      </c>
      <c r="G399" s="9">
        <f t="shared" si="43"/>
        <v>352154.29727264919</v>
      </c>
      <c r="H399" s="11">
        <v>1.02</v>
      </c>
      <c r="I399" s="12" cm="1">
        <f t="array" ref="I399">INDEX(VPPEL[],MATCH(VPPEL[[#This Row],[Base Year]]&amp;VPPEL[[#This Row],[DistrictNumber]],VPPEL[[Fiscal Year]:[Fiscal Year]]&amp;VPPEL[[DistrictNumber]:[DistrictNumber]],0),9)*$H399</f>
        <v>314336.79384599999</v>
      </c>
      <c r="J399" s="15">
        <f>IF(VPPEL[[#This Row],[Unadjusted Maximum Revenue]]/(VPPEL[[#This Row],[Proposed Taxable Valuation]]/1000)&gt;VPPEL[[#This Row],[Max VPPEL RATE]],VPPEL[[#This Row],[Max VPPEL RATE]],VPPEL[[#This Row],[Unadjusted Maximum Revenue]]/(VPPEL[[#This Row],[Proposed Taxable Valuation]]/1000))</f>
        <v>1.1960987187031957</v>
      </c>
      <c r="K399" s="26">
        <f>ROUND(VPPEL[[#This Row],[Proposed Taxable Valuation]]/1000*VPPEL[[#This Row],[Adjusted Rate]],0)</f>
        <v>314337</v>
      </c>
      <c r="L399" s="19">
        <f t="shared" si="41"/>
        <v>-37817.5034266492</v>
      </c>
      <c r="M399" s="17">
        <f t="shared" si="44"/>
        <v>-0.14390128129680435</v>
      </c>
      <c r="N399">
        <v>233533838.83235979</v>
      </c>
      <c r="O399">
        <f>INDEX($R$3:$T$335,MATCH(VPPEL[[#This Row],[DistrictNumber]],$R$3:$R$335,0),3)</f>
        <v>1.34</v>
      </c>
      <c r="P399" s="9">
        <f t="shared" si="42"/>
        <v>312935</v>
      </c>
    </row>
    <row r="400" spans="1:16" x14ac:dyDescent="0.35">
      <c r="A400" s="13">
        <v>2027</v>
      </c>
      <c r="B400" s="13">
        <f t="shared" si="40"/>
        <v>2026</v>
      </c>
      <c r="C400" t="s">
        <v>142</v>
      </c>
      <c r="D400" t="s">
        <v>143</v>
      </c>
      <c r="E400" s="5">
        <v>445564653.8149361</v>
      </c>
      <c r="F400" s="13">
        <f>INDEX($R$3:$T$335,MATCH(VPPEL[[#This Row],[DistrictNumber]],$R$3:$R$335,0),3)</f>
        <v>1.34</v>
      </c>
      <c r="G400" s="9">
        <f t="shared" si="43"/>
        <v>597056.63611201441</v>
      </c>
      <c r="H400" s="11">
        <v>1.02</v>
      </c>
      <c r="I400" s="12" cm="1">
        <f t="array" ref="I400">INDEX(VPPEL[],MATCH(VPPEL[[#This Row],[Base Year]]&amp;VPPEL[[#This Row],[DistrictNumber]],VPPEL[[Fiscal Year]:[Fiscal Year]]&amp;VPPEL[[DistrictNumber]:[DistrictNumber]],0),9)*$H400</f>
        <v>546620.94937080017</v>
      </c>
      <c r="J400" s="15">
        <f>IF(VPPEL[[#This Row],[Unadjusted Maximum Revenue]]/(VPPEL[[#This Row],[Proposed Taxable Valuation]]/1000)&gt;VPPEL[[#This Row],[Max VPPEL RATE]],VPPEL[[#This Row],[Max VPPEL RATE]],VPPEL[[#This Row],[Unadjusted Maximum Revenue]]/(VPPEL[[#This Row],[Proposed Taxable Valuation]]/1000))</f>
        <v>1.2268050095325502</v>
      </c>
      <c r="K400" s="26">
        <f>ROUND(VPPEL[[#This Row],[Proposed Taxable Valuation]]/1000*VPPEL[[#This Row],[Adjusted Rate]],0)</f>
        <v>546621</v>
      </c>
      <c r="L400" s="19">
        <f t="shared" si="41"/>
        <v>-50435.686741214246</v>
      </c>
      <c r="M400" s="17">
        <f t="shared" si="44"/>
        <v>-0.11319499046744985</v>
      </c>
      <c r="N400">
        <v>407753280.55716604</v>
      </c>
      <c r="O400">
        <f>INDEX($R$3:$T$335,MATCH(VPPEL[[#This Row],[DistrictNumber]],$R$3:$R$335,0),3)</f>
        <v>1.34</v>
      </c>
      <c r="P400" s="9">
        <f t="shared" si="42"/>
        <v>546389</v>
      </c>
    </row>
    <row r="401" spans="1:16" x14ac:dyDescent="0.35">
      <c r="A401" s="13">
        <v>2027</v>
      </c>
      <c r="B401" s="13">
        <f t="shared" si="40"/>
        <v>2026</v>
      </c>
      <c r="C401" t="s">
        <v>144</v>
      </c>
      <c r="D401" t="s">
        <v>145</v>
      </c>
      <c r="E401" s="5">
        <v>347359155.93297237</v>
      </c>
      <c r="F401" s="13">
        <f>INDEX($R$3:$T$335,MATCH(VPPEL[[#This Row],[DistrictNumber]],$R$3:$R$335,0),3)</f>
        <v>0.67</v>
      </c>
      <c r="G401" s="9">
        <f t="shared" si="43"/>
        <v>232730.6344750915</v>
      </c>
      <c r="H401" s="11">
        <v>1.02</v>
      </c>
      <c r="I401" s="12" cm="1">
        <f t="array" ref="I401">INDEX(VPPEL[],MATCH(VPPEL[[#This Row],[Base Year]]&amp;VPPEL[[#This Row],[DistrictNumber]],VPPEL[[Fiscal Year]:[Fiscal Year]]&amp;VPPEL[[DistrictNumber]:[DistrictNumber]],0),9)*$H401</f>
        <v>208848.8523768</v>
      </c>
      <c r="J401" s="15">
        <f>IF(VPPEL[[#This Row],[Unadjusted Maximum Revenue]]/(VPPEL[[#This Row],[Proposed Taxable Valuation]]/1000)&gt;VPPEL[[#This Row],[Max VPPEL RATE]],VPPEL[[#This Row],[Max VPPEL RATE]],VPPEL[[#This Row],[Unadjusted Maximum Revenue]]/(VPPEL[[#This Row],[Proposed Taxable Valuation]]/1000))</f>
        <v>0.60124758138547585</v>
      </c>
      <c r="K401" s="26">
        <f>ROUND(VPPEL[[#This Row],[Proposed Taxable Valuation]]/1000*VPPEL[[#This Row],[Adjusted Rate]],0)</f>
        <v>208849</v>
      </c>
      <c r="L401" s="19">
        <f t="shared" si="41"/>
        <v>-23881.7820982915</v>
      </c>
      <c r="M401" s="17">
        <f t="shared" si="44"/>
        <v>-6.8752418614524191E-2</v>
      </c>
      <c r="N401">
        <v>320495306.89931542</v>
      </c>
      <c r="O401">
        <f>INDEX($R$3:$T$335,MATCH(VPPEL[[#This Row],[DistrictNumber]],$R$3:$R$335,0),3)</f>
        <v>0.67</v>
      </c>
      <c r="P401" s="9">
        <f t="shared" si="42"/>
        <v>214732</v>
      </c>
    </row>
    <row r="402" spans="1:16" x14ac:dyDescent="0.35">
      <c r="A402" s="13">
        <v>2027</v>
      </c>
      <c r="B402" s="13">
        <f t="shared" si="40"/>
        <v>2026</v>
      </c>
      <c r="C402" t="s">
        <v>146</v>
      </c>
      <c r="D402" t="s">
        <v>147</v>
      </c>
      <c r="E402" s="5">
        <v>291289955.17182159</v>
      </c>
      <c r="F402" s="13">
        <f>INDEX($R$3:$T$335,MATCH(VPPEL[[#This Row],[DistrictNumber]],$R$3:$R$335,0),3)</f>
        <v>1.34</v>
      </c>
      <c r="G402" s="9">
        <f t="shared" si="43"/>
        <v>390328.53993024095</v>
      </c>
      <c r="H402" s="11">
        <v>1.02</v>
      </c>
      <c r="I402" s="12" cm="1">
        <f t="array" ref="I402">INDEX(VPPEL[],MATCH(VPPEL[[#This Row],[Base Year]]&amp;VPPEL[[#This Row],[DistrictNumber]],VPPEL[[Fiscal Year]:[Fiscal Year]]&amp;VPPEL[[DistrictNumber]:[DistrictNumber]],0),9)*$H402</f>
        <v>361804.19012639998</v>
      </c>
      <c r="J402" s="15">
        <f>IF(VPPEL[[#This Row],[Unadjusted Maximum Revenue]]/(VPPEL[[#This Row],[Proposed Taxable Valuation]]/1000)&gt;VPPEL[[#This Row],[Max VPPEL RATE]],VPPEL[[#This Row],[Max VPPEL RATE]],VPPEL[[#This Row],[Unadjusted Maximum Revenue]]/(VPPEL[[#This Row],[Proposed Taxable Valuation]]/1000))</f>
        <v>1.2420757520216739</v>
      </c>
      <c r="K402" s="26">
        <f>ROUND(VPPEL[[#This Row],[Proposed Taxable Valuation]]/1000*VPPEL[[#This Row],[Adjusted Rate]],0)</f>
        <v>361804</v>
      </c>
      <c r="L402" s="19">
        <f t="shared" si="41"/>
        <v>-28524.349803840974</v>
      </c>
      <c r="M402" s="17">
        <f t="shared" si="44"/>
        <v>-9.7924247978326218E-2</v>
      </c>
      <c r="N402">
        <v>270268315.46663487</v>
      </c>
      <c r="O402">
        <f>INDEX($R$3:$T$335,MATCH(VPPEL[[#This Row],[DistrictNumber]],$R$3:$R$335,0),3)</f>
        <v>1.34</v>
      </c>
      <c r="P402" s="9">
        <f t="shared" si="42"/>
        <v>362160</v>
      </c>
    </row>
    <row r="403" spans="1:16" x14ac:dyDescent="0.35">
      <c r="A403" s="13">
        <v>2027</v>
      </c>
      <c r="B403" s="13">
        <f t="shared" si="40"/>
        <v>2026</v>
      </c>
      <c r="C403" t="s">
        <v>148</v>
      </c>
      <c r="D403" t="s">
        <v>149</v>
      </c>
      <c r="E403" s="5">
        <v>406409177.70042145</v>
      </c>
      <c r="F403" s="13">
        <f>INDEX($R$3:$T$335,MATCH(VPPEL[[#This Row],[DistrictNumber]],$R$3:$R$335,0),3)</f>
        <v>0.67</v>
      </c>
      <c r="G403" s="9">
        <f t="shared" si="43"/>
        <v>272294.14905928238</v>
      </c>
      <c r="H403" s="11">
        <v>1.02</v>
      </c>
      <c r="I403" s="12" cm="1">
        <f t="array" ref="I403">INDEX(VPPEL[],MATCH(VPPEL[[#This Row],[Base Year]]&amp;VPPEL[[#This Row],[DistrictNumber]],VPPEL[[Fiscal Year]:[Fiscal Year]]&amp;VPPEL[[DistrictNumber]:[DistrictNumber]],0),9)*$H403</f>
        <v>248982.68394060002</v>
      </c>
      <c r="J403" s="15">
        <f>IF(VPPEL[[#This Row],[Unadjusted Maximum Revenue]]/(VPPEL[[#This Row],[Proposed Taxable Valuation]]/1000)&gt;VPPEL[[#This Row],[Max VPPEL RATE]],VPPEL[[#This Row],[Max VPPEL RATE]],VPPEL[[#This Row],[Unadjusted Maximum Revenue]]/(VPPEL[[#This Row],[Proposed Taxable Valuation]]/1000))</f>
        <v>0.61264040676791498</v>
      </c>
      <c r="K403" s="26">
        <f>ROUND(VPPEL[[#This Row],[Proposed Taxable Valuation]]/1000*VPPEL[[#This Row],[Adjusted Rate]],0)</f>
        <v>248983</v>
      </c>
      <c r="L403" s="19">
        <f t="shared" si="41"/>
        <v>-23311.465118682361</v>
      </c>
      <c r="M403" s="17">
        <f t="shared" si="44"/>
        <v>-5.735959323208506E-2</v>
      </c>
      <c r="N403">
        <v>376598543.88333732</v>
      </c>
      <c r="O403">
        <f>INDEX($R$3:$T$335,MATCH(VPPEL[[#This Row],[DistrictNumber]],$R$3:$R$335,0),3)</f>
        <v>0.67</v>
      </c>
      <c r="P403" s="9">
        <f t="shared" si="42"/>
        <v>252321</v>
      </c>
    </row>
    <row r="404" spans="1:16" x14ac:dyDescent="0.35">
      <c r="A404" s="13">
        <v>2027</v>
      </c>
      <c r="B404" s="13">
        <f t="shared" si="40"/>
        <v>2026</v>
      </c>
      <c r="C404" t="s">
        <v>150</v>
      </c>
      <c r="D404" t="s">
        <v>151</v>
      </c>
      <c r="E404" s="5">
        <v>3443516127.766314</v>
      </c>
      <c r="F404" s="13">
        <f>INDEX($R$3:$T$335,MATCH(VPPEL[[#This Row],[DistrictNumber]],$R$3:$R$335,0),3)</f>
        <v>1.34</v>
      </c>
      <c r="G404" s="9">
        <f t="shared" si="43"/>
        <v>4614311.6112068612</v>
      </c>
      <c r="H404" s="11">
        <v>1.02</v>
      </c>
      <c r="I404" s="12" cm="1">
        <f t="array" ref="I404">INDEX(VPPEL[],MATCH(VPPEL[[#This Row],[Base Year]]&amp;VPPEL[[#This Row],[DistrictNumber]],VPPEL[[Fiscal Year]:[Fiscal Year]]&amp;VPPEL[[DistrictNumber]:[DistrictNumber]],0),9)*$H404</f>
        <v>3918577.894088401</v>
      </c>
      <c r="J404" s="15">
        <f>IF(VPPEL[[#This Row],[Unadjusted Maximum Revenue]]/(VPPEL[[#This Row],[Proposed Taxable Valuation]]/1000)&gt;VPPEL[[#This Row],[Max VPPEL RATE]],VPPEL[[#This Row],[Max VPPEL RATE]],VPPEL[[#This Row],[Unadjusted Maximum Revenue]]/(VPPEL[[#This Row],[Proposed Taxable Valuation]]/1000))</f>
        <v>1.1379583392949701</v>
      </c>
      <c r="K404" s="26">
        <f>ROUND(VPPEL[[#This Row],[Proposed Taxable Valuation]]/1000*VPPEL[[#This Row],[Adjusted Rate]],0)</f>
        <v>3918578</v>
      </c>
      <c r="L404" s="19">
        <f t="shared" si="41"/>
        <v>-695733.71711846022</v>
      </c>
      <c r="M404" s="17">
        <f t="shared" si="44"/>
        <v>-0.20204166070502994</v>
      </c>
      <c r="N404">
        <v>2909157925.0945559</v>
      </c>
      <c r="O404">
        <f>INDEX($R$3:$T$335,MATCH(VPPEL[[#This Row],[DistrictNumber]],$R$3:$R$335,0),3)</f>
        <v>1.34</v>
      </c>
      <c r="P404" s="9">
        <f t="shared" si="42"/>
        <v>3898272</v>
      </c>
    </row>
    <row r="405" spans="1:16" x14ac:dyDescent="0.35">
      <c r="A405" s="13">
        <v>2027</v>
      </c>
      <c r="B405" s="13">
        <f t="shared" si="40"/>
        <v>2026</v>
      </c>
      <c r="C405" t="s">
        <v>152</v>
      </c>
      <c r="D405" t="s">
        <v>153</v>
      </c>
      <c r="E405" s="5">
        <v>685994621.65614891</v>
      </c>
      <c r="F405" s="13">
        <f>INDEX($R$3:$T$335,MATCH(VPPEL[[#This Row],[DistrictNumber]],$R$3:$R$335,0),3)</f>
        <v>0.34688999999999998</v>
      </c>
      <c r="G405" s="9">
        <f t="shared" si="43"/>
        <v>237964.67430630149</v>
      </c>
      <c r="H405" s="11">
        <v>1.02</v>
      </c>
      <c r="I405" s="12" cm="1">
        <f t="array" ref="I405">INDEX(VPPEL[],MATCH(VPPEL[[#This Row],[Base Year]]&amp;VPPEL[[#This Row],[DistrictNumber]],VPPEL[[Fiscal Year]:[Fiscal Year]]&amp;VPPEL[[DistrictNumber]:[DistrictNumber]],0),9)*$H405</f>
        <v>197224.62236009099</v>
      </c>
      <c r="J405" s="15">
        <f>IF(VPPEL[[#This Row],[Unadjusted Maximum Revenue]]/(VPPEL[[#This Row],[Proposed Taxable Valuation]]/1000)&gt;VPPEL[[#This Row],[Max VPPEL RATE]],VPPEL[[#This Row],[Max VPPEL RATE]],VPPEL[[#This Row],[Unadjusted Maximum Revenue]]/(VPPEL[[#This Row],[Proposed Taxable Valuation]]/1000))</f>
        <v>0.2875017035613856</v>
      </c>
      <c r="K405" s="26">
        <f>ROUND(VPPEL[[#This Row],[Proposed Taxable Valuation]]/1000*VPPEL[[#This Row],[Adjusted Rate]],0)</f>
        <v>197225</v>
      </c>
      <c r="L405" s="19">
        <f t="shared" si="41"/>
        <v>-40740.0519462105</v>
      </c>
      <c r="M405" s="17">
        <f t="shared" si="44"/>
        <v>-5.9388296438614374E-2</v>
      </c>
      <c r="N405">
        <v>601259557.52724397</v>
      </c>
      <c r="O405">
        <f>INDEX($R$3:$T$335,MATCH(VPPEL[[#This Row],[DistrictNumber]],$R$3:$R$335,0),3)</f>
        <v>0.34688999999999998</v>
      </c>
      <c r="P405" s="9">
        <f t="shared" si="42"/>
        <v>208571</v>
      </c>
    </row>
    <row r="406" spans="1:16" x14ac:dyDescent="0.35">
      <c r="A406" s="13">
        <v>2027</v>
      </c>
      <c r="B406" s="13">
        <f t="shared" si="40"/>
        <v>2026</v>
      </c>
      <c r="C406" t="s">
        <v>154</v>
      </c>
      <c r="D406" t="s">
        <v>155</v>
      </c>
      <c r="E406" s="5">
        <v>2417638788.9024353</v>
      </c>
      <c r="F406" s="13">
        <f>INDEX($R$3:$T$335,MATCH(VPPEL[[#This Row],[DistrictNumber]],$R$3:$R$335,0),3)</f>
        <v>1.34</v>
      </c>
      <c r="G406" s="9">
        <f t="shared" si="43"/>
        <v>3239635.9771292638</v>
      </c>
      <c r="H406" s="11">
        <v>1.02</v>
      </c>
      <c r="I406" s="12" cm="1">
        <f t="array" ref="I406">INDEX(VPPEL[],MATCH(VPPEL[[#This Row],[Base Year]]&amp;VPPEL[[#This Row],[DistrictNumber]],VPPEL[[Fiscal Year]:[Fiscal Year]]&amp;VPPEL[[DistrictNumber]:[DistrictNumber]],0),9)*$H406</f>
        <v>2529586.4418131998</v>
      </c>
      <c r="J406" s="15">
        <f>IF(VPPEL[[#This Row],[Unadjusted Maximum Revenue]]/(VPPEL[[#This Row],[Proposed Taxable Valuation]]/1000)&gt;VPPEL[[#This Row],[Max VPPEL RATE]],VPPEL[[#This Row],[Max VPPEL RATE]],VPPEL[[#This Row],[Unadjusted Maximum Revenue]]/(VPPEL[[#This Row],[Proposed Taxable Valuation]]/1000))</f>
        <v>1.0463045403741171</v>
      </c>
      <c r="K406" s="26">
        <f>ROUND(VPPEL[[#This Row],[Proposed Taxable Valuation]]/1000*VPPEL[[#This Row],[Adjusted Rate]],0)</f>
        <v>2529586</v>
      </c>
      <c r="L406" s="19">
        <f t="shared" si="41"/>
        <v>-710049.53531606402</v>
      </c>
      <c r="M406" s="17">
        <f t="shared" si="44"/>
        <v>-0.29369545962588295</v>
      </c>
      <c r="N406">
        <v>2065997536.2420845</v>
      </c>
      <c r="O406">
        <f>INDEX($R$3:$T$335,MATCH(VPPEL[[#This Row],[DistrictNumber]],$R$3:$R$335,0),3)</f>
        <v>1.34</v>
      </c>
      <c r="P406" s="9">
        <f t="shared" si="42"/>
        <v>2768437</v>
      </c>
    </row>
    <row r="407" spans="1:16" x14ac:dyDescent="0.35">
      <c r="A407" s="13">
        <v>2027</v>
      </c>
      <c r="B407" s="13">
        <f t="shared" si="40"/>
        <v>2026</v>
      </c>
      <c r="C407" t="s">
        <v>156</v>
      </c>
      <c r="D407" t="s">
        <v>157</v>
      </c>
      <c r="E407" s="5">
        <v>201903722.14888701</v>
      </c>
      <c r="F407" s="13">
        <f>INDEX($R$3:$T$335,MATCH(VPPEL[[#This Row],[DistrictNumber]],$R$3:$R$335,0),3)</f>
        <v>0</v>
      </c>
      <c r="G407" s="9">
        <f t="shared" si="43"/>
        <v>0</v>
      </c>
      <c r="H407" s="11">
        <v>1.02</v>
      </c>
      <c r="I407" s="12" cm="1">
        <f t="array" ref="I407">INDEX(VPPEL[],MATCH(VPPEL[[#This Row],[Base Year]]&amp;VPPEL[[#This Row],[DistrictNumber]],VPPEL[[Fiscal Year]:[Fiscal Year]]&amp;VPPEL[[DistrictNumber]:[DistrictNumber]],0),9)*$H407</f>
        <v>0</v>
      </c>
      <c r="J407" s="15">
        <f>IF(VPPEL[[#This Row],[Unadjusted Maximum Revenue]]/(VPPEL[[#This Row],[Proposed Taxable Valuation]]/1000)&gt;VPPEL[[#This Row],[Max VPPEL RATE]],VPPEL[[#This Row],[Max VPPEL RATE]],VPPEL[[#This Row],[Unadjusted Maximum Revenue]]/(VPPEL[[#This Row],[Proposed Taxable Valuation]]/1000))</f>
        <v>0</v>
      </c>
      <c r="K407" s="26">
        <f>ROUND(VPPEL[[#This Row],[Proposed Taxable Valuation]]/1000*VPPEL[[#This Row],[Adjusted Rate]],0)</f>
        <v>0</v>
      </c>
      <c r="L407" s="19">
        <f t="shared" si="41"/>
        <v>0</v>
      </c>
      <c r="M407" s="17">
        <f t="shared" si="44"/>
        <v>0</v>
      </c>
      <c r="N407">
        <v>176656982.98479009</v>
      </c>
      <c r="O407">
        <f>INDEX($R$3:$T$335,MATCH(VPPEL[[#This Row],[DistrictNumber]],$R$3:$R$335,0),3)</f>
        <v>0</v>
      </c>
      <c r="P407" s="9">
        <f t="shared" si="42"/>
        <v>0</v>
      </c>
    </row>
    <row r="408" spans="1:16" x14ac:dyDescent="0.35">
      <c r="A408" s="13">
        <v>2027</v>
      </c>
      <c r="B408" s="13">
        <f t="shared" si="40"/>
        <v>2026</v>
      </c>
      <c r="C408" t="s">
        <v>158</v>
      </c>
      <c r="D408" t="s">
        <v>159</v>
      </c>
      <c r="E408" s="5">
        <v>6642825132.8062105</v>
      </c>
      <c r="F408" s="13">
        <f>INDEX($R$3:$T$335,MATCH(VPPEL[[#This Row],[DistrictNumber]],$R$3:$R$335,0),3)</f>
        <v>1.34</v>
      </c>
      <c r="G408" s="9">
        <f t="shared" si="43"/>
        <v>8901385.6779603232</v>
      </c>
      <c r="H408" s="11">
        <v>1.02</v>
      </c>
      <c r="I408" s="12" cm="1">
        <f t="array" ref="I408">INDEX(VPPEL[],MATCH(VPPEL[[#This Row],[Base Year]]&amp;VPPEL[[#This Row],[DistrictNumber]],VPPEL[[Fiscal Year]:[Fiscal Year]]&amp;VPPEL[[DistrictNumber]:[DistrictNumber]],0),9)*$H408</f>
        <v>7531526.4383880002</v>
      </c>
      <c r="J408" s="15">
        <f>IF(VPPEL[[#This Row],[Unadjusted Maximum Revenue]]/(VPPEL[[#This Row],[Proposed Taxable Valuation]]/1000)&gt;VPPEL[[#This Row],[Max VPPEL RATE]],VPPEL[[#This Row],[Max VPPEL RATE]],VPPEL[[#This Row],[Unadjusted Maximum Revenue]]/(VPPEL[[#This Row],[Proposed Taxable Valuation]]/1000))</f>
        <v>1.1337836369036505</v>
      </c>
      <c r="K408" s="26">
        <f>ROUND(VPPEL[[#This Row],[Proposed Taxable Valuation]]/1000*VPPEL[[#This Row],[Adjusted Rate]],0)</f>
        <v>7531526</v>
      </c>
      <c r="L408" s="19">
        <f t="shared" si="41"/>
        <v>-1369859.2395723229</v>
      </c>
      <c r="M408" s="17">
        <f t="shared" si="44"/>
        <v>-0.20621636309634961</v>
      </c>
      <c r="N408">
        <v>5611127381.4418879</v>
      </c>
      <c r="O408">
        <f>INDEX($R$3:$T$335,MATCH(VPPEL[[#This Row],[DistrictNumber]],$R$3:$R$335,0),3)</f>
        <v>1.34</v>
      </c>
      <c r="P408" s="9">
        <f t="shared" si="42"/>
        <v>7518911</v>
      </c>
    </row>
    <row r="409" spans="1:16" x14ac:dyDescent="0.35">
      <c r="A409" s="13">
        <v>2027</v>
      </c>
      <c r="B409" s="13">
        <f t="shared" si="40"/>
        <v>2026</v>
      </c>
      <c r="C409" t="s">
        <v>160</v>
      </c>
      <c r="D409" t="s">
        <v>161</v>
      </c>
      <c r="E409" s="5">
        <v>562388949.88226545</v>
      </c>
      <c r="F409" s="13">
        <f>INDEX($R$3:$T$335,MATCH(VPPEL[[#This Row],[DistrictNumber]],$R$3:$R$335,0),3)</f>
        <v>0</v>
      </c>
      <c r="G409" s="9">
        <f t="shared" si="43"/>
        <v>0</v>
      </c>
      <c r="H409" s="11">
        <v>1.02</v>
      </c>
      <c r="I409" s="12" cm="1">
        <f t="array" ref="I409">INDEX(VPPEL[],MATCH(VPPEL[[#This Row],[Base Year]]&amp;VPPEL[[#This Row],[DistrictNumber]],VPPEL[[Fiscal Year]:[Fiscal Year]]&amp;VPPEL[[DistrictNumber]:[DistrictNumber]],0),9)*$H409</f>
        <v>0</v>
      </c>
      <c r="J409" s="15">
        <f>IF(VPPEL[[#This Row],[Unadjusted Maximum Revenue]]/(VPPEL[[#This Row],[Proposed Taxable Valuation]]/1000)&gt;VPPEL[[#This Row],[Max VPPEL RATE]],VPPEL[[#This Row],[Max VPPEL RATE]],VPPEL[[#This Row],[Unadjusted Maximum Revenue]]/(VPPEL[[#This Row],[Proposed Taxable Valuation]]/1000))</f>
        <v>0</v>
      </c>
      <c r="K409" s="26">
        <f>ROUND(VPPEL[[#This Row],[Proposed Taxable Valuation]]/1000*VPPEL[[#This Row],[Adjusted Rate]],0)</f>
        <v>0</v>
      </c>
      <c r="L409" s="19">
        <f t="shared" si="41"/>
        <v>0</v>
      </c>
      <c r="M409" s="17">
        <f t="shared" si="44"/>
        <v>0</v>
      </c>
      <c r="N409">
        <v>499832516.74233556</v>
      </c>
      <c r="O409">
        <f>INDEX($R$3:$T$335,MATCH(VPPEL[[#This Row],[DistrictNumber]],$R$3:$R$335,0),3)</f>
        <v>0</v>
      </c>
      <c r="P409" s="9">
        <f t="shared" si="42"/>
        <v>0</v>
      </c>
    </row>
    <row r="410" spans="1:16" x14ac:dyDescent="0.35">
      <c r="A410" s="13">
        <v>2027</v>
      </c>
      <c r="B410" s="13">
        <f t="shared" si="40"/>
        <v>2026</v>
      </c>
      <c r="C410" t="s">
        <v>162</v>
      </c>
      <c r="D410" t="s">
        <v>163</v>
      </c>
      <c r="E410" s="5">
        <v>1119580860.264606</v>
      </c>
      <c r="F410" s="13">
        <f>INDEX($R$3:$T$335,MATCH(VPPEL[[#This Row],[DistrictNumber]],$R$3:$R$335,0),3)</f>
        <v>1.34</v>
      </c>
      <c r="G410" s="9">
        <f t="shared" si="43"/>
        <v>1500238.3527545722</v>
      </c>
      <c r="H410" s="11">
        <v>1.02</v>
      </c>
      <c r="I410" s="12" cm="1">
        <f t="array" ref="I410">INDEX(VPPEL[],MATCH(VPPEL[[#This Row],[Base Year]]&amp;VPPEL[[#This Row],[DistrictNumber]],VPPEL[[Fiscal Year]:[Fiscal Year]]&amp;VPPEL[[DistrictNumber]:[DistrictNumber]],0),9)*$H410</f>
        <v>1266996.7492140001</v>
      </c>
      <c r="J410" s="15">
        <f>IF(VPPEL[[#This Row],[Unadjusted Maximum Revenue]]/(VPPEL[[#This Row],[Proposed Taxable Valuation]]/1000)&gt;VPPEL[[#This Row],[Max VPPEL RATE]],VPPEL[[#This Row],[Max VPPEL RATE]],VPPEL[[#This Row],[Unadjusted Maximum Revenue]]/(VPPEL[[#This Row],[Proposed Taxable Valuation]]/1000))</f>
        <v>1.1316706047605647</v>
      </c>
      <c r="K410" s="26">
        <f>ROUND(VPPEL[[#This Row],[Proposed Taxable Valuation]]/1000*VPPEL[[#This Row],[Adjusted Rate]],0)</f>
        <v>1266997</v>
      </c>
      <c r="L410" s="19">
        <f t="shared" si="41"/>
        <v>-233241.6035405721</v>
      </c>
      <c r="M410" s="17">
        <f t="shared" si="44"/>
        <v>-0.20832939523943539</v>
      </c>
      <c r="N410">
        <v>958277518.27244616</v>
      </c>
      <c r="O410">
        <f>INDEX($R$3:$T$335,MATCH(VPPEL[[#This Row],[DistrictNumber]],$R$3:$R$335,0),3)</f>
        <v>1.34</v>
      </c>
      <c r="P410" s="9">
        <f t="shared" si="42"/>
        <v>1284092</v>
      </c>
    </row>
    <row r="411" spans="1:16" x14ac:dyDescent="0.35">
      <c r="A411" s="13">
        <v>2027</v>
      </c>
      <c r="B411" s="13">
        <f t="shared" si="40"/>
        <v>2026</v>
      </c>
      <c r="C411" t="s">
        <v>164</v>
      </c>
      <c r="D411" t="s">
        <v>165</v>
      </c>
      <c r="E411" s="5">
        <v>125668287.875581</v>
      </c>
      <c r="F411" s="13">
        <f>INDEX($R$3:$T$335,MATCH(VPPEL[[#This Row],[DistrictNumber]],$R$3:$R$335,0),3)</f>
        <v>0.67</v>
      </c>
      <c r="G411" s="9">
        <f t="shared" si="43"/>
        <v>84197.752876639264</v>
      </c>
      <c r="H411" s="11">
        <v>1.02</v>
      </c>
      <c r="I411" s="12" cm="1">
        <f t="array" ref="I411">INDEX(VPPEL[],MATCH(VPPEL[[#This Row],[Base Year]]&amp;VPPEL[[#This Row],[DistrictNumber]],VPPEL[[Fiscal Year]:[Fiscal Year]]&amp;VPPEL[[DistrictNumber]:[DistrictNumber]],0),9)*$H411</f>
        <v>77920.412383200019</v>
      </c>
      <c r="J411" s="15">
        <f>IF(VPPEL[[#This Row],[Unadjusted Maximum Revenue]]/(VPPEL[[#This Row],[Proposed Taxable Valuation]]/1000)&gt;VPPEL[[#This Row],[Max VPPEL RATE]],VPPEL[[#This Row],[Max VPPEL RATE]],VPPEL[[#This Row],[Unadjusted Maximum Revenue]]/(VPPEL[[#This Row],[Proposed Taxable Valuation]]/1000))</f>
        <v>0.62004833280091964</v>
      </c>
      <c r="K411" s="26">
        <f>ROUND(VPPEL[[#This Row],[Proposed Taxable Valuation]]/1000*VPPEL[[#This Row],[Adjusted Rate]],0)</f>
        <v>77920</v>
      </c>
      <c r="L411" s="19">
        <f t="shared" si="41"/>
        <v>-6277.3404934392456</v>
      </c>
      <c r="M411" s="17">
        <f t="shared" si="44"/>
        <v>-4.9951667199080396E-2</v>
      </c>
      <c r="N411">
        <v>115092252.45273033</v>
      </c>
      <c r="O411">
        <f>INDEX($R$3:$T$335,MATCH(VPPEL[[#This Row],[DistrictNumber]],$R$3:$R$335,0),3)</f>
        <v>0.67</v>
      </c>
      <c r="P411" s="9">
        <f t="shared" si="42"/>
        <v>77112</v>
      </c>
    </row>
    <row r="412" spans="1:16" x14ac:dyDescent="0.35">
      <c r="A412" s="13">
        <v>2027</v>
      </c>
      <c r="B412" s="13">
        <f t="shared" si="40"/>
        <v>2026</v>
      </c>
      <c r="C412" t="s">
        <v>166</v>
      </c>
      <c r="D412" t="s">
        <v>167</v>
      </c>
      <c r="E412" s="5">
        <v>644740834.12841678</v>
      </c>
      <c r="F412" s="13">
        <f>INDEX($R$3:$T$335,MATCH(VPPEL[[#This Row],[DistrictNumber]],$R$3:$R$335,0),3)</f>
        <v>0</v>
      </c>
      <c r="G412" s="9">
        <f t="shared" si="43"/>
        <v>0</v>
      </c>
      <c r="H412" s="11">
        <v>1.02</v>
      </c>
      <c r="I412" s="12" cm="1">
        <f t="array" ref="I412">INDEX(VPPEL[],MATCH(VPPEL[[#This Row],[Base Year]]&amp;VPPEL[[#This Row],[DistrictNumber]],VPPEL[[Fiscal Year]:[Fiscal Year]]&amp;VPPEL[[DistrictNumber]:[DistrictNumber]],0),9)*$H412</f>
        <v>0</v>
      </c>
      <c r="J412" s="15">
        <f>IF(VPPEL[[#This Row],[Unadjusted Maximum Revenue]]/(VPPEL[[#This Row],[Proposed Taxable Valuation]]/1000)&gt;VPPEL[[#This Row],[Max VPPEL RATE]],VPPEL[[#This Row],[Max VPPEL RATE]],VPPEL[[#This Row],[Unadjusted Maximum Revenue]]/(VPPEL[[#This Row],[Proposed Taxable Valuation]]/1000))</f>
        <v>0</v>
      </c>
      <c r="K412" s="26">
        <f>ROUND(VPPEL[[#This Row],[Proposed Taxable Valuation]]/1000*VPPEL[[#This Row],[Adjusted Rate]],0)</f>
        <v>0</v>
      </c>
      <c r="L412" s="19">
        <f t="shared" si="41"/>
        <v>0</v>
      </c>
      <c r="M412" s="17">
        <f t="shared" si="44"/>
        <v>0</v>
      </c>
      <c r="N412">
        <v>568693544.88214993</v>
      </c>
      <c r="O412">
        <f>INDEX($R$3:$T$335,MATCH(VPPEL[[#This Row],[DistrictNumber]],$R$3:$R$335,0),3)</f>
        <v>0</v>
      </c>
      <c r="P412" s="9">
        <f t="shared" si="42"/>
        <v>0</v>
      </c>
    </row>
    <row r="413" spans="1:16" x14ac:dyDescent="0.35">
      <c r="A413" s="13">
        <v>2027</v>
      </c>
      <c r="B413" s="13">
        <f t="shared" si="40"/>
        <v>2026</v>
      </c>
      <c r="C413" t="s">
        <v>168</v>
      </c>
      <c r="D413" t="s">
        <v>169</v>
      </c>
      <c r="E413" s="5">
        <v>351358367.87572199</v>
      </c>
      <c r="F413" s="13">
        <f>INDEX($R$3:$T$335,MATCH(VPPEL[[#This Row],[DistrictNumber]],$R$3:$R$335,0),3)</f>
        <v>1.34</v>
      </c>
      <c r="G413" s="9">
        <f t="shared" si="43"/>
        <v>470820.2129534675</v>
      </c>
      <c r="H413" s="11">
        <v>1.02</v>
      </c>
      <c r="I413" s="12" cm="1">
        <f t="array" ref="I413">INDEX(VPPEL[],MATCH(VPPEL[[#This Row],[Base Year]]&amp;VPPEL[[#This Row],[DistrictNumber]],VPPEL[[Fiscal Year]:[Fiscal Year]]&amp;VPPEL[[DistrictNumber]:[DistrictNumber]],0),9)*$H413</f>
        <v>377879.31901200005</v>
      </c>
      <c r="J413" s="15">
        <f>IF(VPPEL[[#This Row],[Unadjusted Maximum Revenue]]/(VPPEL[[#This Row],[Proposed Taxable Valuation]]/1000)&gt;VPPEL[[#This Row],[Max VPPEL RATE]],VPPEL[[#This Row],[Max VPPEL RATE]],VPPEL[[#This Row],[Unadjusted Maximum Revenue]]/(VPPEL[[#This Row],[Proposed Taxable Valuation]]/1000))</f>
        <v>1.0754811997124791</v>
      </c>
      <c r="K413" s="26">
        <f>ROUND(VPPEL[[#This Row],[Proposed Taxable Valuation]]/1000*VPPEL[[#This Row],[Adjusted Rate]],0)</f>
        <v>377879</v>
      </c>
      <c r="L413" s="19">
        <f t="shared" si="41"/>
        <v>-92940.893941467453</v>
      </c>
      <c r="M413" s="17">
        <f t="shared" si="44"/>
        <v>-0.26451880028752095</v>
      </c>
      <c r="N413">
        <v>298792827.40485507</v>
      </c>
      <c r="O413">
        <f>INDEX($R$3:$T$335,MATCH(VPPEL[[#This Row],[DistrictNumber]],$R$3:$R$335,0),3)</f>
        <v>1.34</v>
      </c>
      <c r="P413" s="9">
        <f t="shared" si="42"/>
        <v>400382</v>
      </c>
    </row>
    <row r="414" spans="1:16" x14ac:dyDescent="0.35">
      <c r="A414" s="13">
        <v>2027</v>
      </c>
      <c r="B414" s="13">
        <f t="shared" si="40"/>
        <v>2026</v>
      </c>
      <c r="C414" t="s">
        <v>170</v>
      </c>
      <c r="D414" t="s">
        <v>171</v>
      </c>
      <c r="E414" s="5">
        <v>13569159936.408518</v>
      </c>
      <c r="F414" s="13">
        <f>INDEX($R$3:$T$335,MATCH(VPPEL[[#This Row],[DistrictNumber]],$R$3:$R$335,0),3)</f>
        <v>1.34</v>
      </c>
      <c r="G414" s="9">
        <f t="shared" si="43"/>
        <v>18182674.314787414</v>
      </c>
      <c r="H414" s="11">
        <v>1.02</v>
      </c>
      <c r="I414" s="12" cm="1">
        <f t="array" ref="I414">INDEX(VPPEL[],MATCH(VPPEL[[#This Row],[Base Year]]&amp;VPPEL[[#This Row],[DistrictNumber]],VPPEL[[Fiscal Year]:[Fiscal Year]]&amp;VPPEL[[DistrictNumber]:[DistrictNumber]],0),9)*$H414</f>
        <v>14956252.650124801</v>
      </c>
      <c r="J414" s="15">
        <f>IF(VPPEL[[#This Row],[Unadjusted Maximum Revenue]]/(VPPEL[[#This Row],[Proposed Taxable Valuation]]/1000)&gt;VPPEL[[#This Row],[Max VPPEL RATE]],VPPEL[[#This Row],[Max VPPEL RATE]],VPPEL[[#This Row],[Unadjusted Maximum Revenue]]/(VPPEL[[#This Row],[Proposed Taxable Valuation]]/1000))</f>
        <v>1.1022239195511627</v>
      </c>
      <c r="K414" s="26">
        <f>ROUND(VPPEL[[#This Row],[Proposed Taxable Valuation]]/1000*VPPEL[[#This Row],[Adjusted Rate]],0)</f>
        <v>14956253</v>
      </c>
      <c r="L414" s="19">
        <f t="shared" si="41"/>
        <v>-3226421.6646626126</v>
      </c>
      <c r="M414" s="17">
        <f t="shared" si="44"/>
        <v>-0.23777608044883736</v>
      </c>
      <c r="N414">
        <v>11435465655.993332</v>
      </c>
      <c r="O414">
        <f>INDEX($R$3:$T$335,MATCH(VPPEL[[#This Row],[DistrictNumber]],$R$3:$R$335,0),3)</f>
        <v>1.34</v>
      </c>
      <c r="P414" s="9">
        <f t="shared" si="42"/>
        <v>15323524</v>
      </c>
    </row>
    <row r="415" spans="1:16" x14ac:dyDescent="0.35">
      <c r="A415" s="13">
        <v>2027</v>
      </c>
      <c r="B415" s="13">
        <f t="shared" si="40"/>
        <v>2026</v>
      </c>
      <c r="C415" t="s">
        <v>172</v>
      </c>
      <c r="D415" t="s">
        <v>173</v>
      </c>
      <c r="E415" s="5">
        <v>58857026.115150996</v>
      </c>
      <c r="F415" s="13">
        <f>INDEX($R$3:$T$335,MATCH(VPPEL[[#This Row],[DistrictNumber]],$R$3:$R$335,0),3)</f>
        <v>1.33999</v>
      </c>
      <c r="G415" s="9">
        <f t="shared" si="43"/>
        <v>78867.826424041181</v>
      </c>
      <c r="H415" s="11">
        <v>1.02</v>
      </c>
      <c r="I415" s="12" cm="1">
        <f t="array" ref="I415">INDEX(VPPEL[],MATCH(VPPEL[[#This Row],[Base Year]]&amp;VPPEL[[#This Row],[DistrictNumber]],VPPEL[[Fiscal Year]:[Fiscal Year]]&amp;VPPEL[[DistrictNumber]:[DistrictNumber]],0),9)*$H415</f>
        <v>73395.126559487398</v>
      </c>
      <c r="J415" s="15">
        <f>IF(VPPEL[[#This Row],[Unadjusted Maximum Revenue]]/(VPPEL[[#This Row],[Proposed Taxable Valuation]]/1000)&gt;VPPEL[[#This Row],[Max VPPEL RATE]],VPPEL[[#This Row],[Max VPPEL RATE]],VPPEL[[#This Row],[Unadjusted Maximum Revenue]]/(VPPEL[[#This Row],[Proposed Taxable Valuation]]/1000))</f>
        <v>1.2470070508811182</v>
      </c>
      <c r="K415" s="26">
        <f>ROUND(VPPEL[[#This Row],[Proposed Taxable Valuation]]/1000*VPPEL[[#This Row],[Adjusted Rate]],0)</f>
        <v>73395</v>
      </c>
      <c r="L415" s="19">
        <f t="shared" si="41"/>
        <v>-5472.6998645537824</v>
      </c>
      <c r="M415" s="17">
        <f t="shared" si="44"/>
        <v>-9.298294911888183E-2</v>
      </c>
      <c r="N415">
        <v>54834565.031458035</v>
      </c>
      <c r="O415">
        <f>INDEX($R$3:$T$335,MATCH(VPPEL[[#This Row],[DistrictNumber]],$R$3:$R$335,0),3)</f>
        <v>1.33999</v>
      </c>
      <c r="P415" s="9">
        <f t="shared" si="42"/>
        <v>73478</v>
      </c>
    </row>
    <row r="416" spans="1:16" x14ac:dyDescent="0.35">
      <c r="A416" s="13">
        <v>2027</v>
      </c>
      <c r="B416" s="13">
        <f t="shared" si="40"/>
        <v>2026</v>
      </c>
      <c r="C416" t="s">
        <v>174</v>
      </c>
      <c r="D416" t="s">
        <v>175</v>
      </c>
      <c r="E416" s="5">
        <v>426828894.25337338</v>
      </c>
      <c r="F416" s="13">
        <f>INDEX($R$3:$T$335,MATCH(VPPEL[[#This Row],[DistrictNumber]],$R$3:$R$335,0),3)</f>
        <v>0.5</v>
      </c>
      <c r="G416" s="9">
        <f t="shared" si="43"/>
        <v>213414.44712668669</v>
      </c>
      <c r="H416" s="11">
        <v>1.02</v>
      </c>
      <c r="I416" s="12" cm="1">
        <f t="array" ref="I416">INDEX(VPPEL[],MATCH(VPPEL[[#This Row],[Base Year]]&amp;VPPEL[[#This Row],[DistrictNumber]],VPPEL[[Fiscal Year]:[Fiscal Year]]&amp;VPPEL[[DistrictNumber]:[DistrictNumber]],0),9)*$H416</f>
        <v>186119.82126</v>
      </c>
      <c r="J416" s="15">
        <f>IF(VPPEL[[#This Row],[Unadjusted Maximum Revenue]]/(VPPEL[[#This Row],[Proposed Taxable Valuation]]/1000)&gt;VPPEL[[#This Row],[Max VPPEL RATE]],VPPEL[[#This Row],[Max VPPEL RATE]],VPPEL[[#This Row],[Unadjusted Maximum Revenue]]/(VPPEL[[#This Row],[Proposed Taxable Valuation]]/1000))</f>
        <v>0.43605253478813433</v>
      </c>
      <c r="K416" s="26">
        <f>ROUND(VPPEL[[#This Row],[Proposed Taxable Valuation]]/1000*VPPEL[[#This Row],[Adjusted Rate]],0)</f>
        <v>186120</v>
      </c>
      <c r="L416" s="19">
        <f t="shared" si="41"/>
        <v>-27294.625866686692</v>
      </c>
      <c r="M416" s="17">
        <f t="shared" si="44"/>
        <v>-6.3947465211865673E-2</v>
      </c>
      <c r="N416">
        <v>376854190.75462049</v>
      </c>
      <c r="O416">
        <f>INDEX($R$3:$T$335,MATCH(VPPEL[[#This Row],[DistrictNumber]],$R$3:$R$335,0),3)</f>
        <v>0.5</v>
      </c>
      <c r="P416" s="9">
        <f t="shared" si="42"/>
        <v>188427</v>
      </c>
    </row>
    <row r="417" spans="1:16" x14ac:dyDescent="0.35">
      <c r="A417" s="13">
        <v>2027</v>
      </c>
      <c r="B417" s="13">
        <f t="shared" si="40"/>
        <v>2026</v>
      </c>
      <c r="C417" t="s">
        <v>176</v>
      </c>
      <c r="D417" t="s">
        <v>177</v>
      </c>
      <c r="E417" s="5">
        <v>6286407187.770956</v>
      </c>
      <c r="F417" s="13">
        <f>INDEX($R$3:$T$335,MATCH(VPPEL[[#This Row],[DistrictNumber]],$R$3:$R$335,0),3)</f>
        <v>0.67</v>
      </c>
      <c r="G417" s="9">
        <f t="shared" si="43"/>
        <v>4211892.8158065407</v>
      </c>
      <c r="H417" s="11">
        <v>1.02</v>
      </c>
      <c r="I417" s="12" cm="1">
        <f t="array" ref="I417">INDEX(VPPEL[],MATCH(VPPEL[[#This Row],[Base Year]]&amp;VPPEL[[#This Row],[DistrictNumber]],VPPEL[[Fiscal Year]:[Fiscal Year]]&amp;VPPEL[[DistrictNumber]:[DistrictNumber]],0),9)*$H417</f>
        <v>3493369.1012172005</v>
      </c>
      <c r="J417" s="15">
        <f>IF(VPPEL[[#This Row],[Unadjusted Maximum Revenue]]/(VPPEL[[#This Row],[Proposed Taxable Valuation]]/1000)&gt;VPPEL[[#This Row],[Max VPPEL RATE]],VPPEL[[#This Row],[Max VPPEL RATE]],VPPEL[[#This Row],[Unadjusted Maximum Revenue]]/(VPPEL[[#This Row],[Proposed Taxable Valuation]]/1000))</f>
        <v>0.55570200861517605</v>
      </c>
      <c r="K417" s="26">
        <f>ROUND(VPPEL[[#This Row],[Proposed Taxable Valuation]]/1000*VPPEL[[#This Row],[Adjusted Rate]],0)</f>
        <v>3493369</v>
      </c>
      <c r="L417" s="19">
        <f t="shared" si="41"/>
        <v>-718523.71458934015</v>
      </c>
      <c r="M417" s="17">
        <f t="shared" si="44"/>
        <v>-0.11429799138482399</v>
      </c>
      <c r="N417">
        <v>5298277412.3069115</v>
      </c>
      <c r="O417">
        <f>INDEX($R$3:$T$335,MATCH(VPPEL[[#This Row],[DistrictNumber]],$R$3:$R$335,0),3)</f>
        <v>0.67</v>
      </c>
      <c r="P417" s="9">
        <f t="shared" si="42"/>
        <v>3549846</v>
      </c>
    </row>
    <row r="418" spans="1:16" x14ac:dyDescent="0.35">
      <c r="A418" s="13">
        <v>2027</v>
      </c>
      <c r="B418" s="13">
        <f t="shared" si="40"/>
        <v>2026</v>
      </c>
      <c r="C418" t="s">
        <v>178</v>
      </c>
      <c r="D418" t="s">
        <v>179</v>
      </c>
      <c r="E418" s="5">
        <v>224581295.73164505</v>
      </c>
      <c r="F418" s="13">
        <f>INDEX($R$3:$T$335,MATCH(VPPEL[[#This Row],[DistrictNumber]],$R$3:$R$335,0),3)</f>
        <v>1.34</v>
      </c>
      <c r="G418" s="9">
        <f t="shared" si="43"/>
        <v>300938.93628040439</v>
      </c>
      <c r="H418" s="11">
        <v>1.02</v>
      </c>
      <c r="I418" s="12" cm="1">
        <f t="array" ref="I418">INDEX(VPPEL[],MATCH(VPPEL[[#This Row],[Base Year]]&amp;VPPEL[[#This Row],[DistrictNumber]],VPPEL[[Fiscal Year]:[Fiscal Year]]&amp;VPPEL[[DistrictNumber]:[DistrictNumber]],0),9)*$H418</f>
        <v>272192.46577200003</v>
      </c>
      <c r="J418" s="15">
        <f>IF(VPPEL[[#This Row],[Unadjusted Maximum Revenue]]/(VPPEL[[#This Row],[Proposed Taxable Valuation]]/1000)&gt;VPPEL[[#This Row],[Max VPPEL RATE]],VPPEL[[#This Row],[Max VPPEL RATE]],VPPEL[[#This Row],[Unadjusted Maximum Revenue]]/(VPPEL[[#This Row],[Proposed Taxable Valuation]]/1000))</f>
        <v>1.2119997121098016</v>
      </c>
      <c r="K418" s="26">
        <f>ROUND(VPPEL[[#This Row],[Proposed Taxable Valuation]]/1000*VPPEL[[#This Row],[Adjusted Rate]],0)</f>
        <v>272192</v>
      </c>
      <c r="L418" s="19">
        <f t="shared" si="41"/>
        <v>-28746.470508404367</v>
      </c>
      <c r="M418" s="17">
        <f t="shared" si="44"/>
        <v>-0.12800028789019846</v>
      </c>
      <c r="N418">
        <v>198466230.35698348</v>
      </c>
      <c r="O418">
        <f>INDEX($R$3:$T$335,MATCH(VPPEL[[#This Row],[DistrictNumber]],$R$3:$R$335,0),3)</f>
        <v>1.34</v>
      </c>
      <c r="P418" s="9">
        <f t="shared" si="42"/>
        <v>265945</v>
      </c>
    </row>
    <row r="419" spans="1:16" x14ac:dyDescent="0.35">
      <c r="A419" s="13">
        <v>2027</v>
      </c>
      <c r="B419" s="13">
        <f t="shared" si="40"/>
        <v>2026</v>
      </c>
      <c r="C419" t="s">
        <v>180</v>
      </c>
      <c r="D419" t="s">
        <v>181</v>
      </c>
      <c r="E419" s="5">
        <v>346942821.60606802</v>
      </c>
      <c r="F419" s="13">
        <f>INDEX($R$3:$T$335,MATCH(VPPEL[[#This Row],[DistrictNumber]],$R$3:$R$335,0),3)</f>
        <v>0</v>
      </c>
      <c r="G419" s="9">
        <f t="shared" si="43"/>
        <v>0</v>
      </c>
      <c r="H419" s="11">
        <v>1.02</v>
      </c>
      <c r="I419" s="12" cm="1">
        <f t="array" ref="I419">INDEX(VPPEL[],MATCH(VPPEL[[#This Row],[Base Year]]&amp;VPPEL[[#This Row],[DistrictNumber]],VPPEL[[Fiscal Year]:[Fiscal Year]]&amp;VPPEL[[DistrictNumber]:[DistrictNumber]],0),9)*$H419</f>
        <v>0</v>
      </c>
      <c r="J419" s="15">
        <f>IF(VPPEL[[#This Row],[Unadjusted Maximum Revenue]]/(VPPEL[[#This Row],[Proposed Taxable Valuation]]/1000)&gt;VPPEL[[#This Row],[Max VPPEL RATE]],VPPEL[[#This Row],[Max VPPEL RATE]],VPPEL[[#This Row],[Unadjusted Maximum Revenue]]/(VPPEL[[#This Row],[Proposed Taxable Valuation]]/1000))</f>
        <v>0</v>
      </c>
      <c r="K419" s="26">
        <f>ROUND(VPPEL[[#This Row],[Proposed Taxable Valuation]]/1000*VPPEL[[#This Row],[Adjusted Rate]],0)</f>
        <v>0</v>
      </c>
      <c r="L419" s="19">
        <f t="shared" si="41"/>
        <v>0</v>
      </c>
      <c r="M419" s="17">
        <f t="shared" si="44"/>
        <v>0</v>
      </c>
      <c r="N419">
        <v>309153136.68348008</v>
      </c>
      <c r="O419">
        <f>INDEX($R$3:$T$335,MATCH(VPPEL[[#This Row],[DistrictNumber]],$R$3:$R$335,0),3)</f>
        <v>0</v>
      </c>
      <c r="P419" s="9">
        <f t="shared" si="42"/>
        <v>0</v>
      </c>
    </row>
    <row r="420" spans="1:16" x14ac:dyDescent="0.35">
      <c r="A420" s="13">
        <v>2027</v>
      </c>
      <c r="B420" s="13">
        <f t="shared" si="40"/>
        <v>2026</v>
      </c>
      <c r="C420" t="s">
        <v>182</v>
      </c>
      <c r="D420" t="s">
        <v>183</v>
      </c>
      <c r="E420" s="5">
        <v>541043382.96101296</v>
      </c>
      <c r="F420" s="13">
        <f>INDEX($R$3:$T$335,MATCH(VPPEL[[#This Row],[DistrictNumber]],$R$3:$R$335,0),3)</f>
        <v>0.67</v>
      </c>
      <c r="G420" s="9">
        <f t="shared" si="43"/>
        <v>362499.06658387871</v>
      </c>
      <c r="H420" s="11">
        <v>1.02</v>
      </c>
      <c r="I420" s="12" cm="1">
        <f t="array" ref="I420">INDEX(VPPEL[],MATCH(VPPEL[[#This Row],[Base Year]]&amp;VPPEL[[#This Row],[DistrictNumber]],VPPEL[[Fiscal Year]:[Fiscal Year]]&amp;VPPEL[[DistrictNumber]:[DistrictNumber]],0),9)*$H420</f>
        <v>330075.79654200003</v>
      </c>
      <c r="J420" s="15">
        <f>IF(VPPEL[[#This Row],[Unadjusted Maximum Revenue]]/(VPPEL[[#This Row],[Proposed Taxable Valuation]]/1000)&gt;VPPEL[[#This Row],[Max VPPEL RATE]],VPPEL[[#This Row],[Max VPPEL RATE]],VPPEL[[#This Row],[Unadjusted Maximum Revenue]]/(VPPEL[[#This Row],[Proposed Taxable Valuation]]/1000))</f>
        <v>0.61007269830298416</v>
      </c>
      <c r="K420" s="26">
        <f>ROUND(VPPEL[[#This Row],[Proposed Taxable Valuation]]/1000*VPPEL[[#This Row],[Adjusted Rate]],0)</f>
        <v>330076</v>
      </c>
      <c r="L420" s="19">
        <f t="shared" si="41"/>
        <v>-32423.270041878684</v>
      </c>
      <c r="M420" s="17">
        <f t="shared" si="44"/>
        <v>-5.9927301697015878E-2</v>
      </c>
      <c r="N420">
        <v>500072172.06504601</v>
      </c>
      <c r="O420">
        <f>INDEX($R$3:$T$335,MATCH(VPPEL[[#This Row],[DistrictNumber]],$R$3:$R$335,0),3)</f>
        <v>0.67</v>
      </c>
      <c r="P420" s="9">
        <f t="shared" si="42"/>
        <v>335048</v>
      </c>
    </row>
    <row r="421" spans="1:16" x14ac:dyDescent="0.35">
      <c r="A421" s="13">
        <v>2027</v>
      </c>
      <c r="B421" s="13">
        <f t="shared" si="40"/>
        <v>2026</v>
      </c>
      <c r="C421" t="s">
        <v>184</v>
      </c>
      <c r="D421" t="s">
        <v>185</v>
      </c>
      <c r="E421" s="5">
        <v>311167892.96670312</v>
      </c>
      <c r="F421" s="13">
        <f>INDEX($R$3:$T$335,MATCH(VPPEL[[#This Row],[DistrictNumber]],$R$3:$R$335,0),3)</f>
        <v>1.34</v>
      </c>
      <c r="G421" s="9">
        <f t="shared" si="43"/>
        <v>416964.97657538217</v>
      </c>
      <c r="H421" s="11">
        <v>1.02</v>
      </c>
      <c r="I421" s="12" cm="1">
        <f t="array" ref="I421">INDEX(VPPEL[],MATCH(VPPEL[[#This Row],[Base Year]]&amp;VPPEL[[#This Row],[DistrictNumber]],VPPEL[[Fiscal Year]:[Fiscal Year]]&amp;VPPEL[[DistrictNumber]:[DistrictNumber]],0),9)*$H421</f>
        <v>349257.14791080006</v>
      </c>
      <c r="J421" s="15">
        <f>IF(VPPEL[[#This Row],[Unadjusted Maximum Revenue]]/(VPPEL[[#This Row],[Proposed Taxable Valuation]]/1000)&gt;VPPEL[[#This Row],[Max VPPEL RATE]],VPPEL[[#This Row],[Max VPPEL RATE]],VPPEL[[#This Row],[Unadjusted Maximum Revenue]]/(VPPEL[[#This Row],[Proposed Taxable Valuation]]/1000))</f>
        <v>1.1224074070783798</v>
      </c>
      <c r="K421" s="26">
        <f>ROUND(VPPEL[[#This Row],[Proposed Taxable Valuation]]/1000*VPPEL[[#This Row],[Adjusted Rate]],0)</f>
        <v>349257</v>
      </c>
      <c r="L421" s="19">
        <f t="shared" si="41"/>
        <v>-67707.828664582106</v>
      </c>
      <c r="M421" s="17">
        <f t="shared" si="44"/>
        <v>-0.21759259292162025</v>
      </c>
      <c r="N421">
        <v>268639134.5150668</v>
      </c>
      <c r="O421">
        <f>INDEX($R$3:$T$335,MATCH(VPPEL[[#This Row],[DistrictNumber]],$R$3:$R$335,0),3)</f>
        <v>1.34</v>
      </c>
      <c r="P421" s="9">
        <f t="shared" si="42"/>
        <v>359976</v>
      </c>
    </row>
    <row r="422" spans="1:16" x14ac:dyDescent="0.35">
      <c r="A422" s="13">
        <v>2027</v>
      </c>
      <c r="B422" s="13">
        <f t="shared" si="40"/>
        <v>2026</v>
      </c>
      <c r="C422" t="s">
        <v>186</v>
      </c>
      <c r="D422" t="s">
        <v>187</v>
      </c>
      <c r="E422" s="5">
        <v>288398843.32874238</v>
      </c>
      <c r="F422" s="13">
        <f>INDEX($R$3:$T$335,MATCH(VPPEL[[#This Row],[DistrictNumber]],$R$3:$R$335,0),3)</f>
        <v>1.34</v>
      </c>
      <c r="G422" s="9">
        <f t="shared" si="43"/>
        <v>386454.45006051479</v>
      </c>
      <c r="H422" s="11">
        <v>1.02</v>
      </c>
      <c r="I422" s="12" cm="1">
        <f t="array" ref="I422">INDEX(VPPEL[],MATCH(VPPEL[[#This Row],[Base Year]]&amp;VPPEL[[#This Row],[DistrictNumber]],VPPEL[[Fiscal Year]:[Fiscal Year]]&amp;VPPEL[[DistrictNumber]:[DistrictNumber]],0),9)*$H422</f>
        <v>354405.66482280003</v>
      </c>
      <c r="J422" s="15">
        <f>IF(VPPEL[[#This Row],[Unadjusted Maximum Revenue]]/(VPPEL[[#This Row],[Proposed Taxable Valuation]]/1000)&gt;VPPEL[[#This Row],[Max VPPEL RATE]],VPPEL[[#This Row],[Max VPPEL RATE]],VPPEL[[#This Row],[Unadjusted Maximum Revenue]]/(VPPEL[[#This Row],[Proposed Taxable Valuation]]/1000))</f>
        <v>1.2288733919047563</v>
      </c>
      <c r="K422" s="26">
        <f>ROUND(VPPEL[[#This Row],[Proposed Taxable Valuation]]/1000*VPPEL[[#This Row],[Adjusted Rate]],0)</f>
        <v>354406</v>
      </c>
      <c r="L422" s="19">
        <f t="shared" si="41"/>
        <v>-32048.785237714765</v>
      </c>
      <c r="M422" s="17">
        <f t="shared" si="44"/>
        <v>-0.11112660809524377</v>
      </c>
      <c r="N422">
        <v>261879279.37739396</v>
      </c>
      <c r="O422">
        <f>INDEX($R$3:$T$335,MATCH(VPPEL[[#This Row],[DistrictNumber]],$R$3:$R$335,0),3)</f>
        <v>1.34</v>
      </c>
      <c r="P422" s="9">
        <f t="shared" si="42"/>
        <v>350918</v>
      </c>
    </row>
    <row r="423" spans="1:16" x14ac:dyDescent="0.35">
      <c r="A423" s="13">
        <v>2027</v>
      </c>
      <c r="B423" s="13">
        <f t="shared" si="40"/>
        <v>2026</v>
      </c>
      <c r="C423" t="s">
        <v>188</v>
      </c>
      <c r="D423" t="s">
        <v>189</v>
      </c>
      <c r="E423" s="5">
        <v>388309001.18631506</v>
      </c>
      <c r="F423" s="13">
        <f>INDEX($R$3:$T$335,MATCH(VPPEL[[#This Row],[DistrictNumber]],$R$3:$R$335,0),3)</f>
        <v>0.67</v>
      </c>
      <c r="G423" s="9">
        <f t="shared" si="43"/>
        <v>260167.03079483111</v>
      </c>
      <c r="H423" s="11">
        <v>1.02</v>
      </c>
      <c r="I423" s="12" cm="1">
        <f t="array" ref="I423">INDEX(VPPEL[],MATCH(VPPEL[[#This Row],[Base Year]]&amp;VPPEL[[#This Row],[DistrictNumber]],VPPEL[[Fiscal Year]:[Fiscal Year]]&amp;VPPEL[[DistrictNumber]:[DistrictNumber]],0),9)*$H423</f>
        <v>238223.64916440003</v>
      </c>
      <c r="J423" s="15">
        <f>IF(VPPEL[[#This Row],[Unadjusted Maximum Revenue]]/(VPPEL[[#This Row],[Proposed Taxable Valuation]]/1000)&gt;VPPEL[[#This Row],[Max VPPEL RATE]],VPPEL[[#This Row],[Max VPPEL RATE]],VPPEL[[#This Row],[Unadjusted Maximum Revenue]]/(VPPEL[[#This Row],[Proposed Taxable Valuation]]/1000))</f>
        <v>0.61348989705777546</v>
      </c>
      <c r="K423" s="26">
        <f>ROUND(VPPEL[[#This Row],[Proposed Taxable Valuation]]/1000*VPPEL[[#This Row],[Adjusted Rate]],0)</f>
        <v>238224</v>
      </c>
      <c r="L423" s="19">
        <f t="shared" si="41"/>
        <v>-21943.381630431075</v>
      </c>
      <c r="M423" s="17">
        <f t="shared" si="44"/>
        <v>-5.6510102942224583E-2</v>
      </c>
      <c r="N423">
        <v>351650054.6790759</v>
      </c>
      <c r="O423">
        <f>INDEX($R$3:$T$335,MATCH(VPPEL[[#This Row],[DistrictNumber]],$R$3:$R$335,0),3)</f>
        <v>0.67</v>
      </c>
      <c r="P423" s="9">
        <f t="shared" si="42"/>
        <v>235606</v>
      </c>
    </row>
    <row r="424" spans="1:16" x14ac:dyDescent="0.35">
      <c r="A424" s="13">
        <v>2027</v>
      </c>
      <c r="B424" s="13">
        <f t="shared" si="40"/>
        <v>2026</v>
      </c>
      <c r="C424" t="s">
        <v>190</v>
      </c>
      <c r="D424" t="s">
        <v>191</v>
      </c>
      <c r="E424" s="5">
        <v>460913743.23344415</v>
      </c>
      <c r="F424" s="13">
        <f>INDEX($R$3:$T$335,MATCH(VPPEL[[#This Row],[DistrictNumber]],$R$3:$R$335,0),3)</f>
        <v>0.52381999999999995</v>
      </c>
      <c r="G424" s="9">
        <f t="shared" si="43"/>
        <v>241435.83698054269</v>
      </c>
      <c r="H424" s="11">
        <v>1.02</v>
      </c>
      <c r="I424" s="12" cm="1">
        <f t="array" ref="I424">INDEX(VPPEL[],MATCH(VPPEL[[#This Row],[Base Year]]&amp;VPPEL[[#This Row],[DistrictNumber]],VPPEL[[Fiscal Year]:[Fiscal Year]]&amp;VPPEL[[DistrictNumber]:[DistrictNumber]],0),9)*$H424</f>
        <v>214109.26798257479</v>
      </c>
      <c r="J424" s="15">
        <f>IF(VPPEL[[#This Row],[Unadjusted Maximum Revenue]]/(VPPEL[[#This Row],[Proposed Taxable Valuation]]/1000)&gt;VPPEL[[#This Row],[Max VPPEL RATE]],VPPEL[[#This Row],[Max VPPEL RATE]],VPPEL[[#This Row],[Unadjusted Maximum Revenue]]/(VPPEL[[#This Row],[Proposed Taxable Valuation]]/1000))</f>
        <v>0.46453218443983879</v>
      </c>
      <c r="K424" s="26">
        <f>ROUND(VPPEL[[#This Row],[Proposed Taxable Valuation]]/1000*VPPEL[[#This Row],[Adjusted Rate]],0)</f>
        <v>214109</v>
      </c>
      <c r="L424" s="19">
        <f t="shared" si="41"/>
        <v>-27326.568997967901</v>
      </c>
      <c r="M424" s="17">
        <f t="shared" si="44"/>
        <v>-5.9287815560161161E-2</v>
      </c>
      <c r="N424">
        <v>423059360.33241999</v>
      </c>
      <c r="O424">
        <f>INDEX($R$3:$T$335,MATCH(VPPEL[[#This Row],[DistrictNumber]],$R$3:$R$335,0),3)</f>
        <v>0.52381999999999995</v>
      </c>
      <c r="P424" s="9">
        <f t="shared" si="42"/>
        <v>221607</v>
      </c>
    </row>
    <row r="425" spans="1:16" x14ac:dyDescent="0.35">
      <c r="A425" s="13">
        <v>2027</v>
      </c>
      <c r="B425" s="13">
        <f t="shared" si="40"/>
        <v>2026</v>
      </c>
      <c r="C425" t="s">
        <v>192</v>
      </c>
      <c r="D425" t="s">
        <v>193</v>
      </c>
      <c r="E425" s="5">
        <v>640845795.61081612</v>
      </c>
      <c r="F425" s="13">
        <f>INDEX($R$3:$T$335,MATCH(VPPEL[[#This Row],[DistrictNumber]],$R$3:$R$335,0),3)</f>
        <v>1</v>
      </c>
      <c r="G425" s="9">
        <f t="shared" si="43"/>
        <v>640845.7956108161</v>
      </c>
      <c r="H425" s="11">
        <v>1.02</v>
      </c>
      <c r="I425" s="12" cm="1">
        <f t="array" ref="I425">INDEX(VPPEL[],MATCH(VPPEL[[#This Row],[Base Year]]&amp;VPPEL[[#This Row],[DistrictNumber]],VPPEL[[Fiscal Year]:[Fiscal Year]]&amp;VPPEL[[DistrictNumber]:[DistrictNumber]],0),9)*$H425</f>
        <v>564630.67163999996</v>
      </c>
      <c r="J425" s="15">
        <f>IF(VPPEL[[#This Row],[Unadjusted Maximum Revenue]]/(VPPEL[[#This Row],[Proposed Taxable Valuation]]/1000)&gt;VPPEL[[#This Row],[Max VPPEL RATE]],VPPEL[[#This Row],[Max VPPEL RATE]],VPPEL[[#This Row],[Unadjusted Maximum Revenue]]/(VPPEL[[#This Row],[Proposed Taxable Valuation]]/1000))</f>
        <v>0.88107104003362868</v>
      </c>
      <c r="K425" s="26">
        <f>ROUND(VPPEL[[#This Row],[Proposed Taxable Valuation]]/1000*VPPEL[[#This Row],[Adjusted Rate]],0)</f>
        <v>564631</v>
      </c>
      <c r="L425" s="19">
        <f t="shared" si="41"/>
        <v>-76215.123970816145</v>
      </c>
      <c r="M425" s="17">
        <f t="shared" si="44"/>
        <v>-0.11892895996637132</v>
      </c>
      <c r="N425">
        <v>571201965.83426964</v>
      </c>
      <c r="O425">
        <f>INDEX($R$3:$T$335,MATCH(VPPEL[[#This Row],[DistrictNumber]],$R$3:$R$335,0),3)</f>
        <v>1</v>
      </c>
      <c r="P425" s="9">
        <f t="shared" si="42"/>
        <v>571202</v>
      </c>
    </row>
    <row r="426" spans="1:16" x14ac:dyDescent="0.35">
      <c r="A426" s="13">
        <v>2027</v>
      </c>
      <c r="B426" s="13">
        <f t="shared" si="40"/>
        <v>2026</v>
      </c>
      <c r="C426" t="s">
        <v>194</v>
      </c>
      <c r="D426" t="s">
        <v>195</v>
      </c>
      <c r="E426" s="5">
        <v>222505712.91169202</v>
      </c>
      <c r="F426" s="13">
        <f>INDEX($R$3:$T$335,MATCH(VPPEL[[#This Row],[DistrictNumber]],$R$3:$R$335,0),3)</f>
        <v>1.34</v>
      </c>
      <c r="G426" s="9">
        <f t="shared" si="43"/>
        <v>298157.65530166728</v>
      </c>
      <c r="H426" s="11">
        <v>1.02</v>
      </c>
      <c r="I426" s="12" cm="1">
        <f t="array" ref="I426">INDEX(VPPEL[],MATCH(VPPEL[[#This Row],[Base Year]]&amp;VPPEL[[#This Row],[DistrictNumber]],VPPEL[[Fiscal Year]:[Fiscal Year]]&amp;VPPEL[[DistrictNumber]:[DistrictNumber]],0),9)*$H426</f>
        <v>253596.42736800003</v>
      </c>
      <c r="J426" s="15">
        <f>IF(VPPEL[[#This Row],[Unadjusted Maximum Revenue]]/(VPPEL[[#This Row],[Proposed Taxable Valuation]]/1000)&gt;VPPEL[[#This Row],[Max VPPEL RATE]],VPPEL[[#This Row],[Max VPPEL RATE]],VPPEL[[#This Row],[Unadjusted Maximum Revenue]]/(VPPEL[[#This Row],[Proposed Taxable Valuation]]/1000))</f>
        <v>1.1397299604107123</v>
      </c>
      <c r="K426" s="26">
        <f>ROUND(VPPEL[[#This Row],[Proposed Taxable Valuation]]/1000*VPPEL[[#This Row],[Adjusted Rate]],0)</f>
        <v>253596</v>
      </c>
      <c r="L426" s="19">
        <f t="shared" si="41"/>
        <v>-44561.227933667251</v>
      </c>
      <c r="M426" s="17">
        <f t="shared" si="44"/>
        <v>-0.2002700395892878</v>
      </c>
      <c r="N426">
        <v>199292679.1234262</v>
      </c>
      <c r="O426">
        <f>INDEX($R$3:$T$335,MATCH(VPPEL[[#This Row],[DistrictNumber]],$R$3:$R$335,0),3)</f>
        <v>1.34</v>
      </c>
      <c r="P426" s="9">
        <f t="shared" si="42"/>
        <v>267052</v>
      </c>
    </row>
    <row r="427" spans="1:16" x14ac:dyDescent="0.35">
      <c r="A427" s="13">
        <v>2027</v>
      </c>
      <c r="B427" s="13">
        <f t="shared" si="40"/>
        <v>2026</v>
      </c>
      <c r="C427" t="s">
        <v>196</v>
      </c>
      <c r="D427" t="s">
        <v>197</v>
      </c>
      <c r="E427" s="5">
        <v>261381163.07160005</v>
      </c>
      <c r="F427" s="13">
        <f>INDEX($R$3:$T$335,MATCH(VPPEL[[#This Row],[DistrictNumber]],$R$3:$R$335,0),3)</f>
        <v>0</v>
      </c>
      <c r="G427" s="9">
        <f t="shared" si="43"/>
        <v>0</v>
      </c>
      <c r="H427" s="11">
        <v>1.02</v>
      </c>
      <c r="I427" s="12" cm="1">
        <f t="array" ref="I427">INDEX(VPPEL[],MATCH(VPPEL[[#This Row],[Base Year]]&amp;VPPEL[[#This Row],[DistrictNumber]],VPPEL[[Fiscal Year]:[Fiscal Year]]&amp;VPPEL[[DistrictNumber]:[DistrictNumber]],0),9)*$H427</f>
        <v>0</v>
      </c>
      <c r="J427" s="15">
        <f>IF(VPPEL[[#This Row],[Unadjusted Maximum Revenue]]/(VPPEL[[#This Row],[Proposed Taxable Valuation]]/1000)&gt;VPPEL[[#This Row],[Max VPPEL RATE]],VPPEL[[#This Row],[Max VPPEL RATE]],VPPEL[[#This Row],[Unadjusted Maximum Revenue]]/(VPPEL[[#This Row],[Proposed Taxable Valuation]]/1000))</f>
        <v>0</v>
      </c>
      <c r="K427" s="26">
        <f>ROUND(VPPEL[[#This Row],[Proposed Taxable Valuation]]/1000*VPPEL[[#This Row],[Adjusted Rate]],0)</f>
        <v>0</v>
      </c>
      <c r="L427" s="19">
        <f t="shared" si="41"/>
        <v>0</v>
      </c>
      <c r="M427" s="17">
        <f t="shared" si="44"/>
        <v>0</v>
      </c>
      <c r="N427">
        <v>225585026.59809116</v>
      </c>
      <c r="O427">
        <f>INDEX($R$3:$T$335,MATCH(VPPEL[[#This Row],[DistrictNumber]],$R$3:$R$335,0),3)</f>
        <v>0</v>
      </c>
      <c r="P427" s="9">
        <f t="shared" si="42"/>
        <v>0</v>
      </c>
    </row>
    <row r="428" spans="1:16" x14ac:dyDescent="0.35">
      <c r="A428" s="13">
        <v>2027</v>
      </c>
      <c r="B428" s="13">
        <f t="shared" si="40"/>
        <v>2026</v>
      </c>
      <c r="C428" t="s">
        <v>198</v>
      </c>
      <c r="D428" t="s">
        <v>199</v>
      </c>
      <c r="E428" s="5">
        <v>348095744.21058089</v>
      </c>
      <c r="F428" s="13">
        <f>INDEX($R$3:$T$335,MATCH(VPPEL[[#This Row],[DistrictNumber]],$R$3:$R$335,0),3)</f>
        <v>1.34</v>
      </c>
      <c r="G428" s="9">
        <f t="shared" si="43"/>
        <v>466448.29724217841</v>
      </c>
      <c r="H428" s="11">
        <v>1.02</v>
      </c>
      <c r="I428" s="12" cm="1">
        <f t="array" ref="I428">INDEX(VPPEL[],MATCH(VPPEL[[#This Row],[Base Year]]&amp;VPPEL[[#This Row],[DistrictNumber]],VPPEL[[Fiscal Year]:[Fiscal Year]]&amp;VPPEL[[DistrictNumber]:[DistrictNumber]],0),9)*$H428</f>
        <v>410375.25417120004</v>
      </c>
      <c r="J428" s="15">
        <f>IF(VPPEL[[#This Row],[Unadjusted Maximum Revenue]]/(VPPEL[[#This Row],[Proposed Taxable Valuation]]/1000)&gt;VPPEL[[#This Row],[Max VPPEL RATE]],VPPEL[[#This Row],[Max VPPEL RATE]],VPPEL[[#This Row],[Unadjusted Maximum Revenue]]/(VPPEL[[#This Row],[Proposed Taxable Valuation]]/1000))</f>
        <v>1.1789148847592434</v>
      </c>
      <c r="K428" s="26">
        <f>ROUND(VPPEL[[#This Row],[Proposed Taxable Valuation]]/1000*VPPEL[[#This Row],[Adjusted Rate]],0)</f>
        <v>410375</v>
      </c>
      <c r="L428" s="19">
        <f t="shared" si="41"/>
        <v>-56073.043070978369</v>
      </c>
      <c r="M428" s="17">
        <f t="shared" si="44"/>
        <v>-0.16108511524075664</v>
      </c>
      <c r="N428">
        <v>309188466.08685321</v>
      </c>
      <c r="O428">
        <f>INDEX($R$3:$T$335,MATCH(VPPEL[[#This Row],[DistrictNumber]],$R$3:$R$335,0),3)</f>
        <v>1.34</v>
      </c>
      <c r="P428" s="9">
        <f t="shared" si="42"/>
        <v>414313</v>
      </c>
    </row>
    <row r="429" spans="1:16" x14ac:dyDescent="0.35">
      <c r="A429" s="13">
        <v>2027</v>
      </c>
      <c r="B429" s="13">
        <f t="shared" si="40"/>
        <v>2026</v>
      </c>
      <c r="C429" t="s">
        <v>200</v>
      </c>
      <c r="D429" t="s">
        <v>201</v>
      </c>
      <c r="E429" s="5">
        <v>642398493.9362402</v>
      </c>
      <c r="F429" s="13">
        <f>INDEX($R$3:$T$335,MATCH(VPPEL[[#This Row],[DistrictNumber]],$R$3:$R$335,0),3)</f>
        <v>1.34</v>
      </c>
      <c r="G429" s="9">
        <f t="shared" si="43"/>
        <v>860813.98187456199</v>
      </c>
      <c r="H429" s="11">
        <v>1.02</v>
      </c>
      <c r="I429" s="12" cm="1">
        <f t="array" ref="I429">INDEX(VPPEL[],MATCH(VPPEL[[#This Row],[Base Year]]&amp;VPPEL[[#This Row],[DistrictNumber]],VPPEL[[Fiscal Year]:[Fiscal Year]]&amp;VPPEL[[DistrictNumber]:[DistrictNumber]],0),9)*$H429</f>
        <v>826019.22574680008</v>
      </c>
      <c r="J429" s="15">
        <f>IF(VPPEL[[#This Row],[Unadjusted Maximum Revenue]]/(VPPEL[[#This Row],[Proposed Taxable Valuation]]/1000)&gt;VPPEL[[#This Row],[Max VPPEL RATE]],VPPEL[[#This Row],[Max VPPEL RATE]],VPPEL[[#This Row],[Unadjusted Maximum Revenue]]/(VPPEL[[#This Row],[Proposed Taxable Valuation]]/1000))</f>
        <v>1.2858361804141849</v>
      </c>
      <c r="K429" s="26">
        <f>ROUND(VPPEL[[#This Row],[Proposed Taxable Valuation]]/1000*VPPEL[[#This Row],[Adjusted Rate]],0)</f>
        <v>826019</v>
      </c>
      <c r="L429" s="19">
        <f t="shared" si="41"/>
        <v>-34794.75612776191</v>
      </c>
      <c r="M429" s="17">
        <f t="shared" si="44"/>
        <v>-5.4163819585815176E-2</v>
      </c>
      <c r="N429">
        <v>594856236.52021718</v>
      </c>
      <c r="O429">
        <f>INDEX($R$3:$T$335,MATCH(VPPEL[[#This Row],[DistrictNumber]],$R$3:$R$335,0),3)</f>
        <v>1.34</v>
      </c>
      <c r="P429" s="9">
        <f t="shared" si="42"/>
        <v>797107</v>
      </c>
    </row>
    <row r="430" spans="1:16" x14ac:dyDescent="0.35">
      <c r="A430" s="13">
        <v>2027</v>
      </c>
      <c r="B430" s="13">
        <f t="shared" si="40"/>
        <v>2026</v>
      </c>
      <c r="C430" t="s">
        <v>202</v>
      </c>
      <c r="D430" t="s">
        <v>203</v>
      </c>
      <c r="E430" s="5">
        <v>251357809.7096256</v>
      </c>
      <c r="F430" s="13">
        <f>INDEX($R$3:$T$335,MATCH(VPPEL[[#This Row],[DistrictNumber]],$R$3:$R$335,0),3)</f>
        <v>0.91417000000000004</v>
      </c>
      <c r="G430" s="9">
        <f t="shared" si="43"/>
        <v>229783.76890224844</v>
      </c>
      <c r="H430" s="11">
        <v>1.02</v>
      </c>
      <c r="I430" s="12" cm="1">
        <f t="array" ref="I430">INDEX(VPPEL[],MATCH(VPPEL[[#This Row],[Base Year]]&amp;VPPEL[[#This Row],[DistrictNumber]],VPPEL[[Fiscal Year]:[Fiscal Year]]&amp;VPPEL[[DistrictNumber]:[DistrictNumber]],0),9)*$H430</f>
        <v>202049.82961329661</v>
      </c>
      <c r="J430" s="15">
        <f>IF(VPPEL[[#This Row],[Unadjusted Maximum Revenue]]/(VPPEL[[#This Row],[Proposed Taxable Valuation]]/1000)&gt;VPPEL[[#This Row],[Max VPPEL RATE]],VPPEL[[#This Row],[Max VPPEL RATE]],VPPEL[[#This Row],[Unadjusted Maximum Revenue]]/(VPPEL[[#This Row],[Proposed Taxable Valuation]]/1000))</f>
        <v>0.80383350669195153</v>
      </c>
      <c r="K430" s="26">
        <f>ROUND(VPPEL[[#This Row],[Proposed Taxable Valuation]]/1000*VPPEL[[#This Row],[Adjusted Rate]],0)</f>
        <v>202050</v>
      </c>
      <c r="L430" s="19">
        <f t="shared" si="41"/>
        <v>-27733.939288951835</v>
      </c>
      <c r="M430" s="17">
        <f t="shared" si="44"/>
        <v>-0.11033649330804851</v>
      </c>
      <c r="N430">
        <v>223344936.31406084</v>
      </c>
      <c r="O430">
        <f>INDEX($R$3:$T$335,MATCH(VPPEL[[#This Row],[DistrictNumber]],$R$3:$R$335,0),3)</f>
        <v>0.91417000000000004</v>
      </c>
      <c r="P430" s="9">
        <f t="shared" si="42"/>
        <v>204175</v>
      </c>
    </row>
    <row r="431" spans="1:16" x14ac:dyDescent="0.35">
      <c r="A431" s="13">
        <v>2027</v>
      </c>
      <c r="B431" s="13">
        <f t="shared" si="40"/>
        <v>2026</v>
      </c>
      <c r="C431" t="s">
        <v>204</v>
      </c>
      <c r="D431" t="s">
        <v>205</v>
      </c>
      <c r="E431" s="5">
        <v>289645211.93680692</v>
      </c>
      <c r="F431" s="13">
        <f>INDEX($R$3:$T$335,MATCH(VPPEL[[#This Row],[DistrictNumber]],$R$3:$R$335,0),3)</f>
        <v>1.34</v>
      </c>
      <c r="G431" s="9">
        <f t="shared" si="43"/>
        <v>388124.5839953213</v>
      </c>
      <c r="H431" s="11">
        <v>1.02</v>
      </c>
      <c r="I431" s="12" cm="1">
        <f t="array" ref="I431">INDEX(VPPEL[],MATCH(VPPEL[[#This Row],[Base Year]]&amp;VPPEL[[#This Row],[DistrictNumber]],VPPEL[[Fiscal Year]:[Fiscal Year]]&amp;VPPEL[[DistrictNumber]:[DistrictNumber]],0),9)*$H431</f>
        <v>344168.52280800004</v>
      </c>
      <c r="J431" s="15">
        <f>IF(VPPEL[[#This Row],[Unadjusted Maximum Revenue]]/(VPPEL[[#This Row],[Proposed Taxable Valuation]]/1000)&gt;VPPEL[[#This Row],[Max VPPEL RATE]],VPPEL[[#This Row],[Max VPPEL RATE]],VPPEL[[#This Row],[Unadjusted Maximum Revenue]]/(VPPEL[[#This Row],[Proposed Taxable Valuation]]/1000))</f>
        <v>1.1882417130481988</v>
      </c>
      <c r="K431" s="26">
        <f>ROUND(VPPEL[[#This Row],[Proposed Taxable Valuation]]/1000*VPPEL[[#This Row],[Adjusted Rate]],0)</f>
        <v>344169</v>
      </c>
      <c r="L431" s="19">
        <f t="shared" si="41"/>
        <v>-43956.061187321262</v>
      </c>
      <c r="M431" s="17">
        <f t="shared" si="44"/>
        <v>-0.15175828695180127</v>
      </c>
      <c r="N431">
        <v>263792926.96692294</v>
      </c>
      <c r="O431">
        <f>INDEX($R$3:$T$335,MATCH(VPPEL[[#This Row],[DistrictNumber]],$R$3:$R$335,0),3)</f>
        <v>1.34</v>
      </c>
      <c r="P431" s="9">
        <f t="shared" si="42"/>
        <v>353483</v>
      </c>
    </row>
    <row r="432" spans="1:16" x14ac:dyDescent="0.35">
      <c r="A432" s="13">
        <v>2027</v>
      </c>
      <c r="B432" s="13">
        <f t="shared" si="40"/>
        <v>2026</v>
      </c>
      <c r="C432" t="s">
        <v>206</v>
      </c>
      <c r="D432" t="s">
        <v>207</v>
      </c>
      <c r="E432" s="5">
        <v>567803444.8273356</v>
      </c>
      <c r="F432" s="13">
        <f>INDEX($R$3:$T$335,MATCH(VPPEL[[#This Row],[DistrictNumber]],$R$3:$R$335,0),3)</f>
        <v>1.0104299999999999</v>
      </c>
      <c r="G432" s="9">
        <f t="shared" si="43"/>
        <v>573725.63475688477</v>
      </c>
      <c r="H432" s="11">
        <v>1.02</v>
      </c>
      <c r="I432" s="12" cm="1">
        <f t="array" ref="I432">INDEX(VPPEL[],MATCH(VPPEL[[#This Row],[Base Year]]&amp;VPPEL[[#This Row],[DistrictNumber]],VPPEL[[Fiscal Year]:[Fiscal Year]]&amp;VPPEL[[DistrictNumber]:[DistrictNumber]],0),9)*$H432</f>
        <v>512950.41015833517</v>
      </c>
      <c r="J432" s="15">
        <f>IF(VPPEL[[#This Row],[Unadjusted Maximum Revenue]]/(VPPEL[[#This Row],[Proposed Taxable Valuation]]/1000)&gt;VPPEL[[#This Row],[Max VPPEL RATE]],VPPEL[[#This Row],[Max VPPEL RATE]],VPPEL[[#This Row],[Unadjusted Maximum Revenue]]/(VPPEL[[#This Row],[Proposed Taxable Valuation]]/1000))</f>
        <v>0.903394325679583</v>
      </c>
      <c r="K432" s="26">
        <f>ROUND(VPPEL[[#This Row],[Proposed Taxable Valuation]]/1000*VPPEL[[#This Row],[Adjusted Rate]],0)</f>
        <v>512950</v>
      </c>
      <c r="L432" s="19">
        <f t="shared" si="41"/>
        <v>-60775.224598549597</v>
      </c>
      <c r="M432" s="17">
        <f t="shared" si="44"/>
        <v>-0.10703567432041694</v>
      </c>
      <c r="N432">
        <v>517919254.86845738</v>
      </c>
      <c r="O432">
        <f>INDEX($R$3:$T$335,MATCH(VPPEL[[#This Row],[DistrictNumber]],$R$3:$R$335,0),3)</f>
        <v>1.0104299999999999</v>
      </c>
      <c r="P432" s="9">
        <f t="shared" si="42"/>
        <v>523321</v>
      </c>
    </row>
    <row r="433" spans="1:16" x14ac:dyDescent="0.35">
      <c r="A433" s="13">
        <v>2027</v>
      </c>
      <c r="B433" s="13">
        <f t="shared" si="40"/>
        <v>2026</v>
      </c>
      <c r="C433" t="s">
        <v>208</v>
      </c>
      <c r="D433" t="s">
        <v>209</v>
      </c>
      <c r="E433" s="5">
        <v>282018309.57936561</v>
      </c>
      <c r="F433" s="13">
        <f>INDEX($R$3:$T$335,MATCH(VPPEL[[#This Row],[DistrictNumber]],$R$3:$R$335,0),3)</f>
        <v>0.92934000000000005</v>
      </c>
      <c r="G433" s="9">
        <f t="shared" si="43"/>
        <v>262090.89582448764</v>
      </c>
      <c r="H433" s="11">
        <v>1.02</v>
      </c>
      <c r="I433" s="12" cm="1">
        <f t="array" ref="I433">INDEX(VPPEL[],MATCH(VPPEL[[#This Row],[Base Year]]&amp;VPPEL[[#This Row],[DistrictNumber]],VPPEL[[Fiscal Year]:[Fiscal Year]]&amp;VPPEL[[DistrictNumber]:[DistrictNumber]],0),9)*$H433</f>
        <v>240689.08626735961</v>
      </c>
      <c r="J433" s="15">
        <f>IF(VPPEL[[#This Row],[Unadjusted Maximum Revenue]]/(VPPEL[[#This Row],[Proposed Taxable Valuation]]/1000)&gt;VPPEL[[#This Row],[Max VPPEL RATE]],VPPEL[[#This Row],[Max VPPEL RATE]],VPPEL[[#This Row],[Unadjusted Maximum Revenue]]/(VPPEL[[#This Row],[Proposed Taxable Valuation]]/1000))</f>
        <v>0.85345198553367285</v>
      </c>
      <c r="K433" s="26">
        <f>ROUND(VPPEL[[#This Row],[Proposed Taxable Valuation]]/1000*VPPEL[[#This Row],[Adjusted Rate]],0)</f>
        <v>240689</v>
      </c>
      <c r="L433" s="19">
        <f t="shared" si="41"/>
        <v>-21401.809557128028</v>
      </c>
      <c r="M433" s="17">
        <f t="shared" si="44"/>
        <v>-7.5888014466327203E-2</v>
      </c>
      <c r="N433">
        <v>259331040.99302235</v>
      </c>
      <c r="O433">
        <f>INDEX($R$3:$T$335,MATCH(VPPEL[[#This Row],[DistrictNumber]],$R$3:$R$335,0),3)</f>
        <v>0.92934000000000005</v>
      </c>
      <c r="P433" s="9">
        <f t="shared" si="42"/>
        <v>241007</v>
      </c>
    </row>
    <row r="434" spans="1:16" x14ac:dyDescent="0.35">
      <c r="A434" s="13">
        <v>2027</v>
      </c>
      <c r="B434" s="13">
        <f t="shared" si="40"/>
        <v>2026</v>
      </c>
      <c r="C434" t="s">
        <v>210</v>
      </c>
      <c r="D434" t="s">
        <v>211</v>
      </c>
      <c r="E434" s="5">
        <v>125864014.78826</v>
      </c>
      <c r="F434" s="13">
        <f>INDEX($R$3:$T$335,MATCH(VPPEL[[#This Row],[DistrictNumber]],$R$3:$R$335,0),3)</f>
        <v>1.34</v>
      </c>
      <c r="G434" s="9">
        <f t="shared" si="43"/>
        <v>168657.77981626842</v>
      </c>
      <c r="H434" s="11">
        <v>1.02</v>
      </c>
      <c r="I434" s="12" cm="1">
        <f t="array" ref="I434">INDEX(VPPEL[],MATCH(VPPEL[[#This Row],[Base Year]]&amp;VPPEL[[#This Row],[DistrictNumber]],VPPEL[[Fiscal Year]:[Fiscal Year]]&amp;VPPEL[[DistrictNumber]:[DistrictNumber]],0),9)*$H434</f>
        <v>157786.16797080002</v>
      </c>
      <c r="J434" s="15">
        <f>IF(VPPEL[[#This Row],[Unadjusted Maximum Revenue]]/(VPPEL[[#This Row],[Proposed Taxable Valuation]]/1000)&gt;VPPEL[[#This Row],[Max VPPEL RATE]],VPPEL[[#This Row],[Max VPPEL RATE]],VPPEL[[#This Row],[Unadjusted Maximum Revenue]]/(VPPEL[[#This Row],[Proposed Taxable Valuation]]/1000))</f>
        <v>1.2536241453622976</v>
      </c>
      <c r="K434" s="26">
        <f>ROUND(VPPEL[[#This Row],[Proposed Taxable Valuation]]/1000*VPPEL[[#This Row],[Adjusted Rate]],0)</f>
        <v>157786</v>
      </c>
      <c r="L434" s="19">
        <f t="shared" si="41"/>
        <v>-10871.611845468404</v>
      </c>
      <c r="M434" s="17">
        <f t="shared" si="44"/>
        <v>-8.6375854637702476E-2</v>
      </c>
      <c r="N434">
        <v>116737470.26505083</v>
      </c>
      <c r="O434">
        <f>INDEX($R$3:$T$335,MATCH(VPPEL[[#This Row],[DistrictNumber]],$R$3:$R$335,0),3)</f>
        <v>1.34</v>
      </c>
      <c r="P434" s="9">
        <f t="shared" si="42"/>
        <v>156428</v>
      </c>
    </row>
    <row r="435" spans="1:16" x14ac:dyDescent="0.35">
      <c r="A435" s="13">
        <v>2027</v>
      </c>
      <c r="B435" s="13">
        <f t="shared" si="40"/>
        <v>2026</v>
      </c>
      <c r="C435" t="s">
        <v>212</v>
      </c>
      <c r="D435" t="s">
        <v>213</v>
      </c>
      <c r="E435" s="5">
        <v>530091782.90325189</v>
      </c>
      <c r="F435" s="13">
        <f>INDEX($R$3:$T$335,MATCH(VPPEL[[#This Row],[DistrictNumber]],$R$3:$R$335,0),3)</f>
        <v>1.34</v>
      </c>
      <c r="G435" s="9">
        <f t="shared" si="43"/>
        <v>710322.98909035767</v>
      </c>
      <c r="H435" s="11">
        <v>1.02</v>
      </c>
      <c r="I435" s="12" cm="1">
        <f t="array" ref="I435">INDEX(VPPEL[],MATCH(VPPEL[[#This Row],[Base Year]]&amp;VPPEL[[#This Row],[DistrictNumber]],VPPEL[[Fiscal Year]:[Fiscal Year]]&amp;VPPEL[[DistrictNumber]:[DistrictNumber]],0),9)*$H435</f>
        <v>633174.07602120005</v>
      </c>
      <c r="J435" s="15">
        <f>IF(VPPEL[[#This Row],[Unadjusted Maximum Revenue]]/(VPPEL[[#This Row],[Proposed Taxable Valuation]]/1000)&gt;VPPEL[[#This Row],[Max VPPEL RATE]],VPPEL[[#This Row],[Max VPPEL RATE]],VPPEL[[#This Row],[Unadjusted Maximum Revenue]]/(VPPEL[[#This Row],[Proposed Taxable Valuation]]/1000))</f>
        <v>1.1944612167979254</v>
      </c>
      <c r="K435" s="26">
        <f>ROUND(VPPEL[[#This Row],[Proposed Taxable Valuation]]/1000*VPPEL[[#This Row],[Adjusted Rate]],0)</f>
        <v>633174</v>
      </c>
      <c r="L435" s="19">
        <f t="shared" si="41"/>
        <v>-77148.913069157628</v>
      </c>
      <c r="M435" s="17">
        <f t="shared" si="44"/>
        <v>-0.1455387832020747</v>
      </c>
      <c r="N435">
        <v>474075191.78284591</v>
      </c>
      <c r="O435">
        <f>INDEX($R$3:$T$335,MATCH(VPPEL[[#This Row],[DistrictNumber]],$R$3:$R$335,0),3)</f>
        <v>1.34</v>
      </c>
      <c r="P435" s="9">
        <f t="shared" si="42"/>
        <v>635261</v>
      </c>
    </row>
    <row r="436" spans="1:16" x14ac:dyDescent="0.35">
      <c r="A436" s="13">
        <v>2027</v>
      </c>
      <c r="B436" s="13">
        <f t="shared" si="40"/>
        <v>2026</v>
      </c>
      <c r="C436" t="s">
        <v>214</v>
      </c>
      <c r="D436" t="s">
        <v>215</v>
      </c>
      <c r="E436" s="5">
        <v>367930343.38561732</v>
      </c>
      <c r="F436" s="13">
        <f>INDEX($R$3:$T$335,MATCH(VPPEL[[#This Row],[DistrictNumber]],$R$3:$R$335,0),3)</f>
        <v>1</v>
      </c>
      <c r="G436" s="9">
        <f t="shared" si="43"/>
        <v>367930.34338561731</v>
      </c>
      <c r="H436" s="11">
        <v>1.02</v>
      </c>
      <c r="I436" s="12" cm="1">
        <f t="array" ref="I436">INDEX(VPPEL[],MATCH(VPPEL[[#This Row],[Base Year]]&amp;VPPEL[[#This Row],[DistrictNumber]],VPPEL[[Fiscal Year]:[Fiscal Year]]&amp;VPPEL[[DistrictNumber]:[DistrictNumber]],0),9)*$H436</f>
        <v>334621.46111999999</v>
      </c>
      <c r="J436" s="15">
        <f>IF(VPPEL[[#This Row],[Unadjusted Maximum Revenue]]/(VPPEL[[#This Row],[Proposed Taxable Valuation]]/1000)&gt;VPPEL[[#This Row],[Max VPPEL RATE]],VPPEL[[#This Row],[Max VPPEL RATE]],VPPEL[[#This Row],[Unadjusted Maximum Revenue]]/(VPPEL[[#This Row],[Proposed Taxable Valuation]]/1000))</f>
        <v>0.90946959699187624</v>
      </c>
      <c r="K436" s="26">
        <f>ROUND(VPPEL[[#This Row],[Proposed Taxable Valuation]]/1000*VPPEL[[#This Row],[Adjusted Rate]],0)</f>
        <v>334621</v>
      </c>
      <c r="L436" s="19">
        <f t="shared" si="41"/>
        <v>-33308.882265617314</v>
      </c>
      <c r="M436" s="17">
        <f t="shared" si="44"/>
        <v>-9.0530403008123761E-2</v>
      </c>
      <c r="N436">
        <v>341210749.11410356</v>
      </c>
      <c r="O436">
        <f>INDEX($R$3:$T$335,MATCH(VPPEL[[#This Row],[DistrictNumber]],$R$3:$R$335,0),3)</f>
        <v>1</v>
      </c>
      <c r="P436" s="9">
        <f t="shared" si="42"/>
        <v>341211</v>
      </c>
    </row>
    <row r="437" spans="1:16" x14ac:dyDescent="0.35">
      <c r="A437" s="13">
        <v>2027</v>
      </c>
      <c r="B437" s="13">
        <f t="shared" si="40"/>
        <v>2026</v>
      </c>
      <c r="C437" t="s">
        <v>216</v>
      </c>
      <c r="D437" t="s">
        <v>217</v>
      </c>
      <c r="E437" s="5">
        <v>1188756960.0517323</v>
      </c>
      <c r="F437" s="13">
        <f>INDEX($R$3:$T$335,MATCH(VPPEL[[#This Row],[DistrictNumber]],$R$3:$R$335,0),3)</f>
        <v>0.67</v>
      </c>
      <c r="G437" s="9">
        <f t="shared" si="43"/>
        <v>796467.16323466075</v>
      </c>
      <c r="H437" s="11">
        <v>1.02</v>
      </c>
      <c r="I437" s="12" cm="1">
        <f t="array" ref="I437">INDEX(VPPEL[],MATCH(VPPEL[[#This Row],[Base Year]]&amp;VPPEL[[#This Row],[DistrictNumber]],VPPEL[[Fiscal Year]:[Fiscal Year]]&amp;VPPEL[[DistrictNumber]:[DistrictNumber]],0),9)*$H437</f>
        <v>692772.63964800001</v>
      </c>
      <c r="J437" s="15">
        <f>IF(VPPEL[[#This Row],[Unadjusted Maximum Revenue]]/(VPPEL[[#This Row],[Proposed Taxable Valuation]]/1000)&gt;VPPEL[[#This Row],[Max VPPEL RATE]],VPPEL[[#This Row],[Max VPPEL RATE]],VPPEL[[#This Row],[Unadjusted Maximum Revenue]]/(VPPEL[[#This Row],[Proposed Taxable Valuation]]/1000))</f>
        <v>0.58277062757878773</v>
      </c>
      <c r="K437" s="26">
        <f>ROUND(VPPEL[[#This Row],[Proposed Taxable Valuation]]/1000*VPPEL[[#This Row],[Adjusted Rate]],0)</f>
        <v>692773</v>
      </c>
      <c r="L437" s="19">
        <f t="shared" si="41"/>
        <v>-103694.52358666074</v>
      </c>
      <c r="M437" s="17">
        <f t="shared" si="44"/>
        <v>-8.7229372421212314E-2</v>
      </c>
      <c r="N437">
        <v>1048720956.1963946</v>
      </c>
      <c r="O437">
        <f>INDEX($R$3:$T$335,MATCH(VPPEL[[#This Row],[DistrictNumber]],$R$3:$R$335,0),3)</f>
        <v>0.67</v>
      </c>
      <c r="P437" s="9">
        <f t="shared" si="42"/>
        <v>702643</v>
      </c>
    </row>
    <row r="438" spans="1:16" x14ac:dyDescent="0.35">
      <c r="A438" s="13">
        <v>2027</v>
      </c>
      <c r="B438" s="13">
        <f t="shared" si="40"/>
        <v>2026</v>
      </c>
      <c r="C438" t="s">
        <v>218</v>
      </c>
      <c r="D438" t="s">
        <v>219</v>
      </c>
      <c r="E438" s="5">
        <v>669286928.26343024</v>
      </c>
      <c r="F438" s="13">
        <f>INDEX($R$3:$T$335,MATCH(VPPEL[[#This Row],[DistrictNumber]],$R$3:$R$335,0),3)</f>
        <v>1.0159199999999999</v>
      </c>
      <c r="G438" s="9">
        <f t="shared" si="43"/>
        <v>679941.97616138402</v>
      </c>
      <c r="H438" s="11">
        <v>1.02</v>
      </c>
      <c r="I438" s="12" cm="1">
        <f t="array" ref="I438">INDEX(VPPEL[],MATCH(VPPEL[[#This Row],[Base Year]]&amp;VPPEL[[#This Row],[DistrictNumber]],VPPEL[[Fiscal Year]:[Fiscal Year]]&amp;VPPEL[[DistrictNumber]:[DistrictNumber]],0),9)*$H438</f>
        <v>579124.7649045072</v>
      </c>
      <c r="J438" s="15">
        <f>IF(VPPEL[[#This Row],[Unadjusted Maximum Revenue]]/(VPPEL[[#This Row],[Proposed Taxable Valuation]]/1000)&gt;VPPEL[[#This Row],[Max VPPEL RATE]],VPPEL[[#This Row],[Max VPPEL RATE]],VPPEL[[#This Row],[Unadjusted Maximum Revenue]]/(VPPEL[[#This Row],[Proposed Taxable Valuation]]/1000))</f>
        <v>0.86528623292723961</v>
      </c>
      <c r="K438" s="26">
        <f>ROUND(VPPEL[[#This Row],[Proposed Taxable Valuation]]/1000*VPPEL[[#This Row],[Adjusted Rate]],0)</f>
        <v>579125</v>
      </c>
      <c r="L438" s="19">
        <f t="shared" si="41"/>
        <v>-100817.21125687682</v>
      </c>
      <c r="M438" s="17">
        <f t="shared" si="44"/>
        <v>-0.15063376707276033</v>
      </c>
      <c r="N438">
        <v>597112508.02167308</v>
      </c>
      <c r="O438">
        <f>INDEX($R$3:$T$335,MATCH(VPPEL[[#This Row],[DistrictNumber]],$R$3:$R$335,0),3)</f>
        <v>1.0159199999999999</v>
      </c>
      <c r="P438" s="9">
        <f t="shared" si="42"/>
        <v>606619</v>
      </c>
    </row>
    <row r="439" spans="1:16" x14ac:dyDescent="0.35">
      <c r="A439" s="13">
        <v>2027</v>
      </c>
      <c r="B439" s="13">
        <f t="shared" si="40"/>
        <v>2026</v>
      </c>
      <c r="C439" t="s">
        <v>220</v>
      </c>
      <c r="D439" t="s">
        <v>221</v>
      </c>
      <c r="E439" s="5">
        <v>1575569657.129632</v>
      </c>
      <c r="F439" s="13">
        <f>INDEX($R$3:$T$335,MATCH(VPPEL[[#This Row],[DistrictNumber]],$R$3:$R$335,0),3)</f>
        <v>1.1297299999999999</v>
      </c>
      <c r="G439" s="9">
        <f t="shared" si="43"/>
        <v>1779968.308749059</v>
      </c>
      <c r="H439" s="11">
        <v>1.02</v>
      </c>
      <c r="I439" s="12" cm="1">
        <f t="array" ref="I439">INDEX(VPPEL[],MATCH(VPPEL[[#This Row],[Base Year]]&amp;VPPEL[[#This Row],[DistrictNumber]],VPPEL[[Fiscal Year]:[Fiscal Year]]&amp;VPPEL[[DistrictNumber]:[DistrictNumber]],0),9)*$H439</f>
        <v>1532164.19059318</v>
      </c>
      <c r="J439" s="15">
        <f>IF(VPPEL[[#This Row],[Unadjusted Maximum Revenue]]/(VPPEL[[#This Row],[Proposed Taxable Valuation]]/1000)&gt;VPPEL[[#This Row],[Max VPPEL RATE]],VPPEL[[#This Row],[Max VPPEL RATE]],VPPEL[[#This Row],[Unadjusted Maximum Revenue]]/(VPPEL[[#This Row],[Proposed Taxable Valuation]]/1000))</f>
        <v>0.97245093776715141</v>
      </c>
      <c r="K439" s="26">
        <f>ROUND(VPPEL[[#This Row],[Proposed Taxable Valuation]]/1000*VPPEL[[#This Row],[Adjusted Rate]],0)</f>
        <v>1532164</v>
      </c>
      <c r="L439" s="19">
        <f t="shared" si="41"/>
        <v>-247804.11815587897</v>
      </c>
      <c r="M439" s="17">
        <f t="shared" si="44"/>
        <v>-0.15727906223284849</v>
      </c>
      <c r="N439">
        <v>1361658391.1032476</v>
      </c>
      <c r="O439">
        <f>INDEX($R$3:$T$335,MATCH(VPPEL[[#This Row],[DistrictNumber]],$R$3:$R$335,0),3)</f>
        <v>1.1297299999999999</v>
      </c>
      <c r="P439" s="9">
        <f t="shared" si="42"/>
        <v>1538306</v>
      </c>
    </row>
    <row r="440" spans="1:16" x14ac:dyDescent="0.35">
      <c r="A440" s="13">
        <v>2027</v>
      </c>
      <c r="B440" s="13">
        <f t="shared" si="40"/>
        <v>2026</v>
      </c>
      <c r="C440" t="s">
        <v>222</v>
      </c>
      <c r="D440" t="s">
        <v>223</v>
      </c>
      <c r="E440" s="5">
        <v>1032030664.3237882</v>
      </c>
      <c r="F440" s="13">
        <f>INDEX($R$3:$T$335,MATCH(VPPEL[[#This Row],[DistrictNumber]],$R$3:$R$335,0),3)</f>
        <v>1.34</v>
      </c>
      <c r="G440" s="9">
        <f t="shared" si="43"/>
        <v>1382921.0901938763</v>
      </c>
      <c r="H440" s="11">
        <v>1.02</v>
      </c>
      <c r="I440" s="12" cm="1">
        <f t="array" ref="I440">INDEX(VPPEL[],MATCH(VPPEL[[#This Row],[Base Year]]&amp;VPPEL[[#This Row],[DistrictNumber]],VPPEL[[Fiscal Year]:[Fiscal Year]]&amp;VPPEL[[DistrictNumber]:[DistrictNumber]],0),9)*$H440</f>
        <v>1187620.3148604003</v>
      </c>
      <c r="J440" s="15">
        <f>IF(VPPEL[[#This Row],[Unadjusted Maximum Revenue]]/(VPPEL[[#This Row],[Proposed Taxable Valuation]]/1000)&gt;VPPEL[[#This Row],[Max VPPEL RATE]],VPPEL[[#This Row],[Max VPPEL RATE]],VPPEL[[#This Row],[Unadjusted Maximum Revenue]]/(VPPEL[[#This Row],[Proposed Taxable Valuation]]/1000))</f>
        <v>1.1507606856222226</v>
      </c>
      <c r="K440" s="26">
        <f>ROUND(VPPEL[[#This Row],[Proposed Taxable Valuation]]/1000*VPPEL[[#This Row],[Adjusted Rate]],0)</f>
        <v>1187620</v>
      </c>
      <c r="L440" s="19">
        <f t="shared" si="41"/>
        <v>-195300.77533347602</v>
      </c>
      <c r="M440" s="17">
        <f t="shared" si="44"/>
        <v>-0.18923931437777752</v>
      </c>
      <c r="N440">
        <v>901458263.93248272</v>
      </c>
      <c r="O440">
        <f>INDEX($R$3:$T$335,MATCH(VPPEL[[#This Row],[DistrictNumber]],$R$3:$R$335,0),3)</f>
        <v>1.34</v>
      </c>
      <c r="P440" s="9">
        <f t="shared" si="42"/>
        <v>1207954</v>
      </c>
    </row>
    <row r="441" spans="1:16" x14ac:dyDescent="0.35">
      <c r="A441" s="13">
        <v>2027</v>
      </c>
      <c r="B441" s="13">
        <f t="shared" si="40"/>
        <v>2026</v>
      </c>
      <c r="C441" t="s">
        <v>224</v>
      </c>
      <c r="D441" t="s">
        <v>225</v>
      </c>
      <c r="E441" s="5">
        <v>270835524.78596503</v>
      </c>
      <c r="F441" s="13">
        <f>INDEX($R$3:$T$335,MATCH(VPPEL[[#This Row],[DistrictNumber]],$R$3:$R$335,0),3)</f>
        <v>0.5212</v>
      </c>
      <c r="G441" s="9">
        <f t="shared" si="43"/>
        <v>141159.47551844499</v>
      </c>
      <c r="H441" s="11">
        <v>1.02</v>
      </c>
      <c r="I441" s="12" cm="1">
        <f t="array" ref="I441">INDEX(VPPEL[],MATCH(VPPEL[[#This Row],[Base Year]]&amp;VPPEL[[#This Row],[DistrictNumber]],VPPEL[[Fiscal Year]:[Fiscal Year]]&amp;VPPEL[[DistrictNumber]:[DistrictNumber]],0),9)*$H441</f>
        <v>128062.76341639202</v>
      </c>
      <c r="J441" s="15">
        <f>IF(VPPEL[[#This Row],[Unadjusted Maximum Revenue]]/(VPPEL[[#This Row],[Proposed Taxable Valuation]]/1000)&gt;VPPEL[[#This Row],[Max VPPEL RATE]],VPPEL[[#This Row],[Max VPPEL RATE]],VPPEL[[#This Row],[Unadjusted Maximum Revenue]]/(VPPEL[[#This Row],[Proposed Taxable Valuation]]/1000))</f>
        <v>0.47284330044072692</v>
      </c>
      <c r="K441" s="26">
        <f>ROUND(VPPEL[[#This Row],[Proposed Taxable Valuation]]/1000*VPPEL[[#This Row],[Adjusted Rate]],0)</f>
        <v>128063</v>
      </c>
      <c r="L441" s="19">
        <f t="shared" si="41"/>
        <v>-13096.712102052974</v>
      </c>
      <c r="M441" s="17">
        <f t="shared" si="44"/>
        <v>-4.8356699559273075E-2</v>
      </c>
      <c r="N441">
        <v>246650286.59906054</v>
      </c>
      <c r="O441">
        <f>INDEX($R$3:$T$335,MATCH(VPPEL[[#This Row],[DistrictNumber]],$R$3:$R$335,0),3)</f>
        <v>0.5212</v>
      </c>
      <c r="P441" s="9">
        <f t="shared" si="42"/>
        <v>128554</v>
      </c>
    </row>
    <row r="442" spans="1:16" x14ac:dyDescent="0.35">
      <c r="A442" s="13">
        <v>2027</v>
      </c>
      <c r="B442" s="13">
        <f t="shared" si="40"/>
        <v>2026</v>
      </c>
      <c r="C442" t="s">
        <v>226</v>
      </c>
      <c r="D442" t="s">
        <v>227</v>
      </c>
      <c r="E442" s="5">
        <v>406357247.71217227</v>
      </c>
      <c r="F442" s="13">
        <f>INDEX($R$3:$T$335,MATCH(VPPEL[[#This Row],[DistrictNumber]],$R$3:$R$335,0),3)</f>
        <v>0.81249000000000005</v>
      </c>
      <c r="G442" s="9">
        <f t="shared" si="43"/>
        <v>330161.20019366289</v>
      </c>
      <c r="H442" s="11">
        <v>1.02</v>
      </c>
      <c r="I442" s="12" cm="1">
        <f t="array" ref="I442">INDEX(VPPEL[],MATCH(VPPEL[[#This Row],[Base Year]]&amp;VPPEL[[#This Row],[DistrictNumber]],VPPEL[[Fiscal Year]:[Fiscal Year]]&amp;VPPEL[[DistrictNumber]:[DistrictNumber]],0),9)*$H442</f>
        <v>301711.06462734728</v>
      </c>
      <c r="J442" s="15">
        <f>IF(VPPEL[[#This Row],[Unadjusted Maximum Revenue]]/(VPPEL[[#This Row],[Proposed Taxable Valuation]]/1000)&gt;VPPEL[[#This Row],[Max VPPEL RATE]],VPPEL[[#This Row],[Max VPPEL RATE]],VPPEL[[#This Row],[Unadjusted Maximum Revenue]]/(VPPEL[[#This Row],[Proposed Taxable Valuation]]/1000))</f>
        <v>0.74247738000492824</v>
      </c>
      <c r="K442" s="26">
        <f>ROUND(VPPEL[[#This Row],[Proposed Taxable Valuation]]/1000*VPPEL[[#This Row],[Adjusted Rate]],0)</f>
        <v>301711</v>
      </c>
      <c r="L442" s="19">
        <f t="shared" si="41"/>
        <v>-28450.135566315614</v>
      </c>
      <c r="M442" s="17">
        <f t="shared" si="44"/>
        <v>-7.0012619995071801E-2</v>
      </c>
      <c r="N442">
        <v>378570285.82538873</v>
      </c>
      <c r="O442">
        <f>INDEX($R$3:$T$335,MATCH(VPPEL[[#This Row],[DistrictNumber]],$R$3:$R$335,0),3)</f>
        <v>0.81249000000000005</v>
      </c>
      <c r="P442" s="9">
        <f t="shared" si="42"/>
        <v>307585</v>
      </c>
    </row>
    <row r="443" spans="1:16" x14ac:dyDescent="0.35">
      <c r="A443" s="13">
        <v>2027</v>
      </c>
      <c r="B443" s="13">
        <f t="shared" si="40"/>
        <v>2026</v>
      </c>
      <c r="C443" t="s">
        <v>228</v>
      </c>
      <c r="D443" t="s">
        <v>229</v>
      </c>
      <c r="E443" s="5">
        <v>865302461.05548942</v>
      </c>
      <c r="F443" s="13">
        <f>INDEX($R$3:$T$335,MATCH(VPPEL[[#This Row],[DistrictNumber]],$R$3:$R$335,0),3)</f>
        <v>0.56833</v>
      </c>
      <c r="G443" s="9">
        <f t="shared" si="43"/>
        <v>491777.34769166628</v>
      </c>
      <c r="H443" s="11">
        <v>1.02</v>
      </c>
      <c r="I443" s="12" cm="1">
        <f t="array" ref="I443">INDEX(VPPEL[],MATCH(VPPEL[[#This Row],[Base Year]]&amp;VPPEL[[#This Row],[DistrictNumber]],VPPEL[[Fiscal Year]:[Fiscal Year]]&amp;VPPEL[[DistrictNumber]:[DistrictNumber]],0),9)*$H443</f>
        <v>422800.99000955338</v>
      </c>
      <c r="J443" s="15">
        <f>IF(VPPEL[[#This Row],[Unadjusted Maximum Revenue]]/(VPPEL[[#This Row],[Proposed Taxable Valuation]]/1000)&gt;VPPEL[[#This Row],[Max VPPEL RATE]],VPPEL[[#This Row],[Max VPPEL RATE]],VPPEL[[#This Row],[Unadjusted Maximum Revenue]]/(VPPEL[[#This Row],[Proposed Taxable Valuation]]/1000))</f>
        <v>0.48861641915801779</v>
      </c>
      <c r="K443" s="26">
        <f>ROUND(VPPEL[[#This Row],[Proposed Taxable Valuation]]/1000*VPPEL[[#This Row],[Adjusted Rate]],0)</f>
        <v>422801</v>
      </c>
      <c r="L443" s="19">
        <f t="shared" si="41"/>
        <v>-68976.357682112895</v>
      </c>
      <c r="M443" s="17">
        <f t="shared" si="44"/>
        <v>-7.9713580841982212E-2</v>
      </c>
      <c r="N443">
        <v>765961272.66387379</v>
      </c>
      <c r="O443">
        <f>INDEX($R$3:$T$335,MATCH(VPPEL[[#This Row],[DistrictNumber]],$R$3:$R$335,0),3)</f>
        <v>0.56833</v>
      </c>
      <c r="P443" s="9">
        <f t="shared" si="42"/>
        <v>435319</v>
      </c>
    </row>
    <row r="444" spans="1:16" x14ac:dyDescent="0.35">
      <c r="A444" s="13">
        <v>2027</v>
      </c>
      <c r="B444" s="13">
        <f t="shared" si="40"/>
        <v>2026</v>
      </c>
      <c r="C444" t="s">
        <v>230</v>
      </c>
      <c r="D444" t="s">
        <v>231</v>
      </c>
      <c r="E444" s="5">
        <v>342447169.55052495</v>
      </c>
      <c r="F444" s="13">
        <f>INDEX($R$3:$T$335,MATCH(VPPEL[[#This Row],[DistrictNumber]],$R$3:$R$335,0),3)</f>
        <v>0.77239000000000002</v>
      </c>
      <c r="G444" s="9">
        <f t="shared" si="43"/>
        <v>264502.76928913</v>
      </c>
      <c r="H444" s="11">
        <v>1.02</v>
      </c>
      <c r="I444" s="12" cm="1">
        <f t="array" ref="I444">INDEX(VPPEL[],MATCH(VPPEL[[#This Row],[Base Year]]&amp;VPPEL[[#This Row],[DistrictNumber]],VPPEL[[Fiscal Year]:[Fiscal Year]]&amp;VPPEL[[DistrictNumber]:[DistrictNumber]],0),9)*$H444</f>
        <v>244865.55273838143</v>
      </c>
      <c r="J444" s="15">
        <f>IF(VPPEL[[#This Row],[Unadjusted Maximum Revenue]]/(VPPEL[[#This Row],[Proposed Taxable Valuation]]/1000)&gt;VPPEL[[#This Row],[Max VPPEL RATE]],VPPEL[[#This Row],[Max VPPEL RATE]],VPPEL[[#This Row],[Unadjusted Maximum Revenue]]/(VPPEL[[#This Row],[Proposed Taxable Valuation]]/1000))</f>
        <v>0.71504621591639039</v>
      </c>
      <c r="K444" s="26">
        <f>ROUND(VPPEL[[#This Row],[Proposed Taxable Valuation]]/1000*VPPEL[[#This Row],[Adjusted Rate]],0)</f>
        <v>244866</v>
      </c>
      <c r="L444" s="19">
        <f t="shared" si="41"/>
        <v>-19637.216550748562</v>
      </c>
      <c r="M444" s="17">
        <f t="shared" si="44"/>
        <v>-5.7343784083609628E-2</v>
      </c>
      <c r="N444">
        <v>319022311.13766199</v>
      </c>
      <c r="O444">
        <f>INDEX($R$3:$T$335,MATCH(VPPEL[[#This Row],[DistrictNumber]],$R$3:$R$335,0),3)</f>
        <v>0.77239000000000002</v>
      </c>
      <c r="P444" s="9">
        <f t="shared" si="42"/>
        <v>246410</v>
      </c>
    </row>
    <row r="445" spans="1:16" x14ac:dyDescent="0.35">
      <c r="A445" s="13">
        <v>2027</v>
      </c>
      <c r="B445" s="13">
        <f t="shared" si="40"/>
        <v>2026</v>
      </c>
      <c r="C445" t="s">
        <v>232</v>
      </c>
      <c r="D445" t="s">
        <v>233</v>
      </c>
      <c r="E445" s="5">
        <v>968551223.44357252</v>
      </c>
      <c r="F445" s="13">
        <f>INDEX($R$3:$T$335,MATCH(VPPEL[[#This Row],[DistrictNumber]],$R$3:$R$335,0),3)</f>
        <v>1.34</v>
      </c>
      <c r="G445" s="9">
        <f t="shared" si="43"/>
        <v>1297858.6394143873</v>
      </c>
      <c r="H445" s="11">
        <v>1.02</v>
      </c>
      <c r="I445" s="12" cm="1">
        <f t="array" ref="I445">INDEX(VPPEL[],MATCH(VPPEL[[#This Row],[Base Year]]&amp;VPPEL[[#This Row],[DistrictNumber]],VPPEL[[Fiscal Year]:[Fiscal Year]]&amp;VPPEL[[DistrictNumber]:[DistrictNumber]],0),9)*$H445</f>
        <v>1031696.9804784</v>
      </c>
      <c r="J445" s="15">
        <f>IF(VPPEL[[#This Row],[Unadjusted Maximum Revenue]]/(VPPEL[[#This Row],[Proposed Taxable Valuation]]/1000)&gt;VPPEL[[#This Row],[Max VPPEL RATE]],VPPEL[[#This Row],[Max VPPEL RATE]],VPPEL[[#This Row],[Unadjusted Maximum Revenue]]/(VPPEL[[#This Row],[Proposed Taxable Valuation]]/1000))</f>
        <v>1.0651960944412624</v>
      </c>
      <c r="K445" s="26">
        <f>ROUND(VPPEL[[#This Row],[Proposed Taxable Valuation]]/1000*VPPEL[[#This Row],[Adjusted Rate]],0)</f>
        <v>1031697</v>
      </c>
      <c r="L445" s="19">
        <f t="shared" si="41"/>
        <v>-266161.65893598727</v>
      </c>
      <c r="M445" s="17">
        <f t="shared" si="44"/>
        <v>-0.27480390555873768</v>
      </c>
      <c r="N445">
        <v>801787815.77214396</v>
      </c>
      <c r="O445">
        <f>INDEX($R$3:$T$335,MATCH(VPPEL[[#This Row],[DistrictNumber]],$R$3:$R$335,0),3)</f>
        <v>1.34</v>
      </c>
      <c r="P445" s="9">
        <f t="shared" si="42"/>
        <v>1074396</v>
      </c>
    </row>
    <row r="446" spans="1:16" x14ac:dyDescent="0.35">
      <c r="A446" s="13">
        <v>2027</v>
      </c>
      <c r="B446" s="13">
        <f t="shared" si="40"/>
        <v>2026</v>
      </c>
      <c r="C446" t="s">
        <v>234</v>
      </c>
      <c r="D446" t="s">
        <v>235</v>
      </c>
      <c r="E446" s="5">
        <v>148145080.81374913</v>
      </c>
      <c r="F446" s="13">
        <f>INDEX($R$3:$T$335,MATCH(VPPEL[[#This Row],[DistrictNumber]],$R$3:$R$335,0),3)</f>
        <v>0.97</v>
      </c>
      <c r="G446" s="9">
        <f t="shared" si="43"/>
        <v>143700.72838933667</v>
      </c>
      <c r="H446" s="11">
        <v>1.02</v>
      </c>
      <c r="I446" s="12" cm="1">
        <f t="array" ref="I446">INDEX(VPPEL[],MATCH(VPPEL[[#This Row],[Base Year]]&amp;VPPEL[[#This Row],[DistrictNumber]],VPPEL[[Fiscal Year]:[Fiscal Year]]&amp;VPPEL[[DistrictNumber]:[DistrictNumber]],0),9)*$H446</f>
        <v>137055.06581159998</v>
      </c>
      <c r="J446" s="15">
        <f>IF(VPPEL[[#This Row],[Unadjusted Maximum Revenue]]/(VPPEL[[#This Row],[Proposed Taxable Valuation]]/1000)&gt;VPPEL[[#This Row],[Max VPPEL RATE]],VPPEL[[#This Row],[Max VPPEL RATE]],VPPEL[[#This Row],[Unadjusted Maximum Revenue]]/(VPPEL[[#This Row],[Proposed Taxable Valuation]]/1000))</f>
        <v>0.92514084881365899</v>
      </c>
      <c r="K446" s="26">
        <f>ROUND(VPPEL[[#This Row],[Proposed Taxable Valuation]]/1000*VPPEL[[#This Row],[Adjusted Rate]],0)</f>
        <v>137055</v>
      </c>
      <c r="L446" s="19">
        <f t="shared" si="41"/>
        <v>-6645.6625777366862</v>
      </c>
      <c r="M446" s="17">
        <f t="shared" si="44"/>
        <v>-4.4859151186340984E-2</v>
      </c>
      <c r="N446">
        <v>140683173.0374209</v>
      </c>
      <c r="O446">
        <f>INDEX($R$3:$T$335,MATCH(VPPEL[[#This Row],[DistrictNumber]],$R$3:$R$335,0),3)</f>
        <v>0.97</v>
      </c>
      <c r="P446" s="9">
        <f t="shared" si="42"/>
        <v>136463</v>
      </c>
    </row>
    <row r="447" spans="1:16" x14ac:dyDescent="0.35">
      <c r="A447" s="13">
        <v>2027</v>
      </c>
      <c r="B447" s="13">
        <f t="shared" si="40"/>
        <v>2026</v>
      </c>
      <c r="C447" t="s">
        <v>236</v>
      </c>
      <c r="D447" t="s">
        <v>237</v>
      </c>
      <c r="E447" s="5">
        <v>449983419.22354829</v>
      </c>
      <c r="F447" s="13">
        <f>INDEX($R$3:$T$335,MATCH(VPPEL[[#This Row],[DistrictNumber]],$R$3:$R$335,0),3)</f>
        <v>0.52919000000000005</v>
      </c>
      <c r="G447" s="9">
        <f t="shared" si="43"/>
        <v>238126.72561890955</v>
      </c>
      <c r="H447" s="11">
        <v>1.02</v>
      </c>
      <c r="I447" s="12" cm="1">
        <f t="array" ref="I447">INDEX(VPPEL[],MATCH(VPPEL[[#This Row],[Base Year]]&amp;VPPEL[[#This Row],[DistrictNumber]],VPPEL[[Fiscal Year]:[Fiscal Year]]&amp;VPPEL[[DistrictNumber]:[DistrictNumber]],0),9)*$H447</f>
        <v>218105.77916590383</v>
      </c>
      <c r="J447" s="15">
        <f>IF(VPPEL[[#This Row],[Unadjusted Maximum Revenue]]/(VPPEL[[#This Row],[Proposed Taxable Valuation]]/1000)&gt;VPPEL[[#This Row],[Max VPPEL RATE]],VPPEL[[#This Row],[Max VPPEL RATE]],VPPEL[[#This Row],[Unadjusted Maximum Revenue]]/(VPPEL[[#This Row],[Proposed Taxable Valuation]]/1000))</f>
        <v>0.48469736849915029</v>
      </c>
      <c r="K447" s="26">
        <f>ROUND(VPPEL[[#This Row],[Proposed Taxable Valuation]]/1000*VPPEL[[#This Row],[Adjusted Rate]],0)</f>
        <v>218106</v>
      </c>
      <c r="L447" s="19">
        <f t="shared" si="41"/>
        <v>-20020.946453005716</v>
      </c>
      <c r="M447" s="17">
        <f t="shared" si="44"/>
        <v>-4.4492631500849755E-2</v>
      </c>
      <c r="N447">
        <v>408756758.27803159</v>
      </c>
      <c r="O447">
        <f>INDEX($R$3:$T$335,MATCH(VPPEL[[#This Row],[DistrictNumber]],$R$3:$R$335,0),3)</f>
        <v>0.52919000000000005</v>
      </c>
      <c r="P447" s="9">
        <f t="shared" si="42"/>
        <v>216310</v>
      </c>
    </row>
    <row r="448" spans="1:16" x14ac:dyDescent="0.35">
      <c r="A448" s="13">
        <v>2027</v>
      </c>
      <c r="B448" s="13">
        <f t="shared" si="40"/>
        <v>2026</v>
      </c>
      <c r="C448" t="s">
        <v>238</v>
      </c>
      <c r="D448" t="s">
        <v>239</v>
      </c>
      <c r="E448" s="5">
        <v>1089325030.6621776</v>
      </c>
      <c r="F448" s="13">
        <f>INDEX($R$3:$T$335,MATCH(VPPEL[[#This Row],[DistrictNumber]],$R$3:$R$335,0),3)</f>
        <v>0</v>
      </c>
      <c r="G448" s="9">
        <f t="shared" si="43"/>
        <v>0</v>
      </c>
      <c r="H448" s="11">
        <v>1.02</v>
      </c>
      <c r="I448" s="12" cm="1">
        <f t="array" ref="I448">INDEX(VPPEL[],MATCH(VPPEL[[#This Row],[Base Year]]&amp;VPPEL[[#This Row],[DistrictNumber]],VPPEL[[Fiscal Year]:[Fiscal Year]]&amp;VPPEL[[DistrictNumber]:[DistrictNumber]],0),9)*$H448</f>
        <v>0</v>
      </c>
      <c r="J448" s="15">
        <f>IF(VPPEL[[#This Row],[Unadjusted Maximum Revenue]]/(VPPEL[[#This Row],[Proposed Taxable Valuation]]/1000)&gt;VPPEL[[#This Row],[Max VPPEL RATE]],VPPEL[[#This Row],[Max VPPEL RATE]],VPPEL[[#This Row],[Unadjusted Maximum Revenue]]/(VPPEL[[#This Row],[Proposed Taxable Valuation]]/1000))</f>
        <v>0</v>
      </c>
      <c r="K448" s="26">
        <f>ROUND(VPPEL[[#This Row],[Proposed Taxable Valuation]]/1000*VPPEL[[#This Row],[Adjusted Rate]],0)</f>
        <v>0</v>
      </c>
      <c r="L448" s="19">
        <f t="shared" si="41"/>
        <v>0</v>
      </c>
      <c r="M448" s="17">
        <f t="shared" si="44"/>
        <v>0</v>
      </c>
      <c r="N448">
        <v>928490616.57832229</v>
      </c>
      <c r="O448">
        <f>INDEX($R$3:$T$335,MATCH(VPPEL[[#This Row],[DistrictNumber]],$R$3:$R$335,0),3)</f>
        <v>0</v>
      </c>
      <c r="P448" s="9">
        <f t="shared" si="42"/>
        <v>0</v>
      </c>
    </row>
    <row r="449" spans="1:16" x14ac:dyDescent="0.35">
      <c r="A449" s="13">
        <v>2027</v>
      </c>
      <c r="B449" s="13">
        <f t="shared" si="40"/>
        <v>2026</v>
      </c>
      <c r="C449" t="s">
        <v>240</v>
      </c>
      <c r="D449" t="s">
        <v>241</v>
      </c>
      <c r="E449" s="5">
        <v>240241249.98413637</v>
      </c>
      <c r="F449" s="13">
        <f>INDEX($R$3:$T$335,MATCH(VPPEL[[#This Row],[DistrictNumber]],$R$3:$R$335,0),3)</f>
        <v>0</v>
      </c>
      <c r="G449" s="9">
        <f t="shared" si="43"/>
        <v>0</v>
      </c>
      <c r="H449" s="11">
        <v>1.02</v>
      </c>
      <c r="I449" s="12" cm="1">
        <f t="array" ref="I449">INDEX(VPPEL[],MATCH(VPPEL[[#This Row],[Base Year]]&amp;VPPEL[[#This Row],[DistrictNumber]],VPPEL[[Fiscal Year]:[Fiscal Year]]&amp;VPPEL[[DistrictNumber]:[DistrictNumber]],0),9)*$H449</f>
        <v>0</v>
      </c>
      <c r="J449" s="15">
        <f>IF(VPPEL[[#This Row],[Unadjusted Maximum Revenue]]/(VPPEL[[#This Row],[Proposed Taxable Valuation]]/1000)&gt;VPPEL[[#This Row],[Max VPPEL RATE]],VPPEL[[#This Row],[Max VPPEL RATE]],VPPEL[[#This Row],[Unadjusted Maximum Revenue]]/(VPPEL[[#This Row],[Proposed Taxable Valuation]]/1000))</f>
        <v>0</v>
      </c>
      <c r="K449" s="26">
        <f>ROUND(VPPEL[[#This Row],[Proposed Taxable Valuation]]/1000*VPPEL[[#This Row],[Adjusted Rate]],0)</f>
        <v>0</v>
      </c>
      <c r="L449" s="19">
        <f t="shared" si="41"/>
        <v>0</v>
      </c>
      <c r="M449" s="17">
        <f t="shared" si="44"/>
        <v>0</v>
      </c>
      <c r="N449">
        <v>221221211.72591937</v>
      </c>
      <c r="O449">
        <f>INDEX($R$3:$T$335,MATCH(VPPEL[[#This Row],[DistrictNumber]],$R$3:$R$335,0),3)</f>
        <v>0</v>
      </c>
      <c r="P449" s="9">
        <f t="shared" si="42"/>
        <v>0</v>
      </c>
    </row>
    <row r="450" spans="1:16" x14ac:dyDescent="0.35">
      <c r="A450" s="13">
        <v>2027</v>
      </c>
      <c r="B450" s="13">
        <f t="shared" si="40"/>
        <v>2026</v>
      </c>
      <c r="C450" t="s">
        <v>242</v>
      </c>
      <c r="D450" t="s">
        <v>243</v>
      </c>
      <c r="E450" s="5">
        <v>232515137.19283709</v>
      </c>
      <c r="F450" s="13">
        <f>INDEX($R$3:$T$335,MATCH(VPPEL[[#This Row],[DistrictNumber]],$R$3:$R$335,0),3)</f>
        <v>1.34</v>
      </c>
      <c r="G450" s="9">
        <f t="shared" si="43"/>
        <v>311570.28383840172</v>
      </c>
      <c r="H450" s="11">
        <v>1.02</v>
      </c>
      <c r="I450" s="12" cm="1">
        <f t="array" ref="I450">INDEX(VPPEL[],MATCH(VPPEL[[#This Row],[Base Year]]&amp;VPPEL[[#This Row],[DistrictNumber]],VPPEL[[Fiscal Year]:[Fiscal Year]]&amp;VPPEL[[DistrictNumber]:[DistrictNumber]],0),9)*$H450</f>
        <v>292332.38131680002</v>
      </c>
      <c r="J450" s="15">
        <f>IF(VPPEL[[#This Row],[Unadjusted Maximum Revenue]]/(VPPEL[[#This Row],[Proposed Taxable Valuation]]/1000)&gt;VPPEL[[#This Row],[Max VPPEL RATE]],VPPEL[[#This Row],[Max VPPEL RATE]],VPPEL[[#This Row],[Unadjusted Maximum Revenue]]/(VPPEL[[#This Row],[Proposed Taxable Valuation]]/1000))</f>
        <v>1.2572617200159031</v>
      </c>
      <c r="K450" s="26">
        <f>ROUND(VPPEL[[#This Row],[Proposed Taxable Valuation]]/1000*VPPEL[[#This Row],[Adjusted Rate]],0)</f>
        <v>292332</v>
      </c>
      <c r="L450" s="19">
        <f t="shared" si="41"/>
        <v>-19237.902521601703</v>
      </c>
      <c r="M450" s="17">
        <f t="shared" si="44"/>
        <v>-8.2738279984096996E-2</v>
      </c>
      <c r="N450">
        <v>214311772.768769</v>
      </c>
      <c r="O450">
        <f>INDEX($R$3:$T$335,MATCH(VPPEL[[#This Row],[DistrictNumber]],$R$3:$R$335,0),3)</f>
        <v>1.34</v>
      </c>
      <c r="P450" s="9">
        <f t="shared" si="42"/>
        <v>287178</v>
      </c>
    </row>
    <row r="451" spans="1:16" x14ac:dyDescent="0.35">
      <c r="A451" s="13">
        <v>2027</v>
      </c>
      <c r="B451" s="13">
        <f t="shared" si="40"/>
        <v>2026</v>
      </c>
      <c r="C451" t="s">
        <v>244</v>
      </c>
      <c r="D451" t="s">
        <v>245</v>
      </c>
      <c r="E451" s="5">
        <v>339004626.61061412</v>
      </c>
      <c r="F451" s="13">
        <f>INDEX($R$3:$T$335,MATCH(VPPEL[[#This Row],[DistrictNumber]],$R$3:$R$335,0),3)</f>
        <v>0.91754999999999998</v>
      </c>
      <c r="G451" s="9">
        <f t="shared" si="43"/>
        <v>311053.69514656899</v>
      </c>
      <c r="H451" s="11">
        <v>1.02</v>
      </c>
      <c r="I451" s="12" cm="1">
        <f t="array" ref="I451">INDEX(VPPEL[],MATCH(VPPEL[[#This Row],[Base Year]]&amp;VPPEL[[#This Row],[DistrictNumber]],VPPEL[[Fiscal Year]:[Fiscal Year]]&amp;VPPEL[[DistrictNumber]:[DistrictNumber]],0),9)*$H451</f>
        <v>293575.64002176601</v>
      </c>
      <c r="J451" s="15">
        <f>IF(VPPEL[[#This Row],[Unadjusted Maximum Revenue]]/(VPPEL[[#This Row],[Proposed Taxable Valuation]]/1000)&gt;VPPEL[[#This Row],[Max VPPEL RATE]],VPPEL[[#This Row],[Max VPPEL RATE]],VPPEL[[#This Row],[Unadjusted Maximum Revenue]]/(VPPEL[[#This Row],[Proposed Taxable Valuation]]/1000))</f>
        <v>0.86599301890641001</v>
      </c>
      <c r="K451" s="26">
        <f>ROUND(VPPEL[[#This Row],[Proposed Taxable Valuation]]/1000*VPPEL[[#This Row],[Adjusted Rate]],0)</f>
        <v>293576</v>
      </c>
      <c r="L451" s="19">
        <f t="shared" si="41"/>
        <v>-17478.055124802981</v>
      </c>
      <c r="M451" s="17">
        <f t="shared" si="44"/>
        <v>-5.1556981093589971E-2</v>
      </c>
      <c r="N451">
        <v>316558562.04233676</v>
      </c>
      <c r="O451">
        <f>INDEX($R$3:$T$335,MATCH(VPPEL[[#This Row],[DistrictNumber]],$R$3:$R$335,0),3)</f>
        <v>0.91754999999999998</v>
      </c>
      <c r="P451" s="9">
        <f t="shared" si="42"/>
        <v>290458</v>
      </c>
    </row>
    <row r="452" spans="1:16" x14ac:dyDescent="0.35">
      <c r="A452" s="13">
        <v>2027</v>
      </c>
      <c r="B452" s="13">
        <f t="shared" si="40"/>
        <v>2026</v>
      </c>
      <c r="C452" t="s">
        <v>246</v>
      </c>
      <c r="D452" t="s">
        <v>247</v>
      </c>
      <c r="E452" s="5">
        <v>930626680.67872</v>
      </c>
      <c r="F452" s="13">
        <f>INDEX($R$3:$T$335,MATCH(VPPEL[[#This Row],[DistrictNumber]],$R$3:$R$335,0),3)</f>
        <v>1.00793</v>
      </c>
      <c r="G452" s="9">
        <f t="shared" si="43"/>
        <v>938006.55025650223</v>
      </c>
      <c r="H452" s="11">
        <v>1.02</v>
      </c>
      <c r="I452" s="12" cm="1">
        <f t="array" ref="I452">INDEX(VPPEL[],MATCH(VPPEL[[#This Row],[Base Year]]&amp;VPPEL[[#This Row],[DistrictNumber]],VPPEL[[Fiscal Year]:[Fiscal Year]]&amp;VPPEL[[DistrictNumber]:[DistrictNumber]],0),9)*$H452</f>
        <v>826362.19535100006</v>
      </c>
      <c r="J452" s="15">
        <f>IF(VPPEL[[#This Row],[Unadjusted Maximum Revenue]]/(VPPEL[[#This Row],[Proposed Taxable Valuation]]/1000)&gt;VPPEL[[#This Row],[Max VPPEL RATE]],VPPEL[[#This Row],[Max VPPEL RATE]],VPPEL[[#This Row],[Unadjusted Maximum Revenue]]/(VPPEL[[#This Row],[Proposed Taxable Valuation]]/1000))</f>
        <v>0.8879631462406834</v>
      </c>
      <c r="K452" s="26">
        <f>ROUND(VPPEL[[#This Row],[Proposed Taxable Valuation]]/1000*VPPEL[[#This Row],[Adjusted Rate]],0)</f>
        <v>826362</v>
      </c>
      <c r="L452" s="19">
        <f t="shared" si="41"/>
        <v>-111644.35490550217</v>
      </c>
      <c r="M452" s="17">
        <f t="shared" si="44"/>
        <v>-0.11996685375931659</v>
      </c>
      <c r="N452">
        <v>856092755.83143342</v>
      </c>
      <c r="O452">
        <f>INDEX($R$3:$T$335,MATCH(VPPEL[[#This Row],[DistrictNumber]],$R$3:$R$335,0),3)</f>
        <v>1.00793</v>
      </c>
      <c r="P452" s="9">
        <f t="shared" si="42"/>
        <v>862882</v>
      </c>
    </row>
    <row r="453" spans="1:16" x14ac:dyDescent="0.35">
      <c r="A453" s="13">
        <v>2027</v>
      </c>
      <c r="B453" s="13">
        <f t="shared" ref="B453:B516" si="45">A453-1</f>
        <v>2026</v>
      </c>
      <c r="C453" t="s">
        <v>248</v>
      </c>
      <c r="D453" t="s">
        <v>249</v>
      </c>
      <c r="E453" s="5">
        <v>1053109657.9678774</v>
      </c>
      <c r="F453" s="13">
        <f>INDEX($R$3:$T$335,MATCH(VPPEL[[#This Row],[DistrictNumber]],$R$3:$R$335,0),3)</f>
        <v>0.51054999999999995</v>
      </c>
      <c r="G453" s="9">
        <f t="shared" si="43"/>
        <v>537665.13587549969</v>
      </c>
      <c r="H453" s="11">
        <v>1.02</v>
      </c>
      <c r="I453" s="12" cm="1">
        <f t="array" ref="I453">INDEX(VPPEL[],MATCH(VPPEL[[#This Row],[Base Year]]&amp;VPPEL[[#This Row],[DistrictNumber]],VPPEL[[Fiscal Year]:[Fiscal Year]]&amp;VPPEL[[DistrictNumber]:[DistrictNumber]],0),9)*$H453</f>
        <v>435247.00856189092</v>
      </c>
      <c r="J453" s="15">
        <f>IF(VPPEL[[#This Row],[Unadjusted Maximum Revenue]]/(VPPEL[[#This Row],[Proposed Taxable Valuation]]/1000)&gt;VPPEL[[#This Row],[Max VPPEL RATE]],VPPEL[[#This Row],[Max VPPEL RATE]],VPPEL[[#This Row],[Unadjusted Maximum Revenue]]/(VPPEL[[#This Row],[Proposed Taxable Valuation]]/1000))</f>
        <v>0.41329694896328367</v>
      </c>
      <c r="K453" s="26">
        <f>ROUND(VPPEL[[#This Row],[Proposed Taxable Valuation]]/1000*VPPEL[[#This Row],[Adjusted Rate]],0)</f>
        <v>435247</v>
      </c>
      <c r="L453" s="19">
        <f t="shared" ref="L453:L516" si="46">I453-G453</f>
        <v>-102418.12731360877</v>
      </c>
      <c r="M453" s="17">
        <f t="shared" si="44"/>
        <v>-9.7253051036716276E-2</v>
      </c>
      <c r="N453">
        <v>916564294.88764548</v>
      </c>
      <c r="O453">
        <f>INDEX($R$3:$T$335,MATCH(VPPEL[[#This Row],[DistrictNumber]],$R$3:$R$335,0),3)</f>
        <v>0.51054999999999995</v>
      </c>
      <c r="P453" s="9">
        <f t="shared" ref="P453:P516" si="47">ROUND(N453/1000*O453,0)</f>
        <v>467952</v>
      </c>
    </row>
    <row r="454" spans="1:16" x14ac:dyDescent="0.35">
      <c r="A454" s="13">
        <v>2027</v>
      </c>
      <c r="B454" s="13">
        <f t="shared" si="45"/>
        <v>2026</v>
      </c>
      <c r="C454" t="s">
        <v>250</v>
      </c>
      <c r="D454" t="s">
        <v>251</v>
      </c>
      <c r="E454" s="5">
        <v>376494220.95902014</v>
      </c>
      <c r="F454" s="13">
        <f>INDEX($R$3:$T$335,MATCH(VPPEL[[#This Row],[DistrictNumber]],$R$3:$R$335,0),3)</f>
        <v>0</v>
      </c>
      <c r="G454" s="9">
        <f t="shared" si="43"/>
        <v>0</v>
      </c>
      <c r="H454" s="11">
        <v>1.02</v>
      </c>
      <c r="I454" s="12" cm="1">
        <f t="array" ref="I454">INDEX(VPPEL[],MATCH(VPPEL[[#This Row],[Base Year]]&amp;VPPEL[[#This Row],[DistrictNumber]],VPPEL[[Fiscal Year]:[Fiscal Year]]&amp;VPPEL[[DistrictNumber]:[DistrictNumber]],0),9)*$H454</f>
        <v>0</v>
      </c>
      <c r="J454" s="15">
        <f>IF(VPPEL[[#This Row],[Unadjusted Maximum Revenue]]/(VPPEL[[#This Row],[Proposed Taxable Valuation]]/1000)&gt;VPPEL[[#This Row],[Max VPPEL RATE]],VPPEL[[#This Row],[Max VPPEL RATE]],VPPEL[[#This Row],[Unadjusted Maximum Revenue]]/(VPPEL[[#This Row],[Proposed Taxable Valuation]]/1000))</f>
        <v>0</v>
      </c>
      <c r="K454" s="26">
        <f>ROUND(VPPEL[[#This Row],[Proposed Taxable Valuation]]/1000*VPPEL[[#This Row],[Adjusted Rate]],0)</f>
        <v>0</v>
      </c>
      <c r="L454" s="19">
        <f t="shared" si="46"/>
        <v>0</v>
      </c>
      <c r="M454" s="17">
        <f t="shared" si="44"/>
        <v>0</v>
      </c>
      <c r="N454">
        <v>349570228.34983212</v>
      </c>
      <c r="O454">
        <f>INDEX($R$3:$T$335,MATCH(VPPEL[[#This Row],[DistrictNumber]],$R$3:$R$335,0),3)</f>
        <v>0</v>
      </c>
      <c r="P454" s="9">
        <f t="shared" si="47"/>
        <v>0</v>
      </c>
    </row>
    <row r="455" spans="1:16" x14ac:dyDescent="0.35">
      <c r="A455" s="13">
        <v>2027</v>
      </c>
      <c r="B455" s="13">
        <f t="shared" si="45"/>
        <v>2026</v>
      </c>
      <c r="C455" t="s">
        <v>252</v>
      </c>
      <c r="D455" t="s">
        <v>253</v>
      </c>
      <c r="E455" s="5">
        <v>378668938.63294065</v>
      </c>
      <c r="F455" s="13">
        <f>INDEX($R$3:$T$335,MATCH(VPPEL[[#This Row],[DistrictNumber]],$R$3:$R$335,0),3)</f>
        <v>1.34</v>
      </c>
      <c r="G455" s="9">
        <f t="shared" si="43"/>
        <v>507416.37776814046</v>
      </c>
      <c r="H455" s="11">
        <v>1.02</v>
      </c>
      <c r="I455" s="12" cm="1">
        <f t="array" ref="I455">INDEX(VPPEL[],MATCH(VPPEL[[#This Row],[Base Year]]&amp;VPPEL[[#This Row],[DistrictNumber]],VPPEL[[Fiscal Year]:[Fiscal Year]]&amp;VPPEL[[DistrictNumber]:[DistrictNumber]],0),9)*$H455</f>
        <v>442655.39484600001</v>
      </c>
      <c r="J455" s="15">
        <f>IF(VPPEL[[#This Row],[Unadjusted Maximum Revenue]]/(VPPEL[[#This Row],[Proposed Taxable Valuation]]/1000)&gt;VPPEL[[#This Row],[Max VPPEL RATE]],VPPEL[[#This Row],[Max VPPEL RATE]],VPPEL[[#This Row],[Unadjusted Maximum Revenue]]/(VPPEL[[#This Row],[Proposed Taxable Valuation]]/1000))</f>
        <v>1.1689773036152935</v>
      </c>
      <c r="K455" s="26">
        <f>ROUND(VPPEL[[#This Row],[Proposed Taxable Valuation]]/1000*VPPEL[[#This Row],[Adjusted Rate]],0)</f>
        <v>442655</v>
      </c>
      <c r="L455" s="19">
        <f t="shared" si="46"/>
        <v>-64760.982922140451</v>
      </c>
      <c r="M455" s="17">
        <f t="shared" si="44"/>
        <v>-0.17102269638470657</v>
      </c>
      <c r="N455">
        <v>337431375.53195649</v>
      </c>
      <c r="O455">
        <f>INDEX($R$3:$T$335,MATCH(VPPEL[[#This Row],[DistrictNumber]],$R$3:$R$335,0),3)</f>
        <v>1.34</v>
      </c>
      <c r="P455" s="9">
        <f t="shared" si="47"/>
        <v>452158</v>
      </c>
    </row>
    <row r="456" spans="1:16" x14ac:dyDescent="0.35">
      <c r="A456" s="13">
        <v>2027</v>
      </c>
      <c r="B456" s="13">
        <f t="shared" si="45"/>
        <v>2026</v>
      </c>
      <c r="C456" t="s">
        <v>254</v>
      </c>
      <c r="D456" t="s">
        <v>255</v>
      </c>
      <c r="E456" s="5">
        <v>262547323.54997867</v>
      </c>
      <c r="F456" s="13">
        <f>INDEX($R$3:$T$335,MATCH(VPPEL[[#This Row],[DistrictNumber]],$R$3:$R$335,0),3)</f>
        <v>1.34</v>
      </c>
      <c r="G456" s="9">
        <f t="shared" si="43"/>
        <v>351813.41355697141</v>
      </c>
      <c r="H456" s="11">
        <v>1.02</v>
      </c>
      <c r="I456" s="12" cm="1">
        <f t="array" ref="I456">INDEX(VPPEL[],MATCH(VPPEL[[#This Row],[Base Year]]&amp;VPPEL[[#This Row],[DistrictNumber]],VPPEL[[Fiscal Year]:[Fiscal Year]]&amp;VPPEL[[DistrictNumber]:[DistrictNumber]],0),9)*$H456</f>
        <v>331079.6756052</v>
      </c>
      <c r="J456" s="15">
        <f>IF(VPPEL[[#This Row],[Unadjusted Maximum Revenue]]/(VPPEL[[#This Row],[Proposed Taxable Valuation]]/1000)&gt;VPPEL[[#This Row],[Max VPPEL RATE]],VPPEL[[#This Row],[Max VPPEL RATE]],VPPEL[[#This Row],[Unadjusted Maximum Revenue]]/(VPPEL[[#This Row],[Proposed Taxable Valuation]]/1000))</f>
        <v>1.2610285685969884</v>
      </c>
      <c r="K456" s="26">
        <f>ROUND(VPPEL[[#This Row],[Proposed Taxable Valuation]]/1000*VPPEL[[#This Row],[Adjusted Rate]],0)</f>
        <v>331080</v>
      </c>
      <c r="L456" s="19">
        <f t="shared" si="46"/>
        <v>-20733.737951771414</v>
      </c>
      <c r="M456" s="17">
        <f t="shared" si="44"/>
        <v>-7.897143140301166E-2</v>
      </c>
      <c r="N456">
        <v>240955233.36956179</v>
      </c>
      <c r="O456">
        <f>INDEX($R$3:$T$335,MATCH(VPPEL[[#This Row],[DistrictNumber]],$R$3:$R$335,0),3)</f>
        <v>1.34</v>
      </c>
      <c r="P456" s="9">
        <f t="shared" si="47"/>
        <v>322880</v>
      </c>
    </row>
    <row r="457" spans="1:16" x14ac:dyDescent="0.35">
      <c r="A457" s="13">
        <v>2027</v>
      </c>
      <c r="B457" s="13">
        <f t="shared" si="45"/>
        <v>2026</v>
      </c>
      <c r="C457" t="s">
        <v>256</v>
      </c>
      <c r="D457" t="s">
        <v>257</v>
      </c>
      <c r="E457" s="5">
        <v>189032788.70619327</v>
      </c>
      <c r="F457" s="13">
        <f>INDEX($R$3:$T$335,MATCH(VPPEL[[#This Row],[DistrictNumber]],$R$3:$R$335,0),3)</f>
        <v>0.98184000000000005</v>
      </c>
      <c r="G457" s="9">
        <f t="shared" si="43"/>
        <v>185599.9532632888</v>
      </c>
      <c r="H457" s="11">
        <v>1.02</v>
      </c>
      <c r="I457" s="12" cm="1">
        <f t="array" ref="I457">INDEX(VPPEL[],MATCH(VPPEL[[#This Row],[Base Year]]&amp;VPPEL[[#This Row],[DistrictNumber]],VPPEL[[Fiscal Year]:[Fiscal Year]]&amp;VPPEL[[DistrictNumber]:[DistrictNumber]],0),9)*$H457</f>
        <v>175268.30955386403</v>
      </c>
      <c r="J457" s="15">
        <f>IF(VPPEL[[#This Row],[Unadjusted Maximum Revenue]]/(VPPEL[[#This Row],[Proposed Taxable Valuation]]/1000)&gt;VPPEL[[#This Row],[Max VPPEL RATE]],VPPEL[[#This Row],[Max VPPEL RATE]],VPPEL[[#This Row],[Unadjusted Maximum Revenue]]/(VPPEL[[#This Row],[Proposed Taxable Valuation]]/1000))</f>
        <v>0.92718470035522327</v>
      </c>
      <c r="K457" s="26">
        <f>ROUND(VPPEL[[#This Row],[Proposed Taxable Valuation]]/1000*VPPEL[[#This Row],[Adjusted Rate]],0)</f>
        <v>175268</v>
      </c>
      <c r="L457" s="19">
        <f t="shared" si="46"/>
        <v>-10331.643709424767</v>
      </c>
      <c r="M457" s="17">
        <f t="shared" si="44"/>
        <v>-5.4655299644776778E-2</v>
      </c>
      <c r="N457">
        <v>175095959.62922928</v>
      </c>
      <c r="O457">
        <f>INDEX($R$3:$T$335,MATCH(VPPEL[[#This Row],[DistrictNumber]],$R$3:$R$335,0),3)</f>
        <v>0.98184000000000005</v>
      </c>
      <c r="P457" s="9">
        <f t="shared" si="47"/>
        <v>171916</v>
      </c>
    </row>
    <row r="458" spans="1:16" x14ac:dyDescent="0.35">
      <c r="A458" s="13">
        <v>2027</v>
      </c>
      <c r="B458" s="13">
        <f t="shared" si="45"/>
        <v>2026</v>
      </c>
      <c r="C458" t="s">
        <v>258</v>
      </c>
      <c r="D458" t="s">
        <v>259</v>
      </c>
      <c r="E458" s="5">
        <v>541674293.61619127</v>
      </c>
      <c r="F458" s="13">
        <f>INDEX($R$3:$T$335,MATCH(VPPEL[[#This Row],[DistrictNumber]],$R$3:$R$335,0),3)</f>
        <v>0.67500000000000004</v>
      </c>
      <c r="G458" s="9">
        <f t="shared" ref="G458:G521" si="48">E458/1000*F458</f>
        <v>365630.14819092915</v>
      </c>
      <c r="H458" s="11">
        <v>1.02</v>
      </c>
      <c r="I458" s="12" cm="1">
        <f t="array" ref="I458">INDEX(VPPEL[],MATCH(VPPEL[[#This Row],[Base Year]]&amp;VPPEL[[#This Row],[DistrictNumber]],VPPEL[[Fiscal Year]:[Fiscal Year]]&amp;VPPEL[[DistrictNumber]:[DistrictNumber]],0),9)*$H458</f>
        <v>330428.26404450007</v>
      </c>
      <c r="J458" s="15">
        <f>IF(VPPEL[[#This Row],[Unadjusted Maximum Revenue]]/(VPPEL[[#This Row],[Proposed Taxable Valuation]]/1000)&gt;VPPEL[[#This Row],[Max VPPEL RATE]],VPPEL[[#This Row],[Max VPPEL RATE]],VPPEL[[#This Row],[Unadjusted Maximum Revenue]]/(VPPEL[[#This Row],[Proposed Taxable Valuation]]/1000))</f>
        <v>0.61001282124462108</v>
      </c>
      <c r="K458" s="26">
        <f>ROUND(VPPEL[[#This Row],[Proposed Taxable Valuation]]/1000*VPPEL[[#This Row],[Adjusted Rate]],0)</f>
        <v>330428</v>
      </c>
      <c r="L458" s="19">
        <f t="shared" si="46"/>
        <v>-35201.884146429074</v>
      </c>
      <c r="M458" s="17">
        <f t="shared" si="44"/>
        <v>-6.498717875537896E-2</v>
      </c>
      <c r="N458">
        <v>492493889.9564634</v>
      </c>
      <c r="O458">
        <f>INDEX($R$3:$T$335,MATCH(VPPEL[[#This Row],[DistrictNumber]],$R$3:$R$335,0),3)</f>
        <v>0.67500000000000004</v>
      </c>
      <c r="P458" s="9">
        <f t="shared" si="47"/>
        <v>332433</v>
      </c>
    </row>
    <row r="459" spans="1:16" x14ac:dyDescent="0.35">
      <c r="A459" s="13">
        <v>2027</v>
      </c>
      <c r="B459" s="13">
        <f t="shared" si="45"/>
        <v>2026</v>
      </c>
      <c r="C459" t="s">
        <v>260</v>
      </c>
      <c r="D459" t="s">
        <v>261</v>
      </c>
      <c r="E459" s="5">
        <v>798012500.62468123</v>
      </c>
      <c r="F459" s="13">
        <f>INDEX($R$3:$T$335,MATCH(VPPEL[[#This Row],[DistrictNumber]],$R$3:$R$335,0),3)</f>
        <v>0.67</v>
      </c>
      <c r="G459" s="9">
        <f t="shared" si="48"/>
        <v>534668.37541853648</v>
      </c>
      <c r="H459" s="11">
        <v>1.02</v>
      </c>
      <c r="I459" s="12" cm="1">
        <f t="array" ref="I459">INDEX(VPPEL[],MATCH(VPPEL[[#This Row],[Base Year]]&amp;VPPEL[[#This Row],[DistrictNumber]],VPPEL[[Fiscal Year]:[Fiscal Year]]&amp;VPPEL[[DistrictNumber]:[DistrictNumber]],0),9)*$H459</f>
        <v>474153.11359440006</v>
      </c>
      <c r="J459" s="15">
        <f>IF(VPPEL[[#This Row],[Unadjusted Maximum Revenue]]/(VPPEL[[#This Row],[Proposed Taxable Valuation]]/1000)&gt;VPPEL[[#This Row],[Max VPPEL RATE]],VPPEL[[#This Row],[Max VPPEL RATE]],VPPEL[[#This Row],[Unadjusted Maximum Revenue]]/(VPPEL[[#This Row],[Proposed Taxable Valuation]]/1000))</f>
        <v>0.59416752647763627</v>
      </c>
      <c r="K459" s="26">
        <f>ROUND(VPPEL[[#This Row],[Proposed Taxable Valuation]]/1000*VPPEL[[#This Row],[Adjusted Rate]],0)</f>
        <v>474153</v>
      </c>
      <c r="L459" s="19">
        <f t="shared" si="46"/>
        <v>-60515.261824136425</v>
      </c>
      <c r="M459" s="17">
        <f t="shared" ref="M459:M522" si="49">J459-F459</f>
        <v>-7.5832473522363775E-2</v>
      </c>
      <c r="N459">
        <v>709245192.98752534</v>
      </c>
      <c r="O459">
        <f>INDEX($R$3:$T$335,MATCH(VPPEL[[#This Row],[DistrictNumber]],$R$3:$R$335,0),3)</f>
        <v>0.67</v>
      </c>
      <c r="P459" s="9">
        <f t="shared" si="47"/>
        <v>475194</v>
      </c>
    </row>
    <row r="460" spans="1:16" x14ac:dyDescent="0.35">
      <c r="A460" s="13">
        <v>2027</v>
      </c>
      <c r="B460" s="13">
        <f t="shared" si="45"/>
        <v>2026</v>
      </c>
      <c r="C460" t="s">
        <v>262</v>
      </c>
      <c r="D460" t="s">
        <v>263</v>
      </c>
      <c r="E460" s="5">
        <v>354562218.6349206</v>
      </c>
      <c r="F460" s="13">
        <f>INDEX($R$3:$T$335,MATCH(VPPEL[[#This Row],[DistrictNumber]],$R$3:$R$335,0),3)</f>
        <v>0</v>
      </c>
      <c r="G460" s="9">
        <f t="shared" si="48"/>
        <v>0</v>
      </c>
      <c r="H460" s="11">
        <v>1.02</v>
      </c>
      <c r="I460" s="12" cm="1">
        <f t="array" ref="I460">INDEX(VPPEL[],MATCH(VPPEL[[#This Row],[Base Year]]&amp;VPPEL[[#This Row],[DistrictNumber]],VPPEL[[Fiscal Year]:[Fiscal Year]]&amp;VPPEL[[DistrictNumber]:[DistrictNumber]],0),9)*$H460</f>
        <v>0</v>
      </c>
      <c r="J460" s="15">
        <f>IF(VPPEL[[#This Row],[Unadjusted Maximum Revenue]]/(VPPEL[[#This Row],[Proposed Taxable Valuation]]/1000)&gt;VPPEL[[#This Row],[Max VPPEL RATE]],VPPEL[[#This Row],[Max VPPEL RATE]],VPPEL[[#This Row],[Unadjusted Maximum Revenue]]/(VPPEL[[#This Row],[Proposed Taxable Valuation]]/1000))</f>
        <v>0</v>
      </c>
      <c r="K460" s="26">
        <f>ROUND(VPPEL[[#This Row],[Proposed Taxable Valuation]]/1000*VPPEL[[#This Row],[Adjusted Rate]],0)</f>
        <v>0</v>
      </c>
      <c r="L460" s="19">
        <f t="shared" si="46"/>
        <v>0</v>
      </c>
      <c r="M460" s="17">
        <f t="shared" si="49"/>
        <v>0</v>
      </c>
      <c r="N460">
        <v>323736839.27661037</v>
      </c>
      <c r="O460">
        <f>INDEX($R$3:$T$335,MATCH(VPPEL[[#This Row],[DistrictNumber]],$R$3:$R$335,0),3)</f>
        <v>0</v>
      </c>
      <c r="P460" s="9">
        <f t="shared" si="47"/>
        <v>0</v>
      </c>
    </row>
    <row r="461" spans="1:16" x14ac:dyDescent="0.35">
      <c r="A461" s="13">
        <v>2027</v>
      </c>
      <c r="B461" s="13">
        <f t="shared" si="45"/>
        <v>2026</v>
      </c>
      <c r="C461" t="s">
        <v>264</v>
      </c>
      <c r="D461" t="s">
        <v>265</v>
      </c>
      <c r="E461" s="5">
        <v>701937887.69145989</v>
      </c>
      <c r="F461" s="13">
        <f>INDEX($R$3:$T$335,MATCH(VPPEL[[#This Row],[DistrictNumber]],$R$3:$R$335,0),3)</f>
        <v>1.2544900000000001</v>
      </c>
      <c r="G461" s="9">
        <f t="shared" si="48"/>
        <v>880574.06073005951</v>
      </c>
      <c r="H461" s="11">
        <v>1.02</v>
      </c>
      <c r="I461" s="12" cm="1">
        <f t="array" ref="I461">INDEX(VPPEL[],MATCH(VPPEL[[#This Row],[Base Year]]&amp;VPPEL[[#This Row],[DistrictNumber]],VPPEL[[Fiscal Year]:[Fiscal Year]]&amp;VPPEL[[DistrictNumber]:[DistrictNumber]],0),9)*$H461</f>
        <v>785497.30248394213</v>
      </c>
      <c r="J461" s="15">
        <f>IF(VPPEL[[#This Row],[Unadjusted Maximum Revenue]]/(VPPEL[[#This Row],[Proposed Taxable Valuation]]/1000)&gt;VPPEL[[#This Row],[Max VPPEL RATE]],VPPEL[[#This Row],[Max VPPEL RATE]],VPPEL[[#This Row],[Unadjusted Maximum Revenue]]/(VPPEL[[#This Row],[Proposed Taxable Valuation]]/1000))</f>
        <v>1.1190410380429716</v>
      </c>
      <c r="K461" s="26">
        <f>ROUND(VPPEL[[#This Row],[Proposed Taxable Valuation]]/1000*VPPEL[[#This Row],[Adjusted Rate]],0)</f>
        <v>785497</v>
      </c>
      <c r="L461" s="19">
        <f t="shared" si="46"/>
        <v>-95076.758246117388</v>
      </c>
      <c r="M461" s="17">
        <f t="shared" si="49"/>
        <v>-0.13544896195702849</v>
      </c>
      <c r="N461">
        <v>650332571.42336011</v>
      </c>
      <c r="O461">
        <f>INDEX($R$3:$T$335,MATCH(VPPEL[[#This Row],[DistrictNumber]],$R$3:$R$335,0),3)</f>
        <v>1.2544900000000001</v>
      </c>
      <c r="P461" s="9">
        <f t="shared" si="47"/>
        <v>815836</v>
      </c>
    </row>
    <row r="462" spans="1:16" x14ac:dyDescent="0.35">
      <c r="A462" s="13">
        <v>2027</v>
      </c>
      <c r="B462" s="13">
        <f t="shared" si="45"/>
        <v>2026</v>
      </c>
      <c r="C462" t="s">
        <v>266</v>
      </c>
      <c r="D462" t="s">
        <v>267</v>
      </c>
      <c r="E462" s="5">
        <v>444936815.02825463</v>
      </c>
      <c r="F462" s="13">
        <f>INDEX($R$3:$T$335,MATCH(VPPEL[[#This Row],[DistrictNumber]],$R$3:$R$335,0),3)</f>
        <v>1</v>
      </c>
      <c r="G462" s="9">
        <f t="shared" si="48"/>
        <v>444936.81502825464</v>
      </c>
      <c r="H462" s="11">
        <v>1.02</v>
      </c>
      <c r="I462" s="12" cm="1">
        <f t="array" ref="I462">INDEX(VPPEL[],MATCH(VPPEL[[#This Row],[Base Year]]&amp;VPPEL[[#This Row],[DistrictNumber]],VPPEL[[Fiscal Year]:[Fiscal Year]]&amp;VPPEL[[DistrictNumber]:[DistrictNumber]],0),9)*$H462</f>
        <v>392101.84853999998</v>
      </c>
      <c r="J462" s="15">
        <f>IF(VPPEL[[#This Row],[Unadjusted Maximum Revenue]]/(VPPEL[[#This Row],[Proposed Taxable Valuation]]/1000)&gt;VPPEL[[#This Row],[Max VPPEL RATE]],VPPEL[[#This Row],[Max VPPEL RATE]],VPPEL[[#This Row],[Unadjusted Maximum Revenue]]/(VPPEL[[#This Row],[Proposed Taxable Valuation]]/1000))</f>
        <v>0.88125287747902026</v>
      </c>
      <c r="K462" s="26">
        <f>ROUND(VPPEL[[#This Row],[Proposed Taxable Valuation]]/1000*VPPEL[[#This Row],[Adjusted Rate]],0)</f>
        <v>392102</v>
      </c>
      <c r="L462" s="19">
        <f t="shared" si="46"/>
        <v>-52834.966488254664</v>
      </c>
      <c r="M462" s="17">
        <f t="shared" si="49"/>
        <v>-0.11874712252097974</v>
      </c>
      <c r="N462">
        <v>388549001.70713973</v>
      </c>
      <c r="O462">
        <f>INDEX($R$3:$T$335,MATCH(VPPEL[[#This Row],[DistrictNumber]],$R$3:$R$335,0),3)</f>
        <v>1</v>
      </c>
      <c r="P462" s="9">
        <f t="shared" si="47"/>
        <v>388549</v>
      </c>
    </row>
    <row r="463" spans="1:16" x14ac:dyDescent="0.35">
      <c r="A463" s="13">
        <v>2027</v>
      </c>
      <c r="B463" s="13">
        <f t="shared" si="45"/>
        <v>2026</v>
      </c>
      <c r="C463" t="s">
        <v>268</v>
      </c>
      <c r="D463" t="s">
        <v>269</v>
      </c>
      <c r="E463" s="5">
        <v>389456708.27602702</v>
      </c>
      <c r="F463" s="13">
        <f>INDEX($R$3:$T$335,MATCH(VPPEL[[#This Row],[DistrictNumber]],$R$3:$R$335,0),3)</f>
        <v>1.17744</v>
      </c>
      <c r="G463" s="9">
        <f t="shared" si="48"/>
        <v>458561.90659252525</v>
      </c>
      <c r="H463" s="11">
        <v>1.02</v>
      </c>
      <c r="I463" s="12" cm="1">
        <f t="array" ref="I463">INDEX(VPPEL[],MATCH(VPPEL[[#This Row],[Base Year]]&amp;VPPEL[[#This Row],[DistrictNumber]],VPPEL[[Fiscal Year]:[Fiscal Year]]&amp;VPPEL[[DistrictNumber]:[DistrictNumber]],0),9)*$H463</f>
        <v>368102.51114218566</v>
      </c>
      <c r="J463" s="15">
        <f>IF(VPPEL[[#This Row],[Unadjusted Maximum Revenue]]/(VPPEL[[#This Row],[Proposed Taxable Valuation]]/1000)&gt;VPPEL[[#This Row],[Max VPPEL RATE]],VPPEL[[#This Row],[Max VPPEL RATE]],VPPEL[[#This Row],[Unadjusted Maximum Revenue]]/(VPPEL[[#This Row],[Proposed Taxable Valuation]]/1000))</f>
        <v>0.94516926610824592</v>
      </c>
      <c r="K463" s="26">
        <f>ROUND(VPPEL[[#This Row],[Proposed Taxable Valuation]]/1000*VPPEL[[#This Row],[Adjusted Rate]],0)</f>
        <v>368103</v>
      </c>
      <c r="L463" s="19">
        <f t="shared" si="46"/>
        <v>-90459.395450339594</v>
      </c>
      <c r="M463" s="17">
        <f t="shared" si="49"/>
        <v>-0.23227073389175412</v>
      </c>
      <c r="N463">
        <v>340227307.91938978</v>
      </c>
      <c r="O463">
        <f>INDEX($R$3:$T$335,MATCH(VPPEL[[#This Row],[DistrictNumber]],$R$3:$R$335,0),3)</f>
        <v>1.17744</v>
      </c>
      <c r="P463" s="9">
        <f t="shared" si="47"/>
        <v>400597</v>
      </c>
    </row>
    <row r="464" spans="1:16" x14ac:dyDescent="0.35">
      <c r="A464" s="13">
        <v>2027</v>
      </c>
      <c r="B464" s="13">
        <f t="shared" si="45"/>
        <v>2026</v>
      </c>
      <c r="C464" t="s">
        <v>270</v>
      </c>
      <c r="D464" t="s">
        <v>271</v>
      </c>
      <c r="E464" s="5">
        <v>243843411.06141195</v>
      </c>
      <c r="F464" s="13">
        <f>INDEX($R$3:$T$335,MATCH(VPPEL[[#This Row],[DistrictNumber]],$R$3:$R$335,0),3)</f>
        <v>1.2227300000000001</v>
      </c>
      <c r="G464" s="9">
        <f t="shared" si="48"/>
        <v>298154.65400712029</v>
      </c>
      <c r="H464" s="11">
        <v>1.02</v>
      </c>
      <c r="I464" s="12" cm="1">
        <f t="array" ref="I464">INDEX(VPPEL[],MATCH(VPPEL[[#This Row],[Base Year]]&amp;VPPEL[[#This Row],[DistrictNumber]],VPPEL[[Fiscal Year]:[Fiscal Year]]&amp;VPPEL[[DistrictNumber]:[DistrictNumber]],0),9)*$H464</f>
        <v>263044.67928435723</v>
      </c>
      <c r="J464" s="15">
        <f>IF(VPPEL[[#This Row],[Unadjusted Maximum Revenue]]/(VPPEL[[#This Row],[Proposed Taxable Valuation]]/1000)&gt;VPPEL[[#This Row],[Max VPPEL RATE]],VPPEL[[#This Row],[Max VPPEL RATE]],VPPEL[[#This Row],[Unadjusted Maximum Revenue]]/(VPPEL[[#This Row],[Proposed Taxable Valuation]]/1000))</f>
        <v>1.0787442569777268</v>
      </c>
      <c r="K464" s="26">
        <f>ROUND(VPPEL[[#This Row],[Proposed Taxable Valuation]]/1000*VPPEL[[#This Row],[Adjusted Rate]],0)</f>
        <v>263045</v>
      </c>
      <c r="L464" s="19">
        <f t="shared" si="46"/>
        <v>-35109.974722763058</v>
      </c>
      <c r="M464" s="17">
        <f t="shared" si="49"/>
        <v>-0.14398574302227329</v>
      </c>
      <c r="N464">
        <v>224031509.08973131</v>
      </c>
      <c r="O464">
        <f>INDEX($R$3:$T$335,MATCH(VPPEL[[#This Row],[DistrictNumber]],$R$3:$R$335,0),3)</f>
        <v>1.2227300000000001</v>
      </c>
      <c r="P464" s="9">
        <f t="shared" si="47"/>
        <v>273930</v>
      </c>
    </row>
    <row r="465" spans="1:16" x14ac:dyDescent="0.35">
      <c r="A465" s="13">
        <v>2027</v>
      </c>
      <c r="B465" s="13">
        <f t="shared" si="45"/>
        <v>2026</v>
      </c>
      <c r="C465" t="s">
        <v>272</v>
      </c>
      <c r="D465" t="s">
        <v>273</v>
      </c>
      <c r="E465" s="5">
        <v>773136868.84703481</v>
      </c>
      <c r="F465" s="13">
        <f>INDEX($R$3:$T$335,MATCH(VPPEL[[#This Row],[DistrictNumber]],$R$3:$R$335,0),3)</f>
        <v>0.95167999999999997</v>
      </c>
      <c r="G465" s="9">
        <f t="shared" si="48"/>
        <v>735778.89534434606</v>
      </c>
      <c r="H465" s="11">
        <v>1.02</v>
      </c>
      <c r="I465" s="12" cm="1">
        <f t="array" ref="I465">INDEX(VPPEL[],MATCH(VPPEL[[#This Row],[Base Year]]&amp;VPPEL[[#This Row],[DistrictNumber]],VPPEL[[Fiscal Year]:[Fiscal Year]]&amp;VPPEL[[DistrictNumber]:[DistrictNumber]],0),9)*$H465</f>
        <v>657017.10187591671</v>
      </c>
      <c r="J465" s="15">
        <f>IF(VPPEL[[#This Row],[Unadjusted Maximum Revenue]]/(VPPEL[[#This Row],[Proposed Taxable Valuation]]/1000)&gt;VPPEL[[#This Row],[Max VPPEL RATE]],VPPEL[[#This Row],[Max VPPEL RATE]],VPPEL[[#This Row],[Unadjusted Maximum Revenue]]/(VPPEL[[#This Row],[Proposed Taxable Valuation]]/1000))</f>
        <v>0.84980697254253912</v>
      </c>
      <c r="K465" s="26">
        <f>ROUND(VPPEL[[#This Row],[Proposed Taxable Valuation]]/1000*VPPEL[[#This Row],[Adjusted Rate]],0)</f>
        <v>657017</v>
      </c>
      <c r="L465" s="19">
        <f t="shared" si="46"/>
        <v>-78761.793468429358</v>
      </c>
      <c r="M465" s="17">
        <f t="shared" si="49"/>
        <v>-0.10187302745746085</v>
      </c>
      <c r="N465">
        <v>694945647.2240243</v>
      </c>
      <c r="O465">
        <f>INDEX($R$3:$T$335,MATCH(VPPEL[[#This Row],[DistrictNumber]],$R$3:$R$335,0),3)</f>
        <v>0.95167999999999997</v>
      </c>
      <c r="P465" s="9">
        <f t="shared" si="47"/>
        <v>661366</v>
      </c>
    </row>
    <row r="466" spans="1:16" x14ac:dyDescent="0.35">
      <c r="A466" s="13">
        <v>2027</v>
      </c>
      <c r="B466" s="13">
        <f t="shared" si="45"/>
        <v>2026</v>
      </c>
      <c r="C466" t="s">
        <v>274</v>
      </c>
      <c r="D466" t="s">
        <v>275</v>
      </c>
      <c r="E466" s="5">
        <v>378706328.64311659</v>
      </c>
      <c r="F466" s="13">
        <f>INDEX($R$3:$T$335,MATCH(VPPEL[[#This Row],[DistrictNumber]],$R$3:$R$335,0),3)</f>
        <v>1.34</v>
      </c>
      <c r="G466" s="9">
        <f t="shared" si="48"/>
        <v>507466.48038177623</v>
      </c>
      <c r="H466" s="11">
        <v>1.02</v>
      </c>
      <c r="I466" s="12" cm="1">
        <f t="array" ref="I466">INDEX(VPPEL[],MATCH(VPPEL[[#This Row],[Base Year]]&amp;VPPEL[[#This Row],[DistrictNumber]],VPPEL[[Fiscal Year]:[Fiscal Year]]&amp;VPPEL[[DistrictNumber]:[DistrictNumber]],0),9)*$H466</f>
        <v>476689.79188440001</v>
      </c>
      <c r="J466" s="15">
        <f>IF(VPPEL[[#This Row],[Unadjusted Maximum Revenue]]/(VPPEL[[#This Row],[Proposed Taxable Valuation]]/1000)&gt;VPPEL[[#This Row],[Max VPPEL RATE]],VPPEL[[#This Row],[Max VPPEL RATE]],VPPEL[[#This Row],[Unadjusted Maximum Revenue]]/(VPPEL[[#This Row],[Proposed Taxable Valuation]]/1000))</f>
        <v>1.2587320459955149</v>
      </c>
      <c r="K466" s="26">
        <f>ROUND(VPPEL[[#This Row],[Proposed Taxable Valuation]]/1000*VPPEL[[#This Row],[Adjusted Rate]],0)</f>
        <v>476690</v>
      </c>
      <c r="L466" s="19">
        <f t="shared" si="46"/>
        <v>-30776.688497376221</v>
      </c>
      <c r="M466" s="17">
        <f t="shared" si="49"/>
        <v>-8.1267954004485166E-2</v>
      </c>
      <c r="N466">
        <v>354632791.56265455</v>
      </c>
      <c r="O466">
        <f>INDEX($R$3:$T$335,MATCH(VPPEL[[#This Row],[DistrictNumber]],$R$3:$R$335,0),3)</f>
        <v>1.34</v>
      </c>
      <c r="P466" s="9">
        <f t="shared" si="47"/>
        <v>475208</v>
      </c>
    </row>
    <row r="467" spans="1:16" x14ac:dyDescent="0.35">
      <c r="A467" s="13">
        <v>2027</v>
      </c>
      <c r="B467" s="13">
        <f t="shared" si="45"/>
        <v>2026</v>
      </c>
      <c r="C467" t="s">
        <v>276</v>
      </c>
      <c r="D467" t="s">
        <v>277</v>
      </c>
      <c r="E467" s="5">
        <v>378587615.96014637</v>
      </c>
      <c r="F467" s="13">
        <f>INDEX($R$3:$T$335,MATCH(VPPEL[[#This Row],[DistrictNumber]],$R$3:$R$335,0),3)</f>
        <v>1.34</v>
      </c>
      <c r="G467" s="9">
        <f t="shared" si="48"/>
        <v>507307.40538659616</v>
      </c>
      <c r="H467" s="11">
        <v>1.02</v>
      </c>
      <c r="I467" s="12" cm="1">
        <f t="array" ref="I467">INDEX(VPPEL[],MATCH(VPPEL[[#This Row],[Base Year]]&amp;VPPEL[[#This Row],[DistrictNumber]],VPPEL[[Fiscal Year]:[Fiscal Year]]&amp;VPPEL[[DistrictNumber]:[DistrictNumber]],0),9)*$H467</f>
        <v>396488.47596240003</v>
      </c>
      <c r="J467" s="15">
        <f>IF(VPPEL[[#This Row],[Unadjusted Maximum Revenue]]/(VPPEL[[#This Row],[Proposed Taxable Valuation]]/1000)&gt;VPPEL[[#This Row],[Max VPPEL RATE]],VPPEL[[#This Row],[Max VPPEL RATE]],VPPEL[[#This Row],[Unadjusted Maximum Revenue]]/(VPPEL[[#This Row],[Proposed Taxable Valuation]]/1000))</f>
        <v>1.047283268780081</v>
      </c>
      <c r="K467" s="26">
        <f>ROUND(VPPEL[[#This Row],[Proposed Taxable Valuation]]/1000*VPPEL[[#This Row],[Adjusted Rate]],0)</f>
        <v>396488</v>
      </c>
      <c r="L467" s="19">
        <f t="shared" si="46"/>
        <v>-110818.92942419613</v>
      </c>
      <c r="M467" s="17">
        <f t="shared" si="49"/>
        <v>-0.29271673121991904</v>
      </c>
      <c r="N467">
        <v>325106359.47123814</v>
      </c>
      <c r="O467">
        <f>INDEX($R$3:$T$335,MATCH(VPPEL[[#This Row],[DistrictNumber]],$R$3:$R$335,0),3)</f>
        <v>1.34</v>
      </c>
      <c r="P467" s="9">
        <f t="shared" si="47"/>
        <v>435643</v>
      </c>
    </row>
    <row r="468" spans="1:16" x14ac:dyDescent="0.35">
      <c r="A468" s="13">
        <v>2027</v>
      </c>
      <c r="B468" s="13">
        <f t="shared" si="45"/>
        <v>2026</v>
      </c>
      <c r="C468" t="s">
        <v>278</v>
      </c>
      <c r="D468" t="s">
        <v>279</v>
      </c>
      <c r="E468" s="5">
        <v>758744141.78626812</v>
      </c>
      <c r="F468" s="13">
        <f>INDEX($R$3:$T$335,MATCH(VPPEL[[#This Row],[DistrictNumber]],$R$3:$R$335,0),3)</f>
        <v>0.67</v>
      </c>
      <c r="G468" s="9">
        <f t="shared" si="48"/>
        <v>508358.57499679964</v>
      </c>
      <c r="H468" s="11">
        <v>1.02</v>
      </c>
      <c r="I468" s="12" cm="1">
        <f t="array" ref="I468">INDEX(VPPEL[],MATCH(VPPEL[[#This Row],[Base Year]]&amp;VPPEL[[#This Row],[DistrictNumber]],VPPEL[[Fiscal Year]:[Fiscal Year]]&amp;VPPEL[[DistrictNumber]:[DistrictNumber]],0),9)*$H468</f>
        <v>443598.67478100001</v>
      </c>
      <c r="J468" s="15">
        <f>IF(VPPEL[[#This Row],[Unadjusted Maximum Revenue]]/(VPPEL[[#This Row],[Proposed Taxable Valuation]]/1000)&gt;VPPEL[[#This Row],[Max VPPEL RATE]],VPPEL[[#This Row],[Max VPPEL RATE]],VPPEL[[#This Row],[Unadjusted Maximum Revenue]]/(VPPEL[[#This Row],[Proposed Taxable Valuation]]/1000))</f>
        <v>0.58464856642801999</v>
      </c>
      <c r="K468" s="26">
        <f>ROUND(VPPEL[[#This Row],[Proposed Taxable Valuation]]/1000*VPPEL[[#This Row],[Adjusted Rate]],0)</f>
        <v>443599</v>
      </c>
      <c r="L468" s="19">
        <f t="shared" si="46"/>
        <v>-64759.900215799629</v>
      </c>
      <c r="M468" s="17">
        <f t="shared" si="49"/>
        <v>-8.5351433571980051E-2</v>
      </c>
      <c r="N468">
        <v>676677877.70310986</v>
      </c>
      <c r="O468">
        <f>INDEX($R$3:$T$335,MATCH(VPPEL[[#This Row],[DistrictNumber]],$R$3:$R$335,0),3)</f>
        <v>0.67</v>
      </c>
      <c r="P468" s="9">
        <f t="shared" si="47"/>
        <v>453374</v>
      </c>
    </row>
    <row r="469" spans="1:16" x14ac:dyDescent="0.35">
      <c r="A469" s="13">
        <v>2027</v>
      </c>
      <c r="B469" s="13">
        <f t="shared" si="45"/>
        <v>2026</v>
      </c>
      <c r="C469" t="s">
        <v>280</v>
      </c>
      <c r="D469" t="s">
        <v>281</v>
      </c>
      <c r="E469" s="5">
        <v>574460308.60872662</v>
      </c>
      <c r="F469" s="13">
        <f>INDEX($R$3:$T$335,MATCH(VPPEL[[#This Row],[DistrictNumber]],$R$3:$R$335,0),3)</f>
        <v>1.24091</v>
      </c>
      <c r="G469" s="9">
        <f t="shared" si="48"/>
        <v>712853.54155565496</v>
      </c>
      <c r="H469" s="11">
        <v>1.02</v>
      </c>
      <c r="I469" s="12" cm="1">
        <f t="array" ref="I469">INDEX(VPPEL[],MATCH(VPPEL[[#This Row],[Base Year]]&amp;VPPEL[[#This Row],[DistrictNumber]],VPPEL[[Fiscal Year]:[Fiscal Year]]&amp;VPPEL[[DistrictNumber]:[DistrictNumber]],0),9)*$H469</f>
        <v>673245.48366259143</v>
      </c>
      <c r="J469" s="15">
        <f>IF(VPPEL[[#This Row],[Unadjusted Maximum Revenue]]/(VPPEL[[#This Row],[Proposed Taxable Valuation]]/1000)&gt;VPPEL[[#This Row],[Max VPPEL RATE]],VPPEL[[#This Row],[Max VPPEL RATE]],VPPEL[[#This Row],[Unadjusted Maximum Revenue]]/(VPPEL[[#This Row],[Proposed Taxable Valuation]]/1000))</f>
        <v>1.171961706620098</v>
      </c>
      <c r="K469" s="26">
        <f>ROUND(VPPEL[[#This Row],[Proposed Taxable Valuation]]/1000*VPPEL[[#This Row],[Adjusted Rate]],0)</f>
        <v>673245</v>
      </c>
      <c r="L469" s="19">
        <f t="shared" si="46"/>
        <v>-39608.057893063524</v>
      </c>
      <c r="M469" s="17">
        <f t="shared" si="49"/>
        <v>-6.8948293379901937E-2</v>
      </c>
      <c r="N469">
        <v>534528542.72273499</v>
      </c>
      <c r="O469">
        <f>INDEX($R$3:$T$335,MATCH(VPPEL[[#This Row],[DistrictNumber]],$R$3:$R$335,0),3)</f>
        <v>1.24091</v>
      </c>
      <c r="P469" s="9">
        <f t="shared" si="47"/>
        <v>663302</v>
      </c>
    </row>
    <row r="470" spans="1:16" x14ac:dyDescent="0.35">
      <c r="A470" s="13">
        <v>2027</v>
      </c>
      <c r="B470" s="13">
        <f t="shared" si="45"/>
        <v>2026</v>
      </c>
      <c r="C470" t="s">
        <v>282</v>
      </c>
      <c r="D470" t="s">
        <v>283</v>
      </c>
      <c r="E470" s="5">
        <v>697010441.29868853</v>
      </c>
      <c r="F470" s="13">
        <f>INDEX($R$3:$T$335,MATCH(VPPEL[[#This Row],[DistrictNumber]],$R$3:$R$335,0),3)</f>
        <v>0.67</v>
      </c>
      <c r="G470" s="9">
        <f t="shared" si="48"/>
        <v>466996.99567012134</v>
      </c>
      <c r="H470" s="11">
        <v>1.02</v>
      </c>
      <c r="I470" s="12" cm="1">
        <f t="array" ref="I470">INDEX(VPPEL[],MATCH(VPPEL[[#This Row],[Base Year]]&amp;VPPEL[[#This Row],[DistrictNumber]],VPPEL[[Fiscal Year]:[Fiscal Year]]&amp;VPPEL[[DistrictNumber]:[DistrictNumber]],0),9)*$H470</f>
        <v>394992.44843940006</v>
      </c>
      <c r="J470" s="15">
        <f>IF(VPPEL[[#This Row],[Unadjusted Maximum Revenue]]/(VPPEL[[#This Row],[Proposed Taxable Valuation]]/1000)&gt;VPPEL[[#This Row],[Max VPPEL RATE]],VPPEL[[#This Row],[Max VPPEL RATE]],VPPEL[[#This Row],[Unadjusted Maximum Revenue]]/(VPPEL[[#This Row],[Proposed Taxable Valuation]]/1000))</f>
        <v>0.56669516700989375</v>
      </c>
      <c r="K470" s="26">
        <f>ROUND(VPPEL[[#This Row],[Proposed Taxable Valuation]]/1000*VPPEL[[#This Row],[Adjusted Rate]],0)</f>
        <v>394992</v>
      </c>
      <c r="L470" s="19">
        <f t="shared" si="46"/>
        <v>-72004.547230721277</v>
      </c>
      <c r="M470" s="17">
        <f t="shared" si="49"/>
        <v>-0.10330483299010629</v>
      </c>
      <c r="N470">
        <v>604075194.91069365</v>
      </c>
      <c r="O470">
        <f>INDEX($R$3:$T$335,MATCH(VPPEL[[#This Row],[DistrictNumber]],$R$3:$R$335,0),3)</f>
        <v>0.67</v>
      </c>
      <c r="P470" s="9">
        <f t="shared" si="47"/>
        <v>404730</v>
      </c>
    </row>
    <row r="471" spans="1:16" x14ac:dyDescent="0.35">
      <c r="A471" s="13">
        <v>2027</v>
      </c>
      <c r="B471" s="13">
        <f t="shared" si="45"/>
        <v>2026</v>
      </c>
      <c r="C471" t="s">
        <v>284</v>
      </c>
      <c r="D471" t="s">
        <v>285</v>
      </c>
      <c r="E471" s="5">
        <v>1560418615.5560493</v>
      </c>
      <c r="F471" s="13">
        <f>INDEX($R$3:$T$335,MATCH(VPPEL[[#This Row],[DistrictNumber]],$R$3:$R$335,0),3)</f>
        <v>1.34</v>
      </c>
      <c r="G471" s="9">
        <f t="shared" si="48"/>
        <v>2090960.9448451062</v>
      </c>
      <c r="H471" s="11">
        <v>1.02</v>
      </c>
      <c r="I471" s="12" cm="1">
        <f t="array" ref="I471">INDEX(VPPEL[],MATCH(VPPEL[[#This Row],[Base Year]]&amp;VPPEL[[#This Row],[DistrictNumber]],VPPEL[[Fiscal Year]:[Fiscal Year]]&amp;VPPEL[[DistrictNumber]:[DistrictNumber]],0),9)*$H471</f>
        <v>1631596.1314488</v>
      </c>
      <c r="J471" s="15">
        <f>IF(VPPEL[[#This Row],[Unadjusted Maximum Revenue]]/(VPPEL[[#This Row],[Proposed Taxable Valuation]]/1000)&gt;VPPEL[[#This Row],[Max VPPEL RATE]],VPPEL[[#This Row],[Max VPPEL RATE]],VPPEL[[#This Row],[Unadjusted Maximum Revenue]]/(VPPEL[[#This Row],[Proposed Taxable Valuation]]/1000))</f>
        <v>1.0456143724402998</v>
      </c>
      <c r="K471" s="26">
        <f>ROUND(VPPEL[[#This Row],[Proposed Taxable Valuation]]/1000*VPPEL[[#This Row],[Adjusted Rate]],0)</f>
        <v>1631596</v>
      </c>
      <c r="L471" s="19">
        <f t="shared" si="46"/>
        <v>-459364.81339630624</v>
      </c>
      <c r="M471" s="17">
        <f t="shared" si="49"/>
        <v>-0.29438562755970032</v>
      </c>
      <c r="N471">
        <v>1299984693.3480194</v>
      </c>
      <c r="O471">
        <f>INDEX($R$3:$T$335,MATCH(VPPEL[[#This Row],[DistrictNumber]],$R$3:$R$335,0),3)</f>
        <v>1.34</v>
      </c>
      <c r="P471" s="9">
        <f t="shared" si="47"/>
        <v>1741979</v>
      </c>
    </row>
    <row r="472" spans="1:16" x14ac:dyDescent="0.35">
      <c r="A472" s="13">
        <v>2027</v>
      </c>
      <c r="B472" s="13">
        <f t="shared" si="45"/>
        <v>2026</v>
      </c>
      <c r="C472" t="s">
        <v>286</v>
      </c>
      <c r="D472" t="s">
        <v>287</v>
      </c>
      <c r="E472" s="5">
        <v>409596855.21923298</v>
      </c>
      <c r="F472" s="13">
        <f>INDEX($R$3:$T$335,MATCH(VPPEL[[#This Row],[DistrictNumber]],$R$3:$R$335,0),3)</f>
        <v>1.34</v>
      </c>
      <c r="G472" s="9">
        <f t="shared" si="48"/>
        <v>548859.78599377221</v>
      </c>
      <c r="H472" s="11">
        <v>1.02</v>
      </c>
      <c r="I472" s="12" cm="1">
        <f t="array" ref="I472">INDEX(VPPEL[],MATCH(VPPEL[[#This Row],[Base Year]]&amp;VPPEL[[#This Row],[DistrictNumber]],VPPEL[[Fiscal Year]:[Fiscal Year]]&amp;VPPEL[[DistrictNumber]:[DistrictNumber]],0),9)*$H472</f>
        <v>460253.76629280002</v>
      </c>
      <c r="J472" s="15">
        <f>IF(VPPEL[[#This Row],[Unadjusted Maximum Revenue]]/(VPPEL[[#This Row],[Proposed Taxable Valuation]]/1000)&gt;VPPEL[[#This Row],[Max VPPEL RATE]],VPPEL[[#This Row],[Max VPPEL RATE]],VPPEL[[#This Row],[Unadjusted Maximum Revenue]]/(VPPEL[[#This Row],[Proposed Taxable Valuation]]/1000))</f>
        <v>1.1236750488390674</v>
      </c>
      <c r="K472" s="26">
        <f>ROUND(VPPEL[[#This Row],[Proposed Taxable Valuation]]/1000*VPPEL[[#This Row],[Adjusted Rate]],0)</f>
        <v>460254</v>
      </c>
      <c r="L472" s="19">
        <f t="shared" si="46"/>
        <v>-88606.019700972189</v>
      </c>
      <c r="M472" s="17">
        <f t="shared" si="49"/>
        <v>-0.21632495116093264</v>
      </c>
      <c r="N472">
        <v>352905543.42294425</v>
      </c>
      <c r="O472">
        <f>INDEX($R$3:$T$335,MATCH(VPPEL[[#This Row],[DistrictNumber]],$R$3:$R$335,0),3)</f>
        <v>1.34</v>
      </c>
      <c r="P472" s="9">
        <f t="shared" si="47"/>
        <v>472893</v>
      </c>
    </row>
    <row r="473" spans="1:16" x14ac:dyDescent="0.35">
      <c r="A473" s="13">
        <v>2027</v>
      </c>
      <c r="B473" s="13">
        <f t="shared" si="45"/>
        <v>2026</v>
      </c>
      <c r="C473" t="s">
        <v>288</v>
      </c>
      <c r="D473" t="s">
        <v>289</v>
      </c>
      <c r="E473" s="5">
        <v>10192288899.744087</v>
      </c>
      <c r="F473" s="13">
        <f>INDEX($R$3:$T$335,MATCH(VPPEL[[#This Row],[DistrictNumber]],$R$3:$R$335,0),3)</f>
        <v>1.34</v>
      </c>
      <c r="G473" s="9">
        <f t="shared" si="48"/>
        <v>13657667.125657078</v>
      </c>
      <c r="H473" s="11">
        <v>1.02</v>
      </c>
      <c r="I473" s="12" cm="1">
        <f t="array" ref="I473">INDEX(VPPEL[],MATCH(VPPEL[[#This Row],[Base Year]]&amp;VPPEL[[#This Row],[DistrictNumber]],VPPEL[[Fiscal Year]:[Fiscal Year]]&amp;VPPEL[[DistrictNumber]:[DistrictNumber]],0),9)*$H473</f>
        <v>11117169.1903344</v>
      </c>
      <c r="J473" s="15">
        <f>IF(VPPEL[[#This Row],[Unadjusted Maximum Revenue]]/(VPPEL[[#This Row],[Proposed Taxable Valuation]]/1000)&gt;VPPEL[[#This Row],[Max VPPEL RATE]],VPPEL[[#This Row],[Max VPPEL RATE]],VPPEL[[#This Row],[Unadjusted Maximum Revenue]]/(VPPEL[[#This Row],[Proposed Taxable Valuation]]/1000))</f>
        <v>1.0907431392190556</v>
      </c>
      <c r="K473" s="26">
        <f>ROUND(VPPEL[[#This Row],[Proposed Taxable Valuation]]/1000*VPPEL[[#This Row],[Adjusted Rate]],0)</f>
        <v>11117169</v>
      </c>
      <c r="L473" s="19">
        <f t="shared" si="46"/>
        <v>-2540497.9353226777</v>
      </c>
      <c r="M473" s="17">
        <f t="shared" si="49"/>
        <v>-0.24925686078094444</v>
      </c>
      <c r="N473">
        <v>8499581157.4126806</v>
      </c>
      <c r="O473">
        <f>INDEX($R$3:$T$335,MATCH(VPPEL[[#This Row],[DistrictNumber]],$R$3:$R$335,0),3)</f>
        <v>1.34</v>
      </c>
      <c r="P473" s="9">
        <f t="shared" si="47"/>
        <v>11389439</v>
      </c>
    </row>
    <row r="474" spans="1:16" x14ac:dyDescent="0.35">
      <c r="A474" s="13">
        <v>2027</v>
      </c>
      <c r="B474" s="13">
        <f t="shared" si="45"/>
        <v>2026</v>
      </c>
      <c r="C474" t="s">
        <v>290</v>
      </c>
      <c r="D474" t="s">
        <v>291</v>
      </c>
      <c r="E474" s="5">
        <v>563422270.03964055</v>
      </c>
      <c r="F474" s="13">
        <f>INDEX($R$3:$T$335,MATCH(VPPEL[[#This Row],[DistrictNumber]],$R$3:$R$335,0),3)</f>
        <v>0.67</v>
      </c>
      <c r="G474" s="9">
        <f t="shared" si="48"/>
        <v>377492.92092655925</v>
      </c>
      <c r="H474" s="11">
        <v>1.02</v>
      </c>
      <c r="I474" s="12" cm="1">
        <f t="array" ref="I474">INDEX(VPPEL[],MATCH(VPPEL[[#This Row],[Base Year]]&amp;VPPEL[[#This Row],[DistrictNumber]],VPPEL[[Fiscal Year]:[Fiscal Year]]&amp;VPPEL[[DistrictNumber]:[DistrictNumber]],0),9)*$H474</f>
        <v>327385.98813060002</v>
      </c>
      <c r="J474" s="15">
        <f>IF(VPPEL[[#This Row],[Unadjusted Maximum Revenue]]/(VPPEL[[#This Row],[Proposed Taxable Valuation]]/1000)&gt;VPPEL[[#This Row],[Max VPPEL RATE]],VPPEL[[#This Row],[Max VPPEL RATE]],VPPEL[[#This Row],[Unadjusted Maximum Revenue]]/(VPPEL[[#This Row],[Proposed Taxable Valuation]]/1000))</f>
        <v>0.58106682241645535</v>
      </c>
      <c r="K474" s="26">
        <f>ROUND(VPPEL[[#This Row],[Proposed Taxable Valuation]]/1000*VPPEL[[#This Row],[Adjusted Rate]],0)</f>
        <v>327386</v>
      </c>
      <c r="L474" s="19">
        <f t="shared" si="46"/>
        <v>-50106.932795959234</v>
      </c>
      <c r="M474" s="17">
        <f t="shared" si="49"/>
        <v>-8.8933177583544687E-2</v>
      </c>
      <c r="N474">
        <v>504551741.7163291</v>
      </c>
      <c r="O474">
        <f>INDEX($R$3:$T$335,MATCH(VPPEL[[#This Row],[DistrictNumber]],$R$3:$R$335,0),3)</f>
        <v>0.67</v>
      </c>
      <c r="P474" s="9">
        <f t="shared" si="47"/>
        <v>338050</v>
      </c>
    </row>
    <row r="475" spans="1:16" x14ac:dyDescent="0.35">
      <c r="A475" s="13">
        <v>2027</v>
      </c>
      <c r="B475" s="13">
        <f t="shared" si="45"/>
        <v>2026</v>
      </c>
      <c r="C475" t="s">
        <v>292</v>
      </c>
      <c r="D475" t="s">
        <v>293</v>
      </c>
      <c r="E475" s="5">
        <v>253769772.45867708</v>
      </c>
      <c r="F475" s="13">
        <f>INDEX($R$3:$T$335,MATCH(VPPEL[[#This Row],[DistrictNumber]],$R$3:$R$335,0),3)</f>
        <v>0.14116999999999999</v>
      </c>
      <c r="G475" s="9">
        <f t="shared" si="48"/>
        <v>35824.678777991445</v>
      </c>
      <c r="H475" s="11">
        <v>1.02</v>
      </c>
      <c r="I475" s="12" cm="1">
        <f t="array" ref="I475">INDEX(VPPEL[],MATCH(VPPEL[[#This Row],[Base Year]]&amp;VPPEL[[#This Row],[DistrictNumber]],VPPEL[[Fiscal Year]:[Fiscal Year]]&amp;VPPEL[[DistrictNumber]:[DistrictNumber]],0),9)*$H475</f>
        <v>30066.0233667666</v>
      </c>
      <c r="J475" s="15">
        <f>IF(VPPEL[[#This Row],[Unadjusted Maximum Revenue]]/(VPPEL[[#This Row],[Proposed Taxable Valuation]]/1000)&gt;VPPEL[[#This Row],[Max VPPEL RATE]],VPPEL[[#This Row],[Max VPPEL RATE]],VPPEL[[#This Row],[Unadjusted Maximum Revenue]]/(VPPEL[[#This Row],[Proposed Taxable Valuation]]/1000))</f>
        <v>0.11847755970093891</v>
      </c>
      <c r="K475" s="26">
        <f>ROUND(VPPEL[[#This Row],[Proposed Taxable Valuation]]/1000*VPPEL[[#This Row],[Adjusted Rate]],0)</f>
        <v>30066</v>
      </c>
      <c r="L475" s="19">
        <f t="shared" si="46"/>
        <v>-5758.655411224845</v>
      </c>
      <c r="M475" s="17">
        <f t="shared" si="49"/>
        <v>-2.2692440299061076E-2</v>
      </c>
      <c r="N475">
        <v>222689795.12348723</v>
      </c>
      <c r="O475">
        <f>INDEX($R$3:$T$335,MATCH(VPPEL[[#This Row],[DistrictNumber]],$R$3:$R$335,0),3)</f>
        <v>0.14116999999999999</v>
      </c>
      <c r="P475" s="9">
        <f t="shared" si="47"/>
        <v>31437</v>
      </c>
    </row>
    <row r="476" spans="1:16" x14ac:dyDescent="0.35">
      <c r="A476" s="13">
        <v>2027</v>
      </c>
      <c r="B476" s="13">
        <f t="shared" si="45"/>
        <v>2026</v>
      </c>
      <c r="C476" t="s">
        <v>294</v>
      </c>
      <c r="D476" t="s">
        <v>295</v>
      </c>
      <c r="E476" s="5">
        <v>217343524.63815561</v>
      </c>
      <c r="F476" s="13">
        <f>INDEX($R$3:$T$335,MATCH(VPPEL[[#This Row],[DistrictNumber]],$R$3:$R$335,0),3)</f>
        <v>0</v>
      </c>
      <c r="G476" s="9">
        <f t="shared" si="48"/>
        <v>0</v>
      </c>
      <c r="H476" s="11">
        <v>1.02</v>
      </c>
      <c r="I476" s="12" cm="1">
        <f t="array" ref="I476">INDEX(VPPEL[],MATCH(VPPEL[[#This Row],[Base Year]]&amp;VPPEL[[#This Row],[DistrictNumber]],VPPEL[[Fiscal Year]:[Fiscal Year]]&amp;VPPEL[[DistrictNumber]:[DistrictNumber]],0),9)*$H476</f>
        <v>0</v>
      </c>
      <c r="J476" s="15">
        <f>IF(VPPEL[[#This Row],[Unadjusted Maximum Revenue]]/(VPPEL[[#This Row],[Proposed Taxable Valuation]]/1000)&gt;VPPEL[[#This Row],[Max VPPEL RATE]],VPPEL[[#This Row],[Max VPPEL RATE]],VPPEL[[#This Row],[Unadjusted Maximum Revenue]]/(VPPEL[[#This Row],[Proposed Taxable Valuation]]/1000))</f>
        <v>0</v>
      </c>
      <c r="K476" s="26">
        <f>ROUND(VPPEL[[#This Row],[Proposed Taxable Valuation]]/1000*VPPEL[[#This Row],[Adjusted Rate]],0)</f>
        <v>0</v>
      </c>
      <c r="L476" s="19">
        <f t="shared" si="46"/>
        <v>0</v>
      </c>
      <c r="M476" s="17">
        <f t="shared" si="49"/>
        <v>0</v>
      </c>
      <c r="N476">
        <v>184155308.12060237</v>
      </c>
      <c r="O476">
        <f>INDEX($R$3:$T$335,MATCH(VPPEL[[#This Row],[DistrictNumber]],$R$3:$R$335,0),3)</f>
        <v>0</v>
      </c>
      <c r="P476" s="9">
        <f t="shared" si="47"/>
        <v>0</v>
      </c>
    </row>
    <row r="477" spans="1:16" x14ac:dyDescent="0.35">
      <c r="A477" s="13">
        <v>2027</v>
      </c>
      <c r="B477" s="13">
        <f t="shared" si="45"/>
        <v>2026</v>
      </c>
      <c r="C477" t="s">
        <v>296</v>
      </c>
      <c r="D477" t="s">
        <v>297</v>
      </c>
      <c r="E477" s="5">
        <v>421676565.36701906</v>
      </c>
      <c r="F477" s="13">
        <f>INDEX($R$3:$T$335,MATCH(VPPEL[[#This Row],[DistrictNumber]],$R$3:$R$335,0),3)</f>
        <v>0</v>
      </c>
      <c r="G477" s="9">
        <f t="shared" si="48"/>
        <v>0</v>
      </c>
      <c r="H477" s="11">
        <v>1.02</v>
      </c>
      <c r="I477" s="12" cm="1">
        <f t="array" ref="I477">INDEX(VPPEL[],MATCH(VPPEL[[#This Row],[Base Year]]&amp;VPPEL[[#This Row],[DistrictNumber]],VPPEL[[Fiscal Year]:[Fiscal Year]]&amp;VPPEL[[DistrictNumber]:[DistrictNumber]],0),9)*$H477</f>
        <v>0</v>
      </c>
      <c r="J477" s="15">
        <f>IF(VPPEL[[#This Row],[Unadjusted Maximum Revenue]]/(VPPEL[[#This Row],[Proposed Taxable Valuation]]/1000)&gt;VPPEL[[#This Row],[Max VPPEL RATE]],VPPEL[[#This Row],[Max VPPEL RATE]],VPPEL[[#This Row],[Unadjusted Maximum Revenue]]/(VPPEL[[#This Row],[Proposed Taxable Valuation]]/1000))</f>
        <v>0</v>
      </c>
      <c r="K477" s="26">
        <f>ROUND(VPPEL[[#This Row],[Proposed Taxable Valuation]]/1000*VPPEL[[#This Row],[Adjusted Rate]],0)</f>
        <v>0</v>
      </c>
      <c r="L477" s="19">
        <f t="shared" si="46"/>
        <v>0</v>
      </c>
      <c r="M477" s="17">
        <f t="shared" si="49"/>
        <v>0</v>
      </c>
      <c r="N477">
        <v>369685003.19655216</v>
      </c>
      <c r="O477">
        <f>INDEX($R$3:$T$335,MATCH(VPPEL[[#This Row],[DistrictNumber]],$R$3:$R$335,0),3)</f>
        <v>0</v>
      </c>
      <c r="P477" s="9">
        <f t="shared" si="47"/>
        <v>0</v>
      </c>
    </row>
    <row r="478" spans="1:16" x14ac:dyDescent="0.35">
      <c r="A478" s="13">
        <v>2027</v>
      </c>
      <c r="B478" s="13">
        <f t="shared" si="45"/>
        <v>2026</v>
      </c>
      <c r="C478" t="s">
        <v>298</v>
      </c>
      <c r="D478" t="s">
        <v>299</v>
      </c>
      <c r="E478" s="5">
        <v>4433231113.8327303</v>
      </c>
      <c r="F478" s="13">
        <f>INDEX($R$3:$T$335,MATCH(VPPEL[[#This Row],[DistrictNumber]],$R$3:$R$335,0),3)</f>
        <v>1.34</v>
      </c>
      <c r="G478" s="9">
        <f t="shared" si="48"/>
        <v>5940529.6925358586</v>
      </c>
      <c r="H478" s="11">
        <v>1.02</v>
      </c>
      <c r="I478" s="12" cm="1">
        <f t="array" ref="I478">INDEX(VPPEL[],MATCH(VPPEL[[#This Row],[Base Year]]&amp;VPPEL[[#This Row],[DistrictNumber]],VPPEL[[Fiscal Year]:[Fiscal Year]]&amp;VPPEL[[DistrictNumber]:[DistrictNumber]],0),9)*$H478</f>
        <v>4819079.975546401</v>
      </c>
      <c r="J478" s="15">
        <f>IF(VPPEL[[#This Row],[Unadjusted Maximum Revenue]]/(VPPEL[[#This Row],[Proposed Taxable Valuation]]/1000)&gt;VPPEL[[#This Row],[Max VPPEL RATE]],VPPEL[[#This Row],[Max VPPEL RATE]],VPPEL[[#This Row],[Unadjusted Maximum Revenue]]/(VPPEL[[#This Row],[Proposed Taxable Valuation]]/1000))</f>
        <v>1.0870355846122552</v>
      </c>
      <c r="K478" s="26">
        <f>ROUND(VPPEL[[#This Row],[Proposed Taxable Valuation]]/1000*VPPEL[[#This Row],[Adjusted Rate]],0)</f>
        <v>4819080</v>
      </c>
      <c r="L478" s="19">
        <f t="shared" si="46"/>
        <v>-1121449.7169894576</v>
      </c>
      <c r="M478" s="17">
        <f t="shared" si="49"/>
        <v>-0.25296441538774483</v>
      </c>
      <c r="N478">
        <v>3722156804.4613914</v>
      </c>
      <c r="O478">
        <f>INDEX($R$3:$T$335,MATCH(VPPEL[[#This Row],[DistrictNumber]],$R$3:$R$335,0),3)</f>
        <v>1.34</v>
      </c>
      <c r="P478" s="9">
        <f t="shared" si="47"/>
        <v>4987690</v>
      </c>
    </row>
    <row r="479" spans="1:16" x14ac:dyDescent="0.35">
      <c r="A479" s="13">
        <v>2027</v>
      </c>
      <c r="B479" s="13">
        <f t="shared" si="45"/>
        <v>2026</v>
      </c>
      <c r="C479" t="s">
        <v>300</v>
      </c>
      <c r="D479" t="s">
        <v>301</v>
      </c>
      <c r="E479" s="5">
        <v>540716239.56785333</v>
      </c>
      <c r="F479" s="13">
        <f>INDEX($R$3:$T$335,MATCH(VPPEL[[#This Row],[DistrictNumber]],$R$3:$R$335,0),3)</f>
        <v>1.34</v>
      </c>
      <c r="G479" s="9">
        <f t="shared" si="48"/>
        <v>724559.76102092338</v>
      </c>
      <c r="H479" s="11">
        <v>1.02</v>
      </c>
      <c r="I479" s="12" cm="1">
        <f t="array" ref="I479">INDEX(VPPEL[],MATCH(VPPEL[[#This Row],[Base Year]]&amp;VPPEL[[#This Row],[DistrictNumber]],VPPEL[[Fiscal Year]:[Fiscal Year]]&amp;VPPEL[[DistrictNumber]:[DistrictNumber]],0),9)*$H479</f>
        <v>622505.12498279999</v>
      </c>
      <c r="J479" s="15">
        <f>IF(VPPEL[[#This Row],[Unadjusted Maximum Revenue]]/(VPPEL[[#This Row],[Proposed Taxable Valuation]]/1000)&gt;VPPEL[[#This Row],[Max VPPEL RATE]],VPPEL[[#This Row],[Max VPPEL RATE]],VPPEL[[#This Row],[Unadjusted Maximum Revenue]]/(VPPEL[[#This Row],[Proposed Taxable Valuation]]/1000))</f>
        <v>1.151260271894762</v>
      </c>
      <c r="K479" s="26">
        <f>ROUND(VPPEL[[#This Row],[Proposed Taxable Valuation]]/1000*VPPEL[[#This Row],[Adjusted Rate]],0)</f>
        <v>622505</v>
      </c>
      <c r="L479" s="19">
        <f t="shared" si="46"/>
        <v>-102054.6360381234</v>
      </c>
      <c r="M479" s="17">
        <f t="shared" si="49"/>
        <v>-0.18873972810523809</v>
      </c>
      <c r="N479">
        <v>465137637.34046692</v>
      </c>
      <c r="O479">
        <f>INDEX($R$3:$T$335,MATCH(VPPEL[[#This Row],[DistrictNumber]],$R$3:$R$335,0),3)</f>
        <v>1.34</v>
      </c>
      <c r="P479" s="9">
        <f t="shared" si="47"/>
        <v>623284</v>
      </c>
    </row>
    <row r="480" spans="1:16" x14ac:dyDescent="0.35">
      <c r="A480" s="13">
        <v>2027</v>
      </c>
      <c r="B480" s="13">
        <f t="shared" si="45"/>
        <v>2026</v>
      </c>
      <c r="C480" t="s">
        <v>302</v>
      </c>
      <c r="D480" t="s">
        <v>303</v>
      </c>
      <c r="E480" s="5">
        <v>253269521.89766604</v>
      </c>
      <c r="F480" s="13">
        <f>INDEX($R$3:$T$335,MATCH(VPPEL[[#This Row],[DistrictNumber]],$R$3:$R$335,0),3)</f>
        <v>1.34</v>
      </c>
      <c r="G480" s="9">
        <f t="shared" si="48"/>
        <v>339381.1593428725</v>
      </c>
      <c r="H480" s="11">
        <v>1.02</v>
      </c>
      <c r="I480" s="12" cm="1">
        <f t="array" ref="I480">INDEX(VPPEL[],MATCH(VPPEL[[#This Row],[Base Year]]&amp;VPPEL[[#This Row],[DistrictNumber]],VPPEL[[Fiscal Year]:[Fiscal Year]]&amp;VPPEL[[DistrictNumber]:[DistrictNumber]],0),9)*$H480</f>
        <v>317346.22912080004</v>
      </c>
      <c r="J480" s="15">
        <f>IF(VPPEL[[#This Row],[Unadjusted Maximum Revenue]]/(VPPEL[[#This Row],[Proposed Taxable Valuation]]/1000)&gt;VPPEL[[#This Row],[Max VPPEL RATE]],VPPEL[[#This Row],[Max VPPEL RATE]],VPPEL[[#This Row],[Unadjusted Maximum Revenue]]/(VPPEL[[#This Row],[Proposed Taxable Valuation]]/1000))</f>
        <v>1.2529980976116988</v>
      </c>
      <c r="K480" s="26">
        <f>ROUND(VPPEL[[#This Row],[Proposed Taxable Valuation]]/1000*VPPEL[[#This Row],[Adjusted Rate]],0)</f>
        <v>317346</v>
      </c>
      <c r="L480" s="19">
        <f t="shared" si="46"/>
        <v>-22034.930222072464</v>
      </c>
      <c r="M480" s="17">
        <f t="shared" si="49"/>
        <v>-8.70019023883013E-2</v>
      </c>
      <c r="N480">
        <v>236505136.07207096</v>
      </c>
      <c r="O480">
        <f>INDEX($R$3:$T$335,MATCH(VPPEL[[#This Row],[DistrictNumber]],$R$3:$R$335,0),3)</f>
        <v>1.34</v>
      </c>
      <c r="P480" s="9">
        <f t="shared" si="47"/>
        <v>316917</v>
      </c>
    </row>
    <row r="481" spans="1:16" x14ac:dyDescent="0.35">
      <c r="A481" s="13">
        <v>2027</v>
      </c>
      <c r="B481" s="13">
        <f t="shared" si="45"/>
        <v>2026</v>
      </c>
      <c r="C481" t="s">
        <v>304</v>
      </c>
      <c r="D481" t="s">
        <v>305</v>
      </c>
      <c r="E481" s="5">
        <v>288926130.77772629</v>
      </c>
      <c r="F481" s="13">
        <f>INDEX($R$3:$T$335,MATCH(VPPEL[[#This Row],[DistrictNumber]],$R$3:$R$335,0),3)</f>
        <v>1.20122</v>
      </c>
      <c r="G481" s="9">
        <f t="shared" si="48"/>
        <v>347063.84681282035</v>
      </c>
      <c r="H481" s="11">
        <v>1.02</v>
      </c>
      <c r="I481" s="12" cm="1">
        <f t="array" ref="I481">INDEX(VPPEL[],MATCH(VPPEL[[#This Row],[Base Year]]&amp;VPPEL[[#This Row],[DistrictNumber]],VPPEL[[Fiscal Year]:[Fiscal Year]]&amp;VPPEL[[DistrictNumber]:[DistrictNumber]],0),9)*$H481</f>
        <v>313243.64921341802</v>
      </c>
      <c r="J481" s="15">
        <f>IF(VPPEL[[#This Row],[Unadjusted Maximum Revenue]]/(VPPEL[[#This Row],[Proposed Taxable Valuation]]/1000)&gt;VPPEL[[#This Row],[Max VPPEL RATE]],VPPEL[[#This Row],[Max VPPEL RATE]],VPPEL[[#This Row],[Unadjusted Maximum Revenue]]/(VPPEL[[#This Row],[Proposed Taxable Valuation]]/1000))</f>
        <v>1.0841651752655055</v>
      </c>
      <c r="K481" s="26">
        <f>ROUND(VPPEL[[#This Row],[Proposed Taxable Valuation]]/1000*VPPEL[[#This Row],[Adjusted Rate]],0)</f>
        <v>313244</v>
      </c>
      <c r="L481" s="19">
        <f t="shared" si="46"/>
        <v>-33820.197599402338</v>
      </c>
      <c r="M481" s="17">
        <f t="shared" si="49"/>
        <v>-0.11705482473449447</v>
      </c>
      <c r="N481">
        <v>264022232.78966871</v>
      </c>
      <c r="O481">
        <f>INDEX($R$3:$T$335,MATCH(VPPEL[[#This Row],[DistrictNumber]],$R$3:$R$335,0),3)</f>
        <v>1.20122</v>
      </c>
      <c r="P481" s="9">
        <f t="shared" si="47"/>
        <v>317149</v>
      </c>
    </row>
    <row r="482" spans="1:16" x14ac:dyDescent="0.35">
      <c r="A482" s="13">
        <v>2027</v>
      </c>
      <c r="B482" s="13">
        <f t="shared" si="45"/>
        <v>2026</v>
      </c>
      <c r="C482" t="s">
        <v>306</v>
      </c>
      <c r="D482" t="s">
        <v>307</v>
      </c>
      <c r="E482" s="5">
        <v>718736971.5844003</v>
      </c>
      <c r="F482" s="13">
        <f>INDEX($R$3:$T$335,MATCH(VPPEL[[#This Row],[DistrictNumber]],$R$3:$R$335,0),3)</f>
        <v>1.34</v>
      </c>
      <c r="G482" s="9">
        <f t="shared" si="48"/>
        <v>963107.5419230964</v>
      </c>
      <c r="H482" s="11">
        <v>1.02</v>
      </c>
      <c r="I482" s="12" cm="1">
        <f t="array" ref="I482">INDEX(VPPEL[],MATCH(VPPEL[[#This Row],[Base Year]]&amp;VPPEL[[#This Row],[DistrictNumber]],VPPEL[[Fiscal Year]:[Fiscal Year]]&amp;VPPEL[[DistrictNumber]:[DistrictNumber]],0),9)*$H482</f>
        <v>785290.21770600008</v>
      </c>
      <c r="J482" s="15">
        <f>IF(VPPEL[[#This Row],[Unadjusted Maximum Revenue]]/(VPPEL[[#This Row],[Proposed Taxable Valuation]]/1000)&gt;VPPEL[[#This Row],[Max VPPEL RATE]],VPPEL[[#This Row],[Max VPPEL RATE]],VPPEL[[#This Row],[Unadjusted Maximum Revenue]]/(VPPEL[[#This Row],[Proposed Taxable Valuation]]/1000))</f>
        <v>1.0925974991586815</v>
      </c>
      <c r="K482" s="26">
        <f>ROUND(VPPEL[[#This Row],[Proposed Taxable Valuation]]/1000*VPPEL[[#This Row],[Adjusted Rate]],0)</f>
        <v>785290</v>
      </c>
      <c r="L482" s="19">
        <f t="shared" si="46"/>
        <v>-177817.32421709632</v>
      </c>
      <c r="M482" s="17">
        <f t="shared" si="49"/>
        <v>-0.24740250084131854</v>
      </c>
      <c r="N482">
        <v>610111924.70363986</v>
      </c>
      <c r="O482">
        <f>INDEX($R$3:$T$335,MATCH(VPPEL[[#This Row],[DistrictNumber]],$R$3:$R$335,0),3)</f>
        <v>1.34</v>
      </c>
      <c r="P482" s="9">
        <f t="shared" si="47"/>
        <v>817550</v>
      </c>
    </row>
    <row r="483" spans="1:16" x14ac:dyDescent="0.35">
      <c r="A483" s="13">
        <v>2027</v>
      </c>
      <c r="B483" s="13">
        <f t="shared" si="45"/>
        <v>2026</v>
      </c>
      <c r="C483" t="s">
        <v>308</v>
      </c>
      <c r="D483" t="s">
        <v>309</v>
      </c>
      <c r="E483" s="5">
        <v>436092472.89853752</v>
      </c>
      <c r="F483" s="13">
        <f>INDEX($R$3:$T$335,MATCH(VPPEL[[#This Row],[DistrictNumber]],$R$3:$R$335,0),3)</f>
        <v>1.34</v>
      </c>
      <c r="G483" s="9">
        <f t="shared" si="48"/>
        <v>584363.91368404031</v>
      </c>
      <c r="H483" s="11">
        <v>1.02</v>
      </c>
      <c r="I483" s="12" cm="1">
        <f t="array" ref="I483">INDEX(VPPEL[],MATCH(VPPEL[[#This Row],[Base Year]]&amp;VPPEL[[#This Row],[DistrictNumber]],VPPEL[[Fiscal Year]:[Fiscal Year]]&amp;VPPEL[[DistrictNumber]:[DistrictNumber]],0),9)*$H483</f>
        <v>542955.6387144</v>
      </c>
      <c r="J483" s="15">
        <f>IF(VPPEL[[#This Row],[Unadjusted Maximum Revenue]]/(VPPEL[[#This Row],[Proposed Taxable Valuation]]/1000)&gt;VPPEL[[#This Row],[Max VPPEL RATE]],VPPEL[[#This Row],[Max VPPEL RATE]],VPPEL[[#This Row],[Unadjusted Maximum Revenue]]/(VPPEL[[#This Row],[Proposed Taxable Valuation]]/1000))</f>
        <v>1.2450470312078181</v>
      </c>
      <c r="K483" s="26">
        <f>ROUND(VPPEL[[#This Row],[Proposed Taxable Valuation]]/1000*VPPEL[[#This Row],[Adjusted Rate]],0)</f>
        <v>542956</v>
      </c>
      <c r="L483" s="19">
        <f t="shared" si="46"/>
        <v>-41408.274969640304</v>
      </c>
      <c r="M483" s="17">
        <f t="shared" si="49"/>
        <v>-9.4952968792181958E-2</v>
      </c>
      <c r="N483">
        <v>397471140.50377119</v>
      </c>
      <c r="O483">
        <f>INDEX($R$3:$T$335,MATCH(VPPEL[[#This Row],[DistrictNumber]],$R$3:$R$335,0),3)</f>
        <v>1.34</v>
      </c>
      <c r="P483" s="9">
        <f t="shared" si="47"/>
        <v>532611</v>
      </c>
    </row>
    <row r="484" spans="1:16" x14ac:dyDescent="0.35">
      <c r="A484" s="13">
        <v>2027</v>
      </c>
      <c r="B484" s="13">
        <f t="shared" si="45"/>
        <v>2026</v>
      </c>
      <c r="C484" t="s">
        <v>310</v>
      </c>
      <c r="D484" t="s">
        <v>311</v>
      </c>
      <c r="E484" s="5">
        <v>114855146.28868058</v>
      </c>
      <c r="F484" s="13">
        <f>INDEX($R$3:$T$335,MATCH(VPPEL[[#This Row],[DistrictNumber]],$R$3:$R$335,0),3)</f>
        <v>1.1967300000000001</v>
      </c>
      <c r="G484" s="9">
        <f t="shared" si="48"/>
        <v>137450.59921805272</v>
      </c>
      <c r="H484" s="11">
        <v>1.02</v>
      </c>
      <c r="I484" s="12" cm="1">
        <f t="array" ref="I484">INDEX(VPPEL[],MATCH(VPPEL[[#This Row],[Base Year]]&amp;VPPEL[[#This Row],[DistrictNumber]],VPPEL[[Fiscal Year]:[Fiscal Year]]&amp;VPPEL[[DistrictNumber]:[DistrictNumber]],0),9)*$H484</f>
        <v>119730.5461741914</v>
      </c>
      <c r="J484" s="15">
        <f>IF(VPPEL[[#This Row],[Unadjusted Maximum Revenue]]/(VPPEL[[#This Row],[Proposed Taxable Valuation]]/1000)&gt;VPPEL[[#This Row],[Max VPPEL RATE]],VPPEL[[#This Row],[Max VPPEL RATE]],VPPEL[[#This Row],[Unadjusted Maximum Revenue]]/(VPPEL[[#This Row],[Proposed Taxable Valuation]]/1000))</f>
        <v>1.0424482493214264</v>
      </c>
      <c r="K484" s="26">
        <f>ROUND(VPPEL[[#This Row],[Proposed Taxable Valuation]]/1000*VPPEL[[#This Row],[Adjusted Rate]],0)</f>
        <v>119731</v>
      </c>
      <c r="L484" s="19">
        <f t="shared" si="46"/>
        <v>-17720.05304386132</v>
      </c>
      <c r="M484" s="17">
        <f t="shared" si="49"/>
        <v>-0.15428175067857364</v>
      </c>
      <c r="N484">
        <v>101013489.01343735</v>
      </c>
      <c r="O484">
        <f>INDEX($R$3:$T$335,MATCH(VPPEL[[#This Row],[DistrictNumber]],$R$3:$R$335,0),3)</f>
        <v>1.1967300000000001</v>
      </c>
      <c r="P484" s="9">
        <f t="shared" si="47"/>
        <v>120886</v>
      </c>
    </row>
    <row r="485" spans="1:16" x14ac:dyDescent="0.35">
      <c r="A485" s="13">
        <v>2027</v>
      </c>
      <c r="B485" s="13">
        <f t="shared" si="45"/>
        <v>2026</v>
      </c>
      <c r="C485" t="s">
        <v>312</v>
      </c>
      <c r="D485" t="s">
        <v>313</v>
      </c>
      <c r="E485" s="5">
        <v>234520520.69868395</v>
      </c>
      <c r="F485" s="13">
        <f>INDEX($R$3:$T$335,MATCH(VPPEL[[#This Row],[DistrictNumber]],$R$3:$R$335,0),3)</f>
        <v>0.91281999999999996</v>
      </c>
      <c r="G485" s="9">
        <f t="shared" si="48"/>
        <v>214075.02170417269</v>
      </c>
      <c r="H485" s="11">
        <v>1.02</v>
      </c>
      <c r="I485" s="12" cm="1">
        <f t="array" ref="I485">INDEX(VPPEL[],MATCH(VPPEL[[#This Row],[Base Year]]&amp;VPPEL[[#This Row],[DistrictNumber]],VPPEL[[Fiscal Year]:[Fiscal Year]]&amp;VPPEL[[DistrictNumber]:[DistrictNumber]],0),9)*$H485</f>
        <v>199421.21608554601</v>
      </c>
      <c r="J485" s="15">
        <f>IF(VPPEL[[#This Row],[Unadjusted Maximum Revenue]]/(VPPEL[[#This Row],[Proposed Taxable Valuation]]/1000)&gt;VPPEL[[#This Row],[Max VPPEL RATE]],VPPEL[[#This Row],[Max VPPEL RATE]],VPPEL[[#This Row],[Unadjusted Maximum Revenue]]/(VPPEL[[#This Row],[Proposed Taxable Valuation]]/1000))</f>
        <v>0.85033589167988355</v>
      </c>
      <c r="K485" s="26">
        <f>ROUND(VPPEL[[#This Row],[Proposed Taxable Valuation]]/1000*VPPEL[[#This Row],[Adjusted Rate]],0)</f>
        <v>199421</v>
      </c>
      <c r="L485" s="19">
        <f t="shared" si="46"/>
        <v>-14653.805618626677</v>
      </c>
      <c r="M485" s="17">
        <f t="shared" si="49"/>
        <v>-6.2484108320116416E-2</v>
      </c>
      <c r="N485">
        <v>219436235.58333939</v>
      </c>
      <c r="O485">
        <f>INDEX($R$3:$T$335,MATCH(VPPEL[[#This Row],[DistrictNumber]],$R$3:$R$335,0),3)</f>
        <v>0.91281999999999996</v>
      </c>
      <c r="P485" s="9">
        <f t="shared" si="47"/>
        <v>200306</v>
      </c>
    </row>
    <row r="486" spans="1:16" x14ac:dyDescent="0.35">
      <c r="A486" s="13">
        <v>2027</v>
      </c>
      <c r="B486" s="13">
        <f t="shared" si="45"/>
        <v>2026</v>
      </c>
      <c r="C486" t="s">
        <v>314</v>
      </c>
      <c r="D486" t="s">
        <v>315</v>
      </c>
      <c r="E486" s="5">
        <v>355505686.69154906</v>
      </c>
      <c r="F486" s="13">
        <f>INDEX($R$3:$T$335,MATCH(VPPEL[[#This Row],[DistrictNumber]],$R$3:$R$335,0),3)</f>
        <v>0</v>
      </c>
      <c r="G486" s="9">
        <f t="shared" si="48"/>
        <v>0</v>
      </c>
      <c r="H486" s="11">
        <v>1.02</v>
      </c>
      <c r="I486" s="12" cm="1">
        <f t="array" ref="I486">INDEX(VPPEL[],MATCH(VPPEL[[#This Row],[Base Year]]&amp;VPPEL[[#This Row],[DistrictNumber]],VPPEL[[Fiscal Year]:[Fiscal Year]]&amp;VPPEL[[DistrictNumber]:[DistrictNumber]],0),9)*$H486</f>
        <v>0</v>
      </c>
      <c r="J486" s="15">
        <f>IF(VPPEL[[#This Row],[Unadjusted Maximum Revenue]]/(VPPEL[[#This Row],[Proposed Taxable Valuation]]/1000)&gt;VPPEL[[#This Row],[Max VPPEL RATE]],VPPEL[[#This Row],[Max VPPEL RATE]],VPPEL[[#This Row],[Unadjusted Maximum Revenue]]/(VPPEL[[#This Row],[Proposed Taxable Valuation]]/1000))</f>
        <v>0</v>
      </c>
      <c r="K486" s="26">
        <f>ROUND(VPPEL[[#This Row],[Proposed Taxable Valuation]]/1000*VPPEL[[#This Row],[Adjusted Rate]],0)</f>
        <v>0</v>
      </c>
      <c r="L486" s="19">
        <f t="shared" si="46"/>
        <v>0</v>
      </c>
      <c r="M486" s="17">
        <f t="shared" si="49"/>
        <v>0</v>
      </c>
      <c r="N486">
        <v>311294732.01908165</v>
      </c>
      <c r="O486">
        <f>INDEX($R$3:$T$335,MATCH(VPPEL[[#This Row],[DistrictNumber]],$R$3:$R$335,0),3)</f>
        <v>0</v>
      </c>
      <c r="P486" s="9">
        <f t="shared" si="47"/>
        <v>0</v>
      </c>
    </row>
    <row r="487" spans="1:16" x14ac:dyDescent="0.35">
      <c r="A487" s="13">
        <v>2027</v>
      </c>
      <c r="B487" s="13">
        <f t="shared" si="45"/>
        <v>2026</v>
      </c>
      <c r="C487" t="s">
        <v>316</v>
      </c>
      <c r="D487" t="s">
        <v>317</v>
      </c>
      <c r="E487" s="5">
        <v>1548153874.8950684</v>
      </c>
      <c r="F487" s="13">
        <f>INDEX($R$3:$T$335,MATCH(VPPEL[[#This Row],[DistrictNumber]],$R$3:$R$335,0),3)</f>
        <v>0</v>
      </c>
      <c r="G487" s="9">
        <f t="shared" si="48"/>
        <v>0</v>
      </c>
      <c r="H487" s="11">
        <v>1.02</v>
      </c>
      <c r="I487" s="12" cm="1">
        <f t="array" ref="I487">INDEX(VPPEL[],MATCH(VPPEL[[#This Row],[Base Year]]&amp;VPPEL[[#This Row],[DistrictNumber]],VPPEL[[Fiscal Year]:[Fiscal Year]]&amp;VPPEL[[DistrictNumber]:[DistrictNumber]],0),9)*$H487</f>
        <v>0</v>
      </c>
      <c r="J487" s="15">
        <f>IF(VPPEL[[#This Row],[Unadjusted Maximum Revenue]]/(VPPEL[[#This Row],[Proposed Taxable Valuation]]/1000)&gt;VPPEL[[#This Row],[Max VPPEL RATE]],VPPEL[[#This Row],[Max VPPEL RATE]],VPPEL[[#This Row],[Unadjusted Maximum Revenue]]/(VPPEL[[#This Row],[Proposed Taxable Valuation]]/1000))</f>
        <v>0</v>
      </c>
      <c r="K487" s="26">
        <f>ROUND(VPPEL[[#This Row],[Proposed Taxable Valuation]]/1000*VPPEL[[#This Row],[Adjusted Rate]],0)</f>
        <v>0</v>
      </c>
      <c r="L487" s="19">
        <f t="shared" si="46"/>
        <v>0</v>
      </c>
      <c r="M487" s="17">
        <f t="shared" si="49"/>
        <v>0</v>
      </c>
      <c r="N487">
        <v>1357267352.5568388</v>
      </c>
      <c r="O487">
        <f>INDEX($R$3:$T$335,MATCH(VPPEL[[#This Row],[DistrictNumber]],$R$3:$R$335,0),3)</f>
        <v>0</v>
      </c>
      <c r="P487" s="9">
        <f t="shared" si="47"/>
        <v>0</v>
      </c>
    </row>
    <row r="488" spans="1:16" x14ac:dyDescent="0.35">
      <c r="A488" s="13">
        <v>2027</v>
      </c>
      <c r="B488" s="13">
        <f t="shared" si="45"/>
        <v>2026</v>
      </c>
      <c r="C488" t="s">
        <v>318</v>
      </c>
      <c r="D488" t="s">
        <v>319</v>
      </c>
      <c r="E488" s="5">
        <v>231885778.66109633</v>
      </c>
      <c r="F488" s="13">
        <f>INDEX($R$3:$T$335,MATCH(VPPEL[[#This Row],[DistrictNumber]],$R$3:$R$335,0),3)</f>
        <v>1.2033499999999999</v>
      </c>
      <c r="G488" s="9">
        <f t="shared" si="48"/>
        <v>279039.75175183022</v>
      </c>
      <c r="H488" s="11">
        <v>1.02</v>
      </c>
      <c r="I488" s="12" cm="1">
        <f t="array" ref="I488">INDEX(VPPEL[],MATCH(VPPEL[[#This Row],[Base Year]]&amp;VPPEL[[#This Row],[DistrictNumber]],VPPEL[[Fiscal Year]:[Fiscal Year]]&amp;VPPEL[[DistrictNumber]:[DistrictNumber]],0),9)*$H488</f>
        <v>259778.998147632</v>
      </c>
      <c r="J488" s="15">
        <f>IF(VPPEL[[#This Row],[Unadjusted Maximum Revenue]]/(VPPEL[[#This Row],[Proposed Taxable Valuation]]/1000)&gt;VPPEL[[#This Row],[Max VPPEL RATE]],VPPEL[[#This Row],[Max VPPEL RATE]],VPPEL[[#This Row],[Unadjusted Maximum Revenue]]/(VPPEL[[#This Row],[Proposed Taxable Valuation]]/1000))</f>
        <v>1.1202886164368964</v>
      </c>
      <c r="K488" s="26">
        <f>ROUND(VPPEL[[#This Row],[Proposed Taxable Valuation]]/1000*VPPEL[[#This Row],[Adjusted Rate]],0)</f>
        <v>259779</v>
      </c>
      <c r="L488" s="19">
        <f t="shared" si="46"/>
        <v>-19260.753604198224</v>
      </c>
      <c r="M488" s="17">
        <f t="shared" si="49"/>
        <v>-8.3061383563103552E-2</v>
      </c>
      <c r="N488">
        <v>213314135.95007455</v>
      </c>
      <c r="O488">
        <f>INDEX($R$3:$T$335,MATCH(VPPEL[[#This Row],[DistrictNumber]],$R$3:$R$335,0),3)</f>
        <v>1.2033499999999999</v>
      </c>
      <c r="P488" s="9">
        <f t="shared" si="47"/>
        <v>256692</v>
      </c>
    </row>
    <row r="489" spans="1:16" x14ac:dyDescent="0.35">
      <c r="A489" s="13">
        <v>2027</v>
      </c>
      <c r="B489" s="13">
        <f t="shared" si="45"/>
        <v>2026</v>
      </c>
      <c r="C489" t="s">
        <v>320</v>
      </c>
      <c r="D489" t="s">
        <v>321</v>
      </c>
      <c r="E489" s="5">
        <v>2258522598.4187655</v>
      </c>
      <c r="F489" s="13">
        <f>INDEX($R$3:$T$335,MATCH(VPPEL[[#This Row],[DistrictNumber]],$R$3:$R$335,0),3)</f>
        <v>1</v>
      </c>
      <c r="G489" s="9">
        <f t="shared" si="48"/>
        <v>2258522.5984187657</v>
      </c>
      <c r="H489" s="11">
        <v>1.02</v>
      </c>
      <c r="I489" s="12" cm="1">
        <f t="array" ref="I489">INDEX(VPPEL[],MATCH(VPPEL[[#This Row],[Base Year]]&amp;VPPEL[[#This Row],[DistrictNumber]],VPPEL[[Fiscal Year]:[Fiscal Year]]&amp;VPPEL[[DistrictNumber]:[DistrictNumber]],0),9)*$H489</f>
        <v>1963864.28892</v>
      </c>
      <c r="J489" s="15">
        <f>IF(VPPEL[[#This Row],[Unadjusted Maximum Revenue]]/(VPPEL[[#This Row],[Proposed Taxable Valuation]]/1000)&gt;VPPEL[[#This Row],[Max VPPEL RATE]],VPPEL[[#This Row],[Max VPPEL RATE]],VPPEL[[#This Row],[Unadjusted Maximum Revenue]]/(VPPEL[[#This Row],[Proposed Taxable Valuation]]/1000))</f>
        <v>0.86953492973457003</v>
      </c>
      <c r="K489" s="26">
        <f>ROUND(VPPEL[[#This Row],[Proposed Taxable Valuation]]/1000*VPPEL[[#This Row],[Adjusted Rate]],0)</f>
        <v>1963864</v>
      </c>
      <c r="L489" s="19">
        <f t="shared" si="46"/>
        <v>-294658.30949876574</v>
      </c>
      <c r="M489" s="17">
        <f t="shared" si="49"/>
        <v>-0.13046507026542997</v>
      </c>
      <c r="N489">
        <v>1977318619.6827354</v>
      </c>
      <c r="O489">
        <f>INDEX($R$3:$T$335,MATCH(VPPEL[[#This Row],[DistrictNumber]],$R$3:$R$335,0),3)</f>
        <v>1</v>
      </c>
      <c r="P489" s="9">
        <f t="shared" si="47"/>
        <v>1977319</v>
      </c>
    </row>
    <row r="490" spans="1:16" x14ac:dyDescent="0.35">
      <c r="A490" s="13">
        <v>2027</v>
      </c>
      <c r="B490" s="13">
        <f t="shared" si="45"/>
        <v>2026</v>
      </c>
      <c r="C490" t="s">
        <v>322</v>
      </c>
      <c r="D490" t="s">
        <v>323</v>
      </c>
      <c r="E490" s="5">
        <v>3558607931.8431549</v>
      </c>
      <c r="F490" s="13">
        <f>INDEX($R$3:$T$335,MATCH(VPPEL[[#This Row],[DistrictNumber]],$R$3:$R$335,0),3)</f>
        <v>1.34</v>
      </c>
      <c r="G490" s="9">
        <f t="shared" si="48"/>
        <v>4768534.6286698282</v>
      </c>
      <c r="H490" s="11">
        <v>1.02</v>
      </c>
      <c r="I490" s="12" cm="1">
        <f t="array" ref="I490">INDEX(VPPEL[],MATCH(VPPEL[[#This Row],[Base Year]]&amp;VPPEL[[#This Row],[DistrictNumber]],VPPEL[[Fiscal Year]:[Fiscal Year]]&amp;VPPEL[[DistrictNumber]:[DistrictNumber]],0),9)*$H490</f>
        <v>3907260.9048996004</v>
      </c>
      <c r="J490" s="15">
        <f>IF(VPPEL[[#This Row],[Unadjusted Maximum Revenue]]/(VPPEL[[#This Row],[Proposed Taxable Valuation]]/1000)&gt;VPPEL[[#This Row],[Max VPPEL RATE]],VPPEL[[#This Row],[Max VPPEL RATE]],VPPEL[[#This Row],[Unadjusted Maximum Revenue]]/(VPPEL[[#This Row],[Proposed Taxable Valuation]]/1000))</f>
        <v>1.0979745394081284</v>
      </c>
      <c r="K490" s="26">
        <f>ROUND(VPPEL[[#This Row],[Proposed Taxable Valuation]]/1000*VPPEL[[#This Row],[Adjusted Rate]],0)</f>
        <v>3907261</v>
      </c>
      <c r="L490" s="19">
        <f t="shared" si="46"/>
        <v>-861273.72377022775</v>
      </c>
      <c r="M490" s="17">
        <f t="shared" si="49"/>
        <v>-0.24202546059187169</v>
      </c>
      <c r="N490">
        <v>2964745689.2385759</v>
      </c>
      <c r="O490">
        <f>INDEX($R$3:$T$335,MATCH(VPPEL[[#This Row],[DistrictNumber]],$R$3:$R$335,0),3)</f>
        <v>1.34</v>
      </c>
      <c r="P490" s="9">
        <f t="shared" si="47"/>
        <v>3972759</v>
      </c>
    </row>
    <row r="491" spans="1:16" x14ac:dyDescent="0.35">
      <c r="A491" s="13">
        <v>2027</v>
      </c>
      <c r="B491" s="13">
        <f t="shared" si="45"/>
        <v>2026</v>
      </c>
      <c r="C491" t="s">
        <v>324</v>
      </c>
      <c r="D491" t="s">
        <v>325</v>
      </c>
      <c r="E491" s="5">
        <v>286728280.16758537</v>
      </c>
      <c r="F491" s="13">
        <f>INDEX($R$3:$T$335,MATCH(VPPEL[[#This Row],[DistrictNumber]],$R$3:$R$335,0),3)</f>
        <v>0.67</v>
      </c>
      <c r="G491" s="9">
        <f t="shared" si="48"/>
        <v>192107.94771228221</v>
      </c>
      <c r="H491" s="11">
        <v>1.02</v>
      </c>
      <c r="I491" s="12" cm="1">
        <f t="array" ref="I491">INDEX(VPPEL[],MATCH(VPPEL[[#This Row],[Base Year]]&amp;VPPEL[[#This Row],[DistrictNumber]],VPPEL[[Fiscal Year]:[Fiscal Year]]&amp;VPPEL[[DistrictNumber]:[DistrictNumber]],0),9)*$H491</f>
        <v>157580.63542080001</v>
      </c>
      <c r="J491" s="15">
        <f>IF(VPPEL[[#This Row],[Unadjusted Maximum Revenue]]/(VPPEL[[#This Row],[Proposed Taxable Valuation]]/1000)&gt;VPPEL[[#This Row],[Max VPPEL RATE]],VPPEL[[#This Row],[Max VPPEL RATE]],VPPEL[[#This Row],[Unadjusted Maximum Revenue]]/(VPPEL[[#This Row],[Proposed Taxable Valuation]]/1000))</f>
        <v>0.54958176894409638</v>
      </c>
      <c r="K491" s="26">
        <f>ROUND(VPPEL[[#This Row],[Proposed Taxable Valuation]]/1000*VPPEL[[#This Row],[Adjusted Rate]],0)</f>
        <v>157581</v>
      </c>
      <c r="L491" s="19">
        <f t="shared" si="46"/>
        <v>-34527.312291482202</v>
      </c>
      <c r="M491" s="17">
        <f t="shared" si="49"/>
        <v>-0.12041823105590366</v>
      </c>
      <c r="N491">
        <v>243793387.79669559</v>
      </c>
      <c r="O491">
        <f>INDEX($R$3:$T$335,MATCH(VPPEL[[#This Row],[DistrictNumber]],$R$3:$R$335,0),3)</f>
        <v>0.67</v>
      </c>
      <c r="P491" s="9">
        <f t="shared" si="47"/>
        <v>163342</v>
      </c>
    </row>
    <row r="492" spans="1:16" x14ac:dyDescent="0.35">
      <c r="A492" s="13">
        <v>2027</v>
      </c>
      <c r="B492" s="13">
        <f t="shared" si="45"/>
        <v>2026</v>
      </c>
      <c r="C492" t="s">
        <v>326</v>
      </c>
      <c r="D492" t="s">
        <v>327</v>
      </c>
      <c r="E492" s="5">
        <v>298546528.33277994</v>
      </c>
      <c r="F492" s="13">
        <f>INDEX($R$3:$T$335,MATCH(VPPEL[[#This Row],[DistrictNumber]],$R$3:$R$335,0),3)</f>
        <v>0</v>
      </c>
      <c r="G492" s="9">
        <f t="shared" si="48"/>
        <v>0</v>
      </c>
      <c r="H492" s="11">
        <v>1.02</v>
      </c>
      <c r="I492" s="12" cm="1">
        <f t="array" ref="I492">INDEX(VPPEL[],MATCH(VPPEL[[#This Row],[Base Year]]&amp;VPPEL[[#This Row],[DistrictNumber]],VPPEL[[Fiscal Year]:[Fiscal Year]]&amp;VPPEL[[DistrictNumber]:[DistrictNumber]],0),9)*$H492</f>
        <v>0</v>
      </c>
      <c r="J492" s="15">
        <f>IF(VPPEL[[#This Row],[Unadjusted Maximum Revenue]]/(VPPEL[[#This Row],[Proposed Taxable Valuation]]/1000)&gt;VPPEL[[#This Row],[Max VPPEL RATE]],VPPEL[[#This Row],[Max VPPEL RATE]],VPPEL[[#This Row],[Unadjusted Maximum Revenue]]/(VPPEL[[#This Row],[Proposed Taxable Valuation]]/1000))</f>
        <v>0</v>
      </c>
      <c r="K492" s="26">
        <f>ROUND(VPPEL[[#This Row],[Proposed Taxable Valuation]]/1000*VPPEL[[#This Row],[Adjusted Rate]],0)</f>
        <v>0</v>
      </c>
      <c r="L492" s="19">
        <f t="shared" si="46"/>
        <v>0</v>
      </c>
      <c r="M492" s="17">
        <f t="shared" si="49"/>
        <v>0</v>
      </c>
      <c r="N492">
        <v>265898347.19944412</v>
      </c>
      <c r="O492">
        <f>INDEX($R$3:$T$335,MATCH(VPPEL[[#This Row],[DistrictNumber]],$R$3:$R$335,0),3)</f>
        <v>0</v>
      </c>
      <c r="P492" s="9">
        <f t="shared" si="47"/>
        <v>0</v>
      </c>
    </row>
    <row r="493" spans="1:16" x14ac:dyDescent="0.35">
      <c r="A493" s="13">
        <v>2027</v>
      </c>
      <c r="B493" s="13">
        <f t="shared" si="45"/>
        <v>2026</v>
      </c>
      <c r="C493" t="s">
        <v>328</v>
      </c>
      <c r="D493" t="s">
        <v>329</v>
      </c>
      <c r="E493" s="5">
        <v>233824782.40261701</v>
      </c>
      <c r="F493" s="13">
        <f>INDEX($R$3:$T$335,MATCH(VPPEL[[#This Row],[DistrictNumber]],$R$3:$R$335,0),3)</f>
        <v>0.52588999999999997</v>
      </c>
      <c r="G493" s="9">
        <f t="shared" si="48"/>
        <v>122966.11481771225</v>
      </c>
      <c r="H493" s="11">
        <v>1.02</v>
      </c>
      <c r="I493" s="12" cm="1">
        <f t="array" ref="I493">INDEX(VPPEL[],MATCH(VPPEL[[#This Row],[Base Year]]&amp;VPPEL[[#This Row],[DistrictNumber]],VPPEL[[Fiscal Year]:[Fiscal Year]]&amp;VPPEL[[DistrictNumber]:[DistrictNumber]],0),9)*$H493</f>
        <v>109928.72069202839</v>
      </c>
      <c r="J493" s="15">
        <f>IF(VPPEL[[#This Row],[Unadjusted Maximum Revenue]]/(VPPEL[[#This Row],[Proposed Taxable Valuation]]/1000)&gt;VPPEL[[#This Row],[Max VPPEL RATE]],VPPEL[[#This Row],[Max VPPEL RATE]],VPPEL[[#This Row],[Unadjusted Maximum Revenue]]/(VPPEL[[#This Row],[Proposed Taxable Valuation]]/1000))</f>
        <v>0.47013288994639113</v>
      </c>
      <c r="K493" s="26">
        <f>ROUND(VPPEL[[#This Row],[Proposed Taxable Valuation]]/1000*VPPEL[[#This Row],[Adjusted Rate]],0)</f>
        <v>109929</v>
      </c>
      <c r="L493" s="19">
        <f t="shared" si="46"/>
        <v>-13037.394125683859</v>
      </c>
      <c r="M493" s="17">
        <f t="shared" si="49"/>
        <v>-5.5757110053608838E-2</v>
      </c>
      <c r="N493">
        <v>208825429.78256187</v>
      </c>
      <c r="O493">
        <f>INDEX($R$3:$T$335,MATCH(VPPEL[[#This Row],[DistrictNumber]],$R$3:$R$335,0),3)</f>
        <v>0.52588999999999997</v>
      </c>
      <c r="P493" s="9">
        <f t="shared" si="47"/>
        <v>109819</v>
      </c>
    </row>
    <row r="494" spans="1:16" x14ac:dyDescent="0.35">
      <c r="A494" s="13">
        <v>2027</v>
      </c>
      <c r="B494" s="13">
        <f t="shared" si="45"/>
        <v>2026</v>
      </c>
      <c r="C494" t="s">
        <v>330</v>
      </c>
      <c r="D494" t="s">
        <v>331</v>
      </c>
      <c r="E494" s="5">
        <v>387772344.49875134</v>
      </c>
      <c r="F494" s="13">
        <f>INDEX($R$3:$T$335,MATCH(VPPEL[[#This Row],[DistrictNumber]],$R$3:$R$335,0),3)</f>
        <v>1</v>
      </c>
      <c r="G494" s="9">
        <f t="shared" si="48"/>
        <v>387772.34449875134</v>
      </c>
      <c r="H494" s="11">
        <v>1.02</v>
      </c>
      <c r="I494" s="12" cm="1">
        <f t="array" ref="I494">INDEX(VPPEL[],MATCH(VPPEL[[#This Row],[Base Year]]&amp;VPPEL[[#This Row],[DistrictNumber]],VPPEL[[Fiscal Year]:[Fiscal Year]]&amp;VPPEL[[DistrictNumber]:[DistrictNumber]],0),9)*$H494</f>
        <v>343606.01687999995</v>
      </c>
      <c r="J494" s="15">
        <f>IF(VPPEL[[#This Row],[Unadjusted Maximum Revenue]]/(VPPEL[[#This Row],[Proposed Taxable Valuation]]/1000)&gt;VPPEL[[#This Row],[Max VPPEL RATE]],VPPEL[[#This Row],[Max VPPEL RATE]],VPPEL[[#This Row],[Unadjusted Maximum Revenue]]/(VPPEL[[#This Row],[Proposed Taxable Valuation]]/1000))</f>
        <v>0.88610243034262182</v>
      </c>
      <c r="K494" s="26">
        <f>ROUND(VPPEL[[#This Row],[Proposed Taxable Valuation]]/1000*VPPEL[[#This Row],[Adjusted Rate]],0)</f>
        <v>343606</v>
      </c>
      <c r="L494" s="19">
        <f t="shared" si="46"/>
        <v>-44166.327618751384</v>
      </c>
      <c r="M494" s="17">
        <f t="shared" si="49"/>
        <v>-0.11389756965737818</v>
      </c>
      <c r="N494">
        <v>345564674.42980093</v>
      </c>
      <c r="O494">
        <f>INDEX($R$3:$T$335,MATCH(VPPEL[[#This Row],[DistrictNumber]],$R$3:$R$335,0),3)</f>
        <v>1</v>
      </c>
      <c r="P494" s="9">
        <f t="shared" si="47"/>
        <v>345565</v>
      </c>
    </row>
    <row r="495" spans="1:16" x14ac:dyDescent="0.35">
      <c r="A495" s="13">
        <v>2027</v>
      </c>
      <c r="B495" s="13">
        <f t="shared" si="45"/>
        <v>2026</v>
      </c>
      <c r="C495" t="s">
        <v>332</v>
      </c>
      <c r="D495" t="s">
        <v>333</v>
      </c>
      <c r="E495" s="5">
        <v>343119698.74538183</v>
      </c>
      <c r="F495" s="13">
        <f>INDEX($R$3:$T$335,MATCH(VPPEL[[#This Row],[DistrictNumber]],$R$3:$R$335,0),3)</f>
        <v>0.32435000000000003</v>
      </c>
      <c r="G495" s="9">
        <f t="shared" si="48"/>
        <v>111290.87428806462</v>
      </c>
      <c r="H495" s="11">
        <v>1.02</v>
      </c>
      <c r="I495" s="12" cm="1">
        <f t="array" ref="I495">INDEX(VPPEL[],MATCH(VPPEL[[#This Row],[Base Year]]&amp;VPPEL[[#This Row],[DistrictNumber]],VPPEL[[Fiscal Year]:[Fiscal Year]]&amp;VPPEL[[DistrictNumber]:[DistrictNumber]],0),9)*$H495</f>
        <v>100036.00085739</v>
      </c>
      <c r="J495" s="15">
        <f>IF(VPPEL[[#This Row],[Unadjusted Maximum Revenue]]/(VPPEL[[#This Row],[Proposed Taxable Valuation]]/1000)&gt;VPPEL[[#This Row],[Max VPPEL RATE]],VPPEL[[#This Row],[Max VPPEL RATE]],VPPEL[[#This Row],[Unadjusted Maximum Revenue]]/(VPPEL[[#This Row],[Proposed Taxable Valuation]]/1000))</f>
        <v>0.29154840489535261</v>
      </c>
      <c r="K495" s="26">
        <f>ROUND(VPPEL[[#This Row],[Proposed Taxable Valuation]]/1000*VPPEL[[#This Row],[Adjusted Rate]],0)</f>
        <v>100036</v>
      </c>
      <c r="L495" s="19">
        <f t="shared" si="46"/>
        <v>-11254.873430674619</v>
      </c>
      <c r="M495" s="17">
        <f t="shared" si="49"/>
        <v>-3.2801595104647419E-2</v>
      </c>
      <c r="N495">
        <v>311643850.30027896</v>
      </c>
      <c r="O495">
        <f>INDEX($R$3:$T$335,MATCH(VPPEL[[#This Row],[DistrictNumber]],$R$3:$R$335,0),3)</f>
        <v>0.32435000000000003</v>
      </c>
      <c r="P495" s="9">
        <f t="shared" si="47"/>
        <v>101082</v>
      </c>
    </row>
    <row r="496" spans="1:16" x14ac:dyDescent="0.35">
      <c r="A496" s="13">
        <v>2027</v>
      </c>
      <c r="B496" s="13">
        <f t="shared" si="45"/>
        <v>2026</v>
      </c>
      <c r="C496" t="s">
        <v>334</v>
      </c>
      <c r="D496" t="s">
        <v>335</v>
      </c>
      <c r="E496" s="5">
        <v>258072935.72011709</v>
      </c>
      <c r="F496" s="13">
        <f>INDEX($R$3:$T$335,MATCH(VPPEL[[#This Row],[DistrictNumber]],$R$3:$R$335,0),3)</f>
        <v>1</v>
      </c>
      <c r="G496" s="9">
        <f t="shared" si="48"/>
        <v>258072.93572011709</v>
      </c>
      <c r="H496" s="11">
        <v>1.02</v>
      </c>
      <c r="I496" s="12" cm="1">
        <f t="array" ref="I496">INDEX(VPPEL[],MATCH(VPPEL[[#This Row],[Base Year]]&amp;VPPEL[[#This Row],[DistrictNumber]],VPPEL[[Fiscal Year]:[Fiscal Year]]&amp;VPPEL[[DistrictNumber]:[DistrictNumber]],0),9)*$H496</f>
        <v>207669.25518000001</v>
      </c>
      <c r="J496" s="15">
        <f>IF(VPPEL[[#This Row],[Unadjusted Maximum Revenue]]/(VPPEL[[#This Row],[Proposed Taxable Valuation]]/1000)&gt;VPPEL[[#This Row],[Max VPPEL RATE]],VPPEL[[#This Row],[Max VPPEL RATE]],VPPEL[[#This Row],[Unadjusted Maximum Revenue]]/(VPPEL[[#This Row],[Proposed Taxable Valuation]]/1000))</f>
        <v>0.80469211000575269</v>
      </c>
      <c r="K496" s="26">
        <f>ROUND(VPPEL[[#This Row],[Proposed Taxable Valuation]]/1000*VPPEL[[#This Row],[Adjusted Rate]],0)</f>
        <v>207669</v>
      </c>
      <c r="L496" s="19">
        <f t="shared" si="46"/>
        <v>-50403.680540117086</v>
      </c>
      <c r="M496" s="17">
        <f t="shared" si="49"/>
        <v>-0.19530788999424731</v>
      </c>
      <c r="N496">
        <v>216754916.36346498</v>
      </c>
      <c r="O496">
        <f>INDEX($R$3:$T$335,MATCH(VPPEL[[#This Row],[DistrictNumber]],$R$3:$R$335,0),3)</f>
        <v>1</v>
      </c>
      <c r="P496" s="9">
        <f t="shared" si="47"/>
        <v>216755</v>
      </c>
    </row>
    <row r="497" spans="1:16" x14ac:dyDescent="0.35">
      <c r="A497" s="13">
        <v>2027</v>
      </c>
      <c r="B497" s="13">
        <f t="shared" si="45"/>
        <v>2026</v>
      </c>
      <c r="C497" t="s">
        <v>336</v>
      </c>
      <c r="D497" t="s">
        <v>337</v>
      </c>
      <c r="E497" s="5">
        <v>579884463.43117356</v>
      </c>
      <c r="F497" s="13">
        <f>INDEX($R$3:$T$335,MATCH(VPPEL[[#This Row],[DistrictNumber]],$R$3:$R$335,0),3)</f>
        <v>1.34</v>
      </c>
      <c r="G497" s="9">
        <f t="shared" si="48"/>
        <v>777045.18099777261</v>
      </c>
      <c r="H497" s="11">
        <v>1.02</v>
      </c>
      <c r="I497" s="12" cm="1">
        <f t="array" ref="I497">INDEX(VPPEL[],MATCH(VPPEL[[#This Row],[Base Year]]&amp;VPPEL[[#This Row],[DistrictNumber]],VPPEL[[Fiscal Year]:[Fiscal Year]]&amp;VPPEL[[DistrictNumber]:[DistrictNumber]],0),9)*$H497</f>
        <v>713816.26558440004</v>
      </c>
      <c r="J497" s="15">
        <f>IF(VPPEL[[#This Row],[Unadjusted Maximum Revenue]]/(VPPEL[[#This Row],[Proposed Taxable Valuation]]/1000)&gt;VPPEL[[#This Row],[Max VPPEL RATE]],VPPEL[[#This Row],[Max VPPEL RATE]],VPPEL[[#This Row],[Unadjusted Maximum Revenue]]/(VPPEL[[#This Row],[Proposed Taxable Valuation]]/1000))</f>
        <v>1.2309629083020308</v>
      </c>
      <c r="K497" s="26">
        <f>ROUND(VPPEL[[#This Row],[Proposed Taxable Valuation]]/1000*VPPEL[[#This Row],[Adjusted Rate]],0)</f>
        <v>713816</v>
      </c>
      <c r="L497" s="19">
        <f t="shared" si="46"/>
        <v>-63228.915413372568</v>
      </c>
      <c r="M497" s="17">
        <f t="shared" si="49"/>
        <v>-0.10903709169796927</v>
      </c>
      <c r="N497">
        <v>528970618.44119465</v>
      </c>
      <c r="O497">
        <f>INDEX($R$3:$T$335,MATCH(VPPEL[[#This Row],[DistrictNumber]],$R$3:$R$335,0),3)</f>
        <v>1.34</v>
      </c>
      <c r="P497" s="9">
        <f t="shared" si="47"/>
        <v>708821</v>
      </c>
    </row>
    <row r="498" spans="1:16" x14ac:dyDescent="0.35">
      <c r="A498" s="13">
        <v>2027</v>
      </c>
      <c r="B498" s="13">
        <f t="shared" si="45"/>
        <v>2026</v>
      </c>
      <c r="C498" t="s">
        <v>338</v>
      </c>
      <c r="D498" t="s">
        <v>339</v>
      </c>
      <c r="E498" s="5">
        <v>522915544.73570704</v>
      </c>
      <c r="F498" s="13">
        <f>INDEX($R$3:$T$335,MATCH(VPPEL[[#This Row],[DistrictNumber]],$R$3:$R$335,0),3)</f>
        <v>0</v>
      </c>
      <c r="G498" s="9">
        <f t="shared" si="48"/>
        <v>0</v>
      </c>
      <c r="H498" s="11">
        <v>1.02</v>
      </c>
      <c r="I498" s="12" cm="1">
        <f t="array" ref="I498">INDEX(VPPEL[],MATCH(VPPEL[[#This Row],[Base Year]]&amp;VPPEL[[#This Row],[DistrictNumber]],VPPEL[[Fiscal Year]:[Fiscal Year]]&amp;VPPEL[[DistrictNumber]:[DistrictNumber]],0),9)*$H498</f>
        <v>0</v>
      </c>
      <c r="J498" s="15">
        <f>IF(VPPEL[[#This Row],[Unadjusted Maximum Revenue]]/(VPPEL[[#This Row],[Proposed Taxable Valuation]]/1000)&gt;VPPEL[[#This Row],[Max VPPEL RATE]],VPPEL[[#This Row],[Max VPPEL RATE]],VPPEL[[#This Row],[Unadjusted Maximum Revenue]]/(VPPEL[[#This Row],[Proposed Taxable Valuation]]/1000))</f>
        <v>0</v>
      </c>
      <c r="K498" s="26">
        <f>ROUND(VPPEL[[#This Row],[Proposed Taxable Valuation]]/1000*VPPEL[[#This Row],[Adjusted Rate]],0)</f>
        <v>0</v>
      </c>
      <c r="L498" s="19">
        <f t="shared" si="46"/>
        <v>0</v>
      </c>
      <c r="M498" s="17">
        <f t="shared" si="49"/>
        <v>0</v>
      </c>
      <c r="N498">
        <v>488026446.21923161</v>
      </c>
      <c r="O498">
        <f>INDEX($R$3:$T$335,MATCH(VPPEL[[#This Row],[DistrictNumber]],$R$3:$R$335,0),3)</f>
        <v>0</v>
      </c>
      <c r="P498" s="9">
        <f t="shared" si="47"/>
        <v>0</v>
      </c>
    </row>
    <row r="499" spans="1:16" x14ac:dyDescent="0.35">
      <c r="A499" s="13">
        <v>2027</v>
      </c>
      <c r="B499" s="13">
        <f t="shared" si="45"/>
        <v>2026</v>
      </c>
      <c r="C499" t="s">
        <v>340</v>
      </c>
      <c r="D499" t="s">
        <v>341</v>
      </c>
      <c r="E499" s="5">
        <v>610891243.76473117</v>
      </c>
      <c r="F499" s="13">
        <f>INDEX($R$3:$T$335,MATCH(VPPEL[[#This Row],[DistrictNumber]],$R$3:$R$335,0),3)</f>
        <v>1</v>
      </c>
      <c r="G499" s="9">
        <f t="shared" si="48"/>
        <v>610891.24376473122</v>
      </c>
      <c r="H499" s="11">
        <v>1.02</v>
      </c>
      <c r="I499" s="12" cm="1">
        <f t="array" ref="I499">INDEX(VPPEL[],MATCH(VPPEL[[#This Row],[Base Year]]&amp;VPPEL[[#This Row],[DistrictNumber]],VPPEL[[Fiscal Year]:[Fiscal Year]]&amp;VPPEL[[DistrictNumber]:[DistrictNumber]],0),9)*$H499</f>
        <v>525526.79087999999</v>
      </c>
      <c r="J499" s="15">
        <f>IF(VPPEL[[#This Row],[Unadjusted Maximum Revenue]]/(VPPEL[[#This Row],[Proposed Taxable Valuation]]/1000)&gt;VPPEL[[#This Row],[Max VPPEL RATE]],VPPEL[[#This Row],[Max VPPEL RATE]],VPPEL[[#This Row],[Unadjusted Maximum Revenue]]/(VPPEL[[#This Row],[Proposed Taxable Valuation]]/1000))</f>
        <v>0.86026243827189786</v>
      </c>
      <c r="K499" s="26">
        <f>ROUND(VPPEL[[#This Row],[Proposed Taxable Valuation]]/1000*VPPEL[[#This Row],[Adjusted Rate]],0)</f>
        <v>525527</v>
      </c>
      <c r="L499" s="19">
        <f t="shared" si="46"/>
        <v>-85364.452884731232</v>
      </c>
      <c r="M499" s="17">
        <f t="shared" si="49"/>
        <v>-0.13973756172810214</v>
      </c>
      <c r="N499">
        <v>527466470.79925805</v>
      </c>
      <c r="O499">
        <f>INDEX($R$3:$T$335,MATCH(VPPEL[[#This Row],[DistrictNumber]],$R$3:$R$335,0),3)</f>
        <v>1</v>
      </c>
      <c r="P499" s="9">
        <f t="shared" si="47"/>
        <v>527466</v>
      </c>
    </row>
    <row r="500" spans="1:16" x14ac:dyDescent="0.35">
      <c r="A500" s="13">
        <v>2027</v>
      </c>
      <c r="B500" s="13">
        <f t="shared" si="45"/>
        <v>2026</v>
      </c>
      <c r="C500" t="s">
        <v>342</v>
      </c>
      <c r="D500" t="s">
        <v>343</v>
      </c>
      <c r="E500" s="5">
        <v>610777562.89489996</v>
      </c>
      <c r="F500" s="13">
        <f>INDEX($R$3:$T$335,MATCH(VPPEL[[#This Row],[DistrictNumber]],$R$3:$R$335,0),3)</f>
        <v>0.67</v>
      </c>
      <c r="G500" s="9">
        <f t="shared" si="48"/>
        <v>409220.96713958302</v>
      </c>
      <c r="H500" s="11">
        <v>1.02</v>
      </c>
      <c r="I500" s="12" cm="1">
        <f t="array" ref="I500">INDEX(VPPEL[],MATCH(VPPEL[[#This Row],[Base Year]]&amp;VPPEL[[#This Row],[DistrictNumber]],VPPEL[[Fiscal Year]:[Fiscal Year]]&amp;VPPEL[[DistrictNumber]:[DistrictNumber]],0),9)*$H500</f>
        <v>342252.27330840001</v>
      </c>
      <c r="J500" s="15">
        <f>IF(VPPEL[[#This Row],[Unadjusted Maximum Revenue]]/(VPPEL[[#This Row],[Proposed Taxable Valuation]]/1000)&gt;VPPEL[[#This Row],[Max VPPEL RATE]],VPPEL[[#This Row],[Max VPPEL RATE]],VPPEL[[#This Row],[Unadjusted Maximum Revenue]]/(VPPEL[[#This Row],[Proposed Taxable Valuation]]/1000))</f>
        <v>0.56035501973292579</v>
      </c>
      <c r="K500" s="26">
        <f>ROUND(VPPEL[[#This Row],[Proposed Taxable Valuation]]/1000*VPPEL[[#This Row],[Adjusted Rate]],0)</f>
        <v>342252</v>
      </c>
      <c r="L500" s="19">
        <f t="shared" si="46"/>
        <v>-66968.693831183016</v>
      </c>
      <c r="M500" s="17">
        <f t="shared" si="49"/>
        <v>-0.10964498026707425</v>
      </c>
      <c r="N500">
        <v>528383232.58833045</v>
      </c>
      <c r="O500">
        <f>INDEX($R$3:$T$335,MATCH(VPPEL[[#This Row],[DistrictNumber]],$R$3:$R$335,0),3)</f>
        <v>0.67</v>
      </c>
      <c r="P500" s="9">
        <f t="shared" si="47"/>
        <v>354017</v>
      </c>
    </row>
    <row r="501" spans="1:16" x14ac:dyDescent="0.35">
      <c r="A501" s="13">
        <v>2027</v>
      </c>
      <c r="B501" s="13">
        <f t="shared" si="45"/>
        <v>2026</v>
      </c>
      <c r="C501" t="s">
        <v>344</v>
      </c>
      <c r="D501" t="s">
        <v>345</v>
      </c>
      <c r="E501" s="5">
        <v>510826003.70782334</v>
      </c>
      <c r="F501" s="13">
        <f>INDEX($R$3:$T$335,MATCH(VPPEL[[#This Row],[DistrictNumber]],$R$3:$R$335,0),3)</f>
        <v>0.67</v>
      </c>
      <c r="G501" s="9">
        <f t="shared" si="48"/>
        <v>342253.42248424166</v>
      </c>
      <c r="H501" s="11">
        <v>1.02</v>
      </c>
      <c r="I501" s="12" cm="1">
        <f t="array" ref="I501">INDEX(VPPEL[],MATCH(VPPEL[[#This Row],[Base Year]]&amp;VPPEL[[#This Row],[DistrictNumber]],VPPEL[[Fiscal Year]:[Fiscal Year]]&amp;VPPEL[[DistrictNumber]:[DistrictNumber]],0),9)*$H501</f>
        <v>311024.53514700005</v>
      </c>
      <c r="J501" s="15">
        <f>IF(VPPEL[[#This Row],[Unadjusted Maximum Revenue]]/(VPPEL[[#This Row],[Proposed Taxable Valuation]]/1000)&gt;VPPEL[[#This Row],[Max VPPEL RATE]],VPPEL[[#This Row],[Max VPPEL RATE]],VPPEL[[#This Row],[Unadjusted Maximum Revenue]]/(VPPEL[[#This Row],[Proposed Taxable Valuation]]/1000))</f>
        <v>0.60886590128425888</v>
      </c>
      <c r="K501" s="26">
        <f>ROUND(VPPEL[[#This Row],[Proposed Taxable Valuation]]/1000*VPPEL[[#This Row],[Adjusted Rate]],0)</f>
        <v>311025</v>
      </c>
      <c r="L501" s="19">
        <f t="shared" si="46"/>
        <v>-31228.887337241613</v>
      </c>
      <c r="M501" s="17">
        <f t="shared" si="49"/>
        <v>-6.1134098715741159E-2</v>
      </c>
      <c r="N501">
        <v>479589657.77981043</v>
      </c>
      <c r="O501">
        <f>INDEX($R$3:$T$335,MATCH(VPPEL[[#This Row],[DistrictNumber]],$R$3:$R$335,0),3)</f>
        <v>0.67</v>
      </c>
      <c r="P501" s="9">
        <f t="shared" si="47"/>
        <v>321325</v>
      </c>
    </row>
    <row r="502" spans="1:16" x14ac:dyDescent="0.35">
      <c r="A502" s="13">
        <v>2027</v>
      </c>
      <c r="B502" s="13">
        <f t="shared" si="45"/>
        <v>2026</v>
      </c>
      <c r="C502" t="s">
        <v>346</v>
      </c>
      <c r="D502" t="s">
        <v>347</v>
      </c>
      <c r="E502" s="5">
        <v>816681175.71984315</v>
      </c>
      <c r="F502" s="13">
        <f>INDEX($R$3:$T$335,MATCH(VPPEL[[#This Row],[DistrictNumber]],$R$3:$R$335,0),3)</f>
        <v>1.05644</v>
      </c>
      <c r="G502" s="9">
        <f t="shared" si="48"/>
        <v>862774.66127747111</v>
      </c>
      <c r="H502" s="11">
        <v>1.02</v>
      </c>
      <c r="I502" s="12" cm="1">
        <f t="array" ref="I502">INDEX(VPPEL[],MATCH(VPPEL[[#This Row],[Base Year]]&amp;VPPEL[[#This Row],[DistrictNumber]],VPPEL[[Fiscal Year]:[Fiscal Year]]&amp;VPPEL[[DistrictNumber]:[DistrictNumber]],0),9)*$H502</f>
        <v>678835.61500283761</v>
      </c>
      <c r="J502" s="15">
        <f>IF(VPPEL[[#This Row],[Unadjusted Maximum Revenue]]/(VPPEL[[#This Row],[Proposed Taxable Valuation]]/1000)&gt;VPPEL[[#This Row],[Max VPPEL RATE]],VPPEL[[#This Row],[Max VPPEL RATE]],VPPEL[[#This Row],[Unadjusted Maximum Revenue]]/(VPPEL[[#This Row],[Proposed Taxable Valuation]]/1000))</f>
        <v>0.83121251619947645</v>
      </c>
      <c r="K502" s="26">
        <f>ROUND(VPPEL[[#This Row],[Proposed Taxable Valuation]]/1000*VPPEL[[#This Row],[Adjusted Rate]],0)</f>
        <v>678836</v>
      </c>
      <c r="L502" s="19">
        <f t="shared" si="46"/>
        <v>-183939.0462746335</v>
      </c>
      <c r="M502" s="17">
        <f t="shared" si="49"/>
        <v>-0.2252274838005236</v>
      </c>
      <c r="N502">
        <v>676696256.36168873</v>
      </c>
      <c r="O502">
        <f>INDEX($R$3:$T$335,MATCH(VPPEL[[#This Row],[DistrictNumber]],$R$3:$R$335,0),3)</f>
        <v>1.05644</v>
      </c>
      <c r="P502" s="9">
        <f t="shared" si="47"/>
        <v>714889</v>
      </c>
    </row>
    <row r="503" spans="1:16" x14ac:dyDescent="0.35">
      <c r="A503" s="13">
        <v>2027</v>
      </c>
      <c r="B503" s="13">
        <f t="shared" si="45"/>
        <v>2026</v>
      </c>
      <c r="C503" t="s">
        <v>348</v>
      </c>
      <c r="D503" t="s">
        <v>349</v>
      </c>
      <c r="E503" s="5">
        <v>1602665859.6407156</v>
      </c>
      <c r="F503" s="13">
        <f>INDEX($R$3:$T$335,MATCH(VPPEL[[#This Row],[DistrictNumber]],$R$3:$R$335,0),3)</f>
        <v>0.67</v>
      </c>
      <c r="G503" s="9">
        <f t="shared" si="48"/>
        <v>1073786.1259592795</v>
      </c>
      <c r="H503" s="11">
        <v>1.02</v>
      </c>
      <c r="I503" s="12" cm="1">
        <f t="array" ref="I503">INDEX(VPPEL[],MATCH(VPPEL[[#This Row],[Base Year]]&amp;VPPEL[[#This Row],[DistrictNumber]],VPPEL[[Fiscal Year]:[Fiscal Year]]&amp;VPPEL[[DistrictNumber]:[DistrictNumber]],0),9)*$H503</f>
        <v>930709.12003200001</v>
      </c>
      <c r="J503" s="15">
        <f>IF(VPPEL[[#This Row],[Unadjusted Maximum Revenue]]/(VPPEL[[#This Row],[Proposed Taxable Valuation]]/1000)&gt;VPPEL[[#This Row],[Max VPPEL RATE]],VPPEL[[#This Row],[Max VPPEL RATE]],VPPEL[[#This Row],[Unadjusted Maximum Revenue]]/(VPPEL[[#This Row],[Proposed Taxable Valuation]]/1000))</f>
        <v>0.58072561690472746</v>
      </c>
      <c r="K503" s="26">
        <f>ROUND(VPPEL[[#This Row],[Proposed Taxable Valuation]]/1000*VPPEL[[#This Row],[Adjusted Rate]],0)</f>
        <v>930709</v>
      </c>
      <c r="L503" s="19">
        <f t="shared" si="46"/>
        <v>-143077.00592727948</v>
      </c>
      <c r="M503" s="17">
        <f t="shared" si="49"/>
        <v>-8.927438309527258E-2</v>
      </c>
      <c r="N503">
        <v>1373142066.0012691</v>
      </c>
      <c r="O503">
        <f>INDEX($R$3:$T$335,MATCH(VPPEL[[#This Row],[DistrictNumber]],$R$3:$R$335,0),3)</f>
        <v>0.67</v>
      </c>
      <c r="P503" s="9">
        <f t="shared" si="47"/>
        <v>920005</v>
      </c>
    </row>
    <row r="504" spans="1:16" x14ac:dyDescent="0.35">
      <c r="A504" s="13">
        <v>2027</v>
      </c>
      <c r="B504" s="13">
        <f t="shared" si="45"/>
        <v>2026</v>
      </c>
      <c r="C504" t="s">
        <v>350</v>
      </c>
      <c r="D504" t="s">
        <v>351</v>
      </c>
      <c r="E504" s="5">
        <v>297042143.55737406</v>
      </c>
      <c r="F504" s="13">
        <f>INDEX($R$3:$T$335,MATCH(VPPEL[[#This Row],[DistrictNumber]],$R$3:$R$335,0),3)</f>
        <v>1.34</v>
      </c>
      <c r="G504" s="9">
        <f t="shared" si="48"/>
        <v>398036.47236688127</v>
      </c>
      <c r="H504" s="11">
        <v>1.02</v>
      </c>
      <c r="I504" s="12" cm="1">
        <f t="array" ref="I504">INDEX(VPPEL[],MATCH(VPPEL[[#This Row],[Base Year]]&amp;VPPEL[[#This Row],[DistrictNumber]],VPPEL[[Fiscal Year]:[Fiscal Year]]&amp;VPPEL[[DistrictNumber]:[DistrictNumber]],0),9)*$H504</f>
        <v>319732.04959440004</v>
      </c>
      <c r="J504" s="15">
        <f>IF(VPPEL[[#This Row],[Unadjusted Maximum Revenue]]/(VPPEL[[#This Row],[Proposed Taxable Valuation]]/1000)&gt;VPPEL[[#This Row],[Max VPPEL RATE]],VPPEL[[#This Row],[Max VPPEL RATE]],VPPEL[[#This Row],[Unadjusted Maximum Revenue]]/(VPPEL[[#This Row],[Proposed Taxable Valuation]]/1000))</f>
        <v>1.0763861510198245</v>
      </c>
      <c r="K504" s="26">
        <f>ROUND(VPPEL[[#This Row],[Proposed Taxable Valuation]]/1000*VPPEL[[#This Row],[Adjusted Rate]],0)</f>
        <v>319732</v>
      </c>
      <c r="L504" s="19">
        <f t="shared" si="46"/>
        <v>-78304.422772481223</v>
      </c>
      <c r="M504" s="17">
        <f t="shared" si="49"/>
        <v>-0.26361384898017559</v>
      </c>
      <c r="N504">
        <v>249756623.42218241</v>
      </c>
      <c r="O504">
        <f>INDEX($R$3:$T$335,MATCH(VPPEL[[#This Row],[DistrictNumber]],$R$3:$R$335,0),3)</f>
        <v>1.34</v>
      </c>
      <c r="P504" s="9">
        <f t="shared" si="47"/>
        <v>334674</v>
      </c>
    </row>
    <row r="505" spans="1:16" x14ac:dyDescent="0.35">
      <c r="A505" s="13">
        <v>2027</v>
      </c>
      <c r="B505" s="13">
        <f t="shared" si="45"/>
        <v>2026</v>
      </c>
      <c r="C505" t="s">
        <v>352</v>
      </c>
      <c r="D505" t="s">
        <v>353</v>
      </c>
      <c r="E505" s="5">
        <v>1913551021.0303814</v>
      </c>
      <c r="F505" s="13">
        <f>INDEX($R$3:$T$335,MATCH(VPPEL[[#This Row],[DistrictNumber]],$R$3:$R$335,0),3)</f>
        <v>0.67</v>
      </c>
      <c r="G505" s="9">
        <f t="shared" si="48"/>
        <v>1282079.1840903556</v>
      </c>
      <c r="H505" s="11">
        <v>1.02</v>
      </c>
      <c r="I505" s="12" cm="1">
        <f t="array" ref="I505">INDEX(VPPEL[],MATCH(VPPEL[[#This Row],[Base Year]]&amp;VPPEL[[#This Row],[DistrictNumber]],VPPEL[[Fiscal Year]:[Fiscal Year]]&amp;VPPEL[[DistrictNumber]:[DistrictNumber]],0),9)*$H505</f>
        <v>1079983.2034032</v>
      </c>
      <c r="J505" s="15">
        <f>IF(VPPEL[[#This Row],[Unadjusted Maximum Revenue]]/(VPPEL[[#This Row],[Proposed Taxable Valuation]]/1000)&gt;VPPEL[[#This Row],[Max VPPEL RATE]],VPPEL[[#This Row],[Max VPPEL RATE]],VPPEL[[#This Row],[Unadjusted Maximum Revenue]]/(VPPEL[[#This Row],[Proposed Taxable Valuation]]/1000))</f>
        <v>0.56438693901230086</v>
      </c>
      <c r="K505" s="26">
        <f>ROUND(VPPEL[[#This Row],[Proposed Taxable Valuation]]/1000*VPPEL[[#This Row],[Adjusted Rate]],0)</f>
        <v>1079983</v>
      </c>
      <c r="L505" s="19">
        <f t="shared" si="46"/>
        <v>-202095.98068715562</v>
      </c>
      <c r="M505" s="17">
        <f t="shared" si="49"/>
        <v>-0.10561306098769918</v>
      </c>
      <c r="N505">
        <v>1627544881.6398637</v>
      </c>
      <c r="O505">
        <f>INDEX($R$3:$T$335,MATCH(VPPEL[[#This Row],[DistrictNumber]],$R$3:$R$335,0),3)</f>
        <v>0.67</v>
      </c>
      <c r="P505" s="9">
        <f t="shared" si="47"/>
        <v>1090455</v>
      </c>
    </row>
    <row r="506" spans="1:16" x14ac:dyDescent="0.35">
      <c r="A506" s="13">
        <v>2027</v>
      </c>
      <c r="B506" s="13">
        <f t="shared" si="45"/>
        <v>2026</v>
      </c>
      <c r="C506" t="s">
        <v>354</v>
      </c>
      <c r="D506" t="s">
        <v>355</v>
      </c>
      <c r="E506" s="5">
        <v>458311187.55339175</v>
      </c>
      <c r="F506" s="13">
        <f>INDEX($R$3:$T$335,MATCH(VPPEL[[#This Row],[DistrictNumber]],$R$3:$R$335,0),3)</f>
        <v>7.0180000000000006E-2</v>
      </c>
      <c r="G506" s="9">
        <f t="shared" si="48"/>
        <v>32164.279142497035</v>
      </c>
      <c r="H506" s="11">
        <v>1.02</v>
      </c>
      <c r="I506" s="12" cm="1">
        <f t="array" ref="I506">INDEX(VPPEL[],MATCH(VPPEL[[#This Row],[Base Year]]&amp;VPPEL[[#This Row],[DistrictNumber]],VPPEL[[Fiscal Year]:[Fiscal Year]]&amp;VPPEL[[DistrictNumber]:[DistrictNumber]],0),9)*$H506</f>
        <v>28816.819645218002</v>
      </c>
      <c r="J506" s="15">
        <f>IF(VPPEL[[#This Row],[Unadjusted Maximum Revenue]]/(VPPEL[[#This Row],[Proposed Taxable Valuation]]/1000)&gt;VPPEL[[#This Row],[Max VPPEL RATE]],VPPEL[[#This Row],[Max VPPEL RATE]],VPPEL[[#This Row],[Unadjusted Maximum Revenue]]/(VPPEL[[#This Row],[Proposed Taxable Valuation]]/1000))</f>
        <v>6.2876099095575622E-2</v>
      </c>
      <c r="K506" s="26">
        <f>ROUND(VPPEL[[#This Row],[Proposed Taxable Valuation]]/1000*VPPEL[[#This Row],[Adjusted Rate]],0)</f>
        <v>28817</v>
      </c>
      <c r="L506" s="19">
        <f t="shared" si="46"/>
        <v>-3347.4594972790328</v>
      </c>
      <c r="M506" s="17">
        <f t="shared" si="49"/>
        <v>-7.3039009044243847E-3</v>
      </c>
      <c r="N506">
        <v>411512559.19947422</v>
      </c>
      <c r="O506">
        <f>INDEX($R$3:$T$335,MATCH(VPPEL[[#This Row],[DistrictNumber]],$R$3:$R$335,0),3)</f>
        <v>7.0180000000000006E-2</v>
      </c>
      <c r="P506" s="9">
        <f t="shared" si="47"/>
        <v>28880</v>
      </c>
    </row>
    <row r="507" spans="1:16" x14ac:dyDescent="0.35">
      <c r="A507" s="13">
        <v>2027</v>
      </c>
      <c r="B507" s="13">
        <f t="shared" si="45"/>
        <v>2026</v>
      </c>
      <c r="C507" t="s">
        <v>356</v>
      </c>
      <c r="D507" t="s">
        <v>357</v>
      </c>
      <c r="E507" s="5">
        <v>115034345.62241602</v>
      </c>
      <c r="F507" s="13">
        <f>INDEX($R$3:$T$335,MATCH(VPPEL[[#This Row],[DistrictNumber]],$R$3:$R$335,0),3)</f>
        <v>0</v>
      </c>
      <c r="G507" s="9">
        <f t="shared" si="48"/>
        <v>0</v>
      </c>
      <c r="H507" s="11">
        <v>1.02</v>
      </c>
      <c r="I507" s="12" cm="1">
        <f t="array" ref="I507">INDEX(VPPEL[],MATCH(VPPEL[[#This Row],[Base Year]]&amp;VPPEL[[#This Row],[DistrictNumber]],VPPEL[[Fiscal Year]:[Fiscal Year]]&amp;VPPEL[[DistrictNumber]:[DistrictNumber]],0),9)*$H507</f>
        <v>0</v>
      </c>
      <c r="J507" s="15">
        <f>IF(VPPEL[[#This Row],[Unadjusted Maximum Revenue]]/(VPPEL[[#This Row],[Proposed Taxable Valuation]]/1000)&gt;VPPEL[[#This Row],[Max VPPEL RATE]],VPPEL[[#This Row],[Max VPPEL RATE]],VPPEL[[#This Row],[Unadjusted Maximum Revenue]]/(VPPEL[[#This Row],[Proposed Taxable Valuation]]/1000))</f>
        <v>0</v>
      </c>
      <c r="K507" s="26">
        <f>ROUND(VPPEL[[#This Row],[Proposed Taxable Valuation]]/1000*VPPEL[[#This Row],[Adjusted Rate]],0)</f>
        <v>0</v>
      </c>
      <c r="L507" s="19">
        <f t="shared" si="46"/>
        <v>0</v>
      </c>
      <c r="M507" s="17">
        <f t="shared" si="49"/>
        <v>0</v>
      </c>
      <c r="N507">
        <v>101703223.43840288</v>
      </c>
      <c r="O507">
        <f>INDEX($R$3:$T$335,MATCH(VPPEL[[#This Row],[DistrictNumber]],$R$3:$R$335,0),3)</f>
        <v>0</v>
      </c>
      <c r="P507" s="9">
        <f t="shared" si="47"/>
        <v>0</v>
      </c>
    </row>
    <row r="508" spans="1:16" x14ac:dyDescent="0.35">
      <c r="A508" s="13">
        <v>2027</v>
      </c>
      <c r="B508" s="13">
        <f t="shared" si="45"/>
        <v>2026</v>
      </c>
      <c r="C508" t="s">
        <v>358</v>
      </c>
      <c r="D508" t="s">
        <v>359</v>
      </c>
      <c r="E508" s="5">
        <v>407605964.98133588</v>
      </c>
      <c r="F508" s="13">
        <f>INDEX($R$3:$T$335,MATCH(VPPEL[[#This Row],[DistrictNumber]],$R$3:$R$335,0),3)</f>
        <v>0.69701999999999997</v>
      </c>
      <c r="G508" s="9">
        <f t="shared" si="48"/>
        <v>284109.50971129071</v>
      </c>
      <c r="H508" s="11">
        <v>1.02</v>
      </c>
      <c r="I508" s="12" cm="1">
        <f t="array" ref="I508">INDEX(VPPEL[],MATCH(VPPEL[[#This Row],[Base Year]]&amp;VPPEL[[#This Row],[DistrictNumber]],VPPEL[[Fiscal Year]:[Fiscal Year]]&amp;VPPEL[[DistrictNumber]:[DistrictNumber]],0),9)*$H508</f>
        <v>238766.11466841001</v>
      </c>
      <c r="J508" s="15">
        <f>IF(VPPEL[[#This Row],[Unadjusted Maximum Revenue]]/(VPPEL[[#This Row],[Proposed Taxable Valuation]]/1000)&gt;VPPEL[[#This Row],[Max VPPEL RATE]],VPPEL[[#This Row],[Max VPPEL RATE]],VPPEL[[#This Row],[Unadjusted Maximum Revenue]]/(VPPEL[[#This Row],[Proposed Taxable Valuation]]/1000))</f>
        <v>0.5857767922492082</v>
      </c>
      <c r="K508" s="26">
        <f>ROUND(VPPEL[[#This Row],[Proposed Taxable Valuation]]/1000*VPPEL[[#This Row],[Adjusted Rate]],0)</f>
        <v>238766</v>
      </c>
      <c r="L508" s="19">
        <f t="shared" si="46"/>
        <v>-45343.3950428807</v>
      </c>
      <c r="M508" s="17">
        <f t="shared" si="49"/>
        <v>-0.11124320775079177</v>
      </c>
      <c r="N508">
        <v>355817574.74711835</v>
      </c>
      <c r="O508">
        <f>INDEX($R$3:$T$335,MATCH(VPPEL[[#This Row],[DistrictNumber]],$R$3:$R$335,0),3)</f>
        <v>0.69701999999999997</v>
      </c>
      <c r="P508" s="9">
        <f t="shared" si="47"/>
        <v>248012</v>
      </c>
    </row>
    <row r="509" spans="1:16" x14ac:dyDescent="0.35">
      <c r="A509" s="13">
        <v>2027</v>
      </c>
      <c r="B509" s="13">
        <f t="shared" si="45"/>
        <v>2026</v>
      </c>
      <c r="C509" t="s">
        <v>360</v>
      </c>
      <c r="D509" t="s">
        <v>361</v>
      </c>
      <c r="E509" s="5">
        <v>338948541.39839953</v>
      </c>
      <c r="F509" s="13">
        <f>INDEX($R$3:$T$335,MATCH(VPPEL[[#This Row],[DistrictNumber]],$R$3:$R$335,0),3)</f>
        <v>0.56232000000000004</v>
      </c>
      <c r="G509" s="9">
        <f t="shared" si="48"/>
        <v>190597.54379914803</v>
      </c>
      <c r="H509" s="11">
        <v>1.02</v>
      </c>
      <c r="I509" s="12" cm="1">
        <f t="array" ref="I509">INDEX(VPPEL[],MATCH(VPPEL[[#This Row],[Base Year]]&amp;VPPEL[[#This Row],[DistrictNumber]],VPPEL[[Fiscal Year]:[Fiscal Year]]&amp;VPPEL[[DistrictNumber]:[DistrictNumber]],0),9)*$H509</f>
        <v>179535.98278139043</v>
      </c>
      <c r="J509" s="15">
        <f>IF(VPPEL[[#This Row],[Unadjusted Maximum Revenue]]/(VPPEL[[#This Row],[Proposed Taxable Valuation]]/1000)&gt;VPPEL[[#This Row],[Max VPPEL RATE]],VPPEL[[#This Row],[Max VPPEL RATE]],VPPEL[[#This Row],[Unadjusted Maximum Revenue]]/(VPPEL[[#This Row],[Proposed Taxable Valuation]]/1000))</f>
        <v>0.52968507266819642</v>
      </c>
      <c r="K509" s="26">
        <f>ROUND(VPPEL[[#This Row],[Proposed Taxable Valuation]]/1000*VPPEL[[#This Row],[Adjusted Rate]],0)</f>
        <v>179536</v>
      </c>
      <c r="L509" s="19">
        <f t="shared" si="46"/>
        <v>-11061.561017757602</v>
      </c>
      <c r="M509" s="17">
        <f t="shared" si="49"/>
        <v>-3.263492733180362E-2</v>
      </c>
      <c r="N509">
        <v>313055512.19196993</v>
      </c>
      <c r="O509">
        <f>INDEX($R$3:$T$335,MATCH(VPPEL[[#This Row],[DistrictNumber]],$R$3:$R$335,0),3)</f>
        <v>0.56232000000000004</v>
      </c>
      <c r="P509" s="9">
        <f t="shared" si="47"/>
        <v>176037</v>
      </c>
    </row>
    <row r="510" spans="1:16" x14ac:dyDescent="0.35">
      <c r="A510" s="13">
        <v>2027</v>
      </c>
      <c r="B510" s="13">
        <f t="shared" si="45"/>
        <v>2026</v>
      </c>
      <c r="C510" t="s">
        <v>362</v>
      </c>
      <c r="D510" t="s">
        <v>363</v>
      </c>
      <c r="E510" s="5">
        <v>773917287.40822124</v>
      </c>
      <c r="F510" s="13">
        <f>INDEX($R$3:$T$335,MATCH(VPPEL[[#This Row],[DistrictNumber]],$R$3:$R$335,0),3)</f>
        <v>0.69532000000000005</v>
      </c>
      <c r="G510" s="9">
        <f t="shared" si="48"/>
        <v>538120.16828068451</v>
      </c>
      <c r="H510" s="11">
        <v>1.02</v>
      </c>
      <c r="I510" s="12" cm="1">
        <f t="array" ref="I510">INDEX(VPPEL[],MATCH(VPPEL[[#This Row],[Base Year]]&amp;VPPEL[[#This Row],[DistrictNumber]],VPPEL[[Fiscal Year]:[Fiscal Year]]&amp;VPPEL[[DistrictNumber]:[DistrictNumber]],0),9)*$H510</f>
        <v>450834.26625833288</v>
      </c>
      <c r="J510" s="15">
        <f>IF(VPPEL[[#This Row],[Unadjusted Maximum Revenue]]/(VPPEL[[#This Row],[Proposed Taxable Valuation]]/1000)&gt;VPPEL[[#This Row],[Max VPPEL RATE]],VPPEL[[#This Row],[Max VPPEL RATE]],VPPEL[[#This Row],[Unadjusted Maximum Revenue]]/(VPPEL[[#This Row],[Proposed Taxable Valuation]]/1000))</f>
        <v>0.58253546418136737</v>
      </c>
      <c r="K510" s="26">
        <f>ROUND(VPPEL[[#This Row],[Proposed Taxable Valuation]]/1000*VPPEL[[#This Row],[Adjusted Rate]],0)</f>
        <v>450834</v>
      </c>
      <c r="L510" s="19">
        <f t="shared" si="46"/>
        <v>-87285.902022351627</v>
      </c>
      <c r="M510" s="17">
        <f t="shared" si="49"/>
        <v>-0.11278453581863268</v>
      </c>
      <c r="N510">
        <v>673482751.54438579</v>
      </c>
      <c r="O510">
        <f>INDEX($R$3:$T$335,MATCH(VPPEL[[#This Row],[DistrictNumber]],$R$3:$R$335,0),3)</f>
        <v>0.69532000000000005</v>
      </c>
      <c r="P510" s="9">
        <f t="shared" si="47"/>
        <v>468286</v>
      </c>
    </row>
    <row r="511" spans="1:16" x14ac:dyDescent="0.35">
      <c r="A511" s="13">
        <v>2027</v>
      </c>
      <c r="B511" s="13">
        <f t="shared" si="45"/>
        <v>2026</v>
      </c>
      <c r="C511" t="s">
        <v>364</v>
      </c>
      <c r="D511" t="s">
        <v>365</v>
      </c>
      <c r="E511" s="5">
        <v>458727272.06499994</v>
      </c>
      <c r="F511" s="13">
        <f>INDEX($R$3:$T$335,MATCH(VPPEL[[#This Row],[DistrictNumber]],$R$3:$R$335,0),3)</f>
        <v>1.34</v>
      </c>
      <c r="G511" s="9">
        <f t="shared" si="48"/>
        <v>614694.54456709989</v>
      </c>
      <c r="H511" s="11">
        <v>1.02</v>
      </c>
      <c r="I511" s="12" cm="1">
        <f t="array" ref="I511">INDEX(VPPEL[],MATCH(VPPEL[[#This Row],[Base Year]]&amp;VPPEL[[#This Row],[DistrictNumber]],VPPEL[[Fiscal Year]:[Fiscal Year]]&amp;VPPEL[[DistrictNumber]:[DistrictNumber]],0),9)*$H511</f>
        <v>530009.6385132001</v>
      </c>
      <c r="J511" s="15">
        <f>IF(VPPEL[[#This Row],[Unadjusted Maximum Revenue]]/(VPPEL[[#This Row],[Proposed Taxable Valuation]]/1000)&gt;VPPEL[[#This Row],[Max VPPEL RATE]],VPPEL[[#This Row],[Max VPPEL RATE]],VPPEL[[#This Row],[Unadjusted Maximum Revenue]]/(VPPEL[[#This Row],[Proposed Taxable Valuation]]/1000))</f>
        <v>1.1553916036587852</v>
      </c>
      <c r="K511" s="26">
        <f>ROUND(VPPEL[[#This Row],[Proposed Taxable Valuation]]/1000*VPPEL[[#This Row],[Adjusted Rate]],0)</f>
        <v>530010</v>
      </c>
      <c r="L511" s="19">
        <f t="shared" si="46"/>
        <v>-84684.906053899787</v>
      </c>
      <c r="M511" s="17">
        <f t="shared" si="49"/>
        <v>-0.18460839634121484</v>
      </c>
      <c r="N511">
        <v>401501185.80862373</v>
      </c>
      <c r="O511">
        <f>INDEX($R$3:$T$335,MATCH(VPPEL[[#This Row],[DistrictNumber]],$R$3:$R$335,0),3)</f>
        <v>1.34</v>
      </c>
      <c r="P511" s="9">
        <f t="shared" si="47"/>
        <v>538012</v>
      </c>
    </row>
    <row r="512" spans="1:16" x14ac:dyDescent="0.35">
      <c r="A512" s="13">
        <v>2027</v>
      </c>
      <c r="B512" s="13">
        <f t="shared" si="45"/>
        <v>2026</v>
      </c>
      <c r="C512" t="s">
        <v>366</v>
      </c>
      <c r="D512" t="s">
        <v>367</v>
      </c>
      <c r="E512" s="5">
        <v>1074262878.3644011</v>
      </c>
      <c r="F512" s="13">
        <f>INDEX($R$3:$T$335,MATCH(VPPEL[[#This Row],[DistrictNumber]],$R$3:$R$335,0),3)</f>
        <v>0</v>
      </c>
      <c r="G512" s="9">
        <f t="shared" si="48"/>
        <v>0</v>
      </c>
      <c r="H512" s="11">
        <v>1.02</v>
      </c>
      <c r="I512" s="12" cm="1">
        <f t="array" ref="I512">INDEX(VPPEL[],MATCH(VPPEL[[#This Row],[Base Year]]&amp;VPPEL[[#This Row],[DistrictNumber]],VPPEL[[Fiscal Year]:[Fiscal Year]]&amp;VPPEL[[DistrictNumber]:[DistrictNumber]],0),9)*$H512</f>
        <v>0</v>
      </c>
      <c r="J512" s="15">
        <f>IF(VPPEL[[#This Row],[Unadjusted Maximum Revenue]]/(VPPEL[[#This Row],[Proposed Taxable Valuation]]/1000)&gt;VPPEL[[#This Row],[Max VPPEL RATE]],VPPEL[[#This Row],[Max VPPEL RATE]],VPPEL[[#This Row],[Unadjusted Maximum Revenue]]/(VPPEL[[#This Row],[Proposed Taxable Valuation]]/1000))</f>
        <v>0</v>
      </c>
      <c r="K512" s="26">
        <f>ROUND(VPPEL[[#This Row],[Proposed Taxable Valuation]]/1000*VPPEL[[#This Row],[Adjusted Rate]],0)</f>
        <v>0</v>
      </c>
      <c r="L512" s="19">
        <f t="shared" si="46"/>
        <v>0</v>
      </c>
      <c r="M512" s="17">
        <f t="shared" si="49"/>
        <v>0</v>
      </c>
      <c r="N512">
        <v>948982577.58035183</v>
      </c>
      <c r="O512">
        <f>INDEX($R$3:$T$335,MATCH(VPPEL[[#This Row],[DistrictNumber]],$R$3:$R$335,0),3)</f>
        <v>0</v>
      </c>
      <c r="P512" s="9">
        <f t="shared" si="47"/>
        <v>0</v>
      </c>
    </row>
    <row r="513" spans="1:16" x14ac:dyDescent="0.35">
      <c r="A513" s="13">
        <v>2027</v>
      </c>
      <c r="B513" s="13">
        <f t="shared" si="45"/>
        <v>2026</v>
      </c>
      <c r="C513" t="s">
        <v>368</v>
      </c>
      <c r="D513" t="s">
        <v>369</v>
      </c>
      <c r="E513" s="5">
        <v>633370541.21702898</v>
      </c>
      <c r="F513" s="13">
        <f>INDEX($R$3:$T$335,MATCH(VPPEL[[#This Row],[DistrictNumber]],$R$3:$R$335,0),3)</f>
        <v>1.34</v>
      </c>
      <c r="G513" s="9">
        <f t="shared" si="48"/>
        <v>848716.52523081889</v>
      </c>
      <c r="H513" s="11">
        <v>1.02</v>
      </c>
      <c r="I513" s="12" cm="1">
        <f t="array" ref="I513">INDEX(VPPEL[],MATCH(VPPEL[[#This Row],[Base Year]]&amp;VPPEL[[#This Row],[DistrictNumber]],VPPEL[[Fiscal Year]:[Fiscal Year]]&amp;VPPEL[[DistrictNumber]:[DistrictNumber]],0),9)*$H513</f>
        <v>688439.51461200009</v>
      </c>
      <c r="J513" s="15">
        <f>IF(VPPEL[[#This Row],[Unadjusted Maximum Revenue]]/(VPPEL[[#This Row],[Proposed Taxable Valuation]]/1000)&gt;VPPEL[[#This Row],[Max VPPEL RATE]],VPPEL[[#This Row],[Max VPPEL RATE]],VPPEL[[#This Row],[Unadjusted Maximum Revenue]]/(VPPEL[[#This Row],[Proposed Taxable Valuation]]/1000))</f>
        <v>1.0869459026135877</v>
      </c>
      <c r="K513" s="26">
        <f>ROUND(VPPEL[[#This Row],[Proposed Taxable Valuation]]/1000*VPPEL[[#This Row],[Adjusted Rate]],0)</f>
        <v>688440</v>
      </c>
      <c r="L513" s="19">
        <f t="shared" si="46"/>
        <v>-160277.01061881881</v>
      </c>
      <c r="M513" s="17">
        <f t="shared" si="49"/>
        <v>-0.25305409738641238</v>
      </c>
      <c r="N513">
        <v>560169711.63555586</v>
      </c>
      <c r="O513">
        <f>INDEX($R$3:$T$335,MATCH(VPPEL[[#This Row],[DistrictNumber]],$R$3:$R$335,0),3)</f>
        <v>1.34</v>
      </c>
      <c r="P513" s="9">
        <f t="shared" si="47"/>
        <v>750627</v>
      </c>
    </row>
    <row r="514" spans="1:16" x14ac:dyDescent="0.35">
      <c r="A514" s="13">
        <v>2027</v>
      </c>
      <c r="B514" s="13">
        <f t="shared" si="45"/>
        <v>2026</v>
      </c>
      <c r="C514" t="s">
        <v>370</v>
      </c>
      <c r="D514" t="s">
        <v>371</v>
      </c>
      <c r="E514" s="5">
        <v>560227351.18693995</v>
      </c>
      <c r="F514" s="13">
        <f>INDEX($R$3:$T$335,MATCH(VPPEL[[#This Row],[DistrictNumber]],$R$3:$R$335,0),3)</f>
        <v>0.48657</v>
      </c>
      <c r="G514" s="9">
        <f t="shared" si="48"/>
        <v>272589.82226702938</v>
      </c>
      <c r="H514" s="11">
        <v>1.02</v>
      </c>
      <c r="I514" s="12" cm="1">
        <f t="array" ref="I514">INDEX(VPPEL[],MATCH(VPPEL[[#This Row],[Base Year]]&amp;VPPEL[[#This Row],[DistrictNumber]],VPPEL[[Fiscal Year]:[Fiscal Year]]&amp;VPPEL[[DistrictNumber]:[DistrictNumber]],0),9)*$H514</f>
        <v>232347.11050638359</v>
      </c>
      <c r="J514" s="15">
        <f>IF(VPPEL[[#This Row],[Unadjusted Maximum Revenue]]/(VPPEL[[#This Row],[Proposed Taxable Valuation]]/1000)&gt;VPPEL[[#This Row],[Max VPPEL RATE]],VPPEL[[#This Row],[Max VPPEL RATE]],VPPEL[[#This Row],[Unadjusted Maximum Revenue]]/(VPPEL[[#This Row],[Proposed Taxable Valuation]]/1000))</f>
        <v>0.4147371777085061</v>
      </c>
      <c r="K514" s="26">
        <f>ROUND(VPPEL[[#This Row],[Proposed Taxable Valuation]]/1000*VPPEL[[#This Row],[Adjusted Rate]],0)</f>
        <v>232347</v>
      </c>
      <c r="L514" s="19">
        <f t="shared" si="46"/>
        <v>-40242.71176064579</v>
      </c>
      <c r="M514" s="17">
        <f t="shared" si="49"/>
        <v>-7.1832822291493903E-2</v>
      </c>
      <c r="N514">
        <v>490652641.76341587</v>
      </c>
      <c r="O514">
        <f>INDEX($R$3:$T$335,MATCH(VPPEL[[#This Row],[DistrictNumber]],$R$3:$R$335,0),3)</f>
        <v>0.48657</v>
      </c>
      <c r="P514" s="9">
        <f t="shared" si="47"/>
        <v>238737</v>
      </c>
    </row>
    <row r="515" spans="1:16" x14ac:dyDescent="0.35">
      <c r="A515" s="13">
        <v>2027</v>
      </c>
      <c r="B515" s="13">
        <f t="shared" si="45"/>
        <v>2026</v>
      </c>
      <c r="C515" t="s">
        <v>372</v>
      </c>
      <c r="D515" t="s">
        <v>373</v>
      </c>
      <c r="E515" s="5">
        <v>234771466.77420843</v>
      </c>
      <c r="F515" s="13">
        <f>INDEX($R$3:$T$335,MATCH(VPPEL[[#This Row],[DistrictNumber]],$R$3:$R$335,0),3)</f>
        <v>0</v>
      </c>
      <c r="G515" s="9">
        <f t="shared" si="48"/>
        <v>0</v>
      </c>
      <c r="H515" s="11">
        <v>1.02</v>
      </c>
      <c r="I515" s="12" cm="1">
        <f t="array" ref="I515">INDEX(VPPEL[],MATCH(VPPEL[[#This Row],[Base Year]]&amp;VPPEL[[#This Row],[DistrictNumber]],VPPEL[[Fiscal Year]:[Fiscal Year]]&amp;VPPEL[[DistrictNumber]:[DistrictNumber]],0),9)*$H515</f>
        <v>0</v>
      </c>
      <c r="J515" s="15">
        <f>IF(VPPEL[[#This Row],[Unadjusted Maximum Revenue]]/(VPPEL[[#This Row],[Proposed Taxable Valuation]]/1000)&gt;VPPEL[[#This Row],[Max VPPEL RATE]],VPPEL[[#This Row],[Max VPPEL RATE]],VPPEL[[#This Row],[Unadjusted Maximum Revenue]]/(VPPEL[[#This Row],[Proposed Taxable Valuation]]/1000))</f>
        <v>0</v>
      </c>
      <c r="K515" s="26">
        <f>ROUND(VPPEL[[#This Row],[Proposed Taxable Valuation]]/1000*VPPEL[[#This Row],[Adjusted Rate]],0)</f>
        <v>0</v>
      </c>
      <c r="L515" s="19">
        <f t="shared" si="46"/>
        <v>0</v>
      </c>
      <c r="M515" s="17">
        <f t="shared" si="49"/>
        <v>0</v>
      </c>
      <c r="N515">
        <v>201614597.06116337</v>
      </c>
      <c r="O515">
        <f>INDEX($R$3:$T$335,MATCH(VPPEL[[#This Row],[DistrictNumber]],$R$3:$R$335,0),3)</f>
        <v>0</v>
      </c>
      <c r="P515" s="9">
        <f t="shared" si="47"/>
        <v>0</v>
      </c>
    </row>
    <row r="516" spans="1:16" x14ac:dyDescent="0.35">
      <c r="A516" s="13">
        <v>2027</v>
      </c>
      <c r="B516" s="13">
        <f t="shared" si="45"/>
        <v>2026</v>
      </c>
      <c r="C516" t="s">
        <v>374</v>
      </c>
      <c r="D516" t="s">
        <v>375</v>
      </c>
      <c r="E516" s="5">
        <v>137650766.46883896</v>
      </c>
      <c r="F516" s="13">
        <f>INDEX($R$3:$T$335,MATCH(VPPEL[[#This Row],[DistrictNumber]],$R$3:$R$335,0),3)</f>
        <v>1.34</v>
      </c>
      <c r="G516" s="9">
        <f t="shared" si="48"/>
        <v>184452.02706824424</v>
      </c>
      <c r="H516" s="11">
        <v>1.02</v>
      </c>
      <c r="I516" s="12" cm="1">
        <f t="array" ref="I516">INDEX(VPPEL[],MATCH(VPPEL[[#This Row],[Base Year]]&amp;VPPEL[[#This Row],[DistrictNumber]],VPPEL[[Fiscal Year]:[Fiscal Year]]&amp;VPPEL[[DistrictNumber]:[DistrictNumber]],0),9)*$H516</f>
        <v>169631.66591640003</v>
      </c>
      <c r="J516" s="15">
        <f>IF(VPPEL[[#This Row],[Unadjusted Maximum Revenue]]/(VPPEL[[#This Row],[Proposed Taxable Valuation]]/1000)&gt;VPPEL[[#This Row],[Max VPPEL RATE]],VPPEL[[#This Row],[Max VPPEL RATE]],VPPEL[[#This Row],[Unadjusted Maximum Revenue]]/(VPPEL[[#This Row],[Proposed Taxable Valuation]]/1000))</f>
        <v>1.2323336096700981</v>
      </c>
      <c r="K516" s="26">
        <f>ROUND(VPPEL[[#This Row],[Proposed Taxable Valuation]]/1000*VPPEL[[#This Row],[Adjusted Rate]],0)</f>
        <v>169632</v>
      </c>
      <c r="L516" s="19">
        <f t="shared" si="46"/>
        <v>-14820.361151844205</v>
      </c>
      <c r="M516" s="17">
        <f t="shared" si="49"/>
        <v>-0.107666390329902</v>
      </c>
      <c r="N516">
        <v>126490541.38049446</v>
      </c>
      <c r="O516">
        <f>INDEX($R$3:$T$335,MATCH(VPPEL[[#This Row],[DistrictNumber]],$R$3:$R$335,0),3)</f>
        <v>1.34</v>
      </c>
      <c r="P516" s="9">
        <f t="shared" si="47"/>
        <v>169497</v>
      </c>
    </row>
    <row r="517" spans="1:16" x14ac:dyDescent="0.35">
      <c r="A517" s="13">
        <v>2027</v>
      </c>
      <c r="B517" s="13">
        <f t="shared" ref="B517:B580" si="50">A517-1</f>
        <v>2026</v>
      </c>
      <c r="C517" t="s">
        <v>376</v>
      </c>
      <c r="D517" t="s">
        <v>377</v>
      </c>
      <c r="E517" s="5">
        <v>91829890.587954</v>
      </c>
      <c r="F517" s="13">
        <f>INDEX($R$3:$T$335,MATCH(VPPEL[[#This Row],[DistrictNumber]],$R$3:$R$335,0),3)</f>
        <v>0</v>
      </c>
      <c r="G517" s="9">
        <f t="shared" si="48"/>
        <v>0</v>
      </c>
      <c r="H517" s="11">
        <v>1.02</v>
      </c>
      <c r="I517" s="12" cm="1">
        <f t="array" ref="I517">INDEX(VPPEL[],MATCH(VPPEL[[#This Row],[Base Year]]&amp;VPPEL[[#This Row],[DistrictNumber]],VPPEL[[Fiscal Year]:[Fiscal Year]]&amp;VPPEL[[DistrictNumber]:[DistrictNumber]],0),9)*$H517</f>
        <v>0</v>
      </c>
      <c r="J517" s="15">
        <f>IF(VPPEL[[#This Row],[Unadjusted Maximum Revenue]]/(VPPEL[[#This Row],[Proposed Taxable Valuation]]/1000)&gt;VPPEL[[#This Row],[Max VPPEL RATE]],VPPEL[[#This Row],[Max VPPEL RATE]],VPPEL[[#This Row],[Unadjusted Maximum Revenue]]/(VPPEL[[#This Row],[Proposed Taxable Valuation]]/1000))</f>
        <v>0</v>
      </c>
      <c r="K517" s="26">
        <f>ROUND(VPPEL[[#This Row],[Proposed Taxable Valuation]]/1000*VPPEL[[#This Row],[Adjusted Rate]],0)</f>
        <v>0</v>
      </c>
      <c r="L517" s="19">
        <f t="shared" ref="L517:L580" si="51">I517-G517</f>
        <v>0</v>
      </c>
      <c r="M517" s="17">
        <f t="shared" si="49"/>
        <v>0</v>
      </c>
      <c r="N517">
        <v>82954527.766622037</v>
      </c>
      <c r="O517">
        <f>INDEX($R$3:$T$335,MATCH(VPPEL[[#This Row],[DistrictNumber]],$R$3:$R$335,0),3)</f>
        <v>0</v>
      </c>
      <c r="P517" s="9">
        <f t="shared" ref="P517:P580" si="52">ROUND(N517/1000*O517,0)</f>
        <v>0</v>
      </c>
    </row>
    <row r="518" spans="1:16" x14ac:dyDescent="0.35">
      <c r="A518" s="13">
        <v>2027</v>
      </c>
      <c r="B518" s="13">
        <f t="shared" si="50"/>
        <v>2026</v>
      </c>
      <c r="C518" t="s">
        <v>378</v>
      </c>
      <c r="D518" t="s">
        <v>379</v>
      </c>
      <c r="E518" s="5">
        <v>143235079.03588092</v>
      </c>
      <c r="F518" s="13">
        <f>INDEX($R$3:$T$335,MATCH(VPPEL[[#This Row],[DistrictNumber]],$R$3:$R$335,0),3)</f>
        <v>1</v>
      </c>
      <c r="G518" s="9">
        <f t="shared" si="48"/>
        <v>143235.07903588092</v>
      </c>
      <c r="H518" s="11">
        <v>1.02</v>
      </c>
      <c r="I518" s="12" cm="1">
        <f t="array" ref="I518">INDEX(VPPEL[],MATCH(VPPEL[[#This Row],[Base Year]]&amp;VPPEL[[#This Row],[DistrictNumber]],VPPEL[[Fiscal Year]:[Fiscal Year]]&amp;VPPEL[[DistrictNumber]:[DistrictNumber]],0),9)*$H518</f>
        <v>119916.36324000001</v>
      </c>
      <c r="J518" s="15">
        <f>IF(VPPEL[[#This Row],[Unadjusted Maximum Revenue]]/(VPPEL[[#This Row],[Proposed Taxable Valuation]]/1000)&gt;VPPEL[[#This Row],[Max VPPEL RATE]],VPPEL[[#This Row],[Max VPPEL RATE]],VPPEL[[#This Row],[Unadjusted Maximum Revenue]]/(VPPEL[[#This Row],[Proposed Taxable Valuation]]/1000))</f>
        <v>0.8371996863279596</v>
      </c>
      <c r="K518" s="26">
        <f>ROUND(VPPEL[[#This Row],[Proposed Taxable Valuation]]/1000*VPPEL[[#This Row],[Adjusted Rate]],0)</f>
        <v>119916</v>
      </c>
      <c r="L518" s="19">
        <f t="shared" si="51"/>
        <v>-23318.715795880911</v>
      </c>
      <c r="M518" s="17">
        <f t="shared" si="49"/>
        <v>-0.1628003136720404</v>
      </c>
      <c r="N518">
        <v>127631206.06127517</v>
      </c>
      <c r="O518">
        <f>INDEX($R$3:$T$335,MATCH(VPPEL[[#This Row],[DistrictNumber]],$R$3:$R$335,0),3)</f>
        <v>1</v>
      </c>
      <c r="P518" s="9">
        <f t="shared" si="52"/>
        <v>127631</v>
      </c>
    </row>
    <row r="519" spans="1:16" x14ac:dyDescent="0.35">
      <c r="A519" s="13">
        <v>2027</v>
      </c>
      <c r="B519" s="13">
        <f t="shared" si="50"/>
        <v>2026</v>
      </c>
      <c r="C519" t="s">
        <v>380</v>
      </c>
      <c r="D519" t="s">
        <v>381</v>
      </c>
      <c r="E519" s="5">
        <v>540509927.01022303</v>
      </c>
      <c r="F519" s="13">
        <f>INDEX($R$3:$T$335,MATCH(VPPEL[[#This Row],[DistrictNumber]],$R$3:$R$335,0),3)</f>
        <v>1.34</v>
      </c>
      <c r="G519" s="9">
        <f t="shared" si="48"/>
        <v>724283.30219369894</v>
      </c>
      <c r="H519" s="11">
        <v>1.02</v>
      </c>
      <c r="I519" s="12" cm="1">
        <f t="array" ref="I519">INDEX(VPPEL[],MATCH(VPPEL[[#This Row],[Base Year]]&amp;VPPEL[[#This Row],[DistrictNumber]],VPPEL[[Fiscal Year]:[Fiscal Year]]&amp;VPPEL[[DistrictNumber]:[DistrictNumber]],0),9)*$H519</f>
        <v>584985.42348120001</v>
      </c>
      <c r="J519" s="15">
        <f>IF(VPPEL[[#This Row],[Unadjusted Maximum Revenue]]/(VPPEL[[#This Row],[Proposed Taxable Valuation]]/1000)&gt;VPPEL[[#This Row],[Max VPPEL RATE]],VPPEL[[#This Row],[Max VPPEL RATE]],VPPEL[[#This Row],[Unadjusted Maximum Revenue]]/(VPPEL[[#This Row],[Proposed Taxable Valuation]]/1000))</f>
        <v>1.0822843286468182</v>
      </c>
      <c r="K519" s="26">
        <f>ROUND(VPPEL[[#This Row],[Proposed Taxable Valuation]]/1000*VPPEL[[#This Row],[Adjusted Rate]],0)</f>
        <v>584985</v>
      </c>
      <c r="L519" s="19">
        <f t="shared" si="51"/>
        <v>-139297.87871249893</v>
      </c>
      <c r="M519" s="17">
        <f t="shared" si="49"/>
        <v>-0.25771567135318185</v>
      </c>
      <c r="N519">
        <v>472533488.50259721</v>
      </c>
      <c r="O519">
        <f>INDEX($R$3:$T$335,MATCH(VPPEL[[#This Row],[DistrictNumber]],$R$3:$R$335,0),3)</f>
        <v>1.34</v>
      </c>
      <c r="P519" s="9">
        <f t="shared" si="52"/>
        <v>633195</v>
      </c>
    </row>
    <row r="520" spans="1:16" x14ac:dyDescent="0.35">
      <c r="A520" s="13">
        <v>2027</v>
      </c>
      <c r="B520" s="13">
        <f t="shared" si="50"/>
        <v>2026</v>
      </c>
      <c r="C520" t="s">
        <v>382</v>
      </c>
      <c r="D520" t="s">
        <v>383</v>
      </c>
      <c r="E520" s="5">
        <v>828302495.45137239</v>
      </c>
      <c r="F520" s="13">
        <f>INDEX($R$3:$T$335,MATCH(VPPEL[[#This Row],[DistrictNumber]],$R$3:$R$335,0),3)</f>
        <v>1.34</v>
      </c>
      <c r="G520" s="9">
        <f t="shared" si="48"/>
        <v>1109925.3439048391</v>
      </c>
      <c r="H520" s="11">
        <v>1.02</v>
      </c>
      <c r="I520" s="12" cm="1">
        <f t="array" ref="I520">INDEX(VPPEL[],MATCH(VPPEL[[#This Row],[Base Year]]&amp;VPPEL[[#This Row],[DistrictNumber]],VPPEL[[Fiscal Year]:[Fiscal Year]]&amp;VPPEL[[DistrictNumber]:[DistrictNumber]],0),9)*$H520</f>
        <v>954046.82272560021</v>
      </c>
      <c r="J520" s="15">
        <f>IF(VPPEL[[#This Row],[Unadjusted Maximum Revenue]]/(VPPEL[[#This Row],[Proposed Taxable Valuation]]/1000)&gt;VPPEL[[#This Row],[Max VPPEL RATE]],VPPEL[[#This Row],[Max VPPEL RATE]],VPPEL[[#This Row],[Unadjusted Maximum Revenue]]/(VPPEL[[#This Row],[Proposed Taxable Valuation]]/1000))</f>
        <v>1.1518096685265993</v>
      </c>
      <c r="K520" s="26">
        <f>ROUND(VPPEL[[#This Row],[Proposed Taxable Valuation]]/1000*VPPEL[[#This Row],[Adjusted Rate]],0)</f>
        <v>954047</v>
      </c>
      <c r="L520" s="19">
        <f t="shared" si="51"/>
        <v>-155878.52117923892</v>
      </c>
      <c r="M520" s="17">
        <f t="shared" si="49"/>
        <v>-0.18819033147340081</v>
      </c>
      <c r="N520">
        <v>719804887.75690866</v>
      </c>
      <c r="O520">
        <f>INDEX($R$3:$T$335,MATCH(VPPEL[[#This Row],[DistrictNumber]],$R$3:$R$335,0),3)</f>
        <v>1.34</v>
      </c>
      <c r="P520" s="9">
        <f t="shared" si="52"/>
        <v>964539</v>
      </c>
    </row>
    <row r="521" spans="1:16" x14ac:dyDescent="0.35">
      <c r="A521" s="13">
        <v>2027</v>
      </c>
      <c r="B521" s="13">
        <f t="shared" si="50"/>
        <v>2026</v>
      </c>
      <c r="C521" t="s">
        <v>384</v>
      </c>
      <c r="D521" t="s">
        <v>385</v>
      </c>
      <c r="E521" s="5">
        <v>557967289.60154688</v>
      </c>
      <c r="F521" s="13">
        <f>INDEX($R$3:$T$335,MATCH(VPPEL[[#This Row],[DistrictNumber]],$R$3:$R$335,0),3)</f>
        <v>1.34</v>
      </c>
      <c r="G521" s="9">
        <f t="shared" si="48"/>
        <v>747676.16806607274</v>
      </c>
      <c r="H521" s="11">
        <v>1.02</v>
      </c>
      <c r="I521" s="12" cm="1">
        <f t="array" ref="I521">INDEX(VPPEL[],MATCH(VPPEL[[#This Row],[Base Year]]&amp;VPPEL[[#This Row],[DistrictNumber]],VPPEL[[Fiscal Year]:[Fiscal Year]]&amp;VPPEL[[DistrictNumber]:[DistrictNumber]],0),9)*$H521</f>
        <v>594746.42431440006</v>
      </c>
      <c r="J521" s="15">
        <f>IF(VPPEL[[#This Row],[Unadjusted Maximum Revenue]]/(VPPEL[[#This Row],[Proposed Taxable Valuation]]/1000)&gt;VPPEL[[#This Row],[Max VPPEL RATE]],VPPEL[[#This Row],[Max VPPEL RATE]],VPPEL[[#This Row],[Unadjusted Maximum Revenue]]/(VPPEL[[#This Row],[Proposed Taxable Valuation]]/1000))</f>
        <v>1.0659162918656357</v>
      </c>
      <c r="K521" s="26">
        <f>ROUND(VPPEL[[#This Row],[Proposed Taxable Valuation]]/1000*VPPEL[[#This Row],[Adjusted Rate]],0)</f>
        <v>594746</v>
      </c>
      <c r="L521" s="19">
        <f t="shared" si="51"/>
        <v>-152929.74375167268</v>
      </c>
      <c r="M521" s="17">
        <f t="shared" si="49"/>
        <v>-0.27408370813436433</v>
      </c>
      <c r="N521">
        <v>470485808.97556198</v>
      </c>
      <c r="O521">
        <f>INDEX($R$3:$T$335,MATCH(VPPEL[[#This Row],[DistrictNumber]],$R$3:$R$335,0),3)</f>
        <v>1.34</v>
      </c>
      <c r="P521" s="9">
        <f t="shared" si="52"/>
        <v>630451</v>
      </c>
    </row>
    <row r="522" spans="1:16" x14ac:dyDescent="0.35">
      <c r="A522" s="13">
        <v>2027</v>
      </c>
      <c r="B522" s="13">
        <f t="shared" si="50"/>
        <v>2026</v>
      </c>
      <c r="C522" t="s">
        <v>386</v>
      </c>
      <c r="D522" t="s">
        <v>387</v>
      </c>
      <c r="E522" s="5">
        <v>101574349.58371001</v>
      </c>
      <c r="F522" s="13">
        <f>INDEX($R$3:$T$335,MATCH(VPPEL[[#This Row],[DistrictNumber]],$R$3:$R$335,0),3)</f>
        <v>0</v>
      </c>
      <c r="G522" s="9">
        <f t="shared" ref="G522:G585" si="53">E522/1000*F522</f>
        <v>0</v>
      </c>
      <c r="H522" s="11">
        <v>1.02</v>
      </c>
      <c r="I522" s="12" cm="1">
        <f t="array" ref="I522">INDEX(VPPEL[],MATCH(VPPEL[[#This Row],[Base Year]]&amp;VPPEL[[#This Row],[DistrictNumber]],VPPEL[[Fiscal Year]:[Fiscal Year]]&amp;VPPEL[[DistrictNumber]:[DistrictNumber]],0),9)*$H522</f>
        <v>0</v>
      </c>
      <c r="J522" s="15">
        <f>IF(VPPEL[[#This Row],[Unadjusted Maximum Revenue]]/(VPPEL[[#This Row],[Proposed Taxable Valuation]]/1000)&gt;VPPEL[[#This Row],[Max VPPEL RATE]],VPPEL[[#This Row],[Max VPPEL RATE]],VPPEL[[#This Row],[Unadjusted Maximum Revenue]]/(VPPEL[[#This Row],[Proposed Taxable Valuation]]/1000))</f>
        <v>0</v>
      </c>
      <c r="K522" s="26">
        <f>ROUND(VPPEL[[#This Row],[Proposed Taxable Valuation]]/1000*VPPEL[[#This Row],[Adjusted Rate]],0)</f>
        <v>0</v>
      </c>
      <c r="L522" s="19">
        <f t="shared" si="51"/>
        <v>0</v>
      </c>
      <c r="M522" s="17">
        <f t="shared" si="49"/>
        <v>0</v>
      </c>
      <c r="N522">
        <v>92094097.527228862</v>
      </c>
      <c r="O522">
        <f>INDEX($R$3:$T$335,MATCH(VPPEL[[#This Row],[DistrictNumber]],$R$3:$R$335,0),3)</f>
        <v>0</v>
      </c>
      <c r="P522" s="9">
        <f t="shared" si="52"/>
        <v>0</v>
      </c>
    </row>
    <row r="523" spans="1:16" x14ac:dyDescent="0.35">
      <c r="A523" s="13">
        <v>2027</v>
      </c>
      <c r="B523" s="13">
        <f t="shared" si="50"/>
        <v>2026</v>
      </c>
      <c r="C523" t="s">
        <v>388</v>
      </c>
      <c r="D523" t="s">
        <v>389</v>
      </c>
      <c r="E523" s="5">
        <v>2000761285.9330931</v>
      </c>
      <c r="F523" s="13">
        <f>INDEX($R$3:$T$335,MATCH(VPPEL[[#This Row],[DistrictNumber]],$R$3:$R$335,0),3)</f>
        <v>1.34</v>
      </c>
      <c r="G523" s="9">
        <f t="shared" si="53"/>
        <v>2681020.1231503449</v>
      </c>
      <c r="H523" s="11">
        <v>1.02</v>
      </c>
      <c r="I523" s="12" cm="1">
        <f t="array" ref="I523">INDEX(VPPEL[],MATCH(VPPEL[[#This Row],[Base Year]]&amp;VPPEL[[#This Row],[DistrictNumber]],VPPEL[[Fiscal Year]:[Fiscal Year]]&amp;VPPEL[[DistrictNumber]:[DistrictNumber]],0),9)*$H523</f>
        <v>2264449.4810160003</v>
      </c>
      <c r="J523" s="15">
        <f>IF(VPPEL[[#This Row],[Unadjusted Maximum Revenue]]/(VPPEL[[#This Row],[Proposed Taxable Valuation]]/1000)&gt;VPPEL[[#This Row],[Max VPPEL RATE]],VPPEL[[#This Row],[Max VPPEL RATE]],VPPEL[[#This Row],[Unadjusted Maximum Revenue]]/(VPPEL[[#This Row],[Proposed Taxable Valuation]]/1000))</f>
        <v>1.1317939311085436</v>
      </c>
      <c r="K523" s="26">
        <f>ROUND(VPPEL[[#This Row],[Proposed Taxable Valuation]]/1000*VPPEL[[#This Row],[Adjusted Rate]],0)</f>
        <v>2264449</v>
      </c>
      <c r="L523" s="19">
        <f t="shared" si="51"/>
        <v>-416570.64213434467</v>
      </c>
      <c r="M523" s="17">
        <f t="shared" ref="M523:M586" si="54">J523-F523</f>
        <v>-0.20820606889145643</v>
      </c>
      <c r="N523">
        <v>1710359039.9150119</v>
      </c>
      <c r="O523">
        <f>INDEX($R$3:$T$335,MATCH(VPPEL[[#This Row],[DistrictNumber]],$R$3:$R$335,0),3)</f>
        <v>1.34</v>
      </c>
      <c r="P523" s="9">
        <f t="shared" si="52"/>
        <v>2291881</v>
      </c>
    </row>
    <row r="524" spans="1:16" x14ac:dyDescent="0.35">
      <c r="A524" s="13">
        <v>2027</v>
      </c>
      <c r="B524" s="13">
        <f t="shared" si="50"/>
        <v>2026</v>
      </c>
      <c r="C524" t="s">
        <v>390</v>
      </c>
      <c r="D524" t="s">
        <v>391</v>
      </c>
      <c r="E524" s="5">
        <v>352076313.26625103</v>
      </c>
      <c r="F524" s="13">
        <f>INDEX($R$3:$T$335,MATCH(VPPEL[[#This Row],[DistrictNumber]],$R$3:$R$335,0),3)</f>
        <v>0.59326999999999996</v>
      </c>
      <c r="G524" s="9">
        <f t="shared" si="53"/>
        <v>208876.31437146873</v>
      </c>
      <c r="H524" s="11">
        <v>1.02</v>
      </c>
      <c r="I524" s="12" cm="1">
        <f t="array" ref="I524">INDEX(VPPEL[],MATCH(VPPEL[[#This Row],[Base Year]]&amp;VPPEL[[#This Row],[DistrictNumber]],VPPEL[[Fiscal Year]:[Fiscal Year]]&amp;VPPEL[[DistrictNumber]:[DistrictNumber]],0),9)*$H524</f>
        <v>185416.40996911738</v>
      </c>
      <c r="J524" s="15">
        <f>IF(VPPEL[[#This Row],[Unadjusted Maximum Revenue]]/(VPPEL[[#This Row],[Proposed Taxable Valuation]]/1000)&gt;VPPEL[[#This Row],[Max VPPEL RATE]],VPPEL[[#This Row],[Max VPPEL RATE]],VPPEL[[#This Row],[Unadjusted Maximum Revenue]]/(VPPEL[[#This Row],[Proposed Taxable Valuation]]/1000))</f>
        <v>0.52663699028482991</v>
      </c>
      <c r="K524" s="26">
        <f>ROUND(VPPEL[[#This Row],[Proposed Taxable Valuation]]/1000*VPPEL[[#This Row],[Adjusted Rate]],0)</f>
        <v>185416</v>
      </c>
      <c r="L524" s="19">
        <f t="shared" si="51"/>
        <v>-23459.904402351356</v>
      </c>
      <c r="M524" s="17">
        <f t="shared" si="54"/>
        <v>-6.6633009715170055E-2</v>
      </c>
      <c r="N524">
        <v>314900273.70012969</v>
      </c>
      <c r="O524">
        <f>INDEX($R$3:$T$335,MATCH(VPPEL[[#This Row],[DistrictNumber]],$R$3:$R$335,0),3)</f>
        <v>0.59326999999999996</v>
      </c>
      <c r="P524" s="9">
        <f t="shared" si="52"/>
        <v>186821</v>
      </c>
    </row>
    <row r="525" spans="1:16" x14ac:dyDescent="0.35">
      <c r="A525" s="13">
        <v>2027</v>
      </c>
      <c r="B525" s="13">
        <f t="shared" si="50"/>
        <v>2026</v>
      </c>
      <c r="C525" t="s">
        <v>392</v>
      </c>
      <c r="D525" t="s">
        <v>393</v>
      </c>
      <c r="E525" s="5">
        <v>791752735.607234</v>
      </c>
      <c r="F525" s="13">
        <f>INDEX($R$3:$T$335,MATCH(VPPEL[[#This Row],[DistrictNumber]],$R$3:$R$335,0),3)</f>
        <v>0.67</v>
      </c>
      <c r="G525" s="9">
        <f t="shared" si="53"/>
        <v>530474.33285684674</v>
      </c>
      <c r="H525" s="11">
        <v>1.02</v>
      </c>
      <c r="I525" s="12" cm="1">
        <f t="array" ref="I525">INDEX(VPPEL[],MATCH(VPPEL[[#This Row],[Base Year]]&amp;VPPEL[[#This Row],[DistrictNumber]],VPPEL[[Fiscal Year]:[Fiscal Year]]&amp;VPPEL[[DistrictNumber]:[DistrictNumber]],0),9)*$H525</f>
        <v>444143.48809500004</v>
      </c>
      <c r="J525" s="15">
        <f>IF(VPPEL[[#This Row],[Unadjusted Maximum Revenue]]/(VPPEL[[#This Row],[Proposed Taxable Valuation]]/1000)&gt;VPPEL[[#This Row],[Max VPPEL RATE]],VPPEL[[#This Row],[Max VPPEL RATE]],VPPEL[[#This Row],[Unadjusted Maximum Revenue]]/(VPPEL[[#This Row],[Proposed Taxable Valuation]]/1000))</f>
        <v>0.56096236630539031</v>
      </c>
      <c r="K525" s="26">
        <f>ROUND(VPPEL[[#This Row],[Proposed Taxable Valuation]]/1000*VPPEL[[#This Row],[Adjusted Rate]],0)</f>
        <v>444143</v>
      </c>
      <c r="L525" s="19">
        <f t="shared" si="51"/>
        <v>-86330.844761846703</v>
      </c>
      <c r="M525" s="17">
        <f t="shared" si="54"/>
        <v>-0.10903763369460973</v>
      </c>
      <c r="N525">
        <v>686846495.68723524</v>
      </c>
      <c r="O525">
        <f>INDEX($R$3:$T$335,MATCH(VPPEL[[#This Row],[DistrictNumber]],$R$3:$R$335,0),3)</f>
        <v>0.67</v>
      </c>
      <c r="P525" s="9">
        <f t="shared" si="52"/>
        <v>460187</v>
      </c>
    </row>
    <row r="526" spans="1:16" x14ac:dyDescent="0.35">
      <c r="A526" s="13">
        <v>2027</v>
      </c>
      <c r="B526" s="13">
        <f t="shared" si="50"/>
        <v>2026</v>
      </c>
      <c r="C526" t="s">
        <v>394</v>
      </c>
      <c r="D526" t="s">
        <v>395</v>
      </c>
      <c r="E526" s="5">
        <v>696473937.22927511</v>
      </c>
      <c r="F526" s="13">
        <f>INDEX($R$3:$T$335,MATCH(VPPEL[[#This Row],[DistrictNumber]],$R$3:$R$335,0),3)</f>
        <v>0</v>
      </c>
      <c r="G526" s="9">
        <f t="shared" si="53"/>
        <v>0</v>
      </c>
      <c r="H526" s="11">
        <v>1.02</v>
      </c>
      <c r="I526" s="12" cm="1">
        <f t="array" ref="I526">INDEX(VPPEL[],MATCH(VPPEL[[#This Row],[Base Year]]&amp;VPPEL[[#This Row],[DistrictNumber]],VPPEL[[Fiscal Year]:[Fiscal Year]]&amp;VPPEL[[DistrictNumber]:[DistrictNumber]],0),9)*$H526</f>
        <v>0</v>
      </c>
      <c r="J526" s="15">
        <f>IF(VPPEL[[#This Row],[Unadjusted Maximum Revenue]]/(VPPEL[[#This Row],[Proposed Taxable Valuation]]/1000)&gt;VPPEL[[#This Row],[Max VPPEL RATE]],VPPEL[[#This Row],[Max VPPEL RATE]],VPPEL[[#This Row],[Unadjusted Maximum Revenue]]/(VPPEL[[#This Row],[Proposed Taxable Valuation]]/1000))</f>
        <v>0</v>
      </c>
      <c r="K526" s="26">
        <f>ROUND(VPPEL[[#This Row],[Proposed Taxable Valuation]]/1000*VPPEL[[#This Row],[Adjusted Rate]],0)</f>
        <v>0</v>
      </c>
      <c r="L526" s="19">
        <f t="shared" si="51"/>
        <v>0</v>
      </c>
      <c r="M526" s="17">
        <f t="shared" si="54"/>
        <v>0</v>
      </c>
      <c r="N526">
        <v>628647991.47220922</v>
      </c>
      <c r="O526">
        <f>INDEX($R$3:$T$335,MATCH(VPPEL[[#This Row],[DistrictNumber]],$R$3:$R$335,0),3)</f>
        <v>0</v>
      </c>
      <c r="P526" s="9">
        <f t="shared" si="52"/>
        <v>0</v>
      </c>
    </row>
    <row r="527" spans="1:16" x14ac:dyDescent="0.35">
      <c r="A527" s="13">
        <v>2027</v>
      </c>
      <c r="B527" s="13">
        <f t="shared" si="50"/>
        <v>2026</v>
      </c>
      <c r="C527" t="s">
        <v>396</v>
      </c>
      <c r="D527" t="s">
        <v>397</v>
      </c>
      <c r="E527" s="5">
        <v>178242117.00420603</v>
      </c>
      <c r="F527" s="13">
        <f>INDEX($R$3:$T$335,MATCH(VPPEL[[#This Row],[DistrictNumber]],$R$3:$R$335,0),3)</f>
        <v>0.20347000000000001</v>
      </c>
      <c r="G527" s="9">
        <f t="shared" si="53"/>
        <v>36266.923546845799</v>
      </c>
      <c r="H527" s="11">
        <v>1.02</v>
      </c>
      <c r="I527" s="12" cm="1">
        <f t="array" ref="I527">INDEX(VPPEL[],MATCH(VPPEL[[#This Row],[Base Year]]&amp;VPPEL[[#This Row],[DistrictNumber]],VPPEL[[Fiscal Year]:[Fiscal Year]]&amp;VPPEL[[DistrictNumber]:[DistrictNumber]],0),9)*$H527</f>
        <v>30996.270889644002</v>
      </c>
      <c r="J527" s="15">
        <f>IF(VPPEL[[#This Row],[Unadjusted Maximum Revenue]]/(VPPEL[[#This Row],[Proposed Taxable Valuation]]/1000)&gt;VPPEL[[#This Row],[Max VPPEL RATE]],VPPEL[[#This Row],[Max VPPEL RATE]],VPPEL[[#This Row],[Unadjusted Maximum Revenue]]/(VPPEL[[#This Row],[Proposed Taxable Valuation]]/1000))</f>
        <v>0.17389981341453981</v>
      </c>
      <c r="K527" s="26">
        <f>ROUND(VPPEL[[#This Row],[Proposed Taxable Valuation]]/1000*VPPEL[[#This Row],[Adjusted Rate]],0)</f>
        <v>30996</v>
      </c>
      <c r="L527" s="19">
        <f t="shared" si="51"/>
        <v>-5270.6526572017974</v>
      </c>
      <c r="M527" s="17">
        <f t="shared" si="54"/>
        <v>-2.9570186585460206E-2</v>
      </c>
      <c r="N527">
        <v>154580522.96281847</v>
      </c>
      <c r="O527">
        <f>INDEX($R$3:$T$335,MATCH(VPPEL[[#This Row],[DistrictNumber]],$R$3:$R$335,0),3)</f>
        <v>0.20347000000000001</v>
      </c>
      <c r="P527" s="9">
        <f t="shared" si="52"/>
        <v>31452</v>
      </c>
    </row>
    <row r="528" spans="1:16" x14ac:dyDescent="0.35">
      <c r="A528" s="13">
        <v>2027</v>
      </c>
      <c r="B528" s="13">
        <f t="shared" si="50"/>
        <v>2026</v>
      </c>
      <c r="C528" t="s">
        <v>398</v>
      </c>
      <c r="D528" t="s">
        <v>399</v>
      </c>
      <c r="E528" s="5">
        <v>383101508.23735297</v>
      </c>
      <c r="F528" s="13">
        <f>INDEX($R$3:$T$335,MATCH(VPPEL[[#This Row],[DistrictNumber]],$R$3:$R$335,0),3)</f>
        <v>1.34</v>
      </c>
      <c r="G528" s="9">
        <f t="shared" si="53"/>
        <v>513356.02103805298</v>
      </c>
      <c r="H528" s="11">
        <v>1.02</v>
      </c>
      <c r="I528" s="12" cm="1">
        <f t="array" ref="I528">INDEX(VPPEL[],MATCH(VPPEL[[#This Row],[Base Year]]&amp;VPPEL[[#This Row],[DistrictNumber]],VPPEL[[Fiscal Year]:[Fiscal Year]]&amp;VPPEL[[DistrictNumber]:[DistrictNumber]],0),9)*$H528</f>
        <v>490003.37381039996</v>
      </c>
      <c r="J528" s="15">
        <f>IF(VPPEL[[#This Row],[Unadjusted Maximum Revenue]]/(VPPEL[[#This Row],[Proposed Taxable Valuation]]/1000)&gt;VPPEL[[#This Row],[Max VPPEL RATE]],VPPEL[[#This Row],[Max VPPEL RATE]],VPPEL[[#This Row],[Unadjusted Maximum Revenue]]/(VPPEL[[#This Row],[Proposed Taxable Valuation]]/1000))</f>
        <v>1.279043186399609</v>
      </c>
      <c r="K528" s="26">
        <f>ROUND(VPPEL[[#This Row],[Proposed Taxable Valuation]]/1000*VPPEL[[#This Row],[Adjusted Rate]],0)</f>
        <v>490003</v>
      </c>
      <c r="L528" s="19">
        <f t="shared" si="51"/>
        <v>-23352.647227653011</v>
      </c>
      <c r="M528" s="17">
        <f t="shared" si="54"/>
        <v>-6.0956813600391069E-2</v>
      </c>
      <c r="N528">
        <v>361886282.59590012</v>
      </c>
      <c r="O528">
        <f>INDEX($R$3:$T$335,MATCH(VPPEL[[#This Row],[DistrictNumber]],$R$3:$R$335,0),3)</f>
        <v>1.34</v>
      </c>
      <c r="P528" s="9">
        <f t="shared" si="52"/>
        <v>484928</v>
      </c>
    </row>
    <row r="529" spans="1:16" x14ac:dyDescent="0.35">
      <c r="A529" s="13">
        <v>2027</v>
      </c>
      <c r="B529" s="13">
        <f t="shared" si="50"/>
        <v>2026</v>
      </c>
      <c r="C529" t="s">
        <v>400</v>
      </c>
      <c r="D529" t="s">
        <v>401</v>
      </c>
      <c r="E529" s="5">
        <v>1372507076.7511039</v>
      </c>
      <c r="F529" s="13">
        <f>INDEX($R$3:$T$335,MATCH(VPPEL[[#This Row],[DistrictNumber]],$R$3:$R$335,0),3)</f>
        <v>0.67</v>
      </c>
      <c r="G529" s="9">
        <f t="shared" si="53"/>
        <v>919579.74142323958</v>
      </c>
      <c r="H529" s="11">
        <v>1.02</v>
      </c>
      <c r="I529" s="12" cm="1">
        <f t="array" ref="I529">INDEX(VPPEL[],MATCH(VPPEL[[#This Row],[Base Year]]&amp;VPPEL[[#This Row],[DistrictNumber]],VPPEL[[Fiscal Year]:[Fiscal Year]]&amp;VPPEL[[DistrictNumber]:[DistrictNumber]],0),9)*$H529</f>
        <v>767077.08490499994</v>
      </c>
      <c r="J529" s="15">
        <f>IF(VPPEL[[#This Row],[Unadjusted Maximum Revenue]]/(VPPEL[[#This Row],[Proposed Taxable Valuation]]/1000)&gt;VPPEL[[#This Row],[Max VPPEL RATE]],VPPEL[[#This Row],[Max VPPEL RATE]],VPPEL[[#This Row],[Unadjusted Maximum Revenue]]/(VPPEL[[#This Row],[Proposed Taxable Valuation]]/1000))</f>
        <v>0.55888752626381166</v>
      </c>
      <c r="K529" s="26">
        <f>ROUND(VPPEL[[#This Row],[Proposed Taxable Valuation]]/1000*VPPEL[[#This Row],[Adjusted Rate]],0)</f>
        <v>767077</v>
      </c>
      <c r="L529" s="19">
        <f t="shared" si="51"/>
        <v>-152502.65651823964</v>
      </c>
      <c r="M529" s="17">
        <f t="shared" si="54"/>
        <v>-0.11111247373618838</v>
      </c>
      <c r="N529">
        <v>1178361007.7932</v>
      </c>
      <c r="O529">
        <f>INDEX($R$3:$T$335,MATCH(VPPEL[[#This Row],[DistrictNumber]],$R$3:$R$335,0),3)</f>
        <v>0.67</v>
      </c>
      <c r="P529" s="9">
        <f t="shared" si="52"/>
        <v>789502</v>
      </c>
    </row>
    <row r="530" spans="1:16" x14ac:dyDescent="0.35">
      <c r="A530" s="13">
        <v>2027</v>
      </c>
      <c r="B530" s="13">
        <f t="shared" si="50"/>
        <v>2026</v>
      </c>
      <c r="C530" t="s">
        <v>402</v>
      </c>
      <c r="D530" t="s">
        <v>403</v>
      </c>
      <c r="E530" s="5">
        <v>428343585.54721695</v>
      </c>
      <c r="F530" s="13">
        <f>INDEX($R$3:$T$335,MATCH(VPPEL[[#This Row],[DistrictNumber]],$R$3:$R$335,0),3)</f>
        <v>1.34</v>
      </c>
      <c r="G530" s="9">
        <f t="shared" si="53"/>
        <v>573980.40463327069</v>
      </c>
      <c r="H530" s="11">
        <v>1.02</v>
      </c>
      <c r="I530" s="12" cm="1">
        <f t="array" ref="I530">INDEX(VPPEL[],MATCH(VPPEL[[#This Row],[Base Year]]&amp;VPPEL[[#This Row],[DistrictNumber]],VPPEL[[Fiscal Year]:[Fiscal Year]]&amp;VPPEL[[DistrictNumber]:[DistrictNumber]],0),9)*$H530</f>
        <v>500484.09598680009</v>
      </c>
      <c r="J530" s="15">
        <f>IF(VPPEL[[#This Row],[Unadjusted Maximum Revenue]]/(VPPEL[[#This Row],[Proposed Taxable Valuation]]/1000)&gt;VPPEL[[#This Row],[Max VPPEL RATE]],VPPEL[[#This Row],[Max VPPEL RATE]],VPPEL[[#This Row],[Unadjusted Maximum Revenue]]/(VPPEL[[#This Row],[Proposed Taxable Valuation]]/1000))</f>
        <v>1.1684173940586091</v>
      </c>
      <c r="K530" s="26">
        <f>ROUND(VPPEL[[#This Row],[Proposed Taxable Valuation]]/1000*VPPEL[[#This Row],[Adjusted Rate]],0)</f>
        <v>500484</v>
      </c>
      <c r="L530" s="19">
        <f t="shared" si="51"/>
        <v>-73496.308646470599</v>
      </c>
      <c r="M530" s="17">
        <f t="shared" si="54"/>
        <v>-0.17158260594139096</v>
      </c>
      <c r="N530">
        <v>390830399.73556459</v>
      </c>
      <c r="O530">
        <f>INDEX($R$3:$T$335,MATCH(VPPEL[[#This Row],[DistrictNumber]],$R$3:$R$335,0),3)</f>
        <v>1.34</v>
      </c>
      <c r="P530" s="9">
        <f t="shared" si="52"/>
        <v>523713</v>
      </c>
    </row>
    <row r="531" spans="1:16" x14ac:dyDescent="0.35">
      <c r="A531" s="13">
        <v>2027</v>
      </c>
      <c r="B531" s="13">
        <f t="shared" si="50"/>
        <v>2026</v>
      </c>
      <c r="C531" t="s">
        <v>404</v>
      </c>
      <c r="D531" t="s">
        <v>405</v>
      </c>
      <c r="E531" s="5">
        <v>359617081.70879799</v>
      </c>
      <c r="F531" s="13">
        <f>INDEX($R$3:$T$335,MATCH(VPPEL[[#This Row],[DistrictNumber]],$R$3:$R$335,0),3)</f>
        <v>0.67</v>
      </c>
      <c r="G531" s="9">
        <f t="shared" si="53"/>
        <v>240943.44474489469</v>
      </c>
      <c r="H531" s="11">
        <v>1.02</v>
      </c>
      <c r="I531" s="12" cm="1">
        <f t="array" ref="I531">INDEX(VPPEL[],MATCH(VPPEL[[#This Row],[Base Year]]&amp;VPPEL[[#This Row],[DistrictNumber]],VPPEL[[Fiscal Year]:[Fiscal Year]]&amp;VPPEL[[DistrictNumber]:[DistrictNumber]],0),9)*$H531</f>
        <v>218619.10917960003</v>
      </c>
      <c r="J531" s="15">
        <f>IF(VPPEL[[#This Row],[Unadjusted Maximum Revenue]]/(VPPEL[[#This Row],[Proposed Taxable Valuation]]/1000)&gt;VPPEL[[#This Row],[Max VPPEL RATE]],VPPEL[[#This Row],[Max VPPEL RATE]],VPPEL[[#This Row],[Unadjusted Maximum Revenue]]/(VPPEL[[#This Row],[Proposed Taxable Valuation]]/1000))</f>
        <v>0.60792192668041312</v>
      </c>
      <c r="K531" s="26">
        <f>ROUND(VPPEL[[#This Row],[Proposed Taxable Valuation]]/1000*VPPEL[[#This Row],[Adjusted Rate]],0)</f>
        <v>218619</v>
      </c>
      <c r="L531" s="19">
        <f t="shared" si="51"/>
        <v>-22324.335565294663</v>
      </c>
      <c r="M531" s="17">
        <f t="shared" si="54"/>
        <v>-6.2078073319586924E-2</v>
      </c>
      <c r="N531">
        <v>327586484.2347486</v>
      </c>
      <c r="O531">
        <f>INDEX($R$3:$T$335,MATCH(VPPEL[[#This Row],[DistrictNumber]],$R$3:$R$335,0),3)</f>
        <v>0.67</v>
      </c>
      <c r="P531" s="9">
        <f t="shared" si="52"/>
        <v>219483</v>
      </c>
    </row>
    <row r="532" spans="1:16" x14ac:dyDescent="0.35">
      <c r="A532" s="13">
        <v>2027</v>
      </c>
      <c r="B532" s="13">
        <f t="shared" si="50"/>
        <v>2026</v>
      </c>
      <c r="C532" t="s">
        <v>406</v>
      </c>
      <c r="D532" t="s">
        <v>407</v>
      </c>
      <c r="E532" s="5">
        <v>491161574.42341506</v>
      </c>
      <c r="F532" s="13">
        <f>INDEX($R$3:$T$335,MATCH(VPPEL[[#This Row],[DistrictNumber]],$R$3:$R$335,0),3)</f>
        <v>0.23641000000000001</v>
      </c>
      <c r="G532" s="9">
        <f t="shared" si="53"/>
        <v>116115.50780943956</v>
      </c>
      <c r="H532" s="11">
        <v>1.02</v>
      </c>
      <c r="I532" s="12" cm="1">
        <f t="array" ref="I532">INDEX(VPPEL[],MATCH(VPPEL[[#This Row],[Base Year]]&amp;VPPEL[[#This Row],[DistrictNumber]],VPPEL[[Fiscal Year]:[Fiscal Year]]&amp;VPPEL[[DistrictNumber]:[DistrictNumber]],0),9)*$H532</f>
        <v>102940.96799223901</v>
      </c>
      <c r="J532" s="15">
        <f>IF(VPPEL[[#This Row],[Unadjusted Maximum Revenue]]/(VPPEL[[#This Row],[Proposed Taxable Valuation]]/1000)&gt;VPPEL[[#This Row],[Max VPPEL RATE]],VPPEL[[#This Row],[Max VPPEL RATE]],VPPEL[[#This Row],[Unadjusted Maximum Revenue]]/(VPPEL[[#This Row],[Proposed Taxable Valuation]]/1000))</f>
        <v>0.209586770123627</v>
      </c>
      <c r="K532" s="26">
        <f>ROUND(VPPEL[[#This Row],[Proposed Taxable Valuation]]/1000*VPPEL[[#This Row],[Adjusted Rate]],0)</f>
        <v>102941</v>
      </c>
      <c r="L532" s="19">
        <f t="shared" si="51"/>
        <v>-13174.539817200552</v>
      </c>
      <c r="M532" s="17">
        <f t="shared" si="54"/>
        <v>-2.6823229876373006E-2</v>
      </c>
      <c r="N532">
        <v>443705606.40753579</v>
      </c>
      <c r="O532">
        <f>INDEX($R$3:$T$335,MATCH(VPPEL[[#This Row],[DistrictNumber]],$R$3:$R$335,0),3)</f>
        <v>0.23641000000000001</v>
      </c>
      <c r="P532" s="9">
        <f t="shared" si="52"/>
        <v>104896</v>
      </c>
    </row>
    <row r="533" spans="1:16" x14ac:dyDescent="0.35">
      <c r="A533" s="13">
        <v>2027</v>
      </c>
      <c r="B533" s="13">
        <f t="shared" si="50"/>
        <v>2026</v>
      </c>
      <c r="C533" t="s">
        <v>408</v>
      </c>
      <c r="D533" t="s">
        <v>409</v>
      </c>
      <c r="E533" s="5">
        <v>635826538.42265987</v>
      </c>
      <c r="F533" s="13">
        <f>INDEX($R$3:$T$335,MATCH(VPPEL[[#This Row],[DistrictNumber]],$R$3:$R$335,0),3)</f>
        <v>1</v>
      </c>
      <c r="G533" s="9">
        <f t="shared" si="53"/>
        <v>635826.53842265985</v>
      </c>
      <c r="H533" s="11">
        <v>1.02</v>
      </c>
      <c r="I533" s="12" cm="1">
        <f t="array" ref="I533">INDEX(VPPEL[],MATCH(VPPEL[[#This Row],[Base Year]]&amp;VPPEL[[#This Row],[DistrictNumber]],VPPEL[[Fiscal Year]:[Fiscal Year]]&amp;VPPEL[[DistrictNumber]:[DistrictNumber]],0),9)*$H533</f>
        <v>557052.17772000004</v>
      </c>
      <c r="J533" s="15">
        <f>IF(VPPEL[[#This Row],[Unadjusted Maximum Revenue]]/(VPPEL[[#This Row],[Proposed Taxable Valuation]]/1000)&gt;VPPEL[[#This Row],[Max VPPEL RATE]],VPPEL[[#This Row],[Max VPPEL RATE]],VPPEL[[#This Row],[Unadjusted Maximum Revenue]]/(VPPEL[[#This Row],[Proposed Taxable Valuation]]/1000))</f>
        <v>0.876107151963048</v>
      </c>
      <c r="K533" s="26">
        <f>ROUND(VPPEL[[#This Row],[Proposed Taxable Valuation]]/1000*VPPEL[[#This Row],[Adjusted Rate]],0)</f>
        <v>557052</v>
      </c>
      <c r="L533" s="19">
        <f t="shared" si="51"/>
        <v>-78774.360702659818</v>
      </c>
      <c r="M533" s="17">
        <f t="shared" si="54"/>
        <v>-0.123892848036952</v>
      </c>
      <c r="N533">
        <v>563795695.25083721</v>
      </c>
      <c r="O533">
        <f>INDEX($R$3:$T$335,MATCH(VPPEL[[#This Row],[DistrictNumber]],$R$3:$R$335,0),3)</f>
        <v>1</v>
      </c>
      <c r="P533" s="9">
        <f t="shared" si="52"/>
        <v>563796</v>
      </c>
    </row>
    <row r="534" spans="1:16" x14ac:dyDescent="0.35">
      <c r="A534" s="13">
        <v>2027</v>
      </c>
      <c r="B534" s="13">
        <f t="shared" si="50"/>
        <v>2026</v>
      </c>
      <c r="C534" t="s">
        <v>410</v>
      </c>
      <c r="D534" t="s">
        <v>411</v>
      </c>
      <c r="E534" s="5">
        <v>581172410.27559471</v>
      </c>
      <c r="F534" s="13">
        <f>INDEX($R$3:$T$335,MATCH(VPPEL[[#This Row],[DistrictNumber]],$R$3:$R$335,0),3)</f>
        <v>0.93161000000000005</v>
      </c>
      <c r="G534" s="9">
        <f t="shared" si="53"/>
        <v>541426.02913684677</v>
      </c>
      <c r="H534" s="11">
        <v>1.02</v>
      </c>
      <c r="I534" s="12" cm="1">
        <f t="array" ref="I534">INDEX(VPPEL[],MATCH(VPPEL[[#This Row],[Base Year]]&amp;VPPEL[[#This Row],[DistrictNumber]],VPPEL[[Fiscal Year]:[Fiscal Year]]&amp;VPPEL[[DistrictNumber]:[DistrictNumber]],0),9)*$H534</f>
        <v>487101.59401691047</v>
      </c>
      <c r="J534" s="15">
        <f>IF(VPPEL[[#This Row],[Unadjusted Maximum Revenue]]/(VPPEL[[#This Row],[Proposed Taxable Valuation]]/1000)&gt;VPPEL[[#This Row],[Max VPPEL RATE]],VPPEL[[#This Row],[Max VPPEL RATE]],VPPEL[[#This Row],[Unadjusted Maximum Revenue]]/(VPPEL[[#This Row],[Proposed Taxable Valuation]]/1000))</f>
        <v>0.83813612863336817</v>
      </c>
      <c r="K534" s="26">
        <f>ROUND(VPPEL[[#This Row],[Proposed Taxable Valuation]]/1000*VPPEL[[#This Row],[Adjusted Rate]],0)</f>
        <v>487102</v>
      </c>
      <c r="L534" s="19">
        <f t="shared" si="51"/>
        <v>-54324.435119936301</v>
      </c>
      <c r="M534" s="17">
        <f t="shared" si="54"/>
        <v>-9.3473871366631878E-2</v>
      </c>
      <c r="N534">
        <v>548748406.94460702</v>
      </c>
      <c r="O534">
        <f>INDEX($R$3:$T$335,MATCH(VPPEL[[#This Row],[DistrictNumber]],$R$3:$R$335,0),3)</f>
        <v>0.93161000000000005</v>
      </c>
      <c r="P534" s="9">
        <f t="shared" si="52"/>
        <v>511220</v>
      </c>
    </row>
    <row r="535" spans="1:16" x14ac:dyDescent="0.35">
      <c r="A535" s="13">
        <v>2027</v>
      </c>
      <c r="B535" s="13">
        <f t="shared" si="50"/>
        <v>2026</v>
      </c>
      <c r="C535" t="s">
        <v>412</v>
      </c>
      <c r="D535" t="s">
        <v>413</v>
      </c>
      <c r="E535" s="5">
        <v>361228779.56136703</v>
      </c>
      <c r="F535" s="13">
        <f>INDEX($R$3:$T$335,MATCH(VPPEL[[#This Row],[DistrictNumber]],$R$3:$R$335,0),3)</f>
        <v>0</v>
      </c>
      <c r="G535" s="9">
        <f t="shared" si="53"/>
        <v>0</v>
      </c>
      <c r="H535" s="11">
        <v>1.02</v>
      </c>
      <c r="I535" s="12" cm="1">
        <f t="array" ref="I535">INDEX(VPPEL[],MATCH(VPPEL[[#This Row],[Base Year]]&amp;VPPEL[[#This Row],[DistrictNumber]],VPPEL[[Fiscal Year]:[Fiscal Year]]&amp;VPPEL[[DistrictNumber]:[DistrictNumber]],0),9)*$H535</f>
        <v>0</v>
      </c>
      <c r="J535" s="15">
        <f>IF(VPPEL[[#This Row],[Unadjusted Maximum Revenue]]/(VPPEL[[#This Row],[Proposed Taxable Valuation]]/1000)&gt;VPPEL[[#This Row],[Max VPPEL RATE]],VPPEL[[#This Row],[Max VPPEL RATE]],VPPEL[[#This Row],[Unadjusted Maximum Revenue]]/(VPPEL[[#This Row],[Proposed Taxable Valuation]]/1000))</f>
        <v>0</v>
      </c>
      <c r="K535" s="26">
        <f>ROUND(VPPEL[[#This Row],[Proposed Taxable Valuation]]/1000*VPPEL[[#This Row],[Adjusted Rate]],0)</f>
        <v>0</v>
      </c>
      <c r="L535" s="19">
        <f t="shared" si="51"/>
        <v>0</v>
      </c>
      <c r="M535" s="17">
        <f t="shared" si="54"/>
        <v>0</v>
      </c>
      <c r="N535">
        <v>343435788.05423975</v>
      </c>
      <c r="O535">
        <f>INDEX($R$3:$T$335,MATCH(VPPEL[[#This Row],[DistrictNumber]],$R$3:$R$335,0),3)</f>
        <v>0</v>
      </c>
      <c r="P535" s="9">
        <f t="shared" si="52"/>
        <v>0</v>
      </c>
    </row>
    <row r="536" spans="1:16" x14ac:dyDescent="0.35">
      <c r="A536" s="13">
        <v>2027</v>
      </c>
      <c r="B536" s="13">
        <f t="shared" si="50"/>
        <v>2026</v>
      </c>
      <c r="C536" t="s">
        <v>414</v>
      </c>
      <c r="D536" t="s">
        <v>415</v>
      </c>
      <c r="E536" s="5">
        <v>339403637.94016498</v>
      </c>
      <c r="F536" s="13">
        <f>INDEX($R$3:$T$335,MATCH(VPPEL[[#This Row],[DistrictNumber]],$R$3:$R$335,0),3)</f>
        <v>1.34</v>
      </c>
      <c r="G536" s="9">
        <f t="shared" si="53"/>
        <v>454800.87483982113</v>
      </c>
      <c r="H536" s="11">
        <v>1.02</v>
      </c>
      <c r="I536" s="12" cm="1">
        <f t="array" ref="I536">INDEX(VPPEL[],MATCH(VPPEL[[#This Row],[Base Year]]&amp;VPPEL[[#This Row],[DistrictNumber]],VPPEL[[Fiscal Year]:[Fiscal Year]]&amp;VPPEL[[DistrictNumber]:[DistrictNumber]],0),9)*$H536</f>
        <v>405316.98842999997</v>
      </c>
      <c r="J536" s="15">
        <f>IF(VPPEL[[#This Row],[Unadjusted Maximum Revenue]]/(VPPEL[[#This Row],[Proposed Taxable Valuation]]/1000)&gt;VPPEL[[#This Row],[Max VPPEL RATE]],VPPEL[[#This Row],[Max VPPEL RATE]],VPPEL[[#This Row],[Unadjusted Maximum Revenue]]/(VPPEL[[#This Row],[Proposed Taxable Valuation]]/1000))</f>
        <v>1.1942034295503194</v>
      </c>
      <c r="K536" s="26">
        <f>ROUND(VPPEL[[#This Row],[Proposed Taxable Valuation]]/1000*VPPEL[[#This Row],[Adjusted Rate]],0)</f>
        <v>405317</v>
      </c>
      <c r="L536" s="19">
        <f t="shared" si="51"/>
        <v>-49483.886409821163</v>
      </c>
      <c r="M536" s="17">
        <f t="shared" si="54"/>
        <v>-0.14579657044968064</v>
      </c>
      <c r="N536">
        <v>302198116.2041356</v>
      </c>
      <c r="O536">
        <f>INDEX($R$3:$T$335,MATCH(VPPEL[[#This Row],[DistrictNumber]],$R$3:$R$335,0),3)</f>
        <v>1.34</v>
      </c>
      <c r="P536" s="9">
        <f t="shared" si="52"/>
        <v>404945</v>
      </c>
    </row>
    <row r="537" spans="1:16" x14ac:dyDescent="0.35">
      <c r="A537" s="13">
        <v>2027</v>
      </c>
      <c r="B537" s="13">
        <f t="shared" si="50"/>
        <v>2026</v>
      </c>
      <c r="C537" t="s">
        <v>416</v>
      </c>
      <c r="D537" t="s">
        <v>417</v>
      </c>
      <c r="E537" s="5">
        <v>422920936.93313098</v>
      </c>
      <c r="F537" s="13">
        <f>INDEX($R$3:$T$335,MATCH(VPPEL[[#This Row],[DistrictNumber]],$R$3:$R$335,0),3)</f>
        <v>0</v>
      </c>
      <c r="G537" s="9">
        <f t="shared" si="53"/>
        <v>0</v>
      </c>
      <c r="H537" s="11">
        <v>1.02</v>
      </c>
      <c r="I537" s="12" cm="1">
        <f t="array" ref="I537">INDEX(VPPEL[],MATCH(VPPEL[[#This Row],[Base Year]]&amp;VPPEL[[#This Row],[DistrictNumber]],VPPEL[[Fiscal Year]:[Fiscal Year]]&amp;VPPEL[[DistrictNumber]:[DistrictNumber]],0),9)*$H537</f>
        <v>0</v>
      </c>
      <c r="J537" s="15">
        <f>IF(VPPEL[[#This Row],[Unadjusted Maximum Revenue]]/(VPPEL[[#This Row],[Proposed Taxable Valuation]]/1000)&gt;VPPEL[[#This Row],[Max VPPEL RATE]],VPPEL[[#This Row],[Max VPPEL RATE]],VPPEL[[#This Row],[Unadjusted Maximum Revenue]]/(VPPEL[[#This Row],[Proposed Taxable Valuation]]/1000))</f>
        <v>0</v>
      </c>
      <c r="K537" s="26">
        <f>ROUND(VPPEL[[#This Row],[Proposed Taxable Valuation]]/1000*VPPEL[[#This Row],[Adjusted Rate]],0)</f>
        <v>0</v>
      </c>
      <c r="L537" s="19">
        <f t="shared" si="51"/>
        <v>0</v>
      </c>
      <c r="M537" s="17">
        <f t="shared" si="54"/>
        <v>0</v>
      </c>
      <c r="N537">
        <v>396181760.74157166</v>
      </c>
      <c r="O537">
        <f>INDEX($R$3:$T$335,MATCH(VPPEL[[#This Row],[DistrictNumber]],$R$3:$R$335,0),3)</f>
        <v>0</v>
      </c>
      <c r="P537" s="9">
        <f t="shared" si="52"/>
        <v>0</v>
      </c>
    </row>
    <row r="538" spans="1:16" x14ac:dyDescent="0.35">
      <c r="A538" s="13">
        <v>2027</v>
      </c>
      <c r="B538" s="13">
        <f t="shared" si="50"/>
        <v>2026</v>
      </c>
      <c r="C538" t="s">
        <v>418</v>
      </c>
      <c r="D538" t="s">
        <v>419</v>
      </c>
      <c r="E538" s="5">
        <v>1071210285.432044</v>
      </c>
      <c r="F538" s="13">
        <f>INDEX($R$3:$T$335,MATCH(VPPEL[[#This Row],[DistrictNumber]],$R$3:$R$335,0),3)</f>
        <v>1.34</v>
      </c>
      <c r="G538" s="9">
        <f t="shared" si="53"/>
        <v>1435421.782478939</v>
      </c>
      <c r="H538" s="11">
        <v>1.02</v>
      </c>
      <c r="I538" s="12" cm="1">
        <f t="array" ref="I538">INDEX(VPPEL[],MATCH(VPPEL[[#This Row],[Base Year]]&amp;VPPEL[[#This Row],[DistrictNumber]],VPPEL[[Fiscal Year]:[Fiscal Year]]&amp;VPPEL[[DistrictNumber]:[DistrictNumber]],0),9)*$H538</f>
        <v>1087624.7006424</v>
      </c>
      <c r="J538" s="15">
        <f>IF(VPPEL[[#This Row],[Unadjusted Maximum Revenue]]/(VPPEL[[#This Row],[Proposed Taxable Valuation]]/1000)&gt;VPPEL[[#This Row],[Max VPPEL RATE]],VPPEL[[#This Row],[Max VPPEL RATE]],VPPEL[[#This Row],[Unadjusted Maximum Revenue]]/(VPPEL[[#This Row],[Proposed Taxable Valuation]]/1000))</f>
        <v>1.0153232427223529</v>
      </c>
      <c r="K538" s="26">
        <f>ROUND(VPPEL[[#This Row],[Proposed Taxable Valuation]]/1000*VPPEL[[#This Row],[Adjusted Rate]],0)</f>
        <v>1087625</v>
      </c>
      <c r="L538" s="19">
        <f t="shared" si="51"/>
        <v>-347797.08183653909</v>
      </c>
      <c r="M538" s="17">
        <f t="shared" si="54"/>
        <v>-0.32467675727764722</v>
      </c>
      <c r="N538">
        <v>893406992.33781433</v>
      </c>
      <c r="O538">
        <f>INDEX($R$3:$T$335,MATCH(VPPEL[[#This Row],[DistrictNumber]],$R$3:$R$335,0),3)</f>
        <v>1.34</v>
      </c>
      <c r="P538" s="9">
        <f t="shared" si="52"/>
        <v>1197165</v>
      </c>
    </row>
    <row r="539" spans="1:16" x14ac:dyDescent="0.35">
      <c r="A539" s="13">
        <v>2027</v>
      </c>
      <c r="B539" s="13">
        <f t="shared" si="50"/>
        <v>2026</v>
      </c>
      <c r="C539" t="s">
        <v>420</v>
      </c>
      <c r="D539" t="s">
        <v>421</v>
      </c>
      <c r="E539" s="5">
        <v>2026344646.1508055</v>
      </c>
      <c r="F539" s="13">
        <f>INDEX($R$3:$T$335,MATCH(VPPEL[[#This Row],[DistrictNumber]],$R$3:$R$335,0),3)</f>
        <v>0.97</v>
      </c>
      <c r="G539" s="9">
        <f t="shared" si="53"/>
        <v>1965554.3067662814</v>
      </c>
      <c r="H539" s="11">
        <v>1.02</v>
      </c>
      <c r="I539" s="12" cm="1">
        <f t="array" ref="I539">INDEX(VPPEL[],MATCH(VPPEL[[#This Row],[Base Year]]&amp;VPPEL[[#This Row],[DistrictNumber]],VPPEL[[Fiscal Year]:[Fiscal Year]]&amp;VPPEL[[DistrictNumber]:[DistrictNumber]],0),9)*$H539</f>
        <v>1653059.3254908</v>
      </c>
      <c r="J539" s="15">
        <f>IF(VPPEL[[#This Row],[Unadjusted Maximum Revenue]]/(VPPEL[[#This Row],[Proposed Taxable Valuation]]/1000)&gt;VPPEL[[#This Row],[Max VPPEL RATE]],VPPEL[[#This Row],[Max VPPEL RATE]],VPPEL[[#This Row],[Unadjusted Maximum Revenue]]/(VPPEL[[#This Row],[Proposed Taxable Valuation]]/1000))</f>
        <v>0.81578389373738114</v>
      </c>
      <c r="K539" s="26">
        <f>ROUND(VPPEL[[#This Row],[Proposed Taxable Valuation]]/1000*VPPEL[[#This Row],[Adjusted Rate]],0)</f>
        <v>1653059</v>
      </c>
      <c r="L539" s="19">
        <f t="shared" si="51"/>
        <v>-312494.9812754814</v>
      </c>
      <c r="M539" s="17">
        <f t="shared" si="54"/>
        <v>-0.15421610626261884</v>
      </c>
      <c r="N539">
        <v>1755766447.2430363</v>
      </c>
      <c r="O539">
        <f>INDEX($R$3:$T$335,MATCH(VPPEL[[#This Row],[DistrictNumber]],$R$3:$R$335,0),3)</f>
        <v>0.97</v>
      </c>
      <c r="P539" s="9">
        <f t="shared" si="52"/>
        <v>1703093</v>
      </c>
    </row>
    <row r="540" spans="1:16" x14ac:dyDescent="0.35">
      <c r="A540" s="13">
        <v>2027</v>
      </c>
      <c r="B540" s="13">
        <f t="shared" si="50"/>
        <v>2026</v>
      </c>
      <c r="C540" t="s">
        <v>422</v>
      </c>
      <c r="D540" t="s">
        <v>423</v>
      </c>
      <c r="E540" s="5">
        <v>295662566.98702997</v>
      </c>
      <c r="F540" s="13">
        <f>INDEX($R$3:$T$335,MATCH(VPPEL[[#This Row],[DistrictNumber]],$R$3:$R$335,0),3)</f>
        <v>0</v>
      </c>
      <c r="G540" s="9">
        <f t="shared" si="53"/>
        <v>0</v>
      </c>
      <c r="H540" s="11">
        <v>1.02</v>
      </c>
      <c r="I540" s="12" cm="1">
        <f t="array" ref="I540">INDEX(VPPEL[],MATCH(VPPEL[[#This Row],[Base Year]]&amp;VPPEL[[#This Row],[DistrictNumber]],VPPEL[[Fiscal Year]:[Fiscal Year]]&amp;VPPEL[[DistrictNumber]:[DistrictNumber]],0),9)*$H540</f>
        <v>0</v>
      </c>
      <c r="J540" s="15">
        <f>IF(VPPEL[[#This Row],[Unadjusted Maximum Revenue]]/(VPPEL[[#This Row],[Proposed Taxable Valuation]]/1000)&gt;VPPEL[[#This Row],[Max VPPEL RATE]],VPPEL[[#This Row],[Max VPPEL RATE]],VPPEL[[#This Row],[Unadjusted Maximum Revenue]]/(VPPEL[[#This Row],[Proposed Taxable Valuation]]/1000))</f>
        <v>0</v>
      </c>
      <c r="K540" s="26">
        <f>ROUND(VPPEL[[#This Row],[Proposed Taxable Valuation]]/1000*VPPEL[[#This Row],[Adjusted Rate]],0)</f>
        <v>0</v>
      </c>
      <c r="L540" s="19">
        <f t="shared" si="51"/>
        <v>0</v>
      </c>
      <c r="M540" s="17">
        <f t="shared" si="54"/>
        <v>0</v>
      </c>
      <c r="N540">
        <v>269983174.13427943</v>
      </c>
      <c r="O540">
        <f>INDEX($R$3:$T$335,MATCH(VPPEL[[#This Row],[DistrictNumber]],$R$3:$R$335,0),3)</f>
        <v>0</v>
      </c>
      <c r="P540" s="9">
        <f t="shared" si="52"/>
        <v>0</v>
      </c>
    </row>
    <row r="541" spans="1:16" x14ac:dyDescent="0.35">
      <c r="A541" s="13">
        <v>2027</v>
      </c>
      <c r="B541" s="13">
        <f t="shared" si="50"/>
        <v>2026</v>
      </c>
      <c r="C541" t="s">
        <v>424</v>
      </c>
      <c r="D541" t="s">
        <v>425</v>
      </c>
      <c r="E541" s="5">
        <v>485639018.27975917</v>
      </c>
      <c r="F541" s="13">
        <f>INDEX($R$3:$T$335,MATCH(VPPEL[[#This Row],[DistrictNumber]],$R$3:$R$335,0),3)</f>
        <v>1.18255</v>
      </c>
      <c r="G541" s="9">
        <f t="shared" si="53"/>
        <v>574292.42106672924</v>
      </c>
      <c r="H541" s="11">
        <v>1.02</v>
      </c>
      <c r="I541" s="12" cm="1">
        <f t="array" ref="I541">INDEX(VPPEL[],MATCH(VPPEL[[#This Row],[Base Year]]&amp;VPPEL[[#This Row],[DistrictNumber]],VPPEL[[Fiscal Year]:[Fiscal Year]]&amp;VPPEL[[DistrictNumber]:[DistrictNumber]],0),9)*$H541</f>
        <v>545054.97899460595</v>
      </c>
      <c r="J541" s="15">
        <f>IF(VPPEL[[#This Row],[Unadjusted Maximum Revenue]]/(VPPEL[[#This Row],[Proposed Taxable Valuation]]/1000)&gt;VPPEL[[#This Row],[Max VPPEL RATE]],VPPEL[[#This Row],[Max VPPEL RATE]],VPPEL[[#This Row],[Unadjusted Maximum Revenue]]/(VPPEL[[#This Row],[Proposed Taxable Valuation]]/1000))</f>
        <v>1.1223459369580955</v>
      </c>
      <c r="K541" s="26">
        <f>ROUND(VPPEL[[#This Row],[Proposed Taxable Valuation]]/1000*VPPEL[[#This Row],[Adjusted Rate]],0)</f>
        <v>545055</v>
      </c>
      <c r="L541" s="19">
        <f t="shared" si="51"/>
        <v>-29237.442072123289</v>
      </c>
      <c r="M541" s="17">
        <f t="shared" si="54"/>
        <v>-6.020406304190451E-2</v>
      </c>
      <c r="N541">
        <v>460491479.43333244</v>
      </c>
      <c r="O541">
        <f>INDEX($R$3:$T$335,MATCH(VPPEL[[#This Row],[DistrictNumber]],$R$3:$R$335,0),3)</f>
        <v>1.18255</v>
      </c>
      <c r="P541" s="9">
        <f t="shared" si="52"/>
        <v>544554</v>
      </c>
    </row>
    <row r="542" spans="1:16" x14ac:dyDescent="0.35">
      <c r="A542" s="13">
        <v>2027</v>
      </c>
      <c r="B542" s="13">
        <f t="shared" si="50"/>
        <v>2026</v>
      </c>
      <c r="C542" t="s">
        <v>426</v>
      </c>
      <c r="D542" t="s">
        <v>427</v>
      </c>
      <c r="E542" s="5">
        <v>300345981.726466</v>
      </c>
      <c r="F542" s="13">
        <f>INDEX($R$3:$T$335,MATCH(VPPEL[[#This Row],[DistrictNumber]],$R$3:$R$335,0),3)</f>
        <v>0.67</v>
      </c>
      <c r="G542" s="9">
        <f t="shared" si="53"/>
        <v>201231.80775673222</v>
      </c>
      <c r="H542" s="11">
        <v>1.02</v>
      </c>
      <c r="I542" s="12" cm="1">
        <f t="array" ref="I542">INDEX(VPPEL[],MATCH(VPPEL[[#This Row],[Base Year]]&amp;VPPEL[[#This Row],[DistrictNumber]],VPPEL[[Fiscal Year]:[Fiscal Year]]&amp;VPPEL[[DistrictNumber]:[DistrictNumber]],0),9)*$H542</f>
        <v>183031.93166520001</v>
      </c>
      <c r="J542" s="15">
        <f>IF(VPPEL[[#This Row],[Unadjusted Maximum Revenue]]/(VPPEL[[#This Row],[Proposed Taxable Valuation]]/1000)&gt;VPPEL[[#This Row],[Max VPPEL RATE]],VPPEL[[#This Row],[Max VPPEL RATE]],VPPEL[[#This Row],[Unadjusted Maximum Revenue]]/(VPPEL[[#This Row],[Proposed Taxable Valuation]]/1000))</f>
        <v>0.6094036304833691</v>
      </c>
      <c r="K542" s="26">
        <f>ROUND(VPPEL[[#This Row],[Proposed Taxable Valuation]]/1000*VPPEL[[#This Row],[Adjusted Rate]],0)</f>
        <v>183032</v>
      </c>
      <c r="L542" s="19">
        <f t="shared" si="51"/>
        <v>-18199.876091532205</v>
      </c>
      <c r="M542" s="17">
        <f t="shared" si="54"/>
        <v>-6.0596369516630944E-2</v>
      </c>
      <c r="N542">
        <v>270449881.34895235</v>
      </c>
      <c r="O542">
        <f>INDEX($R$3:$T$335,MATCH(VPPEL[[#This Row],[DistrictNumber]],$R$3:$R$335,0),3)</f>
        <v>0.67</v>
      </c>
      <c r="P542" s="9">
        <f t="shared" si="52"/>
        <v>181201</v>
      </c>
    </row>
    <row r="543" spans="1:16" x14ac:dyDescent="0.35">
      <c r="A543" s="13">
        <v>2027</v>
      </c>
      <c r="B543" s="13">
        <f t="shared" si="50"/>
        <v>2026</v>
      </c>
      <c r="C543" t="s">
        <v>428</v>
      </c>
      <c r="D543" t="s">
        <v>429</v>
      </c>
      <c r="E543" s="5">
        <v>449256703.73638648</v>
      </c>
      <c r="F543" s="13">
        <f>INDEX($R$3:$T$335,MATCH(VPPEL[[#This Row],[DistrictNumber]],$R$3:$R$335,0),3)</f>
        <v>0.67</v>
      </c>
      <c r="G543" s="9">
        <f t="shared" si="53"/>
        <v>301001.99150337896</v>
      </c>
      <c r="H543" s="11">
        <v>1.02</v>
      </c>
      <c r="I543" s="12" cm="1">
        <f t="array" ref="I543">INDEX(VPPEL[],MATCH(VPPEL[[#This Row],[Base Year]]&amp;VPPEL[[#This Row],[DistrictNumber]],VPPEL[[Fiscal Year]:[Fiscal Year]]&amp;VPPEL[[DistrictNumber]:[DistrictNumber]],0),9)*$H543</f>
        <v>267678.96208980004</v>
      </c>
      <c r="J543" s="15">
        <f>IF(VPPEL[[#This Row],[Unadjusted Maximum Revenue]]/(VPPEL[[#This Row],[Proposed Taxable Valuation]]/1000)&gt;VPPEL[[#This Row],[Max VPPEL RATE]],VPPEL[[#This Row],[Max VPPEL RATE]],VPPEL[[#This Row],[Unadjusted Maximum Revenue]]/(VPPEL[[#This Row],[Proposed Taxable Valuation]]/1000))</f>
        <v>0.59582630568127903</v>
      </c>
      <c r="K543" s="26">
        <f>ROUND(VPPEL[[#This Row],[Proposed Taxable Valuation]]/1000*VPPEL[[#This Row],[Adjusted Rate]],0)</f>
        <v>267679</v>
      </c>
      <c r="L543" s="19">
        <f t="shared" si="51"/>
        <v>-33323.029413578915</v>
      </c>
      <c r="M543" s="17">
        <f t="shared" si="54"/>
        <v>-7.4173694318721006E-2</v>
      </c>
      <c r="N543">
        <v>408717388.37504303</v>
      </c>
      <c r="O543">
        <f>INDEX($R$3:$T$335,MATCH(VPPEL[[#This Row],[DistrictNumber]],$R$3:$R$335,0),3)</f>
        <v>0.67</v>
      </c>
      <c r="P543" s="9">
        <f t="shared" si="52"/>
        <v>273841</v>
      </c>
    </row>
    <row r="544" spans="1:16" x14ac:dyDescent="0.35">
      <c r="A544" s="13">
        <v>2027</v>
      </c>
      <c r="B544" s="13">
        <f t="shared" si="50"/>
        <v>2026</v>
      </c>
      <c r="C544" t="s">
        <v>430</v>
      </c>
      <c r="D544" t="s">
        <v>431</v>
      </c>
      <c r="E544" s="5">
        <v>1926333174.8824997</v>
      </c>
      <c r="F544" s="13">
        <f>INDEX($R$3:$T$335,MATCH(VPPEL[[#This Row],[DistrictNumber]],$R$3:$R$335,0),3)</f>
        <v>1.34</v>
      </c>
      <c r="G544" s="9">
        <f t="shared" si="53"/>
        <v>2581286.4543425497</v>
      </c>
      <c r="H544" s="11">
        <v>1.02</v>
      </c>
      <c r="I544" s="12" cm="1">
        <f t="array" ref="I544">INDEX(VPPEL[],MATCH(VPPEL[[#This Row],[Base Year]]&amp;VPPEL[[#This Row],[DistrictNumber]],VPPEL[[Fiscal Year]:[Fiscal Year]]&amp;VPPEL[[DistrictNumber]:[DistrictNumber]],0),9)*$H544</f>
        <v>1977794.5668444003</v>
      </c>
      <c r="J544" s="15">
        <f>IF(VPPEL[[#This Row],[Unadjusted Maximum Revenue]]/(VPPEL[[#This Row],[Proposed Taxable Valuation]]/1000)&gt;VPPEL[[#This Row],[Max VPPEL RATE]],VPPEL[[#This Row],[Max VPPEL RATE]],VPPEL[[#This Row],[Unadjusted Maximum Revenue]]/(VPPEL[[#This Row],[Proposed Taxable Valuation]]/1000))</f>
        <v>1.0267146891477066</v>
      </c>
      <c r="K544" s="26">
        <f>ROUND(VPPEL[[#This Row],[Proposed Taxable Valuation]]/1000*VPPEL[[#This Row],[Adjusted Rate]],0)</f>
        <v>1977795</v>
      </c>
      <c r="L544" s="19">
        <f t="shared" si="51"/>
        <v>-603491.88749814942</v>
      </c>
      <c r="M544" s="17">
        <f t="shared" si="54"/>
        <v>-0.3132853108522935</v>
      </c>
      <c r="N544">
        <v>1637558622.0065246</v>
      </c>
      <c r="O544">
        <f>INDEX($R$3:$T$335,MATCH(VPPEL[[#This Row],[DistrictNumber]],$R$3:$R$335,0),3)</f>
        <v>1.34</v>
      </c>
      <c r="P544" s="9">
        <f t="shared" si="52"/>
        <v>2194329</v>
      </c>
    </row>
    <row r="545" spans="1:16" x14ac:dyDescent="0.35">
      <c r="A545" s="13">
        <v>2027</v>
      </c>
      <c r="B545" s="13">
        <f t="shared" si="50"/>
        <v>2026</v>
      </c>
      <c r="C545" t="s">
        <v>432</v>
      </c>
      <c r="D545" t="s">
        <v>433</v>
      </c>
      <c r="E545" s="5">
        <v>879121902.44897461</v>
      </c>
      <c r="F545" s="13">
        <f>INDEX($R$3:$T$335,MATCH(VPPEL[[#This Row],[DistrictNumber]],$R$3:$R$335,0),3)</f>
        <v>1.34</v>
      </c>
      <c r="G545" s="9">
        <f t="shared" si="53"/>
        <v>1178023.3492816261</v>
      </c>
      <c r="H545" s="11">
        <v>1.02</v>
      </c>
      <c r="I545" s="12" cm="1">
        <f t="array" ref="I545">INDEX(VPPEL[],MATCH(VPPEL[[#This Row],[Base Year]]&amp;VPPEL[[#This Row],[DistrictNumber]],VPPEL[[Fiscal Year]:[Fiscal Year]]&amp;VPPEL[[DistrictNumber]:[DistrictNumber]],0),9)*$H545</f>
        <v>1063877.3871240001</v>
      </c>
      <c r="J545" s="15">
        <f>IF(VPPEL[[#This Row],[Unadjusted Maximum Revenue]]/(VPPEL[[#This Row],[Proposed Taxable Valuation]]/1000)&gt;VPPEL[[#This Row],[Max VPPEL RATE]],VPPEL[[#This Row],[Max VPPEL RATE]],VPPEL[[#This Row],[Unadjusted Maximum Revenue]]/(VPPEL[[#This Row],[Proposed Taxable Valuation]]/1000))</f>
        <v>1.2101591191851222</v>
      </c>
      <c r="K545" s="26">
        <f>ROUND(VPPEL[[#This Row],[Proposed Taxable Valuation]]/1000*VPPEL[[#This Row],[Adjusted Rate]],0)</f>
        <v>1063877</v>
      </c>
      <c r="L545" s="19">
        <f t="shared" si="51"/>
        <v>-114145.96215762594</v>
      </c>
      <c r="M545" s="17">
        <f t="shared" si="54"/>
        <v>-0.12984088081487788</v>
      </c>
      <c r="N545">
        <v>816841846.90360081</v>
      </c>
      <c r="O545">
        <f>INDEX($R$3:$T$335,MATCH(VPPEL[[#This Row],[DistrictNumber]],$R$3:$R$335,0),3)</f>
        <v>1.34</v>
      </c>
      <c r="P545" s="9">
        <f t="shared" si="52"/>
        <v>1094568</v>
      </c>
    </row>
    <row r="546" spans="1:16" x14ac:dyDescent="0.35">
      <c r="A546" s="13">
        <v>2027</v>
      </c>
      <c r="B546" s="13">
        <f t="shared" si="50"/>
        <v>2026</v>
      </c>
      <c r="C546" t="s">
        <v>434</v>
      </c>
      <c r="D546" t="s">
        <v>435</v>
      </c>
      <c r="E546" s="5">
        <v>493162069.79523629</v>
      </c>
      <c r="F546" s="13">
        <f>INDEX($R$3:$T$335,MATCH(VPPEL[[#This Row],[DistrictNumber]],$R$3:$R$335,0),3)</f>
        <v>1.1392899999999999</v>
      </c>
      <c r="G546" s="9">
        <f t="shared" si="53"/>
        <v>561854.61449701467</v>
      </c>
      <c r="H546" s="11">
        <v>1.02</v>
      </c>
      <c r="I546" s="12" cm="1">
        <f t="array" ref="I546">INDEX(VPPEL[],MATCH(VPPEL[[#This Row],[Base Year]]&amp;VPPEL[[#This Row],[DistrictNumber]],VPPEL[[Fiscal Year]:[Fiscal Year]]&amp;VPPEL[[DistrictNumber]:[DistrictNumber]],0),9)*$H546</f>
        <v>486238.66723587899</v>
      </c>
      <c r="J546" s="15">
        <f>IF(VPPEL[[#This Row],[Unadjusted Maximum Revenue]]/(VPPEL[[#This Row],[Proposed Taxable Valuation]]/1000)&gt;VPPEL[[#This Row],[Max VPPEL RATE]],VPPEL[[#This Row],[Max VPPEL RATE]],VPPEL[[#This Row],[Unadjusted Maximum Revenue]]/(VPPEL[[#This Row],[Proposed Taxable Valuation]]/1000))</f>
        <v>0.9859612022428409</v>
      </c>
      <c r="K546" s="26">
        <f>ROUND(VPPEL[[#This Row],[Proposed Taxable Valuation]]/1000*VPPEL[[#This Row],[Adjusted Rate]],0)</f>
        <v>486239</v>
      </c>
      <c r="L546" s="19">
        <f t="shared" si="51"/>
        <v>-75615.947261135676</v>
      </c>
      <c r="M546" s="17">
        <f t="shared" si="54"/>
        <v>-0.15332879775715902</v>
      </c>
      <c r="N546">
        <v>434223573.59004003</v>
      </c>
      <c r="O546">
        <f>INDEX($R$3:$T$335,MATCH(VPPEL[[#This Row],[DistrictNumber]],$R$3:$R$335,0),3)</f>
        <v>1.1392899999999999</v>
      </c>
      <c r="P546" s="9">
        <f t="shared" si="52"/>
        <v>494707</v>
      </c>
    </row>
    <row r="547" spans="1:16" x14ac:dyDescent="0.35">
      <c r="A547" s="13">
        <v>2027</v>
      </c>
      <c r="B547" s="13">
        <f t="shared" si="50"/>
        <v>2026</v>
      </c>
      <c r="C547" t="s">
        <v>436</v>
      </c>
      <c r="D547" t="s">
        <v>437</v>
      </c>
      <c r="E547" s="5">
        <v>465917092.05229467</v>
      </c>
      <c r="F547" s="13">
        <f>INDEX($R$3:$T$335,MATCH(VPPEL[[#This Row],[DistrictNumber]],$R$3:$R$335,0),3)</f>
        <v>1.34</v>
      </c>
      <c r="G547" s="9">
        <f t="shared" si="53"/>
        <v>624328.90335007489</v>
      </c>
      <c r="H547" s="11">
        <v>1.02</v>
      </c>
      <c r="I547" s="12" cm="1">
        <f t="array" ref="I547">INDEX(VPPEL[],MATCH(VPPEL[[#This Row],[Base Year]]&amp;VPPEL[[#This Row],[DistrictNumber]],VPPEL[[Fiscal Year]:[Fiscal Year]]&amp;VPPEL[[DistrictNumber]:[DistrictNumber]],0),9)*$H547</f>
        <v>576250.0105956</v>
      </c>
      <c r="J547" s="15">
        <f>IF(VPPEL[[#This Row],[Unadjusted Maximum Revenue]]/(VPPEL[[#This Row],[Proposed Taxable Valuation]]/1000)&gt;VPPEL[[#This Row],[Max VPPEL RATE]],VPPEL[[#This Row],[Max VPPEL RATE]],VPPEL[[#This Row],[Unadjusted Maximum Revenue]]/(VPPEL[[#This Row],[Proposed Taxable Valuation]]/1000))</f>
        <v>1.2368080511004766</v>
      </c>
      <c r="K547" s="26">
        <f>ROUND(VPPEL[[#This Row],[Proposed Taxable Valuation]]/1000*VPPEL[[#This Row],[Adjusted Rate]],0)</f>
        <v>576250</v>
      </c>
      <c r="L547" s="19">
        <f t="shared" si="51"/>
        <v>-48078.892754474888</v>
      </c>
      <c r="M547" s="17">
        <f t="shared" si="54"/>
        <v>-0.10319194889952343</v>
      </c>
      <c r="N547">
        <v>421526455.22063422</v>
      </c>
      <c r="O547">
        <f>INDEX($R$3:$T$335,MATCH(VPPEL[[#This Row],[DistrictNumber]],$R$3:$R$335,0),3)</f>
        <v>1.34</v>
      </c>
      <c r="P547" s="9">
        <f t="shared" si="52"/>
        <v>564845</v>
      </c>
    </row>
    <row r="548" spans="1:16" x14ac:dyDescent="0.35">
      <c r="A548" s="13">
        <v>2027</v>
      </c>
      <c r="B548" s="13">
        <f t="shared" si="50"/>
        <v>2026</v>
      </c>
      <c r="C548" t="s">
        <v>438</v>
      </c>
      <c r="D548" t="s">
        <v>439</v>
      </c>
      <c r="E548" s="5">
        <v>2706943789.4393673</v>
      </c>
      <c r="F548" s="13">
        <f>INDEX($R$3:$T$335,MATCH(VPPEL[[#This Row],[DistrictNumber]],$R$3:$R$335,0),3)</f>
        <v>0</v>
      </c>
      <c r="G548" s="9">
        <f t="shared" si="53"/>
        <v>0</v>
      </c>
      <c r="H548" s="11">
        <v>1.02</v>
      </c>
      <c r="I548" s="12" cm="1">
        <f t="array" ref="I548">INDEX(VPPEL[],MATCH(VPPEL[[#This Row],[Base Year]]&amp;VPPEL[[#This Row],[DistrictNumber]],VPPEL[[Fiscal Year]:[Fiscal Year]]&amp;VPPEL[[DistrictNumber]:[DistrictNumber]],0),9)*$H548</f>
        <v>0</v>
      </c>
      <c r="J548" s="15">
        <f>IF(VPPEL[[#This Row],[Unadjusted Maximum Revenue]]/(VPPEL[[#This Row],[Proposed Taxable Valuation]]/1000)&gt;VPPEL[[#This Row],[Max VPPEL RATE]],VPPEL[[#This Row],[Max VPPEL RATE]],VPPEL[[#This Row],[Unadjusted Maximum Revenue]]/(VPPEL[[#This Row],[Proposed Taxable Valuation]]/1000))</f>
        <v>0</v>
      </c>
      <c r="K548" s="26">
        <f>ROUND(VPPEL[[#This Row],[Proposed Taxable Valuation]]/1000*VPPEL[[#This Row],[Adjusted Rate]],0)</f>
        <v>0</v>
      </c>
      <c r="L548" s="19">
        <f t="shared" si="51"/>
        <v>0</v>
      </c>
      <c r="M548" s="17">
        <f t="shared" si="54"/>
        <v>0</v>
      </c>
      <c r="N548">
        <v>2263747645.5517287</v>
      </c>
      <c r="O548">
        <f>INDEX($R$3:$T$335,MATCH(VPPEL[[#This Row],[DistrictNumber]],$R$3:$R$335,0),3)</f>
        <v>0</v>
      </c>
      <c r="P548" s="9">
        <f t="shared" si="52"/>
        <v>0</v>
      </c>
    </row>
    <row r="549" spans="1:16" x14ac:dyDescent="0.35">
      <c r="A549" s="13">
        <v>2027</v>
      </c>
      <c r="B549" s="13">
        <f t="shared" si="50"/>
        <v>2026</v>
      </c>
      <c r="C549" t="s">
        <v>440</v>
      </c>
      <c r="D549" t="s">
        <v>441</v>
      </c>
      <c r="E549" s="5">
        <v>139441445.35781097</v>
      </c>
      <c r="F549" s="13">
        <f>INDEX($R$3:$T$335,MATCH(VPPEL[[#This Row],[DistrictNumber]],$R$3:$R$335,0),3)</f>
        <v>0.67</v>
      </c>
      <c r="G549" s="9">
        <f t="shared" si="53"/>
        <v>93425.768389733348</v>
      </c>
      <c r="H549" s="11">
        <v>1.02</v>
      </c>
      <c r="I549" s="12" cm="1">
        <f t="array" ref="I549">INDEX(VPPEL[],MATCH(VPPEL[[#This Row],[Base Year]]&amp;VPPEL[[#This Row],[DistrictNumber]],VPPEL[[Fiscal Year]:[Fiscal Year]]&amp;VPPEL[[DistrictNumber]:[DistrictNumber]],0),9)*$H549</f>
        <v>86156.179910999999</v>
      </c>
      <c r="J549" s="15">
        <f>IF(VPPEL[[#This Row],[Unadjusted Maximum Revenue]]/(VPPEL[[#This Row],[Proposed Taxable Valuation]]/1000)&gt;VPPEL[[#This Row],[Max VPPEL RATE]],VPPEL[[#This Row],[Max VPPEL RATE]],VPPEL[[#This Row],[Unadjusted Maximum Revenue]]/(VPPEL[[#This Row],[Proposed Taxable Valuation]]/1000))</f>
        <v>0.61786637172270154</v>
      </c>
      <c r="K549" s="26">
        <f>ROUND(VPPEL[[#This Row],[Proposed Taxable Valuation]]/1000*VPPEL[[#This Row],[Adjusted Rate]],0)</f>
        <v>86156</v>
      </c>
      <c r="L549" s="19">
        <f t="shared" si="51"/>
        <v>-7269.5884787333489</v>
      </c>
      <c r="M549" s="17">
        <f t="shared" si="54"/>
        <v>-5.2133628277298505E-2</v>
      </c>
      <c r="N549">
        <v>127320544.71962102</v>
      </c>
      <c r="O549">
        <f>INDEX($R$3:$T$335,MATCH(VPPEL[[#This Row],[DistrictNumber]],$R$3:$R$335,0),3)</f>
        <v>0.67</v>
      </c>
      <c r="P549" s="9">
        <f t="shared" si="52"/>
        <v>85305</v>
      </c>
    </row>
    <row r="550" spans="1:16" x14ac:dyDescent="0.35">
      <c r="A550" s="13">
        <v>2027</v>
      </c>
      <c r="B550" s="13">
        <f t="shared" si="50"/>
        <v>2026</v>
      </c>
      <c r="C550" t="s">
        <v>442</v>
      </c>
      <c r="D550" t="s">
        <v>443</v>
      </c>
      <c r="E550" s="5">
        <v>409068527.64757204</v>
      </c>
      <c r="F550" s="13">
        <f>INDEX($R$3:$T$335,MATCH(VPPEL[[#This Row],[DistrictNumber]],$R$3:$R$335,0),3)</f>
        <v>1</v>
      </c>
      <c r="G550" s="9">
        <f t="shared" si="53"/>
        <v>409068.52764757205</v>
      </c>
      <c r="H550" s="11">
        <v>1.02</v>
      </c>
      <c r="I550" s="12" cm="1">
        <f t="array" ref="I550">INDEX(VPPEL[],MATCH(VPPEL[[#This Row],[Base Year]]&amp;VPPEL[[#This Row],[DistrictNumber]],VPPEL[[Fiscal Year]:[Fiscal Year]]&amp;VPPEL[[DistrictNumber]:[DistrictNumber]],0),9)*$H550</f>
        <v>325658.53140000004</v>
      </c>
      <c r="J550" s="15">
        <f>IF(VPPEL[[#This Row],[Unadjusted Maximum Revenue]]/(VPPEL[[#This Row],[Proposed Taxable Valuation]]/1000)&gt;VPPEL[[#This Row],[Max VPPEL RATE]],VPPEL[[#This Row],[Max VPPEL RATE]],VPPEL[[#This Row],[Unadjusted Maximum Revenue]]/(VPPEL[[#This Row],[Proposed Taxable Valuation]]/1000))</f>
        <v>0.79609774252925936</v>
      </c>
      <c r="K550" s="26">
        <f>ROUND(VPPEL[[#This Row],[Proposed Taxable Valuation]]/1000*VPPEL[[#This Row],[Adjusted Rate]],0)</f>
        <v>325659</v>
      </c>
      <c r="L550" s="19">
        <f t="shared" si="51"/>
        <v>-83409.996247572009</v>
      </c>
      <c r="M550" s="17">
        <f t="shared" si="54"/>
        <v>-0.20390225747074064</v>
      </c>
      <c r="N550">
        <v>385943117.3310523</v>
      </c>
      <c r="O550">
        <f>INDEX($R$3:$T$335,MATCH(VPPEL[[#This Row],[DistrictNumber]],$R$3:$R$335,0),3)</f>
        <v>1</v>
      </c>
      <c r="P550" s="9">
        <f t="shared" si="52"/>
        <v>385943</v>
      </c>
    </row>
    <row r="551" spans="1:16" x14ac:dyDescent="0.35">
      <c r="A551" s="13">
        <v>2027</v>
      </c>
      <c r="B551" s="13">
        <f t="shared" si="50"/>
        <v>2026</v>
      </c>
      <c r="C551" t="s">
        <v>444</v>
      </c>
      <c r="D551" t="s">
        <v>445</v>
      </c>
      <c r="E551" s="5">
        <v>605845662.23316705</v>
      </c>
      <c r="F551" s="13">
        <f>INDEX($R$3:$T$335,MATCH(VPPEL[[#This Row],[DistrictNumber]],$R$3:$R$335,0),3)</f>
        <v>1.1976100000000001</v>
      </c>
      <c r="G551" s="9">
        <f t="shared" si="53"/>
        <v>725566.82354706328</v>
      </c>
      <c r="H551" s="11">
        <v>1.02</v>
      </c>
      <c r="I551" s="12" cm="1">
        <f t="array" ref="I551">INDEX(VPPEL[],MATCH(VPPEL[[#This Row],[Base Year]]&amp;VPPEL[[#This Row],[DistrictNumber]],VPPEL[[Fiscal Year]:[Fiscal Year]]&amp;VPPEL[[DistrictNumber]:[DistrictNumber]],0),9)*$H551</f>
        <v>631334.24071116245</v>
      </c>
      <c r="J551" s="15">
        <f>IF(VPPEL[[#This Row],[Unadjusted Maximum Revenue]]/(VPPEL[[#This Row],[Proposed Taxable Valuation]]/1000)&gt;VPPEL[[#This Row],[Max VPPEL RATE]],VPPEL[[#This Row],[Max VPPEL RATE]],VPPEL[[#This Row],[Unadjusted Maximum Revenue]]/(VPPEL[[#This Row],[Proposed Taxable Valuation]]/1000))</f>
        <v>1.04207107530331</v>
      </c>
      <c r="K551" s="26">
        <f>ROUND(VPPEL[[#This Row],[Proposed Taxable Valuation]]/1000*VPPEL[[#This Row],[Adjusted Rate]],0)</f>
        <v>631334</v>
      </c>
      <c r="L551" s="19">
        <f t="shared" si="51"/>
        <v>-94232.58283590083</v>
      </c>
      <c r="M551" s="17">
        <f t="shared" si="54"/>
        <v>-0.15553892469669006</v>
      </c>
      <c r="N551">
        <v>541495093.71904564</v>
      </c>
      <c r="O551">
        <f>INDEX($R$3:$T$335,MATCH(VPPEL[[#This Row],[DistrictNumber]],$R$3:$R$335,0),3)</f>
        <v>1.1976100000000001</v>
      </c>
      <c r="P551" s="9">
        <f t="shared" si="52"/>
        <v>648500</v>
      </c>
    </row>
    <row r="552" spans="1:16" x14ac:dyDescent="0.35">
      <c r="A552" s="13">
        <v>2027</v>
      </c>
      <c r="B552" s="13">
        <f t="shared" si="50"/>
        <v>2026</v>
      </c>
      <c r="C552" t="s">
        <v>446</v>
      </c>
      <c r="D552" t="s">
        <v>447</v>
      </c>
      <c r="E552" s="5">
        <v>948091083.79407322</v>
      </c>
      <c r="F552" s="13">
        <f>INDEX($R$3:$T$335,MATCH(VPPEL[[#This Row],[DistrictNumber]],$R$3:$R$335,0),3)</f>
        <v>0.67</v>
      </c>
      <c r="G552" s="9">
        <f t="shared" si="53"/>
        <v>635221.02614202909</v>
      </c>
      <c r="H552" s="11">
        <v>1.02</v>
      </c>
      <c r="I552" s="12" cm="1">
        <f t="array" ref="I552">INDEX(VPPEL[],MATCH(VPPEL[[#This Row],[Base Year]]&amp;VPPEL[[#This Row],[DistrictNumber]],VPPEL[[Fiscal Year]:[Fiscal Year]]&amp;VPPEL[[DistrictNumber]:[DistrictNumber]],0),9)*$H552</f>
        <v>542709.63384959998</v>
      </c>
      <c r="J552" s="15">
        <f>IF(VPPEL[[#This Row],[Unadjusted Maximum Revenue]]/(VPPEL[[#This Row],[Proposed Taxable Valuation]]/1000)&gt;VPPEL[[#This Row],[Max VPPEL RATE]],VPPEL[[#This Row],[Max VPPEL RATE]],VPPEL[[#This Row],[Unadjusted Maximum Revenue]]/(VPPEL[[#This Row],[Proposed Taxable Valuation]]/1000))</f>
        <v>0.5724235182950812</v>
      </c>
      <c r="K552" s="26">
        <f>ROUND(VPPEL[[#This Row],[Proposed Taxable Valuation]]/1000*VPPEL[[#This Row],[Adjusted Rate]],0)</f>
        <v>542710</v>
      </c>
      <c r="L552" s="19">
        <f t="shared" si="51"/>
        <v>-92511.392292429111</v>
      </c>
      <c r="M552" s="17">
        <f t="shared" si="54"/>
        <v>-9.7576481704918838E-2</v>
      </c>
      <c r="N552">
        <v>825940119.59318244</v>
      </c>
      <c r="O552">
        <f>INDEX($R$3:$T$335,MATCH(VPPEL[[#This Row],[DistrictNumber]],$R$3:$R$335,0),3)</f>
        <v>0.67</v>
      </c>
      <c r="P552" s="9">
        <f t="shared" si="52"/>
        <v>553380</v>
      </c>
    </row>
    <row r="553" spans="1:16" x14ac:dyDescent="0.35">
      <c r="A553" s="13">
        <v>2027</v>
      </c>
      <c r="B553" s="13">
        <f t="shared" si="50"/>
        <v>2026</v>
      </c>
      <c r="C553" t="s">
        <v>448</v>
      </c>
      <c r="D553" t="s">
        <v>449</v>
      </c>
      <c r="E553" s="5">
        <v>1254371529.5319712</v>
      </c>
      <c r="F553" s="13">
        <f>INDEX($R$3:$T$335,MATCH(VPPEL[[#This Row],[DistrictNumber]],$R$3:$R$335,0),3)</f>
        <v>1.34</v>
      </c>
      <c r="G553" s="9">
        <f t="shared" si="53"/>
        <v>1680857.8495728418</v>
      </c>
      <c r="H553" s="11">
        <v>1.02</v>
      </c>
      <c r="I553" s="12" cm="1">
        <f t="array" ref="I553">INDEX(VPPEL[],MATCH(VPPEL[[#This Row],[Base Year]]&amp;VPPEL[[#This Row],[DistrictNumber]],VPPEL[[Fiscal Year]:[Fiscal Year]]&amp;VPPEL[[DistrictNumber]:[DistrictNumber]],0),9)*$H553</f>
        <v>1410519.1208640002</v>
      </c>
      <c r="J553" s="15">
        <f>IF(VPPEL[[#This Row],[Unadjusted Maximum Revenue]]/(VPPEL[[#This Row],[Proposed Taxable Valuation]]/1000)&gt;VPPEL[[#This Row],[Max VPPEL RATE]],VPPEL[[#This Row],[Max VPPEL RATE]],VPPEL[[#This Row],[Unadjusted Maximum Revenue]]/(VPPEL[[#This Row],[Proposed Taxable Valuation]]/1000))</f>
        <v>1.1244827291243531</v>
      </c>
      <c r="K553" s="26">
        <f>ROUND(VPPEL[[#This Row],[Proposed Taxable Valuation]]/1000*VPPEL[[#This Row],[Adjusted Rate]],0)</f>
        <v>1410519</v>
      </c>
      <c r="L553" s="19">
        <f t="shared" si="51"/>
        <v>-270338.72870884161</v>
      </c>
      <c r="M553" s="17">
        <f t="shared" si="54"/>
        <v>-0.21551727087564698</v>
      </c>
      <c r="N553">
        <v>1059826079.622945</v>
      </c>
      <c r="O553">
        <f>INDEX($R$3:$T$335,MATCH(VPPEL[[#This Row],[DistrictNumber]],$R$3:$R$335,0),3)</f>
        <v>1.34</v>
      </c>
      <c r="P553" s="9">
        <f t="shared" si="52"/>
        <v>1420167</v>
      </c>
    </row>
    <row r="554" spans="1:16" x14ac:dyDescent="0.35">
      <c r="A554" s="13">
        <v>2027</v>
      </c>
      <c r="B554" s="13">
        <f t="shared" si="50"/>
        <v>2026</v>
      </c>
      <c r="C554" t="s">
        <v>450</v>
      </c>
      <c r="D554" t="s">
        <v>451</v>
      </c>
      <c r="E554" s="5">
        <v>986297123.79867601</v>
      </c>
      <c r="F554" s="13">
        <f>INDEX($R$3:$T$335,MATCH(VPPEL[[#This Row],[DistrictNumber]],$R$3:$R$335,0),3)</f>
        <v>0.67</v>
      </c>
      <c r="G554" s="9">
        <f t="shared" si="53"/>
        <v>660819.07294511306</v>
      </c>
      <c r="H554" s="11">
        <v>1.02</v>
      </c>
      <c r="I554" s="12" cm="1">
        <f t="array" ref="I554">INDEX(VPPEL[],MATCH(VPPEL[[#This Row],[Base Year]]&amp;VPPEL[[#This Row],[DistrictNumber]],VPPEL[[Fiscal Year]:[Fiscal Year]]&amp;VPPEL[[DistrictNumber]:[DistrictNumber]],0),9)*$H554</f>
        <v>488126.27082960005</v>
      </c>
      <c r="J554" s="15">
        <f>IF(VPPEL[[#This Row],[Unadjusted Maximum Revenue]]/(VPPEL[[#This Row],[Proposed Taxable Valuation]]/1000)&gt;VPPEL[[#This Row],[Max VPPEL RATE]],VPPEL[[#This Row],[Max VPPEL RATE]],VPPEL[[#This Row],[Unadjusted Maximum Revenue]]/(VPPEL[[#This Row],[Proposed Taxable Valuation]]/1000))</f>
        <v>0.49490793296608748</v>
      </c>
      <c r="K554" s="26">
        <f>ROUND(VPPEL[[#This Row],[Proposed Taxable Valuation]]/1000*VPPEL[[#This Row],[Adjusted Rate]],0)</f>
        <v>488126</v>
      </c>
      <c r="L554" s="19">
        <f t="shared" si="51"/>
        <v>-172692.80211551301</v>
      </c>
      <c r="M554" s="17">
        <f t="shared" si="54"/>
        <v>-0.17509206703391256</v>
      </c>
      <c r="N554">
        <v>838068992.38492048</v>
      </c>
      <c r="O554">
        <f>INDEX($R$3:$T$335,MATCH(VPPEL[[#This Row],[DistrictNumber]],$R$3:$R$335,0),3)</f>
        <v>0.67</v>
      </c>
      <c r="P554" s="9">
        <f t="shared" si="52"/>
        <v>561506</v>
      </c>
    </row>
    <row r="555" spans="1:16" x14ac:dyDescent="0.35">
      <c r="A555" s="13">
        <v>2027</v>
      </c>
      <c r="B555" s="13">
        <f t="shared" si="50"/>
        <v>2026</v>
      </c>
      <c r="C555" t="s">
        <v>452</v>
      </c>
      <c r="D555" t="s">
        <v>453</v>
      </c>
      <c r="E555" s="5">
        <v>184958239.56681666</v>
      </c>
      <c r="F555" s="13">
        <f>INDEX($R$3:$T$335,MATCH(VPPEL[[#This Row],[DistrictNumber]],$R$3:$R$335,0),3)</f>
        <v>0.86</v>
      </c>
      <c r="G555" s="9">
        <f t="shared" si="53"/>
        <v>159064.08602746233</v>
      </c>
      <c r="H555" s="11">
        <v>1.02</v>
      </c>
      <c r="I555" s="12" cm="1">
        <f t="array" ref="I555">INDEX(VPPEL[],MATCH(VPPEL[[#This Row],[Base Year]]&amp;VPPEL[[#This Row],[DistrictNumber]],VPPEL[[Fiscal Year]:[Fiscal Year]]&amp;VPPEL[[DistrictNumber]:[DistrictNumber]],0),9)*$H555</f>
        <v>146799.19192800001</v>
      </c>
      <c r="J555" s="15">
        <f>IF(VPPEL[[#This Row],[Unadjusted Maximum Revenue]]/(VPPEL[[#This Row],[Proposed Taxable Valuation]]/1000)&gt;VPPEL[[#This Row],[Max VPPEL RATE]],VPPEL[[#This Row],[Max VPPEL RATE]],VPPEL[[#This Row],[Unadjusted Maximum Revenue]]/(VPPEL[[#This Row],[Proposed Taxable Valuation]]/1000))</f>
        <v>0.79368830646211042</v>
      </c>
      <c r="K555" s="26">
        <f>ROUND(VPPEL[[#This Row],[Proposed Taxable Valuation]]/1000*VPPEL[[#This Row],[Adjusted Rate]],0)</f>
        <v>146799</v>
      </c>
      <c r="L555" s="19">
        <f t="shared" si="51"/>
        <v>-12264.894099462312</v>
      </c>
      <c r="M555" s="17">
        <f t="shared" si="54"/>
        <v>-6.6311693537889571E-2</v>
      </c>
      <c r="N555">
        <v>175313917.90341392</v>
      </c>
      <c r="O555">
        <f>INDEX($R$3:$T$335,MATCH(VPPEL[[#This Row],[DistrictNumber]],$R$3:$R$335,0),3)</f>
        <v>0.86</v>
      </c>
      <c r="P555" s="9">
        <f t="shared" si="52"/>
        <v>150770</v>
      </c>
    </row>
    <row r="556" spans="1:16" x14ac:dyDescent="0.35">
      <c r="A556" s="13">
        <v>2027</v>
      </c>
      <c r="B556" s="13">
        <f t="shared" si="50"/>
        <v>2026</v>
      </c>
      <c r="C556" t="s">
        <v>454</v>
      </c>
      <c r="D556" t="s">
        <v>455</v>
      </c>
      <c r="E556" s="5">
        <v>490137176.49606001</v>
      </c>
      <c r="F556" s="13">
        <f>INDEX($R$3:$T$335,MATCH(VPPEL[[#This Row],[DistrictNumber]],$R$3:$R$335,0),3)</f>
        <v>1.34</v>
      </c>
      <c r="G556" s="9">
        <f t="shared" si="53"/>
        <v>656783.81650472048</v>
      </c>
      <c r="H556" s="11">
        <v>1.02</v>
      </c>
      <c r="I556" s="12" cm="1">
        <f t="array" ref="I556">INDEX(VPPEL[],MATCH(VPPEL[[#This Row],[Base Year]]&amp;VPPEL[[#This Row],[DistrictNumber]],VPPEL[[Fiscal Year]:[Fiscal Year]]&amp;VPPEL[[DistrictNumber]:[DistrictNumber]],0),9)*$H556</f>
        <v>564647.49962040002</v>
      </c>
      <c r="J556" s="15">
        <f>IF(VPPEL[[#This Row],[Unadjusted Maximum Revenue]]/(VPPEL[[#This Row],[Proposed Taxable Valuation]]/1000)&gt;VPPEL[[#This Row],[Max VPPEL RATE]],VPPEL[[#This Row],[Max VPPEL RATE]],VPPEL[[#This Row],[Unadjusted Maximum Revenue]]/(VPPEL[[#This Row],[Proposed Taxable Valuation]]/1000))</f>
        <v>1.1520193258079434</v>
      </c>
      <c r="K556" s="26">
        <f>ROUND(VPPEL[[#This Row],[Proposed Taxable Valuation]]/1000*VPPEL[[#This Row],[Adjusted Rate]],0)</f>
        <v>564647</v>
      </c>
      <c r="L556" s="19">
        <f t="shared" si="51"/>
        <v>-92136.316884320462</v>
      </c>
      <c r="M556" s="17">
        <f t="shared" si="54"/>
        <v>-0.18798067419205666</v>
      </c>
      <c r="N556">
        <v>428950737.77117741</v>
      </c>
      <c r="O556">
        <f>INDEX($R$3:$T$335,MATCH(VPPEL[[#This Row],[DistrictNumber]],$R$3:$R$335,0),3)</f>
        <v>1.34</v>
      </c>
      <c r="P556" s="9">
        <f t="shared" si="52"/>
        <v>574794</v>
      </c>
    </row>
    <row r="557" spans="1:16" x14ac:dyDescent="0.35">
      <c r="A557" s="13">
        <v>2027</v>
      </c>
      <c r="B557" s="13">
        <f t="shared" si="50"/>
        <v>2026</v>
      </c>
      <c r="C557" t="s">
        <v>456</v>
      </c>
      <c r="D557" t="s">
        <v>457</v>
      </c>
      <c r="E557" s="5">
        <v>387156487.57299793</v>
      </c>
      <c r="F557" s="13">
        <f>INDEX($R$3:$T$335,MATCH(VPPEL[[#This Row],[DistrictNumber]],$R$3:$R$335,0),3)</f>
        <v>0.36088999999999999</v>
      </c>
      <c r="G557" s="9">
        <f t="shared" si="53"/>
        <v>139720.90480021923</v>
      </c>
      <c r="H557" s="11">
        <v>1.02</v>
      </c>
      <c r="I557" s="12" cm="1">
        <f t="array" ref="I557">INDEX(VPPEL[],MATCH(VPPEL[[#This Row],[Base Year]]&amp;VPPEL[[#This Row],[DistrictNumber]],VPPEL[[Fiscal Year]:[Fiscal Year]]&amp;VPPEL[[DistrictNumber]:[DistrictNumber]],0),9)*$H557</f>
        <v>132691.81572113759</v>
      </c>
      <c r="J557" s="15">
        <f>IF(VPPEL[[#This Row],[Unadjusted Maximum Revenue]]/(VPPEL[[#This Row],[Proposed Taxable Valuation]]/1000)&gt;VPPEL[[#This Row],[Max VPPEL RATE]],VPPEL[[#This Row],[Max VPPEL RATE]],VPPEL[[#This Row],[Unadjusted Maximum Revenue]]/(VPPEL[[#This Row],[Proposed Taxable Valuation]]/1000))</f>
        <v>0.34273432056622505</v>
      </c>
      <c r="K557" s="26">
        <f>ROUND(VPPEL[[#This Row],[Proposed Taxable Valuation]]/1000*VPPEL[[#This Row],[Adjusted Rate]],0)</f>
        <v>132692</v>
      </c>
      <c r="L557" s="19">
        <f t="shared" si="51"/>
        <v>-7029.0890790816338</v>
      </c>
      <c r="M557" s="17">
        <f t="shared" si="54"/>
        <v>-1.8155679433774941E-2</v>
      </c>
      <c r="N557">
        <v>361641659.82348877</v>
      </c>
      <c r="O557">
        <f>INDEX($R$3:$T$335,MATCH(VPPEL[[#This Row],[DistrictNumber]],$R$3:$R$335,0),3)</f>
        <v>0.36088999999999999</v>
      </c>
      <c r="P557" s="9">
        <f t="shared" si="52"/>
        <v>130513</v>
      </c>
    </row>
    <row r="558" spans="1:16" x14ac:dyDescent="0.35">
      <c r="A558" s="13">
        <v>2027</v>
      </c>
      <c r="B558" s="13">
        <f t="shared" si="50"/>
        <v>2026</v>
      </c>
      <c r="C558" t="s">
        <v>458</v>
      </c>
      <c r="D558" t="s">
        <v>459</v>
      </c>
      <c r="E558" s="5">
        <v>1503965873.3804188</v>
      </c>
      <c r="F558" s="13">
        <f>INDEX($R$3:$T$335,MATCH(VPPEL[[#This Row],[DistrictNumber]],$R$3:$R$335,0),3)</f>
        <v>0.67</v>
      </c>
      <c r="G558" s="9">
        <f t="shared" si="53"/>
        <v>1007657.1351648807</v>
      </c>
      <c r="H558" s="11">
        <v>1.02</v>
      </c>
      <c r="I558" s="12" cm="1">
        <f t="array" ref="I558">INDEX(VPPEL[],MATCH(VPPEL[[#This Row],[Base Year]]&amp;VPPEL[[#This Row],[DistrictNumber]],VPPEL[[Fiscal Year]:[Fiscal Year]]&amp;VPPEL[[DistrictNumber]:[DistrictNumber]],0),9)*$H558</f>
        <v>836839.20476820017</v>
      </c>
      <c r="J558" s="15">
        <f>IF(VPPEL[[#This Row],[Unadjusted Maximum Revenue]]/(VPPEL[[#This Row],[Proposed Taxable Valuation]]/1000)&gt;VPPEL[[#This Row],[Max VPPEL RATE]],VPPEL[[#This Row],[Max VPPEL RATE]],VPPEL[[#This Row],[Unadjusted Maximum Revenue]]/(VPPEL[[#This Row],[Proposed Taxable Valuation]]/1000))</f>
        <v>0.55642167124926967</v>
      </c>
      <c r="K558" s="26">
        <f>ROUND(VPPEL[[#This Row],[Proposed Taxable Valuation]]/1000*VPPEL[[#This Row],[Adjusted Rate]],0)</f>
        <v>836839</v>
      </c>
      <c r="L558" s="19">
        <f t="shared" si="51"/>
        <v>-170817.93039668049</v>
      </c>
      <c r="M558" s="17">
        <f t="shared" si="54"/>
        <v>-0.11357832875073037</v>
      </c>
      <c r="N558">
        <v>1279394421.4755023</v>
      </c>
      <c r="O558">
        <f>INDEX($R$3:$T$335,MATCH(VPPEL[[#This Row],[DistrictNumber]],$R$3:$R$335,0),3)</f>
        <v>0.67</v>
      </c>
      <c r="P558" s="9">
        <f t="shared" si="52"/>
        <v>857194</v>
      </c>
    </row>
    <row r="559" spans="1:16" x14ac:dyDescent="0.35">
      <c r="A559" s="13">
        <v>2027</v>
      </c>
      <c r="B559" s="13">
        <f t="shared" si="50"/>
        <v>2026</v>
      </c>
      <c r="C559" t="s">
        <v>460</v>
      </c>
      <c r="D559" t="s">
        <v>461</v>
      </c>
      <c r="E559" s="5">
        <v>568891193.28932142</v>
      </c>
      <c r="F559" s="13">
        <f>INDEX($R$3:$T$335,MATCH(VPPEL[[#This Row],[DistrictNumber]],$R$3:$R$335,0),3)</f>
        <v>0.40337000000000001</v>
      </c>
      <c r="G559" s="9">
        <f t="shared" si="53"/>
        <v>229473.64063711357</v>
      </c>
      <c r="H559" s="11">
        <v>1.02</v>
      </c>
      <c r="I559" s="12" cm="1">
        <f t="array" ref="I559">INDEX(VPPEL[],MATCH(VPPEL[[#This Row],[Base Year]]&amp;VPPEL[[#This Row],[DistrictNumber]],VPPEL[[Fiscal Year]:[Fiscal Year]]&amp;VPPEL[[DistrictNumber]:[DistrictNumber]],0),9)*$H559</f>
        <v>191147.19477792183</v>
      </c>
      <c r="J559" s="15">
        <f>IF(VPPEL[[#This Row],[Unadjusted Maximum Revenue]]/(VPPEL[[#This Row],[Proposed Taxable Valuation]]/1000)&gt;VPPEL[[#This Row],[Max VPPEL RATE]],VPPEL[[#This Row],[Max VPPEL RATE]],VPPEL[[#This Row],[Unadjusted Maximum Revenue]]/(VPPEL[[#This Row],[Proposed Taxable Valuation]]/1000))</f>
        <v>0.33599956728581309</v>
      </c>
      <c r="K559" s="26">
        <f>ROUND(VPPEL[[#This Row],[Proposed Taxable Valuation]]/1000*VPPEL[[#This Row],[Adjusted Rate]],0)</f>
        <v>191147</v>
      </c>
      <c r="L559" s="19">
        <f t="shared" si="51"/>
        <v>-38326.445859191736</v>
      </c>
      <c r="M559" s="17">
        <f t="shared" si="54"/>
        <v>-6.7370432714186912E-2</v>
      </c>
      <c r="N559">
        <v>495823634.85473502</v>
      </c>
      <c r="O559">
        <f>INDEX($R$3:$T$335,MATCH(VPPEL[[#This Row],[DistrictNumber]],$R$3:$R$335,0),3)</f>
        <v>0.40337000000000001</v>
      </c>
      <c r="P559" s="9">
        <f t="shared" si="52"/>
        <v>200000</v>
      </c>
    </row>
    <row r="560" spans="1:16" x14ac:dyDescent="0.35">
      <c r="A560" s="13">
        <v>2027</v>
      </c>
      <c r="B560" s="13">
        <f t="shared" si="50"/>
        <v>2026</v>
      </c>
      <c r="C560" t="s">
        <v>462</v>
      </c>
      <c r="D560" t="s">
        <v>463</v>
      </c>
      <c r="E560" s="5">
        <v>3077469522.4999948</v>
      </c>
      <c r="F560" s="13">
        <f>INDEX($R$3:$T$335,MATCH(VPPEL[[#This Row],[DistrictNumber]],$R$3:$R$335,0),3)</f>
        <v>1.34</v>
      </c>
      <c r="G560" s="9">
        <f t="shared" si="53"/>
        <v>4123809.1601499934</v>
      </c>
      <c r="H560" s="11">
        <v>1.02</v>
      </c>
      <c r="I560" s="12" cm="1">
        <f t="array" ref="I560">INDEX(VPPEL[],MATCH(VPPEL[[#This Row],[Base Year]]&amp;VPPEL[[#This Row],[DistrictNumber]],VPPEL[[Fiscal Year]:[Fiscal Year]]&amp;VPPEL[[DistrictNumber]:[DistrictNumber]],0),9)*$H560</f>
        <v>3315125.2736052</v>
      </c>
      <c r="J560" s="15">
        <f>IF(VPPEL[[#This Row],[Unadjusted Maximum Revenue]]/(VPPEL[[#This Row],[Proposed Taxable Valuation]]/1000)&gt;VPPEL[[#This Row],[Max VPPEL RATE]],VPPEL[[#This Row],[Max VPPEL RATE]],VPPEL[[#This Row],[Unadjusted Maximum Revenue]]/(VPPEL[[#This Row],[Proposed Taxable Valuation]]/1000))</f>
        <v>1.0772244044555621</v>
      </c>
      <c r="K560" s="26">
        <f>ROUND(VPPEL[[#This Row],[Proposed Taxable Valuation]]/1000*VPPEL[[#This Row],[Adjusted Rate]],0)</f>
        <v>3315125</v>
      </c>
      <c r="L560" s="19">
        <f t="shared" si="51"/>
        <v>-808683.88654479338</v>
      </c>
      <c r="M560" s="17">
        <f t="shared" si="54"/>
        <v>-0.26277559554443797</v>
      </c>
      <c r="N560">
        <v>2559469965.4454927</v>
      </c>
      <c r="O560">
        <f>INDEX($R$3:$T$335,MATCH(VPPEL[[#This Row],[DistrictNumber]],$R$3:$R$335,0),3)</f>
        <v>1.34</v>
      </c>
      <c r="P560" s="9">
        <f t="shared" si="52"/>
        <v>3429690</v>
      </c>
    </row>
    <row r="561" spans="1:16" x14ac:dyDescent="0.35">
      <c r="A561" s="13">
        <v>2027</v>
      </c>
      <c r="B561" s="13">
        <f t="shared" si="50"/>
        <v>2026</v>
      </c>
      <c r="C561" t="s">
        <v>464</v>
      </c>
      <c r="D561" t="s">
        <v>465</v>
      </c>
      <c r="E561" s="5">
        <v>284721205.00036901</v>
      </c>
      <c r="F561" s="13">
        <f>INDEX($R$3:$T$335,MATCH(VPPEL[[#This Row],[DistrictNumber]],$R$3:$R$335,0),3)</f>
        <v>1.34</v>
      </c>
      <c r="G561" s="9">
        <f t="shared" si="53"/>
        <v>381526.4147004945</v>
      </c>
      <c r="H561" s="11">
        <v>1.02</v>
      </c>
      <c r="I561" s="12" cm="1">
        <f t="array" ref="I561">INDEX(VPPEL[],MATCH(VPPEL[[#This Row],[Base Year]]&amp;VPPEL[[#This Row],[DistrictNumber]],VPPEL[[Fiscal Year]:[Fiscal Year]]&amp;VPPEL[[DistrictNumber]:[DistrictNumber]],0),9)*$H561</f>
        <v>314728.05401399999</v>
      </c>
      <c r="J561" s="15">
        <f>IF(VPPEL[[#This Row],[Unadjusted Maximum Revenue]]/(VPPEL[[#This Row],[Proposed Taxable Valuation]]/1000)&gt;VPPEL[[#This Row],[Max VPPEL RATE]],VPPEL[[#This Row],[Max VPPEL RATE]],VPPEL[[#This Row],[Unadjusted Maximum Revenue]]/(VPPEL[[#This Row],[Proposed Taxable Valuation]]/1000))</f>
        <v>1.1053902852567377</v>
      </c>
      <c r="K561" s="26">
        <f>ROUND(VPPEL[[#This Row],[Proposed Taxable Valuation]]/1000*VPPEL[[#This Row],[Adjusted Rate]],0)</f>
        <v>314728</v>
      </c>
      <c r="L561" s="19">
        <f t="shared" si="51"/>
        <v>-66798.360686494503</v>
      </c>
      <c r="M561" s="17">
        <f t="shared" si="54"/>
        <v>-0.23460971474326242</v>
      </c>
      <c r="N561">
        <v>247873862.58669227</v>
      </c>
      <c r="O561">
        <f>INDEX($R$3:$T$335,MATCH(VPPEL[[#This Row],[DistrictNumber]],$R$3:$R$335,0),3)</f>
        <v>1.34</v>
      </c>
      <c r="P561" s="9">
        <f t="shared" si="52"/>
        <v>332151</v>
      </c>
    </row>
    <row r="562" spans="1:16" x14ac:dyDescent="0.35">
      <c r="A562" s="13">
        <v>2027</v>
      </c>
      <c r="B562" s="13">
        <f t="shared" si="50"/>
        <v>2026</v>
      </c>
      <c r="C562" t="s">
        <v>466</v>
      </c>
      <c r="D562" t="s">
        <v>467</v>
      </c>
      <c r="E562" s="5">
        <v>805093369.55040479</v>
      </c>
      <c r="F562" s="13">
        <f>INDEX($R$3:$T$335,MATCH(VPPEL[[#This Row],[DistrictNumber]],$R$3:$R$335,0),3)</f>
        <v>0.67</v>
      </c>
      <c r="G562" s="9">
        <f t="shared" si="53"/>
        <v>539412.55759877129</v>
      </c>
      <c r="H562" s="11">
        <v>1.02</v>
      </c>
      <c r="I562" s="12" cm="1">
        <f t="array" ref="I562">INDEX(VPPEL[],MATCH(VPPEL[[#This Row],[Base Year]]&amp;VPPEL[[#This Row],[DistrictNumber]],VPPEL[[Fiscal Year]:[Fiscal Year]]&amp;VPPEL[[DistrictNumber]:[DistrictNumber]],0),9)*$H562</f>
        <v>506059.93061759998</v>
      </c>
      <c r="J562" s="15">
        <f>IF(VPPEL[[#This Row],[Unadjusted Maximum Revenue]]/(VPPEL[[#This Row],[Proposed Taxable Valuation]]/1000)&gt;VPPEL[[#This Row],[Max VPPEL RATE]],VPPEL[[#This Row],[Max VPPEL RATE]],VPPEL[[#This Row],[Unadjusted Maximum Revenue]]/(VPPEL[[#This Row],[Proposed Taxable Valuation]]/1000))</f>
        <v>0.6285729702384748</v>
      </c>
      <c r="K562" s="26">
        <f>ROUND(VPPEL[[#This Row],[Proposed Taxable Valuation]]/1000*VPPEL[[#This Row],[Adjusted Rate]],0)</f>
        <v>506060</v>
      </c>
      <c r="L562" s="19">
        <f t="shared" si="51"/>
        <v>-33352.626981171314</v>
      </c>
      <c r="M562" s="17">
        <f t="shared" si="54"/>
        <v>-4.1427029761525236E-2</v>
      </c>
      <c r="N562">
        <v>753491650.66040015</v>
      </c>
      <c r="O562">
        <f>INDEX($R$3:$T$335,MATCH(VPPEL[[#This Row],[DistrictNumber]],$R$3:$R$335,0),3)</f>
        <v>0.67</v>
      </c>
      <c r="P562" s="9">
        <f t="shared" si="52"/>
        <v>504839</v>
      </c>
    </row>
    <row r="563" spans="1:16" x14ac:dyDescent="0.35">
      <c r="A563" s="13">
        <v>2027</v>
      </c>
      <c r="B563" s="13">
        <f t="shared" si="50"/>
        <v>2026</v>
      </c>
      <c r="C563" t="s">
        <v>468</v>
      </c>
      <c r="D563" t="s">
        <v>469</v>
      </c>
      <c r="E563" s="5">
        <v>243938299.402796</v>
      </c>
      <c r="F563" s="13">
        <f>INDEX($R$3:$T$335,MATCH(VPPEL[[#This Row],[DistrictNumber]],$R$3:$R$335,0),3)</f>
        <v>1.11189</v>
      </c>
      <c r="G563" s="9">
        <f t="shared" si="53"/>
        <v>271232.55572297482</v>
      </c>
      <c r="H563" s="11">
        <v>1.02</v>
      </c>
      <c r="I563" s="12" cm="1">
        <f t="array" ref="I563">INDEX(VPPEL[],MATCH(VPPEL[[#This Row],[Base Year]]&amp;VPPEL[[#This Row],[DistrictNumber]],VPPEL[[Fiscal Year]:[Fiscal Year]]&amp;VPPEL[[DistrictNumber]:[DistrictNumber]],0),9)*$H563</f>
        <v>246658.66640173981</v>
      </c>
      <c r="J563" s="15">
        <f>IF(VPPEL[[#This Row],[Unadjusted Maximum Revenue]]/(VPPEL[[#This Row],[Proposed Taxable Valuation]]/1000)&gt;VPPEL[[#This Row],[Max VPPEL RATE]],VPPEL[[#This Row],[Max VPPEL RATE]],VPPEL[[#This Row],[Unadjusted Maximum Revenue]]/(VPPEL[[#This Row],[Proposed Taxable Valuation]]/1000))</f>
        <v>1.011151865064255</v>
      </c>
      <c r="K563" s="26">
        <f>ROUND(VPPEL[[#This Row],[Proposed Taxable Valuation]]/1000*VPPEL[[#This Row],[Adjusted Rate]],0)</f>
        <v>246659</v>
      </c>
      <c r="L563" s="19">
        <f t="shared" si="51"/>
        <v>-24573.889321235009</v>
      </c>
      <c r="M563" s="17">
        <f t="shared" si="54"/>
        <v>-0.10073813493574502</v>
      </c>
      <c r="N563">
        <v>220730097.20526275</v>
      </c>
      <c r="O563">
        <f>INDEX($R$3:$T$335,MATCH(VPPEL[[#This Row],[DistrictNumber]],$R$3:$R$335,0),3)</f>
        <v>1.11189</v>
      </c>
      <c r="P563" s="9">
        <f t="shared" si="52"/>
        <v>245428</v>
      </c>
    </row>
    <row r="564" spans="1:16" x14ac:dyDescent="0.35">
      <c r="A564" s="13">
        <v>2027</v>
      </c>
      <c r="B564" s="13">
        <f t="shared" si="50"/>
        <v>2026</v>
      </c>
      <c r="C564" t="s">
        <v>470</v>
      </c>
      <c r="D564" t="s">
        <v>471</v>
      </c>
      <c r="E564" s="5">
        <v>530700260.61641097</v>
      </c>
      <c r="F564" s="13">
        <f>INDEX($R$3:$T$335,MATCH(VPPEL[[#This Row],[DistrictNumber]],$R$3:$R$335,0),3)</f>
        <v>1.1983200000000001</v>
      </c>
      <c r="G564" s="9">
        <f t="shared" si="53"/>
        <v>635948.73630185763</v>
      </c>
      <c r="H564" s="11">
        <v>1.02</v>
      </c>
      <c r="I564" s="12" cm="1">
        <f t="array" ref="I564">INDEX(VPPEL[],MATCH(VPPEL[[#This Row],[Base Year]]&amp;VPPEL[[#This Row],[DistrictNumber]],VPPEL[[Fiscal Year]:[Fiscal Year]]&amp;VPPEL[[DistrictNumber]:[DistrictNumber]],0),9)*$H564</f>
        <v>578624.38888978085</v>
      </c>
      <c r="J564" s="15">
        <f>IF(VPPEL[[#This Row],[Unadjusted Maximum Revenue]]/(VPPEL[[#This Row],[Proposed Taxable Valuation]]/1000)&gt;VPPEL[[#This Row],[Max VPPEL RATE]],VPPEL[[#This Row],[Max VPPEL RATE]],VPPEL[[#This Row],[Unadjusted Maximum Revenue]]/(VPPEL[[#This Row],[Proposed Taxable Valuation]]/1000))</f>
        <v>1.0903035702633832</v>
      </c>
      <c r="K564" s="26">
        <f>ROUND(VPPEL[[#This Row],[Proposed Taxable Valuation]]/1000*VPPEL[[#This Row],[Adjusted Rate]],0)</f>
        <v>578624</v>
      </c>
      <c r="L564" s="19">
        <f t="shared" si="51"/>
        <v>-57324.347412076779</v>
      </c>
      <c r="M564" s="17">
        <f t="shared" si="54"/>
        <v>-0.10801642973661685</v>
      </c>
      <c r="N564">
        <v>476219574.57611656</v>
      </c>
      <c r="O564">
        <f>INDEX($R$3:$T$335,MATCH(VPPEL[[#This Row],[DistrictNumber]],$R$3:$R$335,0),3)</f>
        <v>1.1983200000000001</v>
      </c>
      <c r="P564" s="9">
        <f t="shared" si="52"/>
        <v>570663</v>
      </c>
    </row>
    <row r="565" spans="1:16" x14ac:dyDescent="0.35">
      <c r="A565" s="13">
        <v>2027</v>
      </c>
      <c r="B565" s="13">
        <f t="shared" si="50"/>
        <v>2026</v>
      </c>
      <c r="C565" t="s">
        <v>472</v>
      </c>
      <c r="D565" t="s">
        <v>473</v>
      </c>
      <c r="E565" s="5">
        <v>451615986.07487452</v>
      </c>
      <c r="F565" s="13">
        <f>INDEX($R$3:$T$335,MATCH(VPPEL[[#This Row],[DistrictNumber]],$R$3:$R$335,0),3)</f>
        <v>0</v>
      </c>
      <c r="G565" s="9">
        <f t="shared" si="53"/>
        <v>0</v>
      </c>
      <c r="H565" s="11">
        <v>1.02</v>
      </c>
      <c r="I565" s="12" cm="1">
        <f t="array" ref="I565">INDEX(VPPEL[],MATCH(VPPEL[[#This Row],[Base Year]]&amp;VPPEL[[#This Row],[DistrictNumber]],VPPEL[[Fiscal Year]:[Fiscal Year]]&amp;VPPEL[[DistrictNumber]:[DistrictNumber]],0),9)*$H565</f>
        <v>0</v>
      </c>
      <c r="J565" s="15">
        <f>IF(VPPEL[[#This Row],[Unadjusted Maximum Revenue]]/(VPPEL[[#This Row],[Proposed Taxable Valuation]]/1000)&gt;VPPEL[[#This Row],[Max VPPEL RATE]],VPPEL[[#This Row],[Max VPPEL RATE]],VPPEL[[#This Row],[Unadjusted Maximum Revenue]]/(VPPEL[[#This Row],[Proposed Taxable Valuation]]/1000))</f>
        <v>0</v>
      </c>
      <c r="K565" s="26">
        <f>ROUND(VPPEL[[#This Row],[Proposed Taxable Valuation]]/1000*VPPEL[[#This Row],[Adjusted Rate]],0)</f>
        <v>0</v>
      </c>
      <c r="L565" s="19">
        <f t="shared" si="51"/>
        <v>0</v>
      </c>
      <c r="M565" s="17">
        <f t="shared" si="54"/>
        <v>0</v>
      </c>
      <c r="N565">
        <v>414097292.87705421</v>
      </c>
      <c r="O565">
        <f>INDEX($R$3:$T$335,MATCH(VPPEL[[#This Row],[DistrictNumber]],$R$3:$R$335,0),3)</f>
        <v>0</v>
      </c>
      <c r="P565" s="9">
        <f t="shared" si="52"/>
        <v>0</v>
      </c>
    </row>
    <row r="566" spans="1:16" x14ac:dyDescent="0.35">
      <c r="A566" s="13">
        <v>2027</v>
      </c>
      <c r="B566" s="13">
        <f t="shared" si="50"/>
        <v>2026</v>
      </c>
      <c r="C566" t="s">
        <v>474</v>
      </c>
      <c r="D566" t="s">
        <v>475</v>
      </c>
      <c r="E566" s="5">
        <v>509755798.5785917</v>
      </c>
      <c r="F566" s="13">
        <f>INDEX($R$3:$T$335,MATCH(VPPEL[[#This Row],[DistrictNumber]],$R$3:$R$335,0),3)</f>
        <v>0.76636000000000004</v>
      </c>
      <c r="G566" s="9">
        <f t="shared" si="53"/>
        <v>390656.45379868959</v>
      </c>
      <c r="H566" s="11">
        <v>1.02</v>
      </c>
      <c r="I566" s="12" cm="1">
        <f t="array" ref="I566">INDEX(VPPEL[],MATCH(VPPEL[[#This Row],[Base Year]]&amp;VPPEL[[#This Row],[DistrictNumber]],VPPEL[[Fiscal Year]:[Fiscal Year]]&amp;VPPEL[[DistrictNumber]:[DistrictNumber]],0),9)*$H566</f>
        <v>368747.71826944803</v>
      </c>
      <c r="J566" s="15">
        <f>IF(VPPEL[[#This Row],[Unadjusted Maximum Revenue]]/(VPPEL[[#This Row],[Proposed Taxable Valuation]]/1000)&gt;VPPEL[[#This Row],[Max VPPEL RATE]],VPPEL[[#This Row],[Max VPPEL RATE]],VPPEL[[#This Row],[Unadjusted Maximum Revenue]]/(VPPEL[[#This Row],[Proposed Taxable Valuation]]/1000))</f>
        <v>0.72338111561980845</v>
      </c>
      <c r="K566" s="26">
        <f>ROUND(VPPEL[[#This Row],[Proposed Taxable Valuation]]/1000*VPPEL[[#This Row],[Adjusted Rate]],0)</f>
        <v>368748</v>
      </c>
      <c r="L566" s="19">
        <f t="shared" si="51"/>
        <v>-21908.73552924156</v>
      </c>
      <c r="M566" s="17">
        <f t="shared" si="54"/>
        <v>-4.2978884380191595E-2</v>
      </c>
      <c r="N566">
        <v>478487717.43309021</v>
      </c>
      <c r="O566">
        <f>INDEX($R$3:$T$335,MATCH(VPPEL[[#This Row],[DistrictNumber]],$R$3:$R$335,0),3)</f>
        <v>0.76636000000000004</v>
      </c>
      <c r="P566" s="9">
        <f t="shared" si="52"/>
        <v>366694</v>
      </c>
    </row>
    <row r="567" spans="1:16" x14ac:dyDescent="0.35">
      <c r="A567" s="13">
        <v>2027</v>
      </c>
      <c r="B567" s="13">
        <f t="shared" si="50"/>
        <v>2026</v>
      </c>
      <c r="C567" t="s">
        <v>476</v>
      </c>
      <c r="D567" t="s">
        <v>477</v>
      </c>
      <c r="E567" s="5">
        <v>305207656.0656752</v>
      </c>
      <c r="F567" s="13">
        <f>INDEX($R$3:$T$335,MATCH(VPPEL[[#This Row],[DistrictNumber]],$R$3:$R$335,0),3)</f>
        <v>1.24028</v>
      </c>
      <c r="G567" s="9">
        <f t="shared" si="53"/>
        <v>378542.95166513562</v>
      </c>
      <c r="H567" s="11">
        <v>1.02</v>
      </c>
      <c r="I567" s="12" cm="1">
        <f t="array" ref="I567">INDEX(VPPEL[],MATCH(VPPEL[[#This Row],[Base Year]]&amp;VPPEL[[#This Row],[DistrictNumber]],VPPEL[[Fiscal Year]:[Fiscal Year]]&amp;VPPEL[[DistrictNumber]:[DistrictNumber]],0),9)*$H567</f>
        <v>356539.49845167605</v>
      </c>
      <c r="J567" s="15">
        <f>IF(VPPEL[[#This Row],[Unadjusted Maximum Revenue]]/(VPPEL[[#This Row],[Proposed Taxable Valuation]]/1000)&gt;VPPEL[[#This Row],[Max VPPEL RATE]],VPPEL[[#This Row],[Max VPPEL RATE]],VPPEL[[#This Row],[Unadjusted Maximum Revenue]]/(VPPEL[[#This Row],[Proposed Taxable Valuation]]/1000))</f>
        <v>1.1681866144765227</v>
      </c>
      <c r="K567" s="26">
        <f>ROUND(VPPEL[[#This Row],[Proposed Taxable Valuation]]/1000*VPPEL[[#This Row],[Adjusted Rate]],0)</f>
        <v>356539</v>
      </c>
      <c r="L567" s="19">
        <f t="shared" si="51"/>
        <v>-22003.453213459579</v>
      </c>
      <c r="M567" s="17">
        <f t="shared" si="54"/>
        <v>-7.2093385523477327E-2</v>
      </c>
      <c r="N567">
        <v>286377446.41389716</v>
      </c>
      <c r="O567">
        <f>INDEX($R$3:$T$335,MATCH(VPPEL[[#This Row],[DistrictNumber]],$R$3:$R$335,0),3)</f>
        <v>1.24028</v>
      </c>
      <c r="P567" s="9">
        <f t="shared" si="52"/>
        <v>355188</v>
      </c>
    </row>
    <row r="568" spans="1:16" x14ac:dyDescent="0.35">
      <c r="A568" s="13">
        <v>2027</v>
      </c>
      <c r="B568" s="13">
        <f t="shared" si="50"/>
        <v>2026</v>
      </c>
      <c r="C568" t="s">
        <v>478</v>
      </c>
      <c r="D568" t="s">
        <v>479</v>
      </c>
      <c r="E568" s="5">
        <v>493454352.91598892</v>
      </c>
      <c r="F568" s="13">
        <f>INDEX($R$3:$T$335,MATCH(VPPEL[[#This Row],[DistrictNumber]],$R$3:$R$335,0),3)</f>
        <v>0</v>
      </c>
      <c r="G568" s="9">
        <f t="shared" si="53"/>
        <v>0</v>
      </c>
      <c r="H568" s="11">
        <v>1.02</v>
      </c>
      <c r="I568" s="12" cm="1">
        <f t="array" ref="I568">INDEX(VPPEL[],MATCH(VPPEL[[#This Row],[Base Year]]&amp;VPPEL[[#This Row],[DistrictNumber]],VPPEL[[Fiscal Year]:[Fiscal Year]]&amp;VPPEL[[DistrictNumber]:[DistrictNumber]],0),9)*$H568</f>
        <v>0</v>
      </c>
      <c r="J568" s="15">
        <f>IF(VPPEL[[#This Row],[Unadjusted Maximum Revenue]]/(VPPEL[[#This Row],[Proposed Taxable Valuation]]/1000)&gt;VPPEL[[#This Row],[Max VPPEL RATE]],VPPEL[[#This Row],[Max VPPEL RATE]],VPPEL[[#This Row],[Unadjusted Maximum Revenue]]/(VPPEL[[#This Row],[Proposed Taxable Valuation]]/1000))</f>
        <v>0</v>
      </c>
      <c r="K568" s="26">
        <f>ROUND(VPPEL[[#This Row],[Proposed Taxable Valuation]]/1000*VPPEL[[#This Row],[Adjusted Rate]],0)</f>
        <v>0</v>
      </c>
      <c r="L568" s="19">
        <f t="shared" si="51"/>
        <v>0</v>
      </c>
      <c r="M568" s="17">
        <f t="shared" si="54"/>
        <v>0</v>
      </c>
      <c r="N568">
        <v>454373393.71120161</v>
      </c>
      <c r="O568">
        <f>INDEX($R$3:$T$335,MATCH(VPPEL[[#This Row],[DistrictNumber]],$R$3:$R$335,0),3)</f>
        <v>0</v>
      </c>
      <c r="P568" s="9">
        <f t="shared" si="52"/>
        <v>0</v>
      </c>
    </row>
    <row r="569" spans="1:16" x14ac:dyDescent="0.35">
      <c r="A569" s="13">
        <v>2027</v>
      </c>
      <c r="B569" s="13">
        <f t="shared" si="50"/>
        <v>2026</v>
      </c>
      <c r="C569" t="s">
        <v>480</v>
      </c>
      <c r="D569" t="s">
        <v>481</v>
      </c>
      <c r="E569" s="5">
        <v>534635689.39069819</v>
      </c>
      <c r="F569" s="13">
        <f>INDEX($R$3:$T$335,MATCH(VPPEL[[#This Row],[DistrictNumber]],$R$3:$R$335,0),3)</f>
        <v>1</v>
      </c>
      <c r="G569" s="9">
        <f t="shared" si="53"/>
        <v>534635.68939069821</v>
      </c>
      <c r="H569" s="11">
        <v>1.02</v>
      </c>
      <c r="I569" s="12" cm="1">
        <f t="array" ref="I569">INDEX(VPPEL[],MATCH(VPPEL[[#This Row],[Base Year]]&amp;VPPEL[[#This Row],[DistrictNumber]],VPPEL[[Fiscal Year]:[Fiscal Year]]&amp;VPPEL[[DistrictNumber]:[DistrictNumber]],0),9)*$H569</f>
        <v>453116.08716</v>
      </c>
      <c r="J569" s="15">
        <f>IF(VPPEL[[#This Row],[Unadjusted Maximum Revenue]]/(VPPEL[[#This Row],[Proposed Taxable Valuation]]/1000)&gt;VPPEL[[#This Row],[Max VPPEL RATE]],VPPEL[[#This Row],[Max VPPEL RATE]],VPPEL[[#This Row],[Unadjusted Maximum Revenue]]/(VPPEL[[#This Row],[Proposed Taxable Valuation]]/1000))</f>
        <v>0.84752308188852366</v>
      </c>
      <c r="K569" s="26">
        <f>ROUND(VPPEL[[#This Row],[Proposed Taxable Valuation]]/1000*VPPEL[[#This Row],[Adjusted Rate]],0)</f>
        <v>453116</v>
      </c>
      <c r="L569" s="19">
        <f t="shared" si="51"/>
        <v>-81519.60223069822</v>
      </c>
      <c r="M569" s="17">
        <f t="shared" si="54"/>
        <v>-0.15247691811147634</v>
      </c>
      <c r="N569">
        <v>472365936.85564315</v>
      </c>
      <c r="O569">
        <f>INDEX($R$3:$T$335,MATCH(VPPEL[[#This Row],[DistrictNumber]],$R$3:$R$335,0),3)</f>
        <v>1</v>
      </c>
      <c r="P569" s="9">
        <f t="shared" si="52"/>
        <v>472366</v>
      </c>
    </row>
    <row r="570" spans="1:16" x14ac:dyDescent="0.35">
      <c r="A570" s="13">
        <v>2027</v>
      </c>
      <c r="B570" s="13">
        <f t="shared" si="50"/>
        <v>2026</v>
      </c>
      <c r="C570" t="s">
        <v>482</v>
      </c>
      <c r="D570" t="s">
        <v>483</v>
      </c>
      <c r="E570" s="5">
        <v>574480154.57922113</v>
      </c>
      <c r="F570" s="13">
        <f>INDEX($R$3:$T$335,MATCH(VPPEL[[#This Row],[DistrictNumber]],$R$3:$R$335,0),3)</f>
        <v>0.75751999999999997</v>
      </c>
      <c r="G570" s="9">
        <f t="shared" si="53"/>
        <v>435180.20669685159</v>
      </c>
      <c r="H570" s="11">
        <v>1.02</v>
      </c>
      <c r="I570" s="12" cm="1">
        <f t="array" ref="I570">INDEX(VPPEL[],MATCH(VPPEL[[#This Row],[Base Year]]&amp;VPPEL[[#This Row],[DistrictNumber]],VPPEL[[Fiscal Year]:[Fiscal Year]]&amp;VPPEL[[DistrictNumber]:[DistrictNumber]],0),9)*$H570</f>
        <v>366556.21543132322</v>
      </c>
      <c r="J570" s="15">
        <f>IF(VPPEL[[#This Row],[Unadjusted Maximum Revenue]]/(VPPEL[[#This Row],[Proposed Taxable Valuation]]/1000)&gt;VPPEL[[#This Row],[Max VPPEL RATE]],VPPEL[[#This Row],[Max VPPEL RATE]],VPPEL[[#This Row],[Unadjusted Maximum Revenue]]/(VPPEL[[#This Row],[Proposed Taxable Valuation]]/1000))</f>
        <v>0.6380659323206872</v>
      </c>
      <c r="K570" s="26">
        <f>ROUND(VPPEL[[#This Row],[Proposed Taxable Valuation]]/1000*VPPEL[[#This Row],[Adjusted Rate]],0)</f>
        <v>366556</v>
      </c>
      <c r="L570" s="19">
        <f t="shared" si="51"/>
        <v>-68623.99126552837</v>
      </c>
      <c r="M570" s="17">
        <f t="shared" si="54"/>
        <v>-0.11945406767931277</v>
      </c>
      <c r="N570">
        <v>497752192.98391652</v>
      </c>
      <c r="O570">
        <f>INDEX($R$3:$T$335,MATCH(VPPEL[[#This Row],[DistrictNumber]],$R$3:$R$335,0),3)</f>
        <v>0.75751999999999997</v>
      </c>
      <c r="P570" s="9">
        <f t="shared" si="52"/>
        <v>377057</v>
      </c>
    </row>
    <row r="571" spans="1:16" x14ac:dyDescent="0.35">
      <c r="A571" s="13">
        <v>2027</v>
      </c>
      <c r="B571" s="13">
        <f t="shared" si="50"/>
        <v>2026</v>
      </c>
      <c r="C571" t="s">
        <v>484</v>
      </c>
      <c r="D571" t="s">
        <v>485</v>
      </c>
      <c r="E571" s="5">
        <v>305028325.49908167</v>
      </c>
      <c r="F571" s="13">
        <f>INDEX($R$3:$T$335,MATCH(VPPEL[[#This Row],[DistrictNumber]],$R$3:$R$335,0),3)</f>
        <v>1.34</v>
      </c>
      <c r="G571" s="9">
        <f t="shared" si="53"/>
        <v>408737.95616876951</v>
      </c>
      <c r="H571" s="11">
        <v>1.02</v>
      </c>
      <c r="I571" s="12" cm="1">
        <f t="array" ref="I571">INDEX(VPPEL[],MATCH(VPPEL[[#This Row],[Base Year]]&amp;VPPEL[[#This Row],[DistrictNumber]],VPPEL[[Fiscal Year]:[Fiscal Year]]&amp;VPPEL[[DistrictNumber]:[DistrictNumber]],0),9)*$H571</f>
        <v>382146.86225040007</v>
      </c>
      <c r="J571" s="15">
        <f>IF(VPPEL[[#This Row],[Unadjusted Maximum Revenue]]/(VPPEL[[#This Row],[Proposed Taxable Valuation]]/1000)&gt;VPPEL[[#This Row],[Max VPPEL RATE]],VPPEL[[#This Row],[Max VPPEL RATE]],VPPEL[[#This Row],[Unadjusted Maximum Revenue]]/(VPPEL[[#This Row],[Proposed Taxable Valuation]]/1000))</f>
        <v>1.252824181574411</v>
      </c>
      <c r="K571" s="26">
        <f>ROUND(VPPEL[[#This Row],[Proposed Taxable Valuation]]/1000*VPPEL[[#This Row],[Adjusted Rate]],0)</f>
        <v>382147</v>
      </c>
      <c r="L571" s="19">
        <f t="shared" si="51"/>
        <v>-26591.093918369443</v>
      </c>
      <c r="M571" s="17">
        <f t="shared" si="54"/>
        <v>-8.717581842558908E-2</v>
      </c>
      <c r="N571">
        <v>280338861.49451548</v>
      </c>
      <c r="O571">
        <f>INDEX($R$3:$T$335,MATCH(VPPEL[[#This Row],[DistrictNumber]],$R$3:$R$335,0),3)</f>
        <v>1.34</v>
      </c>
      <c r="P571" s="9">
        <f t="shared" si="52"/>
        <v>375654</v>
      </c>
    </row>
    <row r="572" spans="1:16" x14ac:dyDescent="0.35">
      <c r="A572" s="13">
        <v>2027</v>
      </c>
      <c r="B572" s="13">
        <f t="shared" si="50"/>
        <v>2026</v>
      </c>
      <c r="C572" t="s">
        <v>486</v>
      </c>
      <c r="D572" t="s">
        <v>487</v>
      </c>
      <c r="E572" s="5">
        <v>173088970.03890002</v>
      </c>
      <c r="F572" s="13">
        <f>INDEX($R$3:$T$335,MATCH(VPPEL[[#This Row],[DistrictNumber]],$R$3:$R$335,0),3)</f>
        <v>0.67</v>
      </c>
      <c r="G572" s="9">
        <f t="shared" si="53"/>
        <v>115969.60992606301</v>
      </c>
      <c r="H572" s="11">
        <v>1.02</v>
      </c>
      <c r="I572" s="12" cm="1">
        <f t="array" ref="I572">INDEX(VPPEL[],MATCH(VPPEL[[#This Row],[Base Year]]&amp;VPPEL[[#This Row],[DistrictNumber]],VPPEL[[Fiscal Year]:[Fiscal Year]]&amp;VPPEL[[DistrictNumber]:[DistrictNumber]],0),9)*$H572</f>
        <v>106611.70939440001</v>
      </c>
      <c r="J572" s="15">
        <f>IF(VPPEL[[#This Row],[Unadjusted Maximum Revenue]]/(VPPEL[[#This Row],[Proposed Taxable Valuation]]/1000)&gt;VPPEL[[#This Row],[Max VPPEL RATE]],VPPEL[[#This Row],[Max VPPEL RATE]],VPPEL[[#This Row],[Unadjusted Maximum Revenue]]/(VPPEL[[#This Row],[Proposed Taxable Valuation]]/1000))</f>
        <v>0.61593589337575982</v>
      </c>
      <c r="K572" s="26">
        <f>ROUND(VPPEL[[#This Row],[Proposed Taxable Valuation]]/1000*VPPEL[[#This Row],[Adjusted Rate]],0)</f>
        <v>106612</v>
      </c>
      <c r="L572" s="19">
        <f t="shared" si="51"/>
        <v>-9357.9005316630064</v>
      </c>
      <c r="M572" s="17">
        <f t="shared" si="54"/>
        <v>-5.4064106624240216E-2</v>
      </c>
      <c r="N572">
        <v>157338021.35374764</v>
      </c>
      <c r="O572">
        <f>INDEX($R$3:$T$335,MATCH(VPPEL[[#This Row],[DistrictNumber]],$R$3:$R$335,0),3)</f>
        <v>0.67</v>
      </c>
      <c r="P572" s="9">
        <f t="shared" si="52"/>
        <v>105416</v>
      </c>
    </row>
    <row r="573" spans="1:16" x14ac:dyDescent="0.35">
      <c r="A573" s="13">
        <v>2027</v>
      </c>
      <c r="B573" s="13">
        <f t="shared" si="50"/>
        <v>2026</v>
      </c>
      <c r="C573" t="s">
        <v>488</v>
      </c>
      <c r="D573" t="s">
        <v>489</v>
      </c>
      <c r="E573" s="5">
        <v>2034950154.0952678</v>
      </c>
      <c r="F573" s="13">
        <f>INDEX($R$3:$T$335,MATCH(VPPEL[[#This Row],[DistrictNumber]],$R$3:$R$335,0),3)</f>
        <v>1.34</v>
      </c>
      <c r="G573" s="9">
        <f t="shared" si="53"/>
        <v>2726833.2064876589</v>
      </c>
      <c r="H573" s="11">
        <v>1.02</v>
      </c>
      <c r="I573" s="12" cm="1">
        <f t="array" ref="I573">INDEX(VPPEL[],MATCH(VPPEL[[#This Row],[Base Year]]&amp;VPPEL[[#This Row],[DistrictNumber]],VPPEL[[Fiscal Year]:[Fiscal Year]]&amp;VPPEL[[DistrictNumber]:[DistrictNumber]],0),9)*$H573</f>
        <v>2360035.6125491997</v>
      </c>
      <c r="J573" s="15">
        <f>IF(VPPEL[[#This Row],[Unadjusted Maximum Revenue]]/(VPPEL[[#This Row],[Proposed Taxable Valuation]]/1000)&gt;VPPEL[[#This Row],[Max VPPEL RATE]],VPPEL[[#This Row],[Max VPPEL RATE]],VPPEL[[#This Row],[Unadjusted Maximum Revenue]]/(VPPEL[[#This Row],[Proposed Taxable Valuation]]/1000))</f>
        <v>1.1597510670223092</v>
      </c>
      <c r="K573" s="26">
        <f>ROUND(VPPEL[[#This Row],[Proposed Taxable Valuation]]/1000*VPPEL[[#This Row],[Adjusted Rate]],0)</f>
        <v>2360036</v>
      </c>
      <c r="L573" s="19">
        <f t="shared" si="51"/>
        <v>-366797.59393845918</v>
      </c>
      <c r="M573" s="17">
        <f t="shared" si="54"/>
        <v>-0.18024893297769085</v>
      </c>
      <c r="N573">
        <v>1806321195.3155646</v>
      </c>
      <c r="O573">
        <f>INDEX($R$3:$T$335,MATCH(VPPEL[[#This Row],[DistrictNumber]],$R$3:$R$335,0),3)</f>
        <v>1.34</v>
      </c>
      <c r="P573" s="9">
        <f t="shared" si="52"/>
        <v>2420470</v>
      </c>
    </row>
    <row r="574" spans="1:16" x14ac:dyDescent="0.35">
      <c r="A574" s="13">
        <v>2027</v>
      </c>
      <c r="B574" s="13">
        <f t="shared" si="50"/>
        <v>2026</v>
      </c>
      <c r="C574" t="s">
        <v>490</v>
      </c>
      <c r="D574" t="s">
        <v>491</v>
      </c>
      <c r="E574" s="5">
        <v>323404356.4386642</v>
      </c>
      <c r="F574" s="13">
        <f>INDEX($R$3:$T$335,MATCH(VPPEL[[#This Row],[DistrictNumber]],$R$3:$R$335,0),3)</f>
        <v>1.24597</v>
      </c>
      <c r="G574" s="9">
        <f t="shared" si="53"/>
        <v>402952.12599188241</v>
      </c>
      <c r="H574" s="11">
        <v>1.02</v>
      </c>
      <c r="I574" s="12" cm="1">
        <f t="array" ref="I574">INDEX(VPPEL[],MATCH(VPPEL[[#This Row],[Base Year]]&amp;VPPEL[[#This Row],[DistrictNumber]],VPPEL[[Fiscal Year]:[Fiscal Year]]&amp;VPPEL[[DistrictNumber]:[DistrictNumber]],0),9)*$H574</f>
        <v>372332.38745196775</v>
      </c>
      <c r="J574" s="15">
        <f>IF(VPPEL[[#This Row],[Unadjusted Maximum Revenue]]/(VPPEL[[#This Row],[Proposed Taxable Valuation]]/1000)&gt;VPPEL[[#This Row],[Max VPPEL RATE]],VPPEL[[#This Row],[Max VPPEL RATE]],VPPEL[[#This Row],[Unadjusted Maximum Revenue]]/(VPPEL[[#This Row],[Proposed Taxable Valuation]]/1000))</f>
        <v>1.1512905749078339</v>
      </c>
      <c r="K574" s="26">
        <f>ROUND(VPPEL[[#This Row],[Proposed Taxable Valuation]]/1000*VPPEL[[#This Row],[Adjusted Rate]],0)</f>
        <v>372332</v>
      </c>
      <c r="L574" s="19">
        <f t="shared" si="51"/>
        <v>-30619.738539914659</v>
      </c>
      <c r="M574" s="17">
        <f t="shared" si="54"/>
        <v>-9.4679425092166092E-2</v>
      </c>
      <c r="N574">
        <v>302156548.75983834</v>
      </c>
      <c r="O574">
        <f>INDEX($R$3:$T$335,MATCH(VPPEL[[#This Row],[DistrictNumber]],$R$3:$R$335,0),3)</f>
        <v>1.24597</v>
      </c>
      <c r="P574" s="9">
        <f t="shared" si="52"/>
        <v>376478</v>
      </c>
    </row>
    <row r="575" spans="1:16" x14ac:dyDescent="0.35">
      <c r="A575" s="13">
        <v>2027</v>
      </c>
      <c r="B575" s="13">
        <f t="shared" si="50"/>
        <v>2026</v>
      </c>
      <c r="C575" t="s">
        <v>492</v>
      </c>
      <c r="D575" t="s">
        <v>493</v>
      </c>
      <c r="E575" s="5">
        <v>255218181.74688885</v>
      </c>
      <c r="F575" s="13">
        <f>INDEX($R$3:$T$335,MATCH(VPPEL[[#This Row],[DistrictNumber]],$R$3:$R$335,0),3)</f>
        <v>0.67</v>
      </c>
      <c r="G575" s="9">
        <f t="shared" si="53"/>
        <v>170996.18177041554</v>
      </c>
      <c r="H575" s="11">
        <v>1.02</v>
      </c>
      <c r="I575" s="12" cm="1">
        <f t="array" ref="I575">INDEX(VPPEL[],MATCH(VPPEL[[#This Row],[Base Year]]&amp;VPPEL[[#This Row],[DistrictNumber]],VPPEL[[Fiscal Year]:[Fiscal Year]]&amp;VPPEL[[DistrictNumber]:[DistrictNumber]],0),9)*$H575</f>
        <v>161861.14412399998</v>
      </c>
      <c r="J575" s="15">
        <f>IF(VPPEL[[#This Row],[Unadjusted Maximum Revenue]]/(VPPEL[[#This Row],[Proposed Taxable Valuation]]/1000)&gt;VPPEL[[#This Row],[Max VPPEL RATE]],VPPEL[[#This Row],[Max VPPEL RATE]],VPPEL[[#This Row],[Unadjusted Maximum Revenue]]/(VPPEL[[#This Row],[Proposed Taxable Valuation]]/1000))</f>
        <v>0.63420694801644206</v>
      </c>
      <c r="K575" s="26">
        <f>ROUND(VPPEL[[#This Row],[Proposed Taxable Valuation]]/1000*VPPEL[[#This Row],[Adjusted Rate]],0)</f>
        <v>161861</v>
      </c>
      <c r="L575" s="19">
        <f t="shared" si="51"/>
        <v>-9135.0376464155561</v>
      </c>
      <c r="M575" s="17">
        <f t="shared" si="54"/>
        <v>-3.5793051983557977E-2</v>
      </c>
      <c r="N575">
        <v>238656972.21331909</v>
      </c>
      <c r="O575">
        <f>INDEX($R$3:$T$335,MATCH(VPPEL[[#This Row],[DistrictNumber]],$R$3:$R$335,0),3)</f>
        <v>0.67</v>
      </c>
      <c r="P575" s="9">
        <f t="shared" si="52"/>
        <v>159900</v>
      </c>
    </row>
    <row r="576" spans="1:16" x14ac:dyDescent="0.35">
      <c r="A576" s="13">
        <v>2027</v>
      </c>
      <c r="B576" s="13">
        <f t="shared" si="50"/>
        <v>2026</v>
      </c>
      <c r="C576" t="s">
        <v>494</v>
      </c>
      <c r="D576" t="s">
        <v>495</v>
      </c>
      <c r="E576" s="5">
        <v>1505762571.8210254</v>
      </c>
      <c r="F576" s="13">
        <f>INDEX($R$3:$T$335,MATCH(VPPEL[[#This Row],[DistrictNumber]],$R$3:$R$335,0),3)</f>
        <v>0</v>
      </c>
      <c r="G576" s="9">
        <f t="shared" si="53"/>
        <v>0</v>
      </c>
      <c r="H576" s="11">
        <v>1.02</v>
      </c>
      <c r="I576" s="12" cm="1">
        <f t="array" ref="I576">INDEX(VPPEL[],MATCH(VPPEL[[#This Row],[Base Year]]&amp;VPPEL[[#This Row],[DistrictNumber]],VPPEL[[Fiscal Year]:[Fiscal Year]]&amp;VPPEL[[DistrictNumber]:[DistrictNumber]],0),9)*$H576</f>
        <v>0</v>
      </c>
      <c r="J576" s="15">
        <f>IF(VPPEL[[#This Row],[Unadjusted Maximum Revenue]]/(VPPEL[[#This Row],[Proposed Taxable Valuation]]/1000)&gt;VPPEL[[#This Row],[Max VPPEL RATE]],VPPEL[[#This Row],[Max VPPEL RATE]],VPPEL[[#This Row],[Unadjusted Maximum Revenue]]/(VPPEL[[#This Row],[Proposed Taxable Valuation]]/1000))</f>
        <v>0</v>
      </c>
      <c r="K576" s="26">
        <f>ROUND(VPPEL[[#This Row],[Proposed Taxable Valuation]]/1000*VPPEL[[#This Row],[Adjusted Rate]],0)</f>
        <v>0</v>
      </c>
      <c r="L576" s="19">
        <f t="shared" si="51"/>
        <v>0</v>
      </c>
      <c r="M576" s="17">
        <f t="shared" si="54"/>
        <v>0</v>
      </c>
      <c r="N576">
        <v>1360425146.9084637</v>
      </c>
      <c r="O576">
        <f>INDEX($R$3:$T$335,MATCH(VPPEL[[#This Row],[DistrictNumber]],$R$3:$R$335,0),3)</f>
        <v>0</v>
      </c>
      <c r="P576" s="9">
        <f t="shared" si="52"/>
        <v>0</v>
      </c>
    </row>
    <row r="577" spans="1:16" x14ac:dyDescent="0.35">
      <c r="A577" s="13">
        <v>2027</v>
      </c>
      <c r="B577" s="13">
        <f t="shared" si="50"/>
        <v>2026</v>
      </c>
      <c r="C577" t="s">
        <v>496</v>
      </c>
      <c r="D577" t="s">
        <v>497</v>
      </c>
      <c r="E577" s="5">
        <v>167368549.61804703</v>
      </c>
      <c r="F577" s="13">
        <f>INDEX($R$3:$T$335,MATCH(VPPEL[[#This Row],[DistrictNumber]],$R$3:$R$335,0),3)</f>
        <v>0</v>
      </c>
      <c r="G577" s="9">
        <f t="shared" si="53"/>
        <v>0</v>
      </c>
      <c r="H577" s="11">
        <v>1.02</v>
      </c>
      <c r="I577" s="12" cm="1">
        <f t="array" ref="I577">INDEX(VPPEL[],MATCH(VPPEL[[#This Row],[Base Year]]&amp;VPPEL[[#This Row],[DistrictNumber]],VPPEL[[Fiscal Year]:[Fiscal Year]]&amp;VPPEL[[DistrictNumber]:[DistrictNumber]],0),9)*$H577</f>
        <v>0</v>
      </c>
      <c r="J577" s="15">
        <f>IF(VPPEL[[#This Row],[Unadjusted Maximum Revenue]]/(VPPEL[[#This Row],[Proposed Taxable Valuation]]/1000)&gt;VPPEL[[#This Row],[Max VPPEL RATE]],VPPEL[[#This Row],[Max VPPEL RATE]],VPPEL[[#This Row],[Unadjusted Maximum Revenue]]/(VPPEL[[#This Row],[Proposed Taxable Valuation]]/1000))</f>
        <v>0</v>
      </c>
      <c r="K577" s="26">
        <f>ROUND(VPPEL[[#This Row],[Proposed Taxable Valuation]]/1000*VPPEL[[#This Row],[Adjusted Rate]],0)</f>
        <v>0</v>
      </c>
      <c r="L577" s="19">
        <f t="shared" si="51"/>
        <v>0</v>
      </c>
      <c r="M577" s="17">
        <f t="shared" si="54"/>
        <v>0</v>
      </c>
      <c r="N577">
        <v>152807910.48537564</v>
      </c>
      <c r="O577">
        <f>INDEX($R$3:$T$335,MATCH(VPPEL[[#This Row],[DistrictNumber]],$R$3:$R$335,0),3)</f>
        <v>0</v>
      </c>
      <c r="P577" s="9">
        <f t="shared" si="52"/>
        <v>0</v>
      </c>
    </row>
    <row r="578" spans="1:16" x14ac:dyDescent="0.35">
      <c r="A578" s="13">
        <v>2027</v>
      </c>
      <c r="B578" s="13">
        <f t="shared" si="50"/>
        <v>2026</v>
      </c>
      <c r="C578" t="s">
        <v>498</v>
      </c>
      <c r="D578" t="s">
        <v>499</v>
      </c>
      <c r="E578" s="5">
        <v>750947404.51948488</v>
      </c>
      <c r="F578" s="13">
        <f>INDEX($R$3:$T$335,MATCH(VPPEL[[#This Row],[DistrictNumber]],$R$3:$R$335,0),3)</f>
        <v>1.34</v>
      </c>
      <c r="G578" s="9">
        <f t="shared" si="53"/>
        <v>1006269.5220561097</v>
      </c>
      <c r="H578" s="11">
        <v>1.02</v>
      </c>
      <c r="I578" s="12" cm="1">
        <f t="array" ref="I578">INDEX(VPPEL[],MATCH(VPPEL[[#This Row],[Base Year]]&amp;VPPEL[[#This Row],[DistrictNumber]],VPPEL[[Fiscal Year]:[Fiscal Year]]&amp;VPPEL[[DistrictNumber]:[DistrictNumber]],0),9)*$H578</f>
        <v>866360.77059000009</v>
      </c>
      <c r="J578" s="15">
        <f>IF(VPPEL[[#This Row],[Unadjusted Maximum Revenue]]/(VPPEL[[#This Row],[Proposed Taxable Valuation]]/1000)&gt;VPPEL[[#This Row],[Max VPPEL RATE]],VPPEL[[#This Row],[Max VPPEL RATE]],VPPEL[[#This Row],[Unadjusted Maximum Revenue]]/(VPPEL[[#This Row],[Proposed Taxable Valuation]]/1000))</f>
        <v>1.1536903455234202</v>
      </c>
      <c r="K578" s="26">
        <f>ROUND(VPPEL[[#This Row],[Proposed Taxable Valuation]]/1000*VPPEL[[#This Row],[Adjusted Rate]],0)</f>
        <v>866361</v>
      </c>
      <c r="L578" s="19">
        <f t="shared" si="51"/>
        <v>-139908.75146610965</v>
      </c>
      <c r="M578" s="17">
        <f t="shared" si="54"/>
        <v>-0.18630965447657988</v>
      </c>
      <c r="N578">
        <v>671537195.67329931</v>
      </c>
      <c r="O578">
        <f>INDEX($R$3:$T$335,MATCH(VPPEL[[#This Row],[DistrictNumber]],$R$3:$R$335,0),3)</f>
        <v>1.34</v>
      </c>
      <c r="P578" s="9">
        <f t="shared" si="52"/>
        <v>899860</v>
      </c>
    </row>
    <row r="579" spans="1:16" x14ac:dyDescent="0.35">
      <c r="A579" s="13">
        <v>2027</v>
      </c>
      <c r="B579" s="13">
        <f t="shared" si="50"/>
        <v>2026</v>
      </c>
      <c r="C579" t="s">
        <v>500</v>
      </c>
      <c r="D579" t="s">
        <v>501</v>
      </c>
      <c r="E579" s="5">
        <v>552289864.15522695</v>
      </c>
      <c r="F579" s="13">
        <f>INDEX($R$3:$T$335,MATCH(VPPEL[[#This Row],[DistrictNumber]],$R$3:$R$335,0),3)</f>
        <v>0.1062</v>
      </c>
      <c r="G579" s="9">
        <f t="shared" si="53"/>
        <v>58653.183573285103</v>
      </c>
      <c r="H579" s="11">
        <v>1.02</v>
      </c>
      <c r="I579" s="12" cm="1">
        <f t="array" ref="I579">INDEX(VPPEL[],MATCH(VPPEL[[#This Row],[Base Year]]&amp;VPPEL[[#This Row],[DistrictNumber]],VPPEL[[Fiscal Year]:[Fiscal Year]]&amp;VPPEL[[DistrictNumber]:[DistrictNumber]],0),9)*$H579</f>
        <v>51939.133783308003</v>
      </c>
      <c r="J579" s="15">
        <f>IF(VPPEL[[#This Row],[Unadjusted Maximum Revenue]]/(VPPEL[[#This Row],[Proposed Taxable Valuation]]/1000)&gt;VPPEL[[#This Row],[Max VPPEL RATE]],VPPEL[[#This Row],[Max VPPEL RATE]],VPPEL[[#This Row],[Unadjusted Maximum Revenue]]/(VPPEL[[#This Row],[Proposed Taxable Valuation]]/1000))</f>
        <v>9.4043250029136785E-2</v>
      </c>
      <c r="K579" s="26">
        <f>ROUND(VPPEL[[#This Row],[Proposed Taxable Valuation]]/1000*VPPEL[[#This Row],[Adjusted Rate]],0)</f>
        <v>51939</v>
      </c>
      <c r="L579" s="19">
        <f t="shared" si="51"/>
        <v>-6714.0497899770999</v>
      </c>
      <c r="M579" s="17">
        <f t="shared" si="54"/>
        <v>-1.2156749970863218E-2</v>
      </c>
      <c r="N579">
        <v>496520467.64084136</v>
      </c>
      <c r="O579">
        <f>INDEX($R$3:$T$335,MATCH(VPPEL[[#This Row],[DistrictNumber]],$R$3:$R$335,0),3)</f>
        <v>0.1062</v>
      </c>
      <c r="P579" s="9">
        <f t="shared" si="52"/>
        <v>52730</v>
      </c>
    </row>
    <row r="580" spans="1:16" x14ac:dyDescent="0.35">
      <c r="A580" s="13">
        <v>2027</v>
      </c>
      <c r="B580" s="13">
        <f t="shared" si="50"/>
        <v>2026</v>
      </c>
      <c r="C580" t="s">
        <v>502</v>
      </c>
      <c r="D580" t="s">
        <v>503</v>
      </c>
      <c r="E580" s="5">
        <v>477514010.90271837</v>
      </c>
      <c r="F580" s="13">
        <f>INDEX($R$3:$T$335,MATCH(VPPEL[[#This Row],[DistrictNumber]],$R$3:$R$335,0),3)</f>
        <v>9.8820000000000005E-2</v>
      </c>
      <c r="G580" s="9">
        <f t="shared" si="53"/>
        <v>47187.934557406632</v>
      </c>
      <c r="H580" s="11">
        <v>1.02</v>
      </c>
      <c r="I580" s="12" cm="1">
        <f t="array" ref="I580">INDEX(VPPEL[],MATCH(VPPEL[[#This Row],[Base Year]]&amp;VPPEL[[#This Row],[DistrictNumber]],VPPEL[[Fiscal Year]:[Fiscal Year]]&amp;VPPEL[[DistrictNumber]:[DistrictNumber]],0),9)*$H580</f>
        <v>42737.700512638803</v>
      </c>
      <c r="J580" s="15">
        <f>IF(VPPEL[[#This Row],[Unadjusted Maximum Revenue]]/(VPPEL[[#This Row],[Proposed Taxable Valuation]]/1000)&gt;VPPEL[[#This Row],[Max VPPEL RATE]],VPPEL[[#This Row],[Max VPPEL RATE]],VPPEL[[#This Row],[Unadjusted Maximum Revenue]]/(VPPEL[[#This Row],[Proposed Taxable Valuation]]/1000))</f>
        <v>8.950041158341121E-2</v>
      </c>
      <c r="K580" s="26">
        <f>ROUND(VPPEL[[#This Row],[Proposed Taxable Valuation]]/1000*VPPEL[[#This Row],[Adjusted Rate]],0)</f>
        <v>42738</v>
      </c>
      <c r="L580" s="19">
        <f t="shared" si="51"/>
        <v>-4450.2340447678289</v>
      </c>
      <c r="M580" s="17">
        <f t="shared" si="54"/>
        <v>-9.3195884165887949E-3</v>
      </c>
      <c r="N580">
        <v>437412850.20148778</v>
      </c>
      <c r="O580">
        <f>INDEX($R$3:$T$335,MATCH(VPPEL[[#This Row],[DistrictNumber]],$R$3:$R$335,0),3)</f>
        <v>9.8820000000000005E-2</v>
      </c>
      <c r="P580" s="9">
        <f t="shared" si="52"/>
        <v>43225</v>
      </c>
    </row>
    <row r="581" spans="1:16" x14ac:dyDescent="0.35">
      <c r="A581" s="13">
        <v>2027</v>
      </c>
      <c r="B581" s="13">
        <f t="shared" ref="B581:B644" si="55">A581-1</f>
        <v>2026</v>
      </c>
      <c r="C581" t="s">
        <v>504</v>
      </c>
      <c r="D581" t="s">
        <v>505</v>
      </c>
      <c r="E581" s="5">
        <v>248270927.28283995</v>
      </c>
      <c r="F581" s="13">
        <f>INDEX($R$3:$T$335,MATCH(VPPEL[[#This Row],[DistrictNumber]],$R$3:$R$335,0),3)</f>
        <v>0.17327000000000001</v>
      </c>
      <c r="G581" s="9">
        <f t="shared" si="53"/>
        <v>43017.903570297683</v>
      </c>
      <c r="H581" s="11">
        <v>1.02</v>
      </c>
      <c r="I581" s="12" cm="1">
        <f t="array" ref="I581">INDEX(VPPEL[],MATCH(VPPEL[[#This Row],[Base Year]]&amp;VPPEL[[#This Row],[DistrictNumber]],VPPEL[[Fiscal Year]:[Fiscal Year]]&amp;VPPEL[[DistrictNumber]:[DistrictNumber]],0),9)*$H581</f>
        <v>40228.128055446607</v>
      </c>
      <c r="J581" s="15">
        <f>IF(VPPEL[[#This Row],[Unadjusted Maximum Revenue]]/(VPPEL[[#This Row],[Proposed Taxable Valuation]]/1000)&gt;VPPEL[[#This Row],[Max VPPEL RATE]],VPPEL[[#This Row],[Max VPPEL RATE]],VPPEL[[#This Row],[Unadjusted Maximum Revenue]]/(VPPEL[[#This Row],[Proposed Taxable Valuation]]/1000))</f>
        <v>0.16203318083078311</v>
      </c>
      <c r="K581" s="26">
        <f>ROUND(VPPEL[[#This Row],[Proposed Taxable Valuation]]/1000*VPPEL[[#This Row],[Adjusted Rate]],0)</f>
        <v>40228</v>
      </c>
      <c r="L581" s="19">
        <f t="shared" ref="L581:L644" si="56">I581-G581</f>
        <v>-2789.7755148510769</v>
      </c>
      <c r="M581" s="17">
        <f t="shared" si="54"/>
        <v>-1.1236819169216899E-2</v>
      </c>
      <c r="N581">
        <v>227992053.80542052</v>
      </c>
      <c r="O581">
        <f>INDEX($R$3:$T$335,MATCH(VPPEL[[#This Row],[DistrictNumber]],$R$3:$R$335,0),3)</f>
        <v>0.17327000000000001</v>
      </c>
      <c r="P581" s="9">
        <f t="shared" ref="P581:P644" si="57">ROUND(N581/1000*O581,0)</f>
        <v>39504</v>
      </c>
    </row>
    <row r="582" spans="1:16" x14ac:dyDescent="0.35">
      <c r="A582" s="13">
        <v>2027</v>
      </c>
      <c r="B582" s="13">
        <f t="shared" si="55"/>
        <v>2026</v>
      </c>
      <c r="C582" t="s">
        <v>506</v>
      </c>
      <c r="D582" t="s">
        <v>507</v>
      </c>
      <c r="E582" s="5">
        <v>269996745.85930836</v>
      </c>
      <c r="F582" s="13">
        <f>INDEX($R$3:$T$335,MATCH(VPPEL[[#This Row],[DistrictNumber]],$R$3:$R$335,0),3)</f>
        <v>1.34</v>
      </c>
      <c r="G582" s="9">
        <f t="shared" si="53"/>
        <v>361795.63945147319</v>
      </c>
      <c r="H582" s="11">
        <v>1.02</v>
      </c>
      <c r="I582" s="12" cm="1">
        <f t="array" ref="I582">INDEX(VPPEL[],MATCH(VPPEL[[#This Row],[Base Year]]&amp;VPPEL[[#This Row],[DistrictNumber]],VPPEL[[Fiscal Year]:[Fiscal Year]]&amp;VPPEL[[DistrictNumber]:[DistrictNumber]],0),9)*$H582</f>
        <v>322929.4308036</v>
      </c>
      <c r="J582" s="15">
        <f>IF(VPPEL[[#This Row],[Unadjusted Maximum Revenue]]/(VPPEL[[#This Row],[Proposed Taxable Valuation]]/1000)&gt;VPPEL[[#This Row],[Max VPPEL RATE]],VPPEL[[#This Row],[Max VPPEL RATE]],VPPEL[[#This Row],[Unadjusted Maximum Revenue]]/(VPPEL[[#This Row],[Proposed Taxable Valuation]]/1000))</f>
        <v>1.1960493441349629</v>
      </c>
      <c r="K582" s="26">
        <f>ROUND(VPPEL[[#This Row],[Proposed Taxable Valuation]]/1000*VPPEL[[#This Row],[Adjusted Rate]],0)</f>
        <v>322929</v>
      </c>
      <c r="L582" s="19">
        <f t="shared" si="56"/>
        <v>-38866.208647873194</v>
      </c>
      <c r="M582" s="17">
        <f t="shared" si="54"/>
        <v>-0.14395065586503719</v>
      </c>
      <c r="N582">
        <v>242366228.19712433</v>
      </c>
      <c r="O582">
        <f>INDEX($R$3:$T$335,MATCH(VPPEL[[#This Row],[DistrictNumber]],$R$3:$R$335,0),3)</f>
        <v>1.34</v>
      </c>
      <c r="P582" s="9">
        <f t="shared" si="57"/>
        <v>324771</v>
      </c>
    </row>
    <row r="583" spans="1:16" x14ac:dyDescent="0.35">
      <c r="A583" s="13">
        <v>2027</v>
      </c>
      <c r="B583" s="13">
        <f t="shared" si="55"/>
        <v>2026</v>
      </c>
      <c r="C583" t="s">
        <v>508</v>
      </c>
      <c r="D583" t="s">
        <v>509</v>
      </c>
      <c r="E583" s="5">
        <v>990339021.38165975</v>
      </c>
      <c r="F583" s="13">
        <f>INDEX($R$3:$T$335,MATCH(VPPEL[[#This Row],[DistrictNumber]],$R$3:$R$335,0),3)</f>
        <v>1.03</v>
      </c>
      <c r="G583" s="9">
        <f t="shared" si="53"/>
        <v>1020049.1920231096</v>
      </c>
      <c r="H583" s="11">
        <v>1.02</v>
      </c>
      <c r="I583" s="12" cm="1">
        <f t="array" ref="I583">INDEX(VPPEL[],MATCH(VPPEL[[#This Row],[Base Year]]&amp;VPPEL[[#This Row],[DistrictNumber]],VPPEL[[Fiscal Year]:[Fiscal Year]]&amp;VPPEL[[DistrictNumber]:[DistrictNumber]],0),9)*$H583</f>
        <v>808818.65193359996</v>
      </c>
      <c r="J583" s="15">
        <f>IF(VPPEL[[#This Row],[Unadjusted Maximum Revenue]]/(VPPEL[[#This Row],[Proposed Taxable Valuation]]/1000)&gt;VPPEL[[#This Row],[Max VPPEL RATE]],VPPEL[[#This Row],[Max VPPEL RATE]],VPPEL[[#This Row],[Unadjusted Maximum Revenue]]/(VPPEL[[#This Row],[Proposed Taxable Valuation]]/1000))</f>
        <v>0.81670885875544541</v>
      </c>
      <c r="K583" s="26">
        <f>ROUND(VPPEL[[#This Row],[Proposed Taxable Valuation]]/1000*VPPEL[[#This Row],[Adjusted Rate]],0)</f>
        <v>808819</v>
      </c>
      <c r="L583" s="19">
        <f t="shared" si="56"/>
        <v>-211230.54008950968</v>
      </c>
      <c r="M583" s="17">
        <f t="shared" si="54"/>
        <v>-0.21329114124455462</v>
      </c>
      <c r="N583">
        <v>857367198.64811468</v>
      </c>
      <c r="O583">
        <f>INDEX($R$3:$T$335,MATCH(VPPEL[[#This Row],[DistrictNumber]],$R$3:$R$335,0),3)</f>
        <v>1.03</v>
      </c>
      <c r="P583" s="9">
        <f t="shared" si="57"/>
        <v>883088</v>
      </c>
    </row>
    <row r="584" spans="1:16" x14ac:dyDescent="0.35">
      <c r="A584" s="13">
        <v>2027</v>
      </c>
      <c r="B584" s="13">
        <f t="shared" si="55"/>
        <v>2026</v>
      </c>
      <c r="C584" t="s">
        <v>510</v>
      </c>
      <c r="D584" t="s">
        <v>511</v>
      </c>
      <c r="E584" s="5">
        <v>347297098.20033002</v>
      </c>
      <c r="F584" s="13">
        <f>INDEX($R$3:$T$335,MATCH(VPPEL[[#This Row],[DistrictNumber]],$R$3:$R$335,0),3)</f>
        <v>1.34</v>
      </c>
      <c r="G584" s="9">
        <f t="shared" si="53"/>
        <v>465378.11158844229</v>
      </c>
      <c r="H584" s="11">
        <v>1.02</v>
      </c>
      <c r="I584" s="12" cm="1">
        <f t="array" ref="I584">INDEX(VPPEL[],MATCH(VPPEL[[#This Row],[Base Year]]&amp;VPPEL[[#This Row],[DistrictNumber]],VPPEL[[Fiscal Year]:[Fiscal Year]]&amp;VPPEL[[DistrictNumber]:[DistrictNumber]],0),9)*$H584</f>
        <v>440038.33778160007</v>
      </c>
      <c r="J584" s="15">
        <f>IF(VPPEL[[#This Row],[Unadjusted Maximum Revenue]]/(VPPEL[[#This Row],[Proposed Taxable Valuation]]/1000)&gt;VPPEL[[#This Row],[Max VPPEL RATE]],VPPEL[[#This Row],[Max VPPEL RATE]],VPPEL[[#This Row],[Unadjusted Maximum Revenue]]/(VPPEL[[#This Row],[Proposed Taxable Valuation]]/1000))</f>
        <v>1.2670371853431797</v>
      </c>
      <c r="K584" s="26">
        <f>ROUND(VPPEL[[#This Row],[Proposed Taxable Valuation]]/1000*VPPEL[[#This Row],[Adjusted Rate]],0)</f>
        <v>440038</v>
      </c>
      <c r="L584" s="19">
        <f t="shared" si="56"/>
        <v>-25339.773806842219</v>
      </c>
      <c r="M584" s="17">
        <f t="shared" si="54"/>
        <v>-7.2962814656820418E-2</v>
      </c>
      <c r="N584">
        <v>323761829.46199614</v>
      </c>
      <c r="O584">
        <f>INDEX($R$3:$T$335,MATCH(VPPEL[[#This Row],[DistrictNumber]],$R$3:$R$335,0),3)</f>
        <v>1.34</v>
      </c>
      <c r="P584" s="9">
        <f t="shared" si="57"/>
        <v>433841</v>
      </c>
    </row>
    <row r="585" spans="1:16" x14ac:dyDescent="0.35">
      <c r="A585" s="13">
        <v>2027</v>
      </c>
      <c r="B585" s="13">
        <f t="shared" si="55"/>
        <v>2026</v>
      </c>
      <c r="C585" t="s">
        <v>512</v>
      </c>
      <c r="D585" t="s">
        <v>513</v>
      </c>
      <c r="E585" s="5">
        <v>4765841426.9134092</v>
      </c>
      <c r="F585" s="13">
        <f>INDEX($R$3:$T$335,MATCH(VPPEL[[#This Row],[DistrictNumber]],$R$3:$R$335,0),3)</f>
        <v>0</v>
      </c>
      <c r="G585" s="9">
        <f t="shared" si="53"/>
        <v>0</v>
      </c>
      <c r="H585" s="11">
        <v>1.02</v>
      </c>
      <c r="I585" s="12" cm="1">
        <f t="array" ref="I585">INDEX(VPPEL[],MATCH(VPPEL[[#This Row],[Base Year]]&amp;VPPEL[[#This Row],[DistrictNumber]],VPPEL[[Fiscal Year]:[Fiscal Year]]&amp;VPPEL[[DistrictNumber]:[DistrictNumber]],0),9)*$H585</f>
        <v>0</v>
      </c>
      <c r="J585" s="15">
        <f>IF(VPPEL[[#This Row],[Unadjusted Maximum Revenue]]/(VPPEL[[#This Row],[Proposed Taxable Valuation]]/1000)&gt;VPPEL[[#This Row],[Max VPPEL RATE]],VPPEL[[#This Row],[Max VPPEL RATE]],VPPEL[[#This Row],[Unadjusted Maximum Revenue]]/(VPPEL[[#This Row],[Proposed Taxable Valuation]]/1000))</f>
        <v>0</v>
      </c>
      <c r="K585" s="26">
        <f>ROUND(VPPEL[[#This Row],[Proposed Taxable Valuation]]/1000*VPPEL[[#This Row],[Adjusted Rate]],0)</f>
        <v>0</v>
      </c>
      <c r="L585" s="19">
        <f t="shared" si="56"/>
        <v>0</v>
      </c>
      <c r="M585" s="17">
        <f t="shared" si="54"/>
        <v>0</v>
      </c>
      <c r="N585">
        <v>4016863627.1602812</v>
      </c>
      <c r="O585">
        <f>INDEX($R$3:$T$335,MATCH(VPPEL[[#This Row],[DistrictNumber]],$R$3:$R$335,0),3)</f>
        <v>0</v>
      </c>
      <c r="P585" s="9">
        <f t="shared" si="57"/>
        <v>0</v>
      </c>
    </row>
    <row r="586" spans="1:16" x14ac:dyDescent="0.35">
      <c r="A586" s="13">
        <v>2027</v>
      </c>
      <c r="B586" s="13">
        <f t="shared" si="55"/>
        <v>2026</v>
      </c>
      <c r="C586" t="s">
        <v>514</v>
      </c>
      <c r="D586" t="s">
        <v>515</v>
      </c>
      <c r="E586" s="5">
        <v>839636245.60563934</v>
      </c>
      <c r="F586" s="13">
        <f>INDEX($R$3:$T$335,MATCH(VPPEL[[#This Row],[DistrictNumber]],$R$3:$R$335,0),3)</f>
        <v>1.34</v>
      </c>
      <c r="G586" s="9">
        <f t="shared" ref="G586:G649" si="58">E586/1000*F586</f>
        <v>1125112.5691115567</v>
      </c>
      <c r="H586" s="11">
        <v>1.02</v>
      </c>
      <c r="I586" s="12" cm="1">
        <f t="array" ref="I586">INDEX(VPPEL[],MATCH(VPPEL[[#This Row],[Base Year]]&amp;VPPEL[[#This Row],[DistrictNumber]],VPPEL[[Fiscal Year]:[Fiscal Year]]&amp;VPPEL[[DistrictNumber]:[DistrictNumber]],0),9)*$H586</f>
        <v>890256.07847880002</v>
      </c>
      <c r="J586" s="15">
        <f>IF(VPPEL[[#This Row],[Unadjusted Maximum Revenue]]/(VPPEL[[#This Row],[Proposed Taxable Valuation]]/1000)&gt;VPPEL[[#This Row],[Max VPPEL RATE]],VPPEL[[#This Row],[Max VPPEL RATE]],VPPEL[[#This Row],[Unadjusted Maximum Revenue]]/(VPPEL[[#This Row],[Proposed Taxable Valuation]]/1000))</f>
        <v>1.0602878128928892</v>
      </c>
      <c r="K586" s="26">
        <f>ROUND(VPPEL[[#This Row],[Proposed Taxable Valuation]]/1000*VPPEL[[#This Row],[Adjusted Rate]],0)</f>
        <v>890256</v>
      </c>
      <c r="L586" s="19">
        <f t="shared" si="56"/>
        <v>-234856.49063275673</v>
      </c>
      <c r="M586" s="17">
        <f t="shared" si="54"/>
        <v>-0.27971218710711088</v>
      </c>
      <c r="N586">
        <v>696181829.66009068</v>
      </c>
      <c r="O586">
        <f>INDEX($R$3:$T$335,MATCH(VPPEL[[#This Row],[DistrictNumber]],$R$3:$R$335,0),3)</f>
        <v>1.34</v>
      </c>
      <c r="P586" s="9">
        <f t="shared" si="57"/>
        <v>932884</v>
      </c>
    </row>
    <row r="587" spans="1:16" x14ac:dyDescent="0.35">
      <c r="A587" s="13">
        <v>2027</v>
      </c>
      <c r="B587" s="13">
        <f t="shared" si="55"/>
        <v>2026</v>
      </c>
      <c r="C587" t="s">
        <v>516</v>
      </c>
      <c r="D587" t="s">
        <v>517</v>
      </c>
      <c r="E587" s="5">
        <v>740044992.96531904</v>
      </c>
      <c r="F587" s="13">
        <f>INDEX($R$3:$T$335,MATCH(VPPEL[[#This Row],[DistrictNumber]],$R$3:$R$335,0),3)</f>
        <v>1.34</v>
      </c>
      <c r="G587" s="9">
        <f t="shared" si="58"/>
        <v>991660.29057352757</v>
      </c>
      <c r="H587" s="11">
        <v>1.02</v>
      </c>
      <c r="I587" s="12" cm="1">
        <f t="array" ref="I587">INDEX(VPPEL[],MATCH(VPPEL[[#This Row],[Base Year]]&amp;VPPEL[[#This Row],[DistrictNumber]],VPPEL[[Fiscal Year]:[Fiscal Year]]&amp;VPPEL[[DistrictNumber]:[DistrictNumber]],0),9)*$H587</f>
        <v>915453.94540080009</v>
      </c>
      <c r="J587" s="15">
        <f>IF(VPPEL[[#This Row],[Unadjusted Maximum Revenue]]/(VPPEL[[#This Row],[Proposed Taxable Valuation]]/1000)&gt;VPPEL[[#This Row],[Max VPPEL RATE]],VPPEL[[#This Row],[Max VPPEL RATE]],VPPEL[[#This Row],[Unadjusted Maximum Revenue]]/(VPPEL[[#This Row],[Proposed Taxable Valuation]]/1000))</f>
        <v>1.2370247135010362</v>
      </c>
      <c r="K587" s="26">
        <f>ROUND(VPPEL[[#This Row],[Proposed Taxable Valuation]]/1000*VPPEL[[#This Row],[Adjusted Rate]],0)</f>
        <v>915454</v>
      </c>
      <c r="L587" s="19">
        <f t="shared" si="56"/>
        <v>-76206.345172727481</v>
      </c>
      <c r="M587" s="17">
        <f t="shared" ref="M587:M650" si="59">J587-F587</f>
        <v>-0.10297528649896392</v>
      </c>
      <c r="N587">
        <v>687057130.34278464</v>
      </c>
      <c r="O587">
        <f>INDEX($R$3:$T$335,MATCH(VPPEL[[#This Row],[DistrictNumber]],$R$3:$R$335,0),3)</f>
        <v>1.34</v>
      </c>
      <c r="P587" s="9">
        <f t="shared" si="57"/>
        <v>920657</v>
      </c>
    </row>
    <row r="588" spans="1:16" x14ac:dyDescent="0.35">
      <c r="A588" s="13">
        <v>2027</v>
      </c>
      <c r="B588" s="13">
        <f t="shared" si="55"/>
        <v>2026</v>
      </c>
      <c r="C588" t="s">
        <v>518</v>
      </c>
      <c r="D588" t="s">
        <v>519</v>
      </c>
      <c r="E588" s="5">
        <v>450625875.74152464</v>
      </c>
      <c r="F588" s="13">
        <f>INDEX($R$3:$T$335,MATCH(VPPEL[[#This Row],[DistrictNumber]],$R$3:$R$335,0),3)</f>
        <v>1</v>
      </c>
      <c r="G588" s="9">
        <f t="shared" si="58"/>
        <v>450625.87574152462</v>
      </c>
      <c r="H588" s="11">
        <v>1.02</v>
      </c>
      <c r="I588" s="12" cm="1">
        <f t="array" ref="I588">INDEX(VPPEL[],MATCH(VPPEL[[#This Row],[Base Year]]&amp;VPPEL[[#This Row],[DistrictNumber]],VPPEL[[Fiscal Year]:[Fiscal Year]]&amp;VPPEL[[DistrictNumber]:[DistrictNumber]],0),9)*$H588</f>
        <v>407441.25114000001</v>
      </c>
      <c r="J588" s="15">
        <f>IF(VPPEL[[#This Row],[Unadjusted Maximum Revenue]]/(VPPEL[[#This Row],[Proposed Taxable Valuation]]/1000)&gt;VPPEL[[#This Row],[Max VPPEL RATE]],VPPEL[[#This Row],[Max VPPEL RATE]],VPPEL[[#This Row],[Unadjusted Maximum Revenue]]/(VPPEL[[#This Row],[Proposed Taxable Valuation]]/1000))</f>
        <v>0.90416745480835425</v>
      </c>
      <c r="K588" s="26">
        <f>ROUND(VPPEL[[#This Row],[Proposed Taxable Valuation]]/1000*VPPEL[[#This Row],[Adjusted Rate]],0)</f>
        <v>407441</v>
      </c>
      <c r="L588" s="19">
        <f t="shared" si="56"/>
        <v>-43184.624601524614</v>
      </c>
      <c r="M588" s="17">
        <f t="shared" si="59"/>
        <v>-9.5832545191645746E-2</v>
      </c>
      <c r="N588">
        <v>411947327.05076969</v>
      </c>
      <c r="O588">
        <f>INDEX($R$3:$T$335,MATCH(VPPEL[[#This Row],[DistrictNumber]],$R$3:$R$335,0),3)</f>
        <v>1</v>
      </c>
      <c r="P588" s="9">
        <f t="shared" si="57"/>
        <v>411947</v>
      </c>
    </row>
    <row r="589" spans="1:16" x14ac:dyDescent="0.35">
      <c r="A589" s="13">
        <v>2027</v>
      </c>
      <c r="B589" s="13">
        <f t="shared" si="55"/>
        <v>2026</v>
      </c>
      <c r="C589" t="s">
        <v>520</v>
      </c>
      <c r="D589" t="s">
        <v>521</v>
      </c>
      <c r="E589" s="5">
        <v>887954823.11696172</v>
      </c>
      <c r="F589" s="13">
        <f>INDEX($R$3:$T$335,MATCH(VPPEL[[#This Row],[DistrictNumber]],$R$3:$R$335,0),3)</f>
        <v>1.07822</v>
      </c>
      <c r="G589" s="9">
        <f t="shared" si="58"/>
        <v>957410.64938117051</v>
      </c>
      <c r="H589" s="11">
        <v>1.02</v>
      </c>
      <c r="I589" s="12" cm="1">
        <f t="array" ref="I589">INDEX(VPPEL[],MATCH(VPPEL[[#This Row],[Base Year]]&amp;VPPEL[[#This Row],[DistrictNumber]],VPPEL[[Fiscal Year]:[Fiscal Year]]&amp;VPPEL[[DistrictNumber]:[DistrictNumber]],0),9)*$H589</f>
        <v>867595.25819332083</v>
      </c>
      <c r="J589" s="15">
        <f>IF(VPPEL[[#This Row],[Unadjusted Maximum Revenue]]/(VPPEL[[#This Row],[Proposed Taxable Valuation]]/1000)&gt;VPPEL[[#This Row],[Max VPPEL RATE]],VPPEL[[#This Row],[Max VPPEL RATE]],VPPEL[[#This Row],[Unadjusted Maximum Revenue]]/(VPPEL[[#This Row],[Proposed Taxable Valuation]]/1000))</f>
        <v>0.97707139553319466</v>
      </c>
      <c r="K589" s="26">
        <f>ROUND(VPPEL[[#This Row],[Proposed Taxable Valuation]]/1000*VPPEL[[#This Row],[Adjusted Rate]],0)</f>
        <v>867595</v>
      </c>
      <c r="L589" s="19">
        <f t="shared" si="56"/>
        <v>-89815.391187849687</v>
      </c>
      <c r="M589" s="17">
        <f t="shared" si="59"/>
        <v>-0.10114860446680529</v>
      </c>
      <c r="N589">
        <v>835116692.81582832</v>
      </c>
      <c r="O589">
        <f>INDEX($R$3:$T$335,MATCH(VPPEL[[#This Row],[DistrictNumber]],$R$3:$R$335,0),3)</f>
        <v>1.07822</v>
      </c>
      <c r="P589" s="9">
        <f t="shared" si="57"/>
        <v>900440</v>
      </c>
    </row>
    <row r="590" spans="1:16" x14ac:dyDescent="0.35">
      <c r="A590" s="13">
        <v>2027</v>
      </c>
      <c r="B590" s="13">
        <f t="shared" si="55"/>
        <v>2026</v>
      </c>
      <c r="C590" t="s">
        <v>522</v>
      </c>
      <c r="D590" t="s">
        <v>523</v>
      </c>
      <c r="E590" s="5">
        <v>150198986.821448</v>
      </c>
      <c r="F590" s="13">
        <f>INDEX($R$3:$T$335,MATCH(VPPEL[[#This Row],[DistrictNumber]],$R$3:$R$335,0),3)</f>
        <v>0</v>
      </c>
      <c r="G590" s="9">
        <f t="shared" si="58"/>
        <v>0</v>
      </c>
      <c r="H590" s="11">
        <v>1.02</v>
      </c>
      <c r="I590" s="12" cm="1">
        <f t="array" ref="I590">INDEX(VPPEL[],MATCH(VPPEL[[#This Row],[Base Year]]&amp;VPPEL[[#This Row],[DistrictNumber]],VPPEL[[Fiscal Year]:[Fiscal Year]]&amp;VPPEL[[DistrictNumber]:[DistrictNumber]],0),9)*$H590</f>
        <v>0</v>
      </c>
      <c r="J590" s="15">
        <f>IF(VPPEL[[#This Row],[Unadjusted Maximum Revenue]]/(VPPEL[[#This Row],[Proposed Taxable Valuation]]/1000)&gt;VPPEL[[#This Row],[Max VPPEL RATE]],VPPEL[[#This Row],[Max VPPEL RATE]],VPPEL[[#This Row],[Unadjusted Maximum Revenue]]/(VPPEL[[#This Row],[Proposed Taxable Valuation]]/1000))</f>
        <v>0</v>
      </c>
      <c r="K590" s="26">
        <f>ROUND(VPPEL[[#This Row],[Proposed Taxable Valuation]]/1000*VPPEL[[#This Row],[Adjusted Rate]],0)</f>
        <v>0</v>
      </c>
      <c r="L590" s="19">
        <f t="shared" si="56"/>
        <v>0</v>
      </c>
      <c r="M590" s="17">
        <f t="shared" si="59"/>
        <v>0</v>
      </c>
      <c r="N590">
        <v>140998636.72167313</v>
      </c>
      <c r="O590">
        <f>INDEX($R$3:$T$335,MATCH(VPPEL[[#This Row],[DistrictNumber]],$R$3:$R$335,0),3)</f>
        <v>0</v>
      </c>
      <c r="P590" s="9">
        <f t="shared" si="57"/>
        <v>0</v>
      </c>
    </row>
    <row r="591" spans="1:16" x14ac:dyDescent="0.35">
      <c r="A591" s="13">
        <v>2027</v>
      </c>
      <c r="B591" s="13">
        <f t="shared" si="55"/>
        <v>2026</v>
      </c>
      <c r="C591" t="s">
        <v>524</v>
      </c>
      <c r="D591" t="s">
        <v>525</v>
      </c>
      <c r="E591" s="5">
        <v>517376406.58358788</v>
      </c>
      <c r="F591" s="13">
        <f>INDEX($R$3:$T$335,MATCH(VPPEL[[#This Row],[DistrictNumber]],$R$3:$R$335,0),3)</f>
        <v>0</v>
      </c>
      <c r="G591" s="9">
        <f t="shared" si="58"/>
        <v>0</v>
      </c>
      <c r="H591" s="11">
        <v>1.02</v>
      </c>
      <c r="I591" s="12" cm="1">
        <f t="array" ref="I591">INDEX(VPPEL[],MATCH(VPPEL[[#This Row],[Base Year]]&amp;VPPEL[[#This Row],[DistrictNumber]],VPPEL[[Fiscal Year]:[Fiscal Year]]&amp;VPPEL[[DistrictNumber]:[DistrictNumber]],0),9)*$H591</f>
        <v>0</v>
      </c>
      <c r="J591" s="15">
        <f>IF(VPPEL[[#This Row],[Unadjusted Maximum Revenue]]/(VPPEL[[#This Row],[Proposed Taxable Valuation]]/1000)&gt;VPPEL[[#This Row],[Max VPPEL RATE]],VPPEL[[#This Row],[Max VPPEL RATE]],VPPEL[[#This Row],[Unadjusted Maximum Revenue]]/(VPPEL[[#This Row],[Proposed Taxable Valuation]]/1000))</f>
        <v>0</v>
      </c>
      <c r="K591" s="26">
        <f>ROUND(VPPEL[[#This Row],[Proposed Taxable Valuation]]/1000*VPPEL[[#This Row],[Adjusted Rate]],0)</f>
        <v>0</v>
      </c>
      <c r="L591" s="19">
        <f t="shared" si="56"/>
        <v>0</v>
      </c>
      <c r="M591" s="17">
        <f t="shared" si="59"/>
        <v>0</v>
      </c>
      <c r="N591">
        <v>462651187.96768028</v>
      </c>
      <c r="O591">
        <f>INDEX($R$3:$T$335,MATCH(VPPEL[[#This Row],[DistrictNumber]],$R$3:$R$335,0),3)</f>
        <v>0</v>
      </c>
      <c r="P591" s="9">
        <f t="shared" si="57"/>
        <v>0</v>
      </c>
    </row>
    <row r="592" spans="1:16" x14ac:dyDescent="0.35">
      <c r="A592" s="13">
        <v>2027</v>
      </c>
      <c r="B592" s="13">
        <f t="shared" si="55"/>
        <v>2026</v>
      </c>
      <c r="C592" t="s">
        <v>526</v>
      </c>
      <c r="D592" t="s">
        <v>527</v>
      </c>
      <c r="E592" s="5">
        <v>351837567.61211282</v>
      </c>
      <c r="F592" s="13">
        <f>INDEX($R$3:$T$335,MATCH(VPPEL[[#This Row],[DistrictNumber]],$R$3:$R$335,0),3)</f>
        <v>0.20097999999999999</v>
      </c>
      <c r="G592" s="9">
        <f t="shared" si="58"/>
        <v>70712.314338682438</v>
      </c>
      <c r="H592" s="11">
        <v>1.02</v>
      </c>
      <c r="I592" s="12" cm="1">
        <f t="array" ref="I592">INDEX(VPPEL[],MATCH(VPPEL[[#This Row],[Base Year]]&amp;VPPEL[[#This Row],[DistrictNumber]],VPPEL[[Fiscal Year]:[Fiscal Year]]&amp;VPPEL[[DistrictNumber]:[DistrictNumber]],0),9)*$H592</f>
        <v>61613.797252721997</v>
      </c>
      <c r="J592" s="15">
        <f>IF(VPPEL[[#This Row],[Unadjusted Maximum Revenue]]/(VPPEL[[#This Row],[Proposed Taxable Valuation]]/1000)&gt;VPPEL[[#This Row],[Max VPPEL RATE]],VPPEL[[#This Row],[Max VPPEL RATE]],VPPEL[[#This Row],[Unadjusted Maximum Revenue]]/(VPPEL[[#This Row],[Proposed Taxable Valuation]]/1000))</f>
        <v>0.17512000685682547</v>
      </c>
      <c r="K592" s="26">
        <f>ROUND(VPPEL[[#This Row],[Proposed Taxable Valuation]]/1000*VPPEL[[#This Row],[Adjusted Rate]],0)</f>
        <v>61614</v>
      </c>
      <c r="L592" s="19">
        <f t="shared" si="56"/>
        <v>-9098.5170859604405</v>
      </c>
      <c r="M592" s="17">
        <f t="shared" si="59"/>
        <v>-2.5859993143174526E-2</v>
      </c>
      <c r="N592">
        <v>310665628.95709646</v>
      </c>
      <c r="O592">
        <f>INDEX($R$3:$T$335,MATCH(VPPEL[[#This Row],[DistrictNumber]],$R$3:$R$335,0),3)</f>
        <v>0.20097999999999999</v>
      </c>
      <c r="P592" s="9">
        <f t="shared" si="57"/>
        <v>62438</v>
      </c>
    </row>
    <row r="593" spans="1:16" x14ac:dyDescent="0.35">
      <c r="A593" s="13">
        <v>2027</v>
      </c>
      <c r="B593" s="13">
        <f t="shared" si="55"/>
        <v>2026</v>
      </c>
      <c r="C593" t="s">
        <v>528</v>
      </c>
      <c r="D593" t="s">
        <v>529</v>
      </c>
      <c r="E593" s="5">
        <v>4054241713.6539478</v>
      </c>
      <c r="F593" s="13">
        <f>INDEX($R$3:$T$335,MATCH(VPPEL[[#This Row],[DistrictNumber]],$R$3:$R$335,0),3)</f>
        <v>1.34</v>
      </c>
      <c r="G593" s="9">
        <f t="shared" si="58"/>
        <v>5432683.8962962907</v>
      </c>
      <c r="H593" s="11">
        <v>1.02</v>
      </c>
      <c r="I593" s="12" cm="1">
        <f t="array" ref="I593">INDEX(VPPEL[],MATCH(VPPEL[[#This Row],[Base Year]]&amp;VPPEL[[#This Row],[DistrictNumber]],VPPEL[[Fiscal Year]:[Fiscal Year]]&amp;VPPEL[[DistrictNumber]:[DistrictNumber]],0),9)*$H593</f>
        <v>4389883.7117916001</v>
      </c>
      <c r="J593" s="15">
        <f>IF(VPPEL[[#This Row],[Unadjusted Maximum Revenue]]/(VPPEL[[#This Row],[Proposed Taxable Valuation]]/1000)&gt;VPPEL[[#This Row],[Max VPPEL RATE]],VPPEL[[#This Row],[Max VPPEL RATE]],VPPEL[[#This Row],[Unadjusted Maximum Revenue]]/(VPPEL[[#This Row],[Proposed Taxable Valuation]]/1000))</f>
        <v>1.0827878606762076</v>
      </c>
      <c r="K593" s="26">
        <f>ROUND(VPPEL[[#This Row],[Proposed Taxable Valuation]]/1000*VPPEL[[#This Row],[Adjusted Rate]],0)</f>
        <v>4389884</v>
      </c>
      <c r="L593" s="19">
        <f t="shared" si="56"/>
        <v>-1042800.1845046906</v>
      </c>
      <c r="M593" s="17">
        <f t="shared" si="59"/>
        <v>-0.2572121393237925</v>
      </c>
      <c r="N593">
        <v>3436650460.8616586</v>
      </c>
      <c r="O593">
        <f>INDEX($R$3:$T$335,MATCH(VPPEL[[#This Row],[DistrictNumber]],$R$3:$R$335,0),3)</f>
        <v>1.34</v>
      </c>
      <c r="P593" s="9">
        <f t="shared" si="57"/>
        <v>4605112</v>
      </c>
    </row>
    <row r="594" spans="1:16" x14ac:dyDescent="0.35">
      <c r="A594" s="13">
        <v>2027</v>
      </c>
      <c r="B594" s="13">
        <f t="shared" si="55"/>
        <v>2026</v>
      </c>
      <c r="C594" t="s">
        <v>530</v>
      </c>
      <c r="D594" t="s">
        <v>531</v>
      </c>
      <c r="E594" s="5">
        <v>247392596.68174499</v>
      </c>
      <c r="F594" s="13">
        <f>INDEX($R$3:$T$335,MATCH(VPPEL[[#This Row],[DistrictNumber]],$R$3:$R$335,0),3)</f>
        <v>1.34</v>
      </c>
      <c r="G594" s="9">
        <f t="shared" si="58"/>
        <v>331506.07955353829</v>
      </c>
      <c r="H594" s="11">
        <v>1.02</v>
      </c>
      <c r="I594" s="12" cm="1">
        <f t="array" ref="I594">INDEX(VPPEL[],MATCH(VPPEL[[#This Row],[Base Year]]&amp;VPPEL[[#This Row],[DistrictNumber]],VPPEL[[Fiscal Year]:[Fiscal Year]]&amp;VPPEL[[DistrictNumber]:[DistrictNumber]],0),9)*$H594</f>
        <v>279336.9234576</v>
      </c>
      <c r="J594" s="15">
        <f>IF(VPPEL[[#This Row],[Unadjusted Maximum Revenue]]/(VPPEL[[#This Row],[Proposed Taxable Valuation]]/1000)&gt;VPPEL[[#This Row],[Max VPPEL RATE]],VPPEL[[#This Row],[Max VPPEL RATE]],VPPEL[[#This Row],[Unadjusted Maximum Revenue]]/(VPPEL[[#This Row],[Proposed Taxable Valuation]]/1000))</f>
        <v>1.1291240207036162</v>
      </c>
      <c r="K594" s="26">
        <f>ROUND(VPPEL[[#This Row],[Proposed Taxable Valuation]]/1000*VPPEL[[#This Row],[Adjusted Rate]],0)</f>
        <v>279337</v>
      </c>
      <c r="L594" s="19">
        <f t="shared" si="56"/>
        <v>-52169.156095938291</v>
      </c>
      <c r="M594" s="17">
        <f t="shared" si="59"/>
        <v>-0.21087597929638391</v>
      </c>
      <c r="N594">
        <v>214104335.90584728</v>
      </c>
      <c r="O594">
        <f>INDEX($R$3:$T$335,MATCH(VPPEL[[#This Row],[DistrictNumber]],$R$3:$R$335,0),3)</f>
        <v>1.34</v>
      </c>
      <c r="P594" s="9">
        <f t="shared" si="57"/>
        <v>286900</v>
      </c>
    </row>
    <row r="595" spans="1:16" x14ac:dyDescent="0.35">
      <c r="A595" s="13">
        <v>2027</v>
      </c>
      <c r="B595" s="13">
        <f t="shared" si="55"/>
        <v>2026</v>
      </c>
      <c r="C595" t="s">
        <v>532</v>
      </c>
      <c r="D595" t="s">
        <v>533</v>
      </c>
      <c r="E595" s="5">
        <v>1124437266.0954626</v>
      </c>
      <c r="F595" s="13">
        <f>INDEX($R$3:$T$335,MATCH(VPPEL[[#This Row],[DistrictNumber]],$R$3:$R$335,0),3)</f>
        <v>0.92027999999999999</v>
      </c>
      <c r="G595" s="9">
        <f t="shared" si="58"/>
        <v>1034797.1272423322</v>
      </c>
      <c r="H595" s="11">
        <v>1.02</v>
      </c>
      <c r="I595" s="12" cm="1">
        <f t="array" ref="I595">INDEX(VPPEL[],MATCH(VPPEL[[#This Row],[Base Year]]&amp;VPPEL[[#This Row],[DistrictNumber]],VPPEL[[Fiscal Year]:[Fiscal Year]]&amp;VPPEL[[DistrictNumber]:[DistrictNumber]],0),9)*$H595</f>
        <v>977900.64684136561</v>
      </c>
      <c r="J595" s="15">
        <f>IF(VPPEL[[#This Row],[Unadjusted Maximum Revenue]]/(VPPEL[[#This Row],[Proposed Taxable Valuation]]/1000)&gt;VPPEL[[#This Row],[Max VPPEL RATE]],VPPEL[[#This Row],[Max VPPEL RATE]],VPPEL[[#This Row],[Unadjusted Maximum Revenue]]/(VPPEL[[#This Row],[Proposed Taxable Valuation]]/1000))</f>
        <v>0.86968004025432555</v>
      </c>
      <c r="K595" s="26">
        <f>ROUND(VPPEL[[#This Row],[Proposed Taxable Valuation]]/1000*VPPEL[[#This Row],[Adjusted Rate]],0)</f>
        <v>977901</v>
      </c>
      <c r="L595" s="19">
        <f t="shared" si="56"/>
        <v>-56896.480400966597</v>
      </c>
      <c r="M595" s="17">
        <f t="shared" si="59"/>
        <v>-5.0599959745674439E-2</v>
      </c>
      <c r="N595">
        <v>1055786640.9679768</v>
      </c>
      <c r="O595">
        <f>INDEX($R$3:$T$335,MATCH(VPPEL[[#This Row],[DistrictNumber]],$R$3:$R$335,0),3)</f>
        <v>0.92027999999999999</v>
      </c>
      <c r="P595" s="9">
        <f t="shared" si="57"/>
        <v>971619</v>
      </c>
    </row>
    <row r="596" spans="1:16" x14ac:dyDescent="0.35">
      <c r="A596" s="13">
        <v>2027</v>
      </c>
      <c r="B596" s="13">
        <f t="shared" si="55"/>
        <v>2026</v>
      </c>
      <c r="C596" t="s">
        <v>534</v>
      </c>
      <c r="D596" t="s">
        <v>535</v>
      </c>
      <c r="E596" s="5">
        <v>1017138244.8315524</v>
      </c>
      <c r="F596" s="13">
        <f>INDEX($R$3:$T$335,MATCH(VPPEL[[#This Row],[DistrictNumber]],$R$3:$R$335,0),3)</f>
        <v>0.67</v>
      </c>
      <c r="G596" s="9">
        <f t="shared" si="58"/>
        <v>681482.62403714017</v>
      </c>
      <c r="H596" s="11">
        <v>1.02</v>
      </c>
      <c r="I596" s="12" cm="1">
        <f t="array" ref="I596">INDEX(VPPEL[],MATCH(VPPEL[[#This Row],[Base Year]]&amp;VPPEL[[#This Row],[DistrictNumber]],VPPEL[[Fiscal Year]:[Fiscal Year]]&amp;VPPEL[[DistrictNumber]:[DistrictNumber]],0),9)*$H596</f>
        <v>568379.19848640007</v>
      </c>
      <c r="J596" s="15">
        <f>IF(VPPEL[[#This Row],[Unadjusted Maximum Revenue]]/(VPPEL[[#This Row],[Proposed Taxable Valuation]]/1000)&gt;VPPEL[[#This Row],[Max VPPEL RATE]],VPPEL[[#This Row],[Max VPPEL RATE]],VPPEL[[#This Row],[Unadjusted Maximum Revenue]]/(VPPEL[[#This Row],[Proposed Taxable Valuation]]/1000))</f>
        <v>0.55880230772418649</v>
      </c>
      <c r="K596" s="26">
        <f>ROUND(VPPEL[[#This Row],[Proposed Taxable Valuation]]/1000*VPPEL[[#This Row],[Adjusted Rate]],0)</f>
        <v>568379</v>
      </c>
      <c r="L596" s="19">
        <f t="shared" si="56"/>
        <v>-113103.4255507401</v>
      </c>
      <c r="M596" s="17">
        <f t="shared" si="59"/>
        <v>-0.11119769227581355</v>
      </c>
      <c r="N596">
        <v>873179028.27550042</v>
      </c>
      <c r="O596">
        <f>INDEX($R$3:$T$335,MATCH(VPPEL[[#This Row],[DistrictNumber]],$R$3:$R$335,0),3)</f>
        <v>0.67</v>
      </c>
      <c r="P596" s="9">
        <f t="shared" si="57"/>
        <v>585030</v>
      </c>
    </row>
    <row r="597" spans="1:16" x14ac:dyDescent="0.35">
      <c r="A597" s="13">
        <v>2027</v>
      </c>
      <c r="B597" s="13">
        <f t="shared" si="55"/>
        <v>2026</v>
      </c>
      <c r="C597" t="s">
        <v>536</v>
      </c>
      <c r="D597" t="s">
        <v>537</v>
      </c>
      <c r="E597" s="5">
        <v>2249078150.39712</v>
      </c>
      <c r="F597" s="13">
        <f>INDEX($R$3:$T$335,MATCH(VPPEL[[#This Row],[DistrictNumber]],$R$3:$R$335,0),3)</f>
        <v>0</v>
      </c>
      <c r="G597" s="9">
        <f t="shared" si="58"/>
        <v>0</v>
      </c>
      <c r="H597" s="11">
        <v>1.02</v>
      </c>
      <c r="I597" s="12" cm="1">
        <f t="array" ref="I597">INDEX(VPPEL[],MATCH(VPPEL[[#This Row],[Base Year]]&amp;VPPEL[[#This Row],[DistrictNumber]],VPPEL[[Fiscal Year]:[Fiscal Year]]&amp;VPPEL[[DistrictNumber]:[DistrictNumber]],0),9)*$H597</f>
        <v>0</v>
      </c>
      <c r="J597" s="15">
        <f>IF(VPPEL[[#This Row],[Unadjusted Maximum Revenue]]/(VPPEL[[#This Row],[Proposed Taxable Valuation]]/1000)&gt;VPPEL[[#This Row],[Max VPPEL RATE]],VPPEL[[#This Row],[Max VPPEL RATE]],VPPEL[[#This Row],[Unadjusted Maximum Revenue]]/(VPPEL[[#This Row],[Proposed Taxable Valuation]]/1000))</f>
        <v>0</v>
      </c>
      <c r="K597" s="26">
        <f>ROUND(VPPEL[[#This Row],[Proposed Taxable Valuation]]/1000*VPPEL[[#This Row],[Adjusted Rate]],0)</f>
        <v>0</v>
      </c>
      <c r="L597" s="19">
        <f t="shared" si="56"/>
        <v>0</v>
      </c>
      <c r="M597" s="17">
        <f t="shared" si="59"/>
        <v>0</v>
      </c>
      <c r="N597">
        <v>1877761282.2142687</v>
      </c>
      <c r="O597">
        <f>INDEX($R$3:$T$335,MATCH(VPPEL[[#This Row],[DistrictNumber]],$R$3:$R$335,0),3)</f>
        <v>0</v>
      </c>
      <c r="P597" s="9">
        <f t="shared" si="57"/>
        <v>0</v>
      </c>
    </row>
    <row r="598" spans="1:16" x14ac:dyDescent="0.35">
      <c r="A598" s="13">
        <v>2027</v>
      </c>
      <c r="B598" s="13">
        <f t="shared" si="55"/>
        <v>2026</v>
      </c>
      <c r="C598" t="s">
        <v>538</v>
      </c>
      <c r="D598" t="s">
        <v>539</v>
      </c>
      <c r="E598" s="5">
        <v>227134545.18072838</v>
      </c>
      <c r="F598" s="13">
        <f>INDEX($R$3:$T$335,MATCH(VPPEL[[#This Row],[DistrictNumber]],$R$3:$R$335,0),3)</f>
        <v>1.34</v>
      </c>
      <c r="G598" s="9">
        <f t="shared" si="58"/>
        <v>304360.29054217605</v>
      </c>
      <c r="H598" s="11">
        <v>1.02</v>
      </c>
      <c r="I598" s="12" cm="1">
        <f t="array" ref="I598">INDEX(VPPEL[],MATCH(VPPEL[[#This Row],[Base Year]]&amp;VPPEL[[#This Row],[DistrictNumber]],VPPEL[[Fiscal Year]:[Fiscal Year]]&amp;VPPEL[[DistrictNumber]:[DistrictNumber]],0),9)*$H598</f>
        <v>261842.72813999999</v>
      </c>
      <c r="J598" s="15">
        <f>IF(VPPEL[[#This Row],[Unadjusted Maximum Revenue]]/(VPPEL[[#This Row],[Proposed Taxable Valuation]]/1000)&gt;VPPEL[[#This Row],[Max VPPEL RATE]],VPPEL[[#This Row],[Max VPPEL RATE]],VPPEL[[#This Row],[Unadjusted Maximum Revenue]]/(VPPEL[[#This Row],[Proposed Taxable Valuation]]/1000))</f>
        <v>1.1528089130240171</v>
      </c>
      <c r="K598" s="26">
        <f>ROUND(VPPEL[[#This Row],[Proposed Taxable Valuation]]/1000*VPPEL[[#This Row],[Adjusted Rate]],0)</f>
        <v>261843</v>
      </c>
      <c r="L598" s="19">
        <f t="shared" si="56"/>
        <v>-42517.56240217606</v>
      </c>
      <c r="M598" s="17">
        <f t="shared" si="59"/>
        <v>-0.18719108697598297</v>
      </c>
      <c r="N598">
        <v>195416208.88976553</v>
      </c>
      <c r="O598">
        <f>INDEX($R$3:$T$335,MATCH(VPPEL[[#This Row],[DistrictNumber]],$R$3:$R$335,0),3)</f>
        <v>1.34</v>
      </c>
      <c r="P598" s="9">
        <f t="shared" si="57"/>
        <v>261858</v>
      </c>
    </row>
    <row r="599" spans="1:16" x14ac:dyDescent="0.35">
      <c r="A599" s="13">
        <v>2027</v>
      </c>
      <c r="B599" s="13">
        <f t="shared" si="55"/>
        <v>2026</v>
      </c>
      <c r="C599" t="s">
        <v>540</v>
      </c>
      <c r="D599" t="s">
        <v>541</v>
      </c>
      <c r="E599" s="5">
        <v>735191326.87129998</v>
      </c>
      <c r="F599" s="13">
        <f>INDEX($R$3:$T$335,MATCH(VPPEL[[#This Row],[DistrictNumber]],$R$3:$R$335,0),3)</f>
        <v>0.67</v>
      </c>
      <c r="G599" s="9">
        <f t="shared" si="58"/>
        <v>492578.18900377105</v>
      </c>
      <c r="H599" s="11">
        <v>1.02</v>
      </c>
      <c r="I599" s="12" cm="1">
        <f t="array" ref="I599">INDEX(VPPEL[],MATCH(VPPEL[[#This Row],[Base Year]]&amp;VPPEL[[#This Row],[DistrictNumber]],VPPEL[[Fiscal Year]:[Fiscal Year]]&amp;VPPEL[[DistrictNumber]:[DistrictNumber]],0),9)*$H599</f>
        <v>435958.13430179999</v>
      </c>
      <c r="J599" s="15">
        <f>IF(VPPEL[[#This Row],[Unadjusted Maximum Revenue]]/(VPPEL[[#This Row],[Proposed Taxable Valuation]]/1000)&gt;VPPEL[[#This Row],[Max VPPEL RATE]],VPPEL[[#This Row],[Max VPPEL RATE]],VPPEL[[#This Row],[Unadjusted Maximum Revenue]]/(VPPEL[[#This Row],[Proposed Taxable Valuation]]/1000))</f>
        <v>0.5929859593924689</v>
      </c>
      <c r="K599" s="26">
        <f>ROUND(VPPEL[[#This Row],[Proposed Taxable Valuation]]/1000*VPPEL[[#This Row],[Adjusted Rate]],0)</f>
        <v>435958</v>
      </c>
      <c r="L599" s="19">
        <f t="shared" si="56"/>
        <v>-56620.054701971065</v>
      </c>
      <c r="M599" s="17">
        <f t="shared" si="59"/>
        <v>-7.7014040607531142E-2</v>
      </c>
      <c r="N599">
        <v>678544809.75285876</v>
      </c>
      <c r="O599">
        <f>INDEX($R$3:$T$335,MATCH(VPPEL[[#This Row],[DistrictNumber]],$R$3:$R$335,0),3)</f>
        <v>0.67</v>
      </c>
      <c r="P599" s="9">
        <f t="shared" si="57"/>
        <v>454625</v>
      </c>
    </row>
    <row r="600" spans="1:16" x14ac:dyDescent="0.35">
      <c r="A600" s="13">
        <v>2027</v>
      </c>
      <c r="B600" s="13">
        <f t="shared" si="55"/>
        <v>2026</v>
      </c>
      <c r="C600" t="s">
        <v>542</v>
      </c>
      <c r="D600" t="s">
        <v>543</v>
      </c>
      <c r="E600" s="5">
        <v>111057277.046175</v>
      </c>
      <c r="F600" s="13">
        <f>INDEX($R$3:$T$335,MATCH(VPPEL[[#This Row],[DistrictNumber]],$R$3:$R$335,0),3)</f>
        <v>1.2029700000000001</v>
      </c>
      <c r="G600" s="9">
        <f t="shared" si="58"/>
        <v>133598.57256823714</v>
      </c>
      <c r="H600" s="11">
        <v>1.02</v>
      </c>
      <c r="I600" s="12" cm="1">
        <f t="array" ref="I600">INDEX(VPPEL[],MATCH(VPPEL[[#This Row],[Base Year]]&amp;VPPEL[[#This Row],[DistrictNumber]],VPPEL[[Fiscal Year]:[Fiscal Year]]&amp;VPPEL[[DistrictNumber]:[DistrictNumber]],0),9)*$H600</f>
        <v>123398.6570805942</v>
      </c>
      <c r="J600" s="15">
        <f>IF(VPPEL[[#This Row],[Unadjusted Maximum Revenue]]/(VPPEL[[#This Row],[Proposed Taxable Valuation]]/1000)&gt;VPPEL[[#This Row],[Max VPPEL RATE]],VPPEL[[#This Row],[Max VPPEL RATE]],VPPEL[[#This Row],[Unadjusted Maximum Revenue]]/(VPPEL[[#This Row],[Proposed Taxable Valuation]]/1000))</f>
        <v>1.1111262617152764</v>
      </c>
      <c r="K600" s="26">
        <f>ROUND(VPPEL[[#This Row],[Proposed Taxable Valuation]]/1000*VPPEL[[#This Row],[Adjusted Rate]],0)</f>
        <v>123399</v>
      </c>
      <c r="L600" s="19">
        <f t="shared" si="56"/>
        <v>-10199.915487642938</v>
      </c>
      <c r="M600" s="17">
        <f t="shared" si="59"/>
        <v>-9.1843738284723697E-2</v>
      </c>
      <c r="N600">
        <v>101713851.29398391</v>
      </c>
      <c r="O600">
        <f>INDEX($R$3:$T$335,MATCH(VPPEL[[#This Row],[DistrictNumber]],$R$3:$R$335,0),3)</f>
        <v>1.2029700000000001</v>
      </c>
      <c r="P600" s="9">
        <f t="shared" si="57"/>
        <v>122359</v>
      </c>
    </row>
    <row r="601" spans="1:16" x14ac:dyDescent="0.35">
      <c r="A601" s="13">
        <v>2027</v>
      </c>
      <c r="B601" s="13">
        <f t="shared" si="55"/>
        <v>2026</v>
      </c>
      <c r="C601" t="s">
        <v>544</v>
      </c>
      <c r="D601" t="s">
        <v>545</v>
      </c>
      <c r="E601" s="5">
        <v>358047976.11450702</v>
      </c>
      <c r="F601" s="13">
        <f>INDEX($R$3:$T$335,MATCH(VPPEL[[#This Row],[DistrictNumber]],$R$3:$R$335,0),3)</f>
        <v>0.22389999999999999</v>
      </c>
      <c r="G601" s="9">
        <f t="shared" si="58"/>
        <v>80166.941852038115</v>
      </c>
      <c r="H601" s="11">
        <v>1.02</v>
      </c>
      <c r="I601" s="12" cm="1">
        <f t="array" ref="I601">INDEX(VPPEL[],MATCH(VPPEL[[#This Row],[Base Year]]&amp;VPPEL[[#This Row],[DistrictNumber]],VPPEL[[Fiscal Year]:[Fiscal Year]]&amp;VPPEL[[DistrictNumber]:[DistrictNumber]],0),9)*$H601</f>
        <v>73414.550602709991</v>
      </c>
      <c r="J601" s="15">
        <f>IF(VPPEL[[#This Row],[Unadjusted Maximum Revenue]]/(VPPEL[[#This Row],[Proposed Taxable Valuation]]/1000)&gt;VPPEL[[#This Row],[Max VPPEL RATE]],VPPEL[[#This Row],[Max VPPEL RATE]],VPPEL[[#This Row],[Unadjusted Maximum Revenue]]/(VPPEL[[#This Row],[Proposed Taxable Valuation]]/1000))</f>
        <v>0.20504109923869909</v>
      </c>
      <c r="K601" s="26">
        <f>ROUND(VPPEL[[#This Row],[Proposed Taxable Valuation]]/1000*VPPEL[[#This Row],[Adjusted Rate]],0)</f>
        <v>73415</v>
      </c>
      <c r="L601" s="19">
        <f t="shared" si="56"/>
        <v>-6752.3912493281241</v>
      </c>
      <c r="M601" s="17">
        <f t="shared" si="59"/>
        <v>-1.8858900761300895E-2</v>
      </c>
      <c r="N601">
        <v>326818207.25295144</v>
      </c>
      <c r="O601">
        <f>INDEX($R$3:$T$335,MATCH(VPPEL[[#This Row],[DistrictNumber]],$R$3:$R$335,0),3)</f>
        <v>0.22389999999999999</v>
      </c>
      <c r="P601" s="9">
        <f t="shared" si="57"/>
        <v>73175</v>
      </c>
    </row>
    <row r="602" spans="1:16" x14ac:dyDescent="0.35">
      <c r="A602" s="13">
        <v>2027</v>
      </c>
      <c r="B602" s="13">
        <f t="shared" si="55"/>
        <v>2026</v>
      </c>
      <c r="C602" t="s">
        <v>546</v>
      </c>
      <c r="D602" t="s">
        <v>547</v>
      </c>
      <c r="E602" s="5">
        <v>832012414.69727004</v>
      </c>
      <c r="F602" s="13">
        <f>INDEX($R$3:$T$335,MATCH(VPPEL[[#This Row],[DistrictNumber]],$R$3:$R$335,0),3)</f>
        <v>1.34</v>
      </c>
      <c r="G602" s="9">
        <f t="shared" si="58"/>
        <v>1114896.635694342</v>
      </c>
      <c r="H602" s="11">
        <v>1.02</v>
      </c>
      <c r="I602" s="12" cm="1">
        <f t="array" ref="I602">INDEX(VPPEL[],MATCH(VPPEL[[#This Row],[Base Year]]&amp;VPPEL[[#This Row],[DistrictNumber]],VPPEL[[Fiscal Year]:[Fiscal Year]]&amp;VPPEL[[DistrictNumber]:[DistrictNumber]],0),9)*$H602</f>
        <v>941153.986944</v>
      </c>
      <c r="J602" s="15">
        <f>IF(VPPEL[[#This Row],[Unadjusted Maximum Revenue]]/(VPPEL[[#This Row],[Proposed Taxable Valuation]]/1000)&gt;VPPEL[[#This Row],[Max VPPEL RATE]],VPPEL[[#This Row],[Max VPPEL RATE]],VPPEL[[#This Row],[Unadjusted Maximum Revenue]]/(VPPEL[[#This Row],[Proposed Taxable Valuation]]/1000))</f>
        <v>1.1311778169637545</v>
      </c>
      <c r="K602" s="26">
        <f>ROUND(VPPEL[[#This Row],[Proposed Taxable Valuation]]/1000*VPPEL[[#This Row],[Adjusted Rate]],0)</f>
        <v>941154</v>
      </c>
      <c r="L602" s="19">
        <f t="shared" si="56"/>
        <v>-173742.64875034196</v>
      </c>
      <c r="M602" s="17">
        <f t="shared" si="59"/>
        <v>-0.20882218303624556</v>
      </c>
      <c r="N602">
        <v>721257633.17260599</v>
      </c>
      <c r="O602">
        <f>INDEX($R$3:$T$335,MATCH(VPPEL[[#This Row],[DistrictNumber]],$R$3:$R$335,0),3)</f>
        <v>1.34</v>
      </c>
      <c r="P602" s="9">
        <f t="shared" si="57"/>
        <v>966485</v>
      </c>
    </row>
    <row r="603" spans="1:16" x14ac:dyDescent="0.35">
      <c r="A603" s="13">
        <v>2027</v>
      </c>
      <c r="B603" s="13">
        <f t="shared" si="55"/>
        <v>2026</v>
      </c>
      <c r="C603" t="s">
        <v>548</v>
      </c>
      <c r="D603" t="s">
        <v>549</v>
      </c>
      <c r="E603" s="5">
        <v>121383773.7088929</v>
      </c>
      <c r="F603" s="13">
        <f>INDEX($R$3:$T$335,MATCH(VPPEL[[#This Row],[DistrictNumber]],$R$3:$R$335,0),3)</f>
        <v>0.67</v>
      </c>
      <c r="G603" s="9">
        <f t="shared" si="58"/>
        <v>81327.128384958254</v>
      </c>
      <c r="H603" s="11">
        <v>1.02</v>
      </c>
      <c r="I603" s="12" cm="1">
        <f t="array" ref="I603">INDEX(VPPEL[],MATCH(VPPEL[[#This Row],[Base Year]]&amp;VPPEL[[#This Row],[DistrictNumber]],VPPEL[[Fiscal Year]:[Fiscal Year]]&amp;VPPEL[[DistrictNumber]:[DistrictNumber]],0),9)*$H603</f>
        <v>74124.270264000021</v>
      </c>
      <c r="J603" s="15">
        <f>IF(VPPEL[[#This Row],[Unadjusted Maximum Revenue]]/(VPPEL[[#This Row],[Proposed Taxable Valuation]]/1000)&gt;VPPEL[[#This Row],[Max VPPEL RATE]],VPPEL[[#This Row],[Max VPPEL RATE]],VPPEL[[#This Row],[Unadjusted Maximum Revenue]]/(VPPEL[[#This Row],[Proposed Taxable Valuation]]/1000))</f>
        <v>0.61066045319836249</v>
      </c>
      <c r="K603" s="26">
        <f>ROUND(VPPEL[[#This Row],[Proposed Taxable Valuation]]/1000*VPPEL[[#This Row],[Adjusted Rate]],0)</f>
        <v>74124</v>
      </c>
      <c r="L603" s="19">
        <f t="shared" si="56"/>
        <v>-7202.8581209582335</v>
      </c>
      <c r="M603" s="17">
        <f t="shared" si="59"/>
        <v>-5.9339546801637555E-2</v>
      </c>
      <c r="N603">
        <v>110276549.63936983</v>
      </c>
      <c r="O603">
        <f>INDEX($R$3:$T$335,MATCH(VPPEL[[#This Row],[DistrictNumber]],$R$3:$R$335,0),3)</f>
        <v>0.67</v>
      </c>
      <c r="P603" s="9">
        <f t="shared" si="57"/>
        <v>73885</v>
      </c>
    </row>
    <row r="604" spans="1:16" x14ac:dyDescent="0.35">
      <c r="A604" s="13">
        <v>2027</v>
      </c>
      <c r="B604" s="13">
        <f t="shared" si="55"/>
        <v>2026</v>
      </c>
      <c r="C604" t="s">
        <v>550</v>
      </c>
      <c r="D604" t="s">
        <v>551</v>
      </c>
      <c r="E604" s="5">
        <v>472370664.9513644</v>
      </c>
      <c r="F604" s="13">
        <f>INDEX($R$3:$T$335,MATCH(VPPEL[[#This Row],[DistrictNumber]],$R$3:$R$335,0),3)</f>
        <v>0.94038999999999995</v>
      </c>
      <c r="G604" s="9">
        <f t="shared" si="58"/>
        <v>444212.64961361355</v>
      </c>
      <c r="H604" s="11">
        <v>1.02</v>
      </c>
      <c r="I604" s="12" cm="1">
        <f t="array" ref="I604">INDEX(VPPEL[],MATCH(VPPEL[[#This Row],[Base Year]]&amp;VPPEL[[#This Row],[DistrictNumber]],VPPEL[[Fiscal Year]:[Fiscal Year]]&amp;VPPEL[[DistrictNumber]:[DistrictNumber]],0),9)*$H604</f>
        <v>400387.47760199098</v>
      </c>
      <c r="J604" s="15">
        <f>IF(VPPEL[[#This Row],[Unadjusted Maximum Revenue]]/(VPPEL[[#This Row],[Proposed Taxable Valuation]]/1000)&gt;VPPEL[[#This Row],[Max VPPEL RATE]],VPPEL[[#This Row],[Max VPPEL RATE]],VPPEL[[#This Row],[Unadjusted Maximum Revenue]]/(VPPEL[[#This Row],[Proposed Taxable Valuation]]/1000))</f>
        <v>0.84761291779881198</v>
      </c>
      <c r="K604" s="26">
        <f>ROUND(VPPEL[[#This Row],[Proposed Taxable Valuation]]/1000*VPPEL[[#This Row],[Adjusted Rate]],0)</f>
        <v>400387</v>
      </c>
      <c r="L604" s="19">
        <f t="shared" si="56"/>
        <v>-43825.172011622577</v>
      </c>
      <c r="M604" s="17">
        <f t="shared" si="59"/>
        <v>-9.2777082201187966E-2</v>
      </c>
      <c r="N604">
        <v>428678743.29751152</v>
      </c>
      <c r="O604">
        <f>INDEX($R$3:$T$335,MATCH(VPPEL[[#This Row],[DistrictNumber]],$R$3:$R$335,0),3)</f>
        <v>0.94038999999999995</v>
      </c>
      <c r="P604" s="9">
        <f t="shared" si="57"/>
        <v>403125</v>
      </c>
    </row>
    <row r="605" spans="1:16" x14ac:dyDescent="0.35">
      <c r="A605" s="13">
        <v>2027</v>
      </c>
      <c r="B605" s="13">
        <f t="shared" si="55"/>
        <v>2026</v>
      </c>
      <c r="C605" t="s">
        <v>552</v>
      </c>
      <c r="D605" t="s">
        <v>553</v>
      </c>
      <c r="E605" s="5">
        <v>467742424.59670329</v>
      </c>
      <c r="F605" s="13">
        <f>INDEX($R$3:$T$335,MATCH(VPPEL[[#This Row],[DistrictNumber]],$R$3:$R$335,0),3)</f>
        <v>0.43070000000000003</v>
      </c>
      <c r="G605" s="9">
        <f t="shared" si="58"/>
        <v>201456.66227380012</v>
      </c>
      <c r="H605" s="11">
        <v>1.02</v>
      </c>
      <c r="I605" s="12" cm="1">
        <f t="array" ref="I605">INDEX(VPPEL[],MATCH(VPPEL[[#This Row],[Base Year]]&amp;VPPEL[[#This Row],[DistrictNumber]],VPPEL[[Fiscal Year]:[Fiscal Year]]&amp;VPPEL[[DistrictNumber]:[DistrictNumber]],0),9)*$H605</f>
        <v>165234.65164305604</v>
      </c>
      <c r="J605" s="15">
        <f>IF(VPPEL[[#This Row],[Unadjusted Maximum Revenue]]/(VPPEL[[#This Row],[Proposed Taxable Valuation]]/1000)&gt;VPPEL[[#This Row],[Max VPPEL RATE]],VPPEL[[#This Row],[Max VPPEL RATE]],VPPEL[[#This Row],[Unadjusted Maximum Revenue]]/(VPPEL[[#This Row],[Proposed Taxable Valuation]]/1000))</f>
        <v>0.35325992031944636</v>
      </c>
      <c r="K605" s="26">
        <f>ROUND(VPPEL[[#This Row],[Proposed Taxable Valuation]]/1000*VPPEL[[#This Row],[Adjusted Rate]],0)</f>
        <v>165235</v>
      </c>
      <c r="L605" s="19">
        <f t="shared" si="56"/>
        <v>-36222.010630744073</v>
      </c>
      <c r="M605" s="17">
        <f t="shared" si="59"/>
        <v>-7.7440079680553664E-2</v>
      </c>
      <c r="N605">
        <v>406738224.80305827</v>
      </c>
      <c r="O605">
        <f>INDEX($R$3:$T$335,MATCH(VPPEL[[#This Row],[DistrictNumber]],$R$3:$R$335,0),3)</f>
        <v>0.43070000000000003</v>
      </c>
      <c r="P605" s="9">
        <f t="shared" si="57"/>
        <v>175182</v>
      </c>
    </row>
    <row r="606" spans="1:16" x14ac:dyDescent="0.35">
      <c r="A606" s="13">
        <v>2027</v>
      </c>
      <c r="B606" s="13">
        <f t="shared" si="55"/>
        <v>2026</v>
      </c>
      <c r="C606" t="s">
        <v>554</v>
      </c>
      <c r="D606" t="s">
        <v>555</v>
      </c>
      <c r="E606" s="5">
        <v>361168073.08210689</v>
      </c>
      <c r="F606" s="13">
        <f>INDEX($R$3:$T$335,MATCH(VPPEL[[#This Row],[DistrictNumber]],$R$3:$R$335,0),3)</f>
        <v>0</v>
      </c>
      <c r="G606" s="9">
        <f t="shared" si="58"/>
        <v>0</v>
      </c>
      <c r="H606" s="11">
        <v>1.02</v>
      </c>
      <c r="I606" s="12" cm="1">
        <f t="array" ref="I606">INDEX(VPPEL[],MATCH(VPPEL[[#This Row],[Base Year]]&amp;VPPEL[[#This Row],[DistrictNumber]],VPPEL[[Fiscal Year]:[Fiscal Year]]&amp;VPPEL[[DistrictNumber]:[DistrictNumber]],0),9)*$H606</f>
        <v>0</v>
      </c>
      <c r="J606" s="15">
        <f>IF(VPPEL[[#This Row],[Unadjusted Maximum Revenue]]/(VPPEL[[#This Row],[Proposed Taxable Valuation]]/1000)&gt;VPPEL[[#This Row],[Max VPPEL RATE]],VPPEL[[#This Row],[Max VPPEL RATE]],VPPEL[[#This Row],[Unadjusted Maximum Revenue]]/(VPPEL[[#This Row],[Proposed Taxable Valuation]]/1000))</f>
        <v>0</v>
      </c>
      <c r="K606" s="26">
        <f>ROUND(VPPEL[[#This Row],[Proposed Taxable Valuation]]/1000*VPPEL[[#This Row],[Adjusted Rate]],0)</f>
        <v>0</v>
      </c>
      <c r="L606" s="19">
        <f t="shared" si="56"/>
        <v>0</v>
      </c>
      <c r="M606" s="17">
        <f t="shared" si="59"/>
        <v>0</v>
      </c>
      <c r="N606">
        <v>311944739.43475968</v>
      </c>
      <c r="O606">
        <f>INDEX($R$3:$T$335,MATCH(VPPEL[[#This Row],[DistrictNumber]],$R$3:$R$335,0),3)</f>
        <v>0</v>
      </c>
      <c r="P606" s="9">
        <f t="shared" si="57"/>
        <v>0</v>
      </c>
    </row>
    <row r="607" spans="1:16" x14ac:dyDescent="0.35">
      <c r="A607" s="13">
        <v>2027</v>
      </c>
      <c r="B607" s="13">
        <f t="shared" si="55"/>
        <v>2026</v>
      </c>
      <c r="C607" t="s">
        <v>556</v>
      </c>
      <c r="D607" t="s">
        <v>557</v>
      </c>
      <c r="E607" s="5">
        <v>387154119.73140532</v>
      </c>
      <c r="F607" s="13">
        <f>INDEX($R$3:$T$335,MATCH(VPPEL[[#This Row],[DistrictNumber]],$R$3:$R$335,0),3)</f>
        <v>1.34</v>
      </c>
      <c r="G607" s="9">
        <f t="shared" si="58"/>
        <v>518786.52044008317</v>
      </c>
      <c r="H607" s="11">
        <v>1.02</v>
      </c>
      <c r="I607" s="12" cm="1">
        <f t="array" ref="I607">INDEX(VPPEL[],MATCH(VPPEL[[#This Row],[Base Year]]&amp;VPPEL[[#This Row],[DistrictNumber]],VPPEL[[Fiscal Year]:[Fiscal Year]]&amp;VPPEL[[DistrictNumber]:[DistrictNumber]],0),9)*$H607</f>
        <v>448038.40133280004</v>
      </c>
      <c r="J607" s="15">
        <f>IF(VPPEL[[#This Row],[Unadjusted Maximum Revenue]]/(VPPEL[[#This Row],[Proposed Taxable Valuation]]/1000)&gt;VPPEL[[#This Row],[Max VPPEL RATE]],VPPEL[[#This Row],[Max VPPEL RATE]],VPPEL[[#This Row],[Unadjusted Maximum Revenue]]/(VPPEL[[#This Row],[Proposed Taxable Valuation]]/1000))</f>
        <v>1.1572610970629325</v>
      </c>
      <c r="K607" s="26">
        <f>ROUND(VPPEL[[#This Row],[Proposed Taxable Valuation]]/1000*VPPEL[[#This Row],[Adjusted Rate]],0)</f>
        <v>448038</v>
      </c>
      <c r="L607" s="19">
        <f t="shared" si="56"/>
        <v>-70748.119107283128</v>
      </c>
      <c r="M607" s="17">
        <f t="shared" si="59"/>
        <v>-0.18273890293706763</v>
      </c>
      <c r="N607">
        <v>345672685.3380307</v>
      </c>
      <c r="O607">
        <f>INDEX($R$3:$T$335,MATCH(VPPEL[[#This Row],[DistrictNumber]],$R$3:$R$335,0),3)</f>
        <v>1.34</v>
      </c>
      <c r="P607" s="9">
        <f t="shared" si="57"/>
        <v>463201</v>
      </c>
    </row>
    <row r="608" spans="1:16" x14ac:dyDescent="0.35">
      <c r="A608" s="13">
        <v>2027</v>
      </c>
      <c r="B608" s="13">
        <f t="shared" si="55"/>
        <v>2026</v>
      </c>
      <c r="C608" t="s">
        <v>558</v>
      </c>
      <c r="D608" t="s">
        <v>559</v>
      </c>
      <c r="E608" s="5">
        <v>173680578.0630407</v>
      </c>
      <c r="F608" s="13">
        <f>INDEX($R$3:$T$335,MATCH(VPPEL[[#This Row],[DistrictNumber]],$R$3:$R$335,0),3)</f>
        <v>1.24786</v>
      </c>
      <c r="G608" s="9">
        <f t="shared" si="58"/>
        <v>216729.04614174599</v>
      </c>
      <c r="H608" s="11">
        <v>1.02</v>
      </c>
      <c r="I608" s="12" cm="1">
        <f t="array" ref="I608">INDEX(VPPEL[],MATCH(VPPEL[[#This Row],[Base Year]]&amp;VPPEL[[#This Row],[DistrictNumber]],VPPEL[[Fiscal Year]:[Fiscal Year]]&amp;VPPEL[[DistrictNumber]:[DistrictNumber]],0),9)*$H608</f>
        <v>198040.99856794559</v>
      </c>
      <c r="J608" s="15">
        <f>IF(VPPEL[[#This Row],[Unadjusted Maximum Revenue]]/(VPPEL[[#This Row],[Proposed Taxable Valuation]]/1000)&gt;VPPEL[[#This Row],[Max VPPEL RATE]],VPPEL[[#This Row],[Max VPPEL RATE]],VPPEL[[#This Row],[Unadjusted Maximum Revenue]]/(VPPEL[[#This Row],[Proposed Taxable Valuation]]/1000))</f>
        <v>1.1402598999645359</v>
      </c>
      <c r="K608" s="26">
        <f>ROUND(VPPEL[[#This Row],[Proposed Taxable Valuation]]/1000*VPPEL[[#This Row],[Adjusted Rate]],0)</f>
        <v>198041</v>
      </c>
      <c r="L608" s="19">
        <f t="shared" si="56"/>
        <v>-18688.047573800402</v>
      </c>
      <c r="M608" s="17">
        <f t="shared" si="59"/>
        <v>-0.10760010003546405</v>
      </c>
      <c r="N608">
        <v>161653608.36783093</v>
      </c>
      <c r="O608">
        <f>INDEX($R$3:$T$335,MATCH(VPPEL[[#This Row],[DistrictNumber]],$R$3:$R$335,0),3)</f>
        <v>1.24786</v>
      </c>
      <c r="P608" s="9">
        <f t="shared" si="57"/>
        <v>201721</v>
      </c>
    </row>
    <row r="609" spans="1:16" x14ac:dyDescent="0.35">
      <c r="A609" s="13">
        <v>2027</v>
      </c>
      <c r="B609" s="13">
        <f t="shared" si="55"/>
        <v>2026</v>
      </c>
      <c r="C609" t="s">
        <v>560</v>
      </c>
      <c r="D609" t="s">
        <v>561</v>
      </c>
      <c r="E609" s="5">
        <v>189346218.59936497</v>
      </c>
      <c r="F609" s="13">
        <f>INDEX($R$3:$T$335,MATCH(VPPEL[[#This Row],[DistrictNumber]],$R$3:$R$335,0),3)</f>
        <v>1.34</v>
      </c>
      <c r="G609" s="9">
        <f t="shared" si="58"/>
        <v>253723.93292314908</v>
      </c>
      <c r="H609" s="11">
        <v>1.02</v>
      </c>
      <c r="I609" s="12" cm="1">
        <f t="array" ref="I609">INDEX(VPPEL[],MATCH(VPPEL[[#This Row],[Base Year]]&amp;VPPEL[[#This Row],[DistrictNumber]],VPPEL[[Fiscal Year]:[Fiscal Year]]&amp;VPPEL[[DistrictNumber]:[DistrictNumber]],0),9)*$H609</f>
        <v>221675.99975040002</v>
      </c>
      <c r="J609" s="15">
        <f>IF(VPPEL[[#This Row],[Unadjusted Maximum Revenue]]/(VPPEL[[#This Row],[Proposed Taxable Valuation]]/1000)&gt;VPPEL[[#This Row],[Max VPPEL RATE]],VPPEL[[#This Row],[Max VPPEL RATE]],VPPEL[[#This Row],[Unadjusted Maximum Revenue]]/(VPPEL[[#This Row],[Proposed Taxable Valuation]]/1000))</f>
        <v>1.1707442661922982</v>
      </c>
      <c r="K609" s="26">
        <f>ROUND(VPPEL[[#This Row],[Proposed Taxable Valuation]]/1000*VPPEL[[#This Row],[Adjusted Rate]],0)</f>
        <v>221676</v>
      </c>
      <c r="L609" s="19">
        <f t="shared" si="56"/>
        <v>-32047.933172749064</v>
      </c>
      <c r="M609" s="17">
        <f t="shared" si="59"/>
        <v>-0.16925573380770187</v>
      </c>
      <c r="N609">
        <v>168038823.49233583</v>
      </c>
      <c r="O609">
        <f>INDEX($R$3:$T$335,MATCH(VPPEL[[#This Row],[DistrictNumber]],$R$3:$R$335,0),3)</f>
        <v>1.34</v>
      </c>
      <c r="P609" s="9">
        <f t="shared" si="57"/>
        <v>225172</v>
      </c>
    </row>
    <row r="610" spans="1:16" x14ac:dyDescent="0.35">
      <c r="A610" s="13">
        <v>2027</v>
      </c>
      <c r="B610" s="13">
        <f t="shared" si="55"/>
        <v>2026</v>
      </c>
      <c r="C610" t="s">
        <v>562</v>
      </c>
      <c r="D610" t="s">
        <v>563</v>
      </c>
      <c r="E610" s="5">
        <v>295051201.56524694</v>
      </c>
      <c r="F610" s="13">
        <f>INDEX($R$3:$T$335,MATCH(VPPEL[[#This Row],[DistrictNumber]],$R$3:$R$335,0),3)</f>
        <v>0.67</v>
      </c>
      <c r="G610" s="9">
        <f t="shared" si="58"/>
        <v>197684.30504871544</v>
      </c>
      <c r="H610" s="11">
        <v>1.02</v>
      </c>
      <c r="I610" s="12" cm="1">
        <f t="array" ref="I610">INDEX(VPPEL[],MATCH(VPPEL[[#This Row],[Base Year]]&amp;VPPEL[[#This Row],[DistrictNumber]],VPPEL[[Fiscal Year]:[Fiscal Year]]&amp;VPPEL[[DistrictNumber]:[DistrictNumber]],0),9)*$H610</f>
        <v>178826.07962820004</v>
      </c>
      <c r="J610" s="15">
        <f>IF(VPPEL[[#This Row],[Unadjusted Maximum Revenue]]/(VPPEL[[#This Row],[Proposed Taxable Valuation]]/1000)&gt;VPPEL[[#This Row],[Max VPPEL RATE]],VPPEL[[#This Row],[Max VPPEL RATE]],VPPEL[[#This Row],[Unadjusted Maximum Revenue]]/(VPPEL[[#This Row],[Proposed Taxable Valuation]]/1000))</f>
        <v>0.60608490553343797</v>
      </c>
      <c r="K610" s="26">
        <f>ROUND(VPPEL[[#This Row],[Proposed Taxable Valuation]]/1000*VPPEL[[#This Row],[Adjusted Rate]],0)</f>
        <v>178826</v>
      </c>
      <c r="L610" s="19">
        <f t="shared" si="56"/>
        <v>-18858.225420515402</v>
      </c>
      <c r="M610" s="17">
        <f t="shared" si="59"/>
        <v>-6.3915094466562072E-2</v>
      </c>
      <c r="N610">
        <v>267548269.59373835</v>
      </c>
      <c r="O610">
        <f>INDEX($R$3:$T$335,MATCH(VPPEL[[#This Row],[DistrictNumber]],$R$3:$R$335,0),3)</f>
        <v>0.67</v>
      </c>
      <c r="P610" s="9">
        <f t="shared" si="57"/>
        <v>179257</v>
      </c>
    </row>
    <row r="611" spans="1:16" x14ac:dyDescent="0.35">
      <c r="A611" s="13">
        <v>2027</v>
      </c>
      <c r="B611" s="13">
        <f t="shared" si="55"/>
        <v>2026</v>
      </c>
      <c r="C611" t="s">
        <v>564</v>
      </c>
      <c r="D611" t="s">
        <v>565</v>
      </c>
      <c r="E611" s="5">
        <v>171271880.21299103</v>
      </c>
      <c r="F611" s="13">
        <f>INDEX($R$3:$T$335,MATCH(VPPEL[[#This Row],[DistrictNumber]],$R$3:$R$335,0),3)</f>
        <v>0</v>
      </c>
      <c r="G611" s="9">
        <f t="shared" si="58"/>
        <v>0</v>
      </c>
      <c r="H611" s="11">
        <v>1.02</v>
      </c>
      <c r="I611" s="12" cm="1">
        <f t="array" ref="I611">INDEX(VPPEL[],MATCH(VPPEL[[#This Row],[Base Year]]&amp;VPPEL[[#This Row],[DistrictNumber]],VPPEL[[Fiscal Year]:[Fiscal Year]]&amp;VPPEL[[DistrictNumber]:[DistrictNumber]],0),9)*$H611</f>
        <v>0</v>
      </c>
      <c r="J611" s="15">
        <f>IF(VPPEL[[#This Row],[Unadjusted Maximum Revenue]]/(VPPEL[[#This Row],[Proposed Taxable Valuation]]/1000)&gt;VPPEL[[#This Row],[Max VPPEL RATE]],VPPEL[[#This Row],[Max VPPEL RATE]],VPPEL[[#This Row],[Unadjusted Maximum Revenue]]/(VPPEL[[#This Row],[Proposed Taxable Valuation]]/1000))</f>
        <v>0</v>
      </c>
      <c r="K611" s="26">
        <f>ROUND(VPPEL[[#This Row],[Proposed Taxable Valuation]]/1000*VPPEL[[#This Row],[Adjusted Rate]],0)</f>
        <v>0</v>
      </c>
      <c r="L611" s="19">
        <f t="shared" si="56"/>
        <v>0</v>
      </c>
      <c r="M611" s="17">
        <f t="shared" si="59"/>
        <v>0</v>
      </c>
      <c r="N611">
        <v>154715453.5785045</v>
      </c>
      <c r="O611">
        <f>INDEX($R$3:$T$335,MATCH(VPPEL[[#This Row],[DistrictNumber]],$R$3:$R$335,0),3)</f>
        <v>0</v>
      </c>
      <c r="P611" s="9">
        <f t="shared" si="57"/>
        <v>0</v>
      </c>
    </row>
    <row r="612" spans="1:16" x14ac:dyDescent="0.35">
      <c r="A612" s="13">
        <v>2027</v>
      </c>
      <c r="B612" s="13">
        <f t="shared" si="55"/>
        <v>2026</v>
      </c>
      <c r="C612" t="s">
        <v>566</v>
      </c>
      <c r="D612" t="s">
        <v>567</v>
      </c>
      <c r="E612" s="5">
        <v>198528540.55050746</v>
      </c>
      <c r="F612" s="13">
        <f>INDEX($R$3:$T$335,MATCH(VPPEL[[#This Row],[DistrictNumber]],$R$3:$R$335,0),3)</f>
        <v>0</v>
      </c>
      <c r="G612" s="9">
        <f t="shared" si="58"/>
        <v>0</v>
      </c>
      <c r="H612" s="11">
        <v>1.02</v>
      </c>
      <c r="I612" s="12" cm="1">
        <f t="array" ref="I612">INDEX(VPPEL[],MATCH(VPPEL[[#This Row],[Base Year]]&amp;VPPEL[[#This Row],[DistrictNumber]],VPPEL[[Fiscal Year]:[Fiscal Year]]&amp;VPPEL[[DistrictNumber]:[DistrictNumber]],0),9)*$H612</f>
        <v>0</v>
      </c>
      <c r="J612" s="15">
        <f>IF(VPPEL[[#This Row],[Unadjusted Maximum Revenue]]/(VPPEL[[#This Row],[Proposed Taxable Valuation]]/1000)&gt;VPPEL[[#This Row],[Max VPPEL RATE]],VPPEL[[#This Row],[Max VPPEL RATE]],VPPEL[[#This Row],[Unadjusted Maximum Revenue]]/(VPPEL[[#This Row],[Proposed Taxable Valuation]]/1000))</f>
        <v>0</v>
      </c>
      <c r="K612" s="26">
        <f>ROUND(VPPEL[[#This Row],[Proposed Taxable Valuation]]/1000*VPPEL[[#This Row],[Adjusted Rate]],0)</f>
        <v>0</v>
      </c>
      <c r="L612" s="19">
        <f t="shared" si="56"/>
        <v>0</v>
      </c>
      <c r="M612" s="17">
        <f t="shared" si="59"/>
        <v>0</v>
      </c>
      <c r="N612">
        <v>187345626.17798796</v>
      </c>
      <c r="O612">
        <f>INDEX($R$3:$T$335,MATCH(VPPEL[[#This Row],[DistrictNumber]],$R$3:$R$335,0),3)</f>
        <v>0</v>
      </c>
      <c r="P612" s="9">
        <f t="shared" si="57"/>
        <v>0</v>
      </c>
    </row>
    <row r="613" spans="1:16" x14ac:dyDescent="0.35">
      <c r="A613" s="13">
        <v>2027</v>
      </c>
      <c r="B613" s="13">
        <f t="shared" si="55"/>
        <v>2026</v>
      </c>
      <c r="C613" t="s">
        <v>568</v>
      </c>
      <c r="D613" t="s">
        <v>569</v>
      </c>
      <c r="E613" s="5">
        <v>425440215.02757859</v>
      </c>
      <c r="F613" s="13">
        <f>INDEX($R$3:$T$335,MATCH(VPPEL[[#This Row],[DistrictNumber]],$R$3:$R$335,0),3)</f>
        <v>0</v>
      </c>
      <c r="G613" s="9">
        <f t="shared" si="58"/>
        <v>0</v>
      </c>
      <c r="H613" s="11">
        <v>1.02</v>
      </c>
      <c r="I613" s="12" cm="1">
        <f t="array" ref="I613">INDEX(VPPEL[],MATCH(VPPEL[[#This Row],[Base Year]]&amp;VPPEL[[#This Row],[DistrictNumber]],VPPEL[[Fiscal Year]:[Fiscal Year]]&amp;VPPEL[[DistrictNumber]:[DistrictNumber]],0),9)*$H613</f>
        <v>0</v>
      </c>
      <c r="J613" s="15">
        <f>IF(VPPEL[[#This Row],[Unadjusted Maximum Revenue]]/(VPPEL[[#This Row],[Proposed Taxable Valuation]]/1000)&gt;VPPEL[[#This Row],[Max VPPEL RATE]],VPPEL[[#This Row],[Max VPPEL RATE]],VPPEL[[#This Row],[Unadjusted Maximum Revenue]]/(VPPEL[[#This Row],[Proposed Taxable Valuation]]/1000))</f>
        <v>0</v>
      </c>
      <c r="K613" s="26">
        <f>ROUND(VPPEL[[#This Row],[Proposed Taxable Valuation]]/1000*VPPEL[[#This Row],[Adjusted Rate]],0)</f>
        <v>0</v>
      </c>
      <c r="L613" s="19">
        <f t="shared" si="56"/>
        <v>0</v>
      </c>
      <c r="M613" s="17">
        <f t="shared" si="59"/>
        <v>0</v>
      </c>
      <c r="N613">
        <v>370120174.22597831</v>
      </c>
      <c r="O613">
        <f>INDEX($R$3:$T$335,MATCH(VPPEL[[#This Row],[DistrictNumber]],$R$3:$R$335,0),3)</f>
        <v>0</v>
      </c>
      <c r="P613" s="9">
        <f t="shared" si="57"/>
        <v>0</v>
      </c>
    </row>
    <row r="614" spans="1:16" x14ac:dyDescent="0.35">
      <c r="A614" s="13">
        <v>2027</v>
      </c>
      <c r="B614" s="13">
        <f t="shared" si="55"/>
        <v>2026</v>
      </c>
      <c r="C614" t="s">
        <v>570</v>
      </c>
      <c r="D614" t="s">
        <v>571</v>
      </c>
      <c r="E614" s="5">
        <v>579931528.08532774</v>
      </c>
      <c r="F614" s="13">
        <f>INDEX($R$3:$T$335,MATCH(VPPEL[[#This Row],[DistrictNumber]],$R$3:$R$335,0),3)</f>
        <v>1.17126</v>
      </c>
      <c r="G614" s="9">
        <f t="shared" si="58"/>
        <v>679250.60158522089</v>
      </c>
      <c r="H614" s="11">
        <v>1.02</v>
      </c>
      <c r="I614" s="12" cm="1">
        <f t="array" ref="I614">INDEX(VPPEL[],MATCH(VPPEL[[#This Row],[Base Year]]&amp;VPPEL[[#This Row],[DistrictNumber]],VPPEL[[Fiscal Year]:[Fiscal Year]]&amp;VPPEL[[DistrictNumber]:[DistrictNumber]],0),9)*$H614</f>
        <v>611045.38716542278</v>
      </c>
      <c r="J614" s="15">
        <f>IF(VPPEL[[#This Row],[Unadjusted Maximum Revenue]]/(VPPEL[[#This Row],[Proposed Taxable Valuation]]/1000)&gt;VPPEL[[#This Row],[Max VPPEL RATE]],VPPEL[[#This Row],[Max VPPEL RATE]],VPPEL[[#This Row],[Unadjusted Maximum Revenue]]/(VPPEL[[#This Row],[Proposed Taxable Valuation]]/1000))</f>
        <v>1.0536509183813803</v>
      </c>
      <c r="K614" s="26">
        <f>ROUND(VPPEL[[#This Row],[Proposed Taxable Valuation]]/1000*VPPEL[[#This Row],[Adjusted Rate]],0)</f>
        <v>611045</v>
      </c>
      <c r="L614" s="19">
        <f t="shared" si="56"/>
        <v>-68205.214419798111</v>
      </c>
      <c r="M614" s="17">
        <f t="shared" si="59"/>
        <v>-0.11760908161861972</v>
      </c>
      <c r="N614">
        <v>518335711.96605998</v>
      </c>
      <c r="O614">
        <f>INDEX($R$3:$T$335,MATCH(VPPEL[[#This Row],[DistrictNumber]],$R$3:$R$335,0),3)</f>
        <v>1.17126</v>
      </c>
      <c r="P614" s="9">
        <f t="shared" si="57"/>
        <v>607106</v>
      </c>
    </row>
    <row r="615" spans="1:16" x14ac:dyDescent="0.35">
      <c r="A615" s="13">
        <v>2027</v>
      </c>
      <c r="B615" s="13">
        <f t="shared" si="55"/>
        <v>2026</v>
      </c>
      <c r="C615" t="s">
        <v>572</v>
      </c>
      <c r="D615" t="s">
        <v>573</v>
      </c>
      <c r="E615" s="5">
        <v>505343915.24990523</v>
      </c>
      <c r="F615" s="13">
        <f>INDEX($R$3:$T$335,MATCH(VPPEL[[#This Row],[DistrictNumber]],$R$3:$R$335,0),3)</f>
        <v>1.34</v>
      </c>
      <c r="G615" s="9">
        <f t="shared" si="58"/>
        <v>677160.84643487306</v>
      </c>
      <c r="H615" s="11">
        <v>1.02</v>
      </c>
      <c r="I615" s="12" cm="1">
        <f t="array" ref="I615">INDEX(VPPEL[],MATCH(VPPEL[[#This Row],[Base Year]]&amp;VPPEL[[#This Row],[DistrictNumber]],VPPEL[[Fiscal Year]:[Fiscal Year]]&amp;VPPEL[[DistrictNumber]:[DistrictNumber]],0),9)*$H615</f>
        <v>589616.32776600006</v>
      </c>
      <c r="J615" s="15">
        <f>IF(VPPEL[[#This Row],[Unadjusted Maximum Revenue]]/(VPPEL[[#This Row],[Proposed Taxable Valuation]]/1000)&gt;VPPEL[[#This Row],[Max VPPEL RATE]],VPPEL[[#This Row],[Max VPPEL RATE]],VPPEL[[#This Row],[Unadjusted Maximum Revenue]]/(VPPEL[[#This Row],[Proposed Taxable Valuation]]/1000))</f>
        <v>1.1667624957439531</v>
      </c>
      <c r="K615" s="26">
        <f>ROUND(VPPEL[[#This Row],[Proposed Taxable Valuation]]/1000*VPPEL[[#This Row],[Adjusted Rate]],0)</f>
        <v>589616</v>
      </c>
      <c r="L615" s="19">
        <f t="shared" si="56"/>
        <v>-87544.518668873003</v>
      </c>
      <c r="M615" s="17">
        <f t="shared" si="59"/>
        <v>-0.173237504256047</v>
      </c>
      <c r="N615">
        <v>455696226.3418231</v>
      </c>
      <c r="O615">
        <f>INDEX($R$3:$T$335,MATCH(VPPEL[[#This Row],[DistrictNumber]],$R$3:$R$335,0),3)</f>
        <v>1.34</v>
      </c>
      <c r="P615" s="9">
        <f t="shared" si="57"/>
        <v>610633</v>
      </c>
    </row>
    <row r="616" spans="1:16" x14ac:dyDescent="0.35">
      <c r="A616" s="13">
        <v>2027</v>
      </c>
      <c r="B616" s="13">
        <f t="shared" si="55"/>
        <v>2026</v>
      </c>
      <c r="C616" t="s">
        <v>574</v>
      </c>
      <c r="D616" t="s">
        <v>575</v>
      </c>
      <c r="E616" s="5">
        <v>2250469890.2453399</v>
      </c>
      <c r="F616" s="13">
        <f>INDEX($R$3:$T$335,MATCH(VPPEL[[#This Row],[DistrictNumber]],$R$3:$R$335,0),3)</f>
        <v>1.34</v>
      </c>
      <c r="G616" s="9">
        <f t="shared" si="58"/>
        <v>3015629.6529287556</v>
      </c>
      <c r="H616" s="11">
        <v>1.02</v>
      </c>
      <c r="I616" s="12" cm="1">
        <f t="array" ref="I616">INDEX(VPPEL[],MATCH(VPPEL[[#This Row],[Base Year]]&amp;VPPEL[[#This Row],[DistrictNumber]],VPPEL[[Fiscal Year]:[Fiscal Year]]&amp;VPPEL[[DistrictNumber]:[DistrictNumber]],0),9)*$H616</f>
        <v>2511637.2770460001</v>
      </c>
      <c r="J616" s="15">
        <f>IF(VPPEL[[#This Row],[Unadjusted Maximum Revenue]]/(VPPEL[[#This Row],[Proposed Taxable Valuation]]/1000)&gt;VPPEL[[#This Row],[Max VPPEL RATE]],VPPEL[[#This Row],[Max VPPEL RATE]],VPPEL[[#This Row],[Unadjusted Maximum Revenue]]/(VPPEL[[#This Row],[Proposed Taxable Valuation]]/1000))</f>
        <v>1.116050158205933</v>
      </c>
      <c r="K616" s="26">
        <f>ROUND(VPPEL[[#This Row],[Proposed Taxable Valuation]]/1000*VPPEL[[#This Row],[Adjusted Rate]],0)</f>
        <v>2511637</v>
      </c>
      <c r="L616" s="19">
        <f t="shared" si="56"/>
        <v>-503992.3758827555</v>
      </c>
      <c r="M616" s="17">
        <f t="shared" si="59"/>
        <v>-0.22394984179406707</v>
      </c>
      <c r="N616">
        <v>1903107560.0992107</v>
      </c>
      <c r="O616">
        <f>INDEX($R$3:$T$335,MATCH(VPPEL[[#This Row],[DistrictNumber]],$R$3:$R$335,0),3)</f>
        <v>1.34</v>
      </c>
      <c r="P616" s="9">
        <f t="shared" si="57"/>
        <v>2550164</v>
      </c>
    </row>
    <row r="617" spans="1:16" x14ac:dyDescent="0.35">
      <c r="A617" s="13">
        <v>2027</v>
      </c>
      <c r="B617" s="13">
        <f t="shared" si="55"/>
        <v>2026</v>
      </c>
      <c r="C617" t="s">
        <v>576</v>
      </c>
      <c r="D617" t="s">
        <v>577</v>
      </c>
      <c r="E617" s="5">
        <v>610978633.40995312</v>
      </c>
      <c r="F617" s="13">
        <f>INDEX($R$3:$T$335,MATCH(VPPEL[[#This Row],[DistrictNumber]],$R$3:$R$335,0),3)</f>
        <v>0.67</v>
      </c>
      <c r="G617" s="9">
        <f t="shared" si="58"/>
        <v>409355.6843846686</v>
      </c>
      <c r="H617" s="11">
        <v>1.02</v>
      </c>
      <c r="I617" s="12" cm="1">
        <f t="array" ref="I617">INDEX(VPPEL[],MATCH(VPPEL[[#This Row],[Base Year]]&amp;VPPEL[[#This Row],[DistrictNumber]],VPPEL[[Fiscal Year]:[Fiscal Year]]&amp;VPPEL[[DistrictNumber]:[DistrictNumber]],0),9)*$H617</f>
        <v>365883.5660088</v>
      </c>
      <c r="J617" s="15">
        <f>IF(VPPEL[[#This Row],[Unadjusted Maximum Revenue]]/(VPPEL[[#This Row],[Proposed Taxable Valuation]]/1000)&gt;VPPEL[[#This Row],[Max VPPEL RATE]],VPPEL[[#This Row],[Max VPPEL RATE]],VPPEL[[#This Row],[Unadjusted Maximum Revenue]]/(VPPEL[[#This Row],[Proposed Taxable Valuation]]/1000))</f>
        <v>0.59884838192582135</v>
      </c>
      <c r="K617" s="26">
        <f>ROUND(VPPEL[[#This Row],[Proposed Taxable Valuation]]/1000*VPPEL[[#This Row],[Adjusted Rate]],0)</f>
        <v>365884</v>
      </c>
      <c r="L617" s="19">
        <f t="shared" si="56"/>
        <v>-43472.118375868595</v>
      </c>
      <c r="M617" s="17">
        <f t="shared" si="59"/>
        <v>-7.1151618074178691E-2</v>
      </c>
      <c r="N617">
        <v>554356320.1615622</v>
      </c>
      <c r="O617">
        <f>INDEX($R$3:$T$335,MATCH(VPPEL[[#This Row],[DistrictNumber]],$R$3:$R$335,0),3)</f>
        <v>0.67</v>
      </c>
      <c r="P617" s="9">
        <f t="shared" si="57"/>
        <v>371419</v>
      </c>
    </row>
    <row r="618" spans="1:16" x14ac:dyDescent="0.35">
      <c r="A618" s="13">
        <v>2027</v>
      </c>
      <c r="B618" s="13">
        <f t="shared" si="55"/>
        <v>2026</v>
      </c>
      <c r="C618" t="s">
        <v>578</v>
      </c>
      <c r="D618" t="s">
        <v>579</v>
      </c>
      <c r="E618" s="5">
        <v>515754437.17975795</v>
      </c>
      <c r="F618" s="13">
        <f>INDEX($R$3:$T$335,MATCH(VPPEL[[#This Row],[DistrictNumber]],$R$3:$R$335,0),3)</f>
        <v>1.34</v>
      </c>
      <c r="G618" s="9">
        <f t="shared" si="58"/>
        <v>691110.9458208757</v>
      </c>
      <c r="H618" s="11">
        <v>1.02</v>
      </c>
      <c r="I618" s="12" cm="1">
        <f t="array" ref="I618">INDEX(VPPEL[],MATCH(VPPEL[[#This Row],[Base Year]]&amp;VPPEL[[#This Row],[DistrictNumber]],VPPEL[[Fiscal Year]:[Fiscal Year]]&amp;VPPEL[[DistrictNumber]:[DistrictNumber]],0),9)*$H618</f>
        <v>518817.84547080006</v>
      </c>
      <c r="J618" s="15">
        <f>IF(VPPEL[[#This Row],[Unadjusted Maximum Revenue]]/(VPPEL[[#This Row],[Proposed Taxable Valuation]]/1000)&gt;VPPEL[[#This Row],[Max VPPEL RATE]],VPPEL[[#This Row],[Max VPPEL RATE]],VPPEL[[#This Row],[Unadjusted Maximum Revenue]]/(VPPEL[[#This Row],[Proposed Taxable Valuation]]/1000))</f>
        <v>1.0059396644414604</v>
      </c>
      <c r="K618" s="26">
        <f>ROUND(VPPEL[[#This Row],[Proposed Taxable Valuation]]/1000*VPPEL[[#This Row],[Adjusted Rate]],0)</f>
        <v>518818</v>
      </c>
      <c r="L618" s="19">
        <f t="shared" si="56"/>
        <v>-172293.10035007563</v>
      </c>
      <c r="M618" s="17">
        <f t="shared" si="59"/>
        <v>-0.33406033555853965</v>
      </c>
      <c r="N618">
        <v>433563927.41221005</v>
      </c>
      <c r="O618">
        <f>INDEX($R$3:$T$335,MATCH(VPPEL[[#This Row],[DistrictNumber]],$R$3:$R$335,0),3)</f>
        <v>1.34</v>
      </c>
      <c r="P618" s="9">
        <f t="shared" si="57"/>
        <v>580976</v>
      </c>
    </row>
    <row r="619" spans="1:16" x14ac:dyDescent="0.35">
      <c r="A619" s="13">
        <v>2027</v>
      </c>
      <c r="B619" s="13">
        <f t="shared" si="55"/>
        <v>2026</v>
      </c>
      <c r="C619" t="s">
        <v>580</v>
      </c>
      <c r="D619" t="s">
        <v>581</v>
      </c>
      <c r="E619" s="5">
        <v>196981152.13414997</v>
      </c>
      <c r="F619" s="13">
        <f>INDEX($R$3:$T$335,MATCH(VPPEL[[#This Row],[DistrictNumber]],$R$3:$R$335,0),3)</f>
        <v>0.17777000000000001</v>
      </c>
      <c r="G619" s="9">
        <f t="shared" si="58"/>
        <v>35017.339414887843</v>
      </c>
      <c r="H619" s="11">
        <v>1.02</v>
      </c>
      <c r="I619" s="12" cm="1">
        <f t="array" ref="I619">INDEX(VPPEL[],MATCH(VPPEL[[#This Row],[Base Year]]&amp;VPPEL[[#This Row],[DistrictNumber]],VPPEL[[Fiscal Year]:[Fiscal Year]]&amp;VPPEL[[DistrictNumber]:[DistrictNumber]],0),9)*$H619</f>
        <v>33605.293864068008</v>
      </c>
      <c r="J619" s="15">
        <f>IF(VPPEL[[#This Row],[Unadjusted Maximum Revenue]]/(VPPEL[[#This Row],[Proposed Taxable Valuation]]/1000)&gt;VPPEL[[#This Row],[Max VPPEL RATE]],VPPEL[[#This Row],[Max VPPEL RATE]],VPPEL[[#This Row],[Unadjusted Maximum Revenue]]/(VPPEL[[#This Row],[Proposed Taxable Valuation]]/1000))</f>
        <v>0.17060157025166453</v>
      </c>
      <c r="K619" s="26">
        <f>ROUND(VPPEL[[#This Row],[Proposed Taxable Valuation]]/1000*VPPEL[[#This Row],[Adjusted Rate]],0)</f>
        <v>33605</v>
      </c>
      <c r="L619" s="19">
        <f t="shared" si="56"/>
        <v>-1412.0455508198356</v>
      </c>
      <c r="M619" s="17">
        <f t="shared" si="59"/>
        <v>-7.1684297483354809E-3</v>
      </c>
      <c r="N619">
        <v>183612370.70817703</v>
      </c>
      <c r="O619">
        <f>INDEX($R$3:$T$335,MATCH(VPPEL[[#This Row],[DistrictNumber]],$R$3:$R$335,0),3)</f>
        <v>0.17777000000000001</v>
      </c>
      <c r="P619" s="9">
        <f t="shared" si="57"/>
        <v>32641</v>
      </c>
    </row>
    <row r="620" spans="1:16" x14ac:dyDescent="0.35">
      <c r="A620" s="13">
        <v>2027</v>
      </c>
      <c r="B620" s="13">
        <f t="shared" si="55"/>
        <v>2026</v>
      </c>
      <c r="C620" t="s">
        <v>582</v>
      </c>
      <c r="D620" t="s">
        <v>583</v>
      </c>
      <c r="E620" s="5">
        <v>790431289.06636584</v>
      </c>
      <c r="F620" s="13">
        <f>INDEX($R$3:$T$335,MATCH(VPPEL[[#This Row],[DistrictNumber]],$R$3:$R$335,0),3)</f>
        <v>0.47982999999999998</v>
      </c>
      <c r="G620" s="9">
        <f t="shared" si="58"/>
        <v>379272.64543271431</v>
      </c>
      <c r="H620" s="11">
        <v>1.02</v>
      </c>
      <c r="I620" s="12" cm="1">
        <f t="array" ref="I620">INDEX(VPPEL[],MATCH(VPPEL[[#This Row],[Base Year]]&amp;VPPEL[[#This Row],[DistrictNumber]],VPPEL[[Fiscal Year]:[Fiscal Year]]&amp;VPPEL[[DistrictNumber]:[DistrictNumber]],0),9)*$H620</f>
        <v>323752.74074218923</v>
      </c>
      <c r="J620" s="15">
        <f>IF(VPPEL[[#This Row],[Unadjusted Maximum Revenue]]/(VPPEL[[#This Row],[Proposed Taxable Valuation]]/1000)&gt;VPPEL[[#This Row],[Max VPPEL RATE]],VPPEL[[#This Row],[Max VPPEL RATE]],VPPEL[[#This Row],[Unadjusted Maximum Revenue]]/(VPPEL[[#This Row],[Proposed Taxable Valuation]]/1000))</f>
        <v>0.40958998615122694</v>
      </c>
      <c r="K620" s="26">
        <f>ROUND(VPPEL[[#This Row],[Proposed Taxable Valuation]]/1000*VPPEL[[#This Row],[Adjusted Rate]],0)</f>
        <v>323753</v>
      </c>
      <c r="L620" s="19">
        <f t="shared" si="56"/>
        <v>-55519.904690525087</v>
      </c>
      <c r="M620" s="17">
        <f t="shared" si="59"/>
        <v>-7.0240013848773042E-2</v>
      </c>
      <c r="N620">
        <v>683336356.21717596</v>
      </c>
      <c r="O620">
        <f>INDEX($R$3:$T$335,MATCH(VPPEL[[#This Row],[DistrictNumber]],$R$3:$R$335,0),3)</f>
        <v>0.47982999999999998</v>
      </c>
      <c r="P620" s="9">
        <f t="shared" si="57"/>
        <v>327885</v>
      </c>
    </row>
    <row r="621" spans="1:16" x14ac:dyDescent="0.35">
      <c r="A621" s="13">
        <v>2027</v>
      </c>
      <c r="B621" s="13">
        <f t="shared" si="55"/>
        <v>2026</v>
      </c>
      <c r="C621" t="s">
        <v>584</v>
      </c>
      <c r="D621" t="s">
        <v>585</v>
      </c>
      <c r="E621" s="5">
        <v>236015231.80121142</v>
      </c>
      <c r="F621" s="13">
        <f>INDEX($R$3:$T$335,MATCH(VPPEL[[#This Row],[DistrictNumber]],$R$3:$R$335,0),3)</f>
        <v>1.34</v>
      </c>
      <c r="G621" s="9">
        <f t="shared" si="58"/>
        <v>316260.41061362333</v>
      </c>
      <c r="H621" s="11">
        <v>1.02</v>
      </c>
      <c r="I621" s="12" cm="1">
        <f t="array" ref="I621">INDEX(VPPEL[],MATCH(VPPEL[[#This Row],[Base Year]]&amp;VPPEL[[#This Row],[DistrictNumber]],VPPEL[[Fiscal Year]:[Fiscal Year]]&amp;VPPEL[[DistrictNumber]:[DistrictNumber]],0),9)*$H621</f>
        <v>278432.83719600004</v>
      </c>
      <c r="J621" s="15">
        <f>IF(VPPEL[[#This Row],[Unadjusted Maximum Revenue]]/(VPPEL[[#This Row],[Proposed Taxable Valuation]]/1000)&gt;VPPEL[[#This Row],[Max VPPEL RATE]],VPPEL[[#This Row],[Max VPPEL RATE]],VPPEL[[#This Row],[Unadjusted Maximum Revenue]]/(VPPEL[[#This Row],[Proposed Taxable Valuation]]/1000))</f>
        <v>1.1797240164165155</v>
      </c>
      <c r="K621" s="26">
        <f>ROUND(VPPEL[[#This Row],[Proposed Taxable Valuation]]/1000*VPPEL[[#This Row],[Adjusted Rate]],0)</f>
        <v>278433</v>
      </c>
      <c r="L621" s="19">
        <f t="shared" si="56"/>
        <v>-37827.573417623295</v>
      </c>
      <c r="M621" s="17">
        <f t="shared" si="59"/>
        <v>-0.1602759835834846</v>
      </c>
      <c r="N621">
        <v>211285743.84743363</v>
      </c>
      <c r="O621">
        <f>INDEX($R$3:$T$335,MATCH(VPPEL[[#This Row],[DistrictNumber]],$R$3:$R$335,0),3)</f>
        <v>1.34</v>
      </c>
      <c r="P621" s="9">
        <f t="shared" si="57"/>
        <v>283123</v>
      </c>
    </row>
    <row r="622" spans="1:16" x14ac:dyDescent="0.35">
      <c r="A622" s="13">
        <v>2027</v>
      </c>
      <c r="B622" s="13">
        <f t="shared" si="55"/>
        <v>2026</v>
      </c>
      <c r="C622" t="s">
        <v>586</v>
      </c>
      <c r="D622" t="s">
        <v>587</v>
      </c>
      <c r="E622" s="5">
        <v>293481513.61297131</v>
      </c>
      <c r="F622" s="13">
        <f>INDEX($R$3:$T$335,MATCH(VPPEL[[#This Row],[DistrictNumber]],$R$3:$R$335,0),3)</f>
        <v>0.47206999999999999</v>
      </c>
      <c r="G622" s="9">
        <f t="shared" si="58"/>
        <v>138543.81813127536</v>
      </c>
      <c r="H622" s="11">
        <v>1.02</v>
      </c>
      <c r="I622" s="12" cm="1">
        <f t="array" ref="I622">INDEX(VPPEL[],MATCH(VPPEL[[#This Row],[Base Year]]&amp;VPPEL[[#This Row],[DistrictNumber]],VPPEL[[Fiscal Year]:[Fiscal Year]]&amp;VPPEL[[DistrictNumber]:[DistrictNumber]],0),9)*$H622</f>
        <v>125485.9164987828</v>
      </c>
      <c r="J622" s="15">
        <f>IF(VPPEL[[#This Row],[Unadjusted Maximum Revenue]]/(VPPEL[[#This Row],[Proposed Taxable Valuation]]/1000)&gt;VPPEL[[#This Row],[Max VPPEL RATE]],VPPEL[[#This Row],[Max VPPEL RATE]],VPPEL[[#This Row],[Unadjusted Maximum Revenue]]/(VPPEL[[#This Row],[Proposed Taxable Valuation]]/1000))</f>
        <v>0.42757690238802343</v>
      </c>
      <c r="K622" s="26">
        <f>ROUND(VPPEL[[#This Row],[Proposed Taxable Valuation]]/1000*VPPEL[[#This Row],[Adjusted Rate]],0)</f>
        <v>125486</v>
      </c>
      <c r="L622" s="19">
        <f t="shared" si="56"/>
        <v>-13057.901632492561</v>
      </c>
      <c r="M622" s="17">
        <f t="shared" si="59"/>
        <v>-4.4493097611976562E-2</v>
      </c>
      <c r="N622">
        <v>264433112.44095048</v>
      </c>
      <c r="O622">
        <f>INDEX($R$3:$T$335,MATCH(VPPEL[[#This Row],[DistrictNumber]],$R$3:$R$335,0),3)</f>
        <v>0.47206999999999999</v>
      </c>
      <c r="P622" s="9">
        <f t="shared" si="57"/>
        <v>124831</v>
      </c>
    </row>
    <row r="623" spans="1:16" x14ac:dyDescent="0.35">
      <c r="A623" s="13">
        <v>2027</v>
      </c>
      <c r="B623" s="13">
        <f t="shared" si="55"/>
        <v>2026</v>
      </c>
      <c r="C623" t="s">
        <v>588</v>
      </c>
      <c r="D623" t="s">
        <v>589</v>
      </c>
      <c r="E623" s="5">
        <v>323662089.44812453</v>
      </c>
      <c r="F623" s="13">
        <f>INDEX($R$3:$T$335,MATCH(VPPEL[[#This Row],[DistrictNumber]],$R$3:$R$335,0),3)</f>
        <v>0.98841999999999997</v>
      </c>
      <c r="G623" s="9">
        <f t="shared" si="58"/>
        <v>319914.08245231526</v>
      </c>
      <c r="H623" s="11">
        <v>1.02</v>
      </c>
      <c r="I623" s="12" cm="1">
        <f t="array" ref="I623">INDEX(VPPEL[],MATCH(VPPEL[[#This Row],[Base Year]]&amp;VPPEL[[#This Row],[DistrictNumber]],VPPEL[[Fiscal Year]:[Fiscal Year]]&amp;VPPEL[[DistrictNumber]:[DistrictNumber]],0),9)*$H623</f>
        <v>275853.6603760104</v>
      </c>
      <c r="J623" s="15">
        <f>IF(VPPEL[[#This Row],[Unadjusted Maximum Revenue]]/(VPPEL[[#This Row],[Proposed Taxable Valuation]]/1000)&gt;VPPEL[[#This Row],[Max VPPEL RATE]],VPPEL[[#This Row],[Max VPPEL RATE]],VPPEL[[#This Row],[Unadjusted Maximum Revenue]]/(VPPEL[[#This Row],[Proposed Taxable Valuation]]/1000))</f>
        <v>0.85228906742327415</v>
      </c>
      <c r="K623" s="26">
        <f>ROUND(VPPEL[[#This Row],[Proposed Taxable Valuation]]/1000*VPPEL[[#This Row],[Adjusted Rate]],0)</f>
        <v>275854</v>
      </c>
      <c r="L623" s="19">
        <f t="shared" si="56"/>
        <v>-44060.422076304851</v>
      </c>
      <c r="M623" s="17">
        <f t="shared" si="59"/>
        <v>-0.13613093257672582</v>
      </c>
      <c r="N623">
        <v>285978325.04219562</v>
      </c>
      <c r="O623">
        <f>INDEX($R$3:$T$335,MATCH(VPPEL[[#This Row],[DistrictNumber]],$R$3:$R$335,0),3)</f>
        <v>0.98841999999999997</v>
      </c>
      <c r="P623" s="9">
        <f t="shared" si="57"/>
        <v>282667</v>
      </c>
    </row>
    <row r="624" spans="1:16" x14ac:dyDescent="0.35">
      <c r="A624" s="13">
        <v>2027</v>
      </c>
      <c r="B624" s="13">
        <f t="shared" si="55"/>
        <v>2026</v>
      </c>
      <c r="C624" t="s">
        <v>590</v>
      </c>
      <c r="D624" t="s">
        <v>591</v>
      </c>
      <c r="E624" s="5">
        <v>709195368.4712429</v>
      </c>
      <c r="F624" s="13">
        <f>INDEX($R$3:$T$335,MATCH(VPPEL[[#This Row],[DistrictNumber]],$R$3:$R$335,0),3)</f>
        <v>1</v>
      </c>
      <c r="G624" s="9">
        <f t="shared" si="58"/>
        <v>709195.36847124295</v>
      </c>
      <c r="H624" s="11">
        <v>1.02</v>
      </c>
      <c r="I624" s="12" cm="1">
        <f t="array" ref="I624">INDEX(VPPEL[],MATCH(VPPEL[[#This Row],[Base Year]]&amp;VPPEL[[#This Row],[DistrictNumber]],VPPEL[[Fiscal Year]:[Fiscal Year]]&amp;VPPEL[[DistrictNumber]:[DistrictNumber]],0),9)*$H624</f>
        <v>607574.51274000003</v>
      </c>
      <c r="J624" s="15">
        <f>IF(VPPEL[[#This Row],[Unadjusted Maximum Revenue]]/(VPPEL[[#This Row],[Proposed Taxable Valuation]]/1000)&gt;VPPEL[[#This Row],[Max VPPEL RATE]],VPPEL[[#This Row],[Max VPPEL RATE]],VPPEL[[#This Row],[Unadjusted Maximum Revenue]]/(VPPEL[[#This Row],[Proposed Taxable Valuation]]/1000))</f>
        <v>0.85670964553773232</v>
      </c>
      <c r="K624" s="26">
        <f>ROUND(VPPEL[[#This Row],[Proposed Taxable Valuation]]/1000*VPPEL[[#This Row],[Adjusted Rate]],0)</f>
        <v>607575</v>
      </c>
      <c r="L624" s="19">
        <f t="shared" si="56"/>
        <v>-101620.85573124292</v>
      </c>
      <c r="M624" s="17">
        <f t="shared" si="59"/>
        <v>-0.14329035446226768</v>
      </c>
      <c r="N624">
        <v>616183248.89732122</v>
      </c>
      <c r="O624">
        <f>INDEX($R$3:$T$335,MATCH(VPPEL[[#This Row],[DistrictNumber]],$R$3:$R$335,0),3)</f>
        <v>1</v>
      </c>
      <c r="P624" s="9">
        <f t="shared" si="57"/>
        <v>616183</v>
      </c>
    </row>
    <row r="625" spans="1:16" x14ac:dyDescent="0.35">
      <c r="A625" s="13">
        <v>2027</v>
      </c>
      <c r="B625" s="13">
        <f t="shared" si="55"/>
        <v>2026</v>
      </c>
      <c r="C625" t="s">
        <v>592</v>
      </c>
      <c r="D625" t="s">
        <v>593</v>
      </c>
      <c r="E625" s="5">
        <v>4431701909.8518467</v>
      </c>
      <c r="F625" s="13">
        <f>INDEX($R$3:$T$335,MATCH(VPPEL[[#This Row],[DistrictNumber]],$R$3:$R$335,0),3)</f>
        <v>0.67</v>
      </c>
      <c r="G625" s="9">
        <f t="shared" si="58"/>
        <v>2969240.2796007372</v>
      </c>
      <c r="H625" s="11">
        <v>1.02</v>
      </c>
      <c r="I625" s="12" cm="1">
        <f t="array" ref="I625">INDEX(VPPEL[],MATCH(VPPEL[[#This Row],[Base Year]]&amp;VPPEL[[#This Row],[DistrictNumber]],VPPEL[[Fiscal Year]:[Fiscal Year]]&amp;VPPEL[[DistrictNumber]:[DistrictNumber]],0),9)*$H625</f>
        <v>2438443.8167172004</v>
      </c>
      <c r="J625" s="15">
        <f>IF(VPPEL[[#This Row],[Unadjusted Maximum Revenue]]/(VPPEL[[#This Row],[Proposed Taxable Valuation]]/1000)&gt;VPPEL[[#This Row],[Max VPPEL RATE]],VPPEL[[#This Row],[Max VPPEL RATE]],VPPEL[[#This Row],[Unadjusted Maximum Revenue]]/(VPPEL[[#This Row],[Proposed Taxable Valuation]]/1000))</f>
        <v>0.55022739938722964</v>
      </c>
      <c r="K625" s="26">
        <f>ROUND(VPPEL[[#This Row],[Proposed Taxable Valuation]]/1000*VPPEL[[#This Row],[Adjusted Rate]],0)</f>
        <v>2438444</v>
      </c>
      <c r="L625" s="19">
        <f t="shared" si="56"/>
        <v>-530796.4628835367</v>
      </c>
      <c r="M625" s="17">
        <f t="shared" si="59"/>
        <v>-0.1197726006127704</v>
      </c>
      <c r="N625">
        <v>3740671814.494092</v>
      </c>
      <c r="O625">
        <f>INDEX($R$3:$T$335,MATCH(VPPEL[[#This Row],[DistrictNumber]],$R$3:$R$335,0),3)</f>
        <v>0.67</v>
      </c>
      <c r="P625" s="9">
        <f t="shared" si="57"/>
        <v>2506250</v>
      </c>
    </row>
    <row r="626" spans="1:16" x14ac:dyDescent="0.35">
      <c r="A626" s="13">
        <v>2027</v>
      </c>
      <c r="B626" s="13">
        <f t="shared" si="55"/>
        <v>2026</v>
      </c>
      <c r="C626" t="s">
        <v>594</v>
      </c>
      <c r="D626" t="s">
        <v>595</v>
      </c>
      <c r="E626" s="5">
        <v>10573681808.715237</v>
      </c>
      <c r="F626" s="13">
        <f>INDEX($R$3:$T$335,MATCH(VPPEL[[#This Row],[DistrictNumber]],$R$3:$R$335,0),3)</f>
        <v>1.34</v>
      </c>
      <c r="G626" s="9">
        <f t="shared" si="58"/>
        <v>14168733.62367842</v>
      </c>
      <c r="H626" s="11">
        <v>1.02</v>
      </c>
      <c r="I626" s="12" cm="1">
        <f t="array" ref="I626">INDEX(VPPEL[],MATCH(VPPEL[[#This Row],[Base Year]]&amp;VPPEL[[#This Row],[DistrictNumber]],VPPEL[[Fiscal Year]:[Fiscal Year]]&amp;VPPEL[[DistrictNumber]:[DistrictNumber]],0),9)*$H626</f>
        <v>10692185.874358801</v>
      </c>
      <c r="J626" s="15">
        <f>IF(VPPEL[[#This Row],[Unadjusted Maximum Revenue]]/(VPPEL[[#This Row],[Proposed Taxable Valuation]]/1000)&gt;VPPEL[[#This Row],[Max VPPEL RATE]],VPPEL[[#This Row],[Max VPPEL RATE]],VPPEL[[#This Row],[Unadjusted Maximum Revenue]]/(VPPEL[[#This Row],[Proposed Taxable Valuation]]/1000))</f>
        <v>1.0112074552447652</v>
      </c>
      <c r="K626" s="26">
        <f>ROUND(VPPEL[[#This Row],[Proposed Taxable Valuation]]/1000*VPPEL[[#This Row],[Adjusted Rate]],0)</f>
        <v>10692186</v>
      </c>
      <c r="L626" s="19">
        <f t="shared" si="56"/>
        <v>-3476547.7493196186</v>
      </c>
      <c r="M626" s="17">
        <f t="shared" si="59"/>
        <v>-0.32879254475523489</v>
      </c>
      <c r="N626">
        <v>8916371928.2896271</v>
      </c>
      <c r="O626">
        <f>INDEX($R$3:$T$335,MATCH(VPPEL[[#This Row],[DistrictNumber]],$R$3:$R$335,0),3)</f>
        <v>1.34</v>
      </c>
      <c r="P626" s="9">
        <f t="shared" si="57"/>
        <v>11947938</v>
      </c>
    </row>
    <row r="627" spans="1:16" x14ac:dyDescent="0.35">
      <c r="A627" s="13">
        <v>2027</v>
      </c>
      <c r="B627" s="13">
        <f t="shared" si="55"/>
        <v>2026</v>
      </c>
      <c r="C627" t="s">
        <v>596</v>
      </c>
      <c r="D627" t="s">
        <v>597</v>
      </c>
      <c r="E627" s="5">
        <v>1280684195.2038553</v>
      </c>
      <c r="F627" s="13">
        <f>INDEX($R$3:$T$335,MATCH(VPPEL[[#This Row],[DistrictNumber]],$R$3:$R$335,0),3)</f>
        <v>0</v>
      </c>
      <c r="G627" s="9">
        <f t="shared" si="58"/>
        <v>0</v>
      </c>
      <c r="H627" s="11">
        <v>1.02</v>
      </c>
      <c r="I627" s="12" cm="1">
        <f t="array" ref="I627">INDEX(VPPEL[],MATCH(VPPEL[[#This Row],[Base Year]]&amp;VPPEL[[#This Row],[DistrictNumber]],VPPEL[[Fiscal Year]:[Fiscal Year]]&amp;VPPEL[[DistrictNumber]:[DistrictNumber]],0),9)*$H627</f>
        <v>0</v>
      </c>
      <c r="J627" s="15">
        <f>IF(VPPEL[[#This Row],[Unadjusted Maximum Revenue]]/(VPPEL[[#This Row],[Proposed Taxable Valuation]]/1000)&gt;VPPEL[[#This Row],[Max VPPEL RATE]],VPPEL[[#This Row],[Max VPPEL RATE]],VPPEL[[#This Row],[Unadjusted Maximum Revenue]]/(VPPEL[[#This Row],[Proposed Taxable Valuation]]/1000))</f>
        <v>0</v>
      </c>
      <c r="K627" s="26">
        <f>ROUND(VPPEL[[#This Row],[Proposed Taxable Valuation]]/1000*VPPEL[[#This Row],[Adjusted Rate]],0)</f>
        <v>0</v>
      </c>
      <c r="L627" s="19">
        <f t="shared" si="56"/>
        <v>0</v>
      </c>
      <c r="M627" s="17">
        <f t="shared" si="59"/>
        <v>0</v>
      </c>
      <c r="N627">
        <v>1096720728.2440677</v>
      </c>
      <c r="O627">
        <f>INDEX($R$3:$T$335,MATCH(VPPEL[[#This Row],[DistrictNumber]],$R$3:$R$335,0),3)</f>
        <v>0</v>
      </c>
      <c r="P627" s="9">
        <f t="shared" si="57"/>
        <v>0</v>
      </c>
    </row>
    <row r="628" spans="1:16" x14ac:dyDescent="0.35">
      <c r="A628" s="13">
        <v>2027</v>
      </c>
      <c r="B628" s="13">
        <f t="shared" si="55"/>
        <v>2026</v>
      </c>
      <c r="C628" t="s">
        <v>598</v>
      </c>
      <c r="D628" t="s">
        <v>599</v>
      </c>
      <c r="E628" s="5">
        <v>363889525.53083891</v>
      </c>
      <c r="F628" s="13">
        <f>INDEX($R$3:$T$335,MATCH(VPPEL[[#This Row],[DistrictNumber]],$R$3:$R$335,0),3)</f>
        <v>0</v>
      </c>
      <c r="G628" s="9">
        <f t="shared" si="58"/>
        <v>0</v>
      </c>
      <c r="H628" s="11">
        <v>1.02</v>
      </c>
      <c r="I628" s="12" cm="1">
        <f t="array" ref="I628">INDEX(VPPEL[],MATCH(VPPEL[[#This Row],[Base Year]]&amp;VPPEL[[#This Row],[DistrictNumber]],VPPEL[[Fiscal Year]:[Fiscal Year]]&amp;VPPEL[[DistrictNumber]:[DistrictNumber]],0),9)*$H628</f>
        <v>0</v>
      </c>
      <c r="J628" s="15">
        <f>IF(VPPEL[[#This Row],[Unadjusted Maximum Revenue]]/(VPPEL[[#This Row],[Proposed Taxable Valuation]]/1000)&gt;VPPEL[[#This Row],[Max VPPEL RATE]],VPPEL[[#This Row],[Max VPPEL RATE]],VPPEL[[#This Row],[Unadjusted Maximum Revenue]]/(VPPEL[[#This Row],[Proposed Taxable Valuation]]/1000))</f>
        <v>0</v>
      </c>
      <c r="K628" s="26">
        <f>ROUND(VPPEL[[#This Row],[Proposed Taxable Valuation]]/1000*VPPEL[[#This Row],[Adjusted Rate]],0)</f>
        <v>0</v>
      </c>
      <c r="L628" s="19">
        <f t="shared" si="56"/>
        <v>0</v>
      </c>
      <c r="M628" s="17">
        <f t="shared" si="59"/>
        <v>0</v>
      </c>
      <c r="N628">
        <v>334756575.24607116</v>
      </c>
      <c r="O628">
        <f>INDEX($R$3:$T$335,MATCH(VPPEL[[#This Row],[DistrictNumber]],$R$3:$R$335,0),3)</f>
        <v>0</v>
      </c>
      <c r="P628" s="9">
        <f t="shared" si="57"/>
        <v>0</v>
      </c>
    </row>
    <row r="629" spans="1:16" x14ac:dyDescent="0.35">
      <c r="A629" s="13">
        <v>2027</v>
      </c>
      <c r="B629" s="13">
        <f t="shared" si="55"/>
        <v>2026</v>
      </c>
      <c r="C629" t="s">
        <v>600</v>
      </c>
      <c r="D629" t="s">
        <v>601</v>
      </c>
      <c r="E629" s="5">
        <v>973492879.89155746</v>
      </c>
      <c r="F629" s="13">
        <f>INDEX($R$3:$T$335,MATCH(VPPEL[[#This Row],[DistrictNumber]],$R$3:$R$335,0),3)</f>
        <v>0.77</v>
      </c>
      <c r="G629" s="9">
        <f t="shared" si="58"/>
        <v>749589.51751649927</v>
      </c>
      <c r="H629" s="11">
        <v>1.02</v>
      </c>
      <c r="I629" s="12" cm="1">
        <f t="array" ref="I629">INDEX(VPPEL[],MATCH(VPPEL[[#This Row],[Base Year]]&amp;VPPEL[[#This Row],[DistrictNumber]],VPPEL[[Fiscal Year]:[Fiscal Year]]&amp;VPPEL[[DistrictNumber]:[DistrictNumber]],0),9)*$H629</f>
        <v>650972.07011760003</v>
      </c>
      <c r="J629" s="15">
        <f>IF(VPPEL[[#This Row],[Unadjusted Maximum Revenue]]/(VPPEL[[#This Row],[Proposed Taxable Valuation]]/1000)&gt;VPPEL[[#This Row],[Max VPPEL RATE]],VPPEL[[#This Row],[Max VPPEL RATE]],VPPEL[[#This Row],[Unadjusted Maximum Revenue]]/(VPPEL[[#This Row],[Proposed Taxable Valuation]]/1000))</f>
        <v>0.66869731003077826</v>
      </c>
      <c r="K629" s="26">
        <f>ROUND(VPPEL[[#This Row],[Proposed Taxable Valuation]]/1000*VPPEL[[#This Row],[Adjusted Rate]],0)</f>
        <v>650972</v>
      </c>
      <c r="L629" s="19">
        <f t="shared" si="56"/>
        <v>-98617.447398899239</v>
      </c>
      <c r="M629" s="17">
        <f t="shared" si="59"/>
        <v>-0.10130268996922176</v>
      </c>
      <c r="N629">
        <v>878660944.41794443</v>
      </c>
      <c r="O629">
        <f>INDEX($R$3:$T$335,MATCH(VPPEL[[#This Row],[DistrictNumber]],$R$3:$R$335,0),3)</f>
        <v>0.77</v>
      </c>
      <c r="P629" s="9">
        <f t="shared" si="57"/>
        <v>676569</v>
      </c>
    </row>
    <row r="630" spans="1:16" x14ac:dyDescent="0.35">
      <c r="A630" s="13">
        <v>2027</v>
      </c>
      <c r="B630" s="13">
        <f t="shared" si="55"/>
        <v>2026</v>
      </c>
      <c r="C630" t="s">
        <v>602</v>
      </c>
      <c r="D630" t="s">
        <v>603</v>
      </c>
      <c r="E630" s="5">
        <v>294492863.5376597</v>
      </c>
      <c r="F630" s="13">
        <f>INDEX($R$3:$T$335,MATCH(VPPEL[[#This Row],[DistrictNumber]],$R$3:$R$335,0),3)</f>
        <v>1.34</v>
      </c>
      <c r="G630" s="9">
        <f t="shared" si="58"/>
        <v>394620.43714046403</v>
      </c>
      <c r="H630" s="11">
        <v>1.02</v>
      </c>
      <c r="I630" s="12" cm="1">
        <f t="array" ref="I630">INDEX(VPPEL[],MATCH(VPPEL[[#This Row],[Base Year]]&amp;VPPEL[[#This Row],[DistrictNumber]],VPPEL[[Fiscal Year]:[Fiscal Year]]&amp;VPPEL[[DistrictNumber]:[DistrictNumber]],0),9)*$H630</f>
        <v>371589.5555364</v>
      </c>
      <c r="J630" s="15">
        <f>IF(VPPEL[[#This Row],[Unadjusted Maximum Revenue]]/(VPPEL[[#This Row],[Proposed Taxable Valuation]]/1000)&gt;VPPEL[[#This Row],[Max VPPEL RATE]],VPPEL[[#This Row],[Max VPPEL RATE]],VPPEL[[#This Row],[Unadjusted Maximum Revenue]]/(VPPEL[[#This Row],[Proposed Taxable Valuation]]/1000))</f>
        <v>1.2617947717734124</v>
      </c>
      <c r="K630" s="26">
        <f>ROUND(VPPEL[[#This Row],[Proposed Taxable Valuation]]/1000*VPPEL[[#This Row],[Adjusted Rate]],0)</f>
        <v>371590</v>
      </c>
      <c r="L630" s="19">
        <f t="shared" si="56"/>
        <v>-23030.881604064023</v>
      </c>
      <c r="M630" s="17">
        <f t="shared" si="59"/>
        <v>-7.8205228226587709E-2</v>
      </c>
      <c r="N630">
        <v>274472490.17933899</v>
      </c>
      <c r="O630">
        <f>INDEX($R$3:$T$335,MATCH(VPPEL[[#This Row],[DistrictNumber]],$R$3:$R$335,0),3)</f>
        <v>1.34</v>
      </c>
      <c r="P630" s="9">
        <f t="shared" si="57"/>
        <v>367793</v>
      </c>
    </row>
    <row r="631" spans="1:16" x14ac:dyDescent="0.35">
      <c r="A631" s="13">
        <v>2027</v>
      </c>
      <c r="B631" s="13">
        <f t="shared" si="55"/>
        <v>2026</v>
      </c>
      <c r="C631" t="s">
        <v>604</v>
      </c>
      <c r="D631" t="s">
        <v>605</v>
      </c>
      <c r="E631" s="5">
        <v>605364105.90266681</v>
      </c>
      <c r="F631" s="13">
        <f>INDEX($R$3:$T$335,MATCH(VPPEL[[#This Row],[DistrictNumber]],$R$3:$R$335,0),3)</f>
        <v>1.0696699999999999</v>
      </c>
      <c r="G631" s="9">
        <f t="shared" si="58"/>
        <v>647539.82316090551</v>
      </c>
      <c r="H631" s="11">
        <v>1.02</v>
      </c>
      <c r="I631" s="12" cm="1">
        <f t="array" ref="I631">INDEX(VPPEL[],MATCH(VPPEL[[#This Row],[Base Year]]&amp;VPPEL[[#This Row],[DistrictNumber]],VPPEL[[Fiscal Year]:[Fiscal Year]]&amp;VPPEL[[DistrictNumber]:[DistrictNumber]],0),9)*$H631</f>
        <v>544716.62872447376</v>
      </c>
      <c r="J631" s="15">
        <f>IF(VPPEL[[#This Row],[Unadjusted Maximum Revenue]]/(VPPEL[[#This Row],[Proposed Taxable Valuation]]/1000)&gt;VPPEL[[#This Row],[Max VPPEL RATE]],VPPEL[[#This Row],[Max VPPEL RATE]],VPPEL[[#This Row],[Unadjusted Maximum Revenue]]/(VPPEL[[#This Row],[Proposed Taxable Valuation]]/1000))</f>
        <v>0.8998165292807363</v>
      </c>
      <c r="K631" s="26">
        <f>ROUND(VPPEL[[#This Row],[Proposed Taxable Valuation]]/1000*VPPEL[[#This Row],[Adjusted Rate]],0)</f>
        <v>544717</v>
      </c>
      <c r="L631" s="19">
        <f t="shared" si="56"/>
        <v>-102823.19443643175</v>
      </c>
      <c r="M631" s="17">
        <f t="shared" si="59"/>
        <v>-0.1698534707192636</v>
      </c>
      <c r="N631">
        <v>527092344.68892443</v>
      </c>
      <c r="O631">
        <f>INDEX($R$3:$T$335,MATCH(VPPEL[[#This Row],[DistrictNumber]],$R$3:$R$335,0),3)</f>
        <v>1.0696699999999999</v>
      </c>
      <c r="P631" s="9">
        <f t="shared" si="57"/>
        <v>563815</v>
      </c>
    </row>
    <row r="632" spans="1:16" x14ac:dyDescent="0.35">
      <c r="A632" s="13">
        <v>2027</v>
      </c>
      <c r="B632" s="13">
        <f t="shared" si="55"/>
        <v>2026</v>
      </c>
      <c r="C632" t="s">
        <v>606</v>
      </c>
      <c r="D632" t="s">
        <v>607</v>
      </c>
      <c r="E632" s="5">
        <v>267618176.15175822</v>
      </c>
      <c r="F632" s="13">
        <f>INDEX($R$3:$T$335,MATCH(VPPEL[[#This Row],[DistrictNumber]],$R$3:$R$335,0),3)</f>
        <v>1.34</v>
      </c>
      <c r="G632" s="9">
        <f t="shared" si="58"/>
        <v>358608.35604335606</v>
      </c>
      <c r="H632" s="11">
        <v>1.02</v>
      </c>
      <c r="I632" s="12" cm="1">
        <f t="array" ref="I632">INDEX(VPPEL[],MATCH(VPPEL[[#This Row],[Base Year]]&amp;VPPEL[[#This Row],[DistrictNumber]],VPPEL[[Fiscal Year]:[Fiscal Year]]&amp;VPPEL[[DistrictNumber]:[DistrictNumber]],0),9)*$H632</f>
        <v>299579.31893280003</v>
      </c>
      <c r="J632" s="15">
        <f>IF(VPPEL[[#This Row],[Unadjusted Maximum Revenue]]/(VPPEL[[#This Row],[Proposed Taxable Valuation]]/1000)&gt;VPPEL[[#This Row],[Max VPPEL RATE]],VPPEL[[#This Row],[Max VPPEL RATE]],VPPEL[[#This Row],[Unadjusted Maximum Revenue]]/(VPPEL[[#This Row],[Proposed Taxable Valuation]]/1000))</f>
        <v>1.1194281466252785</v>
      </c>
      <c r="K632" s="26">
        <f>ROUND(VPPEL[[#This Row],[Proposed Taxable Valuation]]/1000*VPPEL[[#This Row],[Adjusted Rate]],0)</f>
        <v>299579</v>
      </c>
      <c r="L632" s="19">
        <f t="shared" si="56"/>
        <v>-59029.037110556033</v>
      </c>
      <c r="M632" s="17">
        <f t="shared" si="59"/>
        <v>-0.22057185337472163</v>
      </c>
      <c r="N632">
        <v>230914944.84147114</v>
      </c>
      <c r="O632">
        <f>INDEX($R$3:$T$335,MATCH(VPPEL[[#This Row],[DistrictNumber]],$R$3:$R$335,0),3)</f>
        <v>1.34</v>
      </c>
      <c r="P632" s="9">
        <f t="shared" si="57"/>
        <v>309426</v>
      </c>
    </row>
    <row r="633" spans="1:16" x14ac:dyDescent="0.35">
      <c r="A633" s="13">
        <v>2027</v>
      </c>
      <c r="B633" s="13">
        <f t="shared" si="55"/>
        <v>2026</v>
      </c>
      <c r="C633" t="s">
        <v>608</v>
      </c>
      <c r="D633" t="s">
        <v>609</v>
      </c>
      <c r="E633" s="5">
        <v>214564164.37096801</v>
      </c>
      <c r="F633" s="13">
        <f>INDEX($R$3:$T$335,MATCH(VPPEL[[#This Row],[DistrictNumber]],$R$3:$R$335,0),3)</f>
        <v>1.24471</v>
      </c>
      <c r="G633" s="9">
        <f t="shared" si="58"/>
        <v>267070.16103418759</v>
      </c>
      <c r="H633" s="11">
        <v>1.02</v>
      </c>
      <c r="I633" s="12" cm="1">
        <f t="array" ref="I633">INDEX(VPPEL[],MATCH(VPPEL[[#This Row],[Base Year]]&amp;VPPEL[[#This Row],[DistrictNumber]],VPPEL[[Fiscal Year]:[Fiscal Year]]&amp;VPPEL[[DistrictNumber]:[DistrictNumber]],0),9)*$H633</f>
        <v>251982.60128727843</v>
      </c>
      <c r="J633" s="15">
        <f>IF(VPPEL[[#This Row],[Unadjusted Maximum Revenue]]/(VPPEL[[#This Row],[Proposed Taxable Valuation]]/1000)&gt;VPPEL[[#This Row],[Max VPPEL RATE]],VPPEL[[#This Row],[Max VPPEL RATE]],VPPEL[[#This Row],[Unadjusted Maximum Revenue]]/(VPPEL[[#This Row],[Proposed Taxable Valuation]]/1000))</f>
        <v>1.1743927604407243</v>
      </c>
      <c r="K633" s="26">
        <f>ROUND(VPPEL[[#This Row],[Proposed Taxable Valuation]]/1000*VPPEL[[#This Row],[Adjusted Rate]],0)</f>
        <v>251983</v>
      </c>
      <c r="L633" s="19">
        <f t="shared" si="56"/>
        <v>-15087.559746909159</v>
      </c>
      <c r="M633" s="17">
        <f t="shared" si="59"/>
        <v>-7.0317239559275713E-2</v>
      </c>
      <c r="N633">
        <v>200487018.23477688</v>
      </c>
      <c r="O633">
        <f>INDEX($R$3:$T$335,MATCH(VPPEL[[#This Row],[DistrictNumber]],$R$3:$R$335,0),3)</f>
        <v>1.24471</v>
      </c>
      <c r="P633" s="9">
        <f t="shared" si="57"/>
        <v>249548</v>
      </c>
    </row>
    <row r="634" spans="1:16" x14ac:dyDescent="0.35">
      <c r="A634" s="13">
        <v>2027</v>
      </c>
      <c r="B634" s="13">
        <f t="shared" si="55"/>
        <v>2026</v>
      </c>
      <c r="C634" t="s">
        <v>610</v>
      </c>
      <c r="D634" t="s">
        <v>611</v>
      </c>
      <c r="E634" s="5">
        <v>944942938.67733848</v>
      </c>
      <c r="F634" s="13">
        <f>INDEX($R$3:$T$335,MATCH(VPPEL[[#This Row],[DistrictNumber]],$R$3:$R$335,0),3)</f>
        <v>0</v>
      </c>
      <c r="G634" s="9">
        <f t="shared" si="58"/>
        <v>0</v>
      </c>
      <c r="H634" s="11">
        <v>1.02</v>
      </c>
      <c r="I634" s="12" cm="1">
        <f t="array" ref="I634">INDEX(VPPEL[],MATCH(VPPEL[[#This Row],[Base Year]]&amp;VPPEL[[#This Row],[DistrictNumber]],VPPEL[[Fiscal Year]:[Fiscal Year]]&amp;VPPEL[[DistrictNumber]:[DistrictNumber]],0),9)*$H634</f>
        <v>0</v>
      </c>
      <c r="J634" s="15">
        <f>IF(VPPEL[[#This Row],[Unadjusted Maximum Revenue]]/(VPPEL[[#This Row],[Proposed Taxable Valuation]]/1000)&gt;VPPEL[[#This Row],[Max VPPEL RATE]],VPPEL[[#This Row],[Max VPPEL RATE]],VPPEL[[#This Row],[Unadjusted Maximum Revenue]]/(VPPEL[[#This Row],[Proposed Taxable Valuation]]/1000))</f>
        <v>0</v>
      </c>
      <c r="K634" s="26">
        <f>ROUND(VPPEL[[#This Row],[Proposed Taxable Valuation]]/1000*VPPEL[[#This Row],[Adjusted Rate]],0)</f>
        <v>0</v>
      </c>
      <c r="L634" s="19">
        <f t="shared" si="56"/>
        <v>0</v>
      </c>
      <c r="M634" s="17">
        <f t="shared" si="59"/>
        <v>0</v>
      </c>
      <c r="N634">
        <v>858323874.6238035</v>
      </c>
      <c r="O634">
        <f>INDEX($R$3:$T$335,MATCH(VPPEL[[#This Row],[DistrictNumber]],$R$3:$R$335,0),3)</f>
        <v>0</v>
      </c>
      <c r="P634" s="9">
        <f t="shared" si="57"/>
        <v>0</v>
      </c>
    </row>
    <row r="635" spans="1:16" x14ac:dyDescent="0.35">
      <c r="A635" s="13">
        <v>2027</v>
      </c>
      <c r="B635" s="13">
        <f t="shared" si="55"/>
        <v>2026</v>
      </c>
      <c r="C635" t="s">
        <v>612</v>
      </c>
      <c r="D635" t="s">
        <v>613</v>
      </c>
      <c r="E635" s="5">
        <v>921777512.52216125</v>
      </c>
      <c r="F635" s="13">
        <f>INDEX($R$3:$T$335,MATCH(VPPEL[[#This Row],[DistrictNumber]],$R$3:$R$335,0),3)</f>
        <v>0.67</v>
      </c>
      <c r="G635" s="9">
        <f t="shared" si="58"/>
        <v>617590.9333898481</v>
      </c>
      <c r="H635" s="11">
        <v>1.02</v>
      </c>
      <c r="I635" s="12" cm="1">
        <f t="array" ref="I635">INDEX(VPPEL[],MATCH(VPPEL[[#This Row],[Base Year]]&amp;VPPEL[[#This Row],[DistrictNumber]],VPPEL[[Fiscal Year]:[Fiscal Year]]&amp;VPPEL[[DistrictNumber]:[DistrictNumber]],0),9)*$H635</f>
        <v>521318.95279080002</v>
      </c>
      <c r="J635" s="15">
        <f>IF(VPPEL[[#This Row],[Unadjusted Maximum Revenue]]/(VPPEL[[#This Row],[Proposed Taxable Valuation]]/1000)&gt;VPPEL[[#This Row],[Max VPPEL RATE]],VPPEL[[#This Row],[Max VPPEL RATE]],VPPEL[[#This Row],[Unadjusted Maximum Revenue]]/(VPPEL[[#This Row],[Proposed Taxable Valuation]]/1000))</f>
        <v>0.56555833236197173</v>
      </c>
      <c r="K635" s="26">
        <f>ROUND(VPPEL[[#This Row],[Proposed Taxable Valuation]]/1000*VPPEL[[#This Row],[Adjusted Rate]],0)</f>
        <v>521319</v>
      </c>
      <c r="L635" s="19">
        <f t="shared" si="56"/>
        <v>-96271.980599048082</v>
      </c>
      <c r="M635" s="17">
        <f t="shared" si="59"/>
        <v>-0.10444166763802831</v>
      </c>
      <c r="N635">
        <v>808366007.8393122</v>
      </c>
      <c r="O635">
        <f>INDEX($R$3:$T$335,MATCH(VPPEL[[#This Row],[DistrictNumber]],$R$3:$R$335,0),3)</f>
        <v>0.67</v>
      </c>
      <c r="P635" s="9">
        <f t="shared" si="57"/>
        <v>541605</v>
      </c>
    </row>
    <row r="636" spans="1:16" x14ac:dyDescent="0.35">
      <c r="A636" s="13">
        <v>2027</v>
      </c>
      <c r="B636" s="13">
        <f t="shared" si="55"/>
        <v>2026</v>
      </c>
      <c r="C636" t="s">
        <v>614</v>
      </c>
      <c r="D636" t="s">
        <v>615</v>
      </c>
      <c r="E636" s="5">
        <v>7645143957.8535976</v>
      </c>
      <c r="F636" s="13">
        <f>INDEX($R$3:$T$335,MATCH(VPPEL[[#This Row],[DistrictNumber]],$R$3:$R$335,0),3)</f>
        <v>1.34</v>
      </c>
      <c r="G636" s="9">
        <f t="shared" si="58"/>
        <v>10244492.903523821</v>
      </c>
      <c r="H636" s="11">
        <v>1.02</v>
      </c>
      <c r="I636" s="12" cm="1">
        <f t="array" ref="I636">INDEX(VPPEL[],MATCH(VPPEL[[#This Row],[Base Year]]&amp;VPPEL[[#This Row],[DistrictNumber]],VPPEL[[Fiscal Year]:[Fiscal Year]]&amp;VPPEL[[DistrictNumber]:[DistrictNumber]],0),9)*$H636</f>
        <v>8644226.6855532005</v>
      </c>
      <c r="J636" s="15">
        <f>IF(VPPEL[[#This Row],[Unadjusted Maximum Revenue]]/(VPPEL[[#This Row],[Proposed Taxable Valuation]]/1000)&gt;VPPEL[[#This Row],[Max VPPEL RATE]],VPPEL[[#This Row],[Max VPPEL RATE]],VPPEL[[#This Row],[Unadjusted Maximum Revenue]]/(VPPEL[[#This Row],[Proposed Taxable Valuation]]/1000))</f>
        <v>1.1306820032699685</v>
      </c>
      <c r="K636" s="26">
        <f>ROUND(VPPEL[[#This Row],[Proposed Taxable Valuation]]/1000*VPPEL[[#This Row],[Adjusted Rate]],0)</f>
        <v>8644227</v>
      </c>
      <c r="L636" s="19">
        <f t="shared" si="56"/>
        <v>-1600266.2179706208</v>
      </c>
      <c r="M636" s="17">
        <f t="shared" si="59"/>
        <v>-0.2093179967300316</v>
      </c>
      <c r="N636">
        <v>6476558409.578763</v>
      </c>
      <c r="O636">
        <f>INDEX($R$3:$T$335,MATCH(VPPEL[[#This Row],[DistrictNumber]],$R$3:$R$335,0),3)</f>
        <v>1.34</v>
      </c>
      <c r="P636" s="9">
        <f t="shared" si="57"/>
        <v>8678588</v>
      </c>
    </row>
    <row r="637" spans="1:16" x14ac:dyDescent="0.35">
      <c r="A637" s="13">
        <v>2027</v>
      </c>
      <c r="B637" s="13">
        <f t="shared" si="55"/>
        <v>2026</v>
      </c>
      <c r="C637" t="s">
        <v>616</v>
      </c>
      <c r="D637" t="s">
        <v>617</v>
      </c>
      <c r="E637" s="5">
        <v>560142414.80988252</v>
      </c>
      <c r="F637" s="13">
        <f>INDEX($R$3:$T$335,MATCH(VPPEL[[#This Row],[DistrictNumber]],$R$3:$R$335,0),3)</f>
        <v>0.67</v>
      </c>
      <c r="G637" s="9">
        <f t="shared" si="58"/>
        <v>375295.4179226213</v>
      </c>
      <c r="H637" s="11">
        <v>1.02</v>
      </c>
      <c r="I637" s="12" cm="1">
        <f t="array" ref="I637">INDEX(VPPEL[],MATCH(VPPEL[[#This Row],[Base Year]]&amp;VPPEL[[#This Row],[DistrictNumber]],VPPEL[[Fiscal Year]:[Fiscal Year]]&amp;VPPEL[[DistrictNumber]:[DistrictNumber]],0),9)*$H637</f>
        <v>347905.64035260002</v>
      </c>
      <c r="J637" s="15">
        <f>IF(VPPEL[[#This Row],[Unadjusted Maximum Revenue]]/(VPPEL[[#This Row],[Proposed Taxable Valuation]]/1000)&gt;VPPEL[[#This Row],[Max VPPEL RATE]],VPPEL[[#This Row],[Max VPPEL RATE]],VPPEL[[#This Row],[Unadjusted Maximum Revenue]]/(VPPEL[[#This Row],[Proposed Taxable Valuation]]/1000))</f>
        <v>0.62110211823663164</v>
      </c>
      <c r="K637" s="26">
        <f>ROUND(VPPEL[[#This Row],[Proposed Taxable Valuation]]/1000*VPPEL[[#This Row],[Adjusted Rate]],0)</f>
        <v>347906</v>
      </c>
      <c r="L637" s="19">
        <f t="shared" si="56"/>
        <v>-27389.777570021281</v>
      </c>
      <c r="M637" s="17">
        <f t="shared" si="59"/>
        <v>-4.88978817633684E-2</v>
      </c>
      <c r="N637">
        <v>517622528.06925225</v>
      </c>
      <c r="O637">
        <f>INDEX($R$3:$T$335,MATCH(VPPEL[[#This Row],[DistrictNumber]],$R$3:$R$335,0),3)</f>
        <v>0.67</v>
      </c>
      <c r="P637" s="9">
        <f t="shared" si="57"/>
        <v>346807</v>
      </c>
    </row>
    <row r="638" spans="1:16" x14ac:dyDescent="0.35">
      <c r="A638" s="13">
        <v>2027</v>
      </c>
      <c r="B638" s="13">
        <f t="shared" si="55"/>
        <v>2026</v>
      </c>
      <c r="C638" t="s">
        <v>618</v>
      </c>
      <c r="D638" t="s">
        <v>619</v>
      </c>
      <c r="E638" s="5">
        <v>410436730.02012694</v>
      </c>
      <c r="F638" s="13">
        <f>INDEX($R$3:$T$335,MATCH(VPPEL[[#This Row],[DistrictNumber]],$R$3:$R$335,0),3)</f>
        <v>0.155</v>
      </c>
      <c r="G638" s="9">
        <f t="shared" si="58"/>
        <v>63617.693153119668</v>
      </c>
      <c r="H638" s="11">
        <v>1.02</v>
      </c>
      <c r="I638" s="12" cm="1">
        <f t="array" ref="I638">INDEX(VPPEL[],MATCH(VPPEL[[#This Row],[Base Year]]&amp;VPPEL[[#This Row],[DistrictNumber]],VPPEL[[Fiscal Year]:[Fiscal Year]]&amp;VPPEL[[DistrictNumber]:[DistrictNumber]],0),9)*$H638</f>
        <v>56228.128875900009</v>
      </c>
      <c r="J638" s="15">
        <f>IF(VPPEL[[#This Row],[Unadjusted Maximum Revenue]]/(VPPEL[[#This Row],[Proposed Taxable Valuation]]/1000)&gt;VPPEL[[#This Row],[Max VPPEL RATE]],VPPEL[[#This Row],[Max VPPEL RATE]],VPPEL[[#This Row],[Unadjusted Maximum Revenue]]/(VPPEL[[#This Row],[Proposed Taxable Valuation]]/1000))</f>
        <v>0.13699585042776924</v>
      </c>
      <c r="K638" s="26">
        <f>ROUND(VPPEL[[#This Row],[Proposed Taxable Valuation]]/1000*VPPEL[[#This Row],[Adjusted Rate]],0)</f>
        <v>56228</v>
      </c>
      <c r="L638" s="19">
        <f t="shared" si="56"/>
        <v>-7389.5642772196588</v>
      </c>
      <c r="M638" s="17">
        <f t="shared" si="59"/>
        <v>-1.800414957223076E-2</v>
      </c>
      <c r="N638">
        <v>376769037.0610314</v>
      </c>
      <c r="O638">
        <f>INDEX($R$3:$T$335,MATCH(VPPEL[[#This Row],[DistrictNumber]],$R$3:$R$335,0),3)</f>
        <v>0.155</v>
      </c>
      <c r="P638" s="9">
        <f t="shared" si="57"/>
        <v>58399</v>
      </c>
    </row>
    <row r="639" spans="1:16" x14ac:dyDescent="0.35">
      <c r="A639" s="13">
        <v>2027</v>
      </c>
      <c r="B639" s="13">
        <f t="shared" si="55"/>
        <v>2026</v>
      </c>
      <c r="C639" t="s">
        <v>620</v>
      </c>
      <c r="D639" t="s">
        <v>621</v>
      </c>
      <c r="E639" s="5">
        <v>333650175.90575296</v>
      </c>
      <c r="F639" s="13">
        <f>INDEX($R$3:$T$335,MATCH(VPPEL[[#This Row],[DistrictNumber]],$R$3:$R$335,0),3)</f>
        <v>0.54115999999999997</v>
      </c>
      <c r="G639" s="9">
        <f t="shared" si="58"/>
        <v>180558.12919315728</v>
      </c>
      <c r="H639" s="11">
        <v>1.02</v>
      </c>
      <c r="I639" s="12" cm="1">
        <f t="array" ref="I639">INDEX(VPPEL[],MATCH(VPPEL[[#This Row],[Base Year]]&amp;VPPEL[[#This Row],[DistrictNumber]],VPPEL[[Fiscal Year]:[Fiscal Year]]&amp;VPPEL[[DistrictNumber]:[DistrictNumber]],0),9)*$H639</f>
        <v>168204.43021892398</v>
      </c>
      <c r="J639" s="15">
        <f>IF(VPPEL[[#This Row],[Unadjusted Maximum Revenue]]/(VPPEL[[#This Row],[Proposed Taxable Valuation]]/1000)&gt;VPPEL[[#This Row],[Max VPPEL RATE]],VPPEL[[#This Row],[Max VPPEL RATE]],VPPEL[[#This Row],[Unadjusted Maximum Revenue]]/(VPPEL[[#This Row],[Proposed Taxable Valuation]]/1000))</f>
        <v>0.50413409722414504</v>
      </c>
      <c r="K639" s="26">
        <f>ROUND(VPPEL[[#This Row],[Proposed Taxable Valuation]]/1000*VPPEL[[#This Row],[Adjusted Rate]],0)</f>
        <v>168204</v>
      </c>
      <c r="L639" s="19">
        <f t="shared" si="56"/>
        <v>-12353.698974233295</v>
      </c>
      <c r="M639" s="17">
        <f t="shared" si="59"/>
        <v>-3.7025902775854935E-2</v>
      </c>
      <c r="N639">
        <v>309502812.95894051</v>
      </c>
      <c r="O639">
        <f>INDEX($R$3:$T$335,MATCH(VPPEL[[#This Row],[DistrictNumber]],$R$3:$R$335,0),3)</f>
        <v>0.54115999999999997</v>
      </c>
      <c r="P639" s="9">
        <f t="shared" si="57"/>
        <v>167491</v>
      </c>
    </row>
    <row r="640" spans="1:16" x14ac:dyDescent="0.35">
      <c r="A640" s="13">
        <v>2027</v>
      </c>
      <c r="B640" s="13">
        <f t="shared" si="55"/>
        <v>2026</v>
      </c>
      <c r="C640" t="s">
        <v>622</v>
      </c>
      <c r="D640" t="s">
        <v>623</v>
      </c>
      <c r="E640" s="5">
        <v>467162975.85507566</v>
      </c>
      <c r="F640" s="13">
        <f>INDEX($R$3:$T$335,MATCH(VPPEL[[#This Row],[DistrictNumber]],$R$3:$R$335,0),3)</f>
        <v>1.15194</v>
      </c>
      <c r="G640" s="9">
        <f t="shared" si="58"/>
        <v>538143.71840649587</v>
      </c>
      <c r="H640" s="11">
        <v>1.02</v>
      </c>
      <c r="I640" s="12" cm="1">
        <f t="array" ref="I640">INDEX(VPPEL[],MATCH(VPPEL[[#This Row],[Base Year]]&amp;VPPEL[[#This Row],[DistrictNumber]],VPPEL[[Fiscal Year]:[Fiscal Year]]&amp;VPPEL[[DistrictNumber]:[DistrictNumber]],0),9)*$H640</f>
        <v>440453.37662813877</v>
      </c>
      <c r="J640" s="15">
        <f>IF(VPPEL[[#This Row],[Unadjusted Maximum Revenue]]/(VPPEL[[#This Row],[Proposed Taxable Valuation]]/1000)&gt;VPPEL[[#This Row],[Max VPPEL RATE]],VPPEL[[#This Row],[Max VPPEL RATE]],VPPEL[[#This Row],[Unadjusted Maximum Revenue]]/(VPPEL[[#This Row],[Proposed Taxable Valuation]]/1000))</f>
        <v>0.94282595024135052</v>
      </c>
      <c r="K640" s="26">
        <f>ROUND(VPPEL[[#This Row],[Proposed Taxable Valuation]]/1000*VPPEL[[#This Row],[Adjusted Rate]],0)</f>
        <v>440453</v>
      </c>
      <c r="L640" s="19">
        <f t="shared" si="56"/>
        <v>-97690.341778357106</v>
      </c>
      <c r="M640" s="17">
        <f t="shared" si="59"/>
        <v>-0.20911404975864945</v>
      </c>
      <c r="N640">
        <v>409876672.7383222</v>
      </c>
      <c r="O640">
        <f>INDEX($R$3:$T$335,MATCH(VPPEL[[#This Row],[DistrictNumber]],$R$3:$R$335,0),3)</f>
        <v>1.15194</v>
      </c>
      <c r="P640" s="9">
        <f t="shared" si="57"/>
        <v>472153</v>
      </c>
    </row>
    <row r="641" spans="1:16" x14ac:dyDescent="0.35">
      <c r="A641" s="13">
        <v>2027</v>
      </c>
      <c r="B641" s="13">
        <f t="shared" si="55"/>
        <v>2026</v>
      </c>
      <c r="C641" t="s">
        <v>624</v>
      </c>
      <c r="D641" t="s">
        <v>625</v>
      </c>
      <c r="E641" s="5">
        <v>706619018.33446348</v>
      </c>
      <c r="F641" s="13">
        <f>INDEX($R$3:$T$335,MATCH(VPPEL[[#This Row],[DistrictNumber]],$R$3:$R$335,0),3)</f>
        <v>0.67</v>
      </c>
      <c r="G641" s="9">
        <f t="shared" si="58"/>
        <v>473434.74228409055</v>
      </c>
      <c r="H641" s="11">
        <v>1.02</v>
      </c>
      <c r="I641" s="12" cm="1">
        <f t="array" ref="I641">INDEX(VPPEL[],MATCH(VPPEL[[#This Row],[Base Year]]&amp;VPPEL[[#This Row],[DistrictNumber]],VPPEL[[Fiscal Year]:[Fiscal Year]]&amp;VPPEL[[DistrictNumber]:[DistrictNumber]],0),9)*$H641</f>
        <v>423895.0219776</v>
      </c>
      <c r="J641" s="15">
        <f>IF(VPPEL[[#This Row],[Unadjusted Maximum Revenue]]/(VPPEL[[#This Row],[Proposed Taxable Valuation]]/1000)&gt;VPPEL[[#This Row],[Max VPPEL RATE]],VPPEL[[#This Row],[Max VPPEL RATE]],VPPEL[[#This Row],[Unadjusted Maximum Revenue]]/(VPPEL[[#This Row],[Proposed Taxable Valuation]]/1000))</f>
        <v>0.59989189503665197</v>
      </c>
      <c r="K641" s="26">
        <f>ROUND(VPPEL[[#This Row],[Proposed Taxable Valuation]]/1000*VPPEL[[#This Row],[Adjusted Rate]],0)</f>
        <v>423895</v>
      </c>
      <c r="L641" s="19">
        <f t="shared" si="56"/>
        <v>-49539.720306490548</v>
      </c>
      <c r="M641" s="17">
        <f t="shared" si="59"/>
        <v>-7.0108104963348072E-2</v>
      </c>
      <c r="N641">
        <v>638058549.47120249</v>
      </c>
      <c r="O641">
        <f>INDEX($R$3:$T$335,MATCH(VPPEL[[#This Row],[DistrictNumber]],$R$3:$R$335,0),3)</f>
        <v>0.67</v>
      </c>
      <c r="P641" s="9">
        <f t="shared" si="57"/>
        <v>427499</v>
      </c>
    </row>
    <row r="642" spans="1:16" x14ac:dyDescent="0.35">
      <c r="A642" s="13">
        <v>2027</v>
      </c>
      <c r="B642" s="13">
        <f t="shared" si="55"/>
        <v>2026</v>
      </c>
      <c r="C642" t="s">
        <v>626</v>
      </c>
      <c r="D642" t="s">
        <v>627</v>
      </c>
      <c r="E642" s="5">
        <v>421587094.04908097</v>
      </c>
      <c r="F642" s="13">
        <f>INDEX($R$3:$T$335,MATCH(VPPEL[[#This Row],[DistrictNumber]],$R$3:$R$335,0),3)</f>
        <v>1</v>
      </c>
      <c r="G642" s="9">
        <f t="shared" si="58"/>
        <v>421587.09404908097</v>
      </c>
      <c r="H642" s="11">
        <v>1.02</v>
      </c>
      <c r="I642" s="12" cm="1">
        <f t="array" ref="I642">INDEX(VPPEL[],MATCH(VPPEL[[#This Row],[Base Year]]&amp;VPPEL[[#This Row],[DistrictNumber]],VPPEL[[Fiscal Year]:[Fiscal Year]]&amp;VPPEL[[DistrictNumber]:[DistrictNumber]],0),9)*$H642</f>
        <v>385190.84976000001</v>
      </c>
      <c r="J642" s="15">
        <f>IF(VPPEL[[#This Row],[Unadjusted Maximum Revenue]]/(VPPEL[[#This Row],[Proposed Taxable Valuation]]/1000)&gt;VPPEL[[#This Row],[Max VPPEL RATE]],VPPEL[[#This Row],[Max VPPEL RATE]],VPPEL[[#This Row],[Unadjusted Maximum Revenue]]/(VPPEL[[#This Row],[Proposed Taxable Valuation]]/1000))</f>
        <v>0.91366850455615767</v>
      </c>
      <c r="K642" s="26">
        <f>ROUND(VPPEL[[#This Row],[Proposed Taxable Valuation]]/1000*VPPEL[[#This Row],[Adjusted Rate]],0)</f>
        <v>385191</v>
      </c>
      <c r="L642" s="19">
        <f t="shared" si="56"/>
        <v>-36396.244289080962</v>
      </c>
      <c r="M642" s="17">
        <f t="shared" si="59"/>
        <v>-8.6331495443842332E-2</v>
      </c>
      <c r="N642">
        <v>378771899.84033769</v>
      </c>
      <c r="O642">
        <f>INDEX($R$3:$T$335,MATCH(VPPEL[[#This Row],[DistrictNumber]],$R$3:$R$335,0),3)</f>
        <v>1</v>
      </c>
      <c r="P642" s="9">
        <f t="shared" si="57"/>
        <v>378772</v>
      </c>
    </row>
    <row r="643" spans="1:16" x14ac:dyDescent="0.35">
      <c r="A643" s="13">
        <v>2027</v>
      </c>
      <c r="B643" s="13">
        <f t="shared" si="55"/>
        <v>2026</v>
      </c>
      <c r="C643" t="s">
        <v>628</v>
      </c>
      <c r="D643" t="s">
        <v>629</v>
      </c>
      <c r="E643" s="5">
        <v>443099364.20795834</v>
      </c>
      <c r="F643" s="13">
        <f>INDEX($R$3:$T$335,MATCH(VPPEL[[#This Row],[DistrictNumber]],$R$3:$R$335,0),3)</f>
        <v>1.1319300000000001</v>
      </c>
      <c r="G643" s="9">
        <f t="shared" si="58"/>
        <v>501557.4633279143</v>
      </c>
      <c r="H643" s="11">
        <v>1.02</v>
      </c>
      <c r="I643" s="12" cm="1">
        <f t="array" ref="I643">INDEX(VPPEL[],MATCH(VPPEL[[#This Row],[Base Year]]&amp;VPPEL[[#This Row],[DistrictNumber]],VPPEL[[Fiscal Year]:[Fiscal Year]]&amp;VPPEL[[DistrictNumber]:[DistrictNumber]],0),9)*$H643</f>
        <v>454611.12069922208</v>
      </c>
      <c r="J643" s="15">
        <f>IF(VPPEL[[#This Row],[Unadjusted Maximum Revenue]]/(VPPEL[[#This Row],[Proposed Taxable Valuation]]/1000)&gt;VPPEL[[#This Row],[Max VPPEL RATE]],VPPEL[[#This Row],[Max VPPEL RATE]],VPPEL[[#This Row],[Unadjusted Maximum Revenue]]/(VPPEL[[#This Row],[Proposed Taxable Valuation]]/1000))</f>
        <v>1.0259800790096845</v>
      </c>
      <c r="K643" s="26">
        <f>ROUND(VPPEL[[#This Row],[Proposed Taxable Valuation]]/1000*VPPEL[[#This Row],[Adjusted Rate]],0)</f>
        <v>454611</v>
      </c>
      <c r="L643" s="19">
        <f t="shared" si="56"/>
        <v>-46946.342628692219</v>
      </c>
      <c r="M643" s="17">
        <f t="shared" si="59"/>
        <v>-0.10594992099031564</v>
      </c>
      <c r="N643">
        <v>405497862.6006977</v>
      </c>
      <c r="O643">
        <f>INDEX($R$3:$T$335,MATCH(VPPEL[[#This Row],[DistrictNumber]],$R$3:$R$335,0),3)</f>
        <v>1.1319300000000001</v>
      </c>
      <c r="P643" s="9">
        <f t="shared" si="57"/>
        <v>458995</v>
      </c>
    </row>
    <row r="644" spans="1:16" x14ac:dyDescent="0.35">
      <c r="A644" s="13">
        <v>2027</v>
      </c>
      <c r="B644" s="13">
        <f t="shared" si="55"/>
        <v>2026</v>
      </c>
      <c r="C644" t="s">
        <v>630</v>
      </c>
      <c r="D644" t="s">
        <v>631</v>
      </c>
      <c r="E644" s="5">
        <v>337977246.17566836</v>
      </c>
      <c r="F644" s="13">
        <f>INDEX($R$3:$T$335,MATCH(VPPEL[[#This Row],[DistrictNumber]],$R$3:$R$335,0),3)</f>
        <v>1.34</v>
      </c>
      <c r="G644" s="9">
        <f t="shared" si="58"/>
        <v>452889.50987539563</v>
      </c>
      <c r="H644" s="11">
        <v>1.02</v>
      </c>
      <c r="I644" s="12" cm="1">
        <f t="array" ref="I644">INDEX(VPPEL[],MATCH(VPPEL[[#This Row],[Base Year]]&amp;VPPEL[[#This Row],[DistrictNumber]],VPPEL[[Fiscal Year]:[Fiscal Year]]&amp;VPPEL[[DistrictNumber]:[DistrictNumber]],0),9)*$H644</f>
        <v>395927.092932</v>
      </c>
      <c r="J644" s="15">
        <f>IF(VPPEL[[#This Row],[Unadjusted Maximum Revenue]]/(VPPEL[[#This Row],[Proposed Taxable Valuation]]/1000)&gt;VPPEL[[#This Row],[Max VPPEL RATE]],VPPEL[[#This Row],[Max VPPEL RATE]],VPPEL[[#This Row],[Unadjusted Maximum Revenue]]/(VPPEL[[#This Row],[Proposed Taxable Valuation]]/1000))</f>
        <v>1.1714607933287065</v>
      </c>
      <c r="K644" s="26">
        <f>ROUND(VPPEL[[#This Row],[Proposed Taxable Valuation]]/1000*VPPEL[[#This Row],[Adjusted Rate]],0)</f>
        <v>395927</v>
      </c>
      <c r="L644" s="19">
        <f t="shared" si="56"/>
        <v>-56962.416943395627</v>
      </c>
      <c r="M644" s="17">
        <f t="shared" si="59"/>
        <v>-0.16853920667129363</v>
      </c>
      <c r="N644">
        <v>304270868.15748829</v>
      </c>
      <c r="O644">
        <f>INDEX($R$3:$T$335,MATCH(VPPEL[[#This Row],[DistrictNumber]],$R$3:$R$335,0),3)</f>
        <v>1.34</v>
      </c>
      <c r="P644" s="9">
        <f t="shared" si="57"/>
        <v>407723</v>
      </c>
    </row>
    <row r="645" spans="1:16" x14ac:dyDescent="0.35">
      <c r="A645" s="13">
        <v>2027</v>
      </c>
      <c r="B645" s="13">
        <f t="shared" ref="B645:B708" si="60">A645-1</f>
        <v>2026</v>
      </c>
      <c r="C645" t="s">
        <v>632</v>
      </c>
      <c r="D645" t="s">
        <v>633</v>
      </c>
      <c r="E645" s="5">
        <v>2432859295.0116181</v>
      </c>
      <c r="F645" s="13">
        <f>INDEX($R$3:$T$335,MATCH(VPPEL[[#This Row],[DistrictNumber]],$R$3:$R$335,0),3)</f>
        <v>1</v>
      </c>
      <c r="G645" s="9">
        <f t="shared" si="58"/>
        <v>2432859.2950116182</v>
      </c>
      <c r="H645" s="11">
        <v>1.02</v>
      </c>
      <c r="I645" s="12" cm="1">
        <f t="array" ref="I645">INDEX(VPPEL[],MATCH(VPPEL[[#This Row],[Base Year]]&amp;VPPEL[[#This Row],[DistrictNumber]],VPPEL[[Fiscal Year]:[Fiscal Year]]&amp;VPPEL[[DistrictNumber]:[DistrictNumber]],0),9)*$H645</f>
        <v>2042341.5324000001</v>
      </c>
      <c r="J645" s="15">
        <f>IF(VPPEL[[#This Row],[Unadjusted Maximum Revenue]]/(VPPEL[[#This Row],[Proposed Taxable Valuation]]/1000)&gt;VPPEL[[#This Row],[Max VPPEL RATE]],VPPEL[[#This Row],[Max VPPEL RATE]],VPPEL[[#This Row],[Unadjusted Maximum Revenue]]/(VPPEL[[#This Row],[Proposed Taxable Valuation]]/1000))</f>
        <v>0.83948197768266208</v>
      </c>
      <c r="K645" s="26">
        <f>ROUND(VPPEL[[#This Row],[Proposed Taxable Valuation]]/1000*VPPEL[[#This Row],[Adjusted Rate]],0)</f>
        <v>2042342</v>
      </c>
      <c r="L645" s="19">
        <f t="shared" ref="L645:L708" si="61">I645-G645</f>
        <v>-390517.76261161803</v>
      </c>
      <c r="M645" s="17">
        <f t="shared" si="59"/>
        <v>-0.16051802231733792</v>
      </c>
      <c r="N645">
        <v>2114876426.4556389</v>
      </c>
      <c r="O645">
        <f>INDEX($R$3:$T$335,MATCH(VPPEL[[#This Row],[DistrictNumber]],$R$3:$R$335,0),3)</f>
        <v>1</v>
      </c>
      <c r="P645" s="9">
        <f t="shared" ref="P645:P708" si="62">ROUND(N645/1000*O645,0)</f>
        <v>2114876</v>
      </c>
    </row>
    <row r="646" spans="1:16" x14ac:dyDescent="0.35">
      <c r="A646" s="13">
        <v>2027</v>
      </c>
      <c r="B646" s="13">
        <f t="shared" si="60"/>
        <v>2026</v>
      </c>
      <c r="C646" t="s">
        <v>634</v>
      </c>
      <c r="D646" t="s">
        <v>635</v>
      </c>
      <c r="E646" s="5">
        <v>505698934.69402027</v>
      </c>
      <c r="F646" s="13">
        <f>INDEX($R$3:$T$335,MATCH(VPPEL[[#This Row],[DistrictNumber]],$R$3:$R$335,0),3)</f>
        <v>1.1657</v>
      </c>
      <c r="G646" s="9">
        <f t="shared" si="58"/>
        <v>589493.24817281938</v>
      </c>
      <c r="H646" s="11">
        <v>1.02</v>
      </c>
      <c r="I646" s="12" cm="1">
        <f t="array" ref="I646">INDEX(VPPEL[],MATCH(VPPEL[[#This Row],[Base Year]]&amp;VPPEL[[#This Row],[DistrictNumber]],VPPEL[[Fiscal Year]:[Fiscal Year]]&amp;VPPEL[[DistrictNumber]:[DistrictNumber]],0),9)*$H646</f>
        <v>525430.11994191003</v>
      </c>
      <c r="J646" s="15">
        <f>IF(VPPEL[[#This Row],[Unadjusted Maximum Revenue]]/(VPPEL[[#This Row],[Proposed Taxable Valuation]]/1000)&gt;VPPEL[[#This Row],[Max VPPEL RATE]],VPPEL[[#This Row],[Max VPPEL RATE]],VPPEL[[#This Row],[Unadjusted Maximum Revenue]]/(VPPEL[[#This Row],[Proposed Taxable Valuation]]/1000))</f>
        <v>1.0390176523900103</v>
      </c>
      <c r="K646" s="26">
        <f>ROUND(VPPEL[[#This Row],[Proposed Taxable Valuation]]/1000*VPPEL[[#This Row],[Adjusted Rate]],0)</f>
        <v>525430</v>
      </c>
      <c r="L646" s="19">
        <f t="shared" si="61"/>
        <v>-64063.128230909351</v>
      </c>
      <c r="M646" s="17">
        <f t="shared" si="59"/>
        <v>-0.12668234760998964</v>
      </c>
      <c r="N646">
        <v>469060918.91846269</v>
      </c>
      <c r="O646">
        <f>INDEX($R$3:$T$335,MATCH(VPPEL[[#This Row],[DistrictNumber]],$R$3:$R$335,0),3)</f>
        <v>1.1657</v>
      </c>
      <c r="P646" s="9">
        <f t="shared" si="62"/>
        <v>546784</v>
      </c>
    </row>
    <row r="647" spans="1:16" x14ac:dyDescent="0.35">
      <c r="A647" s="13">
        <v>2027</v>
      </c>
      <c r="B647" s="13">
        <f t="shared" si="60"/>
        <v>2026</v>
      </c>
      <c r="C647" t="s">
        <v>636</v>
      </c>
      <c r="D647" t="s">
        <v>637</v>
      </c>
      <c r="E647" s="5">
        <v>170827079.36156702</v>
      </c>
      <c r="F647" s="13">
        <f>INDEX($R$3:$T$335,MATCH(VPPEL[[#This Row],[DistrictNumber]],$R$3:$R$335,0),3)</f>
        <v>0.67</v>
      </c>
      <c r="G647" s="9">
        <f t="shared" si="58"/>
        <v>114454.14317224991</v>
      </c>
      <c r="H647" s="11">
        <v>1.02</v>
      </c>
      <c r="I647" s="12" cm="1">
        <f t="array" ref="I647">INDEX(VPPEL[],MATCH(VPPEL[[#This Row],[Base Year]]&amp;VPPEL[[#This Row],[DistrictNumber]],VPPEL[[Fiscal Year]:[Fiscal Year]]&amp;VPPEL[[DistrictNumber]:[DistrictNumber]],0),9)*$H647</f>
        <v>110448.52269780001</v>
      </c>
      <c r="J647" s="15">
        <f>IF(VPPEL[[#This Row],[Unadjusted Maximum Revenue]]/(VPPEL[[#This Row],[Proposed Taxable Valuation]]/1000)&gt;VPPEL[[#This Row],[Max VPPEL RATE]],VPPEL[[#This Row],[Max VPPEL RATE]],VPPEL[[#This Row],[Unadjusted Maximum Revenue]]/(VPPEL[[#This Row],[Proposed Taxable Valuation]]/1000))</f>
        <v>0.64655160710222226</v>
      </c>
      <c r="K647" s="26">
        <f>ROUND(VPPEL[[#This Row],[Proposed Taxable Valuation]]/1000*VPPEL[[#This Row],[Adjusted Rate]],0)</f>
        <v>110449</v>
      </c>
      <c r="L647" s="19">
        <f t="shared" si="61"/>
        <v>-4005.6204744498973</v>
      </c>
      <c r="M647" s="17">
        <f t="shared" si="59"/>
        <v>-2.3448392897777781E-2</v>
      </c>
      <c r="N647">
        <v>161171965.5250504</v>
      </c>
      <c r="O647">
        <f>INDEX($R$3:$T$335,MATCH(VPPEL[[#This Row],[DistrictNumber]],$R$3:$R$335,0),3)</f>
        <v>0.67</v>
      </c>
      <c r="P647" s="9">
        <f t="shared" si="62"/>
        <v>107985</v>
      </c>
    </row>
    <row r="648" spans="1:16" x14ac:dyDescent="0.35">
      <c r="A648" s="13">
        <v>2027</v>
      </c>
      <c r="B648" s="13">
        <f t="shared" si="60"/>
        <v>2026</v>
      </c>
      <c r="C648" t="s">
        <v>638</v>
      </c>
      <c r="D648" t="s">
        <v>639</v>
      </c>
      <c r="E648" s="5">
        <v>652556356.94318402</v>
      </c>
      <c r="F648" s="13">
        <f>INDEX($R$3:$T$335,MATCH(VPPEL[[#This Row],[DistrictNumber]],$R$3:$R$335,0),3)</f>
        <v>1.34</v>
      </c>
      <c r="G648" s="9">
        <f t="shared" si="58"/>
        <v>874425.51830386661</v>
      </c>
      <c r="H648" s="11">
        <v>1.02</v>
      </c>
      <c r="I648" s="12" cm="1">
        <f t="array" ref="I648">INDEX(VPPEL[],MATCH(VPPEL[[#This Row],[Base Year]]&amp;VPPEL[[#This Row],[DistrictNumber]],VPPEL[[Fiscal Year]:[Fiscal Year]]&amp;VPPEL[[DistrictNumber]:[DistrictNumber]],0),9)*$H648</f>
        <v>736843.37254560005</v>
      </c>
      <c r="J648" s="15">
        <f>IF(VPPEL[[#This Row],[Unadjusted Maximum Revenue]]/(VPPEL[[#This Row],[Proposed Taxable Valuation]]/1000)&gt;VPPEL[[#This Row],[Max VPPEL RATE]],VPPEL[[#This Row],[Max VPPEL RATE]],VPPEL[[#This Row],[Unadjusted Maximum Revenue]]/(VPPEL[[#This Row],[Proposed Taxable Valuation]]/1000))</f>
        <v>1.1291643468117416</v>
      </c>
      <c r="K648" s="26">
        <f>ROUND(VPPEL[[#This Row],[Proposed Taxable Valuation]]/1000*VPPEL[[#This Row],[Adjusted Rate]],0)</f>
        <v>736843</v>
      </c>
      <c r="L648" s="19">
        <f t="shared" si="61"/>
        <v>-137582.14575826656</v>
      </c>
      <c r="M648" s="17">
        <f t="shared" si="59"/>
        <v>-0.21083565318825848</v>
      </c>
      <c r="N648">
        <v>573918216.65817559</v>
      </c>
      <c r="O648">
        <f>INDEX($R$3:$T$335,MATCH(VPPEL[[#This Row],[DistrictNumber]],$R$3:$R$335,0),3)</f>
        <v>1.34</v>
      </c>
      <c r="P648" s="9">
        <f t="shared" si="62"/>
        <v>769050</v>
      </c>
    </row>
    <row r="649" spans="1:16" x14ac:dyDescent="0.35">
      <c r="A649" s="13">
        <v>2027</v>
      </c>
      <c r="B649" s="13">
        <f t="shared" si="60"/>
        <v>2026</v>
      </c>
      <c r="C649" t="s">
        <v>640</v>
      </c>
      <c r="D649" t="s">
        <v>641</v>
      </c>
      <c r="E649" s="5">
        <v>402080058.84382045</v>
      </c>
      <c r="F649" s="13">
        <f>INDEX($R$3:$T$335,MATCH(VPPEL[[#This Row],[DistrictNumber]],$R$3:$R$335,0),3)</f>
        <v>0</v>
      </c>
      <c r="G649" s="9">
        <f t="shared" si="58"/>
        <v>0</v>
      </c>
      <c r="H649" s="11">
        <v>1.02</v>
      </c>
      <c r="I649" s="12" cm="1">
        <f t="array" ref="I649">INDEX(VPPEL[],MATCH(VPPEL[[#This Row],[Base Year]]&amp;VPPEL[[#This Row],[DistrictNumber]],VPPEL[[Fiscal Year]:[Fiscal Year]]&amp;VPPEL[[DistrictNumber]:[DistrictNumber]],0),9)*$H649</f>
        <v>0</v>
      </c>
      <c r="J649" s="15">
        <f>IF(VPPEL[[#This Row],[Unadjusted Maximum Revenue]]/(VPPEL[[#This Row],[Proposed Taxable Valuation]]/1000)&gt;VPPEL[[#This Row],[Max VPPEL RATE]],VPPEL[[#This Row],[Max VPPEL RATE]],VPPEL[[#This Row],[Unadjusted Maximum Revenue]]/(VPPEL[[#This Row],[Proposed Taxable Valuation]]/1000))</f>
        <v>0</v>
      </c>
      <c r="K649" s="26">
        <f>ROUND(VPPEL[[#This Row],[Proposed Taxable Valuation]]/1000*VPPEL[[#This Row],[Adjusted Rate]],0)</f>
        <v>0</v>
      </c>
      <c r="L649" s="19">
        <f t="shared" si="61"/>
        <v>0</v>
      </c>
      <c r="M649" s="17">
        <f t="shared" si="59"/>
        <v>0</v>
      </c>
      <c r="N649">
        <v>352376327.00358766</v>
      </c>
      <c r="O649">
        <f>INDEX($R$3:$T$335,MATCH(VPPEL[[#This Row],[DistrictNumber]],$R$3:$R$335,0),3)</f>
        <v>0</v>
      </c>
      <c r="P649" s="9">
        <f t="shared" si="62"/>
        <v>0</v>
      </c>
    </row>
    <row r="650" spans="1:16" x14ac:dyDescent="0.35">
      <c r="A650" s="13">
        <v>2027</v>
      </c>
      <c r="B650" s="13">
        <f t="shared" si="60"/>
        <v>2026</v>
      </c>
      <c r="C650" t="s">
        <v>642</v>
      </c>
      <c r="D650" t="s">
        <v>643</v>
      </c>
      <c r="E650" s="5">
        <v>154394395.31519082</v>
      </c>
      <c r="F650" s="13">
        <f>INDEX($R$3:$T$335,MATCH(VPPEL[[#This Row],[DistrictNumber]],$R$3:$R$335,0),3)</f>
        <v>1.34</v>
      </c>
      <c r="G650" s="9">
        <f t="shared" ref="G650:G713" si="63">E650/1000*F650</f>
        <v>206888.48972235573</v>
      </c>
      <c r="H650" s="11">
        <v>1.02</v>
      </c>
      <c r="I650" s="12" cm="1">
        <f t="array" ref="I650">INDEX(VPPEL[],MATCH(VPPEL[[#This Row],[Base Year]]&amp;VPPEL[[#This Row],[DistrictNumber]],VPPEL[[Fiscal Year]:[Fiscal Year]]&amp;VPPEL[[DistrictNumber]:[DistrictNumber]],0),9)*$H650</f>
        <v>190557.02674920001</v>
      </c>
      <c r="J650" s="15">
        <f>IF(VPPEL[[#This Row],[Unadjusted Maximum Revenue]]/(VPPEL[[#This Row],[Proposed Taxable Valuation]]/1000)&gt;VPPEL[[#This Row],[Max VPPEL RATE]],VPPEL[[#This Row],[Max VPPEL RATE]],VPPEL[[#This Row],[Unadjusted Maximum Revenue]]/(VPPEL[[#This Row],[Proposed Taxable Valuation]]/1000))</f>
        <v>1.2342224363791472</v>
      </c>
      <c r="K650" s="26">
        <f>ROUND(VPPEL[[#This Row],[Proposed Taxable Valuation]]/1000*VPPEL[[#This Row],[Adjusted Rate]],0)</f>
        <v>190557</v>
      </c>
      <c r="L650" s="19">
        <f t="shared" si="61"/>
        <v>-16331.462973155722</v>
      </c>
      <c r="M650" s="17">
        <f t="shared" si="59"/>
        <v>-0.10577756362085289</v>
      </c>
      <c r="N650">
        <v>141972191.62703717</v>
      </c>
      <c r="O650">
        <f>INDEX($R$3:$T$335,MATCH(VPPEL[[#This Row],[DistrictNumber]],$R$3:$R$335,0),3)</f>
        <v>1.34</v>
      </c>
      <c r="P650" s="9">
        <f t="shared" si="62"/>
        <v>190243</v>
      </c>
    </row>
    <row r="651" spans="1:16" x14ac:dyDescent="0.35">
      <c r="A651" s="13">
        <v>2027</v>
      </c>
      <c r="B651" s="13">
        <f t="shared" si="60"/>
        <v>2026</v>
      </c>
      <c r="C651" t="s">
        <v>644</v>
      </c>
      <c r="D651" t="s">
        <v>645</v>
      </c>
      <c r="E651" s="5">
        <v>955650097.68746531</v>
      </c>
      <c r="F651" s="13">
        <f>INDEX($R$3:$T$335,MATCH(VPPEL[[#This Row],[DistrictNumber]],$R$3:$R$335,0),3)</f>
        <v>1.34</v>
      </c>
      <c r="G651" s="9">
        <f t="shared" si="63"/>
        <v>1280571.1309012035</v>
      </c>
      <c r="H651" s="11">
        <v>1.02</v>
      </c>
      <c r="I651" s="12" cm="1">
        <f t="array" ref="I651">INDEX(VPPEL[],MATCH(VPPEL[[#This Row],[Base Year]]&amp;VPPEL[[#This Row],[DistrictNumber]],VPPEL[[Fiscal Year]:[Fiscal Year]]&amp;VPPEL[[DistrictNumber]:[DistrictNumber]],0),9)*$H651</f>
        <v>1054686.9842868</v>
      </c>
      <c r="J651" s="15">
        <f>IF(VPPEL[[#This Row],[Unadjusted Maximum Revenue]]/(VPPEL[[#This Row],[Proposed Taxable Valuation]]/1000)&gt;VPPEL[[#This Row],[Max VPPEL RATE]],VPPEL[[#This Row],[Max VPPEL RATE]],VPPEL[[#This Row],[Unadjusted Maximum Revenue]]/(VPPEL[[#This Row],[Proposed Taxable Valuation]]/1000))</f>
        <v>1.1036330000268819</v>
      </c>
      <c r="K651" s="26">
        <f>ROUND(VPPEL[[#This Row],[Proposed Taxable Valuation]]/1000*VPPEL[[#This Row],[Adjusted Rate]],0)</f>
        <v>1054687</v>
      </c>
      <c r="L651" s="19">
        <f t="shared" si="61"/>
        <v>-225884.14661440346</v>
      </c>
      <c r="M651" s="17">
        <f t="shared" ref="M651:M714" si="64">J651-F651</f>
        <v>-0.23636699997311816</v>
      </c>
      <c r="N651">
        <v>822693493.87855101</v>
      </c>
      <c r="O651">
        <f>INDEX($R$3:$T$335,MATCH(VPPEL[[#This Row],[DistrictNumber]],$R$3:$R$335,0),3)</f>
        <v>1.34</v>
      </c>
      <c r="P651" s="9">
        <f t="shared" si="62"/>
        <v>1102409</v>
      </c>
    </row>
    <row r="652" spans="1:16" x14ac:dyDescent="0.35">
      <c r="A652" s="13">
        <v>2027</v>
      </c>
      <c r="B652" s="13">
        <f t="shared" si="60"/>
        <v>2026</v>
      </c>
      <c r="C652" t="s">
        <v>646</v>
      </c>
      <c r="D652" t="s">
        <v>647</v>
      </c>
      <c r="E652" s="5">
        <v>288055890.66277969</v>
      </c>
      <c r="F652" s="13">
        <f>INDEX($R$3:$T$335,MATCH(VPPEL[[#This Row],[DistrictNumber]],$R$3:$R$335,0),3)</f>
        <v>1.14116</v>
      </c>
      <c r="G652" s="9">
        <f t="shared" si="63"/>
        <v>328717.86018873763</v>
      </c>
      <c r="H652" s="11">
        <v>1.02</v>
      </c>
      <c r="I652" s="12" cm="1">
        <f t="array" ref="I652">INDEX(VPPEL[],MATCH(VPPEL[[#This Row],[Base Year]]&amp;VPPEL[[#This Row],[DistrictNumber]],VPPEL[[Fiscal Year]:[Fiscal Year]]&amp;VPPEL[[DistrictNumber]:[DistrictNumber]],0),9)*$H652</f>
        <v>288934.54754646478</v>
      </c>
      <c r="J652" s="15">
        <f>IF(VPPEL[[#This Row],[Unadjusted Maximum Revenue]]/(VPPEL[[#This Row],[Proposed Taxable Valuation]]/1000)&gt;VPPEL[[#This Row],[Max VPPEL RATE]],VPPEL[[#This Row],[Max VPPEL RATE]],VPPEL[[#This Row],[Unadjusted Maximum Revenue]]/(VPPEL[[#This Row],[Proposed Taxable Valuation]]/1000))</f>
        <v>1.0030503000013762</v>
      </c>
      <c r="K652" s="26">
        <f>ROUND(VPPEL[[#This Row],[Proposed Taxable Valuation]]/1000*VPPEL[[#This Row],[Adjusted Rate]],0)</f>
        <v>288935</v>
      </c>
      <c r="L652" s="19">
        <f t="shared" si="61"/>
        <v>-39783.312642272853</v>
      </c>
      <c r="M652" s="17">
        <f t="shared" si="64"/>
        <v>-0.13810969999862377</v>
      </c>
      <c r="N652">
        <v>259992325.28182176</v>
      </c>
      <c r="O652">
        <f>INDEX($R$3:$T$335,MATCH(VPPEL[[#This Row],[DistrictNumber]],$R$3:$R$335,0),3)</f>
        <v>1.14116</v>
      </c>
      <c r="P652" s="9">
        <f t="shared" si="62"/>
        <v>296693</v>
      </c>
    </row>
    <row r="653" spans="1:16" x14ac:dyDescent="0.35">
      <c r="A653" s="13">
        <v>2027</v>
      </c>
      <c r="B653" s="13">
        <f t="shared" si="60"/>
        <v>2026</v>
      </c>
      <c r="C653" t="s">
        <v>648</v>
      </c>
      <c r="D653" t="s">
        <v>649</v>
      </c>
      <c r="E653" s="5">
        <v>305453525.6240828</v>
      </c>
      <c r="F653" s="13">
        <f>INDEX($R$3:$T$335,MATCH(VPPEL[[#This Row],[DistrictNumber]],$R$3:$R$335,0),3)</f>
        <v>0.98670999999999998</v>
      </c>
      <c r="G653" s="9">
        <f t="shared" si="63"/>
        <v>301394.04826853878</v>
      </c>
      <c r="H653" s="11">
        <v>1.02</v>
      </c>
      <c r="I653" s="12" cm="1">
        <f t="array" ref="I653">INDEX(VPPEL[],MATCH(VPPEL[[#This Row],[Base Year]]&amp;VPPEL[[#This Row],[DistrictNumber]],VPPEL[[Fiscal Year]:[Fiscal Year]]&amp;VPPEL[[DistrictNumber]:[DistrictNumber]],0),9)*$H653</f>
        <v>264766.55387813406</v>
      </c>
      <c r="J653" s="15">
        <f>IF(VPPEL[[#This Row],[Unadjusted Maximum Revenue]]/(VPPEL[[#This Row],[Proposed Taxable Valuation]]/1000)&gt;VPPEL[[#This Row],[Max VPPEL RATE]],VPPEL[[#This Row],[Max VPPEL RATE]],VPPEL[[#This Row],[Unadjusted Maximum Revenue]]/(VPPEL[[#This Row],[Proposed Taxable Valuation]]/1000))</f>
        <v>0.86679815967807283</v>
      </c>
      <c r="K653" s="26">
        <f>ROUND(VPPEL[[#This Row],[Proposed Taxable Valuation]]/1000*VPPEL[[#This Row],[Adjusted Rate]],0)</f>
        <v>264767</v>
      </c>
      <c r="L653" s="19">
        <f t="shared" si="61"/>
        <v>-36627.494390404725</v>
      </c>
      <c r="M653" s="17">
        <f t="shared" si="64"/>
        <v>-0.11991184032192714</v>
      </c>
      <c r="N653">
        <v>273830523.35537833</v>
      </c>
      <c r="O653">
        <f>INDEX($R$3:$T$335,MATCH(VPPEL[[#This Row],[DistrictNumber]],$R$3:$R$335,0),3)</f>
        <v>0.98670999999999998</v>
      </c>
      <c r="P653" s="9">
        <f t="shared" si="62"/>
        <v>270191</v>
      </c>
    </row>
    <row r="654" spans="1:16" x14ac:dyDescent="0.35">
      <c r="A654" s="13">
        <v>2027</v>
      </c>
      <c r="B654" s="13">
        <f t="shared" si="60"/>
        <v>2026</v>
      </c>
      <c r="C654" t="s">
        <v>650</v>
      </c>
      <c r="D654" t="s">
        <v>651</v>
      </c>
      <c r="E654" s="5">
        <v>566601527.16488981</v>
      </c>
      <c r="F654" s="13">
        <f>INDEX($R$3:$T$335,MATCH(VPPEL[[#This Row],[DistrictNumber]],$R$3:$R$335,0),3)</f>
        <v>1.34</v>
      </c>
      <c r="G654" s="9">
        <f t="shared" si="63"/>
        <v>759246.04640095239</v>
      </c>
      <c r="H654" s="11">
        <v>1.02</v>
      </c>
      <c r="I654" s="12" cm="1">
        <f t="array" ref="I654">INDEX(VPPEL[],MATCH(VPPEL[[#This Row],[Base Year]]&amp;VPPEL[[#This Row],[DistrictNumber]],VPPEL[[Fiscal Year]:[Fiscal Year]]&amp;VPPEL[[DistrictNumber]:[DistrictNumber]],0),9)*$H654</f>
        <v>604517.43559080001</v>
      </c>
      <c r="J654" s="15">
        <f>IF(VPPEL[[#This Row],[Unadjusted Maximum Revenue]]/(VPPEL[[#This Row],[Proposed Taxable Valuation]]/1000)&gt;VPPEL[[#This Row],[Max VPPEL RATE]],VPPEL[[#This Row],[Max VPPEL RATE]],VPPEL[[#This Row],[Unadjusted Maximum Revenue]]/(VPPEL[[#This Row],[Proposed Taxable Valuation]]/1000))</f>
        <v>1.0669181190097217</v>
      </c>
      <c r="K654" s="26">
        <f>ROUND(VPPEL[[#This Row],[Proposed Taxable Valuation]]/1000*VPPEL[[#This Row],[Adjusted Rate]],0)</f>
        <v>604517</v>
      </c>
      <c r="L654" s="19">
        <f t="shared" si="61"/>
        <v>-154728.61081015237</v>
      </c>
      <c r="M654" s="17">
        <f t="shared" si="64"/>
        <v>-0.27308188099027841</v>
      </c>
      <c r="N654">
        <v>480435625.90404356</v>
      </c>
      <c r="O654">
        <f>INDEX($R$3:$T$335,MATCH(VPPEL[[#This Row],[DistrictNumber]],$R$3:$R$335,0),3)</f>
        <v>1.34</v>
      </c>
      <c r="P654" s="9">
        <f t="shared" si="62"/>
        <v>643784</v>
      </c>
    </row>
    <row r="655" spans="1:16" x14ac:dyDescent="0.35">
      <c r="A655" s="13">
        <v>2027</v>
      </c>
      <c r="B655" s="13">
        <f t="shared" si="60"/>
        <v>2026</v>
      </c>
      <c r="C655" s="10" t="s">
        <v>660</v>
      </c>
      <c r="D655" t="s">
        <v>661</v>
      </c>
      <c r="E655" s="5">
        <f t="shared" ref="E655" si="65">SUM(E330:E654)</f>
        <v>290627898338.56848</v>
      </c>
      <c r="F655" s="13">
        <f>INDEX($R$3:$T$335,MATCH(VPPEL[[#This Row],[DistrictNumber]],$R$3:$R$335,0),3)</f>
        <v>0</v>
      </c>
      <c r="G655" s="9">
        <f t="shared" si="63"/>
        <v>0</v>
      </c>
      <c r="H655" s="11">
        <v>1.02</v>
      </c>
      <c r="I655" s="12" cm="1">
        <f t="array" ref="I655">INDEX(VPPEL[],MATCH(VPPEL[[#This Row],[Base Year]]&amp;VPPEL[[#This Row],[DistrictNumber]],VPPEL[[Fiscal Year]:[Fiscal Year]]&amp;VPPEL[[DistrictNumber]:[DistrictNumber]],0),9)*$H655</f>
        <v>0</v>
      </c>
      <c r="J655" s="15">
        <f>IF(VPPEL[[#This Row],[Unadjusted Maximum Revenue]]/(VPPEL[[#This Row],[Proposed Taxable Valuation]]/1000)&gt;VPPEL[[#This Row],[Max VPPEL RATE]],VPPEL[[#This Row],[Max VPPEL RATE]],VPPEL[[#This Row],[Unadjusted Maximum Revenue]]/(VPPEL[[#This Row],[Proposed Taxable Valuation]]/1000))</f>
        <v>0</v>
      </c>
      <c r="K655" s="26">
        <f>SUM(K330:K654)</f>
        <v>236213659</v>
      </c>
      <c r="L655" s="19">
        <f t="shared" si="61"/>
        <v>0</v>
      </c>
      <c r="M655" s="17">
        <f t="shared" si="64"/>
        <v>0</v>
      </c>
      <c r="N655" s="20">
        <f t="shared" ref="N655" si="66">SUM(N330:N654)</f>
        <v>251984610413.12177</v>
      </c>
      <c r="O655">
        <f>INDEX($R$3:$T$335,MATCH(VPPEL[[#This Row],[DistrictNumber]],$R$3:$R$335,0),3)</f>
        <v>0</v>
      </c>
      <c r="P655" s="26">
        <f>SUM(P330:P654)</f>
        <v>243140361</v>
      </c>
    </row>
    <row r="656" spans="1:16" x14ac:dyDescent="0.35">
      <c r="A656" s="13">
        <v>2028</v>
      </c>
      <c r="B656" s="13">
        <f t="shared" si="60"/>
        <v>2027</v>
      </c>
      <c r="C656" t="s">
        <v>2</v>
      </c>
      <c r="D656" t="s">
        <v>3</v>
      </c>
      <c r="E656" s="5">
        <v>473153799.58255839</v>
      </c>
      <c r="F656" s="13">
        <f>INDEX($R$3:$T$335,MATCH(VPPEL[[#This Row],[DistrictNumber]],$R$3:$R$335,0),3)</f>
        <v>1.02945</v>
      </c>
      <c r="G656" s="9">
        <f t="shared" si="63"/>
        <v>487088.17898026475</v>
      </c>
      <c r="H656" s="11">
        <v>1.02</v>
      </c>
      <c r="I656" s="12" cm="1">
        <f t="array" ref="I656">INDEX(VPPEL[],MATCH(VPPEL[[#This Row],[Base Year]]&amp;VPPEL[[#This Row],[DistrictNumber]],VPPEL[[Fiscal Year]:[Fiscal Year]]&amp;VPPEL[[DistrictNumber]:[DistrictNumber]],0),9)*$H656</f>
        <v>393759.23571683402</v>
      </c>
      <c r="J656" s="15">
        <f>IF(VPPEL[[#This Row],[Unadjusted Maximum Revenue]]/(VPPEL[[#This Row],[Proposed Taxable Valuation]]/1000)&gt;VPPEL[[#This Row],[Max VPPEL RATE]],VPPEL[[#This Row],[Max VPPEL RATE]],VPPEL[[#This Row],[Unadjusted Maximum Revenue]]/(VPPEL[[#This Row],[Proposed Taxable Valuation]]/1000))</f>
        <v>0.83220136045452764</v>
      </c>
      <c r="K656" s="26">
        <f>ROUND(VPPEL[[#This Row],[Proposed Taxable Valuation]]/1000*VPPEL[[#This Row],[Adjusted Rate]],0)</f>
        <v>393759</v>
      </c>
      <c r="L656" s="19">
        <f t="shared" si="61"/>
        <v>-93328.94326343073</v>
      </c>
      <c r="M656" s="17">
        <f t="shared" si="64"/>
        <v>-0.19724863954547234</v>
      </c>
      <c r="N656" s="2">
        <v>420433434.34654337</v>
      </c>
      <c r="O656">
        <f>INDEX($R$3:$T$335,MATCH(VPPEL[[#This Row],[DistrictNumber]],$R$3:$R$335,0),3)</f>
        <v>1.02945</v>
      </c>
      <c r="P656" s="9">
        <f t="shared" si="62"/>
        <v>432815</v>
      </c>
    </row>
    <row r="657" spans="1:16" x14ac:dyDescent="0.35">
      <c r="A657" s="13">
        <v>2028</v>
      </c>
      <c r="B657" s="13">
        <f t="shared" si="60"/>
        <v>2027</v>
      </c>
      <c r="C657" t="s">
        <v>4</v>
      </c>
      <c r="D657" t="s">
        <v>5</v>
      </c>
      <c r="E657" s="5">
        <v>1280689651.3862424</v>
      </c>
      <c r="F657" s="13">
        <f>INDEX($R$3:$T$335,MATCH(VPPEL[[#This Row],[DistrictNumber]],$R$3:$R$335,0),3)</f>
        <v>1.34</v>
      </c>
      <c r="G657" s="9">
        <f t="shared" si="63"/>
        <v>1716124.1328575648</v>
      </c>
      <c r="H657" s="11">
        <v>1.02</v>
      </c>
      <c r="I657" s="12" cm="1">
        <f t="array" ref="I657">INDEX(VPPEL[],MATCH(VPPEL[[#This Row],[Base Year]]&amp;VPPEL[[#This Row],[DistrictNumber]],VPPEL[[Fiscal Year]:[Fiscal Year]]&amp;VPPEL[[DistrictNumber]:[DistrictNumber]],0),9)*$H657</f>
        <v>1098527.782935312</v>
      </c>
      <c r="J657" s="15">
        <f>IF(VPPEL[[#This Row],[Unadjusted Maximum Revenue]]/(VPPEL[[#This Row],[Proposed Taxable Valuation]]/1000)&gt;VPPEL[[#This Row],[Max VPPEL RATE]],VPPEL[[#This Row],[Max VPPEL RATE]],VPPEL[[#This Row],[Unadjusted Maximum Revenue]]/(VPPEL[[#This Row],[Proposed Taxable Valuation]]/1000))</f>
        <v>0.85776267634102066</v>
      </c>
      <c r="K657" s="26">
        <f>ROUND(VPPEL[[#This Row],[Proposed Taxable Valuation]]/1000*VPPEL[[#This Row],[Adjusted Rate]],0)</f>
        <v>1098528</v>
      </c>
      <c r="L657" s="19">
        <f t="shared" si="61"/>
        <v>-617596.34992225282</v>
      </c>
      <c r="M657" s="17">
        <f t="shared" si="64"/>
        <v>-0.48223732365897942</v>
      </c>
      <c r="N657" s="2">
        <v>973958140.41670692</v>
      </c>
      <c r="O657">
        <f>INDEX($R$3:$T$335,MATCH(VPPEL[[#This Row],[DistrictNumber]],$R$3:$R$335,0),3)</f>
        <v>1.34</v>
      </c>
      <c r="P657" s="9">
        <f t="shared" si="62"/>
        <v>1305104</v>
      </c>
    </row>
    <row r="658" spans="1:16" x14ac:dyDescent="0.35">
      <c r="A658" s="13">
        <v>2028</v>
      </c>
      <c r="B658" s="13">
        <f t="shared" si="60"/>
        <v>2027</v>
      </c>
      <c r="C658" t="s">
        <v>6</v>
      </c>
      <c r="D658" t="s">
        <v>7</v>
      </c>
      <c r="E658" s="5">
        <v>626779815.77370214</v>
      </c>
      <c r="F658" s="13">
        <f>INDEX($R$3:$T$335,MATCH(VPPEL[[#This Row],[DistrictNumber]],$R$3:$R$335,0),3)</f>
        <v>1.5959999999999998E-2</v>
      </c>
      <c r="G658" s="9">
        <f t="shared" si="63"/>
        <v>10003.405859748285</v>
      </c>
      <c r="H658" s="11">
        <v>1.02</v>
      </c>
      <c r="I658" s="12" cm="1">
        <f t="array" ref="I658">INDEX(VPPEL[],MATCH(VPPEL[[#This Row],[Base Year]]&amp;VPPEL[[#This Row],[DistrictNumber]],VPPEL[[Fiscal Year]:[Fiscal Year]]&amp;VPPEL[[DistrictNumber]:[DistrictNumber]],0),9)*$H658</f>
        <v>8700.8774919514581</v>
      </c>
      <c r="J658" s="15">
        <f>IF(VPPEL[[#This Row],[Unadjusted Maximum Revenue]]/(VPPEL[[#This Row],[Proposed Taxable Valuation]]/1000)&gt;VPPEL[[#This Row],[Max VPPEL RATE]],VPPEL[[#This Row],[Max VPPEL RATE]],VPPEL[[#This Row],[Unadjusted Maximum Revenue]]/(VPPEL[[#This Row],[Proposed Taxable Valuation]]/1000))</f>
        <v>1.3881872506074601E-2</v>
      </c>
      <c r="K658" s="26">
        <f>ROUND(VPPEL[[#This Row],[Proposed Taxable Valuation]]/1000*VPPEL[[#This Row],[Adjusted Rate]],0)</f>
        <v>8701</v>
      </c>
      <c r="L658" s="19">
        <f t="shared" si="61"/>
        <v>-1302.5283677968273</v>
      </c>
      <c r="M658" s="17">
        <f t="shared" si="64"/>
        <v>-2.0781274939253979E-3</v>
      </c>
      <c r="N658" s="2">
        <v>562098155.1001265</v>
      </c>
      <c r="O658">
        <f>INDEX($R$3:$T$335,MATCH(VPPEL[[#This Row],[DistrictNumber]],$R$3:$R$335,0),3)</f>
        <v>1.5959999999999998E-2</v>
      </c>
      <c r="P658" s="9">
        <f t="shared" si="62"/>
        <v>8971</v>
      </c>
    </row>
    <row r="659" spans="1:16" x14ac:dyDescent="0.35">
      <c r="A659" s="13">
        <v>2028</v>
      </c>
      <c r="B659" s="13">
        <f t="shared" si="60"/>
        <v>2027</v>
      </c>
      <c r="C659" t="s">
        <v>8</v>
      </c>
      <c r="D659" t="s">
        <v>9</v>
      </c>
      <c r="E659" s="5">
        <v>755051761.70716166</v>
      </c>
      <c r="F659" s="13">
        <f>INDEX($R$3:$T$335,MATCH(VPPEL[[#This Row],[DistrictNumber]],$R$3:$R$335,0),3)</f>
        <v>1</v>
      </c>
      <c r="G659" s="9">
        <f t="shared" si="63"/>
        <v>755051.76170716167</v>
      </c>
      <c r="H659" s="11">
        <v>1.02</v>
      </c>
      <c r="I659" s="12" cm="1">
        <f t="array" ref="I659">INDEX(VPPEL[],MATCH(VPPEL[[#This Row],[Base Year]]&amp;VPPEL[[#This Row],[DistrictNumber]],VPPEL[[Fiscal Year]:[Fiscal Year]]&amp;VPPEL[[DistrictNumber]:[DistrictNumber]],0),9)*$H659</f>
        <v>666651.48151679989</v>
      </c>
      <c r="J659" s="15">
        <f>IF(VPPEL[[#This Row],[Unadjusted Maximum Revenue]]/(VPPEL[[#This Row],[Proposed Taxable Valuation]]/1000)&gt;VPPEL[[#This Row],[Max VPPEL RATE]],VPPEL[[#This Row],[Max VPPEL RATE]],VPPEL[[#This Row],[Unadjusted Maximum Revenue]]/(VPPEL[[#This Row],[Proposed Taxable Valuation]]/1000))</f>
        <v>0.88292156289988655</v>
      </c>
      <c r="K659" s="26">
        <f>ROUND(VPPEL[[#This Row],[Proposed Taxable Valuation]]/1000*VPPEL[[#This Row],[Adjusted Rate]],0)</f>
        <v>666651</v>
      </c>
      <c r="L659" s="19">
        <f t="shared" si="61"/>
        <v>-88400.28019036178</v>
      </c>
      <c r="M659" s="17">
        <f t="shared" si="64"/>
        <v>-0.11707843710011345</v>
      </c>
      <c r="N659" s="2">
        <v>657441076.6894567</v>
      </c>
      <c r="O659">
        <f>INDEX($R$3:$T$335,MATCH(VPPEL[[#This Row],[DistrictNumber]],$R$3:$R$335,0),3)</f>
        <v>1</v>
      </c>
      <c r="P659" s="9">
        <f t="shared" si="62"/>
        <v>657441</v>
      </c>
    </row>
    <row r="660" spans="1:16" x14ac:dyDescent="0.35">
      <c r="A660" s="13">
        <v>2028</v>
      </c>
      <c r="B660" s="13">
        <f t="shared" si="60"/>
        <v>2027</v>
      </c>
      <c r="C660" t="s">
        <v>10</v>
      </c>
      <c r="D660" t="s">
        <v>11</v>
      </c>
      <c r="E660" s="5">
        <v>340203985.41769505</v>
      </c>
      <c r="F660" s="13">
        <f>INDEX($R$3:$T$335,MATCH(VPPEL[[#This Row],[DistrictNumber]],$R$3:$R$335,0),3)</f>
        <v>1</v>
      </c>
      <c r="G660" s="9">
        <f t="shared" si="63"/>
        <v>340203.98541769502</v>
      </c>
      <c r="H660" s="11">
        <v>1.02</v>
      </c>
      <c r="I660" s="12" cm="1">
        <f t="array" ref="I660">INDEX(VPPEL[],MATCH(VPPEL[[#This Row],[Base Year]]&amp;VPPEL[[#This Row],[DistrictNumber]],VPPEL[[Fiscal Year]:[Fiscal Year]]&amp;VPPEL[[DistrictNumber]:[DistrictNumber]],0),9)*$H660</f>
        <v>268585.77082320006</v>
      </c>
      <c r="J660" s="15">
        <f>IF(VPPEL[[#This Row],[Unadjusted Maximum Revenue]]/(VPPEL[[#This Row],[Proposed Taxable Valuation]]/1000)&gt;VPPEL[[#This Row],[Max VPPEL RATE]],VPPEL[[#This Row],[Max VPPEL RATE]],VPPEL[[#This Row],[Unadjusted Maximum Revenue]]/(VPPEL[[#This Row],[Proposed Taxable Valuation]]/1000))</f>
        <v>0.78948449264471821</v>
      </c>
      <c r="K660" s="26">
        <f>ROUND(VPPEL[[#This Row],[Proposed Taxable Valuation]]/1000*VPPEL[[#This Row],[Adjusted Rate]],0)</f>
        <v>268586</v>
      </c>
      <c r="L660" s="19">
        <f t="shared" si="61"/>
        <v>-71618.214594494959</v>
      </c>
      <c r="M660" s="17">
        <f t="shared" si="64"/>
        <v>-0.21051550735528179</v>
      </c>
      <c r="N660" s="2">
        <v>279533290.60800481</v>
      </c>
      <c r="O660">
        <f>INDEX($R$3:$T$335,MATCH(VPPEL[[#This Row],[DistrictNumber]],$R$3:$R$335,0),3)</f>
        <v>1</v>
      </c>
      <c r="P660" s="9">
        <f t="shared" si="62"/>
        <v>279533</v>
      </c>
    </row>
    <row r="661" spans="1:16" x14ac:dyDescent="0.35">
      <c r="A661" s="13">
        <v>2028</v>
      </c>
      <c r="B661" s="13">
        <f t="shared" si="60"/>
        <v>2027</v>
      </c>
      <c r="C661" t="s">
        <v>12</v>
      </c>
      <c r="D661" t="s">
        <v>13</v>
      </c>
      <c r="E661" s="5">
        <v>226228861.11501503</v>
      </c>
      <c r="F661" s="13">
        <f>INDEX($R$3:$T$335,MATCH(VPPEL[[#This Row],[DistrictNumber]],$R$3:$R$335,0),3)</f>
        <v>1.34</v>
      </c>
      <c r="G661" s="9">
        <f t="shared" si="63"/>
        <v>303146.67389412015</v>
      </c>
      <c r="H661" s="11">
        <v>1.02</v>
      </c>
      <c r="I661" s="12" cm="1">
        <f t="array" ref="I661">INDEX(VPPEL[],MATCH(VPPEL[[#This Row],[Base Year]]&amp;VPPEL[[#This Row],[DistrictNumber]],VPPEL[[Fiscal Year]:[Fiscal Year]]&amp;VPPEL[[DistrictNumber]:[DistrictNumber]],0),9)*$H661</f>
        <v>285579.86222404806</v>
      </c>
      <c r="J661" s="15">
        <f>IF(VPPEL[[#This Row],[Unadjusted Maximum Revenue]]/(VPPEL[[#This Row],[Proposed Taxable Valuation]]/1000)&gt;VPPEL[[#This Row],[Max VPPEL RATE]],VPPEL[[#This Row],[Max VPPEL RATE]],VPPEL[[#This Row],[Unadjusted Maximum Revenue]]/(VPPEL[[#This Row],[Proposed Taxable Valuation]]/1000))</f>
        <v>1.2623493784856166</v>
      </c>
      <c r="K661" s="26">
        <f>ROUND(VPPEL[[#This Row],[Proposed Taxable Valuation]]/1000*VPPEL[[#This Row],[Adjusted Rate]],0)</f>
        <v>285580</v>
      </c>
      <c r="L661" s="19">
        <f t="shared" si="61"/>
        <v>-17566.811670072086</v>
      </c>
      <c r="M661" s="17">
        <f t="shared" si="64"/>
        <v>-7.7650621514383511E-2</v>
      </c>
      <c r="N661" s="2">
        <v>204477967.31835017</v>
      </c>
      <c r="O661">
        <f>INDEX($R$3:$T$335,MATCH(VPPEL[[#This Row],[DistrictNumber]],$R$3:$R$335,0),3)</f>
        <v>1.34</v>
      </c>
      <c r="P661" s="9">
        <f t="shared" si="62"/>
        <v>274000</v>
      </c>
    </row>
    <row r="662" spans="1:16" x14ac:dyDescent="0.35">
      <c r="A662" s="13">
        <v>2028</v>
      </c>
      <c r="B662" s="13">
        <f t="shared" si="60"/>
        <v>2027</v>
      </c>
      <c r="C662" t="s">
        <v>14</v>
      </c>
      <c r="D662" t="s">
        <v>15</v>
      </c>
      <c r="E662" s="5">
        <v>493336202.46542501</v>
      </c>
      <c r="F662" s="13">
        <f>INDEX($R$3:$T$335,MATCH(VPPEL[[#This Row],[DistrictNumber]],$R$3:$R$335,0),3)</f>
        <v>0</v>
      </c>
      <c r="G662" s="9">
        <f t="shared" si="63"/>
        <v>0</v>
      </c>
      <c r="H662" s="11">
        <v>1.02</v>
      </c>
      <c r="I662" s="12" cm="1">
        <f t="array" ref="I662">INDEX(VPPEL[],MATCH(VPPEL[[#This Row],[Base Year]]&amp;VPPEL[[#This Row],[DistrictNumber]],VPPEL[[Fiscal Year]:[Fiscal Year]]&amp;VPPEL[[DistrictNumber]:[DistrictNumber]],0),9)*$H662</f>
        <v>0</v>
      </c>
      <c r="J662" s="15">
        <f>IF(VPPEL[[#This Row],[Unadjusted Maximum Revenue]]/(VPPEL[[#This Row],[Proposed Taxable Valuation]]/1000)&gt;VPPEL[[#This Row],[Max VPPEL RATE]],VPPEL[[#This Row],[Max VPPEL RATE]],VPPEL[[#This Row],[Unadjusted Maximum Revenue]]/(VPPEL[[#This Row],[Proposed Taxable Valuation]]/1000))</f>
        <v>0</v>
      </c>
      <c r="K662" s="26">
        <f>ROUND(VPPEL[[#This Row],[Proposed Taxable Valuation]]/1000*VPPEL[[#This Row],[Adjusted Rate]],0)</f>
        <v>0</v>
      </c>
      <c r="L662" s="19">
        <f t="shared" si="61"/>
        <v>0</v>
      </c>
      <c r="M662" s="17">
        <f t="shared" si="64"/>
        <v>0</v>
      </c>
      <c r="N662" s="2">
        <v>400573422.7868948</v>
      </c>
      <c r="O662">
        <f>INDEX($R$3:$T$335,MATCH(VPPEL[[#This Row],[DistrictNumber]],$R$3:$R$335,0),3)</f>
        <v>0</v>
      </c>
      <c r="P662" s="9">
        <f t="shared" si="62"/>
        <v>0</v>
      </c>
    </row>
    <row r="663" spans="1:16" x14ac:dyDescent="0.35">
      <c r="A663" s="13">
        <v>2028</v>
      </c>
      <c r="B663" s="13">
        <f t="shared" si="60"/>
        <v>2027</v>
      </c>
      <c r="C663" t="s">
        <v>16</v>
      </c>
      <c r="D663" t="s">
        <v>17</v>
      </c>
      <c r="E663" s="5">
        <v>401181012.22713053</v>
      </c>
      <c r="F663" s="13">
        <f>INDEX($R$3:$T$335,MATCH(VPPEL[[#This Row],[DistrictNumber]],$R$3:$R$335,0),3)</f>
        <v>0.4985</v>
      </c>
      <c r="G663" s="9">
        <f t="shared" si="63"/>
        <v>199988.73459522458</v>
      </c>
      <c r="H663" s="11">
        <v>1.02</v>
      </c>
      <c r="I663" s="12" cm="1">
        <f t="array" ref="I663">INDEX(VPPEL[],MATCH(VPPEL[[#This Row],[Base Year]]&amp;VPPEL[[#This Row],[DistrictNumber]],VPPEL[[Fiscal Year]:[Fiscal Year]]&amp;VPPEL[[DistrictNumber]:[DistrictNumber]],0),9)*$H663</f>
        <v>145086.59379873422</v>
      </c>
      <c r="J663" s="15">
        <f>IF(VPPEL[[#This Row],[Unadjusted Maximum Revenue]]/(VPPEL[[#This Row],[Proposed Taxable Valuation]]/1000)&gt;VPPEL[[#This Row],[Max VPPEL RATE]],VPPEL[[#This Row],[Max VPPEL RATE]],VPPEL[[#This Row],[Unadjusted Maximum Revenue]]/(VPPEL[[#This Row],[Proposed Taxable Valuation]]/1000))</f>
        <v>0.36164870563862267</v>
      </c>
      <c r="K663" s="26">
        <f>ROUND(VPPEL[[#This Row],[Proposed Taxable Valuation]]/1000*VPPEL[[#This Row],[Adjusted Rate]],0)</f>
        <v>145087</v>
      </c>
      <c r="L663" s="19">
        <f t="shared" si="61"/>
        <v>-54902.140796490363</v>
      </c>
      <c r="M663" s="17">
        <f t="shared" si="64"/>
        <v>-0.13685129436137733</v>
      </c>
      <c r="N663" s="2">
        <v>302233687.6257171</v>
      </c>
      <c r="O663">
        <f>INDEX($R$3:$T$335,MATCH(VPPEL[[#This Row],[DistrictNumber]],$R$3:$R$335,0),3)</f>
        <v>0.4985</v>
      </c>
      <c r="P663" s="9">
        <f t="shared" si="62"/>
        <v>150663</v>
      </c>
    </row>
    <row r="664" spans="1:16" x14ac:dyDescent="0.35">
      <c r="A664" s="13">
        <v>2028</v>
      </c>
      <c r="B664" s="13">
        <f t="shared" si="60"/>
        <v>2027</v>
      </c>
      <c r="C664" t="s">
        <v>18</v>
      </c>
      <c r="D664" t="s">
        <v>19</v>
      </c>
      <c r="E664" s="5">
        <v>195307239.23668003</v>
      </c>
      <c r="F664" s="13">
        <f>INDEX($R$3:$T$335,MATCH(VPPEL[[#This Row],[DistrictNumber]],$R$3:$R$335,0),3)</f>
        <v>0.67</v>
      </c>
      <c r="G664" s="9">
        <f t="shared" si="63"/>
        <v>130855.85028857563</v>
      </c>
      <c r="H664" s="11">
        <v>1.02</v>
      </c>
      <c r="I664" s="12" cm="1">
        <f t="array" ref="I664">INDEX(VPPEL[],MATCH(VPPEL[[#This Row],[Base Year]]&amp;VPPEL[[#This Row],[DistrictNumber]],VPPEL[[Fiscal Year]:[Fiscal Year]]&amp;VPPEL[[DistrictNumber]:[DistrictNumber]],0),9)*$H664</f>
        <v>117587.136438648</v>
      </c>
      <c r="J664" s="15">
        <f>IF(VPPEL[[#This Row],[Unadjusted Maximum Revenue]]/(VPPEL[[#This Row],[Proposed Taxable Valuation]]/1000)&gt;VPPEL[[#This Row],[Max VPPEL RATE]],VPPEL[[#This Row],[Max VPPEL RATE]],VPPEL[[#This Row],[Unadjusted Maximum Revenue]]/(VPPEL[[#This Row],[Proposed Taxable Valuation]]/1000))</f>
        <v>0.60206235518055662</v>
      </c>
      <c r="K664" s="26">
        <f>ROUND(VPPEL[[#This Row],[Proposed Taxable Valuation]]/1000*VPPEL[[#This Row],[Adjusted Rate]],0)</f>
        <v>117587</v>
      </c>
      <c r="L664" s="19">
        <f t="shared" si="61"/>
        <v>-13268.713849927633</v>
      </c>
      <c r="M664" s="17">
        <f t="shared" si="64"/>
        <v>-6.7937644819443421E-2</v>
      </c>
      <c r="N664" s="2">
        <v>176559947.25386739</v>
      </c>
      <c r="O664">
        <f>INDEX($R$3:$T$335,MATCH(VPPEL[[#This Row],[DistrictNumber]],$R$3:$R$335,0),3)</f>
        <v>0.67</v>
      </c>
      <c r="P664" s="9">
        <f t="shared" si="62"/>
        <v>118295</v>
      </c>
    </row>
    <row r="665" spans="1:16" x14ac:dyDescent="0.35">
      <c r="A665" s="13">
        <v>2028</v>
      </c>
      <c r="B665" s="13">
        <f t="shared" si="60"/>
        <v>2027</v>
      </c>
      <c r="C665" t="s">
        <v>20</v>
      </c>
      <c r="D665" t="s">
        <v>21</v>
      </c>
      <c r="E665" s="5">
        <v>1487397696.0144477</v>
      </c>
      <c r="F665" s="13">
        <f>INDEX($R$3:$T$335,MATCH(VPPEL[[#This Row],[DistrictNumber]],$R$3:$R$335,0),3)</f>
        <v>0.67</v>
      </c>
      <c r="G665" s="9">
        <f t="shared" si="63"/>
        <v>996556.45632967993</v>
      </c>
      <c r="H665" s="11">
        <v>1.02</v>
      </c>
      <c r="I665" s="12" cm="1">
        <f t="array" ref="I665">INDEX(VPPEL[],MATCH(VPPEL[[#This Row],[Base Year]]&amp;VPPEL[[#This Row],[DistrictNumber]],VPPEL[[Fiscal Year]:[Fiscal Year]]&amp;VPPEL[[DistrictNumber]:[DistrictNumber]],0),9)*$H665</f>
        <v>844693.80202328414</v>
      </c>
      <c r="J665" s="15">
        <f>IF(VPPEL[[#This Row],[Unadjusted Maximum Revenue]]/(VPPEL[[#This Row],[Proposed Taxable Valuation]]/1000)&gt;VPPEL[[#This Row],[Max VPPEL RATE]],VPPEL[[#This Row],[Max VPPEL RATE]],VPPEL[[#This Row],[Unadjusted Maximum Revenue]]/(VPPEL[[#This Row],[Proposed Taxable Valuation]]/1000))</f>
        <v>0.56790043731187767</v>
      </c>
      <c r="K665" s="26">
        <f>ROUND(VPPEL[[#This Row],[Proposed Taxable Valuation]]/1000*VPPEL[[#This Row],[Adjusted Rate]],0)</f>
        <v>844694</v>
      </c>
      <c r="L665" s="19">
        <f t="shared" si="61"/>
        <v>-151862.65430639579</v>
      </c>
      <c r="M665" s="17">
        <f t="shared" si="64"/>
        <v>-0.10209956268812237</v>
      </c>
      <c r="N665" s="2">
        <v>1283497643.8463624</v>
      </c>
      <c r="O665">
        <f>INDEX($R$3:$T$335,MATCH(VPPEL[[#This Row],[DistrictNumber]],$R$3:$R$335,0),3)</f>
        <v>0.67</v>
      </c>
      <c r="P665" s="9">
        <f t="shared" si="62"/>
        <v>859943</v>
      </c>
    </row>
    <row r="666" spans="1:16" x14ac:dyDescent="0.35">
      <c r="A666" s="13">
        <v>2028</v>
      </c>
      <c r="B666" s="13">
        <f t="shared" si="60"/>
        <v>2027</v>
      </c>
      <c r="C666" t="s">
        <v>22</v>
      </c>
      <c r="D666" t="s">
        <v>23</v>
      </c>
      <c r="E666" s="5">
        <v>910167893.23112261</v>
      </c>
      <c r="F666" s="13">
        <f>INDEX($R$3:$T$335,MATCH(VPPEL[[#This Row],[DistrictNumber]],$R$3:$R$335,0),3)</f>
        <v>0.17621000000000001</v>
      </c>
      <c r="G666" s="9">
        <f t="shared" si="63"/>
        <v>160380.68446625612</v>
      </c>
      <c r="H666" s="11">
        <v>1.02</v>
      </c>
      <c r="I666" s="12" cm="1">
        <f t="array" ref="I666">INDEX(VPPEL[],MATCH(VPPEL[[#This Row],[Base Year]]&amp;VPPEL[[#This Row],[DistrictNumber]],VPPEL[[Fiscal Year]:[Fiscal Year]]&amp;VPPEL[[DistrictNumber]:[DistrictNumber]],0),9)*$H666</f>
        <v>123007.49253086282</v>
      </c>
      <c r="J666" s="15">
        <f>IF(VPPEL[[#This Row],[Unadjusted Maximum Revenue]]/(VPPEL[[#This Row],[Proposed Taxable Valuation]]/1000)&gt;VPPEL[[#This Row],[Max VPPEL RATE]],VPPEL[[#This Row],[Max VPPEL RATE]],VPPEL[[#This Row],[Unadjusted Maximum Revenue]]/(VPPEL[[#This Row],[Proposed Taxable Valuation]]/1000))</f>
        <v>0.13514813414718752</v>
      </c>
      <c r="K666" s="26">
        <f>ROUND(VPPEL[[#This Row],[Proposed Taxable Valuation]]/1000*VPPEL[[#This Row],[Adjusted Rate]],0)</f>
        <v>123007</v>
      </c>
      <c r="L666" s="19">
        <f t="shared" si="61"/>
        <v>-37373.191935393304</v>
      </c>
      <c r="M666" s="17">
        <f t="shared" si="64"/>
        <v>-4.106186585281249E-2</v>
      </c>
      <c r="N666" s="2">
        <v>720508611.65900695</v>
      </c>
      <c r="O666">
        <f>INDEX($R$3:$T$335,MATCH(VPPEL[[#This Row],[DistrictNumber]],$R$3:$R$335,0),3)</f>
        <v>0.17621000000000001</v>
      </c>
      <c r="P666" s="9">
        <f t="shared" si="62"/>
        <v>126961</v>
      </c>
    </row>
    <row r="667" spans="1:16" x14ac:dyDescent="0.35">
      <c r="A667" s="13">
        <v>2028</v>
      </c>
      <c r="B667" s="13">
        <f t="shared" si="60"/>
        <v>2027</v>
      </c>
      <c r="C667" t="s">
        <v>24</v>
      </c>
      <c r="D667" t="s">
        <v>25</v>
      </c>
      <c r="E667" s="5">
        <v>730754078.94462466</v>
      </c>
      <c r="F667" s="13">
        <f>INDEX($R$3:$T$335,MATCH(VPPEL[[#This Row],[DistrictNumber]],$R$3:$R$335,0),3)</f>
        <v>0.55911999999999995</v>
      </c>
      <c r="G667" s="9">
        <f t="shared" si="63"/>
        <v>408579.22061951848</v>
      </c>
      <c r="H667" s="11">
        <v>1.02</v>
      </c>
      <c r="I667" s="12" cm="1">
        <f t="array" ref="I667">INDEX(VPPEL[],MATCH(VPPEL[[#This Row],[Base Year]]&amp;VPPEL[[#This Row],[DistrictNumber]],VPPEL[[Fiscal Year]:[Fiscal Year]]&amp;VPPEL[[DistrictNumber]:[DistrictNumber]],0),9)*$H667</f>
        <v>317960.81037968077</v>
      </c>
      <c r="J667" s="15">
        <f>IF(VPPEL[[#This Row],[Unadjusted Maximum Revenue]]/(VPPEL[[#This Row],[Proposed Taxable Valuation]]/1000)&gt;VPPEL[[#This Row],[Max VPPEL RATE]],VPPEL[[#This Row],[Max VPPEL RATE]],VPPEL[[#This Row],[Unadjusted Maximum Revenue]]/(VPPEL[[#This Row],[Proposed Taxable Valuation]]/1000))</f>
        <v>0.43511328850724806</v>
      </c>
      <c r="K667" s="26">
        <f>ROUND(VPPEL[[#This Row],[Proposed Taxable Valuation]]/1000*VPPEL[[#This Row],[Adjusted Rate]],0)</f>
        <v>317961</v>
      </c>
      <c r="L667" s="19">
        <f t="shared" si="61"/>
        <v>-90618.410239837714</v>
      </c>
      <c r="M667" s="17">
        <f t="shared" si="64"/>
        <v>-0.12400671149275189</v>
      </c>
      <c r="N667" s="2">
        <v>639262404.01767051</v>
      </c>
      <c r="O667">
        <f>INDEX($R$3:$T$335,MATCH(VPPEL[[#This Row],[DistrictNumber]],$R$3:$R$335,0),3)</f>
        <v>0.55911999999999995</v>
      </c>
      <c r="P667" s="9">
        <f t="shared" si="62"/>
        <v>357424</v>
      </c>
    </row>
    <row r="668" spans="1:16" x14ac:dyDescent="0.35">
      <c r="A668" s="13">
        <v>2028</v>
      </c>
      <c r="B668" s="13">
        <f t="shared" si="60"/>
        <v>2027</v>
      </c>
      <c r="C668" t="s">
        <v>26</v>
      </c>
      <c r="D668" t="s">
        <v>27</v>
      </c>
      <c r="E668" s="5">
        <v>4761154172.6419535</v>
      </c>
      <c r="F668" s="13">
        <f>INDEX($R$3:$T$335,MATCH(VPPEL[[#This Row],[DistrictNumber]],$R$3:$R$335,0),3)</f>
        <v>1.34</v>
      </c>
      <c r="G668" s="9">
        <f t="shared" si="63"/>
        <v>6379946.5913402177</v>
      </c>
      <c r="H668" s="11">
        <v>1.02</v>
      </c>
      <c r="I668" s="12" cm="1">
        <f t="array" ref="I668">INDEX(VPPEL[],MATCH(VPPEL[[#This Row],[Base Year]]&amp;VPPEL[[#This Row],[DistrictNumber]],VPPEL[[Fiscal Year]:[Fiscal Year]]&amp;VPPEL[[DistrictNumber]:[DistrictNumber]],0),9)*$H668</f>
        <v>4706728.4688264001</v>
      </c>
      <c r="J668" s="15">
        <f>IF(VPPEL[[#This Row],[Unadjusted Maximum Revenue]]/(VPPEL[[#This Row],[Proposed Taxable Valuation]]/1000)&gt;VPPEL[[#This Row],[Max VPPEL RATE]],VPPEL[[#This Row],[Max VPPEL RATE]],VPPEL[[#This Row],[Unadjusted Maximum Revenue]]/(VPPEL[[#This Row],[Proposed Taxable Valuation]]/1000))</f>
        <v>0.98856880037023609</v>
      </c>
      <c r="K668" s="26">
        <f>ROUND(VPPEL[[#This Row],[Proposed Taxable Valuation]]/1000*VPPEL[[#This Row],[Adjusted Rate]],0)</f>
        <v>4706728</v>
      </c>
      <c r="L668" s="19">
        <f t="shared" si="61"/>
        <v>-1673218.1225138176</v>
      </c>
      <c r="M668" s="17">
        <f t="shared" si="64"/>
        <v>-0.35143119962976399</v>
      </c>
      <c r="N668" s="2">
        <v>3576442029.525969</v>
      </c>
      <c r="O668">
        <f>INDEX($R$3:$T$335,MATCH(VPPEL[[#This Row],[DistrictNumber]],$R$3:$R$335,0),3)</f>
        <v>1.34</v>
      </c>
      <c r="P668" s="9">
        <f t="shared" si="62"/>
        <v>4792432</v>
      </c>
    </row>
    <row r="669" spans="1:16" x14ac:dyDescent="0.35">
      <c r="A669" s="13">
        <v>2028</v>
      </c>
      <c r="B669" s="13">
        <f t="shared" si="60"/>
        <v>2027</v>
      </c>
      <c r="C669" t="s">
        <v>28</v>
      </c>
      <c r="D669" t="s">
        <v>29</v>
      </c>
      <c r="E669" s="5">
        <v>726945737.28479719</v>
      </c>
      <c r="F669" s="13">
        <f>INDEX($R$3:$T$335,MATCH(VPPEL[[#This Row],[DistrictNumber]],$R$3:$R$335,0),3)</f>
        <v>0.45835999999999999</v>
      </c>
      <c r="G669" s="9">
        <f t="shared" si="63"/>
        <v>333202.84814185963</v>
      </c>
      <c r="H669" s="11">
        <v>1.02</v>
      </c>
      <c r="I669" s="12" cm="1">
        <f t="array" ref="I669">INDEX(VPPEL[],MATCH(VPPEL[[#This Row],[Base Year]]&amp;VPPEL[[#This Row],[DistrictNumber]],VPPEL[[Fiscal Year]:[Fiscal Year]]&amp;VPPEL[[DistrictNumber]:[DistrictNumber]],0),9)*$H669</f>
        <v>245294.13406395644</v>
      </c>
      <c r="J669" s="15">
        <f>IF(VPPEL[[#This Row],[Unadjusted Maximum Revenue]]/(VPPEL[[#This Row],[Proposed Taxable Valuation]]/1000)&gt;VPPEL[[#This Row],[Max VPPEL RATE]],VPPEL[[#This Row],[Max VPPEL RATE]],VPPEL[[#This Row],[Unadjusted Maximum Revenue]]/(VPPEL[[#This Row],[Proposed Taxable Valuation]]/1000))</f>
        <v>0.33743114717220907</v>
      </c>
      <c r="K669" s="26">
        <f>ROUND(VPPEL[[#This Row],[Proposed Taxable Valuation]]/1000*VPPEL[[#This Row],[Adjusted Rate]],0)</f>
        <v>245294</v>
      </c>
      <c r="L669" s="19">
        <f t="shared" si="61"/>
        <v>-87908.714077903191</v>
      </c>
      <c r="M669" s="17">
        <f t="shared" si="64"/>
        <v>-0.12092885282779092</v>
      </c>
      <c r="N669" s="2">
        <v>553039100.97641861</v>
      </c>
      <c r="O669">
        <f>INDEX($R$3:$T$335,MATCH(VPPEL[[#This Row],[DistrictNumber]],$R$3:$R$335,0),3)</f>
        <v>0.45835999999999999</v>
      </c>
      <c r="P669" s="9">
        <f t="shared" si="62"/>
        <v>253491</v>
      </c>
    </row>
    <row r="670" spans="1:16" x14ac:dyDescent="0.35">
      <c r="A670" s="13">
        <v>2028</v>
      </c>
      <c r="B670" s="13">
        <f t="shared" si="60"/>
        <v>2027</v>
      </c>
      <c r="C670" t="s">
        <v>30</v>
      </c>
      <c r="D670" t="s">
        <v>31</v>
      </c>
      <c r="E670" s="5">
        <v>174935534.41505504</v>
      </c>
      <c r="F670" s="13">
        <f>INDEX($R$3:$T$335,MATCH(VPPEL[[#This Row],[DistrictNumber]],$R$3:$R$335,0),3)</f>
        <v>1.34</v>
      </c>
      <c r="G670" s="9">
        <f t="shared" si="63"/>
        <v>234413.61611617377</v>
      </c>
      <c r="H670" s="11">
        <v>1.02</v>
      </c>
      <c r="I670" s="12" cm="1">
        <f t="array" ref="I670">INDEX(VPPEL[],MATCH(VPPEL[[#This Row],[Base Year]]&amp;VPPEL[[#This Row],[DistrictNumber]],VPPEL[[Fiscal Year]:[Fiscal Year]]&amp;VPPEL[[DistrictNumber]:[DistrictNumber]],0),9)*$H670</f>
        <v>195071.49913723202</v>
      </c>
      <c r="J670" s="15">
        <f>IF(VPPEL[[#This Row],[Unadjusted Maximum Revenue]]/(VPPEL[[#This Row],[Proposed Taxable Valuation]]/1000)&gt;VPPEL[[#This Row],[Max VPPEL RATE]],VPPEL[[#This Row],[Max VPPEL RATE]],VPPEL[[#This Row],[Unadjusted Maximum Revenue]]/(VPPEL[[#This Row],[Proposed Taxable Valuation]]/1000))</f>
        <v>1.1151050573544541</v>
      </c>
      <c r="K670" s="26">
        <f>ROUND(VPPEL[[#This Row],[Proposed Taxable Valuation]]/1000*VPPEL[[#This Row],[Adjusted Rate]],0)</f>
        <v>195071</v>
      </c>
      <c r="L670" s="19">
        <f t="shared" si="61"/>
        <v>-39342.116978941747</v>
      </c>
      <c r="M670" s="17">
        <f t="shared" si="64"/>
        <v>-0.22489494264554599</v>
      </c>
      <c r="N670" s="2">
        <v>144768683.81575373</v>
      </c>
      <c r="O670">
        <f>INDEX($R$3:$T$335,MATCH(VPPEL[[#This Row],[DistrictNumber]],$R$3:$R$335,0),3)</f>
        <v>1.34</v>
      </c>
      <c r="P670" s="9">
        <f t="shared" si="62"/>
        <v>193990</v>
      </c>
    </row>
    <row r="671" spans="1:16" x14ac:dyDescent="0.35">
      <c r="A671" s="13">
        <v>2028</v>
      </c>
      <c r="B671" s="13">
        <f t="shared" si="60"/>
        <v>2027</v>
      </c>
      <c r="C671" t="s">
        <v>32</v>
      </c>
      <c r="D671" t="s">
        <v>33</v>
      </c>
      <c r="E671" s="5">
        <v>9307007025.5112514</v>
      </c>
      <c r="F671" s="13">
        <f>INDEX($R$3:$T$335,MATCH(VPPEL[[#This Row],[DistrictNumber]],$R$3:$R$335,0),3)</f>
        <v>1.34</v>
      </c>
      <c r="G671" s="9">
        <f t="shared" si="63"/>
        <v>12471389.414185079</v>
      </c>
      <c r="H671" s="11">
        <v>1.02</v>
      </c>
      <c r="I671" s="12" cm="1">
        <f t="array" ref="I671">INDEX(VPPEL[],MATCH(VPPEL[[#This Row],[Base Year]]&amp;VPPEL[[#This Row],[DistrictNumber]],VPPEL[[Fiscal Year]:[Fiscal Year]]&amp;VPPEL[[DistrictNumber]:[DistrictNumber]],0),9)*$H671</f>
        <v>8408510.3970921598</v>
      </c>
      <c r="J671" s="15">
        <f>IF(VPPEL[[#This Row],[Unadjusted Maximum Revenue]]/(VPPEL[[#This Row],[Proposed Taxable Valuation]]/1000)&gt;VPPEL[[#This Row],[Max VPPEL RATE]],VPPEL[[#This Row],[Max VPPEL RATE]],VPPEL[[#This Row],[Unadjusted Maximum Revenue]]/(VPPEL[[#This Row],[Proposed Taxable Valuation]]/1000))</f>
        <v>0.90346019660711108</v>
      </c>
      <c r="K671" s="26">
        <f>ROUND(VPPEL[[#This Row],[Proposed Taxable Valuation]]/1000*VPPEL[[#This Row],[Adjusted Rate]],0)</f>
        <v>8408510</v>
      </c>
      <c r="L671" s="19">
        <f t="shared" si="61"/>
        <v>-4062879.017092919</v>
      </c>
      <c r="M671" s="17">
        <f t="shared" si="64"/>
        <v>-0.436539803392889</v>
      </c>
      <c r="N671" s="2">
        <v>6857271262.5005217</v>
      </c>
      <c r="O671">
        <f>INDEX($R$3:$T$335,MATCH(VPPEL[[#This Row],[DistrictNumber]],$R$3:$R$335,0),3)</f>
        <v>1.34</v>
      </c>
      <c r="P671" s="9">
        <f t="shared" si="62"/>
        <v>9188743</v>
      </c>
    </row>
    <row r="672" spans="1:16" x14ac:dyDescent="0.35">
      <c r="A672" s="13">
        <v>2028</v>
      </c>
      <c r="B672" s="13">
        <f t="shared" si="60"/>
        <v>2027</v>
      </c>
      <c r="C672" t="s">
        <v>34</v>
      </c>
      <c r="D672" t="s">
        <v>35</v>
      </c>
      <c r="E672" s="5">
        <v>483586945.09609884</v>
      </c>
      <c r="F672" s="13">
        <f>INDEX($R$3:$T$335,MATCH(VPPEL[[#This Row],[DistrictNumber]],$R$3:$R$335,0),3)</f>
        <v>0.56999999999999995</v>
      </c>
      <c r="G672" s="9">
        <f t="shared" si="63"/>
        <v>275644.55870477628</v>
      </c>
      <c r="H672" s="11">
        <v>1.02</v>
      </c>
      <c r="I672" s="12" cm="1">
        <f t="array" ref="I672">INDEX(VPPEL[],MATCH(VPPEL[[#This Row],[Base Year]]&amp;VPPEL[[#This Row],[DistrictNumber]],VPPEL[[Fiscal Year]:[Fiscal Year]]&amp;VPPEL[[DistrictNumber]:[DistrictNumber]],0),9)*$H672</f>
        <v>224066.44498233596</v>
      </c>
      <c r="J672" s="15">
        <f>IF(VPPEL[[#This Row],[Unadjusted Maximum Revenue]]/(VPPEL[[#This Row],[Proposed Taxable Valuation]]/1000)&gt;VPPEL[[#This Row],[Max VPPEL RATE]],VPPEL[[#This Row],[Max VPPEL RATE]],VPPEL[[#This Row],[Unadjusted Maximum Revenue]]/(VPPEL[[#This Row],[Proposed Taxable Valuation]]/1000))</f>
        <v>0.46334262588045938</v>
      </c>
      <c r="K672" s="26">
        <f>ROUND(VPPEL[[#This Row],[Proposed Taxable Valuation]]/1000*VPPEL[[#This Row],[Adjusted Rate]],0)</f>
        <v>224066</v>
      </c>
      <c r="L672" s="19">
        <f t="shared" si="61"/>
        <v>-51578.113722440321</v>
      </c>
      <c r="M672" s="17">
        <f t="shared" si="64"/>
        <v>-0.10665737411954057</v>
      </c>
      <c r="N672" s="2">
        <v>399485199.66681588</v>
      </c>
      <c r="O672">
        <f>INDEX($R$3:$T$335,MATCH(VPPEL[[#This Row],[DistrictNumber]],$R$3:$R$335,0),3)</f>
        <v>0.56999999999999995</v>
      </c>
      <c r="P672" s="9">
        <f t="shared" si="62"/>
        <v>227707</v>
      </c>
    </row>
    <row r="673" spans="1:16" x14ac:dyDescent="0.35">
      <c r="A673" s="13">
        <v>2028</v>
      </c>
      <c r="B673" s="13">
        <f t="shared" si="60"/>
        <v>2027</v>
      </c>
      <c r="C673" t="s">
        <v>36</v>
      </c>
      <c r="D673" t="s">
        <v>37</v>
      </c>
      <c r="E673" s="5">
        <v>376162884.37634033</v>
      </c>
      <c r="F673" s="13">
        <f>INDEX($R$3:$T$335,MATCH(VPPEL[[#This Row],[DistrictNumber]],$R$3:$R$335,0),3)</f>
        <v>1.34</v>
      </c>
      <c r="G673" s="9">
        <f t="shared" si="63"/>
        <v>504058.26506429602</v>
      </c>
      <c r="H673" s="11">
        <v>1.02</v>
      </c>
      <c r="I673" s="12" cm="1">
        <f t="array" ref="I673">INDEX(VPPEL[],MATCH(VPPEL[[#This Row],[Base Year]]&amp;VPPEL[[#This Row],[DistrictNumber]],VPPEL[[Fiscal Year]:[Fiscal Year]]&amp;VPPEL[[DistrictNumber]:[DistrictNumber]],0),9)*$H673</f>
        <v>458557.37425461604</v>
      </c>
      <c r="J673" s="15">
        <f>IF(VPPEL[[#This Row],[Unadjusted Maximum Revenue]]/(VPPEL[[#This Row],[Proposed Taxable Valuation]]/1000)&gt;VPPEL[[#This Row],[Max VPPEL RATE]],VPPEL[[#This Row],[Max VPPEL RATE]],VPPEL[[#This Row],[Unadjusted Maximum Revenue]]/(VPPEL[[#This Row],[Proposed Taxable Valuation]]/1000))</f>
        <v>1.2190393930408145</v>
      </c>
      <c r="K673" s="26">
        <f>ROUND(VPPEL[[#This Row],[Proposed Taxable Valuation]]/1000*VPPEL[[#This Row],[Adjusted Rate]],0)</f>
        <v>458557</v>
      </c>
      <c r="L673" s="19">
        <f t="shared" si="61"/>
        <v>-45500.890809679986</v>
      </c>
      <c r="M673" s="17">
        <f t="shared" si="64"/>
        <v>-0.12096060695918553</v>
      </c>
      <c r="N673" s="2">
        <v>338135138.90044111</v>
      </c>
      <c r="O673">
        <f>INDEX($R$3:$T$335,MATCH(VPPEL[[#This Row],[DistrictNumber]],$R$3:$R$335,0),3)</f>
        <v>1.34</v>
      </c>
      <c r="P673" s="9">
        <f t="shared" si="62"/>
        <v>453101</v>
      </c>
    </row>
    <row r="674" spans="1:16" x14ac:dyDescent="0.35">
      <c r="A674" s="13">
        <v>2028</v>
      </c>
      <c r="B674" s="13">
        <f t="shared" si="60"/>
        <v>2027</v>
      </c>
      <c r="C674" t="s">
        <v>38</v>
      </c>
      <c r="D674" t="s">
        <v>39</v>
      </c>
      <c r="E674" s="5">
        <v>791702083.75695062</v>
      </c>
      <c r="F674" s="13">
        <f>INDEX($R$3:$T$335,MATCH(VPPEL[[#This Row],[DistrictNumber]],$R$3:$R$335,0),3)</f>
        <v>0.25481999999999999</v>
      </c>
      <c r="G674" s="9">
        <f t="shared" si="63"/>
        <v>201741.52498294614</v>
      </c>
      <c r="H674" s="11">
        <v>1.02</v>
      </c>
      <c r="I674" s="12" cm="1">
        <f t="array" ref="I674">INDEX(VPPEL[],MATCH(VPPEL[[#This Row],[Base Year]]&amp;VPPEL[[#This Row],[DistrictNumber]],VPPEL[[Fiscal Year]:[Fiscal Year]]&amp;VPPEL[[DistrictNumber]:[DistrictNumber]],0),9)*$H674</f>
        <v>164387.90967579093</v>
      </c>
      <c r="J674" s="15">
        <f>IF(VPPEL[[#This Row],[Unadjusted Maximum Revenue]]/(VPPEL[[#This Row],[Proposed Taxable Valuation]]/1000)&gt;VPPEL[[#This Row],[Max VPPEL RATE]],VPPEL[[#This Row],[Max VPPEL RATE]],VPPEL[[#This Row],[Unadjusted Maximum Revenue]]/(VPPEL[[#This Row],[Proposed Taxable Valuation]]/1000))</f>
        <v>0.20763859670004023</v>
      </c>
      <c r="K674" s="26">
        <f>ROUND(VPPEL[[#This Row],[Proposed Taxable Valuation]]/1000*VPPEL[[#This Row],[Adjusted Rate]],0)</f>
        <v>164388</v>
      </c>
      <c r="L674" s="19">
        <f t="shared" si="61"/>
        <v>-37353.615307155211</v>
      </c>
      <c r="M674" s="17">
        <f t="shared" si="64"/>
        <v>-4.7181403299959762E-2</v>
      </c>
      <c r="N674" s="2">
        <v>654743008.19838953</v>
      </c>
      <c r="O674">
        <f>INDEX($R$3:$T$335,MATCH(VPPEL[[#This Row],[DistrictNumber]],$R$3:$R$335,0),3)</f>
        <v>0.25481999999999999</v>
      </c>
      <c r="P674" s="9">
        <f t="shared" si="62"/>
        <v>166842</v>
      </c>
    </row>
    <row r="675" spans="1:16" x14ac:dyDescent="0.35">
      <c r="A675" s="13">
        <v>2028</v>
      </c>
      <c r="B675" s="13">
        <f t="shared" si="60"/>
        <v>2027</v>
      </c>
      <c r="C675" t="s">
        <v>40</v>
      </c>
      <c r="D675" t="s">
        <v>41</v>
      </c>
      <c r="E675" s="5">
        <v>493606765.6067794</v>
      </c>
      <c r="F675" s="13">
        <f>INDEX($R$3:$T$335,MATCH(VPPEL[[#This Row],[DistrictNumber]],$R$3:$R$335,0),3)</f>
        <v>0.67</v>
      </c>
      <c r="G675" s="9">
        <f t="shared" si="63"/>
        <v>330716.53295654221</v>
      </c>
      <c r="H675" s="11">
        <v>1.02</v>
      </c>
      <c r="I675" s="12" cm="1">
        <f t="array" ref="I675">INDEX(VPPEL[],MATCH(VPPEL[[#This Row],[Base Year]]&amp;VPPEL[[#This Row],[DistrictNumber]],VPPEL[[Fiscal Year]:[Fiscal Year]]&amp;VPPEL[[DistrictNumber]:[DistrictNumber]],0),9)*$H675</f>
        <v>266475.42898772401</v>
      </c>
      <c r="J675" s="15">
        <f>IF(VPPEL[[#This Row],[Unadjusted Maximum Revenue]]/(VPPEL[[#This Row],[Proposed Taxable Valuation]]/1000)&gt;VPPEL[[#This Row],[Max VPPEL RATE]],VPPEL[[#This Row],[Max VPPEL RATE]],VPPEL[[#This Row],[Unadjusted Maximum Revenue]]/(VPPEL[[#This Row],[Proposed Taxable Valuation]]/1000))</f>
        <v>0.53985368020665581</v>
      </c>
      <c r="K675" s="26">
        <f>ROUND(VPPEL[[#This Row],[Proposed Taxable Valuation]]/1000*VPPEL[[#This Row],[Adjusted Rate]],0)</f>
        <v>266475</v>
      </c>
      <c r="L675" s="19">
        <f t="shared" si="61"/>
        <v>-64241.103968818206</v>
      </c>
      <c r="M675" s="17">
        <f t="shared" si="64"/>
        <v>-0.13014631979334423</v>
      </c>
      <c r="N675" s="2">
        <v>438569258.21991056</v>
      </c>
      <c r="O675">
        <f>INDEX($R$3:$T$335,MATCH(VPPEL[[#This Row],[DistrictNumber]],$R$3:$R$335,0),3)</f>
        <v>0.67</v>
      </c>
      <c r="P675" s="9">
        <f t="shared" si="62"/>
        <v>293841</v>
      </c>
    </row>
    <row r="676" spans="1:16" x14ac:dyDescent="0.35">
      <c r="A676" s="13">
        <v>2028</v>
      </c>
      <c r="B676" s="13">
        <f t="shared" si="60"/>
        <v>2027</v>
      </c>
      <c r="C676" t="s">
        <v>42</v>
      </c>
      <c r="D676" t="s">
        <v>43</v>
      </c>
      <c r="E676" s="5">
        <v>1069020262.8298763</v>
      </c>
      <c r="F676" s="13">
        <f>INDEX($R$3:$T$335,MATCH(VPPEL[[#This Row],[DistrictNumber]],$R$3:$R$335,0),3)</f>
        <v>0.91720000000000002</v>
      </c>
      <c r="G676" s="9">
        <f t="shared" si="63"/>
        <v>980505.38506756257</v>
      </c>
      <c r="H676" s="11">
        <v>1.02</v>
      </c>
      <c r="I676" s="12" cm="1">
        <f t="array" ref="I676">INDEX(VPPEL[],MATCH(VPPEL[[#This Row],[Base Year]]&amp;VPPEL[[#This Row],[DistrictNumber]],VPPEL[[Fiscal Year]:[Fiscal Year]]&amp;VPPEL[[DistrictNumber]:[DistrictNumber]],0),9)*$H676</f>
        <v>656335.76691646804</v>
      </c>
      <c r="J676" s="15">
        <f>IF(VPPEL[[#This Row],[Unadjusted Maximum Revenue]]/(VPPEL[[#This Row],[Proposed Taxable Valuation]]/1000)&gt;VPPEL[[#This Row],[Max VPPEL RATE]],VPPEL[[#This Row],[Max VPPEL RATE]],VPPEL[[#This Row],[Unadjusted Maximum Revenue]]/(VPPEL[[#This Row],[Proposed Taxable Valuation]]/1000))</f>
        <v>0.61396008077436903</v>
      </c>
      <c r="K676" s="26">
        <f>ROUND(VPPEL[[#This Row],[Proposed Taxable Valuation]]/1000*VPPEL[[#This Row],[Adjusted Rate]],0)</f>
        <v>656336</v>
      </c>
      <c r="L676" s="19">
        <f t="shared" si="61"/>
        <v>-324169.61815109453</v>
      </c>
      <c r="M676" s="17">
        <f t="shared" si="64"/>
        <v>-0.30323991922563098</v>
      </c>
      <c r="N676" s="2">
        <v>817971622.9932425</v>
      </c>
      <c r="O676">
        <f>INDEX($R$3:$T$335,MATCH(VPPEL[[#This Row],[DistrictNumber]],$R$3:$R$335,0),3)</f>
        <v>0.91720000000000002</v>
      </c>
      <c r="P676" s="9">
        <f t="shared" si="62"/>
        <v>750244</v>
      </c>
    </row>
    <row r="677" spans="1:16" x14ac:dyDescent="0.35">
      <c r="A677" s="13">
        <v>2028</v>
      </c>
      <c r="B677" s="13">
        <f t="shared" si="60"/>
        <v>2027</v>
      </c>
      <c r="C677" t="s">
        <v>44</v>
      </c>
      <c r="D677" t="s">
        <v>45</v>
      </c>
      <c r="E677" s="5">
        <v>194952535.34362525</v>
      </c>
      <c r="F677" s="13">
        <f>INDEX($R$3:$T$335,MATCH(VPPEL[[#This Row],[DistrictNumber]],$R$3:$R$335,0),3)</f>
        <v>0.28655000000000003</v>
      </c>
      <c r="G677" s="9">
        <f t="shared" si="63"/>
        <v>55863.649002715814</v>
      </c>
      <c r="H677" s="11">
        <v>1.02</v>
      </c>
      <c r="I677" s="12" cm="1">
        <f t="array" ref="I677">INDEX(VPPEL[],MATCH(VPPEL[[#This Row],[Base Year]]&amp;VPPEL[[#This Row],[DistrictNumber]],VPPEL[[Fiscal Year]:[Fiscal Year]]&amp;VPPEL[[DistrictNumber]:[DistrictNumber]],0),9)*$H677</f>
        <v>42653.519008228272</v>
      </c>
      <c r="J677" s="15">
        <f>IF(VPPEL[[#This Row],[Unadjusted Maximum Revenue]]/(VPPEL[[#This Row],[Proposed Taxable Valuation]]/1000)&gt;VPPEL[[#This Row],[Max VPPEL RATE]],VPPEL[[#This Row],[Max VPPEL RATE]],VPPEL[[#This Row],[Unadjusted Maximum Revenue]]/(VPPEL[[#This Row],[Proposed Taxable Valuation]]/1000))</f>
        <v>0.21878925007590572</v>
      </c>
      <c r="K677" s="26">
        <f>ROUND(VPPEL[[#This Row],[Proposed Taxable Valuation]]/1000*VPPEL[[#This Row],[Adjusted Rate]],0)</f>
        <v>42654</v>
      </c>
      <c r="L677" s="19">
        <f t="shared" si="61"/>
        <v>-13210.129994487543</v>
      </c>
      <c r="M677" s="17">
        <f t="shared" si="64"/>
        <v>-6.776074992409431E-2</v>
      </c>
      <c r="N677" s="2">
        <v>154577492.01331472</v>
      </c>
      <c r="O677">
        <f>INDEX($R$3:$T$335,MATCH(VPPEL[[#This Row],[DistrictNumber]],$R$3:$R$335,0),3)</f>
        <v>0.28655000000000003</v>
      </c>
      <c r="P677" s="9">
        <f t="shared" si="62"/>
        <v>44294</v>
      </c>
    </row>
    <row r="678" spans="1:16" x14ac:dyDescent="0.35">
      <c r="A678" s="13">
        <v>2028</v>
      </c>
      <c r="B678" s="13">
        <f t="shared" si="60"/>
        <v>2027</v>
      </c>
      <c r="C678" t="s">
        <v>46</v>
      </c>
      <c r="D678" t="s">
        <v>47</v>
      </c>
      <c r="E678" s="5">
        <v>410692742.33730841</v>
      </c>
      <c r="F678" s="13">
        <f>INDEX($R$3:$T$335,MATCH(VPPEL[[#This Row],[DistrictNumber]],$R$3:$R$335,0),3)</f>
        <v>1.34</v>
      </c>
      <c r="G678" s="9">
        <f t="shared" si="63"/>
        <v>550328.27473199333</v>
      </c>
      <c r="H678" s="11">
        <v>1.02</v>
      </c>
      <c r="I678" s="12" cm="1">
        <f t="array" ref="I678">INDEX(VPPEL[],MATCH(VPPEL[[#This Row],[Base Year]]&amp;VPPEL[[#This Row],[DistrictNumber]],VPPEL[[Fiscal Year]:[Fiscal Year]]&amp;VPPEL[[DistrictNumber]:[DistrictNumber]],0),9)*$H678</f>
        <v>482996.160093816</v>
      </c>
      <c r="J678" s="15">
        <f>IF(VPPEL[[#This Row],[Unadjusted Maximum Revenue]]/(VPPEL[[#This Row],[Proposed Taxable Valuation]]/1000)&gt;VPPEL[[#This Row],[Max VPPEL RATE]],VPPEL[[#This Row],[Max VPPEL RATE]],VPPEL[[#This Row],[Unadjusted Maximum Revenue]]/(VPPEL[[#This Row],[Proposed Taxable Valuation]]/1000))</f>
        <v>1.1760523386535124</v>
      </c>
      <c r="K678" s="26">
        <f>ROUND(VPPEL[[#This Row],[Proposed Taxable Valuation]]/1000*VPPEL[[#This Row],[Adjusted Rate]],0)</f>
        <v>482996</v>
      </c>
      <c r="L678" s="19">
        <f t="shared" si="61"/>
        <v>-67332.114638177329</v>
      </c>
      <c r="M678" s="17">
        <f t="shared" si="64"/>
        <v>-0.16394766134648764</v>
      </c>
      <c r="N678" s="2">
        <v>359108336.09162486</v>
      </c>
      <c r="O678">
        <f>INDEX($R$3:$T$335,MATCH(VPPEL[[#This Row],[DistrictNumber]],$R$3:$R$335,0),3)</f>
        <v>1.34</v>
      </c>
      <c r="P678" s="9">
        <f t="shared" si="62"/>
        <v>481205</v>
      </c>
    </row>
    <row r="679" spans="1:16" x14ac:dyDescent="0.35">
      <c r="A679" s="13">
        <v>2028</v>
      </c>
      <c r="B679" s="13">
        <f t="shared" si="60"/>
        <v>2027</v>
      </c>
      <c r="C679" t="s">
        <v>48</v>
      </c>
      <c r="D679" t="s">
        <v>49</v>
      </c>
      <c r="E679" s="5">
        <v>367079861.55282003</v>
      </c>
      <c r="F679" s="13">
        <f>INDEX($R$3:$T$335,MATCH(VPPEL[[#This Row],[DistrictNumber]],$R$3:$R$335,0),3)</f>
        <v>1.34</v>
      </c>
      <c r="G679" s="9">
        <f t="shared" si="63"/>
        <v>491887.01448077883</v>
      </c>
      <c r="H679" s="11">
        <v>1.02</v>
      </c>
      <c r="I679" s="12" cm="1">
        <f t="array" ref="I679">INDEX(VPPEL[],MATCH(VPPEL[[#This Row],[Base Year]]&amp;VPPEL[[#This Row],[DistrictNumber]],VPPEL[[Fiscal Year]:[Fiscal Year]]&amp;VPPEL[[DistrictNumber]:[DistrictNumber]],0),9)*$H679</f>
        <v>403221.34766052006</v>
      </c>
      <c r="J679" s="15">
        <f>IF(VPPEL[[#This Row],[Unadjusted Maximum Revenue]]/(VPPEL[[#This Row],[Proposed Taxable Valuation]]/1000)&gt;VPPEL[[#This Row],[Max VPPEL RATE]],VPPEL[[#This Row],[Max VPPEL RATE]],VPPEL[[#This Row],[Unadjusted Maximum Revenue]]/(VPPEL[[#This Row],[Proposed Taxable Valuation]]/1000))</f>
        <v>1.0984567389635989</v>
      </c>
      <c r="K679" s="26">
        <f>ROUND(VPPEL[[#This Row],[Proposed Taxable Valuation]]/1000*VPPEL[[#This Row],[Adjusted Rate]],0)</f>
        <v>403221</v>
      </c>
      <c r="L679" s="19">
        <f t="shared" si="61"/>
        <v>-88665.666820258775</v>
      </c>
      <c r="M679" s="17">
        <f t="shared" si="64"/>
        <v>-0.24154326103640122</v>
      </c>
      <c r="N679" s="2">
        <v>325375016.88340575</v>
      </c>
      <c r="O679">
        <f>INDEX($R$3:$T$335,MATCH(VPPEL[[#This Row],[DistrictNumber]],$R$3:$R$335,0),3)</f>
        <v>1.34</v>
      </c>
      <c r="P679" s="9">
        <f t="shared" si="62"/>
        <v>436003</v>
      </c>
    </row>
    <row r="680" spans="1:16" x14ac:dyDescent="0.35">
      <c r="A680" s="13">
        <v>2028</v>
      </c>
      <c r="B680" s="13">
        <f t="shared" si="60"/>
        <v>2027</v>
      </c>
      <c r="C680" t="s">
        <v>50</v>
      </c>
      <c r="D680" t="s">
        <v>51</v>
      </c>
      <c r="E680" s="5">
        <v>263561391.9932496</v>
      </c>
      <c r="F680" s="13">
        <f>INDEX($R$3:$T$335,MATCH(VPPEL[[#This Row],[DistrictNumber]],$R$3:$R$335,0),3)</f>
        <v>1.1700299999999999</v>
      </c>
      <c r="G680" s="9">
        <f t="shared" si="63"/>
        <v>308374.7354738618</v>
      </c>
      <c r="H680" s="11">
        <v>1.02</v>
      </c>
      <c r="I680" s="12" cm="1">
        <f t="array" ref="I680">INDEX(VPPEL[],MATCH(VPPEL[[#This Row],[Base Year]]&amp;VPPEL[[#This Row],[DistrictNumber]],VPPEL[[Fiscal Year]:[Fiscal Year]]&amp;VPPEL[[DistrictNumber]:[DistrictNumber]],0),9)*$H680</f>
        <v>249153.99075098027</v>
      </c>
      <c r="J680" s="15">
        <f>IF(VPPEL[[#This Row],[Unadjusted Maximum Revenue]]/(VPPEL[[#This Row],[Proposed Taxable Valuation]]/1000)&gt;VPPEL[[#This Row],[Max VPPEL RATE]],VPPEL[[#This Row],[Max VPPEL RATE]],VPPEL[[#This Row],[Unadjusted Maximum Revenue]]/(VPPEL[[#This Row],[Proposed Taxable Valuation]]/1000))</f>
        <v>0.94533569149369823</v>
      </c>
      <c r="K680" s="26">
        <f>ROUND(VPPEL[[#This Row],[Proposed Taxable Valuation]]/1000*VPPEL[[#This Row],[Adjusted Rate]],0)</f>
        <v>249154</v>
      </c>
      <c r="L680" s="19">
        <f t="shared" si="61"/>
        <v>-59220.744722881529</v>
      </c>
      <c r="M680" s="17">
        <f t="shared" si="64"/>
        <v>-0.22469430850630168</v>
      </c>
      <c r="N680" s="2">
        <v>218052235.55615938</v>
      </c>
      <c r="O680">
        <f>INDEX($R$3:$T$335,MATCH(VPPEL[[#This Row],[DistrictNumber]],$R$3:$R$335,0),3)</f>
        <v>1.1700299999999999</v>
      </c>
      <c r="P680" s="9">
        <f t="shared" si="62"/>
        <v>255128</v>
      </c>
    </row>
    <row r="681" spans="1:16" x14ac:dyDescent="0.35">
      <c r="A681" s="13">
        <v>2028</v>
      </c>
      <c r="B681" s="13">
        <f t="shared" si="60"/>
        <v>2027</v>
      </c>
      <c r="C681" t="s">
        <v>52</v>
      </c>
      <c r="D681" t="s">
        <v>53</v>
      </c>
      <c r="E681" s="5">
        <v>499710029.59899902</v>
      </c>
      <c r="F681" s="13">
        <f>INDEX($R$3:$T$335,MATCH(VPPEL[[#This Row],[DistrictNumber]],$R$3:$R$335,0),3)</f>
        <v>0.30018</v>
      </c>
      <c r="G681" s="9">
        <f t="shared" si="63"/>
        <v>150002.95668502752</v>
      </c>
      <c r="H681" s="11">
        <v>1.02</v>
      </c>
      <c r="I681" s="12" cm="1">
        <f t="array" ref="I681">INDEX(VPPEL[],MATCH(VPPEL[[#This Row],[Base Year]]&amp;VPPEL[[#This Row],[DistrictNumber]],VPPEL[[Fiscal Year]:[Fiscal Year]]&amp;VPPEL[[DistrictNumber]:[DistrictNumber]],0),9)*$H681</f>
        <v>111320.55107855957</v>
      </c>
      <c r="J681" s="15">
        <f>IF(VPPEL[[#This Row],[Unadjusted Maximum Revenue]]/(VPPEL[[#This Row],[Proposed Taxable Valuation]]/1000)&gt;VPPEL[[#This Row],[Max VPPEL RATE]],VPPEL[[#This Row],[Max VPPEL RATE]],VPPEL[[#This Row],[Unadjusted Maximum Revenue]]/(VPPEL[[#This Row],[Proposed Taxable Valuation]]/1000))</f>
        <v>0.22277029574109344</v>
      </c>
      <c r="K681" s="26">
        <f>ROUND(VPPEL[[#This Row],[Proposed Taxable Valuation]]/1000*VPPEL[[#This Row],[Adjusted Rate]],0)</f>
        <v>111321</v>
      </c>
      <c r="L681" s="19">
        <f t="shared" si="61"/>
        <v>-38682.405606467946</v>
      </c>
      <c r="M681" s="17">
        <f t="shared" si="64"/>
        <v>-7.7409704258906559E-2</v>
      </c>
      <c r="N681" s="2">
        <v>382591826.5924015</v>
      </c>
      <c r="O681">
        <f>INDEX($R$3:$T$335,MATCH(VPPEL[[#This Row],[DistrictNumber]],$R$3:$R$335,0),3)</f>
        <v>0.30018</v>
      </c>
      <c r="P681" s="9">
        <f t="shared" si="62"/>
        <v>114846</v>
      </c>
    </row>
    <row r="682" spans="1:16" x14ac:dyDescent="0.35">
      <c r="A682" s="13">
        <v>2028</v>
      </c>
      <c r="B682" s="13">
        <f t="shared" si="60"/>
        <v>2027</v>
      </c>
      <c r="C682" t="s">
        <v>54</v>
      </c>
      <c r="D682" t="s">
        <v>55</v>
      </c>
      <c r="E682" s="5">
        <v>454463811.71618283</v>
      </c>
      <c r="F682" s="13">
        <f>INDEX($R$3:$T$335,MATCH(VPPEL[[#This Row],[DistrictNumber]],$R$3:$R$335,0),3)</f>
        <v>0.67</v>
      </c>
      <c r="G682" s="9">
        <f t="shared" si="63"/>
        <v>304490.75384984253</v>
      </c>
      <c r="H682" s="11">
        <v>1.02</v>
      </c>
      <c r="I682" s="12" cm="1">
        <f t="array" ref="I682">INDEX(VPPEL[],MATCH(VPPEL[[#This Row],[Base Year]]&amp;VPPEL[[#This Row],[DistrictNumber]],VPPEL[[Fiscal Year]:[Fiscal Year]]&amp;VPPEL[[DistrictNumber]:[DistrictNumber]],0),9)*$H682</f>
        <v>264521.497194828</v>
      </c>
      <c r="J682" s="15">
        <f>IF(VPPEL[[#This Row],[Unadjusted Maximum Revenue]]/(VPPEL[[#This Row],[Proposed Taxable Valuation]]/1000)&gt;VPPEL[[#This Row],[Max VPPEL RATE]],VPPEL[[#This Row],[Max VPPEL RATE]],VPPEL[[#This Row],[Unadjusted Maximum Revenue]]/(VPPEL[[#This Row],[Proposed Taxable Valuation]]/1000))</f>
        <v>0.58205183861817422</v>
      </c>
      <c r="K682" s="26">
        <f>ROUND(VPPEL[[#This Row],[Proposed Taxable Valuation]]/1000*VPPEL[[#This Row],[Adjusted Rate]],0)</f>
        <v>264521</v>
      </c>
      <c r="L682" s="19">
        <f t="shared" si="61"/>
        <v>-39969.256655014527</v>
      </c>
      <c r="M682" s="17">
        <f t="shared" si="64"/>
        <v>-8.7948161381825818E-2</v>
      </c>
      <c r="N682" s="2">
        <v>395068068.07880783</v>
      </c>
      <c r="O682">
        <f>INDEX($R$3:$T$335,MATCH(VPPEL[[#This Row],[DistrictNumber]],$R$3:$R$335,0),3)</f>
        <v>0.67</v>
      </c>
      <c r="P682" s="9">
        <f t="shared" si="62"/>
        <v>264696</v>
      </c>
    </row>
    <row r="683" spans="1:16" x14ac:dyDescent="0.35">
      <c r="A683" s="13">
        <v>2028</v>
      </c>
      <c r="B683" s="13">
        <f t="shared" si="60"/>
        <v>2027</v>
      </c>
      <c r="C683" t="s">
        <v>56</v>
      </c>
      <c r="D683" t="s">
        <v>57</v>
      </c>
      <c r="E683" s="5">
        <v>160378804.28572002</v>
      </c>
      <c r="F683" s="13">
        <f>INDEX($R$3:$T$335,MATCH(VPPEL[[#This Row],[DistrictNumber]],$R$3:$R$335,0),3)</f>
        <v>0.67</v>
      </c>
      <c r="G683" s="9">
        <f t="shared" si="63"/>
        <v>107453.79887143242</v>
      </c>
      <c r="H683" s="11">
        <v>1.02</v>
      </c>
      <c r="I683" s="12" cm="1">
        <f t="array" ref="I683">INDEX(VPPEL[],MATCH(VPPEL[[#This Row],[Base Year]]&amp;VPPEL[[#This Row],[DistrictNumber]],VPPEL[[Fiscal Year]:[Fiscal Year]]&amp;VPPEL[[DistrictNumber]:[DistrictNumber]],0),9)*$H683</f>
        <v>92248.920970776002</v>
      </c>
      <c r="J683" s="15">
        <f>IF(VPPEL[[#This Row],[Unadjusted Maximum Revenue]]/(VPPEL[[#This Row],[Proposed Taxable Valuation]]/1000)&gt;VPPEL[[#This Row],[Max VPPEL RATE]],VPPEL[[#This Row],[Max VPPEL RATE]],VPPEL[[#This Row],[Unadjusted Maximum Revenue]]/(VPPEL[[#This Row],[Proposed Taxable Valuation]]/1000))</f>
        <v>0.5751939689388853</v>
      </c>
      <c r="K683" s="26">
        <f>ROUND(VPPEL[[#This Row],[Proposed Taxable Valuation]]/1000*VPPEL[[#This Row],[Adjusted Rate]],0)</f>
        <v>92249</v>
      </c>
      <c r="L683" s="19">
        <f t="shared" si="61"/>
        <v>-15204.877900656415</v>
      </c>
      <c r="M683" s="17">
        <f t="shared" si="64"/>
        <v>-9.4806031061114737E-2</v>
      </c>
      <c r="N683" s="2">
        <v>138521600.72683713</v>
      </c>
      <c r="O683">
        <f>INDEX($R$3:$T$335,MATCH(VPPEL[[#This Row],[DistrictNumber]],$R$3:$R$335,0),3)</f>
        <v>0.67</v>
      </c>
      <c r="P683" s="9">
        <f t="shared" si="62"/>
        <v>92809</v>
      </c>
    </row>
    <row r="684" spans="1:16" x14ac:dyDescent="0.35">
      <c r="A684" s="13">
        <v>2028</v>
      </c>
      <c r="B684" s="13">
        <f t="shared" si="60"/>
        <v>2027</v>
      </c>
      <c r="C684" t="s">
        <v>58</v>
      </c>
      <c r="D684" t="s">
        <v>59</v>
      </c>
      <c r="E684" s="5">
        <v>1088722041.9883561</v>
      </c>
      <c r="F684" s="13">
        <f>INDEX($R$3:$T$335,MATCH(VPPEL[[#This Row],[DistrictNumber]],$R$3:$R$335,0),3)</f>
        <v>0.70326</v>
      </c>
      <c r="G684" s="9">
        <f t="shared" si="63"/>
        <v>765654.66324873129</v>
      </c>
      <c r="H684" s="11">
        <v>1.02</v>
      </c>
      <c r="I684" s="12" cm="1">
        <f t="array" ref="I684">INDEX(VPPEL[],MATCH(VPPEL[[#This Row],[Base Year]]&amp;VPPEL[[#This Row],[DistrictNumber]],VPPEL[[Fiscal Year]:[Fiscal Year]]&amp;VPPEL[[DistrictNumber]:[DistrictNumber]],0),9)*$H684</f>
        <v>619328.95236657583</v>
      </c>
      <c r="J684" s="15">
        <f>IF(VPPEL[[#This Row],[Unadjusted Maximum Revenue]]/(VPPEL[[#This Row],[Proposed Taxable Valuation]]/1000)&gt;VPPEL[[#This Row],[Max VPPEL RATE]],VPPEL[[#This Row],[Max VPPEL RATE]],VPPEL[[#This Row],[Unadjusted Maximum Revenue]]/(VPPEL[[#This Row],[Proposed Taxable Valuation]]/1000))</f>
        <v>0.56885865122697643</v>
      </c>
      <c r="K684" s="26">
        <f>ROUND(VPPEL[[#This Row],[Proposed Taxable Valuation]]/1000*VPPEL[[#This Row],[Adjusted Rate]],0)</f>
        <v>619329</v>
      </c>
      <c r="L684" s="19">
        <f t="shared" si="61"/>
        <v>-146325.71088215546</v>
      </c>
      <c r="M684" s="17">
        <f t="shared" si="64"/>
        <v>-0.13440134877302357</v>
      </c>
      <c r="N684" s="2">
        <v>886060168.31060433</v>
      </c>
      <c r="O684">
        <f>INDEX($R$3:$T$335,MATCH(VPPEL[[#This Row],[DistrictNumber]],$R$3:$R$335,0),3)</f>
        <v>0.70326</v>
      </c>
      <c r="P684" s="9">
        <f t="shared" si="62"/>
        <v>623131</v>
      </c>
    </row>
    <row r="685" spans="1:16" x14ac:dyDescent="0.35">
      <c r="A685" s="13">
        <v>2028</v>
      </c>
      <c r="B685" s="13">
        <f t="shared" si="60"/>
        <v>2027</v>
      </c>
      <c r="C685" t="s">
        <v>60</v>
      </c>
      <c r="D685" t="s">
        <v>61</v>
      </c>
      <c r="E685" s="5">
        <v>2657681594.6252561</v>
      </c>
      <c r="F685" s="13">
        <f>INDEX($R$3:$T$335,MATCH(VPPEL[[#This Row],[DistrictNumber]],$R$3:$R$335,0),3)</f>
        <v>1.34</v>
      </c>
      <c r="G685" s="9">
        <f t="shared" si="63"/>
        <v>3561293.3367978432</v>
      </c>
      <c r="H685" s="11">
        <v>1.02</v>
      </c>
      <c r="I685" s="12" cm="1">
        <f t="array" ref="I685">INDEX(VPPEL[],MATCH(VPPEL[[#This Row],[Base Year]]&amp;VPPEL[[#This Row],[DistrictNumber]],VPPEL[[Fiscal Year]:[Fiscal Year]]&amp;VPPEL[[DistrictNumber]:[DistrictNumber]],0),9)*$H685</f>
        <v>2668492.3058741526</v>
      </c>
      <c r="J685" s="15">
        <f>IF(VPPEL[[#This Row],[Unadjusted Maximum Revenue]]/(VPPEL[[#This Row],[Proposed Taxable Valuation]]/1000)&gt;VPPEL[[#This Row],[Max VPPEL RATE]],VPPEL[[#This Row],[Max VPPEL RATE]],VPPEL[[#This Row],[Unadjusted Maximum Revenue]]/(VPPEL[[#This Row],[Proposed Taxable Valuation]]/1000))</f>
        <v>1.0040677225107626</v>
      </c>
      <c r="K685" s="26">
        <f>ROUND(VPPEL[[#This Row],[Proposed Taxable Valuation]]/1000*VPPEL[[#This Row],[Adjusted Rate]],0)</f>
        <v>2668492</v>
      </c>
      <c r="L685" s="19">
        <f t="shared" si="61"/>
        <v>-892801.03092369065</v>
      </c>
      <c r="M685" s="17">
        <f t="shared" si="64"/>
        <v>-0.33593227748923749</v>
      </c>
      <c r="N685" s="2">
        <v>2018292250.528254</v>
      </c>
      <c r="O685">
        <f>INDEX($R$3:$T$335,MATCH(VPPEL[[#This Row],[DistrictNumber]],$R$3:$R$335,0),3)</f>
        <v>1.34</v>
      </c>
      <c r="P685" s="9">
        <f t="shared" si="62"/>
        <v>2704512</v>
      </c>
    </row>
    <row r="686" spans="1:16" x14ac:dyDescent="0.35">
      <c r="A686" s="13">
        <v>2028</v>
      </c>
      <c r="B686" s="13">
        <f t="shared" si="60"/>
        <v>2027</v>
      </c>
      <c r="C686" t="s">
        <v>62</v>
      </c>
      <c r="D686" t="s">
        <v>63</v>
      </c>
      <c r="E686" s="5">
        <v>1759192190.1908946</v>
      </c>
      <c r="F686" s="13">
        <f>INDEX($R$3:$T$335,MATCH(VPPEL[[#This Row],[DistrictNumber]],$R$3:$R$335,0),3)</f>
        <v>1.34</v>
      </c>
      <c r="G686" s="9">
        <f t="shared" si="63"/>
        <v>2357317.5348557988</v>
      </c>
      <c r="H686" s="11">
        <v>1.02</v>
      </c>
      <c r="I686" s="12" cm="1">
        <f t="array" ref="I686">INDEX(VPPEL[],MATCH(VPPEL[[#This Row],[Base Year]]&amp;VPPEL[[#This Row],[DistrictNumber]],VPPEL[[Fiscal Year]:[Fiscal Year]]&amp;VPPEL[[DistrictNumber]:[DistrictNumber]],0),9)*$H686</f>
        <v>1618296.5468942639</v>
      </c>
      <c r="J686" s="15">
        <f>IF(VPPEL[[#This Row],[Unadjusted Maximum Revenue]]/(VPPEL[[#This Row],[Proposed Taxable Valuation]]/1000)&gt;VPPEL[[#This Row],[Max VPPEL RATE]],VPPEL[[#This Row],[Max VPPEL RATE]],VPPEL[[#This Row],[Unadjusted Maximum Revenue]]/(VPPEL[[#This Row],[Proposed Taxable Valuation]]/1000))</f>
        <v>0.91990889677531962</v>
      </c>
      <c r="K686" s="26">
        <f>ROUND(VPPEL[[#This Row],[Proposed Taxable Valuation]]/1000*VPPEL[[#This Row],[Adjusted Rate]],0)</f>
        <v>1618297</v>
      </c>
      <c r="L686" s="19">
        <f t="shared" si="61"/>
        <v>-739020.98796153488</v>
      </c>
      <c r="M686" s="17">
        <f t="shared" si="64"/>
        <v>-0.42009110322468046</v>
      </c>
      <c r="N686" s="2">
        <v>1391695815.9750764</v>
      </c>
      <c r="O686">
        <f>INDEX($R$3:$T$335,MATCH(VPPEL[[#This Row],[DistrictNumber]],$R$3:$R$335,0),3)</f>
        <v>1.34</v>
      </c>
      <c r="P686" s="9">
        <f t="shared" si="62"/>
        <v>1864872</v>
      </c>
    </row>
    <row r="687" spans="1:16" x14ac:dyDescent="0.35">
      <c r="A687" s="13">
        <v>2028</v>
      </c>
      <c r="B687" s="13">
        <f t="shared" si="60"/>
        <v>2027</v>
      </c>
      <c r="C687" t="s">
        <v>64</v>
      </c>
      <c r="D687" t="s">
        <v>65</v>
      </c>
      <c r="E687" s="5">
        <v>1083209284.9025581</v>
      </c>
      <c r="F687" s="13">
        <f>INDEX($R$3:$T$335,MATCH(VPPEL[[#This Row],[DistrictNumber]],$R$3:$R$335,0),3)</f>
        <v>1.34</v>
      </c>
      <c r="G687" s="9">
        <f t="shared" si="63"/>
        <v>1451500.4417694281</v>
      </c>
      <c r="H687" s="11">
        <v>1.02</v>
      </c>
      <c r="I687" s="12" cm="1">
        <f t="array" ref="I687">INDEX(VPPEL[],MATCH(VPPEL[[#This Row],[Base Year]]&amp;VPPEL[[#This Row],[DistrictNumber]],VPPEL[[Fiscal Year]:[Fiscal Year]]&amp;VPPEL[[DistrictNumber]:[DistrictNumber]],0),9)*$H687</f>
        <v>1033064.0818578001</v>
      </c>
      <c r="J687" s="15">
        <f>IF(VPPEL[[#This Row],[Unadjusted Maximum Revenue]]/(VPPEL[[#This Row],[Proposed Taxable Valuation]]/1000)&gt;VPPEL[[#This Row],[Max VPPEL RATE]],VPPEL[[#This Row],[Max VPPEL RATE]],VPPEL[[#This Row],[Unadjusted Maximum Revenue]]/(VPPEL[[#This Row],[Proposed Taxable Valuation]]/1000))</f>
        <v>0.95370681940815438</v>
      </c>
      <c r="K687" s="26">
        <f>ROUND(VPPEL[[#This Row],[Proposed Taxable Valuation]]/1000*VPPEL[[#This Row],[Adjusted Rate]],0)</f>
        <v>1033064</v>
      </c>
      <c r="L687" s="19">
        <f t="shared" si="61"/>
        <v>-418436.35991162795</v>
      </c>
      <c r="M687" s="17">
        <f t="shared" si="64"/>
        <v>-0.3862931805918457</v>
      </c>
      <c r="N687" s="2">
        <v>821052024.51900744</v>
      </c>
      <c r="O687">
        <f>INDEX($R$3:$T$335,MATCH(VPPEL[[#This Row],[DistrictNumber]],$R$3:$R$335,0),3)</f>
        <v>1.34</v>
      </c>
      <c r="P687" s="9">
        <f t="shared" si="62"/>
        <v>1100210</v>
      </c>
    </row>
    <row r="688" spans="1:16" x14ac:dyDescent="0.35">
      <c r="A688" s="13">
        <v>2028</v>
      </c>
      <c r="B688" s="13">
        <f t="shared" si="60"/>
        <v>2027</v>
      </c>
      <c r="C688" t="s">
        <v>66</v>
      </c>
      <c r="D688" t="s">
        <v>67</v>
      </c>
      <c r="E688" s="5">
        <v>522070284.24690038</v>
      </c>
      <c r="F688" s="13">
        <f>INDEX($R$3:$T$335,MATCH(VPPEL[[#This Row],[DistrictNumber]],$R$3:$R$335,0),3)</f>
        <v>1.34</v>
      </c>
      <c r="G688" s="9">
        <f t="shared" si="63"/>
        <v>699574.18089084653</v>
      </c>
      <c r="H688" s="11">
        <v>1.02</v>
      </c>
      <c r="I688" s="12" cm="1">
        <f t="array" ref="I688">INDEX(VPPEL[],MATCH(VPPEL[[#This Row],[Base Year]]&amp;VPPEL[[#This Row],[DistrictNumber]],VPPEL[[Fiscal Year]:[Fiscal Year]]&amp;VPPEL[[DistrictNumber]:[DistrictNumber]],0),9)*$H688</f>
        <v>544804.28601264011</v>
      </c>
      <c r="J688" s="15">
        <f>IF(VPPEL[[#This Row],[Unadjusted Maximum Revenue]]/(VPPEL[[#This Row],[Proposed Taxable Valuation]]/1000)&gt;VPPEL[[#This Row],[Max VPPEL RATE]],VPPEL[[#This Row],[Max VPPEL RATE]],VPPEL[[#This Row],[Unadjusted Maximum Revenue]]/(VPPEL[[#This Row],[Proposed Taxable Valuation]]/1000))</f>
        <v>1.0435458643246363</v>
      </c>
      <c r="K688" s="26">
        <f>ROUND(VPPEL[[#This Row],[Proposed Taxable Valuation]]/1000*VPPEL[[#This Row],[Adjusted Rate]],0)</f>
        <v>544804</v>
      </c>
      <c r="L688" s="19">
        <f t="shared" si="61"/>
        <v>-154769.89487820643</v>
      </c>
      <c r="M688" s="17">
        <f t="shared" si="64"/>
        <v>-0.29645413567536383</v>
      </c>
      <c r="N688" s="2">
        <v>428892619.62818676</v>
      </c>
      <c r="O688">
        <f>INDEX($R$3:$T$335,MATCH(VPPEL[[#This Row],[DistrictNumber]],$R$3:$R$335,0),3)</f>
        <v>1.34</v>
      </c>
      <c r="P688" s="9">
        <f t="shared" si="62"/>
        <v>574716</v>
      </c>
    </row>
    <row r="689" spans="1:16" x14ac:dyDescent="0.35">
      <c r="A689" s="13">
        <v>2028</v>
      </c>
      <c r="B689" s="13">
        <f t="shared" si="60"/>
        <v>2027</v>
      </c>
      <c r="C689" t="s">
        <v>68</v>
      </c>
      <c r="D689" t="s">
        <v>69</v>
      </c>
      <c r="E689" s="5">
        <v>358914795.38010573</v>
      </c>
      <c r="F689" s="13">
        <f>INDEX($R$3:$T$335,MATCH(VPPEL[[#This Row],[DistrictNumber]],$R$3:$R$335,0),3)</f>
        <v>1.0229900000000001</v>
      </c>
      <c r="G689" s="9">
        <f t="shared" si="63"/>
        <v>367166.24652589438</v>
      </c>
      <c r="H689" s="11">
        <v>1.02</v>
      </c>
      <c r="I689" s="12" cm="1">
        <f t="array" ref="I689">INDEX(VPPEL[],MATCH(VPPEL[[#This Row],[Base Year]]&amp;VPPEL[[#This Row],[DistrictNumber]],VPPEL[[Fiscal Year]:[Fiscal Year]]&amp;VPPEL[[DistrictNumber]:[DistrictNumber]],0),9)*$H689</f>
        <v>322350.15924220427</v>
      </c>
      <c r="J689" s="15">
        <f>IF(VPPEL[[#This Row],[Unadjusted Maximum Revenue]]/(VPPEL[[#This Row],[Proposed Taxable Valuation]]/1000)&gt;VPPEL[[#This Row],[Max VPPEL RATE]],VPPEL[[#This Row],[Max VPPEL RATE]],VPPEL[[#This Row],[Unadjusted Maximum Revenue]]/(VPPEL[[#This Row],[Proposed Taxable Valuation]]/1000))</f>
        <v>0.89812446684127922</v>
      </c>
      <c r="K689" s="26">
        <f>ROUND(VPPEL[[#This Row],[Proposed Taxable Valuation]]/1000*VPPEL[[#This Row],[Adjusted Rate]],0)</f>
        <v>322350</v>
      </c>
      <c r="L689" s="19">
        <f t="shared" si="61"/>
        <v>-44816.087283690111</v>
      </c>
      <c r="M689" s="17">
        <f t="shared" si="64"/>
        <v>-0.12486553315872084</v>
      </c>
      <c r="N689" s="2">
        <v>314602744.61377418</v>
      </c>
      <c r="O689">
        <f>INDEX($R$3:$T$335,MATCH(VPPEL[[#This Row],[DistrictNumber]],$R$3:$R$335,0),3)</f>
        <v>1.0229900000000001</v>
      </c>
      <c r="P689" s="9">
        <f t="shared" si="62"/>
        <v>321835</v>
      </c>
    </row>
    <row r="690" spans="1:16" x14ac:dyDescent="0.35">
      <c r="A690" s="13">
        <v>2028</v>
      </c>
      <c r="B690" s="13">
        <f t="shared" si="60"/>
        <v>2027</v>
      </c>
      <c r="C690" t="s">
        <v>70</v>
      </c>
      <c r="D690" t="s">
        <v>71</v>
      </c>
      <c r="E690" s="5">
        <v>509026578.59030563</v>
      </c>
      <c r="F690" s="13">
        <f>INDEX($R$3:$T$335,MATCH(VPPEL[[#This Row],[DistrictNumber]],$R$3:$R$335,0),3)</f>
        <v>1.2247300000000001</v>
      </c>
      <c r="G690" s="9">
        <f t="shared" si="63"/>
        <v>623420.12159690505</v>
      </c>
      <c r="H690" s="11">
        <v>1.02</v>
      </c>
      <c r="I690" s="12" cm="1">
        <f t="array" ref="I690">INDEX(VPPEL[],MATCH(VPPEL[[#This Row],[Base Year]]&amp;VPPEL[[#This Row],[DistrictNumber]],VPPEL[[Fiscal Year]:[Fiscal Year]]&amp;VPPEL[[DistrictNumber]:[DistrictNumber]],0),9)*$H690</f>
        <v>450199.31709179096</v>
      </c>
      <c r="J690" s="15">
        <f>IF(VPPEL[[#This Row],[Unadjusted Maximum Revenue]]/(VPPEL[[#This Row],[Proposed Taxable Valuation]]/1000)&gt;VPPEL[[#This Row],[Max VPPEL RATE]],VPPEL[[#This Row],[Max VPPEL RATE]],VPPEL[[#This Row],[Unadjusted Maximum Revenue]]/(VPPEL[[#This Row],[Proposed Taxable Valuation]]/1000))</f>
        <v>0.88443184703354694</v>
      </c>
      <c r="K690" s="26">
        <f>ROUND(VPPEL[[#This Row],[Proposed Taxable Valuation]]/1000*VPPEL[[#This Row],[Adjusted Rate]],0)</f>
        <v>450199</v>
      </c>
      <c r="L690" s="19">
        <f t="shared" si="61"/>
        <v>-173220.80450511409</v>
      </c>
      <c r="M690" s="17">
        <f t="shared" si="64"/>
        <v>-0.34029815296645316</v>
      </c>
      <c r="N690" s="2">
        <v>411373775.15573335</v>
      </c>
      <c r="O690">
        <f>INDEX($R$3:$T$335,MATCH(VPPEL[[#This Row],[DistrictNumber]],$R$3:$R$335,0),3)</f>
        <v>1.2247300000000001</v>
      </c>
      <c r="P690" s="9">
        <f t="shared" si="62"/>
        <v>503822</v>
      </c>
    </row>
    <row r="691" spans="1:16" x14ac:dyDescent="0.35">
      <c r="A691" s="13">
        <v>2028</v>
      </c>
      <c r="B691" s="13">
        <f t="shared" si="60"/>
        <v>2027</v>
      </c>
      <c r="C691" t="s">
        <v>72</v>
      </c>
      <c r="D691" t="s">
        <v>73</v>
      </c>
      <c r="E691" s="5">
        <v>1673198546.7523196</v>
      </c>
      <c r="F691" s="13">
        <f>INDEX($R$3:$T$335,MATCH(VPPEL[[#This Row],[DistrictNumber]],$R$3:$R$335,0),3)</f>
        <v>0.67</v>
      </c>
      <c r="G691" s="9">
        <f t="shared" si="63"/>
        <v>1121043.0263240542</v>
      </c>
      <c r="H691" s="11">
        <v>1.02</v>
      </c>
      <c r="I691" s="12" cm="1">
        <f t="array" ref="I691">INDEX(VPPEL[],MATCH(VPPEL[[#This Row],[Base Year]]&amp;VPPEL[[#This Row],[DistrictNumber]],VPPEL[[Fiscal Year]:[Fiscal Year]]&amp;VPPEL[[DistrictNumber]:[DistrictNumber]],0),9)*$H691</f>
        <v>971398.93155645614</v>
      </c>
      <c r="J691" s="15">
        <f>IF(VPPEL[[#This Row],[Unadjusted Maximum Revenue]]/(VPPEL[[#This Row],[Proposed Taxable Valuation]]/1000)&gt;VPPEL[[#This Row],[Max VPPEL RATE]],VPPEL[[#This Row],[Max VPPEL RATE]],VPPEL[[#This Row],[Unadjusted Maximum Revenue]]/(VPPEL[[#This Row],[Proposed Taxable Valuation]]/1000))</f>
        <v>0.58056405406396183</v>
      </c>
      <c r="K691" s="26">
        <f>ROUND(VPPEL[[#This Row],[Proposed Taxable Valuation]]/1000*VPPEL[[#This Row],[Adjusted Rate]],0)</f>
        <v>971399</v>
      </c>
      <c r="L691" s="19">
        <f t="shared" si="61"/>
        <v>-149644.09476759809</v>
      </c>
      <c r="M691" s="17">
        <f t="shared" si="64"/>
        <v>-8.9435945936038208E-2</v>
      </c>
      <c r="N691" s="2">
        <v>1298793497.1417477</v>
      </c>
      <c r="O691">
        <f>INDEX($R$3:$T$335,MATCH(VPPEL[[#This Row],[DistrictNumber]],$R$3:$R$335,0),3)</f>
        <v>0.67</v>
      </c>
      <c r="P691" s="9">
        <f t="shared" si="62"/>
        <v>870192</v>
      </c>
    </row>
    <row r="692" spans="1:16" x14ac:dyDescent="0.35">
      <c r="A692" s="13">
        <v>2028</v>
      </c>
      <c r="B692" s="13">
        <f t="shared" si="60"/>
        <v>2027</v>
      </c>
      <c r="C692" t="s">
        <v>74</v>
      </c>
      <c r="D692" t="s">
        <v>75</v>
      </c>
      <c r="E692" s="5">
        <v>232830241.24553496</v>
      </c>
      <c r="F692" s="13">
        <f>INDEX($R$3:$T$335,MATCH(VPPEL[[#This Row],[DistrictNumber]],$R$3:$R$335,0),3)</f>
        <v>0.82121999999999995</v>
      </c>
      <c r="G692" s="9">
        <f t="shared" si="63"/>
        <v>191204.85071565822</v>
      </c>
      <c r="H692" s="11">
        <v>1.02</v>
      </c>
      <c r="I692" s="12" cm="1">
        <f t="array" ref="I692">INDEX(VPPEL[],MATCH(VPPEL[[#This Row],[Base Year]]&amp;VPPEL[[#This Row],[DistrictNumber]],VPPEL[[Fiscal Year]:[Fiscal Year]]&amp;VPPEL[[DistrictNumber]:[DistrictNumber]],0),9)*$H692</f>
        <v>162411.20226205984</v>
      </c>
      <c r="J692" s="15">
        <f>IF(VPPEL[[#This Row],[Unadjusted Maximum Revenue]]/(VPPEL[[#This Row],[Proposed Taxable Valuation]]/1000)&gt;VPPEL[[#This Row],[Max VPPEL RATE]],VPPEL[[#This Row],[Max VPPEL RATE]],VPPEL[[#This Row],[Unadjusted Maximum Revenue]]/(VPPEL[[#This Row],[Proposed Taxable Valuation]]/1000))</f>
        <v>0.6975520078200943</v>
      </c>
      <c r="K692" s="26">
        <f>ROUND(VPPEL[[#This Row],[Proposed Taxable Valuation]]/1000*VPPEL[[#This Row],[Adjusted Rate]],0)</f>
        <v>162411</v>
      </c>
      <c r="L692" s="19">
        <f t="shared" si="61"/>
        <v>-28793.648453598376</v>
      </c>
      <c r="M692" s="17">
        <f t="shared" si="64"/>
        <v>-0.12366799217990565</v>
      </c>
      <c r="N692" s="2">
        <v>212060754.54325405</v>
      </c>
      <c r="O692">
        <f>INDEX($R$3:$T$335,MATCH(VPPEL[[#This Row],[DistrictNumber]],$R$3:$R$335,0),3)</f>
        <v>0.82121999999999995</v>
      </c>
      <c r="P692" s="9">
        <f t="shared" si="62"/>
        <v>174149</v>
      </c>
    </row>
    <row r="693" spans="1:16" x14ac:dyDescent="0.35">
      <c r="A693" s="13">
        <v>2028</v>
      </c>
      <c r="B693" s="13">
        <f t="shared" si="60"/>
        <v>2027</v>
      </c>
      <c r="C693" t="s">
        <v>76</v>
      </c>
      <c r="D693" t="s">
        <v>77</v>
      </c>
      <c r="E693" s="5">
        <v>278351348.8757</v>
      </c>
      <c r="F693" s="13">
        <f>INDEX($R$3:$T$335,MATCH(VPPEL[[#This Row],[DistrictNumber]],$R$3:$R$335,0),3)</f>
        <v>0.67</v>
      </c>
      <c r="G693" s="9">
        <f t="shared" si="63"/>
        <v>186495.40374671901</v>
      </c>
      <c r="H693" s="11">
        <v>1.02</v>
      </c>
      <c r="I693" s="12" cm="1">
        <f t="array" ref="I693">INDEX(VPPEL[],MATCH(VPPEL[[#This Row],[Base Year]]&amp;VPPEL[[#This Row],[DistrictNumber]],VPPEL[[Fiscal Year]:[Fiscal Year]]&amp;VPPEL[[DistrictNumber]:[DistrictNumber]],0),9)*$H693</f>
        <v>160411.06289512801</v>
      </c>
      <c r="J693" s="15">
        <f>IF(VPPEL[[#This Row],[Unadjusted Maximum Revenue]]/(VPPEL[[#This Row],[Proposed Taxable Valuation]]/1000)&gt;VPPEL[[#This Row],[Max VPPEL RATE]],VPPEL[[#This Row],[Max VPPEL RATE]],VPPEL[[#This Row],[Unadjusted Maximum Revenue]]/(VPPEL[[#This Row],[Proposed Taxable Valuation]]/1000))</f>
        <v>0.57628987085225458</v>
      </c>
      <c r="K693" s="26">
        <f>ROUND(VPPEL[[#This Row],[Proposed Taxable Valuation]]/1000*VPPEL[[#This Row],[Adjusted Rate]],0)</f>
        <v>160411</v>
      </c>
      <c r="L693" s="19">
        <f t="shared" si="61"/>
        <v>-26084.340851590998</v>
      </c>
      <c r="M693" s="17">
        <f t="shared" si="64"/>
        <v>-9.3710129147745458E-2</v>
      </c>
      <c r="N693" s="2">
        <v>237473778.41881257</v>
      </c>
      <c r="O693">
        <f>INDEX($R$3:$T$335,MATCH(VPPEL[[#This Row],[DistrictNumber]],$R$3:$R$335,0),3)</f>
        <v>0.67</v>
      </c>
      <c r="P693" s="9">
        <f t="shared" si="62"/>
        <v>159107</v>
      </c>
    </row>
    <row r="694" spans="1:16" x14ac:dyDescent="0.35">
      <c r="A694" s="13">
        <v>2028</v>
      </c>
      <c r="B694" s="13">
        <f t="shared" si="60"/>
        <v>2027</v>
      </c>
      <c r="C694" t="s">
        <v>78</v>
      </c>
      <c r="D694" t="s">
        <v>79</v>
      </c>
      <c r="E694" s="5">
        <v>659071105.09907806</v>
      </c>
      <c r="F694" s="13">
        <f>INDEX($R$3:$T$335,MATCH(VPPEL[[#This Row],[DistrictNumber]],$R$3:$R$335,0),3)</f>
        <v>1.34</v>
      </c>
      <c r="G694" s="9">
        <f t="shared" si="63"/>
        <v>883155.28083276458</v>
      </c>
      <c r="H694" s="11">
        <v>1.02</v>
      </c>
      <c r="I694" s="12" cm="1">
        <f t="array" ref="I694">INDEX(VPPEL[],MATCH(VPPEL[[#This Row],[Base Year]]&amp;VPPEL[[#This Row],[DistrictNumber]],VPPEL[[Fiscal Year]:[Fiscal Year]]&amp;VPPEL[[DistrictNumber]:[DistrictNumber]],0),9)*$H694</f>
        <v>771769.5222524401</v>
      </c>
      <c r="J694" s="15">
        <f>IF(VPPEL[[#This Row],[Unadjusted Maximum Revenue]]/(VPPEL[[#This Row],[Proposed Taxable Valuation]]/1000)&gt;VPPEL[[#This Row],[Max VPPEL RATE]],VPPEL[[#This Row],[Max VPPEL RATE]],VPPEL[[#This Row],[Unadjusted Maximum Revenue]]/(VPPEL[[#This Row],[Proposed Taxable Valuation]]/1000))</f>
        <v>1.1709958398743943</v>
      </c>
      <c r="K694" s="26">
        <f>ROUND(VPPEL[[#This Row],[Proposed Taxable Valuation]]/1000*VPPEL[[#This Row],[Adjusted Rate]],0)</f>
        <v>771770</v>
      </c>
      <c r="L694" s="19">
        <f t="shared" si="61"/>
        <v>-111385.75858032447</v>
      </c>
      <c r="M694" s="17">
        <f t="shared" si="64"/>
        <v>-0.16900416012560582</v>
      </c>
      <c r="N694" s="2">
        <v>594882063.33997941</v>
      </c>
      <c r="O694">
        <f>INDEX($R$3:$T$335,MATCH(VPPEL[[#This Row],[DistrictNumber]],$R$3:$R$335,0),3)</f>
        <v>1.34</v>
      </c>
      <c r="P694" s="9">
        <f t="shared" si="62"/>
        <v>797142</v>
      </c>
    </row>
    <row r="695" spans="1:16" x14ac:dyDescent="0.35">
      <c r="A695" s="13">
        <v>2028</v>
      </c>
      <c r="B695" s="13">
        <f t="shared" si="60"/>
        <v>2027</v>
      </c>
      <c r="C695" t="s">
        <v>80</v>
      </c>
      <c r="D695" t="s">
        <v>81</v>
      </c>
      <c r="E695" s="5">
        <v>514295255.05898875</v>
      </c>
      <c r="F695" s="13">
        <f>INDEX($R$3:$T$335,MATCH(VPPEL[[#This Row],[DistrictNumber]],$R$3:$R$335,0),3)</f>
        <v>7.0000000000000007E-2</v>
      </c>
      <c r="G695" s="9">
        <f t="shared" si="63"/>
        <v>36000.667854129213</v>
      </c>
      <c r="H695" s="11">
        <v>1.02</v>
      </c>
      <c r="I695" s="12" cm="1">
        <f t="array" ref="I695">INDEX(VPPEL[],MATCH(VPPEL[[#This Row],[Base Year]]&amp;VPPEL[[#This Row],[DistrictNumber]],VPPEL[[Fiscal Year]:[Fiscal Year]]&amp;VPPEL[[DistrictNumber]:[DistrictNumber]],0),9)*$H695</f>
        <v>29688.415840188005</v>
      </c>
      <c r="J695" s="15">
        <f>IF(VPPEL[[#This Row],[Unadjusted Maximum Revenue]]/(VPPEL[[#This Row],[Proposed Taxable Valuation]]/1000)&gt;VPPEL[[#This Row],[Max VPPEL RATE]],VPPEL[[#This Row],[Max VPPEL RATE]],VPPEL[[#This Row],[Unadjusted Maximum Revenue]]/(VPPEL[[#This Row],[Proposed Taxable Valuation]]/1000))</f>
        <v>5.7726404333212827E-2</v>
      </c>
      <c r="K695" s="26">
        <f>ROUND(VPPEL[[#This Row],[Proposed Taxable Valuation]]/1000*VPPEL[[#This Row],[Adjusted Rate]],0)</f>
        <v>29688</v>
      </c>
      <c r="L695" s="19">
        <f t="shared" si="61"/>
        <v>-6312.2520139412081</v>
      </c>
      <c r="M695" s="17">
        <f t="shared" si="64"/>
        <v>-1.2273595666787179E-2</v>
      </c>
      <c r="N695" s="2">
        <v>411333321.57107288</v>
      </c>
      <c r="O695">
        <f>INDEX($R$3:$T$335,MATCH(VPPEL[[#This Row],[DistrictNumber]],$R$3:$R$335,0),3)</f>
        <v>7.0000000000000007E-2</v>
      </c>
      <c r="P695" s="9">
        <f t="shared" si="62"/>
        <v>28793</v>
      </c>
    </row>
    <row r="696" spans="1:16" x14ac:dyDescent="0.35">
      <c r="A696" s="13">
        <v>2028</v>
      </c>
      <c r="B696" s="13">
        <f t="shared" si="60"/>
        <v>2027</v>
      </c>
      <c r="C696" t="s">
        <v>82</v>
      </c>
      <c r="D696" t="s">
        <v>83</v>
      </c>
      <c r="E696" s="5">
        <v>258227848.73764497</v>
      </c>
      <c r="F696" s="13">
        <f>INDEX($R$3:$T$335,MATCH(VPPEL[[#This Row],[DistrictNumber]],$R$3:$R$335,0),3)</f>
        <v>1.34</v>
      </c>
      <c r="G696" s="9">
        <f t="shared" si="63"/>
        <v>346025.3173084443</v>
      </c>
      <c r="H696" s="11">
        <v>1.02</v>
      </c>
      <c r="I696" s="12" cm="1">
        <f t="array" ref="I696">INDEX(VPPEL[],MATCH(VPPEL[[#This Row],[Base Year]]&amp;VPPEL[[#This Row],[DistrictNumber]],VPPEL[[Fiscal Year]:[Fiscal Year]]&amp;VPPEL[[DistrictNumber]:[DistrictNumber]],0),9)*$H696</f>
        <v>286941.12728544004</v>
      </c>
      <c r="J696" s="15">
        <f>IF(VPPEL[[#This Row],[Unadjusted Maximum Revenue]]/(VPPEL[[#This Row],[Proposed Taxable Valuation]]/1000)&gt;VPPEL[[#This Row],[Max VPPEL RATE]],VPPEL[[#This Row],[Max VPPEL RATE]],VPPEL[[#This Row],[Unadjusted Maximum Revenue]]/(VPPEL[[#This Row],[Proposed Taxable Valuation]]/1000))</f>
        <v>1.1111935784159643</v>
      </c>
      <c r="K696" s="26">
        <f>ROUND(VPPEL[[#This Row],[Proposed Taxable Valuation]]/1000*VPPEL[[#This Row],[Adjusted Rate]],0)</f>
        <v>286941</v>
      </c>
      <c r="L696" s="19">
        <f t="shared" si="61"/>
        <v>-59084.190023004252</v>
      </c>
      <c r="M696" s="17">
        <f t="shared" si="64"/>
        <v>-0.22880642158403575</v>
      </c>
      <c r="N696" s="2">
        <v>213501472.96896276</v>
      </c>
      <c r="O696">
        <f>INDEX($R$3:$T$335,MATCH(VPPEL[[#This Row],[DistrictNumber]],$R$3:$R$335,0),3)</f>
        <v>1.34</v>
      </c>
      <c r="P696" s="9">
        <f t="shared" si="62"/>
        <v>286092</v>
      </c>
    </row>
    <row r="697" spans="1:16" x14ac:dyDescent="0.35">
      <c r="A697" s="13">
        <v>2028</v>
      </c>
      <c r="B697" s="13">
        <f t="shared" si="60"/>
        <v>2027</v>
      </c>
      <c r="C697" t="s">
        <v>84</v>
      </c>
      <c r="D697" t="s">
        <v>85</v>
      </c>
      <c r="E697" s="5">
        <v>786983406.38139701</v>
      </c>
      <c r="F697" s="13">
        <f>INDEX($R$3:$T$335,MATCH(VPPEL[[#This Row],[DistrictNumber]],$R$3:$R$335,0),3)</f>
        <v>1.34</v>
      </c>
      <c r="G697" s="9">
        <f t="shared" si="63"/>
        <v>1054557.7645510721</v>
      </c>
      <c r="H697" s="11">
        <v>1.02</v>
      </c>
      <c r="I697" s="12" cm="1">
        <f t="array" ref="I697">INDEX(VPPEL[],MATCH(VPPEL[[#This Row],[Base Year]]&amp;VPPEL[[#This Row],[DistrictNumber]],VPPEL[[Fiscal Year]:[Fiscal Year]]&amp;VPPEL[[DistrictNumber]:[DistrictNumber]],0),9)*$H697</f>
        <v>711263.02304520016</v>
      </c>
      <c r="J697" s="15">
        <f>IF(VPPEL[[#This Row],[Unadjusted Maximum Revenue]]/(VPPEL[[#This Row],[Proposed Taxable Valuation]]/1000)&gt;VPPEL[[#This Row],[Max VPPEL RATE]],VPPEL[[#This Row],[Max VPPEL RATE]],VPPEL[[#This Row],[Unadjusted Maximum Revenue]]/(VPPEL[[#This Row],[Proposed Taxable Valuation]]/1000))</f>
        <v>0.90378401536524855</v>
      </c>
      <c r="K697" s="26">
        <f>ROUND(VPPEL[[#This Row],[Proposed Taxable Valuation]]/1000*VPPEL[[#This Row],[Adjusted Rate]],0)</f>
        <v>711263</v>
      </c>
      <c r="L697" s="19">
        <f t="shared" si="61"/>
        <v>-343294.74150587199</v>
      </c>
      <c r="M697" s="17">
        <f t="shared" si="64"/>
        <v>-0.43621598463475153</v>
      </c>
      <c r="N697" s="2">
        <v>588078529.14791274</v>
      </c>
      <c r="O697">
        <f>INDEX($R$3:$T$335,MATCH(VPPEL[[#This Row],[DistrictNumber]],$R$3:$R$335,0),3)</f>
        <v>1.34</v>
      </c>
      <c r="P697" s="9">
        <f t="shared" si="62"/>
        <v>788025</v>
      </c>
    </row>
    <row r="698" spans="1:16" x14ac:dyDescent="0.35">
      <c r="A698" s="13">
        <v>2028</v>
      </c>
      <c r="B698" s="13">
        <f t="shared" si="60"/>
        <v>2027</v>
      </c>
      <c r="C698" t="s">
        <v>86</v>
      </c>
      <c r="D698" t="s">
        <v>87</v>
      </c>
      <c r="E698" s="5">
        <v>1601417439.4392624</v>
      </c>
      <c r="F698" s="13">
        <f>INDEX($R$3:$T$335,MATCH(VPPEL[[#This Row],[DistrictNumber]],$R$3:$R$335,0),3)</f>
        <v>0.67</v>
      </c>
      <c r="G698" s="9">
        <f t="shared" si="63"/>
        <v>1072949.684424306</v>
      </c>
      <c r="H698" s="11">
        <v>1.02</v>
      </c>
      <c r="I698" s="12" cm="1">
        <f t="array" ref="I698">INDEX(VPPEL[],MATCH(VPPEL[[#This Row],[Base Year]]&amp;VPPEL[[#This Row],[DistrictNumber]],VPPEL[[Fiscal Year]:[Fiscal Year]]&amp;VPPEL[[DistrictNumber]:[DistrictNumber]],0),9)*$H698</f>
        <v>861693.43425120006</v>
      </c>
      <c r="J698" s="15">
        <f>IF(VPPEL[[#This Row],[Unadjusted Maximum Revenue]]/(VPPEL[[#This Row],[Proposed Taxable Valuation]]/1000)&gt;VPPEL[[#This Row],[Max VPPEL RATE]],VPPEL[[#This Row],[Max VPPEL RATE]],VPPEL[[#This Row],[Unadjusted Maximum Revenue]]/(VPPEL[[#This Row],[Proposed Taxable Valuation]]/1000))</f>
        <v>0.53808171000867999</v>
      </c>
      <c r="K698" s="26">
        <f>ROUND(VPPEL[[#This Row],[Proposed Taxable Valuation]]/1000*VPPEL[[#This Row],[Adjusted Rate]],0)</f>
        <v>861693</v>
      </c>
      <c r="L698" s="19">
        <f t="shared" si="61"/>
        <v>-211256.25017310597</v>
      </c>
      <c r="M698" s="17">
        <f t="shared" si="64"/>
        <v>-0.13191828999132005</v>
      </c>
      <c r="N698" s="2">
        <v>1303299841.1041169</v>
      </c>
      <c r="O698">
        <f>INDEX($R$3:$T$335,MATCH(VPPEL[[#This Row],[DistrictNumber]],$R$3:$R$335,0),3)</f>
        <v>0.67</v>
      </c>
      <c r="P698" s="9">
        <f t="shared" si="62"/>
        <v>873211</v>
      </c>
    </row>
    <row r="699" spans="1:16" x14ac:dyDescent="0.35">
      <c r="A699" s="13">
        <v>2028</v>
      </c>
      <c r="B699" s="13">
        <f t="shared" si="60"/>
        <v>2027</v>
      </c>
      <c r="C699" t="s">
        <v>88</v>
      </c>
      <c r="D699" t="s">
        <v>89</v>
      </c>
      <c r="E699" s="5">
        <v>3726026920.6204405</v>
      </c>
      <c r="F699" s="13">
        <f>INDEX($R$3:$T$335,MATCH(VPPEL[[#This Row],[DistrictNumber]],$R$3:$R$335,0),3)</f>
        <v>1.34</v>
      </c>
      <c r="G699" s="9">
        <f t="shared" si="63"/>
        <v>4992876.0736313909</v>
      </c>
      <c r="H699" s="11">
        <v>1.02</v>
      </c>
      <c r="I699" s="12" cm="1">
        <f t="array" ref="I699">INDEX(VPPEL[],MATCH(VPPEL[[#This Row],[Base Year]]&amp;VPPEL[[#This Row],[DistrictNumber]],VPPEL[[Fiscal Year]:[Fiscal Year]]&amp;VPPEL[[DistrictNumber]:[DistrictNumber]],0),9)*$H699</f>
        <v>3699429.9483386884</v>
      </c>
      <c r="J699" s="15">
        <f>IF(VPPEL[[#This Row],[Unadjusted Maximum Revenue]]/(VPPEL[[#This Row],[Proposed Taxable Valuation]]/1000)&gt;VPPEL[[#This Row],[Max VPPEL RATE]],VPPEL[[#This Row],[Max VPPEL RATE]],VPPEL[[#This Row],[Unadjusted Maximum Revenue]]/(VPPEL[[#This Row],[Proposed Taxable Valuation]]/1000))</f>
        <v>0.99286184108478659</v>
      </c>
      <c r="K699" s="26">
        <f>ROUND(VPPEL[[#This Row],[Proposed Taxable Valuation]]/1000*VPPEL[[#This Row],[Adjusted Rate]],0)</f>
        <v>3699430</v>
      </c>
      <c r="L699" s="19">
        <f t="shared" si="61"/>
        <v>-1293446.1252927026</v>
      </c>
      <c r="M699" s="17">
        <f t="shared" si="64"/>
        <v>-0.34713815891521349</v>
      </c>
      <c r="N699" s="2">
        <v>2781771299.729763</v>
      </c>
      <c r="O699">
        <f>INDEX($R$3:$T$335,MATCH(VPPEL[[#This Row],[DistrictNumber]],$R$3:$R$335,0),3)</f>
        <v>1.34</v>
      </c>
      <c r="P699" s="9">
        <f t="shared" si="62"/>
        <v>3727574</v>
      </c>
    </row>
    <row r="700" spans="1:16" x14ac:dyDescent="0.35">
      <c r="A700" s="13">
        <v>2028</v>
      </c>
      <c r="B700" s="13">
        <f t="shared" si="60"/>
        <v>2027</v>
      </c>
      <c r="C700" t="s">
        <v>90</v>
      </c>
      <c r="D700" t="s">
        <v>91</v>
      </c>
      <c r="E700" s="5">
        <v>10318837287.29612</v>
      </c>
      <c r="F700" s="13">
        <f>INDEX($R$3:$T$335,MATCH(VPPEL[[#This Row],[DistrictNumber]],$R$3:$R$335,0),3)</f>
        <v>1.34</v>
      </c>
      <c r="G700" s="9">
        <f t="shared" si="63"/>
        <v>13827241.964976802</v>
      </c>
      <c r="H700" s="11">
        <v>1.02</v>
      </c>
      <c r="I700" s="12" cm="1">
        <f t="array" ref="I700">INDEX(VPPEL[],MATCH(VPPEL[[#This Row],[Base Year]]&amp;VPPEL[[#This Row],[DistrictNumber]],VPPEL[[Fiscal Year]:[Fiscal Year]]&amp;VPPEL[[DistrictNumber]:[DistrictNumber]],0),9)*$H700</f>
        <v>9748602.9827262722</v>
      </c>
      <c r="J700" s="15">
        <f>IF(VPPEL[[#This Row],[Unadjusted Maximum Revenue]]/(VPPEL[[#This Row],[Proposed Taxable Valuation]]/1000)&gt;VPPEL[[#This Row],[Max VPPEL RATE]],VPPEL[[#This Row],[Max VPPEL RATE]],VPPEL[[#This Row],[Unadjusted Maximum Revenue]]/(VPPEL[[#This Row],[Proposed Taxable Valuation]]/1000))</f>
        <v>0.94473851184068158</v>
      </c>
      <c r="K700" s="26">
        <f>ROUND(VPPEL[[#This Row],[Proposed Taxable Valuation]]/1000*VPPEL[[#This Row],[Adjusted Rate]],0)</f>
        <v>9748603</v>
      </c>
      <c r="L700" s="19">
        <f t="shared" si="61"/>
        <v>-4078638.9822505303</v>
      </c>
      <c r="M700" s="17">
        <f t="shared" si="64"/>
        <v>-0.3952614881593185</v>
      </c>
      <c r="N700" s="2">
        <v>7749127777.7240372</v>
      </c>
      <c r="O700">
        <f>INDEX($R$3:$T$335,MATCH(VPPEL[[#This Row],[DistrictNumber]],$R$3:$R$335,0),3)</f>
        <v>1.34</v>
      </c>
      <c r="P700" s="9">
        <f t="shared" si="62"/>
        <v>10383831</v>
      </c>
    </row>
    <row r="701" spans="1:16" x14ac:dyDescent="0.35">
      <c r="A701" s="13">
        <v>2028</v>
      </c>
      <c r="B701" s="13">
        <f t="shared" si="60"/>
        <v>2027</v>
      </c>
      <c r="C701" t="s">
        <v>92</v>
      </c>
      <c r="D701" t="s">
        <v>93</v>
      </c>
      <c r="E701" s="5">
        <v>587454535.08718526</v>
      </c>
      <c r="F701" s="13">
        <f>INDEX($R$3:$T$335,MATCH(VPPEL[[#This Row],[DistrictNumber]],$R$3:$R$335,0),3)</f>
        <v>1.34</v>
      </c>
      <c r="G701" s="9">
        <f t="shared" si="63"/>
        <v>787189.07701682823</v>
      </c>
      <c r="H701" s="11">
        <v>1.02</v>
      </c>
      <c r="I701" s="12" cm="1">
        <f t="array" ref="I701">INDEX(VPPEL[],MATCH(VPPEL[[#This Row],[Base Year]]&amp;VPPEL[[#This Row],[DistrictNumber]],VPPEL[[Fiscal Year]:[Fiscal Year]]&amp;VPPEL[[DistrictNumber]:[DistrictNumber]],0),9)*$H701</f>
        <v>574523.41214073612</v>
      </c>
      <c r="J701" s="15">
        <f>IF(VPPEL[[#This Row],[Unadjusted Maximum Revenue]]/(VPPEL[[#This Row],[Proposed Taxable Valuation]]/1000)&gt;VPPEL[[#This Row],[Max VPPEL RATE]],VPPEL[[#This Row],[Max VPPEL RATE]],VPPEL[[#This Row],[Unadjusted Maximum Revenue]]/(VPPEL[[#This Row],[Proposed Taxable Valuation]]/1000))</f>
        <v>0.9779878745092504</v>
      </c>
      <c r="K701" s="26">
        <f>ROUND(VPPEL[[#This Row],[Proposed Taxable Valuation]]/1000*VPPEL[[#This Row],[Adjusted Rate]],0)</f>
        <v>574523</v>
      </c>
      <c r="L701" s="19">
        <f t="shared" si="61"/>
        <v>-212665.66487609211</v>
      </c>
      <c r="M701" s="17">
        <f t="shared" si="64"/>
        <v>-0.36201212549074968</v>
      </c>
      <c r="N701" s="2">
        <v>445256971.24907416</v>
      </c>
      <c r="O701">
        <f>INDEX($R$3:$T$335,MATCH(VPPEL[[#This Row],[DistrictNumber]],$R$3:$R$335,0),3)</f>
        <v>1.34</v>
      </c>
      <c r="P701" s="9">
        <f t="shared" si="62"/>
        <v>596644</v>
      </c>
    </row>
    <row r="702" spans="1:16" x14ac:dyDescent="0.35">
      <c r="A702" s="13">
        <v>2028</v>
      </c>
      <c r="B702" s="13">
        <f t="shared" si="60"/>
        <v>2027</v>
      </c>
      <c r="C702" t="s">
        <v>94</v>
      </c>
      <c r="D702" t="s">
        <v>95</v>
      </c>
      <c r="E702" s="5">
        <v>484910158.12497431</v>
      </c>
      <c r="F702" s="13">
        <f>INDEX($R$3:$T$335,MATCH(VPPEL[[#This Row],[DistrictNumber]],$R$3:$R$335,0),3)</f>
        <v>0.92422000000000004</v>
      </c>
      <c r="G702" s="9">
        <f t="shared" si="63"/>
        <v>448163.66634226375</v>
      </c>
      <c r="H702" s="11">
        <v>1.02</v>
      </c>
      <c r="I702" s="12" cm="1">
        <f t="array" ref="I702">INDEX(VPPEL[],MATCH(VPPEL[[#This Row],[Base Year]]&amp;VPPEL[[#This Row],[DistrictNumber]],VPPEL[[Fiscal Year]:[Fiscal Year]]&amp;VPPEL[[DistrictNumber]:[DistrictNumber]],0),9)*$H702</f>
        <v>336169.1600779288</v>
      </c>
      <c r="J702" s="15">
        <f>IF(VPPEL[[#This Row],[Unadjusted Maximum Revenue]]/(VPPEL[[#This Row],[Proposed Taxable Valuation]]/1000)&gt;VPPEL[[#This Row],[Max VPPEL RATE]],VPPEL[[#This Row],[Max VPPEL RATE]],VPPEL[[#This Row],[Unadjusted Maximum Revenue]]/(VPPEL[[#This Row],[Proposed Taxable Valuation]]/1000))</f>
        <v>0.69326070911323134</v>
      </c>
      <c r="K702" s="26">
        <f>ROUND(VPPEL[[#This Row],[Proposed Taxable Valuation]]/1000*VPPEL[[#This Row],[Adjusted Rate]],0)</f>
        <v>336169</v>
      </c>
      <c r="L702" s="19">
        <f t="shared" si="61"/>
        <v>-111994.50626433495</v>
      </c>
      <c r="M702" s="17">
        <f t="shared" si="64"/>
        <v>-0.2309592908867687</v>
      </c>
      <c r="N702" s="2">
        <v>382225299.36571413</v>
      </c>
      <c r="O702">
        <f>INDEX($R$3:$T$335,MATCH(VPPEL[[#This Row],[DistrictNumber]],$R$3:$R$335,0),3)</f>
        <v>0.92422000000000004</v>
      </c>
      <c r="P702" s="9">
        <f t="shared" si="62"/>
        <v>353260</v>
      </c>
    </row>
    <row r="703" spans="1:16" x14ac:dyDescent="0.35">
      <c r="A703" s="13">
        <v>2028</v>
      </c>
      <c r="B703" s="13">
        <f t="shared" si="60"/>
        <v>2027</v>
      </c>
      <c r="C703" t="s">
        <v>96</v>
      </c>
      <c r="D703" t="s">
        <v>97</v>
      </c>
      <c r="E703" s="5">
        <v>273001967.6493215</v>
      </c>
      <c r="F703" s="13">
        <f>INDEX($R$3:$T$335,MATCH(VPPEL[[#This Row],[DistrictNumber]],$R$3:$R$335,0),3)</f>
        <v>1.34</v>
      </c>
      <c r="G703" s="9">
        <f t="shared" si="63"/>
        <v>365822.6366500908</v>
      </c>
      <c r="H703" s="11">
        <v>1.02</v>
      </c>
      <c r="I703" s="12" cm="1">
        <f t="array" ref="I703">INDEX(VPPEL[],MATCH(VPPEL[[#This Row],[Base Year]]&amp;VPPEL[[#This Row],[DistrictNumber]],VPPEL[[Fiscal Year]:[Fiscal Year]]&amp;VPPEL[[DistrictNumber]:[DistrictNumber]],0),9)*$H703</f>
        <v>276727.49455867201</v>
      </c>
      <c r="J703" s="15">
        <f>IF(VPPEL[[#This Row],[Unadjusted Maximum Revenue]]/(VPPEL[[#This Row],[Proposed Taxable Valuation]]/1000)&gt;VPPEL[[#This Row],[Max VPPEL RATE]],VPPEL[[#This Row],[Max VPPEL RATE]],VPPEL[[#This Row],[Unadjusted Maximum Revenue]]/(VPPEL[[#This Row],[Proposed Taxable Valuation]]/1000))</f>
        <v>1.0136465203581833</v>
      </c>
      <c r="K703" s="26">
        <f>ROUND(VPPEL[[#This Row],[Proposed Taxable Valuation]]/1000*VPPEL[[#This Row],[Adjusted Rate]],0)</f>
        <v>276727</v>
      </c>
      <c r="L703" s="19">
        <f t="shared" si="61"/>
        <v>-89095.142091418791</v>
      </c>
      <c r="M703" s="17">
        <f t="shared" si="64"/>
        <v>-0.32635347964181682</v>
      </c>
      <c r="N703" s="2">
        <v>212555573.29211631</v>
      </c>
      <c r="O703">
        <f>INDEX($R$3:$T$335,MATCH(VPPEL[[#This Row],[DistrictNumber]],$R$3:$R$335,0),3)</f>
        <v>1.34</v>
      </c>
      <c r="P703" s="9">
        <f t="shared" si="62"/>
        <v>284824</v>
      </c>
    </row>
    <row r="704" spans="1:16" x14ac:dyDescent="0.35">
      <c r="A704" s="13">
        <v>2028</v>
      </c>
      <c r="B704" s="13">
        <f t="shared" si="60"/>
        <v>2027</v>
      </c>
      <c r="C704" t="s">
        <v>98</v>
      </c>
      <c r="D704" t="s">
        <v>99</v>
      </c>
      <c r="E704" s="5">
        <v>286418172.76151866</v>
      </c>
      <c r="F704" s="13">
        <f>INDEX($R$3:$T$335,MATCH(VPPEL[[#This Row],[DistrictNumber]],$R$3:$R$335,0),3)</f>
        <v>0.67</v>
      </c>
      <c r="G704" s="9">
        <f t="shared" si="63"/>
        <v>191900.17575021752</v>
      </c>
      <c r="H704" s="11">
        <v>1.02</v>
      </c>
      <c r="I704" s="12" cm="1">
        <f t="array" ref="I704">INDEX(VPPEL[],MATCH(VPPEL[[#This Row],[Base Year]]&amp;VPPEL[[#This Row],[DistrictNumber]],VPPEL[[Fiscal Year]:[Fiscal Year]]&amp;VPPEL[[DistrictNumber]:[DistrictNumber]],0),9)*$H704</f>
        <v>156494.35769882402</v>
      </c>
      <c r="J704" s="15">
        <f>IF(VPPEL[[#This Row],[Unadjusted Maximum Revenue]]/(VPPEL[[#This Row],[Proposed Taxable Valuation]]/1000)&gt;VPPEL[[#This Row],[Max VPPEL RATE]],VPPEL[[#This Row],[Max VPPEL RATE]],VPPEL[[#This Row],[Unadjusted Maximum Revenue]]/(VPPEL[[#This Row],[Proposed Taxable Valuation]]/1000))</f>
        <v>0.54638417733754086</v>
      </c>
      <c r="K704" s="26">
        <f>ROUND(VPPEL[[#This Row],[Proposed Taxable Valuation]]/1000*VPPEL[[#This Row],[Adjusted Rate]],0)</f>
        <v>156494</v>
      </c>
      <c r="L704" s="19">
        <f t="shared" si="61"/>
        <v>-35405.818051393493</v>
      </c>
      <c r="M704" s="17">
        <f t="shared" si="64"/>
        <v>-0.12361582266245918</v>
      </c>
      <c r="N704" s="2">
        <v>237119059.18117169</v>
      </c>
      <c r="O704">
        <f>INDEX($R$3:$T$335,MATCH(VPPEL[[#This Row],[DistrictNumber]],$R$3:$R$335,0),3)</f>
        <v>0.67</v>
      </c>
      <c r="P704" s="9">
        <f t="shared" si="62"/>
        <v>158870</v>
      </c>
    </row>
    <row r="705" spans="1:16" x14ac:dyDescent="0.35">
      <c r="A705" s="13">
        <v>2028</v>
      </c>
      <c r="B705" s="13">
        <f t="shared" si="60"/>
        <v>2027</v>
      </c>
      <c r="C705" t="s">
        <v>100</v>
      </c>
      <c r="D705" t="s">
        <v>101</v>
      </c>
      <c r="E705" s="5">
        <v>1042782902.7685907</v>
      </c>
      <c r="F705" s="13">
        <f>INDEX($R$3:$T$335,MATCH(VPPEL[[#This Row],[DistrictNumber]],$R$3:$R$335,0),3)</f>
        <v>1.34</v>
      </c>
      <c r="G705" s="9">
        <f t="shared" si="63"/>
        <v>1397329.0897099117</v>
      </c>
      <c r="H705" s="11">
        <v>1.02</v>
      </c>
      <c r="I705" s="12" cm="1">
        <f t="array" ref="I705">INDEX(VPPEL[],MATCH(VPPEL[[#This Row],[Base Year]]&amp;VPPEL[[#This Row],[DistrictNumber]],VPPEL[[Fiscal Year]:[Fiscal Year]]&amp;VPPEL[[DistrictNumber]:[DistrictNumber]],0),9)*$H705</f>
        <v>1038238.706207952</v>
      </c>
      <c r="J705" s="15">
        <f>IF(VPPEL[[#This Row],[Unadjusted Maximum Revenue]]/(VPPEL[[#This Row],[Proposed Taxable Valuation]]/1000)&gt;VPPEL[[#This Row],[Max VPPEL RATE]],VPPEL[[#This Row],[Max VPPEL RATE]],VPPEL[[#This Row],[Unadjusted Maximum Revenue]]/(VPPEL[[#This Row],[Proposed Taxable Valuation]]/1000))</f>
        <v>0.99564224101816989</v>
      </c>
      <c r="K705" s="26">
        <f>ROUND(VPPEL[[#This Row],[Proposed Taxable Valuation]]/1000*VPPEL[[#This Row],[Adjusted Rate]],0)</f>
        <v>1038239</v>
      </c>
      <c r="L705" s="19">
        <f t="shared" si="61"/>
        <v>-359090.38350195973</v>
      </c>
      <c r="M705" s="17">
        <f t="shared" si="64"/>
        <v>-0.34435775898183019</v>
      </c>
      <c r="N705" s="2">
        <v>821563351.78370178</v>
      </c>
      <c r="O705">
        <f>INDEX($R$3:$T$335,MATCH(VPPEL[[#This Row],[DistrictNumber]],$R$3:$R$335,0),3)</f>
        <v>1.34</v>
      </c>
      <c r="P705" s="9">
        <f t="shared" si="62"/>
        <v>1100895</v>
      </c>
    </row>
    <row r="706" spans="1:16" x14ac:dyDescent="0.35">
      <c r="A706" s="13">
        <v>2028</v>
      </c>
      <c r="B706" s="13">
        <f t="shared" si="60"/>
        <v>2027</v>
      </c>
      <c r="C706" t="s">
        <v>102</v>
      </c>
      <c r="D706" t="s">
        <v>103</v>
      </c>
      <c r="E706" s="5">
        <v>233350114.48385498</v>
      </c>
      <c r="F706" s="13">
        <f>INDEX($R$3:$T$335,MATCH(VPPEL[[#This Row],[DistrictNumber]],$R$3:$R$335,0),3)</f>
        <v>0</v>
      </c>
      <c r="G706" s="9">
        <f t="shared" si="63"/>
        <v>0</v>
      </c>
      <c r="H706" s="11">
        <v>1.02</v>
      </c>
      <c r="I706" s="12" cm="1">
        <f t="array" ref="I706">INDEX(VPPEL[],MATCH(VPPEL[[#This Row],[Base Year]]&amp;VPPEL[[#This Row],[DistrictNumber]],VPPEL[[Fiscal Year]:[Fiscal Year]]&amp;VPPEL[[DistrictNumber]:[DistrictNumber]],0),9)*$H706</f>
        <v>0</v>
      </c>
      <c r="J706" s="15">
        <f>IF(VPPEL[[#This Row],[Unadjusted Maximum Revenue]]/(VPPEL[[#This Row],[Proposed Taxable Valuation]]/1000)&gt;VPPEL[[#This Row],[Max VPPEL RATE]],VPPEL[[#This Row],[Max VPPEL RATE]],VPPEL[[#This Row],[Unadjusted Maximum Revenue]]/(VPPEL[[#This Row],[Proposed Taxable Valuation]]/1000))</f>
        <v>0</v>
      </c>
      <c r="K706" s="26">
        <f>ROUND(VPPEL[[#This Row],[Proposed Taxable Valuation]]/1000*VPPEL[[#This Row],[Adjusted Rate]],0)</f>
        <v>0</v>
      </c>
      <c r="L706" s="19">
        <f t="shared" si="61"/>
        <v>0</v>
      </c>
      <c r="M706" s="17">
        <f t="shared" si="64"/>
        <v>0</v>
      </c>
      <c r="N706" s="2">
        <v>194336299.50222629</v>
      </c>
      <c r="O706">
        <f>INDEX($R$3:$T$335,MATCH(VPPEL[[#This Row],[DistrictNumber]],$R$3:$R$335,0),3)</f>
        <v>0</v>
      </c>
      <c r="P706" s="9">
        <f t="shared" si="62"/>
        <v>0</v>
      </c>
    </row>
    <row r="707" spans="1:16" x14ac:dyDescent="0.35">
      <c r="A707" s="13">
        <v>2028</v>
      </c>
      <c r="B707" s="13">
        <f t="shared" si="60"/>
        <v>2027</v>
      </c>
      <c r="C707" t="s">
        <v>104</v>
      </c>
      <c r="D707" t="s">
        <v>105</v>
      </c>
      <c r="E707" s="5">
        <v>524325156.70309502</v>
      </c>
      <c r="F707" s="13">
        <f>INDEX($R$3:$T$335,MATCH(VPPEL[[#This Row],[DistrictNumber]],$R$3:$R$335,0),3)</f>
        <v>0</v>
      </c>
      <c r="G707" s="9">
        <f t="shared" si="63"/>
        <v>0</v>
      </c>
      <c r="H707" s="11">
        <v>1.02</v>
      </c>
      <c r="I707" s="12" cm="1">
        <f t="array" ref="I707">INDEX(VPPEL[],MATCH(VPPEL[[#This Row],[Base Year]]&amp;VPPEL[[#This Row],[DistrictNumber]],VPPEL[[Fiscal Year]:[Fiscal Year]]&amp;VPPEL[[DistrictNumber]:[DistrictNumber]],0),9)*$H707</f>
        <v>0</v>
      </c>
      <c r="J707" s="15">
        <f>IF(VPPEL[[#This Row],[Unadjusted Maximum Revenue]]/(VPPEL[[#This Row],[Proposed Taxable Valuation]]/1000)&gt;VPPEL[[#This Row],[Max VPPEL RATE]],VPPEL[[#This Row],[Max VPPEL RATE]],VPPEL[[#This Row],[Unadjusted Maximum Revenue]]/(VPPEL[[#This Row],[Proposed Taxable Valuation]]/1000))</f>
        <v>0</v>
      </c>
      <c r="K707" s="26">
        <f>ROUND(VPPEL[[#This Row],[Proposed Taxable Valuation]]/1000*VPPEL[[#This Row],[Adjusted Rate]],0)</f>
        <v>0</v>
      </c>
      <c r="L707" s="19">
        <f t="shared" si="61"/>
        <v>0</v>
      </c>
      <c r="M707" s="17">
        <f t="shared" si="64"/>
        <v>0</v>
      </c>
      <c r="N707" s="2">
        <v>448567546.33632511</v>
      </c>
      <c r="O707">
        <f>INDEX($R$3:$T$335,MATCH(VPPEL[[#This Row],[DistrictNumber]],$R$3:$R$335,0),3)</f>
        <v>0</v>
      </c>
      <c r="P707" s="9">
        <f t="shared" si="62"/>
        <v>0</v>
      </c>
    </row>
    <row r="708" spans="1:16" x14ac:dyDescent="0.35">
      <c r="A708" s="13">
        <v>2028</v>
      </c>
      <c r="B708" s="13">
        <f t="shared" si="60"/>
        <v>2027</v>
      </c>
      <c r="C708" t="s">
        <v>106</v>
      </c>
      <c r="D708" t="s">
        <v>107</v>
      </c>
      <c r="E708" s="5">
        <v>528378260.64130807</v>
      </c>
      <c r="F708" s="13">
        <f>INDEX($R$3:$T$335,MATCH(VPPEL[[#This Row],[DistrictNumber]],$R$3:$R$335,0),3)</f>
        <v>0.67</v>
      </c>
      <c r="G708" s="9">
        <f t="shared" si="63"/>
        <v>354013.4346296764</v>
      </c>
      <c r="H708" s="11">
        <v>1.02</v>
      </c>
      <c r="I708" s="12" cm="1">
        <f t="array" ref="I708">INDEX(VPPEL[],MATCH(VPPEL[[#This Row],[Base Year]]&amp;VPPEL[[#This Row],[DistrictNumber]],VPPEL[[Fiscal Year]:[Fiscal Year]]&amp;VPPEL[[DistrictNumber]:[DistrictNumber]],0),9)*$H708</f>
        <v>283214.33059798804</v>
      </c>
      <c r="J708" s="15">
        <f>IF(VPPEL[[#This Row],[Unadjusted Maximum Revenue]]/(VPPEL[[#This Row],[Proposed Taxable Valuation]]/1000)&gt;VPPEL[[#This Row],[Max VPPEL RATE]],VPPEL[[#This Row],[Max VPPEL RATE]],VPPEL[[#This Row],[Unadjusted Maximum Revenue]]/(VPPEL[[#This Row],[Proposed Taxable Valuation]]/1000))</f>
        <v>0.53600678092668419</v>
      </c>
      <c r="K708" s="26">
        <f>ROUND(VPPEL[[#This Row],[Proposed Taxable Valuation]]/1000*VPPEL[[#This Row],[Adjusted Rate]],0)</f>
        <v>283214</v>
      </c>
      <c r="L708" s="19">
        <f t="shared" si="61"/>
        <v>-70799.104031688359</v>
      </c>
      <c r="M708" s="17">
        <f t="shared" si="64"/>
        <v>-0.13399321907331585</v>
      </c>
      <c r="N708" s="2">
        <v>437000936.20413196</v>
      </c>
      <c r="O708">
        <f>INDEX($R$3:$T$335,MATCH(VPPEL[[#This Row],[DistrictNumber]],$R$3:$R$335,0),3)</f>
        <v>0.67</v>
      </c>
      <c r="P708" s="9">
        <f t="shared" si="62"/>
        <v>292791</v>
      </c>
    </row>
    <row r="709" spans="1:16" x14ac:dyDescent="0.35">
      <c r="A709" s="13">
        <v>2028</v>
      </c>
      <c r="B709" s="13">
        <f t="shared" ref="B709:B772" si="67">A709-1</f>
        <v>2027</v>
      </c>
      <c r="C709" t="s">
        <v>108</v>
      </c>
      <c r="D709" t="s">
        <v>109</v>
      </c>
      <c r="E709" s="5">
        <v>582375461.00214767</v>
      </c>
      <c r="F709" s="13">
        <f>INDEX($R$3:$T$335,MATCH(VPPEL[[#This Row],[DistrictNumber]],$R$3:$R$335,0),3)</f>
        <v>0</v>
      </c>
      <c r="G709" s="9">
        <f t="shared" si="63"/>
        <v>0</v>
      </c>
      <c r="H709" s="11">
        <v>1.02</v>
      </c>
      <c r="I709" s="12" cm="1">
        <f t="array" ref="I709">INDEX(VPPEL[],MATCH(VPPEL[[#This Row],[Base Year]]&amp;VPPEL[[#This Row],[DistrictNumber]],VPPEL[[Fiscal Year]:[Fiscal Year]]&amp;VPPEL[[DistrictNumber]:[DistrictNumber]],0),9)*$H709</f>
        <v>0</v>
      </c>
      <c r="J709" s="15">
        <f>IF(VPPEL[[#This Row],[Unadjusted Maximum Revenue]]/(VPPEL[[#This Row],[Proposed Taxable Valuation]]/1000)&gt;VPPEL[[#This Row],[Max VPPEL RATE]],VPPEL[[#This Row],[Max VPPEL RATE]],VPPEL[[#This Row],[Unadjusted Maximum Revenue]]/(VPPEL[[#This Row],[Proposed Taxable Valuation]]/1000))</f>
        <v>0</v>
      </c>
      <c r="K709" s="26">
        <f>ROUND(VPPEL[[#This Row],[Proposed Taxable Valuation]]/1000*VPPEL[[#This Row],[Adjusted Rate]],0)</f>
        <v>0</v>
      </c>
      <c r="L709" s="19">
        <f t="shared" ref="L709:L772" si="68">I709-G709</f>
        <v>0</v>
      </c>
      <c r="M709" s="17">
        <f t="shared" si="64"/>
        <v>0</v>
      </c>
      <c r="N709" s="2">
        <v>494123182.02775103</v>
      </c>
      <c r="O709">
        <f>INDEX($R$3:$T$335,MATCH(VPPEL[[#This Row],[DistrictNumber]],$R$3:$R$335,0),3)</f>
        <v>0</v>
      </c>
      <c r="P709" s="9">
        <f t="shared" ref="P709:P772" si="69">ROUND(N709/1000*O709,0)</f>
        <v>0</v>
      </c>
    </row>
    <row r="710" spans="1:16" x14ac:dyDescent="0.35">
      <c r="A710" s="13">
        <v>2028</v>
      </c>
      <c r="B710" s="13">
        <f t="shared" si="67"/>
        <v>2027</v>
      </c>
      <c r="C710" t="s">
        <v>110</v>
      </c>
      <c r="D710" t="s">
        <v>111</v>
      </c>
      <c r="E710" s="5">
        <v>569497670.0108366</v>
      </c>
      <c r="F710" s="13">
        <f>INDEX($R$3:$T$335,MATCH(VPPEL[[#This Row],[DistrictNumber]],$R$3:$R$335,0),3)</f>
        <v>0.98541999999999996</v>
      </c>
      <c r="G710" s="9">
        <f t="shared" si="63"/>
        <v>561194.39398207853</v>
      </c>
      <c r="H710" s="11">
        <v>1.02</v>
      </c>
      <c r="I710" s="12" cm="1">
        <f t="array" ref="I710">INDEX(VPPEL[],MATCH(VPPEL[[#This Row],[Base Year]]&amp;VPPEL[[#This Row],[DistrictNumber]],VPPEL[[Fiscal Year]:[Fiscal Year]]&amp;VPPEL[[DistrictNumber]:[DistrictNumber]],0),9)*$H710</f>
        <v>430981.35232190054</v>
      </c>
      <c r="J710" s="15">
        <f>IF(VPPEL[[#This Row],[Unadjusted Maximum Revenue]]/(VPPEL[[#This Row],[Proposed Taxable Valuation]]/1000)&gt;VPPEL[[#This Row],[Max VPPEL RATE]],VPPEL[[#This Row],[Max VPPEL RATE]],VPPEL[[#This Row],[Unadjusted Maximum Revenue]]/(VPPEL[[#This Row],[Proposed Taxable Valuation]]/1000))</f>
        <v>0.7567745664590686</v>
      </c>
      <c r="K710" s="26">
        <f>ROUND(VPPEL[[#This Row],[Proposed Taxable Valuation]]/1000*VPPEL[[#This Row],[Adjusted Rate]],0)</f>
        <v>430981</v>
      </c>
      <c r="L710" s="19">
        <f t="shared" si="68"/>
        <v>-130213.04166017799</v>
      </c>
      <c r="M710" s="17">
        <f t="shared" si="64"/>
        <v>-0.22864543354093136</v>
      </c>
      <c r="N710" s="2">
        <v>459491326.68869555</v>
      </c>
      <c r="O710">
        <f>INDEX($R$3:$T$335,MATCH(VPPEL[[#This Row],[DistrictNumber]],$R$3:$R$335,0),3)</f>
        <v>0.98541999999999996</v>
      </c>
      <c r="P710" s="9">
        <f t="shared" si="69"/>
        <v>452792</v>
      </c>
    </row>
    <row r="711" spans="1:16" x14ac:dyDescent="0.35">
      <c r="A711" s="13">
        <v>2028</v>
      </c>
      <c r="B711" s="13">
        <f t="shared" si="67"/>
        <v>2027</v>
      </c>
      <c r="C711" t="s">
        <v>112</v>
      </c>
      <c r="D711" t="s">
        <v>113</v>
      </c>
      <c r="E711" s="5">
        <v>937408055.33673418</v>
      </c>
      <c r="F711" s="13">
        <f>INDEX($R$3:$T$335,MATCH(VPPEL[[#This Row],[DistrictNumber]],$R$3:$R$335,0),3)</f>
        <v>1.1802600000000001</v>
      </c>
      <c r="G711" s="9">
        <f t="shared" si="63"/>
        <v>1106385.231391734</v>
      </c>
      <c r="H711" s="11">
        <v>1.02</v>
      </c>
      <c r="I711" s="12" cm="1">
        <f t="array" ref="I711">INDEX(VPPEL[],MATCH(VPPEL[[#This Row],[Base Year]]&amp;VPPEL[[#This Row],[DistrictNumber]],VPPEL[[Fiscal Year]:[Fiscal Year]]&amp;VPPEL[[DistrictNumber]:[DistrictNumber]],0),9)*$H711</f>
        <v>903031.80187854206</v>
      </c>
      <c r="J711" s="15">
        <f>IF(VPPEL[[#This Row],[Unadjusted Maximum Revenue]]/(VPPEL[[#This Row],[Proposed Taxable Valuation]]/1000)&gt;VPPEL[[#This Row],[Max VPPEL RATE]],VPPEL[[#This Row],[Max VPPEL RATE]],VPPEL[[#This Row],[Unadjusted Maximum Revenue]]/(VPPEL[[#This Row],[Proposed Taxable Valuation]]/1000))</f>
        <v>0.96332839976946483</v>
      </c>
      <c r="K711" s="26">
        <f>ROUND(VPPEL[[#This Row],[Proposed Taxable Valuation]]/1000*VPPEL[[#This Row],[Adjusted Rate]],0)</f>
        <v>903032</v>
      </c>
      <c r="L711" s="19">
        <f t="shared" si="68"/>
        <v>-203353.42951319192</v>
      </c>
      <c r="M711" s="17">
        <f t="shared" si="64"/>
        <v>-0.21693160023053526</v>
      </c>
      <c r="N711" s="2">
        <v>773595519.46781349</v>
      </c>
      <c r="O711">
        <f>INDEX($R$3:$T$335,MATCH(VPPEL[[#This Row],[DistrictNumber]],$R$3:$R$335,0),3)</f>
        <v>1.1802600000000001</v>
      </c>
      <c r="P711" s="9">
        <f t="shared" si="69"/>
        <v>913044</v>
      </c>
    </row>
    <row r="712" spans="1:16" x14ac:dyDescent="0.35">
      <c r="A712" s="13">
        <v>2028</v>
      </c>
      <c r="B712" s="13">
        <f t="shared" si="67"/>
        <v>2027</v>
      </c>
      <c r="C712" t="s">
        <v>114</v>
      </c>
      <c r="D712" t="s">
        <v>115</v>
      </c>
      <c r="E712" s="5">
        <v>257420824.55319422</v>
      </c>
      <c r="F712" s="13">
        <f>INDEX($R$3:$T$335,MATCH(VPPEL[[#This Row],[DistrictNumber]],$R$3:$R$335,0),3)</f>
        <v>0.59184000000000003</v>
      </c>
      <c r="G712" s="9">
        <f t="shared" si="63"/>
        <v>152351.94080356247</v>
      </c>
      <c r="H712" s="11">
        <v>1.02</v>
      </c>
      <c r="I712" s="12" cm="1">
        <f t="array" ref="I712">INDEX(VPPEL[],MATCH(VPPEL[[#This Row],[Base Year]]&amp;VPPEL[[#This Row],[DistrictNumber]],VPPEL[[Fiscal Year]:[Fiscal Year]]&amp;VPPEL[[DistrictNumber]:[DistrictNumber]],0),9)*$H712</f>
        <v>143673.30421803187</v>
      </c>
      <c r="J712" s="15">
        <f>IF(VPPEL[[#This Row],[Unadjusted Maximum Revenue]]/(VPPEL[[#This Row],[Proposed Taxable Valuation]]/1000)&gt;VPPEL[[#This Row],[Max VPPEL RATE]],VPPEL[[#This Row],[Max VPPEL RATE]],VPPEL[[#This Row],[Unadjusted Maximum Revenue]]/(VPPEL[[#This Row],[Proposed Taxable Valuation]]/1000))</f>
        <v>0.5581261907128372</v>
      </c>
      <c r="K712" s="26">
        <f>ROUND(VPPEL[[#This Row],[Proposed Taxable Valuation]]/1000*VPPEL[[#This Row],[Adjusted Rate]],0)</f>
        <v>143673</v>
      </c>
      <c r="L712" s="19">
        <f t="shared" si="68"/>
        <v>-8678.6365855305921</v>
      </c>
      <c r="M712" s="17">
        <f t="shared" si="64"/>
        <v>-3.3713809287162833E-2</v>
      </c>
      <c r="N712" s="2">
        <v>234629054.51850936</v>
      </c>
      <c r="O712">
        <f>INDEX($R$3:$T$335,MATCH(VPPEL[[#This Row],[DistrictNumber]],$R$3:$R$335,0),3)</f>
        <v>0.59184000000000003</v>
      </c>
      <c r="P712" s="9">
        <f t="shared" si="69"/>
        <v>138863</v>
      </c>
    </row>
    <row r="713" spans="1:16" x14ac:dyDescent="0.35">
      <c r="A713" s="13">
        <v>2028</v>
      </c>
      <c r="B713" s="13">
        <f t="shared" si="67"/>
        <v>2027</v>
      </c>
      <c r="C713" t="s">
        <v>116</v>
      </c>
      <c r="D713" t="s">
        <v>117</v>
      </c>
      <c r="E713" s="5">
        <v>513412671.4703365</v>
      </c>
      <c r="F713" s="13">
        <f>INDEX($R$3:$T$335,MATCH(VPPEL[[#This Row],[DistrictNumber]],$R$3:$R$335,0),3)</f>
        <v>0.85</v>
      </c>
      <c r="G713" s="9">
        <f t="shared" si="63"/>
        <v>436400.770749786</v>
      </c>
      <c r="H713" s="11">
        <v>1.02</v>
      </c>
      <c r="I713" s="12" cm="1">
        <f t="array" ref="I713">INDEX(VPPEL[],MATCH(VPPEL[[#This Row],[Base Year]]&amp;VPPEL[[#This Row],[DistrictNumber]],VPPEL[[Fiscal Year]:[Fiscal Year]]&amp;VPPEL[[DistrictNumber]:[DistrictNumber]],0),9)*$H713</f>
        <v>341948.37921875995</v>
      </c>
      <c r="J713" s="15">
        <f>IF(VPPEL[[#This Row],[Unadjusted Maximum Revenue]]/(VPPEL[[#This Row],[Proposed Taxable Valuation]]/1000)&gt;VPPEL[[#This Row],[Max VPPEL RATE]],VPPEL[[#This Row],[Max VPPEL RATE]],VPPEL[[#This Row],[Unadjusted Maximum Revenue]]/(VPPEL[[#This Row],[Proposed Taxable Valuation]]/1000))</f>
        <v>0.66603026808721211</v>
      </c>
      <c r="K713" s="26">
        <f>ROUND(VPPEL[[#This Row],[Proposed Taxable Valuation]]/1000*VPPEL[[#This Row],[Adjusted Rate]],0)</f>
        <v>341948</v>
      </c>
      <c r="L713" s="19">
        <f t="shared" si="68"/>
        <v>-94452.391531026049</v>
      </c>
      <c r="M713" s="17">
        <f t="shared" si="64"/>
        <v>-0.18396973191278787</v>
      </c>
      <c r="N713" s="2">
        <v>420705210.7777015</v>
      </c>
      <c r="O713">
        <f>INDEX($R$3:$T$335,MATCH(VPPEL[[#This Row],[DistrictNumber]],$R$3:$R$335,0),3)</f>
        <v>0.85</v>
      </c>
      <c r="P713" s="9">
        <f t="shared" si="69"/>
        <v>357599</v>
      </c>
    </row>
    <row r="714" spans="1:16" x14ac:dyDescent="0.35">
      <c r="A714" s="13">
        <v>2028</v>
      </c>
      <c r="B714" s="13">
        <f t="shared" si="67"/>
        <v>2027</v>
      </c>
      <c r="C714" t="s">
        <v>118</v>
      </c>
      <c r="D714" t="s">
        <v>119</v>
      </c>
      <c r="E714" s="5">
        <v>494424137.36968118</v>
      </c>
      <c r="F714" s="13">
        <f>INDEX($R$3:$T$335,MATCH(VPPEL[[#This Row],[DistrictNumber]],$R$3:$R$335,0),3)</f>
        <v>0</v>
      </c>
      <c r="G714" s="9">
        <f t="shared" ref="G714:G777" si="70">E714/1000*F714</f>
        <v>0</v>
      </c>
      <c r="H714" s="11">
        <v>1.02</v>
      </c>
      <c r="I714" s="12" cm="1">
        <f t="array" ref="I714">INDEX(VPPEL[],MATCH(VPPEL[[#This Row],[Base Year]]&amp;VPPEL[[#This Row],[DistrictNumber]],VPPEL[[Fiscal Year]:[Fiscal Year]]&amp;VPPEL[[DistrictNumber]:[DistrictNumber]],0),9)*$H714</f>
        <v>0</v>
      </c>
      <c r="J714" s="15">
        <f>IF(VPPEL[[#This Row],[Unadjusted Maximum Revenue]]/(VPPEL[[#This Row],[Proposed Taxable Valuation]]/1000)&gt;VPPEL[[#This Row],[Max VPPEL RATE]],VPPEL[[#This Row],[Max VPPEL RATE]],VPPEL[[#This Row],[Unadjusted Maximum Revenue]]/(VPPEL[[#This Row],[Proposed Taxable Valuation]]/1000))</f>
        <v>0</v>
      </c>
      <c r="K714" s="26">
        <f>ROUND(VPPEL[[#This Row],[Proposed Taxable Valuation]]/1000*VPPEL[[#This Row],[Adjusted Rate]],0)</f>
        <v>0</v>
      </c>
      <c r="L714" s="19">
        <f t="shared" si="68"/>
        <v>0</v>
      </c>
      <c r="M714" s="17">
        <f t="shared" si="64"/>
        <v>0</v>
      </c>
      <c r="N714" s="2">
        <v>407757767.78462911</v>
      </c>
      <c r="O714">
        <f>INDEX($R$3:$T$335,MATCH(VPPEL[[#This Row],[DistrictNumber]],$R$3:$R$335,0),3)</f>
        <v>0</v>
      </c>
      <c r="P714" s="9">
        <f t="shared" si="69"/>
        <v>0</v>
      </c>
    </row>
    <row r="715" spans="1:16" x14ac:dyDescent="0.35">
      <c r="A715" s="13">
        <v>2028</v>
      </c>
      <c r="B715" s="13">
        <f t="shared" si="67"/>
        <v>2027</v>
      </c>
      <c r="C715" t="s">
        <v>120</v>
      </c>
      <c r="D715" t="s">
        <v>121</v>
      </c>
      <c r="E715" s="5">
        <v>767363505.09221089</v>
      </c>
      <c r="F715" s="13">
        <f>INDEX($R$3:$T$335,MATCH(VPPEL[[#This Row],[DistrictNumber]],$R$3:$R$335,0),3)</f>
        <v>1.34</v>
      </c>
      <c r="G715" s="9">
        <f t="shared" si="70"/>
        <v>1028267.0968235626</v>
      </c>
      <c r="H715" s="11">
        <v>1.02</v>
      </c>
      <c r="I715" s="12" cm="1">
        <f t="array" ref="I715">INDEX(VPPEL[],MATCH(VPPEL[[#This Row],[Base Year]]&amp;VPPEL[[#This Row],[DistrictNumber]],VPPEL[[Fiscal Year]:[Fiscal Year]]&amp;VPPEL[[DistrictNumber]:[DistrictNumber]],0),9)*$H715</f>
        <v>896231.65495500015</v>
      </c>
      <c r="J715" s="15">
        <f>IF(VPPEL[[#This Row],[Unadjusted Maximum Revenue]]/(VPPEL[[#This Row],[Proposed Taxable Valuation]]/1000)&gt;VPPEL[[#This Row],[Max VPPEL RATE]],VPPEL[[#This Row],[Max VPPEL RATE]],VPPEL[[#This Row],[Unadjusted Maximum Revenue]]/(VPPEL[[#This Row],[Proposed Taxable Valuation]]/1000))</f>
        <v>1.1679362505613344</v>
      </c>
      <c r="K715" s="26">
        <f>ROUND(VPPEL[[#This Row],[Proposed Taxable Valuation]]/1000*VPPEL[[#This Row],[Adjusted Rate]],0)</f>
        <v>896232</v>
      </c>
      <c r="L715" s="19">
        <f t="shared" si="68"/>
        <v>-132035.44186856248</v>
      </c>
      <c r="M715" s="17">
        <f t="shared" ref="M715:M778" si="71">J715-F715</f>
        <v>-0.17206374943866565</v>
      </c>
      <c r="N715" s="2">
        <v>676043705.93280888</v>
      </c>
      <c r="O715">
        <f>INDEX($R$3:$T$335,MATCH(VPPEL[[#This Row],[DistrictNumber]],$R$3:$R$335,0),3)</f>
        <v>1.34</v>
      </c>
      <c r="P715" s="9">
        <f t="shared" si="69"/>
        <v>905899</v>
      </c>
    </row>
    <row r="716" spans="1:16" x14ac:dyDescent="0.35">
      <c r="A716" s="13">
        <v>2028</v>
      </c>
      <c r="B716" s="13">
        <f t="shared" si="67"/>
        <v>2027</v>
      </c>
      <c r="C716" t="s">
        <v>122</v>
      </c>
      <c r="D716" t="s">
        <v>123</v>
      </c>
      <c r="E716" s="5">
        <v>582232201.1072408</v>
      </c>
      <c r="F716" s="13">
        <f>INDEX($R$3:$T$335,MATCH(VPPEL[[#This Row],[DistrictNumber]],$R$3:$R$335,0),3)</f>
        <v>0.13386999999999999</v>
      </c>
      <c r="G716" s="9">
        <f t="shared" si="70"/>
        <v>77943.424762226306</v>
      </c>
      <c r="H716" s="11">
        <v>1.02</v>
      </c>
      <c r="I716" s="12" cm="1">
        <f t="array" ref="I716">INDEX(VPPEL[],MATCH(VPPEL[[#This Row],[Base Year]]&amp;VPPEL[[#This Row],[DistrictNumber]],VPPEL[[Fiscal Year]:[Fiscal Year]]&amp;VPPEL[[DistrictNumber]:[DistrictNumber]],0),9)*$H716</f>
        <v>60588.656497376171</v>
      </c>
      <c r="J716" s="15">
        <f>IF(VPPEL[[#This Row],[Unadjusted Maximum Revenue]]/(VPPEL[[#This Row],[Proposed Taxable Valuation]]/1000)&gt;VPPEL[[#This Row],[Max VPPEL RATE]],VPPEL[[#This Row],[Max VPPEL RATE]],VPPEL[[#This Row],[Unadjusted Maximum Revenue]]/(VPPEL[[#This Row],[Proposed Taxable Valuation]]/1000))</f>
        <v>0.1040627027879147</v>
      </c>
      <c r="K716" s="26">
        <f>ROUND(VPPEL[[#This Row],[Proposed Taxable Valuation]]/1000*VPPEL[[#This Row],[Adjusted Rate]],0)</f>
        <v>60589</v>
      </c>
      <c r="L716" s="19">
        <f t="shared" si="68"/>
        <v>-17354.768264850136</v>
      </c>
      <c r="M716" s="17">
        <f t="shared" si="71"/>
        <v>-2.980729721208529E-2</v>
      </c>
      <c r="N716" s="2">
        <v>466718514.24061668</v>
      </c>
      <c r="O716">
        <f>INDEX($R$3:$T$335,MATCH(VPPEL[[#This Row],[DistrictNumber]],$R$3:$R$335,0),3)</f>
        <v>0.13386999999999999</v>
      </c>
      <c r="P716" s="9">
        <f t="shared" si="69"/>
        <v>62480</v>
      </c>
    </row>
    <row r="717" spans="1:16" x14ac:dyDescent="0.35">
      <c r="A717" s="13">
        <v>2028</v>
      </c>
      <c r="B717" s="13">
        <f t="shared" si="67"/>
        <v>2027</v>
      </c>
      <c r="C717" t="s">
        <v>124</v>
      </c>
      <c r="D717" t="s">
        <v>125</v>
      </c>
      <c r="E717" s="5">
        <v>157935078.57464501</v>
      </c>
      <c r="F717" s="13">
        <f>INDEX($R$3:$T$335,MATCH(VPPEL[[#This Row],[DistrictNumber]],$R$3:$R$335,0),3)</f>
        <v>1.17137</v>
      </c>
      <c r="G717" s="9">
        <f t="shared" si="70"/>
        <v>185000.41298998194</v>
      </c>
      <c r="H717" s="11">
        <v>1.02</v>
      </c>
      <c r="I717" s="12" cm="1">
        <f t="array" ref="I717">INDEX(VPPEL[],MATCH(VPPEL[[#This Row],[Base Year]]&amp;VPPEL[[#This Row],[DistrictNumber]],VPPEL[[Fiscal Year]:[Fiscal Year]]&amp;VPPEL[[DistrictNumber]:[DistrictNumber]],0),9)*$H717</f>
        <v>152708.23957095176</v>
      </c>
      <c r="J717" s="15">
        <f>IF(VPPEL[[#This Row],[Unadjusted Maximum Revenue]]/(VPPEL[[#This Row],[Proposed Taxable Valuation]]/1000)&gt;VPPEL[[#This Row],[Max VPPEL RATE]],VPPEL[[#This Row],[Max VPPEL RATE]],VPPEL[[#This Row],[Unadjusted Maximum Revenue]]/(VPPEL[[#This Row],[Proposed Taxable Valuation]]/1000))</f>
        <v>0.96690514196804678</v>
      </c>
      <c r="K717" s="26">
        <f>ROUND(VPPEL[[#This Row],[Proposed Taxable Valuation]]/1000*VPPEL[[#This Row],[Adjusted Rate]],0)</f>
        <v>152708</v>
      </c>
      <c r="L717" s="19">
        <f t="shared" si="68"/>
        <v>-32292.17341903018</v>
      </c>
      <c r="M717" s="17">
        <f t="shared" si="71"/>
        <v>-0.20446485803195324</v>
      </c>
      <c r="N717" s="2">
        <v>129653467.59469558</v>
      </c>
      <c r="O717">
        <f>INDEX($R$3:$T$335,MATCH(VPPEL[[#This Row],[DistrictNumber]],$R$3:$R$335,0),3)</f>
        <v>1.17137</v>
      </c>
      <c r="P717" s="9">
        <f t="shared" si="69"/>
        <v>151872</v>
      </c>
    </row>
    <row r="718" spans="1:16" x14ac:dyDescent="0.35">
      <c r="A718" s="13">
        <v>2028</v>
      </c>
      <c r="B718" s="13">
        <f t="shared" si="67"/>
        <v>2027</v>
      </c>
      <c r="C718" t="s">
        <v>126</v>
      </c>
      <c r="D718" t="s">
        <v>127</v>
      </c>
      <c r="E718" s="5">
        <v>437578205.24324596</v>
      </c>
      <c r="F718" s="13">
        <f>INDEX($R$3:$T$335,MATCH(VPPEL[[#This Row],[DistrictNumber]],$R$3:$R$335,0),3)</f>
        <v>0</v>
      </c>
      <c r="G718" s="9">
        <f t="shared" si="70"/>
        <v>0</v>
      </c>
      <c r="H718" s="11">
        <v>1.02</v>
      </c>
      <c r="I718" s="12" cm="1">
        <f t="array" ref="I718">INDEX(VPPEL[],MATCH(VPPEL[[#This Row],[Base Year]]&amp;VPPEL[[#This Row],[DistrictNumber]],VPPEL[[Fiscal Year]:[Fiscal Year]]&amp;VPPEL[[DistrictNumber]:[DistrictNumber]],0),9)*$H718</f>
        <v>0</v>
      </c>
      <c r="J718" s="15">
        <f>IF(VPPEL[[#This Row],[Unadjusted Maximum Revenue]]/(VPPEL[[#This Row],[Proposed Taxable Valuation]]/1000)&gt;VPPEL[[#This Row],[Max VPPEL RATE]],VPPEL[[#This Row],[Max VPPEL RATE]],VPPEL[[#This Row],[Unadjusted Maximum Revenue]]/(VPPEL[[#This Row],[Proposed Taxable Valuation]]/1000))</f>
        <v>0</v>
      </c>
      <c r="K718" s="26">
        <f>ROUND(VPPEL[[#This Row],[Proposed Taxable Valuation]]/1000*VPPEL[[#This Row],[Adjusted Rate]],0)</f>
        <v>0</v>
      </c>
      <c r="L718" s="19">
        <f t="shared" si="68"/>
        <v>0</v>
      </c>
      <c r="M718" s="17">
        <f t="shared" si="71"/>
        <v>0</v>
      </c>
      <c r="N718" s="2">
        <v>398490572.97605449</v>
      </c>
      <c r="O718">
        <f>INDEX($R$3:$T$335,MATCH(VPPEL[[#This Row],[DistrictNumber]],$R$3:$R$335,0),3)</f>
        <v>0</v>
      </c>
      <c r="P718" s="9">
        <f t="shared" si="69"/>
        <v>0</v>
      </c>
    </row>
    <row r="719" spans="1:16" x14ac:dyDescent="0.35">
      <c r="A719" s="13">
        <v>2028</v>
      </c>
      <c r="B719" s="13">
        <f t="shared" si="67"/>
        <v>2027</v>
      </c>
      <c r="C719" t="s">
        <v>128</v>
      </c>
      <c r="D719" t="s">
        <v>129</v>
      </c>
      <c r="E719" s="5">
        <v>547901904.02851415</v>
      </c>
      <c r="F719" s="13">
        <f>INDEX($R$3:$T$335,MATCH(VPPEL[[#This Row],[DistrictNumber]],$R$3:$R$335,0),3)</f>
        <v>1.34</v>
      </c>
      <c r="G719" s="9">
        <f t="shared" si="70"/>
        <v>734188.55139820906</v>
      </c>
      <c r="H719" s="11">
        <v>1.02</v>
      </c>
      <c r="I719" s="12" cm="1">
        <f t="array" ref="I719">INDEX(VPPEL[],MATCH(VPPEL[[#This Row],[Base Year]]&amp;VPPEL[[#This Row],[DistrictNumber]],VPPEL[[Fiscal Year]:[Fiscal Year]]&amp;VPPEL[[DistrictNumber]:[DistrictNumber]],0),9)*$H719</f>
        <v>568521.01814644795</v>
      </c>
      <c r="J719" s="15">
        <f>IF(VPPEL[[#This Row],[Unadjusted Maximum Revenue]]/(VPPEL[[#This Row],[Proposed Taxable Valuation]]/1000)&gt;VPPEL[[#This Row],[Max VPPEL RATE]],VPPEL[[#This Row],[Max VPPEL RATE]],VPPEL[[#This Row],[Unadjusted Maximum Revenue]]/(VPPEL[[#This Row],[Proposed Taxable Valuation]]/1000))</f>
        <v>1.0376328572073381</v>
      </c>
      <c r="K719" s="26">
        <f>ROUND(VPPEL[[#This Row],[Proposed Taxable Valuation]]/1000*VPPEL[[#This Row],[Adjusted Rate]],0)</f>
        <v>568521</v>
      </c>
      <c r="L719" s="19">
        <f t="shared" si="68"/>
        <v>-165667.53325176111</v>
      </c>
      <c r="M719" s="17">
        <f t="shared" si="71"/>
        <v>-0.30236714279266197</v>
      </c>
      <c r="N719" s="2">
        <v>431816006.98147136</v>
      </c>
      <c r="O719">
        <f>INDEX($R$3:$T$335,MATCH(VPPEL[[#This Row],[DistrictNumber]],$R$3:$R$335,0),3)</f>
        <v>1.34</v>
      </c>
      <c r="P719" s="9">
        <f t="shared" si="69"/>
        <v>578633</v>
      </c>
    </row>
    <row r="720" spans="1:16" x14ac:dyDescent="0.35">
      <c r="A720" s="13">
        <v>2028</v>
      </c>
      <c r="B720" s="13">
        <f t="shared" si="67"/>
        <v>2027</v>
      </c>
      <c r="C720" t="s">
        <v>130</v>
      </c>
      <c r="D720" t="s">
        <v>131</v>
      </c>
      <c r="E720" s="5">
        <v>2703229561.1828728</v>
      </c>
      <c r="F720" s="13">
        <f>INDEX($R$3:$T$335,MATCH(VPPEL[[#This Row],[DistrictNumber]],$R$3:$R$335,0),3)</f>
        <v>0.36901</v>
      </c>
      <c r="G720" s="9">
        <f t="shared" si="70"/>
        <v>997518.74037209188</v>
      </c>
      <c r="H720" s="11">
        <v>1.02</v>
      </c>
      <c r="I720" s="12" cm="1">
        <f t="array" ref="I720">INDEX(VPPEL[],MATCH(VPPEL[[#This Row],[Base Year]]&amp;VPPEL[[#This Row],[DistrictNumber]],VPPEL[[Fiscal Year]:[Fiscal Year]]&amp;VPPEL[[DistrictNumber]:[DistrictNumber]],0),9)*$H720</f>
        <v>700128.09060407849</v>
      </c>
      <c r="J720" s="15">
        <f>IF(VPPEL[[#This Row],[Unadjusted Maximum Revenue]]/(VPPEL[[#This Row],[Proposed Taxable Valuation]]/1000)&gt;VPPEL[[#This Row],[Max VPPEL RATE]],VPPEL[[#This Row],[Max VPPEL RATE]],VPPEL[[#This Row],[Unadjusted Maximum Revenue]]/(VPPEL[[#This Row],[Proposed Taxable Valuation]]/1000))</f>
        <v>0.25899690527863201</v>
      </c>
      <c r="K720" s="26">
        <f>ROUND(VPPEL[[#This Row],[Proposed Taxable Valuation]]/1000*VPPEL[[#This Row],[Adjusted Rate]],0)</f>
        <v>700128</v>
      </c>
      <c r="L720" s="19">
        <f t="shared" si="68"/>
        <v>-297390.64976801339</v>
      </c>
      <c r="M720" s="17">
        <f t="shared" si="71"/>
        <v>-0.110013094721368</v>
      </c>
      <c r="N720" s="2">
        <v>2086862606.1574678</v>
      </c>
      <c r="O720">
        <f>INDEX($R$3:$T$335,MATCH(VPPEL[[#This Row],[DistrictNumber]],$R$3:$R$335,0),3)</f>
        <v>0.36901</v>
      </c>
      <c r="P720" s="9">
        <f t="shared" si="69"/>
        <v>770073</v>
      </c>
    </row>
    <row r="721" spans="1:16" x14ac:dyDescent="0.35">
      <c r="A721" s="13">
        <v>2028</v>
      </c>
      <c r="B721" s="13">
        <f t="shared" si="67"/>
        <v>2027</v>
      </c>
      <c r="C721" t="s">
        <v>132</v>
      </c>
      <c r="D721" t="s">
        <v>133</v>
      </c>
      <c r="E721" s="5">
        <v>1827771029.3620884</v>
      </c>
      <c r="F721" s="13">
        <f>INDEX($R$3:$T$335,MATCH(VPPEL[[#This Row],[DistrictNumber]],$R$3:$R$335,0),3)</f>
        <v>1.34</v>
      </c>
      <c r="G721" s="9">
        <f t="shared" si="70"/>
        <v>2449213.1793451989</v>
      </c>
      <c r="H721" s="11">
        <v>1.02</v>
      </c>
      <c r="I721" s="12" cm="1">
        <f t="array" ref="I721">INDEX(VPPEL[],MATCH(VPPEL[[#This Row],[Base Year]]&amp;VPPEL[[#This Row],[DistrictNumber]],VPPEL[[Fiscal Year]:[Fiscal Year]]&amp;VPPEL[[DistrictNumber]:[DistrictNumber]],0),9)*$H721</f>
        <v>1726706.7329240162</v>
      </c>
      <c r="J721" s="15">
        <f>IF(VPPEL[[#This Row],[Unadjusted Maximum Revenue]]/(VPPEL[[#This Row],[Proposed Taxable Valuation]]/1000)&gt;VPPEL[[#This Row],[Max VPPEL RATE]],VPPEL[[#This Row],[Max VPPEL RATE]],VPPEL[[#This Row],[Unadjusted Maximum Revenue]]/(VPPEL[[#This Row],[Proposed Taxable Valuation]]/1000))</f>
        <v>0.94470625980249567</v>
      </c>
      <c r="K721" s="26">
        <f>ROUND(VPPEL[[#This Row],[Proposed Taxable Valuation]]/1000*VPPEL[[#This Row],[Adjusted Rate]],0)</f>
        <v>1726707</v>
      </c>
      <c r="L721" s="19">
        <f t="shared" si="68"/>
        <v>-722506.44642118271</v>
      </c>
      <c r="M721" s="17">
        <f t="shared" si="71"/>
        <v>-0.39529374019750441</v>
      </c>
      <c r="N721" s="2">
        <v>1378395221.1513979</v>
      </c>
      <c r="O721">
        <f>INDEX($R$3:$T$335,MATCH(VPPEL[[#This Row],[DistrictNumber]],$R$3:$R$335,0),3)</f>
        <v>1.34</v>
      </c>
      <c r="P721" s="9">
        <f t="shared" si="69"/>
        <v>1847050</v>
      </c>
    </row>
    <row r="722" spans="1:16" x14ac:dyDescent="0.35">
      <c r="A722" s="13">
        <v>2028</v>
      </c>
      <c r="B722" s="13">
        <f t="shared" si="67"/>
        <v>2027</v>
      </c>
      <c r="C722" t="s">
        <v>134</v>
      </c>
      <c r="D722" t="s">
        <v>135</v>
      </c>
      <c r="E722" s="5">
        <v>1338069194.3734074</v>
      </c>
      <c r="F722" s="13">
        <f>INDEX($R$3:$T$335,MATCH(VPPEL[[#This Row],[DistrictNumber]],$R$3:$R$335,0),3)</f>
        <v>0.75</v>
      </c>
      <c r="G722" s="9">
        <f t="shared" si="70"/>
        <v>1003551.8957800556</v>
      </c>
      <c r="H722" s="11">
        <v>1.02</v>
      </c>
      <c r="I722" s="12" cm="1">
        <f t="array" ref="I722">INDEX(VPPEL[],MATCH(VPPEL[[#This Row],[Base Year]]&amp;VPPEL[[#This Row],[DistrictNumber]],VPPEL[[Fiscal Year]:[Fiscal Year]]&amp;VPPEL[[DistrictNumber]:[DistrictNumber]],0),9)*$H722</f>
        <v>802468.99717919994</v>
      </c>
      <c r="J722" s="15">
        <f>IF(VPPEL[[#This Row],[Unadjusted Maximum Revenue]]/(VPPEL[[#This Row],[Proposed Taxable Valuation]]/1000)&gt;VPPEL[[#This Row],[Max VPPEL RATE]],VPPEL[[#This Row],[Max VPPEL RATE]],VPPEL[[#This Row],[Unadjusted Maximum Revenue]]/(VPPEL[[#This Row],[Proposed Taxable Valuation]]/1000))</f>
        <v>0.59972159926675617</v>
      </c>
      <c r="K722" s="26">
        <f>ROUND(VPPEL[[#This Row],[Proposed Taxable Valuation]]/1000*VPPEL[[#This Row],[Adjusted Rate]],0)</f>
        <v>802469</v>
      </c>
      <c r="L722" s="19">
        <f t="shared" si="68"/>
        <v>-201082.89860085561</v>
      </c>
      <c r="M722" s="17">
        <f t="shared" si="71"/>
        <v>-0.15027840073324383</v>
      </c>
      <c r="N722" s="2">
        <v>1058145759.8864537</v>
      </c>
      <c r="O722">
        <f>INDEX($R$3:$T$335,MATCH(VPPEL[[#This Row],[DistrictNumber]],$R$3:$R$335,0),3)</f>
        <v>0.75</v>
      </c>
      <c r="P722" s="9">
        <f t="shared" si="69"/>
        <v>793609</v>
      </c>
    </row>
    <row r="723" spans="1:16" x14ac:dyDescent="0.35">
      <c r="A723" s="13">
        <v>2028</v>
      </c>
      <c r="B723" s="13">
        <f t="shared" si="67"/>
        <v>2027</v>
      </c>
      <c r="C723" t="s">
        <v>136</v>
      </c>
      <c r="D723" t="s">
        <v>137</v>
      </c>
      <c r="E723" s="5">
        <v>412512333.27295649</v>
      </c>
      <c r="F723" s="13">
        <f>INDEX($R$3:$T$335,MATCH(VPPEL[[#This Row],[DistrictNumber]],$R$3:$R$335,0),3)</f>
        <v>1.16378</v>
      </c>
      <c r="G723" s="9">
        <f t="shared" si="70"/>
        <v>480073.6032164013</v>
      </c>
      <c r="H723" s="11">
        <v>1.02</v>
      </c>
      <c r="I723" s="12" cm="1">
        <f t="array" ref="I723">INDEX(VPPEL[],MATCH(VPPEL[[#This Row],[Base Year]]&amp;VPPEL[[#This Row],[DistrictNumber]],VPPEL[[Fiscal Year]:[Fiscal Year]]&amp;VPPEL[[DistrictNumber]:[DistrictNumber]],0),9)*$H723</f>
        <v>381970.90687588253</v>
      </c>
      <c r="J723" s="15">
        <f>IF(VPPEL[[#This Row],[Unadjusted Maximum Revenue]]/(VPPEL[[#This Row],[Proposed Taxable Valuation]]/1000)&gt;VPPEL[[#This Row],[Max VPPEL RATE]],VPPEL[[#This Row],[Max VPPEL RATE]],VPPEL[[#This Row],[Unadjusted Maximum Revenue]]/(VPPEL[[#This Row],[Proposed Taxable Valuation]]/1000))</f>
        <v>0.92596239207019071</v>
      </c>
      <c r="K723" s="26">
        <f>ROUND(VPPEL[[#This Row],[Proposed Taxable Valuation]]/1000*VPPEL[[#This Row],[Adjusted Rate]],0)</f>
        <v>381971</v>
      </c>
      <c r="L723" s="19">
        <f t="shared" si="68"/>
        <v>-98102.696340518771</v>
      </c>
      <c r="M723" s="17">
        <f t="shared" si="71"/>
        <v>-0.23781760792980933</v>
      </c>
      <c r="N723" s="2">
        <v>334692623.4647423</v>
      </c>
      <c r="O723">
        <f>INDEX($R$3:$T$335,MATCH(VPPEL[[#This Row],[DistrictNumber]],$R$3:$R$335,0),3)</f>
        <v>1.16378</v>
      </c>
      <c r="P723" s="9">
        <f t="shared" si="69"/>
        <v>389509</v>
      </c>
    </row>
    <row r="724" spans="1:16" x14ac:dyDescent="0.35">
      <c r="A724" s="13">
        <v>2028</v>
      </c>
      <c r="B724" s="13">
        <f t="shared" si="67"/>
        <v>2027</v>
      </c>
      <c r="C724" t="s">
        <v>138</v>
      </c>
      <c r="D724" t="s">
        <v>139</v>
      </c>
      <c r="E724" s="5">
        <v>4058695558.9064107</v>
      </c>
      <c r="F724" s="13">
        <f>INDEX($R$3:$T$335,MATCH(VPPEL[[#This Row],[DistrictNumber]],$R$3:$R$335,0),3)</f>
        <v>0.67</v>
      </c>
      <c r="G724" s="9">
        <f t="shared" si="70"/>
        <v>2719326.0244672955</v>
      </c>
      <c r="H724" s="11">
        <v>1.02</v>
      </c>
      <c r="I724" s="12" cm="1">
        <f t="array" ref="I724">INDEX(VPPEL[],MATCH(VPPEL[[#This Row],[Base Year]]&amp;VPPEL[[#This Row],[DistrictNumber]],VPPEL[[Fiscal Year]:[Fiscal Year]]&amp;VPPEL[[DistrictNumber]:[DistrictNumber]],0),9)*$H724</f>
        <v>2063648.3185140842</v>
      </c>
      <c r="J724" s="15">
        <f>IF(VPPEL[[#This Row],[Unadjusted Maximum Revenue]]/(VPPEL[[#This Row],[Proposed Taxable Valuation]]/1000)&gt;VPPEL[[#This Row],[Max VPPEL RATE]],VPPEL[[#This Row],[Max VPPEL RATE]],VPPEL[[#This Row],[Unadjusted Maximum Revenue]]/(VPPEL[[#This Row],[Proposed Taxable Valuation]]/1000))</f>
        <v>0.50845112390497227</v>
      </c>
      <c r="K724" s="26">
        <f>ROUND(VPPEL[[#This Row],[Proposed Taxable Valuation]]/1000*VPPEL[[#This Row],[Adjusted Rate]],0)</f>
        <v>2063648</v>
      </c>
      <c r="L724" s="19">
        <f t="shared" si="68"/>
        <v>-655677.70595321129</v>
      </c>
      <c r="M724" s="17">
        <f t="shared" si="71"/>
        <v>-0.16154887609502777</v>
      </c>
      <c r="N724" s="2">
        <v>3226831758.5441146</v>
      </c>
      <c r="O724">
        <f>INDEX($R$3:$T$335,MATCH(VPPEL[[#This Row],[DistrictNumber]],$R$3:$R$335,0),3)</f>
        <v>0.67</v>
      </c>
      <c r="P724" s="9">
        <f t="shared" si="69"/>
        <v>2161977</v>
      </c>
    </row>
    <row r="725" spans="1:16" x14ac:dyDescent="0.35">
      <c r="A725" s="13">
        <v>2028</v>
      </c>
      <c r="B725" s="13">
        <f t="shared" si="67"/>
        <v>2027</v>
      </c>
      <c r="C725" t="s">
        <v>140</v>
      </c>
      <c r="D725" t="s">
        <v>141</v>
      </c>
      <c r="E725" s="5">
        <v>292886268.52089238</v>
      </c>
      <c r="F725" s="13">
        <f>INDEX($R$3:$T$335,MATCH(VPPEL[[#This Row],[DistrictNumber]],$R$3:$R$335,0),3)</f>
        <v>1.34</v>
      </c>
      <c r="G725" s="9">
        <f t="shared" si="70"/>
        <v>392467.5998179958</v>
      </c>
      <c r="H725" s="11">
        <v>1.02</v>
      </c>
      <c r="I725" s="12" cm="1">
        <f t="array" ref="I725">INDEX(VPPEL[],MATCH(VPPEL[[#This Row],[Base Year]]&amp;VPPEL[[#This Row],[DistrictNumber]],VPPEL[[Fiscal Year]:[Fiscal Year]]&amp;VPPEL[[DistrictNumber]:[DistrictNumber]],0),9)*$H725</f>
        <v>320623.52972291998</v>
      </c>
      <c r="J725" s="15">
        <f>IF(VPPEL[[#This Row],[Unadjusted Maximum Revenue]]/(VPPEL[[#This Row],[Proposed Taxable Valuation]]/1000)&gt;VPPEL[[#This Row],[Max VPPEL RATE]],VPPEL[[#This Row],[Max VPPEL RATE]],VPPEL[[#This Row],[Unadjusted Maximum Revenue]]/(VPPEL[[#This Row],[Proposed Taxable Valuation]]/1000))</f>
        <v>1.0947031806649858</v>
      </c>
      <c r="K725" s="26">
        <f>ROUND(VPPEL[[#This Row],[Proposed Taxable Valuation]]/1000*VPPEL[[#This Row],[Adjusted Rate]],0)</f>
        <v>320624</v>
      </c>
      <c r="L725" s="19">
        <f t="shared" si="68"/>
        <v>-71844.070095075818</v>
      </c>
      <c r="M725" s="17">
        <f t="shared" si="71"/>
        <v>-0.24529681933501424</v>
      </c>
      <c r="N725" s="2">
        <v>238960088.85311213</v>
      </c>
      <c r="O725">
        <f>INDEX($R$3:$T$335,MATCH(VPPEL[[#This Row],[DistrictNumber]],$R$3:$R$335,0),3)</f>
        <v>1.34</v>
      </c>
      <c r="P725" s="9">
        <f t="shared" si="69"/>
        <v>320207</v>
      </c>
    </row>
    <row r="726" spans="1:16" x14ac:dyDescent="0.35">
      <c r="A726" s="13">
        <v>2028</v>
      </c>
      <c r="B726" s="13">
        <f t="shared" si="67"/>
        <v>2027</v>
      </c>
      <c r="C726" t="s">
        <v>142</v>
      </c>
      <c r="D726" t="s">
        <v>143</v>
      </c>
      <c r="E726" s="5">
        <v>484925633.68758631</v>
      </c>
      <c r="F726" s="13">
        <f>INDEX($R$3:$T$335,MATCH(VPPEL[[#This Row],[DistrictNumber]],$R$3:$R$335,0),3)</f>
        <v>1.34</v>
      </c>
      <c r="G726" s="9">
        <f t="shared" si="70"/>
        <v>649800.34914136562</v>
      </c>
      <c r="H726" s="11">
        <v>1.02</v>
      </c>
      <c r="I726" s="12" cm="1">
        <f t="array" ref="I726">INDEX(VPPEL[],MATCH(VPPEL[[#This Row],[Base Year]]&amp;VPPEL[[#This Row],[DistrictNumber]],VPPEL[[Fiscal Year]:[Fiscal Year]]&amp;VPPEL[[DistrictNumber]:[DistrictNumber]],0),9)*$H726</f>
        <v>557553.36835821613</v>
      </c>
      <c r="J726" s="15">
        <f>IF(VPPEL[[#This Row],[Unadjusted Maximum Revenue]]/(VPPEL[[#This Row],[Proposed Taxable Valuation]]/1000)&gt;VPPEL[[#This Row],[Max VPPEL RATE]],VPPEL[[#This Row],[Max VPPEL RATE]],VPPEL[[#This Row],[Unadjusted Maximum Revenue]]/(VPPEL[[#This Row],[Proposed Taxable Valuation]]/1000))</f>
        <v>1.1497708712949175</v>
      </c>
      <c r="K726" s="26">
        <f>ROUND(VPPEL[[#This Row],[Proposed Taxable Valuation]]/1000*VPPEL[[#This Row],[Adjusted Rate]],0)</f>
        <v>557553</v>
      </c>
      <c r="L726" s="19">
        <f t="shared" si="68"/>
        <v>-92246.980783149484</v>
      </c>
      <c r="M726" s="17">
        <f t="shared" si="71"/>
        <v>-0.19022912870508257</v>
      </c>
      <c r="N726" s="2">
        <v>418319656.81070626</v>
      </c>
      <c r="O726">
        <f>INDEX($R$3:$T$335,MATCH(VPPEL[[#This Row],[DistrictNumber]],$R$3:$R$335,0),3)</f>
        <v>1.34</v>
      </c>
      <c r="P726" s="9">
        <f t="shared" si="69"/>
        <v>560548</v>
      </c>
    </row>
    <row r="727" spans="1:16" x14ac:dyDescent="0.35">
      <c r="A727" s="13">
        <v>2028</v>
      </c>
      <c r="B727" s="13">
        <f t="shared" si="67"/>
        <v>2027</v>
      </c>
      <c r="C727" t="s">
        <v>144</v>
      </c>
      <c r="D727" t="s">
        <v>145</v>
      </c>
      <c r="E727" s="5">
        <v>374553092.15393692</v>
      </c>
      <c r="F727" s="13">
        <f>INDEX($R$3:$T$335,MATCH(VPPEL[[#This Row],[DistrictNumber]],$R$3:$R$335,0),3)</f>
        <v>0.67</v>
      </c>
      <c r="G727" s="9">
        <f t="shared" si="70"/>
        <v>250950.57174313776</v>
      </c>
      <c r="H727" s="11">
        <v>1.02</v>
      </c>
      <c r="I727" s="12" cm="1">
        <f t="array" ref="I727">INDEX(VPPEL[],MATCH(VPPEL[[#This Row],[Base Year]]&amp;VPPEL[[#This Row],[DistrictNumber]],VPPEL[[Fiscal Year]:[Fiscal Year]]&amp;VPPEL[[DistrictNumber]:[DistrictNumber]],0),9)*$H727</f>
        <v>213025.829424336</v>
      </c>
      <c r="J727" s="15">
        <f>IF(VPPEL[[#This Row],[Unadjusted Maximum Revenue]]/(VPPEL[[#This Row],[Proposed Taxable Valuation]]/1000)&gt;VPPEL[[#This Row],[Max VPPEL RATE]],VPPEL[[#This Row],[Max VPPEL RATE]],VPPEL[[#This Row],[Unadjusted Maximum Revenue]]/(VPPEL[[#This Row],[Proposed Taxable Valuation]]/1000))</f>
        <v>0.56874668474712498</v>
      </c>
      <c r="K727" s="26">
        <f>ROUND(VPPEL[[#This Row],[Proposed Taxable Valuation]]/1000*VPPEL[[#This Row],[Adjusted Rate]],0)</f>
        <v>213026</v>
      </c>
      <c r="L727" s="19">
        <f t="shared" si="68"/>
        <v>-37924.742318801756</v>
      </c>
      <c r="M727" s="17">
        <f t="shared" si="71"/>
        <v>-0.10125331525287506</v>
      </c>
      <c r="N727" s="2">
        <v>328212397.70707089</v>
      </c>
      <c r="O727">
        <f>INDEX($R$3:$T$335,MATCH(VPPEL[[#This Row],[DistrictNumber]],$R$3:$R$335,0),3)</f>
        <v>0.67</v>
      </c>
      <c r="P727" s="9">
        <f t="shared" si="69"/>
        <v>219902</v>
      </c>
    </row>
    <row r="728" spans="1:16" x14ac:dyDescent="0.35">
      <c r="A728" s="13">
        <v>2028</v>
      </c>
      <c r="B728" s="13">
        <f t="shared" si="67"/>
        <v>2027</v>
      </c>
      <c r="C728" t="s">
        <v>146</v>
      </c>
      <c r="D728" t="s">
        <v>147</v>
      </c>
      <c r="E728" s="5">
        <v>310670833.7799589</v>
      </c>
      <c r="F728" s="13">
        <f>INDEX($R$3:$T$335,MATCH(VPPEL[[#This Row],[DistrictNumber]],$R$3:$R$335,0),3)</f>
        <v>1.34</v>
      </c>
      <c r="G728" s="9">
        <f t="shared" si="70"/>
        <v>416298.91726514493</v>
      </c>
      <c r="H728" s="11">
        <v>1.02</v>
      </c>
      <c r="I728" s="12" cm="1">
        <f t="array" ref="I728">INDEX(VPPEL[],MATCH(VPPEL[[#This Row],[Base Year]]&amp;VPPEL[[#This Row],[DistrictNumber]],VPPEL[[Fiscal Year]:[Fiscal Year]]&amp;VPPEL[[DistrictNumber]:[DistrictNumber]],0),9)*$H728</f>
        <v>369040.27392892796</v>
      </c>
      <c r="J728" s="15">
        <f>IF(VPPEL[[#This Row],[Unadjusted Maximum Revenue]]/(VPPEL[[#This Row],[Proposed Taxable Valuation]]/1000)&gt;VPPEL[[#This Row],[Max VPPEL RATE]],VPPEL[[#This Row],[Max VPPEL RATE]],VPPEL[[#This Row],[Unadjusted Maximum Revenue]]/(VPPEL[[#This Row],[Proposed Taxable Valuation]]/1000))</f>
        <v>1.1878819438528652</v>
      </c>
      <c r="K728" s="26">
        <f>ROUND(VPPEL[[#This Row],[Proposed Taxable Valuation]]/1000*VPPEL[[#This Row],[Adjusted Rate]],0)</f>
        <v>369040</v>
      </c>
      <c r="L728" s="19">
        <f t="shared" si="68"/>
        <v>-47258.643336216977</v>
      </c>
      <c r="M728" s="17">
        <f t="shared" si="71"/>
        <v>-0.15211805614713492</v>
      </c>
      <c r="N728" s="2">
        <v>275249958.57087785</v>
      </c>
      <c r="O728">
        <f>INDEX($R$3:$T$335,MATCH(VPPEL[[#This Row],[DistrictNumber]],$R$3:$R$335,0),3)</f>
        <v>1.34</v>
      </c>
      <c r="P728" s="9">
        <f t="shared" si="69"/>
        <v>368835</v>
      </c>
    </row>
    <row r="729" spans="1:16" x14ac:dyDescent="0.35">
      <c r="A729" s="13">
        <v>2028</v>
      </c>
      <c r="B729" s="13">
        <f t="shared" si="67"/>
        <v>2027</v>
      </c>
      <c r="C729" t="s">
        <v>148</v>
      </c>
      <c r="D729" t="s">
        <v>149</v>
      </c>
      <c r="E729" s="5">
        <v>448977984.93341786</v>
      </c>
      <c r="F729" s="13">
        <f>INDEX($R$3:$T$335,MATCH(VPPEL[[#This Row],[DistrictNumber]],$R$3:$R$335,0),3)</f>
        <v>0.67</v>
      </c>
      <c r="G729" s="9">
        <f t="shared" si="70"/>
        <v>300815.24990538997</v>
      </c>
      <c r="H729" s="11">
        <v>1.02</v>
      </c>
      <c r="I729" s="12" cm="1">
        <f t="array" ref="I729">INDEX(VPPEL[],MATCH(VPPEL[[#This Row],[Base Year]]&amp;VPPEL[[#This Row],[DistrictNumber]],VPPEL[[Fiscal Year]:[Fiscal Year]]&amp;VPPEL[[DistrictNumber]:[DistrictNumber]],0),9)*$H729</f>
        <v>253962.33761941202</v>
      </c>
      <c r="J729" s="15">
        <f>IF(VPPEL[[#This Row],[Unadjusted Maximum Revenue]]/(VPPEL[[#This Row],[Proposed Taxable Valuation]]/1000)&gt;VPPEL[[#This Row],[Max VPPEL RATE]],VPPEL[[#This Row],[Max VPPEL RATE]],VPPEL[[#This Row],[Unadjusted Maximum Revenue]]/(VPPEL[[#This Row],[Proposed Taxable Valuation]]/1000))</f>
        <v>0.56564541278582714</v>
      </c>
      <c r="K729" s="26">
        <f>ROUND(VPPEL[[#This Row],[Proposed Taxable Valuation]]/1000*VPPEL[[#This Row],[Adjusted Rate]],0)</f>
        <v>253962</v>
      </c>
      <c r="L729" s="19">
        <f t="shared" si="68"/>
        <v>-46852.912285977945</v>
      </c>
      <c r="M729" s="17">
        <f t="shared" si="71"/>
        <v>-0.1043545872141729</v>
      </c>
      <c r="N729" s="2">
        <v>398036702.98656857</v>
      </c>
      <c r="O729">
        <f>INDEX($R$3:$T$335,MATCH(VPPEL[[#This Row],[DistrictNumber]],$R$3:$R$335,0),3)</f>
        <v>0.67</v>
      </c>
      <c r="P729" s="9">
        <f t="shared" si="69"/>
        <v>266685</v>
      </c>
    </row>
    <row r="730" spans="1:16" x14ac:dyDescent="0.35">
      <c r="A730" s="13">
        <v>2028</v>
      </c>
      <c r="B730" s="13">
        <f t="shared" si="67"/>
        <v>2027</v>
      </c>
      <c r="C730" t="s">
        <v>150</v>
      </c>
      <c r="D730" t="s">
        <v>151</v>
      </c>
      <c r="E730" s="5">
        <v>3959602170.4142632</v>
      </c>
      <c r="F730" s="13">
        <f>INDEX($R$3:$T$335,MATCH(VPPEL[[#This Row],[DistrictNumber]],$R$3:$R$335,0),3)</f>
        <v>1.34</v>
      </c>
      <c r="G730" s="9">
        <f t="shared" si="70"/>
        <v>5305866.9083551131</v>
      </c>
      <c r="H730" s="11">
        <v>1.02</v>
      </c>
      <c r="I730" s="12" cm="1">
        <f t="array" ref="I730">INDEX(VPPEL[],MATCH(VPPEL[[#This Row],[Base Year]]&amp;VPPEL[[#This Row],[DistrictNumber]],VPPEL[[Fiscal Year]:[Fiscal Year]]&amp;VPPEL[[DistrictNumber]:[DistrictNumber]],0),9)*$H730</f>
        <v>3996949.4519701689</v>
      </c>
      <c r="J730" s="15">
        <f>IF(VPPEL[[#This Row],[Unadjusted Maximum Revenue]]/(VPPEL[[#This Row],[Proposed Taxable Valuation]]/1000)&gt;VPPEL[[#This Row],[Max VPPEL RATE]],VPPEL[[#This Row],[Max VPPEL RATE]],VPPEL[[#This Row],[Unadjusted Maximum Revenue]]/(VPPEL[[#This Row],[Proposed Taxable Valuation]]/1000))</f>
        <v>1.0094320792717411</v>
      </c>
      <c r="K730" s="26">
        <f>ROUND(VPPEL[[#This Row],[Proposed Taxable Valuation]]/1000*VPPEL[[#This Row],[Adjusted Rate]],0)</f>
        <v>3996949</v>
      </c>
      <c r="L730" s="19">
        <f t="shared" si="68"/>
        <v>-1308917.4563849443</v>
      </c>
      <c r="M730" s="17">
        <f t="shared" si="71"/>
        <v>-0.33056792072825902</v>
      </c>
      <c r="N730" s="2">
        <v>3024115156.1951981</v>
      </c>
      <c r="O730">
        <f>INDEX($R$3:$T$335,MATCH(VPPEL[[#This Row],[DistrictNumber]],$R$3:$R$335,0),3)</f>
        <v>1.34</v>
      </c>
      <c r="P730" s="9">
        <f t="shared" si="69"/>
        <v>4052314</v>
      </c>
    </row>
    <row r="731" spans="1:16" x14ac:dyDescent="0.35">
      <c r="A731" s="13">
        <v>2028</v>
      </c>
      <c r="B731" s="13">
        <f t="shared" si="67"/>
        <v>2027</v>
      </c>
      <c r="C731" t="s">
        <v>152</v>
      </c>
      <c r="D731" t="s">
        <v>153</v>
      </c>
      <c r="E731" s="5">
        <v>764215717.04468596</v>
      </c>
      <c r="F731" s="13">
        <f>INDEX($R$3:$T$335,MATCH(VPPEL[[#This Row],[DistrictNumber]],$R$3:$R$335,0),3)</f>
        <v>0.34688999999999998</v>
      </c>
      <c r="G731" s="9">
        <f t="shared" si="70"/>
        <v>265098.79008563107</v>
      </c>
      <c r="H731" s="11">
        <v>1.02</v>
      </c>
      <c r="I731" s="12" cm="1">
        <f t="array" ref="I731">INDEX(VPPEL[],MATCH(VPPEL[[#This Row],[Base Year]]&amp;VPPEL[[#This Row],[DistrictNumber]],VPPEL[[Fiscal Year]:[Fiscal Year]]&amp;VPPEL[[DistrictNumber]:[DistrictNumber]],0),9)*$H731</f>
        <v>201169.11480729282</v>
      </c>
      <c r="J731" s="15">
        <f>IF(VPPEL[[#This Row],[Unadjusted Maximum Revenue]]/(VPPEL[[#This Row],[Proposed Taxable Valuation]]/1000)&gt;VPPEL[[#This Row],[Max VPPEL RATE]],VPPEL[[#This Row],[Max VPPEL RATE]],VPPEL[[#This Row],[Unadjusted Maximum Revenue]]/(VPPEL[[#This Row],[Proposed Taxable Valuation]]/1000))</f>
        <v>0.26323603443441068</v>
      </c>
      <c r="K731" s="26">
        <f>ROUND(VPPEL[[#This Row],[Proposed Taxable Valuation]]/1000*VPPEL[[#This Row],[Adjusted Rate]],0)</f>
        <v>201169</v>
      </c>
      <c r="L731" s="19">
        <f t="shared" si="68"/>
        <v>-63929.675278338254</v>
      </c>
      <c r="M731" s="17">
        <f t="shared" si="71"/>
        <v>-8.3653965565589294E-2</v>
      </c>
      <c r="N731" s="2">
        <v>621165924.9062345</v>
      </c>
      <c r="O731">
        <f>INDEX($R$3:$T$335,MATCH(VPPEL[[#This Row],[DistrictNumber]],$R$3:$R$335,0),3)</f>
        <v>0.34688999999999998</v>
      </c>
      <c r="P731" s="9">
        <f t="shared" si="69"/>
        <v>215476</v>
      </c>
    </row>
    <row r="732" spans="1:16" x14ac:dyDescent="0.35">
      <c r="A732" s="13">
        <v>2028</v>
      </c>
      <c r="B732" s="13">
        <f t="shared" si="67"/>
        <v>2027</v>
      </c>
      <c r="C732" t="s">
        <v>154</v>
      </c>
      <c r="D732" t="s">
        <v>155</v>
      </c>
      <c r="E732" s="5">
        <v>2824703986.3125024</v>
      </c>
      <c r="F732" s="13">
        <f>INDEX($R$3:$T$335,MATCH(VPPEL[[#This Row],[DistrictNumber]],$R$3:$R$335,0),3)</f>
        <v>1.34</v>
      </c>
      <c r="G732" s="9">
        <f t="shared" si="70"/>
        <v>3785103.3416587538</v>
      </c>
      <c r="H732" s="11">
        <v>1.02</v>
      </c>
      <c r="I732" s="12" cm="1">
        <f t="array" ref="I732">INDEX(VPPEL[],MATCH(VPPEL[[#This Row],[Base Year]]&amp;VPPEL[[#This Row],[DistrictNumber]],VPPEL[[Fiscal Year]:[Fiscal Year]]&amp;VPPEL[[DistrictNumber]:[DistrictNumber]],0),9)*$H732</f>
        <v>2580178.1706494638</v>
      </c>
      <c r="J732" s="15">
        <f>IF(VPPEL[[#This Row],[Unadjusted Maximum Revenue]]/(VPPEL[[#This Row],[Proposed Taxable Valuation]]/1000)&gt;VPPEL[[#This Row],[Max VPPEL RATE]],VPPEL[[#This Row],[Max VPPEL RATE]],VPPEL[[#This Row],[Unadjusted Maximum Revenue]]/(VPPEL[[#This Row],[Proposed Taxable Valuation]]/1000))</f>
        <v>0.91343311835579133</v>
      </c>
      <c r="K732" s="26">
        <f>ROUND(VPPEL[[#This Row],[Proposed Taxable Valuation]]/1000*VPPEL[[#This Row],[Adjusted Rate]],0)</f>
        <v>2580178</v>
      </c>
      <c r="L732" s="19">
        <f t="shared" si="68"/>
        <v>-1204925.17100929</v>
      </c>
      <c r="M732" s="17">
        <f t="shared" si="71"/>
        <v>-0.42656688164420875</v>
      </c>
      <c r="N732" s="2">
        <v>2184817628.6381307</v>
      </c>
      <c r="O732">
        <f>INDEX($R$3:$T$335,MATCH(VPPEL[[#This Row],[DistrictNumber]],$R$3:$R$335,0),3)</f>
        <v>1.34</v>
      </c>
      <c r="P732" s="9">
        <f t="shared" si="69"/>
        <v>2927656</v>
      </c>
    </row>
    <row r="733" spans="1:16" x14ac:dyDescent="0.35">
      <c r="A733" s="13">
        <v>2028</v>
      </c>
      <c r="B733" s="13">
        <f t="shared" si="67"/>
        <v>2027</v>
      </c>
      <c r="C733" t="s">
        <v>156</v>
      </c>
      <c r="D733" t="s">
        <v>157</v>
      </c>
      <c r="E733" s="5">
        <v>224989027.558945</v>
      </c>
      <c r="F733" s="13">
        <f>INDEX($R$3:$T$335,MATCH(VPPEL[[#This Row],[DistrictNumber]],$R$3:$R$335,0),3)</f>
        <v>0</v>
      </c>
      <c r="G733" s="9">
        <f t="shared" si="70"/>
        <v>0</v>
      </c>
      <c r="H733" s="11">
        <v>1.02</v>
      </c>
      <c r="I733" s="12" cm="1">
        <f t="array" ref="I733">INDEX(VPPEL[],MATCH(VPPEL[[#This Row],[Base Year]]&amp;VPPEL[[#This Row],[DistrictNumber]],VPPEL[[Fiscal Year]:[Fiscal Year]]&amp;VPPEL[[DistrictNumber]:[DistrictNumber]],0),9)*$H733</f>
        <v>0</v>
      </c>
      <c r="J733" s="15">
        <f>IF(VPPEL[[#This Row],[Unadjusted Maximum Revenue]]/(VPPEL[[#This Row],[Proposed Taxable Valuation]]/1000)&gt;VPPEL[[#This Row],[Max VPPEL RATE]],VPPEL[[#This Row],[Max VPPEL RATE]],VPPEL[[#This Row],[Unadjusted Maximum Revenue]]/(VPPEL[[#This Row],[Proposed Taxable Valuation]]/1000))</f>
        <v>0</v>
      </c>
      <c r="K733" s="26">
        <f>ROUND(VPPEL[[#This Row],[Proposed Taxable Valuation]]/1000*VPPEL[[#This Row],[Adjusted Rate]],0)</f>
        <v>0</v>
      </c>
      <c r="L733" s="19">
        <f t="shared" si="68"/>
        <v>0</v>
      </c>
      <c r="M733" s="17">
        <f t="shared" si="71"/>
        <v>0</v>
      </c>
      <c r="N733" s="2">
        <v>180959056.4508138</v>
      </c>
      <c r="O733">
        <f>INDEX($R$3:$T$335,MATCH(VPPEL[[#This Row],[DistrictNumber]],$R$3:$R$335,0),3)</f>
        <v>0</v>
      </c>
      <c r="P733" s="9">
        <f t="shared" si="69"/>
        <v>0</v>
      </c>
    </row>
    <row r="734" spans="1:16" x14ac:dyDescent="0.35">
      <c r="A734" s="13">
        <v>2028</v>
      </c>
      <c r="B734" s="13">
        <f t="shared" si="67"/>
        <v>2027</v>
      </c>
      <c r="C734" t="s">
        <v>158</v>
      </c>
      <c r="D734" t="s">
        <v>159</v>
      </c>
      <c r="E734" s="5">
        <v>7626064952.491477</v>
      </c>
      <c r="F734" s="13">
        <f>INDEX($R$3:$T$335,MATCH(VPPEL[[#This Row],[DistrictNumber]],$R$3:$R$335,0),3)</f>
        <v>1.34</v>
      </c>
      <c r="G734" s="9">
        <f t="shared" si="70"/>
        <v>10218927.036338581</v>
      </c>
      <c r="H734" s="11">
        <v>1.02</v>
      </c>
      <c r="I734" s="12" cm="1">
        <f t="array" ref="I734">INDEX(VPPEL[],MATCH(VPPEL[[#This Row],[Base Year]]&amp;VPPEL[[#This Row],[DistrictNumber]],VPPEL[[Fiscal Year]:[Fiscal Year]]&amp;VPPEL[[DistrictNumber]:[DistrictNumber]],0),9)*$H734</f>
        <v>7682156.9671557602</v>
      </c>
      <c r="J734" s="15">
        <f>IF(VPPEL[[#This Row],[Unadjusted Maximum Revenue]]/(VPPEL[[#This Row],[Proposed Taxable Valuation]]/1000)&gt;VPPEL[[#This Row],[Max VPPEL RATE]],VPPEL[[#This Row],[Max VPPEL RATE]],VPPEL[[#This Row],[Unadjusted Maximum Revenue]]/(VPPEL[[#This Row],[Proposed Taxable Valuation]]/1000))</f>
        <v>1.0073553025070889</v>
      </c>
      <c r="K734" s="26">
        <f>ROUND(VPPEL[[#This Row],[Proposed Taxable Valuation]]/1000*VPPEL[[#This Row],[Adjusted Rate]],0)</f>
        <v>7682157</v>
      </c>
      <c r="L734" s="19">
        <f t="shared" si="68"/>
        <v>-2536770.0691828206</v>
      </c>
      <c r="M734" s="17">
        <f t="shared" si="71"/>
        <v>-0.33264469749291115</v>
      </c>
      <c r="N734" s="2">
        <v>5828169828.4570103</v>
      </c>
      <c r="O734">
        <f>INDEX($R$3:$T$335,MATCH(VPPEL[[#This Row],[DistrictNumber]],$R$3:$R$335,0),3)</f>
        <v>1.34</v>
      </c>
      <c r="P734" s="9">
        <f t="shared" si="69"/>
        <v>7809748</v>
      </c>
    </row>
    <row r="735" spans="1:16" x14ac:dyDescent="0.35">
      <c r="A735" s="13">
        <v>2028</v>
      </c>
      <c r="B735" s="13">
        <f t="shared" si="67"/>
        <v>2027</v>
      </c>
      <c r="C735" t="s">
        <v>160</v>
      </c>
      <c r="D735" t="s">
        <v>161</v>
      </c>
      <c r="E735" s="5">
        <v>623606042.76358104</v>
      </c>
      <c r="F735" s="13">
        <f>INDEX($R$3:$T$335,MATCH(VPPEL[[#This Row],[DistrictNumber]],$R$3:$R$335,0),3)</f>
        <v>0</v>
      </c>
      <c r="G735" s="9">
        <f t="shared" si="70"/>
        <v>0</v>
      </c>
      <c r="H735" s="11">
        <v>1.02</v>
      </c>
      <c r="I735" s="12" cm="1">
        <f t="array" ref="I735">INDEX(VPPEL[],MATCH(VPPEL[[#This Row],[Base Year]]&amp;VPPEL[[#This Row],[DistrictNumber]],VPPEL[[Fiscal Year]:[Fiscal Year]]&amp;VPPEL[[DistrictNumber]:[DistrictNumber]],0),9)*$H735</f>
        <v>0</v>
      </c>
      <c r="J735" s="15">
        <f>IF(VPPEL[[#This Row],[Unadjusted Maximum Revenue]]/(VPPEL[[#This Row],[Proposed Taxable Valuation]]/1000)&gt;VPPEL[[#This Row],[Max VPPEL RATE]],VPPEL[[#This Row],[Max VPPEL RATE]],VPPEL[[#This Row],[Unadjusted Maximum Revenue]]/(VPPEL[[#This Row],[Proposed Taxable Valuation]]/1000))</f>
        <v>0</v>
      </c>
      <c r="K735" s="26">
        <f>ROUND(VPPEL[[#This Row],[Proposed Taxable Valuation]]/1000*VPPEL[[#This Row],[Adjusted Rate]],0)</f>
        <v>0</v>
      </c>
      <c r="L735" s="19">
        <f t="shared" si="68"/>
        <v>0</v>
      </c>
      <c r="M735" s="17">
        <f t="shared" si="71"/>
        <v>0</v>
      </c>
      <c r="N735" s="2">
        <v>516152238.44472337</v>
      </c>
      <c r="O735">
        <f>INDEX($R$3:$T$335,MATCH(VPPEL[[#This Row],[DistrictNumber]],$R$3:$R$335,0),3)</f>
        <v>0</v>
      </c>
      <c r="P735" s="9">
        <f t="shared" si="69"/>
        <v>0</v>
      </c>
    </row>
    <row r="736" spans="1:16" x14ac:dyDescent="0.35">
      <c r="A736" s="13">
        <v>2028</v>
      </c>
      <c r="B736" s="13">
        <f t="shared" si="67"/>
        <v>2027</v>
      </c>
      <c r="C736" t="s">
        <v>162</v>
      </c>
      <c r="D736" t="s">
        <v>163</v>
      </c>
      <c r="E736" s="5">
        <v>1279799518.7477057</v>
      </c>
      <c r="F736" s="13">
        <f>INDEX($R$3:$T$335,MATCH(VPPEL[[#This Row],[DistrictNumber]],$R$3:$R$335,0),3)</f>
        <v>1.34</v>
      </c>
      <c r="G736" s="9">
        <f t="shared" si="70"/>
        <v>1714931.3551219257</v>
      </c>
      <c r="H736" s="11">
        <v>1.02</v>
      </c>
      <c r="I736" s="12" cm="1">
        <f t="array" ref="I736">INDEX(VPPEL[],MATCH(VPPEL[[#This Row],[Base Year]]&amp;VPPEL[[#This Row],[DistrictNumber]],VPPEL[[Fiscal Year]:[Fiscal Year]]&amp;VPPEL[[DistrictNumber]:[DistrictNumber]],0),9)*$H736</f>
        <v>1292336.6841982801</v>
      </c>
      <c r="J736" s="15">
        <f>IF(VPPEL[[#This Row],[Unadjusted Maximum Revenue]]/(VPPEL[[#This Row],[Proposed Taxable Valuation]]/1000)&gt;VPPEL[[#This Row],[Max VPPEL RATE]],VPPEL[[#This Row],[Max VPPEL RATE]],VPPEL[[#This Row],[Unadjusted Maximum Revenue]]/(VPPEL[[#This Row],[Proposed Taxable Valuation]]/1000))</f>
        <v>1.0097961948468632</v>
      </c>
      <c r="K736" s="26">
        <f>ROUND(VPPEL[[#This Row],[Proposed Taxable Valuation]]/1000*VPPEL[[#This Row],[Adjusted Rate]],0)</f>
        <v>1292337</v>
      </c>
      <c r="L736" s="19">
        <f t="shared" si="68"/>
        <v>-422594.67092364561</v>
      </c>
      <c r="M736" s="17">
        <f t="shared" si="71"/>
        <v>-0.33020380515313685</v>
      </c>
      <c r="N736" s="2">
        <v>990733299.78709137</v>
      </c>
      <c r="O736">
        <f>INDEX($R$3:$T$335,MATCH(VPPEL[[#This Row],[DistrictNumber]],$R$3:$R$335,0),3)</f>
        <v>1.34</v>
      </c>
      <c r="P736" s="9">
        <f t="shared" si="69"/>
        <v>1327583</v>
      </c>
    </row>
    <row r="737" spans="1:16" x14ac:dyDescent="0.35">
      <c r="A737" s="13">
        <v>2028</v>
      </c>
      <c r="B737" s="13">
        <f t="shared" si="67"/>
        <v>2027</v>
      </c>
      <c r="C737" t="s">
        <v>164</v>
      </c>
      <c r="D737" t="s">
        <v>165</v>
      </c>
      <c r="E737" s="5">
        <v>135408241.65033999</v>
      </c>
      <c r="F737" s="13">
        <f>INDEX($R$3:$T$335,MATCH(VPPEL[[#This Row],[DistrictNumber]],$R$3:$R$335,0),3)</f>
        <v>0.67</v>
      </c>
      <c r="G737" s="9">
        <f t="shared" si="70"/>
        <v>90723.521905727801</v>
      </c>
      <c r="H737" s="11">
        <v>1.02</v>
      </c>
      <c r="I737" s="12" cm="1">
        <f t="array" ref="I737">INDEX(VPPEL[],MATCH(VPPEL[[#This Row],[Base Year]]&amp;VPPEL[[#This Row],[DistrictNumber]],VPPEL[[Fiscal Year]:[Fiscal Year]]&amp;VPPEL[[DistrictNumber]:[DistrictNumber]],0),9)*$H737</f>
        <v>79478.820630864022</v>
      </c>
      <c r="J737" s="15">
        <f>IF(VPPEL[[#This Row],[Unadjusted Maximum Revenue]]/(VPPEL[[#This Row],[Proposed Taxable Valuation]]/1000)&gt;VPPEL[[#This Row],[Max VPPEL RATE]],VPPEL[[#This Row],[Max VPPEL RATE]],VPPEL[[#This Row],[Unadjusted Maximum Revenue]]/(VPPEL[[#This Row],[Proposed Taxable Valuation]]/1000))</f>
        <v>0.58695703941049182</v>
      </c>
      <c r="K737" s="26">
        <f>ROUND(VPPEL[[#This Row],[Proposed Taxable Valuation]]/1000*VPPEL[[#This Row],[Adjusted Rate]],0)</f>
        <v>79479</v>
      </c>
      <c r="L737" s="19">
        <f t="shared" si="68"/>
        <v>-11244.701274863779</v>
      </c>
      <c r="M737" s="17">
        <f t="shared" si="71"/>
        <v>-8.3042960589508219E-2</v>
      </c>
      <c r="N737" s="2">
        <v>116434979.0937044</v>
      </c>
      <c r="O737">
        <f>INDEX($R$3:$T$335,MATCH(VPPEL[[#This Row],[DistrictNumber]],$R$3:$R$335,0),3)</f>
        <v>0.67</v>
      </c>
      <c r="P737" s="9">
        <f t="shared" si="69"/>
        <v>78011</v>
      </c>
    </row>
    <row r="738" spans="1:16" x14ac:dyDescent="0.35">
      <c r="A738" s="13">
        <v>2028</v>
      </c>
      <c r="B738" s="13">
        <f t="shared" si="67"/>
        <v>2027</v>
      </c>
      <c r="C738" t="s">
        <v>166</v>
      </c>
      <c r="D738" t="s">
        <v>167</v>
      </c>
      <c r="E738" s="5">
        <v>717339845.49515772</v>
      </c>
      <c r="F738" s="13">
        <f>INDEX($R$3:$T$335,MATCH(VPPEL[[#This Row],[DistrictNumber]],$R$3:$R$335,0),3)</f>
        <v>0</v>
      </c>
      <c r="G738" s="9">
        <f t="shared" si="70"/>
        <v>0</v>
      </c>
      <c r="H738" s="11">
        <v>1.02</v>
      </c>
      <c r="I738" s="12" cm="1">
        <f t="array" ref="I738">INDEX(VPPEL[],MATCH(VPPEL[[#This Row],[Base Year]]&amp;VPPEL[[#This Row],[DistrictNumber]],VPPEL[[Fiscal Year]:[Fiscal Year]]&amp;VPPEL[[DistrictNumber]:[DistrictNumber]],0),9)*$H738</f>
        <v>0</v>
      </c>
      <c r="J738" s="15">
        <f>IF(VPPEL[[#This Row],[Unadjusted Maximum Revenue]]/(VPPEL[[#This Row],[Proposed Taxable Valuation]]/1000)&gt;VPPEL[[#This Row],[Max VPPEL RATE]],VPPEL[[#This Row],[Max VPPEL RATE]],VPPEL[[#This Row],[Unadjusted Maximum Revenue]]/(VPPEL[[#This Row],[Proposed Taxable Valuation]]/1000))</f>
        <v>0</v>
      </c>
      <c r="K738" s="26">
        <f>ROUND(VPPEL[[#This Row],[Proposed Taxable Valuation]]/1000*VPPEL[[#This Row],[Adjusted Rate]],0)</f>
        <v>0</v>
      </c>
      <c r="L738" s="19">
        <f t="shared" si="68"/>
        <v>0</v>
      </c>
      <c r="M738" s="17">
        <f t="shared" si="71"/>
        <v>0</v>
      </c>
      <c r="N738" s="2">
        <v>585504027.91177058</v>
      </c>
      <c r="O738">
        <f>INDEX($R$3:$T$335,MATCH(VPPEL[[#This Row],[DistrictNumber]],$R$3:$R$335,0),3)</f>
        <v>0</v>
      </c>
      <c r="P738" s="9">
        <f t="shared" si="69"/>
        <v>0</v>
      </c>
    </row>
    <row r="739" spans="1:16" x14ac:dyDescent="0.35">
      <c r="A739" s="13">
        <v>2028</v>
      </c>
      <c r="B739" s="13">
        <f t="shared" si="67"/>
        <v>2027</v>
      </c>
      <c r="C739" t="s">
        <v>168</v>
      </c>
      <c r="D739" t="s">
        <v>169</v>
      </c>
      <c r="E739" s="5">
        <v>403639599.91938961</v>
      </c>
      <c r="F739" s="13">
        <f>INDEX($R$3:$T$335,MATCH(VPPEL[[#This Row],[DistrictNumber]],$R$3:$R$335,0),3)</f>
        <v>1.34</v>
      </c>
      <c r="G739" s="9">
        <f t="shared" si="70"/>
        <v>540877.06389198208</v>
      </c>
      <c r="H739" s="11">
        <v>1.02</v>
      </c>
      <c r="I739" s="12" cm="1">
        <f t="array" ref="I739">INDEX(VPPEL[],MATCH(VPPEL[[#This Row],[Base Year]]&amp;VPPEL[[#This Row],[DistrictNumber]],VPPEL[[Fiscal Year]:[Fiscal Year]]&amp;VPPEL[[DistrictNumber]:[DistrictNumber]],0),9)*$H739</f>
        <v>385436.90539224003</v>
      </c>
      <c r="J739" s="15">
        <f>IF(VPPEL[[#This Row],[Unadjusted Maximum Revenue]]/(VPPEL[[#This Row],[Proposed Taxable Valuation]]/1000)&gt;VPPEL[[#This Row],[Max VPPEL RATE]],VPPEL[[#This Row],[Max VPPEL RATE]],VPPEL[[#This Row],[Unadjusted Maximum Revenue]]/(VPPEL[[#This Row],[Proposed Taxable Valuation]]/1000))</f>
        <v>0.95490359585435924</v>
      </c>
      <c r="K739" s="26">
        <f>ROUND(VPPEL[[#This Row],[Proposed Taxable Valuation]]/1000*VPPEL[[#This Row],[Adjusted Rate]],0)</f>
        <v>385437</v>
      </c>
      <c r="L739" s="19">
        <f t="shared" si="68"/>
        <v>-155440.15849974204</v>
      </c>
      <c r="M739" s="17">
        <f t="shared" si="71"/>
        <v>-0.38509640414564084</v>
      </c>
      <c r="N739" s="2">
        <v>306866269.51723212</v>
      </c>
      <c r="O739">
        <f>INDEX($R$3:$T$335,MATCH(VPPEL[[#This Row],[DistrictNumber]],$R$3:$R$335,0),3)</f>
        <v>1.34</v>
      </c>
      <c r="P739" s="9">
        <f t="shared" si="69"/>
        <v>411201</v>
      </c>
    </row>
    <row r="740" spans="1:16" x14ac:dyDescent="0.35">
      <c r="A740" s="13">
        <v>2028</v>
      </c>
      <c r="B740" s="13">
        <f t="shared" si="67"/>
        <v>2027</v>
      </c>
      <c r="C740" t="s">
        <v>170</v>
      </c>
      <c r="D740" t="s">
        <v>171</v>
      </c>
      <c r="E740" s="5">
        <v>15923787978.711386</v>
      </c>
      <c r="F740" s="13">
        <f>INDEX($R$3:$T$335,MATCH(VPPEL[[#This Row],[DistrictNumber]],$R$3:$R$335,0),3)</f>
        <v>1.34</v>
      </c>
      <c r="G740" s="9">
        <f t="shared" si="70"/>
        <v>21337875.891473256</v>
      </c>
      <c r="H740" s="11">
        <v>1.02</v>
      </c>
      <c r="I740" s="12" cm="1">
        <f t="array" ref="I740">INDEX(VPPEL[],MATCH(VPPEL[[#This Row],[Base Year]]&amp;VPPEL[[#This Row],[DistrictNumber]],VPPEL[[Fiscal Year]:[Fiscal Year]]&amp;VPPEL[[DistrictNumber]:[DistrictNumber]],0),9)*$H740</f>
        <v>15255377.703127299</v>
      </c>
      <c r="J740" s="15">
        <f>IF(VPPEL[[#This Row],[Unadjusted Maximum Revenue]]/(VPPEL[[#This Row],[Proposed Taxable Valuation]]/1000)&gt;VPPEL[[#This Row],[Max VPPEL RATE]],VPPEL[[#This Row],[Max VPPEL RATE]],VPPEL[[#This Row],[Unadjusted Maximum Revenue]]/(VPPEL[[#This Row],[Proposed Taxable Valuation]]/1000))</f>
        <v>0.95802441752692957</v>
      </c>
      <c r="K740" s="26">
        <f>ROUND(VPPEL[[#This Row],[Proposed Taxable Valuation]]/1000*VPPEL[[#This Row],[Adjusted Rate]],0)</f>
        <v>15255378</v>
      </c>
      <c r="L740" s="19">
        <f t="shared" si="68"/>
        <v>-6082498.1883459575</v>
      </c>
      <c r="M740" s="17">
        <f t="shared" si="71"/>
        <v>-0.38197558247307051</v>
      </c>
      <c r="N740" s="2">
        <v>12119173698.027359</v>
      </c>
      <c r="O740">
        <f>INDEX($R$3:$T$335,MATCH(VPPEL[[#This Row],[DistrictNumber]],$R$3:$R$335,0),3)</f>
        <v>1.34</v>
      </c>
      <c r="P740" s="9">
        <f t="shared" si="69"/>
        <v>16239693</v>
      </c>
    </row>
    <row r="741" spans="1:16" x14ac:dyDescent="0.35">
      <c r="A741" s="13">
        <v>2028</v>
      </c>
      <c r="B741" s="13">
        <f t="shared" si="67"/>
        <v>2027</v>
      </c>
      <c r="C741" t="s">
        <v>172</v>
      </c>
      <c r="D741" t="s">
        <v>173</v>
      </c>
      <c r="E741" s="5">
        <v>62360475.046080008</v>
      </c>
      <c r="F741" s="13">
        <f>INDEX($R$3:$T$335,MATCH(VPPEL[[#This Row],[DistrictNumber]],$R$3:$R$335,0),3)</f>
        <v>1.33999</v>
      </c>
      <c r="G741" s="9">
        <f t="shared" si="70"/>
        <v>83562.412956996748</v>
      </c>
      <c r="H741" s="11">
        <v>1.02</v>
      </c>
      <c r="I741" s="12" cm="1">
        <f t="array" ref="I741">INDEX(VPPEL[],MATCH(VPPEL[[#This Row],[Base Year]]&amp;VPPEL[[#This Row],[DistrictNumber]],VPPEL[[Fiscal Year]:[Fiscal Year]]&amp;VPPEL[[DistrictNumber]:[DistrictNumber]],0),9)*$H741</f>
        <v>74863.029090677141</v>
      </c>
      <c r="J741" s="15">
        <f>IF(VPPEL[[#This Row],[Unadjusted Maximum Revenue]]/(VPPEL[[#This Row],[Proposed Taxable Valuation]]/1000)&gt;VPPEL[[#This Row],[Max VPPEL RATE]],VPPEL[[#This Row],[Max VPPEL RATE]],VPPEL[[#This Row],[Unadjusted Maximum Revenue]]/(VPPEL[[#This Row],[Proposed Taxable Valuation]]/1000))</f>
        <v>1.2004884349479157</v>
      </c>
      <c r="K741" s="26">
        <f>ROUND(VPPEL[[#This Row],[Proposed Taxable Valuation]]/1000*VPPEL[[#This Row],[Adjusted Rate]],0)</f>
        <v>74863</v>
      </c>
      <c r="L741" s="19">
        <f t="shared" si="68"/>
        <v>-8699.3838663196075</v>
      </c>
      <c r="M741" s="17">
        <f t="shared" si="71"/>
        <v>-0.13950156505208433</v>
      </c>
      <c r="N741" s="2">
        <v>55690781.842811368</v>
      </c>
      <c r="O741">
        <f>INDEX($R$3:$T$335,MATCH(VPPEL[[#This Row],[DistrictNumber]],$R$3:$R$335,0),3)</f>
        <v>1.33999</v>
      </c>
      <c r="P741" s="9">
        <f t="shared" si="69"/>
        <v>74625</v>
      </c>
    </row>
    <row r="742" spans="1:16" x14ac:dyDescent="0.35">
      <c r="A742" s="13">
        <v>2028</v>
      </c>
      <c r="B742" s="13">
        <f t="shared" si="67"/>
        <v>2027</v>
      </c>
      <c r="C742" t="s">
        <v>174</v>
      </c>
      <c r="D742" t="s">
        <v>175</v>
      </c>
      <c r="E742" s="5">
        <v>478171999.43250006</v>
      </c>
      <c r="F742" s="13">
        <f>INDEX($R$3:$T$335,MATCH(VPPEL[[#This Row],[DistrictNumber]],$R$3:$R$335,0),3)</f>
        <v>0.5</v>
      </c>
      <c r="G742" s="9">
        <f t="shared" si="70"/>
        <v>239085.99971625002</v>
      </c>
      <c r="H742" s="11">
        <v>1.02</v>
      </c>
      <c r="I742" s="12" cm="1">
        <f t="array" ref="I742">INDEX(VPPEL[],MATCH(VPPEL[[#This Row],[Base Year]]&amp;VPPEL[[#This Row],[DistrictNumber]],VPPEL[[Fiscal Year]:[Fiscal Year]]&amp;VPPEL[[DistrictNumber]:[DistrictNumber]],0),9)*$H742</f>
        <v>189842.21768520001</v>
      </c>
      <c r="J742" s="15">
        <f>IF(VPPEL[[#This Row],[Unadjusted Maximum Revenue]]/(VPPEL[[#This Row],[Proposed Taxable Valuation]]/1000)&gt;VPPEL[[#This Row],[Max VPPEL RATE]],VPPEL[[#This Row],[Max VPPEL RATE]],VPPEL[[#This Row],[Unadjusted Maximum Revenue]]/(VPPEL[[#This Row],[Proposed Taxable Valuation]]/1000))</f>
        <v>0.39701659216873197</v>
      </c>
      <c r="K742" s="26">
        <f>ROUND(VPPEL[[#This Row],[Proposed Taxable Valuation]]/1000*VPPEL[[#This Row],[Adjusted Rate]],0)</f>
        <v>189842</v>
      </c>
      <c r="L742" s="19">
        <f t="shared" si="68"/>
        <v>-49243.78203105001</v>
      </c>
      <c r="M742" s="17">
        <f t="shared" si="71"/>
        <v>-0.10298340783126803</v>
      </c>
      <c r="N742" s="2">
        <v>387158393.26855546</v>
      </c>
      <c r="O742">
        <f>INDEX($R$3:$T$335,MATCH(VPPEL[[#This Row],[DistrictNumber]],$R$3:$R$335,0),3)</f>
        <v>0.5</v>
      </c>
      <c r="P742" s="9">
        <f t="shared" si="69"/>
        <v>193579</v>
      </c>
    </row>
    <row r="743" spans="1:16" x14ac:dyDescent="0.35">
      <c r="A743" s="13">
        <v>2028</v>
      </c>
      <c r="B743" s="13">
        <f t="shared" si="67"/>
        <v>2027</v>
      </c>
      <c r="C743" t="s">
        <v>176</v>
      </c>
      <c r="D743" t="s">
        <v>177</v>
      </c>
      <c r="E743" s="5">
        <v>7279517492.8456364</v>
      </c>
      <c r="F743" s="13">
        <f>INDEX($R$3:$T$335,MATCH(VPPEL[[#This Row],[DistrictNumber]],$R$3:$R$335,0),3)</f>
        <v>0.67</v>
      </c>
      <c r="G743" s="9">
        <f t="shared" si="70"/>
        <v>4877276.7202065773</v>
      </c>
      <c r="H743" s="11">
        <v>1.02</v>
      </c>
      <c r="I743" s="12" cm="1">
        <f t="array" ref="I743">INDEX(VPPEL[],MATCH(VPPEL[[#This Row],[Base Year]]&amp;VPPEL[[#This Row],[DistrictNumber]],VPPEL[[Fiscal Year]:[Fiscal Year]]&amp;VPPEL[[DistrictNumber]:[DistrictNumber]],0),9)*$H743</f>
        <v>3563236.4832415446</v>
      </c>
      <c r="J743" s="15">
        <f>IF(VPPEL[[#This Row],[Unadjusted Maximum Revenue]]/(VPPEL[[#This Row],[Proposed Taxable Valuation]]/1000)&gt;VPPEL[[#This Row],[Max VPPEL RATE]],VPPEL[[#This Row],[Max VPPEL RATE]],VPPEL[[#This Row],[Unadjusted Maximum Revenue]]/(VPPEL[[#This Row],[Proposed Taxable Valuation]]/1000))</f>
        <v>0.48948800339356552</v>
      </c>
      <c r="K743" s="26">
        <f>ROUND(VPPEL[[#This Row],[Proposed Taxable Valuation]]/1000*VPPEL[[#This Row],[Adjusted Rate]],0)</f>
        <v>3563236</v>
      </c>
      <c r="L743" s="19">
        <f t="shared" si="68"/>
        <v>-1314040.2369650328</v>
      </c>
      <c r="M743" s="17">
        <f t="shared" si="71"/>
        <v>-0.18051199660643452</v>
      </c>
      <c r="N743" s="2">
        <v>5510545706.0321932</v>
      </c>
      <c r="O743">
        <f>INDEX($R$3:$T$335,MATCH(VPPEL[[#This Row],[DistrictNumber]],$R$3:$R$335,0),3)</f>
        <v>0.67</v>
      </c>
      <c r="P743" s="9">
        <f t="shared" si="69"/>
        <v>3692066</v>
      </c>
    </row>
    <row r="744" spans="1:16" x14ac:dyDescent="0.35">
      <c r="A744" s="13">
        <v>2028</v>
      </c>
      <c r="B744" s="13">
        <f t="shared" si="67"/>
        <v>2027</v>
      </c>
      <c r="C744" t="s">
        <v>178</v>
      </c>
      <c r="D744" t="s">
        <v>179</v>
      </c>
      <c r="E744" s="5">
        <v>245597984.87470502</v>
      </c>
      <c r="F744" s="13">
        <f>INDEX($R$3:$T$335,MATCH(VPPEL[[#This Row],[DistrictNumber]],$R$3:$R$335,0),3)</f>
        <v>1.34</v>
      </c>
      <c r="G744" s="9">
        <f t="shared" si="70"/>
        <v>329101.29973210476</v>
      </c>
      <c r="H744" s="11">
        <v>1.02</v>
      </c>
      <c r="I744" s="12" cm="1">
        <f t="array" ref="I744">INDEX(VPPEL[],MATCH(VPPEL[[#This Row],[Base Year]]&amp;VPPEL[[#This Row],[DistrictNumber]],VPPEL[[Fiscal Year]:[Fiscal Year]]&amp;VPPEL[[DistrictNumber]:[DistrictNumber]],0),9)*$H744</f>
        <v>277636.31508744002</v>
      </c>
      <c r="J744" s="15">
        <f>IF(VPPEL[[#This Row],[Unadjusted Maximum Revenue]]/(VPPEL[[#This Row],[Proposed Taxable Valuation]]/1000)&gt;VPPEL[[#This Row],[Max VPPEL RATE]],VPPEL[[#This Row],[Max VPPEL RATE]],VPPEL[[#This Row],[Unadjusted Maximum Revenue]]/(VPPEL[[#This Row],[Proposed Taxable Valuation]]/1000))</f>
        <v>1.1304502975831816</v>
      </c>
      <c r="K744" s="26">
        <f>ROUND(VPPEL[[#This Row],[Proposed Taxable Valuation]]/1000*VPPEL[[#This Row],[Adjusted Rate]],0)</f>
        <v>277636</v>
      </c>
      <c r="L744" s="19">
        <f t="shared" si="68"/>
        <v>-51464.984644664743</v>
      </c>
      <c r="M744" s="17">
        <f t="shared" si="71"/>
        <v>-0.20954970241681847</v>
      </c>
      <c r="N744" s="2">
        <v>200535376.23032802</v>
      </c>
      <c r="O744">
        <f>INDEX($R$3:$T$335,MATCH(VPPEL[[#This Row],[DistrictNumber]],$R$3:$R$335,0),3)</f>
        <v>1.34</v>
      </c>
      <c r="P744" s="9">
        <f t="shared" si="69"/>
        <v>268717</v>
      </c>
    </row>
    <row r="745" spans="1:16" x14ac:dyDescent="0.35">
      <c r="A745" s="13">
        <v>2028</v>
      </c>
      <c r="B745" s="13">
        <f t="shared" si="67"/>
        <v>2027</v>
      </c>
      <c r="C745" t="s">
        <v>180</v>
      </c>
      <c r="D745" t="s">
        <v>181</v>
      </c>
      <c r="E745" s="5">
        <v>382417010.78800035</v>
      </c>
      <c r="F745" s="13">
        <f>INDEX($R$3:$T$335,MATCH(VPPEL[[#This Row],[DistrictNumber]],$R$3:$R$335,0),3)</f>
        <v>0</v>
      </c>
      <c r="G745" s="9">
        <f t="shared" si="70"/>
        <v>0</v>
      </c>
      <c r="H745" s="11">
        <v>1.02</v>
      </c>
      <c r="I745" s="12" cm="1">
        <f t="array" ref="I745">INDEX(VPPEL[],MATCH(VPPEL[[#This Row],[Base Year]]&amp;VPPEL[[#This Row],[DistrictNumber]],VPPEL[[Fiscal Year]:[Fiscal Year]]&amp;VPPEL[[DistrictNumber]:[DistrictNumber]],0),9)*$H745</f>
        <v>0</v>
      </c>
      <c r="J745" s="15">
        <f>IF(VPPEL[[#This Row],[Unadjusted Maximum Revenue]]/(VPPEL[[#This Row],[Proposed Taxable Valuation]]/1000)&gt;VPPEL[[#This Row],[Max VPPEL RATE]],VPPEL[[#This Row],[Max VPPEL RATE]],VPPEL[[#This Row],[Unadjusted Maximum Revenue]]/(VPPEL[[#This Row],[Proposed Taxable Valuation]]/1000))</f>
        <v>0</v>
      </c>
      <c r="K745" s="26">
        <f>ROUND(VPPEL[[#This Row],[Proposed Taxable Valuation]]/1000*VPPEL[[#This Row],[Adjusted Rate]],0)</f>
        <v>0</v>
      </c>
      <c r="L745" s="19">
        <f t="shared" si="68"/>
        <v>0</v>
      </c>
      <c r="M745" s="17">
        <f t="shared" si="71"/>
        <v>0</v>
      </c>
      <c r="N745" s="2">
        <v>315902587.82093507</v>
      </c>
      <c r="O745">
        <f>INDEX($R$3:$T$335,MATCH(VPPEL[[#This Row],[DistrictNumber]],$R$3:$R$335,0),3)</f>
        <v>0</v>
      </c>
      <c r="P745" s="9">
        <f t="shared" si="69"/>
        <v>0</v>
      </c>
    </row>
    <row r="746" spans="1:16" x14ac:dyDescent="0.35">
      <c r="A746" s="13">
        <v>2028</v>
      </c>
      <c r="B746" s="13">
        <f t="shared" si="67"/>
        <v>2027</v>
      </c>
      <c r="C746" t="s">
        <v>182</v>
      </c>
      <c r="D746" t="s">
        <v>183</v>
      </c>
      <c r="E746" s="5">
        <v>587976977.89388371</v>
      </c>
      <c r="F746" s="13">
        <f>INDEX($R$3:$T$335,MATCH(VPPEL[[#This Row],[DistrictNumber]],$R$3:$R$335,0),3)</f>
        <v>0.67</v>
      </c>
      <c r="G746" s="9">
        <f t="shared" si="70"/>
        <v>393944.57518890209</v>
      </c>
      <c r="H746" s="11">
        <v>1.02</v>
      </c>
      <c r="I746" s="12" cm="1">
        <f t="array" ref="I746">INDEX(VPPEL[],MATCH(VPPEL[[#This Row],[Base Year]]&amp;VPPEL[[#This Row],[DistrictNumber]],VPPEL[[Fiscal Year]:[Fiscal Year]]&amp;VPPEL[[DistrictNumber]:[DistrictNumber]],0),9)*$H746</f>
        <v>336677.31247284001</v>
      </c>
      <c r="J746" s="15">
        <f>IF(VPPEL[[#This Row],[Unadjusted Maximum Revenue]]/(VPPEL[[#This Row],[Proposed Taxable Valuation]]/1000)&gt;VPPEL[[#This Row],[Max VPPEL RATE]],VPPEL[[#This Row],[Max VPPEL RATE]],VPPEL[[#This Row],[Unadjusted Maximum Revenue]]/(VPPEL[[#This Row],[Proposed Taxable Valuation]]/1000))</f>
        <v>0.57260288264824288</v>
      </c>
      <c r="K746" s="26">
        <f>ROUND(VPPEL[[#This Row],[Proposed Taxable Valuation]]/1000*VPPEL[[#This Row],[Adjusted Rate]],0)</f>
        <v>336677</v>
      </c>
      <c r="L746" s="19">
        <f t="shared" si="68"/>
        <v>-57267.262716062076</v>
      </c>
      <c r="M746" s="17">
        <f t="shared" si="71"/>
        <v>-9.7397117351757156E-2</v>
      </c>
      <c r="N746" s="2">
        <v>520687443.60936606</v>
      </c>
      <c r="O746">
        <f>INDEX($R$3:$T$335,MATCH(VPPEL[[#This Row],[DistrictNumber]],$R$3:$R$335,0),3)</f>
        <v>0.67</v>
      </c>
      <c r="P746" s="9">
        <f t="shared" si="69"/>
        <v>348861</v>
      </c>
    </row>
    <row r="747" spans="1:16" x14ac:dyDescent="0.35">
      <c r="A747" s="13">
        <v>2028</v>
      </c>
      <c r="B747" s="13">
        <f t="shared" si="67"/>
        <v>2027</v>
      </c>
      <c r="C747" t="s">
        <v>184</v>
      </c>
      <c r="D747" t="s">
        <v>185</v>
      </c>
      <c r="E747" s="5">
        <v>364232153.69972873</v>
      </c>
      <c r="F747" s="13">
        <f>INDEX($R$3:$T$335,MATCH(VPPEL[[#This Row],[DistrictNumber]],$R$3:$R$335,0),3)</f>
        <v>1.34</v>
      </c>
      <c r="G747" s="9">
        <f t="shared" si="70"/>
        <v>488071.08595763653</v>
      </c>
      <c r="H747" s="11">
        <v>1.02</v>
      </c>
      <c r="I747" s="12" cm="1">
        <f t="array" ref="I747">INDEX(VPPEL[],MATCH(VPPEL[[#This Row],[Base Year]]&amp;VPPEL[[#This Row],[DistrictNumber]],VPPEL[[Fiscal Year]:[Fiscal Year]]&amp;VPPEL[[DistrictNumber]:[DistrictNumber]],0),9)*$H747</f>
        <v>356242.29086901608</v>
      </c>
      <c r="J747" s="15">
        <f>IF(VPPEL[[#This Row],[Unadjusted Maximum Revenue]]/(VPPEL[[#This Row],[Proposed Taxable Valuation]]/1000)&gt;VPPEL[[#This Row],[Max VPPEL RATE]],VPPEL[[#This Row],[Max VPPEL RATE]],VPPEL[[#This Row],[Unadjusted Maximum Revenue]]/(VPPEL[[#This Row],[Proposed Taxable Valuation]]/1000))</f>
        <v>0.97806381795359165</v>
      </c>
      <c r="K747" s="26">
        <f>ROUND(VPPEL[[#This Row],[Proposed Taxable Valuation]]/1000*VPPEL[[#This Row],[Adjusted Rate]],0)</f>
        <v>356242</v>
      </c>
      <c r="L747" s="19">
        <f t="shared" si="68"/>
        <v>-131828.79508862045</v>
      </c>
      <c r="M747" s="17">
        <f t="shared" si="71"/>
        <v>-0.36193618204640843</v>
      </c>
      <c r="N747" s="2">
        <v>280155390.90577167</v>
      </c>
      <c r="O747">
        <f>INDEX($R$3:$T$335,MATCH(VPPEL[[#This Row],[DistrictNumber]],$R$3:$R$335,0),3)</f>
        <v>1.34</v>
      </c>
      <c r="P747" s="9">
        <f t="shared" si="69"/>
        <v>375408</v>
      </c>
    </row>
    <row r="748" spans="1:16" x14ac:dyDescent="0.35">
      <c r="A748" s="13">
        <v>2028</v>
      </c>
      <c r="B748" s="13">
        <f t="shared" si="67"/>
        <v>2027</v>
      </c>
      <c r="C748" t="s">
        <v>186</v>
      </c>
      <c r="D748" t="s">
        <v>187</v>
      </c>
      <c r="E748" s="5">
        <v>312722264.49920648</v>
      </c>
      <c r="F748" s="13">
        <f>INDEX($R$3:$T$335,MATCH(VPPEL[[#This Row],[DistrictNumber]],$R$3:$R$335,0),3)</f>
        <v>1.34</v>
      </c>
      <c r="G748" s="9">
        <f t="shared" si="70"/>
        <v>419047.83442893677</v>
      </c>
      <c r="H748" s="11">
        <v>1.02</v>
      </c>
      <c r="I748" s="12" cm="1">
        <f t="array" ref="I748">INDEX(VPPEL[],MATCH(VPPEL[[#This Row],[Base Year]]&amp;VPPEL[[#This Row],[DistrictNumber]],VPPEL[[Fiscal Year]:[Fiscal Year]]&amp;VPPEL[[DistrictNumber]:[DistrictNumber]],0),9)*$H748</f>
        <v>361493.77811925602</v>
      </c>
      <c r="J748" s="15">
        <f>IF(VPPEL[[#This Row],[Unadjusted Maximum Revenue]]/(VPPEL[[#This Row],[Proposed Taxable Valuation]]/1000)&gt;VPPEL[[#This Row],[Max VPPEL RATE]],VPPEL[[#This Row],[Max VPPEL RATE]],VPPEL[[#This Row],[Unadjusted Maximum Revenue]]/(VPPEL[[#This Row],[Proposed Taxable Valuation]]/1000))</f>
        <v>1.15595791907606</v>
      </c>
      <c r="K748" s="26">
        <f>ROUND(VPPEL[[#This Row],[Proposed Taxable Valuation]]/1000*VPPEL[[#This Row],[Adjusted Rate]],0)</f>
        <v>361494</v>
      </c>
      <c r="L748" s="19">
        <f t="shared" si="68"/>
        <v>-57554.056309680745</v>
      </c>
      <c r="M748" s="17">
        <f t="shared" si="71"/>
        <v>-0.18404208092394003</v>
      </c>
      <c r="N748" s="2">
        <v>266930546.68956423</v>
      </c>
      <c r="O748">
        <f>INDEX($R$3:$T$335,MATCH(VPPEL[[#This Row],[DistrictNumber]],$R$3:$R$335,0),3)</f>
        <v>1.34</v>
      </c>
      <c r="P748" s="9">
        <f t="shared" si="69"/>
        <v>357687</v>
      </c>
    </row>
    <row r="749" spans="1:16" x14ac:dyDescent="0.35">
      <c r="A749" s="13">
        <v>2028</v>
      </c>
      <c r="B749" s="13">
        <f t="shared" si="67"/>
        <v>2027</v>
      </c>
      <c r="C749" t="s">
        <v>188</v>
      </c>
      <c r="D749" t="s">
        <v>189</v>
      </c>
      <c r="E749" s="5">
        <v>427171968.43288988</v>
      </c>
      <c r="F749" s="13">
        <f>INDEX($R$3:$T$335,MATCH(VPPEL[[#This Row],[DistrictNumber]],$R$3:$R$335,0),3)</f>
        <v>0.67</v>
      </c>
      <c r="G749" s="9">
        <f t="shared" si="70"/>
        <v>286205.21885003627</v>
      </c>
      <c r="H749" s="11">
        <v>1.02</v>
      </c>
      <c r="I749" s="12" cm="1">
        <f t="array" ref="I749">INDEX(VPPEL[],MATCH(VPPEL[[#This Row],[Base Year]]&amp;VPPEL[[#This Row],[DistrictNumber]],VPPEL[[Fiscal Year]:[Fiscal Year]]&amp;VPPEL[[DistrictNumber]:[DistrictNumber]],0),9)*$H749</f>
        <v>242988.12214768803</v>
      </c>
      <c r="J749" s="15">
        <f>IF(VPPEL[[#This Row],[Unadjusted Maximum Revenue]]/(VPPEL[[#This Row],[Proposed Taxable Valuation]]/1000)&gt;VPPEL[[#This Row],[Max VPPEL RATE]],VPPEL[[#This Row],[Max VPPEL RATE]],VPPEL[[#This Row],[Unadjusted Maximum Revenue]]/(VPPEL[[#This Row],[Proposed Taxable Valuation]]/1000))</f>
        <v>0.56882974563875732</v>
      </c>
      <c r="K749" s="26">
        <f>ROUND(VPPEL[[#This Row],[Proposed Taxable Valuation]]/1000*VPPEL[[#This Row],[Adjusted Rate]],0)</f>
        <v>242988</v>
      </c>
      <c r="L749" s="19">
        <f t="shared" si="68"/>
        <v>-43217.096702348237</v>
      </c>
      <c r="M749" s="17">
        <f t="shared" si="71"/>
        <v>-0.10117025436124272</v>
      </c>
      <c r="N749" s="2">
        <v>362073421.80092031</v>
      </c>
      <c r="O749">
        <f>INDEX($R$3:$T$335,MATCH(VPPEL[[#This Row],[DistrictNumber]],$R$3:$R$335,0),3)</f>
        <v>0.67</v>
      </c>
      <c r="P749" s="9">
        <f t="shared" si="69"/>
        <v>242589</v>
      </c>
    </row>
    <row r="750" spans="1:16" x14ac:dyDescent="0.35">
      <c r="A750" s="13">
        <v>2028</v>
      </c>
      <c r="B750" s="13">
        <f t="shared" si="67"/>
        <v>2027</v>
      </c>
      <c r="C750" t="s">
        <v>190</v>
      </c>
      <c r="D750" t="s">
        <v>191</v>
      </c>
      <c r="E750" s="5">
        <v>501142795.51483226</v>
      </c>
      <c r="F750" s="13">
        <f>INDEX($R$3:$T$335,MATCH(VPPEL[[#This Row],[DistrictNumber]],$R$3:$R$335,0),3)</f>
        <v>0.52381999999999995</v>
      </c>
      <c r="G750" s="9">
        <f t="shared" si="70"/>
        <v>262508.61914657941</v>
      </c>
      <c r="H750" s="11">
        <v>1.02</v>
      </c>
      <c r="I750" s="12" cm="1">
        <f t="array" ref="I750">INDEX(VPPEL[],MATCH(VPPEL[[#This Row],[Base Year]]&amp;VPPEL[[#This Row],[DistrictNumber]],VPPEL[[Fiscal Year]:[Fiscal Year]]&amp;VPPEL[[DistrictNumber]:[DistrictNumber]],0),9)*$H750</f>
        <v>218391.4533422263</v>
      </c>
      <c r="J750" s="15">
        <f>IF(VPPEL[[#This Row],[Unadjusted Maximum Revenue]]/(VPPEL[[#This Row],[Proposed Taxable Valuation]]/1000)&gt;VPPEL[[#This Row],[Max VPPEL RATE]],VPPEL[[#This Row],[Max VPPEL RATE]],VPPEL[[#This Row],[Unadjusted Maximum Revenue]]/(VPPEL[[#This Row],[Proposed Taxable Valuation]]/1000))</f>
        <v>0.43578687610957106</v>
      </c>
      <c r="K750" s="26">
        <f>ROUND(VPPEL[[#This Row],[Proposed Taxable Valuation]]/1000*VPPEL[[#This Row],[Adjusted Rate]],0)</f>
        <v>218391</v>
      </c>
      <c r="L750" s="19">
        <f t="shared" si="68"/>
        <v>-44117.165804353106</v>
      </c>
      <c r="M750" s="17">
        <f t="shared" si="71"/>
        <v>-8.8033123890428888E-2</v>
      </c>
      <c r="N750" s="2">
        <v>428877829.76258701</v>
      </c>
      <c r="O750">
        <f>INDEX($R$3:$T$335,MATCH(VPPEL[[#This Row],[DistrictNumber]],$R$3:$R$335,0),3)</f>
        <v>0.52381999999999995</v>
      </c>
      <c r="P750" s="9">
        <f t="shared" si="69"/>
        <v>224655</v>
      </c>
    </row>
    <row r="751" spans="1:16" x14ac:dyDescent="0.35">
      <c r="A751" s="13">
        <v>2028</v>
      </c>
      <c r="B751" s="13">
        <f t="shared" si="67"/>
        <v>2027</v>
      </c>
      <c r="C751" t="s">
        <v>192</v>
      </c>
      <c r="D751" t="s">
        <v>193</v>
      </c>
      <c r="E751" s="5">
        <v>710586854.06220675</v>
      </c>
      <c r="F751" s="13">
        <f>INDEX($R$3:$T$335,MATCH(VPPEL[[#This Row],[DistrictNumber]],$R$3:$R$335,0),3)</f>
        <v>1</v>
      </c>
      <c r="G751" s="9">
        <f t="shared" si="70"/>
        <v>710586.85406220669</v>
      </c>
      <c r="H751" s="11">
        <v>1.02</v>
      </c>
      <c r="I751" s="12" cm="1">
        <f t="array" ref="I751">INDEX(VPPEL[],MATCH(VPPEL[[#This Row],[Base Year]]&amp;VPPEL[[#This Row],[DistrictNumber]],VPPEL[[Fiscal Year]:[Fiscal Year]]&amp;VPPEL[[DistrictNumber]:[DistrictNumber]],0),9)*$H751</f>
        <v>575923.2850728</v>
      </c>
      <c r="J751" s="15">
        <f>IF(VPPEL[[#This Row],[Unadjusted Maximum Revenue]]/(VPPEL[[#This Row],[Proposed Taxable Valuation]]/1000)&gt;VPPEL[[#This Row],[Max VPPEL RATE]],VPPEL[[#This Row],[Max VPPEL RATE]],VPPEL[[#This Row],[Unadjusted Maximum Revenue]]/(VPPEL[[#This Row],[Proposed Taxable Valuation]]/1000))</f>
        <v>0.81048964216045305</v>
      </c>
      <c r="K751" s="26">
        <f>ROUND(VPPEL[[#This Row],[Proposed Taxable Valuation]]/1000*VPPEL[[#This Row],[Adjusted Rate]],0)</f>
        <v>575923</v>
      </c>
      <c r="L751" s="19">
        <f t="shared" si="68"/>
        <v>-134663.56898940669</v>
      </c>
      <c r="M751" s="17">
        <f t="shared" si="71"/>
        <v>-0.18951035783954695</v>
      </c>
      <c r="N751" s="2">
        <v>586199427.67802656</v>
      </c>
      <c r="O751">
        <f>INDEX($R$3:$T$335,MATCH(VPPEL[[#This Row],[DistrictNumber]],$R$3:$R$335,0),3)</f>
        <v>1</v>
      </c>
      <c r="P751" s="9">
        <f t="shared" si="69"/>
        <v>586199</v>
      </c>
    </row>
    <row r="752" spans="1:16" x14ac:dyDescent="0.35">
      <c r="A752" s="13">
        <v>2028</v>
      </c>
      <c r="B752" s="13">
        <f t="shared" si="67"/>
        <v>2027</v>
      </c>
      <c r="C752" t="s">
        <v>194</v>
      </c>
      <c r="D752" t="s">
        <v>195</v>
      </c>
      <c r="E752" s="5">
        <v>244399991.28382498</v>
      </c>
      <c r="F752" s="13">
        <f>INDEX($R$3:$T$335,MATCH(VPPEL[[#This Row],[DistrictNumber]],$R$3:$R$335,0),3)</f>
        <v>1.34</v>
      </c>
      <c r="G752" s="9">
        <f t="shared" si="70"/>
        <v>327495.9883203255</v>
      </c>
      <c r="H752" s="11">
        <v>1.02</v>
      </c>
      <c r="I752" s="12" cm="1">
        <f t="array" ref="I752">INDEX(VPPEL[],MATCH(VPPEL[[#This Row],[Base Year]]&amp;VPPEL[[#This Row],[DistrictNumber]],VPPEL[[Fiscal Year]:[Fiscal Year]]&amp;VPPEL[[DistrictNumber]:[DistrictNumber]],0),9)*$H752</f>
        <v>258668.35591536004</v>
      </c>
      <c r="J752" s="15">
        <f>IF(VPPEL[[#This Row],[Unadjusted Maximum Revenue]]/(VPPEL[[#This Row],[Proposed Taxable Valuation]]/1000)&gt;VPPEL[[#This Row],[Max VPPEL RATE]],VPPEL[[#This Row],[Max VPPEL RATE]],VPPEL[[#This Row],[Unadjusted Maximum Revenue]]/(VPPEL[[#This Row],[Proposed Taxable Valuation]]/1000))</f>
        <v>1.0583811994287879</v>
      </c>
      <c r="K752" s="26">
        <f>ROUND(VPPEL[[#This Row],[Proposed Taxable Valuation]]/1000*VPPEL[[#This Row],[Adjusted Rate]],0)</f>
        <v>258668</v>
      </c>
      <c r="L752" s="19">
        <f t="shared" si="68"/>
        <v>-68827.632404965465</v>
      </c>
      <c r="M752" s="17">
        <f t="shared" si="71"/>
        <v>-0.28161880057121214</v>
      </c>
      <c r="N752" s="2">
        <v>203696530.18445426</v>
      </c>
      <c r="O752">
        <f>INDEX($R$3:$T$335,MATCH(VPPEL[[#This Row],[DistrictNumber]],$R$3:$R$335,0),3)</f>
        <v>1.34</v>
      </c>
      <c r="P752" s="9">
        <f t="shared" si="69"/>
        <v>272953</v>
      </c>
    </row>
    <row r="753" spans="1:16" x14ac:dyDescent="0.35">
      <c r="A753" s="13">
        <v>2028</v>
      </c>
      <c r="B753" s="13">
        <f t="shared" si="67"/>
        <v>2027</v>
      </c>
      <c r="C753" t="s">
        <v>196</v>
      </c>
      <c r="D753" t="s">
        <v>197</v>
      </c>
      <c r="E753" s="5">
        <v>298810125.81983006</v>
      </c>
      <c r="F753" s="13">
        <f>INDEX($R$3:$T$335,MATCH(VPPEL[[#This Row],[DistrictNumber]],$R$3:$R$335,0),3)</f>
        <v>0</v>
      </c>
      <c r="G753" s="9">
        <f t="shared" si="70"/>
        <v>0</v>
      </c>
      <c r="H753" s="11">
        <v>1.02</v>
      </c>
      <c r="I753" s="12" cm="1">
        <f t="array" ref="I753">INDEX(VPPEL[],MATCH(VPPEL[[#This Row],[Base Year]]&amp;VPPEL[[#This Row],[DistrictNumber]],VPPEL[[Fiscal Year]:[Fiscal Year]]&amp;VPPEL[[DistrictNumber]:[DistrictNumber]],0),9)*$H753</f>
        <v>0</v>
      </c>
      <c r="J753" s="15">
        <f>IF(VPPEL[[#This Row],[Unadjusted Maximum Revenue]]/(VPPEL[[#This Row],[Proposed Taxable Valuation]]/1000)&gt;VPPEL[[#This Row],[Max VPPEL RATE]],VPPEL[[#This Row],[Max VPPEL RATE]],VPPEL[[#This Row],[Unadjusted Maximum Revenue]]/(VPPEL[[#This Row],[Proposed Taxable Valuation]]/1000))</f>
        <v>0</v>
      </c>
      <c r="K753" s="26">
        <f>ROUND(VPPEL[[#This Row],[Proposed Taxable Valuation]]/1000*VPPEL[[#This Row],[Adjusted Rate]],0)</f>
        <v>0</v>
      </c>
      <c r="L753" s="19">
        <f t="shared" si="68"/>
        <v>0</v>
      </c>
      <c r="M753" s="17">
        <f t="shared" si="71"/>
        <v>0</v>
      </c>
      <c r="N753" s="2">
        <v>232842910.94491491</v>
      </c>
      <c r="O753">
        <f>INDEX($R$3:$T$335,MATCH(VPPEL[[#This Row],[DistrictNumber]],$R$3:$R$335,0),3)</f>
        <v>0</v>
      </c>
      <c r="P753" s="9">
        <f t="shared" si="69"/>
        <v>0</v>
      </c>
    </row>
    <row r="754" spans="1:16" x14ac:dyDescent="0.35">
      <c r="A754" s="13">
        <v>2028</v>
      </c>
      <c r="B754" s="13">
        <f t="shared" si="67"/>
        <v>2027</v>
      </c>
      <c r="C754" t="s">
        <v>198</v>
      </c>
      <c r="D754" t="s">
        <v>199</v>
      </c>
      <c r="E754" s="5">
        <v>384914235.64794981</v>
      </c>
      <c r="F754" s="13">
        <f>INDEX($R$3:$T$335,MATCH(VPPEL[[#This Row],[DistrictNumber]],$R$3:$R$335,0),3)</f>
        <v>1.34</v>
      </c>
      <c r="G754" s="9">
        <f t="shared" si="70"/>
        <v>515785.07576825278</v>
      </c>
      <c r="H754" s="11">
        <v>1.02</v>
      </c>
      <c r="I754" s="12" cm="1">
        <f t="array" ref="I754">INDEX(VPPEL[],MATCH(VPPEL[[#This Row],[Base Year]]&amp;VPPEL[[#This Row],[DistrictNumber]],VPPEL[[Fiscal Year]:[Fiscal Year]]&amp;VPPEL[[DistrictNumber]:[DistrictNumber]],0),9)*$H754</f>
        <v>418582.75925462402</v>
      </c>
      <c r="J754" s="15">
        <f>IF(VPPEL[[#This Row],[Unadjusted Maximum Revenue]]/(VPPEL[[#This Row],[Proposed Taxable Valuation]]/1000)&gt;VPPEL[[#This Row],[Max VPPEL RATE]],VPPEL[[#This Row],[Max VPPEL RATE]],VPPEL[[#This Row],[Unadjusted Maximum Revenue]]/(VPPEL[[#This Row],[Proposed Taxable Valuation]]/1000))</f>
        <v>1.0874701959255884</v>
      </c>
      <c r="K754" s="26">
        <f>ROUND(VPPEL[[#This Row],[Proposed Taxable Valuation]]/1000*VPPEL[[#This Row],[Adjusted Rate]],0)</f>
        <v>418583</v>
      </c>
      <c r="L754" s="19">
        <f t="shared" si="68"/>
        <v>-97202.316513628757</v>
      </c>
      <c r="M754" s="17">
        <f t="shared" si="71"/>
        <v>-0.25252980407441172</v>
      </c>
      <c r="N754" s="2">
        <v>315858489.60482609</v>
      </c>
      <c r="O754">
        <f>INDEX($R$3:$T$335,MATCH(VPPEL[[#This Row],[DistrictNumber]],$R$3:$R$335,0),3)</f>
        <v>1.34</v>
      </c>
      <c r="P754" s="9">
        <f t="shared" si="69"/>
        <v>423250</v>
      </c>
    </row>
    <row r="755" spans="1:16" x14ac:dyDescent="0.35">
      <c r="A755" s="13">
        <v>2028</v>
      </c>
      <c r="B755" s="13">
        <f t="shared" si="67"/>
        <v>2027</v>
      </c>
      <c r="C755" t="s">
        <v>200</v>
      </c>
      <c r="D755" t="s">
        <v>201</v>
      </c>
      <c r="E755" s="5">
        <v>686326875.38660991</v>
      </c>
      <c r="F755" s="13">
        <f>INDEX($R$3:$T$335,MATCH(VPPEL[[#This Row],[DistrictNumber]],$R$3:$R$335,0),3)</f>
        <v>1.34</v>
      </c>
      <c r="G755" s="9">
        <f t="shared" si="70"/>
        <v>919678.01301805733</v>
      </c>
      <c r="H755" s="11">
        <v>1.02</v>
      </c>
      <c r="I755" s="12" cm="1">
        <f t="array" ref="I755">INDEX(VPPEL[],MATCH(VPPEL[[#This Row],[Base Year]]&amp;VPPEL[[#This Row],[DistrictNumber]],VPPEL[[Fiscal Year]:[Fiscal Year]]&amp;VPPEL[[DistrictNumber]:[DistrictNumber]],0),9)*$H755</f>
        <v>842539.61026173609</v>
      </c>
      <c r="J755" s="15">
        <f>IF(VPPEL[[#This Row],[Unadjusted Maximum Revenue]]/(VPPEL[[#This Row],[Proposed Taxable Valuation]]/1000)&gt;VPPEL[[#This Row],[Max VPPEL RATE]],VPPEL[[#This Row],[Max VPPEL RATE]],VPPEL[[#This Row],[Unadjusted Maximum Revenue]]/(VPPEL[[#This Row],[Proposed Taxable Valuation]]/1000))</f>
        <v>1.2276069034702031</v>
      </c>
      <c r="K755" s="26">
        <f>ROUND(VPPEL[[#This Row],[Proposed Taxable Valuation]]/1000*VPPEL[[#This Row],[Adjusted Rate]],0)</f>
        <v>842540</v>
      </c>
      <c r="L755" s="19">
        <f t="shared" si="68"/>
        <v>-77138.402756321244</v>
      </c>
      <c r="M755" s="17">
        <f t="shared" si="71"/>
        <v>-0.11239309652979701</v>
      </c>
      <c r="N755" s="2">
        <v>606469984.54451323</v>
      </c>
      <c r="O755">
        <f>INDEX($R$3:$T$335,MATCH(VPPEL[[#This Row],[DistrictNumber]],$R$3:$R$335,0),3)</f>
        <v>1.34</v>
      </c>
      <c r="P755" s="9">
        <f t="shared" si="69"/>
        <v>812670</v>
      </c>
    </row>
    <row r="756" spans="1:16" x14ac:dyDescent="0.35">
      <c r="A756" s="13">
        <v>2028</v>
      </c>
      <c r="B756" s="13">
        <f t="shared" si="67"/>
        <v>2027</v>
      </c>
      <c r="C756" t="s">
        <v>202</v>
      </c>
      <c r="D756" t="s">
        <v>203</v>
      </c>
      <c r="E756" s="5">
        <v>279100621.84204179</v>
      </c>
      <c r="F756" s="13">
        <f>INDEX($R$3:$T$335,MATCH(VPPEL[[#This Row],[DistrictNumber]],$R$3:$R$335,0),3)</f>
        <v>0.91417000000000004</v>
      </c>
      <c r="G756" s="9">
        <f t="shared" si="70"/>
        <v>255145.41546933935</v>
      </c>
      <c r="H756" s="11">
        <v>1.02</v>
      </c>
      <c r="I756" s="12" cm="1">
        <f t="array" ref="I756">INDEX(VPPEL[],MATCH(VPPEL[[#This Row],[Base Year]]&amp;VPPEL[[#This Row],[DistrictNumber]],VPPEL[[Fiscal Year]:[Fiscal Year]]&amp;VPPEL[[DistrictNumber]:[DistrictNumber]],0),9)*$H756</f>
        <v>206090.82620556254</v>
      </c>
      <c r="J756" s="15">
        <f>IF(VPPEL[[#This Row],[Unadjusted Maximum Revenue]]/(VPPEL[[#This Row],[Proposed Taxable Valuation]]/1000)&gt;VPPEL[[#This Row],[Max VPPEL RATE]],VPPEL[[#This Row],[Max VPPEL RATE]],VPPEL[[#This Row],[Unadjusted Maximum Revenue]]/(VPPEL[[#This Row],[Proposed Taxable Valuation]]/1000))</f>
        <v>0.73841048739117654</v>
      </c>
      <c r="K756" s="26">
        <f>ROUND(VPPEL[[#This Row],[Proposed Taxable Valuation]]/1000*VPPEL[[#This Row],[Adjusted Rate]],0)</f>
        <v>206091</v>
      </c>
      <c r="L756" s="19">
        <f t="shared" si="68"/>
        <v>-49054.589263776812</v>
      </c>
      <c r="M756" s="17">
        <f t="shared" si="71"/>
        <v>-0.1757595126088235</v>
      </c>
      <c r="N756" s="2">
        <v>230637049.95659682</v>
      </c>
      <c r="O756">
        <f>INDEX($R$3:$T$335,MATCH(VPPEL[[#This Row],[DistrictNumber]],$R$3:$R$335,0),3)</f>
        <v>0.91417000000000004</v>
      </c>
      <c r="P756" s="9">
        <f t="shared" si="69"/>
        <v>210841</v>
      </c>
    </row>
    <row r="757" spans="1:16" x14ac:dyDescent="0.35">
      <c r="A757" s="13">
        <v>2028</v>
      </c>
      <c r="B757" s="13">
        <f t="shared" si="67"/>
        <v>2027</v>
      </c>
      <c r="C757" t="s">
        <v>204</v>
      </c>
      <c r="D757" t="s">
        <v>205</v>
      </c>
      <c r="E757" s="5">
        <v>316081660.72836417</v>
      </c>
      <c r="F757" s="13">
        <f>INDEX($R$3:$T$335,MATCH(VPPEL[[#This Row],[DistrictNumber]],$R$3:$R$335,0),3)</f>
        <v>1.34</v>
      </c>
      <c r="G757" s="9">
        <f t="shared" si="70"/>
        <v>423549.42537600803</v>
      </c>
      <c r="H757" s="11">
        <v>1.02</v>
      </c>
      <c r="I757" s="12" cm="1">
        <f t="array" ref="I757">INDEX(VPPEL[],MATCH(VPPEL[[#This Row],[Base Year]]&amp;VPPEL[[#This Row],[DistrictNumber]],VPPEL[[Fiscal Year]:[Fiscal Year]]&amp;VPPEL[[DistrictNumber]:[DistrictNumber]],0),9)*$H757</f>
        <v>351051.89326416003</v>
      </c>
      <c r="J757" s="15">
        <f>IF(VPPEL[[#This Row],[Unadjusted Maximum Revenue]]/(VPPEL[[#This Row],[Proposed Taxable Valuation]]/1000)&gt;VPPEL[[#This Row],[Max VPPEL RATE]],VPPEL[[#This Row],[Max VPPEL RATE]],VPPEL[[#This Row],[Unadjusted Maximum Revenue]]/(VPPEL[[#This Row],[Proposed Taxable Valuation]]/1000))</f>
        <v>1.110636702095313</v>
      </c>
      <c r="K757" s="26">
        <f>ROUND(VPPEL[[#This Row],[Proposed Taxable Valuation]]/1000*VPPEL[[#This Row],[Adjusted Rate]],0)</f>
        <v>351052</v>
      </c>
      <c r="L757" s="19">
        <f t="shared" si="68"/>
        <v>-72497.532111848006</v>
      </c>
      <c r="M757" s="17">
        <f t="shared" si="71"/>
        <v>-0.22936329790468712</v>
      </c>
      <c r="N757" s="2">
        <v>274222708.77333862</v>
      </c>
      <c r="O757">
        <f>INDEX($R$3:$T$335,MATCH(VPPEL[[#This Row],[DistrictNumber]],$R$3:$R$335,0),3)</f>
        <v>1.34</v>
      </c>
      <c r="P757" s="9">
        <f t="shared" si="69"/>
        <v>367458</v>
      </c>
    </row>
    <row r="758" spans="1:16" x14ac:dyDescent="0.35">
      <c r="A758" s="13">
        <v>2028</v>
      </c>
      <c r="B758" s="13">
        <f t="shared" si="67"/>
        <v>2027</v>
      </c>
      <c r="C758" t="s">
        <v>206</v>
      </c>
      <c r="D758" t="s">
        <v>207</v>
      </c>
      <c r="E758" s="5">
        <v>613632592.08610845</v>
      </c>
      <c r="F758" s="13">
        <f>INDEX($R$3:$T$335,MATCH(VPPEL[[#This Row],[DistrictNumber]],$R$3:$R$335,0),3)</f>
        <v>1.0104299999999999</v>
      </c>
      <c r="G758" s="9">
        <f t="shared" si="70"/>
        <v>620032.78002156643</v>
      </c>
      <c r="H758" s="11">
        <v>1.02</v>
      </c>
      <c r="I758" s="12" cm="1">
        <f t="array" ref="I758">INDEX(VPPEL[],MATCH(VPPEL[[#This Row],[Base Year]]&amp;VPPEL[[#This Row],[DistrictNumber]],VPPEL[[Fiscal Year]:[Fiscal Year]]&amp;VPPEL[[DistrictNumber]:[DistrictNumber]],0),9)*$H758</f>
        <v>523209.41836150188</v>
      </c>
      <c r="J758" s="15">
        <f>IF(VPPEL[[#This Row],[Unadjusted Maximum Revenue]]/(VPPEL[[#This Row],[Proposed Taxable Valuation]]/1000)&gt;VPPEL[[#This Row],[Max VPPEL RATE]],VPPEL[[#This Row],[Max VPPEL RATE]],VPPEL[[#This Row],[Unadjusted Maximum Revenue]]/(VPPEL[[#This Row],[Proposed Taxable Valuation]]/1000))</f>
        <v>0.85264281120205265</v>
      </c>
      <c r="K758" s="26">
        <f>ROUND(VPPEL[[#This Row],[Proposed Taxable Valuation]]/1000*VPPEL[[#This Row],[Adjusted Rate]],0)</f>
        <v>523209</v>
      </c>
      <c r="L758" s="19">
        <f t="shared" si="68"/>
        <v>-96823.361660064547</v>
      </c>
      <c r="M758" s="17">
        <f t="shared" si="71"/>
        <v>-0.15778718879794729</v>
      </c>
      <c r="N758" s="2">
        <v>530174196.84026068</v>
      </c>
      <c r="O758">
        <f>INDEX($R$3:$T$335,MATCH(VPPEL[[#This Row],[DistrictNumber]],$R$3:$R$335,0),3)</f>
        <v>1.0104299999999999</v>
      </c>
      <c r="P758" s="9">
        <f t="shared" si="69"/>
        <v>535704</v>
      </c>
    </row>
    <row r="759" spans="1:16" x14ac:dyDescent="0.35">
      <c r="A759" s="13">
        <v>2028</v>
      </c>
      <c r="B759" s="13">
        <f t="shared" si="67"/>
        <v>2027</v>
      </c>
      <c r="C759" t="s">
        <v>208</v>
      </c>
      <c r="D759" t="s">
        <v>209</v>
      </c>
      <c r="E759" s="5">
        <v>302960689.6136592</v>
      </c>
      <c r="F759" s="13">
        <f>INDEX($R$3:$T$335,MATCH(VPPEL[[#This Row],[DistrictNumber]],$R$3:$R$335,0),3)</f>
        <v>0.92934000000000005</v>
      </c>
      <c r="G759" s="9">
        <f t="shared" si="70"/>
        <v>281553.48728555808</v>
      </c>
      <c r="H759" s="11">
        <v>1.02</v>
      </c>
      <c r="I759" s="12" cm="1">
        <f t="array" ref="I759">INDEX(VPPEL[],MATCH(VPPEL[[#This Row],[Base Year]]&amp;VPPEL[[#This Row],[DistrictNumber]],VPPEL[[Fiscal Year]:[Fiscal Year]]&amp;VPPEL[[DistrictNumber]:[DistrictNumber]],0),9)*$H759</f>
        <v>245502.8679927068</v>
      </c>
      <c r="J759" s="15">
        <f>IF(VPPEL[[#This Row],[Unadjusted Maximum Revenue]]/(VPPEL[[#This Row],[Proposed Taxable Valuation]]/1000)&gt;VPPEL[[#This Row],[Max VPPEL RATE]],VPPEL[[#This Row],[Max VPPEL RATE]],VPPEL[[#This Row],[Unadjusted Maximum Revenue]]/(VPPEL[[#This Row],[Proposed Taxable Valuation]]/1000))</f>
        <v>0.81034562043602543</v>
      </c>
      <c r="K759" s="26">
        <f>ROUND(VPPEL[[#This Row],[Proposed Taxable Valuation]]/1000*VPPEL[[#This Row],[Adjusted Rate]],0)</f>
        <v>245503</v>
      </c>
      <c r="L759" s="19">
        <f t="shared" si="68"/>
        <v>-36050.619292851276</v>
      </c>
      <c r="M759" s="17">
        <f t="shared" si="71"/>
        <v>-0.11899437956397463</v>
      </c>
      <c r="N759" s="2">
        <v>263622667.56604826</v>
      </c>
      <c r="O759">
        <f>INDEX($R$3:$T$335,MATCH(VPPEL[[#This Row],[DistrictNumber]],$R$3:$R$335,0),3)</f>
        <v>0.92934000000000005</v>
      </c>
      <c r="P759" s="9">
        <f t="shared" si="69"/>
        <v>244995</v>
      </c>
    </row>
    <row r="760" spans="1:16" x14ac:dyDescent="0.35">
      <c r="A760" s="13">
        <v>2028</v>
      </c>
      <c r="B760" s="13">
        <f t="shared" si="67"/>
        <v>2027</v>
      </c>
      <c r="C760" t="s">
        <v>210</v>
      </c>
      <c r="D760" t="s">
        <v>211</v>
      </c>
      <c r="E760" s="5">
        <v>134195461.47894998</v>
      </c>
      <c r="F760" s="13">
        <f>INDEX($R$3:$T$335,MATCH(VPPEL[[#This Row],[DistrictNumber]],$R$3:$R$335,0),3)</f>
        <v>1.34</v>
      </c>
      <c r="G760" s="9">
        <f t="shared" si="70"/>
        <v>179821.91838179299</v>
      </c>
      <c r="H760" s="11">
        <v>1.02</v>
      </c>
      <c r="I760" s="12" cm="1">
        <f t="array" ref="I760">INDEX(VPPEL[],MATCH(VPPEL[[#This Row],[Base Year]]&amp;VPPEL[[#This Row],[DistrictNumber]],VPPEL[[Fiscal Year]:[Fiscal Year]]&amp;VPPEL[[DistrictNumber]:[DistrictNumber]],0),9)*$H760</f>
        <v>160941.89133021602</v>
      </c>
      <c r="J760" s="15">
        <f>IF(VPPEL[[#This Row],[Unadjusted Maximum Revenue]]/(VPPEL[[#This Row],[Proposed Taxable Valuation]]/1000)&gt;VPPEL[[#This Row],[Max VPPEL RATE]],VPPEL[[#This Row],[Max VPPEL RATE]],VPPEL[[#This Row],[Unadjusted Maximum Revenue]]/(VPPEL[[#This Row],[Proposed Taxable Valuation]]/1000))</f>
        <v>1.199309496435254</v>
      </c>
      <c r="K760" s="26">
        <f>ROUND(VPPEL[[#This Row],[Proposed Taxable Valuation]]/1000*VPPEL[[#This Row],[Adjusted Rate]],0)</f>
        <v>160942</v>
      </c>
      <c r="L760" s="19">
        <f t="shared" si="68"/>
        <v>-18880.027051576966</v>
      </c>
      <c r="M760" s="17">
        <f t="shared" si="71"/>
        <v>-0.14069050356474611</v>
      </c>
      <c r="N760" s="2">
        <v>118392848.24950695</v>
      </c>
      <c r="O760">
        <f>INDEX($R$3:$T$335,MATCH(VPPEL[[#This Row],[DistrictNumber]],$R$3:$R$335,0),3)</f>
        <v>1.34</v>
      </c>
      <c r="P760" s="9">
        <f t="shared" si="69"/>
        <v>158646</v>
      </c>
    </row>
    <row r="761" spans="1:16" x14ac:dyDescent="0.35">
      <c r="A761" s="13">
        <v>2028</v>
      </c>
      <c r="B761" s="13">
        <f t="shared" si="67"/>
        <v>2027</v>
      </c>
      <c r="C761" t="s">
        <v>212</v>
      </c>
      <c r="D761" t="s">
        <v>213</v>
      </c>
      <c r="E761" s="5">
        <v>574575091.13856101</v>
      </c>
      <c r="F761" s="13">
        <f>INDEX($R$3:$T$335,MATCH(VPPEL[[#This Row],[DistrictNumber]],$R$3:$R$335,0),3)</f>
        <v>1.34</v>
      </c>
      <c r="G761" s="9">
        <f t="shared" si="70"/>
        <v>769930.62212567183</v>
      </c>
      <c r="H761" s="11">
        <v>1.02</v>
      </c>
      <c r="I761" s="12" cm="1">
        <f t="array" ref="I761">INDEX(VPPEL[],MATCH(VPPEL[[#This Row],[Base Year]]&amp;VPPEL[[#This Row],[DistrictNumber]],VPPEL[[Fiscal Year]:[Fiscal Year]]&amp;VPPEL[[DistrictNumber]:[DistrictNumber]],0),9)*$H761</f>
        <v>645837.55754162406</v>
      </c>
      <c r="J761" s="15">
        <f>IF(VPPEL[[#This Row],[Unadjusted Maximum Revenue]]/(VPPEL[[#This Row],[Proposed Taxable Valuation]]/1000)&gt;VPPEL[[#This Row],[Max VPPEL RATE]],VPPEL[[#This Row],[Max VPPEL RATE]],VPPEL[[#This Row],[Unadjusted Maximum Revenue]]/(VPPEL[[#This Row],[Proposed Taxable Valuation]]/1000))</f>
        <v>1.1240263761901885</v>
      </c>
      <c r="K761" s="26">
        <f>ROUND(VPPEL[[#This Row],[Proposed Taxable Valuation]]/1000*VPPEL[[#This Row],[Adjusted Rate]],0)</f>
        <v>645838</v>
      </c>
      <c r="L761" s="19">
        <f t="shared" si="68"/>
        <v>-124093.06458404777</v>
      </c>
      <c r="M761" s="17">
        <f t="shared" si="71"/>
        <v>-0.21597362380981155</v>
      </c>
      <c r="N761" s="2">
        <v>483615973.37019551</v>
      </c>
      <c r="O761">
        <f>INDEX($R$3:$T$335,MATCH(VPPEL[[#This Row],[DistrictNumber]],$R$3:$R$335,0),3)</f>
        <v>1.34</v>
      </c>
      <c r="P761" s="9">
        <f t="shared" si="69"/>
        <v>648045</v>
      </c>
    </row>
    <row r="762" spans="1:16" x14ac:dyDescent="0.35">
      <c r="A762" s="13">
        <v>2028</v>
      </c>
      <c r="B762" s="13">
        <f t="shared" si="67"/>
        <v>2027</v>
      </c>
      <c r="C762" t="s">
        <v>214</v>
      </c>
      <c r="D762" t="s">
        <v>215</v>
      </c>
      <c r="E762" s="5">
        <v>392128468.00440121</v>
      </c>
      <c r="F762" s="13">
        <f>INDEX($R$3:$T$335,MATCH(VPPEL[[#This Row],[DistrictNumber]],$R$3:$R$335,0),3)</f>
        <v>1</v>
      </c>
      <c r="G762" s="9">
        <f t="shared" si="70"/>
        <v>392128.46800440119</v>
      </c>
      <c r="H762" s="11">
        <v>1.02</v>
      </c>
      <c r="I762" s="12" cm="1">
        <f t="array" ref="I762">INDEX(VPPEL[],MATCH(VPPEL[[#This Row],[Base Year]]&amp;VPPEL[[#This Row],[DistrictNumber]],VPPEL[[Fiscal Year]:[Fiscal Year]]&amp;VPPEL[[DistrictNumber]:[DistrictNumber]],0),9)*$H762</f>
        <v>341313.8903424</v>
      </c>
      <c r="J762" s="15">
        <f>IF(VPPEL[[#This Row],[Unadjusted Maximum Revenue]]/(VPPEL[[#This Row],[Proposed Taxable Valuation]]/1000)&gt;VPPEL[[#This Row],[Max VPPEL RATE]],VPPEL[[#This Row],[Max VPPEL RATE]],VPPEL[[#This Row],[Unadjusted Maximum Revenue]]/(VPPEL[[#This Row],[Proposed Taxable Valuation]]/1000))</f>
        <v>0.87041344404142862</v>
      </c>
      <c r="K762" s="26">
        <f>ROUND(VPPEL[[#This Row],[Proposed Taxable Valuation]]/1000*VPPEL[[#This Row],[Adjusted Rate]],0)</f>
        <v>341314</v>
      </c>
      <c r="L762" s="19">
        <f t="shared" si="68"/>
        <v>-50814.577662001189</v>
      </c>
      <c r="M762" s="17">
        <f t="shared" si="71"/>
        <v>-0.12958655595857138</v>
      </c>
      <c r="N762" s="2">
        <v>346379581.4328981</v>
      </c>
      <c r="O762">
        <f>INDEX($R$3:$T$335,MATCH(VPPEL[[#This Row],[DistrictNumber]],$R$3:$R$335,0),3)</f>
        <v>1</v>
      </c>
      <c r="P762" s="9">
        <f t="shared" si="69"/>
        <v>346380</v>
      </c>
    </row>
    <row r="763" spans="1:16" x14ac:dyDescent="0.35">
      <c r="A763" s="13">
        <v>2028</v>
      </c>
      <c r="B763" s="13">
        <f t="shared" si="67"/>
        <v>2027</v>
      </c>
      <c r="C763" t="s">
        <v>216</v>
      </c>
      <c r="D763" t="s">
        <v>217</v>
      </c>
      <c r="E763" s="5">
        <v>1336990802.3514779</v>
      </c>
      <c r="F763" s="13">
        <f>INDEX($R$3:$T$335,MATCH(VPPEL[[#This Row],[DistrictNumber]],$R$3:$R$335,0),3)</f>
        <v>0.67</v>
      </c>
      <c r="G763" s="9">
        <f t="shared" si="70"/>
        <v>895783.83757549012</v>
      </c>
      <c r="H763" s="11">
        <v>1.02</v>
      </c>
      <c r="I763" s="12" cm="1">
        <f t="array" ref="I763">INDEX(VPPEL[],MATCH(VPPEL[[#This Row],[Base Year]]&amp;VPPEL[[#This Row],[DistrictNumber]],VPPEL[[Fiscal Year]:[Fiscal Year]]&amp;VPPEL[[DistrictNumber]:[DistrictNumber]],0),9)*$H763</f>
        <v>706628.09244096</v>
      </c>
      <c r="J763" s="15">
        <f>IF(VPPEL[[#This Row],[Unadjusted Maximum Revenue]]/(VPPEL[[#This Row],[Proposed Taxable Valuation]]/1000)&gt;VPPEL[[#This Row],[Max VPPEL RATE]],VPPEL[[#This Row],[Max VPPEL RATE]],VPPEL[[#This Row],[Unadjusted Maximum Revenue]]/(VPPEL[[#This Row],[Proposed Taxable Valuation]]/1000))</f>
        <v>0.5285212816708641</v>
      </c>
      <c r="K763" s="26">
        <f>ROUND(VPPEL[[#This Row],[Proposed Taxable Valuation]]/1000*VPPEL[[#This Row],[Adjusted Rate]],0)</f>
        <v>706628</v>
      </c>
      <c r="L763" s="19">
        <f t="shared" si="68"/>
        <v>-189155.74513453012</v>
      </c>
      <c r="M763" s="17">
        <f t="shared" si="71"/>
        <v>-0.14147871832913594</v>
      </c>
      <c r="N763" s="2">
        <v>1092061345.5055871</v>
      </c>
      <c r="O763">
        <f>INDEX($R$3:$T$335,MATCH(VPPEL[[#This Row],[DistrictNumber]],$R$3:$R$335,0),3)</f>
        <v>0.67</v>
      </c>
      <c r="P763" s="9">
        <f t="shared" si="69"/>
        <v>731681</v>
      </c>
    </row>
    <row r="764" spans="1:16" x14ac:dyDescent="0.35">
      <c r="A764" s="13">
        <v>2028</v>
      </c>
      <c r="B764" s="13">
        <f t="shared" si="67"/>
        <v>2027</v>
      </c>
      <c r="C764" t="s">
        <v>218</v>
      </c>
      <c r="D764" t="s">
        <v>219</v>
      </c>
      <c r="E764" s="5">
        <v>735457776.17250597</v>
      </c>
      <c r="F764" s="13">
        <f>INDEX($R$3:$T$335,MATCH(VPPEL[[#This Row],[DistrictNumber]],$R$3:$R$335,0),3)</f>
        <v>1.0159199999999999</v>
      </c>
      <c r="G764" s="9">
        <f t="shared" si="70"/>
        <v>747166.26396917214</v>
      </c>
      <c r="H764" s="11">
        <v>1.02</v>
      </c>
      <c r="I764" s="12" cm="1">
        <f t="array" ref="I764">INDEX(VPPEL[],MATCH(VPPEL[[#This Row],[Base Year]]&amp;VPPEL[[#This Row],[DistrictNumber]],VPPEL[[Fiscal Year]:[Fiscal Year]]&amp;VPPEL[[DistrictNumber]:[DistrictNumber]],0),9)*$H764</f>
        <v>590707.26020259736</v>
      </c>
      <c r="J764" s="15">
        <f>IF(VPPEL[[#This Row],[Unadjusted Maximum Revenue]]/(VPPEL[[#This Row],[Proposed Taxable Valuation]]/1000)&gt;VPPEL[[#This Row],[Max VPPEL RATE]],VPPEL[[#This Row],[Max VPPEL RATE]],VPPEL[[#This Row],[Unadjusted Maximum Revenue]]/(VPPEL[[#This Row],[Proposed Taxable Valuation]]/1000))</f>
        <v>0.80318310491837608</v>
      </c>
      <c r="K764" s="26">
        <f>ROUND(VPPEL[[#This Row],[Proposed Taxable Valuation]]/1000*VPPEL[[#This Row],[Adjusted Rate]],0)</f>
        <v>590707</v>
      </c>
      <c r="L764" s="19">
        <f t="shared" si="68"/>
        <v>-156459.00376657478</v>
      </c>
      <c r="M764" s="17">
        <f t="shared" si="71"/>
        <v>-0.21273689508162386</v>
      </c>
      <c r="N764" s="2">
        <v>614360237.06552708</v>
      </c>
      <c r="O764">
        <f>INDEX($R$3:$T$335,MATCH(VPPEL[[#This Row],[DistrictNumber]],$R$3:$R$335,0),3)</f>
        <v>1.0159199999999999</v>
      </c>
      <c r="P764" s="9">
        <f t="shared" si="69"/>
        <v>624141</v>
      </c>
    </row>
    <row r="765" spans="1:16" x14ac:dyDescent="0.35">
      <c r="A765" s="13">
        <v>2028</v>
      </c>
      <c r="B765" s="13">
        <f t="shared" si="67"/>
        <v>2027</v>
      </c>
      <c r="C765" t="s">
        <v>220</v>
      </c>
      <c r="D765" t="s">
        <v>221</v>
      </c>
      <c r="E765" s="5">
        <v>1762487303.1333897</v>
      </c>
      <c r="F765" s="13">
        <f>INDEX($R$3:$T$335,MATCH(VPPEL[[#This Row],[DistrictNumber]],$R$3:$R$335,0),3)</f>
        <v>1.1297299999999999</v>
      </c>
      <c r="G765" s="9">
        <f t="shared" si="70"/>
        <v>1991134.7809688842</v>
      </c>
      <c r="H765" s="11">
        <v>1.02</v>
      </c>
      <c r="I765" s="12" cm="1">
        <f t="array" ref="I765">INDEX(VPPEL[],MATCH(VPPEL[[#This Row],[Base Year]]&amp;VPPEL[[#This Row],[DistrictNumber]],VPPEL[[Fiscal Year]:[Fiscal Year]]&amp;VPPEL[[DistrictNumber]:[DistrictNumber]],0),9)*$H765</f>
        <v>1562807.4744050435</v>
      </c>
      <c r="J765" s="15">
        <f>IF(VPPEL[[#This Row],[Unadjusted Maximum Revenue]]/(VPPEL[[#This Row],[Proposed Taxable Valuation]]/1000)&gt;VPPEL[[#This Row],[Max VPPEL RATE]],VPPEL[[#This Row],[Max VPPEL RATE]],VPPEL[[#This Row],[Unadjusted Maximum Revenue]]/(VPPEL[[#This Row],[Proposed Taxable Valuation]]/1000))</f>
        <v>0.88670566399352158</v>
      </c>
      <c r="K765" s="26">
        <f>ROUND(VPPEL[[#This Row],[Proposed Taxable Valuation]]/1000*VPPEL[[#This Row],[Adjusted Rate]],0)</f>
        <v>1562807</v>
      </c>
      <c r="L765" s="19">
        <f t="shared" si="68"/>
        <v>-428327.30656384071</v>
      </c>
      <c r="M765" s="17">
        <f t="shared" si="71"/>
        <v>-0.24302433600647833</v>
      </c>
      <c r="N765" s="2">
        <v>1410329523.0785329</v>
      </c>
      <c r="O765">
        <f>INDEX($R$3:$T$335,MATCH(VPPEL[[#This Row],[DistrictNumber]],$R$3:$R$335,0),3)</f>
        <v>1.1297299999999999</v>
      </c>
      <c r="P765" s="9">
        <f t="shared" si="69"/>
        <v>1593292</v>
      </c>
    </row>
    <row r="766" spans="1:16" x14ac:dyDescent="0.35">
      <c r="A766" s="13">
        <v>2028</v>
      </c>
      <c r="B766" s="13">
        <f t="shared" si="67"/>
        <v>2027</v>
      </c>
      <c r="C766" t="s">
        <v>222</v>
      </c>
      <c r="D766" t="s">
        <v>223</v>
      </c>
      <c r="E766" s="5">
        <v>1139846920.1082902</v>
      </c>
      <c r="F766" s="13">
        <f>INDEX($R$3:$T$335,MATCH(VPPEL[[#This Row],[DistrictNumber]],$R$3:$R$335,0),3)</f>
        <v>1.34</v>
      </c>
      <c r="G766" s="9">
        <f t="shared" si="70"/>
        <v>1527394.8729451089</v>
      </c>
      <c r="H766" s="11">
        <v>1.02</v>
      </c>
      <c r="I766" s="12" cm="1">
        <f t="array" ref="I766">INDEX(VPPEL[],MATCH(VPPEL[[#This Row],[Base Year]]&amp;VPPEL[[#This Row],[DistrictNumber]],VPPEL[[Fiscal Year]:[Fiscal Year]]&amp;VPPEL[[DistrictNumber]:[DistrictNumber]],0),9)*$H766</f>
        <v>1211372.7211576083</v>
      </c>
      <c r="J766" s="15">
        <f>IF(VPPEL[[#This Row],[Unadjusted Maximum Revenue]]/(VPPEL[[#This Row],[Proposed Taxable Valuation]]/1000)&gt;VPPEL[[#This Row],[Max VPPEL RATE]],VPPEL[[#This Row],[Max VPPEL RATE]],VPPEL[[#This Row],[Unadjusted Maximum Revenue]]/(VPPEL[[#This Row],[Proposed Taxable Valuation]]/1000))</f>
        <v>1.0627503569010153</v>
      </c>
      <c r="K766" s="26">
        <f>ROUND(VPPEL[[#This Row],[Proposed Taxable Valuation]]/1000*VPPEL[[#This Row],[Adjusted Rate]],0)</f>
        <v>1211373</v>
      </c>
      <c r="L766" s="19">
        <f t="shared" si="68"/>
        <v>-316022.1517875006</v>
      </c>
      <c r="M766" s="17">
        <f t="shared" si="71"/>
        <v>-0.27724964309898481</v>
      </c>
      <c r="N766" s="2">
        <v>921572762.46885443</v>
      </c>
      <c r="O766">
        <f>INDEX($R$3:$T$335,MATCH(VPPEL[[#This Row],[DistrictNumber]],$R$3:$R$335,0),3)</f>
        <v>1.34</v>
      </c>
      <c r="P766" s="9">
        <f t="shared" si="69"/>
        <v>1234908</v>
      </c>
    </row>
    <row r="767" spans="1:16" x14ac:dyDescent="0.35">
      <c r="A767" s="13">
        <v>2028</v>
      </c>
      <c r="B767" s="13">
        <f t="shared" si="67"/>
        <v>2027</v>
      </c>
      <c r="C767" t="s">
        <v>224</v>
      </c>
      <c r="D767" t="s">
        <v>225</v>
      </c>
      <c r="E767" s="5">
        <v>293918400.73931998</v>
      </c>
      <c r="F767" s="13">
        <f>INDEX($R$3:$T$335,MATCH(VPPEL[[#This Row],[DistrictNumber]],$R$3:$R$335,0),3)</f>
        <v>0.5212</v>
      </c>
      <c r="G767" s="9">
        <f t="shared" si="70"/>
        <v>153190.27046533357</v>
      </c>
      <c r="H767" s="11">
        <v>1.02</v>
      </c>
      <c r="I767" s="12" cm="1">
        <f t="array" ref="I767">INDEX(VPPEL[],MATCH(VPPEL[[#This Row],[Base Year]]&amp;VPPEL[[#This Row],[DistrictNumber]],VPPEL[[Fiscal Year]:[Fiscal Year]]&amp;VPPEL[[DistrictNumber]:[DistrictNumber]],0),9)*$H767</f>
        <v>130624.01868471986</v>
      </c>
      <c r="J767" s="15">
        <f>IF(VPPEL[[#This Row],[Unadjusted Maximum Revenue]]/(VPPEL[[#This Row],[Proposed Taxable Valuation]]/1000)&gt;VPPEL[[#This Row],[Max VPPEL RATE]],VPPEL[[#This Row],[Max VPPEL RATE]],VPPEL[[#This Row],[Unadjusted Maximum Revenue]]/(VPPEL[[#This Row],[Proposed Taxable Valuation]]/1000))</f>
        <v>0.44442273214657285</v>
      </c>
      <c r="K767" s="26">
        <f>ROUND(VPPEL[[#This Row],[Proposed Taxable Valuation]]/1000*VPPEL[[#This Row],[Adjusted Rate]],0)</f>
        <v>130624</v>
      </c>
      <c r="L767" s="19">
        <f t="shared" si="68"/>
        <v>-22566.251780613704</v>
      </c>
      <c r="M767" s="17">
        <f t="shared" si="71"/>
        <v>-7.6777267853427145E-2</v>
      </c>
      <c r="N767" s="2">
        <v>249511216.80089143</v>
      </c>
      <c r="O767">
        <f>INDEX($R$3:$T$335,MATCH(VPPEL[[#This Row],[DistrictNumber]],$R$3:$R$335,0),3)</f>
        <v>0.5212</v>
      </c>
      <c r="P767" s="9">
        <f t="shared" si="69"/>
        <v>130045</v>
      </c>
    </row>
    <row r="768" spans="1:16" x14ac:dyDescent="0.35">
      <c r="A768" s="13">
        <v>2028</v>
      </c>
      <c r="B768" s="13">
        <f t="shared" si="67"/>
        <v>2027</v>
      </c>
      <c r="C768" t="s">
        <v>226</v>
      </c>
      <c r="D768" t="s">
        <v>227</v>
      </c>
      <c r="E768" s="5">
        <v>437921393.17791015</v>
      </c>
      <c r="F768" s="13">
        <f>INDEX($R$3:$T$335,MATCH(VPPEL[[#This Row],[DistrictNumber]],$R$3:$R$335,0),3)</f>
        <v>0.81249000000000005</v>
      </c>
      <c r="G768" s="9">
        <f t="shared" si="70"/>
        <v>355806.75274312025</v>
      </c>
      <c r="H768" s="11">
        <v>1.02</v>
      </c>
      <c r="I768" s="12" cm="1">
        <f t="array" ref="I768">INDEX(VPPEL[],MATCH(VPPEL[[#This Row],[Base Year]]&amp;VPPEL[[#This Row],[DistrictNumber]],VPPEL[[Fiscal Year]:[Fiscal Year]]&amp;VPPEL[[DistrictNumber]:[DistrictNumber]],0),9)*$H768</f>
        <v>307745.28591989423</v>
      </c>
      <c r="J768" s="15">
        <f>IF(VPPEL[[#This Row],[Unadjusted Maximum Revenue]]/(VPPEL[[#This Row],[Proposed Taxable Valuation]]/1000)&gt;VPPEL[[#This Row],[Max VPPEL RATE]],VPPEL[[#This Row],[Max VPPEL RATE]],VPPEL[[#This Row],[Unadjusted Maximum Revenue]]/(VPPEL[[#This Row],[Proposed Taxable Valuation]]/1000))</f>
        <v>0.7027409272852525</v>
      </c>
      <c r="K768" s="26">
        <f>ROUND(VPPEL[[#This Row],[Proposed Taxable Valuation]]/1000*VPPEL[[#This Row],[Adjusted Rate]],0)</f>
        <v>307745</v>
      </c>
      <c r="L768" s="19">
        <f t="shared" si="68"/>
        <v>-48061.466823226016</v>
      </c>
      <c r="M768" s="17">
        <f t="shared" si="71"/>
        <v>-0.10974907271474754</v>
      </c>
      <c r="N768" s="2">
        <v>389539077.06482083</v>
      </c>
      <c r="O768">
        <f>INDEX($R$3:$T$335,MATCH(VPPEL[[#This Row],[DistrictNumber]],$R$3:$R$335,0),3)</f>
        <v>0.81249000000000005</v>
      </c>
      <c r="P768" s="9">
        <f t="shared" si="69"/>
        <v>316497</v>
      </c>
    </row>
    <row r="769" spans="1:16" x14ac:dyDescent="0.35">
      <c r="A769" s="13">
        <v>2028</v>
      </c>
      <c r="B769" s="13">
        <f t="shared" si="67"/>
        <v>2027</v>
      </c>
      <c r="C769" t="s">
        <v>228</v>
      </c>
      <c r="D769" t="s">
        <v>229</v>
      </c>
      <c r="E769" s="5">
        <v>977757563.91865349</v>
      </c>
      <c r="F769" s="13">
        <f>INDEX($R$3:$T$335,MATCH(VPPEL[[#This Row],[DistrictNumber]],$R$3:$R$335,0),3)</f>
        <v>0.56833</v>
      </c>
      <c r="G769" s="9">
        <f t="shared" si="70"/>
        <v>555688.95630188833</v>
      </c>
      <c r="H769" s="11">
        <v>1.02</v>
      </c>
      <c r="I769" s="12" cm="1">
        <f t="array" ref="I769">INDEX(VPPEL[],MATCH(VPPEL[[#This Row],[Base Year]]&amp;VPPEL[[#This Row],[DistrictNumber]],VPPEL[[Fiscal Year]:[Fiscal Year]]&amp;VPPEL[[DistrictNumber]:[DistrictNumber]],0),9)*$H769</f>
        <v>431257.00980974443</v>
      </c>
      <c r="J769" s="15">
        <f>IF(VPPEL[[#This Row],[Unadjusted Maximum Revenue]]/(VPPEL[[#This Row],[Proposed Taxable Valuation]]/1000)&gt;VPPEL[[#This Row],[Max VPPEL RATE]],VPPEL[[#This Row],[Max VPPEL RATE]],VPPEL[[#This Row],[Unadjusted Maximum Revenue]]/(VPPEL[[#This Row],[Proposed Taxable Valuation]]/1000))</f>
        <v>0.44106742379097946</v>
      </c>
      <c r="K769" s="26">
        <f>ROUND(VPPEL[[#This Row],[Proposed Taxable Valuation]]/1000*VPPEL[[#This Row],[Adjusted Rate]],0)</f>
        <v>431257</v>
      </c>
      <c r="L769" s="19">
        <f t="shared" si="68"/>
        <v>-124431.94649214391</v>
      </c>
      <c r="M769" s="17">
        <f t="shared" si="71"/>
        <v>-0.12726257620902054</v>
      </c>
      <c r="N769" s="2">
        <v>793600621.07245088</v>
      </c>
      <c r="O769">
        <f>INDEX($R$3:$T$335,MATCH(VPPEL[[#This Row],[DistrictNumber]],$R$3:$R$335,0),3)</f>
        <v>0.56833</v>
      </c>
      <c r="P769" s="9">
        <f t="shared" si="69"/>
        <v>451027</v>
      </c>
    </row>
    <row r="770" spans="1:16" x14ac:dyDescent="0.35">
      <c r="A770" s="13">
        <v>2028</v>
      </c>
      <c r="B770" s="13">
        <f t="shared" si="67"/>
        <v>2027</v>
      </c>
      <c r="C770" t="s">
        <v>230</v>
      </c>
      <c r="D770" t="s">
        <v>231</v>
      </c>
      <c r="E770" s="5">
        <v>364652581.30298007</v>
      </c>
      <c r="F770" s="13">
        <f>INDEX($R$3:$T$335,MATCH(VPPEL[[#This Row],[DistrictNumber]],$R$3:$R$335,0),3)</f>
        <v>0.77239000000000002</v>
      </c>
      <c r="G770" s="9">
        <f t="shared" si="70"/>
        <v>281654.00727260881</v>
      </c>
      <c r="H770" s="11">
        <v>1.02</v>
      </c>
      <c r="I770" s="12" cm="1">
        <f t="array" ref="I770">INDEX(VPPEL[],MATCH(VPPEL[[#This Row],[Base Year]]&amp;VPPEL[[#This Row],[DistrictNumber]],VPPEL[[Fiscal Year]:[Fiscal Year]]&amp;VPPEL[[DistrictNumber]:[DistrictNumber]],0),9)*$H770</f>
        <v>249762.86379314907</v>
      </c>
      <c r="J770" s="15">
        <f>IF(VPPEL[[#This Row],[Unadjusted Maximum Revenue]]/(VPPEL[[#This Row],[Proposed Taxable Valuation]]/1000)&gt;VPPEL[[#This Row],[Max VPPEL RATE]],VPPEL[[#This Row],[Max VPPEL RATE]],VPPEL[[#This Row],[Unadjusted Maximum Revenue]]/(VPPEL[[#This Row],[Proposed Taxable Valuation]]/1000))</f>
        <v>0.68493376051444366</v>
      </c>
      <c r="K770" s="26">
        <f>ROUND(VPPEL[[#This Row],[Proposed Taxable Valuation]]/1000*VPPEL[[#This Row],[Adjusted Rate]],0)</f>
        <v>249763</v>
      </c>
      <c r="L770" s="19">
        <f t="shared" si="68"/>
        <v>-31891.143479459744</v>
      </c>
      <c r="M770" s="17">
        <f t="shared" si="71"/>
        <v>-8.7456239485556364E-2</v>
      </c>
      <c r="N770" s="2">
        <v>323262370.19081026</v>
      </c>
      <c r="O770">
        <f>INDEX($R$3:$T$335,MATCH(VPPEL[[#This Row],[DistrictNumber]],$R$3:$R$335,0),3)</f>
        <v>0.77239000000000002</v>
      </c>
      <c r="P770" s="9">
        <f t="shared" si="69"/>
        <v>249685</v>
      </c>
    </row>
    <row r="771" spans="1:16" x14ac:dyDescent="0.35">
      <c r="A771" s="13">
        <v>2028</v>
      </c>
      <c r="B771" s="13">
        <f t="shared" si="67"/>
        <v>2027</v>
      </c>
      <c r="C771" t="s">
        <v>232</v>
      </c>
      <c r="D771" t="s">
        <v>233</v>
      </c>
      <c r="E771" s="5">
        <v>1161130653.4413362</v>
      </c>
      <c r="F771" s="13">
        <f>INDEX($R$3:$T$335,MATCH(VPPEL[[#This Row],[DistrictNumber]],$R$3:$R$335,0),3)</f>
        <v>1.34</v>
      </c>
      <c r="G771" s="9">
        <f t="shared" si="70"/>
        <v>1555915.0756113906</v>
      </c>
      <c r="H771" s="11">
        <v>1.02</v>
      </c>
      <c r="I771" s="12" cm="1">
        <f t="array" ref="I771">INDEX(VPPEL[],MATCH(VPPEL[[#This Row],[Base Year]]&amp;VPPEL[[#This Row],[DistrictNumber]],VPPEL[[Fiscal Year]:[Fiscal Year]]&amp;VPPEL[[DistrictNumber]:[DistrictNumber]],0),9)*$H771</f>
        <v>1052330.920087968</v>
      </c>
      <c r="J771" s="15">
        <f>IF(VPPEL[[#This Row],[Unadjusted Maximum Revenue]]/(VPPEL[[#This Row],[Proposed Taxable Valuation]]/1000)&gt;VPPEL[[#This Row],[Max VPPEL RATE]],VPPEL[[#This Row],[Max VPPEL RATE]],VPPEL[[#This Row],[Unadjusted Maximum Revenue]]/(VPPEL[[#This Row],[Proposed Taxable Valuation]]/1000))</f>
        <v>0.90629845742948067</v>
      </c>
      <c r="K771" s="26">
        <f>ROUND(VPPEL[[#This Row],[Proposed Taxable Valuation]]/1000*VPPEL[[#This Row],[Adjusted Rate]],0)</f>
        <v>1052331</v>
      </c>
      <c r="L771" s="19">
        <f t="shared" si="68"/>
        <v>-503584.15552342264</v>
      </c>
      <c r="M771" s="17">
        <f t="shared" si="71"/>
        <v>-0.4337015425705194</v>
      </c>
      <c r="N771" s="2">
        <v>840516428.79590154</v>
      </c>
      <c r="O771">
        <f>INDEX($R$3:$T$335,MATCH(VPPEL[[#This Row],[DistrictNumber]],$R$3:$R$335,0),3)</f>
        <v>1.34</v>
      </c>
      <c r="P771" s="9">
        <f t="shared" si="69"/>
        <v>1126292</v>
      </c>
    </row>
    <row r="772" spans="1:16" x14ac:dyDescent="0.35">
      <c r="A772" s="13">
        <v>2028</v>
      </c>
      <c r="B772" s="13">
        <f t="shared" si="67"/>
        <v>2027</v>
      </c>
      <c r="C772" t="s">
        <v>234</v>
      </c>
      <c r="D772" t="s">
        <v>235</v>
      </c>
      <c r="E772" s="5">
        <v>155359147.4280017</v>
      </c>
      <c r="F772" s="13">
        <f>INDEX($R$3:$T$335,MATCH(VPPEL[[#This Row],[DistrictNumber]],$R$3:$R$335,0),3)</f>
        <v>0.97</v>
      </c>
      <c r="G772" s="9">
        <f t="shared" si="70"/>
        <v>150698.37300516164</v>
      </c>
      <c r="H772" s="11">
        <v>1.02</v>
      </c>
      <c r="I772" s="12" cm="1">
        <f t="array" ref="I772">INDEX(VPPEL[],MATCH(VPPEL[[#This Row],[Base Year]]&amp;VPPEL[[#This Row],[DistrictNumber]],VPPEL[[Fiscal Year]:[Fiscal Year]]&amp;VPPEL[[DistrictNumber]:[DistrictNumber]],0),9)*$H772</f>
        <v>139796.16712783198</v>
      </c>
      <c r="J772" s="15">
        <f>IF(VPPEL[[#This Row],[Unadjusted Maximum Revenue]]/(VPPEL[[#This Row],[Proposed Taxable Valuation]]/1000)&gt;VPPEL[[#This Row],[Max VPPEL RATE]],VPPEL[[#This Row],[Max VPPEL RATE]],VPPEL[[#This Row],[Unadjusted Maximum Revenue]]/(VPPEL[[#This Row],[Proposed Taxable Valuation]]/1000))</f>
        <v>0.89982578716594652</v>
      </c>
      <c r="K772" s="26">
        <f>ROUND(VPPEL[[#This Row],[Proposed Taxable Valuation]]/1000*VPPEL[[#This Row],[Adjusted Rate]],0)</f>
        <v>139796</v>
      </c>
      <c r="L772" s="19">
        <f t="shared" si="68"/>
        <v>-10902.205877329659</v>
      </c>
      <c r="M772" s="17">
        <f t="shared" si="71"/>
        <v>-7.0174212834053451E-2</v>
      </c>
      <c r="N772" s="2">
        <v>142957449.31877726</v>
      </c>
      <c r="O772">
        <f>INDEX($R$3:$T$335,MATCH(VPPEL[[#This Row],[DistrictNumber]],$R$3:$R$335,0),3)</f>
        <v>0.97</v>
      </c>
      <c r="P772" s="9">
        <f t="shared" si="69"/>
        <v>138669</v>
      </c>
    </row>
    <row r="773" spans="1:16" x14ac:dyDescent="0.35">
      <c r="A773" s="13">
        <v>2028</v>
      </c>
      <c r="B773" s="13">
        <f t="shared" ref="B773:B836" si="72">A773-1</f>
        <v>2027</v>
      </c>
      <c r="C773" t="s">
        <v>236</v>
      </c>
      <c r="D773" t="s">
        <v>237</v>
      </c>
      <c r="E773" s="5">
        <v>487615814.66872656</v>
      </c>
      <c r="F773" s="13">
        <f>INDEX($R$3:$T$335,MATCH(VPPEL[[#This Row],[DistrictNumber]],$R$3:$R$335,0),3)</f>
        <v>0.52919000000000005</v>
      </c>
      <c r="G773" s="9">
        <f t="shared" si="70"/>
        <v>258041.41296454344</v>
      </c>
      <c r="H773" s="11">
        <v>1.02</v>
      </c>
      <c r="I773" s="12" cm="1">
        <f t="array" ref="I773">INDEX(VPPEL[],MATCH(VPPEL[[#This Row],[Base Year]]&amp;VPPEL[[#This Row],[DistrictNumber]],VPPEL[[Fiscal Year]:[Fiscal Year]]&amp;VPPEL[[DistrictNumber]:[DistrictNumber]],0),9)*$H773</f>
        <v>222467.89474922192</v>
      </c>
      <c r="J773" s="15">
        <f>IF(VPPEL[[#This Row],[Unadjusted Maximum Revenue]]/(VPPEL[[#This Row],[Proposed Taxable Valuation]]/1000)&gt;VPPEL[[#This Row],[Max VPPEL RATE]],VPPEL[[#This Row],[Max VPPEL RATE]],VPPEL[[#This Row],[Unadjusted Maximum Revenue]]/(VPPEL[[#This Row],[Proposed Taxable Valuation]]/1000))</f>
        <v>0.45623601215715448</v>
      </c>
      <c r="K773" s="26">
        <f>ROUND(VPPEL[[#This Row],[Proposed Taxable Valuation]]/1000*VPPEL[[#This Row],[Adjusted Rate]],0)</f>
        <v>222468</v>
      </c>
      <c r="L773" s="19">
        <f t="shared" ref="L773:L836" si="73">I773-G773</f>
        <v>-35573.518215321528</v>
      </c>
      <c r="M773" s="17">
        <f t="shared" si="71"/>
        <v>-7.2953987842845569E-2</v>
      </c>
      <c r="N773" s="2">
        <v>416746132.4556846</v>
      </c>
      <c r="O773">
        <f>INDEX($R$3:$T$335,MATCH(VPPEL[[#This Row],[DistrictNumber]],$R$3:$R$335,0),3)</f>
        <v>0.52919000000000005</v>
      </c>
      <c r="P773" s="9">
        <f t="shared" ref="P773:P836" si="74">ROUND(N773/1000*O773,0)</f>
        <v>220538</v>
      </c>
    </row>
    <row r="774" spans="1:16" x14ac:dyDescent="0.35">
      <c r="A774" s="13">
        <v>2028</v>
      </c>
      <c r="B774" s="13">
        <f t="shared" si="72"/>
        <v>2027</v>
      </c>
      <c r="C774" t="s">
        <v>238</v>
      </c>
      <c r="D774" t="s">
        <v>239</v>
      </c>
      <c r="E774" s="5">
        <v>1287110292.1789594</v>
      </c>
      <c r="F774" s="13">
        <f>INDEX($R$3:$T$335,MATCH(VPPEL[[#This Row],[DistrictNumber]],$R$3:$R$335,0),3)</f>
        <v>0</v>
      </c>
      <c r="G774" s="9">
        <f t="shared" si="70"/>
        <v>0</v>
      </c>
      <c r="H774" s="11">
        <v>1.02</v>
      </c>
      <c r="I774" s="12" cm="1">
        <f t="array" ref="I774">INDEX(VPPEL[],MATCH(VPPEL[[#This Row],[Base Year]]&amp;VPPEL[[#This Row],[DistrictNumber]],VPPEL[[Fiscal Year]:[Fiscal Year]]&amp;VPPEL[[DistrictNumber]:[DistrictNumber]],0),9)*$H774</f>
        <v>0</v>
      </c>
      <c r="J774" s="15">
        <f>IF(VPPEL[[#This Row],[Unadjusted Maximum Revenue]]/(VPPEL[[#This Row],[Proposed Taxable Valuation]]/1000)&gt;VPPEL[[#This Row],[Max VPPEL RATE]],VPPEL[[#This Row],[Max VPPEL RATE]],VPPEL[[#This Row],[Unadjusted Maximum Revenue]]/(VPPEL[[#This Row],[Proposed Taxable Valuation]]/1000))</f>
        <v>0</v>
      </c>
      <c r="K774" s="26">
        <f>ROUND(VPPEL[[#This Row],[Proposed Taxable Valuation]]/1000*VPPEL[[#This Row],[Adjusted Rate]],0)</f>
        <v>0</v>
      </c>
      <c r="L774" s="19">
        <f t="shared" si="73"/>
        <v>0</v>
      </c>
      <c r="M774" s="17">
        <f t="shared" si="71"/>
        <v>0</v>
      </c>
      <c r="N774" s="2">
        <v>972116308.09712362</v>
      </c>
      <c r="O774">
        <f>INDEX($R$3:$T$335,MATCH(VPPEL[[#This Row],[DistrictNumber]],$R$3:$R$335,0),3)</f>
        <v>0</v>
      </c>
      <c r="P774" s="9">
        <f t="shared" si="74"/>
        <v>0</v>
      </c>
    </row>
    <row r="775" spans="1:16" x14ac:dyDescent="0.35">
      <c r="A775" s="13">
        <v>2028</v>
      </c>
      <c r="B775" s="13">
        <f t="shared" si="72"/>
        <v>2027</v>
      </c>
      <c r="C775" t="s">
        <v>240</v>
      </c>
      <c r="D775" t="s">
        <v>241</v>
      </c>
      <c r="E775" s="5">
        <v>258295667.1744265</v>
      </c>
      <c r="F775" s="13">
        <f>INDEX($R$3:$T$335,MATCH(VPPEL[[#This Row],[DistrictNumber]],$R$3:$R$335,0),3)</f>
        <v>0</v>
      </c>
      <c r="G775" s="9">
        <f t="shared" si="70"/>
        <v>0</v>
      </c>
      <c r="H775" s="11">
        <v>1.02</v>
      </c>
      <c r="I775" s="12" cm="1">
        <f t="array" ref="I775">INDEX(VPPEL[],MATCH(VPPEL[[#This Row],[Base Year]]&amp;VPPEL[[#This Row],[DistrictNumber]],VPPEL[[Fiscal Year]:[Fiscal Year]]&amp;VPPEL[[DistrictNumber]:[DistrictNumber]],0),9)*$H775</f>
        <v>0</v>
      </c>
      <c r="J775" s="15">
        <f>IF(VPPEL[[#This Row],[Unadjusted Maximum Revenue]]/(VPPEL[[#This Row],[Proposed Taxable Valuation]]/1000)&gt;VPPEL[[#This Row],[Max VPPEL RATE]],VPPEL[[#This Row],[Max VPPEL RATE]],VPPEL[[#This Row],[Unadjusted Maximum Revenue]]/(VPPEL[[#This Row],[Proposed Taxable Valuation]]/1000))</f>
        <v>0</v>
      </c>
      <c r="K775" s="26">
        <f>ROUND(VPPEL[[#This Row],[Proposed Taxable Valuation]]/1000*VPPEL[[#This Row],[Adjusted Rate]],0)</f>
        <v>0</v>
      </c>
      <c r="L775" s="19">
        <f t="shared" si="73"/>
        <v>0</v>
      </c>
      <c r="M775" s="17">
        <f t="shared" si="71"/>
        <v>0</v>
      </c>
      <c r="N775" s="2">
        <v>225344369.46162623</v>
      </c>
      <c r="O775">
        <f>INDEX($R$3:$T$335,MATCH(VPPEL[[#This Row],[DistrictNumber]],$R$3:$R$335,0),3)</f>
        <v>0</v>
      </c>
      <c r="P775" s="9">
        <f t="shared" si="74"/>
        <v>0</v>
      </c>
    </row>
    <row r="776" spans="1:16" x14ac:dyDescent="0.35">
      <c r="A776" s="13">
        <v>2028</v>
      </c>
      <c r="B776" s="13">
        <f t="shared" si="72"/>
        <v>2027</v>
      </c>
      <c r="C776" t="s">
        <v>242</v>
      </c>
      <c r="D776" t="s">
        <v>243</v>
      </c>
      <c r="E776" s="5">
        <v>252203630.73334366</v>
      </c>
      <c r="F776" s="13">
        <f>INDEX($R$3:$T$335,MATCH(VPPEL[[#This Row],[DistrictNumber]],$R$3:$R$335,0),3)</f>
        <v>1.34</v>
      </c>
      <c r="G776" s="9">
        <f t="shared" si="70"/>
        <v>337952.86518268054</v>
      </c>
      <c r="H776" s="11">
        <v>1.02</v>
      </c>
      <c r="I776" s="12" cm="1">
        <f t="array" ref="I776">INDEX(VPPEL[],MATCH(VPPEL[[#This Row],[Base Year]]&amp;VPPEL[[#This Row],[DistrictNumber]],VPPEL[[Fiscal Year]:[Fiscal Year]]&amp;VPPEL[[DistrictNumber]:[DistrictNumber]],0),9)*$H776</f>
        <v>298179.02894313604</v>
      </c>
      <c r="J776" s="15">
        <f>IF(VPPEL[[#This Row],[Unadjusted Maximum Revenue]]/(VPPEL[[#This Row],[Proposed Taxable Valuation]]/1000)&gt;VPPEL[[#This Row],[Max VPPEL RATE]],VPPEL[[#This Row],[Max VPPEL RATE]],VPPEL[[#This Row],[Unadjusted Maximum Revenue]]/(VPPEL[[#This Row],[Proposed Taxable Valuation]]/1000))</f>
        <v>1.1822947515708149</v>
      </c>
      <c r="K776" s="26">
        <f>ROUND(VPPEL[[#This Row],[Proposed Taxable Valuation]]/1000*VPPEL[[#This Row],[Adjusted Rate]],0)</f>
        <v>298179</v>
      </c>
      <c r="L776" s="19">
        <f t="shared" si="73"/>
        <v>-39773.8362395445</v>
      </c>
      <c r="M776" s="17">
        <f t="shared" si="71"/>
        <v>-0.15770524842918521</v>
      </c>
      <c r="N776" s="2">
        <v>220226053.85876101</v>
      </c>
      <c r="O776">
        <f>INDEX($R$3:$T$335,MATCH(VPPEL[[#This Row],[DistrictNumber]],$R$3:$R$335,0),3)</f>
        <v>1.34</v>
      </c>
      <c r="P776" s="9">
        <f t="shared" si="74"/>
        <v>295103</v>
      </c>
    </row>
    <row r="777" spans="1:16" x14ac:dyDescent="0.35">
      <c r="A777" s="13">
        <v>2028</v>
      </c>
      <c r="B777" s="13">
        <f t="shared" si="72"/>
        <v>2027</v>
      </c>
      <c r="C777" t="s">
        <v>244</v>
      </c>
      <c r="D777" t="s">
        <v>245</v>
      </c>
      <c r="E777" s="5">
        <v>358631770.98722231</v>
      </c>
      <c r="F777" s="13">
        <f>INDEX($R$3:$T$335,MATCH(VPPEL[[#This Row],[DistrictNumber]],$R$3:$R$335,0),3)</f>
        <v>0.91754999999999998</v>
      </c>
      <c r="G777" s="9">
        <f t="shared" si="70"/>
        <v>329062.58146932581</v>
      </c>
      <c r="H777" s="11">
        <v>1.02</v>
      </c>
      <c r="I777" s="12" cm="1">
        <f t="array" ref="I777">INDEX(VPPEL[],MATCH(VPPEL[[#This Row],[Base Year]]&amp;VPPEL[[#This Row],[DistrictNumber]],VPPEL[[Fiscal Year]:[Fiscal Year]]&amp;VPPEL[[DistrictNumber]:[DistrictNumber]],0),9)*$H777</f>
        <v>299447.15282220131</v>
      </c>
      <c r="J777" s="15">
        <f>IF(VPPEL[[#This Row],[Unadjusted Maximum Revenue]]/(VPPEL[[#This Row],[Proposed Taxable Valuation]]/1000)&gt;VPPEL[[#This Row],[Max VPPEL RATE]],VPPEL[[#This Row],[Max VPPEL RATE]],VPPEL[[#This Row],[Unadjusted Maximum Revenue]]/(VPPEL[[#This Row],[Proposed Taxable Valuation]]/1000))</f>
        <v>0.83497106795055898</v>
      </c>
      <c r="K777" s="26">
        <f>ROUND(VPPEL[[#This Row],[Proposed Taxable Valuation]]/1000*VPPEL[[#This Row],[Adjusted Rate]],0)</f>
        <v>299447</v>
      </c>
      <c r="L777" s="19">
        <f t="shared" si="73"/>
        <v>-29615.4286471245</v>
      </c>
      <c r="M777" s="17">
        <f t="shared" si="71"/>
        <v>-8.2578932049441001E-2</v>
      </c>
      <c r="N777" s="2">
        <v>319329981.49668324</v>
      </c>
      <c r="O777">
        <f>INDEX($R$3:$T$335,MATCH(VPPEL[[#This Row],[DistrictNumber]],$R$3:$R$335,0),3)</f>
        <v>0.91754999999999998</v>
      </c>
      <c r="P777" s="9">
        <f t="shared" si="74"/>
        <v>293001</v>
      </c>
    </row>
    <row r="778" spans="1:16" x14ac:dyDescent="0.35">
      <c r="A778" s="13">
        <v>2028</v>
      </c>
      <c r="B778" s="13">
        <f t="shared" si="72"/>
        <v>2027</v>
      </c>
      <c r="C778" t="s">
        <v>246</v>
      </c>
      <c r="D778" t="s">
        <v>247</v>
      </c>
      <c r="E778" s="5">
        <v>1018387708.099027</v>
      </c>
      <c r="F778" s="13">
        <f>INDEX($R$3:$T$335,MATCH(VPPEL[[#This Row],[DistrictNumber]],$R$3:$R$335,0),3)</f>
        <v>1.00793</v>
      </c>
      <c r="G778" s="9">
        <f t="shared" ref="G778:G841" si="75">E778/1000*F778</f>
        <v>1026463.5226242524</v>
      </c>
      <c r="H778" s="11">
        <v>1.02</v>
      </c>
      <c r="I778" s="12" cm="1">
        <f t="array" ref="I778">INDEX(VPPEL[],MATCH(VPPEL[[#This Row],[Base Year]]&amp;VPPEL[[#This Row],[DistrictNumber]],VPPEL[[Fiscal Year]:[Fiscal Year]]&amp;VPPEL[[DistrictNumber]:[DistrictNumber]],0),9)*$H778</f>
        <v>842889.43925802002</v>
      </c>
      <c r="J778" s="15">
        <f>IF(VPPEL[[#This Row],[Unadjusted Maximum Revenue]]/(VPPEL[[#This Row],[Proposed Taxable Valuation]]/1000)&gt;VPPEL[[#This Row],[Max VPPEL RATE]],VPPEL[[#This Row],[Max VPPEL RATE]],VPPEL[[#This Row],[Unadjusted Maximum Revenue]]/(VPPEL[[#This Row],[Proposed Taxable Valuation]]/1000))</f>
        <v>0.82767047614056455</v>
      </c>
      <c r="K778" s="26">
        <f>ROUND(VPPEL[[#This Row],[Proposed Taxable Valuation]]/1000*VPPEL[[#This Row],[Adjusted Rate]],0)</f>
        <v>842889</v>
      </c>
      <c r="L778" s="19">
        <f t="shared" si="73"/>
        <v>-183574.08336623234</v>
      </c>
      <c r="M778" s="17">
        <f t="shared" si="71"/>
        <v>-0.18025952385943544</v>
      </c>
      <c r="N778" s="2">
        <v>894017390.06001282</v>
      </c>
      <c r="O778">
        <f>INDEX($R$3:$T$335,MATCH(VPPEL[[#This Row],[DistrictNumber]],$R$3:$R$335,0),3)</f>
        <v>1.00793</v>
      </c>
      <c r="P778" s="9">
        <f t="shared" si="74"/>
        <v>901107</v>
      </c>
    </row>
    <row r="779" spans="1:16" x14ac:dyDescent="0.35">
      <c r="A779" s="13">
        <v>2028</v>
      </c>
      <c r="B779" s="13">
        <f t="shared" si="72"/>
        <v>2027</v>
      </c>
      <c r="C779" t="s">
        <v>248</v>
      </c>
      <c r="D779" t="s">
        <v>249</v>
      </c>
      <c r="E779" s="5">
        <v>1197845943.4730828</v>
      </c>
      <c r="F779" s="13">
        <f>INDEX($R$3:$T$335,MATCH(VPPEL[[#This Row],[DistrictNumber]],$R$3:$R$335,0),3)</f>
        <v>0.51054999999999995</v>
      </c>
      <c r="G779" s="9">
        <f t="shared" si="75"/>
        <v>611560.24644018232</v>
      </c>
      <c r="H779" s="11">
        <v>1.02</v>
      </c>
      <c r="I779" s="12" cm="1">
        <f t="array" ref="I779">INDEX(VPPEL[],MATCH(VPPEL[[#This Row],[Base Year]]&amp;VPPEL[[#This Row],[DistrictNumber]],VPPEL[[Fiscal Year]:[Fiscal Year]]&amp;VPPEL[[DistrictNumber]:[DistrictNumber]],0),9)*$H779</f>
        <v>443951.94873312872</v>
      </c>
      <c r="J779" s="15">
        <f>IF(VPPEL[[#This Row],[Unadjusted Maximum Revenue]]/(VPPEL[[#This Row],[Proposed Taxable Valuation]]/1000)&gt;VPPEL[[#This Row],[Max VPPEL RATE]],VPPEL[[#This Row],[Max VPPEL RATE]],VPPEL[[#This Row],[Unadjusted Maximum Revenue]]/(VPPEL[[#This Row],[Proposed Taxable Valuation]]/1000))</f>
        <v>0.37062524705465594</v>
      </c>
      <c r="K779" s="26">
        <f>ROUND(VPPEL[[#This Row],[Proposed Taxable Valuation]]/1000*VPPEL[[#This Row],[Adjusted Rate]],0)</f>
        <v>443952</v>
      </c>
      <c r="L779" s="19">
        <f t="shared" si="73"/>
        <v>-167608.2977070536</v>
      </c>
      <c r="M779" s="17">
        <f t="shared" ref="M779:M842" si="76">J779-F779</f>
        <v>-0.13992475294534401</v>
      </c>
      <c r="N779" s="2">
        <v>955600397.14898276</v>
      </c>
      <c r="O779">
        <f>INDEX($R$3:$T$335,MATCH(VPPEL[[#This Row],[DistrictNumber]],$R$3:$R$335,0),3)</f>
        <v>0.51054999999999995</v>
      </c>
      <c r="P779" s="9">
        <f t="shared" si="74"/>
        <v>487882</v>
      </c>
    </row>
    <row r="780" spans="1:16" x14ac:dyDescent="0.35">
      <c r="A780" s="13">
        <v>2028</v>
      </c>
      <c r="B780" s="13">
        <f t="shared" si="72"/>
        <v>2027</v>
      </c>
      <c r="C780" t="s">
        <v>250</v>
      </c>
      <c r="D780" t="s">
        <v>251</v>
      </c>
      <c r="E780" s="5">
        <v>398379731.63757789</v>
      </c>
      <c r="F780" s="13">
        <f>INDEX($R$3:$T$335,MATCH(VPPEL[[#This Row],[DistrictNumber]],$R$3:$R$335,0),3)</f>
        <v>0</v>
      </c>
      <c r="G780" s="9">
        <f t="shared" si="75"/>
        <v>0</v>
      </c>
      <c r="H780" s="11">
        <v>1.02</v>
      </c>
      <c r="I780" s="12" cm="1">
        <f t="array" ref="I780">INDEX(VPPEL[],MATCH(VPPEL[[#This Row],[Base Year]]&amp;VPPEL[[#This Row],[DistrictNumber]],VPPEL[[Fiscal Year]:[Fiscal Year]]&amp;VPPEL[[DistrictNumber]:[DistrictNumber]],0),9)*$H780</f>
        <v>0</v>
      </c>
      <c r="J780" s="15">
        <f>IF(VPPEL[[#This Row],[Unadjusted Maximum Revenue]]/(VPPEL[[#This Row],[Proposed Taxable Valuation]]/1000)&gt;VPPEL[[#This Row],[Max VPPEL RATE]],VPPEL[[#This Row],[Max VPPEL RATE]],VPPEL[[#This Row],[Unadjusted Maximum Revenue]]/(VPPEL[[#This Row],[Proposed Taxable Valuation]]/1000))</f>
        <v>0</v>
      </c>
      <c r="K780" s="26">
        <f>ROUND(VPPEL[[#This Row],[Proposed Taxable Valuation]]/1000*VPPEL[[#This Row],[Adjusted Rate]],0)</f>
        <v>0</v>
      </c>
      <c r="L780" s="19">
        <f t="shared" si="73"/>
        <v>0</v>
      </c>
      <c r="M780" s="17">
        <f t="shared" si="76"/>
        <v>0</v>
      </c>
      <c r="N780" s="2">
        <v>352113276.80378878</v>
      </c>
      <c r="O780">
        <f>INDEX($R$3:$T$335,MATCH(VPPEL[[#This Row],[DistrictNumber]],$R$3:$R$335,0),3)</f>
        <v>0</v>
      </c>
      <c r="P780" s="9">
        <f t="shared" si="74"/>
        <v>0</v>
      </c>
    </row>
    <row r="781" spans="1:16" x14ac:dyDescent="0.35">
      <c r="A781" s="13">
        <v>2028</v>
      </c>
      <c r="B781" s="13">
        <f t="shared" si="72"/>
        <v>2027</v>
      </c>
      <c r="C781" t="s">
        <v>252</v>
      </c>
      <c r="D781" t="s">
        <v>253</v>
      </c>
      <c r="E781" s="5">
        <v>417246155.32204968</v>
      </c>
      <c r="F781" s="13">
        <f>INDEX($R$3:$T$335,MATCH(VPPEL[[#This Row],[DistrictNumber]],$R$3:$R$335,0),3)</f>
        <v>1.34</v>
      </c>
      <c r="G781" s="9">
        <f t="shared" si="75"/>
        <v>559109.84813154663</v>
      </c>
      <c r="H781" s="11">
        <v>1.02</v>
      </c>
      <c r="I781" s="12" cm="1">
        <f t="array" ref="I781">INDEX(VPPEL[],MATCH(VPPEL[[#This Row],[Base Year]]&amp;VPPEL[[#This Row],[DistrictNumber]],VPPEL[[Fiscal Year]:[Fiscal Year]]&amp;VPPEL[[DistrictNumber]:[DistrictNumber]],0),9)*$H781</f>
        <v>451508.50274292001</v>
      </c>
      <c r="J781" s="15">
        <f>IF(VPPEL[[#This Row],[Unadjusted Maximum Revenue]]/(VPPEL[[#This Row],[Proposed Taxable Valuation]]/1000)&gt;VPPEL[[#This Row],[Max VPPEL RATE]],VPPEL[[#This Row],[Max VPPEL RATE]],VPPEL[[#This Row],[Unadjusted Maximum Revenue]]/(VPPEL[[#This Row],[Proposed Taxable Valuation]]/1000))</f>
        <v>1.082115429905939</v>
      </c>
      <c r="K781" s="26">
        <f>ROUND(VPPEL[[#This Row],[Proposed Taxable Valuation]]/1000*VPPEL[[#This Row],[Adjusted Rate]],0)</f>
        <v>451509</v>
      </c>
      <c r="L781" s="19">
        <f t="shared" si="73"/>
        <v>-107601.34538862662</v>
      </c>
      <c r="M781" s="17">
        <f t="shared" si="76"/>
        <v>-0.25788457009406107</v>
      </c>
      <c r="N781" s="2">
        <v>347435549.11039913</v>
      </c>
      <c r="O781">
        <f>INDEX($R$3:$T$335,MATCH(VPPEL[[#This Row],[DistrictNumber]],$R$3:$R$335,0),3)</f>
        <v>1.34</v>
      </c>
      <c r="P781" s="9">
        <f t="shared" si="74"/>
        <v>465564</v>
      </c>
    </row>
    <row r="782" spans="1:16" x14ac:dyDescent="0.35">
      <c r="A782" s="13">
        <v>2028</v>
      </c>
      <c r="B782" s="13">
        <f t="shared" si="72"/>
        <v>2027</v>
      </c>
      <c r="C782" t="s">
        <v>254</v>
      </c>
      <c r="D782" t="s">
        <v>255</v>
      </c>
      <c r="E782" s="5">
        <v>282802271.95515656</v>
      </c>
      <c r="F782" s="13">
        <f>INDEX($R$3:$T$335,MATCH(VPPEL[[#This Row],[DistrictNumber]],$R$3:$R$335,0),3)</f>
        <v>1.34</v>
      </c>
      <c r="G782" s="9">
        <f t="shared" si="75"/>
        <v>378955.04441990983</v>
      </c>
      <c r="H782" s="11">
        <v>1.02</v>
      </c>
      <c r="I782" s="12" cm="1">
        <f t="array" ref="I782">INDEX(VPPEL[],MATCH(VPPEL[[#This Row],[Base Year]]&amp;VPPEL[[#This Row],[DistrictNumber]],VPPEL[[Fiscal Year]:[Fiscal Year]]&amp;VPPEL[[DistrictNumber]:[DistrictNumber]],0),9)*$H782</f>
        <v>337701.26911730401</v>
      </c>
      <c r="J782" s="15">
        <f>IF(VPPEL[[#This Row],[Unadjusted Maximum Revenue]]/(VPPEL[[#This Row],[Proposed Taxable Valuation]]/1000)&gt;VPPEL[[#This Row],[Max VPPEL RATE]],VPPEL[[#This Row],[Max VPPEL RATE]],VPPEL[[#This Row],[Unadjusted Maximum Revenue]]/(VPPEL[[#This Row],[Proposed Taxable Valuation]]/1000))</f>
        <v>1.1941250216365047</v>
      </c>
      <c r="K782" s="26">
        <f>ROUND(VPPEL[[#This Row],[Proposed Taxable Valuation]]/1000*VPPEL[[#This Row],[Adjusted Rate]],0)</f>
        <v>337701</v>
      </c>
      <c r="L782" s="19">
        <f t="shared" si="73"/>
        <v>-41253.77530260582</v>
      </c>
      <c r="M782" s="17">
        <f t="shared" si="76"/>
        <v>-0.14587497836349539</v>
      </c>
      <c r="N782" s="2">
        <v>245125432.58295447</v>
      </c>
      <c r="O782">
        <f>INDEX($R$3:$T$335,MATCH(VPPEL[[#This Row],[DistrictNumber]],$R$3:$R$335,0),3)</f>
        <v>1.34</v>
      </c>
      <c r="P782" s="9">
        <f t="shared" si="74"/>
        <v>328468</v>
      </c>
    </row>
    <row r="783" spans="1:16" x14ac:dyDescent="0.35">
      <c r="A783" s="13">
        <v>2028</v>
      </c>
      <c r="B783" s="13">
        <f t="shared" si="72"/>
        <v>2027</v>
      </c>
      <c r="C783" t="s">
        <v>256</v>
      </c>
      <c r="D783" t="s">
        <v>257</v>
      </c>
      <c r="E783" s="5">
        <v>199999328.05978167</v>
      </c>
      <c r="F783" s="13">
        <f>INDEX($R$3:$T$335,MATCH(VPPEL[[#This Row],[DistrictNumber]],$R$3:$R$335,0),3)</f>
        <v>0.98184000000000005</v>
      </c>
      <c r="G783" s="9">
        <f t="shared" si="75"/>
        <v>196367.34026221605</v>
      </c>
      <c r="H783" s="11">
        <v>1.02</v>
      </c>
      <c r="I783" s="12" cm="1">
        <f t="array" ref="I783">INDEX(VPPEL[],MATCH(VPPEL[[#This Row],[Base Year]]&amp;VPPEL[[#This Row],[DistrictNumber]],VPPEL[[Fiscal Year]:[Fiscal Year]]&amp;VPPEL[[DistrictNumber]:[DistrictNumber]],0),9)*$H783</f>
        <v>178773.67574494131</v>
      </c>
      <c r="J783" s="15">
        <f>IF(VPPEL[[#This Row],[Unadjusted Maximum Revenue]]/(VPPEL[[#This Row],[Proposed Taxable Valuation]]/1000)&gt;VPPEL[[#This Row],[Max VPPEL RATE]],VPPEL[[#This Row],[Max VPPEL RATE]],VPPEL[[#This Row],[Unadjusted Maximum Revenue]]/(VPPEL[[#This Row],[Proposed Taxable Valuation]]/1000))</f>
        <v>0.89387138186536408</v>
      </c>
      <c r="K783" s="26">
        <f>ROUND(VPPEL[[#This Row],[Proposed Taxable Valuation]]/1000*VPPEL[[#This Row],[Adjusted Rate]],0)</f>
        <v>178774</v>
      </c>
      <c r="L783" s="19">
        <f t="shared" si="73"/>
        <v>-17593.664517274738</v>
      </c>
      <c r="M783" s="17">
        <f t="shared" si="76"/>
        <v>-8.7968618134635967E-2</v>
      </c>
      <c r="N783" s="2">
        <v>177031653.46965533</v>
      </c>
      <c r="O783">
        <f>INDEX($R$3:$T$335,MATCH(VPPEL[[#This Row],[DistrictNumber]],$R$3:$R$335,0),3)</f>
        <v>0.98184000000000005</v>
      </c>
      <c r="P783" s="9">
        <f t="shared" si="74"/>
        <v>173817</v>
      </c>
    </row>
    <row r="784" spans="1:16" x14ac:dyDescent="0.35">
      <c r="A784" s="13">
        <v>2028</v>
      </c>
      <c r="B784" s="13">
        <f t="shared" si="72"/>
        <v>2027</v>
      </c>
      <c r="C784" t="s">
        <v>258</v>
      </c>
      <c r="D784" t="s">
        <v>259</v>
      </c>
      <c r="E784" s="5">
        <v>585153794.96063113</v>
      </c>
      <c r="F784" s="13">
        <f>INDEX($R$3:$T$335,MATCH(VPPEL[[#This Row],[DistrictNumber]],$R$3:$R$335,0),3)</f>
        <v>0.67500000000000004</v>
      </c>
      <c r="G784" s="9">
        <f t="shared" si="75"/>
        <v>394978.81159842608</v>
      </c>
      <c r="H784" s="11">
        <v>1.02</v>
      </c>
      <c r="I784" s="12" cm="1">
        <f t="array" ref="I784">INDEX(VPPEL[],MATCH(VPPEL[[#This Row],[Base Year]]&amp;VPPEL[[#This Row],[DistrictNumber]],VPPEL[[Fiscal Year]:[Fiscal Year]]&amp;VPPEL[[DistrictNumber]:[DistrictNumber]],0),9)*$H784</f>
        <v>337036.82932539011</v>
      </c>
      <c r="J784" s="15">
        <f>IF(VPPEL[[#This Row],[Unadjusted Maximum Revenue]]/(VPPEL[[#This Row],[Proposed Taxable Valuation]]/1000)&gt;VPPEL[[#This Row],[Max VPPEL RATE]],VPPEL[[#This Row],[Max VPPEL RATE]],VPPEL[[#This Row],[Unadjusted Maximum Revenue]]/(VPPEL[[#This Row],[Proposed Taxable Valuation]]/1000))</f>
        <v>0.57597990857782233</v>
      </c>
      <c r="K784" s="26">
        <f>ROUND(VPPEL[[#This Row],[Proposed Taxable Valuation]]/1000*VPPEL[[#This Row],[Adjusted Rate]],0)</f>
        <v>337037</v>
      </c>
      <c r="L784" s="19">
        <f t="shared" si="73"/>
        <v>-57941.982273035974</v>
      </c>
      <c r="M784" s="17">
        <f t="shared" si="76"/>
        <v>-9.9020091422177714E-2</v>
      </c>
      <c r="N784" s="2">
        <v>504854817.22605985</v>
      </c>
      <c r="O784">
        <f>INDEX($R$3:$T$335,MATCH(VPPEL[[#This Row],[DistrictNumber]],$R$3:$R$335,0),3)</f>
        <v>0.67500000000000004</v>
      </c>
      <c r="P784" s="9">
        <f t="shared" si="74"/>
        <v>340777</v>
      </c>
    </row>
    <row r="785" spans="1:16" x14ac:dyDescent="0.35">
      <c r="A785" s="13">
        <v>2028</v>
      </c>
      <c r="B785" s="13">
        <f t="shared" si="72"/>
        <v>2027</v>
      </c>
      <c r="C785" t="s">
        <v>260</v>
      </c>
      <c r="D785" t="s">
        <v>261</v>
      </c>
      <c r="E785" s="5">
        <v>876152164.59682941</v>
      </c>
      <c r="F785" s="13">
        <f>INDEX($R$3:$T$335,MATCH(VPPEL[[#This Row],[DistrictNumber]],$R$3:$R$335,0),3)</f>
        <v>0.67</v>
      </c>
      <c r="G785" s="9">
        <f t="shared" si="75"/>
        <v>587021.95027987577</v>
      </c>
      <c r="H785" s="11">
        <v>1.02</v>
      </c>
      <c r="I785" s="12" cm="1">
        <f t="array" ref="I785">INDEX(VPPEL[],MATCH(VPPEL[[#This Row],[Base Year]]&amp;VPPEL[[#This Row],[DistrictNumber]],VPPEL[[Fiscal Year]:[Fiscal Year]]&amp;VPPEL[[DistrictNumber]:[DistrictNumber]],0),9)*$H785</f>
        <v>483636.17586628807</v>
      </c>
      <c r="J785" s="15">
        <f>IF(VPPEL[[#This Row],[Unadjusted Maximum Revenue]]/(VPPEL[[#This Row],[Proposed Taxable Valuation]]/1000)&gt;VPPEL[[#This Row],[Max VPPEL RATE]],VPPEL[[#This Row],[Max VPPEL RATE]],VPPEL[[#This Row],[Unadjusted Maximum Revenue]]/(VPPEL[[#This Row],[Proposed Taxable Valuation]]/1000))</f>
        <v>0.55200020659520743</v>
      </c>
      <c r="K785" s="26">
        <f>ROUND(VPPEL[[#This Row],[Proposed Taxable Valuation]]/1000*VPPEL[[#This Row],[Adjusted Rate]],0)</f>
        <v>483636</v>
      </c>
      <c r="L785" s="19">
        <f t="shared" si="73"/>
        <v>-103385.7744135877</v>
      </c>
      <c r="M785" s="17">
        <f t="shared" si="76"/>
        <v>-0.11799979340479261</v>
      </c>
      <c r="N785" s="2">
        <v>720993548.59087932</v>
      </c>
      <c r="O785">
        <f>INDEX($R$3:$T$335,MATCH(VPPEL[[#This Row],[DistrictNumber]],$R$3:$R$335,0),3)</f>
        <v>0.67</v>
      </c>
      <c r="P785" s="9">
        <f t="shared" si="74"/>
        <v>483066</v>
      </c>
    </row>
    <row r="786" spans="1:16" x14ac:dyDescent="0.35">
      <c r="A786" s="13">
        <v>2028</v>
      </c>
      <c r="B786" s="13">
        <f t="shared" si="72"/>
        <v>2027</v>
      </c>
      <c r="C786" t="s">
        <v>262</v>
      </c>
      <c r="D786" t="s">
        <v>263</v>
      </c>
      <c r="E786" s="5">
        <v>385040968.73371112</v>
      </c>
      <c r="F786" s="13">
        <f>INDEX($R$3:$T$335,MATCH(VPPEL[[#This Row],[DistrictNumber]],$R$3:$R$335,0),3)</f>
        <v>0</v>
      </c>
      <c r="G786" s="9">
        <f t="shared" si="75"/>
        <v>0</v>
      </c>
      <c r="H786" s="11">
        <v>1.02</v>
      </c>
      <c r="I786" s="12" cm="1">
        <f t="array" ref="I786">INDEX(VPPEL[],MATCH(VPPEL[[#This Row],[Base Year]]&amp;VPPEL[[#This Row],[DistrictNumber]],VPPEL[[Fiscal Year]:[Fiscal Year]]&amp;VPPEL[[DistrictNumber]:[DistrictNumber]],0),9)*$H786</f>
        <v>0</v>
      </c>
      <c r="J786" s="15">
        <f>IF(VPPEL[[#This Row],[Unadjusted Maximum Revenue]]/(VPPEL[[#This Row],[Proposed Taxable Valuation]]/1000)&gt;VPPEL[[#This Row],[Max VPPEL RATE]],VPPEL[[#This Row],[Max VPPEL RATE]],VPPEL[[#This Row],[Unadjusted Maximum Revenue]]/(VPPEL[[#This Row],[Proposed Taxable Valuation]]/1000))</f>
        <v>0</v>
      </c>
      <c r="K786" s="26">
        <f>ROUND(VPPEL[[#This Row],[Proposed Taxable Valuation]]/1000*VPPEL[[#This Row],[Adjusted Rate]],0)</f>
        <v>0</v>
      </c>
      <c r="L786" s="19">
        <f t="shared" si="73"/>
        <v>0</v>
      </c>
      <c r="M786" s="17">
        <f t="shared" si="76"/>
        <v>0</v>
      </c>
      <c r="N786" s="2">
        <v>330096082.23072082</v>
      </c>
      <c r="O786">
        <f>INDEX($R$3:$T$335,MATCH(VPPEL[[#This Row],[DistrictNumber]],$R$3:$R$335,0),3)</f>
        <v>0</v>
      </c>
      <c r="P786" s="9">
        <f t="shared" si="74"/>
        <v>0</v>
      </c>
    </row>
    <row r="787" spans="1:16" x14ac:dyDescent="0.35">
      <c r="A787" s="13">
        <v>2028</v>
      </c>
      <c r="B787" s="13">
        <f t="shared" si="72"/>
        <v>2027</v>
      </c>
      <c r="C787" t="s">
        <v>264</v>
      </c>
      <c r="D787" t="s">
        <v>265</v>
      </c>
      <c r="E787" s="5">
        <v>787282626.57336283</v>
      </c>
      <c r="F787" s="13">
        <f>INDEX($R$3:$T$335,MATCH(VPPEL[[#This Row],[DistrictNumber]],$R$3:$R$335,0),3)</f>
        <v>1.2544900000000001</v>
      </c>
      <c r="G787" s="9">
        <f t="shared" si="75"/>
        <v>987638.18221001804</v>
      </c>
      <c r="H787" s="11">
        <v>1.02</v>
      </c>
      <c r="I787" s="12" cm="1">
        <f t="array" ref="I787">INDEX(VPPEL[],MATCH(VPPEL[[#This Row],[Base Year]]&amp;VPPEL[[#This Row],[DistrictNumber]],VPPEL[[Fiscal Year]:[Fiscal Year]]&amp;VPPEL[[DistrictNumber]:[DistrictNumber]],0),9)*$H787</f>
        <v>801207.24853362096</v>
      </c>
      <c r="J787" s="15">
        <f>IF(VPPEL[[#This Row],[Unadjusted Maximum Revenue]]/(VPPEL[[#This Row],[Proposed Taxable Valuation]]/1000)&gt;VPPEL[[#This Row],[Max VPPEL RATE]],VPPEL[[#This Row],[Max VPPEL RATE]],VPPEL[[#This Row],[Unadjusted Maximum Revenue]]/(VPPEL[[#This Row],[Proposed Taxable Valuation]]/1000))</f>
        <v>1.017686941754151</v>
      </c>
      <c r="K787" s="26">
        <f>ROUND(VPPEL[[#This Row],[Proposed Taxable Valuation]]/1000*VPPEL[[#This Row],[Adjusted Rate]],0)</f>
        <v>801207</v>
      </c>
      <c r="L787" s="19">
        <f t="shared" si="73"/>
        <v>-186430.93367639708</v>
      </c>
      <c r="M787" s="17">
        <f t="shared" si="76"/>
        <v>-0.23680305824584913</v>
      </c>
      <c r="N787" s="2">
        <v>700419102.01082575</v>
      </c>
      <c r="O787">
        <f>INDEX($R$3:$T$335,MATCH(VPPEL[[#This Row],[DistrictNumber]],$R$3:$R$335,0),3)</f>
        <v>1.2544900000000001</v>
      </c>
      <c r="P787" s="9">
        <f t="shared" si="74"/>
        <v>878669</v>
      </c>
    </row>
    <row r="788" spans="1:16" x14ac:dyDescent="0.35">
      <c r="A788" s="13">
        <v>2028</v>
      </c>
      <c r="B788" s="13">
        <f t="shared" si="72"/>
        <v>2027</v>
      </c>
      <c r="C788" t="s">
        <v>266</v>
      </c>
      <c r="D788" t="s">
        <v>267</v>
      </c>
      <c r="E788" s="5">
        <v>502709391.92572504</v>
      </c>
      <c r="F788" s="13">
        <f>INDEX($R$3:$T$335,MATCH(VPPEL[[#This Row],[DistrictNumber]],$R$3:$R$335,0),3)</f>
        <v>1</v>
      </c>
      <c r="G788" s="9">
        <f t="shared" si="75"/>
        <v>502709.39192572504</v>
      </c>
      <c r="H788" s="11">
        <v>1.02</v>
      </c>
      <c r="I788" s="12" cm="1">
        <f t="array" ref="I788">INDEX(VPPEL[],MATCH(VPPEL[[#This Row],[Base Year]]&amp;VPPEL[[#This Row],[DistrictNumber]],VPPEL[[Fiscal Year]:[Fiscal Year]]&amp;VPPEL[[DistrictNumber]:[DistrictNumber]],0),9)*$H788</f>
        <v>399943.8855108</v>
      </c>
      <c r="J788" s="15">
        <f>IF(VPPEL[[#This Row],[Unadjusted Maximum Revenue]]/(VPPEL[[#This Row],[Proposed Taxable Valuation]]/1000)&gt;VPPEL[[#This Row],[Max VPPEL RATE]],VPPEL[[#This Row],[Max VPPEL RATE]],VPPEL[[#This Row],[Unadjusted Maximum Revenue]]/(VPPEL[[#This Row],[Proposed Taxable Valuation]]/1000))</f>
        <v>0.79557671277780984</v>
      </c>
      <c r="K788" s="26">
        <f>ROUND(VPPEL[[#This Row],[Proposed Taxable Valuation]]/1000*VPPEL[[#This Row],[Adjusted Rate]],0)</f>
        <v>399944</v>
      </c>
      <c r="L788" s="19">
        <f t="shared" si="73"/>
        <v>-102765.50641492504</v>
      </c>
      <c r="M788" s="17">
        <f t="shared" si="76"/>
        <v>-0.20442328722219016</v>
      </c>
      <c r="N788" s="2">
        <v>401340036.69716561</v>
      </c>
      <c r="O788">
        <f>INDEX($R$3:$T$335,MATCH(VPPEL[[#This Row],[DistrictNumber]],$R$3:$R$335,0),3)</f>
        <v>1</v>
      </c>
      <c r="P788" s="9">
        <f t="shared" si="74"/>
        <v>401340</v>
      </c>
    </row>
    <row r="789" spans="1:16" x14ac:dyDescent="0.35">
      <c r="A789" s="13">
        <v>2028</v>
      </c>
      <c r="B789" s="13">
        <f t="shared" si="72"/>
        <v>2027</v>
      </c>
      <c r="C789" t="s">
        <v>268</v>
      </c>
      <c r="D789" t="s">
        <v>269</v>
      </c>
      <c r="E789" s="5">
        <v>447899497.6194942</v>
      </c>
      <c r="F789" s="13">
        <f>INDEX($R$3:$T$335,MATCH(VPPEL[[#This Row],[DistrictNumber]],$R$3:$R$335,0),3)</f>
        <v>1.17744</v>
      </c>
      <c r="G789" s="9">
        <f t="shared" si="75"/>
        <v>527374.78447709733</v>
      </c>
      <c r="H789" s="11">
        <v>1.02</v>
      </c>
      <c r="I789" s="12" cm="1">
        <f t="array" ref="I789">INDEX(VPPEL[],MATCH(VPPEL[[#This Row],[Base Year]]&amp;VPPEL[[#This Row],[DistrictNumber]],VPPEL[[Fiscal Year]:[Fiscal Year]]&amp;VPPEL[[DistrictNumber]:[DistrictNumber]],0),9)*$H789</f>
        <v>375464.56136502937</v>
      </c>
      <c r="J789" s="15">
        <f>IF(VPPEL[[#This Row],[Unadjusted Maximum Revenue]]/(VPPEL[[#This Row],[Proposed Taxable Valuation]]/1000)&gt;VPPEL[[#This Row],[Max VPPEL RATE]],VPPEL[[#This Row],[Max VPPEL RATE]],VPPEL[[#This Row],[Unadjusted Maximum Revenue]]/(VPPEL[[#This Row],[Proposed Taxable Valuation]]/1000))</f>
        <v>0.8382785945520288</v>
      </c>
      <c r="K789" s="26">
        <f>ROUND(VPPEL[[#This Row],[Proposed Taxable Valuation]]/1000*VPPEL[[#This Row],[Adjusted Rate]],0)</f>
        <v>375465</v>
      </c>
      <c r="L789" s="19">
        <f t="shared" si="73"/>
        <v>-151910.22311206796</v>
      </c>
      <c r="M789" s="17">
        <f t="shared" si="76"/>
        <v>-0.33916140544797124</v>
      </c>
      <c r="N789" s="2">
        <v>353255702.18133867</v>
      </c>
      <c r="O789">
        <f>INDEX($R$3:$T$335,MATCH(VPPEL[[#This Row],[DistrictNumber]],$R$3:$R$335,0),3)</f>
        <v>1.17744</v>
      </c>
      <c r="P789" s="9">
        <f t="shared" si="74"/>
        <v>415937</v>
      </c>
    </row>
    <row r="790" spans="1:16" x14ac:dyDescent="0.35">
      <c r="A790" s="13">
        <v>2028</v>
      </c>
      <c r="B790" s="13">
        <f t="shared" si="72"/>
        <v>2027</v>
      </c>
      <c r="C790" t="s">
        <v>270</v>
      </c>
      <c r="D790" t="s">
        <v>271</v>
      </c>
      <c r="E790" s="5">
        <v>262530478.14034447</v>
      </c>
      <c r="F790" s="13">
        <f>INDEX($R$3:$T$335,MATCH(VPPEL[[#This Row],[DistrictNumber]],$R$3:$R$335,0),3)</f>
        <v>1.2227300000000001</v>
      </c>
      <c r="G790" s="9">
        <f t="shared" si="75"/>
        <v>321003.89153654344</v>
      </c>
      <c r="H790" s="11">
        <v>1.02</v>
      </c>
      <c r="I790" s="12" cm="1">
        <f t="array" ref="I790">INDEX(VPPEL[],MATCH(VPPEL[[#This Row],[Base Year]]&amp;VPPEL[[#This Row],[DistrictNumber]],VPPEL[[Fiscal Year]:[Fiscal Year]]&amp;VPPEL[[DistrictNumber]:[DistrictNumber]],0),9)*$H790</f>
        <v>268305.57287004439</v>
      </c>
      <c r="J790" s="15">
        <f>IF(VPPEL[[#This Row],[Unadjusted Maximum Revenue]]/(VPPEL[[#This Row],[Proposed Taxable Valuation]]/1000)&gt;VPPEL[[#This Row],[Max VPPEL RATE]],VPPEL[[#This Row],[Max VPPEL RATE]],VPPEL[[#This Row],[Unadjusted Maximum Revenue]]/(VPPEL[[#This Row],[Proposed Taxable Valuation]]/1000))</f>
        <v>1.0219978067712681</v>
      </c>
      <c r="K790" s="26">
        <f>ROUND(VPPEL[[#This Row],[Proposed Taxable Valuation]]/1000*VPPEL[[#This Row],[Adjusted Rate]],0)</f>
        <v>268306</v>
      </c>
      <c r="L790" s="19">
        <f t="shared" si="73"/>
        <v>-52698.31866649905</v>
      </c>
      <c r="M790" s="17">
        <f t="shared" si="76"/>
        <v>-0.20073219322873204</v>
      </c>
      <c r="N790" s="2">
        <v>229555929.09239167</v>
      </c>
      <c r="O790">
        <f>INDEX($R$3:$T$335,MATCH(VPPEL[[#This Row],[DistrictNumber]],$R$3:$R$335,0),3)</f>
        <v>1.2227300000000001</v>
      </c>
      <c r="P790" s="9">
        <f t="shared" si="74"/>
        <v>280685</v>
      </c>
    </row>
    <row r="791" spans="1:16" x14ac:dyDescent="0.35">
      <c r="A791" s="13">
        <v>2028</v>
      </c>
      <c r="B791" s="13">
        <f t="shared" si="72"/>
        <v>2027</v>
      </c>
      <c r="C791" t="s">
        <v>272</v>
      </c>
      <c r="D791" t="s">
        <v>273</v>
      </c>
      <c r="E791" s="5">
        <v>846268316.01345408</v>
      </c>
      <c r="F791" s="13">
        <f>INDEX($R$3:$T$335,MATCH(VPPEL[[#This Row],[DistrictNumber]],$R$3:$R$335,0),3)</f>
        <v>0.95167999999999997</v>
      </c>
      <c r="G791" s="9">
        <f t="shared" si="75"/>
        <v>805376.63098368398</v>
      </c>
      <c r="H791" s="11">
        <v>1.02</v>
      </c>
      <c r="I791" s="12" cm="1">
        <f t="array" ref="I791">INDEX(VPPEL[],MATCH(VPPEL[[#This Row],[Base Year]]&amp;VPPEL[[#This Row],[DistrictNumber]],VPPEL[[Fiscal Year]:[Fiscal Year]]&amp;VPPEL[[DistrictNumber]:[DistrictNumber]],0),9)*$H791</f>
        <v>670157.4439134351</v>
      </c>
      <c r="J791" s="15">
        <f>IF(VPPEL[[#This Row],[Unadjusted Maximum Revenue]]/(VPPEL[[#This Row],[Proposed Taxable Valuation]]/1000)&gt;VPPEL[[#This Row],[Max VPPEL RATE]],VPPEL[[#This Row],[Max VPPEL RATE]],VPPEL[[#This Row],[Unadjusted Maximum Revenue]]/(VPPEL[[#This Row],[Proposed Taxable Valuation]]/1000))</f>
        <v>0.79189712202669871</v>
      </c>
      <c r="K791" s="26">
        <f>ROUND(VPPEL[[#This Row],[Proposed Taxable Valuation]]/1000*VPPEL[[#This Row],[Adjusted Rate]],0)</f>
        <v>670157</v>
      </c>
      <c r="L791" s="19">
        <f t="shared" si="73"/>
        <v>-135219.18707024888</v>
      </c>
      <c r="M791" s="17">
        <f t="shared" si="76"/>
        <v>-0.15978287797330126</v>
      </c>
      <c r="N791" s="2">
        <v>709452668.34125471</v>
      </c>
      <c r="O791">
        <f>INDEX($R$3:$T$335,MATCH(VPPEL[[#This Row],[DistrictNumber]],$R$3:$R$335,0),3)</f>
        <v>0.95167999999999997</v>
      </c>
      <c r="P791" s="9">
        <f t="shared" si="74"/>
        <v>675172</v>
      </c>
    </row>
    <row r="792" spans="1:16" x14ac:dyDescent="0.35">
      <c r="A792" s="13">
        <v>2028</v>
      </c>
      <c r="B792" s="13">
        <f t="shared" si="72"/>
        <v>2027</v>
      </c>
      <c r="C792" t="s">
        <v>274</v>
      </c>
      <c r="D792" t="s">
        <v>275</v>
      </c>
      <c r="E792" s="5">
        <v>400584624.36715341</v>
      </c>
      <c r="F792" s="13">
        <f>INDEX($R$3:$T$335,MATCH(VPPEL[[#This Row],[DistrictNumber]],$R$3:$R$335,0),3)</f>
        <v>1.34</v>
      </c>
      <c r="G792" s="9">
        <f t="shared" si="75"/>
        <v>536783.39665198559</v>
      </c>
      <c r="H792" s="11">
        <v>1.02</v>
      </c>
      <c r="I792" s="12" cm="1">
        <f t="array" ref="I792">INDEX(VPPEL[],MATCH(VPPEL[[#This Row],[Base Year]]&amp;VPPEL[[#This Row],[DistrictNumber]],VPPEL[[Fiscal Year]:[Fiscal Year]]&amp;VPPEL[[DistrictNumber]:[DistrictNumber]],0),9)*$H792</f>
        <v>486223.58772208804</v>
      </c>
      <c r="J792" s="15">
        <f>IF(VPPEL[[#This Row],[Unadjusted Maximum Revenue]]/(VPPEL[[#This Row],[Proposed Taxable Valuation]]/1000)&gt;VPPEL[[#This Row],[Max VPPEL RATE]],VPPEL[[#This Row],[Max VPPEL RATE]],VPPEL[[#This Row],[Unadjusted Maximum Revenue]]/(VPPEL[[#This Row],[Proposed Taxable Valuation]]/1000))</f>
        <v>1.2137849486615411</v>
      </c>
      <c r="K792" s="26">
        <f>ROUND(VPPEL[[#This Row],[Proposed Taxable Valuation]]/1000*VPPEL[[#This Row],[Adjusted Rate]],0)</f>
        <v>486224</v>
      </c>
      <c r="L792" s="19">
        <f t="shared" si="73"/>
        <v>-50559.808929897554</v>
      </c>
      <c r="M792" s="17">
        <f t="shared" si="76"/>
        <v>-0.12621505133845901</v>
      </c>
      <c r="N792" s="2">
        <v>360223064.95949966</v>
      </c>
      <c r="O792">
        <f>INDEX($R$3:$T$335,MATCH(VPPEL[[#This Row],[DistrictNumber]],$R$3:$R$335,0),3)</f>
        <v>1.34</v>
      </c>
      <c r="P792" s="9">
        <f t="shared" si="74"/>
        <v>482699</v>
      </c>
    </row>
    <row r="793" spans="1:16" x14ac:dyDescent="0.35">
      <c r="A793" s="13">
        <v>2028</v>
      </c>
      <c r="B793" s="13">
        <f t="shared" si="72"/>
        <v>2027</v>
      </c>
      <c r="C793" t="s">
        <v>276</v>
      </c>
      <c r="D793" t="s">
        <v>277</v>
      </c>
      <c r="E793" s="5">
        <v>428404737.33930385</v>
      </c>
      <c r="F793" s="13">
        <f>INDEX($R$3:$T$335,MATCH(VPPEL[[#This Row],[DistrictNumber]],$R$3:$R$335,0),3)</f>
        <v>1.34</v>
      </c>
      <c r="G793" s="9">
        <f t="shared" si="75"/>
        <v>574062.3480346672</v>
      </c>
      <c r="H793" s="11">
        <v>1.02</v>
      </c>
      <c r="I793" s="12" cm="1">
        <f t="array" ref="I793">INDEX(VPPEL[],MATCH(VPPEL[[#This Row],[Base Year]]&amp;VPPEL[[#This Row],[DistrictNumber]],VPPEL[[Fiscal Year]:[Fiscal Year]]&amp;VPPEL[[DistrictNumber]:[DistrictNumber]],0),9)*$H793</f>
        <v>404418.24548164802</v>
      </c>
      <c r="J793" s="15">
        <f>IF(VPPEL[[#This Row],[Unadjusted Maximum Revenue]]/(VPPEL[[#This Row],[Proposed Taxable Valuation]]/1000)&gt;VPPEL[[#This Row],[Max VPPEL RATE]],VPPEL[[#This Row],[Max VPPEL RATE]],VPPEL[[#This Row],[Unadjusted Maximum Revenue]]/(VPPEL[[#This Row],[Proposed Taxable Valuation]]/1000))</f>
        <v>0.94400974180017505</v>
      </c>
      <c r="K793" s="26">
        <f>ROUND(VPPEL[[#This Row],[Proposed Taxable Valuation]]/1000*VPPEL[[#This Row],[Adjusted Rate]],0)</f>
        <v>404418</v>
      </c>
      <c r="L793" s="19">
        <f t="shared" si="73"/>
        <v>-169644.10255301918</v>
      </c>
      <c r="M793" s="17">
        <f t="shared" si="76"/>
        <v>-0.39599025819982503</v>
      </c>
      <c r="N793" s="2">
        <v>332695647.64896905</v>
      </c>
      <c r="O793">
        <f>INDEX($R$3:$T$335,MATCH(VPPEL[[#This Row],[DistrictNumber]],$R$3:$R$335,0),3)</f>
        <v>1.34</v>
      </c>
      <c r="P793" s="9">
        <f t="shared" si="74"/>
        <v>445812</v>
      </c>
    </row>
    <row r="794" spans="1:16" x14ac:dyDescent="0.35">
      <c r="A794" s="13">
        <v>2028</v>
      </c>
      <c r="B794" s="13">
        <f t="shared" si="72"/>
        <v>2027</v>
      </c>
      <c r="C794" t="s">
        <v>278</v>
      </c>
      <c r="D794" t="s">
        <v>279</v>
      </c>
      <c r="E794" s="5">
        <v>848064980.32755256</v>
      </c>
      <c r="F794" s="13">
        <f>INDEX($R$3:$T$335,MATCH(VPPEL[[#This Row],[DistrictNumber]],$R$3:$R$335,0),3)</f>
        <v>0.67</v>
      </c>
      <c r="G794" s="9">
        <f t="shared" si="75"/>
        <v>568203.53681946022</v>
      </c>
      <c r="H794" s="11">
        <v>1.02</v>
      </c>
      <c r="I794" s="12" cm="1">
        <f t="array" ref="I794">INDEX(VPPEL[],MATCH(VPPEL[[#This Row],[Base Year]]&amp;VPPEL[[#This Row],[DistrictNumber]],VPPEL[[Fiscal Year]:[Fiscal Year]]&amp;VPPEL[[DistrictNumber]:[DistrictNumber]],0),9)*$H794</f>
        <v>452470.64827662002</v>
      </c>
      <c r="J794" s="15">
        <f>IF(VPPEL[[#This Row],[Unadjusted Maximum Revenue]]/(VPPEL[[#This Row],[Proposed Taxable Valuation]]/1000)&gt;VPPEL[[#This Row],[Max VPPEL RATE]],VPPEL[[#This Row],[Max VPPEL RATE]],VPPEL[[#This Row],[Unadjusted Maximum Revenue]]/(VPPEL[[#This Row],[Proposed Taxable Valuation]]/1000))</f>
        <v>0.53353299425459111</v>
      </c>
      <c r="K794" s="26">
        <f>ROUND(VPPEL[[#This Row],[Proposed Taxable Valuation]]/1000*VPPEL[[#This Row],[Adjusted Rate]],0)</f>
        <v>452471</v>
      </c>
      <c r="L794" s="19">
        <f t="shared" si="73"/>
        <v>-115732.8885428402</v>
      </c>
      <c r="M794" s="17">
        <f t="shared" si="76"/>
        <v>-0.13646700574540893</v>
      </c>
      <c r="N794" s="2">
        <v>699569851.61599886</v>
      </c>
      <c r="O794">
        <f>INDEX($R$3:$T$335,MATCH(VPPEL[[#This Row],[DistrictNumber]],$R$3:$R$335,0),3)</f>
        <v>0.67</v>
      </c>
      <c r="P794" s="9">
        <f t="shared" si="74"/>
        <v>468712</v>
      </c>
    </row>
    <row r="795" spans="1:16" x14ac:dyDescent="0.35">
      <c r="A795" s="13">
        <v>2028</v>
      </c>
      <c r="B795" s="13">
        <f t="shared" si="72"/>
        <v>2027</v>
      </c>
      <c r="C795" t="s">
        <v>280</v>
      </c>
      <c r="D795" t="s">
        <v>281</v>
      </c>
      <c r="E795" s="5">
        <v>608230871.54663467</v>
      </c>
      <c r="F795" s="13">
        <f>INDEX($R$3:$T$335,MATCH(VPPEL[[#This Row],[DistrictNumber]],$R$3:$R$335,0),3)</f>
        <v>1.24091</v>
      </c>
      <c r="G795" s="9">
        <f t="shared" si="75"/>
        <v>754759.77081093448</v>
      </c>
      <c r="H795" s="11">
        <v>1.02</v>
      </c>
      <c r="I795" s="12" cm="1">
        <f t="array" ref="I795">INDEX(VPPEL[],MATCH(VPPEL[[#This Row],[Base Year]]&amp;VPPEL[[#This Row],[DistrictNumber]],VPPEL[[Fiscal Year]:[Fiscal Year]]&amp;VPPEL[[DistrictNumber]:[DistrictNumber]],0),9)*$H795</f>
        <v>686710.39333584323</v>
      </c>
      <c r="J795" s="15">
        <f>IF(VPPEL[[#This Row],[Unadjusted Maximum Revenue]]/(VPPEL[[#This Row],[Proposed Taxable Valuation]]/1000)&gt;VPPEL[[#This Row],[Max VPPEL RATE]],VPPEL[[#This Row],[Max VPPEL RATE]],VPPEL[[#This Row],[Unadjusted Maximum Revenue]]/(VPPEL[[#This Row],[Proposed Taxable Valuation]]/1000))</f>
        <v>1.1290291655036311</v>
      </c>
      <c r="K795" s="26">
        <f>ROUND(VPPEL[[#This Row],[Proposed Taxable Valuation]]/1000*VPPEL[[#This Row],[Adjusted Rate]],0)</f>
        <v>686710</v>
      </c>
      <c r="L795" s="19">
        <f t="shared" si="73"/>
        <v>-68049.377475091256</v>
      </c>
      <c r="M795" s="17">
        <f t="shared" si="76"/>
        <v>-0.11188083449636888</v>
      </c>
      <c r="N795" s="2">
        <v>539807599.96123505</v>
      </c>
      <c r="O795">
        <f>INDEX($R$3:$T$335,MATCH(VPPEL[[#This Row],[DistrictNumber]],$R$3:$R$335,0),3)</f>
        <v>1.24091</v>
      </c>
      <c r="P795" s="9">
        <f t="shared" si="74"/>
        <v>669853</v>
      </c>
    </row>
    <row r="796" spans="1:16" x14ac:dyDescent="0.35">
      <c r="A796" s="13">
        <v>2028</v>
      </c>
      <c r="B796" s="13">
        <f t="shared" si="72"/>
        <v>2027</v>
      </c>
      <c r="C796" t="s">
        <v>282</v>
      </c>
      <c r="D796" t="s">
        <v>283</v>
      </c>
      <c r="E796" s="5">
        <v>778883538.45081115</v>
      </c>
      <c r="F796" s="13">
        <f>INDEX($R$3:$T$335,MATCH(VPPEL[[#This Row],[DistrictNumber]],$R$3:$R$335,0),3)</f>
        <v>0.67</v>
      </c>
      <c r="G796" s="9">
        <f t="shared" si="75"/>
        <v>521851.97076204349</v>
      </c>
      <c r="H796" s="11">
        <v>1.02</v>
      </c>
      <c r="I796" s="12" cm="1">
        <f t="array" ref="I796">INDEX(VPPEL[],MATCH(VPPEL[[#This Row],[Base Year]]&amp;VPPEL[[#This Row],[DistrictNumber]],VPPEL[[Fiscal Year]:[Fiscal Year]]&amp;VPPEL[[DistrictNumber]:[DistrictNumber]],0),9)*$H796</f>
        <v>402892.29740818805</v>
      </c>
      <c r="J796" s="15">
        <f>IF(VPPEL[[#This Row],[Unadjusted Maximum Revenue]]/(VPPEL[[#This Row],[Proposed Taxable Valuation]]/1000)&gt;VPPEL[[#This Row],[Max VPPEL RATE]],VPPEL[[#This Row],[Max VPPEL RATE]],VPPEL[[#This Row],[Unadjusted Maximum Revenue]]/(VPPEL[[#This Row],[Proposed Taxable Valuation]]/1000))</f>
        <v>0.51726898505203411</v>
      </c>
      <c r="K796" s="26">
        <f>ROUND(VPPEL[[#This Row],[Proposed Taxable Valuation]]/1000*VPPEL[[#This Row],[Adjusted Rate]],0)</f>
        <v>402892</v>
      </c>
      <c r="L796" s="19">
        <f t="shared" si="73"/>
        <v>-118959.67335385544</v>
      </c>
      <c r="M796" s="17">
        <f t="shared" si="76"/>
        <v>-0.15273101494796593</v>
      </c>
      <c r="N796" s="2">
        <v>620601092.12180495</v>
      </c>
      <c r="O796">
        <f>INDEX($R$3:$T$335,MATCH(VPPEL[[#This Row],[DistrictNumber]],$R$3:$R$335,0),3)</f>
        <v>0.67</v>
      </c>
      <c r="P796" s="9">
        <f t="shared" si="74"/>
        <v>415803</v>
      </c>
    </row>
    <row r="797" spans="1:16" x14ac:dyDescent="0.35">
      <c r="A797" s="13">
        <v>2028</v>
      </c>
      <c r="B797" s="13">
        <f t="shared" si="72"/>
        <v>2027</v>
      </c>
      <c r="C797" t="s">
        <v>284</v>
      </c>
      <c r="D797" t="s">
        <v>285</v>
      </c>
      <c r="E797" s="5">
        <v>1878950886.3440335</v>
      </c>
      <c r="F797" s="13">
        <f>INDEX($R$3:$T$335,MATCH(VPPEL[[#This Row],[DistrictNumber]],$R$3:$R$335,0),3)</f>
        <v>1.34</v>
      </c>
      <c r="G797" s="9">
        <f t="shared" si="75"/>
        <v>2517794.187701005</v>
      </c>
      <c r="H797" s="11">
        <v>1.02</v>
      </c>
      <c r="I797" s="12" cm="1">
        <f t="array" ref="I797">INDEX(VPPEL[],MATCH(VPPEL[[#This Row],[Base Year]]&amp;VPPEL[[#This Row],[DistrictNumber]],VPPEL[[Fiscal Year]:[Fiscal Year]]&amp;VPPEL[[DistrictNumber]:[DistrictNumber]],0),9)*$H797</f>
        <v>1664228.0540777759</v>
      </c>
      <c r="J797" s="15">
        <f>IF(VPPEL[[#This Row],[Unadjusted Maximum Revenue]]/(VPPEL[[#This Row],[Proposed Taxable Valuation]]/1000)&gt;VPPEL[[#This Row],[Max VPPEL RATE]],VPPEL[[#This Row],[Max VPPEL RATE]],VPPEL[[#This Row],[Unadjusted Maximum Revenue]]/(VPPEL[[#This Row],[Proposed Taxable Valuation]]/1000))</f>
        <v>0.88572195589207003</v>
      </c>
      <c r="K797" s="26">
        <f>ROUND(VPPEL[[#This Row],[Proposed Taxable Valuation]]/1000*VPPEL[[#This Row],[Adjusted Rate]],0)</f>
        <v>1664228</v>
      </c>
      <c r="L797" s="19">
        <f t="shared" si="73"/>
        <v>-853566.13362322911</v>
      </c>
      <c r="M797" s="17">
        <f t="shared" si="76"/>
        <v>-0.45427804410793005</v>
      </c>
      <c r="N797" s="2">
        <v>1384302090.2323978</v>
      </c>
      <c r="O797">
        <f>INDEX($R$3:$T$335,MATCH(VPPEL[[#This Row],[DistrictNumber]],$R$3:$R$335,0),3)</f>
        <v>1.34</v>
      </c>
      <c r="P797" s="9">
        <f t="shared" si="74"/>
        <v>1854965</v>
      </c>
    </row>
    <row r="798" spans="1:16" x14ac:dyDescent="0.35">
      <c r="A798" s="13">
        <v>2028</v>
      </c>
      <c r="B798" s="13">
        <f t="shared" si="72"/>
        <v>2027</v>
      </c>
      <c r="C798" t="s">
        <v>286</v>
      </c>
      <c r="D798" t="s">
        <v>287</v>
      </c>
      <c r="E798" s="5">
        <v>476566360.34252501</v>
      </c>
      <c r="F798" s="13">
        <f>INDEX($R$3:$T$335,MATCH(VPPEL[[#This Row],[DistrictNumber]],$R$3:$R$335,0),3)</f>
        <v>1.34</v>
      </c>
      <c r="G798" s="9">
        <f t="shared" si="75"/>
        <v>638598.92285898351</v>
      </c>
      <c r="H798" s="11">
        <v>1.02</v>
      </c>
      <c r="I798" s="12" cm="1">
        <f t="array" ref="I798">INDEX(VPPEL[],MATCH(VPPEL[[#This Row],[Base Year]]&amp;VPPEL[[#This Row],[DistrictNumber]],VPPEL[[Fiscal Year]:[Fiscal Year]]&amp;VPPEL[[DistrictNumber]:[DistrictNumber]],0),9)*$H798</f>
        <v>469458.84161865601</v>
      </c>
      <c r="J798" s="15">
        <f>IF(VPPEL[[#This Row],[Unadjusted Maximum Revenue]]/(VPPEL[[#This Row],[Proposed Taxable Valuation]]/1000)&gt;VPPEL[[#This Row],[Max VPPEL RATE]],VPPEL[[#This Row],[Max VPPEL RATE]],VPPEL[[#This Row],[Unadjusted Maximum Revenue]]/(VPPEL[[#This Row],[Proposed Taxable Valuation]]/1000))</f>
        <v>0.98508598315928009</v>
      </c>
      <c r="K798" s="26">
        <f>ROUND(VPPEL[[#This Row],[Proposed Taxable Valuation]]/1000*VPPEL[[#This Row],[Adjusted Rate]],0)</f>
        <v>469459</v>
      </c>
      <c r="L798" s="19">
        <f t="shared" si="73"/>
        <v>-169140.0812403275</v>
      </c>
      <c r="M798" s="17">
        <f t="shared" si="76"/>
        <v>-0.35491401684071999</v>
      </c>
      <c r="N798" s="2">
        <v>366932427.03320992</v>
      </c>
      <c r="O798">
        <f>INDEX($R$3:$T$335,MATCH(VPPEL[[#This Row],[DistrictNumber]],$R$3:$R$335,0),3)</f>
        <v>1.34</v>
      </c>
      <c r="P798" s="9">
        <f t="shared" si="74"/>
        <v>491689</v>
      </c>
    </row>
    <row r="799" spans="1:16" x14ac:dyDescent="0.35">
      <c r="A799" s="13">
        <v>2028</v>
      </c>
      <c r="B799" s="13">
        <f t="shared" si="72"/>
        <v>2027</v>
      </c>
      <c r="C799" t="s">
        <v>288</v>
      </c>
      <c r="D799" t="s">
        <v>289</v>
      </c>
      <c r="E799" s="5">
        <v>12191287620.50705</v>
      </c>
      <c r="F799" s="13">
        <f>INDEX($R$3:$T$335,MATCH(VPPEL[[#This Row],[DistrictNumber]],$R$3:$R$335,0),3)</f>
        <v>1.34</v>
      </c>
      <c r="G799" s="9">
        <f t="shared" si="75"/>
        <v>16336325.411479449</v>
      </c>
      <c r="H799" s="11">
        <v>1.02</v>
      </c>
      <c r="I799" s="12" cm="1">
        <f t="array" ref="I799">INDEX(VPPEL[],MATCH(VPPEL[[#This Row],[Base Year]]&amp;VPPEL[[#This Row],[DistrictNumber]],VPPEL[[Fiscal Year]:[Fiscal Year]]&amp;VPPEL[[DistrictNumber]:[DistrictNumber]],0),9)*$H799</f>
        <v>11339512.574141089</v>
      </c>
      <c r="J799" s="15">
        <f>IF(VPPEL[[#This Row],[Unadjusted Maximum Revenue]]/(VPPEL[[#This Row],[Proposed Taxable Valuation]]/1000)&gt;VPPEL[[#This Row],[Max VPPEL RATE]],VPPEL[[#This Row],[Max VPPEL RATE]],VPPEL[[#This Row],[Unadjusted Maximum Revenue]]/(VPPEL[[#This Row],[Proposed Taxable Valuation]]/1000))</f>
        <v>0.93013247879303707</v>
      </c>
      <c r="K799" s="26">
        <f>ROUND(VPPEL[[#This Row],[Proposed Taxable Valuation]]/1000*VPPEL[[#This Row],[Adjusted Rate]],0)</f>
        <v>11339513</v>
      </c>
      <c r="L799" s="19">
        <f t="shared" si="73"/>
        <v>-4996812.83733836</v>
      </c>
      <c r="M799" s="17">
        <f t="shared" si="76"/>
        <v>-0.40986752120696301</v>
      </c>
      <c r="N799" s="2">
        <v>8953674161.9258785</v>
      </c>
      <c r="O799">
        <f>INDEX($R$3:$T$335,MATCH(VPPEL[[#This Row],[DistrictNumber]],$R$3:$R$335,0),3)</f>
        <v>1.34</v>
      </c>
      <c r="P799" s="9">
        <f t="shared" si="74"/>
        <v>11997923</v>
      </c>
    </row>
    <row r="800" spans="1:16" x14ac:dyDescent="0.35">
      <c r="A800" s="13">
        <v>2028</v>
      </c>
      <c r="B800" s="13">
        <f t="shared" si="72"/>
        <v>2027</v>
      </c>
      <c r="C800" t="s">
        <v>290</v>
      </c>
      <c r="D800" t="s">
        <v>291</v>
      </c>
      <c r="E800" s="5">
        <v>619489181.15319228</v>
      </c>
      <c r="F800" s="13">
        <f>INDEX($R$3:$T$335,MATCH(VPPEL[[#This Row],[DistrictNumber]],$R$3:$R$335,0),3)</f>
        <v>0.67</v>
      </c>
      <c r="G800" s="9">
        <f t="shared" si="75"/>
        <v>415057.75137263886</v>
      </c>
      <c r="H800" s="11">
        <v>1.02</v>
      </c>
      <c r="I800" s="12" cm="1">
        <f t="array" ref="I800">INDEX(VPPEL[],MATCH(VPPEL[[#This Row],[Base Year]]&amp;VPPEL[[#This Row],[DistrictNumber]],VPPEL[[Fiscal Year]:[Fiscal Year]]&amp;VPPEL[[DistrictNumber]:[DistrictNumber]],0),9)*$H800</f>
        <v>333933.70789321203</v>
      </c>
      <c r="J800" s="15">
        <f>IF(VPPEL[[#This Row],[Unadjusted Maximum Revenue]]/(VPPEL[[#This Row],[Proposed Taxable Valuation]]/1000)&gt;VPPEL[[#This Row],[Max VPPEL RATE]],VPPEL[[#This Row],[Max VPPEL RATE]],VPPEL[[#This Row],[Unadjusted Maximum Revenue]]/(VPPEL[[#This Row],[Proposed Taxable Valuation]]/1000))</f>
        <v>0.53904687612394997</v>
      </c>
      <c r="K800" s="26">
        <f>ROUND(VPPEL[[#This Row],[Proposed Taxable Valuation]]/1000*VPPEL[[#This Row],[Adjusted Rate]],0)</f>
        <v>333934</v>
      </c>
      <c r="L800" s="19">
        <f t="shared" si="73"/>
        <v>-81124.043479426822</v>
      </c>
      <c r="M800" s="17">
        <f t="shared" si="76"/>
        <v>-0.13095312387605007</v>
      </c>
      <c r="N800" s="2">
        <v>522150149.75980538</v>
      </c>
      <c r="O800">
        <f>INDEX($R$3:$T$335,MATCH(VPPEL[[#This Row],[DistrictNumber]],$R$3:$R$335,0),3)</f>
        <v>0.67</v>
      </c>
      <c r="P800" s="9">
        <f t="shared" si="74"/>
        <v>349841</v>
      </c>
    </row>
    <row r="801" spans="1:16" x14ac:dyDescent="0.35">
      <c r="A801" s="13">
        <v>2028</v>
      </c>
      <c r="B801" s="13">
        <f t="shared" si="72"/>
        <v>2027</v>
      </c>
      <c r="C801" t="s">
        <v>292</v>
      </c>
      <c r="D801" t="s">
        <v>293</v>
      </c>
      <c r="E801" s="5">
        <v>282173964.08354414</v>
      </c>
      <c r="F801" s="13">
        <f>INDEX($R$3:$T$335,MATCH(VPPEL[[#This Row],[DistrictNumber]],$R$3:$R$335,0),3)</f>
        <v>0.14116999999999999</v>
      </c>
      <c r="G801" s="9">
        <f t="shared" si="75"/>
        <v>39834.498509673926</v>
      </c>
      <c r="H801" s="11">
        <v>1.02</v>
      </c>
      <c r="I801" s="12" cm="1">
        <f t="array" ref="I801">INDEX(VPPEL[],MATCH(VPPEL[[#This Row],[Base Year]]&amp;VPPEL[[#This Row],[DistrictNumber]],VPPEL[[Fiscal Year]:[Fiscal Year]]&amp;VPPEL[[DistrictNumber]:[DistrictNumber]],0),9)*$H801</f>
        <v>30667.343834101932</v>
      </c>
      <c r="J801" s="15">
        <f>IF(VPPEL[[#This Row],[Unadjusted Maximum Revenue]]/(VPPEL[[#This Row],[Proposed Taxable Valuation]]/1000)&gt;VPPEL[[#This Row],[Max VPPEL RATE]],VPPEL[[#This Row],[Max VPPEL RATE]],VPPEL[[#This Row],[Unadjusted Maximum Revenue]]/(VPPEL[[#This Row],[Proposed Taxable Valuation]]/1000))</f>
        <v>0.10868240070874205</v>
      </c>
      <c r="K801" s="26">
        <f>ROUND(VPPEL[[#This Row],[Proposed Taxable Valuation]]/1000*VPPEL[[#This Row],[Adjusted Rate]],0)</f>
        <v>30667</v>
      </c>
      <c r="L801" s="19">
        <f t="shared" si="73"/>
        <v>-9167.1546755719937</v>
      </c>
      <c r="M801" s="17">
        <f t="shared" si="76"/>
        <v>-3.248759929125794E-2</v>
      </c>
      <c r="N801" s="2">
        <v>229178380.25965834</v>
      </c>
      <c r="O801">
        <f>INDEX($R$3:$T$335,MATCH(VPPEL[[#This Row],[DistrictNumber]],$R$3:$R$335,0),3)</f>
        <v>0.14116999999999999</v>
      </c>
      <c r="P801" s="9">
        <f t="shared" si="74"/>
        <v>32353</v>
      </c>
    </row>
    <row r="802" spans="1:16" x14ac:dyDescent="0.35">
      <c r="A802" s="13">
        <v>2028</v>
      </c>
      <c r="B802" s="13">
        <f t="shared" si="72"/>
        <v>2027</v>
      </c>
      <c r="C802" t="s">
        <v>294</v>
      </c>
      <c r="D802" t="s">
        <v>295</v>
      </c>
      <c r="E802" s="5">
        <v>248982685.94334891</v>
      </c>
      <c r="F802" s="13">
        <f>INDEX($R$3:$T$335,MATCH(VPPEL[[#This Row],[DistrictNumber]],$R$3:$R$335,0),3)</f>
        <v>0</v>
      </c>
      <c r="G802" s="9">
        <f t="shared" si="75"/>
        <v>0</v>
      </c>
      <c r="H802" s="11">
        <v>1.02</v>
      </c>
      <c r="I802" s="12" cm="1">
        <f t="array" ref="I802">INDEX(VPPEL[],MATCH(VPPEL[[#This Row],[Base Year]]&amp;VPPEL[[#This Row],[DistrictNumber]],VPPEL[[Fiscal Year]:[Fiscal Year]]&amp;VPPEL[[DistrictNumber]:[DistrictNumber]],0),9)*$H802</f>
        <v>0</v>
      </c>
      <c r="J802" s="15">
        <f>IF(VPPEL[[#This Row],[Unadjusted Maximum Revenue]]/(VPPEL[[#This Row],[Proposed Taxable Valuation]]/1000)&gt;VPPEL[[#This Row],[Max VPPEL RATE]],VPPEL[[#This Row],[Max VPPEL RATE]],VPPEL[[#This Row],[Unadjusted Maximum Revenue]]/(VPPEL[[#This Row],[Proposed Taxable Valuation]]/1000))</f>
        <v>0</v>
      </c>
      <c r="K802" s="26">
        <f>ROUND(VPPEL[[#This Row],[Proposed Taxable Valuation]]/1000*VPPEL[[#This Row],[Adjusted Rate]],0)</f>
        <v>0</v>
      </c>
      <c r="L802" s="19">
        <f t="shared" si="73"/>
        <v>0</v>
      </c>
      <c r="M802" s="17">
        <f t="shared" si="76"/>
        <v>0</v>
      </c>
      <c r="N802" s="2">
        <v>189014706.23051748</v>
      </c>
      <c r="O802">
        <f>INDEX($R$3:$T$335,MATCH(VPPEL[[#This Row],[DistrictNumber]],$R$3:$R$335,0),3)</f>
        <v>0</v>
      </c>
      <c r="P802" s="9">
        <f t="shared" si="74"/>
        <v>0</v>
      </c>
    </row>
    <row r="803" spans="1:16" x14ac:dyDescent="0.35">
      <c r="A803" s="13">
        <v>2028</v>
      </c>
      <c r="B803" s="13">
        <f t="shared" si="72"/>
        <v>2027</v>
      </c>
      <c r="C803" t="s">
        <v>296</v>
      </c>
      <c r="D803" t="s">
        <v>297</v>
      </c>
      <c r="E803" s="5">
        <v>469594588.14983284</v>
      </c>
      <c r="F803" s="13">
        <f>INDEX($R$3:$T$335,MATCH(VPPEL[[#This Row],[DistrictNumber]],$R$3:$R$335,0),3)</f>
        <v>0</v>
      </c>
      <c r="G803" s="9">
        <f t="shared" si="75"/>
        <v>0</v>
      </c>
      <c r="H803" s="11">
        <v>1.02</v>
      </c>
      <c r="I803" s="12" cm="1">
        <f t="array" ref="I803">INDEX(VPPEL[],MATCH(VPPEL[[#This Row],[Base Year]]&amp;VPPEL[[#This Row],[DistrictNumber]],VPPEL[[Fiscal Year]:[Fiscal Year]]&amp;VPPEL[[DistrictNumber]:[DistrictNumber]],0),9)*$H803</f>
        <v>0</v>
      </c>
      <c r="J803" s="15">
        <f>IF(VPPEL[[#This Row],[Unadjusted Maximum Revenue]]/(VPPEL[[#This Row],[Proposed Taxable Valuation]]/1000)&gt;VPPEL[[#This Row],[Max VPPEL RATE]],VPPEL[[#This Row],[Max VPPEL RATE]],VPPEL[[#This Row],[Unadjusted Maximum Revenue]]/(VPPEL[[#This Row],[Proposed Taxable Valuation]]/1000))</f>
        <v>0</v>
      </c>
      <c r="K803" s="26">
        <f>ROUND(VPPEL[[#This Row],[Proposed Taxable Valuation]]/1000*VPPEL[[#This Row],[Adjusted Rate]],0)</f>
        <v>0</v>
      </c>
      <c r="L803" s="19">
        <f t="shared" si="73"/>
        <v>0</v>
      </c>
      <c r="M803" s="17">
        <f t="shared" si="76"/>
        <v>0</v>
      </c>
      <c r="N803" s="2">
        <v>377127722.84314913</v>
      </c>
      <c r="O803">
        <f>INDEX($R$3:$T$335,MATCH(VPPEL[[#This Row],[DistrictNumber]],$R$3:$R$335,0),3)</f>
        <v>0</v>
      </c>
      <c r="P803" s="9">
        <f t="shared" si="74"/>
        <v>0</v>
      </c>
    </row>
    <row r="804" spans="1:16" x14ac:dyDescent="0.35">
      <c r="A804" s="13">
        <v>2028</v>
      </c>
      <c r="B804" s="13">
        <f t="shared" si="72"/>
        <v>2027</v>
      </c>
      <c r="C804" t="s">
        <v>298</v>
      </c>
      <c r="D804" t="s">
        <v>299</v>
      </c>
      <c r="E804" s="5">
        <v>5252650797.20051</v>
      </c>
      <c r="F804" s="13">
        <f>INDEX($R$3:$T$335,MATCH(VPPEL[[#This Row],[DistrictNumber]],$R$3:$R$335,0),3)</f>
        <v>1.34</v>
      </c>
      <c r="G804" s="9">
        <f t="shared" si="75"/>
        <v>7038552.0682486845</v>
      </c>
      <c r="H804" s="11">
        <v>1.02</v>
      </c>
      <c r="I804" s="12" cm="1">
        <f t="array" ref="I804">INDEX(VPPEL[],MATCH(VPPEL[[#This Row],[Base Year]]&amp;VPPEL[[#This Row],[DistrictNumber]],VPPEL[[Fiscal Year]:[Fiscal Year]]&amp;VPPEL[[DistrictNumber]:[DistrictNumber]],0),9)*$H804</f>
        <v>4915461.5750573287</v>
      </c>
      <c r="J804" s="15">
        <f>IF(VPPEL[[#This Row],[Unadjusted Maximum Revenue]]/(VPPEL[[#This Row],[Proposed Taxable Valuation]]/1000)&gt;VPPEL[[#This Row],[Max VPPEL RATE]],VPPEL[[#This Row],[Max VPPEL RATE]],VPPEL[[#This Row],[Unadjusted Maximum Revenue]]/(VPPEL[[#This Row],[Proposed Taxable Valuation]]/1000))</f>
        <v>0.93580589398349256</v>
      </c>
      <c r="K804" s="26">
        <f>ROUND(VPPEL[[#This Row],[Proposed Taxable Valuation]]/1000*VPPEL[[#This Row],[Adjusted Rate]],0)</f>
        <v>4915462</v>
      </c>
      <c r="L804" s="19">
        <f t="shared" si="73"/>
        <v>-2123090.4931913558</v>
      </c>
      <c r="M804" s="17">
        <f t="shared" si="76"/>
        <v>-0.40419410601650752</v>
      </c>
      <c r="N804" s="2">
        <v>3937522031.8395224</v>
      </c>
      <c r="O804">
        <f>INDEX($R$3:$T$335,MATCH(VPPEL[[#This Row],[DistrictNumber]],$R$3:$R$335,0),3)</f>
        <v>1.34</v>
      </c>
      <c r="P804" s="9">
        <f t="shared" si="74"/>
        <v>5276280</v>
      </c>
    </row>
    <row r="805" spans="1:16" x14ac:dyDescent="0.35">
      <c r="A805" s="13">
        <v>2028</v>
      </c>
      <c r="B805" s="13">
        <f t="shared" si="72"/>
        <v>2027</v>
      </c>
      <c r="C805" t="s">
        <v>300</v>
      </c>
      <c r="D805" t="s">
        <v>301</v>
      </c>
      <c r="E805" s="5">
        <v>597543467.31526768</v>
      </c>
      <c r="F805" s="13">
        <f>INDEX($R$3:$T$335,MATCH(VPPEL[[#This Row],[DistrictNumber]],$R$3:$R$335,0),3)</f>
        <v>1.34</v>
      </c>
      <c r="G805" s="9">
        <f t="shared" si="75"/>
        <v>800708.24620245874</v>
      </c>
      <c r="H805" s="11">
        <v>1.02</v>
      </c>
      <c r="I805" s="12" cm="1">
        <f t="array" ref="I805">INDEX(VPPEL[],MATCH(VPPEL[[#This Row],[Base Year]]&amp;VPPEL[[#This Row],[DistrictNumber]],VPPEL[[Fiscal Year]:[Fiscal Year]]&amp;VPPEL[[DistrictNumber]:[DistrictNumber]],0),9)*$H805</f>
        <v>634955.22748245602</v>
      </c>
      <c r="J805" s="15">
        <f>IF(VPPEL[[#This Row],[Unadjusted Maximum Revenue]]/(VPPEL[[#This Row],[Proposed Taxable Valuation]]/1000)&gt;VPPEL[[#This Row],[Max VPPEL RATE]],VPPEL[[#This Row],[Max VPPEL RATE]],VPPEL[[#This Row],[Unadjusted Maximum Revenue]]/(VPPEL[[#This Row],[Proposed Taxable Valuation]]/1000))</f>
        <v>1.0626092698080651</v>
      </c>
      <c r="K805" s="26">
        <f>ROUND(VPPEL[[#This Row],[Proposed Taxable Valuation]]/1000*VPPEL[[#This Row],[Adjusted Rate]],0)</f>
        <v>634955</v>
      </c>
      <c r="L805" s="19">
        <f t="shared" si="73"/>
        <v>-165753.01872000273</v>
      </c>
      <c r="M805" s="17">
        <f t="shared" si="76"/>
        <v>-0.27739073019193494</v>
      </c>
      <c r="N805" s="2">
        <v>477021789.1642074</v>
      </c>
      <c r="O805">
        <f>INDEX($R$3:$T$335,MATCH(VPPEL[[#This Row],[DistrictNumber]],$R$3:$R$335,0),3)</f>
        <v>1.34</v>
      </c>
      <c r="P805" s="9">
        <f t="shared" si="74"/>
        <v>639209</v>
      </c>
    </row>
    <row r="806" spans="1:16" x14ac:dyDescent="0.35">
      <c r="A806" s="13">
        <v>2028</v>
      </c>
      <c r="B806" s="13">
        <f t="shared" si="72"/>
        <v>2027</v>
      </c>
      <c r="C806" t="s">
        <v>302</v>
      </c>
      <c r="D806" t="s">
        <v>303</v>
      </c>
      <c r="E806" s="5">
        <v>269509919.97476</v>
      </c>
      <c r="F806" s="13">
        <f>INDEX($R$3:$T$335,MATCH(VPPEL[[#This Row],[DistrictNumber]],$R$3:$R$335,0),3)</f>
        <v>1.34</v>
      </c>
      <c r="G806" s="9">
        <f t="shared" si="75"/>
        <v>361143.29276617838</v>
      </c>
      <c r="H806" s="11">
        <v>1.02</v>
      </c>
      <c r="I806" s="12" cm="1">
        <f t="array" ref="I806">INDEX(VPPEL[],MATCH(VPPEL[[#This Row],[Base Year]]&amp;VPPEL[[#This Row],[DistrictNumber]],VPPEL[[Fiscal Year]:[Fiscal Year]]&amp;VPPEL[[DistrictNumber]:[DistrictNumber]],0),9)*$H806</f>
        <v>323693.15370321606</v>
      </c>
      <c r="J806" s="15">
        <f>IF(VPPEL[[#This Row],[Unadjusted Maximum Revenue]]/(VPPEL[[#This Row],[Proposed Taxable Valuation]]/1000)&gt;VPPEL[[#This Row],[Max VPPEL RATE]],VPPEL[[#This Row],[Max VPPEL RATE]],VPPEL[[#This Row],[Unadjusted Maximum Revenue]]/(VPPEL[[#This Row],[Proposed Taxable Valuation]]/1000))</f>
        <v>1.2010435598568336</v>
      </c>
      <c r="K806" s="26">
        <f>ROUND(VPPEL[[#This Row],[Proposed Taxable Valuation]]/1000*VPPEL[[#This Row],[Adjusted Rate]],0)</f>
        <v>323693</v>
      </c>
      <c r="L806" s="19">
        <f t="shared" si="73"/>
        <v>-37450.13906296232</v>
      </c>
      <c r="M806" s="17">
        <f t="shared" si="76"/>
        <v>-0.13895644014316644</v>
      </c>
      <c r="N806" s="2">
        <v>240412190.14037606</v>
      </c>
      <c r="O806">
        <f>INDEX($R$3:$T$335,MATCH(VPPEL[[#This Row],[DistrictNumber]],$R$3:$R$335,0),3)</f>
        <v>1.34</v>
      </c>
      <c r="P806" s="9">
        <f t="shared" si="74"/>
        <v>322152</v>
      </c>
    </row>
    <row r="807" spans="1:16" x14ac:dyDescent="0.35">
      <c r="A807" s="13">
        <v>2028</v>
      </c>
      <c r="B807" s="13">
        <f t="shared" si="72"/>
        <v>2027</v>
      </c>
      <c r="C807" t="s">
        <v>304</v>
      </c>
      <c r="D807" t="s">
        <v>305</v>
      </c>
      <c r="E807" s="5">
        <v>314074441.83164346</v>
      </c>
      <c r="F807" s="13">
        <f>INDEX($R$3:$T$335,MATCH(VPPEL[[#This Row],[DistrictNumber]],$R$3:$R$335,0),3)</f>
        <v>1.20122</v>
      </c>
      <c r="G807" s="9">
        <f t="shared" si="75"/>
        <v>377272.50101700675</v>
      </c>
      <c r="H807" s="11">
        <v>1.02</v>
      </c>
      <c r="I807" s="12" cm="1">
        <f t="array" ref="I807">INDEX(VPPEL[],MATCH(VPPEL[[#This Row],[Base Year]]&amp;VPPEL[[#This Row],[DistrictNumber]],VPPEL[[Fiscal Year]:[Fiscal Year]]&amp;VPPEL[[DistrictNumber]:[DistrictNumber]],0),9)*$H807</f>
        <v>319508.52219768637</v>
      </c>
      <c r="J807" s="15">
        <f>IF(VPPEL[[#This Row],[Unadjusted Maximum Revenue]]/(VPPEL[[#This Row],[Proposed Taxable Valuation]]/1000)&gt;VPPEL[[#This Row],[Max VPPEL RATE]],VPPEL[[#This Row],[Max VPPEL RATE]],VPPEL[[#This Row],[Unadjusted Maximum Revenue]]/(VPPEL[[#This Row],[Proposed Taxable Valuation]]/1000))</f>
        <v>1.0173018865666115</v>
      </c>
      <c r="K807" s="26">
        <f>ROUND(VPPEL[[#This Row],[Proposed Taxable Valuation]]/1000*VPPEL[[#This Row],[Adjusted Rate]],0)</f>
        <v>319509</v>
      </c>
      <c r="L807" s="19">
        <f t="shared" si="73"/>
        <v>-57763.978819320386</v>
      </c>
      <c r="M807" s="17">
        <f t="shared" si="76"/>
        <v>-0.18391811343338849</v>
      </c>
      <c r="N807" s="2">
        <v>268579174.21505445</v>
      </c>
      <c r="O807">
        <f>INDEX($R$3:$T$335,MATCH(VPPEL[[#This Row],[DistrictNumber]],$R$3:$R$335,0),3)</f>
        <v>1.20122</v>
      </c>
      <c r="P807" s="9">
        <f t="shared" si="74"/>
        <v>322623</v>
      </c>
    </row>
    <row r="808" spans="1:16" x14ac:dyDescent="0.35">
      <c r="A808" s="13">
        <v>2028</v>
      </c>
      <c r="B808" s="13">
        <f t="shared" si="72"/>
        <v>2027</v>
      </c>
      <c r="C808" t="s">
        <v>306</v>
      </c>
      <c r="D808" t="s">
        <v>307</v>
      </c>
      <c r="E808" s="5">
        <v>839958843.41946352</v>
      </c>
      <c r="F808" s="13">
        <f>INDEX($R$3:$T$335,MATCH(VPPEL[[#This Row],[DistrictNumber]],$R$3:$R$335,0),3)</f>
        <v>1.34</v>
      </c>
      <c r="G808" s="9">
        <f t="shared" si="75"/>
        <v>1125544.8501820811</v>
      </c>
      <c r="H808" s="11">
        <v>1.02</v>
      </c>
      <c r="I808" s="12" cm="1">
        <f t="array" ref="I808">INDEX(VPPEL[],MATCH(VPPEL[[#This Row],[Base Year]]&amp;VPPEL[[#This Row],[DistrictNumber]],VPPEL[[Fiscal Year]:[Fiscal Year]]&amp;VPPEL[[DistrictNumber]:[DistrictNumber]],0),9)*$H808</f>
        <v>800996.02206012013</v>
      </c>
      <c r="J808" s="15">
        <f>IF(VPPEL[[#This Row],[Unadjusted Maximum Revenue]]/(VPPEL[[#This Row],[Proposed Taxable Valuation]]/1000)&gt;VPPEL[[#This Row],[Max VPPEL RATE]],VPPEL[[#This Row],[Max VPPEL RATE]],VPPEL[[#This Row],[Unadjusted Maximum Revenue]]/(VPPEL[[#This Row],[Proposed Taxable Valuation]]/1000))</f>
        <v>0.95361341610414374</v>
      </c>
      <c r="K808" s="26">
        <f>ROUND(VPPEL[[#This Row],[Proposed Taxable Valuation]]/1000*VPPEL[[#This Row],[Adjusted Rate]],0)</f>
        <v>800996</v>
      </c>
      <c r="L808" s="19">
        <f t="shared" si="73"/>
        <v>-324548.82812196098</v>
      </c>
      <c r="M808" s="17">
        <f t="shared" si="76"/>
        <v>-0.38638658389585634</v>
      </c>
      <c r="N808" s="2">
        <v>640733554.21579194</v>
      </c>
      <c r="O808">
        <f>INDEX($R$3:$T$335,MATCH(VPPEL[[#This Row],[DistrictNumber]],$R$3:$R$335,0),3)</f>
        <v>1.34</v>
      </c>
      <c r="P808" s="9">
        <f t="shared" si="74"/>
        <v>858583</v>
      </c>
    </row>
    <row r="809" spans="1:16" x14ac:dyDescent="0.35">
      <c r="A809" s="13">
        <v>2028</v>
      </c>
      <c r="B809" s="13">
        <f t="shared" si="72"/>
        <v>2027</v>
      </c>
      <c r="C809" t="s">
        <v>308</v>
      </c>
      <c r="D809" t="s">
        <v>309</v>
      </c>
      <c r="E809" s="5">
        <v>472229751.9035098</v>
      </c>
      <c r="F809" s="13">
        <f>INDEX($R$3:$T$335,MATCH(VPPEL[[#This Row],[DistrictNumber]],$R$3:$R$335,0),3)</f>
        <v>1.34</v>
      </c>
      <c r="G809" s="9">
        <f t="shared" si="75"/>
        <v>632787.86755070311</v>
      </c>
      <c r="H809" s="11">
        <v>1.02</v>
      </c>
      <c r="I809" s="12" cm="1">
        <f t="array" ref="I809">INDEX(VPPEL[],MATCH(VPPEL[[#This Row],[Base Year]]&amp;VPPEL[[#This Row],[DistrictNumber]],VPPEL[[Fiscal Year]:[Fiscal Year]]&amp;VPPEL[[DistrictNumber]:[DistrictNumber]],0),9)*$H809</f>
        <v>553814.75148868805</v>
      </c>
      <c r="J809" s="15">
        <f>IF(VPPEL[[#This Row],[Unadjusted Maximum Revenue]]/(VPPEL[[#This Row],[Proposed Taxable Valuation]]/1000)&gt;VPPEL[[#This Row],[Max VPPEL RATE]],VPPEL[[#This Row],[Max VPPEL RATE]],VPPEL[[#This Row],[Unadjusted Maximum Revenue]]/(VPPEL[[#This Row],[Proposed Taxable Valuation]]/1000))</f>
        <v>1.1727654796342617</v>
      </c>
      <c r="K809" s="26">
        <f>ROUND(VPPEL[[#This Row],[Proposed Taxable Valuation]]/1000*VPPEL[[#This Row],[Adjusted Rate]],0)</f>
        <v>553815</v>
      </c>
      <c r="L809" s="19">
        <f t="shared" si="73"/>
        <v>-78973.116062015062</v>
      </c>
      <c r="M809" s="17">
        <f t="shared" si="76"/>
        <v>-0.16723452036573838</v>
      </c>
      <c r="N809" s="2">
        <v>406720687.19812131</v>
      </c>
      <c r="O809">
        <f>INDEX($R$3:$T$335,MATCH(VPPEL[[#This Row],[DistrictNumber]],$R$3:$R$335,0),3)</f>
        <v>1.34</v>
      </c>
      <c r="P809" s="9">
        <f t="shared" si="74"/>
        <v>545006</v>
      </c>
    </row>
    <row r="810" spans="1:16" x14ac:dyDescent="0.35">
      <c r="A810" s="13">
        <v>2028</v>
      </c>
      <c r="B810" s="13">
        <f t="shared" si="72"/>
        <v>2027</v>
      </c>
      <c r="C810" t="s">
        <v>310</v>
      </c>
      <c r="D810" t="s">
        <v>311</v>
      </c>
      <c r="E810" s="5">
        <v>125340755.12222223</v>
      </c>
      <c r="F810" s="13">
        <f>INDEX($R$3:$T$335,MATCH(VPPEL[[#This Row],[DistrictNumber]],$R$3:$R$335,0),3)</f>
        <v>1.1967300000000001</v>
      </c>
      <c r="G810" s="9">
        <f t="shared" si="75"/>
        <v>149999.04187741701</v>
      </c>
      <c r="H810" s="11">
        <v>1.02</v>
      </c>
      <c r="I810" s="12" cm="1">
        <f t="array" ref="I810">INDEX(VPPEL[],MATCH(VPPEL[[#This Row],[Base Year]]&amp;VPPEL[[#This Row],[DistrictNumber]],VPPEL[[Fiscal Year]:[Fiscal Year]]&amp;VPPEL[[DistrictNumber]:[DistrictNumber]],0),9)*$H810</f>
        <v>122125.15709767524</v>
      </c>
      <c r="J810" s="15">
        <f>IF(VPPEL[[#This Row],[Unadjusted Maximum Revenue]]/(VPPEL[[#This Row],[Proposed Taxable Valuation]]/1000)&gt;VPPEL[[#This Row],[Max VPPEL RATE]],VPPEL[[#This Row],[Max VPPEL RATE]],VPPEL[[#This Row],[Unadjusted Maximum Revenue]]/(VPPEL[[#This Row],[Proposed Taxable Valuation]]/1000))</f>
        <v>0.97434515197063087</v>
      </c>
      <c r="K810" s="26">
        <f>ROUND(VPPEL[[#This Row],[Proposed Taxable Valuation]]/1000*VPPEL[[#This Row],[Adjusted Rate]],0)</f>
        <v>122125</v>
      </c>
      <c r="L810" s="19">
        <f t="shared" si="73"/>
        <v>-27873.884779741769</v>
      </c>
      <c r="M810" s="17">
        <f t="shared" si="76"/>
        <v>-0.2223848480293692</v>
      </c>
      <c r="N810" s="2">
        <v>102511405.40217789</v>
      </c>
      <c r="O810">
        <f>INDEX($R$3:$T$335,MATCH(VPPEL[[#This Row],[DistrictNumber]],$R$3:$R$335,0),3)</f>
        <v>1.1967300000000001</v>
      </c>
      <c r="P810" s="9">
        <f t="shared" si="74"/>
        <v>122678</v>
      </c>
    </row>
    <row r="811" spans="1:16" x14ac:dyDescent="0.35">
      <c r="A811" s="13">
        <v>2028</v>
      </c>
      <c r="B811" s="13">
        <f t="shared" si="72"/>
        <v>2027</v>
      </c>
      <c r="C811" t="s">
        <v>312</v>
      </c>
      <c r="D811" t="s">
        <v>313</v>
      </c>
      <c r="E811" s="5">
        <v>246691797.11241311</v>
      </c>
      <c r="F811" s="13">
        <f>INDEX($R$3:$T$335,MATCH(VPPEL[[#This Row],[DistrictNumber]],$R$3:$R$335,0),3)</f>
        <v>0.91281999999999996</v>
      </c>
      <c r="G811" s="9">
        <f t="shared" si="75"/>
        <v>225185.20624015291</v>
      </c>
      <c r="H811" s="11">
        <v>1.02</v>
      </c>
      <c r="I811" s="12" cm="1">
        <f t="array" ref="I811">INDEX(VPPEL[],MATCH(VPPEL[[#This Row],[Base Year]]&amp;VPPEL[[#This Row],[DistrictNumber]],VPPEL[[Fiscal Year]:[Fiscal Year]]&amp;VPPEL[[DistrictNumber]:[DistrictNumber]],0),9)*$H811</f>
        <v>203409.64040725693</v>
      </c>
      <c r="J811" s="15">
        <f>IF(VPPEL[[#This Row],[Unadjusted Maximum Revenue]]/(VPPEL[[#This Row],[Proposed Taxable Valuation]]/1000)&gt;VPPEL[[#This Row],[Max VPPEL RATE]],VPPEL[[#This Row],[Max VPPEL RATE]],VPPEL[[#This Row],[Unadjusted Maximum Revenue]]/(VPPEL[[#This Row],[Proposed Taxable Valuation]]/1000))</f>
        <v>0.82454967205320873</v>
      </c>
      <c r="K811" s="26">
        <f>ROUND(VPPEL[[#This Row],[Proposed Taxable Valuation]]/1000*VPPEL[[#This Row],[Adjusted Rate]],0)</f>
        <v>203410</v>
      </c>
      <c r="L811" s="19">
        <f t="shared" si="73"/>
        <v>-21775.565832895983</v>
      </c>
      <c r="M811" s="17">
        <f t="shared" si="76"/>
        <v>-8.8270327946791238E-2</v>
      </c>
      <c r="N811" s="2">
        <v>222635817.0881564</v>
      </c>
      <c r="O811">
        <f>INDEX($R$3:$T$335,MATCH(VPPEL[[#This Row],[DistrictNumber]],$R$3:$R$335,0),3)</f>
        <v>0.91281999999999996</v>
      </c>
      <c r="P811" s="9">
        <f t="shared" si="74"/>
        <v>203226</v>
      </c>
    </row>
    <row r="812" spans="1:16" x14ac:dyDescent="0.35">
      <c r="A812" s="13">
        <v>2028</v>
      </c>
      <c r="B812" s="13">
        <f t="shared" si="72"/>
        <v>2027</v>
      </c>
      <c r="C812" t="s">
        <v>314</v>
      </c>
      <c r="D812" t="s">
        <v>315</v>
      </c>
      <c r="E812" s="5">
        <v>405729363.35840499</v>
      </c>
      <c r="F812" s="13">
        <f>INDEX($R$3:$T$335,MATCH(VPPEL[[#This Row],[DistrictNumber]],$R$3:$R$335,0),3)</f>
        <v>0</v>
      </c>
      <c r="G812" s="9">
        <f t="shared" si="75"/>
        <v>0</v>
      </c>
      <c r="H812" s="11">
        <v>1.02</v>
      </c>
      <c r="I812" s="12" cm="1">
        <f t="array" ref="I812">INDEX(VPPEL[],MATCH(VPPEL[[#This Row],[Base Year]]&amp;VPPEL[[#This Row],[DistrictNumber]],VPPEL[[Fiscal Year]:[Fiscal Year]]&amp;VPPEL[[DistrictNumber]:[DistrictNumber]],0),9)*$H812</f>
        <v>0</v>
      </c>
      <c r="J812" s="15">
        <f>IF(VPPEL[[#This Row],[Unadjusted Maximum Revenue]]/(VPPEL[[#This Row],[Proposed Taxable Valuation]]/1000)&gt;VPPEL[[#This Row],[Max VPPEL RATE]],VPPEL[[#This Row],[Max VPPEL RATE]],VPPEL[[#This Row],[Unadjusted Maximum Revenue]]/(VPPEL[[#This Row],[Proposed Taxable Valuation]]/1000))</f>
        <v>0</v>
      </c>
      <c r="K812" s="26">
        <f>ROUND(VPPEL[[#This Row],[Proposed Taxable Valuation]]/1000*VPPEL[[#This Row],[Adjusted Rate]],0)</f>
        <v>0</v>
      </c>
      <c r="L812" s="19">
        <f t="shared" si="73"/>
        <v>0</v>
      </c>
      <c r="M812" s="17">
        <f t="shared" si="76"/>
        <v>0</v>
      </c>
      <c r="N812" s="2">
        <v>322392607.35045654</v>
      </c>
      <c r="O812">
        <f>INDEX($R$3:$T$335,MATCH(VPPEL[[#This Row],[DistrictNumber]],$R$3:$R$335,0),3)</f>
        <v>0</v>
      </c>
      <c r="P812" s="9">
        <f t="shared" si="74"/>
        <v>0</v>
      </c>
    </row>
    <row r="813" spans="1:16" x14ac:dyDescent="0.35">
      <c r="A813" s="13">
        <v>2028</v>
      </c>
      <c r="B813" s="13">
        <f t="shared" si="72"/>
        <v>2027</v>
      </c>
      <c r="C813" t="s">
        <v>316</v>
      </c>
      <c r="D813" t="s">
        <v>317</v>
      </c>
      <c r="E813" s="5">
        <v>1744314670.5079703</v>
      </c>
      <c r="F813" s="13">
        <f>INDEX($R$3:$T$335,MATCH(VPPEL[[#This Row],[DistrictNumber]],$R$3:$R$335,0),3)</f>
        <v>0</v>
      </c>
      <c r="G813" s="9">
        <f t="shared" si="75"/>
        <v>0</v>
      </c>
      <c r="H813" s="11">
        <v>1.02</v>
      </c>
      <c r="I813" s="12" cm="1">
        <f t="array" ref="I813">INDEX(VPPEL[],MATCH(VPPEL[[#This Row],[Base Year]]&amp;VPPEL[[#This Row],[DistrictNumber]],VPPEL[[Fiscal Year]:[Fiscal Year]]&amp;VPPEL[[DistrictNumber]:[DistrictNumber]],0),9)*$H813</f>
        <v>0</v>
      </c>
      <c r="J813" s="15">
        <f>IF(VPPEL[[#This Row],[Unadjusted Maximum Revenue]]/(VPPEL[[#This Row],[Proposed Taxable Valuation]]/1000)&gt;VPPEL[[#This Row],[Max VPPEL RATE]],VPPEL[[#This Row],[Max VPPEL RATE]],VPPEL[[#This Row],[Unadjusted Maximum Revenue]]/(VPPEL[[#This Row],[Proposed Taxable Valuation]]/1000))</f>
        <v>0</v>
      </c>
      <c r="K813" s="26">
        <f>ROUND(VPPEL[[#This Row],[Proposed Taxable Valuation]]/1000*VPPEL[[#This Row],[Adjusted Rate]],0)</f>
        <v>0</v>
      </c>
      <c r="L813" s="19">
        <f t="shared" si="73"/>
        <v>0</v>
      </c>
      <c r="M813" s="17">
        <f t="shared" si="76"/>
        <v>0</v>
      </c>
      <c r="N813" s="2">
        <v>1403321222.1899722</v>
      </c>
      <c r="O813">
        <f>INDEX($R$3:$T$335,MATCH(VPPEL[[#This Row],[DistrictNumber]],$R$3:$R$335,0),3)</f>
        <v>0</v>
      </c>
      <c r="P813" s="9">
        <f t="shared" si="74"/>
        <v>0</v>
      </c>
    </row>
    <row r="814" spans="1:16" x14ac:dyDescent="0.35">
      <c r="A814" s="13">
        <v>2028</v>
      </c>
      <c r="B814" s="13">
        <f t="shared" si="72"/>
        <v>2027</v>
      </c>
      <c r="C814" t="s">
        <v>318</v>
      </c>
      <c r="D814" t="s">
        <v>319</v>
      </c>
      <c r="E814" s="5">
        <v>249540508.17687449</v>
      </c>
      <c r="F814" s="13">
        <f>INDEX($R$3:$T$335,MATCH(VPPEL[[#This Row],[DistrictNumber]],$R$3:$R$335,0),3)</f>
        <v>1.2033499999999999</v>
      </c>
      <c r="G814" s="9">
        <f t="shared" si="75"/>
        <v>300284.57051464188</v>
      </c>
      <c r="H814" s="11">
        <v>1.02</v>
      </c>
      <c r="I814" s="12" cm="1">
        <f t="array" ref="I814">INDEX(VPPEL[],MATCH(VPPEL[[#This Row],[Base Year]]&amp;VPPEL[[#This Row],[DistrictNumber]],VPPEL[[Fiscal Year]:[Fiscal Year]]&amp;VPPEL[[DistrictNumber]:[DistrictNumber]],0),9)*$H814</f>
        <v>264974.57811058464</v>
      </c>
      <c r="J814" s="15">
        <f>IF(VPPEL[[#This Row],[Unadjusted Maximum Revenue]]/(VPPEL[[#This Row],[Proposed Taxable Valuation]]/1000)&gt;VPPEL[[#This Row],[Max VPPEL RATE]],VPPEL[[#This Row],[Max VPPEL RATE]],VPPEL[[#This Row],[Unadjusted Maximum Revenue]]/(VPPEL[[#This Row],[Proposed Taxable Valuation]]/1000))</f>
        <v>1.061849957934567</v>
      </c>
      <c r="K814" s="26">
        <f>ROUND(VPPEL[[#This Row],[Proposed Taxable Valuation]]/1000*VPPEL[[#This Row],[Adjusted Rate]],0)</f>
        <v>264975</v>
      </c>
      <c r="L814" s="19">
        <f t="shared" si="73"/>
        <v>-35309.992404057237</v>
      </c>
      <c r="M814" s="17">
        <f t="shared" si="76"/>
        <v>-0.14150004206543287</v>
      </c>
      <c r="N814" s="2">
        <v>218185644.69988239</v>
      </c>
      <c r="O814">
        <f>INDEX($R$3:$T$335,MATCH(VPPEL[[#This Row],[DistrictNumber]],$R$3:$R$335,0),3)</f>
        <v>1.2033499999999999</v>
      </c>
      <c r="P814" s="9">
        <f t="shared" si="74"/>
        <v>262554</v>
      </c>
    </row>
    <row r="815" spans="1:16" x14ac:dyDescent="0.35">
      <c r="A815" s="13">
        <v>2028</v>
      </c>
      <c r="B815" s="13">
        <f t="shared" si="72"/>
        <v>2027</v>
      </c>
      <c r="C815" t="s">
        <v>320</v>
      </c>
      <c r="D815" t="s">
        <v>321</v>
      </c>
      <c r="E815" s="5">
        <v>2532263991.197474</v>
      </c>
      <c r="F815" s="13">
        <f>INDEX($R$3:$T$335,MATCH(VPPEL[[#This Row],[DistrictNumber]],$R$3:$R$335,0),3)</f>
        <v>1</v>
      </c>
      <c r="G815" s="9">
        <f t="shared" si="75"/>
        <v>2532263.9911974738</v>
      </c>
      <c r="H815" s="11">
        <v>1.02</v>
      </c>
      <c r="I815" s="12" cm="1">
        <f t="array" ref="I815">INDEX(VPPEL[],MATCH(VPPEL[[#This Row],[Base Year]]&amp;VPPEL[[#This Row],[DistrictNumber]],VPPEL[[Fiscal Year]:[Fiscal Year]]&amp;VPPEL[[DistrictNumber]:[DistrictNumber]],0),9)*$H815</f>
        <v>2003141.5746984</v>
      </c>
      <c r="J815" s="15">
        <f>IF(VPPEL[[#This Row],[Unadjusted Maximum Revenue]]/(VPPEL[[#This Row],[Proposed Taxable Valuation]]/1000)&gt;VPPEL[[#This Row],[Max VPPEL RATE]],VPPEL[[#This Row],[Max VPPEL RATE]],VPPEL[[#This Row],[Unadjusted Maximum Revenue]]/(VPPEL[[#This Row],[Proposed Taxable Valuation]]/1000))</f>
        <v>0.79104768762720556</v>
      </c>
      <c r="K815" s="26">
        <f>ROUND(VPPEL[[#This Row],[Proposed Taxable Valuation]]/1000*VPPEL[[#This Row],[Adjusted Rate]],0)</f>
        <v>2003142</v>
      </c>
      <c r="L815" s="19">
        <f t="shared" si="73"/>
        <v>-529122.41649907385</v>
      </c>
      <c r="M815" s="17">
        <f t="shared" si="76"/>
        <v>-0.20895231237279444</v>
      </c>
      <c r="N815" s="2">
        <v>2042591946.1403866</v>
      </c>
      <c r="O815">
        <f>INDEX($R$3:$T$335,MATCH(VPPEL[[#This Row],[DistrictNumber]],$R$3:$R$335,0),3)</f>
        <v>1</v>
      </c>
      <c r="P815" s="9">
        <f t="shared" si="74"/>
        <v>2042592</v>
      </c>
    </row>
    <row r="816" spans="1:16" x14ac:dyDescent="0.35">
      <c r="A816" s="13">
        <v>2028</v>
      </c>
      <c r="B816" s="13">
        <f t="shared" si="72"/>
        <v>2027</v>
      </c>
      <c r="C816" t="s">
        <v>322</v>
      </c>
      <c r="D816" t="s">
        <v>323</v>
      </c>
      <c r="E816" s="5">
        <v>4169119241.2309308</v>
      </c>
      <c r="F816" s="13">
        <f>INDEX($R$3:$T$335,MATCH(VPPEL[[#This Row],[DistrictNumber]],$R$3:$R$335,0),3)</f>
        <v>1.34</v>
      </c>
      <c r="G816" s="9">
        <f t="shared" si="75"/>
        <v>5586619.7832494471</v>
      </c>
      <c r="H816" s="11">
        <v>1.02</v>
      </c>
      <c r="I816" s="12" cm="1">
        <f t="array" ref="I816">INDEX(VPPEL[],MATCH(VPPEL[[#This Row],[Base Year]]&amp;VPPEL[[#This Row],[DistrictNumber]],VPPEL[[Fiscal Year]:[Fiscal Year]]&amp;VPPEL[[DistrictNumber]:[DistrictNumber]],0),9)*$H816</f>
        <v>3985406.1229975927</v>
      </c>
      <c r="J816" s="15">
        <f>IF(VPPEL[[#This Row],[Unadjusted Maximum Revenue]]/(VPPEL[[#This Row],[Proposed Taxable Valuation]]/1000)&gt;VPPEL[[#This Row],[Max VPPEL RATE]],VPPEL[[#This Row],[Max VPPEL RATE]],VPPEL[[#This Row],[Unadjusted Maximum Revenue]]/(VPPEL[[#This Row],[Proposed Taxable Valuation]]/1000))</f>
        <v>0.9559347891956439</v>
      </c>
      <c r="K816" s="26">
        <f>ROUND(VPPEL[[#This Row],[Proposed Taxable Valuation]]/1000*VPPEL[[#This Row],[Adjusted Rate]],0)</f>
        <v>3985406</v>
      </c>
      <c r="L816" s="19">
        <f t="shared" si="73"/>
        <v>-1601213.6602518545</v>
      </c>
      <c r="M816" s="17">
        <f t="shared" si="76"/>
        <v>-0.38406521080435618</v>
      </c>
      <c r="N816" s="2">
        <v>3090335018.2507129</v>
      </c>
      <c r="O816">
        <f>INDEX($R$3:$T$335,MATCH(VPPEL[[#This Row],[DistrictNumber]],$R$3:$R$335,0),3)</f>
        <v>1.34</v>
      </c>
      <c r="P816" s="9">
        <f t="shared" si="74"/>
        <v>4141049</v>
      </c>
    </row>
    <row r="817" spans="1:16" x14ac:dyDescent="0.35">
      <c r="A817" s="13">
        <v>2028</v>
      </c>
      <c r="B817" s="13">
        <f t="shared" si="72"/>
        <v>2027</v>
      </c>
      <c r="C817" t="s">
        <v>324</v>
      </c>
      <c r="D817" t="s">
        <v>325</v>
      </c>
      <c r="E817" s="5">
        <v>332871032.3793453</v>
      </c>
      <c r="F817" s="13">
        <f>INDEX($R$3:$T$335,MATCH(VPPEL[[#This Row],[DistrictNumber]],$R$3:$R$335,0),3)</f>
        <v>0.67</v>
      </c>
      <c r="G817" s="9">
        <f t="shared" si="75"/>
        <v>223023.59169416135</v>
      </c>
      <c r="H817" s="11">
        <v>1.02</v>
      </c>
      <c r="I817" s="12" cm="1">
        <f t="array" ref="I817">INDEX(VPPEL[],MATCH(VPPEL[[#This Row],[Base Year]]&amp;VPPEL[[#This Row],[DistrictNumber]],VPPEL[[Fiscal Year]:[Fiscal Year]]&amp;VPPEL[[DistrictNumber]:[DistrictNumber]],0),9)*$H817</f>
        <v>160732.24812921602</v>
      </c>
      <c r="J817" s="15">
        <f>IF(VPPEL[[#This Row],[Unadjusted Maximum Revenue]]/(VPPEL[[#This Row],[Proposed Taxable Valuation]]/1000)&gt;VPPEL[[#This Row],[Max VPPEL RATE]],VPPEL[[#This Row],[Max VPPEL RATE]],VPPEL[[#This Row],[Unadjusted Maximum Revenue]]/(VPPEL[[#This Row],[Proposed Taxable Valuation]]/1000))</f>
        <v>0.48286643322583545</v>
      </c>
      <c r="K817" s="26">
        <f>ROUND(VPPEL[[#This Row],[Proposed Taxable Valuation]]/1000*VPPEL[[#This Row],[Adjusted Rate]],0)</f>
        <v>160732</v>
      </c>
      <c r="L817" s="19">
        <f t="shared" si="73"/>
        <v>-62291.343564945331</v>
      </c>
      <c r="M817" s="17">
        <f t="shared" si="76"/>
        <v>-0.18713356677416459</v>
      </c>
      <c r="N817" s="2">
        <v>252753264.70955303</v>
      </c>
      <c r="O817">
        <f>INDEX($R$3:$T$335,MATCH(VPPEL[[#This Row],[DistrictNumber]],$R$3:$R$335,0),3)</f>
        <v>0.67</v>
      </c>
      <c r="P817" s="9">
        <f t="shared" si="74"/>
        <v>169345</v>
      </c>
    </row>
    <row r="818" spans="1:16" x14ac:dyDescent="0.35">
      <c r="A818" s="13">
        <v>2028</v>
      </c>
      <c r="B818" s="13">
        <f t="shared" si="72"/>
        <v>2027</v>
      </c>
      <c r="C818" t="s">
        <v>326</v>
      </c>
      <c r="D818" t="s">
        <v>327</v>
      </c>
      <c r="E818" s="5">
        <v>336656431.64349502</v>
      </c>
      <c r="F818" s="13">
        <f>INDEX($R$3:$T$335,MATCH(VPPEL[[#This Row],[DistrictNumber]],$R$3:$R$335,0),3)</f>
        <v>0</v>
      </c>
      <c r="G818" s="9">
        <f t="shared" si="75"/>
        <v>0</v>
      </c>
      <c r="H818" s="11">
        <v>1.02</v>
      </c>
      <c r="I818" s="12" cm="1">
        <f t="array" ref="I818">INDEX(VPPEL[],MATCH(VPPEL[[#This Row],[Base Year]]&amp;VPPEL[[#This Row],[DistrictNumber]],VPPEL[[Fiscal Year]:[Fiscal Year]]&amp;VPPEL[[DistrictNumber]:[DistrictNumber]],0),9)*$H818</f>
        <v>0</v>
      </c>
      <c r="J818" s="15">
        <f>IF(VPPEL[[#This Row],[Unadjusted Maximum Revenue]]/(VPPEL[[#This Row],[Proposed Taxable Valuation]]/1000)&gt;VPPEL[[#This Row],[Max VPPEL RATE]],VPPEL[[#This Row],[Max VPPEL RATE]],VPPEL[[#This Row],[Unadjusted Maximum Revenue]]/(VPPEL[[#This Row],[Proposed Taxable Valuation]]/1000))</f>
        <v>0</v>
      </c>
      <c r="K818" s="26">
        <f>ROUND(VPPEL[[#This Row],[Proposed Taxable Valuation]]/1000*VPPEL[[#This Row],[Adjusted Rate]],0)</f>
        <v>0</v>
      </c>
      <c r="L818" s="19">
        <f t="shared" si="73"/>
        <v>0</v>
      </c>
      <c r="M818" s="17">
        <f t="shared" si="76"/>
        <v>0</v>
      </c>
      <c r="N818" s="2">
        <v>275249863.9082219</v>
      </c>
      <c r="O818">
        <f>INDEX($R$3:$T$335,MATCH(VPPEL[[#This Row],[DistrictNumber]],$R$3:$R$335,0),3)</f>
        <v>0</v>
      </c>
      <c r="P818" s="9">
        <f t="shared" si="74"/>
        <v>0</v>
      </c>
    </row>
    <row r="819" spans="1:16" x14ac:dyDescent="0.35">
      <c r="A819" s="13">
        <v>2028</v>
      </c>
      <c r="B819" s="13">
        <f t="shared" si="72"/>
        <v>2027</v>
      </c>
      <c r="C819" t="s">
        <v>328</v>
      </c>
      <c r="D819" t="s">
        <v>329</v>
      </c>
      <c r="E819" s="5">
        <v>260350726.80063504</v>
      </c>
      <c r="F819" s="13">
        <f>INDEX($R$3:$T$335,MATCH(VPPEL[[#This Row],[DistrictNumber]],$R$3:$R$335,0),3)</f>
        <v>0.52588999999999997</v>
      </c>
      <c r="G819" s="9">
        <f t="shared" si="75"/>
        <v>136915.84371718596</v>
      </c>
      <c r="H819" s="11">
        <v>1.02</v>
      </c>
      <c r="I819" s="12" cm="1">
        <f t="array" ref="I819">INDEX(VPPEL[],MATCH(VPPEL[[#This Row],[Base Year]]&amp;VPPEL[[#This Row],[DistrictNumber]],VPPEL[[Fiscal Year]:[Fiscal Year]]&amp;VPPEL[[DistrictNumber]:[DistrictNumber]],0),9)*$H819</f>
        <v>112127.29510586897</v>
      </c>
      <c r="J819" s="15">
        <f>IF(VPPEL[[#This Row],[Unadjusted Maximum Revenue]]/(VPPEL[[#This Row],[Proposed Taxable Valuation]]/1000)&gt;VPPEL[[#This Row],[Max VPPEL RATE]],VPPEL[[#This Row],[Max VPPEL RATE]],VPPEL[[#This Row],[Unadjusted Maximum Revenue]]/(VPPEL[[#This Row],[Proposed Taxable Valuation]]/1000))</f>
        <v>0.43067786475484293</v>
      </c>
      <c r="K819" s="26">
        <f>ROUND(VPPEL[[#This Row],[Proposed Taxable Valuation]]/1000*VPPEL[[#This Row],[Adjusted Rate]],0)</f>
        <v>112127</v>
      </c>
      <c r="L819" s="19">
        <f t="shared" si="73"/>
        <v>-24788.54861131699</v>
      </c>
      <c r="M819" s="17">
        <f t="shared" si="76"/>
        <v>-9.5212135245157037E-2</v>
      </c>
      <c r="N819" s="2">
        <v>214301463.3110131</v>
      </c>
      <c r="O819">
        <f>INDEX($R$3:$T$335,MATCH(VPPEL[[#This Row],[DistrictNumber]],$R$3:$R$335,0),3)</f>
        <v>0.52588999999999997</v>
      </c>
      <c r="P819" s="9">
        <f t="shared" si="74"/>
        <v>112699</v>
      </c>
    </row>
    <row r="820" spans="1:16" x14ac:dyDescent="0.35">
      <c r="A820" s="13">
        <v>2028</v>
      </c>
      <c r="B820" s="13">
        <f t="shared" si="72"/>
        <v>2027</v>
      </c>
      <c r="C820" t="s">
        <v>330</v>
      </c>
      <c r="D820" t="s">
        <v>331</v>
      </c>
      <c r="E820" s="5">
        <v>428155643.90181708</v>
      </c>
      <c r="F820" s="13">
        <f>INDEX($R$3:$T$335,MATCH(VPPEL[[#This Row],[DistrictNumber]],$R$3:$R$335,0),3)</f>
        <v>1</v>
      </c>
      <c r="G820" s="9">
        <f t="shared" si="75"/>
        <v>428155.64390181709</v>
      </c>
      <c r="H820" s="11">
        <v>1.02</v>
      </c>
      <c r="I820" s="12" cm="1">
        <f t="array" ref="I820">INDEX(VPPEL[],MATCH(VPPEL[[#This Row],[Base Year]]&amp;VPPEL[[#This Row],[DistrictNumber]],VPPEL[[Fiscal Year]:[Fiscal Year]]&amp;VPPEL[[DistrictNumber]:[DistrictNumber]],0),9)*$H820</f>
        <v>350478.13721759996</v>
      </c>
      <c r="J820" s="15">
        <f>IF(VPPEL[[#This Row],[Unadjusted Maximum Revenue]]/(VPPEL[[#This Row],[Proposed Taxable Valuation]]/1000)&gt;VPPEL[[#This Row],[Max VPPEL RATE]],VPPEL[[#This Row],[Max VPPEL RATE]],VPPEL[[#This Row],[Unadjusted Maximum Revenue]]/(VPPEL[[#This Row],[Proposed Taxable Valuation]]/1000))</f>
        <v>0.81857647378804654</v>
      </c>
      <c r="K820" s="26">
        <f>ROUND(VPPEL[[#This Row],[Proposed Taxable Valuation]]/1000*VPPEL[[#This Row],[Adjusted Rate]],0)</f>
        <v>350478</v>
      </c>
      <c r="L820" s="19">
        <f t="shared" si="73"/>
        <v>-77677.506684217136</v>
      </c>
      <c r="M820" s="17">
        <f t="shared" si="76"/>
        <v>-0.18142352621195346</v>
      </c>
      <c r="N820" s="2">
        <v>353406263.24202132</v>
      </c>
      <c r="O820">
        <f>INDEX($R$3:$T$335,MATCH(VPPEL[[#This Row],[DistrictNumber]],$R$3:$R$335,0),3)</f>
        <v>1</v>
      </c>
      <c r="P820" s="9">
        <f t="shared" si="74"/>
        <v>353406</v>
      </c>
    </row>
    <row r="821" spans="1:16" x14ac:dyDescent="0.35">
      <c r="A821" s="13">
        <v>2028</v>
      </c>
      <c r="B821" s="13">
        <f t="shared" si="72"/>
        <v>2027</v>
      </c>
      <c r="C821" t="s">
        <v>332</v>
      </c>
      <c r="D821" t="s">
        <v>333</v>
      </c>
      <c r="E821" s="5">
        <v>377490571.05924976</v>
      </c>
      <c r="F821" s="13">
        <f>INDEX($R$3:$T$335,MATCH(VPPEL[[#This Row],[DistrictNumber]],$R$3:$R$335,0),3)</f>
        <v>0.32435000000000003</v>
      </c>
      <c r="G821" s="9">
        <f t="shared" si="75"/>
        <v>122439.06672306766</v>
      </c>
      <c r="H821" s="11">
        <v>1.02</v>
      </c>
      <c r="I821" s="12" cm="1">
        <f t="array" ref="I821">INDEX(VPPEL[],MATCH(VPPEL[[#This Row],[Base Year]]&amp;VPPEL[[#This Row],[DistrictNumber]],VPPEL[[Fiscal Year]:[Fiscal Year]]&amp;VPPEL[[DistrictNumber]:[DistrictNumber]],0),9)*$H821</f>
        <v>102036.7208745378</v>
      </c>
      <c r="J821" s="15">
        <f>IF(VPPEL[[#This Row],[Unadjusted Maximum Revenue]]/(VPPEL[[#This Row],[Proposed Taxable Valuation]]/1000)&gt;VPPEL[[#This Row],[Max VPPEL RATE]],VPPEL[[#This Row],[Max VPPEL RATE]],VPPEL[[#This Row],[Unadjusted Maximum Revenue]]/(VPPEL[[#This Row],[Proposed Taxable Valuation]]/1000))</f>
        <v>0.27030270077533258</v>
      </c>
      <c r="K821" s="26">
        <f>ROUND(VPPEL[[#This Row],[Proposed Taxable Valuation]]/1000*VPPEL[[#This Row],[Adjusted Rate]],0)</f>
        <v>102037</v>
      </c>
      <c r="L821" s="19">
        <f t="shared" si="73"/>
        <v>-20402.345848529862</v>
      </c>
      <c r="M821" s="17">
        <f t="shared" si="76"/>
        <v>-5.4047299224667444E-2</v>
      </c>
      <c r="N821" s="2">
        <v>320408014.4523086</v>
      </c>
      <c r="O821">
        <f>INDEX($R$3:$T$335,MATCH(VPPEL[[#This Row],[DistrictNumber]],$R$3:$R$335,0),3)</f>
        <v>0.32435000000000003</v>
      </c>
      <c r="P821" s="9">
        <f t="shared" si="74"/>
        <v>103924</v>
      </c>
    </row>
    <row r="822" spans="1:16" x14ac:dyDescent="0.35">
      <c r="A822" s="13">
        <v>2028</v>
      </c>
      <c r="B822" s="13">
        <f t="shared" si="72"/>
        <v>2027</v>
      </c>
      <c r="C822" t="s">
        <v>334</v>
      </c>
      <c r="D822" t="s">
        <v>335</v>
      </c>
      <c r="E822" s="5">
        <v>304859230.26013666</v>
      </c>
      <c r="F822" s="13">
        <f>INDEX($R$3:$T$335,MATCH(VPPEL[[#This Row],[DistrictNumber]],$R$3:$R$335,0),3)</f>
        <v>1</v>
      </c>
      <c r="G822" s="9">
        <f t="shared" si="75"/>
        <v>304859.23026013665</v>
      </c>
      <c r="H822" s="11">
        <v>1.02</v>
      </c>
      <c r="I822" s="12" cm="1">
        <f t="array" ref="I822">INDEX(VPPEL[],MATCH(VPPEL[[#This Row],[Base Year]]&amp;VPPEL[[#This Row],[DistrictNumber]],VPPEL[[Fiscal Year]:[Fiscal Year]]&amp;VPPEL[[DistrictNumber]:[DistrictNumber]],0),9)*$H822</f>
        <v>211822.64028360002</v>
      </c>
      <c r="J822" s="15">
        <f>IF(VPPEL[[#This Row],[Unadjusted Maximum Revenue]]/(VPPEL[[#This Row],[Proposed Taxable Valuation]]/1000)&gt;VPPEL[[#This Row],[Max VPPEL RATE]],VPPEL[[#This Row],[Max VPPEL RATE]],VPPEL[[#This Row],[Unadjusted Maximum Revenue]]/(VPPEL[[#This Row],[Proposed Taxable Valuation]]/1000))</f>
        <v>0.69482114778959314</v>
      </c>
      <c r="K822" s="26">
        <f>ROUND(VPPEL[[#This Row],[Proposed Taxable Valuation]]/1000*VPPEL[[#This Row],[Adjusted Rate]],0)</f>
        <v>211823</v>
      </c>
      <c r="L822" s="19">
        <f t="shared" si="73"/>
        <v>-93036.589976536634</v>
      </c>
      <c r="M822" s="17">
        <f t="shared" si="76"/>
        <v>-0.30517885221040686</v>
      </c>
      <c r="N822" s="2">
        <v>226186632.99621266</v>
      </c>
      <c r="O822">
        <f>INDEX($R$3:$T$335,MATCH(VPPEL[[#This Row],[DistrictNumber]],$R$3:$R$335,0),3)</f>
        <v>1</v>
      </c>
      <c r="P822" s="9">
        <f t="shared" si="74"/>
        <v>226187</v>
      </c>
    </row>
    <row r="823" spans="1:16" x14ac:dyDescent="0.35">
      <c r="A823" s="13">
        <v>2028</v>
      </c>
      <c r="B823" s="13">
        <f t="shared" si="72"/>
        <v>2027</v>
      </c>
      <c r="C823" t="s">
        <v>336</v>
      </c>
      <c r="D823" t="s">
        <v>337</v>
      </c>
      <c r="E823" s="5">
        <v>634007125.79638445</v>
      </c>
      <c r="F823" s="13">
        <f>INDEX($R$3:$T$335,MATCH(VPPEL[[#This Row],[DistrictNumber]],$R$3:$R$335,0),3)</f>
        <v>1.34</v>
      </c>
      <c r="G823" s="9">
        <f t="shared" si="75"/>
        <v>849569.54856715514</v>
      </c>
      <c r="H823" s="11">
        <v>1.02</v>
      </c>
      <c r="I823" s="12" cm="1">
        <f t="array" ref="I823">INDEX(VPPEL[],MATCH(VPPEL[[#This Row],[Base Year]]&amp;VPPEL[[#This Row],[DistrictNumber]],VPPEL[[Fiscal Year]:[Fiscal Year]]&amp;VPPEL[[DistrictNumber]:[DistrictNumber]],0),9)*$H823</f>
        <v>728092.59089608805</v>
      </c>
      <c r="J823" s="15">
        <f>IF(VPPEL[[#This Row],[Unadjusted Maximum Revenue]]/(VPPEL[[#This Row],[Proposed Taxable Valuation]]/1000)&gt;VPPEL[[#This Row],[Max VPPEL RATE]],VPPEL[[#This Row],[Max VPPEL RATE]],VPPEL[[#This Row],[Unadjusted Maximum Revenue]]/(VPPEL[[#This Row],[Proposed Taxable Valuation]]/1000))</f>
        <v>1.1483981193137565</v>
      </c>
      <c r="K823" s="26">
        <f>ROUND(VPPEL[[#This Row],[Proposed Taxable Valuation]]/1000*VPPEL[[#This Row],[Adjusted Rate]],0)</f>
        <v>728093</v>
      </c>
      <c r="L823" s="19">
        <f t="shared" si="73"/>
        <v>-121476.9576710671</v>
      </c>
      <c r="M823" s="17">
        <f t="shared" si="76"/>
        <v>-0.19160188068624362</v>
      </c>
      <c r="N823" s="2">
        <v>544961459.92650962</v>
      </c>
      <c r="O823">
        <f>INDEX($R$3:$T$335,MATCH(VPPEL[[#This Row],[DistrictNumber]],$R$3:$R$335,0),3)</f>
        <v>1.34</v>
      </c>
      <c r="P823" s="9">
        <f t="shared" si="74"/>
        <v>730248</v>
      </c>
    </row>
    <row r="824" spans="1:16" x14ac:dyDescent="0.35">
      <c r="A824" s="13">
        <v>2028</v>
      </c>
      <c r="B824" s="13">
        <f t="shared" si="72"/>
        <v>2027</v>
      </c>
      <c r="C824" t="s">
        <v>338</v>
      </c>
      <c r="D824" t="s">
        <v>339</v>
      </c>
      <c r="E824" s="5">
        <v>556860664.43632507</v>
      </c>
      <c r="F824" s="13">
        <f>INDEX($R$3:$T$335,MATCH(VPPEL[[#This Row],[DistrictNumber]],$R$3:$R$335,0),3)</f>
        <v>0</v>
      </c>
      <c r="G824" s="9">
        <f t="shared" si="75"/>
        <v>0</v>
      </c>
      <c r="H824" s="11">
        <v>1.02</v>
      </c>
      <c r="I824" s="12" cm="1">
        <f t="array" ref="I824">INDEX(VPPEL[],MATCH(VPPEL[[#This Row],[Base Year]]&amp;VPPEL[[#This Row],[DistrictNumber]],VPPEL[[Fiscal Year]:[Fiscal Year]]&amp;VPPEL[[DistrictNumber]:[DistrictNumber]],0),9)*$H824</f>
        <v>0</v>
      </c>
      <c r="J824" s="15">
        <f>IF(VPPEL[[#This Row],[Unadjusted Maximum Revenue]]/(VPPEL[[#This Row],[Proposed Taxable Valuation]]/1000)&gt;VPPEL[[#This Row],[Max VPPEL RATE]],VPPEL[[#This Row],[Max VPPEL RATE]],VPPEL[[#This Row],[Unadjusted Maximum Revenue]]/(VPPEL[[#This Row],[Proposed Taxable Valuation]]/1000))</f>
        <v>0</v>
      </c>
      <c r="K824" s="26">
        <f>ROUND(VPPEL[[#This Row],[Proposed Taxable Valuation]]/1000*VPPEL[[#This Row],[Adjusted Rate]],0)</f>
        <v>0</v>
      </c>
      <c r="L824" s="19">
        <f t="shared" si="73"/>
        <v>0</v>
      </c>
      <c r="M824" s="17">
        <f t="shared" si="76"/>
        <v>0</v>
      </c>
      <c r="N824" s="2">
        <v>495808185.20078403</v>
      </c>
      <c r="O824">
        <f>INDEX($R$3:$T$335,MATCH(VPPEL[[#This Row],[DistrictNumber]],$R$3:$R$335,0),3)</f>
        <v>0</v>
      </c>
      <c r="P824" s="9">
        <f t="shared" si="74"/>
        <v>0</v>
      </c>
    </row>
    <row r="825" spans="1:16" x14ac:dyDescent="0.35">
      <c r="A825" s="13">
        <v>2028</v>
      </c>
      <c r="B825" s="13">
        <f t="shared" si="72"/>
        <v>2027</v>
      </c>
      <c r="C825" t="s">
        <v>340</v>
      </c>
      <c r="D825" t="s">
        <v>341</v>
      </c>
      <c r="E825" s="5">
        <v>682693814.80144906</v>
      </c>
      <c r="F825" s="13">
        <f>INDEX($R$3:$T$335,MATCH(VPPEL[[#This Row],[DistrictNumber]],$R$3:$R$335,0),3)</f>
        <v>1</v>
      </c>
      <c r="G825" s="9">
        <f t="shared" si="75"/>
        <v>682693.81480144907</v>
      </c>
      <c r="H825" s="11">
        <v>1.02</v>
      </c>
      <c r="I825" s="12" cm="1">
        <f t="array" ref="I825">INDEX(VPPEL[],MATCH(VPPEL[[#This Row],[Base Year]]&amp;VPPEL[[#This Row],[DistrictNumber]],VPPEL[[Fiscal Year]:[Fiscal Year]]&amp;VPPEL[[DistrictNumber]:[DistrictNumber]],0),9)*$H825</f>
        <v>536037.32669759996</v>
      </c>
      <c r="J825" s="15">
        <f>IF(VPPEL[[#This Row],[Unadjusted Maximum Revenue]]/(VPPEL[[#This Row],[Proposed Taxable Valuation]]/1000)&gt;VPPEL[[#This Row],[Max VPPEL RATE]],VPPEL[[#This Row],[Max VPPEL RATE]],VPPEL[[#This Row],[Unadjusted Maximum Revenue]]/(VPPEL[[#This Row],[Proposed Taxable Valuation]]/1000))</f>
        <v>0.78517970292948691</v>
      </c>
      <c r="K825" s="26">
        <f>ROUND(VPPEL[[#This Row],[Proposed Taxable Valuation]]/1000*VPPEL[[#This Row],[Adjusted Rate]],0)</f>
        <v>536037</v>
      </c>
      <c r="L825" s="19">
        <f t="shared" si="73"/>
        <v>-146656.48810384911</v>
      </c>
      <c r="M825" s="17">
        <f t="shared" si="76"/>
        <v>-0.21482029707051309</v>
      </c>
      <c r="N825" s="2">
        <v>540017910.10778916</v>
      </c>
      <c r="O825">
        <f>INDEX($R$3:$T$335,MATCH(VPPEL[[#This Row],[DistrictNumber]],$R$3:$R$335,0),3)</f>
        <v>1</v>
      </c>
      <c r="P825" s="9">
        <f t="shared" si="74"/>
        <v>540018</v>
      </c>
    </row>
    <row r="826" spans="1:16" x14ac:dyDescent="0.35">
      <c r="A826" s="13">
        <v>2028</v>
      </c>
      <c r="B826" s="13">
        <f t="shared" si="72"/>
        <v>2027</v>
      </c>
      <c r="C826" t="s">
        <v>342</v>
      </c>
      <c r="D826" t="s">
        <v>343</v>
      </c>
      <c r="E826" s="5">
        <v>712652261.21337438</v>
      </c>
      <c r="F826" s="13">
        <f>INDEX($R$3:$T$335,MATCH(VPPEL[[#This Row],[DistrictNumber]],$R$3:$R$335,0),3)</f>
        <v>0.67</v>
      </c>
      <c r="G826" s="9">
        <f t="shared" si="75"/>
        <v>477477.01501296082</v>
      </c>
      <c r="H826" s="11">
        <v>1.02</v>
      </c>
      <c r="I826" s="12" cm="1">
        <f t="array" ref="I826">INDEX(VPPEL[],MATCH(VPPEL[[#This Row],[Base Year]]&amp;VPPEL[[#This Row],[DistrictNumber]],VPPEL[[Fiscal Year]:[Fiscal Year]]&amp;VPPEL[[DistrictNumber]:[DistrictNumber]],0),9)*$H826</f>
        <v>349097.31877456803</v>
      </c>
      <c r="J826" s="15">
        <f>IF(VPPEL[[#This Row],[Unadjusted Maximum Revenue]]/(VPPEL[[#This Row],[Proposed Taxable Valuation]]/1000)&gt;VPPEL[[#This Row],[Max VPPEL RATE]],VPPEL[[#This Row],[Max VPPEL RATE]],VPPEL[[#This Row],[Unadjusted Maximum Revenue]]/(VPPEL[[#This Row],[Proposed Taxable Valuation]]/1000))</f>
        <v>0.48985646685550227</v>
      </c>
      <c r="K826" s="26">
        <f>ROUND(VPPEL[[#This Row],[Proposed Taxable Valuation]]/1000*VPPEL[[#This Row],[Adjusted Rate]],0)</f>
        <v>349097</v>
      </c>
      <c r="L826" s="19">
        <f t="shared" si="73"/>
        <v>-128379.69623839279</v>
      </c>
      <c r="M826" s="17">
        <f t="shared" si="76"/>
        <v>-0.18014353314449777</v>
      </c>
      <c r="N826" s="2">
        <v>553684130.05676007</v>
      </c>
      <c r="O826">
        <f>INDEX($R$3:$T$335,MATCH(VPPEL[[#This Row],[DistrictNumber]],$R$3:$R$335,0),3)</f>
        <v>0.67</v>
      </c>
      <c r="P826" s="9">
        <f t="shared" si="74"/>
        <v>370968</v>
      </c>
    </row>
    <row r="827" spans="1:16" x14ac:dyDescent="0.35">
      <c r="A827" s="13">
        <v>2028</v>
      </c>
      <c r="B827" s="13">
        <f t="shared" si="72"/>
        <v>2027</v>
      </c>
      <c r="C827" t="s">
        <v>344</v>
      </c>
      <c r="D827" t="s">
        <v>345</v>
      </c>
      <c r="E827" s="5">
        <v>545736654.98188984</v>
      </c>
      <c r="F827" s="13">
        <f>INDEX($R$3:$T$335,MATCH(VPPEL[[#This Row],[DistrictNumber]],$R$3:$R$335,0),3)</f>
        <v>0.67</v>
      </c>
      <c r="G827" s="9">
        <f t="shared" si="75"/>
        <v>365643.55883786624</v>
      </c>
      <c r="H827" s="11">
        <v>1.02</v>
      </c>
      <c r="I827" s="12" cm="1">
        <f t="array" ref="I827">INDEX(VPPEL[],MATCH(VPPEL[[#This Row],[Base Year]]&amp;VPPEL[[#This Row],[DistrictNumber]],VPPEL[[Fiscal Year]:[Fiscal Year]]&amp;VPPEL[[DistrictNumber]:[DistrictNumber]],0),9)*$H827</f>
        <v>317245.02584994008</v>
      </c>
      <c r="J827" s="15">
        <f>IF(VPPEL[[#This Row],[Unadjusted Maximum Revenue]]/(VPPEL[[#This Row],[Proposed Taxable Valuation]]/1000)&gt;VPPEL[[#This Row],[Max VPPEL RATE]],VPPEL[[#This Row],[Max VPPEL RATE]],VPPEL[[#This Row],[Unadjusted Maximum Revenue]]/(VPPEL[[#This Row],[Proposed Taxable Valuation]]/1000))</f>
        <v>0.58131522402589542</v>
      </c>
      <c r="K827" s="26">
        <f>ROUND(VPPEL[[#This Row],[Proposed Taxable Valuation]]/1000*VPPEL[[#This Row],[Adjusted Rate]],0)</f>
        <v>317245</v>
      </c>
      <c r="L827" s="19">
        <f t="shared" si="73"/>
        <v>-48398.532987926155</v>
      </c>
      <c r="M827" s="17">
        <f t="shared" si="76"/>
        <v>-8.8684775974104624E-2</v>
      </c>
      <c r="N827" s="2">
        <v>490811568.53596419</v>
      </c>
      <c r="O827">
        <f>INDEX($R$3:$T$335,MATCH(VPPEL[[#This Row],[DistrictNumber]],$R$3:$R$335,0),3)</f>
        <v>0.67</v>
      </c>
      <c r="P827" s="9">
        <f t="shared" si="74"/>
        <v>328844</v>
      </c>
    </row>
    <row r="828" spans="1:16" x14ac:dyDescent="0.35">
      <c r="A828" s="13">
        <v>2028</v>
      </c>
      <c r="B828" s="13">
        <f t="shared" si="72"/>
        <v>2027</v>
      </c>
      <c r="C828" t="s">
        <v>346</v>
      </c>
      <c r="D828" t="s">
        <v>347</v>
      </c>
      <c r="E828" s="5">
        <v>956049696.57845974</v>
      </c>
      <c r="F828" s="13">
        <f>INDEX($R$3:$T$335,MATCH(VPPEL[[#This Row],[DistrictNumber]],$R$3:$R$335,0),3)</f>
        <v>1.05644</v>
      </c>
      <c r="G828" s="9">
        <f t="shared" si="75"/>
        <v>1010009.141453348</v>
      </c>
      <c r="H828" s="11">
        <v>1.02</v>
      </c>
      <c r="I828" s="12" cm="1">
        <f t="array" ref="I828">INDEX(VPPEL[],MATCH(VPPEL[[#This Row],[Base Year]]&amp;VPPEL[[#This Row],[DistrictNumber]],VPPEL[[Fiscal Year]:[Fiscal Year]]&amp;VPPEL[[DistrictNumber]:[DistrictNumber]],0),9)*$H828</f>
        <v>692412.32730289432</v>
      </c>
      <c r="J828" s="15">
        <f>IF(VPPEL[[#This Row],[Unadjusted Maximum Revenue]]/(VPPEL[[#This Row],[Proposed Taxable Valuation]]/1000)&gt;VPPEL[[#This Row],[Max VPPEL RATE]],VPPEL[[#This Row],[Max VPPEL RATE]],VPPEL[[#This Row],[Unadjusted Maximum Revenue]]/(VPPEL[[#This Row],[Proposed Taxable Valuation]]/1000))</f>
        <v>0.72424302814060926</v>
      </c>
      <c r="K828" s="26">
        <f>ROUND(VPPEL[[#This Row],[Proposed Taxable Valuation]]/1000*VPPEL[[#This Row],[Adjusted Rate]],0)</f>
        <v>692412</v>
      </c>
      <c r="L828" s="19">
        <f t="shared" si="73"/>
        <v>-317596.81415045366</v>
      </c>
      <c r="M828" s="17">
        <f t="shared" si="76"/>
        <v>-0.33219697185939079</v>
      </c>
      <c r="N828" s="2">
        <v>706479823.14407718</v>
      </c>
      <c r="O828">
        <f>INDEX($R$3:$T$335,MATCH(VPPEL[[#This Row],[DistrictNumber]],$R$3:$R$335,0),3)</f>
        <v>1.05644</v>
      </c>
      <c r="P828" s="9">
        <f t="shared" si="74"/>
        <v>746354</v>
      </c>
    </row>
    <row r="829" spans="1:16" x14ac:dyDescent="0.35">
      <c r="A829" s="13">
        <v>2028</v>
      </c>
      <c r="B829" s="13">
        <f t="shared" si="72"/>
        <v>2027</v>
      </c>
      <c r="C829" t="s">
        <v>348</v>
      </c>
      <c r="D829" t="s">
        <v>349</v>
      </c>
      <c r="E829" s="5">
        <v>1812638564.7567086</v>
      </c>
      <c r="F829" s="13">
        <f>INDEX($R$3:$T$335,MATCH(VPPEL[[#This Row],[DistrictNumber]],$R$3:$R$335,0),3)</f>
        <v>0.67</v>
      </c>
      <c r="G829" s="9">
        <f t="shared" si="75"/>
        <v>1214467.8383869948</v>
      </c>
      <c r="H829" s="11">
        <v>1.02</v>
      </c>
      <c r="I829" s="12" cm="1">
        <f t="array" ref="I829">INDEX(VPPEL[],MATCH(VPPEL[[#This Row],[Base Year]]&amp;VPPEL[[#This Row],[DistrictNumber]],VPPEL[[Fiscal Year]:[Fiscal Year]]&amp;VPPEL[[DistrictNumber]:[DistrictNumber]],0),9)*$H829</f>
        <v>949323.30243263999</v>
      </c>
      <c r="J829" s="15">
        <f>IF(VPPEL[[#This Row],[Unadjusted Maximum Revenue]]/(VPPEL[[#This Row],[Proposed Taxable Valuation]]/1000)&gt;VPPEL[[#This Row],[Max VPPEL RATE]],VPPEL[[#This Row],[Max VPPEL RATE]],VPPEL[[#This Row],[Unadjusted Maximum Revenue]]/(VPPEL[[#This Row],[Proposed Taxable Valuation]]/1000))</f>
        <v>0.52372454216213682</v>
      </c>
      <c r="K829" s="26">
        <f>ROUND(VPPEL[[#This Row],[Proposed Taxable Valuation]]/1000*VPPEL[[#This Row],[Adjusted Rate]],0)</f>
        <v>949323</v>
      </c>
      <c r="L829" s="19">
        <f t="shared" si="73"/>
        <v>-265144.5359543548</v>
      </c>
      <c r="M829" s="17">
        <f t="shared" si="76"/>
        <v>-0.14627545783786322</v>
      </c>
      <c r="N829" s="2">
        <v>1409742931.459779</v>
      </c>
      <c r="O829">
        <f>INDEX($R$3:$T$335,MATCH(VPPEL[[#This Row],[DistrictNumber]],$R$3:$R$335,0),3)</f>
        <v>0.67</v>
      </c>
      <c r="P829" s="9">
        <f t="shared" si="74"/>
        <v>944528</v>
      </c>
    </row>
    <row r="830" spans="1:16" x14ac:dyDescent="0.35">
      <c r="A830" s="13">
        <v>2028</v>
      </c>
      <c r="B830" s="13">
        <f t="shared" si="72"/>
        <v>2027</v>
      </c>
      <c r="C830" t="s">
        <v>350</v>
      </c>
      <c r="D830" t="s">
        <v>351</v>
      </c>
      <c r="E830" s="5">
        <v>354521170.44919997</v>
      </c>
      <c r="F830" s="13">
        <f>INDEX($R$3:$T$335,MATCH(VPPEL[[#This Row],[DistrictNumber]],$R$3:$R$335,0),3)</f>
        <v>1.34</v>
      </c>
      <c r="G830" s="9">
        <f t="shared" si="75"/>
        <v>475058.36840192799</v>
      </c>
      <c r="H830" s="11">
        <v>1.02</v>
      </c>
      <c r="I830" s="12" cm="1">
        <f t="array" ref="I830">INDEX(VPPEL[],MATCH(VPPEL[[#This Row],[Base Year]]&amp;VPPEL[[#This Row],[DistrictNumber]],VPPEL[[Fiscal Year]:[Fiscal Year]]&amp;VPPEL[[DistrictNumber]:[DistrictNumber]],0),9)*$H830</f>
        <v>326126.69058628805</v>
      </c>
      <c r="J830" s="15">
        <f>IF(VPPEL[[#This Row],[Unadjusted Maximum Revenue]]/(VPPEL[[#This Row],[Proposed Taxable Valuation]]/1000)&gt;VPPEL[[#This Row],[Max VPPEL RATE]],VPPEL[[#This Row],[Max VPPEL RATE]],VPPEL[[#This Row],[Unadjusted Maximum Revenue]]/(VPPEL[[#This Row],[Proposed Taxable Valuation]]/1000))</f>
        <v>0.91990751969216855</v>
      </c>
      <c r="K830" s="26">
        <f>ROUND(VPPEL[[#This Row],[Proposed Taxable Valuation]]/1000*VPPEL[[#This Row],[Adjusted Rate]],0)</f>
        <v>326127</v>
      </c>
      <c r="L830" s="19">
        <f t="shared" si="73"/>
        <v>-148931.67781563994</v>
      </c>
      <c r="M830" s="17">
        <f t="shared" si="76"/>
        <v>-0.42009248030783153</v>
      </c>
      <c r="N830" s="2">
        <v>262102467.07765281</v>
      </c>
      <c r="O830">
        <f>INDEX($R$3:$T$335,MATCH(VPPEL[[#This Row],[DistrictNumber]],$R$3:$R$335,0),3)</f>
        <v>1.34</v>
      </c>
      <c r="P830" s="9">
        <f t="shared" si="74"/>
        <v>351217</v>
      </c>
    </row>
    <row r="831" spans="1:16" x14ac:dyDescent="0.35">
      <c r="A831" s="13">
        <v>2028</v>
      </c>
      <c r="B831" s="13">
        <f t="shared" si="72"/>
        <v>2027</v>
      </c>
      <c r="C831" t="s">
        <v>352</v>
      </c>
      <c r="D831" t="s">
        <v>353</v>
      </c>
      <c r="E831" s="5">
        <v>2165065197.3600311</v>
      </c>
      <c r="F831" s="13">
        <f>INDEX($R$3:$T$335,MATCH(VPPEL[[#This Row],[DistrictNumber]],$R$3:$R$335,0),3)</f>
        <v>0.67</v>
      </c>
      <c r="G831" s="9">
        <f t="shared" si="75"/>
        <v>1450593.6822312211</v>
      </c>
      <c r="H831" s="11">
        <v>1.02</v>
      </c>
      <c r="I831" s="12" cm="1">
        <f t="array" ref="I831">INDEX(VPPEL[],MATCH(VPPEL[[#This Row],[Base Year]]&amp;VPPEL[[#This Row],[DistrictNumber]],VPPEL[[Fiscal Year]:[Fiscal Year]]&amp;VPPEL[[DistrictNumber]:[DistrictNumber]],0),9)*$H831</f>
        <v>1101582.867471264</v>
      </c>
      <c r="J831" s="15">
        <f>IF(VPPEL[[#This Row],[Unadjusted Maximum Revenue]]/(VPPEL[[#This Row],[Proposed Taxable Valuation]]/1000)&gt;VPPEL[[#This Row],[Max VPPEL RATE]],VPPEL[[#This Row],[Max VPPEL RATE]],VPPEL[[#This Row],[Unadjusted Maximum Revenue]]/(VPPEL[[#This Row],[Proposed Taxable Valuation]]/1000))</f>
        <v>0.50879893539209686</v>
      </c>
      <c r="K831" s="26">
        <f>ROUND(VPPEL[[#This Row],[Proposed Taxable Valuation]]/1000*VPPEL[[#This Row],[Adjusted Rate]],0)</f>
        <v>1101583</v>
      </c>
      <c r="L831" s="19">
        <f t="shared" si="73"/>
        <v>-349010.81475995714</v>
      </c>
      <c r="M831" s="17">
        <f t="shared" si="76"/>
        <v>-0.16120106460790318</v>
      </c>
      <c r="N831" s="2">
        <v>1694016310.3562777</v>
      </c>
      <c r="O831">
        <f>INDEX($R$3:$T$335,MATCH(VPPEL[[#This Row],[DistrictNumber]],$R$3:$R$335,0),3)</f>
        <v>0.67</v>
      </c>
      <c r="P831" s="9">
        <f t="shared" si="74"/>
        <v>1134991</v>
      </c>
    </row>
    <row r="832" spans="1:16" x14ac:dyDescent="0.35">
      <c r="A832" s="13">
        <v>2028</v>
      </c>
      <c r="B832" s="13">
        <f t="shared" si="72"/>
        <v>2027</v>
      </c>
      <c r="C832" t="s">
        <v>354</v>
      </c>
      <c r="D832" t="s">
        <v>355</v>
      </c>
      <c r="E832" s="5">
        <v>499915728.11050016</v>
      </c>
      <c r="F832" s="13">
        <f>INDEX($R$3:$T$335,MATCH(VPPEL[[#This Row],[DistrictNumber]],$R$3:$R$335,0),3)</f>
        <v>7.0180000000000006E-2</v>
      </c>
      <c r="G832" s="9">
        <f t="shared" si="75"/>
        <v>35084.085798794906</v>
      </c>
      <c r="H832" s="11">
        <v>1.02</v>
      </c>
      <c r="I832" s="12" cm="1">
        <f t="array" ref="I832">INDEX(VPPEL[],MATCH(VPPEL[[#This Row],[Base Year]]&amp;VPPEL[[#This Row],[DistrictNumber]],VPPEL[[Fiscal Year]:[Fiscal Year]]&amp;VPPEL[[DistrictNumber]:[DistrictNumber]],0),9)*$H832</f>
        <v>29393.156038122361</v>
      </c>
      <c r="J832" s="15">
        <f>IF(VPPEL[[#This Row],[Unadjusted Maximum Revenue]]/(VPPEL[[#This Row],[Proposed Taxable Valuation]]/1000)&gt;VPPEL[[#This Row],[Max VPPEL RATE]],VPPEL[[#This Row],[Max VPPEL RATE]],VPPEL[[#This Row],[Unadjusted Maximum Revenue]]/(VPPEL[[#This Row],[Proposed Taxable Valuation]]/1000))</f>
        <v>5.87962218136601E-2</v>
      </c>
      <c r="K832" s="26">
        <f>ROUND(VPPEL[[#This Row],[Proposed Taxable Valuation]]/1000*VPPEL[[#This Row],[Adjusted Rate]],0)</f>
        <v>29393</v>
      </c>
      <c r="L832" s="19">
        <f t="shared" si="73"/>
        <v>-5690.9297606725449</v>
      </c>
      <c r="M832" s="17">
        <f t="shared" si="76"/>
        <v>-1.1383778186339906E-2</v>
      </c>
      <c r="N832" s="2">
        <v>418614433.51675969</v>
      </c>
      <c r="O832">
        <f>INDEX($R$3:$T$335,MATCH(VPPEL[[#This Row],[DistrictNumber]],$R$3:$R$335,0),3)</f>
        <v>7.0180000000000006E-2</v>
      </c>
      <c r="P832" s="9">
        <f t="shared" si="74"/>
        <v>29378</v>
      </c>
    </row>
    <row r="833" spans="1:16" x14ac:dyDescent="0.35">
      <c r="A833" s="13">
        <v>2028</v>
      </c>
      <c r="B833" s="13">
        <f t="shared" si="72"/>
        <v>2027</v>
      </c>
      <c r="C833" t="s">
        <v>356</v>
      </c>
      <c r="D833" t="s">
        <v>357</v>
      </c>
      <c r="E833" s="5">
        <v>129597328.52379499</v>
      </c>
      <c r="F833" s="13">
        <f>INDEX($R$3:$T$335,MATCH(VPPEL[[#This Row],[DistrictNumber]],$R$3:$R$335,0),3)</f>
        <v>0</v>
      </c>
      <c r="G833" s="9">
        <f t="shared" si="75"/>
        <v>0</v>
      </c>
      <c r="H833" s="11">
        <v>1.02</v>
      </c>
      <c r="I833" s="12" cm="1">
        <f t="array" ref="I833">INDEX(VPPEL[],MATCH(VPPEL[[#This Row],[Base Year]]&amp;VPPEL[[#This Row],[DistrictNumber]],VPPEL[[Fiscal Year]:[Fiscal Year]]&amp;VPPEL[[DistrictNumber]:[DistrictNumber]],0),9)*$H833</f>
        <v>0</v>
      </c>
      <c r="J833" s="15">
        <f>IF(VPPEL[[#This Row],[Unadjusted Maximum Revenue]]/(VPPEL[[#This Row],[Proposed Taxable Valuation]]/1000)&gt;VPPEL[[#This Row],[Max VPPEL RATE]],VPPEL[[#This Row],[Max VPPEL RATE]],VPPEL[[#This Row],[Unadjusted Maximum Revenue]]/(VPPEL[[#This Row],[Proposed Taxable Valuation]]/1000))</f>
        <v>0</v>
      </c>
      <c r="K833" s="26">
        <f>ROUND(VPPEL[[#This Row],[Proposed Taxable Valuation]]/1000*VPPEL[[#This Row],[Adjusted Rate]],0)</f>
        <v>0</v>
      </c>
      <c r="L833" s="19">
        <f t="shared" si="73"/>
        <v>0</v>
      </c>
      <c r="M833" s="17">
        <f t="shared" si="76"/>
        <v>0</v>
      </c>
      <c r="N833" s="2">
        <v>105788123.8637947</v>
      </c>
      <c r="O833">
        <f>INDEX($R$3:$T$335,MATCH(VPPEL[[#This Row],[DistrictNumber]],$R$3:$R$335,0),3)</f>
        <v>0</v>
      </c>
      <c r="P833" s="9">
        <f t="shared" si="74"/>
        <v>0</v>
      </c>
    </row>
    <row r="834" spans="1:16" x14ac:dyDescent="0.35">
      <c r="A834" s="13">
        <v>2028</v>
      </c>
      <c r="B834" s="13">
        <f t="shared" si="72"/>
        <v>2027</v>
      </c>
      <c r="C834" t="s">
        <v>358</v>
      </c>
      <c r="D834" t="s">
        <v>359</v>
      </c>
      <c r="E834" s="5">
        <v>453984423.84864414</v>
      </c>
      <c r="F834" s="13">
        <f>INDEX($R$3:$T$335,MATCH(VPPEL[[#This Row],[DistrictNumber]],$R$3:$R$335,0),3)</f>
        <v>0.69701999999999997</v>
      </c>
      <c r="G834" s="9">
        <f t="shared" si="75"/>
        <v>316436.22311098193</v>
      </c>
      <c r="H834" s="11">
        <v>1.02</v>
      </c>
      <c r="I834" s="12" cm="1">
        <f t="array" ref="I834">INDEX(VPPEL[],MATCH(VPPEL[[#This Row],[Base Year]]&amp;VPPEL[[#This Row],[DistrictNumber]],VPPEL[[Fiscal Year]:[Fiscal Year]]&amp;VPPEL[[DistrictNumber]:[DistrictNumber]],0),9)*$H834</f>
        <v>243541.43696177821</v>
      </c>
      <c r="J834" s="15">
        <f>IF(VPPEL[[#This Row],[Unadjusted Maximum Revenue]]/(VPPEL[[#This Row],[Proposed Taxable Valuation]]/1000)&gt;VPPEL[[#This Row],[Max VPPEL RATE]],VPPEL[[#This Row],[Max VPPEL RATE]],VPPEL[[#This Row],[Unadjusted Maximum Revenue]]/(VPPEL[[#This Row],[Proposed Taxable Valuation]]/1000))</f>
        <v>0.53645328819248994</v>
      </c>
      <c r="K834" s="26">
        <f>ROUND(VPPEL[[#This Row],[Proposed Taxable Valuation]]/1000*VPPEL[[#This Row],[Adjusted Rate]],0)</f>
        <v>243541</v>
      </c>
      <c r="L834" s="19">
        <f t="shared" si="73"/>
        <v>-72894.786149203719</v>
      </c>
      <c r="M834" s="17">
        <f t="shared" si="76"/>
        <v>-0.16056671180751003</v>
      </c>
      <c r="N834" s="2">
        <v>365538975.23534554</v>
      </c>
      <c r="O834">
        <f>INDEX($R$3:$T$335,MATCH(VPPEL[[#This Row],[DistrictNumber]],$R$3:$R$335,0),3)</f>
        <v>0.69701999999999997</v>
      </c>
      <c r="P834" s="9">
        <f t="shared" si="74"/>
        <v>254788</v>
      </c>
    </row>
    <row r="835" spans="1:16" x14ac:dyDescent="0.35">
      <c r="A835" s="13">
        <v>2028</v>
      </c>
      <c r="B835" s="13">
        <f t="shared" si="72"/>
        <v>2027</v>
      </c>
      <c r="C835" t="s">
        <v>360</v>
      </c>
      <c r="D835" t="s">
        <v>361</v>
      </c>
      <c r="E835" s="5">
        <v>358095377.47826421</v>
      </c>
      <c r="F835" s="13">
        <f>INDEX($R$3:$T$335,MATCH(VPPEL[[#This Row],[DistrictNumber]],$R$3:$R$335,0),3)</f>
        <v>0.56232000000000004</v>
      </c>
      <c r="G835" s="9">
        <f t="shared" si="75"/>
        <v>201364.19266357756</v>
      </c>
      <c r="H835" s="11">
        <v>1.02</v>
      </c>
      <c r="I835" s="12" cm="1">
        <f t="array" ref="I835">INDEX(VPPEL[],MATCH(VPPEL[[#This Row],[Base Year]]&amp;VPPEL[[#This Row],[DistrictNumber]],VPPEL[[Fiscal Year]:[Fiscal Year]]&amp;VPPEL[[DistrictNumber]:[DistrictNumber]],0),9)*$H835</f>
        <v>183126.70243701825</v>
      </c>
      <c r="J835" s="15">
        <f>IF(VPPEL[[#This Row],[Unadjusted Maximum Revenue]]/(VPPEL[[#This Row],[Proposed Taxable Valuation]]/1000)&gt;VPPEL[[#This Row],[Max VPPEL RATE]],VPPEL[[#This Row],[Max VPPEL RATE]],VPPEL[[#This Row],[Unadjusted Maximum Revenue]]/(VPPEL[[#This Row],[Proposed Taxable Valuation]]/1000))</f>
        <v>0.51139085828644559</v>
      </c>
      <c r="K835" s="26">
        <f>ROUND(VPPEL[[#This Row],[Proposed Taxable Valuation]]/1000*VPPEL[[#This Row],[Adjusted Rate]],0)</f>
        <v>183127</v>
      </c>
      <c r="L835" s="19">
        <f t="shared" si="73"/>
        <v>-18237.490226559312</v>
      </c>
      <c r="M835" s="17">
        <f t="shared" si="76"/>
        <v>-5.0929141713554449E-2</v>
      </c>
      <c r="N835" s="2">
        <v>315891634.60040987</v>
      </c>
      <c r="O835">
        <f>INDEX($R$3:$T$335,MATCH(VPPEL[[#This Row],[DistrictNumber]],$R$3:$R$335,0),3)</f>
        <v>0.56232000000000004</v>
      </c>
      <c r="P835" s="9">
        <f t="shared" si="74"/>
        <v>177632</v>
      </c>
    </row>
    <row r="836" spans="1:16" x14ac:dyDescent="0.35">
      <c r="A836" s="13">
        <v>2028</v>
      </c>
      <c r="B836" s="13">
        <f t="shared" si="72"/>
        <v>2027</v>
      </c>
      <c r="C836" t="s">
        <v>362</v>
      </c>
      <c r="D836" t="s">
        <v>363</v>
      </c>
      <c r="E836" s="5">
        <v>878495117.34752476</v>
      </c>
      <c r="F836" s="13">
        <f>INDEX($R$3:$T$335,MATCH(VPPEL[[#This Row],[DistrictNumber]],$R$3:$R$335,0),3)</f>
        <v>0.69532000000000005</v>
      </c>
      <c r="G836" s="9">
        <f t="shared" si="75"/>
        <v>610835.22499408096</v>
      </c>
      <c r="H836" s="11">
        <v>1.02</v>
      </c>
      <c r="I836" s="12" cm="1">
        <f t="array" ref="I836">INDEX(VPPEL[],MATCH(VPPEL[[#This Row],[Base Year]]&amp;VPPEL[[#This Row],[DistrictNumber]],VPPEL[[Fiscal Year]:[Fiscal Year]]&amp;VPPEL[[DistrictNumber]:[DistrictNumber]],0),9)*$H836</f>
        <v>459850.95158349955</v>
      </c>
      <c r="J836" s="15">
        <f>IF(VPPEL[[#This Row],[Unadjusted Maximum Revenue]]/(VPPEL[[#This Row],[Proposed Taxable Valuation]]/1000)&gt;VPPEL[[#This Row],[Max VPPEL RATE]],VPPEL[[#This Row],[Max VPPEL RATE]],VPPEL[[#This Row],[Unadjusted Maximum Revenue]]/(VPPEL[[#This Row],[Proposed Taxable Valuation]]/1000))</f>
        <v>0.5234530534124604</v>
      </c>
      <c r="K836" s="26">
        <f>ROUND(VPPEL[[#This Row],[Proposed Taxable Valuation]]/1000*VPPEL[[#This Row],[Adjusted Rate]],0)</f>
        <v>459851</v>
      </c>
      <c r="L836" s="19">
        <f t="shared" si="73"/>
        <v>-150984.2734105814</v>
      </c>
      <c r="M836" s="17">
        <f t="shared" si="76"/>
        <v>-0.17186694658753965</v>
      </c>
      <c r="N836" s="2">
        <v>694181951.45411372</v>
      </c>
      <c r="O836">
        <f>INDEX($R$3:$T$335,MATCH(VPPEL[[#This Row],[DistrictNumber]],$R$3:$R$335,0),3)</f>
        <v>0.69532000000000005</v>
      </c>
      <c r="P836" s="9">
        <f t="shared" si="74"/>
        <v>482679</v>
      </c>
    </row>
    <row r="837" spans="1:16" x14ac:dyDescent="0.35">
      <c r="A837" s="13">
        <v>2028</v>
      </c>
      <c r="B837" s="13">
        <f t="shared" ref="B837:B900" si="77">A837-1</f>
        <v>2027</v>
      </c>
      <c r="C837" t="s">
        <v>364</v>
      </c>
      <c r="D837" t="s">
        <v>365</v>
      </c>
      <c r="E837" s="5">
        <v>525390343.80444002</v>
      </c>
      <c r="F837" s="13">
        <f>INDEX($R$3:$T$335,MATCH(VPPEL[[#This Row],[DistrictNumber]],$R$3:$R$335,0),3)</f>
        <v>1.34</v>
      </c>
      <c r="G837" s="9">
        <f t="shared" si="75"/>
        <v>704023.06069794961</v>
      </c>
      <c r="H837" s="11">
        <v>1.02</v>
      </c>
      <c r="I837" s="12" cm="1">
        <f t="array" ref="I837">INDEX(VPPEL[],MATCH(VPPEL[[#This Row],[Base Year]]&amp;VPPEL[[#This Row],[DistrictNumber]],VPPEL[[Fiscal Year]:[Fiscal Year]]&amp;VPPEL[[DistrictNumber]:[DistrictNumber]],0),9)*$H837</f>
        <v>540609.8312834641</v>
      </c>
      <c r="J837" s="15">
        <f>IF(VPPEL[[#This Row],[Unadjusted Maximum Revenue]]/(VPPEL[[#This Row],[Proposed Taxable Valuation]]/1000)&gt;VPPEL[[#This Row],[Max VPPEL RATE]],VPPEL[[#This Row],[Max VPPEL RATE]],VPPEL[[#This Row],[Unadjusted Maximum Revenue]]/(VPPEL[[#This Row],[Proposed Taxable Valuation]]/1000))</f>
        <v>1.0289679619324885</v>
      </c>
      <c r="K837" s="26">
        <f>ROUND(VPPEL[[#This Row],[Proposed Taxable Valuation]]/1000*VPPEL[[#This Row],[Adjusted Rate]],0)</f>
        <v>540610</v>
      </c>
      <c r="L837" s="19">
        <f t="shared" ref="L837:L900" si="78">I837-G837</f>
        <v>-163413.22941448551</v>
      </c>
      <c r="M837" s="17">
        <f t="shared" si="76"/>
        <v>-0.31103203806751156</v>
      </c>
      <c r="N837" s="2">
        <v>418610155.42069978</v>
      </c>
      <c r="O837">
        <f>INDEX($R$3:$T$335,MATCH(VPPEL[[#This Row],[DistrictNumber]],$R$3:$R$335,0),3)</f>
        <v>1.34</v>
      </c>
      <c r="P837" s="9">
        <f t="shared" ref="P837:P900" si="79">ROUND(N837/1000*O837,0)</f>
        <v>560938</v>
      </c>
    </row>
    <row r="838" spans="1:16" x14ac:dyDescent="0.35">
      <c r="A838" s="13">
        <v>2028</v>
      </c>
      <c r="B838" s="13">
        <f t="shared" si="77"/>
        <v>2027</v>
      </c>
      <c r="C838" t="s">
        <v>366</v>
      </c>
      <c r="D838" t="s">
        <v>367</v>
      </c>
      <c r="E838" s="5">
        <v>1211664740.92501</v>
      </c>
      <c r="F838" s="13">
        <f>INDEX($R$3:$T$335,MATCH(VPPEL[[#This Row],[DistrictNumber]],$R$3:$R$335,0),3)</f>
        <v>0</v>
      </c>
      <c r="G838" s="9">
        <f t="shared" si="75"/>
        <v>0</v>
      </c>
      <c r="H838" s="11">
        <v>1.02</v>
      </c>
      <c r="I838" s="12" cm="1">
        <f t="array" ref="I838">INDEX(VPPEL[],MATCH(VPPEL[[#This Row],[Base Year]]&amp;VPPEL[[#This Row],[DistrictNumber]],VPPEL[[Fiscal Year]:[Fiscal Year]]&amp;VPPEL[[DistrictNumber]:[DistrictNumber]],0),9)*$H838</f>
        <v>0</v>
      </c>
      <c r="J838" s="15">
        <f>IF(VPPEL[[#This Row],[Unadjusted Maximum Revenue]]/(VPPEL[[#This Row],[Proposed Taxable Valuation]]/1000)&gt;VPPEL[[#This Row],[Max VPPEL RATE]],VPPEL[[#This Row],[Max VPPEL RATE]],VPPEL[[#This Row],[Unadjusted Maximum Revenue]]/(VPPEL[[#This Row],[Proposed Taxable Valuation]]/1000))</f>
        <v>0</v>
      </c>
      <c r="K838" s="26">
        <f>ROUND(VPPEL[[#This Row],[Proposed Taxable Valuation]]/1000*VPPEL[[#This Row],[Adjusted Rate]],0)</f>
        <v>0</v>
      </c>
      <c r="L838" s="19">
        <f t="shared" si="78"/>
        <v>0</v>
      </c>
      <c r="M838" s="17">
        <f t="shared" si="76"/>
        <v>0</v>
      </c>
      <c r="N838" s="2">
        <v>987201914.74698174</v>
      </c>
      <c r="O838">
        <f>INDEX($R$3:$T$335,MATCH(VPPEL[[#This Row],[DistrictNumber]],$R$3:$R$335,0),3)</f>
        <v>0</v>
      </c>
      <c r="P838" s="9">
        <f t="shared" si="79"/>
        <v>0</v>
      </c>
    </row>
    <row r="839" spans="1:16" x14ac:dyDescent="0.35">
      <c r="A839" s="13">
        <v>2028</v>
      </c>
      <c r="B839" s="13">
        <f t="shared" si="77"/>
        <v>2027</v>
      </c>
      <c r="C839" t="s">
        <v>368</v>
      </c>
      <c r="D839" t="s">
        <v>369</v>
      </c>
      <c r="E839" s="5">
        <v>740702724.10414362</v>
      </c>
      <c r="F839" s="13">
        <f>INDEX($R$3:$T$335,MATCH(VPPEL[[#This Row],[DistrictNumber]],$R$3:$R$335,0),3)</f>
        <v>1.34</v>
      </c>
      <c r="G839" s="9">
        <f t="shared" si="75"/>
        <v>992541.65029955248</v>
      </c>
      <c r="H839" s="11">
        <v>1.02</v>
      </c>
      <c r="I839" s="12" cm="1">
        <f t="array" ref="I839">INDEX(VPPEL[],MATCH(VPPEL[[#This Row],[Base Year]]&amp;VPPEL[[#This Row],[DistrictNumber]],VPPEL[[Fiscal Year]:[Fiscal Year]]&amp;VPPEL[[DistrictNumber]:[DistrictNumber]],0),9)*$H839</f>
        <v>702208.30490424007</v>
      </c>
      <c r="J839" s="15">
        <f>IF(VPPEL[[#This Row],[Unadjusted Maximum Revenue]]/(VPPEL[[#This Row],[Proposed Taxable Valuation]]/1000)&gt;VPPEL[[#This Row],[Max VPPEL RATE]],VPPEL[[#This Row],[Max VPPEL RATE]],VPPEL[[#This Row],[Unadjusted Maximum Revenue]]/(VPPEL[[#This Row],[Proposed Taxable Valuation]]/1000))</f>
        <v>0.94802986684508106</v>
      </c>
      <c r="K839" s="26">
        <f>ROUND(VPPEL[[#This Row],[Proposed Taxable Valuation]]/1000*VPPEL[[#This Row],[Adjusted Rate]],0)</f>
        <v>702208</v>
      </c>
      <c r="L839" s="19">
        <f t="shared" si="78"/>
        <v>-290333.34539531241</v>
      </c>
      <c r="M839" s="17">
        <f t="shared" si="76"/>
        <v>-0.39197013315491902</v>
      </c>
      <c r="N839" s="2">
        <v>600059415.58420706</v>
      </c>
      <c r="O839">
        <f>INDEX($R$3:$T$335,MATCH(VPPEL[[#This Row],[DistrictNumber]],$R$3:$R$335,0),3)</f>
        <v>1.34</v>
      </c>
      <c r="P839" s="9">
        <f t="shared" si="79"/>
        <v>804080</v>
      </c>
    </row>
    <row r="840" spans="1:16" x14ac:dyDescent="0.35">
      <c r="A840" s="13">
        <v>2028</v>
      </c>
      <c r="B840" s="13">
        <f t="shared" si="77"/>
        <v>2027</v>
      </c>
      <c r="C840" t="s">
        <v>370</v>
      </c>
      <c r="D840" t="s">
        <v>371</v>
      </c>
      <c r="E840" s="5">
        <v>623444203.65710104</v>
      </c>
      <c r="F840" s="13">
        <f>INDEX($R$3:$T$335,MATCH(VPPEL[[#This Row],[DistrictNumber]],$R$3:$R$335,0),3)</f>
        <v>0.48657</v>
      </c>
      <c r="G840" s="9">
        <f t="shared" si="75"/>
        <v>303349.24617343565</v>
      </c>
      <c r="H840" s="11">
        <v>1.02</v>
      </c>
      <c r="I840" s="12" cm="1">
        <f t="array" ref="I840">INDEX(VPPEL[],MATCH(VPPEL[[#This Row],[Base Year]]&amp;VPPEL[[#This Row],[DistrictNumber]],VPPEL[[Fiscal Year]:[Fiscal Year]]&amp;VPPEL[[DistrictNumber]:[DistrictNumber]],0),9)*$H840</f>
        <v>236994.05271651127</v>
      </c>
      <c r="J840" s="15">
        <f>IF(VPPEL[[#This Row],[Unadjusted Maximum Revenue]]/(VPPEL[[#This Row],[Proposed Taxable Valuation]]/1000)&gt;VPPEL[[#This Row],[Max VPPEL RATE]],VPPEL[[#This Row],[Max VPPEL RATE]],VPPEL[[#This Row],[Unadjusted Maximum Revenue]]/(VPPEL[[#This Row],[Proposed Taxable Valuation]]/1000))</f>
        <v>0.3801367489284731</v>
      </c>
      <c r="K840" s="26">
        <f>ROUND(VPPEL[[#This Row],[Proposed Taxable Valuation]]/1000*VPPEL[[#This Row],[Adjusted Rate]],0)</f>
        <v>236994</v>
      </c>
      <c r="L840" s="19">
        <f t="shared" si="78"/>
        <v>-66355.193456924375</v>
      </c>
      <c r="M840" s="17">
        <f t="shared" si="76"/>
        <v>-0.1064332510715269</v>
      </c>
      <c r="N840" s="2">
        <v>501916741.5065223</v>
      </c>
      <c r="O840">
        <f>INDEX($R$3:$T$335,MATCH(VPPEL[[#This Row],[DistrictNumber]],$R$3:$R$335,0),3)</f>
        <v>0.48657</v>
      </c>
      <c r="P840" s="9">
        <f t="shared" si="79"/>
        <v>244218</v>
      </c>
    </row>
    <row r="841" spans="1:16" x14ac:dyDescent="0.35">
      <c r="A841" s="13">
        <v>2028</v>
      </c>
      <c r="B841" s="13">
        <f t="shared" si="77"/>
        <v>2027</v>
      </c>
      <c r="C841" t="s">
        <v>372</v>
      </c>
      <c r="D841" t="s">
        <v>373</v>
      </c>
      <c r="E841" s="5">
        <v>275239139.57601237</v>
      </c>
      <c r="F841" s="13">
        <f>INDEX($R$3:$T$335,MATCH(VPPEL[[#This Row],[DistrictNumber]],$R$3:$R$335,0),3)</f>
        <v>0</v>
      </c>
      <c r="G841" s="9">
        <f t="shared" si="75"/>
        <v>0</v>
      </c>
      <c r="H841" s="11">
        <v>1.02</v>
      </c>
      <c r="I841" s="12" cm="1">
        <f t="array" ref="I841">INDEX(VPPEL[],MATCH(VPPEL[[#This Row],[Base Year]]&amp;VPPEL[[#This Row],[DistrictNumber]],VPPEL[[Fiscal Year]:[Fiscal Year]]&amp;VPPEL[[DistrictNumber]:[DistrictNumber]],0),9)*$H841</f>
        <v>0</v>
      </c>
      <c r="J841" s="15">
        <f>IF(VPPEL[[#This Row],[Unadjusted Maximum Revenue]]/(VPPEL[[#This Row],[Proposed Taxable Valuation]]/1000)&gt;VPPEL[[#This Row],[Max VPPEL RATE]],VPPEL[[#This Row],[Max VPPEL RATE]],VPPEL[[#This Row],[Unadjusted Maximum Revenue]]/(VPPEL[[#This Row],[Proposed Taxable Valuation]]/1000))</f>
        <v>0</v>
      </c>
      <c r="K841" s="26">
        <f>ROUND(VPPEL[[#This Row],[Proposed Taxable Valuation]]/1000*VPPEL[[#This Row],[Adjusted Rate]],0)</f>
        <v>0</v>
      </c>
      <c r="L841" s="19">
        <f t="shared" si="78"/>
        <v>0</v>
      </c>
      <c r="M841" s="17">
        <f t="shared" si="76"/>
        <v>0</v>
      </c>
      <c r="N841" s="2">
        <v>212268079.55549762</v>
      </c>
      <c r="O841">
        <f>INDEX($R$3:$T$335,MATCH(VPPEL[[#This Row],[DistrictNumber]],$R$3:$R$335,0),3)</f>
        <v>0</v>
      </c>
      <c r="P841" s="9">
        <f t="shared" si="79"/>
        <v>0</v>
      </c>
    </row>
    <row r="842" spans="1:16" x14ac:dyDescent="0.35">
      <c r="A842" s="13">
        <v>2028</v>
      </c>
      <c r="B842" s="13">
        <f t="shared" si="77"/>
        <v>2027</v>
      </c>
      <c r="C842" t="s">
        <v>374</v>
      </c>
      <c r="D842" t="s">
        <v>375</v>
      </c>
      <c r="E842" s="5">
        <v>148177650.71640003</v>
      </c>
      <c r="F842" s="13">
        <f>INDEX($R$3:$T$335,MATCH(VPPEL[[#This Row],[DistrictNumber]],$R$3:$R$335,0),3)</f>
        <v>1.34</v>
      </c>
      <c r="G842" s="9">
        <f t="shared" ref="G842:G905" si="80">E842/1000*F842</f>
        <v>198558.05195997606</v>
      </c>
      <c r="H842" s="11">
        <v>1.02</v>
      </c>
      <c r="I842" s="12" cm="1">
        <f t="array" ref="I842">INDEX(VPPEL[],MATCH(VPPEL[[#This Row],[Base Year]]&amp;VPPEL[[#This Row],[DistrictNumber]],VPPEL[[Fiscal Year]:[Fiscal Year]]&amp;VPPEL[[DistrictNumber]:[DistrictNumber]],0),9)*$H842</f>
        <v>173024.29923472804</v>
      </c>
      <c r="J842" s="15">
        <f>IF(VPPEL[[#This Row],[Unadjusted Maximum Revenue]]/(VPPEL[[#This Row],[Proposed Taxable Valuation]]/1000)&gt;VPPEL[[#This Row],[Max VPPEL RATE]],VPPEL[[#This Row],[Max VPPEL RATE]],VPPEL[[#This Row],[Unadjusted Maximum Revenue]]/(VPPEL[[#This Row],[Proposed Taxable Valuation]]/1000))</f>
        <v>1.1676814850161341</v>
      </c>
      <c r="K842" s="26">
        <f>ROUND(VPPEL[[#This Row],[Proposed Taxable Valuation]]/1000*VPPEL[[#This Row],[Adjusted Rate]],0)</f>
        <v>173024</v>
      </c>
      <c r="L842" s="19">
        <f t="shared" si="78"/>
        <v>-25533.752725248021</v>
      </c>
      <c r="M842" s="17">
        <f t="shared" si="76"/>
        <v>-0.17231851498386597</v>
      </c>
      <c r="N842" s="2">
        <v>129084279.40451103</v>
      </c>
      <c r="O842">
        <f>INDEX($R$3:$T$335,MATCH(VPPEL[[#This Row],[DistrictNumber]],$R$3:$R$335,0),3)</f>
        <v>1.34</v>
      </c>
      <c r="P842" s="9">
        <f t="shared" si="79"/>
        <v>172973</v>
      </c>
    </row>
    <row r="843" spans="1:16" x14ac:dyDescent="0.35">
      <c r="A843" s="13">
        <v>2028</v>
      </c>
      <c r="B843" s="13">
        <f t="shared" si="77"/>
        <v>2027</v>
      </c>
      <c r="C843" t="s">
        <v>376</v>
      </c>
      <c r="D843" t="s">
        <v>377</v>
      </c>
      <c r="E843" s="5">
        <v>98848004.747775003</v>
      </c>
      <c r="F843" s="13">
        <f>INDEX($R$3:$T$335,MATCH(VPPEL[[#This Row],[DistrictNumber]],$R$3:$R$335,0),3)</f>
        <v>0</v>
      </c>
      <c r="G843" s="9">
        <f t="shared" si="80"/>
        <v>0</v>
      </c>
      <c r="H843" s="11">
        <v>1.02</v>
      </c>
      <c r="I843" s="12" cm="1">
        <f t="array" ref="I843">INDEX(VPPEL[],MATCH(VPPEL[[#This Row],[Base Year]]&amp;VPPEL[[#This Row],[DistrictNumber]],VPPEL[[Fiscal Year]:[Fiscal Year]]&amp;VPPEL[[DistrictNumber]:[DistrictNumber]],0),9)*$H843</f>
        <v>0</v>
      </c>
      <c r="J843" s="15">
        <f>IF(VPPEL[[#This Row],[Unadjusted Maximum Revenue]]/(VPPEL[[#This Row],[Proposed Taxable Valuation]]/1000)&gt;VPPEL[[#This Row],[Max VPPEL RATE]],VPPEL[[#This Row],[Max VPPEL RATE]],VPPEL[[#This Row],[Unadjusted Maximum Revenue]]/(VPPEL[[#This Row],[Proposed Taxable Valuation]]/1000))</f>
        <v>0</v>
      </c>
      <c r="K843" s="26">
        <f>ROUND(VPPEL[[#This Row],[Proposed Taxable Valuation]]/1000*VPPEL[[#This Row],[Adjusted Rate]],0)</f>
        <v>0</v>
      </c>
      <c r="L843" s="19">
        <f t="shared" si="78"/>
        <v>0</v>
      </c>
      <c r="M843" s="17">
        <f t="shared" ref="M843:M906" si="81">J843-F843</f>
        <v>0</v>
      </c>
      <c r="N843" s="2">
        <v>83935052.324556619</v>
      </c>
      <c r="O843">
        <f>INDEX($R$3:$T$335,MATCH(VPPEL[[#This Row],[DistrictNumber]],$R$3:$R$335,0),3)</f>
        <v>0</v>
      </c>
      <c r="P843" s="9">
        <f t="shared" si="79"/>
        <v>0</v>
      </c>
    </row>
    <row r="844" spans="1:16" x14ac:dyDescent="0.35">
      <c r="A844" s="13">
        <v>2028</v>
      </c>
      <c r="B844" s="13">
        <f t="shared" si="77"/>
        <v>2027</v>
      </c>
      <c r="C844" t="s">
        <v>378</v>
      </c>
      <c r="D844" t="s">
        <v>379</v>
      </c>
      <c r="E844" s="5">
        <v>161461561.13919315</v>
      </c>
      <c r="F844" s="13">
        <f>INDEX($R$3:$T$335,MATCH(VPPEL[[#This Row],[DistrictNumber]],$R$3:$R$335,0),3)</f>
        <v>1</v>
      </c>
      <c r="G844" s="9">
        <f t="shared" si="80"/>
        <v>161461.56113919316</v>
      </c>
      <c r="H844" s="11">
        <v>1.02</v>
      </c>
      <c r="I844" s="12" cm="1">
        <f t="array" ref="I844">INDEX(VPPEL[],MATCH(VPPEL[[#This Row],[Base Year]]&amp;VPPEL[[#This Row],[DistrictNumber]],VPPEL[[Fiscal Year]:[Fiscal Year]]&amp;VPPEL[[DistrictNumber]:[DistrictNumber]],0),9)*$H844</f>
        <v>122314.6905048</v>
      </c>
      <c r="J844" s="15">
        <f>IF(VPPEL[[#This Row],[Unadjusted Maximum Revenue]]/(VPPEL[[#This Row],[Proposed Taxable Valuation]]/1000)&gt;VPPEL[[#This Row],[Max VPPEL RATE]],VPPEL[[#This Row],[Max VPPEL RATE]],VPPEL[[#This Row],[Unadjusted Maximum Revenue]]/(VPPEL[[#This Row],[Proposed Taxable Valuation]]/1000))</f>
        <v>0.75754680954282783</v>
      </c>
      <c r="K844" s="26">
        <f>ROUND(VPPEL[[#This Row],[Proposed Taxable Valuation]]/1000*VPPEL[[#This Row],[Adjusted Rate]],0)</f>
        <v>122315</v>
      </c>
      <c r="L844" s="19">
        <f t="shared" si="78"/>
        <v>-39146.870634393155</v>
      </c>
      <c r="M844" s="17">
        <f t="shared" si="81"/>
        <v>-0.24245319045717217</v>
      </c>
      <c r="N844" s="2">
        <v>131972152.13661356</v>
      </c>
      <c r="O844">
        <f>INDEX($R$3:$T$335,MATCH(VPPEL[[#This Row],[DistrictNumber]],$R$3:$R$335,0),3)</f>
        <v>1</v>
      </c>
      <c r="P844" s="9">
        <f t="shared" si="79"/>
        <v>131972</v>
      </c>
    </row>
    <row r="845" spans="1:16" x14ac:dyDescent="0.35">
      <c r="A845" s="13">
        <v>2028</v>
      </c>
      <c r="B845" s="13">
        <f t="shared" si="77"/>
        <v>2027</v>
      </c>
      <c r="C845" t="s">
        <v>380</v>
      </c>
      <c r="D845" t="s">
        <v>381</v>
      </c>
      <c r="E845" s="5">
        <v>622056742.4765147</v>
      </c>
      <c r="F845" s="13">
        <f>INDEX($R$3:$T$335,MATCH(VPPEL[[#This Row],[DistrictNumber]],$R$3:$R$335,0),3)</f>
        <v>1.34</v>
      </c>
      <c r="G845" s="9">
        <f t="shared" si="80"/>
        <v>833556.03491852968</v>
      </c>
      <c r="H845" s="11">
        <v>1.02</v>
      </c>
      <c r="I845" s="12" cm="1">
        <f t="array" ref="I845">INDEX(VPPEL[],MATCH(VPPEL[[#This Row],[Base Year]]&amp;VPPEL[[#This Row],[DistrictNumber]],VPPEL[[Fiscal Year]:[Fiscal Year]]&amp;VPPEL[[DistrictNumber]:[DistrictNumber]],0),9)*$H845</f>
        <v>596685.13195082406</v>
      </c>
      <c r="J845" s="15">
        <f>IF(VPPEL[[#This Row],[Unadjusted Maximum Revenue]]/(VPPEL[[#This Row],[Proposed Taxable Valuation]]/1000)&gt;VPPEL[[#This Row],[Max VPPEL RATE]],VPPEL[[#This Row],[Max VPPEL RATE]],VPPEL[[#This Row],[Unadjusted Maximum Revenue]]/(VPPEL[[#This Row],[Proposed Taxable Valuation]]/1000))</f>
        <v>0.95921335017657416</v>
      </c>
      <c r="K845" s="26">
        <f>ROUND(VPPEL[[#This Row],[Proposed Taxable Valuation]]/1000*VPPEL[[#This Row],[Adjusted Rate]],0)</f>
        <v>596685</v>
      </c>
      <c r="L845" s="19">
        <f t="shared" si="78"/>
        <v>-236870.90296770562</v>
      </c>
      <c r="M845" s="17">
        <f t="shared" si="81"/>
        <v>-0.38078664982342592</v>
      </c>
      <c r="N845" s="2">
        <v>491282579.25534272</v>
      </c>
      <c r="O845">
        <f>INDEX($R$3:$T$335,MATCH(VPPEL[[#This Row],[DistrictNumber]],$R$3:$R$335,0),3)</f>
        <v>1.34</v>
      </c>
      <c r="P845" s="9">
        <f t="shared" si="79"/>
        <v>658319</v>
      </c>
    </row>
    <row r="846" spans="1:16" x14ac:dyDescent="0.35">
      <c r="A846" s="13">
        <v>2028</v>
      </c>
      <c r="B846" s="13">
        <f t="shared" si="77"/>
        <v>2027</v>
      </c>
      <c r="C846" t="s">
        <v>382</v>
      </c>
      <c r="D846" t="s">
        <v>383</v>
      </c>
      <c r="E846" s="5">
        <v>930489629.05441213</v>
      </c>
      <c r="F846" s="13">
        <f>INDEX($R$3:$T$335,MATCH(VPPEL[[#This Row],[DistrictNumber]],$R$3:$R$335,0),3)</f>
        <v>1.34</v>
      </c>
      <c r="G846" s="9">
        <f t="shared" si="80"/>
        <v>1246856.1029329123</v>
      </c>
      <c r="H846" s="11">
        <v>1.02</v>
      </c>
      <c r="I846" s="12" cm="1">
        <f t="array" ref="I846">INDEX(VPPEL[],MATCH(VPPEL[[#This Row],[Base Year]]&amp;VPPEL[[#This Row],[DistrictNumber]],VPPEL[[Fiscal Year]:[Fiscal Year]]&amp;VPPEL[[DistrictNumber]:[DistrictNumber]],0),9)*$H846</f>
        <v>973127.75918011228</v>
      </c>
      <c r="J846" s="15">
        <f>IF(VPPEL[[#This Row],[Unadjusted Maximum Revenue]]/(VPPEL[[#This Row],[Proposed Taxable Valuation]]/1000)&gt;VPPEL[[#This Row],[Max VPPEL RATE]],VPPEL[[#This Row],[Max VPPEL RATE]],VPPEL[[#This Row],[Unadjusted Maximum Revenue]]/(VPPEL[[#This Row],[Proposed Taxable Valuation]]/1000))</f>
        <v>1.0458233265523122</v>
      </c>
      <c r="K846" s="26">
        <f>ROUND(VPPEL[[#This Row],[Proposed Taxable Valuation]]/1000*VPPEL[[#This Row],[Adjusted Rate]],0)</f>
        <v>973128</v>
      </c>
      <c r="L846" s="19">
        <f t="shared" si="78"/>
        <v>-273728.34375280002</v>
      </c>
      <c r="M846" s="17">
        <f t="shared" si="81"/>
        <v>-0.29417667344768783</v>
      </c>
      <c r="N846" s="2">
        <v>739595262.9085927</v>
      </c>
      <c r="O846">
        <f>INDEX($R$3:$T$335,MATCH(VPPEL[[#This Row],[DistrictNumber]],$R$3:$R$335,0),3)</f>
        <v>1.34</v>
      </c>
      <c r="P846" s="9">
        <f t="shared" si="79"/>
        <v>991058</v>
      </c>
    </row>
    <row r="847" spans="1:16" x14ac:dyDescent="0.35">
      <c r="A847" s="13">
        <v>2028</v>
      </c>
      <c r="B847" s="13">
        <f t="shared" si="77"/>
        <v>2027</v>
      </c>
      <c r="C847" t="s">
        <v>384</v>
      </c>
      <c r="D847" t="s">
        <v>385</v>
      </c>
      <c r="E847" s="5">
        <v>651392164.86624241</v>
      </c>
      <c r="F847" s="13">
        <f>INDEX($R$3:$T$335,MATCH(VPPEL[[#This Row],[DistrictNumber]],$R$3:$R$335,0),3)</f>
        <v>1.34</v>
      </c>
      <c r="G847" s="9">
        <f t="shared" si="80"/>
        <v>872865.50092076487</v>
      </c>
      <c r="H847" s="11">
        <v>1.02</v>
      </c>
      <c r="I847" s="12" cm="1">
        <f t="array" ref="I847">INDEX(VPPEL[],MATCH(VPPEL[[#This Row],[Base Year]]&amp;VPPEL[[#This Row],[DistrictNumber]],VPPEL[[Fiscal Year]:[Fiscal Year]]&amp;VPPEL[[DistrictNumber]:[DistrictNumber]],0),9)*$H847</f>
        <v>606641.35280068812</v>
      </c>
      <c r="J847" s="15">
        <f>IF(VPPEL[[#This Row],[Unadjusted Maximum Revenue]]/(VPPEL[[#This Row],[Proposed Taxable Valuation]]/1000)&gt;VPPEL[[#This Row],[Max VPPEL RATE]],VPPEL[[#This Row],[Max VPPEL RATE]],VPPEL[[#This Row],[Unadjusted Maximum Revenue]]/(VPPEL[[#This Row],[Proposed Taxable Valuation]]/1000))</f>
        <v>0.93129973849970471</v>
      </c>
      <c r="K847" s="26">
        <f>ROUND(VPPEL[[#This Row],[Proposed Taxable Valuation]]/1000*VPPEL[[#This Row],[Adjusted Rate]],0)</f>
        <v>606641</v>
      </c>
      <c r="L847" s="19">
        <f t="shared" si="78"/>
        <v>-266224.14812007674</v>
      </c>
      <c r="M847" s="17">
        <f t="shared" si="81"/>
        <v>-0.40870026150029537</v>
      </c>
      <c r="N847" s="2">
        <v>487258361.39499462</v>
      </c>
      <c r="O847">
        <f>INDEX($R$3:$T$335,MATCH(VPPEL[[#This Row],[DistrictNumber]],$R$3:$R$335,0),3)</f>
        <v>1.34</v>
      </c>
      <c r="P847" s="9">
        <f t="shared" si="79"/>
        <v>652926</v>
      </c>
    </row>
    <row r="848" spans="1:16" x14ac:dyDescent="0.35">
      <c r="A848" s="13">
        <v>2028</v>
      </c>
      <c r="B848" s="13">
        <f t="shared" si="77"/>
        <v>2027</v>
      </c>
      <c r="C848" t="s">
        <v>386</v>
      </c>
      <c r="D848" t="s">
        <v>387</v>
      </c>
      <c r="E848" s="5">
        <v>111219161.580795</v>
      </c>
      <c r="F848" s="13">
        <f>INDEX($R$3:$T$335,MATCH(VPPEL[[#This Row],[DistrictNumber]],$R$3:$R$335,0),3)</f>
        <v>0</v>
      </c>
      <c r="G848" s="9">
        <f t="shared" si="80"/>
        <v>0</v>
      </c>
      <c r="H848" s="11">
        <v>1.02</v>
      </c>
      <c r="I848" s="12" cm="1">
        <f t="array" ref="I848">INDEX(VPPEL[],MATCH(VPPEL[[#This Row],[Base Year]]&amp;VPPEL[[#This Row],[DistrictNumber]],VPPEL[[Fiscal Year]:[Fiscal Year]]&amp;VPPEL[[DistrictNumber]:[DistrictNumber]],0),9)*$H848</f>
        <v>0</v>
      </c>
      <c r="J848" s="15">
        <f>IF(VPPEL[[#This Row],[Unadjusted Maximum Revenue]]/(VPPEL[[#This Row],[Proposed Taxable Valuation]]/1000)&gt;VPPEL[[#This Row],[Max VPPEL RATE]],VPPEL[[#This Row],[Max VPPEL RATE]],VPPEL[[#This Row],[Unadjusted Maximum Revenue]]/(VPPEL[[#This Row],[Proposed Taxable Valuation]]/1000))</f>
        <v>0</v>
      </c>
      <c r="K848" s="26">
        <f>ROUND(VPPEL[[#This Row],[Proposed Taxable Valuation]]/1000*VPPEL[[#This Row],[Adjusted Rate]],0)</f>
        <v>0</v>
      </c>
      <c r="L848" s="19">
        <f t="shared" si="78"/>
        <v>0</v>
      </c>
      <c r="M848" s="17">
        <f t="shared" si="81"/>
        <v>0</v>
      </c>
      <c r="N848" s="2">
        <v>94530601.424530804</v>
      </c>
      <c r="O848">
        <f>INDEX($R$3:$T$335,MATCH(VPPEL[[#This Row],[DistrictNumber]],$R$3:$R$335,0),3)</f>
        <v>0</v>
      </c>
      <c r="P848" s="9">
        <f t="shared" si="79"/>
        <v>0</v>
      </c>
    </row>
    <row r="849" spans="1:16" x14ac:dyDescent="0.35">
      <c r="A849" s="13">
        <v>2028</v>
      </c>
      <c r="B849" s="13">
        <f t="shared" si="77"/>
        <v>2027</v>
      </c>
      <c r="C849" t="s">
        <v>388</v>
      </c>
      <c r="D849" t="s">
        <v>389</v>
      </c>
      <c r="E849" s="5">
        <v>2280740733.8911505</v>
      </c>
      <c r="F849" s="13">
        <f>INDEX($R$3:$T$335,MATCH(VPPEL[[#This Row],[DistrictNumber]],$R$3:$R$335,0),3)</f>
        <v>1.34</v>
      </c>
      <c r="G849" s="9">
        <f t="shared" si="80"/>
        <v>3056192.5834141416</v>
      </c>
      <c r="H849" s="11">
        <v>1.02</v>
      </c>
      <c r="I849" s="12" cm="1">
        <f t="array" ref="I849">INDEX(VPPEL[],MATCH(VPPEL[[#This Row],[Base Year]]&amp;VPPEL[[#This Row],[DistrictNumber]],VPPEL[[Fiscal Year]:[Fiscal Year]]&amp;VPPEL[[DistrictNumber]:[DistrictNumber]],0),9)*$H849</f>
        <v>2309738.4706363203</v>
      </c>
      <c r="J849" s="15">
        <f>IF(VPPEL[[#This Row],[Unadjusted Maximum Revenue]]/(VPPEL[[#This Row],[Proposed Taxable Valuation]]/1000)&gt;VPPEL[[#This Row],[Max VPPEL RATE]],VPPEL[[#This Row],[Max VPPEL RATE]],VPPEL[[#This Row],[Unadjusted Maximum Revenue]]/(VPPEL[[#This Row],[Proposed Taxable Valuation]]/1000))</f>
        <v>1.0127141749670499</v>
      </c>
      <c r="K849" s="26">
        <f>ROUND(VPPEL[[#This Row],[Proposed Taxable Valuation]]/1000*VPPEL[[#This Row],[Adjusted Rate]],0)</f>
        <v>2309738</v>
      </c>
      <c r="L849" s="19">
        <f t="shared" si="78"/>
        <v>-746454.11277782125</v>
      </c>
      <c r="M849" s="17">
        <f t="shared" si="81"/>
        <v>-0.32728582503295023</v>
      </c>
      <c r="N849" s="2">
        <v>1774835764.068486</v>
      </c>
      <c r="O849">
        <f>INDEX($R$3:$T$335,MATCH(VPPEL[[#This Row],[DistrictNumber]],$R$3:$R$335,0),3)</f>
        <v>1.34</v>
      </c>
      <c r="P849" s="9">
        <f t="shared" si="79"/>
        <v>2378280</v>
      </c>
    </row>
    <row r="850" spans="1:16" x14ac:dyDescent="0.35">
      <c r="A850" s="13">
        <v>2028</v>
      </c>
      <c r="B850" s="13">
        <f t="shared" si="77"/>
        <v>2027</v>
      </c>
      <c r="C850" t="s">
        <v>390</v>
      </c>
      <c r="D850" t="s">
        <v>391</v>
      </c>
      <c r="E850" s="5">
        <v>385457792.03769505</v>
      </c>
      <c r="F850" s="13">
        <f>INDEX($R$3:$T$335,MATCH(VPPEL[[#This Row],[DistrictNumber]],$R$3:$R$335,0),3)</f>
        <v>0.59326999999999996</v>
      </c>
      <c r="G850" s="9">
        <f t="shared" si="80"/>
        <v>228680.54428220334</v>
      </c>
      <c r="H850" s="11">
        <v>1.02</v>
      </c>
      <c r="I850" s="12" cm="1">
        <f t="array" ref="I850">INDEX(VPPEL[],MATCH(VPPEL[[#This Row],[Base Year]]&amp;VPPEL[[#This Row],[DistrictNumber]],VPPEL[[Fiscal Year]:[Fiscal Year]]&amp;VPPEL[[DistrictNumber]:[DistrictNumber]],0),9)*$H850</f>
        <v>189124.73816849972</v>
      </c>
      <c r="J850" s="15">
        <f>IF(VPPEL[[#This Row],[Unadjusted Maximum Revenue]]/(VPPEL[[#This Row],[Proposed Taxable Valuation]]/1000)&gt;VPPEL[[#This Row],[Max VPPEL RATE]],VPPEL[[#This Row],[Max VPPEL RATE]],VPPEL[[#This Row],[Unadjusted Maximum Revenue]]/(VPPEL[[#This Row],[Proposed Taxable Valuation]]/1000))</f>
        <v>0.49064966923798664</v>
      </c>
      <c r="K850" s="26">
        <f>ROUND(VPPEL[[#This Row],[Proposed Taxable Valuation]]/1000*VPPEL[[#This Row],[Adjusted Rate]],0)</f>
        <v>189125</v>
      </c>
      <c r="L850" s="19">
        <f t="shared" si="78"/>
        <v>-39555.806113703613</v>
      </c>
      <c r="M850" s="17">
        <f t="shared" si="81"/>
        <v>-0.10262033076201332</v>
      </c>
      <c r="N850" s="2">
        <v>320248482.33628434</v>
      </c>
      <c r="O850">
        <f>INDEX($R$3:$T$335,MATCH(VPPEL[[#This Row],[DistrictNumber]],$R$3:$R$335,0),3)</f>
        <v>0.59326999999999996</v>
      </c>
      <c r="P850" s="9">
        <f t="shared" si="79"/>
        <v>189994</v>
      </c>
    </row>
    <row r="851" spans="1:16" x14ac:dyDescent="0.35">
      <c r="A851" s="13">
        <v>2028</v>
      </c>
      <c r="B851" s="13">
        <f t="shared" si="77"/>
        <v>2027</v>
      </c>
      <c r="C851" t="s">
        <v>392</v>
      </c>
      <c r="D851" t="s">
        <v>393</v>
      </c>
      <c r="E851" s="5">
        <v>904339261.28720069</v>
      </c>
      <c r="F851" s="13">
        <f>INDEX($R$3:$T$335,MATCH(VPPEL[[#This Row],[DistrictNumber]],$R$3:$R$335,0),3)</f>
        <v>0.67</v>
      </c>
      <c r="G851" s="9">
        <f t="shared" si="80"/>
        <v>605907.30506242451</v>
      </c>
      <c r="H851" s="11">
        <v>1.02</v>
      </c>
      <c r="I851" s="12" cm="1">
        <f t="array" ref="I851">INDEX(VPPEL[],MATCH(VPPEL[[#This Row],[Base Year]]&amp;VPPEL[[#This Row],[DistrictNumber]],VPPEL[[Fiscal Year]:[Fiscal Year]]&amp;VPPEL[[DistrictNumber]:[DistrictNumber]],0),9)*$H851</f>
        <v>453026.35785690002</v>
      </c>
      <c r="J851" s="15">
        <f>IF(VPPEL[[#This Row],[Unadjusted Maximum Revenue]]/(VPPEL[[#This Row],[Proposed Taxable Valuation]]/1000)&gt;VPPEL[[#This Row],[Max VPPEL RATE]],VPPEL[[#This Row],[Max VPPEL RATE]],VPPEL[[#This Row],[Unadjusted Maximum Revenue]]/(VPPEL[[#This Row],[Proposed Taxable Valuation]]/1000))</f>
        <v>0.50094735156370429</v>
      </c>
      <c r="K851" s="26">
        <f>ROUND(VPPEL[[#This Row],[Proposed Taxable Valuation]]/1000*VPPEL[[#This Row],[Adjusted Rate]],0)</f>
        <v>453026</v>
      </c>
      <c r="L851" s="19">
        <f t="shared" si="78"/>
        <v>-152880.94720552448</v>
      </c>
      <c r="M851" s="17">
        <f t="shared" si="81"/>
        <v>-0.16905264843629575</v>
      </c>
      <c r="N851" s="2">
        <v>714866499.07034528</v>
      </c>
      <c r="O851">
        <f>INDEX($R$3:$T$335,MATCH(VPPEL[[#This Row],[DistrictNumber]],$R$3:$R$335,0),3)</f>
        <v>0.67</v>
      </c>
      <c r="P851" s="9">
        <f t="shared" si="79"/>
        <v>478961</v>
      </c>
    </row>
    <row r="852" spans="1:16" x14ac:dyDescent="0.35">
      <c r="A852" s="13">
        <v>2028</v>
      </c>
      <c r="B852" s="13">
        <f t="shared" si="77"/>
        <v>2027</v>
      </c>
      <c r="C852" t="s">
        <v>394</v>
      </c>
      <c r="D852" t="s">
        <v>395</v>
      </c>
      <c r="E852" s="5">
        <v>757332080.11361694</v>
      </c>
      <c r="F852" s="13">
        <f>INDEX($R$3:$T$335,MATCH(VPPEL[[#This Row],[DistrictNumber]],$R$3:$R$335,0),3)</f>
        <v>0</v>
      </c>
      <c r="G852" s="9">
        <f t="shared" si="80"/>
        <v>0</v>
      </c>
      <c r="H852" s="11">
        <v>1.02</v>
      </c>
      <c r="I852" s="12" cm="1">
        <f t="array" ref="I852">INDEX(VPPEL[],MATCH(VPPEL[[#This Row],[Base Year]]&amp;VPPEL[[#This Row],[DistrictNumber]],VPPEL[[Fiscal Year]:[Fiscal Year]]&amp;VPPEL[[DistrictNumber]:[DistrictNumber]],0),9)*$H852</f>
        <v>0</v>
      </c>
      <c r="J852" s="15">
        <f>IF(VPPEL[[#This Row],[Unadjusted Maximum Revenue]]/(VPPEL[[#This Row],[Proposed Taxable Valuation]]/1000)&gt;VPPEL[[#This Row],[Max VPPEL RATE]],VPPEL[[#This Row],[Max VPPEL RATE]],VPPEL[[#This Row],[Unadjusted Maximum Revenue]]/(VPPEL[[#This Row],[Proposed Taxable Valuation]]/1000))</f>
        <v>0</v>
      </c>
      <c r="K852" s="26">
        <f>ROUND(VPPEL[[#This Row],[Proposed Taxable Valuation]]/1000*VPPEL[[#This Row],[Adjusted Rate]],0)</f>
        <v>0</v>
      </c>
      <c r="L852" s="19">
        <f t="shared" si="78"/>
        <v>0</v>
      </c>
      <c r="M852" s="17">
        <f t="shared" si="81"/>
        <v>0</v>
      </c>
      <c r="N852" s="2">
        <v>642876521.07304645</v>
      </c>
      <c r="O852">
        <f>INDEX($R$3:$T$335,MATCH(VPPEL[[#This Row],[DistrictNumber]],$R$3:$R$335,0),3)</f>
        <v>0</v>
      </c>
      <c r="P852" s="9">
        <f t="shared" si="79"/>
        <v>0</v>
      </c>
    </row>
    <row r="853" spans="1:16" x14ac:dyDescent="0.35">
      <c r="A853" s="13">
        <v>2028</v>
      </c>
      <c r="B853" s="13">
        <f t="shared" si="77"/>
        <v>2027</v>
      </c>
      <c r="C853" t="s">
        <v>396</v>
      </c>
      <c r="D853" t="s">
        <v>397</v>
      </c>
      <c r="E853" s="5">
        <v>201617869.03062409</v>
      </c>
      <c r="F853" s="13">
        <f>INDEX($R$3:$T$335,MATCH(VPPEL[[#This Row],[DistrictNumber]],$R$3:$R$335,0),3)</f>
        <v>0.20347000000000001</v>
      </c>
      <c r="G853" s="9">
        <f t="shared" si="80"/>
        <v>41023.18781166109</v>
      </c>
      <c r="H853" s="11">
        <v>1.02</v>
      </c>
      <c r="I853" s="12" cm="1">
        <f t="array" ref="I853">INDEX(VPPEL[],MATCH(VPPEL[[#This Row],[Base Year]]&amp;VPPEL[[#This Row],[DistrictNumber]],VPPEL[[Fiscal Year]:[Fiscal Year]]&amp;VPPEL[[DistrictNumber]:[DistrictNumber]],0),9)*$H853</f>
        <v>31616.196307436883</v>
      </c>
      <c r="J853" s="15">
        <f>IF(VPPEL[[#This Row],[Unadjusted Maximum Revenue]]/(VPPEL[[#This Row],[Proposed Taxable Valuation]]/1000)&gt;VPPEL[[#This Row],[Max VPPEL RATE]],VPPEL[[#This Row],[Max VPPEL RATE]],VPPEL[[#This Row],[Unadjusted Maximum Revenue]]/(VPPEL[[#This Row],[Proposed Taxable Valuation]]/1000))</f>
        <v>0.15681247133226392</v>
      </c>
      <c r="K853" s="26">
        <f>ROUND(VPPEL[[#This Row],[Proposed Taxable Valuation]]/1000*VPPEL[[#This Row],[Adjusted Rate]],0)</f>
        <v>31616</v>
      </c>
      <c r="L853" s="19">
        <f t="shared" si="78"/>
        <v>-9406.9915042242064</v>
      </c>
      <c r="M853" s="17">
        <f t="shared" si="81"/>
        <v>-4.6657528667736092E-2</v>
      </c>
      <c r="N853" s="2">
        <v>158944754.50641084</v>
      </c>
      <c r="O853">
        <f>INDEX($R$3:$T$335,MATCH(VPPEL[[#This Row],[DistrictNumber]],$R$3:$R$335,0),3)</f>
        <v>0.20347000000000001</v>
      </c>
      <c r="P853" s="9">
        <f t="shared" si="79"/>
        <v>32340</v>
      </c>
    </row>
    <row r="854" spans="1:16" x14ac:dyDescent="0.35">
      <c r="A854" s="13">
        <v>2028</v>
      </c>
      <c r="B854" s="13">
        <f t="shared" si="77"/>
        <v>2027</v>
      </c>
      <c r="C854" t="s">
        <v>398</v>
      </c>
      <c r="D854" t="s">
        <v>399</v>
      </c>
      <c r="E854" s="5">
        <v>402918104.77544016</v>
      </c>
      <c r="F854" s="13">
        <f>INDEX($R$3:$T$335,MATCH(VPPEL[[#This Row],[DistrictNumber]],$R$3:$R$335,0),3)</f>
        <v>1.34</v>
      </c>
      <c r="G854" s="9">
        <f t="shared" si="80"/>
        <v>539910.26039908989</v>
      </c>
      <c r="H854" s="11">
        <v>1.02</v>
      </c>
      <c r="I854" s="12" cm="1">
        <f t="array" ref="I854">INDEX(VPPEL[],MATCH(VPPEL[[#This Row],[Base Year]]&amp;VPPEL[[#This Row],[DistrictNumber]],VPPEL[[Fiscal Year]:[Fiscal Year]]&amp;VPPEL[[DistrictNumber]:[DistrictNumber]],0),9)*$H854</f>
        <v>499803.44128660799</v>
      </c>
      <c r="J854" s="15">
        <f>IF(VPPEL[[#This Row],[Unadjusted Maximum Revenue]]/(VPPEL[[#This Row],[Proposed Taxable Valuation]]/1000)&gt;VPPEL[[#This Row],[Max VPPEL RATE]],VPPEL[[#This Row],[Max VPPEL RATE]],VPPEL[[#This Row],[Unadjusted Maximum Revenue]]/(VPPEL[[#This Row],[Proposed Taxable Valuation]]/1000))</f>
        <v>1.2404591289467255</v>
      </c>
      <c r="K854" s="26">
        <f>ROUND(VPPEL[[#This Row],[Proposed Taxable Valuation]]/1000*VPPEL[[#This Row],[Adjusted Rate]],0)</f>
        <v>499803</v>
      </c>
      <c r="L854" s="19">
        <f t="shared" si="78"/>
        <v>-40106.819112481899</v>
      </c>
      <c r="M854" s="17">
        <f t="shared" si="81"/>
        <v>-9.9540871053274582E-2</v>
      </c>
      <c r="N854" s="2">
        <v>367776245.93070328</v>
      </c>
      <c r="O854">
        <f>INDEX($R$3:$T$335,MATCH(VPPEL[[#This Row],[DistrictNumber]],$R$3:$R$335,0),3)</f>
        <v>1.34</v>
      </c>
      <c r="P854" s="9">
        <f t="shared" si="79"/>
        <v>492820</v>
      </c>
    </row>
    <row r="855" spans="1:16" x14ac:dyDescent="0.35">
      <c r="A855" s="13">
        <v>2028</v>
      </c>
      <c r="B855" s="13">
        <f t="shared" si="77"/>
        <v>2027</v>
      </c>
      <c r="C855" t="s">
        <v>400</v>
      </c>
      <c r="D855" t="s">
        <v>401</v>
      </c>
      <c r="E855" s="5">
        <v>1568966606.932559</v>
      </c>
      <c r="F855" s="13">
        <f>INDEX($R$3:$T$335,MATCH(VPPEL[[#This Row],[DistrictNumber]],$R$3:$R$335,0),3)</f>
        <v>0.67</v>
      </c>
      <c r="G855" s="9">
        <f t="shared" si="80"/>
        <v>1051207.6266448146</v>
      </c>
      <c r="H855" s="11">
        <v>1.02</v>
      </c>
      <c r="I855" s="12" cm="1">
        <f t="array" ref="I855">INDEX(VPPEL[],MATCH(VPPEL[[#This Row],[Base Year]]&amp;VPPEL[[#This Row],[DistrictNumber]],VPPEL[[Fiscal Year]:[Fiscal Year]]&amp;VPPEL[[DistrictNumber]:[DistrictNumber]],0),9)*$H855</f>
        <v>782418.62660309998</v>
      </c>
      <c r="J855" s="15">
        <f>IF(VPPEL[[#This Row],[Unadjusted Maximum Revenue]]/(VPPEL[[#This Row],[Proposed Taxable Valuation]]/1000)&gt;VPPEL[[#This Row],[Max VPPEL RATE]],VPPEL[[#This Row],[Max VPPEL RATE]],VPPEL[[#This Row],[Unadjusted Maximum Revenue]]/(VPPEL[[#This Row],[Proposed Taxable Valuation]]/1000))</f>
        <v>0.49868405302314489</v>
      </c>
      <c r="K855" s="26">
        <f>ROUND(VPPEL[[#This Row],[Proposed Taxable Valuation]]/1000*VPPEL[[#This Row],[Adjusted Rate]],0)</f>
        <v>782419</v>
      </c>
      <c r="L855" s="19">
        <f t="shared" si="78"/>
        <v>-268789.00004171464</v>
      </c>
      <c r="M855" s="17">
        <f t="shared" si="81"/>
        <v>-0.17131594697685515</v>
      </c>
      <c r="N855" s="2">
        <v>1224507192.3571057</v>
      </c>
      <c r="O855">
        <f>INDEX($R$3:$T$335,MATCH(VPPEL[[#This Row],[DistrictNumber]],$R$3:$R$335,0),3)</f>
        <v>0.67</v>
      </c>
      <c r="P855" s="9">
        <f t="shared" si="79"/>
        <v>820420</v>
      </c>
    </row>
    <row r="856" spans="1:16" x14ac:dyDescent="0.35">
      <c r="A856" s="13">
        <v>2028</v>
      </c>
      <c r="B856" s="13">
        <f t="shared" si="77"/>
        <v>2027</v>
      </c>
      <c r="C856" t="s">
        <v>402</v>
      </c>
      <c r="D856" t="s">
        <v>403</v>
      </c>
      <c r="E856" s="5">
        <v>465441077.81771868</v>
      </c>
      <c r="F856" s="13">
        <f>INDEX($R$3:$T$335,MATCH(VPPEL[[#This Row],[DistrictNumber]],$R$3:$R$335,0),3)</f>
        <v>1.34</v>
      </c>
      <c r="G856" s="9">
        <f t="shared" si="80"/>
        <v>623691.04427574307</v>
      </c>
      <c r="H856" s="11">
        <v>1.02</v>
      </c>
      <c r="I856" s="12" cm="1">
        <f t="array" ref="I856">INDEX(VPPEL[],MATCH(VPPEL[[#This Row],[Base Year]]&amp;VPPEL[[#This Row],[DistrictNumber]],VPPEL[[Fiscal Year]:[Fiscal Year]]&amp;VPPEL[[DistrictNumber]:[DistrictNumber]],0),9)*$H856</f>
        <v>510493.77790653612</v>
      </c>
      <c r="J856" s="15">
        <f>IF(VPPEL[[#This Row],[Unadjusted Maximum Revenue]]/(VPPEL[[#This Row],[Proposed Taxable Valuation]]/1000)&gt;VPPEL[[#This Row],[Max VPPEL RATE]],VPPEL[[#This Row],[Max VPPEL RATE]],VPPEL[[#This Row],[Unadjusted Maximum Revenue]]/(VPPEL[[#This Row],[Proposed Taxable Valuation]]/1000))</f>
        <v>1.0967957110705675</v>
      </c>
      <c r="K856" s="26">
        <f>ROUND(VPPEL[[#This Row],[Proposed Taxable Valuation]]/1000*VPPEL[[#This Row],[Adjusted Rate]],0)</f>
        <v>510494</v>
      </c>
      <c r="L856" s="19">
        <f t="shared" si="78"/>
        <v>-113197.26636920695</v>
      </c>
      <c r="M856" s="17">
        <f t="shared" si="81"/>
        <v>-0.24320428892943258</v>
      </c>
      <c r="N856" s="2">
        <v>403076329.77247417</v>
      </c>
      <c r="O856">
        <f>INDEX($R$3:$T$335,MATCH(VPPEL[[#This Row],[DistrictNumber]],$R$3:$R$335,0),3)</f>
        <v>1.34</v>
      </c>
      <c r="P856" s="9">
        <f t="shared" si="79"/>
        <v>540122</v>
      </c>
    </row>
    <row r="857" spans="1:16" x14ac:dyDescent="0.35">
      <c r="A857" s="13">
        <v>2028</v>
      </c>
      <c r="B857" s="13">
        <f t="shared" si="77"/>
        <v>2027</v>
      </c>
      <c r="C857" t="s">
        <v>404</v>
      </c>
      <c r="D857" t="s">
        <v>405</v>
      </c>
      <c r="E857" s="5">
        <v>384314721.86915499</v>
      </c>
      <c r="F857" s="13">
        <f>INDEX($R$3:$T$335,MATCH(VPPEL[[#This Row],[DistrictNumber]],$R$3:$R$335,0),3)</f>
        <v>0.67</v>
      </c>
      <c r="G857" s="9">
        <f t="shared" si="80"/>
        <v>257490.86365233388</v>
      </c>
      <c r="H857" s="11">
        <v>1.02</v>
      </c>
      <c r="I857" s="12" cm="1">
        <f t="array" ref="I857">INDEX(VPPEL[],MATCH(VPPEL[[#This Row],[Base Year]]&amp;VPPEL[[#This Row],[DistrictNumber]],VPPEL[[Fiscal Year]:[Fiscal Year]]&amp;VPPEL[[DistrictNumber]:[DistrictNumber]],0),9)*$H857</f>
        <v>222991.49136319204</v>
      </c>
      <c r="J857" s="15">
        <f>IF(VPPEL[[#This Row],[Unadjusted Maximum Revenue]]/(VPPEL[[#This Row],[Proposed Taxable Valuation]]/1000)&gt;VPPEL[[#This Row],[Max VPPEL RATE]],VPPEL[[#This Row],[Max VPPEL RATE]],VPPEL[[#This Row],[Unadjusted Maximum Revenue]]/(VPPEL[[#This Row],[Proposed Taxable Valuation]]/1000))</f>
        <v>0.58023145790161124</v>
      </c>
      <c r="K857" s="26">
        <f>ROUND(VPPEL[[#This Row],[Proposed Taxable Valuation]]/1000*VPPEL[[#This Row],[Adjusted Rate]],0)</f>
        <v>222991</v>
      </c>
      <c r="L857" s="19">
        <f t="shared" si="78"/>
        <v>-34499.372289141844</v>
      </c>
      <c r="M857" s="17">
        <f t="shared" si="81"/>
        <v>-8.9768542098388804E-2</v>
      </c>
      <c r="N857" s="2">
        <v>331424801.08786219</v>
      </c>
      <c r="O857">
        <f>INDEX($R$3:$T$335,MATCH(VPPEL[[#This Row],[DistrictNumber]],$R$3:$R$335,0),3)</f>
        <v>0.67</v>
      </c>
      <c r="P857" s="9">
        <f t="shared" si="79"/>
        <v>222055</v>
      </c>
    </row>
    <row r="858" spans="1:16" x14ac:dyDescent="0.35">
      <c r="A858" s="13">
        <v>2028</v>
      </c>
      <c r="B858" s="13">
        <f t="shared" si="77"/>
        <v>2027</v>
      </c>
      <c r="C858" t="s">
        <v>406</v>
      </c>
      <c r="D858" t="s">
        <v>407</v>
      </c>
      <c r="E858" s="5">
        <v>537934168.63928497</v>
      </c>
      <c r="F858" s="13">
        <f>INDEX($R$3:$T$335,MATCH(VPPEL[[#This Row],[DistrictNumber]],$R$3:$R$335,0),3)</f>
        <v>0.23641000000000001</v>
      </c>
      <c r="G858" s="9">
        <f t="shared" si="80"/>
        <v>127173.01680801337</v>
      </c>
      <c r="H858" s="11">
        <v>1.02</v>
      </c>
      <c r="I858" s="12" cm="1">
        <f t="array" ref="I858">INDEX(VPPEL[],MATCH(VPPEL[[#This Row],[Base Year]]&amp;VPPEL[[#This Row],[DistrictNumber]],VPPEL[[Fiscal Year]:[Fiscal Year]]&amp;VPPEL[[DistrictNumber]:[DistrictNumber]],0),9)*$H858</f>
        <v>104999.78735208379</v>
      </c>
      <c r="J858" s="15">
        <f>IF(VPPEL[[#This Row],[Unadjusted Maximum Revenue]]/(VPPEL[[#This Row],[Proposed Taxable Valuation]]/1000)&gt;VPPEL[[#This Row],[Max VPPEL RATE]],VPPEL[[#This Row],[Max VPPEL RATE]],VPPEL[[#This Row],[Unadjusted Maximum Revenue]]/(VPPEL[[#This Row],[Proposed Taxable Valuation]]/1000))</f>
        <v>0.19519077514202676</v>
      </c>
      <c r="K858" s="26">
        <f>ROUND(VPPEL[[#This Row],[Proposed Taxable Valuation]]/1000*VPPEL[[#This Row],[Adjusted Rate]],0)</f>
        <v>105000</v>
      </c>
      <c r="L858" s="19">
        <f t="shared" si="78"/>
        <v>-22173.229455929584</v>
      </c>
      <c r="M858" s="17">
        <f t="shared" si="81"/>
        <v>-4.1219224857973247E-2</v>
      </c>
      <c r="N858" s="2">
        <v>453210777.59536821</v>
      </c>
      <c r="O858">
        <f>INDEX($R$3:$T$335,MATCH(VPPEL[[#This Row],[DistrictNumber]],$R$3:$R$335,0),3)</f>
        <v>0.23641000000000001</v>
      </c>
      <c r="P858" s="9">
        <f t="shared" si="79"/>
        <v>107144</v>
      </c>
    </row>
    <row r="859" spans="1:16" x14ac:dyDescent="0.35">
      <c r="A859" s="13">
        <v>2028</v>
      </c>
      <c r="B859" s="13">
        <f t="shared" si="77"/>
        <v>2027</v>
      </c>
      <c r="C859" t="s">
        <v>408</v>
      </c>
      <c r="D859" t="s">
        <v>409</v>
      </c>
      <c r="E859" s="5">
        <v>703226336.50142753</v>
      </c>
      <c r="F859" s="13">
        <f>INDEX($R$3:$T$335,MATCH(VPPEL[[#This Row],[DistrictNumber]],$R$3:$R$335,0),3)</f>
        <v>1</v>
      </c>
      <c r="G859" s="9">
        <f t="shared" si="80"/>
        <v>703226.33650142758</v>
      </c>
      <c r="H859" s="11">
        <v>1.02</v>
      </c>
      <c r="I859" s="12" cm="1">
        <f t="array" ref="I859">INDEX(VPPEL[],MATCH(VPPEL[[#This Row],[Base Year]]&amp;VPPEL[[#This Row],[DistrictNumber]],VPPEL[[Fiscal Year]:[Fiscal Year]]&amp;VPPEL[[DistrictNumber]:[DistrictNumber]],0),9)*$H859</f>
        <v>568193.22127440001</v>
      </c>
      <c r="J859" s="15">
        <f>IF(VPPEL[[#This Row],[Unadjusted Maximum Revenue]]/(VPPEL[[#This Row],[Proposed Taxable Valuation]]/1000)&gt;VPPEL[[#This Row],[Max VPPEL RATE]],VPPEL[[#This Row],[Max VPPEL RATE]],VPPEL[[#This Row],[Unadjusted Maximum Revenue]]/(VPPEL[[#This Row],[Proposed Taxable Valuation]]/1000))</f>
        <v>0.80798057720815541</v>
      </c>
      <c r="K859" s="26">
        <f>ROUND(VPPEL[[#This Row],[Proposed Taxable Valuation]]/1000*VPPEL[[#This Row],[Adjusted Rate]],0)</f>
        <v>568193</v>
      </c>
      <c r="L859" s="19">
        <f t="shared" si="78"/>
        <v>-135033.11522702756</v>
      </c>
      <c r="M859" s="17">
        <f t="shared" si="81"/>
        <v>-0.19201942279184459</v>
      </c>
      <c r="N859" s="2">
        <v>580273441.27528095</v>
      </c>
      <c r="O859">
        <f>INDEX($R$3:$T$335,MATCH(VPPEL[[#This Row],[DistrictNumber]],$R$3:$R$335,0),3)</f>
        <v>1</v>
      </c>
      <c r="P859" s="9">
        <f t="shared" si="79"/>
        <v>580273</v>
      </c>
    </row>
    <row r="860" spans="1:16" x14ac:dyDescent="0.35">
      <c r="A860" s="13">
        <v>2028</v>
      </c>
      <c r="B860" s="13">
        <f t="shared" si="77"/>
        <v>2027</v>
      </c>
      <c r="C860" t="s">
        <v>410</v>
      </c>
      <c r="D860" t="s">
        <v>411</v>
      </c>
      <c r="E860" s="5">
        <v>611946811.97634304</v>
      </c>
      <c r="F860" s="13">
        <f>INDEX($R$3:$T$335,MATCH(VPPEL[[#This Row],[DistrictNumber]],$R$3:$R$335,0),3)</f>
        <v>0.93161000000000005</v>
      </c>
      <c r="G860" s="9">
        <f t="shared" si="80"/>
        <v>570095.769505281</v>
      </c>
      <c r="H860" s="11">
        <v>1.02</v>
      </c>
      <c r="I860" s="12" cm="1">
        <f t="array" ref="I860">INDEX(VPPEL[],MATCH(VPPEL[[#This Row],[Base Year]]&amp;VPPEL[[#This Row],[DistrictNumber]],VPPEL[[Fiscal Year]:[Fiscal Year]]&amp;VPPEL[[DistrictNumber]:[DistrictNumber]],0),9)*$H860</f>
        <v>496843.62589724868</v>
      </c>
      <c r="J860" s="15">
        <f>IF(VPPEL[[#This Row],[Unadjusted Maximum Revenue]]/(VPPEL[[#This Row],[Proposed Taxable Valuation]]/1000)&gt;VPPEL[[#This Row],[Max VPPEL RATE]],VPPEL[[#This Row],[Max VPPEL RATE]],VPPEL[[#This Row],[Unadjusted Maximum Revenue]]/(VPPEL[[#This Row],[Proposed Taxable Valuation]]/1000))</f>
        <v>0.81190655163745817</v>
      </c>
      <c r="K860" s="26">
        <f>ROUND(VPPEL[[#This Row],[Proposed Taxable Valuation]]/1000*VPPEL[[#This Row],[Adjusted Rate]],0)</f>
        <v>496844</v>
      </c>
      <c r="L860" s="19">
        <f t="shared" si="78"/>
        <v>-73252.143608032318</v>
      </c>
      <c r="M860" s="17">
        <f t="shared" si="81"/>
        <v>-0.11970344836254188</v>
      </c>
      <c r="N860" s="2">
        <v>561339798.14792871</v>
      </c>
      <c r="O860">
        <f>INDEX($R$3:$T$335,MATCH(VPPEL[[#This Row],[DistrictNumber]],$R$3:$R$335,0),3)</f>
        <v>0.93161000000000005</v>
      </c>
      <c r="P860" s="9">
        <f t="shared" si="79"/>
        <v>522950</v>
      </c>
    </row>
    <row r="861" spans="1:16" x14ac:dyDescent="0.35">
      <c r="A861" s="13">
        <v>2028</v>
      </c>
      <c r="B861" s="13">
        <f t="shared" si="77"/>
        <v>2027</v>
      </c>
      <c r="C861" t="s">
        <v>412</v>
      </c>
      <c r="D861" t="s">
        <v>413</v>
      </c>
      <c r="E861" s="5">
        <v>376516767.02904499</v>
      </c>
      <c r="F861" s="13">
        <f>INDEX($R$3:$T$335,MATCH(VPPEL[[#This Row],[DistrictNumber]],$R$3:$R$335,0),3)</f>
        <v>0</v>
      </c>
      <c r="G861" s="9">
        <f t="shared" si="80"/>
        <v>0</v>
      </c>
      <c r="H861" s="11">
        <v>1.02</v>
      </c>
      <c r="I861" s="12" cm="1">
        <f t="array" ref="I861">INDEX(VPPEL[],MATCH(VPPEL[[#This Row],[Base Year]]&amp;VPPEL[[#This Row],[DistrictNumber]],VPPEL[[Fiscal Year]:[Fiscal Year]]&amp;VPPEL[[DistrictNumber]:[DistrictNumber]],0),9)*$H861</f>
        <v>0</v>
      </c>
      <c r="J861" s="15">
        <f>IF(VPPEL[[#This Row],[Unadjusted Maximum Revenue]]/(VPPEL[[#This Row],[Proposed Taxable Valuation]]/1000)&gt;VPPEL[[#This Row],[Max VPPEL RATE]],VPPEL[[#This Row],[Max VPPEL RATE]],VPPEL[[#This Row],[Unadjusted Maximum Revenue]]/(VPPEL[[#This Row],[Proposed Taxable Valuation]]/1000))</f>
        <v>0</v>
      </c>
      <c r="K861" s="26">
        <f>ROUND(VPPEL[[#This Row],[Proposed Taxable Valuation]]/1000*VPPEL[[#This Row],[Adjusted Rate]],0)</f>
        <v>0</v>
      </c>
      <c r="L861" s="19">
        <f t="shared" si="78"/>
        <v>0</v>
      </c>
      <c r="M861" s="17">
        <f t="shared" si="81"/>
        <v>0</v>
      </c>
      <c r="N861" s="2">
        <v>348525598.19286704</v>
      </c>
      <c r="O861">
        <f>INDEX($R$3:$T$335,MATCH(VPPEL[[#This Row],[DistrictNumber]],$R$3:$R$335,0),3)</f>
        <v>0</v>
      </c>
      <c r="P861" s="9">
        <f t="shared" si="79"/>
        <v>0</v>
      </c>
    </row>
    <row r="862" spans="1:16" x14ac:dyDescent="0.35">
      <c r="A862" s="13">
        <v>2028</v>
      </c>
      <c r="B862" s="13">
        <f t="shared" si="77"/>
        <v>2027</v>
      </c>
      <c r="C862" t="s">
        <v>414</v>
      </c>
      <c r="D862" t="s">
        <v>415</v>
      </c>
      <c r="E862" s="5">
        <v>376462201.94161999</v>
      </c>
      <c r="F862" s="13">
        <f>INDEX($R$3:$T$335,MATCH(VPPEL[[#This Row],[DistrictNumber]],$R$3:$R$335,0),3)</f>
        <v>1.34</v>
      </c>
      <c r="G862" s="9">
        <f t="shared" si="80"/>
        <v>504459.3506017708</v>
      </c>
      <c r="H862" s="11">
        <v>1.02</v>
      </c>
      <c r="I862" s="12" cm="1">
        <f t="array" ref="I862">INDEX(VPPEL[],MATCH(VPPEL[[#This Row],[Base Year]]&amp;VPPEL[[#This Row],[DistrictNumber]],VPPEL[[Fiscal Year]:[Fiscal Year]]&amp;VPPEL[[DistrictNumber]:[DistrictNumber]],0),9)*$H862</f>
        <v>413423.32819859998</v>
      </c>
      <c r="J862" s="15">
        <f>IF(VPPEL[[#This Row],[Unadjusted Maximum Revenue]]/(VPPEL[[#This Row],[Proposed Taxable Valuation]]/1000)&gt;VPPEL[[#This Row],[Max VPPEL RATE]],VPPEL[[#This Row],[Max VPPEL RATE]],VPPEL[[#This Row],[Unadjusted Maximum Revenue]]/(VPPEL[[#This Row],[Proposed Taxable Valuation]]/1000))</f>
        <v>1.0981801786908523</v>
      </c>
      <c r="K862" s="26">
        <f>ROUND(VPPEL[[#This Row],[Proposed Taxable Valuation]]/1000*VPPEL[[#This Row],[Adjusted Rate]],0)</f>
        <v>413423</v>
      </c>
      <c r="L862" s="19">
        <f t="shared" si="78"/>
        <v>-91036.02240317082</v>
      </c>
      <c r="M862" s="17">
        <f t="shared" si="81"/>
        <v>-0.24181982130914781</v>
      </c>
      <c r="N862" s="2">
        <v>308786936.56529558</v>
      </c>
      <c r="O862">
        <f>INDEX($R$3:$T$335,MATCH(VPPEL[[#This Row],[DistrictNumber]],$R$3:$R$335,0),3)</f>
        <v>1.34</v>
      </c>
      <c r="P862" s="9">
        <f t="shared" si="79"/>
        <v>413774</v>
      </c>
    </row>
    <row r="863" spans="1:16" x14ac:dyDescent="0.35">
      <c r="A863" s="13">
        <v>2028</v>
      </c>
      <c r="B863" s="13">
        <f t="shared" si="77"/>
        <v>2027</v>
      </c>
      <c r="C863" t="s">
        <v>416</v>
      </c>
      <c r="D863" t="s">
        <v>417</v>
      </c>
      <c r="E863" s="5">
        <v>455009110.10074705</v>
      </c>
      <c r="F863" s="13">
        <f>INDEX($R$3:$T$335,MATCH(VPPEL[[#This Row],[DistrictNumber]],$R$3:$R$335,0),3)</f>
        <v>0</v>
      </c>
      <c r="G863" s="9">
        <f t="shared" si="80"/>
        <v>0</v>
      </c>
      <c r="H863" s="11">
        <v>1.02</v>
      </c>
      <c r="I863" s="12" cm="1">
        <f t="array" ref="I863">INDEX(VPPEL[],MATCH(VPPEL[[#This Row],[Base Year]]&amp;VPPEL[[#This Row],[DistrictNumber]],VPPEL[[Fiscal Year]:[Fiscal Year]]&amp;VPPEL[[DistrictNumber]:[DistrictNumber]],0),9)*$H863</f>
        <v>0</v>
      </c>
      <c r="J863" s="15">
        <f>IF(VPPEL[[#This Row],[Unadjusted Maximum Revenue]]/(VPPEL[[#This Row],[Proposed Taxable Valuation]]/1000)&gt;VPPEL[[#This Row],[Max VPPEL RATE]],VPPEL[[#This Row],[Max VPPEL RATE]],VPPEL[[#This Row],[Unadjusted Maximum Revenue]]/(VPPEL[[#This Row],[Proposed Taxable Valuation]]/1000))</f>
        <v>0</v>
      </c>
      <c r="K863" s="26">
        <f>ROUND(VPPEL[[#This Row],[Proposed Taxable Valuation]]/1000*VPPEL[[#This Row],[Adjusted Rate]],0)</f>
        <v>0</v>
      </c>
      <c r="L863" s="19">
        <f t="shared" si="78"/>
        <v>0</v>
      </c>
      <c r="M863" s="17">
        <f t="shared" si="81"/>
        <v>0</v>
      </c>
      <c r="N863" s="2">
        <v>407854344.86089396</v>
      </c>
      <c r="O863">
        <f>INDEX($R$3:$T$335,MATCH(VPPEL[[#This Row],[DistrictNumber]],$R$3:$R$335,0),3)</f>
        <v>0</v>
      </c>
      <c r="P863" s="9">
        <f t="shared" si="79"/>
        <v>0</v>
      </c>
    </row>
    <row r="864" spans="1:16" x14ac:dyDescent="0.35">
      <c r="A864" s="13">
        <v>2028</v>
      </c>
      <c r="B864" s="13">
        <f t="shared" si="77"/>
        <v>2027</v>
      </c>
      <c r="C864" t="s">
        <v>418</v>
      </c>
      <c r="D864" t="s">
        <v>419</v>
      </c>
      <c r="E864" s="5">
        <v>1295261313.9661481</v>
      </c>
      <c r="F864" s="13">
        <f>INDEX($R$3:$T$335,MATCH(VPPEL[[#This Row],[DistrictNumber]],$R$3:$R$335,0),3)</f>
        <v>1.34</v>
      </c>
      <c r="G864" s="9">
        <f t="shared" si="80"/>
        <v>1735650.1607146384</v>
      </c>
      <c r="H864" s="11">
        <v>1.02</v>
      </c>
      <c r="I864" s="12" cm="1">
        <f t="array" ref="I864">INDEX(VPPEL[],MATCH(VPPEL[[#This Row],[Base Year]]&amp;VPPEL[[#This Row],[DistrictNumber]],VPPEL[[Fiscal Year]:[Fiscal Year]]&amp;VPPEL[[DistrictNumber]:[DistrictNumber]],0),9)*$H864</f>
        <v>1109377.194655248</v>
      </c>
      <c r="J864" s="15">
        <f>IF(VPPEL[[#This Row],[Unadjusted Maximum Revenue]]/(VPPEL[[#This Row],[Proposed Taxable Valuation]]/1000)&gt;VPPEL[[#This Row],[Max VPPEL RATE]],VPPEL[[#This Row],[Max VPPEL RATE]],VPPEL[[#This Row],[Unadjusted Maximum Revenue]]/(VPPEL[[#This Row],[Proposed Taxable Valuation]]/1000))</f>
        <v>0.85648909814057939</v>
      </c>
      <c r="K864" s="26">
        <f>ROUND(VPPEL[[#This Row],[Proposed Taxable Valuation]]/1000*VPPEL[[#This Row],[Adjusted Rate]],0)</f>
        <v>1109377</v>
      </c>
      <c r="L864" s="19">
        <f t="shared" si="78"/>
        <v>-626272.96605939046</v>
      </c>
      <c r="M864" s="17">
        <f t="shared" si="81"/>
        <v>-0.48351090185942069</v>
      </c>
      <c r="N864" s="2">
        <v>945408409.27885044</v>
      </c>
      <c r="O864">
        <f>INDEX($R$3:$T$335,MATCH(VPPEL[[#This Row],[DistrictNumber]],$R$3:$R$335,0),3)</f>
        <v>1.34</v>
      </c>
      <c r="P864" s="9">
        <f t="shared" si="79"/>
        <v>1266847</v>
      </c>
    </row>
    <row r="865" spans="1:16" x14ac:dyDescent="0.35">
      <c r="A865" s="13">
        <v>2028</v>
      </c>
      <c r="B865" s="13">
        <f t="shared" si="77"/>
        <v>2027</v>
      </c>
      <c r="C865" t="s">
        <v>420</v>
      </c>
      <c r="D865" t="s">
        <v>421</v>
      </c>
      <c r="E865" s="5">
        <v>2297208538.2806635</v>
      </c>
      <c r="F865" s="13">
        <f>INDEX($R$3:$T$335,MATCH(VPPEL[[#This Row],[DistrictNumber]],$R$3:$R$335,0),3)</f>
        <v>0.97</v>
      </c>
      <c r="G865" s="9">
        <f t="shared" si="80"/>
        <v>2228292.2821322437</v>
      </c>
      <c r="H865" s="11">
        <v>1.02</v>
      </c>
      <c r="I865" s="12" cm="1">
        <f t="array" ref="I865">INDEX(VPPEL[],MATCH(VPPEL[[#This Row],[Base Year]]&amp;VPPEL[[#This Row],[DistrictNumber]],VPPEL[[Fiscal Year]:[Fiscal Year]]&amp;VPPEL[[DistrictNumber]:[DistrictNumber]],0),9)*$H865</f>
        <v>1686120.5120006159</v>
      </c>
      <c r="J865" s="15">
        <f>IF(VPPEL[[#This Row],[Unadjusted Maximum Revenue]]/(VPPEL[[#This Row],[Proposed Taxable Valuation]]/1000)&gt;VPPEL[[#This Row],[Max VPPEL RATE]],VPPEL[[#This Row],[Max VPPEL RATE]],VPPEL[[#This Row],[Unadjusted Maximum Revenue]]/(VPPEL[[#This Row],[Proposed Taxable Valuation]]/1000))</f>
        <v>0.73398669903194158</v>
      </c>
      <c r="K865" s="26">
        <f>ROUND(VPPEL[[#This Row],[Proposed Taxable Valuation]]/1000*VPPEL[[#This Row],[Adjusted Rate]],0)</f>
        <v>1686121</v>
      </c>
      <c r="L865" s="19">
        <f t="shared" si="78"/>
        <v>-542171.7701316278</v>
      </c>
      <c r="M865" s="17">
        <f t="shared" si="81"/>
        <v>-0.23601330096805839</v>
      </c>
      <c r="N865" s="2">
        <v>1818439206.9260983</v>
      </c>
      <c r="O865">
        <f>INDEX($R$3:$T$335,MATCH(VPPEL[[#This Row],[DistrictNumber]],$R$3:$R$335,0),3)</f>
        <v>0.97</v>
      </c>
      <c r="P865" s="9">
        <f t="shared" si="79"/>
        <v>1763886</v>
      </c>
    </row>
    <row r="866" spans="1:16" x14ac:dyDescent="0.35">
      <c r="A866" s="13">
        <v>2028</v>
      </c>
      <c r="B866" s="13">
        <f t="shared" si="77"/>
        <v>2027</v>
      </c>
      <c r="C866" t="s">
        <v>422</v>
      </c>
      <c r="D866" t="s">
        <v>423</v>
      </c>
      <c r="E866" s="5">
        <v>319503191.08328497</v>
      </c>
      <c r="F866" s="13">
        <f>INDEX($R$3:$T$335,MATCH(VPPEL[[#This Row],[DistrictNumber]],$R$3:$R$335,0),3)</f>
        <v>0</v>
      </c>
      <c r="G866" s="9">
        <f t="shared" si="80"/>
        <v>0</v>
      </c>
      <c r="H866" s="11">
        <v>1.02</v>
      </c>
      <c r="I866" s="12" cm="1">
        <f t="array" ref="I866">INDEX(VPPEL[],MATCH(VPPEL[[#This Row],[Base Year]]&amp;VPPEL[[#This Row],[DistrictNumber]],VPPEL[[Fiscal Year]:[Fiscal Year]]&amp;VPPEL[[DistrictNumber]:[DistrictNumber]],0),9)*$H866</f>
        <v>0</v>
      </c>
      <c r="J866" s="15">
        <f>IF(VPPEL[[#This Row],[Unadjusted Maximum Revenue]]/(VPPEL[[#This Row],[Proposed Taxable Valuation]]/1000)&gt;VPPEL[[#This Row],[Max VPPEL RATE]],VPPEL[[#This Row],[Max VPPEL RATE]],VPPEL[[#This Row],[Unadjusted Maximum Revenue]]/(VPPEL[[#This Row],[Proposed Taxable Valuation]]/1000))</f>
        <v>0</v>
      </c>
      <c r="K866" s="26">
        <f>ROUND(VPPEL[[#This Row],[Proposed Taxable Valuation]]/1000*VPPEL[[#This Row],[Adjusted Rate]],0)</f>
        <v>0</v>
      </c>
      <c r="L866" s="19">
        <f t="shared" si="78"/>
        <v>0</v>
      </c>
      <c r="M866" s="17">
        <f t="shared" si="81"/>
        <v>0</v>
      </c>
      <c r="N866" s="2">
        <v>275044289.37575817</v>
      </c>
      <c r="O866">
        <f>INDEX($R$3:$T$335,MATCH(VPPEL[[#This Row],[DistrictNumber]],$R$3:$R$335,0),3)</f>
        <v>0</v>
      </c>
      <c r="P866" s="9">
        <f t="shared" si="79"/>
        <v>0</v>
      </c>
    </row>
    <row r="867" spans="1:16" x14ac:dyDescent="0.35">
      <c r="A867" s="13">
        <v>2028</v>
      </c>
      <c r="B867" s="13">
        <f t="shared" si="77"/>
        <v>2027</v>
      </c>
      <c r="C867" t="s">
        <v>424</v>
      </c>
      <c r="D867" t="s">
        <v>425</v>
      </c>
      <c r="E867" s="5">
        <v>505204139.27652979</v>
      </c>
      <c r="F867" s="13">
        <f>INDEX($R$3:$T$335,MATCH(VPPEL[[#This Row],[DistrictNumber]],$R$3:$R$335,0),3)</f>
        <v>1.18255</v>
      </c>
      <c r="G867" s="9">
        <f t="shared" si="80"/>
        <v>597429.15490146028</v>
      </c>
      <c r="H867" s="11">
        <v>1.02</v>
      </c>
      <c r="I867" s="12" cm="1">
        <f t="array" ref="I867">INDEX(VPPEL[],MATCH(VPPEL[[#This Row],[Base Year]]&amp;VPPEL[[#This Row],[DistrictNumber]],VPPEL[[Fiscal Year]:[Fiscal Year]]&amp;VPPEL[[DistrictNumber]:[DistrictNumber]],0),9)*$H867</f>
        <v>555956.07857449807</v>
      </c>
      <c r="J867" s="15">
        <f>IF(VPPEL[[#This Row],[Unadjusted Maximum Revenue]]/(VPPEL[[#This Row],[Proposed Taxable Valuation]]/1000)&gt;VPPEL[[#This Row],[Max VPPEL RATE]],VPPEL[[#This Row],[Max VPPEL RATE]],VPPEL[[#This Row],[Unadjusted Maximum Revenue]]/(VPPEL[[#This Row],[Proposed Taxable Valuation]]/1000))</f>
        <v>1.1004582808261367</v>
      </c>
      <c r="K867" s="26">
        <f>ROUND(VPPEL[[#This Row],[Proposed Taxable Valuation]]/1000*VPPEL[[#This Row],[Adjusted Rate]],0)</f>
        <v>555956</v>
      </c>
      <c r="L867" s="19">
        <f t="shared" si="78"/>
        <v>-41473.076326962211</v>
      </c>
      <c r="M867" s="17">
        <f t="shared" si="81"/>
        <v>-8.2091719173863265E-2</v>
      </c>
      <c r="N867" s="2">
        <v>464393804.18158036</v>
      </c>
      <c r="O867">
        <f>INDEX($R$3:$T$335,MATCH(VPPEL[[#This Row],[DistrictNumber]],$R$3:$R$335,0),3)</f>
        <v>1.18255</v>
      </c>
      <c r="P867" s="9">
        <f t="shared" si="79"/>
        <v>549169</v>
      </c>
    </row>
    <row r="868" spans="1:16" x14ac:dyDescent="0.35">
      <c r="A868" s="13">
        <v>2028</v>
      </c>
      <c r="B868" s="13">
        <f t="shared" si="77"/>
        <v>2027</v>
      </c>
      <c r="C868" t="s">
        <v>426</v>
      </c>
      <c r="D868" t="s">
        <v>427</v>
      </c>
      <c r="E868" s="5">
        <v>329296335.28307003</v>
      </c>
      <c r="F868" s="13">
        <f>INDEX($R$3:$T$335,MATCH(VPPEL[[#This Row],[DistrictNumber]],$R$3:$R$335,0),3)</f>
        <v>0.67</v>
      </c>
      <c r="G868" s="9">
        <f t="shared" si="80"/>
        <v>220628.54463965693</v>
      </c>
      <c r="H868" s="11">
        <v>1.02</v>
      </c>
      <c r="I868" s="12" cm="1">
        <f t="array" ref="I868">INDEX(VPPEL[],MATCH(VPPEL[[#This Row],[Base Year]]&amp;VPPEL[[#This Row],[DistrictNumber]],VPPEL[[Fiscal Year]:[Fiscal Year]]&amp;VPPEL[[DistrictNumber]:[DistrictNumber]],0),9)*$H868</f>
        <v>186692.57029850403</v>
      </c>
      <c r="J868" s="15">
        <f>IF(VPPEL[[#This Row],[Unadjusted Maximum Revenue]]/(VPPEL[[#This Row],[Proposed Taxable Valuation]]/1000)&gt;VPPEL[[#This Row],[Max VPPEL RATE]],VPPEL[[#This Row],[Max VPPEL RATE]],VPPEL[[#This Row],[Unadjusted Maximum Revenue]]/(VPPEL[[#This Row],[Proposed Taxable Valuation]]/1000))</f>
        <v>0.56694396595096985</v>
      </c>
      <c r="K868" s="26">
        <f>ROUND(VPPEL[[#This Row],[Proposed Taxable Valuation]]/1000*VPPEL[[#This Row],[Adjusted Rate]],0)</f>
        <v>186693</v>
      </c>
      <c r="L868" s="19">
        <f t="shared" si="78"/>
        <v>-33935.974341152905</v>
      </c>
      <c r="M868" s="17">
        <f t="shared" si="81"/>
        <v>-0.10305603404903019</v>
      </c>
      <c r="N868" s="2">
        <v>275127982.5534938</v>
      </c>
      <c r="O868">
        <f>INDEX($R$3:$T$335,MATCH(VPPEL[[#This Row],[DistrictNumber]],$R$3:$R$335,0),3)</f>
        <v>0.67</v>
      </c>
      <c r="P868" s="9">
        <f t="shared" si="79"/>
        <v>184336</v>
      </c>
    </row>
    <row r="869" spans="1:16" x14ac:dyDescent="0.35">
      <c r="A869" s="13">
        <v>2028</v>
      </c>
      <c r="B869" s="13">
        <f t="shared" si="77"/>
        <v>2027</v>
      </c>
      <c r="C869" t="s">
        <v>428</v>
      </c>
      <c r="D869" t="s">
        <v>429</v>
      </c>
      <c r="E869" s="5">
        <v>487852221.05415219</v>
      </c>
      <c r="F869" s="13">
        <f>INDEX($R$3:$T$335,MATCH(VPPEL[[#This Row],[DistrictNumber]],$R$3:$R$335,0),3)</f>
        <v>0.67</v>
      </c>
      <c r="G869" s="9">
        <f t="shared" si="80"/>
        <v>326860.98810628196</v>
      </c>
      <c r="H869" s="11">
        <v>1.02</v>
      </c>
      <c r="I869" s="12" cm="1">
        <f t="array" ref="I869">INDEX(VPPEL[],MATCH(VPPEL[[#This Row],[Base Year]]&amp;VPPEL[[#This Row],[DistrictNumber]],VPPEL[[Fiscal Year]:[Fiscal Year]]&amp;VPPEL[[DistrictNumber]:[DistrictNumber]],0),9)*$H869</f>
        <v>273032.54133159603</v>
      </c>
      <c r="J869" s="15">
        <f>IF(VPPEL[[#This Row],[Unadjusted Maximum Revenue]]/(VPPEL[[#This Row],[Proposed Taxable Valuation]]/1000)&gt;VPPEL[[#This Row],[Max VPPEL RATE]],VPPEL[[#This Row],[Max VPPEL RATE]],VPPEL[[#This Row],[Unadjusted Maximum Revenue]]/(VPPEL[[#This Row],[Proposed Taxable Valuation]]/1000))</f>
        <v>0.55966239272545837</v>
      </c>
      <c r="K869" s="26">
        <f>ROUND(VPPEL[[#This Row],[Proposed Taxable Valuation]]/1000*VPPEL[[#This Row],[Adjusted Rate]],0)</f>
        <v>273033</v>
      </c>
      <c r="L869" s="19">
        <f t="shared" si="78"/>
        <v>-53828.44677468593</v>
      </c>
      <c r="M869" s="17">
        <f t="shared" si="81"/>
        <v>-0.11033760727454167</v>
      </c>
      <c r="N869" s="2">
        <v>421141243.99614584</v>
      </c>
      <c r="O869">
        <f>INDEX($R$3:$T$335,MATCH(VPPEL[[#This Row],[DistrictNumber]],$R$3:$R$335,0),3)</f>
        <v>0.67</v>
      </c>
      <c r="P869" s="9">
        <f t="shared" si="79"/>
        <v>282165</v>
      </c>
    </row>
    <row r="870" spans="1:16" x14ac:dyDescent="0.35">
      <c r="A870" s="13">
        <v>2028</v>
      </c>
      <c r="B870" s="13">
        <f t="shared" si="77"/>
        <v>2027</v>
      </c>
      <c r="C870" t="s">
        <v>430</v>
      </c>
      <c r="D870" t="s">
        <v>431</v>
      </c>
      <c r="E870" s="5">
        <v>2309148871.7569022</v>
      </c>
      <c r="F870" s="13">
        <f>INDEX($R$3:$T$335,MATCH(VPPEL[[#This Row],[DistrictNumber]],$R$3:$R$335,0),3)</f>
        <v>1.34</v>
      </c>
      <c r="G870" s="9">
        <f t="shared" si="80"/>
        <v>3094259.4881542493</v>
      </c>
      <c r="H870" s="11">
        <v>1.02</v>
      </c>
      <c r="I870" s="12" cm="1">
        <f t="array" ref="I870">INDEX(VPPEL[],MATCH(VPPEL[[#This Row],[Base Year]]&amp;VPPEL[[#This Row],[DistrictNumber]],VPPEL[[Fiscal Year]:[Fiscal Year]]&amp;VPPEL[[DistrictNumber]:[DistrictNumber]],0),9)*$H870</f>
        <v>2017350.4581812883</v>
      </c>
      <c r="J870" s="15">
        <f>IF(VPPEL[[#This Row],[Unadjusted Maximum Revenue]]/(VPPEL[[#This Row],[Proposed Taxable Valuation]]/1000)&gt;VPPEL[[#This Row],[Max VPPEL RATE]],VPPEL[[#This Row],[Max VPPEL RATE]],VPPEL[[#This Row],[Unadjusted Maximum Revenue]]/(VPPEL[[#This Row],[Proposed Taxable Valuation]]/1000))</f>
        <v>0.87363378033153793</v>
      </c>
      <c r="K870" s="26">
        <f>ROUND(VPPEL[[#This Row],[Proposed Taxable Valuation]]/1000*VPPEL[[#This Row],[Adjusted Rate]],0)</f>
        <v>2017350</v>
      </c>
      <c r="L870" s="19">
        <f t="shared" si="78"/>
        <v>-1076909.0299729609</v>
      </c>
      <c r="M870" s="17">
        <f t="shared" si="81"/>
        <v>-0.46636621966846215</v>
      </c>
      <c r="N870" s="2">
        <v>1752890936.7486291</v>
      </c>
      <c r="O870">
        <f>INDEX($R$3:$T$335,MATCH(VPPEL[[#This Row],[DistrictNumber]],$R$3:$R$335,0),3)</f>
        <v>1.34</v>
      </c>
      <c r="P870" s="9">
        <f t="shared" si="79"/>
        <v>2348874</v>
      </c>
    </row>
    <row r="871" spans="1:16" x14ac:dyDescent="0.35">
      <c r="A871" s="13">
        <v>2028</v>
      </c>
      <c r="B871" s="13">
        <f t="shared" si="77"/>
        <v>2027</v>
      </c>
      <c r="C871" t="s">
        <v>432</v>
      </c>
      <c r="D871" t="s">
        <v>433</v>
      </c>
      <c r="E871" s="5">
        <v>950929179.28096843</v>
      </c>
      <c r="F871" s="13">
        <f>INDEX($R$3:$T$335,MATCH(VPPEL[[#This Row],[DistrictNumber]],$R$3:$R$335,0),3)</f>
        <v>1.34</v>
      </c>
      <c r="G871" s="9">
        <f t="shared" si="80"/>
        <v>1274245.1002364978</v>
      </c>
      <c r="H871" s="11">
        <v>1.02</v>
      </c>
      <c r="I871" s="12" cm="1">
        <f t="array" ref="I871">INDEX(VPPEL[],MATCH(VPPEL[[#This Row],[Base Year]]&amp;VPPEL[[#This Row],[DistrictNumber]],VPPEL[[Fiscal Year]:[Fiscal Year]]&amp;VPPEL[[DistrictNumber]:[DistrictNumber]],0),9)*$H871</f>
        <v>1085154.9348664801</v>
      </c>
      <c r="J871" s="15">
        <f>IF(VPPEL[[#This Row],[Unadjusted Maximum Revenue]]/(VPPEL[[#This Row],[Proposed Taxable Valuation]]/1000)&gt;VPPEL[[#This Row],[Max VPPEL RATE]],VPPEL[[#This Row],[Max VPPEL RATE]],VPPEL[[#This Row],[Unadjusted Maximum Revenue]]/(VPPEL[[#This Row],[Proposed Taxable Valuation]]/1000))</f>
        <v>1.1411522103959462</v>
      </c>
      <c r="K871" s="26">
        <f>ROUND(VPPEL[[#This Row],[Proposed Taxable Valuation]]/1000*VPPEL[[#This Row],[Adjusted Rate]],0)</f>
        <v>1085155</v>
      </c>
      <c r="L871" s="19">
        <f t="shared" si="78"/>
        <v>-189090.16537001776</v>
      </c>
      <c r="M871" s="17">
        <f t="shared" si="81"/>
        <v>-0.19884778960405392</v>
      </c>
      <c r="N871" s="2">
        <v>847581699.12713742</v>
      </c>
      <c r="O871">
        <f>INDEX($R$3:$T$335,MATCH(VPPEL[[#This Row],[DistrictNumber]],$R$3:$R$335,0),3)</f>
        <v>1.34</v>
      </c>
      <c r="P871" s="9">
        <f t="shared" si="79"/>
        <v>1135759</v>
      </c>
    </row>
    <row r="872" spans="1:16" x14ac:dyDescent="0.35">
      <c r="A872" s="13">
        <v>2028</v>
      </c>
      <c r="B872" s="13">
        <f t="shared" si="77"/>
        <v>2027</v>
      </c>
      <c r="C872" t="s">
        <v>434</v>
      </c>
      <c r="D872" t="s">
        <v>435</v>
      </c>
      <c r="E872" s="5">
        <v>544253688.78434336</v>
      </c>
      <c r="F872" s="13">
        <f>INDEX($R$3:$T$335,MATCH(VPPEL[[#This Row],[DistrictNumber]],$R$3:$R$335,0),3)</f>
        <v>1.1392899999999999</v>
      </c>
      <c r="G872" s="9">
        <f t="shared" si="80"/>
        <v>620062.78509511449</v>
      </c>
      <c r="H872" s="11">
        <v>1.02</v>
      </c>
      <c r="I872" s="12" cm="1">
        <f t="array" ref="I872">INDEX(VPPEL[],MATCH(VPPEL[[#This Row],[Base Year]]&amp;VPPEL[[#This Row],[DistrictNumber]],VPPEL[[Fiscal Year]:[Fiscal Year]]&amp;VPPEL[[DistrictNumber]:[DistrictNumber]],0),9)*$H872</f>
        <v>495963.44058059657</v>
      </c>
      <c r="J872" s="15">
        <f>IF(VPPEL[[#This Row],[Unadjusted Maximum Revenue]]/(VPPEL[[#This Row],[Proposed Taxable Valuation]]/1000)&gt;VPPEL[[#This Row],[Max VPPEL RATE]],VPPEL[[#This Row],[Max VPPEL RATE]],VPPEL[[#This Row],[Unadjusted Maximum Revenue]]/(VPPEL[[#This Row],[Proposed Taxable Valuation]]/1000))</f>
        <v>0.91127253852590528</v>
      </c>
      <c r="K872" s="26">
        <f>ROUND(VPPEL[[#This Row],[Proposed Taxable Valuation]]/1000*VPPEL[[#This Row],[Adjusted Rate]],0)</f>
        <v>495963</v>
      </c>
      <c r="L872" s="19">
        <f t="shared" si="78"/>
        <v>-124099.34451451793</v>
      </c>
      <c r="M872" s="17">
        <f t="shared" si="81"/>
        <v>-0.22801746147409463</v>
      </c>
      <c r="N872" s="2">
        <v>448397448.28045452</v>
      </c>
      <c r="O872">
        <f>INDEX($R$3:$T$335,MATCH(VPPEL[[#This Row],[DistrictNumber]],$R$3:$R$335,0),3)</f>
        <v>1.1392899999999999</v>
      </c>
      <c r="P872" s="9">
        <f t="shared" si="79"/>
        <v>510855</v>
      </c>
    </row>
    <row r="873" spans="1:16" x14ac:dyDescent="0.35">
      <c r="A873" s="13">
        <v>2028</v>
      </c>
      <c r="B873" s="13">
        <f t="shared" si="77"/>
        <v>2027</v>
      </c>
      <c r="C873" t="s">
        <v>436</v>
      </c>
      <c r="D873" t="s">
        <v>437</v>
      </c>
      <c r="E873" s="5">
        <v>520322249.81023657</v>
      </c>
      <c r="F873" s="13">
        <f>INDEX($R$3:$T$335,MATCH(VPPEL[[#This Row],[DistrictNumber]],$R$3:$R$335,0),3)</f>
        <v>1.34</v>
      </c>
      <c r="G873" s="9">
        <f t="shared" si="80"/>
        <v>697231.81474571698</v>
      </c>
      <c r="H873" s="11">
        <v>1.02</v>
      </c>
      <c r="I873" s="12" cm="1">
        <f t="array" ref="I873">INDEX(VPPEL[],MATCH(VPPEL[[#This Row],[Base Year]]&amp;VPPEL[[#This Row],[DistrictNumber]],VPPEL[[Fiscal Year]:[Fiscal Year]]&amp;VPPEL[[DistrictNumber]:[DistrictNumber]],0),9)*$H873</f>
        <v>587775.01080751198</v>
      </c>
      <c r="J873" s="15">
        <f>IF(VPPEL[[#This Row],[Unadjusted Maximum Revenue]]/(VPPEL[[#This Row],[Proposed Taxable Valuation]]/1000)&gt;VPPEL[[#This Row],[Max VPPEL RATE]],VPPEL[[#This Row],[Max VPPEL RATE]],VPPEL[[#This Row],[Unadjusted Maximum Revenue]]/(VPPEL[[#This Row],[Proposed Taxable Valuation]]/1000))</f>
        <v>1.1296365108773951</v>
      </c>
      <c r="K873" s="26">
        <f>ROUND(VPPEL[[#This Row],[Proposed Taxable Valuation]]/1000*VPPEL[[#This Row],[Adjusted Rate]],0)</f>
        <v>587775</v>
      </c>
      <c r="L873" s="19">
        <f t="shared" si="78"/>
        <v>-109456.803938205</v>
      </c>
      <c r="M873" s="17">
        <f t="shared" si="81"/>
        <v>-0.21036348912260494</v>
      </c>
      <c r="N873" s="2">
        <v>438390823.42629844</v>
      </c>
      <c r="O873">
        <f>INDEX($R$3:$T$335,MATCH(VPPEL[[#This Row],[DistrictNumber]],$R$3:$R$335,0),3)</f>
        <v>1.34</v>
      </c>
      <c r="P873" s="9">
        <f t="shared" si="79"/>
        <v>587444</v>
      </c>
    </row>
    <row r="874" spans="1:16" x14ac:dyDescent="0.35">
      <c r="A874" s="13">
        <v>2028</v>
      </c>
      <c r="B874" s="13">
        <f t="shared" si="77"/>
        <v>2027</v>
      </c>
      <c r="C874" t="s">
        <v>438</v>
      </c>
      <c r="D874" t="s">
        <v>439</v>
      </c>
      <c r="E874" s="5">
        <v>3258096122.8525176</v>
      </c>
      <c r="F874" s="13">
        <f>INDEX($R$3:$T$335,MATCH(VPPEL[[#This Row],[DistrictNumber]],$R$3:$R$335,0),3)</f>
        <v>0</v>
      </c>
      <c r="G874" s="9">
        <f t="shared" si="80"/>
        <v>0</v>
      </c>
      <c r="H874" s="11">
        <v>1.02</v>
      </c>
      <c r="I874" s="12" cm="1">
        <f t="array" ref="I874">INDEX(VPPEL[],MATCH(VPPEL[[#This Row],[Base Year]]&amp;VPPEL[[#This Row],[DistrictNumber]],VPPEL[[Fiscal Year]:[Fiscal Year]]&amp;VPPEL[[DistrictNumber]:[DistrictNumber]],0),9)*$H874</f>
        <v>0</v>
      </c>
      <c r="J874" s="15">
        <f>IF(VPPEL[[#This Row],[Unadjusted Maximum Revenue]]/(VPPEL[[#This Row],[Proposed Taxable Valuation]]/1000)&gt;VPPEL[[#This Row],[Max VPPEL RATE]],VPPEL[[#This Row],[Max VPPEL RATE]],VPPEL[[#This Row],[Unadjusted Maximum Revenue]]/(VPPEL[[#This Row],[Proposed Taxable Valuation]]/1000))</f>
        <v>0</v>
      </c>
      <c r="K874" s="26">
        <f>ROUND(VPPEL[[#This Row],[Proposed Taxable Valuation]]/1000*VPPEL[[#This Row],[Adjusted Rate]],0)</f>
        <v>0</v>
      </c>
      <c r="L874" s="19">
        <f t="shared" si="78"/>
        <v>0</v>
      </c>
      <c r="M874" s="17">
        <f t="shared" si="81"/>
        <v>0</v>
      </c>
      <c r="N874" s="2">
        <v>2373074644.3611178</v>
      </c>
      <c r="O874">
        <f>INDEX($R$3:$T$335,MATCH(VPPEL[[#This Row],[DistrictNumber]],$R$3:$R$335,0),3)</f>
        <v>0</v>
      </c>
      <c r="P874" s="9">
        <f t="shared" si="79"/>
        <v>0</v>
      </c>
    </row>
    <row r="875" spans="1:16" x14ac:dyDescent="0.35">
      <c r="A875" s="13">
        <v>2028</v>
      </c>
      <c r="B875" s="13">
        <f t="shared" si="77"/>
        <v>2027</v>
      </c>
      <c r="C875" t="s">
        <v>440</v>
      </c>
      <c r="D875" t="s">
        <v>441</v>
      </c>
      <c r="E875" s="5">
        <v>149499846.13103002</v>
      </c>
      <c r="F875" s="13">
        <f>INDEX($R$3:$T$335,MATCH(VPPEL[[#This Row],[DistrictNumber]],$R$3:$R$335,0),3)</f>
        <v>0.67</v>
      </c>
      <c r="G875" s="9">
        <f t="shared" si="80"/>
        <v>100164.89690779013</v>
      </c>
      <c r="H875" s="11">
        <v>1.02</v>
      </c>
      <c r="I875" s="12" cm="1">
        <f t="array" ref="I875">INDEX(VPPEL[],MATCH(VPPEL[[#This Row],[Base Year]]&amp;VPPEL[[#This Row],[DistrictNumber]],VPPEL[[Fiscal Year]:[Fiscal Year]]&amp;VPPEL[[DistrictNumber]:[DistrictNumber]],0),9)*$H875</f>
        <v>87879.303509220001</v>
      </c>
      <c r="J875" s="15">
        <f>IF(VPPEL[[#This Row],[Unadjusted Maximum Revenue]]/(VPPEL[[#This Row],[Proposed Taxable Valuation]]/1000)&gt;VPPEL[[#This Row],[Max VPPEL RATE]],VPPEL[[#This Row],[Max VPPEL RATE]],VPPEL[[#This Row],[Unadjusted Maximum Revenue]]/(VPPEL[[#This Row],[Proposed Taxable Valuation]]/1000))</f>
        <v>0.58782203315579107</v>
      </c>
      <c r="K875" s="26">
        <f>ROUND(VPPEL[[#This Row],[Proposed Taxable Valuation]]/1000*VPPEL[[#This Row],[Adjusted Rate]],0)</f>
        <v>87879</v>
      </c>
      <c r="L875" s="19">
        <f t="shared" si="78"/>
        <v>-12285.593398570127</v>
      </c>
      <c r="M875" s="17">
        <f t="shared" si="81"/>
        <v>-8.2177966844208972E-2</v>
      </c>
      <c r="N875" s="2">
        <v>128858808.64887919</v>
      </c>
      <c r="O875">
        <f>INDEX($R$3:$T$335,MATCH(VPPEL[[#This Row],[DistrictNumber]],$R$3:$R$335,0),3)</f>
        <v>0.67</v>
      </c>
      <c r="P875" s="9">
        <f t="shared" si="79"/>
        <v>86335</v>
      </c>
    </row>
    <row r="876" spans="1:16" x14ac:dyDescent="0.35">
      <c r="A876" s="13">
        <v>2028</v>
      </c>
      <c r="B876" s="13">
        <f t="shared" si="77"/>
        <v>2027</v>
      </c>
      <c r="C876" t="s">
        <v>442</v>
      </c>
      <c r="D876" t="s">
        <v>443</v>
      </c>
      <c r="E876" s="5">
        <v>449133899.84373552</v>
      </c>
      <c r="F876" s="13">
        <f>INDEX($R$3:$T$335,MATCH(VPPEL[[#This Row],[DistrictNumber]],$R$3:$R$335,0),3)</f>
        <v>1</v>
      </c>
      <c r="G876" s="9">
        <f t="shared" si="80"/>
        <v>449133.8998437355</v>
      </c>
      <c r="H876" s="11">
        <v>1.02</v>
      </c>
      <c r="I876" s="12" cm="1">
        <f t="array" ref="I876">INDEX(VPPEL[],MATCH(VPPEL[[#This Row],[Base Year]]&amp;VPPEL[[#This Row],[DistrictNumber]],VPPEL[[Fiscal Year]:[Fiscal Year]]&amp;VPPEL[[DistrictNumber]:[DistrictNumber]],0),9)*$H876</f>
        <v>332171.70202800003</v>
      </c>
      <c r="J876" s="15">
        <f>IF(VPPEL[[#This Row],[Unadjusted Maximum Revenue]]/(VPPEL[[#This Row],[Proposed Taxable Valuation]]/1000)&gt;VPPEL[[#This Row],[Max VPPEL RATE]],VPPEL[[#This Row],[Max VPPEL RATE]],VPPEL[[#This Row],[Unadjusted Maximum Revenue]]/(VPPEL[[#This Row],[Proposed Taxable Valuation]]/1000))</f>
        <v>0.73958278843696845</v>
      </c>
      <c r="K876" s="26">
        <f>ROUND(VPPEL[[#This Row],[Proposed Taxable Valuation]]/1000*VPPEL[[#This Row],[Adjusted Rate]],0)</f>
        <v>332172</v>
      </c>
      <c r="L876" s="19">
        <f t="shared" si="78"/>
        <v>-116962.19781573548</v>
      </c>
      <c r="M876" s="17">
        <f t="shared" si="81"/>
        <v>-0.26041721156303155</v>
      </c>
      <c r="N876" s="2">
        <v>411089861.59094715</v>
      </c>
      <c r="O876">
        <f>INDEX($R$3:$T$335,MATCH(VPPEL[[#This Row],[DistrictNumber]],$R$3:$R$335,0),3)</f>
        <v>1</v>
      </c>
      <c r="P876" s="9">
        <f t="shared" si="79"/>
        <v>411090</v>
      </c>
    </row>
    <row r="877" spans="1:16" x14ac:dyDescent="0.35">
      <c r="A877" s="13">
        <v>2028</v>
      </c>
      <c r="B877" s="13">
        <f t="shared" si="77"/>
        <v>2027</v>
      </c>
      <c r="C877" t="s">
        <v>444</v>
      </c>
      <c r="D877" t="s">
        <v>445</v>
      </c>
      <c r="E877" s="5">
        <v>668780349.56027663</v>
      </c>
      <c r="F877" s="13">
        <f>INDEX($R$3:$T$335,MATCH(VPPEL[[#This Row],[DistrictNumber]],$R$3:$R$335,0),3)</f>
        <v>1.1976100000000001</v>
      </c>
      <c r="G877" s="9">
        <f t="shared" si="80"/>
        <v>800938.03443688294</v>
      </c>
      <c r="H877" s="11">
        <v>1.02</v>
      </c>
      <c r="I877" s="12" cm="1">
        <f t="array" ref="I877">INDEX(VPPEL[],MATCH(VPPEL[[#This Row],[Base Year]]&amp;VPPEL[[#This Row],[DistrictNumber]],VPPEL[[Fiscal Year]:[Fiscal Year]]&amp;VPPEL[[DistrictNumber]:[DistrictNumber]],0),9)*$H877</f>
        <v>643960.92552538565</v>
      </c>
      <c r="J877" s="15">
        <f>IF(VPPEL[[#This Row],[Unadjusted Maximum Revenue]]/(VPPEL[[#This Row],[Proposed Taxable Valuation]]/1000)&gt;VPPEL[[#This Row],[Max VPPEL RATE]],VPPEL[[#This Row],[Max VPPEL RATE]],VPPEL[[#This Row],[Unadjusted Maximum Revenue]]/(VPPEL[[#This Row],[Proposed Taxable Valuation]]/1000))</f>
        <v>0.96288852677682635</v>
      </c>
      <c r="K877" s="26">
        <f>ROUND(VPPEL[[#This Row],[Proposed Taxable Valuation]]/1000*VPPEL[[#This Row],[Adjusted Rate]],0)</f>
        <v>643961</v>
      </c>
      <c r="L877" s="19">
        <f t="shared" si="78"/>
        <v>-156977.10891149729</v>
      </c>
      <c r="M877" s="17">
        <f t="shared" si="81"/>
        <v>-0.23472147322317372</v>
      </c>
      <c r="N877" s="2">
        <v>556567119.74399972</v>
      </c>
      <c r="O877">
        <f>INDEX($R$3:$T$335,MATCH(VPPEL[[#This Row],[DistrictNumber]],$R$3:$R$335,0),3)</f>
        <v>1.1976100000000001</v>
      </c>
      <c r="P877" s="9">
        <f t="shared" si="79"/>
        <v>666550</v>
      </c>
    </row>
    <row r="878" spans="1:16" x14ac:dyDescent="0.35">
      <c r="A878" s="13">
        <v>2028</v>
      </c>
      <c r="B878" s="13">
        <f t="shared" si="77"/>
        <v>2027</v>
      </c>
      <c r="C878" t="s">
        <v>446</v>
      </c>
      <c r="D878" t="s">
        <v>447</v>
      </c>
      <c r="E878" s="5">
        <v>1064267929.8676143</v>
      </c>
      <c r="F878" s="13">
        <f>INDEX($R$3:$T$335,MATCH(VPPEL[[#This Row],[DistrictNumber]],$R$3:$R$335,0),3)</f>
        <v>0.67</v>
      </c>
      <c r="G878" s="9">
        <f t="shared" si="80"/>
        <v>713059.51301130163</v>
      </c>
      <c r="H878" s="11">
        <v>1.02</v>
      </c>
      <c r="I878" s="12" cm="1">
        <f t="array" ref="I878">INDEX(VPPEL[],MATCH(VPPEL[[#This Row],[Base Year]]&amp;VPPEL[[#This Row],[DistrictNumber]],VPPEL[[Fiscal Year]:[Fiscal Year]]&amp;VPPEL[[DistrictNumber]:[DistrictNumber]],0),9)*$H878</f>
        <v>553563.82652659202</v>
      </c>
      <c r="J878" s="15">
        <f>IF(VPPEL[[#This Row],[Unadjusted Maximum Revenue]]/(VPPEL[[#This Row],[Proposed Taxable Valuation]]/1000)&gt;VPPEL[[#This Row],[Max VPPEL RATE]],VPPEL[[#This Row],[Max VPPEL RATE]],VPPEL[[#This Row],[Unadjusted Maximum Revenue]]/(VPPEL[[#This Row],[Proposed Taxable Valuation]]/1000))</f>
        <v>0.52013577689543888</v>
      </c>
      <c r="K878" s="26">
        <f>ROUND(VPPEL[[#This Row],[Proposed Taxable Valuation]]/1000*VPPEL[[#This Row],[Adjusted Rate]],0)</f>
        <v>553564</v>
      </c>
      <c r="L878" s="19">
        <f t="shared" si="78"/>
        <v>-159495.68648470961</v>
      </c>
      <c r="M878" s="17">
        <f t="shared" si="81"/>
        <v>-0.14986422310456116</v>
      </c>
      <c r="N878" s="2">
        <v>846622677.07433116</v>
      </c>
      <c r="O878">
        <f>INDEX($R$3:$T$335,MATCH(VPPEL[[#This Row],[DistrictNumber]],$R$3:$R$335,0),3)</f>
        <v>0.67</v>
      </c>
      <c r="P878" s="9">
        <f t="shared" si="79"/>
        <v>567237</v>
      </c>
    </row>
    <row r="879" spans="1:16" x14ac:dyDescent="0.35">
      <c r="A879" s="13">
        <v>2028</v>
      </c>
      <c r="B879" s="13">
        <f t="shared" si="77"/>
        <v>2027</v>
      </c>
      <c r="C879" t="s">
        <v>448</v>
      </c>
      <c r="D879" t="s">
        <v>449</v>
      </c>
      <c r="E879" s="5">
        <v>1407927023.9348028</v>
      </c>
      <c r="F879" s="13">
        <f>INDEX($R$3:$T$335,MATCH(VPPEL[[#This Row],[DistrictNumber]],$R$3:$R$335,0),3)</f>
        <v>1.34</v>
      </c>
      <c r="G879" s="9">
        <f t="shared" si="80"/>
        <v>1886622.2120726358</v>
      </c>
      <c r="H879" s="11">
        <v>1.02</v>
      </c>
      <c r="I879" s="12" cm="1">
        <f t="array" ref="I879">INDEX(VPPEL[],MATCH(VPPEL[[#This Row],[Base Year]]&amp;VPPEL[[#This Row],[DistrictNumber]],VPPEL[[Fiscal Year]:[Fiscal Year]]&amp;VPPEL[[DistrictNumber]:[DistrictNumber]],0),9)*$H879</f>
        <v>1438729.5032812802</v>
      </c>
      <c r="J879" s="15">
        <f>IF(VPPEL[[#This Row],[Unadjusted Maximum Revenue]]/(VPPEL[[#This Row],[Proposed Taxable Valuation]]/1000)&gt;VPPEL[[#This Row],[Max VPPEL RATE]],VPPEL[[#This Row],[Max VPPEL RATE]],VPPEL[[#This Row],[Unadjusted Maximum Revenue]]/(VPPEL[[#This Row],[Proposed Taxable Valuation]]/1000))</f>
        <v>1.0218778948218439</v>
      </c>
      <c r="K879" s="26">
        <f>ROUND(VPPEL[[#This Row],[Proposed Taxable Valuation]]/1000*VPPEL[[#This Row],[Adjusted Rate]],0)</f>
        <v>1438730</v>
      </c>
      <c r="L879" s="19">
        <f t="shared" si="78"/>
        <v>-447892.7087913556</v>
      </c>
      <c r="M879" s="17">
        <f t="shared" si="81"/>
        <v>-0.3181221051781562</v>
      </c>
      <c r="N879" s="2">
        <v>1089830431.4761195</v>
      </c>
      <c r="O879">
        <f>INDEX($R$3:$T$335,MATCH(VPPEL[[#This Row],[DistrictNumber]],$R$3:$R$335,0),3)</f>
        <v>1.34</v>
      </c>
      <c r="P879" s="9">
        <f t="shared" si="79"/>
        <v>1460373</v>
      </c>
    </row>
    <row r="880" spans="1:16" x14ac:dyDescent="0.35">
      <c r="A880" s="13">
        <v>2028</v>
      </c>
      <c r="B880" s="13">
        <f t="shared" si="77"/>
        <v>2027</v>
      </c>
      <c r="C880" t="s">
        <v>450</v>
      </c>
      <c r="D880" t="s">
        <v>451</v>
      </c>
      <c r="E880" s="5">
        <v>1174627892.0872207</v>
      </c>
      <c r="F880" s="13">
        <f>INDEX($R$3:$T$335,MATCH(VPPEL[[#This Row],[DistrictNumber]],$R$3:$R$335,0),3)</f>
        <v>0.67</v>
      </c>
      <c r="G880" s="9">
        <f t="shared" si="80"/>
        <v>787000.68769843795</v>
      </c>
      <c r="H880" s="11">
        <v>1.02</v>
      </c>
      <c r="I880" s="12" cm="1">
        <f t="array" ref="I880">INDEX(VPPEL[],MATCH(VPPEL[[#This Row],[Base Year]]&amp;VPPEL[[#This Row],[DistrictNumber]],VPPEL[[Fiscal Year]:[Fiscal Year]]&amp;VPPEL[[DistrictNumber]:[DistrictNumber]],0),9)*$H880</f>
        <v>497888.79624619207</v>
      </c>
      <c r="J880" s="15">
        <f>IF(VPPEL[[#This Row],[Unadjusted Maximum Revenue]]/(VPPEL[[#This Row],[Proposed Taxable Valuation]]/1000)&gt;VPPEL[[#This Row],[Max VPPEL RATE]],VPPEL[[#This Row],[Max VPPEL RATE]],VPPEL[[#This Row],[Unadjusted Maximum Revenue]]/(VPPEL[[#This Row],[Proposed Taxable Valuation]]/1000))</f>
        <v>0.42386937991186563</v>
      </c>
      <c r="K880" s="26">
        <f>ROUND(VPPEL[[#This Row],[Proposed Taxable Valuation]]/1000*VPPEL[[#This Row],[Adjusted Rate]],0)</f>
        <v>497889</v>
      </c>
      <c r="L880" s="19">
        <f t="shared" si="78"/>
        <v>-289111.89145224588</v>
      </c>
      <c r="M880" s="17">
        <f t="shared" si="81"/>
        <v>-0.24613062008813441</v>
      </c>
      <c r="N880" s="2">
        <v>876090939.36981606</v>
      </c>
      <c r="O880">
        <f>INDEX($R$3:$T$335,MATCH(VPPEL[[#This Row],[DistrictNumber]],$R$3:$R$335,0),3)</f>
        <v>0.67</v>
      </c>
      <c r="P880" s="9">
        <f t="shared" si="79"/>
        <v>586981</v>
      </c>
    </row>
    <row r="881" spans="1:16" x14ac:dyDescent="0.35">
      <c r="A881" s="13">
        <v>2028</v>
      </c>
      <c r="B881" s="13">
        <f t="shared" si="77"/>
        <v>2027</v>
      </c>
      <c r="C881" t="s">
        <v>452</v>
      </c>
      <c r="D881" t="s">
        <v>453</v>
      </c>
      <c r="E881" s="5">
        <v>196475611.75553009</v>
      </c>
      <c r="F881" s="13">
        <f>INDEX($R$3:$T$335,MATCH(VPPEL[[#This Row],[DistrictNumber]],$R$3:$R$335,0),3)</f>
        <v>0.86</v>
      </c>
      <c r="G881" s="9">
        <f t="shared" si="80"/>
        <v>168969.02610975588</v>
      </c>
      <c r="H881" s="11">
        <v>1.02</v>
      </c>
      <c r="I881" s="12" cm="1">
        <f t="array" ref="I881">INDEX(VPPEL[],MATCH(VPPEL[[#This Row],[Base Year]]&amp;VPPEL[[#This Row],[DistrictNumber]],VPPEL[[Fiscal Year]:[Fiscal Year]]&amp;VPPEL[[DistrictNumber]:[DistrictNumber]],0),9)*$H881</f>
        <v>149735.17576656002</v>
      </c>
      <c r="J881" s="15">
        <f>IF(VPPEL[[#This Row],[Unadjusted Maximum Revenue]]/(VPPEL[[#This Row],[Proposed Taxable Valuation]]/1000)&gt;VPPEL[[#This Row],[Max VPPEL RATE]],VPPEL[[#This Row],[Max VPPEL RATE]],VPPEL[[#This Row],[Unadjusted Maximum Revenue]]/(VPPEL[[#This Row],[Proposed Taxable Valuation]]/1000))</f>
        <v>0.76210565997815505</v>
      </c>
      <c r="K881" s="26">
        <f>ROUND(VPPEL[[#This Row],[Proposed Taxable Valuation]]/1000*VPPEL[[#This Row],[Adjusted Rate]],0)</f>
        <v>149735</v>
      </c>
      <c r="L881" s="19">
        <f t="shared" si="78"/>
        <v>-19233.850343195867</v>
      </c>
      <c r="M881" s="17">
        <f t="shared" si="81"/>
        <v>-9.7894340021844939E-2</v>
      </c>
      <c r="N881" s="2">
        <v>180437698.18614441</v>
      </c>
      <c r="O881">
        <f>INDEX($R$3:$T$335,MATCH(VPPEL[[#This Row],[DistrictNumber]],$R$3:$R$335,0),3)</f>
        <v>0.86</v>
      </c>
      <c r="P881" s="9">
        <f t="shared" si="79"/>
        <v>155176</v>
      </c>
    </row>
    <row r="882" spans="1:16" x14ac:dyDescent="0.35">
      <c r="A882" s="13">
        <v>2028</v>
      </c>
      <c r="B882" s="13">
        <f t="shared" si="77"/>
        <v>2027</v>
      </c>
      <c r="C882" t="s">
        <v>454</v>
      </c>
      <c r="D882" t="s">
        <v>455</v>
      </c>
      <c r="E882" s="5">
        <v>555468310.03342557</v>
      </c>
      <c r="F882" s="13">
        <f>INDEX($R$3:$T$335,MATCH(VPPEL[[#This Row],[DistrictNumber]],$R$3:$R$335,0),3)</f>
        <v>1.34</v>
      </c>
      <c r="G882" s="9">
        <f t="shared" si="80"/>
        <v>744327.53544479026</v>
      </c>
      <c r="H882" s="11">
        <v>1.02</v>
      </c>
      <c r="I882" s="12" cm="1">
        <f t="array" ref="I882">INDEX(VPPEL[],MATCH(VPPEL[[#This Row],[Base Year]]&amp;VPPEL[[#This Row],[DistrictNumber]],VPPEL[[Fiscal Year]:[Fiscal Year]]&amp;VPPEL[[DistrictNumber]:[DistrictNumber]],0),9)*$H882</f>
        <v>575940.44961280806</v>
      </c>
      <c r="J882" s="15">
        <f>IF(VPPEL[[#This Row],[Unadjusted Maximum Revenue]]/(VPPEL[[#This Row],[Proposed Taxable Valuation]]/1000)&gt;VPPEL[[#This Row],[Max VPPEL RATE]],VPPEL[[#This Row],[Max VPPEL RATE]],VPPEL[[#This Row],[Unadjusted Maximum Revenue]]/(VPPEL[[#This Row],[Proposed Taxable Valuation]]/1000))</f>
        <v>1.0368556391239503</v>
      </c>
      <c r="K882" s="26">
        <f>ROUND(VPPEL[[#This Row],[Proposed Taxable Valuation]]/1000*VPPEL[[#This Row],[Adjusted Rate]],0)</f>
        <v>575940</v>
      </c>
      <c r="L882" s="19">
        <f t="shared" si="78"/>
        <v>-168387.0858319822</v>
      </c>
      <c r="M882" s="17">
        <f t="shared" si="81"/>
        <v>-0.30314436087604979</v>
      </c>
      <c r="N882" s="2">
        <v>442445226.12879509</v>
      </c>
      <c r="O882">
        <f>INDEX($R$3:$T$335,MATCH(VPPEL[[#This Row],[DistrictNumber]],$R$3:$R$335,0),3)</f>
        <v>1.34</v>
      </c>
      <c r="P882" s="9">
        <f t="shared" si="79"/>
        <v>592877</v>
      </c>
    </row>
    <row r="883" spans="1:16" x14ac:dyDescent="0.35">
      <c r="A883" s="13">
        <v>2028</v>
      </c>
      <c r="B883" s="13">
        <f t="shared" si="77"/>
        <v>2027</v>
      </c>
      <c r="C883" t="s">
        <v>456</v>
      </c>
      <c r="D883" t="s">
        <v>457</v>
      </c>
      <c r="E883" s="5">
        <v>408988699.62070513</v>
      </c>
      <c r="F883" s="13">
        <f>INDEX($R$3:$T$335,MATCH(VPPEL[[#This Row],[DistrictNumber]],$R$3:$R$335,0),3)</f>
        <v>0.36088999999999999</v>
      </c>
      <c r="G883" s="9">
        <f t="shared" si="80"/>
        <v>147599.93180611628</v>
      </c>
      <c r="H883" s="11">
        <v>1.02</v>
      </c>
      <c r="I883" s="12" cm="1">
        <f t="array" ref="I883">INDEX(VPPEL[],MATCH(VPPEL[[#This Row],[Base Year]]&amp;VPPEL[[#This Row],[DistrictNumber]],VPPEL[[Fiscal Year]:[Fiscal Year]]&amp;VPPEL[[DistrictNumber]:[DistrictNumber]],0),9)*$H883</f>
        <v>135345.65203556034</v>
      </c>
      <c r="J883" s="15">
        <f>IF(VPPEL[[#This Row],[Unadjusted Maximum Revenue]]/(VPPEL[[#This Row],[Proposed Taxable Valuation]]/1000)&gt;VPPEL[[#This Row],[Max VPPEL RATE]],VPPEL[[#This Row],[Max VPPEL RATE]],VPPEL[[#This Row],[Unadjusted Maximum Revenue]]/(VPPEL[[#This Row],[Proposed Taxable Valuation]]/1000))</f>
        <v>0.33092760792921533</v>
      </c>
      <c r="K883" s="26">
        <f>ROUND(VPPEL[[#This Row],[Proposed Taxable Valuation]]/1000*VPPEL[[#This Row],[Adjusted Rate]],0)</f>
        <v>135346</v>
      </c>
      <c r="L883" s="19">
        <f t="shared" si="78"/>
        <v>-12254.279770555935</v>
      </c>
      <c r="M883" s="17">
        <f t="shared" si="81"/>
        <v>-2.996239207078466E-2</v>
      </c>
      <c r="N883" s="2">
        <v>366115424.51646352</v>
      </c>
      <c r="O883">
        <f>INDEX($R$3:$T$335,MATCH(VPPEL[[#This Row],[DistrictNumber]],$R$3:$R$335,0),3)</f>
        <v>0.36088999999999999</v>
      </c>
      <c r="P883" s="9">
        <f t="shared" si="79"/>
        <v>132127</v>
      </c>
    </row>
    <row r="884" spans="1:16" x14ac:dyDescent="0.35">
      <c r="A884" s="13">
        <v>2028</v>
      </c>
      <c r="B884" s="13">
        <f t="shared" si="77"/>
        <v>2027</v>
      </c>
      <c r="C884" t="s">
        <v>458</v>
      </c>
      <c r="D884" t="s">
        <v>459</v>
      </c>
      <c r="E884" s="5">
        <v>1763676578.4571702</v>
      </c>
      <c r="F884" s="13">
        <f>INDEX($R$3:$T$335,MATCH(VPPEL[[#This Row],[DistrictNumber]],$R$3:$R$335,0),3)</f>
        <v>0.67</v>
      </c>
      <c r="G884" s="9">
        <f t="shared" si="80"/>
        <v>1181663.307566304</v>
      </c>
      <c r="H884" s="11">
        <v>1.02</v>
      </c>
      <c r="I884" s="12" cm="1">
        <f t="array" ref="I884">INDEX(VPPEL[],MATCH(VPPEL[[#This Row],[Base Year]]&amp;VPPEL[[#This Row],[DistrictNumber]],VPPEL[[Fiscal Year]:[Fiscal Year]]&amp;VPPEL[[DistrictNumber]:[DistrictNumber]],0),9)*$H884</f>
        <v>853575.98886356421</v>
      </c>
      <c r="J884" s="15">
        <f>IF(VPPEL[[#This Row],[Unadjusted Maximum Revenue]]/(VPPEL[[#This Row],[Proposed Taxable Valuation]]/1000)&gt;VPPEL[[#This Row],[Max VPPEL RATE]],VPPEL[[#This Row],[Max VPPEL RATE]],VPPEL[[#This Row],[Unadjusted Maximum Revenue]]/(VPPEL[[#This Row],[Proposed Taxable Valuation]]/1000))</f>
        <v>0.48397534972668049</v>
      </c>
      <c r="K884" s="26">
        <f>ROUND(VPPEL[[#This Row],[Proposed Taxable Valuation]]/1000*VPPEL[[#This Row],[Adjusted Rate]],0)</f>
        <v>853576</v>
      </c>
      <c r="L884" s="19">
        <f t="shared" si="78"/>
        <v>-328087.31870273978</v>
      </c>
      <c r="M884" s="17">
        <f t="shared" si="81"/>
        <v>-0.18602465027331955</v>
      </c>
      <c r="N884" s="2">
        <v>1339593770.4260335</v>
      </c>
      <c r="O884">
        <f>INDEX($R$3:$T$335,MATCH(VPPEL[[#This Row],[DistrictNumber]],$R$3:$R$335,0),3)</f>
        <v>0.67</v>
      </c>
      <c r="P884" s="9">
        <f t="shared" si="79"/>
        <v>897528</v>
      </c>
    </row>
    <row r="885" spans="1:16" x14ac:dyDescent="0.35">
      <c r="A885" s="13">
        <v>2028</v>
      </c>
      <c r="B885" s="13">
        <f t="shared" si="77"/>
        <v>2027</v>
      </c>
      <c r="C885" t="s">
        <v>460</v>
      </c>
      <c r="D885" t="s">
        <v>461</v>
      </c>
      <c r="E885" s="5">
        <v>660668858.77731705</v>
      </c>
      <c r="F885" s="13">
        <f>INDEX($R$3:$T$335,MATCH(VPPEL[[#This Row],[DistrictNumber]],$R$3:$R$335,0),3)</f>
        <v>0.40337000000000001</v>
      </c>
      <c r="G885" s="9">
        <f t="shared" si="80"/>
        <v>266493.99756500643</v>
      </c>
      <c r="H885" s="11">
        <v>1.02</v>
      </c>
      <c r="I885" s="12" cm="1">
        <f t="array" ref="I885">INDEX(VPPEL[],MATCH(VPPEL[[#This Row],[Base Year]]&amp;VPPEL[[#This Row],[DistrictNumber]],VPPEL[[Fiscal Year]:[Fiscal Year]]&amp;VPPEL[[DistrictNumber]:[DistrictNumber]],0),9)*$H885</f>
        <v>194970.13867348028</v>
      </c>
      <c r="J885" s="15">
        <f>IF(VPPEL[[#This Row],[Unadjusted Maximum Revenue]]/(VPPEL[[#This Row],[Proposed Taxable Valuation]]/1000)&gt;VPPEL[[#This Row],[Max VPPEL RATE]],VPPEL[[#This Row],[Max VPPEL RATE]],VPPEL[[#This Row],[Unadjusted Maximum Revenue]]/(VPPEL[[#This Row],[Proposed Taxable Valuation]]/1000))</f>
        <v>0.29511022970615947</v>
      </c>
      <c r="K885" s="26">
        <f>ROUND(VPPEL[[#This Row],[Proposed Taxable Valuation]]/1000*VPPEL[[#This Row],[Adjusted Rate]],0)</f>
        <v>194970</v>
      </c>
      <c r="L885" s="19">
        <f t="shared" si="78"/>
        <v>-71523.85889152615</v>
      </c>
      <c r="M885" s="17">
        <f t="shared" si="81"/>
        <v>-0.10825977029384054</v>
      </c>
      <c r="N885" s="2">
        <v>524176976.95083576</v>
      </c>
      <c r="O885">
        <f>INDEX($R$3:$T$335,MATCH(VPPEL[[#This Row],[DistrictNumber]],$R$3:$R$335,0),3)</f>
        <v>0.40337000000000001</v>
      </c>
      <c r="P885" s="9">
        <f t="shared" si="79"/>
        <v>211437</v>
      </c>
    </row>
    <row r="886" spans="1:16" x14ac:dyDescent="0.35">
      <c r="A886" s="13">
        <v>2028</v>
      </c>
      <c r="B886" s="13">
        <f t="shared" si="77"/>
        <v>2027</v>
      </c>
      <c r="C886" t="s">
        <v>462</v>
      </c>
      <c r="D886" t="s">
        <v>463</v>
      </c>
      <c r="E886" s="5">
        <v>3660409441.4631672</v>
      </c>
      <c r="F886" s="13">
        <f>INDEX($R$3:$T$335,MATCH(VPPEL[[#This Row],[DistrictNumber]],$R$3:$R$335,0),3)</f>
        <v>1.34</v>
      </c>
      <c r="G886" s="9">
        <f t="shared" si="80"/>
        <v>4904948.6515606446</v>
      </c>
      <c r="H886" s="11">
        <v>1.02</v>
      </c>
      <c r="I886" s="12" cm="1">
        <f t="array" ref="I886">INDEX(VPPEL[],MATCH(VPPEL[[#This Row],[Base Year]]&amp;VPPEL[[#This Row],[DistrictNumber]],VPPEL[[Fiscal Year]:[Fiscal Year]]&amp;VPPEL[[DistrictNumber]:[DistrictNumber]],0),9)*$H886</f>
        <v>3381427.7790773041</v>
      </c>
      <c r="J886" s="15">
        <f>IF(VPPEL[[#This Row],[Unadjusted Maximum Revenue]]/(VPPEL[[#This Row],[Proposed Taxable Valuation]]/1000)&gt;VPPEL[[#This Row],[Max VPPEL RATE]],VPPEL[[#This Row],[Max VPPEL RATE]],VPPEL[[#This Row],[Unadjusted Maximum Revenue]]/(VPPEL[[#This Row],[Proposed Taxable Valuation]]/1000))</f>
        <v>0.92378402830412698</v>
      </c>
      <c r="K886" s="26">
        <f>ROUND(VPPEL[[#This Row],[Proposed Taxable Valuation]]/1000*VPPEL[[#This Row],[Adjusted Rate]],0)</f>
        <v>3381428</v>
      </c>
      <c r="L886" s="19">
        <f t="shared" si="78"/>
        <v>-1523520.8724833406</v>
      </c>
      <c r="M886" s="17">
        <f t="shared" si="81"/>
        <v>-0.4162159716958731</v>
      </c>
      <c r="N886" s="2">
        <v>2670703347.1879072</v>
      </c>
      <c r="O886">
        <f>INDEX($R$3:$T$335,MATCH(VPPEL[[#This Row],[DistrictNumber]],$R$3:$R$335,0),3)</f>
        <v>1.34</v>
      </c>
      <c r="P886" s="9">
        <f t="shared" si="79"/>
        <v>3578742</v>
      </c>
    </row>
    <row r="887" spans="1:16" x14ac:dyDescent="0.35">
      <c r="A887" s="13">
        <v>2028</v>
      </c>
      <c r="B887" s="13">
        <f t="shared" si="77"/>
        <v>2027</v>
      </c>
      <c r="C887" t="s">
        <v>464</v>
      </c>
      <c r="D887" t="s">
        <v>465</v>
      </c>
      <c r="E887" s="5">
        <v>329139519.25326574</v>
      </c>
      <c r="F887" s="13">
        <f>INDEX($R$3:$T$335,MATCH(VPPEL[[#This Row],[DistrictNumber]],$R$3:$R$335,0),3)</f>
        <v>1.34</v>
      </c>
      <c r="G887" s="9">
        <f t="shared" si="80"/>
        <v>441046.95579937613</v>
      </c>
      <c r="H887" s="11">
        <v>1.02</v>
      </c>
      <c r="I887" s="12" cm="1">
        <f t="array" ref="I887">INDEX(VPPEL[],MATCH(VPPEL[[#This Row],[Base Year]]&amp;VPPEL[[#This Row],[DistrictNumber]],VPPEL[[Fiscal Year]:[Fiscal Year]]&amp;VPPEL[[DistrictNumber]:[DistrictNumber]],0),9)*$H887</f>
        <v>321022.61509427999</v>
      </c>
      <c r="J887" s="15">
        <f>IF(VPPEL[[#This Row],[Unadjusted Maximum Revenue]]/(VPPEL[[#This Row],[Proposed Taxable Valuation]]/1000)&gt;VPPEL[[#This Row],[Max VPPEL RATE]],VPPEL[[#This Row],[Max VPPEL RATE]],VPPEL[[#This Row],[Unadjusted Maximum Revenue]]/(VPPEL[[#This Row],[Proposed Taxable Valuation]]/1000))</f>
        <v>0.97533901678716384</v>
      </c>
      <c r="K887" s="26">
        <f>ROUND(VPPEL[[#This Row],[Proposed Taxable Valuation]]/1000*VPPEL[[#This Row],[Adjusted Rate]],0)</f>
        <v>321023</v>
      </c>
      <c r="L887" s="19">
        <f t="shared" si="78"/>
        <v>-120024.34070509614</v>
      </c>
      <c r="M887" s="17">
        <f t="shared" si="81"/>
        <v>-0.36466098321283624</v>
      </c>
      <c r="N887" s="2">
        <v>258996995.67940181</v>
      </c>
      <c r="O887">
        <f>INDEX($R$3:$T$335,MATCH(VPPEL[[#This Row],[DistrictNumber]],$R$3:$R$335,0),3)</f>
        <v>1.34</v>
      </c>
      <c r="P887" s="9">
        <f t="shared" si="79"/>
        <v>347056</v>
      </c>
    </row>
    <row r="888" spans="1:16" x14ac:dyDescent="0.35">
      <c r="A888" s="13">
        <v>2028</v>
      </c>
      <c r="B888" s="13">
        <f t="shared" si="77"/>
        <v>2027</v>
      </c>
      <c r="C888" t="s">
        <v>466</v>
      </c>
      <c r="D888" t="s">
        <v>467</v>
      </c>
      <c r="E888" s="5">
        <v>849184262.01392221</v>
      </c>
      <c r="F888" s="13">
        <f>INDEX($R$3:$T$335,MATCH(VPPEL[[#This Row],[DistrictNumber]],$R$3:$R$335,0),3)</f>
        <v>0.67</v>
      </c>
      <c r="G888" s="9">
        <f t="shared" si="80"/>
        <v>568953.45554932789</v>
      </c>
      <c r="H888" s="11">
        <v>1.02</v>
      </c>
      <c r="I888" s="12" cm="1">
        <f t="array" ref="I888">INDEX(VPPEL[],MATCH(VPPEL[[#This Row],[Base Year]]&amp;VPPEL[[#This Row],[DistrictNumber]],VPPEL[[Fiscal Year]:[Fiscal Year]]&amp;VPPEL[[DistrictNumber]:[DistrictNumber]],0),9)*$H888</f>
        <v>516181.129229952</v>
      </c>
      <c r="J888" s="15">
        <f>IF(VPPEL[[#This Row],[Unadjusted Maximum Revenue]]/(VPPEL[[#This Row],[Proposed Taxable Valuation]]/1000)&gt;VPPEL[[#This Row],[Max VPPEL RATE]],VPPEL[[#This Row],[Max VPPEL RATE]],VPPEL[[#This Row],[Unadjusted Maximum Revenue]]/(VPPEL[[#This Row],[Proposed Taxable Valuation]]/1000))</f>
        <v>0.60785527042832699</v>
      </c>
      <c r="K888" s="26">
        <f>ROUND(VPPEL[[#This Row],[Proposed Taxable Valuation]]/1000*VPPEL[[#This Row],[Adjusted Rate]],0)</f>
        <v>516181</v>
      </c>
      <c r="L888" s="19">
        <f t="shared" si="78"/>
        <v>-52772.32631937589</v>
      </c>
      <c r="M888" s="17">
        <f t="shared" si="81"/>
        <v>-6.2144729571673052E-2</v>
      </c>
      <c r="N888" s="2">
        <v>766990880.41339505</v>
      </c>
      <c r="O888">
        <f>INDEX($R$3:$T$335,MATCH(VPPEL[[#This Row],[DistrictNumber]],$R$3:$R$335,0),3)</f>
        <v>0.67</v>
      </c>
      <c r="P888" s="9">
        <f t="shared" si="79"/>
        <v>513884</v>
      </c>
    </row>
    <row r="889" spans="1:16" x14ac:dyDescent="0.35">
      <c r="A889" s="13">
        <v>2028</v>
      </c>
      <c r="B889" s="13">
        <f t="shared" si="77"/>
        <v>2027</v>
      </c>
      <c r="C889" t="s">
        <v>468</v>
      </c>
      <c r="D889" t="s">
        <v>469</v>
      </c>
      <c r="E889" s="5">
        <v>264221427.88225004</v>
      </c>
      <c r="F889" s="13">
        <f>INDEX($R$3:$T$335,MATCH(VPPEL[[#This Row],[DistrictNumber]],$R$3:$R$335,0),3)</f>
        <v>1.11189</v>
      </c>
      <c r="G889" s="9">
        <f t="shared" si="80"/>
        <v>293785.16344799503</v>
      </c>
      <c r="H889" s="11">
        <v>1.02</v>
      </c>
      <c r="I889" s="12" cm="1">
        <f t="array" ref="I889">INDEX(VPPEL[],MATCH(VPPEL[[#This Row],[Base Year]]&amp;VPPEL[[#This Row],[DistrictNumber]],VPPEL[[Fiscal Year]:[Fiscal Year]]&amp;VPPEL[[DistrictNumber]:[DistrictNumber]],0),9)*$H889</f>
        <v>251591.83972977463</v>
      </c>
      <c r="J889" s="15">
        <f>IF(VPPEL[[#This Row],[Unadjusted Maximum Revenue]]/(VPPEL[[#This Row],[Proposed Taxable Valuation]]/1000)&gt;VPPEL[[#This Row],[Max VPPEL RATE]],VPPEL[[#This Row],[Max VPPEL RATE]],VPPEL[[#This Row],[Unadjusted Maximum Revenue]]/(VPPEL[[#This Row],[Proposed Taxable Valuation]]/1000))</f>
        <v>0.95220074218165307</v>
      </c>
      <c r="K889" s="26">
        <f>ROUND(VPPEL[[#This Row],[Proposed Taxable Valuation]]/1000*VPPEL[[#This Row],[Adjusted Rate]],0)</f>
        <v>251592</v>
      </c>
      <c r="L889" s="19">
        <f t="shared" si="78"/>
        <v>-42193.323718220403</v>
      </c>
      <c r="M889" s="17">
        <f t="shared" si="81"/>
        <v>-0.15968925781834697</v>
      </c>
      <c r="N889" s="2">
        <v>224837978.15213424</v>
      </c>
      <c r="O889">
        <f>INDEX($R$3:$T$335,MATCH(VPPEL[[#This Row],[DistrictNumber]],$R$3:$R$335,0),3)</f>
        <v>1.11189</v>
      </c>
      <c r="P889" s="9">
        <f t="shared" si="79"/>
        <v>249995</v>
      </c>
    </row>
    <row r="890" spans="1:16" x14ac:dyDescent="0.35">
      <c r="A890" s="13">
        <v>2028</v>
      </c>
      <c r="B890" s="13">
        <f t="shared" si="77"/>
        <v>2027</v>
      </c>
      <c r="C890" t="s">
        <v>470</v>
      </c>
      <c r="D890" t="s">
        <v>471</v>
      </c>
      <c r="E890" s="5">
        <v>576168026.71349943</v>
      </c>
      <c r="F890" s="13">
        <f>INDEX($R$3:$T$335,MATCH(VPPEL[[#This Row],[DistrictNumber]],$R$3:$R$335,0),3)</f>
        <v>1.1983200000000001</v>
      </c>
      <c r="G890" s="9">
        <f t="shared" si="80"/>
        <v>690433.66977132065</v>
      </c>
      <c r="H890" s="11">
        <v>1.02</v>
      </c>
      <c r="I890" s="12" cm="1">
        <f t="array" ref="I890">INDEX(VPPEL[],MATCH(VPPEL[[#This Row],[Base Year]]&amp;VPPEL[[#This Row],[DistrictNumber]],VPPEL[[Fiscal Year]:[Fiscal Year]]&amp;VPPEL[[DistrictNumber]:[DistrictNumber]],0),9)*$H890</f>
        <v>590196.87666757649</v>
      </c>
      <c r="J890" s="15">
        <f>IF(VPPEL[[#This Row],[Unadjusted Maximum Revenue]]/(VPPEL[[#This Row],[Proposed Taxable Valuation]]/1000)&gt;VPPEL[[#This Row],[Max VPPEL RATE]],VPPEL[[#This Row],[Max VPPEL RATE]],VPPEL[[#This Row],[Unadjusted Maximum Revenue]]/(VPPEL[[#This Row],[Proposed Taxable Valuation]]/1000))</f>
        <v>1.0243485394948042</v>
      </c>
      <c r="K890" s="26">
        <f>ROUND(VPPEL[[#This Row],[Proposed Taxable Valuation]]/1000*VPPEL[[#This Row],[Adjusted Rate]],0)</f>
        <v>590197</v>
      </c>
      <c r="L890" s="19">
        <f t="shared" si="78"/>
        <v>-100236.79310374416</v>
      </c>
      <c r="M890" s="17">
        <f t="shared" si="81"/>
        <v>-0.17397146050519585</v>
      </c>
      <c r="N890" s="2">
        <v>483071988.39856023</v>
      </c>
      <c r="O890">
        <f>INDEX($R$3:$T$335,MATCH(VPPEL[[#This Row],[DistrictNumber]],$R$3:$R$335,0),3)</f>
        <v>1.1983200000000001</v>
      </c>
      <c r="P890" s="9">
        <f t="shared" si="79"/>
        <v>578875</v>
      </c>
    </row>
    <row r="891" spans="1:16" x14ac:dyDescent="0.35">
      <c r="A891" s="13">
        <v>2028</v>
      </c>
      <c r="B891" s="13">
        <f t="shared" si="77"/>
        <v>2027</v>
      </c>
      <c r="C891" t="s">
        <v>472</v>
      </c>
      <c r="D891" t="s">
        <v>473</v>
      </c>
      <c r="E891" s="5">
        <v>490022196.12696564</v>
      </c>
      <c r="F891" s="13">
        <f>INDEX($R$3:$T$335,MATCH(VPPEL[[#This Row],[DistrictNumber]],$R$3:$R$335,0),3)</f>
        <v>0</v>
      </c>
      <c r="G891" s="9">
        <f t="shared" si="80"/>
        <v>0</v>
      </c>
      <c r="H891" s="11">
        <v>1.02</v>
      </c>
      <c r="I891" s="12" cm="1">
        <f t="array" ref="I891">INDEX(VPPEL[],MATCH(VPPEL[[#This Row],[Base Year]]&amp;VPPEL[[#This Row],[DistrictNumber]],VPPEL[[Fiscal Year]:[Fiscal Year]]&amp;VPPEL[[DistrictNumber]:[DistrictNumber]],0),9)*$H891</f>
        <v>0</v>
      </c>
      <c r="J891" s="15">
        <f>IF(VPPEL[[#This Row],[Unadjusted Maximum Revenue]]/(VPPEL[[#This Row],[Proposed Taxable Valuation]]/1000)&gt;VPPEL[[#This Row],[Max VPPEL RATE]],VPPEL[[#This Row],[Max VPPEL RATE]],VPPEL[[#This Row],[Unadjusted Maximum Revenue]]/(VPPEL[[#This Row],[Proposed Taxable Valuation]]/1000))</f>
        <v>0</v>
      </c>
      <c r="K891" s="26">
        <f>ROUND(VPPEL[[#This Row],[Proposed Taxable Valuation]]/1000*VPPEL[[#This Row],[Adjusted Rate]],0)</f>
        <v>0</v>
      </c>
      <c r="L891" s="19">
        <f t="shared" si="78"/>
        <v>0</v>
      </c>
      <c r="M891" s="17">
        <f t="shared" si="81"/>
        <v>0</v>
      </c>
      <c r="N891" s="2">
        <v>422129842.11289048</v>
      </c>
      <c r="O891">
        <f>INDEX($R$3:$T$335,MATCH(VPPEL[[#This Row],[DistrictNumber]],$R$3:$R$335,0),3)</f>
        <v>0</v>
      </c>
      <c r="P891" s="9">
        <f t="shared" si="79"/>
        <v>0</v>
      </c>
    </row>
    <row r="892" spans="1:16" x14ac:dyDescent="0.35">
      <c r="A892" s="13">
        <v>2028</v>
      </c>
      <c r="B892" s="13">
        <f t="shared" si="77"/>
        <v>2027</v>
      </c>
      <c r="C892" t="s">
        <v>474</v>
      </c>
      <c r="D892" t="s">
        <v>475</v>
      </c>
      <c r="E892" s="5">
        <v>545405005.29402733</v>
      </c>
      <c r="F892" s="13">
        <f>INDEX($R$3:$T$335,MATCH(VPPEL[[#This Row],[DistrictNumber]],$R$3:$R$335,0),3)</f>
        <v>0.76636000000000004</v>
      </c>
      <c r="G892" s="9">
        <f t="shared" si="80"/>
        <v>417976.57985713077</v>
      </c>
      <c r="H892" s="11">
        <v>1.02</v>
      </c>
      <c r="I892" s="12" cm="1">
        <f t="array" ref="I892">INDEX(VPPEL[],MATCH(VPPEL[[#This Row],[Base Year]]&amp;VPPEL[[#This Row],[DistrictNumber]],VPPEL[[Fiscal Year]:[Fiscal Year]]&amp;VPPEL[[DistrictNumber]:[DistrictNumber]],0),9)*$H892</f>
        <v>376122.67263483698</v>
      </c>
      <c r="J892" s="15">
        <f>IF(VPPEL[[#This Row],[Unadjusted Maximum Revenue]]/(VPPEL[[#This Row],[Proposed Taxable Valuation]]/1000)&gt;VPPEL[[#This Row],[Max VPPEL RATE]],VPPEL[[#This Row],[Max VPPEL RATE]],VPPEL[[#This Row],[Unadjusted Maximum Revenue]]/(VPPEL[[#This Row],[Proposed Taxable Valuation]]/1000))</f>
        <v>0.68962086703269188</v>
      </c>
      <c r="K892" s="26">
        <f>ROUND(VPPEL[[#This Row],[Proposed Taxable Valuation]]/1000*VPPEL[[#This Row],[Adjusted Rate]],0)</f>
        <v>376123</v>
      </c>
      <c r="L892" s="19">
        <f t="shared" si="78"/>
        <v>-41853.907222293783</v>
      </c>
      <c r="M892" s="17">
        <f t="shared" si="81"/>
        <v>-7.6739132967308166E-2</v>
      </c>
      <c r="N892" s="2">
        <v>493242903.32508487</v>
      </c>
      <c r="O892">
        <f>INDEX($R$3:$T$335,MATCH(VPPEL[[#This Row],[DistrictNumber]],$R$3:$R$335,0),3)</f>
        <v>0.76636000000000004</v>
      </c>
      <c r="P892" s="9">
        <f t="shared" si="79"/>
        <v>378002</v>
      </c>
    </row>
    <row r="893" spans="1:16" x14ac:dyDescent="0.35">
      <c r="A893" s="13">
        <v>2028</v>
      </c>
      <c r="B893" s="13">
        <f t="shared" si="77"/>
        <v>2027</v>
      </c>
      <c r="C893" t="s">
        <v>476</v>
      </c>
      <c r="D893" t="s">
        <v>477</v>
      </c>
      <c r="E893" s="5">
        <v>322676436.55558187</v>
      </c>
      <c r="F893" s="13">
        <f>INDEX($R$3:$T$335,MATCH(VPPEL[[#This Row],[DistrictNumber]],$R$3:$R$335,0),3)</f>
        <v>1.24028</v>
      </c>
      <c r="G893" s="9">
        <f t="shared" si="80"/>
        <v>400209.13073115709</v>
      </c>
      <c r="H893" s="11">
        <v>1.02</v>
      </c>
      <c r="I893" s="12" cm="1">
        <f t="array" ref="I893">INDEX(VPPEL[],MATCH(VPPEL[[#This Row],[Base Year]]&amp;VPPEL[[#This Row],[DistrictNumber]],VPPEL[[Fiscal Year]:[Fiscal Year]]&amp;VPPEL[[DistrictNumber]:[DistrictNumber]],0),9)*$H893</f>
        <v>363670.28842070955</v>
      </c>
      <c r="J893" s="15">
        <f>IF(VPPEL[[#This Row],[Unadjusted Maximum Revenue]]/(VPPEL[[#This Row],[Proposed Taxable Valuation]]/1000)&gt;VPPEL[[#This Row],[Max VPPEL RATE]],VPPEL[[#This Row],[Max VPPEL RATE]],VPPEL[[#This Row],[Unadjusted Maximum Revenue]]/(VPPEL[[#This Row],[Proposed Taxable Valuation]]/1000))</f>
        <v>1.1270432148771619</v>
      </c>
      <c r="K893" s="26">
        <f>ROUND(VPPEL[[#This Row],[Proposed Taxable Valuation]]/1000*VPPEL[[#This Row],[Adjusted Rate]],0)</f>
        <v>363670</v>
      </c>
      <c r="L893" s="19">
        <f t="shared" si="78"/>
        <v>-36538.842310447537</v>
      </c>
      <c r="M893" s="17">
        <f t="shared" si="81"/>
        <v>-0.11323678512283819</v>
      </c>
      <c r="N893" s="2">
        <v>290001153.34824336</v>
      </c>
      <c r="O893">
        <f>INDEX($R$3:$T$335,MATCH(VPPEL[[#This Row],[DistrictNumber]],$R$3:$R$335,0),3)</f>
        <v>1.24028</v>
      </c>
      <c r="P893" s="9">
        <f t="shared" si="79"/>
        <v>359683</v>
      </c>
    </row>
    <row r="894" spans="1:16" x14ac:dyDescent="0.35">
      <c r="A894" s="13">
        <v>2028</v>
      </c>
      <c r="B894" s="13">
        <f t="shared" si="77"/>
        <v>2027</v>
      </c>
      <c r="C894" t="s">
        <v>478</v>
      </c>
      <c r="D894" t="s">
        <v>479</v>
      </c>
      <c r="E894" s="5">
        <v>529383241.86748493</v>
      </c>
      <c r="F894" s="13">
        <f>INDEX($R$3:$T$335,MATCH(VPPEL[[#This Row],[DistrictNumber]],$R$3:$R$335,0),3)</f>
        <v>0</v>
      </c>
      <c r="G894" s="9">
        <f t="shared" si="80"/>
        <v>0</v>
      </c>
      <c r="H894" s="11">
        <v>1.02</v>
      </c>
      <c r="I894" s="12" cm="1">
        <f t="array" ref="I894">INDEX(VPPEL[],MATCH(VPPEL[[#This Row],[Base Year]]&amp;VPPEL[[#This Row],[DistrictNumber]],VPPEL[[Fiscal Year]:[Fiscal Year]]&amp;VPPEL[[DistrictNumber]:[DistrictNumber]],0),9)*$H894</f>
        <v>0</v>
      </c>
      <c r="J894" s="15">
        <f>IF(VPPEL[[#This Row],[Unadjusted Maximum Revenue]]/(VPPEL[[#This Row],[Proposed Taxable Valuation]]/1000)&gt;VPPEL[[#This Row],[Max VPPEL RATE]],VPPEL[[#This Row],[Max VPPEL RATE]],VPPEL[[#This Row],[Unadjusted Maximum Revenue]]/(VPPEL[[#This Row],[Proposed Taxable Valuation]]/1000))</f>
        <v>0</v>
      </c>
      <c r="K894" s="26">
        <f>ROUND(VPPEL[[#This Row],[Proposed Taxable Valuation]]/1000*VPPEL[[#This Row],[Adjusted Rate]],0)</f>
        <v>0</v>
      </c>
      <c r="L894" s="19">
        <f t="shared" si="78"/>
        <v>0</v>
      </c>
      <c r="M894" s="17">
        <f t="shared" si="81"/>
        <v>0</v>
      </c>
      <c r="N894" s="2">
        <v>459029323.46147639</v>
      </c>
      <c r="O894">
        <f>INDEX($R$3:$T$335,MATCH(VPPEL[[#This Row],[DistrictNumber]],$R$3:$R$335,0),3)</f>
        <v>0</v>
      </c>
      <c r="P894" s="9">
        <f t="shared" si="79"/>
        <v>0</v>
      </c>
    </row>
    <row r="895" spans="1:16" x14ac:dyDescent="0.35">
      <c r="A895" s="13">
        <v>2028</v>
      </c>
      <c r="B895" s="13">
        <f t="shared" si="77"/>
        <v>2027</v>
      </c>
      <c r="C895" t="s">
        <v>480</v>
      </c>
      <c r="D895" t="s">
        <v>481</v>
      </c>
      <c r="E895" s="5">
        <v>602855488.70777059</v>
      </c>
      <c r="F895" s="13">
        <f>INDEX($R$3:$T$335,MATCH(VPPEL[[#This Row],[DistrictNumber]],$R$3:$R$335,0),3)</f>
        <v>1</v>
      </c>
      <c r="G895" s="9">
        <f t="shared" si="80"/>
        <v>602855.48870777059</v>
      </c>
      <c r="H895" s="11">
        <v>1.02</v>
      </c>
      <c r="I895" s="12" cm="1">
        <f t="array" ref="I895">INDEX(VPPEL[],MATCH(VPPEL[[#This Row],[Base Year]]&amp;VPPEL[[#This Row],[DistrictNumber]],VPPEL[[Fiscal Year]:[Fiscal Year]]&amp;VPPEL[[DistrictNumber]:[DistrictNumber]],0),9)*$H895</f>
        <v>462178.4089032</v>
      </c>
      <c r="J895" s="15">
        <f>IF(VPPEL[[#This Row],[Unadjusted Maximum Revenue]]/(VPPEL[[#This Row],[Proposed Taxable Valuation]]/1000)&gt;VPPEL[[#This Row],[Max VPPEL RATE]],VPPEL[[#This Row],[Max VPPEL RATE]],VPPEL[[#This Row],[Unadjusted Maximum Revenue]]/(VPPEL[[#This Row],[Proposed Taxable Valuation]]/1000))</f>
        <v>0.76664875340836003</v>
      </c>
      <c r="K895" s="26">
        <f>ROUND(VPPEL[[#This Row],[Proposed Taxable Valuation]]/1000*VPPEL[[#This Row],[Adjusted Rate]],0)</f>
        <v>462178</v>
      </c>
      <c r="L895" s="19">
        <f t="shared" si="78"/>
        <v>-140677.07980457059</v>
      </c>
      <c r="M895" s="17">
        <f t="shared" si="81"/>
        <v>-0.23335124659163997</v>
      </c>
      <c r="N895" s="2">
        <v>491465363.51583624</v>
      </c>
      <c r="O895">
        <f>INDEX($R$3:$T$335,MATCH(VPPEL[[#This Row],[DistrictNumber]],$R$3:$R$335,0),3)</f>
        <v>1</v>
      </c>
      <c r="P895" s="9">
        <f t="shared" si="79"/>
        <v>491465</v>
      </c>
    </row>
    <row r="896" spans="1:16" x14ac:dyDescent="0.35">
      <c r="A896" s="13">
        <v>2028</v>
      </c>
      <c r="B896" s="13">
        <f t="shared" si="77"/>
        <v>2027</v>
      </c>
      <c r="C896" t="s">
        <v>482</v>
      </c>
      <c r="D896" t="s">
        <v>483</v>
      </c>
      <c r="E896" s="5">
        <v>654835979.1949333</v>
      </c>
      <c r="F896" s="13">
        <f>INDEX($R$3:$T$335,MATCH(VPPEL[[#This Row],[DistrictNumber]],$R$3:$R$335,0),3)</f>
        <v>0.75751999999999997</v>
      </c>
      <c r="G896" s="9">
        <f t="shared" si="80"/>
        <v>496051.35095974588</v>
      </c>
      <c r="H896" s="11">
        <v>1.02</v>
      </c>
      <c r="I896" s="12" cm="1">
        <f t="array" ref="I896">INDEX(VPPEL[],MATCH(VPPEL[[#This Row],[Base Year]]&amp;VPPEL[[#This Row],[DistrictNumber]],VPPEL[[Fiscal Year]:[Fiscal Year]]&amp;VPPEL[[DistrictNumber]:[DistrictNumber]],0),9)*$H896</f>
        <v>373887.33973994968</v>
      </c>
      <c r="J896" s="15">
        <f>IF(VPPEL[[#This Row],[Unadjusted Maximum Revenue]]/(VPPEL[[#This Row],[Proposed Taxable Valuation]]/1000)&gt;VPPEL[[#This Row],[Max VPPEL RATE]],VPPEL[[#This Row],[Max VPPEL RATE]],VPPEL[[#This Row],[Unadjusted Maximum Revenue]]/(VPPEL[[#This Row],[Proposed Taxable Valuation]]/1000))</f>
        <v>0.57096334291162998</v>
      </c>
      <c r="K896" s="26">
        <f>ROUND(VPPEL[[#This Row],[Proposed Taxable Valuation]]/1000*VPPEL[[#This Row],[Adjusted Rate]],0)</f>
        <v>373887</v>
      </c>
      <c r="L896" s="19">
        <f t="shared" si="78"/>
        <v>-122164.0112197962</v>
      </c>
      <c r="M896" s="17">
        <f t="shared" si="81"/>
        <v>-0.18655665708836999</v>
      </c>
      <c r="N896" s="2">
        <v>516879043.66867298</v>
      </c>
      <c r="O896">
        <f>INDEX($R$3:$T$335,MATCH(VPPEL[[#This Row],[DistrictNumber]],$R$3:$R$335,0),3)</f>
        <v>0.75751999999999997</v>
      </c>
      <c r="P896" s="9">
        <f t="shared" si="79"/>
        <v>391546</v>
      </c>
    </row>
    <row r="897" spans="1:16" x14ac:dyDescent="0.35">
      <c r="A897" s="13">
        <v>2028</v>
      </c>
      <c r="B897" s="13">
        <f t="shared" si="77"/>
        <v>2027</v>
      </c>
      <c r="C897" t="s">
        <v>484</v>
      </c>
      <c r="D897" t="s">
        <v>485</v>
      </c>
      <c r="E897" s="5">
        <v>323520618.57183886</v>
      </c>
      <c r="F897" s="13">
        <f>INDEX($R$3:$T$335,MATCH(VPPEL[[#This Row],[DistrictNumber]],$R$3:$R$335,0),3)</f>
        <v>1.34</v>
      </c>
      <c r="G897" s="9">
        <f t="shared" si="80"/>
        <v>433517.62888626405</v>
      </c>
      <c r="H897" s="11">
        <v>1.02</v>
      </c>
      <c r="I897" s="12" cm="1">
        <f t="array" ref="I897">INDEX(VPPEL[],MATCH(VPPEL[[#This Row],[Base Year]]&amp;VPPEL[[#This Row],[DistrictNumber]],VPPEL[[Fiscal Year]:[Fiscal Year]]&amp;VPPEL[[DistrictNumber]:[DistrictNumber]],0),9)*$H897</f>
        <v>389789.79949540808</v>
      </c>
      <c r="J897" s="15">
        <f>IF(VPPEL[[#This Row],[Unadjusted Maximum Revenue]]/(VPPEL[[#This Row],[Proposed Taxable Valuation]]/1000)&gt;VPPEL[[#This Row],[Max VPPEL RATE]],VPPEL[[#This Row],[Max VPPEL RATE]],VPPEL[[#This Row],[Unadjusted Maximum Revenue]]/(VPPEL[[#This Row],[Proposed Taxable Valuation]]/1000))</f>
        <v>1.204837581036134</v>
      </c>
      <c r="K897" s="26">
        <f>ROUND(VPPEL[[#This Row],[Proposed Taxable Valuation]]/1000*VPPEL[[#This Row],[Adjusted Rate]],0)</f>
        <v>389790</v>
      </c>
      <c r="L897" s="19">
        <f t="shared" si="78"/>
        <v>-43727.829390855972</v>
      </c>
      <c r="M897" s="17">
        <f t="shared" si="81"/>
        <v>-0.13516241896386605</v>
      </c>
      <c r="N897" s="2">
        <v>281107763.50807321</v>
      </c>
      <c r="O897">
        <f>INDEX($R$3:$T$335,MATCH(VPPEL[[#This Row],[DistrictNumber]],$R$3:$R$335,0),3)</f>
        <v>1.34</v>
      </c>
      <c r="P897" s="9">
        <f t="shared" si="79"/>
        <v>376684</v>
      </c>
    </row>
    <row r="898" spans="1:16" x14ac:dyDescent="0.35">
      <c r="A898" s="13">
        <v>2028</v>
      </c>
      <c r="B898" s="13">
        <f t="shared" si="77"/>
        <v>2027</v>
      </c>
      <c r="C898" t="s">
        <v>486</v>
      </c>
      <c r="D898" t="s">
        <v>487</v>
      </c>
      <c r="E898" s="5">
        <v>187757522.33000001</v>
      </c>
      <c r="F898" s="13">
        <f>INDEX($R$3:$T$335,MATCH(VPPEL[[#This Row],[DistrictNumber]],$R$3:$R$335,0),3)</f>
        <v>0.67</v>
      </c>
      <c r="G898" s="9">
        <f t="shared" si="80"/>
        <v>125797.53996110002</v>
      </c>
      <c r="H898" s="11">
        <v>1.02</v>
      </c>
      <c r="I898" s="12" cm="1">
        <f t="array" ref="I898">INDEX(VPPEL[],MATCH(VPPEL[[#This Row],[Base Year]]&amp;VPPEL[[#This Row],[DistrictNumber]],VPPEL[[Fiscal Year]:[Fiscal Year]]&amp;VPPEL[[DistrictNumber]:[DistrictNumber]],0),9)*$H898</f>
        <v>108743.943582288</v>
      </c>
      <c r="J898" s="15">
        <f>IF(VPPEL[[#This Row],[Unadjusted Maximum Revenue]]/(VPPEL[[#This Row],[Proposed Taxable Valuation]]/1000)&gt;VPPEL[[#This Row],[Max VPPEL RATE]],VPPEL[[#This Row],[Max VPPEL RATE]],VPPEL[[#This Row],[Unadjusted Maximum Revenue]]/(VPPEL[[#This Row],[Proposed Taxable Valuation]]/1000))</f>
        <v>0.5791722335958458</v>
      </c>
      <c r="K898" s="26">
        <f>ROUND(VPPEL[[#This Row],[Proposed Taxable Valuation]]/1000*VPPEL[[#This Row],[Adjusted Rate]],0)</f>
        <v>108744</v>
      </c>
      <c r="L898" s="19">
        <f t="shared" si="78"/>
        <v>-17053.596378812013</v>
      </c>
      <c r="M898" s="17">
        <f t="shared" si="81"/>
        <v>-9.0827766404154242E-2</v>
      </c>
      <c r="N898" s="2">
        <v>160202871.49875689</v>
      </c>
      <c r="O898">
        <f>INDEX($R$3:$T$335,MATCH(VPPEL[[#This Row],[DistrictNumber]],$R$3:$R$335,0),3)</f>
        <v>0.67</v>
      </c>
      <c r="P898" s="9">
        <f t="shared" si="79"/>
        <v>107336</v>
      </c>
    </row>
    <row r="899" spans="1:16" x14ac:dyDescent="0.35">
      <c r="A899" s="13">
        <v>2028</v>
      </c>
      <c r="B899" s="13">
        <f t="shared" si="77"/>
        <v>2027</v>
      </c>
      <c r="C899" t="s">
        <v>488</v>
      </c>
      <c r="D899" t="s">
        <v>489</v>
      </c>
      <c r="E899" s="5">
        <v>2321642043.5133872</v>
      </c>
      <c r="F899" s="13">
        <f>INDEX($R$3:$T$335,MATCH(VPPEL[[#This Row],[DistrictNumber]],$R$3:$R$335,0),3)</f>
        <v>1.34</v>
      </c>
      <c r="G899" s="9">
        <f t="shared" si="80"/>
        <v>3111000.3383079385</v>
      </c>
      <c r="H899" s="11">
        <v>1.02</v>
      </c>
      <c r="I899" s="12" cm="1">
        <f t="array" ref="I899">INDEX(VPPEL[],MATCH(VPPEL[[#This Row],[Base Year]]&amp;VPPEL[[#This Row],[DistrictNumber]],VPPEL[[Fiscal Year]:[Fiscal Year]]&amp;VPPEL[[DistrictNumber]:[DistrictNumber]],0),9)*$H899</f>
        <v>2407236.3248001835</v>
      </c>
      <c r="J899" s="15">
        <f>IF(VPPEL[[#This Row],[Unadjusted Maximum Revenue]]/(VPPEL[[#This Row],[Proposed Taxable Valuation]]/1000)&gt;VPPEL[[#This Row],[Max VPPEL RATE]],VPPEL[[#This Row],[Max VPPEL RATE]],VPPEL[[#This Row],[Unadjusted Maximum Revenue]]/(VPPEL[[#This Row],[Proposed Taxable Valuation]]/1000))</f>
        <v>1.0368679924305924</v>
      </c>
      <c r="K899" s="26">
        <f>ROUND(VPPEL[[#This Row],[Proposed Taxable Valuation]]/1000*VPPEL[[#This Row],[Adjusted Rate]],0)</f>
        <v>2407236</v>
      </c>
      <c r="L899" s="19">
        <f t="shared" si="78"/>
        <v>-703764.01350775501</v>
      </c>
      <c r="M899" s="17">
        <f t="shared" si="81"/>
        <v>-0.30313200756940772</v>
      </c>
      <c r="N899" s="2">
        <v>1960473661.4799924</v>
      </c>
      <c r="O899">
        <f>INDEX($R$3:$T$335,MATCH(VPPEL[[#This Row],[DistrictNumber]],$R$3:$R$335,0),3)</f>
        <v>1.34</v>
      </c>
      <c r="P899" s="9">
        <f t="shared" si="79"/>
        <v>2627035</v>
      </c>
    </row>
    <row r="900" spans="1:16" x14ac:dyDescent="0.35">
      <c r="A900" s="13">
        <v>2028</v>
      </c>
      <c r="B900" s="13">
        <f t="shared" si="77"/>
        <v>2027</v>
      </c>
      <c r="C900" t="s">
        <v>490</v>
      </c>
      <c r="D900" t="s">
        <v>491</v>
      </c>
      <c r="E900" s="5">
        <v>344285639.39377218</v>
      </c>
      <c r="F900" s="13">
        <f>INDEX($R$3:$T$335,MATCH(VPPEL[[#This Row],[DistrictNumber]],$R$3:$R$335,0),3)</f>
        <v>1.24597</v>
      </c>
      <c r="G900" s="9">
        <f t="shared" si="80"/>
        <v>428969.57811545831</v>
      </c>
      <c r="H900" s="11">
        <v>1.02</v>
      </c>
      <c r="I900" s="12" cm="1">
        <f t="array" ref="I900">INDEX(VPPEL[],MATCH(VPPEL[[#This Row],[Base Year]]&amp;VPPEL[[#This Row],[DistrictNumber]],VPPEL[[Fiscal Year]:[Fiscal Year]]&amp;VPPEL[[DistrictNumber]:[DistrictNumber]],0),9)*$H900</f>
        <v>379779.03520100709</v>
      </c>
      <c r="J900" s="15">
        <f>IF(VPPEL[[#This Row],[Unadjusted Maximum Revenue]]/(VPPEL[[#This Row],[Proposed Taxable Valuation]]/1000)&gt;VPPEL[[#This Row],[Max VPPEL RATE]],VPPEL[[#This Row],[Max VPPEL RATE]],VPPEL[[#This Row],[Unadjusted Maximum Revenue]]/(VPPEL[[#This Row],[Proposed Taxable Valuation]]/1000))</f>
        <v>1.1030928733180179</v>
      </c>
      <c r="K900" s="26">
        <f>ROUND(VPPEL[[#This Row],[Proposed Taxable Valuation]]/1000*VPPEL[[#This Row],[Adjusted Rate]],0)</f>
        <v>379779</v>
      </c>
      <c r="L900" s="19">
        <f t="shared" si="78"/>
        <v>-49190.542914451216</v>
      </c>
      <c r="M900" s="17">
        <f t="shared" si="81"/>
        <v>-0.14287712668198216</v>
      </c>
      <c r="N900" s="2">
        <v>309145242.88626468</v>
      </c>
      <c r="O900">
        <f>INDEX($R$3:$T$335,MATCH(VPPEL[[#This Row],[DistrictNumber]],$R$3:$R$335,0),3)</f>
        <v>1.24597</v>
      </c>
      <c r="P900" s="9">
        <f t="shared" si="79"/>
        <v>385186</v>
      </c>
    </row>
    <row r="901" spans="1:16" x14ac:dyDescent="0.35">
      <c r="A901" s="13">
        <v>2028</v>
      </c>
      <c r="B901" s="13">
        <f t="shared" ref="B901:B964" si="82">A901-1</f>
        <v>2027</v>
      </c>
      <c r="C901" t="s">
        <v>492</v>
      </c>
      <c r="D901" t="s">
        <v>493</v>
      </c>
      <c r="E901" s="5">
        <v>270248669.59311092</v>
      </c>
      <c r="F901" s="13">
        <f>INDEX($R$3:$T$335,MATCH(VPPEL[[#This Row],[DistrictNumber]],$R$3:$R$335,0),3)</f>
        <v>0.67</v>
      </c>
      <c r="G901" s="9">
        <f t="shared" si="80"/>
        <v>181066.60862738432</v>
      </c>
      <c r="H901" s="11">
        <v>1.02</v>
      </c>
      <c r="I901" s="12" cm="1">
        <f t="array" ref="I901">INDEX(VPPEL[],MATCH(VPPEL[[#This Row],[Base Year]]&amp;VPPEL[[#This Row],[DistrictNumber]],VPPEL[[Fiscal Year]:[Fiscal Year]]&amp;VPPEL[[DistrictNumber]:[DistrictNumber]],0),9)*$H901</f>
        <v>165098.36700648</v>
      </c>
      <c r="J901" s="15">
        <f>IF(VPPEL[[#This Row],[Unadjusted Maximum Revenue]]/(VPPEL[[#This Row],[Proposed Taxable Valuation]]/1000)&gt;VPPEL[[#This Row],[Max VPPEL RATE]],VPPEL[[#This Row],[Max VPPEL RATE]],VPPEL[[#This Row],[Unadjusted Maximum Revenue]]/(VPPEL[[#This Row],[Proposed Taxable Valuation]]/1000))</f>
        <v>0.61091278360427725</v>
      </c>
      <c r="K901" s="26">
        <f>ROUND(VPPEL[[#This Row],[Proposed Taxable Valuation]]/1000*VPPEL[[#This Row],[Adjusted Rate]],0)</f>
        <v>165098</v>
      </c>
      <c r="L901" s="19">
        <f t="shared" ref="L901:L964" si="83">I901-G901</f>
        <v>-15968.241620904329</v>
      </c>
      <c r="M901" s="17">
        <f t="shared" si="81"/>
        <v>-5.9087216395722786E-2</v>
      </c>
      <c r="N901" s="2">
        <v>242266106.9285503</v>
      </c>
      <c r="O901">
        <f>INDEX($R$3:$T$335,MATCH(VPPEL[[#This Row],[DistrictNumber]],$R$3:$R$335,0),3)</f>
        <v>0.67</v>
      </c>
      <c r="P901" s="9">
        <f t="shared" ref="P901:P964" si="84">ROUND(N901/1000*O901,0)</f>
        <v>162318</v>
      </c>
    </row>
    <row r="902" spans="1:16" x14ac:dyDescent="0.35">
      <c r="A902" s="13">
        <v>2028</v>
      </c>
      <c r="B902" s="13">
        <f t="shared" si="82"/>
        <v>2027</v>
      </c>
      <c r="C902" t="s">
        <v>494</v>
      </c>
      <c r="D902" t="s">
        <v>495</v>
      </c>
      <c r="E902" s="5">
        <v>1707936534.7412274</v>
      </c>
      <c r="F902" s="13">
        <f>INDEX($R$3:$T$335,MATCH(VPPEL[[#This Row],[DistrictNumber]],$R$3:$R$335,0),3)</f>
        <v>0</v>
      </c>
      <c r="G902" s="9">
        <f t="shared" si="80"/>
        <v>0</v>
      </c>
      <c r="H902" s="11">
        <v>1.02</v>
      </c>
      <c r="I902" s="12" cm="1">
        <f t="array" ref="I902">INDEX(VPPEL[],MATCH(VPPEL[[#This Row],[Base Year]]&amp;VPPEL[[#This Row],[DistrictNumber]],VPPEL[[Fiscal Year]:[Fiscal Year]]&amp;VPPEL[[DistrictNumber]:[DistrictNumber]],0),9)*$H902</f>
        <v>0</v>
      </c>
      <c r="J902" s="15">
        <f>IF(VPPEL[[#This Row],[Unadjusted Maximum Revenue]]/(VPPEL[[#This Row],[Proposed Taxable Valuation]]/1000)&gt;VPPEL[[#This Row],[Max VPPEL RATE]],VPPEL[[#This Row],[Max VPPEL RATE]],VPPEL[[#This Row],[Unadjusted Maximum Revenue]]/(VPPEL[[#This Row],[Proposed Taxable Valuation]]/1000))</f>
        <v>0</v>
      </c>
      <c r="K902" s="26">
        <f>ROUND(VPPEL[[#This Row],[Proposed Taxable Valuation]]/1000*VPPEL[[#This Row],[Adjusted Rate]],0)</f>
        <v>0</v>
      </c>
      <c r="L902" s="19">
        <f t="shared" si="83"/>
        <v>0</v>
      </c>
      <c r="M902" s="17">
        <f t="shared" si="81"/>
        <v>0</v>
      </c>
      <c r="N902" s="2">
        <v>1459662764.3753896</v>
      </c>
      <c r="O902">
        <f>INDEX($R$3:$T$335,MATCH(VPPEL[[#This Row],[DistrictNumber]],$R$3:$R$335,0),3)</f>
        <v>0</v>
      </c>
      <c r="P902" s="9">
        <f t="shared" si="84"/>
        <v>0</v>
      </c>
    </row>
    <row r="903" spans="1:16" x14ac:dyDescent="0.35">
      <c r="A903" s="13">
        <v>2028</v>
      </c>
      <c r="B903" s="13">
        <f t="shared" si="82"/>
        <v>2027</v>
      </c>
      <c r="C903" t="s">
        <v>496</v>
      </c>
      <c r="D903" t="s">
        <v>497</v>
      </c>
      <c r="E903" s="5">
        <v>183162114.69266</v>
      </c>
      <c r="F903" s="13">
        <f>INDEX($R$3:$T$335,MATCH(VPPEL[[#This Row],[DistrictNumber]],$R$3:$R$335,0),3)</f>
        <v>0</v>
      </c>
      <c r="G903" s="9">
        <f t="shared" si="80"/>
        <v>0</v>
      </c>
      <c r="H903" s="11">
        <v>1.02</v>
      </c>
      <c r="I903" s="12" cm="1">
        <f t="array" ref="I903">INDEX(VPPEL[],MATCH(VPPEL[[#This Row],[Base Year]]&amp;VPPEL[[#This Row],[DistrictNumber]],VPPEL[[Fiscal Year]:[Fiscal Year]]&amp;VPPEL[[DistrictNumber]:[DistrictNumber]],0),9)*$H903</f>
        <v>0</v>
      </c>
      <c r="J903" s="15">
        <f>IF(VPPEL[[#This Row],[Unadjusted Maximum Revenue]]/(VPPEL[[#This Row],[Proposed Taxable Valuation]]/1000)&gt;VPPEL[[#This Row],[Max VPPEL RATE]],VPPEL[[#This Row],[Max VPPEL RATE]],VPPEL[[#This Row],[Unadjusted Maximum Revenue]]/(VPPEL[[#This Row],[Proposed Taxable Valuation]]/1000))</f>
        <v>0</v>
      </c>
      <c r="K903" s="26">
        <f>ROUND(VPPEL[[#This Row],[Proposed Taxable Valuation]]/1000*VPPEL[[#This Row],[Adjusted Rate]],0)</f>
        <v>0</v>
      </c>
      <c r="L903" s="19">
        <f t="shared" si="83"/>
        <v>0</v>
      </c>
      <c r="M903" s="17">
        <f t="shared" si="81"/>
        <v>0</v>
      </c>
      <c r="N903" s="2">
        <v>157260031.23929635</v>
      </c>
      <c r="O903">
        <f>INDEX($R$3:$T$335,MATCH(VPPEL[[#This Row],[DistrictNumber]],$R$3:$R$335,0),3)</f>
        <v>0</v>
      </c>
      <c r="P903" s="9">
        <f t="shared" si="84"/>
        <v>0</v>
      </c>
    </row>
    <row r="904" spans="1:16" x14ac:dyDescent="0.35">
      <c r="A904" s="13">
        <v>2028</v>
      </c>
      <c r="B904" s="13">
        <f t="shared" si="82"/>
        <v>2027</v>
      </c>
      <c r="C904" t="s">
        <v>498</v>
      </c>
      <c r="D904" t="s">
        <v>499</v>
      </c>
      <c r="E904" s="5">
        <v>828951584.88069153</v>
      </c>
      <c r="F904" s="13">
        <f>INDEX($R$3:$T$335,MATCH(VPPEL[[#This Row],[DistrictNumber]],$R$3:$R$335,0),3)</f>
        <v>1.34</v>
      </c>
      <c r="G904" s="9">
        <f t="shared" si="80"/>
        <v>1110795.1237401266</v>
      </c>
      <c r="H904" s="11">
        <v>1.02</v>
      </c>
      <c r="I904" s="12" cm="1">
        <f t="array" ref="I904">INDEX(VPPEL[],MATCH(VPPEL[[#This Row],[Base Year]]&amp;VPPEL[[#This Row],[DistrictNumber]],VPPEL[[Fiscal Year]:[Fiscal Year]]&amp;VPPEL[[DistrictNumber]:[DistrictNumber]],0),9)*$H904</f>
        <v>883687.98600180005</v>
      </c>
      <c r="J904" s="15">
        <f>IF(VPPEL[[#This Row],[Unadjusted Maximum Revenue]]/(VPPEL[[#This Row],[Proposed Taxable Valuation]]/1000)&gt;VPPEL[[#This Row],[Max VPPEL RATE]],VPPEL[[#This Row],[Max VPPEL RATE]],VPPEL[[#This Row],[Unadjusted Maximum Revenue]]/(VPPEL[[#This Row],[Proposed Taxable Valuation]]/1000))</f>
        <v>1.0660308781832977</v>
      </c>
      <c r="K904" s="26">
        <f>ROUND(VPPEL[[#This Row],[Proposed Taxable Valuation]]/1000*VPPEL[[#This Row],[Adjusted Rate]],0)</f>
        <v>883688</v>
      </c>
      <c r="L904" s="19">
        <f t="shared" si="83"/>
        <v>-227107.13773832656</v>
      </c>
      <c r="M904" s="17">
        <f t="shared" si="81"/>
        <v>-0.27396912181670241</v>
      </c>
      <c r="N904" s="2">
        <v>693469322.84428632</v>
      </c>
      <c r="O904">
        <f>INDEX($R$3:$T$335,MATCH(VPPEL[[#This Row],[DistrictNumber]],$R$3:$R$335,0),3)</f>
        <v>1.34</v>
      </c>
      <c r="P904" s="9">
        <f t="shared" si="84"/>
        <v>929249</v>
      </c>
    </row>
    <row r="905" spans="1:16" x14ac:dyDescent="0.35">
      <c r="A905" s="13">
        <v>2028</v>
      </c>
      <c r="B905" s="13">
        <f t="shared" si="82"/>
        <v>2027</v>
      </c>
      <c r="C905" t="s">
        <v>500</v>
      </c>
      <c r="D905" t="s">
        <v>501</v>
      </c>
      <c r="E905" s="5">
        <v>603190384.4721899</v>
      </c>
      <c r="F905" s="13">
        <f>INDEX($R$3:$T$335,MATCH(VPPEL[[#This Row],[DistrictNumber]],$R$3:$R$335,0),3)</f>
        <v>0.1062</v>
      </c>
      <c r="G905" s="9">
        <f t="shared" si="80"/>
        <v>64058.81883094657</v>
      </c>
      <c r="H905" s="11">
        <v>1.02</v>
      </c>
      <c r="I905" s="12" cm="1">
        <f t="array" ref="I905">INDEX(VPPEL[],MATCH(VPPEL[[#This Row],[Base Year]]&amp;VPPEL[[#This Row],[DistrictNumber]],VPPEL[[Fiscal Year]:[Fiscal Year]]&amp;VPPEL[[DistrictNumber]:[DistrictNumber]],0),9)*$H905</f>
        <v>52977.916458974163</v>
      </c>
      <c r="J905" s="15">
        <f>IF(VPPEL[[#This Row],[Unadjusted Maximum Revenue]]/(VPPEL[[#This Row],[Proposed Taxable Valuation]]/1000)&gt;VPPEL[[#This Row],[Max VPPEL RATE]],VPPEL[[#This Row],[Max VPPEL RATE]],VPPEL[[#This Row],[Unadjusted Maximum Revenue]]/(VPPEL[[#This Row],[Proposed Taxable Valuation]]/1000))</f>
        <v>8.782951091856589E-2</v>
      </c>
      <c r="K905" s="26">
        <f>ROUND(VPPEL[[#This Row],[Proposed Taxable Valuation]]/1000*VPPEL[[#This Row],[Adjusted Rate]],0)</f>
        <v>52978</v>
      </c>
      <c r="L905" s="19">
        <f t="shared" si="83"/>
        <v>-11080.902371972406</v>
      </c>
      <c r="M905" s="17">
        <f t="shared" si="81"/>
        <v>-1.8370489081434113E-2</v>
      </c>
      <c r="N905" s="2">
        <v>508419868.29187888</v>
      </c>
      <c r="O905">
        <f>INDEX($R$3:$T$335,MATCH(VPPEL[[#This Row],[DistrictNumber]],$R$3:$R$335,0),3)</f>
        <v>0.1062</v>
      </c>
      <c r="P905" s="9">
        <f t="shared" si="84"/>
        <v>53994</v>
      </c>
    </row>
    <row r="906" spans="1:16" x14ac:dyDescent="0.35">
      <c r="A906" s="13">
        <v>2028</v>
      </c>
      <c r="B906" s="13">
        <f t="shared" si="82"/>
        <v>2027</v>
      </c>
      <c r="C906" t="s">
        <v>502</v>
      </c>
      <c r="D906" t="s">
        <v>503</v>
      </c>
      <c r="E906" s="5">
        <v>509102850.0634132</v>
      </c>
      <c r="F906" s="13">
        <f>INDEX($R$3:$T$335,MATCH(VPPEL[[#This Row],[DistrictNumber]],$R$3:$R$335,0),3)</f>
        <v>9.8820000000000005E-2</v>
      </c>
      <c r="G906" s="9">
        <f t="shared" ref="G906:G969" si="85">E906/1000*F906</f>
        <v>50309.543643266494</v>
      </c>
      <c r="H906" s="11">
        <v>1.02</v>
      </c>
      <c r="I906" s="12" cm="1">
        <f t="array" ref="I906">INDEX(VPPEL[],MATCH(VPPEL[[#This Row],[Base Year]]&amp;VPPEL[[#This Row],[DistrictNumber]],VPPEL[[Fiscal Year]:[Fiscal Year]]&amp;VPPEL[[DistrictNumber]:[DistrictNumber]],0),9)*$H906</f>
        <v>43592.454522891581</v>
      </c>
      <c r="J906" s="15">
        <f>IF(VPPEL[[#This Row],[Unadjusted Maximum Revenue]]/(VPPEL[[#This Row],[Proposed Taxable Valuation]]/1000)&gt;VPPEL[[#This Row],[Max VPPEL RATE]],VPPEL[[#This Row],[Max VPPEL RATE]],VPPEL[[#This Row],[Unadjusted Maximum Revenue]]/(VPPEL[[#This Row],[Proposed Taxable Valuation]]/1000))</f>
        <v>8.5626027270249538E-2</v>
      </c>
      <c r="K906" s="26">
        <f>ROUND(VPPEL[[#This Row],[Proposed Taxable Valuation]]/1000*VPPEL[[#This Row],[Adjusted Rate]],0)</f>
        <v>43592</v>
      </c>
      <c r="L906" s="19">
        <f t="shared" si="83"/>
        <v>-6717.0891203749125</v>
      </c>
      <c r="M906" s="17">
        <f t="shared" si="81"/>
        <v>-1.3193972729750467E-2</v>
      </c>
      <c r="N906" s="2">
        <v>444652325.19251388</v>
      </c>
      <c r="O906">
        <f>INDEX($R$3:$T$335,MATCH(VPPEL[[#This Row],[DistrictNumber]],$R$3:$R$335,0),3)</f>
        <v>9.8820000000000005E-2</v>
      </c>
      <c r="P906" s="9">
        <f t="shared" si="84"/>
        <v>43941</v>
      </c>
    </row>
    <row r="907" spans="1:16" x14ac:dyDescent="0.35">
      <c r="A907" s="13">
        <v>2028</v>
      </c>
      <c r="B907" s="13">
        <f t="shared" si="82"/>
        <v>2027</v>
      </c>
      <c r="C907" t="s">
        <v>504</v>
      </c>
      <c r="D907" t="s">
        <v>505</v>
      </c>
      <c r="E907" s="5">
        <v>264799502.42559999</v>
      </c>
      <c r="F907" s="13">
        <f>INDEX($R$3:$T$335,MATCH(VPPEL[[#This Row],[DistrictNumber]],$R$3:$R$335,0),3)</f>
        <v>0.17327000000000001</v>
      </c>
      <c r="G907" s="9">
        <f t="shared" si="85"/>
        <v>45881.809785283716</v>
      </c>
      <c r="H907" s="11">
        <v>1.02</v>
      </c>
      <c r="I907" s="12" cm="1">
        <f t="array" ref="I907">INDEX(VPPEL[],MATCH(VPPEL[[#This Row],[Base Year]]&amp;VPPEL[[#This Row],[DistrictNumber]],VPPEL[[Fiscal Year]:[Fiscal Year]]&amp;VPPEL[[DistrictNumber]:[DistrictNumber]],0),9)*$H907</f>
        <v>41032.690616555541</v>
      </c>
      <c r="J907" s="15">
        <f>IF(VPPEL[[#This Row],[Unadjusted Maximum Revenue]]/(VPPEL[[#This Row],[Proposed Taxable Valuation]]/1000)&gt;VPPEL[[#This Row],[Max VPPEL RATE]],VPPEL[[#This Row],[Max VPPEL RATE]],VPPEL[[#This Row],[Unadjusted Maximum Revenue]]/(VPPEL[[#This Row],[Proposed Taxable Valuation]]/1000))</f>
        <v>0.15495758202221088</v>
      </c>
      <c r="K907" s="26">
        <f>ROUND(VPPEL[[#This Row],[Proposed Taxable Valuation]]/1000*VPPEL[[#This Row],[Adjusted Rate]],0)</f>
        <v>41033</v>
      </c>
      <c r="L907" s="19">
        <f t="shared" si="83"/>
        <v>-4849.1191687281753</v>
      </c>
      <c r="M907" s="17">
        <f t="shared" ref="M907:M970" si="86">J907-F907</f>
        <v>-1.8312417977789125E-2</v>
      </c>
      <c r="N907" s="2">
        <v>229041522.6896041</v>
      </c>
      <c r="O907">
        <f>INDEX($R$3:$T$335,MATCH(VPPEL[[#This Row],[DistrictNumber]],$R$3:$R$335,0),3)</f>
        <v>0.17327000000000001</v>
      </c>
      <c r="P907" s="9">
        <f t="shared" si="84"/>
        <v>39686</v>
      </c>
    </row>
    <row r="908" spans="1:16" x14ac:dyDescent="0.35">
      <c r="A908" s="13">
        <v>2028</v>
      </c>
      <c r="B908" s="13">
        <f t="shared" si="82"/>
        <v>2027</v>
      </c>
      <c r="C908" t="s">
        <v>506</v>
      </c>
      <c r="D908" t="s">
        <v>507</v>
      </c>
      <c r="E908" s="5">
        <v>292275439.67014354</v>
      </c>
      <c r="F908" s="13">
        <f>INDEX($R$3:$T$335,MATCH(VPPEL[[#This Row],[DistrictNumber]],$R$3:$R$335,0),3)</f>
        <v>1.34</v>
      </c>
      <c r="G908" s="9">
        <f t="shared" si="85"/>
        <v>391649.08915799233</v>
      </c>
      <c r="H908" s="11">
        <v>1.02</v>
      </c>
      <c r="I908" s="12" cm="1">
        <f t="array" ref="I908">INDEX(VPPEL[],MATCH(VPPEL[[#This Row],[Base Year]]&amp;VPPEL[[#This Row],[DistrictNumber]],VPPEL[[Fiscal Year]:[Fiscal Year]]&amp;VPPEL[[DistrictNumber]:[DistrictNumber]],0),9)*$H908</f>
        <v>329388.01941967203</v>
      </c>
      <c r="J908" s="15">
        <f>IF(VPPEL[[#This Row],[Unadjusted Maximum Revenue]]/(VPPEL[[#This Row],[Proposed Taxable Valuation]]/1000)&gt;VPPEL[[#This Row],[Max VPPEL RATE]],VPPEL[[#This Row],[Max VPPEL RATE]],VPPEL[[#This Row],[Unadjusted Maximum Revenue]]/(VPPEL[[#This Row],[Proposed Taxable Valuation]]/1000))</f>
        <v>1.1269780991225709</v>
      </c>
      <c r="K908" s="26">
        <f>ROUND(VPPEL[[#This Row],[Proposed Taxable Valuation]]/1000*VPPEL[[#This Row],[Adjusted Rate]],0)</f>
        <v>329388</v>
      </c>
      <c r="L908" s="19">
        <f t="shared" si="83"/>
        <v>-62261.069738320308</v>
      </c>
      <c r="M908" s="17">
        <f t="shared" si="86"/>
        <v>-0.21302190087742923</v>
      </c>
      <c r="N908" s="2">
        <v>246802940.05573368</v>
      </c>
      <c r="O908">
        <f>INDEX($R$3:$T$335,MATCH(VPPEL[[#This Row],[DistrictNumber]],$R$3:$R$335,0),3)</f>
        <v>1.34</v>
      </c>
      <c r="P908" s="9">
        <f t="shared" si="84"/>
        <v>330716</v>
      </c>
    </row>
    <row r="909" spans="1:16" x14ac:dyDescent="0.35">
      <c r="A909" s="13">
        <v>2028</v>
      </c>
      <c r="B909" s="13">
        <f t="shared" si="82"/>
        <v>2027</v>
      </c>
      <c r="C909" t="s">
        <v>508</v>
      </c>
      <c r="D909" t="s">
        <v>509</v>
      </c>
      <c r="E909" s="5">
        <v>1139779641.7749081</v>
      </c>
      <c r="F909" s="13">
        <f>INDEX($R$3:$T$335,MATCH(VPPEL[[#This Row],[DistrictNumber]],$R$3:$R$335,0),3)</f>
        <v>1.03</v>
      </c>
      <c r="G909" s="9">
        <f t="shared" si="85"/>
        <v>1173973.0310281555</v>
      </c>
      <c r="H909" s="11">
        <v>1.02</v>
      </c>
      <c r="I909" s="12" cm="1">
        <f t="array" ref="I909">INDEX(VPPEL[],MATCH(VPPEL[[#This Row],[Base Year]]&amp;VPPEL[[#This Row],[DistrictNumber]],VPPEL[[Fiscal Year]:[Fiscal Year]]&amp;VPPEL[[DistrictNumber]:[DistrictNumber]],0),9)*$H909</f>
        <v>824995.02497227199</v>
      </c>
      <c r="J909" s="15">
        <f>IF(VPPEL[[#This Row],[Unadjusted Maximum Revenue]]/(VPPEL[[#This Row],[Proposed Taxable Valuation]]/1000)&gt;VPPEL[[#This Row],[Max VPPEL RATE]],VPPEL[[#This Row],[Max VPPEL RATE]],VPPEL[[#This Row],[Unadjusted Maximum Revenue]]/(VPPEL[[#This Row],[Proposed Taxable Valuation]]/1000))</f>
        <v>0.72381975842940871</v>
      </c>
      <c r="K909" s="26">
        <f>ROUND(VPPEL[[#This Row],[Proposed Taxable Valuation]]/1000*VPPEL[[#This Row],[Adjusted Rate]],0)</f>
        <v>824995</v>
      </c>
      <c r="L909" s="19">
        <f t="shared" si="83"/>
        <v>-348978.00605588348</v>
      </c>
      <c r="M909" s="17">
        <f t="shared" si="86"/>
        <v>-0.30618024157059132</v>
      </c>
      <c r="N909" s="2">
        <v>897934747.64581299</v>
      </c>
      <c r="O909">
        <f>INDEX($R$3:$T$335,MATCH(VPPEL[[#This Row],[DistrictNumber]],$R$3:$R$335,0),3)</f>
        <v>1.03</v>
      </c>
      <c r="P909" s="9">
        <f t="shared" si="84"/>
        <v>924873</v>
      </c>
    </row>
    <row r="910" spans="1:16" x14ac:dyDescent="0.35">
      <c r="A910" s="13">
        <v>2028</v>
      </c>
      <c r="B910" s="13">
        <f t="shared" si="82"/>
        <v>2027</v>
      </c>
      <c r="C910" t="s">
        <v>510</v>
      </c>
      <c r="D910" t="s">
        <v>511</v>
      </c>
      <c r="E910" s="5">
        <v>365875439.03696507</v>
      </c>
      <c r="F910" s="13">
        <f>INDEX($R$3:$T$335,MATCH(VPPEL[[#This Row],[DistrictNumber]],$R$3:$R$335,0),3)</f>
        <v>1.34</v>
      </c>
      <c r="G910" s="9">
        <f t="shared" si="85"/>
        <v>490273.08830953325</v>
      </c>
      <c r="H910" s="11">
        <v>1.02</v>
      </c>
      <c r="I910" s="12" cm="1">
        <f t="array" ref="I910">INDEX(VPPEL[],MATCH(VPPEL[[#This Row],[Base Year]]&amp;VPPEL[[#This Row],[DistrictNumber]],VPPEL[[Fiscal Year]:[Fiscal Year]]&amp;VPPEL[[DistrictNumber]:[DistrictNumber]],0),9)*$H910</f>
        <v>448839.10453723208</v>
      </c>
      <c r="J910" s="15">
        <f>IF(VPPEL[[#This Row],[Unadjusted Maximum Revenue]]/(VPPEL[[#This Row],[Proposed Taxable Valuation]]/1000)&gt;VPPEL[[#This Row],[Max VPPEL RATE]],VPPEL[[#This Row],[Max VPPEL RATE]],VPPEL[[#This Row],[Unadjusted Maximum Revenue]]/(VPPEL[[#This Row],[Proposed Taxable Valuation]]/1000))</f>
        <v>1.2267538529468907</v>
      </c>
      <c r="K910" s="26">
        <f>ROUND(VPPEL[[#This Row],[Proposed Taxable Valuation]]/1000*VPPEL[[#This Row],[Adjusted Rate]],0)</f>
        <v>448839</v>
      </c>
      <c r="L910" s="19">
        <f t="shared" si="83"/>
        <v>-41433.983772301173</v>
      </c>
      <c r="M910" s="17">
        <f t="shared" si="86"/>
        <v>-0.11324614705310942</v>
      </c>
      <c r="N910" s="2">
        <v>326110497.92517006</v>
      </c>
      <c r="O910">
        <f>INDEX($R$3:$T$335,MATCH(VPPEL[[#This Row],[DistrictNumber]],$R$3:$R$335,0),3)</f>
        <v>1.34</v>
      </c>
      <c r="P910" s="9">
        <f t="shared" si="84"/>
        <v>436988</v>
      </c>
    </row>
    <row r="911" spans="1:16" x14ac:dyDescent="0.35">
      <c r="A911" s="13">
        <v>2028</v>
      </c>
      <c r="B911" s="13">
        <f t="shared" si="82"/>
        <v>2027</v>
      </c>
      <c r="C911" t="s">
        <v>512</v>
      </c>
      <c r="D911" t="s">
        <v>513</v>
      </c>
      <c r="E911" s="5">
        <v>5601666039.1693087</v>
      </c>
      <c r="F911" s="13">
        <f>INDEX($R$3:$T$335,MATCH(VPPEL[[#This Row],[DistrictNumber]],$R$3:$R$335,0),3)</f>
        <v>0</v>
      </c>
      <c r="G911" s="9">
        <f t="shared" si="85"/>
        <v>0</v>
      </c>
      <c r="H911" s="11">
        <v>1.02</v>
      </c>
      <c r="I911" s="12" cm="1">
        <f t="array" ref="I911">INDEX(VPPEL[],MATCH(VPPEL[[#This Row],[Base Year]]&amp;VPPEL[[#This Row],[DistrictNumber]],VPPEL[[Fiscal Year]:[Fiscal Year]]&amp;VPPEL[[DistrictNumber]:[DistrictNumber]],0),9)*$H911</f>
        <v>0</v>
      </c>
      <c r="J911" s="15">
        <f>IF(VPPEL[[#This Row],[Unadjusted Maximum Revenue]]/(VPPEL[[#This Row],[Proposed Taxable Valuation]]/1000)&gt;VPPEL[[#This Row],[Max VPPEL RATE]],VPPEL[[#This Row],[Max VPPEL RATE]],VPPEL[[#This Row],[Unadjusted Maximum Revenue]]/(VPPEL[[#This Row],[Proposed Taxable Valuation]]/1000))</f>
        <v>0</v>
      </c>
      <c r="K911" s="26">
        <f>ROUND(VPPEL[[#This Row],[Proposed Taxable Valuation]]/1000*VPPEL[[#This Row],[Adjusted Rate]],0)</f>
        <v>0</v>
      </c>
      <c r="L911" s="19">
        <f t="shared" si="83"/>
        <v>0</v>
      </c>
      <c r="M911" s="17">
        <f t="shared" si="86"/>
        <v>0</v>
      </c>
      <c r="N911" s="2">
        <v>4242853604.5207491</v>
      </c>
      <c r="O911">
        <f>INDEX($R$3:$T$335,MATCH(VPPEL[[#This Row],[DistrictNumber]],$R$3:$R$335,0),3)</f>
        <v>0</v>
      </c>
      <c r="P911" s="9">
        <f t="shared" si="84"/>
        <v>0</v>
      </c>
    </row>
    <row r="912" spans="1:16" x14ac:dyDescent="0.35">
      <c r="A912" s="13">
        <v>2028</v>
      </c>
      <c r="B912" s="13">
        <f t="shared" si="82"/>
        <v>2027</v>
      </c>
      <c r="C912" t="s">
        <v>514</v>
      </c>
      <c r="D912" t="s">
        <v>515</v>
      </c>
      <c r="E912" s="5">
        <v>1004642356.5348061</v>
      </c>
      <c r="F912" s="13">
        <f>INDEX($R$3:$T$335,MATCH(VPPEL[[#This Row],[DistrictNumber]],$R$3:$R$335,0),3)</f>
        <v>1.34</v>
      </c>
      <c r="G912" s="9">
        <f t="shared" si="85"/>
        <v>1346220.7577566402</v>
      </c>
      <c r="H912" s="11">
        <v>1.02</v>
      </c>
      <c r="I912" s="12" cm="1">
        <f t="array" ref="I912">INDEX(VPPEL[],MATCH(VPPEL[[#This Row],[Base Year]]&amp;VPPEL[[#This Row],[DistrictNumber]],VPPEL[[Fiscal Year]:[Fiscal Year]]&amp;VPPEL[[DistrictNumber]:[DistrictNumber]],0),9)*$H912</f>
        <v>908061.20004837599</v>
      </c>
      <c r="J912" s="15">
        <f>IF(VPPEL[[#This Row],[Unadjusted Maximum Revenue]]/(VPPEL[[#This Row],[Proposed Taxable Valuation]]/1000)&gt;VPPEL[[#This Row],[Max VPPEL RATE]],VPPEL[[#This Row],[Max VPPEL RATE]],VPPEL[[#This Row],[Unadjusted Maximum Revenue]]/(VPPEL[[#This Row],[Proposed Taxable Valuation]]/1000))</f>
        <v>0.90386513582847927</v>
      </c>
      <c r="K912" s="26">
        <f>ROUND(VPPEL[[#This Row],[Proposed Taxable Valuation]]/1000*VPPEL[[#This Row],[Adjusted Rate]],0)</f>
        <v>908061</v>
      </c>
      <c r="L912" s="19">
        <f t="shared" si="83"/>
        <v>-438159.55770826421</v>
      </c>
      <c r="M912" s="17">
        <f t="shared" si="86"/>
        <v>-0.43613486417152081</v>
      </c>
      <c r="N912" s="2">
        <v>726420249.73878121</v>
      </c>
      <c r="O912">
        <f>INDEX($R$3:$T$335,MATCH(VPPEL[[#This Row],[DistrictNumber]],$R$3:$R$335,0),3)</f>
        <v>1.34</v>
      </c>
      <c r="P912" s="9">
        <f t="shared" si="84"/>
        <v>973403</v>
      </c>
    </row>
    <row r="913" spans="1:16" x14ac:dyDescent="0.35">
      <c r="A913" s="13">
        <v>2028</v>
      </c>
      <c r="B913" s="13">
        <f t="shared" si="82"/>
        <v>2027</v>
      </c>
      <c r="C913" t="s">
        <v>516</v>
      </c>
      <c r="D913" t="s">
        <v>517</v>
      </c>
      <c r="E913" s="5">
        <v>786369569.00102627</v>
      </c>
      <c r="F913" s="13">
        <f>INDEX($R$3:$T$335,MATCH(VPPEL[[#This Row],[DistrictNumber]],$R$3:$R$335,0),3)</f>
        <v>1.34</v>
      </c>
      <c r="G913" s="9">
        <f t="shared" si="85"/>
        <v>1053735.2224613752</v>
      </c>
      <c r="H913" s="11">
        <v>1.02</v>
      </c>
      <c r="I913" s="12" cm="1">
        <f t="array" ref="I913">INDEX(VPPEL[],MATCH(VPPEL[[#This Row],[Base Year]]&amp;VPPEL[[#This Row],[DistrictNumber]],VPPEL[[Fiscal Year]:[Fiscal Year]]&amp;VPPEL[[DistrictNumber]:[DistrictNumber]],0),9)*$H913</f>
        <v>933763.02430881606</v>
      </c>
      <c r="J913" s="15">
        <f>IF(VPPEL[[#This Row],[Unadjusted Maximum Revenue]]/(VPPEL[[#This Row],[Proposed Taxable Valuation]]/1000)&gt;VPPEL[[#This Row],[Max VPPEL RATE]],VPPEL[[#This Row],[Max VPPEL RATE]],VPPEL[[#This Row],[Unadjusted Maximum Revenue]]/(VPPEL[[#This Row],[Proposed Taxable Valuation]]/1000))</f>
        <v>1.187435349889026</v>
      </c>
      <c r="K913" s="26">
        <f>ROUND(VPPEL[[#This Row],[Proposed Taxable Valuation]]/1000*VPPEL[[#This Row],[Adjusted Rate]],0)</f>
        <v>933763</v>
      </c>
      <c r="L913" s="19">
        <f t="shared" si="83"/>
        <v>-119972.19815255911</v>
      </c>
      <c r="M913" s="17">
        <f t="shared" si="86"/>
        <v>-0.15256465011097409</v>
      </c>
      <c r="N913" s="2">
        <v>696935146.93557107</v>
      </c>
      <c r="O913">
        <f>INDEX($R$3:$T$335,MATCH(VPPEL[[#This Row],[DistrictNumber]],$R$3:$R$335,0),3)</f>
        <v>1.34</v>
      </c>
      <c r="P913" s="9">
        <f t="shared" si="84"/>
        <v>933893</v>
      </c>
    </row>
    <row r="914" spans="1:16" x14ac:dyDescent="0.35">
      <c r="A914" s="13">
        <v>2028</v>
      </c>
      <c r="B914" s="13">
        <f t="shared" si="82"/>
        <v>2027</v>
      </c>
      <c r="C914" t="s">
        <v>518</v>
      </c>
      <c r="D914" t="s">
        <v>519</v>
      </c>
      <c r="E914" s="5">
        <v>489135502.7500211</v>
      </c>
      <c r="F914" s="13">
        <f>INDEX($R$3:$T$335,MATCH(VPPEL[[#This Row],[DistrictNumber]],$R$3:$R$335,0),3)</f>
        <v>1</v>
      </c>
      <c r="G914" s="9">
        <f t="shared" si="85"/>
        <v>489135.50275002111</v>
      </c>
      <c r="H914" s="11">
        <v>1.02</v>
      </c>
      <c r="I914" s="12" cm="1">
        <f t="array" ref="I914">INDEX(VPPEL[],MATCH(VPPEL[[#This Row],[Base Year]]&amp;VPPEL[[#This Row],[DistrictNumber]],VPPEL[[Fiscal Year]:[Fiscal Year]]&amp;VPPEL[[DistrictNumber]:[DistrictNumber]],0),9)*$H914</f>
        <v>415590.07616280002</v>
      </c>
      <c r="J914" s="15">
        <f>IF(VPPEL[[#This Row],[Unadjusted Maximum Revenue]]/(VPPEL[[#This Row],[Proposed Taxable Valuation]]/1000)&gt;VPPEL[[#This Row],[Max VPPEL RATE]],VPPEL[[#This Row],[Max VPPEL RATE]],VPPEL[[#This Row],[Unadjusted Maximum Revenue]]/(VPPEL[[#This Row],[Proposed Taxable Valuation]]/1000))</f>
        <v>0.84964201908523618</v>
      </c>
      <c r="K914" s="26">
        <f>ROUND(VPPEL[[#This Row],[Proposed Taxable Valuation]]/1000*VPPEL[[#This Row],[Adjusted Rate]],0)</f>
        <v>415590</v>
      </c>
      <c r="L914" s="19">
        <f t="shared" si="83"/>
        <v>-73545.426587221096</v>
      </c>
      <c r="M914" s="17">
        <f t="shared" si="86"/>
        <v>-0.15035798091476382</v>
      </c>
      <c r="N914" s="2">
        <v>419019222.88147718</v>
      </c>
      <c r="O914">
        <f>INDEX($R$3:$T$335,MATCH(VPPEL[[#This Row],[DistrictNumber]],$R$3:$R$335,0),3)</f>
        <v>1</v>
      </c>
      <c r="P914" s="9">
        <f t="shared" si="84"/>
        <v>419019</v>
      </c>
    </row>
    <row r="915" spans="1:16" x14ac:dyDescent="0.35">
      <c r="A915" s="13">
        <v>2028</v>
      </c>
      <c r="B915" s="13">
        <f t="shared" si="82"/>
        <v>2027</v>
      </c>
      <c r="C915" t="s">
        <v>520</v>
      </c>
      <c r="D915" t="s">
        <v>521</v>
      </c>
      <c r="E915" s="5">
        <v>999982562.82934058</v>
      </c>
      <c r="F915" s="13">
        <f>INDEX($R$3:$T$335,MATCH(VPPEL[[#This Row],[DistrictNumber]],$R$3:$R$335,0),3)</f>
        <v>1.07822</v>
      </c>
      <c r="G915" s="9">
        <f t="shared" si="85"/>
        <v>1078201.1988938516</v>
      </c>
      <c r="H915" s="11">
        <v>1.02</v>
      </c>
      <c r="I915" s="12" cm="1">
        <f t="array" ref="I915">INDEX(VPPEL[],MATCH(VPPEL[[#This Row],[Base Year]]&amp;VPPEL[[#This Row],[DistrictNumber]],VPPEL[[Fiscal Year]:[Fiscal Year]]&amp;VPPEL[[DistrictNumber]:[DistrictNumber]],0),9)*$H915</f>
        <v>884947.1633571873</v>
      </c>
      <c r="J915" s="15">
        <f>IF(VPPEL[[#This Row],[Unadjusted Maximum Revenue]]/(VPPEL[[#This Row],[Proposed Taxable Valuation]]/1000)&gt;VPPEL[[#This Row],[Max VPPEL RATE]],VPPEL[[#This Row],[Max VPPEL RATE]],VPPEL[[#This Row],[Unadjusted Maximum Revenue]]/(VPPEL[[#This Row],[Proposed Taxable Valuation]]/1000))</f>
        <v>0.88496259460097659</v>
      </c>
      <c r="K915" s="26">
        <f>ROUND(VPPEL[[#This Row],[Proposed Taxable Valuation]]/1000*VPPEL[[#This Row],[Adjusted Rate]],0)</f>
        <v>884947</v>
      </c>
      <c r="L915" s="19">
        <f t="shared" si="83"/>
        <v>-193254.03553666431</v>
      </c>
      <c r="M915" s="17">
        <f t="shared" si="86"/>
        <v>-0.19325740539902336</v>
      </c>
      <c r="N915" s="2">
        <v>912060142.57652998</v>
      </c>
      <c r="O915">
        <f>INDEX($R$3:$T$335,MATCH(VPPEL[[#This Row],[DistrictNumber]],$R$3:$R$335,0),3)</f>
        <v>1.07822</v>
      </c>
      <c r="P915" s="9">
        <f t="shared" si="84"/>
        <v>983401</v>
      </c>
    </row>
    <row r="916" spans="1:16" x14ac:dyDescent="0.35">
      <c r="A916" s="13">
        <v>2028</v>
      </c>
      <c r="B916" s="13">
        <f t="shared" si="82"/>
        <v>2027</v>
      </c>
      <c r="C916" t="s">
        <v>522</v>
      </c>
      <c r="D916" t="s">
        <v>523</v>
      </c>
      <c r="E916" s="5">
        <v>157582545.02016002</v>
      </c>
      <c r="F916" s="13">
        <f>INDEX($R$3:$T$335,MATCH(VPPEL[[#This Row],[DistrictNumber]],$R$3:$R$335,0),3)</f>
        <v>0</v>
      </c>
      <c r="G916" s="9">
        <f t="shared" si="85"/>
        <v>0</v>
      </c>
      <c r="H916" s="11">
        <v>1.02</v>
      </c>
      <c r="I916" s="12" cm="1">
        <f t="array" ref="I916">INDEX(VPPEL[],MATCH(VPPEL[[#This Row],[Base Year]]&amp;VPPEL[[#This Row],[DistrictNumber]],VPPEL[[Fiscal Year]:[Fiscal Year]]&amp;VPPEL[[DistrictNumber]:[DistrictNumber]],0),9)*$H916</f>
        <v>0</v>
      </c>
      <c r="J916" s="15">
        <f>IF(VPPEL[[#This Row],[Unadjusted Maximum Revenue]]/(VPPEL[[#This Row],[Proposed Taxable Valuation]]/1000)&gt;VPPEL[[#This Row],[Max VPPEL RATE]],VPPEL[[#This Row],[Max VPPEL RATE]],VPPEL[[#This Row],[Unadjusted Maximum Revenue]]/(VPPEL[[#This Row],[Proposed Taxable Valuation]]/1000))</f>
        <v>0</v>
      </c>
      <c r="K916" s="26">
        <f>ROUND(VPPEL[[#This Row],[Proposed Taxable Valuation]]/1000*VPPEL[[#This Row],[Adjusted Rate]],0)</f>
        <v>0</v>
      </c>
      <c r="L916" s="19">
        <f t="shared" si="83"/>
        <v>0</v>
      </c>
      <c r="M916" s="17">
        <f t="shared" si="86"/>
        <v>0</v>
      </c>
      <c r="N916" s="2">
        <v>141855182.06676629</v>
      </c>
      <c r="O916">
        <f>INDEX($R$3:$T$335,MATCH(VPPEL[[#This Row],[DistrictNumber]],$R$3:$R$335,0),3)</f>
        <v>0</v>
      </c>
      <c r="P916" s="9">
        <f t="shared" si="84"/>
        <v>0</v>
      </c>
    </row>
    <row r="917" spans="1:16" x14ac:dyDescent="0.35">
      <c r="A917" s="13">
        <v>2028</v>
      </c>
      <c r="B917" s="13">
        <f t="shared" si="82"/>
        <v>2027</v>
      </c>
      <c r="C917" t="s">
        <v>524</v>
      </c>
      <c r="D917" t="s">
        <v>525</v>
      </c>
      <c r="E917" s="5">
        <v>569665090.54805315</v>
      </c>
      <c r="F917" s="13">
        <f>INDEX($R$3:$T$335,MATCH(VPPEL[[#This Row],[DistrictNumber]],$R$3:$R$335,0),3)</f>
        <v>0</v>
      </c>
      <c r="G917" s="9">
        <f t="shared" si="85"/>
        <v>0</v>
      </c>
      <c r="H917" s="11">
        <v>1.02</v>
      </c>
      <c r="I917" s="12" cm="1">
        <f t="array" ref="I917">INDEX(VPPEL[],MATCH(VPPEL[[#This Row],[Base Year]]&amp;VPPEL[[#This Row],[DistrictNumber]],VPPEL[[Fiscal Year]:[Fiscal Year]]&amp;VPPEL[[DistrictNumber]:[DistrictNumber]],0),9)*$H917</f>
        <v>0</v>
      </c>
      <c r="J917" s="15">
        <f>IF(VPPEL[[#This Row],[Unadjusted Maximum Revenue]]/(VPPEL[[#This Row],[Proposed Taxable Valuation]]/1000)&gt;VPPEL[[#This Row],[Max VPPEL RATE]],VPPEL[[#This Row],[Max VPPEL RATE]],VPPEL[[#This Row],[Unadjusted Maximum Revenue]]/(VPPEL[[#This Row],[Proposed Taxable Valuation]]/1000))</f>
        <v>0</v>
      </c>
      <c r="K917" s="26">
        <f>ROUND(VPPEL[[#This Row],[Proposed Taxable Valuation]]/1000*VPPEL[[#This Row],[Adjusted Rate]],0)</f>
        <v>0</v>
      </c>
      <c r="L917" s="19">
        <f t="shared" si="83"/>
        <v>0</v>
      </c>
      <c r="M917" s="17">
        <f t="shared" si="86"/>
        <v>0</v>
      </c>
      <c r="N917" s="2">
        <v>476167876.68387294</v>
      </c>
      <c r="O917">
        <f>INDEX($R$3:$T$335,MATCH(VPPEL[[#This Row],[DistrictNumber]],$R$3:$R$335,0),3)</f>
        <v>0</v>
      </c>
      <c r="P917" s="9">
        <f t="shared" si="84"/>
        <v>0</v>
      </c>
    </row>
    <row r="918" spans="1:16" x14ac:dyDescent="0.35">
      <c r="A918" s="13">
        <v>2028</v>
      </c>
      <c r="B918" s="13">
        <f t="shared" si="82"/>
        <v>2027</v>
      </c>
      <c r="C918" t="s">
        <v>526</v>
      </c>
      <c r="D918" t="s">
        <v>527</v>
      </c>
      <c r="E918" s="5">
        <v>390960391.84839451</v>
      </c>
      <c r="F918" s="13">
        <f>INDEX($R$3:$T$335,MATCH(VPPEL[[#This Row],[DistrictNumber]],$R$3:$R$335,0),3)</f>
        <v>0.20097999999999999</v>
      </c>
      <c r="G918" s="9">
        <f t="shared" si="85"/>
        <v>78575.219553690331</v>
      </c>
      <c r="H918" s="11">
        <v>1.02</v>
      </c>
      <c r="I918" s="12" cm="1">
        <f t="array" ref="I918">INDEX(VPPEL[],MATCH(VPPEL[[#This Row],[Base Year]]&amp;VPPEL[[#This Row],[DistrictNumber]],VPPEL[[Fiscal Year]:[Fiscal Year]]&amp;VPPEL[[DistrictNumber]:[DistrictNumber]],0),9)*$H918</f>
        <v>62846.073197776437</v>
      </c>
      <c r="J918" s="15">
        <f>IF(VPPEL[[#This Row],[Unadjusted Maximum Revenue]]/(VPPEL[[#This Row],[Proposed Taxable Valuation]]/1000)&gt;VPPEL[[#This Row],[Max VPPEL RATE]],VPPEL[[#This Row],[Max VPPEL RATE]],VPPEL[[#This Row],[Unadjusted Maximum Revenue]]/(VPPEL[[#This Row],[Proposed Taxable Valuation]]/1000))</f>
        <v>0.16074792871127136</v>
      </c>
      <c r="K918" s="26">
        <f>ROUND(VPPEL[[#This Row],[Proposed Taxable Valuation]]/1000*VPPEL[[#This Row],[Adjusted Rate]],0)</f>
        <v>62846</v>
      </c>
      <c r="L918" s="19">
        <f t="shared" si="83"/>
        <v>-15729.146355913894</v>
      </c>
      <c r="M918" s="17">
        <f t="shared" si="86"/>
        <v>-4.0232071288728632E-2</v>
      </c>
      <c r="N918" s="2">
        <v>317969589.36049092</v>
      </c>
      <c r="O918">
        <f>INDEX($R$3:$T$335,MATCH(VPPEL[[#This Row],[DistrictNumber]],$R$3:$R$335,0),3)</f>
        <v>0.20097999999999999</v>
      </c>
      <c r="P918" s="9">
        <f t="shared" si="84"/>
        <v>63906</v>
      </c>
    </row>
    <row r="919" spans="1:16" x14ac:dyDescent="0.35">
      <c r="A919" s="13">
        <v>2028</v>
      </c>
      <c r="B919" s="13">
        <f t="shared" si="82"/>
        <v>2027</v>
      </c>
      <c r="C919" t="s">
        <v>528</v>
      </c>
      <c r="D919" t="s">
        <v>529</v>
      </c>
      <c r="E919" s="5">
        <v>4752704327.4846325</v>
      </c>
      <c r="F919" s="13">
        <f>INDEX($R$3:$T$335,MATCH(VPPEL[[#This Row],[DistrictNumber]],$R$3:$R$335,0),3)</f>
        <v>1.34</v>
      </c>
      <c r="G919" s="9">
        <f t="shared" si="85"/>
        <v>6368623.7988294084</v>
      </c>
      <c r="H919" s="11">
        <v>1.02</v>
      </c>
      <c r="I919" s="12" cm="1">
        <f t="array" ref="I919">INDEX(VPPEL[],MATCH(VPPEL[[#This Row],[Base Year]]&amp;VPPEL[[#This Row],[DistrictNumber]],VPPEL[[Fiscal Year]:[Fiscal Year]]&amp;VPPEL[[DistrictNumber]:[DistrictNumber]],0),9)*$H919</f>
        <v>4477681.386027432</v>
      </c>
      <c r="J919" s="15">
        <f>IF(VPPEL[[#This Row],[Unadjusted Maximum Revenue]]/(VPPEL[[#This Row],[Proposed Taxable Valuation]]/1000)&gt;VPPEL[[#This Row],[Max VPPEL RATE]],VPPEL[[#This Row],[Max VPPEL RATE]],VPPEL[[#This Row],[Unadjusted Maximum Revenue]]/(VPPEL[[#This Row],[Proposed Taxable Valuation]]/1000))</f>
        <v>0.94213337870257197</v>
      </c>
      <c r="K919" s="26">
        <f>ROUND(VPPEL[[#This Row],[Proposed Taxable Valuation]]/1000*VPPEL[[#This Row],[Adjusted Rate]],0)</f>
        <v>4477681</v>
      </c>
      <c r="L919" s="19">
        <f t="shared" si="83"/>
        <v>-1890942.4128019763</v>
      </c>
      <c r="M919" s="17">
        <f t="shared" si="86"/>
        <v>-0.39786662129742811</v>
      </c>
      <c r="N919" s="2">
        <v>3620995021.2074952</v>
      </c>
      <c r="O919">
        <f>INDEX($R$3:$T$335,MATCH(VPPEL[[#This Row],[DistrictNumber]],$R$3:$R$335,0),3)</f>
        <v>1.34</v>
      </c>
      <c r="P919" s="9">
        <f t="shared" si="84"/>
        <v>4852133</v>
      </c>
    </row>
    <row r="920" spans="1:16" x14ac:dyDescent="0.35">
      <c r="A920" s="13">
        <v>2028</v>
      </c>
      <c r="B920" s="13">
        <f t="shared" si="82"/>
        <v>2027</v>
      </c>
      <c r="C920" t="s">
        <v>530</v>
      </c>
      <c r="D920" t="s">
        <v>531</v>
      </c>
      <c r="E920" s="5">
        <v>284362978.03674501</v>
      </c>
      <c r="F920" s="13">
        <f>INDEX($R$3:$T$335,MATCH(VPPEL[[#This Row],[DistrictNumber]],$R$3:$R$335,0),3)</f>
        <v>1.34</v>
      </c>
      <c r="G920" s="9">
        <f t="shared" si="85"/>
        <v>381046.39056923828</v>
      </c>
      <c r="H920" s="11">
        <v>1.02</v>
      </c>
      <c r="I920" s="12" cm="1">
        <f t="array" ref="I920">INDEX(VPPEL[],MATCH(VPPEL[[#This Row],[Base Year]]&amp;VPPEL[[#This Row],[DistrictNumber]],VPPEL[[Fiscal Year]:[Fiscal Year]]&amp;VPPEL[[DistrictNumber]:[DistrictNumber]],0),9)*$H920</f>
        <v>284923.66192675201</v>
      </c>
      <c r="J920" s="15">
        <f>IF(VPPEL[[#This Row],[Unadjusted Maximum Revenue]]/(VPPEL[[#This Row],[Proposed Taxable Valuation]]/1000)&gt;VPPEL[[#This Row],[Max VPPEL RATE]],VPPEL[[#This Row],[Max VPPEL RATE]],VPPEL[[#This Row],[Unadjusted Maximum Revenue]]/(VPPEL[[#This Row],[Proposed Taxable Valuation]]/1000))</f>
        <v>1.001971719011659</v>
      </c>
      <c r="K920" s="26">
        <f>ROUND(VPPEL[[#This Row],[Proposed Taxable Valuation]]/1000*VPPEL[[#This Row],[Adjusted Rate]],0)</f>
        <v>284924</v>
      </c>
      <c r="L920" s="19">
        <f t="shared" si="83"/>
        <v>-96122.728642486269</v>
      </c>
      <c r="M920" s="17">
        <f t="shared" si="86"/>
        <v>-0.33802828098834103</v>
      </c>
      <c r="N920" s="2">
        <v>221372527.36283508</v>
      </c>
      <c r="O920">
        <f>INDEX($R$3:$T$335,MATCH(VPPEL[[#This Row],[DistrictNumber]],$R$3:$R$335,0),3)</f>
        <v>1.34</v>
      </c>
      <c r="P920" s="9">
        <f t="shared" si="84"/>
        <v>296639</v>
      </c>
    </row>
    <row r="921" spans="1:16" x14ac:dyDescent="0.35">
      <c r="A921" s="13">
        <v>2028</v>
      </c>
      <c r="B921" s="13">
        <f t="shared" si="82"/>
        <v>2027</v>
      </c>
      <c r="C921" t="s">
        <v>532</v>
      </c>
      <c r="D921" t="s">
        <v>533</v>
      </c>
      <c r="E921" s="5">
        <v>1198325534.6162539</v>
      </c>
      <c r="F921" s="13">
        <f>INDEX($R$3:$T$335,MATCH(VPPEL[[#This Row],[DistrictNumber]],$R$3:$R$335,0),3)</f>
        <v>0.92027999999999999</v>
      </c>
      <c r="G921" s="9">
        <f t="shared" si="85"/>
        <v>1102795.0229966461</v>
      </c>
      <c r="H921" s="11">
        <v>1.02</v>
      </c>
      <c r="I921" s="12" cm="1">
        <f t="array" ref="I921">INDEX(VPPEL[],MATCH(VPPEL[[#This Row],[Base Year]]&amp;VPPEL[[#This Row],[DistrictNumber]],VPPEL[[Fiscal Year]:[Fiscal Year]]&amp;VPPEL[[DistrictNumber]:[DistrictNumber]],0),9)*$H921</f>
        <v>997458.65977819299</v>
      </c>
      <c r="J921" s="15">
        <f>IF(VPPEL[[#This Row],[Unadjusted Maximum Revenue]]/(VPPEL[[#This Row],[Proposed Taxable Valuation]]/1000)&gt;VPPEL[[#This Row],[Max VPPEL RATE]],VPPEL[[#This Row],[Max VPPEL RATE]],VPPEL[[#This Row],[Unadjusted Maximum Revenue]]/(VPPEL[[#This Row],[Proposed Taxable Valuation]]/1000))</f>
        <v>0.83237703859628975</v>
      </c>
      <c r="K921" s="26">
        <f>ROUND(VPPEL[[#This Row],[Proposed Taxable Valuation]]/1000*VPPEL[[#This Row],[Adjusted Rate]],0)</f>
        <v>997459</v>
      </c>
      <c r="L921" s="19">
        <f t="shared" si="83"/>
        <v>-105336.36321845313</v>
      </c>
      <c r="M921" s="17">
        <f t="shared" si="86"/>
        <v>-8.7902961403710234E-2</v>
      </c>
      <c r="N921" s="2">
        <v>1084920948.9721508</v>
      </c>
      <c r="O921">
        <f>INDEX($R$3:$T$335,MATCH(VPPEL[[#This Row],[DistrictNumber]],$R$3:$R$335,0),3)</f>
        <v>0.92027999999999999</v>
      </c>
      <c r="P921" s="9">
        <f t="shared" si="84"/>
        <v>998431</v>
      </c>
    </row>
    <row r="922" spans="1:16" x14ac:dyDescent="0.35">
      <c r="A922" s="13">
        <v>2028</v>
      </c>
      <c r="B922" s="13">
        <f t="shared" si="82"/>
        <v>2027</v>
      </c>
      <c r="C922" t="s">
        <v>534</v>
      </c>
      <c r="D922" t="s">
        <v>535</v>
      </c>
      <c r="E922" s="5">
        <v>1152382125.7962182</v>
      </c>
      <c r="F922" s="13">
        <f>INDEX($R$3:$T$335,MATCH(VPPEL[[#This Row],[DistrictNumber]],$R$3:$R$335,0),3)</f>
        <v>0.67</v>
      </c>
      <c r="G922" s="9">
        <f t="shared" si="85"/>
        <v>772096.02428346616</v>
      </c>
      <c r="H922" s="11">
        <v>1.02</v>
      </c>
      <c r="I922" s="12" cm="1">
        <f t="array" ref="I922">INDEX(VPPEL[],MATCH(VPPEL[[#This Row],[Base Year]]&amp;VPPEL[[#This Row],[DistrictNumber]],VPPEL[[Fiscal Year]:[Fiscal Year]]&amp;VPPEL[[DistrictNumber]:[DistrictNumber]],0),9)*$H922</f>
        <v>579746.78245612804</v>
      </c>
      <c r="J922" s="15">
        <f>IF(VPPEL[[#This Row],[Unadjusted Maximum Revenue]]/(VPPEL[[#This Row],[Proposed Taxable Valuation]]/1000)&gt;VPPEL[[#This Row],[Max VPPEL RATE]],VPPEL[[#This Row],[Max VPPEL RATE]],VPPEL[[#This Row],[Unadjusted Maximum Revenue]]/(VPPEL[[#This Row],[Proposed Taxable Valuation]]/1000))</f>
        <v>0.50308553862336436</v>
      </c>
      <c r="K922" s="26">
        <f>ROUND(VPPEL[[#This Row],[Proposed Taxable Valuation]]/1000*VPPEL[[#This Row],[Adjusted Rate]],0)</f>
        <v>579747</v>
      </c>
      <c r="L922" s="19">
        <f t="shared" si="83"/>
        <v>-192349.24182733812</v>
      </c>
      <c r="M922" s="17">
        <f t="shared" si="86"/>
        <v>-0.16691446137663568</v>
      </c>
      <c r="N922" s="2">
        <v>906300922.92647016</v>
      </c>
      <c r="O922">
        <f>INDEX($R$3:$T$335,MATCH(VPPEL[[#This Row],[DistrictNumber]],$R$3:$R$335,0),3)</f>
        <v>0.67</v>
      </c>
      <c r="P922" s="9">
        <f t="shared" si="84"/>
        <v>607222</v>
      </c>
    </row>
    <row r="923" spans="1:16" x14ac:dyDescent="0.35">
      <c r="A923" s="13">
        <v>2028</v>
      </c>
      <c r="B923" s="13">
        <f t="shared" si="82"/>
        <v>2027</v>
      </c>
      <c r="C923" t="s">
        <v>536</v>
      </c>
      <c r="D923" t="s">
        <v>537</v>
      </c>
      <c r="E923" s="5">
        <v>2693897464.1222582</v>
      </c>
      <c r="F923" s="13">
        <f>INDEX($R$3:$T$335,MATCH(VPPEL[[#This Row],[DistrictNumber]],$R$3:$R$335,0),3)</f>
        <v>0</v>
      </c>
      <c r="G923" s="9">
        <f t="shared" si="85"/>
        <v>0</v>
      </c>
      <c r="H923" s="11">
        <v>1.02</v>
      </c>
      <c r="I923" s="12" cm="1">
        <f t="array" ref="I923">INDEX(VPPEL[],MATCH(VPPEL[[#This Row],[Base Year]]&amp;VPPEL[[#This Row],[DistrictNumber]],VPPEL[[Fiscal Year]:[Fiscal Year]]&amp;VPPEL[[DistrictNumber]:[DistrictNumber]],0),9)*$H923</f>
        <v>0</v>
      </c>
      <c r="J923" s="15">
        <f>IF(VPPEL[[#This Row],[Unadjusted Maximum Revenue]]/(VPPEL[[#This Row],[Proposed Taxable Valuation]]/1000)&gt;VPPEL[[#This Row],[Max VPPEL RATE]],VPPEL[[#This Row],[Max VPPEL RATE]],VPPEL[[#This Row],[Unadjusted Maximum Revenue]]/(VPPEL[[#This Row],[Proposed Taxable Valuation]]/1000))</f>
        <v>0</v>
      </c>
      <c r="K923" s="26">
        <f>ROUND(VPPEL[[#This Row],[Proposed Taxable Valuation]]/1000*VPPEL[[#This Row],[Adjusted Rate]],0)</f>
        <v>0</v>
      </c>
      <c r="L923" s="19">
        <f t="shared" si="83"/>
        <v>0</v>
      </c>
      <c r="M923" s="17">
        <f t="shared" si="86"/>
        <v>0</v>
      </c>
      <c r="N923" s="2">
        <v>1962300560.1020911</v>
      </c>
      <c r="O923">
        <f>INDEX($R$3:$T$335,MATCH(VPPEL[[#This Row],[DistrictNumber]],$R$3:$R$335,0),3)</f>
        <v>0</v>
      </c>
      <c r="P923" s="9">
        <f t="shared" si="84"/>
        <v>0</v>
      </c>
    </row>
    <row r="924" spans="1:16" x14ac:dyDescent="0.35">
      <c r="A924" s="13">
        <v>2028</v>
      </c>
      <c r="B924" s="13">
        <f t="shared" si="82"/>
        <v>2027</v>
      </c>
      <c r="C924" t="s">
        <v>538</v>
      </c>
      <c r="D924" t="s">
        <v>539</v>
      </c>
      <c r="E924" s="5">
        <v>259007052.21698743</v>
      </c>
      <c r="F924" s="13">
        <f>INDEX($R$3:$T$335,MATCH(VPPEL[[#This Row],[DistrictNumber]],$R$3:$R$335,0),3)</f>
        <v>1.34</v>
      </c>
      <c r="G924" s="9">
        <f t="shared" si="85"/>
        <v>347069.44997076318</v>
      </c>
      <c r="H924" s="11">
        <v>1.02</v>
      </c>
      <c r="I924" s="12" cm="1">
        <f t="array" ref="I924">INDEX(VPPEL[],MATCH(VPPEL[[#This Row],[Base Year]]&amp;VPPEL[[#This Row],[DistrictNumber]],VPPEL[[Fiscal Year]:[Fiscal Year]]&amp;VPPEL[[DistrictNumber]:[DistrictNumber]],0),9)*$H924</f>
        <v>267079.58270279999</v>
      </c>
      <c r="J924" s="15">
        <f>IF(VPPEL[[#This Row],[Unadjusted Maximum Revenue]]/(VPPEL[[#This Row],[Proposed Taxable Valuation]]/1000)&gt;VPPEL[[#This Row],[Max VPPEL RATE]],VPPEL[[#This Row],[Max VPPEL RATE]],VPPEL[[#This Row],[Unadjusted Maximum Revenue]]/(VPPEL[[#This Row],[Proposed Taxable Valuation]]/1000))</f>
        <v>1.031167222732799</v>
      </c>
      <c r="K924" s="26">
        <f>ROUND(VPPEL[[#This Row],[Proposed Taxable Valuation]]/1000*VPPEL[[#This Row],[Adjusted Rate]],0)</f>
        <v>267080</v>
      </c>
      <c r="L924" s="19">
        <f t="shared" si="83"/>
        <v>-79989.867267963185</v>
      </c>
      <c r="M924" s="17">
        <f t="shared" si="86"/>
        <v>-0.30883277726720104</v>
      </c>
      <c r="N924" s="2">
        <v>200581766.55173275</v>
      </c>
      <c r="O924">
        <f>INDEX($R$3:$T$335,MATCH(VPPEL[[#This Row],[DistrictNumber]],$R$3:$R$335,0),3)</f>
        <v>1.34</v>
      </c>
      <c r="P924" s="9">
        <f t="shared" si="84"/>
        <v>268780</v>
      </c>
    </row>
    <row r="925" spans="1:16" x14ac:dyDescent="0.35">
      <c r="A925" s="13">
        <v>2028</v>
      </c>
      <c r="B925" s="13">
        <f t="shared" si="82"/>
        <v>2027</v>
      </c>
      <c r="C925" t="s">
        <v>540</v>
      </c>
      <c r="D925" t="s">
        <v>541</v>
      </c>
      <c r="E925" s="5">
        <v>798898978.57114315</v>
      </c>
      <c r="F925" s="13">
        <f>INDEX($R$3:$T$335,MATCH(VPPEL[[#This Row],[DistrictNumber]],$R$3:$R$335,0),3)</f>
        <v>0.67</v>
      </c>
      <c r="G925" s="9">
        <f t="shared" si="85"/>
        <v>535262.31564266596</v>
      </c>
      <c r="H925" s="11">
        <v>1.02</v>
      </c>
      <c r="I925" s="12" cm="1">
        <f t="array" ref="I925">INDEX(VPPEL[],MATCH(VPPEL[[#This Row],[Base Year]]&amp;VPPEL[[#This Row],[DistrictNumber]],VPPEL[[Fiscal Year]:[Fiscal Year]]&amp;VPPEL[[DistrictNumber]:[DistrictNumber]],0),9)*$H925</f>
        <v>444677.29698783602</v>
      </c>
      <c r="J925" s="15">
        <f>IF(VPPEL[[#This Row],[Unadjusted Maximum Revenue]]/(VPPEL[[#This Row],[Proposed Taxable Valuation]]/1000)&gt;VPPEL[[#This Row],[Max VPPEL RATE]],VPPEL[[#This Row],[Max VPPEL RATE]],VPPEL[[#This Row],[Unadjusted Maximum Revenue]]/(VPPEL[[#This Row],[Proposed Taxable Valuation]]/1000))</f>
        <v>0.55661267433731842</v>
      </c>
      <c r="K925" s="26">
        <f>ROUND(VPPEL[[#This Row],[Proposed Taxable Valuation]]/1000*VPPEL[[#This Row],[Adjusted Rate]],0)</f>
        <v>444677</v>
      </c>
      <c r="L925" s="19">
        <f t="shared" si="83"/>
        <v>-90585.018654829939</v>
      </c>
      <c r="M925" s="17">
        <f t="shared" si="86"/>
        <v>-0.11338732566268162</v>
      </c>
      <c r="N925" s="2">
        <v>703678083.16911697</v>
      </c>
      <c r="O925">
        <f>INDEX($R$3:$T$335,MATCH(VPPEL[[#This Row],[DistrictNumber]],$R$3:$R$335,0),3)</f>
        <v>0.67</v>
      </c>
      <c r="P925" s="9">
        <f t="shared" si="84"/>
        <v>471464</v>
      </c>
    </row>
    <row r="926" spans="1:16" x14ac:dyDescent="0.35">
      <c r="A926" s="13">
        <v>2028</v>
      </c>
      <c r="B926" s="13">
        <f t="shared" si="82"/>
        <v>2027</v>
      </c>
      <c r="C926" t="s">
        <v>542</v>
      </c>
      <c r="D926" t="s">
        <v>543</v>
      </c>
      <c r="E926" s="5">
        <v>119059001.68291999</v>
      </c>
      <c r="F926" s="13">
        <f>INDEX($R$3:$T$335,MATCH(VPPEL[[#This Row],[DistrictNumber]],$R$3:$R$335,0),3)</f>
        <v>1.2029700000000001</v>
      </c>
      <c r="G926" s="9">
        <f t="shared" si="85"/>
        <v>143224.40725450226</v>
      </c>
      <c r="H926" s="11">
        <v>1.02</v>
      </c>
      <c r="I926" s="12" cm="1">
        <f t="array" ref="I926">INDEX(VPPEL[],MATCH(VPPEL[[#This Row],[Base Year]]&amp;VPPEL[[#This Row],[DistrictNumber]],VPPEL[[Fiscal Year]:[Fiscal Year]]&amp;VPPEL[[DistrictNumber]:[DistrictNumber]],0),9)*$H926</f>
        <v>125866.63022220609</v>
      </c>
      <c r="J926" s="15">
        <f>IF(VPPEL[[#This Row],[Unadjusted Maximum Revenue]]/(VPPEL[[#This Row],[Proposed Taxable Valuation]]/1000)&gt;VPPEL[[#This Row],[Max VPPEL RATE]],VPPEL[[#This Row],[Max VPPEL RATE]],VPPEL[[#This Row],[Unadjusted Maximum Revenue]]/(VPPEL[[#This Row],[Proposed Taxable Valuation]]/1000))</f>
        <v>1.0571786126463272</v>
      </c>
      <c r="K926" s="26">
        <f>ROUND(VPPEL[[#This Row],[Proposed Taxable Valuation]]/1000*VPPEL[[#This Row],[Adjusted Rate]],0)</f>
        <v>125867</v>
      </c>
      <c r="L926" s="19">
        <f t="shared" si="83"/>
        <v>-17357.777032296173</v>
      </c>
      <c r="M926" s="17">
        <f t="shared" si="86"/>
        <v>-0.14579138735367292</v>
      </c>
      <c r="N926" s="2">
        <v>102561149.74940921</v>
      </c>
      <c r="O926">
        <f>INDEX($R$3:$T$335,MATCH(VPPEL[[#This Row],[DistrictNumber]],$R$3:$R$335,0),3)</f>
        <v>1.2029700000000001</v>
      </c>
      <c r="P926" s="9">
        <f t="shared" si="84"/>
        <v>123378</v>
      </c>
    </row>
    <row r="927" spans="1:16" x14ac:dyDescent="0.35">
      <c r="A927" s="13">
        <v>2028</v>
      </c>
      <c r="B927" s="13">
        <f t="shared" si="82"/>
        <v>2027</v>
      </c>
      <c r="C927" t="s">
        <v>544</v>
      </c>
      <c r="D927" t="s">
        <v>545</v>
      </c>
      <c r="E927" s="5">
        <v>385791700.73111492</v>
      </c>
      <c r="F927" s="13">
        <f>INDEX($R$3:$T$335,MATCH(VPPEL[[#This Row],[DistrictNumber]],$R$3:$R$335,0),3)</f>
        <v>0.22389999999999999</v>
      </c>
      <c r="G927" s="9">
        <f t="shared" si="85"/>
        <v>86378.761793696627</v>
      </c>
      <c r="H927" s="11">
        <v>1.02</v>
      </c>
      <c r="I927" s="12" cm="1">
        <f t="array" ref="I927">INDEX(VPPEL[],MATCH(VPPEL[[#This Row],[Base Year]]&amp;VPPEL[[#This Row],[DistrictNumber]],VPPEL[[Fiscal Year]:[Fiscal Year]]&amp;VPPEL[[DistrictNumber]:[DistrictNumber]],0),9)*$H927</f>
        <v>74882.841614764198</v>
      </c>
      <c r="J927" s="15">
        <f>IF(VPPEL[[#This Row],[Unadjusted Maximum Revenue]]/(VPPEL[[#This Row],[Proposed Taxable Valuation]]/1000)&gt;VPPEL[[#This Row],[Max VPPEL RATE]],VPPEL[[#This Row],[Max VPPEL RATE]],VPPEL[[#This Row],[Unadjusted Maximum Revenue]]/(VPPEL[[#This Row],[Proposed Taxable Valuation]]/1000))</f>
        <v>0.19410174317605461</v>
      </c>
      <c r="K927" s="26">
        <f>ROUND(VPPEL[[#This Row],[Proposed Taxable Valuation]]/1000*VPPEL[[#This Row],[Adjusted Rate]],0)</f>
        <v>74883</v>
      </c>
      <c r="L927" s="19">
        <f t="shared" si="83"/>
        <v>-11495.920178932429</v>
      </c>
      <c r="M927" s="17">
        <f t="shared" si="86"/>
        <v>-2.9798256823945379E-2</v>
      </c>
      <c r="N927" s="2">
        <v>333497251.5423069</v>
      </c>
      <c r="O927">
        <f>INDEX($R$3:$T$335,MATCH(VPPEL[[#This Row],[DistrictNumber]],$R$3:$R$335,0),3)</f>
        <v>0.22389999999999999</v>
      </c>
      <c r="P927" s="9">
        <f t="shared" si="84"/>
        <v>74670</v>
      </c>
    </row>
    <row r="928" spans="1:16" x14ac:dyDescent="0.35">
      <c r="A928" s="13">
        <v>2028</v>
      </c>
      <c r="B928" s="13">
        <f t="shared" si="82"/>
        <v>2027</v>
      </c>
      <c r="C928" t="s">
        <v>546</v>
      </c>
      <c r="D928" t="s">
        <v>547</v>
      </c>
      <c r="E928" s="5">
        <v>942385939.28041947</v>
      </c>
      <c r="F928" s="13">
        <f>INDEX($R$3:$T$335,MATCH(VPPEL[[#This Row],[DistrictNumber]],$R$3:$R$335,0),3)</f>
        <v>1.34</v>
      </c>
      <c r="G928" s="9">
        <f t="shared" si="85"/>
        <v>1262797.1586357623</v>
      </c>
      <c r="H928" s="11">
        <v>1.02</v>
      </c>
      <c r="I928" s="12" cm="1">
        <f t="array" ref="I928">INDEX(VPPEL[],MATCH(VPPEL[[#This Row],[Base Year]]&amp;VPPEL[[#This Row],[DistrictNumber]],VPPEL[[Fiscal Year]:[Fiscal Year]]&amp;VPPEL[[DistrictNumber]:[DistrictNumber]],0),9)*$H928</f>
        <v>959977.06668288005</v>
      </c>
      <c r="J928" s="15">
        <f>IF(VPPEL[[#This Row],[Unadjusted Maximum Revenue]]/(VPPEL[[#This Row],[Proposed Taxable Valuation]]/1000)&gt;VPPEL[[#This Row],[Max VPPEL RATE]],VPPEL[[#This Row],[Max VPPEL RATE]],VPPEL[[#This Row],[Unadjusted Maximum Revenue]]/(VPPEL[[#This Row],[Proposed Taxable Valuation]]/1000))</f>
        <v>1.0186665851741088</v>
      </c>
      <c r="K928" s="26">
        <f>ROUND(VPPEL[[#This Row],[Proposed Taxable Valuation]]/1000*VPPEL[[#This Row],[Adjusted Rate]],0)</f>
        <v>959977</v>
      </c>
      <c r="L928" s="19">
        <f t="shared" si="83"/>
        <v>-302820.09195288224</v>
      </c>
      <c r="M928" s="17">
        <f t="shared" si="86"/>
        <v>-0.32133341482589128</v>
      </c>
      <c r="N928" s="2">
        <v>747601365.63849652</v>
      </c>
      <c r="O928">
        <f>INDEX($R$3:$T$335,MATCH(VPPEL[[#This Row],[DistrictNumber]],$R$3:$R$335,0),3)</f>
        <v>1.34</v>
      </c>
      <c r="P928" s="9">
        <f t="shared" si="84"/>
        <v>1001786</v>
      </c>
    </row>
    <row r="929" spans="1:16" x14ac:dyDescent="0.35">
      <c r="A929" s="13">
        <v>2028</v>
      </c>
      <c r="B929" s="13">
        <f t="shared" si="82"/>
        <v>2027</v>
      </c>
      <c r="C929" t="s">
        <v>548</v>
      </c>
      <c r="D929" t="s">
        <v>549</v>
      </c>
      <c r="E929" s="5">
        <v>132081130.49802423</v>
      </c>
      <c r="F929" s="13">
        <f>INDEX($R$3:$T$335,MATCH(VPPEL[[#This Row],[DistrictNumber]],$R$3:$R$335,0),3)</f>
        <v>0.67</v>
      </c>
      <c r="G929" s="9">
        <f t="shared" si="85"/>
        <v>88494.357433676239</v>
      </c>
      <c r="H929" s="11">
        <v>1.02</v>
      </c>
      <c r="I929" s="12" cm="1">
        <f t="array" ref="I929">INDEX(VPPEL[],MATCH(VPPEL[[#This Row],[Base Year]]&amp;VPPEL[[#This Row],[DistrictNumber]],VPPEL[[Fiscal Year]:[Fiscal Year]]&amp;VPPEL[[DistrictNumber]:[DistrictNumber]],0),9)*$H929</f>
        <v>75606.755669280028</v>
      </c>
      <c r="J929" s="15">
        <f>IF(VPPEL[[#This Row],[Unadjusted Maximum Revenue]]/(VPPEL[[#This Row],[Proposed Taxable Valuation]]/1000)&gt;VPPEL[[#This Row],[Max VPPEL RATE]],VPPEL[[#This Row],[Max VPPEL RATE]],VPPEL[[#This Row],[Unadjusted Maximum Revenue]]/(VPPEL[[#This Row],[Proposed Taxable Valuation]]/1000))</f>
        <v>0.57242662433458669</v>
      </c>
      <c r="K929" s="26">
        <f>ROUND(VPPEL[[#This Row],[Proposed Taxable Valuation]]/1000*VPPEL[[#This Row],[Adjusted Rate]],0)</f>
        <v>75607</v>
      </c>
      <c r="L929" s="19">
        <f t="shared" si="83"/>
        <v>-12887.601764396211</v>
      </c>
      <c r="M929" s="17">
        <f t="shared" si="86"/>
        <v>-9.7573375665413353E-2</v>
      </c>
      <c r="N929" s="2">
        <v>111864771.36268133</v>
      </c>
      <c r="O929">
        <f>INDEX($R$3:$T$335,MATCH(VPPEL[[#This Row],[DistrictNumber]],$R$3:$R$335,0),3)</f>
        <v>0.67</v>
      </c>
      <c r="P929" s="9">
        <f t="shared" si="84"/>
        <v>74949</v>
      </c>
    </row>
    <row r="930" spans="1:16" x14ac:dyDescent="0.35">
      <c r="A930" s="13">
        <v>2028</v>
      </c>
      <c r="B930" s="13">
        <f t="shared" si="82"/>
        <v>2027</v>
      </c>
      <c r="C930" t="s">
        <v>550</v>
      </c>
      <c r="D930" t="s">
        <v>551</v>
      </c>
      <c r="E930" s="5">
        <v>511855096.43718553</v>
      </c>
      <c r="F930" s="13">
        <f>INDEX($R$3:$T$335,MATCH(VPPEL[[#This Row],[DistrictNumber]],$R$3:$R$335,0),3)</f>
        <v>0.94038999999999995</v>
      </c>
      <c r="G930" s="9">
        <f t="shared" si="85"/>
        <v>481343.4141385649</v>
      </c>
      <c r="H930" s="11">
        <v>1.02</v>
      </c>
      <c r="I930" s="12" cm="1">
        <f t="array" ref="I930">INDEX(VPPEL[],MATCH(VPPEL[[#This Row],[Base Year]]&amp;VPPEL[[#This Row],[DistrictNumber]],VPPEL[[Fiscal Year]:[Fiscal Year]]&amp;VPPEL[[DistrictNumber]:[DistrictNumber]],0),9)*$H930</f>
        <v>408395.22715403081</v>
      </c>
      <c r="J930" s="15">
        <f>IF(VPPEL[[#This Row],[Unadjusted Maximum Revenue]]/(VPPEL[[#This Row],[Proposed Taxable Valuation]]/1000)&gt;VPPEL[[#This Row],[Max VPPEL RATE]],VPPEL[[#This Row],[Max VPPEL RATE]],VPPEL[[#This Row],[Unadjusted Maximum Revenue]]/(VPPEL[[#This Row],[Proposed Taxable Valuation]]/1000))</f>
        <v>0.79787273780549095</v>
      </c>
      <c r="K930" s="26">
        <f>ROUND(VPPEL[[#This Row],[Proposed Taxable Valuation]]/1000*VPPEL[[#This Row],[Adjusted Rate]],0)</f>
        <v>408395</v>
      </c>
      <c r="L930" s="19">
        <f t="shared" si="83"/>
        <v>-72948.186984534084</v>
      </c>
      <c r="M930" s="17">
        <f t="shared" si="86"/>
        <v>-0.142517262194509</v>
      </c>
      <c r="N930" s="2">
        <v>437192210.83008933</v>
      </c>
      <c r="O930">
        <f>INDEX($R$3:$T$335,MATCH(VPPEL[[#This Row],[DistrictNumber]],$R$3:$R$335,0),3)</f>
        <v>0.94038999999999995</v>
      </c>
      <c r="P930" s="9">
        <f t="shared" si="84"/>
        <v>411131</v>
      </c>
    </row>
    <row r="931" spans="1:16" x14ac:dyDescent="0.35">
      <c r="A931" s="13">
        <v>2028</v>
      </c>
      <c r="B931" s="13">
        <f t="shared" si="82"/>
        <v>2027</v>
      </c>
      <c r="C931" t="s">
        <v>552</v>
      </c>
      <c r="D931" t="s">
        <v>553</v>
      </c>
      <c r="E931" s="5">
        <v>529182136.20208549</v>
      </c>
      <c r="F931" s="13">
        <f>INDEX($R$3:$T$335,MATCH(VPPEL[[#This Row],[DistrictNumber]],$R$3:$R$335,0),3)</f>
        <v>0.43070000000000003</v>
      </c>
      <c r="G931" s="9">
        <f t="shared" si="85"/>
        <v>227918.74606223826</v>
      </c>
      <c r="H931" s="11">
        <v>1.02</v>
      </c>
      <c r="I931" s="12" cm="1">
        <f t="array" ref="I931">INDEX(VPPEL[],MATCH(VPPEL[[#This Row],[Base Year]]&amp;VPPEL[[#This Row],[DistrictNumber]],VPPEL[[Fiscal Year]:[Fiscal Year]]&amp;VPPEL[[DistrictNumber]:[DistrictNumber]],0),9)*$H931</f>
        <v>168539.34467591718</v>
      </c>
      <c r="J931" s="15">
        <f>IF(VPPEL[[#This Row],[Unadjusted Maximum Revenue]]/(VPPEL[[#This Row],[Proposed Taxable Valuation]]/1000)&gt;VPPEL[[#This Row],[Max VPPEL RATE]],VPPEL[[#This Row],[Max VPPEL RATE]],VPPEL[[#This Row],[Unadjusted Maximum Revenue]]/(VPPEL[[#This Row],[Proposed Taxable Valuation]]/1000))</f>
        <v>0.31849023832421075</v>
      </c>
      <c r="K931" s="26">
        <f>ROUND(VPPEL[[#This Row],[Proposed Taxable Valuation]]/1000*VPPEL[[#This Row],[Adjusted Rate]],0)</f>
        <v>168539</v>
      </c>
      <c r="L931" s="19">
        <f t="shared" si="83"/>
        <v>-59379.401386321086</v>
      </c>
      <c r="M931" s="17">
        <f t="shared" si="86"/>
        <v>-0.11220976167578928</v>
      </c>
      <c r="N931" s="2">
        <v>418274350.68035305</v>
      </c>
      <c r="O931">
        <f>INDEX($R$3:$T$335,MATCH(VPPEL[[#This Row],[DistrictNumber]],$R$3:$R$335,0),3)</f>
        <v>0.43070000000000003</v>
      </c>
      <c r="P931" s="9">
        <f t="shared" si="84"/>
        <v>180151</v>
      </c>
    </row>
    <row r="932" spans="1:16" x14ac:dyDescent="0.35">
      <c r="A932" s="13">
        <v>2028</v>
      </c>
      <c r="B932" s="13">
        <f t="shared" si="82"/>
        <v>2027</v>
      </c>
      <c r="C932" t="s">
        <v>554</v>
      </c>
      <c r="D932" t="s">
        <v>555</v>
      </c>
      <c r="E932" s="5">
        <v>412549094.08694094</v>
      </c>
      <c r="F932" s="13">
        <f>INDEX($R$3:$T$335,MATCH(VPPEL[[#This Row],[DistrictNumber]],$R$3:$R$335,0),3)</f>
        <v>0</v>
      </c>
      <c r="G932" s="9">
        <f t="shared" si="85"/>
        <v>0</v>
      </c>
      <c r="H932" s="11">
        <v>1.02</v>
      </c>
      <c r="I932" s="12" cm="1">
        <f t="array" ref="I932">INDEX(VPPEL[],MATCH(VPPEL[[#This Row],[Base Year]]&amp;VPPEL[[#This Row],[DistrictNumber]],VPPEL[[Fiscal Year]:[Fiscal Year]]&amp;VPPEL[[DistrictNumber]:[DistrictNumber]],0),9)*$H932</f>
        <v>0</v>
      </c>
      <c r="J932" s="15">
        <f>IF(VPPEL[[#This Row],[Unadjusted Maximum Revenue]]/(VPPEL[[#This Row],[Proposed Taxable Valuation]]/1000)&gt;VPPEL[[#This Row],[Max VPPEL RATE]],VPPEL[[#This Row],[Max VPPEL RATE]],VPPEL[[#This Row],[Unadjusted Maximum Revenue]]/(VPPEL[[#This Row],[Proposed Taxable Valuation]]/1000))</f>
        <v>0</v>
      </c>
      <c r="K932" s="26">
        <f>ROUND(VPPEL[[#This Row],[Proposed Taxable Valuation]]/1000*VPPEL[[#This Row],[Adjusted Rate]],0)</f>
        <v>0</v>
      </c>
      <c r="L932" s="19">
        <f t="shared" si="83"/>
        <v>0</v>
      </c>
      <c r="M932" s="17">
        <f t="shared" si="86"/>
        <v>0</v>
      </c>
      <c r="N932" s="2">
        <v>318834469.18737364</v>
      </c>
      <c r="O932">
        <f>INDEX($R$3:$T$335,MATCH(VPPEL[[#This Row],[DistrictNumber]],$R$3:$R$335,0),3)</f>
        <v>0</v>
      </c>
      <c r="P932" s="9">
        <f t="shared" si="84"/>
        <v>0</v>
      </c>
    </row>
    <row r="933" spans="1:16" x14ac:dyDescent="0.35">
      <c r="A933" s="13">
        <v>2028</v>
      </c>
      <c r="B933" s="13">
        <f t="shared" si="82"/>
        <v>2027</v>
      </c>
      <c r="C933" t="s">
        <v>556</v>
      </c>
      <c r="D933" t="s">
        <v>557</v>
      </c>
      <c r="E933" s="5">
        <v>431326729.1106413</v>
      </c>
      <c r="F933" s="13">
        <f>INDEX($R$3:$T$335,MATCH(VPPEL[[#This Row],[DistrictNumber]],$R$3:$R$335,0),3)</f>
        <v>1.34</v>
      </c>
      <c r="G933" s="9">
        <f t="shared" si="85"/>
        <v>577977.81700825936</v>
      </c>
      <c r="H933" s="11">
        <v>1.02</v>
      </c>
      <c r="I933" s="12" cm="1">
        <f t="array" ref="I933">INDEX(VPPEL[],MATCH(VPPEL[[#This Row],[Base Year]]&amp;VPPEL[[#This Row],[DistrictNumber]],VPPEL[[Fiscal Year]:[Fiscal Year]]&amp;VPPEL[[DistrictNumber]:[DistrictNumber]],0),9)*$H933</f>
        <v>456999.16935945605</v>
      </c>
      <c r="J933" s="15">
        <f>IF(VPPEL[[#This Row],[Unadjusted Maximum Revenue]]/(VPPEL[[#This Row],[Proposed Taxable Valuation]]/1000)&gt;VPPEL[[#This Row],[Max VPPEL RATE]],VPPEL[[#This Row],[Max VPPEL RATE]],VPPEL[[#This Row],[Unadjusted Maximum Revenue]]/(VPPEL[[#This Row],[Proposed Taxable Valuation]]/1000))</f>
        <v>1.0595197063296984</v>
      </c>
      <c r="K933" s="26">
        <f>ROUND(VPPEL[[#This Row],[Proposed Taxable Valuation]]/1000*VPPEL[[#This Row],[Adjusted Rate]],0)</f>
        <v>456999</v>
      </c>
      <c r="L933" s="19">
        <f t="shared" si="83"/>
        <v>-120978.64764880331</v>
      </c>
      <c r="M933" s="17">
        <f t="shared" si="86"/>
        <v>-0.28048029367030169</v>
      </c>
      <c r="N933" s="2">
        <v>353395631.80803674</v>
      </c>
      <c r="O933">
        <f>INDEX($R$3:$T$335,MATCH(VPPEL[[#This Row],[DistrictNumber]],$R$3:$R$335,0),3)</f>
        <v>1.34</v>
      </c>
      <c r="P933" s="9">
        <f t="shared" si="84"/>
        <v>473550</v>
      </c>
    </row>
    <row r="934" spans="1:16" x14ac:dyDescent="0.35">
      <c r="A934" s="13">
        <v>2028</v>
      </c>
      <c r="B934" s="13">
        <f t="shared" si="82"/>
        <v>2027</v>
      </c>
      <c r="C934" t="s">
        <v>558</v>
      </c>
      <c r="D934" t="s">
        <v>559</v>
      </c>
      <c r="E934" s="5">
        <v>185247687.99331361</v>
      </c>
      <c r="F934" s="13">
        <f>INDEX($R$3:$T$335,MATCH(VPPEL[[#This Row],[DistrictNumber]],$R$3:$R$335,0),3)</f>
        <v>1.24786</v>
      </c>
      <c r="G934" s="9">
        <f t="shared" si="85"/>
        <v>231163.17993933632</v>
      </c>
      <c r="H934" s="11">
        <v>1.02</v>
      </c>
      <c r="I934" s="12" cm="1">
        <f t="array" ref="I934">INDEX(VPPEL[],MATCH(VPPEL[[#This Row],[Base Year]]&amp;VPPEL[[#This Row],[DistrictNumber]],VPPEL[[Fiscal Year]:[Fiscal Year]]&amp;VPPEL[[DistrictNumber]:[DistrictNumber]],0),9)*$H934</f>
        <v>202001.81853930451</v>
      </c>
      <c r="J934" s="15">
        <f>IF(VPPEL[[#This Row],[Unadjusted Maximum Revenue]]/(VPPEL[[#This Row],[Proposed Taxable Valuation]]/1000)&gt;VPPEL[[#This Row],[Max VPPEL RATE]],VPPEL[[#This Row],[Max VPPEL RATE]],VPPEL[[#This Row],[Unadjusted Maximum Revenue]]/(VPPEL[[#This Row],[Proposed Taxable Valuation]]/1000))</f>
        <v>1.0904417794763279</v>
      </c>
      <c r="K934" s="26">
        <f>ROUND(VPPEL[[#This Row],[Proposed Taxable Valuation]]/1000*VPPEL[[#This Row],[Adjusted Rate]],0)</f>
        <v>202002</v>
      </c>
      <c r="L934" s="19">
        <f t="shared" si="83"/>
        <v>-29161.361400031805</v>
      </c>
      <c r="M934" s="17">
        <f t="shared" si="86"/>
        <v>-0.15741822052367205</v>
      </c>
      <c r="N934" s="2">
        <v>165631177.38702729</v>
      </c>
      <c r="O934">
        <f>INDEX($R$3:$T$335,MATCH(VPPEL[[#This Row],[DistrictNumber]],$R$3:$R$335,0),3)</f>
        <v>1.24786</v>
      </c>
      <c r="P934" s="9">
        <f t="shared" si="84"/>
        <v>206685</v>
      </c>
    </row>
    <row r="935" spans="1:16" x14ac:dyDescent="0.35">
      <c r="A935" s="13">
        <v>2028</v>
      </c>
      <c r="B935" s="13">
        <f t="shared" si="82"/>
        <v>2027</v>
      </c>
      <c r="C935" t="s">
        <v>560</v>
      </c>
      <c r="D935" t="s">
        <v>561</v>
      </c>
      <c r="E935" s="5">
        <v>207581772.30598503</v>
      </c>
      <c r="F935" s="13">
        <f>INDEX($R$3:$T$335,MATCH(VPPEL[[#This Row],[DistrictNumber]],$R$3:$R$335,0),3)</f>
        <v>1.34</v>
      </c>
      <c r="G935" s="9">
        <f t="shared" si="85"/>
        <v>278159.57489001995</v>
      </c>
      <c r="H935" s="11">
        <v>1.02</v>
      </c>
      <c r="I935" s="12" cm="1">
        <f t="array" ref="I935">INDEX(VPPEL[],MATCH(VPPEL[[#This Row],[Base Year]]&amp;VPPEL[[#This Row],[DistrictNumber]],VPPEL[[Fiscal Year]:[Fiscal Year]]&amp;VPPEL[[DistrictNumber]:[DistrictNumber]],0),9)*$H935</f>
        <v>226109.51974540803</v>
      </c>
      <c r="J935" s="15">
        <f>IF(VPPEL[[#This Row],[Unadjusted Maximum Revenue]]/(VPPEL[[#This Row],[Proposed Taxable Valuation]]/1000)&gt;VPPEL[[#This Row],[Max VPPEL RATE]],VPPEL[[#This Row],[Max VPPEL RATE]],VPPEL[[#This Row],[Unadjusted Maximum Revenue]]/(VPPEL[[#This Row],[Proposed Taxable Valuation]]/1000))</f>
        <v>1.0892551751225645</v>
      </c>
      <c r="K935" s="26">
        <f>ROUND(VPPEL[[#This Row],[Proposed Taxable Valuation]]/1000*VPPEL[[#This Row],[Adjusted Rate]],0)</f>
        <v>226110</v>
      </c>
      <c r="L935" s="19">
        <f t="shared" si="83"/>
        <v>-52050.055144611921</v>
      </c>
      <c r="M935" s="17">
        <f t="shared" si="86"/>
        <v>-0.25074482487743555</v>
      </c>
      <c r="N935" s="2">
        <v>170846758.21939364</v>
      </c>
      <c r="O935">
        <f>INDEX($R$3:$T$335,MATCH(VPPEL[[#This Row],[DistrictNumber]],$R$3:$R$335,0),3)</f>
        <v>1.34</v>
      </c>
      <c r="P935" s="9">
        <f t="shared" si="84"/>
        <v>228935</v>
      </c>
    </row>
    <row r="936" spans="1:16" x14ac:dyDescent="0.35">
      <c r="A936" s="13">
        <v>2028</v>
      </c>
      <c r="B936" s="13">
        <f t="shared" si="82"/>
        <v>2027</v>
      </c>
      <c r="C936" t="s">
        <v>562</v>
      </c>
      <c r="D936" t="s">
        <v>563</v>
      </c>
      <c r="E936" s="5">
        <v>319388355.33801496</v>
      </c>
      <c r="F936" s="13">
        <f>INDEX($R$3:$T$335,MATCH(VPPEL[[#This Row],[DistrictNumber]],$R$3:$R$335,0),3)</f>
        <v>0.67</v>
      </c>
      <c r="G936" s="9">
        <f t="shared" si="85"/>
        <v>213990.19807647003</v>
      </c>
      <c r="H936" s="11">
        <v>1.02</v>
      </c>
      <c r="I936" s="12" cm="1">
        <f t="array" ref="I936">INDEX(VPPEL[],MATCH(VPPEL[[#This Row],[Base Year]]&amp;VPPEL[[#This Row],[DistrictNumber]],VPPEL[[Fiscal Year]:[Fiscal Year]]&amp;VPPEL[[DistrictNumber]:[DistrictNumber]],0),9)*$H936</f>
        <v>182402.60122076405</v>
      </c>
      <c r="J936" s="15">
        <f>IF(VPPEL[[#This Row],[Unadjusted Maximum Revenue]]/(VPPEL[[#This Row],[Proposed Taxable Valuation]]/1000)&gt;VPPEL[[#This Row],[Max VPPEL RATE]],VPPEL[[#This Row],[Max VPPEL RATE]],VPPEL[[#This Row],[Unadjusted Maximum Revenue]]/(VPPEL[[#This Row],[Proposed Taxable Valuation]]/1000))</f>
        <v>0.57109972286786659</v>
      </c>
      <c r="K936" s="26">
        <f>ROUND(VPPEL[[#This Row],[Proposed Taxable Valuation]]/1000*VPPEL[[#This Row],[Adjusted Rate]],0)</f>
        <v>182403</v>
      </c>
      <c r="L936" s="19">
        <f t="shared" si="83"/>
        <v>-31587.596855705982</v>
      </c>
      <c r="M936" s="17">
        <f t="shared" si="86"/>
        <v>-9.8900277132133452E-2</v>
      </c>
      <c r="N936" s="2">
        <v>272615479.8909207</v>
      </c>
      <c r="O936">
        <f>INDEX($R$3:$T$335,MATCH(VPPEL[[#This Row],[DistrictNumber]],$R$3:$R$335,0),3)</f>
        <v>0.67</v>
      </c>
      <c r="P936" s="9">
        <f t="shared" si="84"/>
        <v>182652</v>
      </c>
    </row>
    <row r="937" spans="1:16" x14ac:dyDescent="0.35">
      <c r="A937" s="13">
        <v>2028</v>
      </c>
      <c r="B937" s="13">
        <f t="shared" si="82"/>
        <v>2027</v>
      </c>
      <c r="C937" t="s">
        <v>564</v>
      </c>
      <c r="D937" t="s">
        <v>565</v>
      </c>
      <c r="E937" s="5">
        <v>187964435.69624999</v>
      </c>
      <c r="F937" s="13">
        <f>INDEX($R$3:$T$335,MATCH(VPPEL[[#This Row],[DistrictNumber]],$R$3:$R$335,0),3)</f>
        <v>0</v>
      </c>
      <c r="G937" s="9">
        <f t="shared" si="85"/>
        <v>0</v>
      </c>
      <c r="H937" s="11">
        <v>1.02</v>
      </c>
      <c r="I937" s="12" cm="1">
        <f t="array" ref="I937">INDEX(VPPEL[],MATCH(VPPEL[[#This Row],[Base Year]]&amp;VPPEL[[#This Row],[DistrictNumber]],VPPEL[[Fiscal Year]:[Fiscal Year]]&amp;VPPEL[[DistrictNumber]:[DistrictNumber]],0),9)*$H937</f>
        <v>0</v>
      </c>
      <c r="J937" s="15">
        <f>IF(VPPEL[[#This Row],[Unadjusted Maximum Revenue]]/(VPPEL[[#This Row],[Proposed Taxable Valuation]]/1000)&gt;VPPEL[[#This Row],[Max VPPEL RATE]],VPPEL[[#This Row],[Max VPPEL RATE]],VPPEL[[#This Row],[Unadjusted Maximum Revenue]]/(VPPEL[[#This Row],[Proposed Taxable Valuation]]/1000))</f>
        <v>0</v>
      </c>
      <c r="K937" s="26">
        <f>ROUND(VPPEL[[#This Row],[Proposed Taxable Valuation]]/1000*VPPEL[[#This Row],[Adjusted Rate]],0)</f>
        <v>0</v>
      </c>
      <c r="L937" s="19">
        <f t="shared" si="83"/>
        <v>0</v>
      </c>
      <c r="M937" s="17">
        <f t="shared" si="86"/>
        <v>0</v>
      </c>
      <c r="N937" s="2">
        <v>158797627.87216571</v>
      </c>
      <c r="O937">
        <f>INDEX($R$3:$T$335,MATCH(VPPEL[[#This Row],[DistrictNumber]],$R$3:$R$335,0),3)</f>
        <v>0</v>
      </c>
      <c r="P937" s="9">
        <f t="shared" si="84"/>
        <v>0</v>
      </c>
    </row>
    <row r="938" spans="1:16" x14ac:dyDescent="0.35">
      <c r="A938" s="13">
        <v>2028</v>
      </c>
      <c r="B938" s="13">
        <f t="shared" si="82"/>
        <v>2027</v>
      </c>
      <c r="C938" t="s">
        <v>566</v>
      </c>
      <c r="D938" t="s">
        <v>567</v>
      </c>
      <c r="E938" s="5">
        <v>210284911.81558475</v>
      </c>
      <c r="F938" s="13">
        <f>INDEX($R$3:$T$335,MATCH(VPPEL[[#This Row],[DistrictNumber]],$R$3:$R$335,0),3)</f>
        <v>0</v>
      </c>
      <c r="G938" s="9">
        <f t="shared" si="85"/>
        <v>0</v>
      </c>
      <c r="H938" s="11">
        <v>1.02</v>
      </c>
      <c r="I938" s="12" cm="1">
        <f t="array" ref="I938">INDEX(VPPEL[],MATCH(VPPEL[[#This Row],[Base Year]]&amp;VPPEL[[#This Row],[DistrictNumber]],VPPEL[[Fiscal Year]:[Fiscal Year]]&amp;VPPEL[[DistrictNumber]:[DistrictNumber]],0),9)*$H938</f>
        <v>0</v>
      </c>
      <c r="J938" s="15">
        <f>IF(VPPEL[[#This Row],[Unadjusted Maximum Revenue]]/(VPPEL[[#This Row],[Proposed Taxable Valuation]]/1000)&gt;VPPEL[[#This Row],[Max VPPEL RATE]],VPPEL[[#This Row],[Max VPPEL RATE]],VPPEL[[#This Row],[Unadjusted Maximum Revenue]]/(VPPEL[[#This Row],[Proposed Taxable Valuation]]/1000))</f>
        <v>0</v>
      </c>
      <c r="K938" s="26">
        <f>ROUND(VPPEL[[#This Row],[Proposed Taxable Valuation]]/1000*VPPEL[[#This Row],[Adjusted Rate]],0)</f>
        <v>0</v>
      </c>
      <c r="L938" s="19">
        <f t="shared" si="83"/>
        <v>0</v>
      </c>
      <c r="M938" s="17">
        <f t="shared" si="86"/>
        <v>0</v>
      </c>
      <c r="N938" s="2">
        <v>190830357.02717456</v>
      </c>
      <c r="O938">
        <f>INDEX($R$3:$T$335,MATCH(VPPEL[[#This Row],[DistrictNumber]],$R$3:$R$335,0),3)</f>
        <v>0</v>
      </c>
      <c r="P938" s="9">
        <f t="shared" si="84"/>
        <v>0</v>
      </c>
    </row>
    <row r="939" spans="1:16" x14ac:dyDescent="0.35">
      <c r="A939" s="13">
        <v>2028</v>
      </c>
      <c r="B939" s="13">
        <f t="shared" si="82"/>
        <v>2027</v>
      </c>
      <c r="C939" t="s">
        <v>568</v>
      </c>
      <c r="D939" t="s">
        <v>569</v>
      </c>
      <c r="E939" s="5">
        <v>481038294.62407666</v>
      </c>
      <c r="F939" s="13">
        <f>INDEX($R$3:$T$335,MATCH(VPPEL[[#This Row],[DistrictNumber]],$R$3:$R$335,0),3)</f>
        <v>0</v>
      </c>
      <c r="G939" s="9">
        <f t="shared" si="85"/>
        <v>0</v>
      </c>
      <c r="H939" s="11">
        <v>1.02</v>
      </c>
      <c r="I939" s="12" cm="1">
        <f t="array" ref="I939">INDEX(VPPEL[],MATCH(VPPEL[[#This Row],[Base Year]]&amp;VPPEL[[#This Row],[DistrictNumber]],VPPEL[[Fiscal Year]:[Fiscal Year]]&amp;VPPEL[[DistrictNumber]:[DistrictNumber]],0),9)*$H939</f>
        <v>0</v>
      </c>
      <c r="J939" s="15">
        <f>IF(VPPEL[[#This Row],[Unadjusted Maximum Revenue]]/(VPPEL[[#This Row],[Proposed Taxable Valuation]]/1000)&gt;VPPEL[[#This Row],[Max VPPEL RATE]],VPPEL[[#This Row],[Max VPPEL RATE]],VPPEL[[#This Row],[Unadjusted Maximum Revenue]]/(VPPEL[[#This Row],[Proposed Taxable Valuation]]/1000))</f>
        <v>0</v>
      </c>
      <c r="K939" s="26">
        <f>ROUND(VPPEL[[#This Row],[Proposed Taxable Valuation]]/1000*VPPEL[[#This Row],[Adjusted Rate]],0)</f>
        <v>0</v>
      </c>
      <c r="L939" s="19">
        <f t="shared" si="83"/>
        <v>0</v>
      </c>
      <c r="M939" s="17">
        <f t="shared" si="86"/>
        <v>0</v>
      </c>
      <c r="N939" s="2">
        <v>378608838.6857217</v>
      </c>
      <c r="O939">
        <f>INDEX($R$3:$T$335,MATCH(VPPEL[[#This Row],[DistrictNumber]],$R$3:$R$335,0),3)</f>
        <v>0</v>
      </c>
      <c r="P939" s="9">
        <f t="shared" si="84"/>
        <v>0</v>
      </c>
    </row>
    <row r="940" spans="1:16" x14ac:dyDescent="0.35">
      <c r="A940" s="13">
        <v>2028</v>
      </c>
      <c r="B940" s="13">
        <f t="shared" si="82"/>
        <v>2027</v>
      </c>
      <c r="C940" t="s">
        <v>570</v>
      </c>
      <c r="D940" t="s">
        <v>571</v>
      </c>
      <c r="E940" s="5">
        <v>633716049.47486794</v>
      </c>
      <c r="F940" s="13">
        <f>INDEX($R$3:$T$335,MATCH(VPPEL[[#This Row],[DistrictNumber]],$R$3:$R$335,0),3)</f>
        <v>1.17126</v>
      </c>
      <c r="G940" s="9">
        <f t="shared" si="85"/>
        <v>742246.26010793389</v>
      </c>
      <c r="H940" s="11">
        <v>1.02</v>
      </c>
      <c r="I940" s="12" cm="1">
        <f t="array" ref="I940">INDEX(VPPEL[],MATCH(VPPEL[[#This Row],[Base Year]]&amp;VPPEL[[#This Row],[DistrictNumber]],VPPEL[[Fiscal Year]:[Fiscal Year]]&amp;VPPEL[[DistrictNumber]:[DistrictNumber]],0),9)*$H940</f>
        <v>623266.29490873124</v>
      </c>
      <c r="J940" s="15">
        <f>IF(VPPEL[[#This Row],[Unadjusted Maximum Revenue]]/(VPPEL[[#This Row],[Proposed Taxable Valuation]]/1000)&gt;VPPEL[[#This Row],[Max VPPEL RATE]],VPPEL[[#This Row],[Max VPPEL RATE]],VPPEL[[#This Row],[Unadjusted Maximum Revenue]]/(VPPEL[[#This Row],[Proposed Taxable Valuation]]/1000))</f>
        <v>0.98351035203417048</v>
      </c>
      <c r="K940" s="26">
        <f>ROUND(VPPEL[[#This Row],[Proposed Taxable Valuation]]/1000*VPPEL[[#This Row],[Adjusted Rate]],0)</f>
        <v>623266</v>
      </c>
      <c r="L940" s="19">
        <f t="shared" si="83"/>
        <v>-118979.96519920265</v>
      </c>
      <c r="M940" s="17">
        <f t="shared" si="86"/>
        <v>-0.18774964796582949</v>
      </c>
      <c r="N940" s="2">
        <v>524984720.99567574</v>
      </c>
      <c r="O940">
        <f>INDEX($R$3:$T$335,MATCH(VPPEL[[#This Row],[DistrictNumber]],$R$3:$R$335,0),3)</f>
        <v>1.17126</v>
      </c>
      <c r="P940" s="9">
        <f t="shared" si="84"/>
        <v>614894</v>
      </c>
    </row>
    <row r="941" spans="1:16" x14ac:dyDescent="0.35">
      <c r="A941" s="13">
        <v>2028</v>
      </c>
      <c r="B941" s="13">
        <f t="shared" si="82"/>
        <v>2027</v>
      </c>
      <c r="C941" t="s">
        <v>572</v>
      </c>
      <c r="D941" t="s">
        <v>573</v>
      </c>
      <c r="E941" s="5">
        <v>565941674.56217313</v>
      </c>
      <c r="F941" s="13">
        <f>INDEX($R$3:$T$335,MATCH(VPPEL[[#This Row],[DistrictNumber]],$R$3:$R$335,0),3)</f>
        <v>1.34</v>
      </c>
      <c r="G941" s="9">
        <f t="shared" si="85"/>
        <v>758361.84391331195</v>
      </c>
      <c r="H941" s="11">
        <v>1.02</v>
      </c>
      <c r="I941" s="12" cm="1">
        <f t="array" ref="I941">INDEX(VPPEL[],MATCH(VPPEL[[#This Row],[Base Year]]&amp;VPPEL[[#This Row],[DistrictNumber]],VPPEL[[Fiscal Year]:[Fiscal Year]]&amp;VPPEL[[DistrictNumber]:[DistrictNumber]],0),9)*$H941</f>
        <v>601408.65432132012</v>
      </c>
      <c r="J941" s="15">
        <f>IF(VPPEL[[#This Row],[Unadjusted Maximum Revenue]]/(VPPEL[[#This Row],[Proposed Taxable Valuation]]/1000)&gt;VPPEL[[#This Row],[Max VPPEL RATE]],VPPEL[[#This Row],[Max VPPEL RATE]],VPPEL[[#This Row],[Unadjusted Maximum Revenue]]/(VPPEL[[#This Row],[Proposed Taxable Valuation]]/1000))</f>
        <v>1.0626689663499074</v>
      </c>
      <c r="K941" s="26">
        <f>ROUND(VPPEL[[#This Row],[Proposed Taxable Valuation]]/1000*VPPEL[[#This Row],[Adjusted Rate]],0)</f>
        <v>601409</v>
      </c>
      <c r="L941" s="19">
        <f t="shared" si="83"/>
        <v>-156953.18959199183</v>
      </c>
      <c r="M941" s="17">
        <f t="shared" si="86"/>
        <v>-0.27733103365009271</v>
      </c>
      <c r="N941" s="2">
        <v>475616390.97478056</v>
      </c>
      <c r="O941">
        <f>INDEX($R$3:$T$335,MATCH(VPPEL[[#This Row],[DistrictNumber]],$R$3:$R$335,0),3)</f>
        <v>1.34</v>
      </c>
      <c r="P941" s="9">
        <f t="shared" si="84"/>
        <v>637326</v>
      </c>
    </row>
    <row r="942" spans="1:16" x14ac:dyDescent="0.35">
      <c r="A942" s="13">
        <v>2028</v>
      </c>
      <c r="B942" s="13">
        <f t="shared" si="82"/>
        <v>2027</v>
      </c>
      <c r="C942" t="s">
        <v>574</v>
      </c>
      <c r="D942" t="s">
        <v>575</v>
      </c>
      <c r="E942" s="5">
        <v>2640145513.2090693</v>
      </c>
      <c r="F942" s="13">
        <f>INDEX($R$3:$T$335,MATCH(VPPEL[[#This Row],[DistrictNumber]],$R$3:$R$335,0),3)</f>
        <v>1.34</v>
      </c>
      <c r="G942" s="9">
        <f t="shared" si="85"/>
        <v>3537794.9877001527</v>
      </c>
      <c r="H942" s="11">
        <v>1.02</v>
      </c>
      <c r="I942" s="12" cm="1">
        <f t="array" ref="I942">INDEX(VPPEL[],MATCH(VPPEL[[#This Row],[Base Year]]&amp;VPPEL[[#This Row],[DistrictNumber]],VPPEL[[Fiscal Year]:[Fiscal Year]]&amp;VPPEL[[DistrictNumber]:[DistrictNumber]],0),9)*$H942</f>
        <v>2561870.0225869203</v>
      </c>
      <c r="J942" s="15">
        <f>IF(VPPEL[[#This Row],[Unadjusted Maximum Revenue]]/(VPPEL[[#This Row],[Proposed Taxable Valuation]]/1000)&gt;VPPEL[[#This Row],[Max VPPEL RATE]],VPPEL[[#This Row],[Max VPPEL RATE]],VPPEL[[#This Row],[Unadjusted Maximum Revenue]]/(VPPEL[[#This Row],[Proposed Taxable Valuation]]/1000))</f>
        <v>0.97035182711311774</v>
      </c>
      <c r="K942" s="26">
        <f>ROUND(VPPEL[[#This Row],[Proposed Taxable Valuation]]/1000*VPPEL[[#This Row],[Adjusted Rate]],0)</f>
        <v>2561870</v>
      </c>
      <c r="L942" s="19">
        <f t="shared" si="83"/>
        <v>-975924.96511323238</v>
      </c>
      <c r="M942" s="17">
        <f t="shared" si="86"/>
        <v>-0.36964817288688234</v>
      </c>
      <c r="N942" s="2">
        <v>2011346701.4666066</v>
      </c>
      <c r="O942">
        <f>INDEX($R$3:$T$335,MATCH(VPPEL[[#This Row],[DistrictNumber]],$R$3:$R$335,0),3)</f>
        <v>1.34</v>
      </c>
      <c r="P942" s="9">
        <f t="shared" si="84"/>
        <v>2695205</v>
      </c>
    </row>
    <row r="943" spans="1:16" x14ac:dyDescent="0.35">
      <c r="A943" s="13">
        <v>2028</v>
      </c>
      <c r="B943" s="13">
        <f t="shared" si="82"/>
        <v>2027</v>
      </c>
      <c r="C943" t="s">
        <v>576</v>
      </c>
      <c r="D943" t="s">
        <v>577</v>
      </c>
      <c r="E943" s="5">
        <v>670677280.79106998</v>
      </c>
      <c r="F943" s="13">
        <f>INDEX($R$3:$T$335,MATCH(VPPEL[[#This Row],[DistrictNumber]],$R$3:$R$335,0),3)</f>
        <v>0.67</v>
      </c>
      <c r="G943" s="9">
        <f t="shared" si="85"/>
        <v>449353.77813001693</v>
      </c>
      <c r="H943" s="11">
        <v>1.02</v>
      </c>
      <c r="I943" s="12" cm="1">
        <f t="array" ref="I943">INDEX(VPPEL[],MATCH(VPPEL[[#This Row],[Base Year]]&amp;VPPEL[[#This Row],[DistrictNumber]],VPPEL[[Fiscal Year]:[Fiscal Year]]&amp;VPPEL[[DistrictNumber]:[DistrictNumber]],0),9)*$H943</f>
        <v>373201.23732897599</v>
      </c>
      <c r="J943" s="15">
        <f>IF(VPPEL[[#This Row],[Unadjusted Maximum Revenue]]/(VPPEL[[#This Row],[Proposed Taxable Valuation]]/1000)&gt;VPPEL[[#This Row],[Max VPPEL RATE]],VPPEL[[#This Row],[Max VPPEL RATE]],VPPEL[[#This Row],[Unadjusted Maximum Revenue]]/(VPPEL[[#This Row],[Proposed Taxable Valuation]]/1000))</f>
        <v>0.55645427095544631</v>
      </c>
      <c r="K943" s="26">
        <f>ROUND(VPPEL[[#This Row],[Proposed Taxable Valuation]]/1000*VPPEL[[#This Row],[Adjusted Rate]],0)</f>
        <v>373201</v>
      </c>
      <c r="L943" s="19">
        <f t="shared" si="83"/>
        <v>-76152.540801040945</v>
      </c>
      <c r="M943" s="17">
        <f t="shared" si="86"/>
        <v>-0.11354572904455373</v>
      </c>
      <c r="N943" s="2">
        <v>572880526.65170217</v>
      </c>
      <c r="O943">
        <f>INDEX($R$3:$T$335,MATCH(VPPEL[[#This Row],[DistrictNumber]],$R$3:$R$335,0),3)</f>
        <v>0.67</v>
      </c>
      <c r="P943" s="9">
        <f t="shared" si="84"/>
        <v>383830</v>
      </c>
    </row>
    <row r="944" spans="1:16" x14ac:dyDescent="0.35">
      <c r="A944" s="13">
        <v>2028</v>
      </c>
      <c r="B944" s="13">
        <f t="shared" si="82"/>
        <v>2027</v>
      </c>
      <c r="C944" t="s">
        <v>578</v>
      </c>
      <c r="D944" t="s">
        <v>579</v>
      </c>
      <c r="E944" s="5">
        <v>629260281.93332565</v>
      </c>
      <c r="F944" s="13">
        <f>INDEX($R$3:$T$335,MATCH(VPPEL[[#This Row],[DistrictNumber]],$R$3:$R$335,0),3)</f>
        <v>1.34</v>
      </c>
      <c r="G944" s="9">
        <f t="shared" si="85"/>
        <v>843208.77779065643</v>
      </c>
      <c r="H944" s="11">
        <v>1.02</v>
      </c>
      <c r="I944" s="12" cm="1">
        <f t="array" ref="I944">INDEX(VPPEL[],MATCH(VPPEL[[#This Row],[Base Year]]&amp;VPPEL[[#This Row],[DistrictNumber]],VPPEL[[Fiscal Year]:[Fiscal Year]]&amp;VPPEL[[DistrictNumber]:[DistrictNumber]],0),9)*$H944</f>
        <v>529194.2023802161</v>
      </c>
      <c r="J944" s="15">
        <f>IF(VPPEL[[#This Row],[Unadjusted Maximum Revenue]]/(VPPEL[[#This Row],[Proposed Taxable Valuation]]/1000)&gt;VPPEL[[#This Row],[Max VPPEL RATE]],VPPEL[[#This Row],[Max VPPEL RATE]],VPPEL[[#This Row],[Unadjusted Maximum Revenue]]/(VPPEL[[#This Row],[Proposed Taxable Valuation]]/1000))</f>
        <v>0.84097823678674155</v>
      </c>
      <c r="K944" s="26">
        <f>ROUND(VPPEL[[#This Row],[Proposed Taxable Valuation]]/1000*VPPEL[[#This Row],[Adjusted Rate]],0)</f>
        <v>529194</v>
      </c>
      <c r="L944" s="19">
        <f t="shared" si="83"/>
        <v>-314014.57541044033</v>
      </c>
      <c r="M944" s="17">
        <f t="shared" si="86"/>
        <v>-0.49902176321325853</v>
      </c>
      <c r="N944" s="2">
        <v>462931868.22539288</v>
      </c>
      <c r="O944">
        <f>INDEX($R$3:$T$335,MATCH(VPPEL[[#This Row],[DistrictNumber]],$R$3:$R$335,0),3)</f>
        <v>1.34</v>
      </c>
      <c r="P944" s="9">
        <f t="shared" si="84"/>
        <v>620329</v>
      </c>
    </row>
    <row r="945" spans="1:16" x14ac:dyDescent="0.35">
      <c r="A945" s="13">
        <v>2028</v>
      </c>
      <c r="B945" s="13">
        <f t="shared" si="82"/>
        <v>2027</v>
      </c>
      <c r="C945" t="s">
        <v>580</v>
      </c>
      <c r="D945" t="s">
        <v>581</v>
      </c>
      <c r="E945" s="5">
        <v>207948789.65752998</v>
      </c>
      <c r="F945" s="13">
        <f>INDEX($R$3:$T$335,MATCH(VPPEL[[#This Row],[DistrictNumber]],$R$3:$R$335,0),3)</f>
        <v>0.17777000000000001</v>
      </c>
      <c r="G945" s="9">
        <f t="shared" si="85"/>
        <v>36967.056337419104</v>
      </c>
      <c r="H945" s="11">
        <v>1.02</v>
      </c>
      <c r="I945" s="12" cm="1">
        <f t="array" ref="I945">INDEX(VPPEL[],MATCH(VPPEL[[#This Row],[Base Year]]&amp;VPPEL[[#This Row],[DistrictNumber]],VPPEL[[Fiscal Year]:[Fiscal Year]]&amp;VPPEL[[DistrictNumber]:[DistrictNumber]],0),9)*$H945</f>
        <v>34277.399741349371</v>
      </c>
      <c r="J945" s="15">
        <f>IF(VPPEL[[#This Row],[Unadjusted Maximum Revenue]]/(VPPEL[[#This Row],[Proposed Taxable Valuation]]/1000)&gt;VPPEL[[#This Row],[Max VPPEL RATE]],VPPEL[[#This Row],[Max VPPEL RATE]],VPPEL[[#This Row],[Unadjusted Maximum Revenue]]/(VPPEL[[#This Row],[Proposed Taxable Valuation]]/1000))</f>
        <v>0.16483577422018508</v>
      </c>
      <c r="K945" s="26">
        <f>ROUND(VPPEL[[#This Row],[Proposed Taxable Valuation]]/1000*VPPEL[[#This Row],[Adjusted Rate]],0)</f>
        <v>34277</v>
      </c>
      <c r="L945" s="19">
        <f t="shared" si="83"/>
        <v>-2689.6565960697335</v>
      </c>
      <c r="M945" s="17">
        <f t="shared" si="86"/>
        <v>-1.2934225779814928E-2</v>
      </c>
      <c r="N945" s="2">
        <v>185223848.88182241</v>
      </c>
      <c r="O945">
        <f>INDEX($R$3:$T$335,MATCH(VPPEL[[#This Row],[DistrictNumber]],$R$3:$R$335,0),3)</f>
        <v>0.17777000000000001</v>
      </c>
      <c r="P945" s="9">
        <f t="shared" si="84"/>
        <v>32927</v>
      </c>
    </row>
    <row r="946" spans="1:16" x14ac:dyDescent="0.35">
      <c r="A946" s="13">
        <v>2028</v>
      </c>
      <c r="B946" s="13">
        <f t="shared" si="82"/>
        <v>2027</v>
      </c>
      <c r="C946" t="s">
        <v>582</v>
      </c>
      <c r="D946" t="s">
        <v>583</v>
      </c>
      <c r="E946" s="5">
        <v>888621435.14361918</v>
      </c>
      <c r="F946" s="13">
        <f>INDEX($R$3:$T$335,MATCH(VPPEL[[#This Row],[DistrictNumber]],$R$3:$R$335,0),3)</f>
        <v>0.47982999999999998</v>
      </c>
      <c r="G946" s="9">
        <f t="shared" si="85"/>
        <v>426387.22322496277</v>
      </c>
      <c r="H946" s="11">
        <v>1.02</v>
      </c>
      <c r="I946" s="12" cm="1">
        <f t="array" ref="I946">INDEX(VPPEL[],MATCH(VPPEL[[#This Row],[Base Year]]&amp;VPPEL[[#This Row],[DistrictNumber]],VPPEL[[Fiscal Year]:[Fiscal Year]]&amp;VPPEL[[DistrictNumber]:[DistrictNumber]],0),9)*$H946</f>
        <v>330227.79555703304</v>
      </c>
      <c r="J946" s="15">
        <f>IF(VPPEL[[#This Row],[Unadjusted Maximum Revenue]]/(VPPEL[[#This Row],[Proposed Taxable Valuation]]/1000)&gt;VPPEL[[#This Row],[Max VPPEL RATE]],VPPEL[[#This Row],[Max VPPEL RATE]],VPPEL[[#This Row],[Unadjusted Maximum Revenue]]/(VPPEL[[#This Row],[Proposed Taxable Valuation]]/1000))</f>
        <v>0.37161808448122968</v>
      </c>
      <c r="K946" s="26">
        <f>ROUND(VPPEL[[#This Row],[Proposed Taxable Valuation]]/1000*VPPEL[[#This Row],[Adjusted Rate]],0)</f>
        <v>330228</v>
      </c>
      <c r="L946" s="19">
        <f t="shared" si="83"/>
        <v>-96159.427667929733</v>
      </c>
      <c r="M946" s="17">
        <f t="shared" si="86"/>
        <v>-0.1082119155187703</v>
      </c>
      <c r="N946" s="2">
        <v>700564900.42530847</v>
      </c>
      <c r="O946">
        <f>INDEX($R$3:$T$335,MATCH(VPPEL[[#This Row],[DistrictNumber]],$R$3:$R$335,0),3)</f>
        <v>0.47982999999999998</v>
      </c>
      <c r="P946" s="9">
        <f t="shared" si="84"/>
        <v>336152</v>
      </c>
    </row>
    <row r="947" spans="1:16" x14ac:dyDescent="0.35">
      <c r="A947" s="13">
        <v>2028</v>
      </c>
      <c r="B947" s="13">
        <f t="shared" si="82"/>
        <v>2027</v>
      </c>
      <c r="C947" t="s">
        <v>584</v>
      </c>
      <c r="D947" t="s">
        <v>585</v>
      </c>
      <c r="E947" s="5">
        <v>259919715.70230407</v>
      </c>
      <c r="F947" s="13">
        <f>INDEX($R$3:$T$335,MATCH(VPPEL[[#This Row],[DistrictNumber]],$R$3:$R$335,0),3)</f>
        <v>1.34</v>
      </c>
      <c r="G947" s="9">
        <f t="shared" si="85"/>
        <v>348292.41904108744</v>
      </c>
      <c r="H947" s="11">
        <v>1.02</v>
      </c>
      <c r="I947" s="12" cm="1">
        <f t="array" ref="I947">INDEX(VPPEL[],MATCH(VPPEL[[#This Row],[Base Year]]&amp;VPPEL[[#This Row],[DistrictNumber]],VPPEL[[Fiscal Year]:[Fiscal Year]]&amp;VPPEL[[DistrictNumber]:[DistrictNumber]],0),9)*$H947</f>
        <v>284001.49393992004</v>
      </c>
      <c r="J947" s="15">
        <f>IF(VPPEL[[#This Row],[Unadjusted Maximum Revenue]]/(VPPEL[[#This Row],[Proposed Taxable Valuation]]/1000)&gt;VPPEL[[#This Row],[Max VPPEL RATE]],VPPEL[[#This Row],[Max VPPEL RATE]],VPPEL[[#This Row],[Unadjusted Maximum Revenue]]/(VPPEL[[#This Row],[Proposed Taxable Valuation]]/1000))</f>
        <v>1.0926508332488243</v>
      </c>
      <c r="K947" s="26">
        <f>ROUND(VPPEL[[#This Row],[Proposed Taxable Valuation]]/1000*VPPEL[[#This Row],[Adjusted Rate]],0)</f>
        <v>284001</v>
      </c>
      <c r="L947" s="19">
        <f t="shared" si="83"/>
        <v>-64290.925101167406</v>
      </c>
      <c r="M947" s="17">
        <f t="shared" si="86"/>
        <v>-0.2473491667511758</v>
      </c>
      <c r="N947" s="2">
        <v>215792908.36791202</v>
      </c>
      <c r="O947">
        <f>INDEX($R$3:$T$335,MATCH(VPPEL[[#This Row],[DistrictNumber]],$R$3:$R$335,0),3)</f>
        <v>1.34</v>
      </c>
      <c r="P947" s="9">
        <f t="shared" si="84"/>
        <v>289162</v>
      </c>
    </row>
    <row r="948" spans="1:16" x14ac:dyDescent="0.35">
      <c r="A948" s="13">
        <v>2028</v>
      </c>
      <c r="B948" s="13">
        <f t="shared" si="82"/>
        <v>2027</v>
      </c>
      <c r="C948" t="s">
        <v>586</v>
      </c>
      <c r="D948" t="s">
        <v>587</v>
      </c>
      <c r="E948" s="5">
        <v>318590048.06731629</v>
      </c>
      <c r="F948" s="13">
        <f>INDEX($R$3:$T$335,MATCH(VPPEL[[#This Row],[DistrictNumber]],$R$3:$R$335,0),3)</f>
        <v>0.47206999999999999</v>
      </c>
      <c r="G948" s="9">
        <f t="shared" si="85"/>
        <v>150396.803991138</v>
      </c>
      <c r="H948" s="11">
        <v>1.02</v>
      </c>
      <c r="I948" s="12" cm="1">
        <f t="array" ref="I948">INDEX(VPPEL[],MATCH(VPPEL[[#This Row],[Base Year]]&amp;VPPEL[[#This Row],[DistrictNumber]],VPPEL[[Fiscal Year]:[Fiscal Year]]&amp;VPPEL[[DistrictNumber]:[DistrictNumber]],0),9)*$H948</f>
        <v>127995.63482875846</v>
      </c>
      <c r="J948" s="15">
        <f>IF(VPPEL[[#This Row],[Unadjusted Maximum Revenue]]/(VPPEL[[#This Row],[Proposed Taxable Valuation]]/1000)&gt;VPPEL[[#This Row],[Max VPPEL RATE]],VPPEL[[#This Row],[Max VPPEL RATE]],VPPEL[[#This Row],[Unadjusted Maximum Revenue]]/(VPPEL[[#This Row],[Proposed Taxable Valuation]]/1000))</f>
        <v>0.40175653823848789</v>
      </c>
      <c r="K948" s="26">
        <f>ROUND(VPPEL[[#This Row],[Proposed Taxable Valuation]]/1000*VPPEL[[#This Row],[Adjusted Rate]],0)</f>
        <v>127996</v>
      </c>
      <c r="L948" s="19">
        <f t="shared" si="83"/>
        <v>-22401.169162379549</v>
      </c>
      <c r="M948" s="17">
        <f t="shared" si="86"/>
        <v>-7.0313461761512097E-2</v>
      </c>
      <c r="N948" s="2">
        <v>269137485.14857149</v>
      </c>
      <c r="O948">
        <f>INDEX($R$3:$T$335,MATCH(VPPEL[[#This Row],[DistrictNumber]],$R$3:$R$335,0),3)</f>
        <v>0.47206999999999999</v>
      </c>
      <c r="P948" s="9">
        <f t="shared" si="84"/>
        <v>127052</v>
      </c>
    </row>
    <row r="949" spans="1:16" x14ac:dyDescent="0.35">
      <c r="A949" s="13">
        <v>2028</v>
      </c>
      <c r="B949" s="13">
        <f t="shared" si="82"/>
        <v>2027</v>
      </c>
      <c r="C949" t="s">
        <v>588</v>
      </c>
      <c r="D949" t="s">
        <v>589</v>
      </c>
      <c r="E949" s="5">
        <v>360421738.99541193</v>
      </c>
      <c r="F949" s="13">
        <f>INDEX($R$3:$T$335,MATCH(VPPEL[[#This Row],[DistrictNumber]],$R$3:$R$335,0),3)</f>
        <v>0.98841999999999997</v>
      </c>
      <c r="G949" s="9">
        <f t="shared" si="85"/>
        <v>356248.05525784509</v>
      </c>
      <c r="H949" s="11">
        <v>1.02</v>
      </c>
      <c r="I949" s="12" cm="1">
        <f t="array" ref="I949">INDEX(VPPEL[],MATCH(VPPEL[[#This Row],[Base Year]]&amp;VPPEL[[#This Row],[DistrictNumber]],VPPEL[[Fiscal Year]:[Fiscal Year]]&amp;VPPEL[[DistrictNumber]:[DistrictNumber]],0),9)*$H949</f>
        <v>281370.73358353064</v>
      </c>
      <c r="J949" s="15">
        <f>IF(VPPEL[[#This Row],[Unadjusted Maximum Revenue]]/(VPPEL[[#This Row],[Proposed Taxable Valuation]]/1000)&gt;VPPEL[[#This Row],[Max VPPEL RATE]],VPPEL[[#This Row],[Max VPPEL RATE]],VPPEL[[#This Row],[Unadjusted Maximum Revenue]]/(VPPEL[[#This Row],[Proposed Taxable Valuation]]/1000))</f>
        <v>0.78067081738128008</v>
      </c>
      <c r="K949" s="26">
        <f>ROUND(VPPEL[[#This Row],[Proposed Taxable Valuation]]/1000*VPPEL[[#This Row],[Adjusted Rate]],0)</f>
        <v>281371</v>
      </c>
      <c r="L949" s="19">
        <f t="shared" si="83"/>
        <v>-74877.321674314444</v>
      </c>
      <c r="M949" s="17">
        <f t="shared" si="86"/>
        <v>-0.20774918261871989</v>
      </c>
      <c r="N949" s="2">
        <v>293791827.35364848</v>
      </c>
      <c r="O949">
        <f>INDEX($R$3:$T$335,MATCH(VPPEL[[#This Row],[DistrictNumber]],$R$3:$R$335,0),3)</f>
        <v>0.98841999999999997</v>
      </c>
      <c r="P949" s="9">
        <f t="shared" si="84"/>
        <v>290390</v>
      </c>
    </row>
    <row r="950" spans="1:16" x14ac:dyDescent="0.35">
      <c r="A950" s="13">
        <v>2028</v>
      </c>
      <c r="B950" s="13">
        <f t="shared" si="82"/>
        <v>2027</v>
      </c>
      <c r="C950" t="s">
        <v>590</v>
      </c>
      <c r="D950" t="s">
        <v>591</v>
      </c>
      <c r="E950" s="5">
        <v>796533105.34523869</v>
      </c>
      <c r="F950" s="13">
        <f>INDEX($R$3:$T$335,MATCH(VPPEL[[#This Row],[DistrictNumber]],$R$3:$R$335,0),3)</f>
        <v>1</v>
      </c>
      <c r="G950" s="9">
        <f t="shared" si="85"/>
        <v>796533.1053452387</v>
      </c>
      <c r="H950" s="11">
        <v>1.02</v>
      </c>
      <c r="I950" s="12" cm="1">
        <f t="array" ref="I950">INDEX(VPPEL[],MATCH(VPPEL[[#This Row],[Base Year]]&amp;VPPEL[[#This Row],[DistrictNumber]],VPPEL[[Fiscal Year]:[Fiscal Year]]&amp;VPPEL[[DistrictNumber]:[DistrictNumber]],0),9)*$H950</f>
        <v>619726.0029948001</v>
      </c>
      <c r="J950" s="15">
        <f>IF(VPPEL[[#This Row],[Unadjusted Maximum Revenue]]/(VPPEL[[#This Row],[Proposed Taxable Valuation]]/1000)&gt;VPPEL[[#This Row],[Max VPPEL RATE]],VPPEL[[#This Row],[Max VPPEL RATE]],VPPEL[[#This Row],[Unadjusted Maximum Revenue]]/(VPPEL[[#This Row],[Proposed Taxable Valuation]]/1000))</f>
        <v>0.77802918527308962</v>
      </c>
      <c r="K950" s="26">
        <f>ROUND(VPPEL[[#This Row],[Proposed Taxable Valuation]]/1000*VPPEL[[#This Row],[Adjusted Rate]],0)</f>
        <v>619726</v>
      </c>
      <c r="L950" s="19">
        <f t="shared" si="83"/>
        <v>-176807.1023504386</v>
      </c>
      <c r="M950" s="17">
        <f t="shared" si="86"/>
        <v>-0.22197081472691038</v>
      </c>
      <c r="N950" s="2">
        <v>634609225.287884</v>
      </c>
      <c r="O950">
        <f>INDEX($R$3:$T$335,MATCH(VPPEL[[#This Row],[DistrictNumber]],$R$3:$R$335,0),3)</f>
        <v>1</v>
      </c>
      <c r="P950" s="9">
        <f t="shared" si="84"/>
        <v>634609</v>
      </c>
    </row>
    <row r="951" spans="1:16" x14ac:dyDescent="0.35">
      <c r="A951" s="13">
        <v>2028</v>
      </c>
      <c r="B951" s="13">
        <f t="shared" si="82"/>
        <v>2027</v>
      </c>
      <c r="C951" t="s">
        <v>592</v>
      </c>
      <c r="D951" t="s">
        <v>593</v>
      </c>
      <c r="E951" s="5">
        <v>4985868469.3129101</v>
      </c>
      <c r="F951" s="13">
        <f>INDEX($R$3:$T$335,MATCH(VPPEL[[#This Row],[DistrictNumber]],$R$3:$R$335,0),3)</f>
        <v>0.67</v>
      </c>
      <c r="G951" s="9">
        <f t="shared" si="85"/>
        <v>3340531.8744396497</v>
      </c>
      <c r="H951" s="11">
        <v>1.02</v>
      </c>
      <c r="I951" s="12" cm="1">
        <f t="array" ref="I951">INDEX(VPPEL[],MATCH(VPPEL[[#This Row],[Base Year]]&amp;VPPEL[[#This Row],[DistrictNumber]],VPPEL[[Fiscal Year]:[Fiscal Year]]&amp;VPPEL[[DistrictNumber]:[DistrictNumber]],0),9)*$H951</f>
        <v>2487212.6930515445</v>
      </c>
      <c r="J951" s="15">
        <f>IF(VPPEL[[#This Row],[Unadjusted Maximum Revenue]]/(VPPEL[[#This Row],[Proposed Taxable Valuation]]/1000)&gt;VPPEL[[#This Row],[Max VPPEL RATE]],VPPEL[[#This Row],[Max VPPEL RATE]],VPPEL[[#This Row],[Unadjusted Maximum Revenue]]/(VPPEL[[#This Row],[Proposed Taxable Valuation]]/1000))</f>
        <v>0.49885244834673725</v>
      </c>
      <c r="K951" s="26">
        <f>ROUND(VPPEL[[#This Row],[Proposed Taxable Valuation]]/1000*VPPEL[[#This Row],[Adjusted Rate]],0)</f>
        <v>2487213</v>
      </c>
      <c r="L951" s="19">
        <f t="shared" si="83"/>
        <v>-853319.18138810527</v>
      </c>
      <c r="M951" s="17">
        <f t="shared" si="86"/>
        <v>-0.17114755165326279</v>
      </c>
      <c r="N951" s="2">
        <v>3853720183.1144443</v>
      </c>
      <c r="O951">
        <f>INDEX($R$3:$T$335,MATCH(VPPEL[[#This Row],[DistrictNumber]],$R$3:$R$335,0),3)</f>
        <v>0.67</v>
      </c>
      <c r="P951" s="9">
        <f t="shared" si="84"/>
        <v>2581993</v>
      </c>
    </row>
    <row r="952" spans="1:16" x14ac:dyDescent="0.35">
      <c r="A952" s="13">
        <v>2028</v>
      </c>
      <c r="B952" s="13">
        <f t="shared" si="82"/>
        <v>2027</v>
      </c>
      <c r="C952" t="s">
        <v>594</v>
      </c>
      <c r="D952" t="s">
        <v>595</v>
      </c>
      <c r="E952" s="5">
        <v>12977940921.990717</v>
      </c>
      <c r="F952" s="13">
        <f>INDEX($R$3:$T$335,MATCH(VPPEL[[#This Row],[DistrictNumber]],$R$3:$R$335,0),3)</f>
        <v>1.34</v>
      </c>
      <c r="G952" s="9">
        <f t="shared" si="85"/>
        <v>17390440.835467562</v>
      </c>
      <c r="H952" s="11">
        <v>1.02</v>
      </c>
      <c r="I952" s="12" cm="1">
        <f t="array" ref="I952">INDEX(VPPEL[],MATCH(VPPEL[[#This Row],[Base Year]]&amp;VPPEL[[#This Row],[DistrictNumber]],VPPEL[[Fiscal Year]:[Fiscal Year]]&amp;VPPEL[[DistrictNumber]:[DistrictNumber]],0),9)*$H952</f>
        <v>10906029.591845978</v>
      </c>
      <c r="J952" s="15">
        <f>IF(VPPEL[[#This Row],[Unadjusted Maximum Revenue]]/(VPPEL[[#This Row],[Proposed Taxable Valuation]]/1000)&gt;VPPEL[[#This Row],[Max VPPEL RATE]],VPPEL[[#This Row],[Max VPPEL RATE]],VPPEL[[#This Row],[Unadjusted Maximum Revenue]]/(VPPEL[[#This Row],[Proposed Taxable Valuation]]/1000))</f>
        <v>0.84035130514163847</v>
      </c>
      <c r="K952" s="26">
        <f>ROUND(VPPEL[[#This Row],[Proposed Taxable Valuation]]/1000*VPPEL[[#This Row],[Adjusted Rate]],0)</f>
        <v>10906030</v>
      </c>
      <c r="L952" s="19">
        <f t="shared" si="83"/>
        <v>-6484411.243621584</v>
      </c>
      <c r="M952" s="17">
        <f t="shared" si="86"/>
        <v>-0.49964869485836161</v>
      </c>
      <c r="N952" s="2">
        <v>9710998570.2258339</v>
      </c>
      <c r="O952">
        <f>INDEX($R$3:$T$335,MATCH(VPPEL[[#This Row],[DistrictNumber]],$R$3:$R$335,0),3)</f>
        <v>1.34</v>
      </c>
      <c r="P952" s="9">
        <f t="shared" si="84"/>
        <v>13012738</v>
      </c>
    </row>
    <row r="953" spans="1:16" x14ac:dyDescent="0.35">
      <c r="A953" s="13">
        <v>2028</v>
      </c>
      <c r="B953" s="13">
        <f t="shared" si="82"/>
        <v>2027</v>
      </c>
      <c r="C953" t="s">
        <v>596</v>
      </c>
      <c r="D953" t="s">
        <v>597</v>
      </c>
      <c r="E953" s="5">
        <v>1456294365.5819242</v>
      </c>
      <c r="F953" s="13">
        <f>INDEX($R$3:$T$335,MATCH(VPPEL[[#This Row],[DistrictNumber]],$R$3:$R$335,0),3)</f>
        <v>0</v>
      </c>
      <c r="G953" s="9">
        <f t="shared" si="85"/>
        <v>0</v>
      </c>
      <c r="H953" s="11">
        <v>1.02</v>
      </c>
      <c r="I953" s="12" cm="1">
        <f t="array" ref="I953">INDEX(VPPEL[],MATCH(VPPEL[[#This Row],[Base Year]]&amp;VPPEL[[#This Row],[DistrictNumber]],VPPEL[[Fiscal Year]:[Fiscal Year]]&amp;VPPEL[[DistrictNumber]:[DistrictNumber]],0),9)*$H953</f>
        <v>0</v>
      </c>
      <c r="J953" s="15">
        <f>IF(VPPEL[[#This Row],[Unadjusted Maximum Revenue]]/(VPPEL[[#This Row],[Proposed Taxable Valuation]]/1000)&gt;VPPEL[[#This Row],[Max VPPEL RATE]],VPPEL[[#This Row],[Max VPPEL RATE]],VPPEL[[#This Row],[Unadjusted Maximum Revenue]]/(VPPEL[[#This Row],[Proposed Taxable Valuation]]/1000))</f>
        <v>0</v>
      </c>
      <c r="K953" s="26">
        <f>ROUND(VPPEL[[#This Row],[Proposed Taxable Valuation]]/1000*VPPEL[[#This Row],[Adjusted Rate]],0)</f>
        <v>0</v>
      </c>
      <c r="L953" s="19">
        <f t="shared" si="83"/>
        <v>0</v>
      </c>
      <c r="M953" s="17">
        <f t="shared" si="86"/>
        <v>0</v>
      </c>
      <c r="N953" s="2">
        <v>1132487131.6648307</v>
      </c>
      <c r="O953">
        <f>INDEX($R$3:$T$335,MATCH(VPPEL[[#This Row],[DistrictNumber]],$R$3:$R$335,0),3)</f>
        <v>0</v>
      </c>
      <c r="P953" s="9">
        <f t="shared" si="84"/>
        <v>0</v>
      </c>
    </row>
    <row r="954" spans="1:16" x14ac:dyDescent="0.35">
      <c r="A954" s="13">
        <v>2028</v>
      </c>
      <c r="B954" s="13">
        <f t="shared" si="82"/>
        <v>2027</v>
      </c>
      <c r="C954" t="s">
        <v>598</v>
      </c>
      <c r="D954" t="s">
        <v>599</v>
      </c>
      <c r="E954" s="5">
        <v>398617455.81939501</v>
      </c>
      <c r="F954" s="13">
        <f>INDEX($R$3:$T$335,MATCH(VPPEL[[#This Row],[DistrictNumber]],$R$3:$R$335,0),3)</f>
        <v>0</v>
      </c>
      <c r="G954" s="9">
        <f t="shared" si="85"/>
        <v>0</v>
      </c>
      <c r="H954" s="11">
        <v>1.02</v>
      </c>
      <c r="I954" s="12" cm="1">
        <f t="array" ref="I954">INDEX(VPPEL[],MATCH(VPPEL[[#This Row],[Base Year]]&amp;VPPEL[[#This Row],[DistrictNumber]],VPPEL[[Fiscal Year]:[Fiscal Year]]&amp;VPPEL[[DistrictNumber]:[DistrictNumber]],0),9)*$H954</f>
        <v>0</v>
      </c>
      <c r="J954" s="15">
        <f>IF(VPPEL[[#This Row],[Unadjusted Maximum Revenue]]/(VPPEL[[#This Row],[Proposed Taxable Valuation]]/1000)&gt;VPPEL[[#This Row],[Max VPPEL RATE]],VPPEL[[#This Row],[Max VPPEL RATE]],VPPEL[[#This Row],[Unadjusted Maximum Revenue]]/(VPPEL[[#This Row],[Proposed Taxable Valuation]]/1000))</f>
        <v>0</v>
      </c>
      <c r="K954" s="26">
        <f>ROUND(VPPEL[[#This Row],[Proposed Taxable Valuation]]/1000*VPPEL[[#This Row],[Adjusted Rate]],0)</f>
        <v>0</v>
      </c>
      <c r="L954" s="19">
        <f t="shared" si="83"/>
        <v>0</v>
      </c>
      <c r="M954" s="17">
        <f t="shared" si="86"/>
        <v>0</v>
      </c>
      <c r="N954" s="2">
        <v>348095182.497392</v>
      </c>
      <c r="O954">
        <f>INDEX($R$3:$T$335,MATCH(VPPEL[[#This Row],[DistrictNumber]],$R$3:$R$335,0),3)</f>
        <v>0</v>
      </c>
      <c r="P954" s="9">
        <f t="shared" si="84"/>
        <v>0</v>
      </c>
    </row>
    <row r="955" spans="1:16" x14ac:dyDescent="0.35">
      <c r="A955" s="13">
        <v>2028</v>
      </c>
      <c r="B955" s="13">
        <f t="shared" si="82"/>
        <v>2027</v>
      </c>
      <c r="C955" t="s">
        <v>600</v>
      </c>
      <c r="D955" t="s">
        <v>601</v>
      </c>
      <c r="E955" s="5">
        <v>1064636953.5947583</v>
      </c>
      <c r="F955" s="13">
        <f>INDEX($R$3:$T$335,MATCH(VPPEL[[#This Row],[DistrictNumber]],$R$3:$R$335,0),3)</f>
        <v>0.77</v>
      </c>
      <c r="G955" s="9">
        <f t="shared" si="85"/>
        <v>819770.45426796377</v>
      </c>
      <c r="H955" s="11">
        <v>1.02</v>
      </c>
      <c r="I955" s="12" cm="1">
        <f t="array" ref="I955">INDEX(VPPEL[],MATCH(VPPEL[[#This Row],[Base Year]]&amp;VPPEL[[#This Row],[DistrictNumber]],VPPEL[[Fiscal Year]:[Fiscal Year]]&amp;VPPEL[[DistrictNumber]:[DistrictNumber]],0),9)*$H955</f>
        <v>663991.5115199521</v>
      </c>
      <c r="J955" s="15">
        <f>IF(VPPEL[[#This Row],[Unadjusted Maximum Revenue]]/(VPPEL[[#This Row],[Proposed Taxable Valuation]]/1000)&gt;VPPEL[[#This Row],[Max VPPEL RATE]],VPPEL[[#This Row],[Max VPPEL RATE]],VPPEL[[#This Row],[Unadjusted Maximum Revenue]]/(VPPEL[[#This Row],[Proposed Taxable Valuation]]/1000))</f>
        <v>0.62367881302445649</v>
      </c>
      <c r="K955" s="26">
        <f>ROUND(VPPEL[[#This Row],[Proposed Taxable Valuation]]/1000*VPPEL[[#This Row],[Adjusted Rate]],0)</f>
        <v>663992</v>
      </c>
      <c r="L955" s="19">
        <f t="shared" si="83"/>
        <v>-155778.94274801167</v>
      </c>
      <c r="M955" s="17">
        <f t="shared" si="86"/>
        <v>-0.14632118697554353</v>
      </c>
      <c r="N955" s="2">
        <v>899730833.80307555</v>
      </c>
      <c r="O955">
        <f>INDEX($R$3:$T$335,MATCH(VPPEL[[#This Row],[DistrictNumber]],$R$3:$R$335,0),3)</f>
        <v>0.77</v>
      </c>
      <c r="P955" s="9">
        <f t="shared" si="84"/>
        <v>692793</v>
      </c>
    </row>
    <row r="956" spans="1:16" x14ac:dyDescent="0.35">
      <c r="A956" s="13">
        <v>2028</v>
      </c>
      <c r="B956" s="13">
        <f t="shared" si="82"/>
        <v>2027</v>
      </c>
      <c r="C956" t="s">
        <v>602</v>
      </c>
      <c r="D956" t="s">
        <v>603</v>
      </c>
      <c r="E956" s="5">
        <v>310371649.47486877</v>
      </c>
      <c r="F956" s="13">
        <f>INDEX($R$3:$T$335,MATCH(VPPEL[[#This Row],[DistrictNumber]],$R$3:$R$335,0),3)</f>
        <v>1.34</v>
      </c>
      <c r="G956" s="9">
        <f t="shared" si="85"/>
        <v>415898.01029632421</v>
      </c>
      <c r="H956" s="11">
        <v>1.02</v>
      </c>
      <c r="I956" s="12" cm="1">
        <f t="array" ref="I956">INDEX(VPPEL[],MATCH(VPPEL[[#This Row],[Base Year]]&amp;VPPEL[[#This Row],[DistrictNumber]],VPPEL[[Fiscal Year]:[Fiscal Year]]&amp;VPPEL[[DistrictNumber]:[DistrictNumber]],0),9)*$H956</f>
        <v>379021.346647128</v>
      </c>
      <c r="J956" s="15">
        <f>IF(VPPEL[[#This Row],[Unadjusted Maximum Revenue]]/(VPPEL[[#This Row],[Proposed Taxable Valuation]]/1000)&gt;VPPEL[[#This Row],[Max VPPEL RATE]],VPPEL[[#This Row],[Max VPPEL RATE]],VPPEL[[#This Row],[Unadjusted Maximum Revenue]]/(VPPEL[[#This Row],[Proposed Taxable Valuation]]/1000))</f>
        <v>1.2211854635834509</v>
      </c>
      <c r="K956" s="26">
        <f>ROUND(VPPEL[[#This Row],[Proposed Taxable Valuation]]/1000*VPPEL[[#This Row],[Adjusted Rate]],0)</f>
        <v>379021</v>
      </c>
      <c r="L956" s="19">
        <f t="shared" si="83"/>
        <v>-36876.663649196213</v>
      </c>
      <c r="M956" s="17">
        <f t="shared" si="86"/>
        <v>-0.11881453641654915</v>
      </c>
      <c r="N956" s="2">
        <v>275994735.5131036</v>
      </c>
      <c r="O956">
        <f>INDEX($R$3:$T$335,MATCH(VPPEL[[#This Row],[DistrictNumber]],$R$3:$R$335,0),3)</f>
        <v>1.34</v>
      </c>
      <c r="P956" s="9">
        <f t="shared" si="84"/>
        <v>369833</v>
      </c>
    </row>
    <row r="957" spans="1:16" x14ac:dyDescent="0.35">
      <c r="A957" s="13">
        <v>2028</v>
      </c>
      <c r="B957" s="13">
        <f t="shared" si="82"/>
        <v>2027</v>
      </c>
      <c r="C957" t="s">
        <v>604</v>
      </c>
      <c r="D957" t="s">
        <v>605</v>
      </c>
      <c r="E957" s="5">
        <v>682371171.1939888</v>
      </c>
      <c r="F957" s="13">
        <f>INDEX($R$3:$T$335,MATCH(VPPEL[[#This Row],[DistrictNumber]],$R$3:$R$335,0),3)</f>
        <v>1.0696699999999999</v>
      </c>
      <c r="G957" s="9">
        <f t="shared" si="85"/>
        <v>729911.97069107392</v>
      </c>
      <c r="H957" s="11">
        <v>1.02</v>
      </c>
      <c r="I957" s="12" cm="1">
        <f t="array" ref="I957">INDEX(VPPEL[],MATCH(VPPEL[[#This Row],[Base Year]]&amp;VPPEL[[#This Row],[DistrictNumber]],VPPEL[[Fiscal Year]:[Fiscal Year]]&amp;VPPEL[[DistrictNumber]:[DistrictNumber]],0),9)*$H957</f>
        <v>555610.96129896329</v>
      </c>
      <c r="J957" s="15">
        <f>IF(VPPEL[[#This Row],[Unadjusted Maximum Revenue]]/(VPPEL[[#This Row],[Proposed Taxable Valuation]]/1000)&gt;VPPEL[[#This Row],[Max VPPEL RATE]],VPPEL[[#This Row],[Max VPPEL RATE]],VPPEL[[#This Row],[Unadjusted Maximum Revenue]]/(VPPEL[[#This Row],[Proposed Taxable Valuation]]/1000))</f>
        <v>0.81423568983252181</v>
      </c>
      <c r="K957" s="26">
        <f>ROUND(VPPEL[[#This Row],[Proposed Taxable Valuation]]/1000*VPPEL[[#This Row],[Adjusted Rate]],0)</f>
        <v>555611</v>
      </c>
      <c r="L957" s="19">
        <f t="shared" si="83"/>
        <v>-174301.00939211063</v>
      </c>
      <c r="M957" s="17">
        <f t="shared" si="86"/>
        <v>-0.25543431016747808</v>
      </c>
      <c r="N957" s="2">
        <v>542913997.74497938</v>
      </c>
      <c r="O957">
        <f>INDEX($R$3:$T$335,MATCH(VPPEL[[#This Row],[DistrictNumber]],$R$3:$R$335,0),3)</f>
        <v>1.0696699999999999</v>
      </c>
      <c r="P957" s="9">
        <f t="shared" si="84"/>
        <v>580739</v>
      </c>
    </row>
    <row r="958" spans="1:16" x14ac:dyDescent="0.35">
      <c r="A958" s="13">
        <v>2028</v>
      </c>
      <c r="B958" s="13">
        <f t="shared" si="82"/>
        <v>2027</v>
      </c>
      <c r="C958" t="s">
        <v>606</v>
      </c>
      <c r="D958" t="s">
        <v>607</v>
      </c>
      <c r="E958" s="5">
        <v>301298362.78499144</v>
      </c>
      <c r="F958" s="13">
        <f>INDEX($R$3:$T$335,MATCH(VPPEL[[#This Row],[DistrictNumber]],$R$3:$R$335,0),3)</f>
        <v>1.34</v>
      </c>
      <c r="G958" s="9">
        <f t="shared" si="85"/>
        <v>403739.80613188859</v>
      </c>
      <c r="H958" s="11">
        <v>1.02</v>
      </c>
      <c r="I958" s="12" cm="1">
        <f t="array" ref="I958">INDEX(VPPEL[],MATCH(VPPEL[[#This Row],[Base Year]]&amp;VPPEL[[#This Row],[DistrictNumber]],VPPEL[[Fiscal Year]:[Fiscal Year]]&amp;VPPEL[[DistrictNumber]:[DistrictNumber]],0),9)*$H958</f>
        <v>305570.90531145601</v>
      </c>
      <c r="J958" s="15">
        <f>IF(VPPEL[[#This Row],[Unadjusted Maximum Revenue]]/(VPPEL[[#This Row],[Proposed Taxable Valuation]]/1000)&gt;VPPEL[[#This Row],[Max VPPEL RATE]],VPPEL[[#This Row],[Max VPPEL RATE]],VPPEL[[#This Row],[Unadjusted Maximum Revenue]]/(VPPEL[[#This Row],[Proposed Taxable Valuation]]/1000))</f>
        <v>1.0141804372482219</v>
      </c>
      <c r="K958" s="26">
        <f>ROUND(VPPEL[[#This Row],[Proposed Taxable Valuation]]/1000*VPPEL[[#This Row],[Adjusted Rate]],0)</f>
        <v>305571</v>
      </c>
      <c r="L958" s="19">
        <f t="shared" si="83"/>
        <v>-98168.90082043258</v>
      </c>
      <c r="M958" s="17">
        <f t="shared" si="86"/>
        <v>-0.32581956275177815</v>
      </c>
      <c r="N958" s="2">
        <v>243946714.66073343</v>
      </c>
      <c r="O958">
        <f>INDEX($R$3:$T$335,MATCH(VPPEL[[#This Row],[DistrictNumber]],$R$3:$R$335,0),3)</f>
        <v>1.34</v>
      </c>
      <c r="P958" s="9">
        <f t="shared" si="84"/>
        <v>326889</v>
      </c>
    </row>
    <row r="959" spans="1:16" x14ac:dyDescent="0.35">
      <c r="A959" s="13">
        <v>2028</v>
      </c>
      <c r="B959" s="13">
        <f t="shared" si="82"/>
        <v>2027</v>
      </c>
      <c r="C959" t="s">
        <v>608</v>
      </c>
      <c r="D959" t="s">
        <v>609</v>
      </c>
      <c r="E959" s="5">
        <v>229044584.56364501</v>
      </c>
      <c r="F959" s="13">
        <f>INDEX($R$3:$T$335,MATCH(VPPEL[[#This Row],[DistrictNumber]],$R$3:$R$335,0),3)</f>
        <v>1.24471</v>
      </c>
      <c r="G959" s="9">
        <f t="shared" si="85"/>
        <v>285094.08485221455</v>
      </c>
      <c r="H959" s="11">
        <v>1.02</v>
      </c>
      <c r="I959" s="12" cm="1">
        <f t="array" ref="I959">INDEX(VPPEL[],MATCH(VPPEL[[#This Row],[Base Year]]&amp;VPPEL[[#This Row],[DistrictNumber]],VPPEL[[Fiscal Year]:[Fiscal Year]]&amp;VPPEL[[DistrictNumber]:[DistrictNumber]],0),9)*$H959</f>
        <v>257022.253313024</v>
      </c>
      <c r="J959" s="15">
        <f>IF(VPPEL[[#This Row],[Unadjusted Maximum Revenue]]/(VPPEL[[#This Row],[Proposed Taxable Valuation]]/1000)&gt;VPPEL[[#This Row],[Max VPPEL RATE]],VPPEL[[#This Row],[Max VPPEL RATE]],VPPEL[[#This Row],[Unadjusted Maximum Revenue]]/(VPPEL[[#This Row],[Proposed Taxable Valuation]]/1000))</f>
        <v>1.1221494444091726</v>
      </c>
      <c r="K959" s="26">
        <f>ROUND(VPPEL[[#This Row],[Proposed Taxable Valuation]]/1000*VPPEL[[#This Row],[Adjusted Rate]],0)</f>
        <v>257022</v>
      </c>
      <c r="L959" s="19">
        <f t="shared" si="83"/>
        <v>-28071.831539190549</v>
      </c>
      <c r="M959" s="17">
        <f t="shared" si="86"/>
        <v>-0.12256055559082735</v>
      </c>
      <c r="N959" s="2">
        <v>204381264.94117126</v>
      </c>
      <c r="O959">
        <f>INDEX($R$3:$T$335,MATCH(VPPEL[[#This Row],[DistrictNumber]],$R$3:$R$335,0),3)</f>
        <v>1.24471</v>
      </c>
      <c r="P959" s="9">
        <f t="shared" si="84"/>
        <v>254395</v>
      </c>
    </row>
    <row r="960" spans="1:16" x14ac:dyDescent="0.35">
      <c r="A960" s="13">
        <v>2028</v>
      </c>
      <c r="B960" s="13">
        <f t="shared" si="82"/>
        <v>2027</v>
      </c>
      <c r="C960" t="s">
        <v>610</v>
      </c>
      <c r="D960" t="s">
        <v>611</v>
      </c>
      <c r="E960" s="5">
        <v>1060137552.9575191</v>
      </c>
      <c r="F960" s="13">
        <f>INDEX($R$3:$T$335,MATCH(VPPEL[[#This Row],[DistrictNumber]],$R$3:$R$335,0),3)</f>
        <v>0</v>
      </c>
      <c r="G960" s="9">
        <f t="shared" si="85"/>
        <v>0</v>
      </c>
      <c r="H960" s="11">
        <v>1.02</v>
      </c>
      <c r="I960" s="12" cm="1">
        <f t="array" ref="I960">INDEX(VPPEL[],MATCH(VPPEL[[#This Row],[Base Year]]&amp;VPPEL[[#This Row],[DistrictNumber]],VPPEL[[Fiscal Year]:[Fiscal Year]]&amp;VPPEL[[DistrictNumber]:[DistrictNumber]],0),9)*$H960</f>
        <v>0</v>
      </c>
      <c r="J960" s="15">
        <f>IF(VPPEL[[#This Row],[Unadjusted Maximum Revenue]]/(VPPEL[[#This Row],[Proposed Taxable Valuation]]/1000)&gt;VPPEL[[#This Row],[Max VPPEL RATE]],VPPEL[[#This Row],[Max VPPEL RATE]],VPPEL[[#This Row],[Unadjusted Maximum Revenue]]/(VPPEL[[#This Row],[Proposed Taxable Valuation]]/1000))</f>
        <v>0</v>
      </c>
      <c r="K960" s="26">
        <f>ROUND(VPPEL[[#This Row],[Proposed Taxable Valuation]]/1000*VPPEL[[#This Row],[Adjusted Rate]],0)</f>
        <v>0</v>
      </c>
      <c r="L960" s="19">
        <f t="shared" si="83"/>
        <v>0</v>
      </c>
      <c r="M960" s="17">
        <f t="shared" si="86"/>
        <v>0</v>
      </c>
      <c r="N960" s="2">
        <v>902473164.14749908</v>
      </c>
      <c r="O960">
        <f>INDEX($R$3:$T$335,MATCH(VPPEL[[#This Row],[DistrictNumber]],$R$3:$R$335,0),3)</f>
        <v>0</v>
      </c>
      <c r="P960" s="9">
        <f t="shared" si="84"/>
        <v>0</v>
      </c>
    </row>
    <row r="961" spans="1:16" x14ac:dyDescent="0.35">
      <c r="A961" s="13">
        <v>2028</v>
      </c>
      <c r="B961" s="13">
        <f t="shared" si="82"/>
        <v>2027</v>
      </c>
      <c r="C961" t="s">
        <v>612</v>
      </c>
      <c r="D961" t="s">
        <v>613</v>
      </c>
      <c r="E961" s="5">
        <v>1046851483.0069617</v>
      </c>
      <c r="F961" s="13">
        <f>INDEX($R$3:$T$335,MATCH(VPPEL[[#This Row],[DistrictNumber]],$R$3:$R$335,0),3)</f>
        <v>0.67</v>
      </c>
      <c r="G961" s="9">
        <f t="shared" si="85"/>
        <v>701390.49361466442</v>
      </c>
      <c r="H961" s="11">
        <v>1.02</v>
      </c>
      <c r="I961" s="12" cm="1">
        <f t="array" ref="I961">INDEX(VPPEL[],MATCH(VPPEL[[#This Row],[Base Year]]&amp;VPPEL[[#This Row],[DistrictNumber]],VPPEL[[Fiscal Year]:[Fiscal Year]]&amp;VPPEL[[DistrictNumber]:[DistrictNumber]],0),9)*$H961</f>
        <v>531745.331846616</v>
      </c>
      <c r="J961" s="15">
        <f>IF(VPPEL[[#This Row],[Unadjusted Maximum Revenue]]/(VPPEL[[#This Row],[Proposed Taxable Valuation]]/1000)&gt;VPPEL[[#This Row],[Max VPPEL RATE]],VPPEL[[#This Row],[Max VPPEL RATE]],VPPEL[[#This Row],[Unadjusted Maximum Revenue]]/(VPPEL[[#This Row],[Proposed Taxable Valuation]]/1000))</f>
        <v>0.5079472498995159</v>
      </c>
      <c r="K961" s="26">
        <f>ROUND(VPPEL[[#This Row],[Proposed Taxable Valuation]]/1000*VPPEL[[#This Row],[Adjusted Rate]],0)</f>
        <v>531745</v>
      </c>
      <c r="L961" s="19">
        <f t="shared" si="83"/>
        <v>-169645.16176804842</v>
      </c>
      <c r="M961" s="17">
        <f t="shared" si="86"/>
        <v>-0.16205275010048414</v>
      </c>
      <c r="N961" s="2">
        <v>845211077.8443737</v>
      </c>
      <c r="O961">
        <f>INDEX($R$3:$T$335,MATCH(VPPEL[[#This Row],[DistrictNumber]],$R$3:$R$335,0),3)</f>
        <v>0.67</v>
      </c>
      <c r="P961" s="9">
        <f t="shared" si="84"/>
        <v>566291</v>
      </c>
    </row>
    <row r="962" spans="1:16" x14ac:dyDescent="0.35">
      <c r="A962" s="13">
        <v>2028</v>
      </c>
      <c r="B962" s="13">
        <f t="shared" si="82"/>
        <v>2027</v>
      </c>
      <c r="C962" t="s">
        <v>614</v>
      </c>
      <c r="D962" t="s">
        <v>615</v>
      </c>
      <c r="E962" s="5">
        <v>8998307705.5086536</v>
      </c>
      <c r="F962" s="13">
        <f>INDEX($R$3:$T$335,MATCH(VPPEL[[#This Row],[DistrictNumber]],$R$3:$R$335,0),3)</f>
        <v>1.34</v>
      </c>
      <c r="G962" s="9">
        <f t="shared" si="85"/>
        <v>12057732.325381596</v>
      </c>
      <c r="H962" s="11">
        <v>1.02</v>
      </c>
      <c r="I962" s="12" cm="1">
        <f t="array" ref="I962">INDEX(VPPEL[],MATCH(VPPEL[[#This Row],[Base Year]]&amp;VPPEL[[#This Row],[DistrictNumber]],VPPEL[[Fiscal Year]:[Fiscal Year]]&amp;VPPEL[[DistrictNumber]:[DistrictNumber]],0),9)*$H962</f>
        <v>8817111.2192642651</v>
      </c>
      <c r="J962" s="15">
        <f>IF(VPPEL[[#This Row],[Unadjusted Maximum Revenue]]/(VPPEL[[#This Row],[Proposed Taxable Valuation]]/1000)&gt;VPPEL[[#This Row],[Max VPPEL RATE]],VPPEL[[#This Row],[Max VPPEL RATE]],VPPEL[[#This Row],[Unadjusted Maximum Revenue]]/(VPPEL[[#This Row],[Proposed Taxable Valuation]]/1000))</f>
        <v>0.97986327071995305</v>
      </c>
      <c r="K962" s="26">
        <f>ROUND(VPPEL[[#This Row],[Proposed Taxable Valuation]]/1000*VPPEL[[#This Row],[Adjusted Rate]],0)</f>
        <v>8817111</v>
      </c>
      <c r="L962" s="19">
        <f t="shared" si="83"/>
        <v>-3240621.1061173305</v>
      </c>
      <c r="M962" s="17">
        <f t="shared" si="86"/>
        <v>-0.36013672928004703</v>
      </c>
      <c r="N962" s="2">
        <v>6873319962.6113024</v>
      </c>
      <c r="O962">
        <f>INDEX($R$3:$T$335,MATCH(VPPEL[[#This Row],[DistrictNumber]],$R$3:$R$335,0),3)</f>
        <v>1.34</v>
      </c>
      <c r="P962" s="9">
        <f t="shared" si="84"/>
        <v>9210249</v>
      </c>
    </row>
    <row r="963" spans="1:16" x14ac:dyDescent="0.35">
      <c r="A963" s="13">
        <v>2028</v>
      </c>
      <c r="B963" s="13">
        <f t="shared" si="82"/>
        <v>2027</v>
      </c>
      <c r="C963" t="s">
        <v>616</v>
      </c>
      <c r="D963" t="s">
        <v>617</v>
      </c>
      <c r="E963" s="5">
        <v>598247423.04227757</v>
      </c>
      <c r="F963" s="13">
        <f>INDEX($R$3:$T$335,MATCH(VPPEL[[#This Row],[DistrictNumber]],$R$3:$R$335,0),3)</f>
        <v>0.67</v>
      </c>
      <c r="G963" s="9">
        <f t="shared" si="85"/>
        <v>400825.77343832602</v>
      </c>
      <c r="H963" s="11">
        <v>1.02</v>
      </c>
      <c r="I963" s="12" cm="1">
        <f t="array" ref="I963">INDEX(VPPEL[],MATCH(VPPEL[[#This Row],[Base Year]]&amp;VPPEL[[#This Row],[DistrictNumber]],VPPEL[[Fiscal Year]:[Fiscal Year]]&amp;VPPEL[[DistrictNumber]:[DistrictNumber]],0),9)*$H963</f>
        <v>354863.75315965206</v>
      </c>
      <c r="J963" s="15">
        <f>IF(VPPEL[[#This Row],[Unadjusted Maximum Revenue]]/(VPPEL[[#This Row],[Proposed Taxable Valuation]]/1000)&gt;VPPEL[[#This Row],[Max VPPEL RATE]],VPPEL[[#This Row],[Max VPPEL RATE]],VPPEL[[#This Row],[Unadjusted Maximum Revenue]]/(VPPEL[[#This Row],[Proposed Taxable Valuation]]/1000))</f>
        <v>0.59317222187946506</v>
      </c>
      <c r="K963" s="26">
        <f>ROUND(VPPEL[[#This Row],[Proposed Taxable Valuation]]/1000*VPPEL[[#This Row],[Adjusted Rate]],0)</f>
        <v>354864</v>
      </c>
      <c r="L963" s="19">
        <f t="shared" si="83"/>
        <v>-45962.020278673968</v>
      </c>
      <c r="M963" s="17">
        <f t="shared" si="86"/>
        <v>-7.6827778120534984E-2</v>
      </c>
      <c r="N963" s="2">
        <v>524892479.72801352</v>
      </c>
      <c r="O963">
        <f>INDEX($R$3:$T$335,MATCH(VPPEL[[#This Row],[DistrictNumber]],$R$3:$R$335,0),3)</f>
        <v>0.67</v>
      </c>
      <c r="P963" s="9">
        <f t="shared" si="84"/>
        <v>351678</v>
      </c>
    </row>
    <row r="964" spans="1:16" x14ac:dyDescent="0.35">
      <c r="A964" s="13">
        <v>2028</v>
      </c>
      <c r="B964" s="13">
        <f t="shared" si="82"/>
        <v>2027</v>
      </c>
      <c r="C964" t="s">
        <v>618</v>
      </c>
      <c r="D964" t="s">
        <v>619</v>
      </c>
      <c r="E964" s="5">
        <v>440023326.69430268</v>
      </c>
      <c r="F964" s="13">
        <f>INDEX($R$3:$T$335,MATCH(VPPEL[[#This Row],[DistrictNumber]],$R$3:$R$335,0),3)</f>
        <v>0.155</v>
      </c>
      <c r="G964" s="9">
        <f t="shared" si="85"/>
        <v>68203.615637616909</v>
      </c>
      <c r="H964" s="11">
        <v>1.02</v>
      </c>
      <c r="I964" s="12" cm="1">
        <f t="array" ref="I964">INDEX(VPPEL[],MATCH(VPPEL[[#This Row],[Base Year]]&amp;VPPEL[[#This Row],[DistrictNumber]],VPPEL[[Fiscal Year]:[Fiscal Year]]&amp;VPPEL[[DistrictNumber]:[DistrictNumber]],0),9)*$H964</f>
        <v>57352.69145341801</v>
      </c>
      <c r="J964" s="15">
        <f>IF(VPPEL[[#This Row],[Unadjusted Maximum Revenue]]/(VPPEL[[#This Row],[Proposed Taxable Valuation]]/1000)&gt;VPPEL[[#This Row],[Max VPPEL RATE]],VPPEL[[#This Row],[Max VPPEL RATE]],VPPEL[[#This Row],[Unadjusted Maximum Revenue]]/(VPPEL[[#This Row],[Proposed Taxable Valuation]]/1000))</f>
        <v>0.13034011602130957</v>
      </c>
      <c r="K964" s="26">
        <f>ROUND(VPPEL[[#This Row],[Proposed Taxable Valuation]]/1000*VPPEL[[#This Row],[Adjusted Rate]],0)</f>
        <v>57353</v>
      </c>
      <c r="L964" s="19">
        <f t="shared" si="83"/>
        <v>-10850.924184198899</v>
      </c>
      <c r="M964" s="17">
        <f t="shared" si="86"/>
        <v>-2.4659883978690428E-2</v>
      </c>
      <c r="N964" s="2">
        <v>384625351.70827669</v>
      </c>
      <c r="O964">
        <f>INDEX($R$3:$T$335,MATCH(VPPEL[[#This Row],[DistrictNumber]],$R$3:$R$335,0),3)</f>
        <v>0.155</v>
      </c>
      <c r="P964" s="9">
        <f t="shared" si="84"/>
        <v>59617</v>
      </c>
    </row>
    <row r="965" spans="1:16" x14ac:dyDescent="0.35">
      <c r="A965" s="13">
        <v>2028</v>
      </c>
      <c r="B965" s="13">
        <f t="shared" ref="B965:B1028" si="87">A965-1</f>
        <v>2027</v>
      </c>
      <c r="C965" t="s">
        <v>620</v>
      </c>
      <c r="D965" t="s">
        <v>621</v>
      </c>
      <c r="E965" s="5">
        <v>360900019.39454997</v>
      </c>
      <c r="F965" s="13">
        <f>INDEX($R$3:$T$335,MATCH(VPPEL[[#This Row],[DistrictNumber]],$R$3:$R$335,0),3)</f>
        <v>0.54115999999999997</v>
      </c>
      <c r="G965" s="9">
        <f t="shared" si="85"/>
        <v>195304.65449555463</v>
      </c>
      <c r="H965" s="11">
        <v>1.02</v>
      </c>
      <c r="I965" s="12" cm="1">
        <f t="array" ref="I965">INDEX(VPPEL[],MATCH(VPPEL[[#This Row],[Base Year]]&amp;VPPEL[[#This Row],[DistrictNumber]],VPPEL[[Fiscal Year]:[Fiscal Year]]&amp;VPPEL[[DistrictNumber]:[DistrictNumber]],0),9)*$H965</f>
        <v>171568.51882330247</v>
      </c>
      <c r="J965" s="15">
        <f>IF(VPPEL[[#This Row],[Unadjusted Maximum Revenue]]/(VPPEL[[#This Row],[Proposed Taxable Valuation]]/1000)&gt;VPPEL[[#This Row],[Max VPPEL RATE]],VPPEL[[#This Row],[Max VPPEL RATE]],VPPEL[[#This Row],[Unadjusted Maximum Revenue]]/(VPPEL[[#This Row],[Proposed Taxable Valuation]]/1000))</f>
        <v>0.4753907165511595</v>
      </c>
      <c r="K965" s="26">
        <f>ROUND(VPPEL[[#This Row],[Proposed Taxable Valuation]]/1000*VPPEL[[#This Row],[Adjusted Rate]],0)</f>
        <v>171569</v>
      </c>
      <c r="L965" s="19">
        <f t="shared" ref="L965:L1028" si="88">I965-G965</f>
        <v>-23736.13567225216</v>
      </c>
      <c r="M965" s="17">
        <f t="shared" si="86"/>
        <v>-6.5769283448840477E-2</v>
      </c>
      <c r="N965" s="2">
        <v>315883524.15574628</v>
      </c>
      <c r="O965">
        <f>INDEX($R$3:$T$335,MATCH(VPPEL[[#This Row],[DistrictNumber]],$R$3:$R$335,0),3)</f>
        <v>0.54115999999999997</v>
      </c>
      <c r="P965" s="9">
        <f t="shared" ref="P965:P1028" si="89">ROUND(N965/1000*O965,0)</f>
        <v>170944</v>
      </c>
    </row>
    <row r="966" spans="1:16" x14ac:dyDescent="0.35">
      <c r="A966" s="13">
        <v>2028</v>
      </c>
      <c r="B966" s="13">
        <f t="shared" si="87"/>
        <v>2027</v>
      </c>
      <c r="C966" t="s">
        <v>622</v>
      </c>
      <c r="D966" t="s">
        <v>623</v>
      </c>
      <c r="E966" s="5">
        <v>528010232.76058269</v>
      </c>
      <c r="F966" s="13">
        <f>INDEX($R$3:$T$335,MATCH(VPPEL[[#This Row],[DistrictNumber]],$R$3:$R$335,0),3)</f>
        <v>1.15194</v>
      </c>
      <c r="G966" s="9">
        <f t="shared" si="85"/>
        <v>608236.10752622562</v>
      </c>
      <c r="H966" s="11">
        <v>1.02</v>
      </c>
      <c r="I966" s="12" cm="1">
        <f t="array" ref="I966">INDEX(VPPEL[],MATCH(VPPEL[[#This Row],[Base Year]]&amp;VPPEL[[#This Row],[DistrictNumber]],VPPEL[[Fiscal Year]:[Fiscal Year]]&amp;VPPEL[[DistrictNumber]:[DistrictNumber]],0),9)*$H966</f>
        <v>449262.44416070153</v>
      </c>
      <c r="J966" s="15">
        <f>IF(VPPEL[[#This Row],[Unadjusted Maximum Revenue]]/(VPPEL[[#This Row],[Proposed Taxable Valuation]]/1000)&gt;VPPEL[[#This Row],[Max VPPEL RATE]],VPPEL[[#This Row],[Max VPPEL RATE]],VPPEL[[#This Row],[Unadjusted Maximum Revenue]]/(VPPEL[[#This Row],[Proposed Taxable Valuation]]/1000))</f>
        <v>0.85085935136490431</v>
      </c>
      <c r="K966" s="26">
        <f>ROUND(VPPEL[[#This Row],[Proposed Taxable Valuation]]/1000*VPPEL[[#This Row],[Adjusted Rate]],0)</f>
        <v>449262</v>
      </c>
      <c r="L966" s="19">
        <f t="shared" si="88"/>
        <v>-158973.66336552409</v>
      </c>
      <c r="M966" s="17">
        <f t="shared" si="86"/>
        <v>-0.30108064863509565</v>
      </c>
      <c r="N966" s="2">
        <v>420469191.18120176</v>
      </c>
      <c r="O966">
        <f>INDEX($R$3:$T$335,MATCH(VPPEL[[#This Row],[DistrictNumber]],$R$3:$R$335,0),3)</f>
        <v>1.15194</v>
      </c>
      <c r="P966" s="9">
        <f t="shared" si="89"/>
        <v>484355</v>
      </c>
    </row>
    <row r="967" spans="1:16" x14ac:dyDescent="0.35">
      <c r="A967" s="13">
        <v>2028</v>
      </c>
      <c r="B967" s="13">
        <f t="shared" si="87"/>
        <v>2027</v>
      </c>
      <c r="C967" t="s">
        <v>624</v>
      </c>
      <c r="D967" t="s">
        <v>625</v>
      </c>
      <c r="E967" s="5">
        <v>789452400.472067</v>
      </c>
      <c r="F967" s="13">
        <f>INDEX($R$3:$T$335,MATCH(VPPEL[[#This Row],[DistrictNumber]],$R$3:$R$335,0),3)</f>
        <v>0.67</v>
      </c>
      <c r="G967" s="9">
        <f t="shared" si="85"/>
        <v>528933.10831628484</v>
      </c>
      <c r="H967" s="11">
        <v>1.02</v>
      </c>
      <c r="I967" s="12" cm="1">
        <f t="array" ref="I967">INDEX(VPPEL[],MATCH(VPPEL[[#This Row],[Base Year]]&amp;VPPEL[[#This Row],[DistrictNumber]],VPPEL[[Fiscal Year]:[Fiscal Year]]&amp;VPPEL[[DistrictNumber]:[DistrictNumber]],0),9)*$H967</f>
        <v>432372.92241715203</v>
      </c>
      <c r="J967" s="15">
        <f>IF(VPPEL[[#This Row],[Unadjusted Maximum Revenue]]/(VPPEL[[#This Row],[Proposed Taxable Valuation]]/1000)&gt;VPPEL[[#This Row],[Max VPPEL RATE]],VPPEL[[#This Row],[Max VPPEL RATE]],VPPEL[[#This Row],[Unadjusted Maximum Revenue]]/(VPPEL[[#This Row],[Proposed Taxable Valuation]]/1000))</f>
        <v>0.54768713371269384</v>
      </c>
      <c r="K967" s="26">
        <f>ROUND(VPPEL[[#This Row],[Proposed Taxable Valuation]]/1000*VPPEL[[#This Row],[Adjusted Rate]],0)</f>
        <v>432373</v>
      </c>
      <c r="L967" s="19">
        <f t="shared" si="88"/>
        <v>-96560.185899132804</v>
      </c>
      <c r="M967" s="17">
        <f t="shared" si="86"/>
        <v>-0.1223128662873062</v>
      </c>
      <c r="N967" s="2">
        <v>663904572.52586544</v>
      </c>
      <c r="O967">
        <f>INDEX($R$3:$T$335,MATCH(VPPEL[[#This Row],[DistrictNumber]],$R$3:$R$335,0),3)</f>
        <v>0.67</v>
      </c>
      <c r="P967" s="9">
        <f t="shared" si="89"/>
        <v>444816</v>
      </c>
    </row>
    <row r="968" spans="1:16" x14ac:dyDescent="0.35">
      <c r="A968" s="13">
        <v>2028</v>
      </c>
      <c r="B968" s="13">
        <f t="shared" si="87"/>
        <v>2027</v>
      </c>
      <c r="C968" t="s">
        <v>626</v>
      </c>
      <c r="D968" t="s">
        <v>627</v>
      </c>
      <c r="E968" s="5">
        <v>462727122.95656013</v>
      </c>
      <c r="F968" s="13">
        <f>INDEX($R$3:$T$335,MATCH(VPPEL[[#This Row],[DistrictNumber]],$R$3:$R$335,0),3)</f>
        <v>1</v>
      </c>
      <c r="G968" s="9">
        <f t="shared" si="85"/>
        <v>462727.12295656011</v>
      </c>
      <c r="H968" s="11">
        <v>1.02</v>
      </c>
      <c r="I968" s="12" cm="1">
        <f t="array" ref="I968">INDEX(VPPEL[],MATCH(VPPEL[[#This Row],[Base Year]]&amp;VPPEL[[#This Row],[DistrictNumber]],VPPEL[[Fiscal Year]:[Fiscal Year]]&amp;VPPEL[[DistrictNumber]:[DistrictNumber]],0),9)*$H968</f>
        <v>392894.66675520001</v>
      </c>
      <c r="J968" s="15">
        <f>IF(VPPEL[[#This Row],[Unadjusted Maximum Revenue]]/(VPPEL[[#This Row],[Proposed Taxable Valuation]]/1000)&gt;VPPEL[[#This Row],[Max VPPEL RATE]],VPPEL[[#This Row],[Max VPPEL RATE]],VPPEL[[#This Row],[Unadjusted Maximum Revenue]]/(VPPEL[[#This Row],[Proposed Taxable Valuation]]/1000))</f>
        <v>0.84908501633712141</v>
      </c>
      <c r="K968" s="26">
        <f>ROUND(VPPEL[[#This Row],[Proposed Taxable Valuation]]/1000*VPPEL[[#This Row],[Adjusted Rate]],0)</f>
        <v>392895</v>
      </c>
      <c r="L968" s="19">
        <f t="shared" si="88"/>
        <v>-69832.456201360095</v>
      </c>
      <c r="M968" s="17">
        <f t="shared" si="86"/>
        <v>-0.15091498366287859</v>
      </c>
      <c r="N968" s="2">
        <v>382827708.34461731</v>
      </c>
      <c r="O968">
        <f>INDEX($R$3:$T$335,MATCH(VPPEL[[#This Row],[DistrictNumber]],$R$3:$R$335,0),3)</f>
        <v>1</v>
      </c>
      <c r="P968" s="9">
        <f t="shared" si="89"/>
        <v>382828</v>
      </c>
    </row>
    <row r="969" spans="1:16" x14ac:dyDescent="0.35">
      <c r="A969" s="13">
        <v>2028</v>
      </c>
      <c r="B969" s="13">
        <f t="shared" si="87"/>
        <v>2027</v>
      </c>
      <c r="C969" t="s">
        <v>628</v>
      </c>
      <c r="D969" t="s">
        <v>629</v>
      </c>
      <c r="E969" s="5">
        <v>479710038.61015421</v>
      </c>
      <c r="F969" s="13">
        <f>INDEX($R$3:$T$335,MATCH(VPPEL[[#This Row],[DistrictNumber]],$R$3:$R$335,0),3)</f>
        <v>1.1319300000000001</v>
      </c>
      <c r="G969" s="9">
        <f t="shared" si="85"/>
        <v>542998.18400399189</v>
      </c>
      <c r="H969" s="11">
        <v>1.02</v>
      </c>
      <c r="I969" s="12" cm="1">
        <f t="array" ref="I969">INDEX(VPPEL[],MATCH(VPPEL[[#This Row],[Base Year]]&amp;VPPEL[[#This Row],[DistrictNumber]],VPPEL[[Fiscal Year]:[Fiscal Year]]&amp;VPPEL[[DistrictNumber]:[DistrictNumber]],0),9)*$H969</f>
        <v>463703.34311320656</v>
      </c>
      <c r="J969" s="15">
        <f>IF(VPPEL[[#This Row],[Unadjusted Maximum Revenue]]/(VPPEL[[#This Row],[Proposed Taxable Valuation]]/1000)&gt;VPPEL[[#This Row],[Max VPPEL RATE]],VPPEL[[#This Row],[Max VPPEL RATE]],VPPEL[[#This Row],[Unadjusted Maximum Revenue]]/(VPPEL[[#This Row],[Proposed Taxable Valuation]]/1000))</f>
        <v>0.96663256090424277</v>
      </c>
      <c r="K969" s="26">
        <f>ROUND(VPPEL[[#This Row],[Proposed Taxable Valuation]]/1000*VPPEL[[#This Row],[Adjusted Rate]],0)</f>
        <v>463703</v>
      </c>
      <c r="L969" s="19">
        <f t="shared" si="88"/>
        <v>-79294.84089078533</v>
      </c>
      <c r="M969" s="17">
        <f t="shared" si="86"/>
        <v>-0.16529743909575734</v>
      </c>
      <c r="N969" s="2">
        <v>413889514.4329651</v>
      </c>
      <c r="O969">
        <f>INDEX($R$3:$T$335,MATCH(VPPEL[[#This Row],[DistrictNumber]],$R$3:$R$335,0),3)</f>
        <v>1.1319300000000001</v>
      </c>
      <c r="P969" s="9">
        <f t="shared" si="89"/>
        <v>468494</v>
      </c>
    </row>
    <row r="970" spans="1:16" x14ac:dyDescent="0.35">
      <c r="A970" s="13">
        <v>2028</v>
      </c>
      <c r="B970" s="13">
        <f t="shared" si="87"/>
        <v>2027</v>
      </c>
      <c r="C970" t="s">
        <v>630</v>
      </c>
      <c r="D970" t="s">
        <v>631</v>
      </c>
      <c r="E970" s="5">
        <v>370067938.67083752</v>
      </c>
      <c r="F970" s="13">
        <f>INDEX($R$3:$T$335,MATCH(VPPEL[[#This Row],[DistrictNumber]],$R$3:$R$335,0),3)</f>
        <v>1.34</v>
      </c>
      <c r="G970" s="9">
        <f t="shared" ref="G970:G1033" si="90">E970/1000*F970</f>
        <v>495891.03781892225</v>
      </c>
      <c r="H970" s="11">
        <v>1.02</v>
      </c>
      <c r="I970" s="12" cm="1">
        <f t="array" ref="I970">INDEX(VPPEL[],MATCH(VPPEL[[#This Row],[Base Year]]&amp;VPPEL[[#This Row],[DistrictNumber]],VPPEL[[Fiscal Year]:[Fiscal Year]]&amp;VPPEL[[DistrictNumber]:[DistrictNumber]],0),9)*$H970</f>
        <v>403845.63479064003</v>
      </c>
      <c r="J970" s="15">
        <f>IF(VPPEL[[#This Row],[Unadjusted Maximum Revenue]]/(VPPEL[[#This Row],[Proposed Taxable Valuation]]/1000)&gt;VPPEL[[#This Row],[Max VPPEL RATE]],VPPEL[[#This Row],[Max VPPEL RATE]],VPPEL[[#This Row],[Unadjusted Maximum Revenue]]/(VPPEL[[#This Row],[Proposed Taxable Valuation]]/1000))</f>
        <v>1.091274310984953</v>
      </c>
      <c r="K970" s="26">
        <f>ROUND(VPPEL[[#This Row],[Proposed Taxable Valuation]]/1000*VPPEL[[#This Row],[Adjusted Rate]],0)</f>
        <v>403846</v>
      </c>
      <c r="L970" s="19">
        <f t="shared" si="88"/>
        <v>-92045.40302828222</v>
      </c>
      <c r="M970" s="17">
        <f t="shared" si="86"/>
        <v>-0.2487256890150471</v>
      </c>
      <c r="N970" s="2">
        <v>312098243.0349071</v>
      </c>
      <c r="O970">
        <f>INDEX($R$3:$T$335,MATCH(VPPEL[[#This Row],[DistrictNumber]],$R$3:$R$335,0),3)</f>
        <v>1.34</v>
      </c>
      <c r="P970" s="9">
        <f t="shared" si="89"/>
        <v>418212</v>
      </c>
    </row>
    <row r="971" spans="1:16" x14ac:dyDescent="0.35">
      <c r="A971" s="13">
        <v>2028</v>
      </c>
      <c r="B971" s="13">
        <f t="shared" si="87"/>
        <v>2027</v>
      </c>
      <c r="C971" t="s">
        <v>632</v>
      </c>
      <c r="D971" t="s">
        <v>633</v>
      </c>
      <c r="E971" s="5">
        <v>2764891148.3266048</v>
      </c>
      <c r="F971" s="13">
        <f>INDEX($R$3:$T$335,MATCH(VPPEL[[#This Row],[DistrictNumber]],$R$3:$R$335,0),3)</f>
        <v>1</v>
      </c>
      <c r="G971" s="9">
        <f t="shared" si="90"/>
        <v>2764891.1483266046</v>
      </c>
      <c r="H971" s="11">
        <v>1.02</v>
      </c>
      <c r="I971" s="12" cm="1">
        <f t="array" ref="I971">INDEX(VPPEL[],MATCH(VPPEL[[#This Row],[Base Year]]&amp;VPPEL[[#This Row],[DistrictNumber]],VPPEL[[Fiscal Year]:[Fiscal Year]]&amp;VPPEL[[DistrictNumber]:[DistrictNumber]],0),9)*$H971</f>
        <v>2083188.3630480003</v>
      </c>
      <c r="J971" s="15">
        <f>IF(VPPEL[[#This Row],[Unadjusted Maximum Revenue]]/(VPPEL[[#This Row],[Proposed Taxable Valuation]]/1000)&gt;VPPEL[[#This Row],[Max VPPEL RATE]],VPPEL[[#This Row],[Max VPPEL RATE]],VPPEL[[#This Row],[Unadjusted Maximum Revenue]]/(VPPEL[[#This Row],[Proposed Taxable Valuation]]/1000))</f>
        <v>0.75344317417660678</v>
      </c>
      <c r="K971" s="26">
        <f>ROUND(VPPEL[[#This Row],[Proposed Taxable Valuation]]/1000*VPPEL[[#This Row],[Adjusted Rate]],0)</f>
        <v>2083188</v>
      </c>
      <c r="L971" s="19">
        <f t="shared" si="88"/>
        <v>-681702.78527860437</v>
      </c>
      <c r="M971" s="17">
        <f t="shared" ref="M971:M1034" si="91">J971-F971</f>
        <v>-0.24655682582339322</v>
      </c>
      <c r="N971" s="2">
        <v>2189513738.1446471</v>
      </c>
      <c r="O971">
        <f>INDEX($R$3:$T$335,MATCH(VPPEL[[#This Row],[DistrictNumber]],$R$3:$R$335,0),3)</f>
        <v>1</v>
      </c>
      <c r="P971" s="9">
        <f t="shared" si="89"/>
        <v>2189514</v>
      </c>
    </row>
    <row r="972" spans="1:16" x14ac:dyDescent="0.35">
      <c r="A972" s="13">
        <v>2028</v>
      </c>
      <c r="B972" s="13">
        <f t="shared" si="87"/>
        <v>2027</v>
      </c>
      <c r="C972" t="s">
        <v>634</v>
      </c>
      <c r="D972" t="s">
        <v>635</v>
      </c>
      <c r="E972" s="5">
        <v>552825711.31564593</v>
      </c>
      <c r="F972" s="13">
        <f>INDEX($R$3:$T$335,MATCH(VPPEL[[#This Row],[DistrictNumber]],$R$3:$R$335,0),3)</f>
        <v>1.1657</v>
      </c>
      <c r="G972" s="9">
        <f t="shared" si="90"/>
        <v>644428.93168064847</v>
      </c>
      <c r="H972" s="11">
        <v>1.02</v>
      </c>
      <c r="I972" s="12" cm="1">
        <f t="array" ref="I972">INDEX(VPPEL[],MATCH(VPPEL[[#This Row],[Base Year]]&amp;VPPEL[[#This Row],[DistrictNumber]],VPPEL[[Fiscal Year]:[Fiscal Year]]&amp;VPPEL[[DistrictNumber]:[DistrictNumber]],0),9)*$H972</f>
        <v>535938.7223407483</v>
      </c>
      <c r="J972" s="15">
        <f>IF(VPPEL[[#This Row],[Unadjusted Maximum Revenue]]/(VPPEL[[#This Row],[Proposed Taxable Valuation]]/1000)&gt;VPPEL[[#This Row],[Max VPPEL RATE]],VPPEL[[#This Row],[Max VPPEL RATE]],VPPEL[[#This Row],[Unadjusted Maximum Revenue]]/(VPPEL[[#This Row],[Proposed Taxable Valuation]]/1000))</f>
        <v>0.96945332203397516</v>
      </c>
      <c r="K972" s="26">
        <f>ROUND(VPPEL[[#This Row],[Proposed Taxable Valuation]]/1000*VPPEL[[#This Row],[Adjusted Rate]],0)</f>
        <v>535939</v>
      </c>
      <c r="L972" s="19">
        <f t="shared" si="88"/>
        <v>-108490.20933990018</v>
      </c>
      <c r="M972" s="17">
        <f t="shared" si="91"/>
        <v>-0.1962466779660248</v>
      </c>
      <c r="N972" s="2">
        <v>486187408.32324845</v>
      </c>
      <c r="O972">
        <f>INDEX($R$3:$T$335,MATCH(VPPEL[[#This Row],[DistrictNumber]],$R$3:$R$335,0),3)</f>
        <v>1.1657</v>
      </c>
      <c r="P972" s="9">
        <f t="shared" si="89"/>
        <v>566749</v>
      </c>
    </row>
    <row r="973" spans="1:16" x14ac:dyDescent="0.35">
      <c r="A973" s="13">
        <v>2028</v>
      </c>
      <c r="B973" s="13">
        <f t="shared" si="87"/>
        <v>2027</v>
      </c>
      <c r="C973" t="s">
        <v>636</v>
      </c>
      <c r="D973" t="s">
        <v>637</v>
      </c>
      <c r="E973" s="5">
        <v>180212099.95417002</v>
      </c>
      <c r="F973" s="13">
        <f>INDEX($R$3:$T$335,MATCH(VPPEL[[#This Row],[DistrictNumber]],$R$3:$R$335,0),3)</f>
        <v>0.67</v>
      </c>
      <c r="G973" s="9">
        <f t="shared" si="90"/>
        <v>120742.10696929392</v>
      </c>
      <c r="H973" s="11">
        <v>1.02</v>
      </c>
      <c r="I973" s="12" cm="1">
        <f t="array" ref="I973">INDEX(VPPEL[],MATCH(VPPEL[[#This Row],[Base Year]]&amp;VPPEL[[#This Row],[DistrictNumber]],VPPEL[[Fiscal Year]:[Fiscal Year]]&amp;VPPEL[[DistrictNumber]:[DistrictNumber]],0),9)*$H973</f>
        <v>112657.49315175602</v>
      </c>
      <c r="J973" s="15">
        <f>IF(VPPEL[[#This Row],[Unadjusted Maximum Revenue]]/(VPPEL[[#This Row],[Proposed Taxable Valuation]]/1000)&gt;VPPEL[[#This Row],[Max VPPEL RATE]],VPPEL[[#This Row],[Max VPPEL RATE]],VPPEL[[#This Row],[Unadjusted Maximum Revenue]]/(VPPEL[[#This Row],[Proposed Taxable Valuation]]/1000))</f>
        <v>0.62513834076849495</v>
      </c>
      <c r="K973" s="26">
        <f>ROUND(VPPEL[[#This Row],[Proposed Taxable Valuation]]/1000*VPPEL[[#This Row],[Adjusted Rate]],0)</f>
        <v>112657</v>
      </c>
      <c r="L973" s="19">
        <f t="shared" si="88"/>
        <v>-8084.6138175379019</v>
      </c>
      <c r="M973" s="17">
        <f t="shared" si="91"/>
        <v>-4.4861659231505091E-2</v>
      </c>
      <c r="N973" s="2">
        <v>162735344.85042763</v>
      </c>
      <c r="O973">
        <f>INDEX($R$3:$T$335,MATCH(VPPEL[[#This Row],[DistrictNumber]],$R$3:$R$335,0),3)</f>
        <v>0.67</v>
      </c>
      <c r="P973" s="9">
        <f t="shared" si="89"/>
        <v>109033</v>
      </c>
    </row>
    <row r="974" spans="1:16" x14ac:dyDescent="0.35">
      <c r="A974" s="13">
        <v>2028</v>
      </c>
      <c r="B974" s="13">
        <f t="shared" si="87"/>
        <v>2027</v>
      </c>
      <c r="C974" t="s">
        <v>638</v>
      </c>
      <c r="D974" t="s">
        <v>639</v>
      </c>
      <c r="E974" s="5">
        <v>732390256.36719298</v>
      </c>
      <c r="F974" s="13">
        <f>INDEX($R$3:$T$335,MATCH(VPPEL[[#This Row],[DistrictNumber]],$R$3:$R$335,0),3)</f>
        <v>1.34</v>
      </c>
      <c r="G974" s="9">
        <f t="shared" si="90"/>
        <v>981402.9435320386</v>
      </c>
      <c r="H974" s="11">
        <v>1.02</v>
      </c>
      <c r="I974" s="12" cm="1">
        <f t="array" ref="I974">INDEX(VPPEL[],MATCH(VPPEL[[#This Row],[Base Year]]&amp;VPPEL[[#This Row],[DistrictNumber]],VPPEL[[Fiscal Year]:[Fiscal Year]]&amp;VPPEL[[DistrictNumber]:[DistrictNumber]],0),9)*$H974</f>
        <v>751580.23999651207</v>
      </c>
      <c r="J974" s="15">
        <f>IF(VPPEL[[#This Row],[Unadjusted Maximum Revenue]]/(VPPEL[[#This Row],[Proposed Taxable Valuation]]/1000)&gt;VPPEL[[#This Row],[Max VPPEL RATE]],VPPEL[[#This Row],[Max VPPEL RATE]],VPPEL[[#This Row],[Unadjusted Maximum Revenue]]/(VPPEL[[#This Row],[Proposed Taxable Valuation]]/1000))</f>
        <v>1.0262018554486312</v>
      </c>
      <c r="K974" s="26">
        <f>ROUND(VPPEL[[#This Row],[Proposed Taxable Valuation]]/1000*VPPEL[[#This Row],[Adjusted Rate]],0)</f>
        <v>751580</v>
      </c>
      <c r="L974" s="19">
        <f t="shared" si="88"/>
        <v>-229822.70353552653</v>
      </c>
      <c r="M974" s="17">
        <f t="shared" si="91"/>
        <v>-0.3137981445513689</v>
      </c>
      <c r="N974" s="2">
        <v>590655408.15524638</v>
      </c>
      <c r="O974">
        <f>INDEX($R$3:$T$335,MATCH(VPPEL[[#This Row],[DistrictNumber]],$R$3:$R$335,0),3)</f>
        <v>1.34</v>
      </c>
      <c r="P974" s="9">
        <f t="shared" si="89"/>
        <v>791478</v>
      </c>
    </row>
    <row r="975" spans="1:16" x14ac:dyDescent="0.35">
      <c r="A975" s="13">
        <v>2028</v>
      </c>
      <c r="B975" s="13">
        <f t="shared" si="87"/>
        <v>2027</v>
      </c>
      <c r="C975" t="s">
        <v>640</v>
      </c>
      <c r="D975" t="s">
        <v>641</v>
      </c>
      <c r="E975" s="5">
        <v>451678323.7593897</v>
      </c>
      <c r="F975" s="13">
        <f>INDEX($R$3:$T$335,MATCH(VPPEL[[#This Row],[DistrictNumber]],$R$3:$R$335,0),3)</f>
        <v>0</v>
      </c>
      <c r="G975" s="9">
        <f t="shared" si="90"/>
        <v>0</v>
      </c>
      <c r="H975" s="11">
        <v>1.02</v>
      </c>
      <c r="I975" s="12" cm="1">
        <f t="array" ref="I975">INDEX(VPPEL[],MATCH(VPPEL[[#This Row],[Base Year]]&amp;VPPEL[[#This Row],[DistrictNumber]],VPPEL[[Fiscal Year]:[Fiscal Year]]&amp;VPPEL[[DistrictNumber]:[DistrictNumber]],0),9)*$H975</f>
        <v>0</v>
      </c>
      <c r="J975" s="15">
        <f>IF(VPPEL[[#This Row],[Unadjusted Maximum Revenue]]/(VPPEL[[#This Row],[Proposed Taxable Valuation]]/1000)&gt;VPPEL[[#This Row],[Max VPPEL RATE]],VPPEL[[#This Row],[Max VPPEL RATE]],VPPEL[[#This Row],[Unadjusted Maximum Revenue]]/(VPPEL[[#This Row],[Proposed Taxable Valuation]]/1000))</f>
        <v>0</v>
      </c>
      <c r="K975" s="26">
        <f>ROUND(VPPEL[[#This Row],[Proposed Taxable Valuation]]/1000*VPPEL[[#This Row],[Adjusted Rate]],0)</f>
        <v>0</v>
      </c>
      <c r="L975" s="19">
        <f t="shared" si="88"/>
        <v>0</v>
      </c>
      <c r="M975" s="17">
        <f t="shared" si="91"/>
        <v>0</v>
      </c>
      <c r="N975" s="2">
        <v>363268612.25921988</v>
      </c>
      <c r="O975">
        <f>INDEX($R$3:$T$335,MATCH(VPPEL[[#This Row],[DistrictNumber]],$R$3:$R$335,0),3)</f>
        <v>0</v>
      </c>
      <c r="P975" s="9">
        <f t="shared" si="89"/>
        <v>0</v>
      </c>
    </row>
    <row r="976" spans="1:16" x14ac:dyDescent="0.35">
      <c r="A976" s="13">
        <v>2028</v>
      </c>
      <c r="B976" s="13">
        <f t="shared" si="87"/>
        <v>2027</v>
      </c>
      <c r="C976" t="s">
        <v>642</v>
      </c>
      <c r="D976" t="s">
        <v>643</v>
      </c>
      <c r="E976" s="5">
        <v>165145782.23252302</v>
      </c>
      <c r="F976" s="13">
        <f>INDEX($R$3:$T$335,MATCH(VPPEL[[#This Row],[DistrictNumber]],$R$3:$R$335,0),3)</f>
        <v>1.34</v>
      </c>
      <c r="G976" s="9">
        <f t="shared" si="90"/>
        <v>221295.34819158085</v>
      </c>
      <c r="H976" s="11">
        <v>1.02</v>
      </c>
      <c r="I976" s="12" cm="1">
        <f t="array" ref="I976">INDEX(VPPEL[],MATCH(VPPEL[[#This Row],[Base Year]]&amp;VPPEL[[#This Row],[DistrictNumber]],VPPEL[[Fiscal Year]:[Fiscal Year]]&amp;VPPEL[[DistrictNumber]:[DistrictNumber]],0),9)*$H976</f>
        <v>194368.16728418402</v>
      </c>
      <c r="J976" s="15">
        <f>IF(VPPEL[[#This Row],[Unadjusted Maximum Revenue]]/(VPPEL[[#This Row],[Proposed Taxable Valuation]]/1000)&gt;VPPEL[[#This Row],[Max VPPEL RATE]],VPPEL[[#This Row],[Max VPPEL RATE]],VPPEL[[#This Row],[Unadjusted Maximum Revenue]]/(VPPEL[[#This Row],[Proposed Taxable Valuation]]/1000))</f>
        <v>1.1769490244111489</v>
      </c>
      <c r="K976" s="26">
        <f>ROUND(VPPEL[[#This Row],[Proposed Taxable Valuation]]/1000*VPPEL[[#This Row],[Adjusted Rate]],0)</f>
        <v>194368</v>
      </c>
      <c r="L976" s="19">
        <f t="shared" si="88"/>
        <v>-26927.180907396832</v>
      </c>
      <c r="M976" s="17">
        <f t="shared" si="91"/>
        <v>-0.16305097558885118</v>
      </c>
      <c r="N976" s="2">
        <v>143094848.94385663</v>
      </c>
      <c r="O976">
        <f>INDEX($R$3:$T$335,MATCH(VPPEL[[#This Row],[DistrictNumber]],$R$3:$R$335,0),3)</f>
        <v>1.34</v>
      </c>
      <c r="P976" s="9">
        <f t="shared" si="89"/>
        <v>191747</v>
      </c>
    </row>
    <row r="977" spans="1:16" x14ac:dyDescent="0.35">
      <c r="A977" s="13">
        <v>2028</v>
      </c>
      <c r="B977" s="13">
        <f t="shared" si="87"/>
        <v>2027</v>
      </c>
      <c r="C977" t="s">
        <v>644</v>
      </c>
      <c r="D977" t="s">
        <v>645</v>
      </c>
      <c r="E977" s="5">
        <v>1119331871.2871926</v>
      </c>
      <c r="F977" s="13">
        <f>INDEX($R$3:$T$335,MATCH(VPPEL[[#This Row],[DistrictNumber]],$R$3:$R$335,0),3)</f>
        <v>1.34</v>
      </c>
      <c r="G977" s="9">
        <f t="shared" si="90"/>
        <v>1499904.7075248384</v>
      </c>
      <c r="H977" s="11">
        <v>1.02</v>
      </c>
      <c r="I977" s="12" cm="1">
        <f t="array" ref="I977">INDEX(VPPEL[],MATCH(VPPEL[[#This Row],[Base Year]]&amp;VPPEL[[#This Row],[DistrictNumber]],VPPEL[[Fiscal Year]:[Fiscal Year]]&amp;VPPEL[[DistrictNumber]:[DistrictNumber]],0),9)*$H977</f>
        <v>1075780.7239725362</v>
      </c>
      <c r="J977" s="15">
        <f>IF(VPPEL[[#This Row],[Unadjusted Maximum Revenue]]/(VPPEL[[#This Row],[Proposed Taxable Valuation]]/1000)&gt;VPPEL[[#This Row],[Max VPPEL RATE]],VPPEL[[#This Row],[Max VPPEL RATE]],VPPEL[[#This Row],[Unadjusted Maximum Revenue]]/(VPPEL[[#This Row],[Proposed Taxable Valuation]]/1000))</f>
        <v>0.96109183662877906</v>
      </c>
      <c r="K977" s="26">
        <f>ROUND(VPPEL[[#This Row],[Proposed Taxable Valuation]]/1000*VPPEL[[#This Row],[Adjusted Rate]],0)</f>
        <v>1075781</v>
      </c>
      <c r="L977" s="19">
        <f t="shared" si="88"/>
        <v>-424123.98355230223</v>
      </c>
      <c r="M977" s="17">
        <f t="shared" si="91"/>
        <v>-0.37890816337122102</v>
      </c>
      <c r="N977" s="2">
        <v>862259034.41343427</v>
      </c>
      <c r="O977">
        <f>INDEX($R$3:$T$335,MATCH(VPPEL[[#This Row],[DistrictNumber]],$R$3:$R$335,0),3)</f>
        <v>1.34</v>
      </c>
      <c r="P977" s="9">
        <f t="shared" si="89"/>
        <v>1155427</v>
      </c>
    </row>
    <row r="978" spans="1:16" x14ac:dyDescent="0.35">
      <c r="A978" s="13">
        <v>2028</v>
      </c>
      <c r="B978" s="13">
        <f t="shared" si="87"/>
        <v>2027</v>
      </c>
      <c r="C978" t="s">
        <v>646</v>
      </c>
      <c r="D978" t="s">
        <v>647</v>
      </c>
      <c r="E978" s="5">
        <v>319872140.62390554</v>
      </c>
      <c r="F978" s="13">
        <f>INDEX($R$3:$T$335,MATCH(VPPEL[[#This Row],[DistrictNumber]],$R$3:$R$335,0),3)</f>
        <v>1.14116</v>
      </c>
      <c r="G978" s="9">
        <f t="shared" si="90"/>
        <v>365025.29199437599</v>
      </c>
      <c r="H978" s="11">
        <v>1.02</v>
      </c>
      <c r="I978" s="12" cm="1">
        <f t="array" ref="I978">INDEX(VPPEL[],MATCH(VPPEL[[#This Row],[Base Year]]&amp;VPPEL[[#This Row],[DistrictNumber]],VPPEL[[Fiscal Year]:[Fiscal Year]]&amp;VPPEL[[DistrictNumber]:[DistrictNumber]],0),9)*$H978</f>
        <v>294713.23849739408</v>
      </c>
      <c r="J978" s="15">
        <f>IF(VPPEL[[#This Row],[Unadjusted Maximum Revenue]]/(VPPEL[[#This Row],[Proposed Taxable Valuation]]/1000)&gt;VPPEL[[#This Row],[Max VPPEL RATE]],VPPEL[[#This Row],[Max VPPEL RATE]],VPPEL[[#This Row],[Unadjusted Maximum Revenue]]/(VPPEL[[#This Row],[Proposed Taxable Valuation]]/1000))</f>
        <v>0.92134700422037563</v>
      </c>
      <c r="K978" s="26">
        <f>ROUND(VPPEL[[#This Row],[Proposed Taxable Valuation]]/1000*VPPEL[[#This Row],[Adjusted Rate]],0)</f>
        <v>294713</v>
      </c>
      <c r="L978" s="19">
        <f t="shared" si="88"/>
        <v>-70312.053496981913</v>
      </c>
      <c r="M978" s="17">
        <f t="shared" si="91"/>
        <v>-0.21981299577962432</v>
      </c>
      <c r="N978" s="2">
        <v>267544914.1983031</v>
      </c>
      <c r="O978">
        <f>INDEX($R$3:$T$335,MATCH(VPPEL[[#This Row],[DistrictNumber]],$R$3:$R$335,0),3)</f>
        <v>1.14116</v>
      </c>
      <c r="P978" s="9">
        <f t="shared" si="89"/>
        <v>305312</v>
      </c>
    </row>
    <row r="979" spans="1:16" x14ac:dyDescent="0.35">
      <c r="A979" s="13">
        <v>2028</v>
      </c>
      <c r="B979" s="13">
        <f t="shared" si="87"/>
        <v>2027</v>
      </c>
      <c r="C979" t="s">
        <v>648</v>
      </c>
      <c r="D979" t="s">
        <v>649</v>
      </c>
      <c r="E979" s="5">
        <v>341492704.67236459</v>
      </c>
      <c r="F979" s="13">
        <f>INDEX($R$3:$T$335,MATCH(VPPEL[[#This Row],[DistrictNumber]],$R$3:$R$335,0),3)</f>
        <v>0.98670999999999998</v>
      </c>
      <c r="G979" s="9">
        <f t="shared" si="90"/>
        <v>336954.26662726887</v>
      </c>
      <c r="H979" s="11">
        <v>1.02</v>
      </c>
      <c r="I979" s="12" cm="1">
        <f t="array" ref="I979">INDEX(VPPEL[],MATCH(VPPEL[[#This Row],[Base Year]]&amp;VPPEL[[#This Row],[DistrictNumber]],VPPEL[[Fiscal Year]:[Fiscal Year]]&amp;VPPEL[[DistrictNumber]:[DistrictNumber]],0),9)*$H979</f>
        <v>270061.88495569676</v>
      </c>
      <c r="J979" s="15">
        <f>IF(VPPEL[[#This Row],[Unadjusted Maximum Revenue]]/(VPPEL[[#This Row],[Proposed Taxable Valuation]]/1000)&gt;VPPEL[[#This Row],[Max VPPEL RATE]],VPPEL[[#This Row],[Max VPPEL RATE]],VPPEL[[#This Row],[Unadjusted Maximum Revenue]]/(VPPEL[[#This Row],[Proposed Taxable Valuation]]/1000))</f>
        <v>0.79082768463472719</v>
      </c>
      <c r="K979" s="26">
        <f>ROUND(VPPEL[[#This Row],[Proposed Taxable Valuation]]/1000*VPPEL[[#This Row],[Adjusted Rate]],0)</f>
        <v>270062</v>
      </c>
      <c r="L979" s="19">
        <f t="shared" si="88"/>
        <v>-66892.381671572104</v>
      </c>
      <c r="M979" s="17">
        <f t="shared" si="91"/>
        <v>-0.19588231536527279</v>
      </c>
      <c r="N979" s="2">
        <v>282026633.57641864</v>
      </c>
      <c r="O979">
        <f>INDEX($R$3:$T$335,MATCH(VPPEL[[#This Row],[DistrictNumber]],$R$3:$R$335,0),3)</f>
        <v>0.98670999999999998</v>
      </c>
      <c r="P979" s="9">
        <f t="shared" si="89"/>
        <v>278278</v>
      </c>
    </row>
    <row r="980" spans="1:16" x14ac:dyDescent="0.35">
      <c r="A980" s="13">
        <v>2028</v>
      </c>
      <c r="B980" s="13">
        <f t="shared" si="87"/>
        <v>2027</v>
      </c>
      <c r="C980" t="s">
        <v>650</v>
      </c>
      <c r="D980" t="s">
        <v>651</v>
      </c>
      <c r="E980" s="5">
        <v>678372334.11601317</v>
      </c>
      <c r="F980" s="13">
        <f>INDEX($R$3:$T$335,MATCH(VPPEL[[#This Row],[DistrictNumber]],$R$3:$R$335,0),3)</f>
        <v>1.34</v>
      </c>
      <c r="G980" s="9">
        <f t="shared" si="90"/>
        <v>909018.92771545763</v>
      </c>
      <c r="H980" s="11">
        <v>1.02</v>
      </c>
      <c r="I980" s="12" cm="1">
        <f t="array" ref="I980">INDEX(VPPEL[],MATCH(VPPEL[[#This Row],[Base Year]]&amp;VPPEL[[#This Row],[DistrictNumber]],VPPEL[[Fiscal Year]:[Fiscal Year]]&amp;VPPEL[[DistrictNumber]:[DistrictNumber]],0),9)*$H980</f>
        <v>616607.78430261603</v>
      </c>
      <c r="J980" s="15">
        <f>IF(VPPEL[[#This Row],[Unadjusted Maximum Revenue]]/(VPPEL[[#This Row],[Proposed Taxable Valuation]]/1000)&gt;VPPEL[[#This Row],[Max VPPEL RATE]],VPPEL[[#This Row],[Max VPPEL RATE]],VPPEL[[#This Row],[Unadjusted Maximum Revenue]]/(VPPEL[[#This Row],[Proposed Taxable Valuation]]/1000))</f>
        <v>0.90895184442643506</v>
      </c>
      <c r="K980" s="26">
        <f>ROUND(VPPEL[[#This Row],[Proposed Taxable Valuation]]/1000*VPPEL[[#This Row],[Adjusted Rate]],0)</f>
        <v>616608</v>
      </c>
      <c r="L980" s="19">
        <f t="shared" si="88"/>
        <v>-292411.1434128416</v>
      </c>
      <c r="M980" s="17">
        <f t="shared" si="91"/>
        <v>-0.43104815557356502</v>
      </c>
      <c r="N980" s="2">
        <v>509230916.99074876</v>
      </c>
      <c r="O980">
        <f>INDEX($R$3:$T$335,MATCH(VPPEL[[#This Row],[DistrictNumber]],$R$3:$R$335,0),3)</f>
        <v>1.34</v>
      </c>
      <c r="P980" s="9">
        <f t="shared" si="89"/>
        <v>682369</v>
      </c>
    </row>
    <row r="981" spans="1:16" x14ac:dyDescent="0.35">
      <c r="A981" s="13">
        <v>2028</v>
      </c>
      <c r="B981" s="13">
        <f t="shared" si="87"/>
        <v>2027</v>
      </c>
      <c r="C981" s="10" t="s">
        <v>660</v>
      </c>
      <c r="D981" t="s">
        <v>661</v>
      </c>
      <c r="E981" s="5">
        <v>332063784102.15021</v>
      </c>
      <c r="F981" s="13">
        <f>INDEX($R$3:$T$335,MATCH(VPPEL[[#This Row],[DistrictNumber]],$R$3:$R$335,0),3)</f>
        <v>0</v>
      </c>
      <c r="G981" s="9">
        <f t="shared" si="90"/>
        <v>0</v>
      </c>
      <c r="H981" s="11">
        <v>1.02</v>
      </c>
      <c r="I981" s="12" cm="1">
        <f t="array" ref="I981">INDEX(VPPEL[],MATCH(VPPEL[[#This Row],[Base Year]]&amp;VPPEL[[#This Row],[DistrictNumber]],VPPEL[[Fiscal Year]:[Fiscal Year]]&amp;VPPEL[[DistrictNumber]:[DistrictNumber]],0),9)*$H981</f>
        <v>0</v>
      </c>
      <c r="J981" s="15">
        <f>IF(VPPEL[[#This Row],[Unadjusted Maximum Revenue]]/(VPPEL[[#This Row],[Proposed Taxable Valuation]]/1000)&gt;VPPEL[[#This Row],[Max VPPEL RATE]],VPPEL[[#This Row],[Max VPPEL RATE]],VPPEL[[#This Row],[Unadjusted Maximum Revenue]]/(VPPEL[[#This Row],[Proposed Taxable Valuation]]/1000))</f>
        <v>0</v>
      </c>
      <c r="K981" s="26">
        <f>SUM(K656:K980)</f>
        <v>240937926</v>
      </c>
      <c r="L981" s="19">
        <f t="shared" si="88"/>
        <v>0</v>
      </c>
      <c r="M981" s="17">
        <f t="shared" si="91"/>
        <v>0</v>
      </c>
      <c r="N981" s="20">
        <f t="shared" ref="N981" si="92">SUM(N656:N980)</f>
        <v>262428781286.47391</v>
      </c>
      <c r="O981">
        <f>INDEX($R$3:$T$335,MATCH(VPPEL[[#This Row],[DistrictNumber]],$R$3:$R$335,0),3)</f>
        <v>0</v>
      </c>
      <c r="P981" s="26">
        <f>SUM(P656:P980)</f>
        <v>253930520</v>
      </c>
    </row>
    <row r="982" spans="1:16" x14ac:dyDescent="0.35">
      <c r="A982" s="13">
        <v>2029</v>
      </c>
      <c r="B982" s="13">
        <f t="shared" si="87"/>
        <v>2028</v>
      </c>
      <c r="C982" t="s">
        <v>2</v>
      </c>
      <c r="D982" t="s">
        <v>3</v>
      </c>
      <c r="E982" s="25">
        <v>521556652.57424974</v>
      </c>
      <c r="F982" s="13">
        <f>INDEX($R$3:$T$335,MATCH(VPPEL[[#This Row],[DistrictNumber]],$R$3:$R$335,0),3)</f>
        <v>1.02945</v>
      </c>
      <c r="G982" s="9">
        <f t="shared" si="90"/>
        <v>536916.49599256134</v>
      </c>
      <c r="H982" s="11">
        <v>1.02</v>
      </c>
      <c r="I982" s="12" cm="1">
        <f t="array" ref="I982">INDEX(VPPEL[],MATCH(VPPEL[[#This Row],[Base Year]]&amp;VPPEL[[#This Row],[DistrictNumber]],VPPEL[[Fiscal Year]:[Fiscal Year]]&amp;VPPEL[[DistrictNumber]:[DistrictNumber]],0),9)*$H982</f>
        <v>401634.42043117073</v>
      </c>
      <c r="J982" s="15">
        <f>IF(VPPEL[[#This Row],[Unadjusted Maximum Revenue]]/(VPPEL[[#This Row],[Proposed Taxable Valuation]]/1000)&gt;VPPEL[[#This Row],[Max VPPEL RATE]],VPPEL[[#This Row],[Max VPPEL RATE]],VPPEL[[#This Row],[Unadjusted Maximum Revenue]]/(VPPEL[[#This Row],[Proposed Taxable Valuation]]/1000))</f>
        <v>0.77006863674122794</v>
      </c>
      <c r="K982" s="26">
        <f>ROUND(VPPEL[[#This Row],[Proposed Taxable Valuation]]/1000*VPPEL[[#This Row],[Adjusted Rate]],0)</f>
        <v>401634</v>
      </c>
      <c r="L982" s="19">
        <f t="shared" si="88"/>
        <v>-135282.07556139061</v>
      </c>
      <c r="M982" s="17">
        <f t="shared" si="91"/>
        <v>-0.25938136325877204</v>
      </c>
      <c r="N982">
        <v>445271002.33748192</v>
      </c>
      <c r="O982">
        <f>INDEX($R$3:$T$335,MATCH(VPPEL[[#This Row],[DistrictNumber]],$R$3:$R$335,0),3)</f>
        <v>1.02945</v>
      </c>
      <c r="P982" s="9">
        <f t="shared" si="89"/>
        <v>458384</v>
      </c>
    </row>
    <row r="983" spans="1:16" x14ac:dyDescent="0.35">
      <c r="A983" s="13">
        <v>2029</v>
      </c>
      <c r="B983" s="13">
        <f t="shared" si="87"/>
        <v>2028</v>
      </c>
      <c r="C983" t="s">
        <v>4</v>
      </c>
      <c r="D983" t="s">
        <v>5</v>
      </c>
      <c r="E983" s="25">
        <v>1524242683.3561926</v>
      </c>
      <c r="F983" s="13">
        <f>INDEX($R$3:$T$335,MATCH(VPPEL[[#This Row],[DistrictNumber]],$R$3:$R$335,0),3)</f>
        <v>1.34</v>
      </c>
      <c r="G983" s="9">
        <f t="shared" si="90"/>
        <v>2042485.1956972983</v>
      </c>
      <c r="H983" s="11">
        <v>1.02</v>
      </c>
      <c r="I983" s="12" cm="1">
        <f t="array" ref="I983">INDEX(VPPEL[],MATCH(VPPEL[[#This Row],[Base Year]]&amp;VPPEL[[#This Row],[DistrictNumber]],VPPEL[[Fiscal Year]:[Fiscal Year]]&amp;VPPEL[[DistrictNumber]:[DistrictNumber]],0),9)*$H983</f>
        <v>1120498.3385940182</v>
      </c>
      <c r="J983" s="15">
        <f>IF(VPPEL[[#This Row],[Unadjusted Maximum Revenue]]/(VPPEL[[#This Row],[Proposed Taxable Valuation]]/1000)&gt;VPPEL[[#This Row],[Max VPPEL RATE]],VPPEL[[#This Row],[Max VPPEL RATE]],VPPEL[[#This Row],[Unadjusted Maximum Revenue]]/(VPPEL[[#This Row],[Proposed Taxable Valuation]]/1000))</f>
        <v>0.73511806933973289</v>
      </c>
      <c r="K983" s="26">
        <f>ROUND(VPPEL[[#This Row],[Proposed Taxable Valuation]]/1000*VPPEL[[#This Row],[Adjusted Rate]],0)</f>
        <v>1120498</v>
      </c>
      <c r="L983" s="19">
        <f t="shared" si="88"/>
        <v>-921986.85710328002</v>
      </c>
      <c r="M983" s="17">
        <f t="shared" si="91"/>
        <v>-0.60488193066026719</v>
      </c>
      <c r="N983">
        <v>1041837756.3604722</v>
      </c>
      <c r="O983">
        <f>INDEX($R$3:$T$335,MATCH(VPPEL[[#This Row],[DistrictNumber]],$R$3:$R$335,0),3)</f>
        <v>1.34</v>
      </c>
      <c r="P983" s="9">
        <f t="shared" si="89"/>
        <v>1396063</v>
      </c>
    </row>
    <row r="984" spans="1:16" x14ac:dyDescent="0.35">
      <c r="A984" s="13">
        <v>2029</v>
      </c>
      <c r="B984" s="13">
        <f t="shared" si="87"/>
        <v>2028</v>
      </c>
      <c r="C984" t="s">
        <v>6</v>
      </c>
      <c r="D984" t="s">
        <v>7</v>
      </c>
      <c r="E984" s="25">
        <v>682821388.07177293</v>
      </c>
      <c r="F984" s="13">
        <f>INDEX($R$3:$T$335,MATCH(VPPEL[[#This Row],[DistrictNumber]],$R$3:$R$335,0),3)</f>
        <v>1.5959999999999998E-2</v>
      </c>
      <c r="G984" s="9">
        <f t="shared" si="90"/>
        <v>10897.829353625493</v>
      </c>
      <c r="H984" s="11">
        <v>1.02</v>
      </c>
      <c r="I984" s="12" cm="1">
        <f t="array" ref="I984">INDEX(VPPEL[],MATCH(VPPEL[[#This Row],[Base Year]]&amp;VPPEL[[#This Row],[DistrictNumber]],VPPEL[[Fiscal Year]:[Fiscal Year]]&amp;VPPEL[[DistrictNumber]:[DistrictNumber]],0),9)*$H984</f>
        <v>8874.8950417904871</v>
      </c>
      <c r="J984" s="15">
        <f>IF(VPPEL[[#This Row],[Unadjusted Maximum Revenue]]/(VPPEL[[#This Row],[Proposed Taxable Valuation]]/1000)&gt;VPPEL[[#This Row],[Max VPPEL RATE]],VPPEL[[#This Row],[Max VPPEL RATE]],VPPEL[[#This Row],[Unadjusted Maximum Revenue]]/(VPPEL[[#This Row],[Proposed Taxable Valuation]]/1000))</f>
        <v>1.2997388770806381E-2</v>
      </c>
      <c r="K984" s="26">
        <f>ROUND(VPPEL[[#This Row],[Proposed Taxable Valuation]]/1000*VPPEL[[#This Row],[Adjusted Rate]],0)</f>
        <v>8875</v>
      </c>
      <c r="L984" s="19">
        <f t="shared" si="88"/>
        <v>-2022.9343118350062</v>
      </c>
      <c r="M984" s="17">
        <f t="shared" si="91"/>
        <v>-2.9626112291936176E-3</v>
      </c>
      <c r="N984">
        <v>589668906.47407258</v>
      </c>
      <c r="O984">
        <f>INDEX($R$3:$T$335,MATCH(VPPEL[[#This Row],[DistrictNumber]],$R$3:$R$335,0),3)</f>
        <v>1.5959999999999998E-2</v>
      </c>
      <c r="P984" s="9">
        <f t="shared" si="89"/>
        <v>9411</v>
      </c>
    </row>
    <row r="985" spans="1:16" x14ac:dyDescent="0.35">
      <c r="A985" s="13">
        <v>2029</v>
      </c>
      <c r="B985" s="13">
        <f t="shared" si="87"/>
        <v>2028</v>
      </c>
      <c r="C985" t="s">
        <v>8</v>
      </c>
      <c r="D985" t="s">
        <v>9</v>
      </c>
      <c r="E985" s="25">
        <v>809998019.15301549</v>
      </c>
      <c r="F985" s="13">
        <f>INDEX($R$3:$T$335,MATCH(VPPEL[[#This Row],[DistrictNumber]],$R$3:$R$335,0),3)</f>
        <v>1</v>
      </c>
      <c r="G985" s="9">
        <f t="shared" si="90"/>
        <v>809998.01915301546</v>
      </c>
      <c r="H985" s="11">
        <v>1.02</v>
      </c>
      <c r="I985" s="12" cm="1">
        <f t="array" ref="I985">INDEX(VPPEL[],MATCH(VPPEL[[#This Row],[Base Year]]&amp;VPPEL[[#This Row],[DistrictNumber]],VPPEL[[Fiscal Year]:[Fiscal Year]]&amp;VPPEL[[DistrictNumber]:[DistrictNumber]],0),9)*$H985</f>
        <v>679984.51114713587</v>
      </c>
      <c r="J985" s="15">
        <f>IF(VPPEL[[#This Row],[Unadjusted Maximum Revenue]]/(VPPEL[[#This Row],[Proposed Taxable Valuation]]/1000)&gt;VPPEL[[#This Row],[Max VPPEL RATE]],VPPEL[[#This Row],[Max VPPEL RATE]],VPPEL[[#This Row],[Unadjusted Maximum Revenue]]/(VPPEL[[#This Row],[Proposed Taxable Valuation]]/1000))</f>
        <v>0.83948910376122921</v>
      </c>
      <c r="K985" s="26">
        <f>ROUND(VPPEL[[#This Row],[Proposed Taxable Valuation]]/1000*VPPEL[[#This Row],[Adjusted Rate]],0)</f>
        <v>679985</v>
      </c>
      <c r="L985" s="19">
        <f t="shared" si="88"/>
        <v>-130013.50800587959</v>
      </c>
      <c r="M985" s="17">
        <f t="shared" si="91"/>
        <v>-0.16051089623877079</v>
      </c>
      <c r="N985">
        <v>668278281.39375937</v>
      </c>
      <c r="O985">
        <f>INDEX($R$3:$T$335,MATCH(VPPEL[[#This Row],[DistrictNumber]],$R$3:$R$335,0),3)</f>
        <v>1</v>
      </c>
      <c r="P985" s="9">
        <f t="shared" si="89"/>
        <v>668278</v>
      </c>
    </row>
    <row r="986" spans="1:16" x14ac:dyDescent="0.35">
      <c r="A986" s="13">
        <v>2029</v>
      </c>
      <c r="B986" s="13">
        <f t="shared" si="87"/>
        <v>2028</v>
      </c>
      <c r="C986" t="s">
        <v>10</v>
      </c>
      <c r="D986" t="s">
        <v>11</v>
      </c>
      <c r="E986" s="25">
        <v>378956404.42760003</v>
      </c>
      <c r="F986" s="13">
        <f>INDEX($R$3:$T$335,MATCH(VPPEL[[#This Row],[DistrictNumber]],$R$3:$R$335,0),3)</f>
        <v>1</v>
      </c>
      <c r="G986" s="9">
        <f t="shared" si="90"/>
        <v>378956.40442760003</v>
      </c>
      <c r="H986" s="11">
        <v>1.02</v>
      </c>
      <c r="I986" s="12" cm="1">
        <f t="array" ref="I986">INDEX(VPPEL[],MATCH(VPPEL[[#This Row],[Base Year]]&amp;VPPEL[[#This Row],[DistrictNumber]],VPPEL[[Fiscal Year]:[Fiscal Year]]&amp;VPPEL[[DistrictNumber]:[DistrictNumber]],0),9)*$H986</f>
        <v>273957.48623966408</v>
      </c>
      <c r="J986" s="15">
        <f>IF(VPPEL[[#This Row],[Unadjusted Maximum Revenue]]/(VPPEL[[#This Row],[Proposed Taxable Valuation]]/1000)&gt;VPPEL[[#This Row],[Max VPPEL RATE]],VPPEL[[#This Row],[Max VPPEL RATE]],VPPEL[[#This Row],[Unadjusted Maximum Revenue]]/(VPPEL[[#This Row],[Proposed Taxable Valuation]]/1000))</f>
        <v>0.72292612827976077</v>
      </c>
      <c r="K986" s="26">
        <f>ROUND(VPPEL[[#This Row],[Proposed Taxable Valuation]]/1000*VPPEL[[#This Row],[Adjusted Rate]],0)</f>
        <v>273957</v>
      </c>
      <c r="L986" s="19">
        <f t="shared" si="88"/>
        <v>-104998.91818793595</v>
      </c>
      <c r="M986" s="17">
        <f t="shared" si="91"/>
        <v>-0.27707387172023923</v>
      </c>
      <c r="N986">
        <v>287027225.40618432</v>
      </c>
      <c r="O986">
        <f>INDEX($R$3:$T$335,MATCH(VPPEL[[#This Row],[DistrictNumber]],$R$3:$R$335,0),3)</f>
        <v>1</v>
      </c>
      <c r="P986" s="9">
        <f t="shared" si="89"/>
        <v>287027</v>
      </c>
    </row>
    <row r="987" spans="1:16" x14ac:dyDescent="0.35">
      <c r="A987" s="13">
        <v>2029</v>
      </c>
      <c r="B987" s="13">
        <f t="shared" si="87"/>
        <v>2028</v>
      </c>
      <c r="C987" t="s">
        <v>12</v>
      </c>
      <c r="D987" t="s">
        <v>13</v>
      </c>
      <c r="E987" s="25">
        <v>237905455.38951197</v>
      </c>
      <c r="F987" s="13">
        <f>INDEX($R$3:$T$335,MATCH(VPPEL[[#This Row],[DistrictNumber]],$R$3:$R$335,0),3)</f>
        <v>1.34</v>
      </c>
      <c r="G987" s="9">
        <f t="shared" si="90"/>
        <v>318793.31022194604</v>
      </c>
      <c r="H987" s="11">
        <v>1.02</v>
      </c>
      <c r="I987" s="12" cm="1">
        <f t="array" ref="I987">INDEX(VPPEL[],MATCH(VPPEL[[#This Row],[Base Year]]&amp;VPPEL[[#This Row],[DistrictNumber]],VPPEL[[Fiscal Year]:[Fiscal Year]]&amp;VPPEL[[DistrictNumber]:[DistrictNumber]],0),9)*$H987</f>
        <v>291291.45946852904</v>
      </c>
      <c r="J987" s="15">
        <f>IF(VPPEL[[#This Row],[Unadjusted Maximum Revenue]]/(VPPEL[[#This Row],[Proposed Taxable Valuation]]/1000)&gt;VPPEL[[#This Row],[Max VPPEL RATE]],VPPEL[[#This Row],[Max VPPEL RATE]],VPPEL[[#This Row],[Unadjusted Maximum Revenue]]/(VPPEL[[#This Row],[Proposed Taxable Valuation]]/1000))</f>
        <v>1.2244000836030033</v>
      </c>
      <c r="K987" s="26">
        <f>ROUND(VPPEL[[#This Row],[Proposed Taxable Valuation]]/1000*VPPEL[[#This Row],[Adjusted Rate]],0)</f>
        <v>291291</v>
      </c>
      <c r="L987" s="19">
        <f t="shared" si="88"/>
        <v>-27501.850753417006</v>
      </c>
      <c r="M987" s="17">
        <f t="shared" si="91"/>
        <v>-0.11559991639699674</v>
      </c>
      <c r="N987">
        <v>206761526.19264647</v>
      </c>
      <c r="O987">
        <f>INDEX($R$3:$T$335,MATCH(VPPEL[[#This Row],[DistrictNumber]],$R$3:$R$335,0),3)</f>
        <v>1.34</v>
      </c>
      <c r="P987" s="9">
        <f t="shared" si="89"/>
        <v>277060</v>
      </c>
    </row>
    <row r="988" spans="1:16" x14ac:dyDescent="0.35">
      <c r="A988" s="13">
        <v>2029</v>
      </c>
      <c r="B988" s="13">
        <f t="shared" si="87"/>
        <v>2028</v>
      </c>
      <c r="C988" t="s">
        <v>14</v>
      </c>
      <c r="D988" t="s">
        <v>15</v>
      </c>
      <c r="E988" s="25">
        <v>549805557.88629198</v>
      </c>
      <c r="F988" s="13">
        <f>INDEX($R$3:$T$335,MATCH(VPPEL[[#This Row],[DistrictNumber]],$R$3:$R$335,0),3)</f>
        <v>0</v>
      </c>
      <c r="G988" s="9">
        <f t="shared" si="90"/>
        <v>0</v>
      </c>
      <c r="H988" s="11">
        <v>1.02</v>
      </c>
      <c r="I988" s="12" cm="1">
        <f t="array" ref="I988">INDEX(VPPEL[],MATCH(VPPEL[[#This Row],[Base Year]]&amp;VPPEL[[#This Row],[DistrictNumber]],VPPEL[[Fiscal Year]:[Fiscal Year]]&amp;VPPEL[[DistrictNumber]:[DistrictNumber]],0),9)*$H988</f>
        <v>0</v>
      </c>
      <c r="J988" s="15">
        <f>IF(VPPEL[[#This Row],[Unadjusted Maximum Revenue]]/(VPPEL[[#This Row],[Proposed Taxable Valuation]]/1000)&gt;VPPEL[[#This Row],[Max VPPEL RATE]],VPPEL[[#This Row],[Max VPPEL RATE]],VPPEL[[#This Row],[Unadjusted Maximum Revenue]]/(VPPEL[[#This Row],[Proposed Taxable Valuation]]/1000))</f>
        <v>0</v>
      </c>
      <c r="K988" s="26">
        <f>ROUND(VPPEL[[#This Row],[Proposed Taxable Valuation]]/1000*VPPEL[[#This Row],[Adjusted Rate]],0)</f>
        <v>0</v>
      </c>
      <c r="L988" s="19">
        <f t="shared" si="88"/>
        <v>0</v>
      </c>
      <c r="M988" s="17">
        <f t="shared" si="91"/>
        <v>0</v>
      </c>
      <c r="N988">
        <v>414664114.45311576</v>
      </c>
      <c r="O988">
        <f>INDEX($R$3:$T$335,MATCH(VPPEL[[#This Row],[DistrictNumber]],$R$3:$R$335,0),3)</f>
        <v>0</v>
      </c>
      <c r="P988" s="9">
        <f t="shared" si="89"/>
        <v>0</v>
      </c>
    </row>
    <row r="989" spans="1:16" x14ac:dyDescent="0.35">
      <c r="A989" s="13">
        <v>2029</v>
      </c>
      <c r="B989" s="13">
        <f t="shared" si="87"/>
        <v>2028</v>
      </c>
      <c r="C989" t="s">
        <v>16</v>
      </c>
      <c r="D989" t="s">
        <v>17</v>
      </c>
      <c r="E989" s="25">
        <v>459262921.64192986</v>
      </c>
      <c r="F989" s="13">
        <f>INDEX($R$3:$T$335,MATCH(VPPEL[[#This Row],[DistrictNumber]],$R$3:$R$335,0),3)</f>
        <v>0.4985</v>
      </c>
      <c r="G989" s="9">
        <f t="shared" si="90"/>
        <v>228942.56643850205</v>
      </c>
      <c r="H989" s="11">
        <v>1.02</v>
      </c>
      <c r="I989" s="12" cm="1">
        <f t="array" ref="I989">INDEX(VPPEL[],MATCH(VPPEL[[#This Row],[Base Year]]&amp;VPPEL[[#This Row],[DistrictNumber]],VPPEL[[Fiscal Year]:[Fiscal Year]]&amp;VPPEL[[DistrictNumber]:[DistrictNumber]],0),9)*$H989</f>
        <v>147988.3256747089</v>
      </c>
      <c r="J989" s="15">
        <f>IF(VPPEL[[#This Row],[Unadjusted Maximum Revenue]]/(VPPEL[[#This Row],[Proposed Taxable Valuation]]/1000)&gt;VPPEL[[#This Row],[Max VPPEL RATE]],VPPEL[[#This Row],[Max VPPEL RATE]],VPPEL[[#This Row],[Unadjusted Maximum Revenue]]/(VPPEL[[#This Row],[Proposed Taxable Valuation]]/1000))</f>
        <v>0.32223007497672512</v>
      </c>
      <c r="K989" s="26">
        <f>ROUND(VPPEL[[#This Row],[Proposed Taxable Valuation]]/1000*VPPEL[[#This Row],[Adjusted Rate]],0)</f>
        <v>147988</v>
      </c>
      <c r="L989" s="19">
        <f t="shared" si="88"/>
        <v>-80954.240763793146</v>
      </c>
      <c r="M989" s="17">
        <f t="shared" si="91"/>
        <v>-0.17626992502327488</v>
      </c>
      <c r="N989">
        <v>311310418.43380499</v>
      </c>
      <c r="O989">
        <f>INDEX($R$3:$T$335,MATCH(VPPEL[[#This Row],[DistrictNumber]],$R$3:$R$335,0),3)</f>
        <v>0.4985</v>
      </c>
      <c r="P989" s="9">
        <f t="shared" si="89"/>
        <v>155188</v>
      </c>
    </row>
    <row r="990" spans="1:16" x14ac:dyDescent="0.35">
      <c r="A990" s="13">
        <v>2029</v>
      </c>
      <c r="B990" s="13">
        <f t="shared" si="87"/>
        <v>2028</v>
      </c>
      <c r="C990" t="s">
        <v>18</v>
      </c>
      <c r="D990" t="s">
        <v>19</v>
      </c>
      <c r="E990" s="25">
        <v>206633641.37053102</v>
      </c>
      <c r="F990" s="13">
        <f>INDEX($R$3:$T$335,MATCH(VPPEL[[#This Row],[DistrictNumber]],$R$3:$R$335,0),3)</f>
        <v>0.67</v>
      </c>
      <c r="G990" s="9">
        <f t="shared" si="90"/>
        <v>138444.53971825581</v>
      </c>
      <c r="H990" s="11">
        <v>1.02</v>
      </c>
      <c r="I990" s="12" cm="1">
        <f t="array" ref="I990">INDEX(VPPEL[],MATCH(VPPEL[[#This Row],[Base Year]]&amp;VPPEL[[#This Row],[DistrictNumber]],VPPEL[[Fiscal Year]:[Fiscal Year]]&amp;VPPEL[[DistrictNumber]:[DistrictNumber]],0),9)*$H990</f>
        <v>119938.87916742096</v>
      </c>
      <c r="J990" s="15">
        <f>IF(VPPEL[[#This Row],[Unadjusted Maximum Revenue]]/(VPPEL[[#This Row],[Proposed Taxable Valuation]]/1000)&gt;VPPEL[[#This Row],[Max VPPEL RATE]],VPPEL[[#This Row],[Max VPPEL RATE]],VPPEL[[#This Row],[Unadjusted Maximum Revenue]]/(VPPEL[[#This Row],[Proposed Taxable Valuation]]/1000))</f>
        <v>0.58044216988050423</v>
      </c>
      <c r="K990" s="26">
        <f>ROUND(VPPEL[[#This Row],[Proposed Taxable Valuation]]/1000*VPPEL[[#This Row],[Adjusted Rate]],0)</f>
        <v>119939</v>
      </c>
      <c r="L990" s="19">
        <f t="shared" si="88"/>
        <v>-18505.660550834844</v>
      </c>
      <c r="M990" s="17">
        <f t="shared" si="91"/>
        <v>-8.9557830119495807E-2</v>
      </c>
      <c r="N990">
        <v>180236507.36837849</v>
      </c>
      <c r="O990">
        <f>INDEX($R$3:$T$335,MATCH(VPPEL[[#This Row],[DistrictNumber]],$R$3:$R$335,0),3)</f>
        <v>0.67</v>
      </c>
      <c r="P990" s="9">
        <f t="shared" si="89"/>
        <v>120758</v>
      </c>
    </row>
    <row r="991" spans="1:16" x14ac:dyDescent="0.35">
      <c r="A991" s="13">
        <v>2029</v>
      </c>
      <c r="B991" s="13">
        <f t="shared" si="87"/>
        <v>2028</v>
      </c>
      <c r="C991" t="s">
        <v>20</v>
      </c>
      <c r="D991" t="s">
        <v>21</v>
      </c>
      <c r="E991" s="25">
        <v>1614404864.2789414</v>
      </c>
      <c r="F991" s="13">
        <f>INDEX($R$3:$T$335,MATCH(VPPEL[[#This Row],[DistrictNumber]],$R$3:$R$335,0),3)</f>
        <v>0.67</v>
      </c>
      <c r="G991" s="9">
        <f t="shared" si="90"/>
        <v>1081651.2590668909</v>
      </c>
      <c r="H991" s="11">
        <v>1.02</v>
      </c>
      <c r="I991" s="12" cm="1">
        <f t="array" ref="I991">INDEX(VPPEL[],MATCH(VPPEL[[#This Row],[Base Year]]&amp;VPPEL[[#This Row],[DistrictNumber]],VPPEL[[Fiscal Year]:[Fiscal Year]]&amp;VPPEL[[DistrictNumber]:[DistrictNumber]],0),9)*$H991</f>
        <v>861587.6780637498</v>
      </c>
      <c r="J991" s="15">
        <f>IF(VPPEL[[#This Row],[Unadjusted Maximum Revenue]]/(VPPEL[[#This Row],[Proposed Taxable Valuation]]/1000)&gt;VPPEL[[#This Row],[Max VPPEL RATE]],VPPEL[[#This Row],[Max VPPEL RATE]],VPPEL[[#This Row],[Unadjusted Maximum Revenue]]/(VPPEL[[#This Row],[Proposed Taxable Valuation]]/1000))</f>
        <v>0.53368748888685347</v>
      </c>
      <c r="K991" s="26">
        <f>ROUND(VPPEL[[#This Row],[Proposed Taxable Valuation]]/1000*VPPEL[[#This Row],[Adjusted Rate]],0)</f>
        <v>861588</v>
      </c>
      <c r="L991" s="19">
        <f t="shared" si="88"/>
        <v>-220063.58100314112</v>
      </c>
      <c r="M991" s="17">
        <f t="shared" si="91"/>
        <v>-0.13631251111314657</v>
      </c>
      <c r="N991">
        <v>1317721926.6053541</v>
      </c>
      <c r="O991">
        <f>INDEX($R$3:$T$335,MATCH(VPPEL[[#This Row],[DistrictNumber]],$R$3:$R$335,0),3)</f>
        <v>0.67</v>
      </c>
      <c r="P991" s="9">
        <f t="shared" si="89"/>
        <v>882874</v>
      </c>
    </row>
    <row r="992" spans="1:16" x14ac:dyDescent="0.35">
      <c r="A992" s="13">
        <v>2029</v>
      </c>
      <c r="B992" s="13">
        <f t="shared" si="87"/>
        <v>2028</v>
      </c>
      <c r="C992" t="s">
        <v>22</v>
      </c>
      <c r="D992" t="s">
        <v>23</v>
      </c>
      <c r="E992" s="25">
        <v>1021434818.3700837</v>
      </c>
      <c r="F992" s="13">
        <f>INDEX($R$3:$T$335,MATCH(VPPEL[[#This Row],[DistrictNumber]],$R$3:$R$335,0),3)</f>
        <v>0.17621000000000001</v>
      </c>
      <c r="G992" s="9">
        <f t="shared" si="90"/>
        <v>179987.02934499245</v>
      </c>
      <c r="H992" s="11">
        <v>1.02</v>
      </c>
      <c r="I992" s="12" cm="1">
        <f t="array" ref="I992">INDEX(VPPEL[],MATCH(VPPEL[[#This Row],[Base Year]]&amp;VPPEL[[#This Row],[DistrictNumber]],VPPEL[[Fiscal Year]:[Fiscal Year]]&amp;VPPEL[[DistrictNumber]:[DistrictNumber]],0),9)*$H992</f>
        <v>125467.64238148008</v>
      </c>
      <c r="J992" s="15">
        <f>IF(VPPEL[[#This Row],[Unadjusted Maximum Revenue]]/(VPPEL[[#This Row],[Proposed Taxable Valuation]]/1000)&gt;VPPEL[[#This Row],[Max VPPEL RATE]],VPPEL[[#This Row],[Max VPPEL RATE]],VPPEL[[#This Row],[Unadjusted Maximum Revenue]]/(VPPEL[[#This Row],[Proposed Taxable Valuation]]/1000))</f>
        <v>0.12283470283663363</v>
      </c>
      <c r="K992" s="26">
        <f>ROUND(VPPEL[[#This Row],[Proposed Taxable Valuation]]/1000*VPPEL[[#This Row],[Adjusted Rate]],0)</f>
        <v>125468</v>
      </c>
      <c r="L992" s="19">
        <f t="shared" si="88"/>
        <v>-54519.38696351237</v>
      </c>
      <c r="M992" s="17">
        <f t="shared" si="91"/>
        <v>-5.3375297163366378E-2</v>
      </c>
      <c r="N992">
        <v>740327827.63341916</v>
      </c>
      <c r="O992">
        <f>INDEX($R$3:$T$335,MATCH(VPPEL[[#This Row],[DistrictNumber]],$R$3:$R$335,0),3)</f>
        <v>0.17621000000000001</v>
      </c>
      <c r="P992" s="9">
        <f t="shared" si="89"/>
        <v>130453</v>
      </c>
    </row>
    <row r="993" spans="1:16" x14ac:dyDescent="0.35">
      <c r="A993" s="13">
        <v>2029</v>
      </c>
      <c r="B993" s="13">
        <f t="shared" si="87"/>
        <v>2028</v>
      </c>
      <c r="C993" t="s">
        <v>24</v>
      </c>
      <c r="D993" t="s">
        <v>25</v>
      </c>
      <c r="E993" s="25">
        <v>792180414.82304251</v>
      </c>
      <c r="F993" s="13">
        <f>INDEX($R$3:$T$335,MATCH(VPPEL[[#This Row],[DistrictNumber]],$R$3:$R$335,0),3)</f>
        <v>0.55911999999999995</v>
      </c>
      <c r="G993" s="9">
        <f t="shared" si="90"/>
        <v>442923.91353585944</v>
      </c>
      <c r="H993" s="11">
        <v>1.02</v>
      </c>
      <c r="I993" s="12" cm="1">
        <f t="array" ref="I993">INDEX(VPPEL[],MATCH(VPPEL[[#This Row],[Base Year]]&amp;VPPEL[[#This Row],[DistrictNumber]],VPPEL[[Fiscal Year]:[Fiscal Year]]&amp;VPPEL[[DistrictNumber]:[DistrictNumber]],0),9)*$H993</f>
        <v>324320.02658727439</v>
      </c>
      <c r="J993" s="15">
        <f>IF(VPPEL[[#This Row],[Unadjusted Maximum Revenue]]/(VPPEL[[#This Row],[Proposed Taxable Valuation]]/1000)&gt;VPPEL[[#This Row],[Max VPPEL RATE]],VPPEL[[#This Row],[Max VPPEL RATE]],VPPEL[[#This Row],[Unadjusted Maximum Revenue]]/(VPPEL[[#This Row],[Proposed Taxable Valuation]]/1000))</f>
        <v>0.40940172278775805</v>
      </c>
      <c r="K993" s="26">
        <f>ROUND(VPPEL[[#This Row],[Proposed Taxable Valuation]]/1000*VPPEL[[#This Row],[Adjusted Rate]],0)</f>
        <v>324320</v>
      </c>
      <c r="L993" s="19">
        <f t="shared" si="88"/>
        <v>-118603.88694858504</v>
      </c>
      <c r="M993" s="17">
        <f t="shared" si="91"/>
        <v>-0.1497182772122419</v>
      </c>
      <c r="N993">
        <v>657620383.35360861</v>
      </c>
      <c r="O993">
        <f>INDEX($R$3:$T$335,MATCH(VPPEL[[#This Row],[DistrictNumber]],$R$3:$R$335,0),3)</f>
        <v>0.55911999999999995</v>
      </c>
      <c r="P993" s="9">
        <f t="shared" si="89"/>
        <v>367689</v>
      </c>
    </row>
    <row r="994" spans="1:16" x14ac:dyDescent="0.35">
      <c r="A994" s="13">
        <v>2029</v>
      </c>
      <c r="B994" s="13">
        <f t="shared" si="87"/>
        <v>2028</v>
      </c>
      <c r="C994" t="s">
        <v>26</v>
      </c>
      <c r="D994" t="s">
        <v>27</v>
      </c>
      <c r="E994" s="25">
        <v>5530475048.99084</v>
      </c>
      <c r="F994" s="13">
        <f>INDEX($R$3:$T$335,MATCH(VPPEL[[#This Row],[DistrictNumber]],$R$3:$R$335,0),3)</f>
        <v>1.34</v>
      </c>
      <c r="G994" s="9">
        <f t="shared" si="90"/>
        <v>7410836.5656477259</v>
      </c>
      <c r="H994" s="11">
        <v>1.02</v>
      </c>
      <c r="I994" s="12" cm="1">
        <f t="array" ref="I994">INDEX(VPPEL[],MATCH(VPPEL[[#This Row],[Base Year]]&amp;VPPEL[[#This Row],[DistrictNumber]],VPPEL[[Fiscal Year]:[Fiscal Year]]&amp;VPPEL[[DistrictNumber]:[DistrictNumber]],0),9)*$H994</f>
        <v>4800863.0382029284</v>
      </c>
      <c r="J994" s="15">
        <f>IF(VPPEL[[#This Row],[Unadjusted Maximum Revenue]]/(VPPEL[[#This Row],[Proposed Taxable Valuation]]/1000)&gt;VPPEL[[#This Row],[Max VPPEL RATE]],VPPEL[[#This Row],[Max VPPEL RATE]],VPPEL[[#This Row],[Unadjusted Maximum Revenue]]/(VPPEL[[#This Row],[Proposed Taxable Valuation]]/1000))</f>
        <v>0.86807426047043723</v>
      </c>
      <c r="K994" s="26">
        <f>ROUND(VPPEL[[#This Row],[Proposed Taxable Valuation]]/1000*VPPEL[[#This Row],[Adjusted Rate]],0)</f>
        <v>4800863</v>
      </c>
      <c r="L994" s="19">
        <f t="shared" si="88"/>
        <v>-2609973.5274447976</v>
      </c>
      <c r="M994" s="17">
        <f t="shared" si="91"/>
        <v>-0.47192573952956285</v>
      </c>
      <c r="N994">
        <v>3746494600.0557885</v>
      </c>
      <c r="O994">
        <f>INDEX($R$3:$T$335,MATCH(VPPEL[[#This Row],[DistrictNumber]],$R$3:$R$335,0),3)</f>
        <v>1.34</v>
      </c>
      <c r="P994" s="9">
        <f t="shared" si="89"/>
        <v>5020303</v>
      </c>
    </row>
    <row r="995" spans="1:16" x14ac:dyDescent="0.35">
      <c r="A995" s="13">
        <v>2029</v>
      </c>
      <c r="B995" s="13">
        <f t="shared" si="87"/>
        <v>2028</v>
      </c>
      <c r="C995" t="s">
        <v>28</v>
      </c>
      <c r="D995" t="s">
        <v>29</v>
      </c>
      <c r="E995" s="25">
        <v>830660268.54607201</v>
      </c>
      <c r="F995" s="13">
        <f>INDEX($R$3:$T$335,MATCH(VPPEL[[#This Row],[DistrictNumber]],$R$3:$R$335,0),3)</f>
        <v>0.45835999999999999</v>
      </c>
      <c r="G995" s="9">
        <f t="shared" si="90"/>
        <v>380741.44069077756</v>
      </c>
      <c r="H995" s="11">
        <v>1.02</v>
      </c>
      <c r="I995" s="12" cm="1">
        <f t="array" ref="I995">INDEX(VPPEL[],MATCH(VPPEL[[#This Row],[Base Year]]&amp;VPPEL[[#This Row],[DistrictNumber]],VPPEL[[Fiscal Year]:[Fiscal Year]]&amp;VPPEL[[DistrictNumber]:[DistrictNumber]],0),9)*$H995</f>
        <v>250200.01674523557</v>
      </c>
      <c r="J995" s="15">
        <f>IF(VPPEL[[#This Row],[Unadjusted Maximum Revenue]]/(VPPEL[[#This Row],[Proposed Taxable Valuation]]/1000)&gt;VPPEL[[#This Row],[Max VPPEL RATE]],VPPEL[[#This Row],[Max VPPEL RATE]],VPPEL[[#This Row],[Unadjusted Maximum Revenue]]/(VPPEL[[#This Row],[Proposed Taxable Valuation]]/1000))</f>
        <v>0.3012061924945173</v>
      </c>
      <c r="K995" s="26">
        <f>ROUND(VPPEL[[#This Row],[Proposed Taxable Valuation]]/1000*VPPEL[[#This Row],[Adjusted Rate]],0)</f>
        <v>250200</v>
      </c>
      <c r="L995" s="19">
        <f t="shared" si="88"/>
        <v>-130541.42394554199</v>
      </c>
      <c r="M995" s="17">
        <f t="shared" si="91"/>
        <v>-0.15715380750548269</v>
      </c>
      <c r="N995">
        <v>571834446.90779221</v>
      </c>
      <c r="O995">
        <f>INDEX($R$3:$T$335,MATCH(VPPEL[[#This Row],[DistrictNumber]],$R$3:$R$335,0),3)</f>
        <v>0.45835999999999999</v>
      </c>
      <c r="P995" s="9">
        <f t="shared" si="89"/>
        <v>262106</v>
      </c>
    </row>
    <row r="996" spans="1:16" x14ac:dyDescent="0.35">
      <c r="A996" s="13">
        <v>2029</v>
      </c>
      <c r="B996" s="13">
        <f t="shared" si="87"/>
        <v>2028</v>
      </c>
      <c r="C996" t="s">
        <v>30</v>
      </c>
      <c r="D996" t="s">
        <v>31</v>
      </c>
      <c r="E996" s="25">
        <v>192761667.17887297</v>
      </c>
      <c r="F996" s="13">
        <f>INDEX($R$3:$T$335,MATCH(VPPEL[[#This Row],[DistrictNumber]],$R$3:$R$335,0),3)</f>
        <v>1.34</v>
      </c>
      <c r="G996" s="9">
        <f t="shared" si="90"/>
        <v>258300.63401968981</v>
      </c>
      <c r="H996" s="11">
        <v>1.02</v>
      </c>
      <c r="I996" s="12" cm="1">
        <f t="array" ref="I996">INDEX(VPPEL[],MATCH(VPPEL[[#This Row],[Base Year]]&amp;VPPEL[[#This Row],[DistrictNumber]],VPPEL[[Fiscal Year]:[Fiscal Year]]&amp;VPPEL[[DistrictNumber]:[DistrictNumber]],0),9)*$H996</f>
        <v>198972.92911997667</v>
      </c>
      <c r="J996" s="15">
        <f>IF(VPPEL[[#This Row],[Unadjusted Maximum Revenue]]/(VPPEL[[#This Row],[Proposed Taxable Valuation]]/1000)&gt;VPPEL[[#This Row],[Max VPPEL RATE]],VPPEL[[#This Row],[Max VPPEL RATE]],VPPEL[[#This Row],[Unadjusted Maximum Revenue]]/(VPPEL[[#This Row],[Proposed Taxable Valuation]]/1000))</f>
        <v>1.0322224954370205</v>
      </c>
      <c r="K996" s="26">
        <f>ROUND(VPPEL[[#This Row],[Proposed Taxable Valuation]]/1000*VPPEL[[#This Row],[Adjusted Rate]],0)</f>
        <v>198973</v>
      </c>
      <c r="L996" s="19">
        <f t="shared" si="88"/>
        <v>-59327.704899713135</v>
      </c>
      <c r="M996" s="17">
        <f t="shared" si="91"/>
        <v>-0.30777750456297959</v>
      </c>
      <c r="N996">
        <v>147774282.43899184</v>
      </c>
      <c r="O996">
        <f>INDEX($R$3:$T$335,MATCH(VPPEL[[#This Row],[DistrictNumber]],$R$3:$R$335,0),3)</f>
        <v>1.34</v>
      </c>
      <c r="P996" s="9">
        <f t="shared" si="89"/>
        <v>198018</v>
      </c>
    </row>
    <row r="997" spans="1:16" x14ac:dyDescent="0.35">
      <c r="A997" s="13">
        <v>2029</v>
      </c>
      <c r="B997" s="13">
        <f t="shared" si="87"/>
        <v>2028</v>
      </c>
      <c r="C997" t="s">
        <v>32</v>
      </c>
      <c r="D997" t="s">
        <v>33</v>
      </c>
      <c r="E997" s="25">
        <v>11054125330.25469</v>
      </c>
      <c r="F997" s="13">
        <f>INDEX($R$3:$T$335,MATCH(VPPEL[[#This Row],[DistrictNumber]],$R$3:$R$335,0),3)</f>
        <v>1.34</v>
      </c>
      <c r="G997" s="9">
        <f t="shared" si="90"/>
        <v>14812527.942541286</v>
      </c>
      <c r="H997" s="11">
        <v>1.02</v>
      </c>
      <c r="I997" s="12" cm="1">
        <f t="array" ref="I997">INDEX(VPPEL[],MATCH(VPPEL[[#This Row],[Base Year]]&amp;VPPEL[[#This Row],[DistrictNumber]],VPPEL[[Fiscal Year]:[Fiscal Year]]&amp;VPPEL[[DistrictNumber]:[DistrictNumber]],0),9)*$H997</f>
        <v>8576680.605034003</v>
      </c>
      <c r="J997" s="15">
        <f>IF(VPPEL[[#This Row],[Unadjusted Maximum Revenue]]/(VPPEL[[#This Row],[Proposed Taxable Valuation]]/1000)&gt;VPPEL[[#This Row],[Max VPPEL RATE]],VPPEL[[#This Row],[Max VPPEL RATE]],VPPEL[[#This Row],[Unadjusted Maximum Revenue]]/(VPPEL[[#This Row],[Proposed Taxable Valuation]]/1000))</f>
        <v>0.77588052865295254</v>
      </c>
      <c r="K997" s="26">
        <f>ROUND(VPPEL[[#This Row],[Proposed Taxable Valuation]]/1000*VPPEL[[#This Row],[Adjusted Rate]],0)</f>
        <v>8576681</v>
      </c>
      <c r="L997" s="19">
        <f t="shared" si="88"/>
        <v>-6235847.3375072833</v>
      </c>
      <c r="M997" s="17">
        <f t="shared" si="91"/>
        <v>-0.56411947134704754</v>
      </c>
      <c r="N997">
        <v>7292592530.547472</v>
      </c>
      <c r="O997">
        <f>INDEX($R$3:$T$335,MATCH(VPPEL[[#This Row],[DistrictNumber]],$R$3:$R$335,0),3)</f>
        <v>1.34</v>
      </c>
      <c r="P997" s="9">
        <f t="shared" si="89"/>
        <v>9772074</v>
      </c>
    </row>
    <row r="998" spans="1:16" x14ac:dyDescent="0.35">
      <c r="A998" s="13">
        <v>2029</v>
      </c>
      <c r="B998" s="13">
        <f t="shared" si="87"/>
        <v>2028</v>
      </c>
      <c r="C998" t="s">
        <v>34</v>
      </c>
      <c r="D998" t="s">
        <v>35</v>
      </c>
      <c r="E998" s="25">
        <v>531879758.04866737</v>
      </c>
      <c r="F998" s="13">
        <f>INDEX($R$3:$T$335,MATCH(VPPEL[[#This Row],[DistrictNumber]],$R$3:$R$335,0),3)</f>
        <v>0.56999999999999995</v>
      </c>
      <c r="G998" s="9">
        <f t="shared" si="90"/>
        <v>303171.46208774036</v>
      </c>
      <c r="H998" s="11">
        <v>1.02</v>
      </c>
      <c r="I998" s="12" cm="1">
        <f t="array" ref="I998">INDEX(VPPEL[],MATCH(VPPEL[[#This Row],[Base Year]]&amp;VPPEL[[#This Row],[DistrictNumber]],VPPEL[[Fiscal Year]:[Fiscal Year]]&amp;VPPEL[[DistrictNumber]:[DistrictNumber]],0),9)*$H998</f>
        <v>228547.77388198269</v>
      </c>
      <c r="J998" s="15">
        <f>IF(VPPEL[[#This Row],[Unadjusted Maximum Revenue]]/(VPPEL[[#This Row],[Proposed Taxable Valuation]]/1000)&gt;VPPEL[[#This Row],[Max VPPEL RATE]],VPPEL[[#This Row],[Max VPPEL RATE]],VPPEL[[#This Row],[Unadjusted Maximum Revenue]]/(VPPEL[[#This Row],[Proposed Taxable Valuation]]/1000))</f>
        <v>0.42969819855613012</v>
      </c>
      <c r="K998" s="26">
        <f>ROUND(VPPEL[[#This Row],[Proposed Taxable Valuation]]/1000*VPPEL[[#This Row],[Adjusted Rate]],0)</f>
        <v>228548</v>
      </c>
      <c r="L998" s="19">
        <f t="shared" si="88"/>
        <v>-74623.688205757673</v>
      </c>
      <c r="M998" s="17">
        <f t="shared" si="91"/>
        <v>-0.14030180144386983</v>
      </c>
      <c r="N998">
        <v>408505586.47932076</v>
      </c>
      <c r="O998">
        <f>INDEX($R$3:$T$335,MATCH(VPPEL[[#This Row],[DistrictNumber]],$R$3:$R$335,0),3)</f>
        <v>0.56999999999999995</v>
      </c>
      <c r="P998" s="9">
        <f t="shared" si="89"/>
        <v>232848</v>
      </c>
    </row>
    <row r="999" spans="1:16" x14ac:dyDescent="0.35">
      <c r="A999" s="13">
        <v>2029</v>
      </c>
      <c r="B999" s="13">
        <f t="shared" si="87"/>
        <v>2028</v>
      </c>
      <c r="C999" t="s">
        <v>36</v>
      </c>
      <c r="D999" t="s">
        <v>37</v>
      </c>
      <c r="E999" s="25">
        <v>400120328.62184149</v>
      </c>
      <c r="F999" s="13">
        <f>INDEX($R$3:$T$335,MATCH(VPPEL[[#This Row],[DistrictNumber]],$R$3:$R$335,0),3)</f>
        <v>1.34</v>
      </c>
      <c r="G999" s="9">
        <f t="shared" si="90"/>
        <v>536161.24035326764</v>
      </c>
      <c r="H999" s="11">
        <v>1.02</v>
      </c>
      <c r="I999" s="12" cm="1">
        <f t="array" ref="I999">INDEX(VPPEL[],MATCH(VPPEL[[#This Row],[Base Year]]&amp;VPPEL[[#This Row],[DistrictNumber]],VPPEL[[Fiscal Year]:[Fiscal Year]]&amp;VPPEL[[DistrictNumber]:[DistrictNumber]],0),9)*$H999</f>
        <v>467728.52173970838</v>
      </c>
      <c r="J999" s="15">
        <f>IF(VPPEL[[#This Row],[Unadjusted Maximum Revenue]]/(VPPEL[[#This Row],[Proposed Taxable Valuation]]/1000)&gt;VPPEL[[#This Row],[Max VPPEL RATE]],VPPEL[[#This Row],[Max VPPEL RATE]],VPPEL[[#This Row],[Unadjusted Maximum Revenue]]/(VPPEL[[#This Row],[Proposed Taxable Valuation]]/1000))</f>
        <v>1.1689696530809466</v>
      </c>
      <c r="K999" s="26">
        <f>ROUND(VPPEL[[#This Row],[Proposed Taxable Valuation]]/1000*VPPEL[[#This Row],[Adjusted Rate]],0)</f>
        <v>467729</v>
      </c>
      <c r="L999" s="19">
        <f t="shared" si="88"/>
        <v>-68432.718613559264</v>
      </c>
      <c r="M999" s="17">
        <f t="shared" si="91"/>
        <v>-0.1710303469190535</v>
      </c>
      <c r="N999">
        <v>344477735.5683592</v>
      </c>
      <c r="O999">
        <f>INDEX($R$3:$T$335,MATCH(VPPEL[[#This Row],[DistrictNumber]],$R$3:$R$335,0),3)</f>
        <v>1.34</v>
      </c>
      <c r="P999" s="9">
        <f t="shared" si="89"/>
        <v>461600</v>
      </c>
    </row>
    <row r="1000" spans="1:16" x14ac:dyDescent="0.35">
      <c r="A1000" s="13">
        <v>2029</v>
      </c>
      <c r="B1000" s="13">
        <f t="shared" si="87"/>
        <v>2028</v>
      </c>
      <c r="C1000" t="s">
        <v>38</v>
      </c>
      <c r="D1000" t="s">
        <v>39</v>
      </c>
      <c r="E1000" s="25">
        <v>870394658.029562</v>
      </c>
      <c r="F1000" s="13">
        <f>INDEX($R$3:$T$335,MATCH(VPPEL[[#This Row],[DistrictNumber]],$R$3:$R$335,0),3)</f>
        <v>0.25481999999999999</v>
      </c>
      <c r="G1000" s="9">
        <f t="shared" si="90"/>
        <v>221793.96675909299</v>
      </c>
      <c r="H1000" s="11">
        <v>1.02</v>
      </c>
      <c r="I1000" s="12" cm="1">
        <f t="array" ref="I1000">INDEX(VPPEL[],MATCH(VPPEL[[#This Row],[Base Year]]&amp;VPPEL[[#This Row],[DistrictNumber]],VPPEL[[Fiscal Year]:[Fiscal Year]]&amp;VPPEL[[DistrictNumber]:[DistrictNumber]],0),9)*$H1000</f>
        <v>167675.66786930675</v>
      </c>
      <c r="J1000" s="15">
        <f>IF(VPPEL[[#This Row],[Unadjusted Maximum Revenue]]/(VPPEL[[#This Row],[Proposed Taxable Valuation]]/1000)&gt;VPPEL[[#This Row],[Max VPPEL RATE]],VPPEL[[#This Row],[Max VPPEL RATE]],VPPEL[[#This Row],[Unadjusted Maximum Revenue]]/(VPPEL[[#This Row],[Proposed Taxable Valuation]]/1000))</f>
        <v>0.19264326397510109</v>
      </c>
      <c r="K1000" s="26">
        <f>ROUND(VPPEL[[#This Row],[Proposed Taxable Valuation]]/1000*VPPEL[[#This Row],[Adjusted Rate]],0)</f>
        <v>167676</v>
      </c>
      <c r="L1000" s="19">
        <f t="shared" si="88"/>
        <v>-54118.298889786238</v>
      </c>
      <c r="M1000" s="17">
        <f t="shared" si="91"/>
        <v>-6.2176736024898899E-2</v>
      </c>
      <c r="N1000">
        <v>672526491.11804545</v>
      </c>
      <c r="O1000">
        <f>INDEX($R$3:$T$335,MATCH(VPPEL[[#This Row],[DistrictNumber]],$R$3:$R$335,0),3)</f>
        <v>0.25481999999999999</v>
      </c>
      <c r="P1000" s="9">
        <f t="shared" si="89"/>
        <v>171373</v>
      </c>
    </row>
    <row r="1001" spans="1:16" x14ac:dyDescent="0.35">
      <c r="A1001" s="13">
        <v>2029</v>
      </c>
      <c r="B1001" s="13">
        <f t="shared" si="87"/>
        <v>2028</v>
      </c>
      <c r="C1001" t="s">
        <v>40</v>
      </c>
      <c r="D1001" t="s">
        <v>41</v>
      </c>
      <c r="E1001" s="25">
        <v>532969855.20907903</v>
      </c>
      <c r="F1001" s="13">
        <f>INDEX($R$3:$T$335,MATCH(VPPEL[[#This Row],[DistrictNumber]],$R$3:$R$335,0),3)</f>
        <v>0.67</v>
      </c>
      <c r="G1001" s="9">
        <f t="shared" si="90"/>
        <v>357089.80299008294</v>
      </c>
      <c r="H1001" s="11">
        <v>1.02</v>
      </c>
      <c r="I1001" s="12" cm="1">
        <f t="array" ref="I1001">INDEX(VPPEL[],MATCH(VPPEL[[#This Row],[Base Year]]&amp;VPPEL[[#This Row],[DistrictNumber]],VPPEL[[Fiscal Year]:[Fiscal Year]]&amp;VPPEL[[DistrictNumber]:[DistrictNumber]],0),9)*$H1001</f>
        <v>271804.93756747851</v>
      </c>
      <c r="J1001" s="15">
        <f>IF(VPPEL[[#This Row],[Unadjusted Maximum Revenue]]/(VPPEL[[#This Row],[Proposed Taxable Valuation]]/1000)&gt;VPPEL[[#This Row],[Max VPPEL RATE]],VPPEL[[#This Row],[Max VPPEL RATE]],VPPEL[[#This Row],[Unadjusted Maximum Revenue]]/(VPPEL[[#This Row],[Proposed Taxable Valuation]]/1000))</f>
        <v>0.50998182150630644</v>
      </c>
      <c r="K1001" s="26">
        <f>ROUND(VPPEL[[#This Row],[Proposed Taxable Valuation]]/1000*VPPEL[[#This Row],[Adjusted Rate]],0)</f>
        <v>271805</v>
      </c>
      <c r="L1001" s="19">
        <f t="shared" si="88"/>
        <v>-85284.865422604431</v>
      </c>
      <c r="M1001" s="17">
        <f t="shared" si="91"/>
        <v>-0.1600181784936936</v>
      </c>
      <c r="N1001">
        <v>453863877.28849715</v>
      </c>
      <c r="O1001">
        <f>INDEX($R$3:$T$335,MATCH(VPPEL[[#This Row],[DistrictNumber]],$R$3:$R$335,0),3)</f>
        <v>0.67</v>
      </c>
      <c r="P1001" s="9">
        <f t="shared" si="89"/>
        <v>304089</v>
      </c>
    </row>
    <row r="1002" spans="1:16" x14ac:dyDescent="0.35">
      <c r="A1002" s="13">
        <v>2029</v>
      </c>
      <c r="B1002" s="13">
        <f t="shared" si="87"/>
        <v>2028</v>
      </c>
      <c r="C1002" t="s">
        <v>42</v>
      </c>
      <c r="D1002" t="s">
        <v>43</v>
      </c>
      <c r="E1002" s="25">
        <v>1235791694.3127701</v>
      </c>
      <c r="F1002" s="13">
        <f>INDEX($R$3:$T$335,MATCH(VPPEL[[#This Row],[DistrictNumber]],$R$3:$R$335,0),3)</f>
        <v>0.91720000000000002</v>
      </c>
      <c r="G1002" s="9">
        <f t="shared" si="90"/>
        <v>1133468.1420236728</v>
      </c>
      <c r="H1002" s="11">
        <v>1.02</v>
      </c>
      <c r="I1002" s="12" cm="1">
        <f t="array" ref="I1002">INDEX(VPPEL[],MATCH(VPPEL[[#This Row],[Base Year]]&amp;VPPEL[[#This Row],[DistrictNumber]],VPPEL[[Fiscal Year]:[Fiscal Year]]&amp;VPPEL[[DistrictNumber]:[DistrictNumber]],0),9)*$H1002</f>
        <v>669462.48225479736</v>
      </c>
      <c r="J1002" s="15">
        <f>IF(VPPEL[[#This Row],[Unadjusted Maximum Revenue]]/(VPPEL[[#This Row],[Proposed Taxable Valuation]]/1000)&gt;VPPEL[[#This Row],[Max VPPEL RATE]],VPPEL[[#This Row],[Max VPPEL RATE]],VPPEL[[#This Row],[Unadjusted Maximum Revenue]]/(VPPEL[[#This Row],[Proposed Taxable Valuation]]/1000))</f>
        <v>0.54172761100088862</v>
      </c>
      <c r="K1002" s="26">
        <f>ROUND(VPPEL[[#This Row],[Proposed Taxable Valuation]]/1000*VPPEL[[#This Row],[Adjusted Rate]],0)</f>
        <v>669462</v>
      </c>
      <c r="L1002" s="19">
        <f t="shared" si="88"/>
        <v>-464005.65976887546</v>
      </c>
      <c r="M1002" s="17">
        <f t="shared" si="91"/>
        <v>-0.37547238899911139</v>
      </c>
      <c r="N1002">
        <v>854219628.77393675</v>
      </c>
      <c r="O1002">
        <f>INDEX($R$3:$T$335,MATCH(VPPEL[[#This Row],[DistrictNumber]],$R$3:$R$335,0),3)</f>
        <v>0.91720000000000002</v>
      </c>
      <c r="P1002" s="9">
        <f t="shared" si="89"/>
        <v>783490</v>
      </c>
    </row>
    <row r="1003" spans="1:16" x14ac:dyDescent="0.35">
      <c r="A1003" s="13">
        <v>2029</v>
      </c>
      <c r="B1003" s="13">
        <f t="shared" si="87"/>
        <v>2028</v>
      </c>
      <c r="C1003" t="s">
        <v>44</v>
      </c>
      <c r="D1003" t="s">
        <v>45</v>
      </c>
      <c r="E1003" s="25">
        <v>220719840.52489376</v>
      </c>
      <c r="F1003" s="13">
        <f>INDEX($R$3:$T$335,MATCH(VPPEL[[#This Row],[DistrictNumber]],$R$3:$R$335,0),3)</f>
        <v>0.28655000000000003</v>
      </c>
      <c r="G1003" s="9">
        <f t="shared" si="90"/>
        <v>63247.270302408309</v>
      </c>
      <c r="H1003" s="11">
        <v>1.02</v>
      </c>
      <c r="I1003" s="12" cm="1">
        <f t="array" ref="I1003">INDEX(VPPEL[],MATCH(VPPEL[[#This Row],[Base Year]]&amp;VPPEL[[#This Row],[DistrictNumber]],VPPEL[[Fiscal Year]:[Fiscal Year]]&amp;VPPEL[[DistrictNumber]:[DistrictNumber]],0),9)*$H1003</f>
        <v>43506.589388392837</v>
      </c>
      <c r="J1003" s="15">
        <f>IF(VPPEL[[#This Row],[Unadjusted Maximum Revenue]]/(VPPEL[[#This Row],[Proposed Taxable Valuation]]/1000)&gt;VPPEL[[#This Row],[Max VPPEL RATE]],VPPEL[[#This Row],[Max VPPEL RATE]],VPPEL[[#This Row],[Unadjusted Maximum Revenue]]/(VPPEL[[#This Row],[Proposed Taxable Valuation]]/1000))</f>
        <v>0.1971122726662444</v>
      </c>
      <c r="K1003" s="26">
        <f>ROUND(VPPEL[[#This Row],[Proposed Taxable Valuation]]/1000*VPPEL[[#This Row],[Adjusted Rate]],0)</f>
        <v>43507</v>
      </c>
      <c r="L1003" s="19">
        <f t="shared" si="88"/>
        <v>-19740.680914015473</v>
      </c>
      <c r="M1003" s="17">
        <f t="shared" si="91"/>
        <v>-8.9437727333755629E-2</v>
      </c>
      <c r="N1003">
        <v>159250285.898238</v>
      </c>
      <c r="O1003">
        <f>INDEX($R$3:$T$335,MATCH(VPPEL[[#This Row],[DistrictNumber]],$R$3:$R$335,0),3)</f>
        <v>0.28655000000000003</v>
      </c>
      <c r="P1003" s="9">
        <f t="shared" si="89"/>
        <v>45633</v>
      </c>
    </row>
    <row r="1004" spans="1:16" x14ac:dyDescent="0.35">
      <c r="A1004" s="13">
        <v>2029</v>
      </c>
      <c r="B1004" s="13">
        <f t="shared" si="87"/>
        <v>2028</v>
      </c>
      <c r="C1004" t="s">
        <v>46</v>
      </c>
      <c r="D1004" t="s">
        <v>47</v>
      </c>
      <c r="E1004" s="25">
        <v>441594139.11444706</v>
      </c>
      <c r="F1004" s="13">
        <f>INDEX($R$3:$T$335,MATCH(VPPEL[[#This Row],[DistrictNumber]],$R$3:$R$335,0),3)</f>
        <v>1.34</v>
      </c>
      <c r="G1004" s="9">
        <f t="shared" si="90"/>
        <v>591736.14641335909</v>
      </c>
      <c r="H1004" s="11">
        <v>1.02</v>
      </c>
      <c r="I1004" s="12" cm="1">
        <f t="array" ref="I1004">INDEX(VPPEL[],MATCH(VPPEL[[#This Row],[Base Year]]&amp;VPPEL[[#This Row],[DistrictNumber]],VPPEL[[Fiscal Year]:[Fiscal Year]]&amp;VPPEL[[DistrictNumber]:[DistrictNumber]],0),9)*$H1004</f>
        <v>492656.08329569234</v>
      </c>
      <c r="J1004" s="15">
        <f>IF(VPPEL[[#This Row],[Unadjusted Maximum Revenue]]/(VPPEL[[#This Row],[Proposed Taxable Valuation]]/1000)&gt;VPPEL[[#This Row],[Max VPPEL RATE]],VPPEL[[#This Row],[Max VPPEL RATE]],VPPEL[[#This Row],[Unadjusted Maximum Revenue]]/(VPPEL[[#This Row],[Proposed Taxable Valuation]]/1000))</f>
        <v>1.1156309372303777</v>
      </c>
      <c r="K1004" s="26">
        <f>ROUND(VPPEL[[#This Row],[Proposed Taxable Valuation]]/1000*VPPEL[[#This Row],[Adjusted Rate]],0)</f>
        <v>492656</v>
      </c>
      <c r="L1004" s="19">
        <f t="shared" si="88"/>
        <v>-99080.063117666752</v>
      </c>
      <c r="M1004" s="17">
        <f t="shared" si="91"/>
        <v>-0.22436906276962243</v>
      </c>
      <c r="N1004">
        <v>366253312.60833472</v>
      </c>
      <c r="O1004">
        <f>INDEX($R$3:$T$335,MATCH(VPPEL[[#This Row],[DistrictNumber]],$R$3:$R$335,0),3)</f>
        <v>1.34</v>
      </c>
      <c r="P1004" s="9">
        <f t="shared" si="89"/>
        <v>490779</v>
      </c>
    </row>
    <row r="1005" spans="1:16" x14ac:dyDescent="0.35">
      <c r="A1005" s="13">
        <v>2029</v>
      </c>
      <c r="B1005" s="13">
        <f t="shared" si="87"/>
        <v>2028</v>
      </c>
      <c r="C1005" t="s">
        <v>48</v>
      </c>
      <c r="D1005" t="s">
        <v>49</v>
      </c>
      <c r="E1005" s="25">
        <v>411360535.04729491</v>
      </c>
      <c r="F1005" s="13">
        <f>INDEX($R$3:$T$335,MATCH(VPPEL[[#This Row],[DistrictNumber]],$R$3:$R$335,0),3)</f>
        <v>1.34</v>
      </c>
      <c r="G1005" s="9">
        <f t="shared" si="90"/>
        <v>551223.11696337524</v>
      </c>
      <c r="H1005" s="11">
        <v>1.02</v>
      </c>
      <c r="I1005" s="12" cm="1">
        <f t="array" ref="I1005">INDEX(VPPEL[],MATCH(VPPEL[[#This Row],[Base Year]]&amp;VPPEL[[#This Row],[DistrictNumber]],VPPEL[[Fiscal Year]:[Fiscal Year]]&amp;VPPEL[[DistrictNumber]:[DistrictNumber]],0),9)*$H1005</f>
        <v>411285.77461373049</v>
      </c>
      <c r="J1005" s="15">
        <f>IF(VPPEL[[#This Row],[Unadjusted Maximum Revenue]]/(VPPEL[[#This Row],[Proposed Taxable Valuation]]/1000)&gt;VPPEL[[#This Row],[Max VPPEL RATE]],VPPEL[[#This Row],[Max VPPEL RATE]],VPPEL[[#This Row],[Unadjusted Maximum Revenue]]/(VPPEL[[#This Row],[Proposed Taxable Valuation]]/1000))</f>
        <v>0.99981826055930267</v>
      </c>
      <c r="K1005" s="26">
        <f>ROUND(VPPEL[[#This Row],[Proposed Taxable Valuation]]/1000*VPPEL[[#This Row],[Adjusted Rate]],0)</f>
        <v>411286</v>
      </c>
      <c r="L1005" s="19">
        <f t="shared" si="88"/>
        <v>-139937.34234964475</v>
      </c>
      <c r="M1005" s="17">
        <f t="shared" si="91"/>
        <v>-0.34018173944069741</v>
      </c>
      <c r="N1005">
        <v>350682765.50027734</v>
      </c>
      <c r="O1005">
        <f>INDEX($R$3:$T$335,MATCH(VPPEL[[#This Row],[DistrictNumber]],$R$3:$R$335,0),3)</f>
        <v>1.34</v>
      </c>
      <c r="P1005" s="9">
        <f t="shared" si="89"/>
        <v>469915</v>
      </c>
    </row>
    <row r="1006" spans="1:16" x14ac:dyDescent="0.35">
      <c r="A1006" s="13">
        <v>2029</v>
      </c>
      <c r="B1006" s="13">
        <f t="shared" si="87"/>
        <v>2028</v>
      </c>
      <c r="C1006" t="s">
        <v>50</v>
      </c>
      <c r="D1006" t="s">
        <v>51</v>
      </c>
      <c r="E1006" s="25">
        <v>289178262.20256537</v>
      </c>
      <c r="F1006" s="13">
        <f>INDEX($R$3:$T$335,MATCH(VPPEL[[#This Row],[DistrictNumber]],$R$3:$R$335,0),3)</f>
        <v>1.1700299999999999</v>
      </c>
      <c r="G1006" s="9">
        <f t="shared" si="90"/>
        <v>338347.24212486757</v>
      </c>
      <c r="H1006" s="11">
        <v>1.02</v>
      </c>
      <c r="I1006" s="12" cm="1">
        <f t="array" ref="I1006">INDEX(VPPEL[],MATCH(VPPEL[[#This Row],[Base Year]]&amp;VPPEL[[#This Row],[DistrictNumber]],VPPEL[[Fiscal Year]:[Fiscal Year]]&amp;VPPEL[[DistrictNumber]:[DistrictNumber]],0),9)*$H1006</f>
        <v>254137.07056599989</v>
      </c>
      <c r="J1006" s="15">
        <f>IF(VPPEL[[#This Row],[Unadjusted Maximum Revenue]]/(VPPEL[[#This Row],[Proposed Taxable Valuation]]/1000)&gt;VPPEL[[#This Row],[Max VPPEL RATE]],VPPEL[[#This Row],[Max VPPEL RATE]],VPPEL[[#This Row],[Unadjusted Maximum Revenue]]/(VPPEL[[#This Row],[Proposed Taxable Valuation]]/1000))</f>
        <v>0.87882494565922931</v>
      </c>
      <c r="K1006" s="26">
        <f>ROUND(VPPEL[[#This Row],[Proposed Taxable Valuation]]/1000*VPPEL[[#This Row],[Adjusted Rate]],0)</f>
        <v>254137</v>
      </c>
      <c r="L1006" s="19">
        <f t="shared" si="88"/>
        <v>-84210.171558867674</v>
      </c>
      <c r="M1006" s="17">
        <f t="shared" si="91"/>
        <v>-0.2912050543407706</v>
      </c>
      <c r="N1006">
        <v>224293297.43537781</v>
      </c>
      <c r="O1006">
        <f>INDEX($R$3:$T$335,MATCH(VPPEL[[#This Row],[DistrictNumber]],$R$3:$R$335,0),3)</f>
        <v>1.1700299999999999</v>
      </c>
      <c r="P1006" s="9">
        <f t="shared" si="89"/>
        <v>262430</v>
      </c>
    </row>
    <row r="1007" spans="1:16" x14ac:dyDescent="0.35">
      <c r="A1007" s="13">
        <v>2029</v>
      </c>
      <c r="B1007" s="13">
        <f t="shared" si="87"/>
        <v>2028</v>
      </c>
      <c r="C1007" t="s">
        <v>52</v>
      </c>
      <c r="D1007" t="s">
        <v>53</v>
      </c>
      <c r="E1007" s="25">
        <v>569513004.88772857</v>
      </c>
      <c r="F1007" s="13">
        <f>INDEX($R$3:$T$335,MATCH(VPPEL[[#This Row],[DistrictNumber]],$R$3:$R$335,0),3)</f>
        <v>0.30018</v>
      </c>
      <c r="G1007" s="9">
        <f t="shared" si="90"/>
        <v>170956.41380719838</v>
      </c>
      <c r="H1007" s="11">
        <v>1.02</v>
      </c>
      <c r="I1007" s="12" cm="1">
        <f t="array" ref="I1007">INDEX(VPPEL[],MATCH(VPPEL[[#This Row],[Base Year]]&amp;VPPEL[[#This Row],[DistrictNumber]],VPPEL[[Fiscal Year]:[Fiscal Year]]&amp;VPPEL[[DistrictNumber]:[DistrictNumber]],0),9)*$H1007</f>
        <v>113546.96210013077</v>
      </c>
      <c r="J1007" s="15">
        <f>IF(VPPEL[[#This Row],[Unadjusted Maximum Revenue]]/(VPPEL[[#This Row],[Proposed Taxable Valuation]]/1000)&gt;VPPEL[[#This Row],[Max VPPEL RATE]],VPPEL[[#This Row],[Max VPPEL RATE]],VPPEL[[#This Row],[Unadjusted Maximum Revenue]]/(VPPEL[[#This Row],[Proposed Taxable Valuation]]/1000))</f>
        <v>0.1993755386192014</v>
      </c>
      <c r="K1007" s="26">
        <f>ROUND(VPPEL[[#This Row],[Proposed Taxable Valuation]]/1000*VPPEL[[#This Row],[Adjusted Rate]],0)</f>
        <v>113547</v>
      </c>
      <c r="L1007" s="19">
        <f t="shared" si="88"/>
        <v>-57409.451707067608</v>
      </c>
      <c r="M1007" s="17">
        <f t="shared" si="91"/>
        <v>-0.1008044613807986</v>
      </c>
      <c r="N1007">
        <v>394873980.45370704</v>
      </c>
      <c r="O1007">
        <f>INDEX($R$3:$T$335,MATCH(VPPEL[[#This Row],[DistrictNumber]],$R$3:$R$335,0),3)</f>
        <v>0.30018</v>
      </c>
      <c r="P1007" s="9">
        <f t="shared" si="89"/>
        <v>118533</v>
      </c>
    </row>
    <row r="1008" spans="1:16" x14ac:dyDescent="0.35">
      <c r="A1008" s="13">
        <v>2029</v>
      </c>
      <c r="B1008" s="13">
        <f t="shared" si="87"/>
        <v>2028</v>
      </c>
      <c r="C1008" t="s">
        <v>54</v>
      </c>
      <c r="D1008" t="s">
        <v>55</v>
      </c>
      <c r="E1008" s="25">
        <v>490605836.06720972</v>
      </c>
      <c r="F1008" s="13">
        <f>INDEX($R$3:$T$335,MATCH(VPPEL[[#This Row],[DistrictNumber]],$R$3:$R$335,0),3)</f>
        <v>0.67</v>
      </c>
      <c r="G1008" s="9">
        <f t="shared" si="90"/>
        <v>328705.91016503051</v>
      </c>
      <c r="H1008" s="11">
        <v>1.02</v>
      </c>
      <c r="I1008" s="12" cm="1">
        <f t="array" ref="I1008">INDEX(VPPEL[],MATCH(VPPEL[[#This Row],[Base Year]]&amp;VPPEL[[#This Row],[DistrictNumber]],VPPEL[[Fiscal Year]:[Fiscal Year]]&amp;VPPEL[[DistrictNumber]:[DistrictNumber]],0),9)*$H1008</f>
        <v>269811.92713872454</v>
      </c>
      <c r="J1008" s="15">
        <f>IF(VPPEL[[#This Row],[Unadjusted Maximum Revenue]]/(VPPEL[[#This Row],[Proposed Taxable Valuation]]/1000)&gt;VPPEL[[#This Row],[Max VPPEL RATE]],VPPEL[[#This Row],[Max VPPEL RATE]],VPPEL[[#This Row],[Unadjusted Maximum Revenue]]/(VPPEL[[#This Row],[Proposed Taxable Valuation]]/1000))</f>
        <v>0.54995661955754249</v>
      </c>
      <c r="K1008" s="26">
        <f>ROUND(VPPEL[[#This Row],[Proposed Taxable Valuation]]/1000*VPPEL[[#This Row],[Adjusted Rate]],0)</f>
        <v>269812</v>
      </c>
      <c r="L1008" s="19">
        <f t="shared" si="88"/>
        <v>-58893.98302630597</v>
      </c>
      <c r="M1008" s="17">
        <f t="shared" si="91"/>
        <v>-0.12004338044245755</v>
      </c>
      <c r="N1008">
        <v>405183902.14532924</v>
      </c>
      <c r="O1008">
        <f>INDEX($R$3:$T$335,MATCH(VPPEL[[#This Row],[DistrictNumber]],$R$3:$R$335,0),3)</f>
        <v>0.67</v>
      </c>
      <c r="P1008" s="9">
        <f t="shared" si="89"/>
        <v>271473</v>
      </c>
    </row>
    <row r="1009" spans="1:16" x14ac:dyDescent="0.35">
      <c r="A1009" s="13">
        <v>2029</v>
      </c>
      <c r="B1009" s="13">
        <f t="shared" si="87"/>
        <v>2028</v>
      </c>
      <c r="C1009" t="s">
        <v>56</v>
      </c>
      <c r="D1009" t="s">
        <v>57</v>
      </c>
      <c r="E1009" s="25">
        <v>173168325.86238199</v>
      </c>
      <c r="F1009" s="13">
        <f>INDEX($R$3:$T$335,MATCH(VPPEL[[#This Row],[DistrictNumber]],$R$3:$R$335,0),3)</f>
        <v>0.67</v>
      </c>
      <c r="G1009" s="9">
        <f t="shared" si="90"/>
        <v>116022.77832779594</v>
      </c>
      <c r="H1009" s="11">
        <v>1.02</v>
      </c>
      <c r="I1009" s="12" cm="1">
        <f t="array" ref="I1009">INDEX(VPPEL[],MATCH(VPPEL[[#This Row],[Base Year]]&amp;VPPEL[[#This Row],[DistrictNumber]],VPPEL[[Fiscal Year]:[Fiscal Year]]&amp;VPPEL[[DistrictNumber]:[DistrictNumber]],0),9)*$H1009</f>
        <v>94093.899390191524</v>
      </c>
      <c r="J1009" s="15">
        <f>IF(VPPEL[[#This Row],[Unadjusted Maximum Revenue]]/(VPPEL[[#This Row],[Proposed Taxable Valuation]]/1000)&gt;VPPEL[[#This Row],[Max VPPEL RATE]],VPPEL[[#This Row],[Max VPPEL RATE]],VPPEL[[#This Row],[Unadjusted Maximum Revenue]]/(VPPEL[[#This Row],[Proposed Taxable Valuation]]/1000))</f>
        <v>0.54336668626668227</v>
      </c>
      <c r="K1009" s="26">
        <f>ROUND(VPPEL[[#This Row],[Proposed Taxable Valuation]]/1000*VPPEL[[#This Row],[Adjusted Rate]],0)</f>
        <v>94094</v>
      </c>
      <c r="L1009" s="19">
        <f t="shared" si="88"/>
        <v>-21928.878937604415</v>
      </c>
      <c r="M1009" s="17">
        <f t="shared" si="91"/>
        <v>-0.12663331373331776</v>
      </c>
      <c r="N1009">
        <v>140581826.1533488</v>
      </c>
      <c r="O1009">
        <f>INDEX($R$3:$T$335,MATCH(VPPEL[[#This Row],[DistrictNumber]],$R$3:$R$335,0),3)</f>
        <v>0.67</v>
      </c>
      <c r="P1009" s="9">
        <f t="shared" si="89"/>
        <v>94190</v>
      </c>
    </row>
    <row r="1010" spans="1:16" x14ac:dyDescent="0.35">
      <c r="A1010" s="13">
        <v>2029</v>
      </c>
      <c r="B1010" s="13">
        <f t="shared" si="87"/>
        <v>2028</v>
      </c>
      <c r="C1010" t="s">
        <v>58</v>
      </c>
      <c r="D1010" t="s">
        <v>59</v>
      </c>
      <c r="E1010" s="25">
        <v>1205937005.5829113</v>
      </c>
      <c r="F1010" s="13">
        <f>INDEX($R$3:$T$335,MATCH(VPPEL[[#This Row],[DistrictNumber]],$R$3:$R$335,0),3)</f>
        <v>0.70326</v>
      </c>
      <c r="G1010" s="9">
        <f t="shared" si="90"/>
        <v>848087.25854623807</v>
      </c>
      <c r="H1010" s="11">
        <v>1.02</v>
      </c>
      <c r="I1010" s="12" cm="1">
        <f t="array" ref="I1010">INDEX(VPPEL[],MATCH(VPPEL[[#This Row],[Base Year]]&amp;VPPEL[[#This Row],[DistrictNumber]],VPPEL[[Fiscal Year]:[Fiscal Year]]&amp;VPPEL[[DistrictNumber]:[DistrictNumber]],0),9)*$H1010</f>
        <v>631715.5314139073</v>
      </c>
      <c r="J1010" s="15">
        <f>IF(VPPEL[[#This Row],[Unadjusted Maximum Revenue]]/(VPPEL[[#This Row],[Proposed Taxable Valuation]]/1000)&gt;VPPEL[[#This Row],[Max VPPEL RATE]],VPPEL[[#This Row],[Max VPPEL RATE]],VPPEL[[#This Row],[Unadjusted Maximum Revenue]]/(VPPEL[[#This Row],[Proposed Taxable Valuation]]/1000))</f>
        <v>0.52383791897036636</v>
      </c>
      <c r="K1010" s="26">
        <f>ROUND(VPPEL[[#This Row],[Proposed Taxable Valuation]]/1000*VPPEL[[#This Row],[Adjusted Rate]],0)</f>
        <v>631716</v>
      </c>
      <c r="L1010" s="19">
        <f t="shared" si="88"/>
        <v>-216371.72713233077</v>
      </c>
      <c r="M1010" s="17">
        <f t="shared" si="91"/>
        <v>-0.17942208102963364</v>
      </c>
      <c r="N1010">
        <v>905413167.74830198</v>
      </c>
      <c r="O1010">
        <f>INDEX($R$3:$T$335,MATCH(VPPEL[[#This Row],[DistrictNumber]],$R$3:$R$335,0),3)</f>
        <v>0.70326</v>
      </c>
      <c r="P1010" s="9">
        <f t="shared" si="89"/>
        <v>636741</v>
      </c>
    </row>
    <row r="1011" spans="1:16" x14ac:dyDescent="0.35">
      <c r="A1011" s="13">
        <v>2029</v>
      </c>
      <c r="B1011" s="13">
        <f t="shared" si="87"/>
        <v>2028</v>
      </c>
      <c r="C1011" t="s">
        <v>60</v>
      </c>
      <c r="D1011" t="s">
        <v>61</v>
      </c>
      <c r="E1011" s="25">
        <v>3038048967.4396253</v>
      </c>
      <c r="F1011" s="13">
        <f>INDEX($R$3:$T$335,MATCH(VPPEL[[#This Row],[DistrictNumber]],$R$3:$R$335,0),3)</f>
        <v>1.34</v>
      </c>
      <c r="G1011" s="9">
        <f t="shared" si="90"/>
        <v>4070985.6163690984</v>
      </c>
      <c r="H1011" s="11">
        <v>1.02</v>
      </c>
      <c r="I1011" s="12" cm="1">
        <f t="array" ref="I1011">INDEX(VPPEL[],MATCH(VPPEL[[#This Row],[Base Year]]&amp;VPPEL[[#This Row],[DistrictNumber]],VPPEL[[Fiscal Year]:[Fiscal Year]]&amp;VPPEL[[DistrictNumber]:[DistrictNumber]],0),9)*$H1011</f>
        <v>2721862.1519916356</v>
      </c>
      <c r="J1011" s="15">
        <f>IF(VPPEL[[#This Row],[Unadjusted Maximum Revenue]]/(VPPEL[[#This Row],[Proposed Taxable Valuation]]/1000)&gt;VPPEL[[#This Row],[Max VPPEL RATE]],VPPEL[[#This Row],[Max VPPEL RATE]],VPPEL[[#This Row],[Unadjusted Maximum Revenue]]/(VPPEL[[#This Row],[Proposed Taxable Valuation]]/1000))</f>
        <v>0.89592438474931413</v>
      </c>
      <c r="K1011" s="26">
        <f>ROUND(VPPEL[[#This Row],[Proposed Taxable Valuation]]/1000*VPPEL[[#This Row],[Adjusted Rate]],0)</f>
        <v>2721862</v>
      </c>
      <c r="L1011" s="19">
        <f t="shared" si="88"/>
        <v>-1349123.4643774629</v>
      </c>
      <c r="M1011" s="17">
        <f t="shared" si="91"/>
        <v>-0.44407561525068595</v>
      </c>
      <c r="N1011">
        <v>2098215928.1531689</v>
      </c>
      <c r="O1011">
        <f>INDEX($R$3:$T$335,MATCH(VPPEL[[#This Row],[DistrictNumber]],$R$3:$R$335,0),3)</f>
        <v>1.34</v>
      </c>
      <c r="P1011" s="9">
        <f t="shared" si="89"/>
        <v>2811609</v>
      </c>
    </row>
    <row r="1012" spans="1:16" x14ac:dyDescent="0.35">
      <c r="A1012" s="13">
        <v>2029</v>
      </c>
      <c r="B1012" s="13">
        <f t="shared" si="87"/>
        <v>2028</v>
      </c>
      <c r="C1012" t="s">
        <v>62</v>
      </c>
      <c r="D1012" t="s">
        <v>63</v>
      </c>
      <c r="E1012" s="25">
        <v>2012026651.130497</v>
      </c>
      <c r="F1012" s="13">
        <f>INDEX($R$3:$T$335,MATCH(VPPEL[[#This Row],[DistrictNumber]],$R$3:$R$335,0),3)</f>
        <v>1.34</v>
      </c>
      <c r="G1012" s="9">
        <f t="shared" si="90"/>
        <v>2696115.7125148661</v>
      </c>
      <c r="H1012" s="11">
        <v>1.02</v>
      </c>
      <c r="I1012" s="12" cm="1">
        <f t="array" ref="I1012">INDEX(VPPEL[],MATCH(VPPEL[[#This Row],[Base Year]]&amp;VPPEL[[#This Row],[DistrictNumber]],VPPEL[[Fiscal Year]:[Fiscal Year]]&amp;VPPEL[[DistrictNumber]:[DistrictNumber]],0),9)*$H1012</f>
        <v>1650662.4778321492</v>
      </c>
      <c r="J1012" s="15">
        <f>IF(VPPEL[[#This Row],[Unadjusted Maximum Revenue]]/(VPPEL[[#This Row],[Proposed Taxable Valuation]]/1000)&gt;VPPEL[[#This Row],[Max VPPEL RATE]],VPPEL[[#This Row],[Max VPPEL RATE]],VPPEL[[#This Row],[Unadjusted Maximum Revenue]]/(VPPEL[[#This Row],[Proposed Taxable Valuation]]/1000))</f>
        <v>0.82039791913526183</v>
      </c>
      <c r="K1012" s="26">
        <f>ROUND(VPPEL[[#This Row],[Proposed Taxable Valuation]]/1000*VPPEL[[#This Row],[Adjusted Rate]],0)</f>
        <v>1650662</v>
      </c>
      <c r="L1012" s="19">
        <f t="shared" si="88"/>
        <v>-1045453.2346827169</v>
      </c>
      <c r="M1012" s="17">
        <f t="shared" si="91"/>
        <v>-0.51960208086473825</v>
      </c>
      <c r="N1012">
        <v>1463657372.096086</v>
      </c>
      <c r="O1012">
        <f>INDEX($R$3:$T$335,MATCH(VPPEL[[#This Row],[DistrictNumber]],$R$3:$R$335,0),3)</f>
        <v>1.34</v>
      </c>
      <c r="P1012" s="9">
        <f t="shared" si="89"/>
        <v>1961301</v>
      </c>
    </row>
    <row r="1013" spans="1:16" x14ac:dyDescent="0.35">
      <c r="A1013" s="13">
        <v>2029</v>
      </c>
      <c r="B1013" s="13">
        <f t="shared" si="87"/>
        <v>2028</v>
      </c>
      <c r="C1013" t="s">
        <v>64</v>
      </c>
      <c r="D1013" t="s">
        <v>65</v>
      </c>
      <c r="E1013" s="25">
        <v>1251971932.8214846</v>
      </c>
      <c r="F1013" s="13">
        <f>INDEX($R$3:$T$335,MATCH(VPPEL[[#This Row],[DistrictNumber]],$R$3:$R$335,0),3)</f>
        <v>1.34</v>
      </c>
      <c r="G1013" s="9">
        <f t="shared" si="90"/>
        <v>1677642.3899807893</v>
      </c>
      <c r="H1013" s="11">
        <v>1.02</v>
      </c>
      <c r="I1013" s="12" cm="1">
        <f t="array" ref="I1013">INDEX(VPPEL[],MATCH(VPPEL[[#This Row],[Base Year]]&amp;VPPEL[[#This Row],[DistrictNumber]],VPPEL[[Fiscal Year]:[Fiscal Year]]&amp;VPPEL[[DistrictNumber]:[DistrictNumber]],0),9)*$H1013</f>
        <v>1053725.3634949562</v>
      </c>
      <c r="J1013" s="15">
        <f>IF(VPPEL[[#This Row],[Unadjusted Maximum Revenue]]/(VPPEL[[#This Row],[Proposed Taxable Valuation]]/1000)&gt;VPPEL[[#This Row],[Max VPPEL RATE]],VPPEL[[#This Row],[Max VPPEL RATE]],VPPEL[[#This Row],[Unadjusted Maximum Revenue]]/(VPPEL[[#This Row],[Proposed Taxable Valuation]]/1000))</f>
        <v>0.84165254497378905</v>
      </c>
      <c r="K1013" s="26">
        <f>ROUND(VPPEL[[#This Row],[Proposed Taxable Valuation]]/1000*VPPEL[[#This Row],[Adjusted Rate]],0)</f>
        <v>1053725</v>
      </c>
      <c r="L1013" s="19">
        <f t="shared" si="88"/>
        <v>-623917.02648583311</v>
      </c>
      <c r="M1013" s="17">
        <f t="shared" si="91"/>
        <v>-0.49834745502621103</v>
      </c>
      <c r="N1013">
        <v>861356474.97736299</v>
      </c>
      <c r="O1013">
        <f>INDEX($R$3:$T$335,MATCH(VPPEL[[#This Row],[DistrictNumber]],$R$3:$R$335,0),3)</f>
        <v>1.34</v>
      </c>
      <c r="P1013" s="9">
        <f t="shared" si="89"/>
        <v>1154218</v>
      </c>
    </row>
    <row r="1014" spans="1:16" x14ac:dyDescent="0.35">
      <c r="A1014" s="13">
        <v>2029</v>
      </c>
      <c r="B1014" s="13">
        <f t="shared" si="87"/>
        <v>2028</v>
      </c>
      <c r="C1014" t="s">
        <v>66</v>
      </c>
      <c r="D1014" t="s">
        <v>67</v>
      </c>
      <c r="E1014" s="25">
        <v>584964345.45173383</v>
      </c>
      <c r="F1014" s="13">
        <f>INDEX($R$3:$T$335,MATCH(VPPEL[[#This Row],[DistrictNumber]],$R$3:$R$335,0),3)</f>
        <v>1.34</v>
      </c>
      <c r="G1014" s="9">
        <f t="shared" si="90"/>
        <v>783852.22290532338</v>
      </c>
      <c r="H1014" s="11">
        <v>1.02</v>
      </c>
      <c r="I1014" s="12" cm="1">
        <f t="array" ref="I1014">INDEX(VPPEL[],MATCH(VPPEL[[#This Row],[Base Year]]&amp;VPPEL[[#This Row],[DistrictNumber]],VPPEL[[Fiscal Year]:[Fiscal Year]]&amp;VPPEL[[DistrictNumber]:[DistrictNumber]],0),9)*$H1014</f>
        <v>555700.37173289293</v>
      </c>
      <c r="J1014" s="15">
        <f>IF(VPPEL[[#This Row],[Unadjusted Maximum Revenue]]/(VPPEL[[#This Row],[Proposed Taxable Valuation]]/1000)&gt;VPPEL[[#This Row],[Max VPPEL RATE]],VPPEL[[#This Row],[Max VPPEL RATE]],VPPEL[[#This Row],[Unadjusted Maximum Revenue]]/(VPPEL[[#This Row],[Proposed Taxable Valuation]]/1000))</f>
        <v>0.9499730642621611</v>
      </c>
      <c r="K1014" s="26">
        <f>ROUND(VPPEL[[#This Row],[Proposed Taxable Valuation]]/1000*VPPEL[[#This Row],[Adjusted Rate]],0)</f>
        <v>555700</v>
      </c>
      <c r="L1014" s="19">
        <f t="shared" si="88"/>
        <v>-228151.85117243044</v>
      </c>
      <c r="M1014" s="17">
        <f t="shared" si="91"/>
        <v>-0.39002693573783898</v>
      </c>
      <c r="N1014">
        <v>445764883.56957304</v>
      </c>
      <c r="O1014">
        <f>INDEX($R$3:$T$335,MATCH(VPPEL[[#This Row],[DistrictNumber]],$R$3:$R$335,0),3)</f>
        <v>1.34</v>
      </c>
      <c r="P1014" s="9">
        <f t="shared" si="89"/>
        <v>597325</v>
      </c>
    </row>
    <row r="1015" spans="1:16" x14ac:dyDescent="0.35">
      <c r="A1015" s="13">
        <v>2029</v>
      </c>
      <c r="B1015" s="13">
        <f t="shared" si="87"/>
        <v>2028</v>
      </c>
      <c r="C1015" t="s">
        <v>68</v>
      </c>
      <c r="D1015" t="s">
        <v>69</v>
      </c>
      <c r="E1015" s="25">
        <v>386626757.25988698</v>
      </c>
      <c r="F1015" s="13">
        <f>INDEX($R$3:$T$335,MATCH(VPPEL[[#This Row],[DistrictNumber]],$R$3:$R$335,0),3)</f>
        <v>1.0229900000000001</v>
      </c>
      <c r="G1015" s="9">
        <f t="shared" si="90"/>
        <v>395515.30640929181</v>
      </c>
      <c r="H1015" s="11">
        <v>1.02</v>
      </c>
      <c r="I1015" s="12" cm="1">
        <f t="array" ref="I1015">INDEX(VPPEL[],MATCH(VPPEL[[#This Row],[Base Year]]&amp;VPPEL[[#This Row],[DistrictNumber]],VPPEL[[Fiscal Year]:[Fiscal Year]]&amp;VPPEL[[DistrictNumber]:[DistrictNumber]],0),9)*$H1015</f>
        <v>328797.16242704837</v>
      </c>
      <c r="J1015" s="15">
        <f>IF(VPPEL[[#This Row],[Unadjusted Maximum Revenue]]/(VPPEL[[#This Row],[Proposed Taxable Valuation]]/1000)&gt;VPPEL[[#This Row],[Max VPPEL RATE]],VPPEL[[#This Row],[Max VPPEL RATE]],VPPEL[[#This Row],[Unadjusted Maximum Revenue]]/(VPPEL[[#This Row],[Proposed Taxable Valuation]]/1000))</f>
        <v>0.85042526481433844</v>
      </c>
      <c r="K1015" s="26">
        <f>ROUND(VPPEL[[#This Row],[Proposed Taxable Valuation]]/1000*VPPEL[[#This Row],[Adjusted Rate]],0)</f>
        <v>328797</v>
      </c>
      <c r="L1015" s="19">
        <f t="shared" si="88"/>
        <v>-66718.143982243433</v>
      </c>
      <c r="M1015" s="17">
        <f t="shared" si="91"/>
        <v>-0.17256473518566162</v>
      </c>
      <c r="N1015">
        <v>320564677.80949724</v>
      </c>
      <c r="O1015">
        <f>INDEX($R$3:$T$335,MATCH(VPPEL[[#This Row],[DistrictNumber]],$R$3:$R$335,0),3)</f>
        <v>1.0229900000000001</v>
      </c>
      <c r="P1015" s="9">
        <f t="shared" si="89"/>
        <v>327934</v>
      </c>
    </row>
    <row r="1016" spans="1:16" x14ac:dyDescent="0.35">
      <c r="A1016" s="13">
        <v>2029</v>
      </c>
      <c r="B1016" s="13">
        <f t="shared" si="87"/>
        <v>2028</v>
      </c>
      <c r="C1016" t="s">
        <v>70</v>
      </c>
      <c r="D1016" t="s">
        <v>71</v>
      </c>
      <c r="E1016" s="25">
        <v>581326003.37577546</v>
      </c>
      <c r="F1016" s="13">
        <f>INDEX($R$3:$T$335,MATCH(VPPEL[[#This Row],[DistrictNumber]],$R$3:$R$335,0),3)</f>
        <v>1.2247300000000001</v>
      </c>
      <c r="G1016" s="9">
        <f t="shared" si="90"/>
        <v>711967.39611441351</v>
      </c>
      <c r="H1016" s="11">
        <v>1.02</v>
      </c>
      <c r="I1016" s="12" cm="1">
        <f t="array" ref="I1016">INDEX(VPPEL[],MATCH(VPPEL[[#This Row],[Base Year]]&amp;VPPEL[[#This Row],[DistrictNumber]],VPPEL[[Fiscal Year]:[Fiscal Year]]&amp;VPPEL[[DistrictNumber]:[DistrictNumber]],0),9)*$H1016</f>
        <v>459203.30343362677</v>
      </c>
      <c r="J1016" s="15">
        <f>IF(VPPEL[[#This Row],[Unadjusted Maximum Revenue]]/(VPPEL[[#This Row],[Proposed Taxable Valuation]]/1000)&gt;VPPEL[[#This Row],[Max VPPEL RATE]],VPPEL[[#This Row],[Max VPPEL RATE]],VPPEL[[#This Row],[Unadjusted Maximum Revenue]]/(VPPEL[[#This Row],[Proposed Taxable Valuation]]/1000))</f>
        <v>0.7899238994420017</v>
      </c>
      <c r="K1016" s="26">
        <f>ROUND(VPPEL[[#This Row],[Proposed Taxable Valuation]]/1000*VPPEL[[#This Row],[Adjusted Rate]],0)</f>
        <v>459203</v>
      </c>
      <c r="L1016" s="19">
        <f t="shared" si="88"/>
        <v>-252764.09268078674</v>
      </c>
      <c r="M1016" s="17">
        <f t="shared" si="91"/>
        <v>-0.4348061005579984</v>
      </c>
      <c r="N1016">
        <v>432492503.5357759</v>
      </c>
      <c r="O1016">
        <f>INDEX($R$3:$T$335,MATCH(VPPEL[[#This Row],[DistrictNumber]],$R$3:$R$335,0),3)</f>
        <v>1.2247300000000001</v>
      </c>
      <c r="P1016" s="9">
        <f t="shared" si="89"/>
        <v>529687</v>
      </c>
    </row>
    <row r="1017" spans="1:16" x14ac:dyDescent="0.35">
      <c r="A1017" s="13">
        <v>2029</v>
      </c>
      <c r="B1017" s="13">
        <f t="shared" si="87"/>
        <v>2028</v>
      </c>
      <c r="C1017" t="s">
        <v>72</v>
      </c>
      <c r="D1017" t="s">
        <v>73</v>
      </c>
      <c r="E1017" s="25">
        <v>1882241986.2096844</v>
      </c>
      <c r="F1017" s="13">
        <f>INDEX($R$3:$T$335,MATCH(VPPEL[[#This Row],[DistrictNumber]],$R$3:$R$335,0),3)</f>
        <v>0.67</v>
      </c>
      <c r="G1017" s="9">
        <f t="shared" si="90"/>
        <v>1261102.1307604886</v>
      </c>
      <c r="H1017" s="11">
        <v>1.02</v>
      </c>
      <c r="I1017" s="12" cm="1">
        <f t="array" ref="I1017">INDEX(VPPEL[],MATCH(VPPEL[[#This Row],[Base Year]]&amp;VPPEL[[#This Row],[DistrictNumber]],VPPEL[[Fiscal Year]:[Fiscal Year]]&amp;VPPEL[[DistrictNumber]:[DistrictNumber]],0),9)*$H1017</f>
        <v>990826.91018758528</v>
      </c>
      <c r="J1017" s="15">
        <f>IF(VPPEL[[#This Row],[Unadjusted Maximum Revenue]]/(VPPEL[[#This Row],[Proposed Taxable Valuation]]/1000)&gt;VPPEL[[#This Row],[Max VPPEL RATE]],VPPEL[[#This Row],[Max VPPEL RATE]],VPPEL[[#This Row],[Unadjusted Maximum Revenue]]/(VPPEL[[#This Row],[Proposed Taxable Valuation]]/1000))</f>
        <v>0.52640782505486294</v>
      </c>
      <c r="K1017" s="26">
        <f>ROUND(VPPEL[[#This Row],[Proposed Taxable Valuation]]/1000*VPPEL[[#This Row],[Adjusted Rate]],0)</f>
        <v>990827</v>
      </c>
      <c r="L1017" s="19">
        <f t="shared" si="88"/>
        <v>-270275.22057290329</v>
      </c>
      <c r="M1017" s="17">
        <f t="shared" si="91"/>
        <v>-0.1435921749451371</v>
      </c>
      <c r="N1017">
        <v>1354238380.9828405</v>
      </c>
      <c r="O1017">
        <f>INDEX($R$3:$T$335,MATCH(VPPEL[[#This Row],[DistrictNumber]],$R$3:$R$335,0),3)</f>
        <v>0.67</v>
      </c>
      <c r="P1017" s="9">
        <f t="shared" si="89"/>
        <v>907340</v>
      </c>
    </row>
    <row r="1018" spans="1:16" x14ac:dyDescent="0.35">
      <c r="A1018" s="13">
        <v>2029</v>
      </c>
      <c r="B1018" s="13">
        <f t="shared" si="87"/>
        <v>2028</v>
      </c>
      <c r="C1018" t="s">
        <v>74</v>
      </c>
      <c r="D1018" t="s">
        <v>75</v>
      </c>
      <c r="E1018" s="25">
        <v>246279790.57745403</v>
      </c>
      <c r="F1018" s="13">
        <f>INDEX($R$3:$T$335,MATCH(VPPEL[[#This Row],[DistrictNumber]],$R$3:$R$335,0),3)</f>
        <v>0.82121999999999995</v>
      </c>
      <c r="G1018" s="9">
        <f t="shared" si="90"/>
        <v>202249.88961801678</v>
      </c>
      <c r="H1018" s="11">
        <v>1.02</v>
      </c>
      <c r="I1018" s="12" cm="1">
        <f t="array" ref="I1018">INDEX(VPPEL[],MATCH(VPPEL[[#This Row],[Base Year]]&amp;VPPEL[[#This Row],[DistrictNumber]],VPPEL[[Fiscal Year]:[Fiscal Year]]&amp;VPPEL[[DistrictNumber]:[DistrictNumber]],0),9)*$H1018</f>
        <v>165659.42630730104</v>
      </c>
      <c r="J1018" s="15">
        <f>IF(VPPEL[[#This Row],[Unadjusted Maximum Revenue]]/(VPPEL[[#This Row],[Proposed Taxable Valuation]]/1000)&gt;VPPEL[[#This Row],[Max VPPEL RATE]],VPPEL[[#This Row],[Max VPPEL RATE]],VPPEL[[#This Row],[Unadjusted Maximum Revenue]]/(VPPEL[[#This Row],[Proposed Taxable Valuation]]/1000))</f>
        <v>0.67264725992692365</v>
      </c>
      <c r="K1018" s="26">
        <f>ROUND(VPPEL[[#This Row],[Proposed Taxable Valuation]]/1000*VPPEL[[#This Row],[Adjusted Rate]],0)</f>
        <v>165659</v>
      </c>
      <c r="L1018" s="19">
        <f t="shared" si="88"/>
        <v>-36590.463310715742</v>
      </c>
      <c r="M1018" s="17">
        <f t="shared" si="91"/>
        <v>-0.1485727400730763</v>
      </c>
      <c r="N1018">
        <v>216611330.57346594</v>
      </c>
      <c r="O1018">
        <f>INDEX($R$3:$T$335,MATCH(VPPEL[[#This Row],[DistrictNumber]],$R$3:$R$335,0),3)</f>
        <v>0.82121999999999995</v>
      </c>
      <c r="P1018" s="9">
        <f t="shared" si="89"/>
        <v>177886</v>
      </c>
    </row>
    <row r="1019" spans="1:16" x14ac:dyDescent="0.35">
      <c r="A1019" s="13">
        <v>2029</v>
      </c>
      <c r="B1019" s="13">
        <f t="shared" si="87"/>
        <v>2028</v>
      </c>
      <c r="C1019" t="s">
        <v>76</v>
      </c>
      <c r="D1019" t="s">
        <v>77</v>
      </c>
      <c r="E1019" s="25">
        <v>302509595.47568804</v>
      </c>
      <c r="F1019" s="13">
        <f>INDEX($R$3:$T$335,MATCH(VPPEL[[#This Row],[DistrictNumber]],$R$3:$R$335,0),3)</f>
        <v>0.67</v>
      </c>
      <c r="G1019" s="9">
        <f t="shared" si="90"/>
        <v>202681.428968711</v>
      </c>
      <c r="H1019" s="11">
        <v>1.02</v>
      </c>
      <c r="I1019" s="12" cm="1">
        <f t="array" ref="I1019">INDEX(VPPEL[],MATCH(VPPEL[[#This Row],[Base Year]]&amp;VPPEL[[#This Row],[DistrictNumber]],VPPEL[[Fiscal Year]:[Fiscal Year]]&amp;VPPEL[[DistrictNumber]:[DistrictNumber]],0),9)*$H1019</f>
        <v>163619.28415303057</v>
      </c>
      <c r="J1019" s="15">
        <f>IF(VPPEL[[#This Row],[Unadjusted Maximum Revenue]]/(VPPEL[[#This Row],[Proposed Taxable Valuation]]/1000)&gt;VPPEL[[#This Row],[Max VPPEL RATE]],VPPEL[[#This Row],[Max VPPEL RATE]],VPPEL[[#This Row],[Unadjusted Maximum Revenue]]/(VPPEL[[#This Row],[Proposed Taxable Valuation]]/1000))</f>
        <v>0.54087303874028769</v>
      </c>
      <c r="K1019" s="26">
        <f>ROUND(VPPEL[[#This Row],[Proposed Taxable Valuation]]/1000*VPPEL[[#This Row],[Adjusted Rate]],0)</f>
        <v>163619</v>
      </c>
      <c r="L1019" s="19">
        <f t="shared" si="88"/>
        <v>-39062.144815680425</v>
      </c>
      <c r="M1019" s="17">
        <f t="shared" si="91"/>
        <v>-0.12912696125971235</v>
      </c>
      <c r="N1019">
        <v>242224460.28785384</v>
      </c>
      <c r="O1019">
        <f>INDEX($R$3:$T$335,MATCH(VPPEL[[#This Row],[DistrictNumber]],$R$3:$R$335,0),3)</f>
        <v>0.67</v>
      </c>
      <c r="P1019" s="9">
        <f t="shared" si="89"/>
        <v>162290</v>
      </c>
    </row>
    <row r="1020" spans="1:16" x14ac:dyDescent="0.35">
      <c r="A1020" s="13">
        <v>2029</v>
      </c>
      <c r="B1020" s="13">
        <f t="shared" si="87"/>
        <v>2028</v>
      </c>
      <c r="C1020" t="s">
        <v>78</v>
      </c>
      <c r="D1020" t="s">
        <v>79</v>
      </c>
      <c r="E1020" s="25">
        <v>714930314.25774431</v>
      </c>
      <c r="F1020" s="13">
        <f>INDEX($R$3:$T$335,MATCH(VPPEL[[#This Row],[DistrictNumber]],$R$3:$R$335,0),3)</f>
        <v>1.34</v>
      </c>
      <c r="G1020" s="9">
        <f t="shared" si="90"/>
        <v>958006.62110537745</v>
      </c>
      <c r="H1020" s="11">
        <v>1.02</v>
      </c>
      <c r="I1020" s="12" cm="1">
        <f t="array" ref="I1020">INDEX(VPPEL[],MATCH(VPPEL[[#This Row],[Base Year]]&amp;VPPEL[[#This Row],[DistrictNumber]],VPPEL[[Fiscal Year]:[Fiscal Year]]&amp;VPPEL[[DistrictNumber]:[DistrictNumber]],0),9)*$H1020</f>
        <v>787204.91269748891</v>
      </c>
      <c r="J1020" s="15">
        <f>IF(VPPEL[[#This Row],[Unadjusted Maximum Revenue]]/(VPPEL[[#This Row],[Proposed Taxable Valuation]]/1000)&gt;VPPEL[[#This Row],[Max VPPEL RATE]],VPPEL[[#This Row],[Max VPPEL RATE]],VPPEL[[#This Row],[Unadjusted Maximum Revenue]]/(VPPEL[[#This Row],[Proposed Taxable Valuation]]/1000))</f>
        <v>1.1010932072656361</v>
      </c>
      <c r="K1020" s="26">
        <f>ROUND(VPPEL[[#This Row],[Proposed Taxable Valuation]]/1000*VPPEL[[#This Row],[Adjusted Rate]],0)</f>
        <v>787205</v>
      </c>
      <c r="L1020" s="19">
        <f t="shared" si="88"/>
        <v>-170801.70840788854</v>
      </c>
      <c r="M1020" s="17">
        <f t="shared" si="91"/>
        <v>-0.23890679273436399</v>
      </c>
      <c r="N1020">
        <v>622552047.18141925</v>
      </c>
      <c r="O1020">
        <f>INDEX($R$3:$T$335,MATCH(VPPEL[[#This Row],[DistrictNumber]],$R$3:$R$335,0),3)</f>
        <v>1.34</v>
      </c>
      <c r="P1020" s="9">
        <f t="shared" si="89"/>
        <v>834220</v>
      </c>
    </row>
    <row r="1021" spans="1:16" x14ac:dyDescent="0.35">
      <c r="A1021" s="13">
        <v>2029</v>
      </c>
      <c r="B1021" s="13">
        <f t="shared" si="87"/>
        <v>2028</v>
      </c>
      <c r="C1021" t="s">
        <v>80</v>
      </c>
      <c r="D1021" t="s">
        <v>81</v>
      </c>
      <c r="E1021" s="25">
        <v>568612183.05024195</v>
      </c>
      <c r="F1021" s="13">
        <f>INDEX($R$3:$T$335,MATCH(VPPEL[[#This Row],[DistrictNumber]],$R$3:$R$335,0),3)</f>
        <v>7.0000000000000007E-2</v>
      </c>
      <c r="G1021" s="9">
        <f t="shared" si="90"/>
        <v>39802.85281351694</v>
      </c>
      <c r="H1021" s="11">
        <v>1.02</v>
      </c>
      <c r="I1021" s="12" cm="1">
        <f t="array" ref="I1021">INDEX(VPPEL[],MATCH(VPPEL[[#This Row],[Base Year]]&amp;VPPEL[[#This Row],[DistrictNumber]],VPPEL[[Fiscal Year]:[Fiscal Year]]&amp;VPPEL[[DistrictNumber]:[DistrictNumber]],0),9)*$H1021</f>
        <v>30282.184156991767</v>
      </c>
      <c r="J1021" s="15">
        <f>IF(VPPEL[[#This Row],[Unadjusted Maximum Revenue]]/(VPPEL[[#This Row],[Proposed Taxable Valuation]]/1000)&gt;VPPEL[[#This Row],[Max VPPEL RATE]],VPPEL[[#This Row],[Max VPPEL RATE]],VPPEL[[#This Row],[Unadjusted Maximum Revenue]]/(VPPEL[[#This Row],[Proposed Taxable Valuation]]/1000))</f>
        <v>5.3256305544751352E-2</v>
      </c>
      <c r="K1021" s="26">
        <f>ROUND(VPPEL[[#This Row],[Proposed Taxable Valuation]]/1000*VPPEL[[#This Row],[Adjusted Rate]],0)</f>
        <v>30282</v>
      </c>
      <c r="L1021" s="19">
        <f t="shared" si="88"/>
        <v>-9520.668656525173</v>
      </c>
      <c r="M1021" s="17">
        <f t="shared" si="91"/>
        <v>-1.6743694455248655E-2</v>
      </c>
      <c r="N1021">
        <v>420948068.45337451</v>
      </c>
      <c r="O1021">
        <f>INDEX($R$3:$T$335,MATCH(VPPEL[[#This Row],[DistrictNumber]],$R$3:$R$335,0),3)</f>
        <v>7.0000000000000007E-2</v>
      </c>
      <c r="P1021" s="9">
        <f t="shared" si="89"/>
        <v>29466</v>
      </c>
    </row>
    <row r="1022" spans="1:16" x14ac:dyDescent="0.35">
      <c r="A1022" s="13">
        <v>2029</v>
      </c>
      <c r="B1022" s="13">
        <f t="shared" si="87"/>
        <v>2028</v>
      </c>
      <c r="C1022" t="s">
        <v>82</v>
      </c>
      <c r="D1022" t="s">
        <v>83</v>
      </c>
      <c r="E1022" s="25">
        <v>282997457.15060908</v>
      </c>
      <c r="F1022" s="13">
        <f>INDEX($R$3:$T$335,MATCH(VPPEL[[#This Row],[DistrictNumber]],$R$3:$R$335,0),3)</f>
        <v>1.34</v>
      </c>
      <c r="G1022" s="9">
        <f t="shared" si="90"/>
        <v>379216.59258181613</v>
      </c>
      <c r="H1022" s="11">
        <v>1.02</v>
      </c>
      <c r="I1022" s="12" cm="1">
        <f t="array" ref="I1022">INDEX(VPPEL[],MATCH(VPPEL[[#This Row],[Base Year]]&amp;VPPEL[[#This Row],[DistrictNumber]],VPPEL[[Fiscal Year]:[Fiscal Year]]&amp;VPPEL[[DistrictNumber]:[DistrictNumber]],0),9)*$H1022</f>
        <v>292679.94983114884</v>
      </c>
      <c r="J1022" s="15">
        <f>IF(VPPEL[[#This Row],[Unadjusted Maximum Revenue]]/(VPPEL[[#This Row],[Proposed Taxable Valuation]]/1000)&gt;VPPEL[[#This Row],[Max VPPEL RATE]],VPPEL[[#This Row],[Max VPPEL RATE]],VPPEL[[#This Row],[Unadjusted Maximum Revenue]]/(VPPEL[[#This Row],[Proposed Taxable Valuation]]/1000))</f>
        <v>1.0342140624796738</v>
      </c>
      <c r="K1022" s="26">
        <f>ROUND(VPPEL[[#This Row],[Proposed Taxable Valuation]]/1000*VPPEL[[#This Row],[Adjusted Rate]],0)</f>
        <v>292680</v>
      </c>
      <c r="L1022" s="19">
        <f t="shared" si="88"/>
        <v>-86536.642750667292</v>
      </c>
      <c r="M1022" s="17">
        <f t="shared" si="91"/>
        <v>-0.30578593752032623</v>
      </c>
      <c r="N1022">
        <v>218682988.16816258</v>
      </c>
      <c r="O1022">
        <f>INDEX($R$3:$T$335,MATCH(VPPEL[[#This Row],[DistrictNumber]],$R$3:$R$335,0),3)</f>
        <v>1.34</v>
      </c>
      <c r="P1022" s="9">
        <f t="shared" si="89"/>
        <v>293035</v>
      </c>
    </row>
    <row r="1023" spans="1:16" x14ac:dyDescent="0.35">
      <c r="A1023" s="13">
        <v>2029</v>
      </c>
      <c r="B1023" s="13">
        <f t="shared" si="87"/>
        <v>2028</v>
      </c>
      <c r="C1023" t="s">
        <v>84</v>
      </c>
      <c r="D1023" t="s">
        <v>85</v>
      </c>
      <c r="E1023" s="25">
        <v>929836399.21432209</v>
      </c>
      <c r="F1023" s="13">
        <f>INDEX($R$3:$T$335,MATCH(VPPEL[[#This Row],[DistrictNumber]],$R$3:$R$335,0),3)</f>
        <v>1.34</v>
      </c>
      <c r="G1023" s="9">
        <f t="shared" si="90"/>
        <v>1245980.7749471916</v>
      </c>
      <c r="H1023" s="11">
        <v>1.02</v>
      </c>
      <c r="I1023" s="12" cm="1">
        <f t="array" ref="I1023">INDEX(VPPEL[],MATCH(VPPEL[[#This Row],[Base Year]]&amp;VPPEL[[#This Row],[DistrictNumber]],VPPEL[[Fiscal Year]:[Fiscal Year]]&amp;VPPEL[[DistrictNumber]:[DistrictNumber]],0),9)*$H1023</f>
        <v>725488.28350610414</v>
      </c>
      <c r="J1023" s="15">
        <f>IF(VPPEL[[#This Row],[Unadjusted Maximum Revenue]]/(VPPEL[[#This Row],[Proposed Taxable Valuation]]/1000)&gt;VPPEL[[#This Row],[Max VPPEL RATE]],VPPEL[[#This Row],[Max VPPEL RATE]],VPPEL[[#This Row],[Unadjusted Maximum Revenue]]/(VPPEL[[#This Row],[Proposed Taxable Valuation]]/1000))</f>
        <v>0.78023218290778396</v>
      </c>
      <c r="K1023" s="26">
        <f>ROUND(VPPEL[[#This Row],[Proposed Taxable Valuation]]/1000*VPPEL[[#This Row],[Adjusted Rate]],0)</f>
        <v>725488</v>
      </c>
      <c r="L1023" s="19">
        <f t="shared" si="88"/>
        <v>-520492.49144108745</v>
      </c>
      <c r="M1023" s="17">
        <f t="shared" si="91"/>
        <v>-0.55976781709221612</v>
      </c>
      <c r="N1023">
        <v>625057544.2137351</v>
      </c>
      <c r="O1023">
        <f>INDEX($R$3:$T$335,MATCH(VPPEL[[#This Row],[DistrictNumber]],$R$3:$R$335,0),3)</f>
        <v>1.34</v>
      </c>
      <c r="P1023" s="9">
        <f t="shared" si="89"/>
        <v>837577</v>
      </c>
    </row>
    <row r="1024" spans="1:16" x14ac:dyDescent="0.35">
      <c r="A1024" s="13">
        <v>2029</v>
      </c>
      <c r="B1024" s="13">
        <f t="shared" si="87"/>
        <v>2028</v>
      </c>
      <c r="C1024" t="s">
        <v>86</v>
      </c>
      <c r="D1024" t="s">
        <v>87</v>
      </c>
      <c r="E1024" s="25">
        <v>1771522726.2039175</v>
      </c>
      <c r="F1024" s="13">
        <f>INDEX($R$3:$T$335,MATCH(VPPEL[[#This Row],[DistrictNumber]],$R$3:$R$335,0),3)</f>
        <v>0.67</v>
      </c>
      <c r="G1024" s="9">
        <f t="shared" si="90"/>
        <v>1186920.2265566248</v>
      </c>
      <c r="H1024" s="11">
        <v>1.02</v>
      </c>
      <c r="I1024" s="12" cm="1">
        <f t="array" ref="I1024">INDEX(VPPEL[],MATCH(VPPEL[[#This Row],[Base Year]]&amp;VPPEL[[#This Row],[DistrictNumber]],VPPEL[[Fiscal Year]:[Fiscal Year]]&amp;VPPEL[[DistrictNumber]:[DistrictNumber]],0),9)*$H1024</f>
        <v>878927.30293622403</v>
      </c>
      <c r="J1024" s="15">
        <f>IF(VPPEL[[#This Row],[Unadjusted Maximum Revenue]]/(VPPEL[[#This Row],[Proposed Taxable Valuation]]/1000)&gt;VPPEL[[#This Row],[Max VPPEL RATE]],VPPEL[[#This Row],[Max VPPEL RATE]],VPPEL[[#This Row],[Unadjusted Maximum Revenue]]/(VPPEL[[#This Row],[Proposed Taxable Valuation]]/1000))</f>
        <v>0.49614226785541782</v>
      </c>
      <c r="K1024" s="26">
        <f>ROUND(VPPEL[[#This Row],[Proposed Taxable Valuation]]/1000*VPPEL[[#This Row],[Adjusted Rate]],0)</f>
        <v>878927</v>
      </c>
      <c r="L1024" s="19">
        <f t="shared" si="88"/>
        <v>-307992.92362040072</v>
      </c>
      <c r="M1024" s="17">
        <f t="shared" si="91"/>
        <v>-0.17385773214458222</v>
      </c>
      <c r="N1024">
        <v>1338963004.2744329</v>
      </c>
      <c r="O1024">
        <f>INDEX($R$3:$T$335,MATCH(VPPEL[[#This Row],[DistrictNumber]],$R$3:$R$335,0),3)</f>
        <v>0.67</v>
      </c>
      <c r="P1024" s="9">
        <f t="shared" si="89"/>
        <v>897105</v>
      </c>
    </row>
    <row r="1025" spans="1:16" x14ac:dyDescent="0.35">
      <c r="A1025" s="13">
        <v>2029</v>
      </c>
      <c r="B1025" s="13">
        <f t="shared" si="87"/>
        <v>2028</v>
      </c>
      <c r="C1025" t="s">
        <v>88</v>
      </c>
      <c r="D1025" t="s">
        <v>89</v>
      </c>
      <c r="E1025" s="25">
        <v>4240969463.5595732</v>
      </c>
      <c r="F1025" s="13">
        <f>INDEX($R$3:$T$335,MATCH(VPPEL[[#This Row],[DistrictNumber]],$R$3:$R$335,0),3)</f>
        <v>1.34</v>
      </c>
      <c r="G1025" s="9">
        <f t="shared" si="90"/>
        <v>5682899.0811698288</v>
      </c>
      <c r="H1025" s="11">
        <v>1.02</v>
      </c>
      <c r="I1025" s="12" cm="1">
        <f t="array" ref="I1025">INDEX(VPPEL[],MATCH(VPPEL[[#This Row],[Base Year]]&amp;VPPEL[[#This Row],[DistrictNumber]],VPPEL[[Fiscal Year]:[Fiscal Year]]&amp;VPPEL[[DistrictNumber]:[DistrictNumber]],0),9)*$H1025</f>
        <v>3773418.5473054624</v>
      </c>
      <c r="J1025" s="15">
        <f>IF(VPPEL[[#This Row],[Unadjusted Maximum Revenue]]/(VPPEL[[#This Row],[Proposed Taxable Valuation]]/1000)&gt;VPPEL[[#This Row],[Max VPPEL RATE]],VPPEL[[#This Row],[Max VPPEL RATE]],VPPEL[[#This Row],[Unadjusted Maximum Revenue]]/(VPPEL[[#This Row],[Proposed Taxable Valuation]]/1000))</f>
        <v>0.88975376496540926</v>
      </c>
      <c r="K1025" s="26">
        <f>ROUND(VPPEL[[#This Row],[Proposed Taxable Valuation]]/1000*VPPEL[[#This Row],[Adjusted Rate]],0)</f>
        <v>3773419</v>
      </c>
      <c r="L1025" s="19">
        <f t="shared" si="88"/>
        <v>-1909480.5338643664</v>
      </c>
      <c r="M1025" s="17">
        <f t="shared" si="91"/>
        <v>-0.45024623503459082</v>
      </c>
      <c r="N1025">
        <v>2865647878.1994853</v>
      </c>
      <c r="O1025">
        <f>INDEX($R$3:$T$335,MATCH(VPPEL[[#This Row],[DistrictNumber]],$R$3:$R$335,0),3)</f>
        <v>1.34</v>
      </c>
      <c r="P1025" s="9">
        <f t="shared" si="89"/>
        <v>3839968</v>
      </c>
    </row>
    <row r="1026" spans="1:16" x14ac:dyDescent="0.35">
      <c r="A1026" s="13">
        <v>2029</v>
      </c>
      <c r="B1026" s="13">
        <f t="shared" si="87"/>
        <v>2028</v>
      </c>
      <c r="C1026" t="s">
        <v>90</v>
      </c>
      <c r="D1026" t="s">
        <v>91</v>
      </c>
      <c r="E1026" s="25">
        <v>11861387025.265705</v>
      </c>
      <c r="F1026" s="13">
        <f>INDEX($R$3:$T$335,MATCH(VPPEL[[#This Row],[DistrictNumber]],$R$3:$R$335,0),3)</f>
        <v>1.34</v>
      </c>
      <c r="G1026" s="9">
        <f t="shared" si="90"/>
        <v>15894258.613856046</v>
      </c>
      <c r="H1026" s="11">
        <v>1.02</v>
      </c>
      <c r="I1026" s="12" cm="1">
        <f t="array" ref="I1026">INDEX(VPPEL[],MATCH(VPPEL[[#This Row],[Base Year]]&amp;VPPEL[[#This Row],[DistrictNumber]],VPPEL[[Fiscal Year]:[Fiscal Year]]&amp;VPPEL[[DistrictNumber]:[DistrictNumber]],0),9)*$H1026</f>
        <v>9943575.0423807986</v>
      </c>
      <c r="J1026" s="15">
        <f>IF(VPPEL[[#This Row],[Unadjusted Maximum Revenue]]/(VPPEL[[#This Row],[Proposed Taxable Valuation]]/1000)&gt;VPPEL[[#This Row],[Max VPPEL RATE]],VPPEL[[#This Row],[Max VPPEL RATE]],VPPEL[[#This Row],[Unadjusted Maximum Revenue]]/(VPPEL[[#This Row],[Proposed Taxable Valuation]]/1000))</f>
        <v>0.83831469466430752</v>
      </c>
      <c r="K1026" s="26">
        <f>ROUND(VPPEL[[#This Row],[Proposed Taxable Valuation]]/1000*VPPEL[[#This Row],[Adjusted Rate]],0)</f>
        <v>9943575</v>
      </c>
      <c r="L1026" s="19">
        <f t="shared" si="88"/>
        <v>-5950683.5714752469</v>
      </c>
      <c r="M1026" s="17">
        <f t="shared" si="91"/>
        <v>-0.50168530533569256</v>
      </c>
      <c r="N1026">
        <v>8072358560.8819189</v>
      </c>
      <c r="O1026">
        <f>INDEX($R$3:$T$335,MATCH(VPPEL[[#This Row],[DistrictNumber]],$R$3:$R$335,0),3)</f>
        <v>1.34</v>
      </c>
      <c r="P1026" s="9">
        <f t="shared" si="89"/>
        <v>10816960</v>
      </c>
    </row>
    <row r="1027" spans="1:16" x14ac:dyDescent="0.35">
      <c r="A1027" s="13">
        <v>2029</v>
      </c>
      <c r="B1027" s="13">
        <f t="shared" si="87"/>
        <v>2028</v>
      </c>
      <c r="C1027" t="s">
        <v>92</v>
      </c>
      <c r="D1027" t="s">
        <v>93</v>
      </c>
      <c r="E1027" s="25">
        <v>671605666.69596696</v>
      </c>
      <c r="F1027" s="13">
        <f>INDEX($R$3:$T$335,MATCH(VPPEL[[#This Row],[DistrictNumber]],$R$3:$R$335,0),3)</f>
        <v>1.34</v>
      </c>
      <c r="G1027" s="9">
        <f t="shared" si="90"/>
        <v>899951.59337259585</v>
      </c>
      <c r="H1027" s="11">
        <v>1.02</v>
      </c>
      <c r="I1027" s="12" cm="1">
        <f t="array" ref="I1027">INDEX(VPPEL[],MATCH(VPPEL[[#This Row],[Base Year]]&amp;VPPEL[[#This Row],[DistrictNumber]],VPPEL[[Fiscal Year]:[Fiscal Year]]&amp;VPPEL[[DistrictNumber]:[DistrictNumber]],0),9)*$H1027</f>
        <v>586013.88038355089</v>
      </c>
      <c r="J1027" s="15">
        <f>IF(VPPEL[[#This Row],[Unadjusted Maximum Revenue]]/(VPPEL[[#This Row],[Proposed Taxable Valuation]]/1000)&gt;VPPEL[[#This Row],[Max VPPEL RATE]],VPPEL[[#This Row],[Max VPPEL RATE]],VPPEL[[#This Row],[Unadjusted Maximum Revenue]]/(VPPEL[[#This Row],[Proposed Taxable Valuation]]/1000))</f>
        <v>0.87255648581184009</v>
      </c>
      <c r="K1027" s="26">
        <f>ROUND(VPPEL[[#This Row],[Proposed Taxable Valuation]]/1000*VPPEL[[#This Row],[Adjusted Rate]],0)</f>
        <v>586014</v>
      </c>
      <c r="L1027" s="19">
        <f t="shared" si="88"/>
        <v>-313937.71298904496</v>
      </c>
      <c r="M1027" s="17">
        <f t="shared" si="91"/>
        <v>-0.46744351418815999</v>
      </c>
      <c r="N1027">
        <v>460264569.95006633</v>
      </c>
      <c r="O1027">
        <f>INDEX($R$3:$T$335,MATCH(VPPEL[[#This Row],[DistrictNumber]],$R$3:$R$335,0),3)</f>
        <v>1.34</v>
      </c>
      <c r="P1027" s="9">
        <f t="shared" si="89"/>
        <v>616755</v>
      </c>
    </row>
    <row r="1028" spans="1:16" x14ac:dyDescent="0.35">
      <c r="A1028" s="13">
        <v>2029</v>
      </c>
      <c r="B1028" s="13">
        <f t="shared" si="87"/>
        <v>2028</v>
      </c>
      <c r="C1028" t="s">
        <v>94</v>
      </c>
      <c r="D1028" t="s">
        <v>95</v>
      </c>
      <c r="E1028" s="25">
        <v>549036779.16374469</v>
      </c>
      <c r="F1028" s="13">
        <f>INDEX($R$3:$T$335,MATCH(VPPEL[[#This Row],[DistrictNumber]],$R$3:$R$335,0),3)</f>
        <v>0.92422000000000004</v>
      </c>
      <c r="G1028" s="9">
        <f t="shared" si="90"/>
        <v>507430.77203871612</v>
      </c>
      <c r="H1028" s="11">
        <v>1.02</v>
      </c>
      <c r="I1028" s="12" cm="1">
        <f t="array" ref="I1028">INDEX(VPPEL[],MATCH(VPPEL[[#This Row],[Base Year]]&amp;VPPEL[[#This Row],[DistrictNumber]],VPPEL[[Fiscal Year]:[Fiscal Year]]&amp;VPPEL[[DistrictNumber]:[DistrictNumber]],0),9)*$H1028</f>
        <v>342892.54327948741</v>
      </c>
      <c r="J1028" s="15">
        <f>IF(VPPEL[[#This Row],[Unadjusted Maximum Revenue]]/(VPPEL[[#This Row],[Proposed Taxable Valuation]]/1000)&gt;VPPEL[[#This Row],[Max VPPEL RATE]],VPPEL[[#This Row],[Max VPPEL RATE]],VPPEL[[#This Row],[Unadjusted Maximum Revenue]]/(VPPEL[[#This Row],[Proposed Taxable Valuation]]/1000))</f>
        <v>0.62453474210190063</v>
      </c>
      <c r="K1028" s="26">
        <f>ROUND(VPPEL[[#This Row],[Proposed Taxable Valuation]]/1000*VPPEL[[#This Row],[Adjusted Rate]],0)</f>
        <v>342893</v>
      </c>
      <c r="L1028" s="19">
        <f t="shared" si="88"/>
        <v>-164538.22875922872</v>
      </c>
      <c r="M1028" s="17">
        <f t="shared" si="91"/>
        <v>-0.29968525789809941</v>
      </c>
      <c r="N1028">
        <v>399074206.84422094</v>
      </c>
      <c r="O1028">
        <f>INDEX($R$3:$T$335,MATCH(VPPEL[[#This Row],[DistrictNumber]],$R$3:$R$335,0),3)</f>
        <v>0.92422000000000004</v>
      </c>
      <c r="P1028" s="9">
        <f t="shared" si="89"/>
        <v>368832</v>
      </c>
    </row>
    <row r="1029" spans="1:16" x14ac:dyDescent="0.35">
      <c r="A1029" s="13">
        <v>2029</v>
      </c>
      <c r="B1029" s="13">
        <f t="shared" ref="B1029:B1092" si="93">A1029-1</f>
        <v>2028</v>
      </c>
      <c r="C1029" t="s">
        <v>96</v>
      </c>
      <c r="D1029" t="s">
        <v>97</v>
      </c>
      <c r="E1029" s="25">
        <v>308072184.97704571</v>
      </c>
      <c r="F1029" s="13">
        <f>INDEX($R$3:$T$335,MATCH(VPPEL[[#This Row],[DistrictNumber]],$R$3:$R$335,0),3)</f>
        <v>1.34</v>
      </c>
      <c r="G1029" s="9">
        <f t="shared" si="90"/>
        <v>412816.72786924127</v>
      </c>
      <c r="H1029" s="11">
        <v>1.02</v>
      </c>
      <c r="I1029" s="12" cm="1">
        <f t="array" ref="I1029">INDEX(VPPEL[],MATCH(VPPEL[[#This Row],[Base Year]]&amp;VPPEL[[#This Row],[DistrictNumber]],VPPEL[[Fiscal Year]:[Fiscal Year]]&amp;VPPEL[[DistrictNumber]:[DistrictNumber]],0),9)*$H1029</f>
        <v>282262.04444984545</v>
      </c>
      <c r="J1029" s="15">
        <f>IF(VPPEL[[#This Row],[Unadjusted Maximum Revenue]]/(VPPEL[[#This Row],[Proposed Taxable Valuation]]/1000)&gt;VPPEL[[#This Row],[Max VPPEL RATE]],VPPEL[[#This Row],[Max VPPEL RATE]],VPPEL[[#This Row],[Unadjusted Maximum Revenue]]/(VPPEL[[#This Row],[Proposed Taxable Valuation]]/1000))</f>
        <v>0.91622047758344904</v>
      </c>
      <c r="K1029" s="26">
        <f>ROUND(VPPEL[[#This Row],[Proposed Taxable Valuation]]/1000*VPPEL[[#This Row],[Adjusted Rate]],0)</f>
        <v>282262</v>
      </c>
      <c r="L1029" s="19">
        <f t="shared" ref="L1029:L1092" si="94">I1029-G1029</f>
        <v>-130554.68341939582</v>
      </c>
      <c r="M1029" s="17">
        <f t="shared" si="91"/>
        <v>-0.42377952241655104</v>
      </c>
      <c r="N1029">
        <v>218735613.6045813</v>
      </c>
      <c r="O1029">
        <f>INDEX($R$3:$T$335,MATCH(VPPEL[[#This Row],[DistrictNumber]],$R$3:$R$335,0),3)</f>
        <v>1.34</v>
      </c>
      <c r="P1029" s="9">
        <f t="shared" ref="P1029:P1092" si="95">ROUND(N1029/1000*O1029,0)</f>
        <v>293106</v>
      </c>
    </row>
    <row r="1030" spans="1:16" x14ac:dyDescent="0.35">
      <c r="A1030" s="13">
        <v>2029</v>
      </c>
      <c r="B1030" s="13">
        <f t="shared" si="93"/>
        <v>2028</v>
      </c>
      <c r="C1030" t="s">
        <v>98</v>
      </c>
      <c r="D1030" t="s">
        <v>99</v>
      </c>
      <c r="E1030" s="25">
        <v>312186404.59246457</v>
      </c>
      <c r="F1030" s="13">
        <f>INDEX($R$3:$T$335,MATCH(VPPEL[[#This Row],[DistrictNumber]],$R$3:$R$335,0),3)</f>
        <v>0.67</v>
      </c>
      <c r="G1030" s="9">
        <f t="shared" si="90"/>
        <v>209164.89107695126</v>
      </c>
      <c r="H1030" s="11">
        <v>1.02</v>
      </c>
      <c r="I1030" s="12" cm="1">
        <f t="array" ref="I1030">INDEX(VPPEL[],MATCH(VPPEL[[#This Row],[Base Year]]&amp;VPPEL[[#This Row],[DistrictNumber]],VPPEL[[Fiscal Year]:[Fiscal Year]]&amp;VPPEL[[DistrictNumber]:[DistrictNumber]],0),9)*$H1030</f>
        <v>159624.2448528005</v>
      </c>
      <c r="J1030" s="15">
        <f>IF(VPPEL[[#This Row],[Unadjusted Maximum Revenue]]/(VPPEL[[#This Row],[Proposed Taxable Valuation]]/1000)&gt;VPPEL[[#This Row],[Max VPPEL RATE]],VPPEL[[#This Row],[Max VPPEL RATE]],VPPEL[[#This Row],[Unadjusted Maximum Revenue]]/(VPPEL[[#This Row],[Proposed Taxable Valuation]]/1000))</f>
        <v>0.51131068651492917</v>
      </c>
      <c r="K1030" s="26">
        <f>ROUND(VPPEL[[#This Row],[Proposed Taxable Valuation]]/1000*VPPEL[[#This Row],[Adjusted Rate]],0)</f>
        <v>159624</v>
      </c>
      <c r="L1030" s="19">
        <f t="shared" si="94"/>
        <v>-49540.646224150754</v>
      </c>
      <c r="M1030" s="17">
        <f t="shared" si="91"/>
        <v>-0.15868931348507087</v>
      </c>
      <c r="N1030">
        <v>241863135.69757485</v>
      </c>
      <c r="O1030">
        <f>INDEX($R$3:$T$335,MATCH(VPPEL[[#This Row],[DistrictNumber]],$R$3:$R$335,0),3)</f>
        <v>0.67</v>
      </c>
      <c r="P1030" s="9">
        <f t="shared" si="95"/>
        <v>162048</v>
      </c>
    </row>
    <row r="1031" spans="1:16" x14ac:dyDescent="0.35">
      <c r="A1031" s="13">
        <v>2029</v>
      </c>
      <c r="B1031" s="13">
        <f t="shared" si="93"/>
        <v>2028</v>
      </c>
      <c r="C1031" t="s">
        <v>100</v>
      </c>
      <c r="D1031" t="s">
        <v>101</v>
      </c>
      <c r="E1031" s="25">
        <v>1173872632.4343162</v>
      </c>
      <c r="F1031" s="13">
        <f>INDEX($R$3:$T$335,MATCH(VPPEL[[#This Row],[DistrictNumber]],$R$3:$R$335,0),3)</f>
        <v>1.34</v>
      </c>
      <c r="G1031" s="9">
        <f t="shared" si="90"/>
        <v>1572989.3274619838</v>
      </c>
      <c r="H1031" s="11">
        <v>1.02</v>
      </c>
      <c r="I1031" s="12" cm="1">
        <f t="array" ref="I1031">INDEX(VPPEL[],MATCH(VPPEL[[#This Row],[Base Year]]&amp;VPPEL[[#This Row],[DistrictNumber]],VPPEL[[Fiscal Year]:[Fiscal Year]]&amp;VPPEL[[DistrictNumber]:[DistrictNumber]],0),9)*$H1031</f>
        <v>1059003.480332111</v>
      </c>
      <c r="J1031" s="15">
        <f>IF(VPPEL[[#This Row],[Unadjusted Maximum Revenue]]/(VPPEL[[#This Row],[Proposed Taxable Valuation]]/1000)&gt;VPPEL[[#This Row],[Max VPPEL RATE]],VPPEL[[#This Row],[Max VPPEL RATE]],VPPEL[[#This Row],[Unadjusted Maximum Revenue]]/(VPPEL[[#This Row],[Proposed Taxable Valuation]]/1000))</f>
        <v>0.90214513148330622</v>
      </c>
      <c r="K1031" s="26">
        <f>ROUND(VPPEL[[#This Row],[Proposed Taxable Valuation]]/1000*VPPEL[[#This Row],[Adjusted Rate]],0)</f>
        <v>1059003</v>
      </c>
      <c r="L1031" s="19">
        <f t="shared" si="94"/>
        <v>-513985.84712987277</v>
      </c>
      <c r="M1031" s="17">
        <f t="shared" si="91"/>
        <v>-0.43785486851669386</v>
      </c>
      <c r="N1031">
        <v>846016112.87855411</v>
      </c>
      <c r="O1031">
        <f>INDEX($R$3:$T$335,MATCH(VPPEL[[#This Row],[DistrictNumber]],$R$3:$R$335,0),3)</f>
        <v>1.34</v>
      </c>
      <c r="P1031" s="9">
        <f t="shared" si="95"/>
        <v>1133662</v>
      </c>
    </row>
    <row r="1032" spans="1:16" x14ac:dyDescent="0.35">
      <c r="A1032" s="13">
        <v>2029</v>
      </c>
      <c r="B1032" s="13">
        <f t="shared" si="93"/>
        <v>2028</v>
      </c>
      <c r="C1032" t="s">
        <v>102</v>
      </c>
      <c r="D1032" t="s">
        <v>103</v>
      </c>
      <c r="E1032" s="25">
        <v>253833341.915647</v>
      </c>
      <c r="F1032" s="13">
        <f>INDEX($R$3:$T$335,MATCH(VPPEL[[#This Row],[DistrictNumber]],$R$3:$R$335,0),3)</f>
        <v>0</v>
      </c>
      <c r="G1032" s="9">
        <f t="shared" si="90"/>
        <v>0</v>
      </c>
      <c r="H1032" s="11">
        <v>1.02</v>
      </c>
      <c r="I1032" s="12" cm="1">
        <f t="array" ref="I1032">INDEX(VPPEL[],MATCH(VPPEL[[#This Row],[Base Year]]&amp;VPPEL[[#This Row],[DistrictNumber]],VPPEL[[Fiscal Year]:[Fiscal Year]]&amp;VPPEL[[DistrictNumber]:[DistrictNumber]],0),9)*$H1032</f>
        <v>0</v>
      </c>
      <c r="J1032" s="15">
        <f>IF(VPPEL[[#This Row],[Unadjusted Maximum Revenue]]/(VPPEL[[#This Row],[Proposed Taxable Valuation]]/1000)&gt;VPPEL[[#This Row],[Max VPPEL RATE]],VPPEL[[#This Row],[Max VPPEL RATE]],VPPEL[[#This Row],[Unadjusted Maximum Revenue]]/(VPPEL[[#This Row],[Proposed Taxable Valuation]]/1000))</f>
        <v>0</v>
      </c>
      <c r="K1032" s="26">
        <f>ROUND(VPPEL[[#This Row],[Proposed Taxable Valuation]]/1000*VPPEL[[#This Row],[Adjusted Rate]],0)</f>
        <v>0</v>
      </c>
      <c r="L1032" s="19">
        <f t="shared" si="94"/>
        <v>0</v>
      </c>
      <c r="M1032" s="17">
        <f t="shared" si="91"/>
        <v>0</v>
      </c>
      <c r="N1032">
        <v>197974583.77471441</v>
      </c>
      <c r="O1032">
        <f>INDEX($R$3:$T$335,MATCH(VPPEL[[#This Row],[DistrictNumber]],$R$3:$R$335,0),3)</f>
        <v>0</v>
      </c>
      <c r="P1032" s="9">
        <f t="shared" si="95"/>
        <v>0</v>
      </c>
    </row>
    <row r="1033" spans="1:16" x14ac:dyDescent="0.35">
      <c r="A1033" s="13">
        <v>2029</v>
      </c>
      <c r="B1033" s="13">
        <f t="shared" si="93"/>
        <v>2028</v>
      </c>
      <c r="C1033" t="s">
        <v>104</v>
      </c>
      <c r="D1033" t="s">
        <v>105</v>
      </c>
      <c r="E1033" s="25">
        <v>571783318.59869802</v>
      </c>
      <c r="F1033" s="13">
        <f>INDEX($R$3:$T$335,MATCH(VPPEL[[#This Row],[DistrictNumber]],$R$3:$R$335,0),3)</f>
        <v>0</v>
      </c>
      <c r="G1033" s="9">
        <f t="shared" si="90"/>
        <v>0</v>
      </c>
      <c r="H1033" s="11">
        <v>1.02</v>
      </c>
      <c r="I1033" s="12" cm="1">
        <f t="array" ref="I1033">INDEX(VPPEL[],MATCH(VPPEL[[#This Row],[Base Year]]&amp;VPPEL[[#This Row],[DistrictNumber]],VPPEL[[Fiscal Year]:[Fiscal Year]]&amp;VPPEL[[DistrictNumber]:[DistrictNumber]],0),9)*$H1033</f>
        <v>0</v>
      </c>
      <c r="J1033" s="15">
        <f>IF(VPPEL[[#This Row],[Unadjusted Maximum Revenue]]/(VPPEL[[#This Row],[Proposed Taxable Valuation]]/1000)&gt;VPPEL[[#This Row],[Max VPPEL RATE]],VPPEL[[#This Row],[Max VPPEL RATE]],VPPEL[[#This Row],[Unadjusted Maximum Revenue]]/(VPPEL[[#This Row],[Proposed Taxable Valuation]]/1000))</f>
        <v>0</v>
      </c>
      <c r="K1033" s="26">
        <f>ROUND(VPPEL[[#This Row],[Proposed Taxable Valuation]]/1000*VPPEL[[#This Row],[Adjusted Rate]],0)</f>
        <v>0</v>
      </c>
      <c r="L1033" s="19">
        <f t="shared" si="94"/>
        <v>0</v>
      </c>
      <c r="M1033" s="17">
        <f t="shared" si="91"/>
        <v>0</v>
      </c>
      <c r="N1033">
        <v>462142800.98245049</v>
      </c>
      <c r="O1033">
        <f>INDEX($R$3:$T$335,MATCH(VPPEL[[#This Row],[DistrictNumber]],$R$3:$R$335,0),3)</f>
        <v>0</v>
      </c>
      <c r="P1033" s="9">
        <f t="shared" si="95"/>
        <v>0</v>
      </c>
    </row>
    <row r="1034" spans="1:16" x14ac:dyDescent="0.35">
      <c r="A1034" s="13">
        <v>2029</v>
      </c>
      <c r="B1034" s="13">
        <f t="shared" si="93"/>
        <v>2028</v>
      </c>
      <c r="C1034" t="s">
        <v>106</v>
      </c>
      <c r="D1034" t="s">
        <v>107</v>
      </c>
      <c r="E1034" s="25">
        <v>591394615.92145431</v>
      </c>
      <c r="F1034" s="13">
        <f>INDEX($R$3:$T$335,MATCH(VPPEL[[#This Row],[DistrictNumber]],$R$3:$R$335,0),3)</f>
        <v>0.67</v>
      </c>
      <c r="G1034" s="9">
        <f t="shared" ref="G1034:G1097" si="96">E1034/1000*F1034</f>
        <v>396234.3926673744</v>
      </c>
      <c r="H1034" s="11">
        <v>1.02</v>
      </c>
      <c r="I1034" s="12" cm="1">
        <f t="array" ref="I1034">INDEX(VPPEL[],MATCH(VPPEL[[#This Row],[Base Year]]&amp;VPPEL[[#This Row],[DistrictNumber]],VPPEL[[Fiscal Year]:[Fiscal Year]]&amp;VPPEL[[DistrictNumber]:[DistrictNumber]],0),9)*$H1034</f>
        <v>288878.61720994778</v>
      </c>
      <c r="J1034" s="15">
        <f>IF(VPPEL[[#This Row],[Unadjusted Maximum Revenue]]/(VPPEL[[#This Row],[Proposed Taxable Valuation]]/1000)&gt;VPPEL[[#This Row],[Max VPPEL RATE]],VPPEL[[#This Row],[Max VPPEL RATE]],VPPEL[[#This Row],[Unadjusted Maximum Revenue]]/(VPPEL[[#This Row],[Proposed Taxable Valuation]]/1000))</f>
        <v>0.48847015078053235</v>
      </c>
      <c r="K1034" s="26">
        <f>ROUND(VPPEL[[#This Row],[Proposed Taxable Valuation]]/1000*VPPEL[[#This Row],[Adjusted Rate]],0)</f>
        <v>288879</v>
      </c>
      <c r="L1034" s="19">
        <f t="shared" si="94"/>
        <v>-107355.77545742661</v>
      </c>
      <c r="M1034" s="17">
        <f t="shared" si="91"/>
        <v>-0.18152984921946769</v>
      </c>
      <c r="N1034">
        <v>453641116.11972272</v>
      </c>
      <c r="O1034">
        <f>INDEX($R$3:$T$335,MATCH(VPPEL[[#This Row],[DistrictNumber]],$R$3:$R$335,0),3)</f>
        <v>0.67</v>
      </c>
      <c r="P1034" s="9">
        <f t="shared" si="95"/>
        <v>303940</v>
      </c>
    </row>
    <row r="1035" spans="1:16" x14ac:dyDescent="0.35">
      <c r="A1035" s="13">
        <v>2029</v>
      </c>
      <c r="B1035" s="13">
        <f t="shared" si="93"/>
        <v>2028</v>
      </c>
      <c r="C1035" t="s">
        <v>108</v>
      </c>
      <c r="D1035" t="s">
        <v>109</v>
      </c>
      <c r="E1035" s="25">
        <v>634798677.23287868</v>
      </c>
      <c r="F1035" s="13">
        <f>INDEX($R$3:$T$335,MATCH(VPPEL[[#This Row],[DistrictNumber]],$R$3:$R$335,0),3)</f>
        <v>0</v>
      </c>
      <c r="G1035" s="9">
        <f t="shared" si="96"/>
        <v>0</v>
      </c>
      <c r="H1035" s="11">
        <v>1.02</v>
      </c>
      <c r="I1035" s="12" cm="1">
        <f t="array" ref="I1035">INDEX(VPPEL[],MATCH(VPPEL[[#This Row],[Base Year]]&amp;VPPEL[[#This Row],[DistrictNumber]],VPPEL[[Fiscal Year]:[Fiscal Year]]&amp;VPPEL[[DistrictNumber]:[DistrictNumber]],0),9)*$H1035</f>
        <v>0</v>
      </c>
      <c r="J1035" s="15">
        <f>IF(VPPEL[[#This Row],[Unadjusted Maximum Revenue]]/(VPPEL[[#This Row],[Proposed Taxable Valuation]]/1000)&gt;VPPEL[[#This Row],[Max VPPEL RATE]],VPPEL[[#This Row],[Max VPPEL RATE]],VPPEL[[#This Row],[Unadjusted Maximum Revenue]]/(VPPEL[[#This Row],[Proposed Taxable Valuation]]/1000))</f>
        <v>0</v>
      </c>
      <c r="K1035" s="26">
        <f>ROUND(VPPEL[[#This Row],[Proposed Taxable Valuation]]/1000*VPPEL[[#This Row],[Adjusted Rate]],0)</f>
        <v>0</v>
      </c>
      <c r="L1035" s="19">
        <f t="shared" si="94"/>
        <v>0</v>
      </c>
      <c r="M1035" s="17">
        <f t="shared" ref="M1035:M1098" si="97">J1035-F1035</f>
        <v>0</v>
      </c>
      <c r="N1035">
        <v>505454514.67218721</v>
      </c>
      <c r="O1035">
        <f>INDEX($R$3:$T$335,MATCH(VPPEL[[#This Row],[DistrictNumber]],$R$3:$R$335,0),3)</f>
        <v>0</v>
      </c>
      <c r="P1035" s="9">
        <f t="shared" si="95"/>
        <v>0</v>
      </c>
    </row>
    <row r="1036" spans="1:16" x14ac:dyDescent="0.35">
      <c r="A1036" s="13">
        <v>2029</v>
      </c>
      <c r="B1036" s="13">
        <f t="shared" si="93"/>
        <v>2028</v>
      </c>
      <c r="C1036" t="s">
        <v>110</v>
      </c>
      <c r="D1036" t="s">
        <v>111</v>
      </c>
      <c r="E1036" s="25">
        <v>642219347.08554184</v>
      </c>
      <c r="F1036" s="13">
        <f>INDEX($R$3:$T$335,MATCH(VPPEL[[#This Row],[DistrictNumber]],$R$3:$R$335,0),3)</f>
        <v>0.98541999999999996</v>
      </c>
      <c r="G1036" s="9">
        <f t="shared" si="96"/>
        <v>632855.7890050346</v>
      </c>
      <c r="H1036" s="11">
        <v>1.02</v>
      </c>
      <c r="I1036" s="12" cm="1">
        <f t="array" ref="I1036">INDEX(VPPEL[],MATCH(VPPEL[[#This Row],[Base Year]]&amp;VPPEL[[#This Row],[DistrictNumber]],VPPEL[[Fiscal Year]:[Fiscal Year]]&amp;VPPEL[[DistrictNumber]:[DistrictNumber]],0),9)*$H1036</f>
        <v>439600.97936833854</v>
      </c>
      <c r="J1036" s="15">
        <f>IF(VPPEL[[#This Row],[Unadjusted Maximum Revenue]]/(VPPEL[[#This Row],[Proposed Taxable Valuation]]/1000)&gt;VPPEL[[#This Row],[Max VPPEL RATE]],VPPEL[[#This Row],[Max VPPEL RATE]],VPPEL[[#This Row],[Unadjusted Maximum Revenue]]/(VPPEL[[#This Row],[Proposed Taxable Valuation]]/1000))</f>
        <v>0.68450285928521692</v>
      </c>
      <c r="K1036" s="26">
        <f>ROUND(VPPEL[[#This Row],[Proposed Taxable Valuation]]/1000*VPPEL[[#This Row],[Adjusted Rate]],0)</f>
        <v>439601</v>
      </c>
      <c r="L1036" s="19">
        <f t="shared" si="94"/>
        <v>-193254.80963669607</v>
      </c>
      <c r="M1036" s="17">
        <f t="shared" si="97"/>
        <v>-0.30091714071478304</v>
      </c>
      <c r="N1036">
        <v>479813228.87903577</v>
      </c>
      <c r="O1036">
        <f>INDEX($R$3:$T$335,MATCH(VPPEL[[#This Row],[DistrictNumber]],$R$3:$R$335,0),3)</f>
        <v>0.98541999999999996</v>
      </c>
      <c r="P1036" s="9">
        <f t="shared" si="95"/>
        <v>472818</v>
      </c>
    </row>
    <row r="1037" spans="1:16" x14ac:dyDescent="0.35">
      <c r="A1037" s="13">
        <v>2029</v>
      </c>
      <c r="B1037" s="13">
        <f t="shared" si="93"/>
        <v>2028</v>
      </c>
      <c r="C1037" t="s">
        <v>112</v>
      </c>
      <c r="D1037" t="s">
        <v>113</v>
      </c>
      <c r="E1037" s="25">
        <v>1027564608.1434444</v>
      </c>
      <c r="F1037" s="13">
        <f>INDEX($R$3:$T$335,MATCH(VPPEL[[#This Row],[DistrictNumber]],$R$3:$R$335,0),3)</f>
        <v>1.1802600000000001</v>
      </c>
      <c r="G1037" s="9">
        <f t="shared" si="96"/>
        <v>1212793.4044073818</v>
      </c>
      <c r="H1037" s="11">
        <v>1.02</v>
      </c>
      <c r="I1037" s="12" cm="1">
        <f t="array" ref="I1037">INDEX(VPPEL[],MATCH(VPPEL[[#This Row],[Base Year]]&amp;VPPEL[[#This Row],[DistrictNumber]],VPPEL[[Fiscal Year]:[Fiscal Year]]&amp;VPPEL[[DistrictNumber]:[DistrictNumber]],0),9)*$H1037</f>
        <v>921092.43791611295</v>
      </c>
      <c r="J1037" s="15">
        <f>IF(VPPEL[[#This Row],[Unadjusted Maximum Revenue]]/(VPPEL[[#This Row],[Proposed Taxable Valuation]]/1000)&gt;VPPEL[[#This Row],[Max VPPEL RATE]],VPPEL[[#This Row],[Max VPPEL RATE]],VPPEL[[#This Row],[Unadjusted Maximum Revenue]]/(VPPEL[[#This Row],[Proposed Taxable Valuation]]/1000))</f>
        <v>0.8963839651701313</v>
      </c>
      <c r="K1037" s="26">
        <f>ROUND(VPPEL[[#This Row],[Proposed Taxable Valuation]]/1000*VPPEL[[#This Row],[Adjusted Rate]],0)</f>
        <v>921092</v>
      </c>
      <c r="L1037" s="19">
        <f t="shared" si="94"/>
        <v>-291700.96649126883</v>
      </c>
      <c r="M1037" s="17">
        <f t="shared" si="97"/>
        <v>-0.28387603482986878</v>
      </c>
      <c r="N1037">
        <v>793644359.42182434</v>
      </c>
      <c r="O1037">
        <f>INDEX($R$3:$T$335,MATCH(VPPEL[[#This Row],[DistrictNumber]],$R$3:$R$335,0),3)</f>
        <v>1.1802600000000001</v>
      </c>
      <c r="P1037" s="9">
        <f t="shared" si="95"/>
        <v>936707</v>
      </c>
    </row>
    <row r="1038" spans="1:16" x14ac:dyDescent="0.35">
      <c r="A1038" s="13">
        <v>2029</v>
      </c>
      <c r="B1038" s="13">
        <f t="shared" si="93"/>
        <v>2028</v>
      </c>
      <c r="C1038" t="s">
        <v>114</v>
      </c>
      <c r="D1038" t="s">
        <v>115</v>
      </c>
      <c r="E1038" s="25">
        <v>269270063.90209013</v>
      </c>
      <c r="F1038" s="13">
        <f>INDEX($R$3:$T$335,MATCH(VPPEL[[#This Row],[DistrictNumber]],$R$3:$R$335,0),3)</f>
        <v>0.59184000000000003</v>
      </c>
      <c r="G1038" s="9">
        <f t="shared" si="96"/>
        <v>159364.79461981304</v>
      </c>
      <c r="H1038" s="11">
        <v>1.02</v>
      </c>
      <c r="I1038" s="12" cm="1">
        <f t="array" ref="I1038">INDEX(VPPEL[],MATCH(VPPEL[[#This Row],[Base Year]]&amp;VPPEL[[#This Row],[DistrictNumber]],VPPEL[[Fiscal Year]:[Fiscal Year]]&amp;VPPEL[[DistrictNumber]:[DistrictNumber]],0),9)*$H1038</f>
        <v>146546.77030239251</v>
      </c>
      <c r="J1038" s="15">
        <f>IF(VPPEL[[#This Row],[Unadjusted Maximum Revenue]]/(VPPEL[[#This Row],[Proposed Taxable Valuation]]/1000)&gt;VPPEL[[#This Row],[Max VPPEL RATE]],VPPEL[[#This Row],[Max VPPEL RATE]],VPPEL[[#This Row],[Unadjusted Maximum Revenue]]/(VPPEL[[#This Row],[Proposed Taxable Valuation]]/1000))</f>
        <v>0.54423714310729576</v>
      </c>
      <c r="K1038" s="26">
        <f>ROUND(VPPEL[[#This Row],[Proposed Taxable Valuation]]/1000*VPPEL[[#This Row],[Adjusted Rate]],0)</f>
        <v>146547</v>
      </c>
      <c r="L1038" s="19">
        <f t="shared" si="94"/>
        <v>-12818.024317420524</v>
      </c>
      <c r="M1038" s="17">
        <f t="shared" si="97"/>
        <v>-4.7602856892704271E-2</v>
      </c>
      <c r="N1038">
        <v>235983556.60838202</v>
      </c>
      <c r="O1038">
        <f>INDEX($R$3:$T$335,MATCH(VPPEL[[#This Row],[DistrictNumber]],$R$3:$R$335,0),3)</f>
        <v>0.59184000000000003</v>
      </c>
      <c r="P1038" s="9">
        <f t="shared" si="95"/>
        <v>139665</v>
      </c>
    </row>
    <row r="1039" spans="1:16" x14ac:dyDescent="0.35">
      <c r="A1039" s="13">
        <v>2029</v>
      </c>
      <c r="B1039" s="13">
        <f t="shared" si="93"/>
        <v>2028</v>
      </c>
      <c r="C1039" t="s">
        <v>116</v>
      </c>
      <c r="D1039" t="s">
        <v>117</v>
      </c>
      <c r="E1039" s="25">
        <v>571407447.30252731</v>
      </c>
      <c r="F1039" s="13">
        <f>INDEX($R$3:$T$335,MATCH(VPPEL[[#This Row],[DistrictNumber]],$R$3:$R$335,0),3)</f>
        <v>0.85</v>
      </c>
      <c r="G1039" s="9">
        <f t="shared" si="96"/>
        <v>485696.33020714816</v>
      </c>
      <c r="H1039" s="11">
        <v>1.02</v>
      </c>
      <c r="I1039" s="12" cm="1">
        <f t="array" ref="I1039">INDEX(VPPEL[],MATCH(VPPEL[[#This Row],[Base Year]]&amp;VPPEL[[#This Row],[DistrictNumber]],VPPEL[[Fiscal Year]:[Fiscal Year]]&amp;VPPEL[[DistrictNumber]:[DistrictNumber]],0),9)*$H1039</f>
        <v>348787.34680313518</v>
      </c>
      <c r="J1039" s="15">
        <f>IF(VPPEL[[#This Row],[Unadjusted Maximum Revenue]]/(VPPEL[[#This Row],[Proposed Taxable Valuation]]/1000)&gt;VPPEL[[#This Row],[Max VPPEL RATE]],VPPEL[[#This Row],[Max VPPEL RATE]],VPPEL[[#This Row],[Unadjusted Maximum Revenue]]/(VPPEL[[#This Row],[Proposed Taxable Valuation]]/1000))</f>
        <v>0.61040042171251652</v>
      </c>
      <c r="K1039" s="26">
        <f>ROUND(VPPEL[[#This Row],[Proposed Taxable Valuation]]/1000*VPPEL[[#This Row],[Adjusted Rate]],0)</f>
        <v>348787</v>
      </c>
      <c r="L1039" s="19">
        <f t="shared" si="94"/>
        <v>-136908.98340401298</v>
      </c>
      <c r="M1039" s="17">
        <f t="shared" si="97"/>
        <v>-0.23959957828748346</v>
      </c>
      <c r="N1039">
        <v>436026835.1266591</v>
      </c>
      <c r="O1039">
        <f>INDEX($R$3:$T$335,MATCH(VPPEL[[#This Row],[DistrictNumber]],$R$3:$R$335,0),3)</f>
        <v>0.85</v>
      </c>
      <c r="P1039" s="9">
        <f t="shared" si="95"/>
        <v>370623</v>
      </c>
    </row>
    <row r="1040" spans="1:16" x14ac:dyDescent="0.35">
      <c r="A1040" s="13">
        <v>2029</v>
      </c>
      <c r="B1040" s="13">
        <f t="shared" si="93"/>
        <v>2028</v>
      </c>
      <c r="C1040" t="s">
        <v>118</v>
      </c>
      <c r="D1040" t="s">
        <v>119</v>
      </c>
      <c r="E1040" s="25">
        <v>547909584.49362588</v>
      </c>
      <c r="F1040" s="13">
        <f>INDEX($R$3:$T$335,MATCH(VPPEL[[#This Row],[DistrictNumber]],$R$3:$R$335,0),3)</f>
        <v>0</v>
      </c>
      <c r="G1040" s="9">
        <f t="shared" si="96"/>
        <v>0</v>
      </c>
      <c r="H1040" s="11">
        <v>1.02</v>
      </c>
      <c r="I1040" s="12" cm="1">
        <f t="array" ref="I1040">INDEX(VPPEL[],MATCH(VPPEL[[#This Row],[Base Year]]&amp;VPPEL[[#This Row],[DistrictNumber]],VPPEL[[Fiscal Year]:[Fiscal Year]]&amp;VPPEL[[DistrictNumber]:[DistrictNumber]],0),9)*$H1040</f>
        <v>0</v>
      </c>
      <c r="J1040" s="15">
        <f>IF(VPPEL[[#This Row],[Unadjusted Maximum Revenue]]/(VPPEL[[#This Row],[Proposed Taxable Valuation]]/1000)&gt;VPPEL[[#This Row],[Max VPPEL RATE]],VPPEL[[#This Row],[Max VPPEL RATE]],VPPEL[[#This Row],[Unadjusted Maximum Revenue]]/(VPPEL[[#This Row],[Proposed Taxable Valuation]]/1000))</f>
        <v>0</v>
      </c>
      <c r="K1040" s="26">
        <f>ROUND(VPPEL[[#This Row],[Proposed Taxable Valuation]]/1000*VPPEL[[#This Row],[Adjusted Rate]],0)</f>
        <v>0</v>
      </c>
      <c r="L1040" s="19">
        <f t="shared" si="94"/>
        <v>0</v>
      </c>
      <c r="M1040" s="17">
        <f t="shared" si="97"/>
        <v>0</v>
      </c>
      <c r="N1040">
        <v>421553563.70424873</v>
      </c>
      <c r="O1040">
        <f>INDEX($R$3:$T$335,MATCH(VPPEL[[#This Row],[DistrictNumber]],$R$3:$R$335,0),3)</f>
        <v>0</v>
      </c>
      <c r="P1040" s="9">
        <f t="shared" si="95"/>
        <v>0</v>
      </c>
    </row>
    <row r="1041" spans="1:16" x14ac:dyDescent="0.35">
      <c r="A1041" s="13">
        <v>2029</v>
      </c>
      <c r="B1041" s="13">
        <f t="shared" si="93"/>
        <v>2028</v>
      </c>
      <c r="C1041" t="s">
        <v>120</v>
      </c>
      <c r="D1041" t="s">
        <v>121</v>
      </c>
      <c r="E1041" s="25">
        <v>826129219.68625641</v>
      </c>
      <c r="F1041" s="13">
        <f>INDEX($R$3:$T$335,MATCH(VPPEL[[#This Row],[DistrictNumber]],$R$3:$R$335,0),3)</f>
        <v>1.34</v>
      </c>
      <c r="G1041" s="9">
        <f t="shared" si="96"/>
        <v>1107013.1543795837</v>
      </c>
      <c r="H1041" s="11">
        <v>1.02</v>
      </c>
      <c r="I1041" s="12" cm="1">
        <f t="array" ref="I1041">INDEX(VPPEL[],MATCH(VPPEL[[#This Row],[Base Year]]&amp;VPPEL[[#This Row],[DistrictNumber]],VPPEL[[Fiscal Year]:[Fiscal Year]]&amp;VPPEL[[DistrictNumber]:[DistrictNumber]],0),9)*$H1041</f>
        <v>914156.28805410012</v>
      </c>
      <c r="J1041" s="15">
        <f>IF(VPPEL[[#This Row],[Unadjusted Maximum Revenue]]/(VPPEL[[#This Row],[Proposed Taxable Valuation]]/1000)&gt;VPPEL[[#This Row],[Max VPPEL RATE]],VPPEL[[#This Row],[Max VPPEL RATE]],VPPEL[[#This Row],[Unadjusted Maximum Revenue]]/(VPPEL[[#This Row],[Proposed Taxable Valuation]]/1000))</f>
        <v>1.1065536314055981</v>
      </c>
      <c r="K1041" s="26">
        <f>ROUND(VPPEL[[#This Row],[Proposed Taxable Valuation]]/1000*VPPEL[[#This Row],[Adjusted Rate]],0)</f>
        <v>914156</v>
      </c>
      <c r="L1041" s="19">
        <f t="shared" si="94"/>
        <v>-192856.86632548354</v>
      </c>
      <c r="M1041" s="17">
        <f t="shared" si="97"/>
        <v>-0.23344636859440193</v>
      </c>
      <c r="N1041">
        <v>692971371.15465832</v>
      </c>
      <c r="O1041">
        <f>INDEX($R$3:$T$335,MATCH(VPPEL[[#This Row],[DistrictNumber]],$R$3:$R$335,0),3)</f>
        <v>1.34</v>
      </c>
      <c r="P1041" s="9">
        <f t="shared" si="95"/>
        <v>928582</v>
      </c>
    </row>
    <row r="1042" spans="1:16" x14ac:dyDescent="0.35">
      <c r="A1042" s="13">
        <v>2029</v>
      </c>
      <c r="B1042" s="13">
        <f t="shared" si="93"/>
        <v>2028</v>
      </c>
      <c r="C1042" t="s">
        <v>122</v>
      </c>
      <c r="D1042" t="s">
        <v>123</v>
      </c>
      <c r="E1042" s="25">
        <v>652396981.86626124</v>
      </c>
      <c r="F1042" s="13">
        <f>INDEX($R$3:$T$335,MATCH(VPPEL[[#This Row],[DistrictNumber]],$R$3:$R$335,0),3)</f>
        <v>0.13386999999999999</v>
      </c>
      <c r="G1042" s="9">
        <f t="shared" si="96"/>
        <v>87336.38396243639</v>
      </c>
      <c r="H1042" s="11">
        <v>1.02</v>
      </c>
      <c r="I1042" s="12" cm="1">
        <f t="array" ref="I1042">INDEX(VPPEL[],MATCH(VPPEL[[#This Row],[Base Year]]&amp;VPPEL[[#This Row],[DistrictNumber]],VPPEL[[Fiscal Year]:[Fiscal Year]]&amp;VPPEL[[DistrictNumber]:[DistrictNumber]],0),9)*$H1042</f>
        <v>61800.429627323698</v>
      </c>
      <c r="J1042" s="15">
        <f>IF(VPPEL[[#This Row],[Unadjusted Maximum Revenue]]/(VPPEL[[#This Row],[Proposed Taxable Valuation]]/1000)&gt;VPPEL[[#This Row],[Max VPPEL RATE]],VPPEL[[#This Row],[Max VPPEL RATE]],VPPEL[[#This Row],[Unadjusted Maximum Revenue]]/(VPPEL[[#This Row],[Proposed Taxable Valuation]]/1000))</f>
        <v>9.4728258016363018E-2</v>
      </c>
      <c r="K1042" s="26">
        <f>ROUND(VPPEL[[#This Row],[Proposed Taxable Valuation]]/1000*VPPEL[[#This Row],[Adjusted Rate]],0)</f>
        <v>61800</v>
      </c>
      <c r="L1042" s="19">
        <f t="shared" si="94"/>
        <v>-25535.954335112692</v>
      </c>
      <c r="M1042" s="17">
        <f t="shared" si="97"/>
        <v>-3.9141741983636971E-2</v>
      </c>
      <c r="N1042">
        <v>482703107.95629942</v>
      </c>
      <c r="O1042">
        <f>INDEX($R$3:$T$335,MATCH(VPPEL[[#This Row],[DistrictNumber]],$R$3:$R$335,0),3)</f>
        <v>0.13386999999999999</v>
      </c>
      <c r="P1042" s="9">
        <f t="shared" si="95"/>
        <v>64619</v>
      </c>
    </row>
    <row r="1043" spans="1:16" x14ac:dyDescent="0.35">
      <c r="A1043" s="13">
        <v>2029</v>
      </c>
      <c r="B1043" s="13">
        <f t="shared" si="93"/>
        <v>2028</v>
      </c>
      <c r="C1043" t="s">
        <v>124</v>
      </c>
      <c r="D1043" t="s">
        <v>125</v>
      </c>
      <c r="E1043" s="25">
        <v>173212608.67077702</v>
      </c>
      <c r="F1043" s="13">
        <f>INDEX($R$3:$T$335,MATCH(VPPEL[[#This Row],[DistrictNumber]],$R$3:$R$335,0),3)</f>
        <v>1.17137</v>
      </c>
      <c r="G1043" s="9">
        <f t="shared" si="96"/>
        <v>202896.0534186881</v>
      </c>
      <c r="H1043" s="11">
        <v>1.02</v>
      </c>
      <c r="I1043" s="12" cm="1">
        <f t="array" ref="I1043">INDEX(VPPEL[],MATCH(VPPEL[[#This Row],[Base Year]]&amp;VPPEL[[#This Row],[DistrictNumber]],VPPEL[[Fiscal Year]:[Fiscal Year]]&amp;VPPEL[[DistrictNumber]:[DistrictNumber]],0),9)*$H1043</f>
        <v>155762.40436237078</v>
      </c>
      <c r="J1043" s="15">
        <f>IF(VPPEL[[#This Row],[Unadjusted Maximum Revenue]]/(VPPEL[[#This Row],[Proposed Taxable Valuation]]/1000)&gt;VPPEL[[#This Row],[Max VPPEL RATE]],VPPEL[[#This Row],[Max VPPEL RATE]],VPPEL[[#This Row],[Unadjusted Maximum Revenue]]/(VPPEL[[#This Row],[Proposed Taxable Valuation]]/1000))</f>
        <v>0.89925557704881853</v>
      </c>
      <c r="K1043" s="26">
        <f>ROUND(VPPEL[[#This Row],[Proposed Taxable Valuation]]/1000*VPPEL[[#This Row],[Adjusted Rate]],0)</f>
        <v>155762</v>
      </c>
      <c r="L1043" s="19">
        <f t="shared" si="94"/>
        <v>-47133.649056317314</v>
      </c>
      <c r="M1043" s="17">
        <f t="shared" si="97"/>
        <v>-0.27211442295118149</v>
      </c>
      <c r="N1043">
        <v>132306669.70801617</v>
      </c>
      <c r="O1043">
        <f>INDEX($R$3:$T$335,MATCH(VPPEL[[#This Row],[DistrictNumber]],$R$3:$R$335,0),3)</f>
        <v>1.17137</v>
      </c>
      <c r="P1043" s="9">
        <f t="shared" si="95"/>
        <v>154980</v>
      </c>
    </row>
    <row r="1044" spans="1:16" x14ac:dyDescent="0.35">
      <c r="A1044" s="13">
        <v>2029</v>
      </c>
      <c r="B1044" s="13">
        <f t="shared" si="93"/>
        <v>2028</v>
      </c>
      <c r="C1044" t="s">
        <v>126</v>
      </c>
      <c r="D1044" t="s">
        <v>127</v>
      </c>
      <c r="E1044" s="25">
        <v>465074607.66488272</v>
      </c>
      <c r="F1044" s="13">
        <f>INDEX($R$3:$T$335,MATCH(VPPEL[[#This Row],[DistrictNumber]],$R$3:$R$335,0),3)</f>
        <v>0</v>
      </c>
      <c r="G1044" s="9">
        <f t="shared" si="96"/>
        <v>0</v>
      </c>
      <c r="H1044" s="11">
        <v>1.02</v>
      </c>
      <c r="I1044" s="12" cm="1">
        <f t="array" ref="I1044">INDEX(VPPEL[],MATCH(VPPEL[[#This Row],[Base Year]]&amp;VPPEL[[#This Row],[DistrictNumber]],VPPEL[[Fiscal Year]:[Fiscal Year]]&amp;VPPEL[[DistrictNumber]:[DistrictNumber]],0),9)*$H1044</f>
        <v>0</v>
      </c>
      <c r="J1044" s="15">
        <f>IF(VPPEL[[#This Row],[Unadjusted Maximum Revenue]]/(VPPEL[[#This Row],[Proposed Taxable Valuation]]/1000)&gt;VPPEL[[#This Row],[Max VPPEL RATE]],VPPEL[[#This Row],[Max VPPEL RATE]],VPPEL[[#This Row],[Unadjusted Maximum Revenue]]/(VPPEL[[#This Row],[Proposed Taxable Valuation]]/1000))</f>
        <v>0</v>
      </c>
      <c r="K1044" s="26">
        <f>ROUND(VPPEL[[#This Row],[Proposed Taxable Valuation]]/1000*VPPEL[[#This Row],[Adjusted Rate]],0)</f>
        <v>0</v>
      </c>
      <c r="L1044" s="19">
        <f t="shared" si="94"/>
        <v>0</v>
      </c>
      <c r="M1044" s="17">
        <f t="shared" si="97"/>
        <v>0</v>
      </c>
      <c r="N1044">
        <v>408961594.05013669</v>
      </c>
      <c r="O1044">
        <f>INDEX($R$3:$T$335,MATCH(VPPEL[[#This Row],[DistrictNumber]],$R$3:$R$335,0),3)</f>
        <v>0</v>
      </c>
      <c r="P1044" s="9">
        <f t="shared" si="95"/>
        <v>0</v>
      </c>
    </row>
    <row r="1045" spans="1:16" x14ac:dyDescent="0.35">
      <c r="A1045" s="13">
        <v>2029</v>
      </c>
      <c r="B1045" s="13">
        <f t="shared" si="93"/>
        <v>2028</v>
      </c>
      <c r="C1045" t="s">
        <v>128</v>
      </c>
      <c r="D1045" t="s">
        <v>129</v>
      </c>
      <c r="E1045" s="25">
        <v>614755396.20355606</v>
      </c>
      <c r="F1045" s="13">
        <f>INDEX($R$3:$T$335,MATCH(VPPEL[[#This Row],[DistrictNumber]],$R$3:$R$335,0),3)</f>
        <v>1.34</v>
      </c>
      <c r="G1045" s="9">
        <f t="shared" si="96"/>
        <v>823772.23091276526</v>
      </c>
      <c r="H1045" s="11">
        <v>1.02</v>
      </c>
      <c r="I1045" s="12" cm="1">
        <f t="array" ref="I1045">INDEX(VPPEL[],MATCH(VPPEL[[#This Row],[Base Year]]&amp;VPPEL[[#This Row],[DistrictNumber]],VPPEL[[Fiscal Year]:[Fiscal Year]]&amp;VPPEL[[DistrictNumber]:[DistrictNumber]],0),9)*$H1045</f>
        <v>579891.43850937695</v>
      </c>
      <c r="J1045" s="15">
        <f>IF(VPPEL[[#This Row],[Unadjusted Maximum Revenue]]/(VPPEL[[#This Row],[Proposed Taxable Valuation]]/1000)&gt;VPPEL[[#This Row],[Max VPPEL RATE]],VPPEL[[#This Row],[Max VPPEL RATE]],VPPEL[[#This Row],[Unadjusted Maximum Revenue]]/(VPPEL[[#This Row],[Proposed Taxable Valuation]]/1000))</f>
        <v>0.94328808187860935</v>
      </c>
      <c r="K1045" s="26">
        <f>ROUND(VPPEL[[#This Row],[Proposed Taxable Valuation]]/1000*VPPEL[[#This Row],[Adjusted Rate]],0)</f>
        <v>579891</v>
      </c>
      <c r="L1045" s="19">
        <f t="shared" si="94"/>
        <v>-243880.7924033883</v>
      </c>
      <c r="M1045" s="17">
        <f t="shared" si="97"/>
        <v>-0.39671191812139073</v>
      </c>
      <c r="N1045">
        <v>443755802.36133605</v>
      </c>
      <c r="O1045">
        <f>INDEX($R$3:$T$335,MATCH(VPPEL[[#This Row],[DistrictNumber]],$R$3:$R$335,0),3)</f>
        <v>1.34</v>
      </c>
      <c r="P1045" s="9">
        <f t="shared" si="95"/>
        <v>594633</v>
      </c>
    </row>
    <row r="1046" spans="1:16" x14ac:dyDescent="0.35">
      <c r="A1046" s="13">
        <v>2029</v>
      </c>
      <c r="B1046" s="13">
        <f t="shared" si="93"/>
        <v>2028</v>
      </c>
      <c r="C1046" t="s">
        <v>130</v>
      </c>
      <c r="D1046" t="s">
        <v>131</v>
      </c>
      <c r="E1046" s="25">
        <v>3100551427.9295025</v>
      </c>
      <c r="F1046" s="13">
        <f>INDEX($R$3:$T$335,MATCH(VPPEL[[#This Row],[DistrictNumber]],$R$3:$R$335,0),3)</f>
        <v>0.36901</v>
      </c>
      <c r="G1046" s="9">
        <f t="shared" si="96"/>
        <v>1144134.4824202657</v>
      </c>
      <c r="H1046" s="11">
        <v>1.02</v>
      </c>
      <c r="I1046" s="12" cm="1">
        <f t="array" ref="I1046">INDEX(VPPEL[],MATCH(VPPEL[[#This Row],[Base Year]]&amp;VPPEL[[#This Row],[DistrictNumber]],VPPEL[[Fiscal Year]:[Fiscal Year]]&amp;VPPEL[[DistrictNumber]:[DistrictNumber]],0),9)*$H1046</f>
        <v>714130.6524161601</v>
      </c>
      <c r="J1046" s="15">
        <f>IF(VPPEL[[#This Row],[Unadjusted Maximum Revenue]]/(VPPEL[[#This Row],[Proposed Taxable Valuation]]/1000)&gt;VPPEL[[#This Row],[Max VPPEL RATE]],VPPEL[[#This Row],[Max VPPEL RATE]],VPPEL[[#This Row],[Unadjusted Maximum Revenue]]/(VPPEL[[#This Row],[Proposed Taxable Valuation]]/1000))</f>
        <v>0.23032375660127169</v>
      </c>
      <c r="K1046" s="26">
        <f>ROUND(VPPEL[[#This Row],[Proposed Taxable Valuation]]/1000*VPPEL[[#This Row],[Adjusted Rate]],0)</f>
        <v>714131</v>
      </c>
      <c r="L1046" s="19">
        <f t="shared" si="94"/>
        <v>-430003.83000410558</v>
      </c>
      <c r="M1046" s="17">
        <f t="shared" si="97"/>
        <v>-0.13868624339872831</v>
      </c>
      <c r="N1046">
        <v>2178329307.2177501</v>
      </c>
      <c r="O1046">
        <f>INDEX($R$3:$T$335,MATCH(VPPEL[[#This Row],[DistrictNumber]],$R$3:$R$335,0),3)</f>
        <v>0.36901</v>
      </c>
      <c r="P1046" s="9">
        <f t="shared" si="95"/>
        <v>803825</v>
      </c>
    </row>
    <row r="1047" spans="1:16" x14ac:dyDescent="0.35">
      <c r="A1047" s="13">
        <v>2029</v>
      </c>
      <c r="B1047" s="13">
        <f t="shared" si="93"/>
        <v>2028</v>
      </c>
      <c r="C1047" t="s">
        <v>132</v>
      </c>
      <c r="D1047" t="s">
        <v>133</v>
      </c>
      <c r="E1047" s="25">
        <v>2119814196.2039242</v>
      </c>
      <c r="F1047" s="13">
        <f>INDEX($R$3:$T$335,MATCH(VPPEL[[#This Row],[DistrictNumber]],$R$3:$R$335,0),3)</f>
        <v>1.34</v>
      </c>
      <c r="G1047" s="9">
        <f t="shared" si="96"/>
        <v>2840551.0229132585</v>
      </c>
      <c r="H1047" s="11">
        <v>1.02</v>
      </c>
      <c r="I1047" s="12" cm="1">
        <f t="array" ref="I1047">INDEX(VPPEL[],MATCH(VPPEL[[#This Row],[Base Year]]&amp;VPPEL[[#This Row],[DistrictNumber]],VPPEL[[Fiscal Year]:[Fiscal Year]]&amp;VPPEL[[DistrictNumber]:[DistrictNumber]],0),9)*$H1047</f>
        <v>1761240.8675824965</v>
      </c>
      <c r="J1047" s="15">
        <f>IF(VPPEL[[#This Row],[Unadjusted Maximum Revenue]]/(VPPEL[[#This Row],[Proposed Taxable Valuation]]/1000)&gt;VPPEL[[#This Row],[Max VPPEL RATE]],VPPEL[[#This Row],[Max VPPEL RATE]],VPPEL[[#This Row],[Unadjusted Maximum Revenue]]/(VPPEL[[#This Row],[Proposed Taxable Valuation]]/1000))</f>
        <v>0.83084681229914104</v>
      </c>
      <c r="K1047" s="26">
        <f>ROUND(VPPEL[[#This Row],[Proposed Taxable Valuation]]/1000*VPPEL[[#This Row],[Adjusted Rate]],0)</f>
        <v>1761241</v>
      </c>
      <c r="L1047" s="19">
        <f t="shared" si="94"/>
        <v>-1079310.155330762</v>
      </c>
      <c r="M1047" s="17">
        <f t="shared" si="97"/>
        <v>-0.50915318770085904</v>
      </c>
      <c r="N1047">
        <v>1437493690.1108954</v>
      </c>
      <c r="O1047">
        <f>INDEX($R$3:$T$335,MATCH(VPPEL[[#This Row],[DistrictNumber]],$R$3:$R$335,0),3)</f>
        <v>1.34</v>
      </c>
      <c r="P1047" s="9">
        <f t="shared" si="95"/>
        <v>1926242</v>
      </c>
    </row>
    <row r="1048" spans="1:16" x14ac:dyDescent="0.35">
      <c r="A1048" s="13">
        <v>2029</v>
      </c>
      <c r="B1048" s="13">
        <f t="shared" si="93"/>
        <v>2028</v>
      </c>
      <c r="C1048" t="s">
        <v>134</v>
      </c>
      <c r="D1048" t="s">
        <v>135</v>
      </c>
      <c r="E1048" s="25">
        <v>1471918181.6273367</v>
      </c>
      <c r="F1048" s="13">
        <f>INDEX($R$3:$T$335,MATCH(VPPEL[[#This Row],[DistrictNumber]],$R$3:$R$335,0),3)</f>
        <v>0.75</v>
      </c>
      <c r="G1048" s="9">
        <f t="shared" si="96"/>
        <v>1103938.6362205024</v>
      </c>
      <c r="H1048" s="11">
        <v>1.02</v>
      </c>
      <c r="I1048" s="12" cm="1">
        <f t="array" ref="I1048">INDEX(VPPEL[],MATCH(VPPEL[[#This Row],[Base Year]]&amp;VPPEL[[#This Row],[DistrictNumber]],VPPEL[[Fiscal Year]:[Fiscal Year]]&amp;VPPEL[[DistrictNumber]:[DistrictNumber]],0),9)*$H1048</f>
        <v>818518.37712278392</v>
      </c>
      <c r="J1048" s="15">
        <f>IF(VPPEL[[#This Row],[Unadjusted Maximum Revenue]]/(VPPEL[[#This Row],[Proposed Taxable Valuation]]/1000)&gt;VPPEL[[#This Row],[Max VPPEL RATE]],VPPEL[[#This Row],[Max VPPEL RATE]],VPPEL[[#This Row],[Unadjusted Maximum Revenue]]/(VPPEL[[#This Row],[Proposed Taxable Valuation]]/1000))</f>
        <v>0.55608958931252483</v>
      </c>
      <c r="K1048" s="26">
        <f>ROUND(VPPEL[[#This Row],[Proposed Taxable Valuation]]/1000*VPPEL[[#This Row],[Adjusted Rate]],0)</f>
        <v>818518</v>
      </c>
      <c r="L1048" s="19">
        <f t="shared" si="94"/>
        <v>-285420.25909771852</v>
      </c>
      <c r="M1048" s="17">
        <f t="shared" si="97"/>
        <v>-0.19391041068747517</v>
      </c>
      <c r="N1048">
        <v>1083142533.5922804</v>
      </c>
      <c r="O1048">
        <f>INDEX($R$3:$T$335,MATCH(VPPEL[[#This Row],[DistrictNumber]],$R$3:$R$335,0),3)</f>
        <v>0.75</v>
      </c>
      <c r="P1048" s="9">
        <f t="shared" si="95"/>
        <v>812357</v>
      </c>
    </row>
    <row r="1049" spans="1:16" x14ac:dyDescent="0.35">
      <c r="A1049" s="13">
        <v>2029</v>
      </c>
      <c r="B1049" s="13">
        <f t="shared" si="93"/>
        <v>2028</v>
      </c>
      <c r="C1049" t="s">
        <v>136</v>
      </c>
      <c r="D1049" t="s">
        <v>137</v>
      </c>
      <c r="E1049" s="25">
        <v>463290336.94984275</v>
      </c>
      <c r="F1049" s="13">
        <f>INDEX($R$3:$T$335,MATCH(VPPEL[[#This Row],[DistrictNumber]],$R$3:$R$335,0),3)</f>
        <v>1.16378</v>
      </c>
      <c r="G1049" s="9">
        <f t="shared" si="96"/>
        <v>539168.02833548805</v>
      </c>
      <c r="H1049" s="11">
        <v>1.02</v>
      </c>
      <c r="I1049" s="12" cm="1">
        <f t="array" ref="I1049">INDEX(VPPEL[],MATCH(VPPEL[[#This Row],[Base Year]]&amp;VPPEL[[#This Row],[DistrictNumber]],VPPEL[[Fiscal Year]:[Fiscal Year]]&amp;VPPEL[[DistrictNumber]:[DistrictNumber]],0),9)*$H1049</f>
        <v>389610.32501340017</v>
      </c>
      <c r="J1049" s="15">
        <f>IF(VPPEL[[#This Row],[Unadjusted Maximum Revenue]]/(VPPEL[[#This Row],[Proposed Taxable Valuation]]/1000)&gt;VPPEL[[#This Row],[Max VPPEL RATE]],VPPEL[[#This Row],[Max VPPEL RATE]],VPPEL[[#This Row],[Unadjusted Maximum Revenue]]/(VPPEL[[#This Row],[Proposed Taxable Valuation]]/1000))</f>
        <v>0.84096363325527468</v>
      </c>
      <c r="K1049" s="26">
        <f>ROUND(VPPEL[[#This Row],[Proposed Taxable Valuation]]/1000*VPPEL[[#This Row],[Adjusted Rate]],0)</f>
        <v>389610</v>
      </c>
      <c r="L1049" s="19">
        <f t="shared" si="94"/>
        <v>-149557.70332208788</v>
      </c>
      <c r="M1049" s="17">
        <f t="shared" si="97"/>
        <v>-0.32281636674472536</v>
      </c>
      <c r="N1049">
        <v>346041224.70870286</v>
      </c>
      <c r="O1049">
        <f>INDEX($R$3:$T$335,MATCH(VPPEL[[#This Row],[DistrictNumber]],$R$3:$R$335,0),3)</f>
        <v>1.16378</v>
      </c>
      <c r="P1049" s="9">
        <f t="shared" si="95"/>
        <v>402716</v>
      </c>
    </row>
    <row r="1050" spans="1:16" x14ac:dyDescent="0.35">
      <c r="A1050" s="13">
        <v>2029</v>
      </c>
      <c r="B1050" s="13">
        <f t="shared" si="93"/>
        <v>2028</v>
      </c>
      <c r="C1050" t="s">
        <v>138</v>
      </c>
      <c r="D1050" t="s">
        <v>139</v>
      </c>
      <c r="E1050" s="25">
        <v>4560384825.2432737</v>
      </c>
      <c r="F1050" s="13">
        <f>INDEX($R$3:$T$335,MATCH(VPPEL[[#This Row],[DistrictNumber]],$R$3:$R$335,0),3)</f>
        <v>0.67</v>
      </c>
      <c r="G1050" s="9">
        <f t="shared" si="96"/>
        <v>3055457.8329129936</v>
      </c>
      <c r="H1050" s="11">
        <v>1.02</v>
      </c>
      <c r="I1050" s="12" cm="1">
        <f t="array" ref="I1050">INDEX(VPPEL[],MATCH(VPPEL[[#This Row],[Base Year]]&amp;VPPEL[[#This Row],[DistrictNumber]],VPPEL[[Fiscal Year]:[Fiscal Year]]&amp;VPPEL[[DistrictNumber]:[DistrictNumber]],0),9)*$H1050</f>
        <v>2104921.2848843657</v>
      </c>
      <c r="J1050" s="15">
        <f>IF(VPPEL[[#This Row],[Unadjusted Maximum Revenue]]/(VPPEL[[#This Row],[Proposed Taxable Valuation]]/1000)&gt;VPPEL[[#This Row],[Max VPPEL RATE]],VPPEL[[#This Row],[Max VPPEL RATE]],VPPEL[[#This Row],[Unadjusted Maximum Revenue]]/(VPPEL[[#This Row],[Proposed Taxable Valuation]]/1000))</f>
        <v>0.46156659263334837</v>
      </c>
      <c r="K1050" s="26">
        <f>ROUND(VPPEL[[#This Row],[Proposed Taxable Valuation]]/1000*VPPEL[[#This Row],[Adjusted Rate]],0)</f>
        <v>2104921</v>
      </c>
      <c r="L1050" s="19">
        <f t="shared" si="94"/>
        <v>-950536.54802862788</v>
      </c>
      <c r="M1050" s="17">
        <f t="shared" si="97"/>
        <v>-0.20843340736665167</v>
      </c>
      <c r="N1050">
        <v>3347701837.709558</v>
      </c>
      <c r="O1050">
        <f>INDEX($R$3:$T$335,MATCH(VPPEL[[#This Row],[DistrictNumber]],$R$3:$R$335,0),3)</f>
        <v>0.67</v>
      </c>
      <c r="P1050" s="9">
        <f t="shared" si="95"/>
        <v>2242960</v>
      </c>
    </row>
    <row r="1051" spans="1:16" x14ac:dyDescent="0.35">
      <c r="A1051" s="13">
        <v>2029</v>
      </c>
      <c r="B1051" s="13">
        <f t="shared" si="93"/>
        <v>2028</v>
      </c>
      <c r="C1051" t="s">
        <v>140</v>
      </c>
      <c r="D1051" t="s">
        <v>141</v>
      </c>
      <c r="E1051" s="25">
        <v>325789555.92786539</v>
      </c>
      <c r="F1051" s="13">
        <f>INDEX($R$3:$T$335,MATCH(VPPEL[[#This Row],[DistrictNumber]],$R$3:$R$335,0),3)</f>
        <v>1.34</v>
      </c>
      <c r="G1051" s="9">
        <f t="shared" si="96"/>
        <v>436558.00494333962</v>
      </c>
      <c r="H1051" s="11">
        <v>1.02</v>
      </c>
      <c r="I1051" s="12" cm="1">
        <f t="array" ref="I1051">INDEX(VPPEL[],MATCH(VPPEL[[#This Row],[Base Year]]&amp;VPPEL[[#This Row],[DistrictNumber]],VPPEL[[Fiscal Year]:[Fiscal Year]]&amp;VPPEL[[DistrictNumber]:[DistrictNumber]],0),9)*$H1051</f>
        <v>327036.00031737838</v>
      </c>
      <c r="J1051" s="15">
        <f>IF(VPPEL[[#This Row],[Unadjusted Maximum Revenue]]/(VPPEL[[#This Row],[Proposed Taxable Valuation]]/1000)&gt;VPPEL[[#This Row],[Max VPPEL RATE]],VPPEL[[#This Row],[Max VPPEL RATE]],VPPEL[[#This Row],[Unadjusted Maximum Revenue]]/(VPPEL[[#This Row],[Proposed Taxable Valuation]]/1000))</f>
        <v>1.0038259188081184</v>
      </c>
      <c r="K1051" s="26">
        <f>ROUND(VPPEL[[#This Row],[Proposed Taxable Valuation]]/1000*VPPEL[[#This Row],[Adjusted Rate]],0)</f>
        <v>327036</v>
      </c>
      <c r="L1051" s="19">
        <f t="shared" si="94"/>
        <v>-109522.00462596124</v>
      </c>
      <c r="M1051" s="17">
        <f t="shared" si="97"/>
        <v>-0.33617408119188164</v>
      </c>
      <c r="N1051">
        <v>244738098.81792924</v>
      </c>
      <c r="O1051">
        <f>INDEX($R$3:$T$335,MATCH(VPPEL[[#This Row],[DistrictNumber]],$R$3:$R$335,0),3)</f>
        <v>1.34</v>
      </c>
      <c r="P1051" s="9">
        <f t="shared" si="95"/>
        <v>327949</v>
      </c>
    </row>
    <row r="1052" spans="1:16" x14ac:dyDescent="0.35">
      <c r="A1052" s="13">
        <v>2029</v>
      </c>
      <c r="B1052" s="13">
        <f t="shared" si="93"/>
        <v>2028</v>
      </c>
      <c r="C1052" t="s">
        <v>142</v>
      </c>
      <c r="D1052" t="s">
        <v>143</v>
      </c>
      <c r="E1052" s="25">
        <v>528070479.34977752</v>
      </c>
      <c r="F1052" s="13">
        <f>INDEX($R$3:$T$335,MATCH(VPPEL[[#This Row],[DistrictNumber]],$R$3:$R$335,0),3)</f>
        <v>1.34</v>
      </c>
      <c r="G1052" s="9">
        <f t="shared" si="96"/>
        <v>707614.44232870196</v>
      </c>
      <c r="H1052" s="11">
        <v>1.02</v>
      </c>
      <c r="I1052" s="12" cm="1">
        <f t="array" ref="I1052">INDEX(VPPEL[],MATCH(VPPEL[[#This Row],[Base Year]]&amp;VPPEL[[#This Row],[DistrictNumber]],VPPEL[[Fiscal Year]:[Fiscal Year]]&amp;VPPEL[[DistrictNumber]:[DistrictNumber]],0),9)*$H1052</f>
        <v>568704.43572538043</v>
      </c>
      <c r="J1052" s="15">
        <f>IF(VPPEL[[#This Row],[Unadjusted Maximum Revenue]]/(VPPEL[[#This Row],[Proposed Taxable Valuation]]/1000)&gt;VPPEL[[#This Row],[Max VPPEL RATE]],VPPEL[[#This Row],[Max VPPEL RATE]],VPPEL[[#This Row],[Unadjusted Maximum Revenue]]/(VPPEL[[#This Row],[Proposed Taxable Valuation]]/1000))</f>
        <v>1.0769479794167554</v>
      </c>
      <c r="K1052" s="26">
        <f>ROUND(VPPEL[[#This Row],[Proposed Taxable Valuation]]/1000*VPPEL[[#This Row],[Adjusted Rate]],0)</f>
        <v>568704</v>
      </c>
      <c r="L1052" s="19">
        <f t="shared" si="94"/>
        <v>-138910.00660332153</v>
      </c>
      <c r="M1052" s="17">
        <f t="shared" si="97"/>
        <v>-0.26305202058324473</v>
      </c>
      <c r="N1052">
        <v>429750435.17733967</v>
      </c>
      <c r="O1052">
        <f>INDEX($R$3:$T$335,MATCH(VPPEL[[#This Row],[DistrictNumber]],$R$3:$R$335,0),3)</f>
        <v>1.34</v>
      </c>
      <c r="P1052" s="9">
        <f t="shared" si="95"/>
        <v>575866</v>
      </c>
    </row>
    <row r="1053" spans="1:16" x14ac:dyDescent="0.35">
      <c r="A1053" s="13">
        <v>2029</v>
      </c>
      <c r="B1053" s="13">
        <f t="shared" si="93"/>
        <v>2028</v>
      </c>
      <c r="C1053" t="s">
        <v>144</v>
      </c>
      <c r="D1053" t="s">
        <v>145</v>
      </c>
      <c r="E1053" s="25">
        <v>403359868.86618465</v>
      </c>
      <c r="F1053" s="13">
        <f>INDEX($R$3:$T$335,MATCH(VPPEL[[#This Row],[DistrictNumber]],$R$3:$R$335,0),3)</f>
        <v>0.67</v>
      </c>
      <c r="G1053" s="9">
        <f t="shared" si="96"/>
        <v>270251.11214034376</v>
      </c>
      <c r="H1053" s="11">
        <v>1.02</v>
      </c>
      <c r="I1053" s="12" cm="1">
        <f t="array" ref="I1053">INDEX(VPPEL[],MATCH(VPPEL[[#This Row],[Base Year]]&amp;VPPEL[[#This Row],[DistrictNumber]],VPPEL[[Fiscal Year]:[Fiscal Year]]&amp;VPPEL[[DistrictNumber]:[DistrictNumber]],0),9)*$H1053</f>
        <v>217286.34601282273</v>
      </c>
      <c r="J1053" s="15">
        <f>IF(VPPEL[[#This Row],[Unadjusted Maximum Revenue]]/(VPPEL[[#This Row],[Proposed Taxable Valuation]]/1000)&gt;VPPEL[[#This Row],[Max VPPEL RATE]],VPPEL[[#This Row],[Max VPPEL RATE]],VPPEL[[#This Row],[Unadjusted Maximum Revenue]]/(VPPEL[[#This Row],[Proposed Taxable Valuation]]/1000))</f>
        <v>0.53869103692342746</v>
      </c>
      <c r="K1053" s="26">
        <f>ROUND(VPPEL[[#This Row],[Proposed Taxable Valuation]]/1000*VPPEL[[#This Row],[Adjusted Rate]],0)</f>
        <v>217286</v>
      </c>
      <c r="L1053" s="19">
        <f t="shared" si="94"/>
        <v>-52964.766127521027</v>
      </c>
      <c r="M1053" s="17">
        <f t="shared" si="97"/>
        <v>-0.13130896307657258</v>
      </c>
      <c r="N1053">
        <v>336350945.26659662</v>
      </c>
      <c r="O1053">
        <f>INDEX($R$3:$T$335,MATCH(VPPEL[[#This Row],[DistrictNumber]],$R$3:$R$335,0),3)</f>
        <v>0.67</v>
      </c>
      <c r="P1053" s="9">
        <f t="shared" si="95"/>
        <v>225355</v>
      </c>
    </row>
    <row r="1054" spans="1:16" x14ac:dyDescent="0.35">
      <c r="A1054" s="13">
        <v>2029</v>
      </c>
      <c r="B1054" s="13">
        <f t="shared" si="93"/>
        <v>2028</v>
      </c>
      <c r="C1054" t="s">
        <v>146</v>
      </c>
      <c r="D1054" t="s">
        <v>147</v>
      </c>
      <c r="E1054" s="25">
        <v>332206255.22270715</v>
      </c>
      <c r="F1054" s="13">
        <f>INDEX($R$3:$T$335,MATCH(VPPEL[[#This Row],[DistrictNumber]],$R$3:$R$335,0),3)</f>
        <v>1.34</v>
      </c>
      <c r="G1054" s="9">
        <f t="shared" si="96"/>
        <v>445156.38199842762</v>
      </c>
      <c r="H1054" s="11">
        <v>1.02</v>
      </c>
      <c r="I1054" s="12" cm="1">
        <f t="array" ref="I1054">INDEX(VPPEL[],MATCH(VPPEL[[#This Row],[Base Year]]&amp;VPPEL[[#This Row],[DistrictNumber]],VPPEL[[Fiscal Year]:[Fiscal Year]]&amp;VPPEL[[DistrictNumber]:[DistrictNumber]],0),9)*$H1054</f>
        <v>376421.07940750651</v>
      </c>
      <c r="J1054" s="15">
        <f>IF(VPPEL[[#This Row],[Unadjusted Maximum Revenue]]/(VPPEL[[#This Row],[Proposed Taxable Valuation]]/1000)&gt;VPPEL[[#This Row],[Max VPPEL RATE]],VPPEL[[#This Row],[Max VPPEL RATE]],VPPEL[[#This Row],[Unadjusted Maximum Revenue]]/(VPPEL[[#This Row],[Proposed Taxable Valuation]]/1000))</f>
        <v>1.13309449623445</v>
      </c>
      <c r="K1054" s="26">
        <f>ROUND(VPPEL[[#This Row],[Proposed Taxable Valuation]]/1000*VPPEL[[#This Row],[Adjusted Rate]],0)</f>
        <v>376421</v>
      </c>
      <c r="L1054" s="19">
        <f t="shared" si="94"/>
        <v>-68735.302590921114</v>
      </c>
      <c r="M1054" s="17">
        <f t="shared" si="97"/>
        <v>-0.20690550376555006</v>
      </c>
      <c r="N1054">
        <v>280774959.58460879</v>
      </c>
      <c r="O1054">
        <f>INDEX($R$3:$T$335,MATCH(VPPEL[[#This Row],[DistrictNumber]],$R$3:$R$335,0),3)</f>
        <v>1.34</v>
      </c>
      <c r="P1054" s="9">
        <f t="shared" si="95"/>
        <v>376238</v>
      </c>
    </row>
    <row r="1055" spans="1:16" x14ac:dyDescent="0.35">
      <c r="A1055" s="13">
        <v>2029</v>
      </c>
      <c r="B1055" s="13">
        <f t="shared" si="93"/>
        <v>2028</v>
      </c>
      <c r="C1055" t="s">
        <v>148</v>
      </c>
      <c r="D1055" t="s">
        <v>149</v>
      </c>
      <c r="E1055" s="25">
        <v>498431084.88923174</v>
      </c>
      <c r="F1055" s="13">
        <f>INDEX($R$3:$T$335,MATCH(VPPEL[[#This Row],[DistrictNumber]],$R$3:$R$335,0),3)</f>
        <v>0.67</v>
      </c>
      <c r="G1055" s="9">
        <f t="shared" si="96"/>
        <v>333948.82687578525</v>
      </c>
      <c r="H1055" s="11">
        <v>1.02</v>
      </c>
      <c r="I1055" s="12" cm="1">
        <f t="array" ref="I1055">INDEX(VPPEL[],MATCH(VPPEL[[#This Row],[Base Year]]&amp;VPPEL[[#This Row],[DistrictNumber]],VPPEL[[Fiscal Year]:[Fiscal Year]]&amp;VPPEL[[DistrictNumber]:[DistrictNumber]],0),9)*$H1055</f>
        <v>259041.58437180027</v>
      </c>
      <c r="J1055" s="15">
        <f>IF(VPPEL[[#This Row],[Unadjusted Maximum Revenue]]/(VPPEL[[#This Row],[Proposed Taxable Valuation]]/1000)&gt;VPPEL[[#This Row],[Max VPPEL RATE]],VPPEL[[#This Row],[Max VPPEL RATE]],VPPEL[[#This Row],[Unadjusted Maximum Revenue]]/(VPPEL[[#This Row],[Proposed Taxable Valuation]]/1000))</f>
        <v>0.51971394286006078</v>
      </c>
      <c r="K1055" s="26">
        <f>ROUND(VPPEL[[#This Row],[Proposed Taxable Valuation]]/1000*VPPEL[[#This Row],[Adjusted Rate]],0)</f>
        <v>259042</v>
      </c>
      <c r="L1055" s="19">
        <f t="shared" si="94"/>
        <v>-74907.242503984977</v>
      </c>
      <c r="M1055" s="17">
        <f t="shared" si="97"/>
        <v>-0.15028605713993926</v>
      </c>
      <c r="N1055">
        <v>422595200.59849596</v>
      </c>
      <c r="O1055">
        <f>INDEX($R$3:$T$335,MATCH(VPPEL[[#This Row],[DistrictNumber]],$R$3:$R$335,0),3)</f>
        <v>0.67</v>
      </c>
      <c r="P1055" s="9">
        <f t="shared" si="95"/>
        <v>283139</v>
      </c>
    </row>
    <row r="1056" spans="1:16" x14ac:dyDescent="0.35">
      <c r="A1056" s="13">
        <v>2029</v>
      </c>
      <c r="B1056" s="13">
        <f t="shared" si="93"/>
        <v>2028</v>
      </c>
      <c r="C1056" t="s">
        <v>150</v>
      </c>
      <c r="D1056" t="s">
        <v>151</v>
      </c>
      <c r="E1056" s="25">
        <v>4514968734.0176897</v>
      </c>
      <c r="F1056" s="13">
        <f>INDEX($R$3:$T$335,MATCH(VPPEL[[#This Row],[DistrictNumber]],$R$3:$R$335,0),3)</f>
        <v>1.34</v>
      </c>
      <c r="G1056" s="9">
        <f t="shared" si="96"/>
        <v>6050058.1035837047</v>
      </c>
      <c r="H1056" s="11">
        <v>1.02</v>
      </c>
      <c r="I1056" s="12" cm="1">
        <f t="array" ref="I1056">INDEX(VPPEL[],MATCH(VPPEL[[#This Row],[Base Year]]&amp;VPPEL[[#This Row],[DistrictNumber]],VPPEL[[Fiscal Year]:[Fiscal Year]]&amp;VPPEL[[DistrictNumber]:[DistrictNumber]],0),9)*$H1056</f>
        <v>4076888.4410095722</v>
      </c>
      <c r="J1056" s="15">
        <f>IF(VPPEL[[#This Row],[Unadjusted Maximum Revenue]]/(VPPEL[[#This Row],[Proposed Taxable Valuation]]/1000)&gt;VPPEL[[#This Row],[Max VPPEL RATE]],VPPEL[[#This Row],[Max VPPEL RATE]],VPPEL[[#This Row],[Unadjusted Maximum Revenue]]/(VPPEL[[#This Row],[Proposed Taxable Valuation]]/1000))</f>
        <v>0.90297157769721981</v>
      </c>
      <c r="K1056" s="26">
        <f>ROUND(VPPEL[[#This Row],[Proposed Taxable Valuation]]/1000*VPPEL[[#This Row],[Adjusted Rate]],0)</f>
        <v>4076888</v>
      </c>
      <c r="L1056" s="19">
        <f t="shared" si="94"/>
        <v>-1973169.6625741324</v>
      </c>
      <c r="M1056" s="17">
        <f t="shared" si="97"/>
        <v>-0.43702842230278027</v>
      </c>
      <c r="N1056">
        <v>3144133472.8672318</v>
      </c>
      <c r="O1056">
        <f>INDEX($R$3:$T$335,MATCH(VPPEL[[#This Row],[DistrictNumber]],$R$3:$R$335,0),3)</f>
        <v>1.34</v>
      </c>
      <c r="P1056" s="9">
        <f t="shared" si="95"/>
        <v>4213139</v>
      </c>
    </row>
    <row r="1057" spans="1:16" x14ac:dyDescent="0.35">
      <c r="A1057" s="13">
        <v>2029</v>
      </c>
      <c r="B1057" s="13">
        <f t="shared" si="93"/>
        <v>2028</v>
      </c>
      <c r="C1057" t="s">
        <v>152</v>
      </c>
      <c r="D1057" t="s">
        <v>153</v>
      </c>
      <c r="E1057" s="25">
        <v>851203682.74173987</v>
      </c>
      <c r="F1057" s="13">
        <f>INDEX($R$3:$T$335,MATCH(VPPEL[[#This Row],[DistrictNumber]],$R$3:$R$335,0),3)</f>
        <v>0.34688999999999998</v>
      </c>
      <c r="G1057" s="9">
        <f t="shared" si="96"/>
        <v>295274.04550628213</v>
      </c>
      <c r="H1057" s="11">
        <v>1.02</v>
      </c>
      <c r="I1057" s="12" cm="1">
        <f t="array" ref="I1057">INDEX(VPPEL[],MATCH(VPPEL[[#This Row],[Base Year]]&amp;VPPEL[[#This Row],[DistrictNumber]],VPPEL[[Fiscal Year]:[Fiscal Year]]&amp;VPPEL[[DistrictNumber]:[DistrictNumber]],0),9)*$H1057</f>
        <v>205192.49710343868</v>
      </c>
      <c r="J1057" s="15">
        <f>IF(VPPEL[[#This Row],[Unadjusted Maximum Revenue]]/(VPPEL[[#This Row],[Proposed Taxable Valuation]]/1000)&gt;VPPEL[[#This Row],[Max VPPEL RATE]],VPPEL[[#This Row],[Max VPPEL RATE]],VPPEL[[#This Row],[Unadjusted Maximum Revenue]]/(VPPEL[[#This Row],[Proposed Taxable Valuation]]/1000))</f>
        <v>0.24106157111833745</v>
      </c>
      <c r="K1057" s="26">
        <f>ROUND(VPPEL[[#This Row],[Proposed Taxable Valuation]]/1000*VPPEL[[#This Row],[Adjusted Rate]],0)</f>
        <v>205192</v>
      </c>
      <c r="L1057" s="19">
        <f t="shared" si="94"/>
        <v>-90081.548402843444</v>
      </c>
      <c r="M1057" s="17">
        <f t="shared" si="97"/>
        <v>-0.10582842888166252</v>
      </c>
      <c r="N1057">
        <v>642879753.77879977</v>
      </c>
      <c r="O1057">
        <f>INDEX($R$3:$T$335,MATCH(VPPEL[[#This Row],[DistrictNumber]],$R$3:$R$335,0),3)</f>
        <v>0.34688999999999998</v>
      </c>
      <c r="P1057" s="9">
        <f t="shared" si="95"/>
        <v>223009</v>
      </c>
    </row>
    <row r="1058" spans="1:16" x14ac:dyDescent="0.35">
      <c r="A1058" s="13">
        <v>2029</v>
      </c>
      <c r="B1058" s="13">
        <f t="shared" si="93"/>
        <v>2028</v>
      </c>
      <c r="C1058" t="s">
        <v>154</v>
      </c>
      <c r="D1058" t="s">
        <v>155</v>
      </c>
      <c r="E1058" s="25">
        <v>3276151475.7116685</v>
      </c>
      <c r="F1058" s="13">
        <f>INDEX($R$3:$T$335,MATCH(VPPEL[[#This Row],[DistrictNumber]],$R$3:$R$335,0),3)</f>
        <v>1.34</v>
      </c>
      <c r="G1058" s="9">
        <f t="shared" si="96"/>
        <v>4390042.977453636</v>
      </c>
      <c r="H1058" s="11">
        <v>1.02</v>
      </c>
      <c r="I1058" s="12" cm="1">
        <f t="array" ref="I1058">INDEX(VPPEL[],MATCH(VPPEL[[#This Row],[Base Year]]&amp;VPPEL[[#This Row],[DistrictNumber]],VPPEL[[Fiscal Year]:[Fiscal Year]]&amp;VPPEL[[DistrictNumber]:[DistrictNumber]],0),9)*$H1058</f>
        <v>2631781.7340624533</v>
      </c>
      <c r="J1058" s="15">
        <f>IF(VPPEL[[#This Row],[Unadjusted Maximum Revenue]]/(VPPEL[[#This Row],[Proposed Taxable Valuation]]/1000)&gt;VPPEL[[#This Row],[Max VPPEL RATE]],VPPEL[[#This Row],[Max VPPEL RATE]],VPPEL[[#This Row],[Unadjusted Maximum Revenue]]/(VPPEL[[#This Row],[Proposed Taxable Valuation]]/1000))</f>
        <v>0.80331503398839621</v>
      </c>
      <c r="K1058" s="26">
        <f>ROUND(VPPEL[[#This Row],[Proposed Taxable Valuation]]/1000*VPPEL[[#This Row],[Adjusted Rate]],0)</f>
        <v>2631782</v>
      </c>
      <c r="L1058" s="19">
        <f t="shared" si="94"/>
        <v>-1758261.2433911827</v>
      </c>
      <c r="M1058" s="17">
        <f t="shared" si="97"/>
        <v>-0.53668496601160387</v>
      </c>
      <c r="N1058">
        <v>2311947676.2630529</v>
      </c>
      <c r="O1058">
        <f>INDEX($R$3:$T$335,MATCH(VPPEL[[#This Row],[DistrictNumber]],$R$3:$R$335,0),3)</f>
        <v>1.34</v>
      </c>
      <c r="P1058" s="9">
        <f t="shared" si="95"/>
        <v>3098010</v>
      </c>
    </row>
    <row r="1059" spans="1:16" x14ac:dyDescent="0.35">
      <c r="A1059" s="13">
        <v>2029</v>
      </c>
      <c r="B1059" s="13">
        <f t="shared" si="93"/>
        <v>2028</v>
      </c>
      <c r="C1059" t="s">
        <v>156</v>
      </c>
      <c r="D1059" t="s">
        <v>157</v>
      </c>
      <c r="E1059" s="25">
        <v>249325888.99258301</v>
      </c>
      <c r="F1059" s="13">
        <f>INDEX($R$3:$T$335,MATCH(VPPEL[[#This Row],[DistrictNumber]],$R$3:$R$335,0),3)</f>
        <v>0</v>
      </c>
      <c r="G1059" s="9">
        <f t="shared" si="96"/>
        <v>0</v>
      </c>
      <c r="H1059" s="11">
        <v>1.02</v>
      </c>
      <c r="I1059" s="12" cm="1">
        <f t="array" ref="I1059">INDEX(VPPEL[],MATCH(VPPEL[[#This Row],[Base Year]]&amp;VPPEL[[#This Row],[DistrictNumber]],VPPEL[[Fiscal Year]:[Fiscal Year]]&amp;VPPEL[[DistrictNumber]:[DistrictNumber]],0),9)*$H1059</f>
        <v>0</v>
      </c>
      <c r="J1059" s="15">
        <f>IF(VPPEL[[#This Row],[Unadjusted Maximum Revenue]]/(VPPEL[[#This Row],[Proposed Taxable Valuation]]/1000)&gt;VPPEL[[#This Row],[Max VPPEL RATE]],VPPEL[[#This Row],[Max VPPEL RATE]],VPPEL[[#This Row],[Unadjusted Maximum Revenue]]/(VPPEL[[#This Row],[Proposed Taxable Valuation]]/1000))</f>
        <v>0</v>
      </c>
      <c r="K1059" s="26">
        <f>ROUND(VPPEL[[#This Row],[Proposed Taxable Valuation]]/1000*VPPEL[[#This Row],[Adjusted Rate]],0)</f>
        <v>0</v>
      </c>
      <c r="L1059" s="19">
        <f t="shared" si="94"/>
        <v>0</v>
      </c>
      <c r="M1059" s="17">
        <f t="shared" si="97"/>
        <v>0</v>
      </c>
      <c r="N1059">
        <v>185464926.63129669</v>
      </c>
      <c r="O1059">
        <f>INDEX($R$3:$T$335,MATCH(VPPEL[[#This Row],[DistrictNumber]],$R$3:$R$335,0),3)</f>
        <v>0</v>
      </c>
      <c r="P1059" s="9">
        <f t="shared" si="95"/>
        <v>0</v>
      </c>
    </row>
    <row r="1060" spans="1:16" x14ac:dyDescent="0.35">
      <c r="A1060" s="13">
        <v>2029</v>
      </c>
      <c r="B1060" s="13">
        <f t="shared" si="93"/>
        <v>2028</v>
      </c>
      <c r="C1060" t="s">
        <v>158</v>
      </c>
      <c r="D1060" t="s">
        <v>159</v>
      </c>
      <c r="E1060" s="25">
        <v>8682865205.5771751</v>
      </c>
      <c r="F1060" s="13">
        <f>INDEX($R$3:$T$335,MATCH(VPPEL[[#This Row],[DistrictNumber]],$R$3:$R$335,0),3)</f>
        <v>1.34</v>
      </c>
      <c r="G1060" s="9">
        <f t="shared" si="96"/>
        <v>11635039.375473417</v>
      </c>
      <c r="H1060" s="11">
        <v>1.02</v>
      </c>
      <c r="I1060" s="12" cm="1">
        <f t="array" ref="I1060">INDEX(VPPEL[],MATCH(VPPEL[[#This Row],[Base Year]]&amp;VPPEL[[#This Row],[DistrictNumber]],VPPEL[[Fiscal Year]:[Fiscal Year]]&amp;VPPEL[[DistrictNumber]:[DistrictNumber]],0),9)*$H1060</f>
        <v>7835800.1064988757</v>
      </c>
      <c r="J1060" s="15">
        <f>IF(VPPEL[[#This Row],[Unadjusted Maximum Revenue]]/(VPPEL[[#This Row],[Proposed Taxable Valuation]]/1000)&gt;VPPEL[[#This Row],[Max VPPEL RATE]],VPPEL[[#This Row],[Max VPPEL RATE]],VPPEL[[#This Row],[Unadjusted Maximum Revenue]]/(VPPEL[[#This Row],[Proposed Taxable Valuation]]/1000))</f>
        <v>0.90244405745994838</v>
      </c>
      <c r="K1060" s="26">
        <f>ROUND(VPPEL[[#This Row],[Proposed Taxable Valuation]]/1000*VPPEL[[#This Row],[Adjusted Rate]],0)</f>
        <v>7835800</v>
      </c>
      <c r="L1060" s="19">
        <f t="shared" si="94"/>
        <v>-3799239.2689745417</v>
      </c>
      <c r="M1060" s="17">
        <f t="shared" si="97"/>
        <v>-0.4375559425400517</v>
      </c>
      <c r="N1060">
        <v>6054635034.0911541</v>
      </c>
      <c r="O1060">
        <f>INDEX($R$3:$T$335,MATCH(VPPEL[[#This Row],[DistrictNumber]],$R$3:$R$335,0),3)</f>
        <v>1.34</v>
      </c>
      <c r="P1060" s="9">
        <f t="shared" si="95"/>
        <v>8113211</v>
      </c>
    </row>
    <row r="1061" spans="1:16" x14ac:dyDescent="0.35">
      <c r="A1061" s="13">
        <v>2029</v>
      </c>
      <c r="B1061" s="13">
        <f t="shared" si="93"/>
        <v>2028</v>
      </c>
      <c r="C1061" t="s">
        <v>160</v>
      </c>
      <c r="D1061" t="s">
        <v>161</v>
      </c>
      <c r="E1061" s="25">
        <v>691747589.3019762</v>
      </c>
      <c r="F1061" s="13">
        <f>INDEX($R$3:$T$335,MATCH(VPPEL[[#This Row],[DistrictNumber]],$R$3:$R$335,0),3)</f>
        <v>0</v>
      </c>
      <c r="G1061" s="9">
        <f t="shared" si="96"/>
        <v>0</v>
      </c>
      <c r="H1061" s="11">
        <v>1.02</v>
      </c>
      <c r="I1061" s="12" cm="1">
        <f t="array" ref="I1061">INDEX(VPPEL[],MATCH(VPPEL[[#This Row],[Base Year]]&amp;VPPEL[[#This Row],[DistrictNumber]],VPPEL[[Fiscal Year]:[Fiscal Year]]&amp;VPPEL[[DistrictNumber]:[DistrictNumber]],0),9)*$H1061</f>
        <v>0</v>
      </c>
      <c r="J1061" s="15">
        <f>IF(VPPEL[[#This Row],[Unadjusted Maximum Revenue]]/(VPPEL[[#This Row],[Proposed Taxable Valuation]]/1000)&gt;VPPEL[[#This Row],[Max VPPEL RATE]],VPPEL[[#This Row],[Max VPPEL RATE]],VPPEL[[#This Row],[Unadjusted Maximum Revenue]]/(VPPEL[[#This Row],[Proposed Taxable Valuation]]/1000))</f>
        <v>0</v>
      </c>
      <c r="K1061" s="26">
        <f>ROUND(VPPEL[[#This Row],[Proposed Taxable Valuation]]/1000*VPPEL[[#This Row],[Adjusted Rate]],0)</f>
        <v>0</v>
      </c>
      <c r="L1061" s="19">
        <f t="shared" si="94"/>
        <v>0</v>
      </c>
      <c r="M1061" s="17">
        <f t="shared" si="97"/>
        <v>0</v>
      </c>
      <c r="N1061">
        <v>534739328.98068714</v>
      </c>
      <c r="O1061">
        <f>INDEX($R$3:$T$335,MATCH(VPPEL[[#This Row],[DistrictNumber]],$R$3:$R$335,0),3)</f>
        <v>0</v>
      </c>
      <c r="P1061" s="9">
        <f t="shared" si="95"/>
        <v>0</v>
      </c>
    </row>
    <row r="1062" spans="1:16" x14ac:dyDescent="0.35">
      <c r="A1062" s="13">
        <v>2029</v>
      </c>
      <c r="B1062" s="13">
        <f t="shared" si="93"/>
        <v>2028</v>
      </c>
      <c r="C1062" t="s">
        <v>162</v>
      </c>
      <c r="D1062" t="s">
        <v>163</v>
      </c>
      <c r="E1062" s="25">
        <v>1454656012.2679944</v>
      </c>
      <c r="F1062" s="13">
        <f>INDEX($R$3:$T$335,MATCH(VPPEL[[#This Row],[DistrictNumber]],$R$3:$R$335,0),3)</f>
        <v>1.34</v>
      </c>
      <c r="G1062" s="9">
        <f t="shared" si="96"/>
        <v>1949239.0564391126</v>
      </c>
      <c r="H1062" s="11">
        <v>1.02</v>
      </c>
      <c r="I1062" s="12" cm="1">
        <f t="array" ref="I1062">INDEX(VPPEL[],MATCH(VPPEL[[#This Row],[Base Year]]&amp;VPPEL[[#This Row],[DistrictNumber]],VPPEL[[Fiscal Year]:[Fiscal Year]]&amp;VPPEL[[DistrictNumber]:[DistrictNumber]],0),9)*$H1062</f>
        <v>1318183.4178822457</v>
      </c>
      <c r="J1062" s="15">
        <f>IF(VPPEL[[#This Row],[Unadjusted Maximum Revenue]]/(VPPEL[[#This Row],[Proposed Taxable Valuation]]/1000)&gt;VPPEL[[#This Row],[Max VPPEL RATE]],VPPEL[[#This Row],[Max VPPEL RATE]],VPPEL[[#This Row],[Unadjusted Maximum Revenue]]/(VPPEL[[#This Row],[Proposed Taxable Valuation]]/1000))</f>
        <v>0.90618222230218504</v>
      </c>
      <c r="K1062" s="26">
        <f>ROUND(VPPEL[[#This Row],[Proposed Taxable Valuation]]/1000*VPPEL[[#This Row],[Adjusted Rate]],0)</f>
        <v>1318183</v>
      </c>
      <c r="L1062" s="19">
        <f t="shared" si="94"/>
        <v>-631055.63855686691</v>
      </c>
      <c r="M1062" s="17">
        <f t="shared" si="97"/>
        <v>-0.43381777769781504</v>
      </c>
      <c r="N1062">
        <v>1025066556.7830212</v>
      </c>
      <c r="O1062">
        <f>INDEX($R$3:$T$335,MATCH(VPPEL[[#This Row],[DistrictNumber]],$R$3:$R$335,0),3)</f>
        <v>1.34</v>
      </c>
      <c r="P1062" s="9">
        <f t="shared" si="95"/>
        <v>1373589</v>
      </c>
    </row>
    <row r="1063" spans="1:16" x14ac:dyDescent="0.35">
      <c r="A1063" s="13">
        <v>2029</v>
      </c>
      <c r="B1063" s="13">
        <f t="shared" si="93"/>
        <v>2028</v>
      </c>
      <c r="C1063" t="s">
        <v>164</v>
      </c>
      <c r="D1063" t="s">
        <v>165</v>
      </c>
      <c r="E1063" s="25">
        <v>145909198.38763499</v>
      </c>
      <c r="F1063" s="13">
        <f>INDEX($R$3:$T$335,MATCH(VPPEL[[#This Row],[DistrictNumber]],$R$3:$R$335,0),3)</f>
        <v>0.67</v>
      </c>
      <c r="G1063" s="9">
        <f t="shared" si="96"/>
        <v>97759.162919715454</v>
      </c>
      <c r="H1063" s="11">
        <v>1.02</v>
      </c>
      <c r="I1063" s="12" cm="1">
        <f t="array" ref="I1063">INDEX(VPPEL[],MATCH(VPPEL[[#This Row],[Base Year]]&amp;VPPEL[[#This Row],[DistrictNumber]],VPPEL[[Fiscal Year]:[Fiscal Year]]&amp;VPPEL[[DistrictNumber]:[DistrictNumber]],0),9)*$H1063</f>
        <v>81068.397043481309</v>
      </c>
      <c r="J1063" s="15">
        <f>IF(VPPEL[[#This Row],[Unadjusted Maximum Revenue]]/(VPPEL[[#This Row],[Proposed Taxable Valuation]]/1000)&gt;VPPEL[[#This Row],[Max VPPEL RATE]],VPPEL[[#This Row],[Max VPPEL RATE]],VPPEL[[#This Row],[Unadjusted Maximum Revenue]]/(VPPEL[[#This Row],[Proposed Taxable Valuation]]/1000))</f>
        <v>0.55560854243135505</v>
      </c>
      <c r="K1063" s="26">
        <f>ROUND(VPPEL[[#This Row],[Proposed Taxable Valuation]]/1000*VPPEL[[#This Row],[Adjusted Rate]],0)</f>
        <v>81068</v>
      </c>
      <c r="L1063" s="19">
        <f t="shared" si="94"/>
        <v>-16690.765876234145</v>
      </c>
      <c r="M1063" s="17">
        <f t="shared" si="97"/>
        <v>-0.11439145756864499</v>
      </c>
      <c r="N1063">
        <v>117882603.99137518</v>
      </c>
      <c r="O1063">
        <f>INDEX($R$3:$T$335,MATCH(VPPEL[[#This Row],[DistrictNumber]],$R$3:$R$335,0),3)</f>
        <v>0.67</v>
      </c>
      <c r="P1063" s="9">
        <f t="shared" si="95"/>
        <v>78981</v>
      </c>
    </row>
    <row r="1064" spans="1:16" x14ac:dyDescent="0.35">
      <c r="A1064" s="13">
        <v>2029</v>
      </c>
      <c r="B1064" s="13">
        <f t="shared" si="93"/>
        <v>2028</v>
      </c>
      <c r="C1064" t="s">
        <v>166</v>
      </c>
      <c r="D1064" t="s">
        <v>167</v>
      </c>
      <c r="E1064" s="25">
        <v>796933931.535447</v>
      </c>
      <c r="F1064" s="13">
        <f>INDEX($R$3:$T$335,MATCH(VPPEL[[#This Row],[DistrictNumber]],$R$3:$R$335,0),3)</f>
        <v>0</v>
      </c>
      <c r="G1064" s="9">
        <f t="shared" si="96"/>
        <v>0</v>
      </c>
      <c r="H1064" s="11">
        <v>1.02</v>
      </c>
      <c r="I1064" s="12" cm="1">
        <f t="array" ref="I1064">INDEX(VPPEL[],MATCH(VPPEL[[#This Row],[Base Year]]&amp;VPPEL[[#This Row],[DistrictNumber]],VPPEL[[Fiscal Year]:[Fiscal Year]]&amp;VPPEL[[DistrictNumber]:[DistrictNumber]],0),9)*$H1064</f>
        <v>0</v>
      </c>
      <c r="J1064" s="15">
        <f>IF(VPPEL[[#This Row],[Unadjusted Maximum Revenue]]/(VPPEL[[#This Row],[Proposed Taxable Valuation]]/1000)&gt;VPPEL[[#This Row],[Max VPPEL RATE]],VPPEL[[#This Row],[Max VPPEL RATE]],VPPEL[[#This Row],[Unadjusted Maximum Revenue]]/(VPPEL[[#This Row],[Proposed Taxable Valuation]]/1000))</f>
        <v>0</v>
      </c>
      <c r="K1064" s="26">
        <f>ROUND(VPPEL[[#This Row],[Proposed Taxable Valuation]]/1000*VPPEL[[#This Row],[Adjusted Rate]],0)</f>
        <v>0</v>
      </c>
      <c r="L1064" s="19">
        <f t="shared" si="94"/>
        <v>0</v>
      </c>
      <c r="M1064" s="17">
        <f t="shared" si="97"/>
        <v>0</v>
      </c>
      <c r="N1064">
        <v>603344018.86180687</v>
      </c>
      <c r="O1064">
        <f>INDEX($R$3:$T$335,MATCH(VPPEL[[#This Row],[DistrictNumber]],$R$3:$R$335,0),3)</f>
        <v>0</v>
      </c>
      <c r="P1064" s="9">
        <f t="shared" si="95"/>
        <v>0</v>
      </c>
    </row>
    <row r="1065" spans="1:16" x14ac:dyDescent="0.35">
      <c r="A1065" s="13">
        <v>2029</v>
      </c>
      <c r="B1065" s="13">
        <f t="shared" si="93"/>
        <v>2028</v>
      </c>
      <c r="C1065" t="s">
        <v>168</v>
      </c>
      <c r="D1065" t="s">
        <v>169</v>
      </c>
      <c r="E1065" s="25">
        <v>459448962.68409097</v>
      </c>
      <c r="F1065" s="13">
        <f>INDEX($R$3:$T$335,MATCH(VPPEL[[#This Row],[DistrictNumber]],$R$3:$R$335,0),3)</f>
        <v>1.34</v>
      </c>
      <c r="G1065" s="9">
        <f t="shared" si="96"/>
        <v>615661.60999668192</v>
      </c>
      <c r="H1065" s="11">
        <v>1.02</v>
      </c>
      <c r="I1065" s="12" cm="1">
        <f t="array" ref="I1065">INDEX(VPPEL[],MATCH(VPPEL[[#This Row],[Base Year]]&amp;VPPEL[[#This Row],[DistrictNumber]],VPPEL[[Fiscal Year]:[Fiscal Year]]&amp;VPPEL[[DistrictNumber]:[DistrictNumber]],0),9)*$H1065</f>
        <v>393145.64350008481</v>
      </c>
      <c r="J1065" s="15">
        <f>IF(VPPEL[[#This Row],[Unadjusted Maximum Revenue]]/(VPPEL[[#This Row],[Proposed Taxable Valuation]]/1000)&gt;VPPEL[[#This Row],[Max VPPEL RATE]],VPPEL[[#This Row],[Max VPPEL RATE]],VPPEL[[#This Row],[Unadjusted Maximum Revenue]]/(VPPEL[[#This Row],[Proposed Taxable Valuation]]/1000))</f>
        <v>0.85568947898660264</v>
      </c>
      <c r="K1065" s="26">
        <f>ROUND(VPPEL[[#This Row],[Proposed Taxable Valuation]]/1000*VPPEL[[#This Row],[Adjusted Rate]],0)</f>
        <v>393146</v>
      </c>
      <c r="L1065" s="19">
        <f t="shared" si="94"/>
        <v>-222515.9664965971</v>
      </c>
      <c r="M1065" s="17">
        <f t="shared" si="97"/>
        <v>-0.48431052101339744</v>
      </c>
      <c r="N1065">
        <v>315291512.66642076</v>
      </c>
      <c r="O1065">
        <f>INDEX($R$3:$T$335,MATCH(VPPEL[[#This Row],[DistrictNumber]],$R$3:$R$335,0),3)</f>
        <v>1.34</v>
      </c>
      <c r="P1065" s="9">
        <f t="shared" si="95"/>
        <v>422491</v>
      </c>
    </row>
    <row r="1066" spans="1:16" x14ac:dyDescent="0.35">
      <c r="A1066" s="13">
        <v>2029</v>
      </c>
      <c r="B1066" s="13">
        <f t="shared" si="93"/>
        <v>2028</v>
      </c>
      <c r="C1066" t="s">
        <v>170</v>
      </c>
      <c r="D1066" t="s">
        <v>171</v>
      </c>
      <c r="E1066" s="25">
        <v>18542319027.577801</v>
      </c>
      <c r="F1066" s="13">
        <f>INDEX($R$3:$T$335,MATCH(VPPEL[[#This Row],[DistrictNumber]],$R$3:$R$335,0),3)</f>
        <v>1.34</v>
      </c>
      <c r="G1066" s="9">
        <f t="shared" si="96"/>
        <v>24846707.496954259</v>
      </c>
      <c r="H1066" s="11">
        <v>1.02</v>
      </c>
      <c r="I1066" s="12" cm="1">
        <f t="array" ref="I1066">INDEX(VPPEL[],MATCH(VPPEL[[#This Row],[Base Year]]&amp;VPPEL[[#This Row],[DistrictNumber]],VPPEL[[Fiscal Year]:[Fiscal Year]]&amp;VPPEL[[DistrictNumber]:[DistrictNumber]],0),9)*$H1066</f>
        <v>15560485.257189846</v>
      </c>
      <c r="J1066" s="15">
        <f>IF(VPPEL[[#This Row],[Unadjusted Maximum Revenue]]/(VPPEL[[#This Row],[Proposed Taxable Valuation]]/1000)&gt;VPPEL[[#This Row],[Max VPPEL RATE]],VPPEL[[#This Row],[Max VPPEL RATE]],VPPEL[[#This Row],[Unadjusted Maximum Revenue]]/(VPPEL[[#This Row],[Proposed Taxable Valuation]]/1000))</f>
        <v>0.8391876568430785</v>
      </c>
      <c r="K1066" s="26">
        <f>ROUND(VPPEL[[#This Row],[Proposed Taxable Valuation]]/1000*VPPEL[[#This Row],[Adjusted Rate]],0)</f>
        <v>15560485</v>
      </c>
      <c r="L1066" s="19">
        <f t="shared" si="94"/>
        <v>-9286222.2397644129</v>
      </c>
      <c r="M1066" s="17">
        <f t="shared" si="97"/>
        <v>-0.50081234315692158</v>
      </c>
      <c r="N1066">
        <v>12848060935.159292</v>
      </c>
      <c r="O1066">
        <f>INDEX($R$3:$T$335,MATCH(VPPEL[[#This Row],[DistrictNumber]],$R$3:$R$335,0),3)</f>
        <v>1.34</v>
      </c>
      <c r="P1066" s="9">
        <f t="shared" si="95"/>
        <v>17216402</v>
      </c>
    </row>
    <row r="1067" spans="1:16" x14ac:dyDescent="0.35">
      <c r="A1067" s="13">
        <v>2029</v>
      </c>
      <c r="B1067" s="13">
        <f t="shared" si="93"/>
        <v>2028</v>
      </c>
      <c r="C1067" t="s">
        <v>172</v>
      </c>
      <c r="D1067" t="s">
        <v>173</v>
      </c>
      <c r="E1067" s="25">
        <v>66331218.266309008</v>
      </c>
      <c r="F1067" s="13">
        <f>INDEX($R$3:$T$335,MATCH(VPPEL[[#This Row],[DistrictNumber]],$R$3:$R$335,0),3)</f>
        <v>1.33999</v>
      </c>
      <c r="G1067" s="9">
        <f t="shared" si="96"/>
        <v>88883.169164671403</v>
      </c>
      <c r="H1067" s="11">
        <v>1.02</v>
      </c>
      <c r="I1067" s="12" cm="1">
        <f t="array" ref="I1067">INDEX(VPPEL[],MATCH(VPPEL[[#This Row],[Base Year]]&amp;VPPEL[[#This Row],[DistrictNumber]],VPPEL[[Fiscal Year]:[Fiscal Year]]&amp;VPPEL[[DistrictNumber]:[DistrictNumber]],0),9)*$H1067</f>
        <v>76360.28967249069</v>
      </c>
      <c r="J1067" s="15">
        <f>IF(VPPEL[[#This Row],[Unadjusted Maximum Revenue]]/(VPPEL[[#This Row],[Proposed Taxable Valuation]]/1000)&gt;VPPEL[[#This Row],[Max VPPEL RATE]],VPPEL[[#This Row],[Max VPPEL RATE]],VPPEL[[#This Row],[Unadjusted Maximum Revenue]]/(VPPEL[[#This Row],[Proposed Taxable Valuation]]/1000))</f>
        <v>1.1511968522260001</v>
      </c>
      <c r="K1067" s="26">
        <f>ROUND(VPPEL[[#This Row],[Proposed Taxable Valuation]]/1000*VPPEL[[#This Row],[Adjusted Rate]],0)</f>
        <v>76360</v>
      </c>
      <c r="L1067" s="19">
        <f t="shared" si="94"/>
        <v>-12522.879492180713</v>
      </c>
      <c r="M1067" s="17">
        <f t="shared" si="97"/>
        <v>-0.18879314777399991</v>
      </c>
      <c r="N1067">
        <v>56638073.030966341</v>
      </c>
      <c r="O1067">
        <f>INDEX($R$3:$T$335,MATCH(VPPEL[[#This Row],[DistrictNumber]],$R$3:$R$335,0),3)</f>
        <v>1.33999</v>
      </c>
      <c r="P1067" s="9">
        <f t="shared" si="95"/>
        <v>75894</v>
      </c>
    </row>
    <row r="1068" spans="1:16" x14ac:dyDescent="0.35">
      <c r="A1068" s="13">
        <v>2029</v>
      </c>
      <c r="B1068" s="13">
        <f t="shared" si="93"/>
        <v>2028</v>
      </c>
      <c r="C1068" t="s">
        <v>174</v>
      </c>
      <c r="D1068" t="s">
        <v>175</v>
      </c>
      <c r="E1068" s="25">
        <v>534254977.75248134</v>
      </c>
      <c r="F1068" s="13">
        <f>INDEX($R$3:$T$335,MATCH(VPPEL[[#This Row],[DistrictNumber]],$R$3:$R$335,0),3)</f>
        <v>0.5</v>
      </c>
      <c r="G1068" s="9">
        <f t="shared" si="96"/>
        <v>267127.48887624068</v>
      </c>
      <c r="H1068" s="11">
        <v>1.02</v>
      </c>
      <c r="I1068" s="12" cm="1">
        <f t="array" ref="I1068">INDEX(VPPEL[],MATCH(VPPEL[[#This Row],[Base Year]]&amp;VPPEL[[#This Row],[DistrictNumber]],VPPEL[[Fiscal Year]:[Fiscal Year]]&amp;VPPEL[[DistrictNumber]:[DistrictNumber]],0),9)*$H1068</f>
        <v>193639.06203890403</v>
      </c>
      <c r="J1068" s="15">
        <f>IF(VPPEL[[#This Row],[Unadjusted Maximum Revenue]]/(VPPEL[[#This Row],[Proposed Taxable Valuation]]/1000)&gt;VPPEL[[#This Row],[Max VPPEL RATE]],VPPEL[[#This Row],[Max VPPEL RATE]],VPPEL[[#This Row],[Unadjusted Maximum Revenue]]/(VPPEL[[#This Row],[Proposed Taxable Valuation]]/1000))</f>
        <v>0.3624469028880371</v>
      </c>
      <c r="K1068" s="26">
        <f>ROUND(VPPEL[[#This Row],[Proposed Taxable Valuation]]/1000*VPPEL[[#This Row],[Adjusted Rate]],0)</f>
        <v>193639</v>
      </c>
      <c r="L1068" s="19">
        <f t="shared" si="94"/>
        <v>-73488.42683733665</v>
      </c>
      <c r="M1068" s="17">
        <f t="shared" si="97"/>
        <v>-0.1375530971119629</v>
      </c>
      <c r="N1068">
        <v>398501759.62237573</v>
      </c>
      <c r="O1068">
        <f>INDEX($R$3:$T$335,MATCH(VPPEL[[#This Row],[DistrictNumber]],$R$3:$R$335,0),3)</f>
        <v>0.5</v>
      </c>
      <c r="P1068" s="9">
        <f t="shared" si="95"/>
        <v>199251</v>
      </c>
    </row>
    <row r="1069" spans="1:16" x14ac:dyDescent="0.35">
      <c r="A1069" s="13">
        <v>2029</v>
      </c>
      <c r="B1069" s="13">
        <f t="shared" si="93"/>
        <v>2028</v>
      </c>
      <c r="C1069" t="s">
        <v>176</v>
      </c>
      <c r="D1069" t="s">
        <v>177</v>
      </c>
      <c r="E1069" s="25">
        <v>8356515755.5575829</v>
      </c>
      <c r="F1069" s="13">
        <f>INDEX($R$3:$T$335,MATCH(VPPEL[[#This Row],[DistrictNumber]],$R$3:$R$335,0),3)</f>
        <v>0.67</v>
      </c>
      <c r="G1069" s="9">
        <f t="shared" si="96"/>
        <v>5598865.5562235806</v>
      </c>
      <c r="H1069" s="11">
        <v>1.02</v>
      </c>
      <c r="I1069" s="12" cm="1">
        <f t="array" ref="I1069">INDEX(VPPEL[],MATCH(VPPEL[[#This Row],[Base Year]]&amp;VPPEL[[#This Row],[DistrictNumber]],VPPEL[[Fiscal Year]:[Fiscal Year]]&amp;VPPEL[[DistrictNumber]:[DistrictNumber]],0),9)*$H1069</f>
        <v>3634501.2129063755</v>
      </c>
      <c r="J1069" s="15">
        <f>IF(VPPEL[[#This Row],[Unadjusted Maximum Revenue]]/(VPPEL[[#This Row],[Proposed Taxable Valuation]]/1000)&gt;VPPEL[[#This Row],[Max VPPEL RATE]],VPPEL[[#This Row],[Max VPPEL RATE]],VPPEL[[#This Row],[Unadjusted Maximum Revenue]]/(VPPEL[[#This Row],[Proposed Taxable Valuation]]/1000))</f>
        <v>0.43493021723667724</v>
      </c>
      <c r="K1069" s="26">
        <f>ROUND(VPPEL[[#This Row],[Proposed Taxable Valuation]]/1000*VPPEL[[#This Row],[Adjusted Rate]],0)</f>
        <v>3634501</v>
      </c>
      <c r="L1069" s="19">
        <f t="shared" si="94"/>
        <v>-1964364.3433172051</v>
      </c>
      <c r="M1069" s="17">
        <f t="shared" si="97"/>
        <v>-0.2350697827633228</v>
      </c>
      <c r="N1069">
        <v>5733925924.3707428</v>
      </c>
      <c r="O1069">
        <f>INDEX($R$3:$T$335,MATCH(VPPEL[[#This Row],[DistrictNumber]],$R$3:$R$335,0),3)</f>
        <v>0.67</v>
      </c>
      <c r="P1069" s="9">
        <f t="shared" si="95"/>
        <v>3841730</v>
      </c>
    </row>
    <row r="1070" spans="1:16" x14ac:dyDescent="0.35">
      <c r="A1070" s="13">
        <v>2029</v>
      </c>
      <c r="B1070" s="13">
        <f t="shared" si="93"/>
        <v>2028</v>
      </c>
      <c r="C1070" t="s">
        <v>178</v>
      </c>
      <c r="D1070" t="s">
        <v>179</v>
      </c>
      <c r="E1070" s="25">
        <v>267772055.83881798</v>
      </c>
      <c r="F1070" s="13">
        <f>INDEX($R$3:$T$335,MATCH(VPPEL[[#This Row],[DistrictNumber]],$R$3:$R$335,0),3)</f>
        <v>1.34</v>
      </c>
      <c r="G1070" s="9">
        <f t="shared" si="96"/>
        <v>358814.55482401612</v>
      </c>
      <c r="H1070" s="11">
        <v>1.02</v>
      </c>
      <c r="I1070" s="12" cm="1">
        <f t="array" ref="I1070">INDEX(VPPEL[],MATCH(VPPEL[[#This Row],[Base Year]]&amp;VPPEL[[#This Row],[DistrictNumber]],VPPEL[[Fiscal Year]:[Fiscal Year]]&amp;VPPEL[[DistrictNumber]:[DistrictNumber]],0),9)*$H1070</f>
        <v>283189.04138918885</v>
      </c>
      <c r="J1070" s="15">
        <f>IF(VPPEL[[#This Row],[Unadjusted Maximum Revenue]]/(VPPEL[[#This Row],[Proposed Taxable Valuation]]/1000)&gt;VPPEL[[#This Row],[Max VPPEL RATE]],VPPEL[[#This Row],[Max VPPEL RATE]],VPPEL[[#This Row],[Unadjusted Maximum Revenue]]/(VPPEL[[#This Row],[Proposed Taxable Valuation]]/1000))</f>
        <v>1.0575750352368767</v>
      </c>
      <c r="K1070" s="26">
        <f>ROUND(VPPEL[[#This Row],[Proposed Taxable Valuation]]/1000*VPPEL[[#This Row],[Adjusted Rate]],0)</f>
        <v>283189</v>
      </c>
      <c r="L1070" s="19">
        <f t="shared" si="94"/>
        <v>-75625.51343482727</v>
      </c>
      <c r="M1070" s="17">
        <f t="shared" si="97"/>
        <v>-0.2824249647631234</v>
      </c>
      <c r="N1070">
        <v>202725905.02277997</v>
      </c>
      <c r="O1070">
        <f>INDEX($R$3:$T$335,MATCH(VPPEL[[#This Row],[DistrictNumber]],$R$3:$R$335,0),3)</f>
        <v>1.34</v>
      </c>
      <c r="P1070" s="9">
        <f t="shared" si="95"/>
        <v>271653</v>
      </c>
    </row>
    <row r="1071" spans="1:16" x14ac:dyDescent="0.35">
      <c r="A1071" s="13">
        <v>2029</v>
      </c>
      <c r="B1071" s="13">
        <f t="shared" si="93"/>
        <v>2028</v>
      </c>
      <c r="C1071" t="s">
        <v>180</v>
      </c>
      <c r="D1071" t="s">
        <v>181</v>
      </c>
      <c r="E1071" s="25">
        <v>420358495.59936291</v>
      </c>
      <c r="F1071" s="13">
        <f>INDEX($R$3:$T$335,MATCH(VPPEL[[#This Row],[DistrictNumber]],$R$3:$R$335,0),3)</f>
        <v>0</v>
      </c>
      <c r="G1071" s="9">
        <f t="shared" si="96"/>
        <v>0</v>
      </c>
      <c r="H1071" s="11">
        <v>1.02</v>
      </c>
      <c r="I1071" s="12" cm="1">
        <f t="array" ref="I1071">INDEX(VPPEL[],MATCH(VPPEL[[#This Row],[Base Year]]&amp;VPPEL[[#This Row],[DistrictNumber]],VPPEL[[Fiscal Year]:[Fiscal Year]]&amp;VPPEL[[DistrictNumber]:[DistrictNumber]],0),9)*$H1071</f>
        <v>0</v>
      </c>
      <c r="J1071" s="15">
        <f>IF(VPPEL[[#This Row],[Unadjusted Maximum Revenue]]/(VPPEL[[#This Row],[Proposed Taxable Valuation]]/1000)&gt;VPPEL[[#This Row],[Max VPPEL RATE]],VPPEL[[#This Row],[Max VPPEL RATE]],VPPEL[[#This Row],[Unadjusted Maximum Revenue]]/(VPPEL[[#This Row],[Proposed Taxable Valuation]]/1000))</f>
        <v>0</v>
      </c>
      <c r="K1071" s="26">
        <f>ROUND(VPPEL[[#This Row],[Proposed Taxable Valuation]]/1000*VPPEL[[#This Row],[Adjusted Rate]],0)</f>
        <v>0</v>
      </c>
      <c r="L1071" s="19">
        <f t="shared" si="94"/>
        <v>0</v>
      </c>
      <c r="M1071" s="17">
        <f t="shared" si="97"/>
        <v>0</v>
      </c>
      <c r="N1071">
        <v>322970127.27504307</v>
      </c>
      <c r="O1071">
        <f>INDEX($R$3:$T$335,MATCH(VPPEL[[#This Row],[DistrictNumber]],$R$3:$R$335,0),3)</f>
        <v>0</v>
      </c>
      <c r="P1071" s="9">
        <f t="shared" si="95"/>
        <v>0</v>
      </c>
    </row>
    <row r="1072" spans="1:16" x14ac:dyDescent="0.35">
      <c r="A1072" s="13">
        <v>2029</v>
      </c>
      <c r="B1072" s="13">
        <f t="shared" si="93"/>
        <v>2028</v>
      </c>
      <c r="C1072" t="s">
        <v>182</v>
      </c>
      <c r="D1072" t="s">
        <v>183</v>
      </c>
      <c r="E1072" s="25">
        <v>640089082.2276094</v>
      </c>
      <c r="F1072" s="13">
        <f>INDEX($R$3:$T$335,MATCH(VPPEL[[#This Row],[DistrictNumber]],$R$3:$R$335,0),3)</f>
        <v>0.67</v>
      </c>
      <c r="G1072" s="9">
        <f t="shared" si="96"/>
        <v>428859.68509249832</v>
      </c>
      <c r="H1072" s="11">
        <v>1.02</v>
      </c>
      <c r="I1072" s="12" cm="1">
        <f t="array" ref="I1072">INDEX(VPPEL[],MATCH(VPPEL[[#This Row],[Base Year]]&amp;VPPEL[[#This Row],[DistrictNumber]],VPPEL[[Fiscal Year]:[Fiscal Year]]&amp;VPPEL[[DistrictNumber]:[DistrictNumber]],0),9)*$H1072</f>
        <v>343410.85872229683</v>
      </c>
      <c r="J1072" s="15">
        <f>IF(VPPEL[[#This Row],[Unadjusted Maximum Revenue]]/(VPPEL[[#This Row],[Proposed Taxable Valuation]]/1000)&gt;VPPEL[[#This Row],[Max VPPEL RATE]],VPPEL[[#This Row],[Max VPPEL RATE]],VPPEL[[#This Row],[Unadjusted Maximum Revenue]]/(VPPEL[[#This Row],[Proposed Taxable Valuation]]/1000))</f>
        <v>0.53650479012573338</v>
      </c>
      <c r="K1072" s="26">
        <f>ROUND(VPPEL[[#This Row],[Proposed Taxable Valuation]]/1000*VPPEL[[#This Row],[Adjusted Rate]],0)</f>
        <v>343411</v>
      </c>
      <c r="L1072" s="19">
        <f t="shared" si="94"/>
        <v>-85448.826370201481</v>
      </c>
      <c r="M1072" s="17">
        <f t="shared" si="97"/>
        <v>-0.13349520987426666</v>
      </c>
      <c r="N1072">
        <v>543413062.16326571</v>
      </c>
      <c r="O1072">
        <f>INDEX($R$3:$T$335,MATCH(VPPEL[[#This Row],[DistrictNumber]],$R$3:$R$335,0),3)</f>
        <v>0.67</v>
      </c>
      <c r="P1072" s="9">
        <f t="shared" si="95"/>
        <v>364087</v>
      </c>
    </row>
    <row r="1073" spans="1:16" x14ac:dyDescent="0.35">
      <c r="A1073" s="13">
        <v>2029</v>
      </c>
      <c r="B1073" s="13">
        <f t="shared" si="93"/>
        <v>2028</v>
      </c>
      <c r="C1073" t="s">
        <v>184</v>
      </c>
      <c r="D1073" t="s">
        <v>185</v>
      </c>
      <c r="E1073" s="25">
        <v>423361802.71096987</v>
      </c>
      <c r="F1073" s="13">
        <f>INDEX($R$3:$T$335,MATCH(VPPEL[[#This Row],[DistrictNumber]],$R$3:$R$335,0),3)</f>
        <v>1.34</v>
      </c>
      <c r="G1073" s="9">
        <f t="shared" si="96"/>
        <v>567304.81563269964</v>
      </c>
      <c r="H1073" s="11">
        <v>1.02</v>
      </c>
      <c r="I1073" s="12" cm="1">
        <f t="array" ref="I1073">INDEX(VPPEL[],MATCH(VPPEL[[#This Row],[Base Year]]&amp;VPPEL[[#This Row],[DistrictNumber]],VPPEL[[Fiscal Year]:[Fiscal Year]]&amp;VPPEL[[DistrictNumber]:[DistrictNumber]],0),9)*$H1073</f>
        <v>363367.13668639644</v>
      </c>
      <c r="J1073" s="15">
        <f>IF(VPPEL[[#This Row],[Unadjusted Maximum Revenue]]/(VPPEL[[#This Row],[Proposed Taxable Valuation]]/1000)&gt;VPPEL[[#This Row],[Max VPPEL RATE]],VPPEL[[#This Row],[Max VPPEL RATE]],VPPEL[[#This Row],[Unadjusted Maximum Revenue]]/(VPPEL[[#This Row],[Proposed Taxable Valuation]]/1000))</f>
        <v>0.85828984655582652</v>
      </c>
      <c r="K1073" s="26">
        <f>ROUND(VPPEL[[#This Row],[Proposed Taxable Valuation]]/1000*VPPEL[[#This Row],[Adjusted Rate]],0)</f>
        <v>363367</v>
      </c>
      <c r="L1073" s="19">
        <f t="shared" si="94"/>
        <v>-203937.6789463032</v>
      </c>
      <c r="M1073" s="17">
        <f t="shared" si="97"/>
        <v>-0.48171015344417356</v>
      </c>
      <c r="N1073">
        <v>292581067.09871447</v>
      </c>
      <c r="O1073">
        <f>INDEX($R$3:$T$335,MATCH(VPPEL[[#This Row],[DistrictNumber]],$R$3:$R$335,0),3)</f>
        <v>1.34</v>
      </c>
      <c r="P1073" s="9">
        <f t="shared" si="95"/>
        <v>392059</v>
      </c>
    </row>
    <row r="1074" spans="1:16" x14ac:dyDescent="0.35">
      <c r="A1074" s="13">
        <v>2029</v>
      </c>
      <c r="B1074" s="13">
        <f t="shared" si="93"/>
        <v>2028</v>
      </c>
      <c r="C1074" t="s">
        <v>186</v>
      </c>
      <c r="D1074" t="s">
        <v>187</v>
      </c>
      <c r="E1074" s="25">
        <v>338577555.14367211</v>
      </c>
      <c r="F1074" s="13">
        <f>INDEX($R$3:$T$335,MATCH(VPPEL[[#This Row],[DistrictNumber]],$R$3:$R$335,0),3)</f>
        <v>1.34</v>
      </c>
      <c r="G1074" s="9">
        <f t="shared" si="96"/>
        <v>453693.92389252066</v>
      </c>
      <c r="H1074" s="11">
        <v>1.02</v>
      </c>
      <c r="I1074" s="12" cm="1">
        <f t="array" ref="I1074">INDEX(VPPEL[],MATCH(VPPEL[[#This Row],[Base Year]]&amp;VPPEL[[#This Row],[DistrictNumber]],VPPEL[[Fiscal Year]:[Fiscal Year]]&amp;VPPEL[[DistrictNumber]:[DistrictNumber]],0),9)*$H1074</f>
        <v>368723.65368164115</v>
      </c>
      <c r="J1074" s="15">
        <f>IF(VPPEL[[#This Row],[Unadjusted Maximum Revenue]]/(VPPEL[[#This Row],[Proposed Taxable Valuation]]/1000)&gt;VPPEL[[#This Row],[Max VPPEL RATE]],VPPEL[[#This Row],[Max VPPEL RATE]],VPPEL[[#This Row],[Unadjusted Maximum Revenue]]/(VPPEL[[#This Row],[Proposed Taxable Valuation]]/1000))</f>
        <v>1.0890374984401339</v>
      </c>
      <c r="K1074" s="26">
        <f>ROUND(VPPEL[[#This Row],[Proposed Taxable Valuation]]/1000*VPPEL[[#This Row],[Adjusted Rate]],0)</f>
        <v>368724</v>
      </c>
      <c r="L1074" s="19">
        <f t="shared" si="94"/>
        <v>-84970.270210879506</v>
      </c>
      <c r="M1074" s="17">
        <f t="shared" si="97"/>
        <v>-0.25096250155986621</v>
      </c>
      <c r="N1074">
        <v>272141834.61356825</v>
      </c>
      <c r="O1074">
        <f>INDEX($R$3:$T$335,MATCH(VPPEL[[#This Row],[DistrictNumber]],$R$3:$R$335,0),3)</f>
        <v>1.34</v>
      </c>
      <c r="P1074" s="9">
        <f t="shared" si="95"/>
        <v>364670</v>
      </c>
    </row>
    <row r="1075" spans="1:16" x14ac:dyDescent="0.35">
      <c r="A1075" s="13">
        <v>2029</v>
      </c>
      <c r="B1075" s="13">
        <f t="shared" si="93"/>
        <v>2028</v>
      </c>
      <c r="C1075" t="s">
        <v>188</v>
      </c>
      <c r="D1075" t="s">
        <v>189</v>
      </c>
      <c r="E1075" s="25">
        <v>470048483.84988093</v>
      </c>
      <c r="F1075" s="13">
        <f>INDEX($R$3:$T$335,MATCH(VPPEL[[#This Row],[DistrictNumber]],$R$3:$R$335,0),3)</f>
        <v>0.67</v>
      </c>
      <c r="G1075" s="9">
        <f t="shared" si="96"/>
        <v>314932.48417942022</v>
      </c>
      <c r="H1075" s="11">
        <v>1.02</v>
      </c>
      <c r="I1075" s="12" cm="1">
        <f t="array" ref="I1075">INDEX(VPPEL[],MATCH(VPPEL[[#This Row],[Base Year]]&amp;VPPEL[[#This Row],[DistrictNumber]],VPPEL[[Fiscal Year]:[Fiscal Year]]&amp;VPPEL[[DistrictNumber]:[DistrictNumber]],0),9)*$H1075</f>
        <v>247847.8845906418</v>
      </c>
      <c r="J1075" s="15">
        <f>IF(VPPEL[[#This Row],[Unadjusted Maximum Revenue]]/(VPPEL[[#This Row],[Proposed Taxable Valuation]]/1000)&gt;VPPEL[[#This Row],[Max VPPEL RATE]],VPPEL[[#This Row],[Max VPPEL RATE]],VPPEL[[#This Row],[Unadjusted Maximum Revenue]]/(VPPEL[[#This Row],[Proposed Taxable Valuation]]/1000))</f>
        <v>0.52728153181278381</v>
      </c>
      <c r="K1075" s="26">
        <f>ROUND(VPPEL[[#This Row],[Proposed Taxable Valuation]]/1000*VPPEL[[#This Row],[Adjusted Rate]],0)</f>
        <v>247848</v>
      </c>
      <c r="L1075" s="19">
        <f t="shared" si="94"/>
        <v>-67084.599588778423</v>
      </c>
      <c r="M1075" s="17">
        <f t="shared" si="97"/>
        <v>-0.14271846818721623</v>
      </c>
      <c r="N1075">
        <v>373502650.10676527</v>
      </c>
      <c r="O1075">
        <f>INDEX($R$3:$T$335,MATCH(VPPEL[[#This Row],[DistrictNumber]],$R$3:$R$335,0),3)</f>
        <v>0.67</v>
      </c>
      <c r="P1075" s="9">
        <f t="shared" si="95"/>
        <v>250247</v>
      </c>
    </row>
    <row r="1076" spans="1:16" x14ac:dyDescent="0.35">
      <c r="A1076" s="13">
        <v>2029</v>
      </c>
      <c r="B1076" s="13">
        <f t="shared" si="93"/>
        <v>2028</v>
      </c>
      <c r="C1076" t="s">
        <v>190</v>
      </c>
      <c r="D1076" t="s">
        <v>191</v>
      </c>
      <c r="E1076" s="25">
        <v>545803229.04358184</v>
      </c>
      <c r="F1076" s="13">
        <f>INDEX($R$3:$T$335,MATCH(VPPEL[[#This Row],[DistrictNumber]],$R$3:$R$335,0),3)</f>
        <v>0.52381999999999995</v>
      </c>
      <c r="G1076" s="9">
        <f t="shared" si="96"/>
        <v>285902.64743760903</v>
      </c>
      <c r="H1076" s="11">
        <v>1.02</v>
      </c>
      <c r="I1076" s="12" cm="1">
        <f t="array" ref="I1076">INDEX(VPPEL[],MATCH(VPPEL[[#This Row],[Base Year]]&amp;VPPEL[[#This Row],[DistrictNumber]],VPPEL[[Fiscal Year]:[Fiscal Year]]&amp;VPPEL[[DistrictNumber]:[DistrictNumber]],0),9)*$H1076</f>
        <v>222759.28240907085</v>
      </c>
      <c r="J1076" s="15">
        <f>IF(VPPEL[[#This Row],[Unadjusted Maximum Revenue]]/(VPPEL[[#This Row],[Proposed Taxable Valuation]]/1000)&gt;VPPEL[[#This Row],[Max VPPEL RATE]],VPPEL[[#This Row],[Max VPPEL RATE]],VPPEL[[#This Row],[Unadjusted Maximum Revenue]]/(VPPEL[[#This Row],[Proposed Taxable Valuation]]/1000))</f>
        <v>0.4081311186073685</v>
      </c>
      <c r="K1076" s="26">
        <f>ROUND(VPPEL[[#This Row],[Proposed Taxable Valuation]]/1000*VPPEL[[#This Row],[Adjusted Rate]],0)</f>
        <v>222759</v>
      </c>
      <c r="L1076" s="19">
        <f t="shared" si="94"/>
        <v>-63143.365028538188</v>
      </c>
      <c r="M1076" s="17">
        <f t="shared" si="97"/>
        <v>-0.11568888139263145</v>
      </c>
      <c r="N1076">
        <v>435619260.03322607</v>
      </c>
      <c r="O1076">
        <f>INDEX($R$3:$T$335,MATCH(VPPEL[[#This Row],[DistrictNumber]],$R$3:$R$335,0),3)</f>
        <v>0.52381999999999995</v>
      </c>
      <c r="P1076" s="9">
        <f t="shared" si="95"/>
        <v>228186</v>
      </c>
    </row>
    <row r="1077" spans="1:16" x14ac:dyDescent="0.35">
      <c r="A1077" s="13">
        <v>2029</v>
      </c>
      <c r="B1077" s="13">
        <f t="shared" si="93"/>
        <v>2028</v>
      </c>
      <c r="C1077" t="s">
        <v>192</v>
      </c>
      <c r="D1077" t="s">
        <v>193</v>
      </c>
      <c r="E1077" s="25">
        <v>786961316.32667863</v>
      </c>
      <c r="F1077" s="13">
        <f>INDEX($R$3:$T$335,MATCH(VPPEL[[#This Row],[DistrictNumber]],$R$3:$R$335,0),3)</f>
        <v>1</v>
      </c>
      <c r="G1077" s="9">
        <f t="shared" si="96"/>
        <v>786961.31632667861</v>
      </c>
      <c r="H1077" s="11">
        <v>1.02</v>
      </c>
      <c r="I1077" s="12" cm="1">
        <f t="array" ref="I1077">INDEX(VPPEL[],MATCH(VPPEL[[#This Row],[Base Year]]&amp;VPPEL[[#This Row],[DistrictNumber]],VPPEL[[Fiscal Year]:[Fiscal Year]]&amp;VPPEL[[DistrictNumber]:[DistrictNumber]],0),9)*$H1077</f>
        <v>587441.75077425607</v>
      </c>
      <c r="J1077" s="15">
        <f>IF(VPPEL[[#This Row],[Unadjusted Maximum Revenue]]/(VPPEL[[#This Row],[Proposed Taxable Valuation]]/1000)&gt;VPPEL[[#This Row],[Max VPPEL RATE]],VPPEL[[#This Row],[Max VPPEL RATE]],VPPEL[[#This Row],[Unadjusted Maximum Revenue]]/(VPPEL[[#This Row],[Proposed Taxable Valuation]]/1000))</f>
        <v>0.7464683950620018</v>
      </c>
      <c r="K1077" s="26">
        <f>ROUND(VPPEL[[#This Row],[Proposed Taxable Valuation]]/1000*VPPEL[[#This Row],[Adjusted Rate]],0)</f>
        <v>587442</v>
      </c>
      <c r="L1077" s="19">
        <f t="shared" si="94"/>
        <v>-199519.56555242254</v>
      </c>
      <c r="M1077" s="17">
        <f t="shared" si="97"/>
        <v>-0.2535316049379982</v>
      </c>
      <c r="N1077">
        <v>602115527.90440845</v>
      </c>
      <c r="O1077">
        <f>INDEX($R$3:$T$335,MATCH(VPPEL[[#This Row],[DistrictNumber]],$R$3:$R$335,0),3)</f>
        <v>1</v>
      </c>
      <c r="P1077" s="9">
        <f t="shared" si="95"/>
        <v>602116</v>
      </c>
    </row>
    <row r="1078" spans="1:16" x14ac:dyDescent="0.35">
      <c r="A1078" s="13">
        <v>2029</v>
      </c>
      <c r="B1078" s="13">
        <f t="shared" si="93"/>
        <v>2028</v>
      </c>
      <c r="C1078" t="s">
        <v>194</v>
      </c>
      <c r="D1078" t="s">
        <v>195</v>
      </c>
      <c r="E1078" s="25">
        <v>269412073.01283908</v>
      </c>
      <c r="F1078" s="13">
        <f>INDEX($R$3:$T$335,MATCH(VPPEL[[#This Row],[DistrictNumber]],$R$3:$R$335,0),3)</f>
        <v>1.34</v>
      </c>
      <c r="G1078" s="9">
        <f t="shared" si="96"/>
        <v>361012.17783720436</v>
      </c>
      <c r="H1078" s="11">
        <v>1.02</v>
      </c>
      <c r="I1078" s="12" cm="1">
        <f t="array" ref="I1078">INDEX(VPPEL[],MATCH(VPPEL[[#This Row],[Base Year]]&amp;VPPEL[[#This Row],[DistrictNumber]],VPPEL[[Fiscal Year]:[Fiscal Year]]&amp;VPPEL[[DistrictNumber]:[DistrictNumber]],0),9)*$H1078</f>
        <v>263841.72303366725</v>
      </c>
      <c r="J1078" s="15">
        <f>IF(VPPEL[[#This Row],[Unadjusted Maximum Revenue]]/(VPPEL[[#This Row],[Proposed Taxable Valuation]]/1000)&gt;VPPEL[[#This Row],[Max VPPEL RATE]],VPPEL[[#This Row],[Max VPPEL RATE]],VPPEL[[#This Row],[Unadjusted Maximum Revenue]]/(VPPEL[[#This Row],[Proposed Taxable Valuation]]/1000))</f>
        <v>0.97932405212254037</v>
      </c>
      <c r="K1078" s="26">
        <f>ROUND(VPPEL[[#This Row],[Proposed Taxable Valuation]]/1000*VPPEL[[#This Row],[Adjusted Rate]],0)</f>
        <v>263842</v>
      </c>
      <c r="L1078" s="19">
        <f t="shared" si="94"/>
        <v>-97170.454803537112</v>
      </c>
      <c r="M1078" s="17">
        <f t="shared" si="97"/>
        <v>-0.36067594787745971</v>
      </c>
      <c r="N1078">
        <v>208756256.73591578</v>
      </c>
      <c r="O1078">
        <f>INDEX($R$3:$T$335,MATCH(VPPEL[[#This Row],[DistrictNumber]],$R$3:$R$335,0),3)</f>
        <v>1.34</v>
      </c>
      <c r="P1078" s="9">
        <f t="shared" si="95"/>
        <v>279733</v>
      </c>
    </row>
    <row r="1079" spans="1:16" x14ac:dyDescent="0.35">
      <c r="A1079" s="13">
        <v>2029</v>
      </c>
      <c r="B1079" s="13">
        <f t="shared" si="93"/>
        <v>2028</v>
      </c>
      <c r="C1079" t="s">
        <v>196</v>
      </c>
      <c r="D1079" t="s">
        <v>197</v>
      </c>
      <c r="E1079" s="25">
        <v>339190929.39618504</v>
      </c>
      <c r="F1079" s="13">
        <f>INDEX($R$3:$T$335,MATCH(VPPEL[[#This Row],[DistrictNumber]],$R$3:$R$335,0),3)</f>
        <v>0</v>
      </c>
      <c r="G1079" s="9">
        <f t="shared" si="96"/>
        <v>0</v>
      </c>
      <c r="H1079" s="11">
        <v>1.02</v>
      </c>
      <c r="I1079" s="12" cm="1">
        <f t="array" ref="I1079">INDEX(VPPEL[],MATCH(VPPEL[[#This Row],[Base Year]]&amp;VPPEL[[#This Row],[DistrictNumber]],VPPEL[[Fiscal Year]:[Fiscal Year]]&amp;VPPEL[[DistrictNumber]:[DistrictNumber]],0),9)*$H1079</f>
        <v>0</v>
      </c>
      <c r="J1079" s="15">
        <f>IF(VPPEL[[#This Row],[Unadjusted Maximum Revenue]]/(VPPEL[[#This Row],[Proposed Taxable Valuation]]/1000)&gt;VPPEL[[#This Row],[Max VPPEL RATE]],VPPEL[[#This Row],[Max VPPEL RATE]],VPPEL[[#This Row],[Unadjusted Maximum Revenue]]/(VPPEL[[#This Row],[Proposed Taxable Valuation]]/1000))</f>
        <v>0</v>
      </c>
      <c r="K1079" s="26">
        <f>ROUND(VPPEL[[#This Row],[Proposed Taxable Valuation]]/1000*VPPEL[[#This Row],[Adjusted Rate]],0)</f>
        <v>0</v>
      </c>
      <c r="L1079" s="19">
        <f t="shared" si="94"/>
        <v>0</v>
      </c>
      <c r="M1079" s="17">
        <f t="shared" si="97"/>
        <v>0</v>
      </c>
      <c r="N1079">
        <v>240503028.70707083</v>
      </c>
      <c r="O1079">
        <f>INDEX($R$3:$T$335,MATCH(VPPEL[[#This Row],[DistrictNumber]],$R$3:$R$335,0),3)</f>
        <v>0</v>
      </c>
      <c r="P1079" s="9">
        <f t="shared" si="95"/>
        <v>0</v>
      </c>
    </row>
    <row r="1080" spans="1:16" x14ac:dyDescent="0.35">
      <c r="A1080" s="13">
        <v>2029</v>
      </c>
      <c r="B1080" s="13">
        <f t="shared" si="93"/>
        <v>2028</v>
      </c>
      <c r="C1080" t="s">
        <v>198</v>
      </c>
      <c r="D1080" t="s">
        <v>199</v>
      </c>
      <c r="E1080" s="25">
        <v>424731525.62736863</v>
      </c>
      <c r="F1080" s="13">
        <f>INDEX($R$3:$T$335,MATCH(VPPEL[[#This Row],[DistrictNumber]],$R$3:$R$335,0),3)</f>
        <v>1.34</v>
      </c>
      <c r="G1080" s="9">
        <f t="shared" si="96"/>
        <v>569140.24434067402</v>
      </c>
      <c r="H1080" s="11">
        <v>1.02</v>
      </c>
      <c r="I1080" s="12" cm="1">
        <f t="array" ref="I1080">INDEX(VPPEL[],MATCH(VPPEL[[#This Row],[Base Year]]&amp;VPPEL[[#This Row],[DistrictNumber]],VPPEL[[Fiscal Year]:[Fiscal Year]]&amp;VPPEL[[DistrictNumber]:[DistrictNumber]],0),9)*$H1080</f>
        <v>426954.41443971649</v>
      </c>
      <c r="J1080" s="15">
        <f>IF(VPPEL[[#This Row],[Unadjusted Maximum Revenue]]/(VPPEL[[#This Row],[Proposed Taxable Valuation]]/1000)&gt;VPPEL[[#This Row],[Max VPPEL RATE]],VPPEL[[#This Row],[Max VPPEL RATE]],VPPEL[[#This Row],[Unadjusted Maximum Revenue]]/(VPPEL[[#This Row],[Proposed Taxable Valuation]]/1000))</f>
        <v>1.0052336327261426</v>
      </c>
      <c r="K1080" s="26">
        <f>ROUND(VPPEL[[#This Row],[Proposed Taxable Valuation]]/1000*VPPEL[[#This Row],[Adjusted Rate]],0)</f>
        <v>426954</v>
      </c>
      <c r="L1080" s="19">
        <f t="shared" si="94"/>
        <v>-142185.82990095753</v>
      </c>
      <c r="M1080" s="17">
        <f t="shared" si="97"/>
        <v>-0.33476636727385745</v>
      </c>
      <c r="N1080">
        <v>322957749.95021534</v>
      </c>
      <c r="O1080">
        <f>INDEX($R$3:$T$335,MATCH(VPPEL[[#This Row],[DistrictNumber]],$R$3:$R$335,0),3)</f>
        <v>1.34</v>
      </c>
      <c r="P1080" s="9">
        <f t="shared" si="95"/>
        <v>432763</v>
      </c>
    </row>
    <row r="1081" spans="1:16" x14ac:dyDescent="0.35">
      <c r="A1081" s="13">
        <v>2029</v>
      </c>
      <c r="B1081" s="13">
        <f t="shared" si="93"/>
        <v>2028</v>
      </c>
      <c r="C1081" t="s">
        <v>200</v>
      </c>
      <c r="D1081" t="s">
        <v>201</v>
      </c>
      <c r="E1081" s="25">
        <v>733179874.01643205</v>
      </c>
      <c r="F1081" s="13">
        <f>INDEX($R$3:$T$335,MATCH(VPPEL[[#This Row],[DistrictNumber]],$R$3:$R$335,0),3)</f>
        <v>1.34</v>
      </c>
      <c r="G1081" s="9">
        <f t="shared" si="96"/>
        <v>982461.03118201904</v>
      </c>
      <c r="H1081" s="11">
        <v>1.02</v>
      </c>
      <c r="I1081" s="12" cm="1">
        <f t="array" ref="I1081">INDEX(VPPEL[],MATCH(VPPEL[[#This Row],[Base Year]]&amp;VPPEL[[#This Row],[DistrictNumber]],VPPEL[[Fiscal Year]:[Fiscal Year]]&amp;VPPEL[[DistrictNumber]:[DistrictNumber]],0),9)*$H1081</f>
        <v>859390.40246697085</v>
      </c>
      <c r="J1081" s="15">
        <f>IF(VPPEL[[#This Row],[Unadjusted Maximum Revenue]]/(VPPEL[[#This Row],[Proposed Taxable Valuation]]/1000)&gt;VPPEL[[#This Row],[Max VPPEL RATE]],VPPEL[[#This Row],[Max VPPEL RATE]],VPPEL[[#This Row],[Unadjusted Maximum Revenue]]/(VPPEL[[#This Row],[Proposed Taxable Valuation]]/1000))</f>
        <v>1.1721412888206342</v>
      </c>
      <c r="K1081" s="26">
        <f>ROUND(VPPEL[[#This Row],[Proposed Taxable Valuation]]/1000*VPPEL[[#This Row],[Adjusted Rate]],0)</f>
        <v>859390</v>
      </c>
      <c r="L1081" s="19">
        <f t="shared" si="94"/>
        <v>-123070.62871504819</v>
      </c>
      <c r="M1081" s="17">
        <f t="shared" si="97"/>
        <v>-0.1678587111793659</v>
      </c>
      <c r="N1081">
        <v>618788730.57941532</v>
      </c>
      <c r="O1081">
        <f>INDEX($R$3:$T$335,MATCH(VPPEL[[#This Row],[DistrictNumber]],$R$3:$R$335,0),3)</f>
        <v>1.34</v>
      </c>
      <c r="P1081" s="9">
        <f t="shared" si="95"/>
        <v>829177</v>
      </c>
    </row>
    <row r="1082" spans="1:16" x14ac:dyDescent="0.35">
      <c r="A1082" s="13">
        <v>2029</v>
      </c>
      <c r="B1082" s="13">
        <f t="shared" si="93"/>
        <v>2028</v>
      </c>
      <c r="C1082" t="s">
        <v>202</v>
      </c>
      <c r="D1082" t="s">
        <v>203</v>
      </c>
      <c r="E1082" s="25">
        <v>309688773.44977653</v>
      </c>
      <c r="F1082" s="13">
        <f>INDEX($R$3:$T$335,MATCH(VPPEL[[#This Row],[DistrictNumber]],$R$3:$R$335,0),3)</f>
        <v>0.91417000000000004</v>
      </c>
      <c r="G1082" s="9">
        <f t="shared" si="96"/>
        <v>283108.18602458219</v>
      </c>
      <c r="H1082" s="11">
        <v>1.02</v>
      </c>
      <c r="I1082" s="12" cm="1">
        <f t="array" ref="I1082">INDEX(VPPEL[],MATCH(VPPEL[[#This Row],[Base Year]]&amp;VPPEL[[#This Row],[DistrictNumber]],VPPEL[[Fiscal Year]:[Fiscal Year]]&amp;VPPEL[[DistrictNumber]:[DistrictNumber]],0),9)*$H1082</f>
        <v>210212.6427296738</v>
      </c>
      <c r="J1082" s="15">
        <f>IF(VPPEL[[#This Row],[Unadjusted Maximum Revenue]]/(VPPEL[[#This Row],[Proposed Taxable Valuation]]/1000)&gt;VPPEL[[#This Row],[Max VPPEL RATE]],VPPEL[[#This Row],[Max VPPEL RATE]],VPPEL[[#This Row],[Unadjusted Maximum Revenue]]/(VPPEL[[#This Row],[Proposed Taxable Valuation]]/1000))</f>
        <v>0.67878677159656498</v>
      </c>
      <c r="K1082" s="26">
        <f>ROUND(VPPEL[[#This Row],[Proposed Taxable Valuation]]/1000*VPPEL[[#This Row],[Adjusted Rate]],0)</f>
        <v>210213</v>
      </c>
      <c r="L1082" s="19">
        <f t="shared" si="94"/>
        <v>-72895.543294908392</v>
      </c>
      <c r="M1082" s="17">
        <f t="shared" si="97"/>
        <v>-0.23538322840343506</v>
      </c>
      <c r="N1082">
        <v>238462359.07259715</v>
      </c>
      <c r="O1082">
        <f>INDEX($R$3:$T$335,MATCH(VPPEL[[#This Row],[DistrictNumber]],$R$3:$R$335,0),3)</f>
        <v>0.91417000000000004</v>
      </c>
      <c r="P1082" s="9">
        <f t="shared" si="95"/>
        <v>217995</v>
      </c>
    </row>
    <row r="1083" spans="1:16" x14ac:dyDescent="0.35">
      <c r="A1083" s="13">
        <v>2029</v>
      </c>
      <c r="B1083" s="13">
        <f t="shared" si="93"/>
        <v>2028</v>
      </c>
      <c r="C1083" t="s">
        <v>204</v>
      </c>
      <c r="D1083" t="s">
        <v>205</v>
      </c>
      <c r="E1083" s="25">
        <v>346117881.09548908</v>
      </c>
      <c r="F1083" s="13">
        <f>INDEX($R$3:$T$335,MATCH(VPPEL[[#This Row],[DistrictNumber]],$R$3:$R$335,0),3)</f>
        <v>1.34</v>
      </c>
      <c r="G1083" s="9">
        <f t="shared" si="96"/>
        <v>463797.9606679554</v>
      </c>
      <c r="H1083" s="11">
        <v>1.02</v>
      </c>
      <c r="I1083" s="12" cm="1">
        <f t="array" ref="I1083">INDEX(VPPEL[],MATCH(VPPEL[[#This Row],[Base Year]]&amp;VPPEL[[#This Row],[DistrictNumber]],VPPEL[[Fiscal Year]:[Fiscal Year]]&amp;VPPEL[[DistrictNumber]:[DistrictNumber]],0),9)*$H1083</f>
        <v>358072.93112944323</v>
      </c>
      <c r="J1083" s="15">
        <f>IF(VPPEL[[#This Row],[Unadjusted Maximum Revenue]]/(VPPEL[[#This Row],[Proposed Taxable Valuation]]/1000)&gt;VPPEL[[#This Row],[Max VPPEL RATE]],VPPEL[[#This Row],[Max VPPEL RATE]],VPPEL[[#This Row],[Unadjusted Maximum Revenue]]/(VPPEL[[#This Row],[Proposed Taxable Valuation]]/1000))</f>
        <v>1.0345403999241978</v>
      </c>
      <c r="K1083" s="26">
        <f>ROUND(VPPEL[[#This Row],[Proposed Taxable Valuation]]/1000*VPPEL[[#This Row],[Adjusted Rate]],0)</f>
        <v>358073</v>
      </c>
      <c r="L1083" s="19">
        <f t="shared" si="94"/>
        <v>-105725.02953851217</v>
      </c>
      <c r="M1083" s="17">
        <f t="shared" si="97"/>
        <v>-0.30545960007580231</v>
      </c>
      <c r="N1083">
        <v>286550365.263089</v>
      </c>
      <c r="O1083">
        <f>INDEX($R$3:$T$335,MATCH(VPPEL[[#This Row],[DistrictNumber]],$R$3:$R$335,0),3)</f>
        <v>1.34</v>
      </c>
      <c r="P1083" s="9">
        <f t="shared" si="95"/>
        <v>383977</v>
      </c>
    </row>
    <row r="1084" spans="1:16" x14ac:dyDescent="0.35">
      <c r="A1084" s="13">
        <v>2029</v>
      </c>
      <c r="B1084" s="13">
        <f t="shared" si="93"/>
        <v>2028</v>
      </c>
      <c r="C1084" t="s">
        <v>206</v>
      </c>
      <c r="D1084" t="s">
        <v>207</v>
      </c>
      <c r="E1084" s="25">
        <v>663721960.66891289</v>
      </c>
      <c r="F1084" s="13">
        <f>INDEX($R$3:$T$335,MATCH(VPPEL[[#This Row],[DistrictNumber]],$R$3:$R$335,0),3)</f>
        <v>1.0104299999999999</v>
      </c>
      <c r="G1084" s="9">
        <f t="shared" si="96"/>
        <v>670644.5807186896</v>
      </c>
      <c r="H1084" s="11">
        <v>1.02</v>
      </c>
      <c r="I1084" s="12" cm="1">
        <f t="array" ref="I1084">INDEX(VPPEL[],MATCH(VPPEL[[#This Row],[Base Year]]&amp;VPPEL[[#This Row],[DistrictNumber]],VPPEL[[Fiscal Year]:[Fiscal Year]]&amp;VPPEL[[DistrictNumber]:[DistrictNumber]],0),9)*$H1084</f>
        <v>533673.60672873189</v>
      </c>
      <c r="J1084" s="15">
        <f>IF(VPPEL[[#This Row],[Unadjusted Maximum Revenue]]/(VPPEL[[#This Row],[Proposed Taxable Valuation]]/1000)&gt;VPPEL[[#This Row],[Max VPPEL RATE]],VPPEL[[#This Row],[Max VPPEL RATE]],VPPEL[[#This Row],[Unadjusted Maximum Revenue]]/(VPPEL[[#This Row],[Proposed Taxable Valuation]]/1000))</f>
        <v>0.80406199938131395</v>
      </c>
      <c r="K1084" s="26">
        <f>ROUND(VPPEL[[#This Row],[Proposed Taxable Valuation]]/1000*VPPEL[[#This Row],[Adjusted Rate]],0)</f>
        <v>533674</v>
      </c>
      <c r="L1084" s="19">
        <f t="shared" si="94"/>
        <v>-136970.97398995771</v>
      </c>
      <c r="M1084" s="17">
        <f t="shared" si="97"/>
        <v>-0.20636800061868599</v>
      </c>
      <c r="N1084">
        <v>544062209.56102538</v>
      </c>
      <c r="O1084">
        <f>INDEX($R$3:$T$335,MATCH(VPPEL[[#This Row],[DistrictNumber]],$R$3:$R$335,0),3)</f>
        <v>1.0104299999999999</v>
      </c>
      <c r="P1084" s="9">
        <f t="shared" si="95"/>
        <v>549737</v>
      </c>
    </row>
    <row r="1085" spans="1:16" x14ac:dyDescent="0.35">
      <c r="A1085" s="13">
        <v>2029</v>
      </c>
      <c r="B1085" s="13">
        <f t="shared" si="93"/>
        <v>2028</v>
      </c>
      <c r="C1085" t="s">
        <v>208</v>
      </c>
      <c r="D1085" t="s">
        <v>209</v>
      </c>
      <c r="E1085" s="25">
        <v>325695497.88620621</v>
      </c>
      <c r="F1085" s="13">
        <f>INDEX($R$3:$T$335,MATCH(VPPEL[[#This Row],[DistrictNumber]],$R$3:$R$335,0),3)</f>
        <v>0.92934000000000005</v>
      </c>
      <c r="G1085" s="9">
        <f t="shared" si="96"/>
        <v>302681.85400556691</v>
      </c>
      <c r="H1085" s="11">
        <v>1.02</v>
      </c>
      <c r="I1085" s="12" cm="1">
        <f t="array" ref="I1085">INDEX(VPPEL[],MATCH(VPPEL[[#This Row],[Base Year]]&amp;VPPEL[[#This Row],[DistrictNumber]],VPPEL[[Fiscal Year]:[Fiscal Year]]&amp;VPPEL[[DistrictNumber]:[DistrictNumber]],0),9)*$H1085</f>
        <v>250412.92535256094</v>
      </c>
      <c r="J1085" s="15">
        <f>IF(VPPEL[[#This Row],[Unadjusted Maximum Revenue]]/(VPPEL[[#This Row],[Proposed Taxable Valuation]]/1000)&gt;VPPEL[[#This Row],[Max VPPEL RATE]],VPPEL[[#This Row],[Max VPPEL RATE]],VPPEL[[#This Row],[Unadjusted Maximum Revenue]]/(VPPEL[[#This Row],[Proposed Taxable Valuation]]/1000))</f>
        <v>0.76885596201901441</v>
      </c>
      <c r="K1085" s="26">
        <f>ROUND(VPPEL[[#This Row],[Proposed Taxable Valuation]]/1000*VPPEL[[#This Row],[Adjusted Rate]],0)</f>
        <v>250413</v>
      </c>
      <c r="L1085" s="19">
        <f t="shared" si="94"/>
        <v>-52268.928653005976</v>
      </c>
      <c r="M1085" s="17">
        <f t="shared" si="97"/>
        <v>-0.16048403798098565</v>
      </c>
      <c r="N1085">
        <v>268272605.95788532</v>
      </c>
      <c r="O1085">
        <f>INDEX($R$3:$T$335,MATCH(VPPEL[[#This Row],[DistrictNumber]],$R$3:$R$335,0),3)</f>
        <v>0.92934000000000005</v>
      </c>
      <c r="P1085" s="9">
        <f t="shared" si="95"/>
        <v>249316</v>
      </c>
    </row>
    <row r="1086" spans="1:16" x14ac:dyDescent="0.35">
      <c r="A1086" s="13">
        <v>2029</v>
      </c>
      <c r="B1086" s="13">
        <f t="shared" si="93"/>
        <v>2028</v>
      </c>
      <c r="C1086" t="s">
        <v>210</v>
      </c>
      <c r="D1086" t="s">
        <v>211</v>
      </c>
      <c r="E1086" s="25">
        <v>143424215.080111</v>
      </c>
      <c r="F1086" s="13">
        <f>INDEX($R$3:$T$335,MATCH(VPPEL[[#This Row],[DistrictNumber]],$R$3:$R$335,0),3)</f>
        <v>1.34</v>
      </c>
      <c r="G1086" s="9">
        <f t="shared" si="96"/>
        <v>192188.44820734876</v>
      </c>
      <c r="H1086" s="11">
        <v>1.02</v>
      </c>
      <c r="I1086" s="12" cm="1">
        <f t="array" ref="I1086">INDEX(VPPEL[],MATCH(VPPEL[[#This Row],[Base Year]]&amp;VPPEL[[#This Row],[DistrictNumber]],VPPEL[[Fiscal Year]:[Fiscal Year]]&amp;VPPEL[[DistrictNumber]:[DistrictNumber]],0),9)*$H1086</f>
        <v>164160.72915682034</v>
      </c>
      <c r="J1086" s="15">
        <f>IF(VPPEL[[#This Row],[Unadjusted Maximum Revenue]]/(VPPEL[[#This Row],[Proposed Taxable Valuation]]/1000)&gt;VPPEL[[#This Row],[Max VPPEL RATE]],VPPEL[[#This Row],[Max VPPEL RATE]],VPPEL[[#This Row],[Unadjusted Maximum Revenue]]/(VPPEL[[#This Row],[Proposed Taxable Valuation]]/1000))</f>
        <v>1.1445816807512368</v>
      </c>
      <c r="K1086" s="26">
        <f>ROUND(VPPEL[[#This Row],[Proposed Taxable Valuation]]/1000*VPPEL[[#This Row],[Adjusted Rate]],0)</f>
        <v>164161</v>
      </c>
      <c r="L1086" s="19">
        <f t="shared" si="94"/>
        <v>-28027.719050528423</v>
      </c>
      <c r="M1086" s="17">
        <f t="shared" si="97"/>
        <v>-0.19541831924876329</v>
      </c>
      <c r="N1086">
        <v>120221415.8497016</v>
      </c>
      <c r="O1086">
        <f>INDEX($R$3:$T$335,MATCH(VPPEL[[#This Row],[DistrictNumber]],$R$3:$R$335,0),3)</f>
        <v>1.34</v>
      </c>
      <c r="P1086" s="9">
        <f t="shared" si="95"/>
        <v>161097</v>
      </c>
    </row>
    <row r="1087" spans="1:16" x14ac:dyDescent="0.35">
      <c r="A1087" s="13">
        <v>2029</v>
      </c>
      <c r="B1087" s="13">
        <f t="shared" si="93"/>
        <v>2028</v>
      </c>
      <c r="C1087" t="s">
        <v>212</v>
      </c>
      <c r="D1087" t="s">
        <v>213</v>
      </c>
      <c r="E1087" s="25">
        <v>621967139.32257056</v>
      </c>
      <c r="F1087" s="13">
        <f>INDEX($R$3:$T$335,MATCH(VPPEL[[#This Row],[DistrictNumber]],$R$3:$R$335,0),3)</f>
        <v>1.34</v>
      </c>
      <c r="G1087" s="9">
        <f t="shared" si="96"/>
        <v>833435.96669224452</v>
      </c>
      <c r="H1087" s="11">
        <v>1.02</v>
      </c>
      <c r="I1087" s="12" cm="1">
        <f t="array" ref="I1087">INDEX(VPPEL[],MATCH(VPPEL[[#This Row],[Base Year]]&amp;VPPEL[[#This Row],[DistrictNumber]],VPPEL[[Fiscal Year]:[Fiscal Year]]&amp;VPPEL[[DistrictNumber]:[DistrictNumber]],0),9)*$H1087</f>
        <v>658754.30869245657</v>
      </c>
      <c r="J1087" s="15">
        <f>IF(VPPEL[[#This Row],[Unadjusted Maximum Revenue]]/(VPPEL[[#This Row],[Proposed Taxable Valuation]]/1000)&gt;VPPEL[[#This Row],[Max VPPEL RATE]],VPPEL[[#This Row],[Max VPPEL RATE]],VPPEL[[#This Row],[Unadjusted Maximum Revenue]]/(VPPEL[[#This Row],[Proposed Taxable Valuation]]/1000))</f>
        <v>1.0591464838640086</v>
      </c>
      <c r="K1087" s="26">
        <f>ROUND(VPPEL[[#This Row],[Proposed Taxable Valuation]]/1000*VPPEL[[#This Row],[Adjusted Rate]],0)</f>
        <v>658754</v>
      </c>
      <c r="L1087" s="19">
        <f t="shared" si="94"/>
        <v>-174681.65799978795</v>
      </c>
      <c r="M1087" s="17">
        <f t="shared" si="97"/>
        <v>-0.28085351613599152</v>
      </c>
      <c r="N1087">
        <v>493709991.7775445</v>
      </c>
      <c r="O1087">
        <f>INDEX($R$3:$T$335,MATCH(VPPEL[[#This Row],[DistrictNumber]],$R$3:$R$335,0),3)</f>
        <v>1.34</v>
      </c>
      <c r="P1087" s="9">
        <f t="shared" si="95"/>
        <v>661571</v>
      </c>
    </row>
    <row r="1088" spans="1:16" x14ac:dyDescent="0.35">
      <c r="A1088" s="13">
        <v>2029</v>
      </c>
      <c r="B1088" s="13">
        <f t="shared" si="93"/>
        <v>2028</v>
      </c>
      <c r="C1088" t="s">
        <v>214</v>
      </c>
      <c r="D1088" t="s">
        <v>215</v>
      </c>
      <c r="E1088" s="25">
        <v>419581577.31891453</v>
      </c>
      <c r="F1088" s="13">
        <f>INDEX($R$3:$T$335,MATCH(VPPEL[[#This Row],[DistrictNumber]],$R$3:$R$335,0),3)</f>
        <v>1</v>
      </c>
      <c r="G1088" s="9">
        <f t="shared" si="96"/>
        <v>419581.57731891453</v>
      </c>
      <c r="H1088" s="11">
        <v>1.02</v>
      </c>
      <c r="I1088" s="12" cm="1">
        <f t="array" ref="I1088">INDEX(VPPEL[],MATCH(VPPEL[[#This Row],[Base Year]]&amp;VPPEL[[#This Row],[DistrictNumber]],VPPEL[[Fiscal Year]:[Fiscal Year]]&amp;VPPEL[[DistrictNumber]:[DistrictNumber]],0),9)*$H1088</f>
        <v>348140.168149248</v>
      </c>
      <c r="J1088" s="15">
        <f>IF(VPPEL[[#This Row],[Unadjusted Maximum Revenue]]/(VPPEL[[#This Row],[Proposed Taxable Valuation]]/1000)&gt;VPPEL[[#This Row],[Max VPPEL RATE]],VPPEL[[#This Row],[Max VPPEL RATE]],VPPEL[[#This Row],[Unadjusted Maximum Revenue]]/(VPPEL[[#This Row],[Proposed Taxable Valuation]]/1000))</f>
        <v>0.82973177796277375</v>
      </c>
      <c r="K1088" s="26">
        <f>ROUND(VPPEL[[#This Row],[Proposed Taxable Valuation]]/1000*VPPEL[[#This Row],[Adjusted Rate]],0)</f>
        <v>348140</v>
      </c>
      <c r="L1088" s="19">
        <f t="shared" si="94"/>
        <v>-71441.409169666527</v>
      </c>
      <c r="M1088" s="17">
        <f t="shared" si="97"/>
        <v>-0.17026822203722625</v>
      </c>
      <c r="N1088">
        <v>352560060.34356201</v>
      </c>
      <c r="O1088">
        <f>INDEX($R$3:$T$335,MATCH(VPPEL[[#This Row],[DistrictNumber]],$R$3:$R$335,0),3)</f>
        <v>1</v>
      </c>
      <c r="P1088" s="9">
        <f t="shared" si="95"/>
        <v>352560</v>
      </c>
    </row>
    <row r="1089" spans="1:16" x14ac:dyDescent="0.35">
      <c r="A1089" s="13">
        <v>2029</v>
      </c>
      <c r="B1089" s="13">
        <f t="shared" si="93"/>
        <v>2028</v>
      </c>
      <c r="C1089" t="s">
        <v>216</v>
      </c>
      <c r="D1089" t="s">
        <v>217</v>
      </c>
      <c r="E1089" s="25">
        <v>1497591713.7045724</v>
      </c>
      <c r="F1089" s="13">
        <f>INDEX($R$3:$T$335,MATCH(VPPEL[[#This Row],[DistrictNumber]],$R$3:$R$335,0),3)</f>
        <v>0.67</v>
      </c>
      <c r="G1089" s="9">
        <f t="shared" si="96"/>
        <v>1003386.4481820636</v>
      </c>
      <c r="H1089" s="11">
        <v>1.02</v>
      </c>
      <c r="I1089" s="12" cm="1">
        <f t="array" ref="I1089">INDEX(VPPEL[],MATCH(VPPEL[[#This Row],[Base Year]]&amp;VPPEL[[#This Row],[DistrictNumber]],VPPEL[[Fiscal Year]:[Fiscal Year]]&amp;VPPEL[[DistrictNumber]:[DistrictNumber]],0),9)*$H1089</f>
        <v>720760.65428977925</v>
      </c>
      <c r="J1089" s="15">
        <f>IF(VPPEL[[#This Row],[Unadjusted Maximum Revenue]]/(VPPEL[[#This Row],[Proposed Taxable Valuation]]/1000)&gt;VPPEL[[#This Row],[Max VPPEL RATE]],VPPEL[[#This Row],[Max VPPEL RATE]],VPPEL[[#This Row],[Unadjusted Maximum Revenue]]/(VPPEL[[#This Row],[Proposed Taxable Valuation]]/1000))</f>
        <v>0.48127980923909047</v>
      </c>
      <c r="K1089" s="26">
        <f>ROUND(VPPEL[[#This Row],[Proposed Taxable Valuation]]/1000*VPPEL[[#This Row],[Adjusted Rate]],0)</f>
        <v>720761</v>
      </c>
      <c r="L1089" s="19">
        <f t="shared" si="94"/>
        <v>-282625.79389228439</v>
      </c>
      <c r="M1089" s="17">
        <f t="shared" si="97"/>
        <v>-0.18872019076090957</v>
      </c>
      <c r="N1089">
        <v>1139157549.8157589</v>
      </c>
      <c r="O1089">
        <f>INDEX($R$3:$T$335,MATCH(VPPEL[[#This Row],[DistrictNumber]],$R$3:$R$335,0),3)</f>
        <v>0.67</v>
      </c>
      <c r="P1089" s="9">
        <f t="shared" si="95"/>
        <v>763236</v>
      </c>
    </row>
    <row r="1090" spans="1:16" x14ac:dyDescent="0.35">
      <c r="A1090" s="13">
        <v>2029</v>
      </c>
      <c r="B1090" s="13">
        <f t="shared" si="93"/>
        <v>2028</v>
      </c>
      <c r="C1090" t="s">
        <v>218</v>
      </c>
      <c r="D1090" t="s">
        <v>219</v>
      </c>
      <c r="E1090" s="25">
        <v>808033915.84603727</v>
      </c>
      <c r="F1090" s="13">
        <f>INDEX($R$3:$T$335,MATCH(VPPEL[[#This Row],[DistrictNumber]],$R$3:$R$335,0),3)</f>
        <v>1.0159199999999999</v>
      </c>
      <c r="G1090" s="9">
        <f t="shared" si="96"/>
        <v>820897.81578630605</v>
      </c>
      <c r="H1090" s="11">
        <v>1.02</v>
      </c>
      <c r="I1090" s="12" cm="1">
        <f t="array" ref="I1090">INDEX(VPPEL[],MATCH(VPPEL[[#This Row],[Base Year]]&amp;VPPEL[[#This Row],[DistrictNumber]],VPPEL[[Fiscal Year]:[Fiscal Year]]&amp;VPPEL[[DistrictNumber]:[DistrictNumber]],0),9)*$H1090</f>
        <v>602521.40540664934</v>
      </c>
      <c r="J1090" s="15">
        <f>IF(VPPEL[[#This Row],[Unadjusted Maximum Revenue]]/(VPPEL[[#This Row],[Proposed Taxable Valuation]]/1000)&gt;VPPEL[[#This Row],[Max VPPEL RATE]],VPPEL[[#This Row],[Max VPPEL RATE]],VPPEL[[#This Row],[Unadjusted Maximum Revenue]]/(VPPEL[[#This Row],[Proposed Taxable Valuation]]/1000))</f>
        <v>0.74566350940330306</v>
      </c>
      <c r="K1090" s="26">
        <f>ROUND(VPPEL[[#This Row],[Proposed Taxable Valuation]]/1000*VPPEL[[#This Row],[Adjusted Rate]],0)</f>
        <v>602521</v>
      </c>
      <c r="L1090" s="19">
        <f t="shared" si="94"/>
        <v>-218376.41037965671</v>
      </c>
      <c r="M1090" s="17">
        <f t="shared" si="97"/>
        <v>-0.27025649059669687</v>
      </c>
      <c r="N1090">
        <v>633155239.83757782</v>
      </c>
      <c r="O1090">
        <f>INDEX($R$3:$T$335,MATCH(VPPEL[[#This Row],[DistrictNumber]],$R$3:$R$335,0),3)</f>
        <v>1.0159199999999999</v>
      </c>
      <c r="P1090" s="9">
        <f t="shared" si="95"/>
        <v>643235</v>
      </c>
    </row>
    <row r="1091" spans="1:16" x14ac:dyDescent="0.35">
      <c r="A1091" s="13">
        <v>2029</v>
      </c>
      <c r="B1091" s="13">
        <f t="shared" si="93"/>
        <v>2028</v>
      </c>
      <c r="C1091" t="s">
        <v>220</v>
      </c>
      <c r="D1091" t="s">
        <v>221</v>
      </c>
      <c r="E1091" s="25">
        <v>1962544838.7103009</v>
      </c>
      <c r="F1091" s="13">
        <f>INDEX($R$3:$T$335,MATCH(VPPEL[[#This Row],[DistrictNumber]],$R$3:$R$335,0),3)</f>
        <v>1.1297299999999999</v>
      </c>
      <c r="G1091" s="9">
        <f t="shared" si="96"/>
        <v>2217145.7806361881</v>
      </c>
      <c r="H1091" s="11">
        <v>1.02</v>
      </c>
      <c r="I1091" s="12" cm="1">
        <f t="array" ref="I1091">INDEX(VPPEL[],MATCH(VPPEL[[#This Row],[Base Year]]&amp;VPPEL[[#This Row],[DistrictNumber]],VPPEL[[Fiscal Year]:[Fiscal Year]]&amp;VPPEL[[DistrictNumber]:[DistrictNumber]],0),9)*$H1091</f>
        <v>1594063.6238931443</v>
      </c>
      <c r="J1091" s="15">
        <f>IF(VPPEL[[#This Row],[Unadjusted Maximum Revenue]]/(VPPEL[[#This Row],[Proposed Taxable Valuation]]/1000)&gt;VPPEL[[#This Row],[Max VPPEL RATE]],VPPEL[[#This Row],[Max VPPEL RATE]],VPPEL[[#This Row],[Unadjusted Maximum Revenue]]/(VPPEL[[#This Row],[Proposed Taxable Valuation]]/1000))</f>
        <v>0.81224316125214935</v>
      </c>
      <c r="K1091" s="26">
        <f>ROUND(VPPEL[[#This Row],[Proposed Taxable Valuation]]/1000*VPPEL[[#This Row],[Adjusted Rate]],0)</f>
        <v>1594064</v>
      </c>
      <c r="L1091" s="19">
        <f t="shared" si="94"/>
        <v>-623082.1567430438</v>
      </c>
      <c r="M1091" s="17">
        <f t="shared" si="97"/>
        <v>-0.31748683874785055</v>
      </c>
      <c r="N1091">
        <v>1461682601.9176838</v>
      </c>
      <c r="O1091">
        <f>INDEX($R$3:$T$335,MATCH(VPPEL[[#This Row],[DistrictNumber]],$R$3:$R$335,0),3)</f>
        <v>1.1297299999999999</v>
      </c>
      <c r="P1091" s="9">
        <f t="shared" si="95"/>
        <v>1651307</v>
      </c>
    </row>
    <row r="1092" spans="1:16" x14ac:dyDescent="0.35">
      <c r="A1092" s="13">
        <v>2029</v>
      </c>
      <c r="B1092" s="13">
        <f t="shared" si="93"/>
        <v>2028</v>
      </c>
      <c r="C1092" t="s">
        <v>222</v>
      </c>
      <c r="D1092" t="s">
        <v>223</v>
      </c>
      <c r="E1092" s="25">
        <v>1254203484.7966144</v>
      </c>
      <c r="F1092" s="13">
        <f>INDEX($R$3:$T$335,MATCH(VPPEL[[#This Row],[DistrictNumber]],$R$3:$R$335,0),3)</f>
        <v>1.34</v>
      </c>
      <c r="G1092" s="9">
        <f t="shared" si="96"/>
        <v>1680632.6696274634</v>
      </c>
      <c r="H1092" s="11">
        <v>1.02</v>
      </c>
      <c r="I1092" s="12" cm="1">
        <f t="array" ref="I1092">INDEX(VPPEL[],MATCH(VPPEL[[#This Row],[Base Year]]&amp;VPPEL[[#This Row],[DistrictNumber]],VPPEL[[Fiscal Year]:[Fiscal Year]]&amp;VPPEL[[DistrictNumber]:[DistrictNumber]],0),9)*$H1092</f>
        <v>1235600.1755807605</v>
      </c>
      <c r="J1092" s="15">
        <f>IF(VPPEL[[#This Row],[Unadjusted Maximum Revenue]]/(VPPEL[[#This Row],[Proposed Taxable Valuation]]/1000)&gt;VPPEL[[#This Row],[Max VPPEL RATE]],VPPEL[[#This Row],[Max VPPEL RATE]],VPPEL[[#This Row],[Unadjusted Maximum Revenue]]/(VPPEL[[#This Row],[Proposed Taxable Valuation]]/1000))</f>
        <v>0.98516723207887535</v>
      </c>
      <c r="K1092" s="26">
        <f>ROUND(VPPEL[[#This Row],[Proposed Taxable Valuation]]/1000*VPPEL[[#This Row],[Adjusted Rate]],0)</f>
        <v>1235600</v>
      </c>
      <c r="L1092" s="19">
        <f t="shared" si="94"/>
        <v>-445032.49404670298</v>
      </c>
      <c r="M1092" s="17">
        <f t="shared" si="97"/>
        <v>-0.35483276792112473</v>
      </c>
      <c r="N1092">
        <v>942575684.12927115</v>
      </c>
      <c r="O1092">
        <f>INDEX($R$3:$T$335,MATCH(VPPEL[[#This Row],[DistrictNumber]],$R$3:$R$335,0),3)</f>
        <v>1.34</v>
      </c>
      <c r="P1092" s="9">
        <f t="shared" si="95"/>
        <v>1263051</v>
      </c>
    </row>
    <row r="1093" spans="1:16" x14ac:dyDescent="0.35">
      <c r="A1093" s="13">
        <v>2029</v>
      </c>
      <c r="B1093" s="13">
        <f t="shared" ref="B1093:B1156" si="98">A1093-1</f>
        <v>2028</v>
      </c>
      <c r="C1093" t="s">
        <v>224</v>
      </c>
      <c r="D1093" t="s">
        <v>225</v>
      </c>
      <c r="E1093" s="25">
        <v>319206538.552463</v>
      </c>
      <c r="F1093" s="13">
        <f>INDEX($R$3:$T$335,MATCH(VPPEL[[#This Row],[DistrictNumber]],$R$3:$R$335,0),3)</f>
        <v>0.5212</v>
      </c>
      <c r="G1093" s="9">
        <f t="shared" si="96"/>
        <v>166370.44789354372</v>
      </c>
      <c r="H1093" s="11">
        <v>1.02</v>
      </c>
      <c r="I1093" s="12" cm="1">
        <f t="array" ref="I1093">INDEX(VPPEL[],MATCH(VPPEL[[#This Row],[Base Year]]&amp;VPPEL[[#This Row],[DistrictNumber]],VPPEL[[Fiscal Year]:[Fiscal Year]]&amp;VPPEL[[DistrictNumber]:[DistrictNumber]],0),9)*$H1093</f>
        <v>133236.49905841425</v>
      </c>
      <c r="J1093" s="15">
        <f>IF(VPPEL[[#This Row],[Unadjusted Maximum Revenue]]/(VPPEL[[#This Row],[Proposed Taxable Valuation]]/1000)&gt;VPPEL[[#This Row],[Max VPPEL RATE]],VPPEL[[#This Row],[Max VPPEL RATE]],VPPEL[[#This Row],[Unadjusted Maximum Revenue]]/(VPPEL[[#This Row],[Proposed Taxable Valuation]]/1000))</f>
        <v>0.41739902842408799</v>
      </c>
      <c r="K1093" s="26">
        <f>ROUND(VPPEL[[#This Row],[Proposed Taxable Valuation]]/1000*VPPEL[[#This Row],[Adjusted Rate]],0)</f>
        <v>133236</v>
      </c>
      <c r="L1093" s="19">
        <f t="shared" ref="L1093:L1156" si="99">I1093-G1093</f>
        <v>-33133.948835129471</v>
      </c>
      <c r="M1093" s="17">
        <f t="shared" si="97"/>
        <v>-0.103800971575912</v>
      </c>
      <c r="N1093">
        <v>252772444.34115896</v>
      </c>
      <c r="O1093">
        <f>INDEX($R$3:$T$335,MATCH(VPPEL[[#This Row],[DistrictNumber]],$R$3:$R$335,0),3)</f>
        <v>0.5212</v>
      </c>
      <c r="P1093" s="9">
        <f t="shared" ref="P1093:P1156" si="100">ROUND(N1093/1000*O1093,0)</f>
        <v>131745</v>
      </c>
    </row>
    <row r="1094" spans="1:16" x14ac:dyDescent="0.35">
      <c r="A1094" s="13">
        <v>2029</v>
      </c>
      <c r="B1094" s="13">
        <f t="shared" si="98"/>
        <v>2028</v>
      </c>
      <c r="C1094" t="s">
        <v>226</v>
      </c>
      <c r="D1094" t="s">
        <v>227</v>
      </c>
      <c r="E1094" s="25">
        <v>473785653.29415309</v>
      </c>
      <c r="F1094" s="13">
        <f>INDEX($R$3:$T$335,MATCH(VPPEL[[#This Row],[DistrictNumber]],$R$3:$R$335,0),3)</f>
        <v>0.81249000000000005</v>
      </c>
      <c r="G1094" s="9">
        <f t="shared" si="96"/>
        <v>384946.10544496647</v>
      </c>
      <c r="H1094" s="11">
        <v>1.02</v>
      </c>
      <c r="I1094" s="12" cm="1">
        <f t="array" ref="I1094">INDEX(VPPEL[],MATCH(VPPEL[[#This Row],[Base Year]]&amp;VPPEL[[#This Row],[DistrictNumber]],VPPEL[[Fiscal Year]:[Fiscal Year]]&amp;VPPEL[[DistrictNumber]:[DistrictNumber]],0),9)*$H1094</f>
        <v>313900.1916382921</v>
      </c>
      <c r="J1094" s="15">
        <f>IF(VPPEL[[#This Row],[Unadjusted Maximum Revenue]]/(VPPEL[[#This Row],[Proposed Taxable Valuation]]/1000)&gt;VPPEL[[#This Row],[Max VPPEL RATE]],VPPEL[[#This Row],[Max VPPEL RATE]],VPPEL[[#This Row],[Unadjusted Maximum Revenue]]/(VPPEL[[#This Row],[Proposed Taxable Valuation]]/1000))</f>
        <v>0.66253629559231286</v>
      </c>
      <c r="K1094" s="26">
        <f>ROUND(VPPEL[[#This Row],[Proposed Taxable Valuation]]/1000*VPPEL[[#This Row],[Adjusted Rate]],0)</f>
        <v>313900</v>
      </c>
      <c r="L1094" s="19">
        <f t="shared" si="99"/>
        <v>-71045.913806674362</v>
      </c>
      <c r="M1094" s="17">
        <f t="shared" si="97"/>
        <v>-0.14995370440768718</v>
      </c>
      <c r="N1094">
        <v>401746839.58807486</v>
      </c>
      <c r="O1094">
        <f>INDEX($R$3:$T$335,MATCH(VPPEL[[#This Row],[DistrictNumber]],$R$3:$R$335,0),3)</f>
        <v>0.81249000000000005</v>
      </c>
      <c r="P1094" s="9">
        <f t="shared" si="100"/>
        <v>326415</v>
      </c>
    </row>
    <row r="1095" spans="1:16" x14ac:dyDescent="0.35">
      <c r="A1095" s="13">
        <v>2029</v>
      </c>
      <c r="B1095" s="13">
        <f t="shared" si="98"/>
        <v>2028</v>
      </c>
      <c r="C1095" t="s">
        <v>228</v>
      </c>
      <c r="D1095" t="s">
        <v>229</v>
      </c>
      <c r="E1095" s="25">
        <v>1101805513.1620524</v>
      </c>
      <c r="F1095" s="13">
        <f>INDEX($R$3:$T$335,MATCH(VPPEL[[#This Row],[DistrictNumber]],$R$3:$R$335,0),3)</f>
        <v>0.56833</v>
      </c>
      <c r="G1095" s="9">
        <f t="shared" si="96"/>
        <v>626189.12729538931</v>
      </c>
      <c r="H1095" s="11">
        <v>1.02</v>
      </c>
      <c r="I1095" s="12" cm="1">
        <f t="array" ref="I1095">INDEX(VPPEL[],MATCH(VPPEL[[#This Row],[Base Year]]&amp;VPPEL[[#This Row],[DistrictNumber]],VPPEL[[Fiscal Year]:[Fiscal Year]]&amp;VPPEL[[DistrictNumber]:[DistrictNumber]],0),9)*$H1095</f>
        <v>439882.1500059393</v>
      </c>
      <c r="J1095" s="15">
        <f>IF(VPPEL[[#This Row],[Unadjusted Maximum Revenue]]/(VPPEL[[#This Row],[Proposed Taxable Valuation]]/1000)&gt;VPPEL[[#This Row],[Max VPPEL RATE]],VPPEL[[#This Row],[Max VPPEL RATE]],VPPEL[[#This Row],[Unadjusted Maximum Revenue]]/(VPPEL[[#This Row],[Proposed Taxable Valuation]]/1000))</f>
        <v>0.39923756484348055</v>
      </c>
      <c r="K1095" s="26">
        <f>ROUND(VPPEL[[#This Row],[Proposed Taxable Valuation]]/1000*VPPEL[[#This Row],[Adjusted Rate]],0)</f>
        <v>439882</v>
      </c>
      <c r="L1095" s="19">
        <f t="shared" si="99"/>
        <v>-186306.97728945001</v>
      </c>
      <c r="M1095" s="17">
        <f t="shared" si="97"/>
        <v>-0.16909243515651945</v>
      </c>
      <c r="N1095">
        <v>823232257.07349896</v>
      </c>
      <c r="O1095">
        <f>INDEX($R$3:$T$335,MATCH(VPPEL[[#This Row],[DistrictNumber]],$R$3:$R$335,0),3)</f>
        <v>0.56833</v>
      </c>
      <c r="P1095" s="9">
        <f t="shared" si="100"/>
        <v>467868</v>
      </c>
    </row>
    <row r="1096" spans="1:16" x14ac:dyDescent="0.35">
      <c r="A1096" s="13">
        <v>2029</v>
      </c>
      <c r="B1096" s="13">
        <f t="shared" si="98"/>
        <v>2028</v>
      </c>
      <c r="C1096" t="s">
        <v>230</v>
      </c>
      <c r="D1096" t="s">
        <v>231</v>
      </c>
      <c r="E1096" s="25">
        <v>390214350.70692074</v>
      </c>
      <c r="F1096" s="13">
        <f>INDEX($R$3:$T$335,MATCH(VPPEL[[#This Row],[DistrictNumber]],$R$3:$R$335,0),3)</f>
        <v>0.77239000000000002</v>
      </c>
      <c r="G1096" s="9">
        <f t="shared" si="96"/>
        <v>301397.66234251851</v>
      </c>
      <c r="H1096" s="11">
        <v>1.02</v>
      </c>
      <c r="I1096" s="12" cm="1">
        <f t="array" ref="I1096">INDEX(VPPEL[],MATCH(VPPEL[[#This Row],[Base Year]]&amp;VPPEL[[#This Row],[DistrictNumber]],VPPEL[[Fiscal Year]:[Fiscal Year]]&amp;VPPEL[[DistrictNumber]:[DistrictNumber]],0),9)*$H1096</f>
        <v>254758.12106901206</v>
      </c>
      <c r="J1096" s="15">
        <f>IF(VPPEL[[#This Row],[Unadjusted Maximum Revenue]]/(VPPEL[[#This Row],[Proposed Taxable Valuation]]/1000)&gt;VPPEL[[#This Row],[Max VPPEL RATE]],VPPEL[[#This Row],[Max VPPEL RATE]],VPPEL[[#This Row],[Unadjusted Maximum Revenue]]/(VPPEL[[#This Row],[Proposed Taxable Valuation]]/1000))</f>
        <v>0.65286712445989437</v>
      </c>
      <c r="K1096" s="26">
        <f>ROUND(VPPEL[[#This Row],[Proposed Taxable Valuation]]/1000*VPPEL[[#This Row],[Adjusted Rate]],0)</f>
        <v>254758</v>
      </c>
      <c r="L1096" s="19">
        <f t="shared" si="99"/>
        <v>-46639.541273506446</v>
      </c>
      <c r="M1096" s="17">
        <f t="shared" si="97"/>
        <v>-0.11952287554010566</v>
      </c>
      <c r="N1096">
        <v>328250551.02334648</v>
      </c>
      <c r="O1096">
        <f>INDEX($R$3:$T$335,MATCH(VPPEL[[#This Row],[DistrictNumber]],$R$3:$R$335,0),3)</f>
        <v>0.77239000000000002</v>
      </c>
      <c r="P1096" s="9">
        <f t="shared" si="100"/>
        <v>253537</v>
      </c>
    </row>
    <row r="1097" spans="1:16" x14ac:dyDescent="0.35">
      <c r="A1097" s="13">
        <v>2029</v>
      </c>
      <c r="B1097" s="13">
        <f t="shared" si="98"/>
        <v>2028</v>
      </c>
      <c r="C1097" t="s">
        <v>232</v>
      </c>
      <c r="D1097" t="s">
        <v>233</v>
      </c>
      <c r="E1097" s="25">
        <v>1371257287.4722588</v>
      </c>
      <c r="F1097" s="13">
        <f>INDEX($R$3:$T$335,MATCH(VPPEL[[#This Row],[DistrictNumber]],$R$3:$R$335,0),3)</f>
        <v>1.34</v>
      </c>
      <c r="G1097" s="9">
        <f t="shared" si="96"/>
        <v>1837484.7652128269</v>
      </c>
      <c r="H1097" s="11">
        <v>1.02</v>
      </c>
      <c r="I1097" s="12" cm="1">
        <f t="array" ref="I1097">INDEX(VPPEL[],MATCH(VPPEL[[#This Row],[Base Year]]&amp;VPPEL[[#This Row],[DistrictNumber]],VPPEL[[Fiscal Year]:[Fiscal Year]]&amp;VPPEL[[DistrictNumber]:[DistrictNumber]],0),9)*$H1097</f>
        <v>1073377.5384897273</v>
      </c>
      <c r="J1097" s="15">
        <f>IF(VPPEL[[#This Row],[Unadjusted Maximum Revenue]]/(VPPEL[[#This Row],[Proposed Taxable Valuation]]/1000)&gt;VPPEL[[#This Row],[Max VPPEL RATE]],VPPEL[[#This Row],[Max VPPEL RATE]],VPPEL[[#This Row],[Unadjusted Maximum Revenue]]/(VPPEL[[#This Row],[Proposed Taxable Valuation]]/1000))</f>
        <v>0.78276888538427714</v>
      </c>
      <c r="K1097" s="26">
        <f>ROUND(VPPEL[[#This Row],[Proposed Taxable Valuation]]/1000*VPPEL[[#This Row],[Adjusted Rate]],0)</f>
        <v>1073378</v>
      </c>
      <c r="L1097" s="19">
        <f t="shared" si="99"/>
        <v>-764107.22672309959</v>
      </c>
      <c r="M1097" s="17">
        <f t="shared" si="97"/>
        <v>-0.55723111461572294</v>
      </c>
      <c r="N1097">
        <v>881268754.43855441</v>
      </c>
      <c r="O1097">
        <f>INDEX($R$3:$T$335,MATCH(VPPEL[[#This Row],[DistrictNumber]],$R$3:$R$335,0),3)</f>
        <v>1.34</v>
      </c>
      <c r="P1097" s="9">
        <f t="shared" si="100"/>
        <v>1180900</v>
      </c>
    </row>
    <row r="1098" spans="1:16" x14ac:dyDescent="0.35">
      <c r="A1098" s="13">
        <v>2029</v>
      </c>
      <c r="B1098" s="13">
        <f t="shared" si="98"/>
        <v>2028</v>
      </c>
      <c r="C1098" t="s">
        <v>234</v>
      </c>
      <c r="D1098" t="s">
        <v>235</v>
      </c>
      <c r="E1098" s="25">
        <v>163483473.82434085</v>
      </c>
      <c r="F1098" s="13">
        <f>INDEX($R$3:$T$335,MATCH(VPPEL[[#This Row],[DistrictNumber]],$R$3:$R$335,0),3)</f>
        <v>0.97</v>
      </c>
      <c r="G1098" s="9">
        <f t="shared" ref="G1098:G1161" si="101">E1098/1000*F1098</f>
        <v>158578.96960961062</v>
      </c>
      <c r="H1098" s="11">
        <v>1.02</v>
      </c>
      <c r="I1098" s="12" cm="1">
        <f t="array" ref="I1098">INDEX(VPPEL[],MATCH(VPPEL[[#This Row],[Base Year]]&amp;VPPEL[[#This Row],[DistrictNumber]],VPPEL[[Fiscal Year]:[Fiscal Year]]&amp;VPPEL[[DistrictNumber]:[DistrictNumber]],0),9)*$H1098</f>
        <v>142592.09047038862</v>
      </c>
      <c r="J1098" s="15">
        <f>IF(VPPEL[[#This Row],[Unadjusted Maximum Revenue]]/(VPPEL[[#This Row],[Proposed Taxable Valuation]]/1000)&gt;VPPEL[[#This Row],[Max VPPEL RATE]],VPPEL[[#This Row],[Max VPPEL RATE]],VPPEL[[#This Row],[Unadjusted Maximum Revenue]]/(VPPEL[[#This Row],[Proposed Taxable Valuation]]/1000))</f>
        <v>0.87221103842948966</v>
      </c>
      <c r="K1098" s="26">
        <f>ROUND(VPPEL[[#This Row],[Proposed Taxable Valuation]]/1000*VPPEL[[#This Row],[Adjusted Rate]],0)</f>
        <v>142592</v>
      </c>
      <c r="L1098" s="19">
        <f t="shared" si="99"/>
        <v>-15986.879139222001</v>
      </c>
      <c r="M1098" s="17">
        <f t="shared" si="97"/>
        <v>-9.7788961570510313E-2</v>
      </c>
      <c r="N1098">
        <v>145550956.29247409</v>
      </c>
      <c r="O1098">
        <f>INDEX($R$3:$T$335,MATCH(VPPEL[[#This Row],[DistrictNumber]],$R$3:$R$335,0),3)</f>
        <v>0.97</v>
      </c>
      <c r="P1098" s="9">
        <f t="shared" si="100"/>
        <v>141184</v>
      </c>
    </row>
    <row r="1099" spans="1:16" x14ac:dyDescent="0.35">
      <c r="A1099" s="13">
        <v>2029</v>
      </c>
      <c r="B1099" s="13">
        <f t="shared" si="98"/>
        <v>2028</v>
      </c>
      <c r="C1099" t="s">
        <v>236</v>
      </c>
      <c r="D1099" t="s">
        <v>237</v>
      </c>
      <c r="E1099" s="25">
        <v>528608313.17169064</v>
      </c>
      <c r="F1099" s="13">
        <f>INDEX($R$3:$T$335,MATCH(VPPEL[[#This Row],[DistrictNumber]],$R$3:$R$335,0),3)</f>
        <v>0.52919000000000005</v>
      </c>
      <c r="G1099" s="9">
        <f t="shared" si="101"/>
        <v>279734.23324732704</v>
      </c>
      <c r="H1099" s="11">
        <v>1.02</v>
      </c>
      <c r="I1099" s="12" cm="1">
        <f t="array" ref="I1099">INDEX(VPPEL[],MATCH(VPPEL[[#This Row],[Base Year]]&amp;VPPEL[[#This Row],[DistrictNumber]],VPPEL[[Fiscal Year]:[Fiscal Year]]&amp;VPPEL[[DistrictNumber]:[DistrictNumber]],0),9)*$H1099</f>
        <v>226917.25264420637</v>
      </c>
      <c r="J1099" s="15">
        <f>IF(VPPEL[[#This Row],[Unadjusted Maximum Revenue]]/(VPPEL[[#This Row],[Proposed Taxable Valuation]]/1000)&gt;VPPEL[[#This Row],[Max VPPEL RATE]],VPPEL[[#This Row],[Max VPPEL RATE]],VPPEL[[#This Row],[Unadjusted Maximum Revenue]]/(VPPEL[[#This Row],[Proposed Taxable Valuation]]/1000))</f>
        <v>0.42927295502162149</v>
      </c>
      <c r="K1099" s="26">
        <f>ROUND(VPPEL[[#This Row],[Proposed Taxable Valuation]]/1000*VPPEL[[#This Row],[Adjusted Rate]],0)</f>
        <v>226917</v>
      </c>
      <c r="L1099" s="19">
        <f t="shared" si="99"/>
        <v>-52816.980603120668</v>
      </c>
      <c r="M1099" s="17">
        <f t="shared" ref="M1099:M1162" si="102">J1099-F1099</f>
        <v>-9.9917044978378555E-2</v>
      </c>
      <c r="N1099">
        <v>425403203.55468225</v>
      </c>
      <c r="O1099">
        <f>INDEX($R$3:$T$335,MATCH(VPPEL[[#This Row],[DistrictNumber]],$R$3:$R$335,0),3)</f>
        <v>0.52919000000000005</v>
      </c>
      <c r="P1099" s="9">
        <f t="shared" si="100"/>
        <v>225119</v>
      </c>
    </row>
    <row r="1100" spans="1:16" x14ac:dyDescent="0.35">
      <c r="A1100" s="13">
        <v>2029</v>
      </c>
      <c r="B1100" s="13">
        <f t="shared" si="98"/>
        <v>2028</v>
      </c>
      <c r="C1100" t="s">
        <v>238</v>
      </c>
      <c r="D1100" t="s">
        <v>239</v>
      </c>
      <c r="E1100" s="25">
        <v>1504040548.844079</v>
      </c>
      <c r="F1100" s="13">
        <f>INDEX($R$3:$T$335,MATCH(VPPEL[[#This Row],[DistrictNumber]],$R$3:$R$335,0),3)</f>
        <v>0</v>
      </c>
      <c r="G1100" s="9">
        <f t="shared" si="101"/>
        <v>0</v>
      </c>
      <c r="H1100" s="11">
        <v>1.02</v>
      </c>
      <c r="I1100" s="12" cm="1">
        <f t="array" ref="I1100">INDEX(VPPEL[],MATCH(VPPEL[[#This Row],[Base Year]]&amp;VPPEL[[#This Row],[DistrictNumber]],VPPEL[[Fiscal Year]:[Fiscal Year]]&amp;VPPEL[[DistrictNumber]:[DistrictNumber]],0),9)*$H1100</f>
        <v>0</v>
      </c>
      <c r="J1100" s="15">
        <f>IF(VPPEL[[#This Row],[Unadjusted Maximum Revenue]]/(VPPEL[[#This Row],[Proposed Taxable Valuation]]/1000)&gt;VPPEL[[#This Row],[Max VPPEL RATE]],VPPEL[[#This Row],[Max VPPEL RATE]],VPPEL[[#This Row],[Unadjusted Maximum Revenue]]/(VPPEL[[#This Row],[Proposed Taxable Valuation]]/1000))</f>
        <v>0</v>
      </c>
      <c r="K1100" s="26">
        <f>ROUND(VPPEL[[#This Row],[Proposed Taxable Valuation]]/1000*VPPEL[[#This Row],[Adjusted Rate]],0)</f>
        <v>0</v>
      </c>
      <c r="L1100" s="19">
        <f t="shared" si="99"/>
        <v>0</v>
      </c>
      <c r="M1100" s="17">
        <f t="shared" si="102"/>
        <v>0</v>
      </c>
      <c r="N1100">
        <v>1018813371.7929167</v>
      </c>
      <c r="O1100">
        <f>INDEX($R$3:$T$335,MATCH(VPPEL[[#This Row],[DistrictNumber]],$R$3:$R$335,0),3)</f>
        <v>0</v>
      </c>
      <c r="P1100" s="9">
        <f t="shared" si="100"/>
        <v>0</v>
      </c>
    </row>
    <row r="1101" spans="1:16" x14ac:dyDescent="0.35">
      <c r="A1101" s="13">
        <v>2029</v>
      </c>
      <c r="B1101" s="13">
        <f t="shared" si="98"/>
        <v>2028</v>
      </c>
      <c r="C1101" t="s">
        <v>240</v>
      </c>
      <c r="D1101" t="s">
        <v>241</v>
      </c>
      <c r="E1101" s="25">
        <v>278201557.80561829</v>
      </c>
      <c r="F1101" s="13">
        <f>INDEX($R$3:$T$335,MATCH(VPPEL[[#This Row],[DistrictNumber]],$R$3:$R$335,0),3)</f>
        <v>0</v>
      </c>
      <c r="G1101" s="9">
        <f t="shared" si="101"/>
        <v>0</v>
      </c>
      <c r="H1101" s="11">
        <v>1.02</v>
      </c>
      <c r="I1101" s="12" cm="1">
        <f t="array" ref="I1101">INDEX(VPPEL[],MATCH(VPPEL[[#This Row],[Base Year]]&amp;VPPEL[[#This Row],[DistrictNumber]],VPPEL[[Fiscal Year]:[Fiscal Year]]&amp;VPPEL[[DistrictNumber]:[DistrictNumber]],0),9)*$H1101</f>
        <v>0</v>
      </c>
      <c r="J1101" s="15">
        <f>IF(VPPEL[[#This Row],[Unadjusted Maximum Revenue]]/(VPPEL[[#This Row],[Proposed Taxable Valuation]]/1000)&gt;VPPEL[[#This Row],[Max VPPEL RATE]],VPPEL[[#This Row],[Max VPPEL RATE]],VPPEL[[#This Row],[Unadjusted Maximum Revenue]]/(VPPEL[[#This Row],[Proposed Taxable Valuation]]/1000))</f>
        <v>0</v>
      </c>
      <c r="K1101" s="26">
        <f>ROUND(VPPEL[[#This Row],[Proposed Taxable Valuation]]/1000*VPPEL[[#This Row],[Adjusted Rate]],0)</f>
        <v>0</v>
      </c>
      <c r="L1101" s="19">
        <f t="shared" si="99"/>
        <v>0</v>
      </c>
      <c r="M1101" s="17">
        <f t="shared" si="102"/>
        <v>0</v>
      </c>
      <c r="N1101">
        <v>229812308.9882499</v>
      </c>
      <c r="O1101">
        <f>INDEX($R$3:$T$335,MATCH(VPPEL[[#This Row],[DistrictNumber]],$R$3:$R$335,0),3)</f>
        <v>0</v>
      </c>
      <c r="P1101" s="9">
        <f t="shared" si="100"/>
        <v>0</v>
      </c>
    </row>
    <row r="1102" spans="1:16" x14ac:dyDescent="0.35">
      <c r="A1102" s="13">
        <v>2029</v>
      </c>
      <c r="B1102" s="13">
        <f t="shared" si="98"/>
        <v>2028</v>
      </c>
      <c r="C1102" t="s">
        <v>242</v>
      </c>
      <c r="D1102" t="s">
        <v>243</v>
      </c>
      <c r="E1102" s="25">
        <v>273992052.8617171</v>
      </c>
      <c r="F1102" s="13">
        <f>INDEX($R$3:$T$335,MATCH(VPPEL[[#This Row],[DistrictNumber]],$R$3:$R$335,0),3)</f>
        <v>1.34</v>
      </c>
      <c r="G1102" s="9">
        <f t="shared" si="101"/>
        <v>367149.35083470098</v>
      </c>
      <c r="H1102" s="11">
        <v>1.02</v>
      </c>
      <c r="I1102" s="12" cm="1">
        <f t="array" ref="I1102">INDEX(VPPEL[],MATCH(VPPEL[[#This Row],[Base Year]]&amp;VPPEL[[#This Row],[DistrictNumber]],VPPEL[[Fiscal Year]:[Fiscal Year]]&amp;VPPEL[[DistrictNumber]:[DistrictNumber]],0),9)*$H1102</f>
        <v>304142.60952199879</v>
      </c>
      <c r="J1102" s="15">
        <f>IF(VPPEL[[#This Row],[Unadjusted Maximum Revenue]]/(VPPEL[[#This Row],[Proposed Taxable Valuation]]/1000)&gt;VPPEL[[#This Row],[Max VPPEL RATE]],VPPEL[[#This Row],[Max VPPEL RATE]],VPPEL[[#This Row],[Unadjusted Maximum Revenue]]/(VPPEL[[#This Row],[Proposed Taxable Valuation]]/1000))</f>
        <v>1.1100417196242496</v>
      </c>
      <c r="K1102" s="26">
        <f>ROUND(VPPEL[[#This Row],[Proposed Taxable Valuation]]/1000*VPPEL[[#This Row],[Adjusted Rate]],0)</f>
        <v>304143</v>
      </c>
      <c r="L1102" s="19">
        <f t="shared" si="99"/>
        <v>-63006.741312702186</v>
      </c>
      <c r="M1102" s="17">
        <f t="shared" si="102"/>
        <v>-0.2299582803757505</v>
      </c>
      <c r="N1102">
        <v>226785224.12732473</v>
      </c>
      <c r="O1102">
        <f>INDEX($R$3:$T$335,MATCH(VPPEL[[#This Row],[DistrictNumber]],$R$3:$R$335,0),3)</f>
        <v>1.34</v>
      </c>
      <c r="P1102" s="9">
        <f t="shared" si="100"/>
        <v>303892</v>
      </c>
    </row>
    <row r="1103" spans="1:16" x14ac:dyDescent="0.35">
      <c r="A1103" s="13">
        <v>2029</v>
      </c>
      <c r="B1103" s="13">
        <f t="shared" si="98"/>
        <v>2028</v>
      </c>
      <c r="C1103" t="s">
        <v>244</v>
      </c>
      <c r="D1103" t="s">
        <v>245</v>
      </c>
      <c r="E1103" s="25">
        <v>379970620.0428037</v>
      </c>
      <c r="F1103" s="13">
        <f>INDEX($R$3:$T$335,MATCH(VPPEL[[#This Row],[DistrictNumber]],$R$3:$R$335,0),3)</f>
        <v>0.91754999999999998</v>
      </c>
      <c r="G1103" s="9">
        <f t="shared" si="101"/>
        <v>348642.04242027452</v>
      </c>
      <c r="H1103" s="11">
        <v>1.02</v>
      </c>
      <c r="I1103" s="12" cm="1">
        <f t="array" ref="I1103">INDEX(VPPEL[],MATCH(VPPEL[[#This Row],[Base Year]]&amp;VPPEL[[#This Row],[DistrictNumber]],VPPEL[[Fiscal Year]:[Fiscal Year]]&amp;VPPEL[[DistrictNumber]:[DistrictNumber]],0),9)*$H1103</f>
        <v>305436.09587864537</v>
      </c>
      <c r="J1103" s="15">
        <f>IF(VPPEL[[#This Row],[Unadjusted Maximum Revenue]]/(VPPEL[[#This Row],[Proposed Taxable Valuation]]/1000)&gt;VPPEL[[#This Row],[Max VPPEL RATE]],VPPEL[[#This Row],[Max VPPEL RATE]],VPPEL[[#This Row],[Unadjusted Maximum Revenue]]/(VPPEL[[#This Row],[Proposed Taxable Valuation]]/1000))</f>
        <v>0.80384134921862638</v>
      </c>
      <c r="K1103" s="26">
        <f>ROUND(VPPEL[[#This Row],[Proposed Taxable Valuation]]/1000*VPPEL[[#This Row],[Adjusted Rate]],0)</f>
        <v>305436</v>
      </c>
      <c r="L1103" s="19">
        <f t="shared" si="99"/>
        <v>-43205.94654162915</v>
      </c>
      <c r="M1103" s="17">
        <f t="shared" si="102"/>
        <v>-0.1137086507813736</v>
      </c>
      <c r="N1103">
        <v>322466222.62046528</v>
      </c>
      <c r="O1103">
        <f>INDEX($R$3:$T$335,MATCH(VPPEL[[#This Row],[DistrictNumber]],$R$3:$R$335,0),3)</f>
        <v>0.91754999999999998</v>
      </c>
      <c r="P1103" s="9">
        <f t="shared" si="100"/>
        <v>295879</v>
      </c>
    </row>
    <row r="1104" spans="1:16" x14ac:dyDescent="0.35">
      <c r="A1104" s="13">
        <v>2029</v>
      </c>
      <c r="B1104" s="13">
        <f t="shared" si="98"/>
        <v>2028</v>
      </c>
      <c r="C1104" t="s">
        <v>246</v>
      </c>
      <c r="D1104" t="s">
        <v>247</v>
      </c>
      <c r="E1104" s="25">
        <v>1118470856.0363545</v>
      </c>
      <c r="F1104" s="13">
        <f>INDEX($R$3:$T$335,MATCH(VPPEL[[#This Row],[DistrictNumber]],$R$3:$R$335,0),3)</f>
        <v>1.00793</v>
      </c>
      <c r="G1104" s="9">
        <f t="shared" si="101"/>
        <v>1127340.3299247229</v>
      </c>
      <c r="H1104" s="11">
        <v>1.02</v>
      </c>
      <c r="I1104" s="12" cm="1">
        <f t="array" ref="I1104">INDEX(VPPEL[],MATCH(VPPEL[[#This Row],[Base Year]]&amp;VPPEL[[#This Row],[DistrictNumber]],VPPEL[[Fiscal Year]:[Fiscal Year]]&amp;VPPEL[[DistrictNumber]:[DistrictNumber]],0),9)*$H1104</f>
        <v>859747.22804318042</v>
      </c>
      <c r="J1104" s="15">
        <f>IF(VPPEL[[#This Row],[Unadjusted Maximum Revenue]]/(VPPEL[[#This Row],[Proposed Taxable Valuation]]/1000)&gt;VPPEL[[#This Row],[Max VPPEL RATE]],VPPEL[[#This Row],[Max VPPEL RATE]],VPPEL[[#This Row],[Unadjusted Maximum Revenue]]/(VPPEL[[#This Row],[Proposed Taxable Valuation]]/1000))</f>
        <v>0.76868093916184743</v>
      </c>
      <c r="K1104" s="26">
        <f>ROUND(VPPEL[[#This Row],[Proposed Taxable Valuation]]/1000*VPPEL[[#This Row],[Adjusted Rate]],0)</f>
        <v>859747</v>
      </c>
      <c r="L1104" s="19">
        <f t="shared" si="99"/>
        <v>-267593.10188154248</v>
      </c>
      <c r="M1104" s="17">
        <f t="shared" si="102"/>
        <v>-0.23924906083815256</v>
      </c>
      <c r="N1104">
        <v>938177624.75737786</v>
      </c>
      <c r="O1104">
        <f>INDEX($R$3:$T$335,MATCH(VPPEL[[#This Row],[DistrictNumber]],$R$3:$R$335,0),3)</f>
        <v>1.00793</v>
      </c>
      <c r="P1104" s="9">
        <f t="shared" si="100"/>
        <v>945617</v>
      </c>
    </row>
    <row r="1105" spans="1:16" x14ac:dyDescent="0.35">
      <c r="A1105" s="13">
        <v>2029</v>
      </c>
      <c r="B1105" s="13">
        <f t="shared" si="98"/>
        <v>2028</v>
      </c>
      <c r="C1105" t="s">
        <v>248</v>
      </c>
      <c r="D1105" t="s">
        <v>249</v>
      </c>
      <c r="E1105" s="25">
        <v>1357386415.2645719</v>
      </c>
      <c r="F1105" s="13">
        <f>INDEX($R$3:$T$335,MATCH(VPPEL[[#This Row],[DistrictNumber]],$R$3:$R$335,0),3)</f>
        <v>0.51054999999999995</v>
      </c>
      <c r="G1105" s="9">
        <f t="shared" si="101"/>
        <v>693013.63431332714</v>
      </c>
      <c r="H1105" s="11">
        <v>1.02</v>
      </c>
      <c r="I1105" s="12" cm="1">
        <f t="array" ref="I1105">INDEX(VPPEL[],MATCH(VPPEL[[#This Row],[Base Year]]&amp;VPPEL[[#This Row],[DistrictNumber]],VPPEL[[Fiscal Year]:[Fiscal Year]]&amp;VPPEL[[DistrictNumber]:[DistrictNumber]],0),9)*$H1105</f>
        <v>452830.98770779133</v>
      </c>
      <c r="J1105" s="15">
        <f>IF(VPPEL[[#This Row],[Unadjusted Maximum Revenue]]/(VPPEL[[#This Row],[Proposed Taxable Valuation]]/1000)&gt;VPPEL[[#This Row],[Max VPPEL RATE]],VPPEL[[#This Row],[Max VPPEL RATE]],VPPEL[[#This Row],[Unadjusted Maximum Revenue]]/(VPPEL[[#This Row],[Proposed Taxable Valuation]]/1000))</f>
        <v>0.33360506825134889</v>
      </c>
      <c r="K1105" s="26">
        <f>ROUND(VPPEL[[#This Row],[Proposed Taxable Valuation]]/1000*VPPEL[[#This Row],[Adjusted Rate]],0)</f>
        <v>452831</v>
      </c>
      <c r="L1105" s="19">
        <f t="shared" si="99"/>
        <v>-240182.64660553582</v>
      </c>
      <c r="M1105" s="17">
        <f t="shared" si="102"/>
        <v>-0.17694493174865106</v>
      </c>
      <c r="N1105">
        <v>998170680.08224487</v>
      </c>
      <c r="O1105">
        <f>INDEX($R$3:$T$335,MATCH(VPPEL[[#This Row],[DistrictNumber]],$R$3:$R$335,0),3)</f>
        <v>0.51054999999999995</v>
      </c>
      <c r="P1105" s="9">
        <f t="shared" si="100"/>
        <v>509616</v>
      </c>
    </row>
    <row r="1106" spans="1:16" x14ac:dyDescent="0.35">
      <c r="A1106" s="13">
        <v>2029</v>
      </c>
      <c r="B1106" s="13">
        <f t="shared" si="98"/>
        <v>2028</v>
      </c>
      <c r="C1106" t="s">
        <v>250</v>
      </c>
      <c r="D1106" t="s">
        <v>251</v>
      </c>
      <c r="E1106" s="25">
        <v>421952208.38699853</v>
      </c>
      <c r="F1106" s="13">
        <f>INDEX($R$3:$T$335,MATCH(VPPEL[[#This Row],[DistrictNumber]],$R$3:$R$335,0),3)</f>
        <v>0</v>
      </c>
      <c r="G1106" s="9">
        <f t="shared" si="101"/>
        <v>0</v>
      </c>
      <c r="H1106" s="11">
        <v>1.02</v>
      </c>
      <c r="I1106" s="12" cm="1">
        <f t="array" ref="I1106">INDEX(VPPEL[],MATCH(VPPEL[[#This Row],[Base Year]]&amp;VPPEL[[#This Row],[DistrictNumber]],VPPEL[[Fiscal Year]:[Fiscal Year]]&amp;VPPEL[[DistrictNumber]:[DistrictNumber]],0),9)*$H1106</f>
        <v>0</v>
      </c>
      <c r="J1106" s="15">
        <f>IF(VPPEL[[#This Row],[Unadjusted Maximum Revenue]]/(VPPEL[[#This Row],[Proposed Taxable Valuation]]/1000)&gt;VPPEL[[#This Row],[Max VPPEL RATE]],VPPEL[[#This Row],[Max VPPEL RATE]],VPPEL[[#This Row],[Unadjusted Maximum Revenue]]/(VPPEL[[#This Row],[Proposed Taxable Valuation]]/1000))</f>
        <v>0</v>
      </c>
      <c r="K1106" s="26">
        <f>ROUND(VPPEL[[#This Row],[Proposed Taxable Valuation]]/1000*VPPEL[[#This Row],[Adjusted Rate]],0)</f>
        <v>0</v>
      </c>
      <c r="L1106" s="19">
        <f t="shared" si="99"/>
        <v>0</v>
      </c>
      <c r="M1106" s="17">
        <f t="shared" si="102"/>
        <v>0</v>
      </c>
      <c r="N1106">
        <v>354937579.54892159</v>
      </c>
      <c r="O1106">
        <f>INDEX($R$3:$T$335,MATCH(VPPEL[[#This Row],[DistrictNumber]],$R$3:$R$335,0),3)</f>
        <v>0</v>
      </c>
      <c r="P1106" s="9">
        <f t="shared" si="100"/>
        <v>0</v>
      </c>
    </row>
    <row r="1107" spans="1:16" x14ac:dyDescent="0.35">
      <c r="A1107" s="13">
        <v>2029</v>
      </c>
      <c r="B1107" s="13">
        <f t="shared" si="98"/>
        <v>2028</v>
      </c>
      <c r="C1107" t="s">
        <v>252</v>
      </c>
      <c r="D1107" t="s">
        <v>253</v>
      </c>
      <c r="E1107" s="25">
        <v>459952173.72707087</v>
      </c>
      <c r="F1107" s="13">
        <f>INDEX($R$3:$T$335,MATCH(VPPEL[[#This Row],[DistrictNumber]],$R$3:$R$335,0),3)</f>
        <v>1.34</v>
      </c>
      <c r="G1107" s="9">
        <f t="shared" si="101"/>
        <v>616335.91279427498</v>
      </c>
      <c r="H1107" s="11">
        <v>1.02</v>
      </c>
      <c r="I1107" s="12" cm="1">
        <f t="array" ref="I1107">INDEX(VPPEL[],MATCH(VPPEL[[#This Row],[Base Year]]&amp;VPPEL[[#This Row],[DistrictNumber]],VPPEL[[Fiscal Year]:[Fiscal Year]]&amp;VPPEL[[DistrictNumber]:[DistrictNumber]],0),9)*$H1107</f>
        <v>460538.67279777845</v>
      </c>
      <c r="J1107" s="15">
        <f>IF(VPPEL[[#This Row],[Unadjusted Maximum Revenue]]/(VPPEL[[#This Row],[Proposed Taxable Valuation]]/1000)&gt;VPPEL[[#This Row],[Max VPPEL RATE]],VPPEL[[#This Row],[Max VPPEL RATE]],VPPEL[[#This Row],[Unadjusted Maximum Revenue]]/(VPPEL[[#This Row],[Proposed Taxable Valuation]]/1000))</f>
        <v>1.0012751305553251</v>
      </c>
      <c r="K1107" s="26">
        <f>ROUND(VPPEL[[#This Row],[Proposed Taxable Valuation]]/1000*VPPEL[[#This Row],[Adjusted Rate]],0)</f>
        <v>460539</v>
      </c>
      <c r="L1107" s="19">
        <f t="shared" si="99"/>
        <v>-155797.23999649653</v>
      </c>
      <c r="M1107" s="17">
        <f t="shared" si="102"/>
        <v>-0.33872486944467495</v>
      </c>
      <c r="N1107">
        <v>358753946.80283862</v>
      </c>
      <c r="O1107">
        <f>INDEX($R$3:$T$335,MATCH(VPPEL[[#This Row],[DistrictNumber]],$R$3:$R$335,0),3)</f>
        <v>1.34</v>
      </c>
      <c r="P1107" s="9">
        <f t="shared" si="100"/>
        <v>480730</v>
      </c>
    </row>
    <row r="1108" spans="1:16" x14ac:dyDescent="0.35">
      <c r="A1108" s="13">
        <v>2029</v>
      </c>
      <c r="B1108" s="13">
        <f t="shared" si="98"/>
        <v>2028</v>
      </c>
      <c r="C1108" t="s">
        <v>254</v>
      </c>
      <c r="D1108" t="s">
        <v>255</v>
      </c>
      <c r="E1108" s="25">
        <v>305183248.0039655</v>
      </c>
      <c r="F1108" s="13">
        <f>INDEX($R$3:$T$335,MATCH(VPPEL[[#This Row],[DistrictNumber]],$R$3:$R$335,0),3)</f>
        <v>1.34</v>
      </c>
      <c r="G1108" s="9">
        <f t="shared" si="101"/>
        <v>408945.55232531374</v>
      </c>
      <c r="H1108" s="11">
        <v>1.02</v>
      </c>
      <c r="I1108" s="12" cm="1">
        <f t="array" ref="I1108">INDEX(VPPEL[],MATCH(VPPEL[[#This Row],[Base Year]]&amp;VPPEL[[#This Row],[DistrictNumber]],VPPEL[[Fiscal Year]:[Fiscal Year]]&amp;VPPEL[[DistrictNumber]:[DistrictNumber]],0),9)*$H1108</f>
        <v>344455.29449965007</v>
      </c>
      <c r="J1108" s="15">
        <f>IF(VPPEL[[#This Row],[Unadjusted Maximum Revenue]]/(VPPEL[[#This Row],[Proposed Taxable Valuation]]/1000)&gt;VPPEL[[#This Row],[Max VPPEL RATE]],VPPEL[[#This Row],[Max VPPEL RATE]],VPPEL[[#This Row],[Unadjusted Maximum Revenue]]/(VPPEL[[#This Row],[Proposed Taxable Valuation]]/1000))</f>
        <v>1.128683493450382</v>
      </c>
      <c r="K1108" s="26">
        <f>ROUND(VPPEL[[#This Row],[Proposed Taxable Valuation]]/1000*VPPEL[[#This Row],[Adjusted Rate]],0)</f>
        <v>344455</v>
      </c>
      <c r="L1108" s="19">
        <f t="shared" si="99"/>
        <v>-64490.257825663663</v>
      </c>
      <c r="M1108" s="17">
        <f t="shared" si="102"/>
        <v>-0.21131650654961809</v>
      </c>
      <c r="N1108">
        <v>249625866.34675133</v>
      </c>
      <c r="O1108">
        <f>INDEX($R$3:$T$335,MATCH(VPPEL[[#This Row],[DistrictNumber]],$R$3:$R$335,0),3)</f>
        <v>1.34</v>
      </c>
      <c r="P1108" s="9">
        <f t="shared" si="100"/>
        <v>334499</v>
      </c>
    </row>
    <row r="1109" spans="1:16" x14ac:dyDescent="0.35">
      <c r="A1109" s="13">
        <v>2029</v>
      </c>
      <c r="B1109" s="13">
        <f t="shared" si="98"/>
        <v>2028</v>
      </c>
      <c r="C1109" t="s">
        <v>256</v>
      </c>
      <c r="D1109" t="s">
        <v>257</v>
      </c>
      <c r="E1109" s="25">
        <v>212035130.135887</v>
      </c>
      <c r="F1109" s="13">
        <f>INDEX($R$3:$T$335,MATCH(VPPEL[[#This Row],[DistrictNumber]],$R$3:$R$335,0),3)</f>
        <v>0.98184000000000005</v>
      </c>
      <c r="G1109" s="9">
        <f t="shared" si="101"/>
        <v>208184.57217261932</v>
      </c>
      <c r="H1109" s="11">
        <v>1.02</v>
      </c>
      <c r="I1109" s="12" cm="1">
        <f t="array" ref="I1109">INDEX(VPPEL[],MATCH(VPPEL[[#This Row],[Base Year]]&amp;VPPEL[[#This Row],[DistrictNumber]],VPPEL[[Fiscal Year]:[Fiscal Year]]&amp;VPPEL[[DistrictNumber]:[DistrictNumber]],0),9)*$H1109</f>
        <v>182349.14925984014</v>
      </c>
      <c r="J1109" s="15">
        <f>IF(VPPEL[[#This Row],[Unadjusted Maximum Revenue]]/(VPPEL[[#This Row],[Proposed Taxable Valuation]]/1000)&gt;VPPEL[[#This Row],[Max VPPEL RATE]],VPPEL[[#This Row],[Max VPPEL RATE]],VPPEL[[#This Row],[Unadjusted Maximum Revenue]]/(VPPEL[[#This Row],[Proposed Taxable Valuation]]/1000))</f>
        <v>0.85999498829735421</v>
      </c>
      <c r="K1109" s="26">
        <f>ROUND(VPPEL[[#This Row],[Proposed Taxable Valuation]]/1000*VPPEL[[#This Row],[Adjusted Rate]],0)</f>
        <v>182349</v>
      </c>
      <c r="L1109" s="19">
        <f t="shared" si="99"/>
        <v>-25835.422912779177</v>
      </c>
      <c r="M1109" s="17">
        <f t="shared" si="102"/>
        <v>-0.12184501170264583</v>
      </c>
      <c r="N1109">
        <v>179272095.5620203</v>
      </c>
      <c r="O1109">
        <f>INDEX($R$3:$T$335,MATCH(VPPEL[[#This Row],[DistrictNumber]],$R$3:$R$335,0),3)</f>
        <v>0.98184000000000005</v>
      </c>
      <c r="P1109" s="9">
        <f t="shared" si="100"/>
        <v>176017</v>
      </c>
    </row>
    <row r="1110" spans="1:16" x14ac:dyDescent="0.35">
      <c r="A1110" s="13">
        <v>2029</v>
      </c>
      <c r="B1110" s="13">
        <f t="shared" si="98"/>
        <v>2028</v>
      </c>
      <c r="C1110" t="s">
        <v>258</v>
      </c>
      <c r="D1110" t="s">
        <v>259</v>
      </c>
      <c r="E1110" s="25">
        <v>633064404.32378423</v>
      </c>
      <c r="F1110" s="13">
        <f>INDEX($R$3:$T$335,MATCH(VPPEL[[#This Row],[DistrictNumber]],$R$3:$R$335,0),3)</f>
        <v>0.67500000000000004</v>
      </c>
      <c r="G1110" s="9">
        <f t="shared" si="101"/>
        <v>427318.47291855444</v>
      </c>
      <c r="H1110" s="11">
        <v>1.02</v>
      </c>
      <c r="I1110" s="12" cm="1">
        <f t="array" ref="I1110">INDEX(VPPEL[],MATCH(VPPEL[[#This Row],[Base Year]]&amp;VPPEL[[#This Row],[DistrictNumber]],VPPEL[[Fiscal Year]:[Fiscal Year]]&amp;VPPEL[[DistrictNumber]:[DistrictNumber]],0),9)*$H1110</f>
        <v>343777.56591189792</v>
      </c>
      <c r="J1110" s="15">
        <f>IF(VPPEL[[#This Row],[Unadjusted Maximum Revenue]]/(VPPEL[[#This Row],[Proposed Taxable Valuation]]/1000)&gt;VPPEL[[#This Row],[Max VPPEL RATE]],VPPEL[[#This Row],[Max VPPEL RATE]],VPPEL[[#This Row],[Unadjusted Maximum Revenue]]/(VPPEL[[#This Row],[Proposed Taxable Valuation]]/1000))</f>
        <v>0.54303727008487901</v>
      </c>
      <c r="K1110" s="26">
        <f>ROUND(VPPEL[[#This Row],[Proposed Taxable Valuation]]/1000*VPPEL[[#This Row],[Adjusted Rate]],0)</f>
        <v>343778</v>
      </c>
      <c r="L1110" s="19">
        <f t="shared" si="99"/>
        <v>-83540.907006656518</v>
      </c>
      <c r="M1110" s="17">
        <f t="shared" si="102"/>
        <v>-0.13196272991512104</v>
      </c>
      <c r="N1110">
        <v>518205927.63679814</v>
      </c>
      <c r="O1110">
        <f>INDEX($R$3:$T$335,MATCH(VPPEL[[#This Row],[DistrictNumber]],$R$3:$R$335,0),3)</f>
        <v>0.67500000000000004</v>
      </c>
      <c r="P1110" s="9">
        <f t="shared" si="100"/>
        <v>349789</v>
      </c>
    </row>
    <row r="1111" spans="1:16" x14ac:dyDescent="0.35">
      <c r="A1111" s="13">
        <v>2029</v>
      </c>
      <c r="B1111" s="13">
        <f t="shared" si="98"/>
        <v>2028</v>
      </c>
      <c r="C1111" t="s">
        <v>260</v>
      </c>
      <c r="D1111" t="s">
        <v>261</v>
      </c>
      <c r="E1111" s="25">
        <v>960953971.39179063</v>
      </c>
      <c r="F1111" s="13">
        <f>INDEX($R$3:$T$335,MATCH(VPPEL[[#This Row],[DistrictNumber]],$R$3:$R$335,0),3)</f>
        <v>0.67</v>
      </c>
      <c r="G1111" s="9">
        <f t="shared" si="101"/>
        <v>643839.16083249974</v>
      </c>
      <c r="H1111" s="11">
        <v>1.02</v>
      </c>
      <c r="I1111" s="12" cm="1">
        <f t="array" ref="I1111">INDEX(VPPEL[],MATCH(VPPEL[[#This Row],[Base Year]]&amp;VPPEL[[#This Row],[DistrictNumber]],VPPEL[[Fiscal Year]:[Fiscal Year]]&amp;VPPEL[[DistrictNumber]:[DistrictNumber]],0),9)*$H1111</f>
        <v>493308.89938361384</v>
      </c>
      <c r="J1111" s="15">
        <f>IF(VPPEL[[#This Row],[Unadjusted Maximum Revenue]]/(VPPEL[[#This Row],[Proposed Taxable Valuation]]/1000)&gt;VPPEL[[#This Row],[Max VPPEL RATE]],VPPEL[[#This Row],[Max VPPEL RATE]],VPPEL[[#This Row],[Unadjusted Maximum Revenue]]/(VPPEL[[#This Row],[Proposed Taxable Valuation]]/1000))</f>
        <v>0.51335330730683537</v>
      </c>
      <c r="K1111" s="26">
        <f>ROUND(VPPEL[[#This Row],[Proposed Taxable Valuation]]/1000*VPPEL[[#This Row],[Adjusted Rate]],0)</f>
        <v>493309</v>
      </c>
      <c r="L1111" s="19">
        <f t="shared" si="99"/>
        <v>-150530.2614488859</v>
      </c>
      <c r="M1111" s="17">
        <f t="shared" si="102"/>
        <v>-0.15664669269316467</v>
      </c>
      <c r="N1111">
        <v>733760348.98817194</v>
      </c>
      <c r="O1111">
        <f>INDEX($R$3:$T$335,MATCH(VPPEL[[#This Row],[DistrictNumber]],$R$3:$R$335,0),3)</f>
        <v>0.67</v>
      </c>
      <c r="P1111" s="9">
        <f t="shared" si="100"/>
        <v>491619</v>
      </c>
    </row>
    <row r="1112" spans="1:16" x14ac:dyDescent="0.35">
      <c r="A1112" s="13">
        <v>2029</v>
      </c>
      <c r="B1112" s="13">
        <f t="shared" si="98"/>
        <v>2028</v>
      </c>
      <c r="C1112" t="s">
        <v>262</v>
      </c>
      <c r="D1112" t="s">
        <v>263</v>
      </c>
      <c r="E1112" s="25">
        <v>418305830.90743595</v>
      </c>
      <c r="F1112" s="13">
        <f>INDEX($R$3:$T$335,MATCH(VPPEL[[#This Row],[DistrictNumber]],$R$3:$R$335,0),3)</f>
        <v>0</v>
      </c>
      <c r="G1112" s="9">
        <f t="shared" si="101"/>
        <v>0</v>
      </c>
      <c r="H1112" s="11">
        <v>1.02</v>
      </c>
      <c r="I1112" s="12" cm="1">
        <f t="array" ref="I1112">INDEX(VPPEL[],MATCH(VPPEL[[#This Row],[Base Year]]&amp;VPPEL[[#This Row],[DistrictNumber]],VPPEL[[Fiscal Year]:[Fiscal Year]]&amp;VPPEL[[DistrictNumber]:[DistrictNumber]],0),9)*$H1112</f>
        <v>0</v>
      </c>
      <c r="J1112" s="15">
        <f>IF(VPPEL[[#This Row],[Unadjusted Maximum Revenue]]/(VPPEL[[#This Row],[Proposed Taxable Valuation]]/1000)&gt;VPPEL[[#This Row],[Max VPPEL RATE]],VPPEL[[#This Row],[Max VPPEL RATE]],VPPEL[[#This Row],[Unadjusted Maximum Revenue]]/(VPPEL[[#This Row],[Proposed Taxable Valuation]]/1000))</f>
        <v>0</v>
      </c>
      <c r="K1112" s="26">
        <f>ROUND(VPPEL[[#This Row],[Proposed Taxable Valuation]]/1000*VPPEL[[#This Row],[Adjusted Rate]],0)</f>
        <v>0</v>
      </c>
      <c r="L1112" s="19">
        <f t="shared" si="99"/>
        <v>0</v>
      </c>
      <c r="M1112" s="17">
        <f t="shared" si="102"/>
        <v>0</v>
      </c>
      <c r="N1112">
        <v>336923330.69676888</v>
      </c>
      <c r="O1112">
        <f>INDEX($R$3:$T$335,MATCH(VPPEL[[#This Row],[DistrictNumber]],$R$3:$R$335,0),3)</f>
        <v>0</v>
      </c>
      <c r="P1112" s="9">
        <f t="shared" si="100"/>
        <v>0</v>
      </c>
    </row>
    <row r="1113" spans="1:16" x14ac:dyDescent="0.35">
      <c r="A1113" s="13">
        <v>2029</v>
      </c>
      <c r="B1113" s="13">
        <f t="shared" si="98"/>
        <v>2028</v>
      </c>
      <c r="C1113" t="s">
        <v>264</v>
      </c>
      <c r="D1113" t="s">
        <v>265</v>
      </c>
      <c r="E1113" s="25">
        <v>890380514.52569413</v>
      </c>
      <c r="F1113" s="13">
        <f>INDEX($R$3:$T$335,MATCH(VPPEL[[#This Row],[DistrictNumber]],$R$3:$R$335,0),3)</f>
        <v>1.2544900000000001</v>
      </c>
      <c r="G1113" s="9">
        <f t="shared" si="101"/>
        <v>1116973.4516673381</v>
      </c>
      <c r="H1113" s="11">
        <v>1.02</v>
      </c>
      <c r="I1113" s="12" cm="1">
        <f t="array" ref="I1113">INDEX(VPPEL[],MATCH(VPPEL[[#This Row],[Base Year]]&amp;VPPEL[[#This Row],[DistrictNumber]],VPPEL[[Fiscal Year]:[Fiscal Year]]&amp;VPPEL[[DistrictNumber]:[DistrictNumber]],0),9)*$H1113</f>
        <v>817231.3935042934</v>
      </c>
      <c r="J1113" s="15">
        <f>IF(VPPEL[[#This Row],[Unadjusted Maximum Revenue]]/(VPPEL[[#This Row],[Proposed Taxable Valuation]]/1000)&gt;VPPEL[[#This Row],[Max VPPEL RATE]],VPPEL[[#This Row],[Max VPPEL RATE]],VPPEL[[#This Row],[Unadjusted Maximum Revenue]]/(VPPEL[[#This Row],[Proposed Taxable Valuation]]/1000))</f>
        <v>0.91784510124823737</v>
      </c>
      <c r="K1113" s="26">
        <f>ROUND(VPPEL[[#This Row],[Proposed Taxable Valuation]]/1000*VPPEL[[#This Row],[Adjusted Rate]],0)</f>
        <v>817231</v>
      </c>
      <c r="L1113" s="19">
        <f t="shared" si="99"/>
        <v>-299742.05816304474</v>
      </c>
      <c r="M1113" s="17">
        <f t="shared" si="102"/>
        <v>-0.33664489875176273</v>
      </c>
      <c r="N1113">
        <v>762142265.59932244</v>
      </c>
      <c r="O1113">
        <f>INDEX($R$3:$T$335,MATCH(VPPEL[[#This Row],[DistrictNumber]],$R$3:$R$335,0),3)</f>
        <v>1.2544900000000001</v>
      </c>
      <c r="P1113" s="9">
        <f t="shared" si="100"/>
        <v>956100</v>
      </c>
    </row>
    <row r="1114" spans="1:16" x14ac:dyDescent="0.35">
      <c r="A1114" s="13">
        <v>2029</v>
      </c>
      <c r="B1114" s="13">
        <f t="shared" si="98"/>
        <v>2028</v>
      </c>
      <c r="C1114" t="s">
        <v>266</v>
      </c>
      <c r="D1114" t="s">
        <v>267</v>
      </c>
      <c r="E1114" s="25">
        <v>565437022.65867865</v>
      </c>
      <c r="F1114" s="13">
        <f>INDEX($R$3:$T$335,MATCH(VPPEL[[#This Row],[DistrictNumber]],$R$3:$R$335,0),3)</f>
        <v>1</v>
      </c>
      <c r="G1114" s="9">
        <f t="shared" si="101"/>
        <v>565437.0226586787</v>
      </c>
      <c r="H1114" s="11">
        <v>1.02</v>
      </c>
      <c r="I1114" s="12" cm="1">
        <f t="array" ref="I1114">INDEX(VPPEL[],MATCH(VPPEL[[#This Row],[Base Year]]&amp;VPPEL[[#This Row],[DistrictNumber]],VPPEL[[Fiscal Year]:[Fiscal Year]]&amp;VPPEL[[DistrictNumber]:[DistrictNumber]],0),9)*$H1114</f>
        <v>407942.76322101598</v>
      </c>
      <c r="J1114" s="15">
        <f>IF(VPPEL[[#This Row],[Unadjusted Maximum Revenue]]/(VPPEL[[#This Row],[Proposed Taxable Valuation]]/1000)&gt;VPPEL[[#This Row],[Max VPPEL RATE]],VPPEL[[#This Row],[Max VPPEL RATE]],VPPEL[[#This Row],[Unadjusted Maximum Revenue]]/(VPPEL[[#This Row],[Proposed Taxable Valuation]]/1000))</f>
        <v>0.72146454312961961</v>
      </c>
      <c r="K1114" s="26">
        <f>ROUND(VPPEL[[#This Row],[Proposed Taxable Valuation]]/1000*VPPEL[[#This Row],[Adjusted Rate]],0)</f>
        <v>407943</v>
      </c>
      <c r="L1114" s="19">
        <f t="shared" si="99"/>
        <v>-157494.25943766272</v>
      </c>
      <c r="M1114" s="17">
        <f t="shared" si="102"/>
        <v>-0.27853545687038039</v>
      </c>
      <c r="N1114">
        <v>414811009.27512312</v>
      </c>
      <c r="O1114">
        <f>INDEX($R$3:$T$335,MATCH(VPPEL[[#This Row],[DistrictNumber]],$R$3:$R$335,0),3)</f>
        <v>1</v>
      </c>
      <c r="P1114" s="9">
        <f t="shared" si="100"/>
        <v>414811</v>
      </c>
    </row>
    <row r="1115" spans="1:16" x14ac:dyDescent="0.35">
      <c r="A1115" s="13">
        <v>2029</v>
      </c>
      <c r="B1115" s="13">
        <f t="shared" si="98"/>
        <v>2028</v>
      </c>
      <c r="C1115" t="s">
        <v>268</v>
      </c>
      <c r="D1115" t="s">
        <v>269</v>
      </c>
      <c r="E1115" s="25">
        <v>512931924.72568429</v>
      </c>
      <c r="F1115" s="13">
        <f>INDEX($R$3:$T$335,MATCH(VPPEL[[#This Row],[DistrictNumber]],$R$3:$R$335,0),3)</f>
        <v>1.17744</v>
      </c>
      <c r="G1115" s="9">
        <f t="shared" si="101"/>
        <v>603946.56544900977</v>
      </c>
      <c r="H1115" s="11">
        <v>1.02</v>
      </c>
      <c r="I1115" s="12" cm="1">
        <f t="array" ref="I1115">INDEX(VPPEL[],MATCH(VPPEL[[#This Row],[Base Year]]&amp;VPPEL[[#This Row],[DistrictNumber]],VPPEL[[Fiscal Year]:[Fiscal Year]]&amp;VPPEL[[DistrictNumber]:[DistrictNumber]],0),9)*$H1115</f>
        <v>382973.85259232996</v>
      </c>
      <c r="J1115" s="15">
        <f>IF(VPPEL[[#This Row],[Unadjusted Maximum Revenue]]/(VPPEL[[#This Row],[Proposed Taxable Valuation]]/1000)&gt;VPPEL[[#This Row],[Max VPPEL RATE]],VPPEL[[#This Row],[Max VPPEL RATE]],VPPEL[[#This Row],[Unadjusted Maximum Revenue]]/(VPPEL[[#This Row],[Proposed Taxable Valuation]]/1000))</f>
        <v>0.74663680330902427</v>
      </c>
      <c r="K1115" s="26">
        <f>ROUND(VPPEL[[#This Row],[Proposed Taxable Valuation]]/1000*VPPEL[[#This Row],[Adjusted Rate]],0)</f>
        <v>382974</v>
      </c>
      <c r="L1115" s="19">
        <f t="shared" si="99"/>
        <v>-220972.71285667981</v>
      </c>
      <c r="M1115" s="17">
        <f t="shared" si="102"/>
        <v>-0.43080319669097578</v>
      </c>
      <c r="N1115">
        <v>367237851.34504485</v>
      </c>
      <c r="O1115">
        <f>INDEX($R$3:$T$335,MATCH(VPPEL[[#This Row],[DistrictNumber]],$R$3:$R$335,0),3)</f>
        <v>1.17744</v>
      </c>
      <c r="P1115" s="9">
        <f t="shared" si="100"/>
        <v>432401</v>
      </c>
    </row>
    <row r="1116" spans="1:16" x14ac:dyDescent="0.35">
      <c r="A1116" s="13">
        <v>2029</v>
      </c>
      <c r="B1116" s="13">
        <f t="shared" si="98"/>
        <v>2028</v>
      </c>
      <c r="C1116" t="s">
        <v>270</v>
      </c>
      <c r="D1116" t="s">
        <v>271</v>
      </c>
      <c r="E1116" s="25">
        <v>283298388.97710705</v>
      </c>
      <c r="F1116" s="13">
        <f>INDEX($R$3:$T$335,MATCH(VPPEL[[#This Row],[DistrictNumber]],$R$3:$R$335,0),3)</f>
        <v>1.2227300000000001</v>
      </c>
      <c r="G1116" s="9">
        <f t="shared" si="101"/>
        <v>346397.43915397814</v>
      </c>
      <c r="H1116" s="11">
        <v>1.02</v>
      </c>
      <c r="I1116" s="12" cm="1">
        <f t="array" ref="I1116">INDEX(VPPEL[],MATCH(VPPEL[[#This Row],[Base Year]]&amp;VPPEL[[#This Row],[DistrictNumber]],VPPEL[[Fiscal Year]:[Fiscal Year]]&amp;VPPEL[[DistrictNumber]:[DistrictNumber]],0),9)*$H1116</f>
        <v>273671.68432744528</v>
      </c>
      <c r="J1116" s="15">
        <f>IF(VPPEL[[#This Row],[Unadjusted Maximum Revenue]]/(VPPEL[[#This Row],[Proposed Taxable Valuation]]/1000)&gt;VPPEL[[#This Row],[Max VPPEL RATE]],VPPEL[[#This Row],[Max VPPEL RATE]],VPPEL[[#This Row],[Unadjusted Maximum Revenue]]/(VPPEL[[#This Row],[Proposed Taxable Valuation]]/1000))</f>
        <v>0.96601920439992439</v>
      </c>
      <c r="K1116" s="26">
        <f>ROUND(VPPEL[[#This Row],[Proposed Taxable Valuation]]/1000*VPPEL[[#This Row],[Adjusted Rate]],0)</f>
        <v>273672</v>
      </c>
      <c r="L1116" s="19">
        <f t="shared" si="99"/>
        <v>-72725.754826532851</v>
      </c>
      <c r="M1116" s="17">
        <f t="shared" si="102"/>
        <v>-0.2567107956000757</v>
      </c>
      <c r="N1116">
        <v>235678192.4843024</v>
      </c>
      <c r="O1116">
        <f>INDEX($R$3:$T$335,MATCH(VPPEL[[#This Row],[DistrictNumber]],$R$3:$R$335,0),3)</f>
        <v>1.2227300000000001</v>
      </c>
      <c r="P1116" s="9">
        <f t="shared" si="100"/>
        <v>288171</v>
      </c>
    </row>
    <row r="1117" spans="1:16" x14ac:dyDescent="0.35">
      <c r="A1117" s="13">
        <v>2029</v>
      </c>
      <c r="B1117" s="13">
        <f t="shared" si="98"/>
        <v>2028</v>
      </c>
      <c r="C1117" t="s">
        <v>272</v>
      </c>
      <c r="D1117" t="s">
        <v>273</v>
      </c>
      <c r="E1117" s="25">
        <v>926214787.0067234</v>
      </c>
      <c r="F1117" s="13">
        <f>INDEX($R$3:$T$335,MATCH(VPPEL[[#This Row],[DistrictNumber]],$R$3:$R$335,0),3)</f>
        <v>0.95167999999999997</v>
      </c>
      <c r="G1117" s="9">
        <f t="shared" si="101"/>
        <v>881460.0884985585</v>
      </c>
      <c r="H1117" s="11">
        <v>1.02</v>
      </c>
      <c r="I1117" s="12" cm="1">
        <f t="array" ref="I1117">INDEX(VPPEL[],MATCH(VPPEL[[#This Row],[Base Year]]&amp;VPPEL[[#This Row],[DistrictNumber]],VPPEL[[Fiscal Year]:[Fiscal Year]]&amp;VPPEL[[DistrictNumber]:[DistrictNumber]],0),9)*$H1117</f>
        <v>683560.59279170376</v>
      </c>
      <c r="J1117" s="15">
        <f>IF(VPPEL[[#This Row],[Unadjusted Maximum Revenue]]/(VPPEL[[#This Row],[Proposed Taxable Valuation]]/1000)&gt;VPPEL[[#This Row],[Max VPPEL RATE]],VPPEL[[#This Row],[Max VPPEL RATE]],VPPEL[[#This Row],[Unadjusted Maximum Revenue]]/(VPPEL[[#This Row],[Proposed Taxable Valuation]]/1000))</f>
        <v>0.73801520163674705</v>
      </c>
      <c r="K1117" s="26">
        <f>ROUND(VPPEL[[#This Row],[Proposed Taxable Valuation]]/1000*VPPEL[[#This Row],[Adjusted Rate]],0)</f>
        <v>683561</v>
      </c>
      <c r="L1117" s="19">
        <f t="shared" si="99"/>
        <v>-197899.49570685474</v>
      </c>
      <c r="M1117" s="17">
        <f t="shared" si="102"/>
        <v>-0.21366479836325292</v>
      </c>
      <c r="N1117">
        <v>725109510.02712059</v>
      </c>
      <c r="O1117">
        <f>INDEX($R$3:$T$335,MATCH(VPPEL[[#This Row],[DistrictNumber]],$R$3:$R$335,0),3)</f>
        <v>0.95167999999999997</v>
      </c>
      <c r="P1117" s="9">
        <f t="shared" si="100"/>
        <v>690072</v>
      </c>
    </row>
    <row r="1118" spans="1:16" x14ac:dyDescent="0.35">
      <c r="A1118" s="13">
        <v>2029</v>
      </c>
      <c r="B1118" s="13">
        <f t="shared" si="98"/>
        <v>2028</v>
      </c>
      <c r="C1118" t="s">
        <v>274</v>
      </c>
      <c r="D1118" t="s">
        <v>275</v>
      </c>
      <c r="E1118" s="25">
        <v>424072368.93598014</v>
      </c>
      <c r="F1118" s="13">
        <f>INDEX($R$3:$T$335,MATCH(VPPEL[[#This Row],[DistrictNumber]],$R$3:$R$335,0),3)</f>
        <v>1.34</v>
      </c>
      <c r="G1118" s="9">
        <f t="shared" si="101"/>
        <v>568256.97437421337</v>
      </c>
      <c r="H1118" s="11">
        <v>1.02</v>
      </c>
      <c r="I1118" s="12" cm="1">
        <f t="array" ref="I1118">INDEX(VPPEL[],MATCH(VPPEL[[#This Row],[Base Year]]&amp;VPPEL[[#This Row],[DistrictNumber]],VPPEL[[Fiscal Year]:[Fiscal Year]]&amp;VPPEL[[DistrictNumber]:[DistrictNumber]],0),9)*$H1118</f>
        <v>495948.05947652983</v>
      </c>
      <c r="J1118" s="15">
        <f>IF(VPPEL[[#This Row],[Unadjusted Maximum Revenue]]/(VPPEL[[#This Row],[Proposed Taxable Valuation]]/1000)&gt;VPPEL[[#This Row],[Max VPPEL RATE]],VPPEL[[#This Row],[Max VPPEL RATE]],VPPEL[[#This Row],[Unadjusted Maximum Revenue]]/(VPPEL[[#This Row],[Proposed Taxable Valuation]]/1000))</f>
        <v>1.1694892094028422</v>
      </c>
      <c r="K1118" s="26">
        <f>ROUND(VPPEL[[#This Row],[Proposed Taxable Valuation]]/1000*VPPEL[[#This Row],[Adjusted Rate]],0)</f>
        <v>495948</v>
      </c>
      <c r="L1118" s="19">
        <f t="shared" si="99"/>
        <v>-72308.914897683542</v>
      </c>
      <c r="M1118" s="17">
        <f t="shared" si="102"/>
        <v>-0.1705107905971579</v>
      </c>
      <c r="N1118">
        <v>366156658.48348385</v>
      </c>
      <c r="O1118">
        <f>INDEX($R$3:$T$335,MATCH(VPPEL[[#This Row],[DistrictNumber]],$R$3:$R$335,0),3)</f>
        <v>1.34</v>
      </c>
      <c r="P1118" s="9">
        <f t="shared" si="100"/>
        <v>490650</v>
      </c>
    </row>
    <row r="1119" spans="1:16" x14ac:dyDescent="0.35">
      <c r="A1119" s="13">
        <v>2029</v>
      </c>
      <c r="B1119" s="13">
        <f t="shared" si="98"/>
        <v>2028</v>
      </c>
      <c r="C1119" t="s">
        <v>276</v>
      </c>
      <c r="D1119" t="s">
        <v>277</v>
      </c>
      <c r="E1119" s="25">
        <v>481570846.08564687</v>
      </c>
      <c r="F1119" s="13">
        <f>INDEX($R$3:$T$335,MATCH(VPPEL[[#This Row],[DistrictNumber]],$R$3:$R$335,0),3)</f>
        <v>1.34</v>
      </c>
      <c r="G1119" s="9">
        <f t="shared" si="101"/>
        <v>645304.93375476683</v>
      </c>
      <c r="H1119" s="11">
        <v>1.02</v>
      </c>
      <c r="I1119" s="12" cm="1">
        <f t="array" ref="I1119">INDEX(VPPEL[],MATCH(VPPEL[[#This Row],[Base Year]]&amp;VPPEL[[#This Row],[DistrictNumber]],VPPEL[[Fiscal Year]:[Fiscal Year]]&amp;VPPEL[[DistrictNumber]:[DistrictNumber]],0),9)*$H1119</f>
        <v>412506.61039128096</v>
      </c>
      <c r="J1119" s="15">
        <f>IF(VPPEL[[#This Row],[Unadjusted Maximum Revenue]]/(VPPEL[[#This Row],[Proposed Taxable Valuation]]/1000)&gt;VPPEL[[#This Row],[Max VPPEL RATE]],VPPEL[[#This Row],[Max VPPEL RATE]],VPPEL[[#This Row],[Unadjusted Maximum Revenue]]/(VPPEL[[#This Row],[Proposed Taxable Valuation]]/1000))</f>
        <v>0.85658551331389587</v>
      </c>
      <c r="K1119" s="26">
        <f>ROUND(VPPEL[[#This Row],[Proposed Taxable Valuation]]/1000*VPPEL[[#This Row],[Adjusted Rate]],0)</f>
        <v>412507</v>
      </c>
      <c r="L1119" s="19">
        <f t="shared" si="99"/>
        <v>-232798.32336348586</v>
      </c>
      <c r="M1119" s="17">
        <f t="shared" si="102"/>
        <v>-0.48341448668610421</v>
      </c>
      <c r="N1119">
        <v>340702354.03079486</v>
      </c>
      <c r="O1119">
        <f>INDEX($R$3:$T$335,MATCH(VPPEL[[#This Row],[DistrictNumber]],$R$3:$R$335,0),3)</f>
        <v>1.34</v>
      </c>
      <c r="P1119" s="9">
        <f t="shared" si="100"/>
        <v>456541</v>
      </c>
    </row>
    <row r="1120" spans="1:16" x14ac:dyDescent="0.35">
      <c r="A1120" s="13">
        <v>2029</v>
      </c>
      <c r="B1120" s="13">
        <f t="shared" si="98"/>
        <v>2028</v>
      </c>
      <c r="C1120" t="s">
        <v>278</v>
      </c>
      <c r="D1120" t="s">
        <v>279</v>
      </c>
      <c r="E1120" s="25">
        <v>946561022.71508718</v>
      </c>
      <c r="F1120" s="13">
        <f>INDEX($R$3:$T$335,MATCH(VPPEL[[#This Row],[DistrictNumber]],$R$3:$R$335,0),3)</f>
        <v>0.67</v>
      </c>
      <c r="G1120" s="9">
        <f t="shared" si="101"/>
        <v>634195.88521910843</v>
      </c>
      <c r="H1120" s="11">
        <v>1.02</v>
      </c>
      <c r="I1120" s="12" cm="1">
        <f t="array" ref="I1120">INDEX(VPPEL[],MATCH(VPPEL[[#This Row],[Base Year]]&amp;VPPEL[[#This Row],[DistrictNumber]],VPPEL[[Fiscal Year]:[Fiscal Year]]&amp;VPPEL[[DistrictNumber]:[DistrictNumber]],0),9)*$H1120</f>
        <v>461520.06124215241</v>
      </c>
      <c r="J1120" s="15">
        <f>IF(VPPEL[[#This Row],[Unadjusted Maximum Revenue]]/(VPPEL[[#This Row],[Proposed Taxable Valuation]]/1000)&gt;VPPEL[[#This Row],[Max VPPEL RATE]],VPPEL[[#This Row],[Max VPPEL RATE]],VPPEL[[#This Row],[Unadjusted Maximum Revenue]]/(VPPEL[[#This Row],[Proposed Taxable Valuation]]/1000))</f>
        <v>0.48757560280513362</v>
      </c>
      <c r="K1120" s="26">
        <f>ROUND(VPPEL[[#This Row],[Proposed Taxable Valuation]]/1000*VPPEL[[#This Row],[Adjusted Rate]],0)</f>
        <v>461520</v>
      </c>
      <c r="L1120" s="19">
        <f t="shared" si="99"/>
        <v>-172675.82397695602</v>
      </c>
      <c r="M1120" s="17">
        <f t="shared" si="102"/>
        <v>-0.18242439719486642</v>
      </c>
      <c r="N1120">
        <v>724216005.44283533</v>
      </c>
      <c r="O1120">
        <f>INDEX($R$3:$T$335,MATCH(VPPEL[[#This Row],[DistrictNumber]],$R$3:$R$335,0),3)</f>
        <v>0.67</v>
      </c>
      <c r="P1120" s="9">
        <f t="shared" si="100"/>
        <v>485225</v>
      </c>
    </row>
    <row r="1121" spans="1:16" x14ac:dyDescent="0.35">
      <c r="A1121" s="13">
        <v>2029</v>
      </c>
      <c r="B1121" s="13">
        <f t="shared" si="98"/>
        <v>2028</v>
      </c>
      <c r="C1121" t="s">
        <v>280</v>
      </c>
      <c r="D1121" t="s">
        <v>281</v>
      </c>
      <c r="E1121" s="25">
        <v>645944978.35354137</v>
      </c>
      <c r="F1121" s="13">
        <f>INDEX($R$3:$T$335,MATCH(VPPEL[[#This Row],[DistrictNumber]],$R$3:$R$335,0),3)</f>
        <v>1.24091</v>
      </c>
      <c r="G1121" s="9">
        <f t="shared" si="101"/>
        <v>801559.58308869298</v>
      </c>
      <c r="H1121" s="11">
        <v>1.02</v>
      </c>
      <c r="I1121" s="12" cm="1">
        <f t="array" ref="I1121">INDEX(VPPEL[],MATCH(VPPEL[[#This Row],[Base Year]]&amp;VPPEL[[#This Row],[DistrictNumber]],VPPEL[[Fiscal Year]:[Fiscal Year]]&amp;VPPEL[[DistrictNumber]:[DistrictNumber]],0),9)*$H1121</f>
        <v>700444.60120256012</v>
      </c>
      <c r="J1121" s="15">
        <f>IF(VPPEL[[#This Row],[Unadjusted Maximum Revenue]]/(VPPEL[[#This Row],[Proposed Taxable Valuation]]/1000)&gt;VPPEL[[#This Row],[Max VPPEL RATE]],VPPEL[[#This Row],[Max VPPEL RATE]],VPPEL[[#This Row],[Unadjusted Maximum Revenue]]/(VPPEL[[#This Row],[Proposed Taxable Valuation]]/1000))</f>
        <v>1.0843719274479595</v>
      </c>
      <c r="K1121" s="26">
        <f>ROUND(VPPEL[[#This Row],[Proposed Taxable Valuation]]/1000*VPPEL[[#This Row],[Adjusted Rate]],0)</f>
        <v>700445</v>
      </c>
      <c r="L1121" s="19">
        <f t="shared" si="99"/>
        <v>-101114.98188613285</v>
      </c>
      <c r="M1121" s="17">
        <f t="shared" si="102"/>
        <v>-0.15653807255204044</v>
      </c>
      <c r="N1121">
        <v>546038695.37139118</v>
      </c>
      <c r="O1121">
        <f>INDEX($R$3:$T$335,MATCH(VPPEL[[#This Row],[DistrictNumber]],$R$3:$R$335,0),3)</f>
        <v>1.24091</v>
      </c>
      <c r="P1121" s="9">
        <f t="shared" si="100"/>
        <v>677585</v>
      </c>
    </row>
    <row r="1122" spans="1:16" x14ac:dyDescent="0.35">
      <c r="A1122" s="13">
        <v>2029</v>
      </c>
      <c r="B1122" s="13">
        <f t="shared" si="98"/>
        <v>2028</v>
      </c>
      <c r="C1122" t="s">
        <v>282</v>
      </c>
      <c r="D1122" t="s">
        <v>283</v>
      </c>
      <c r="E1122" s="25">
        <v>865976164.74435711</v>
      </c>
      <c r="F1122" s="13">
        <f>INDEX($R$3:$T$335,MATCH(VPPEL[[#This Row],[DistrictNumber]],$R$3:$R$335,0),3)</f>
        <v>0.67</v>
      </c>
      <c r="G1122" s="9">
        <f t="shared" si="101"/>
        <v>580204.03037871933</v>
      </c>
      <c r="H1122" s="11">
        <v>1.02</v>
      </c>
      <c r="I1122" s="12" cm="1">
        <f t="array" ref="I1122">INDEX(VPPEL[],MATCH(VPPEL[[#This Row],[Base Year]]&amp;VPPEL[[#This Row],[DistrictNumber]],VPPEL[[Fiscal Year]:[Fiscal Year]]&amp;VPPEL[[DistrictNumber]:[DistrictNumber]],0),9)*$H1122</f>
        <v>410950.14335635182</v>
      </c>
      <c r="J1122" s="15">
        <f>IF(VPPEL[[#This Row],[Unadjusted Maximum Revenue]]/(VPPEL[[#This Row],[Proposed Taxable Valuation]]/1000)&gt;VPPEL[[#This Row],[Max VPPEL RATE]],VPPEL[[#This Row],[Max VPPEL RATE]],VPPEL[[#This Row],[Unadjusted Maximum Revenue]]/(VPPEL[[#This Row],[Proposed Taxable Valuation]]/1000))</f>
        <v>0.47455133303543928</v>
      </c>
      <c r="K1122" s="26">
        <f>ROUND(VPPEL[[#This Row],[Proposed Taxable Valuation]]/1000*VPPEL[[#This Row],[Adjusted Rate]],0)</f>
        <v>410950</v>
      </c>
      <c r="L1122" s="19">
        <f t="shared" si="99"/>
        <v>-169253.8870223675</v>
      </c>
      <c r="M1122" s="17">
        <f t="shared" si="102"/>
        <v>-0.19544866696456076</v>
      </c>
      <c r="N1122">
        <v>637733989.70305169</v>
      </c>
      <c r="O1122">
        <f>INDEX($R$3:$T$335,MATCH(VPPEL[[#This Row],[DistrictNumber]],$R$3:$R$335,0),3)</f>
        <v>0.67</v>
      </c>
      <c r="P1122" s="9">
        <f t="shared" si="100"/>
        <v>427282</v>
      </c>
    </row>
    <row r="1123" spans="1:16" x14ac:dyDescent="0.35">
      <c r="A1123" s="13">
        <v>2029</v>
      </c>
      <c r="B1123" s="13">
        <f t="shared" si="98"/>
        <v>2028</v>
      </c>
      <c r="C1123" t="s">
        <v>284</v>
      </c>
      <c r="D1123" t="s">
        <v>285</v>
      </c>
      <c r="E1123" s="25">
        <v>2233994478.5234809</v>
      </c>
      <c r="F1123" s="13">
        <f>INDEX($R$3:$T$335,MATCH(VPPEL[[#This Row],[DistrictNumber]],$R$3:$R$335,0),3)</f>
        <v>1.34</v>
      </c>
      <c r="G1123" s="9">
        <f t="shared" si="101"/>
        <v>2993552.6012214641</v>
      </c>
      <c r="H1123" s="11">
        <v>1.02</v>
      </c>
      <c r="I1123" s="12" cm="1">
        <f t="array" ref="I1123">INDEX(VPPEL[],MATCH(VPPEL[[#This Row],[Base Year]]&amp;VPPEL[[#This Row],[DistrictNumber]],VPPEL[[Fiscal Year]:[Fiscal Year]]&amp;VPPEL[[DistrictNumber]:[DistrictNumber]],0),9)*$H1123</f>
        <v>1697512.6151593314</v>
      </c>
      <c r="J1123" s="15">
        <f>IF(VPPEL[[#This Row],[Unadjusted Maximum Revenue]]/(VPPEL[[#This Row],[Proposed Taxable Valuation]]/1000)&gt;VPPEL[[#This Row],[Max VPPEL RATE]],VPPEL[[#This Row],[Max VPPEL RATE]],VPPEL[[#This Row],[Unadjusted Maximum Revenue]]/(VPPEL[[#This Row],[Proposed Taxable Valuation]]/1000))</f>
        <v>0.75985533155000118</v>
      </c>
      <c r="K1123" s="26">
        <f>ROUND(VPPEL[[#This Row],[Proposed Taxable Valuation]]/1000*VPPEL[[#This Row],[Adjusted Rate]],0)</f>
        <v>1697513</v>
      </c>
      <c r="L1123" s="19">
        <f t="shared" si="99"/>
        <v>-1296039.9860621328</v>
      </c>
      <c r="M1123" s="17">
        <f t="shared" si="102"/>
        <v>-0.5801446684499989</v>
      </c>
      <c r="N1123">
        <v>1475062552.0921018</v>
      </c>
      <c r="O1123">
        <f>INDEX($R$3:$T$335,MATCH(VPPEL[[#This Row],[DistrictNumber]],$R$3:$R$335,0),3)</f>
        <v>1.34</v>
      </c>
      <c r="P1123" s="9">
        <f t="shared" si="100"/>
        <v>1976584</v>
      </c>
    </row>
    <row r="1124" spans="1:16" x14ac:dyDescent="0.35">
      <c r="A1124" s="13">
        <v>2029</v>
      </c>
      <c r="B1124" s="13">
        <f t="shared" si="98"/>
        <v>2028</v>
      </c>
      <c r="C1124" t="s">
        <v>286</v>
      </c>
      <c r="D1124" t="s">
        <v>287</v>
      </c>
      <c r="E1124" s="25">
        <v>550629734.84759307</v>
      </c>
      <c r="F1124" s="13">
        <f>INDEX($R$3:$T$335,MATCH(VPPEL[[#This Row],[DistrictNumber]],$R$3:$R$335,0),3)</f>
        <v>1.34</v>
      </c>
      <c r="G1124" s="9">
        <f t="shared" si="101"/>
        <v>737843.84469577484</v>
      </c>
      <c r="H1124" s="11">
        <v>1.02</v>
      </c>
      <c r="I1124" s="12" cm="1">
        <f t="array" ref="I1124">INDEX(VPPEL[],MATCH(VPPEL[[#This Row],[Base Year]]&amp;VPPEL[[#This Row],[DistrictNumber]],VPPEL[[Fiscal Year]:[Fiscal Year]]&amp;VPPEL[[DistrictNumber]:[DistrictNumber]],0),9)*$H1124</f>
        <v>478848.01845102914</v>
      </c>
      <c r="J1124" s="15">
        <f>IF(VPPEL[[#This Row],[Unadjusted Maximum Revenue]]/(VPPEL[[#This Row],[Proposed Taxable Valuation]]/1000)&gt;VPPEL[[#This Row],[Max VPPEL RATE]],VPPEL[[#This Row],[Max VPPEL RATE]],VPPEL[[#This Row],[Unadjusted Maximum Revenue]]/(VPPEL[[#This Row],[Proposed Taxable Valuation]]/1000))</f>
        <v>0.86963705035574912</v>
      </c>
      <c r="K1124" s="26">
        <f>ROUND(VPPEL[[#This Row],[Proposed Taxable Valuation]]/1000*VPPEL[[#This Row],[Adjusted Rate]],0)</f>
        <v>478848</v>
      </c>
      <c r="L1124" s="19">
        <f t="shared" si="99"/>
        <v>-258995.82624474569</v>
      </c>
      <c r="M1124" s="17">
        <f t="shared" si="102"/>
        <v>-0.47036294964425096</v>
      </c>
      <c r="N1124">
        <v>381992642.58078343</v>
      </c>
      <c r="O1124">
        <f>INDEX($R$3:$T$335,MATCH(VPPEL[[#This Row],[DistrictNumber]],$R$3:$R$335,0),3)</f>
        <v>1.34</v>
      </c>
      <c r="P1124" s="9">
        <f t="shared" si="100"/>
        <v>511870</v>
      </c>
    </row>
    <row r="1125" spans="1:16" x14ac:dyDescent="0.35">
      <c r="A1125" s="13">
        <v>2029</v>
      </c>
      <c r="B1125" s="13">
        <f t="shared" si="98"/>
        <v>2028</v>
      </c>
      <c r="C1125" t="s">
        <v>288</v>
      </c>
      <c r="D1125" t="s">
        <v>289</v>
      </c>
      <c r="E1125" s="25">
        <v>14408722043.008999</v>
      </c>
      <c r="F1125" s="13">
        <f>INDEX($R$3:$T$335,MATCH(VPPEL[[#This Row],[DistrictNumber]],$R$3:$R$335,0),3)</f>
        <v>1.34</v>
      </c>
      <c r="G1125" s="9">
        <f t="shared" si="101"/>
        <v>19307687.537632059</v>
      </c>
      <c r="H1125" s="11">
        <v>1.02</v>
      </c>
      <c r="I1125" s="12" cm="1">
        <f t="array" ref="I1125">INDEX(VPPEL[],MATCH(VPPEL[[#This Row],[Base Year]]&amp;VPPEL[[#This Row],[DistrictNumber]],VPPEL[[Fiscal Year]:[Fiscal Year]]&amp;VPPEL[[DistrictNumber]:[DistrictNumber]],0),9)*$H1125</f>
        <v>11566302.825623911</v>
      </c>
      <c r="J1125" s="15">
        <f>IF(VPPEL[[#This Row],[Unadjusted Maximum Revenue]]/(VPPEL[[#This Row],[Proposed Taxable Valuation]]/1000)&gt;VPPEL[[#This Row],[Max VPPEL RATE]],VPPEL[[#This Row],[Max VPPEL RATE]],VPPEL[[#This Row],[Unadjusted Maximum Revenue]]/(VPPEL[[#This Row],[Proposed Taxable Valuation]]/1000))</f>
        <v>0.80272926294915881</v>
      </c>
      <c r="K1125" s="26">
        <f>ROUND(VPPEL[[#This Row],[Proposed Taxable Valuation]]/1000*VPPEL[[#This Row],[Adjusted Rate]],0)</f>
        <v>11566303</v>
      </c>
      <c r="L1125" s="19">
        <f t="shared" si="99"/>
        <v>-7741384.7120081484</v>
      </c>
      <c r="M1125" s="17">
        <f t="shared" si="102"/>
        <v>-0.53727073705084127</v>
      </c>
      <c r="N1125">
        <v>9437232639.5525227</v>
      </c>
      <c r="O1125">
        <f>INDEX($R$3:$T$335,MATCH(VPPEL[[#This Row],[DistrictNumber]],$R$3:$R$335,0),3)</f>
        <v>1.34</v>
      </c>
      <c r="P1125" s="9">
        <f t="shared" si="100"/>
        <v>12645892</v>
      </c>
    </row>
    <row r="1126" spans="1:16" x14ac:dyDescent="0.35">
      <c r="A1126" s="13">
        <v>2029</v>
      </c>
      <c r="B1126" s="13">
        <f t="shared" si="98"/>
        <v>2028</v>
      </c>
      <c r="C1126" t="s">
        <v>290</v>
      </c>
      <c r="D1126" t="s">
        <v>291</v>
      </c>
      <c r="E1126" s="25">
        <v>679876702.49213207</v>
      </c>
      <c r="F1126" s="13">
        <f>INDEX($R$3:$T$335,MATCH(VPPEL[[#This Row],[DistrictNumber]],$R$3:$R$335,0),3)</f>
        <v>0.67</v>
      </c>
      <c r="G1126" s="9">
        <f t="shared" si="101"/>
        <v>455517.39066972851</v>
      </c>
      <c r="H1126" s="11">
        <v>1.02</v>
      </c>
      <c r="I1126" s="12" cm="1">
        <f t="array" ref="I1126">INDEX(VPPEL[],MATCH(VPPEL[[#This Row],[Base Year]]&amp;VPPEL[[#This Row],[DistrictNumber]],VPPEL[[Fiscal Year]:[Fiscal Year]]&amp;VPPEL[[DistrictNumber]:[DistrictNumber]],0),9)*$H1126</f>
        <v>340612.38205107627</v>
      </c>
      <c r="J1126" s="15">
        <f>IF(VPPEL[[#This Row],[Unadjusted Maximum Revenue]]/(VPPEL[[#This Row],[Proposed Taxable Valuation]]/1000)&gt;VPPEL[[#This Row],[Max VPPEL RATE]],VPPEL[[#This Row],[Max VPPEL RATE]],VPPEL[[#This Row],[Unadjusted Maximum Revenue]]/(VPPEL[[#This Row],[Proposed Taxable Valuation]]/1000))</f>
        <v>0.50099140153286548</v>
      </c>
      <c r="K1126" s="26">
        <f>ROUND(VPPEL[[#This Row],[Proposed Taxable Valuation]]/1000*VPPEL[[#This Row],[Adjusted Rate]],0)</f>
        <v>340612</v>
      </c>
      <c r="L1126" s="19">
        <f t="shared" si="99"/>
        <v>-114905.00861865224</v>
      </c>
      <c r="M1126" s="17">
        <f t="shared" si="102"/>
        <v>-0.16900859846713456</v>
      </c>
      <c r="N1126">
        <v>540886960.91725361</v>
      </c>
      <c r="O1126">
        <f>INDEX($R$3:$T$335,MATCH(VPPEL[[#This Row],[DistrictNumber]],$R$3:$R$335,0),3)</f>
        <v>0.67</v>
      </c>
      <c r="P1126" s="9">
        <f t="shared" si="100"/>
        <v>362394</v>
      </c>
    </row>
    <row r="1127" spans="1:16" x14ac:dyDescent="0.35">
      <c r="A1127" s="13">
        <v>2029</v>
      </c>
      <c r="B1127" s="13">
        <f t="shared" si="98"/>
        <v>2028</v>
      </c>
      <c r="C1127" t="s">
        <v>292</v>
      </c>
      <c r="D1127" t="s">
        <v>293</v>
      </c>
      <c r="E1127" s="25">
        <v>312930684.10833871</v>
      </c>
      <c r="F1127" s="13">
        <f>INDEX($R$3:$T$335,MATCH(VPPEL[[#This Row],[DistrictNumber]],$R$3:$R$335,0),3)</f>
        <v>0.14116999999999999</v>
      </c>
      <c r="G1127" s="9">
        <f t="shared" si="101"/>
        <v>44176.424675574177</v>
      </c>
      <c r="H1127" s="11">
        <v>1.02</v>
      </c>
      <c r="I1127" s="12" cm="1">
        <f t="array" ref="I1127">INDEX(VPPEL[],MATCH(VPPEL[[#This Row],[Base Year]]&amp;VPPEL[[#This Row],[DistrictNumber]],VPPEL[[Fiscal Year]:[Fiscal Year]]&amp;VPPEL[[DistrictNumber]:[DistrictNumber]],0),9)*$H1127</f>
        <v>31280.690710783972</v>
      </c>
      <c r="J1127" s="15">
        <f>IF(VPPEL[[#This Row],[Unadjusted Maximum Revenue]]/(VPPEL[[#This Row],[Proposed Taxable Valuation]]/1000)&gt;VPPEL[[#This Row],[Max VPPEL RATE]],VPPEL[[#This Row],[Max VPPEL RATE]],VPPEL[[#This Row],[Unadjusted Maximum Revenue]]/(VPPEL[[#This Row],[Proposed Taxable Valuation]]/1000))</f>
        <v>9.9960445872908976E-2</v>
      </c>
      <c r="K1127" s="26">
        <f>ROUND(VPPEL[[#This Row],[Proposed Taxable Valuation]]/1000*VPPEL[[#This Row],[Adjusted Rate]],0)</f>
        <v>31281</v>
      </c>
      <c r="L1127" s="19">
        <f t="shared" si="99"/>
        <v>-12895.733964790204</v>
      </c>
      <c r="M1127" s="17">
        <f t="shared" si="102"/>
        <v>-4.1209554127091014E-2</v>
      </c>
      <c r="N1127">
        <v>236117602.42576909</v>
      </c>
      <c r="O1127">
        <f>INDEX($R$3:$T$335,MATCH(VPPEL[[#This Row],[DistrictNumber]],$R$3:$R$335,0),3)</f>
        <v>0.14116999999999999</v>
      </c>
      <c r="P1127" s="9">
        <f t="shared" si="100"/>
        <v>33333</v>
      </c>
    </row>
    <row r="1128" spans="1:16" x14ac:dyDescent="0.35">
      <c r="A1128" s="13">
        <v>2029</v>
      </c>
      <c r="B1128" s="13">
        <f t="shared" si="98"/>
        <v>2028</v>
      </c>
      <c r="C1128" t="s">
        <v>294</v>
      </c>
      <c r="D1128" t="s">
        <v>295</v>
      </c>
      <c r="E1128" s="25">
        <v>282620128.18386227</v>
      </c>
      <c r="F1128" s="13">
        <f>INDEX($R$3:$T$335,MATCH(VPPEL[[#This Row],[DistrictNumber]],$R$3:$R$335,0),3)</f>
        <v>0</v>
      </c>
      <c r="G1128" s="9">
        <f t="shared" si="101"/>
        <v>0</v>
      </c>
      <c r="H1128" s="11">
        <v>1.02</v>
      </c>
      <c r="I1128" s="12" cm="1">
        <f t="array" ref="I1128">INDEX(VPPEL[],MATCH(VPPEL[[#This Row],[Base Year]]&amp;VPPEL[[#This Row],[DistrictNumber]],VPPEL[[Fiscal Year]:[Fiscal Year]]&amp;VPPEL[[DistrictNumber]:[DistrictNumber]],0),9)*$H1128</f>
        <v>0</v>
      </c>
      <c r="J1128" s="15">
        <f>IF(VPPEL[[#This Row],[Unadjusted Maximum Revenue]]/(VPPEL[[#This Row],[Proposed Taxable Valuation]]/1000)&gt;VPPEL[[#This Row],[Max VPPEL RATE]],VPPEL[[#This Row],[Max VPPEL RATE]],VPPEL[[#This Row],[Unadjusted Maximum Revenue]]/(VPPEL[[#This Row],[Proposed Taxable Valuation]]/1000))</f>
        <v>0</v>
      </c>
      <c r="K1128" s="26">
        <f>ROUND(VPPEL[[#This Row],[Proposed Taxable Valuation]]/1000*VPPEL[[#This Row],[Adjusted Rate]],0)</f>
        <v>0</v>
      </c>
      <c r="L1128" s="19">
        <f t="shared" si="99"/>
        <v>0</v>
      </c>
      <c r="M1128" s="17">
        <f t="shared" si="102"/>
        <v>0</v>
      </c>
      <c r="N1128">
        <v>194084754.3901535</v>
      </c>
      <c r="O1128">
        <f>INDEX($R$3:$T$335,MATCH(VPPEL[[#This Row],[DistrictNumber]],$R$3:$R$335,0),3)</f>
        <v>0</v>
      </c>
      <c r="P1128" s="9">
        <f t="shared" si="100"/>
        <v>0</v>
      </c>
    </row>
    <row r="1129" spans="1:16" x14ac:dyDescent="0.35">
      <c r="A1129" s="13">
        <v>2029</v>
      </c>
      <c r="B1129" s="13">
        <f t="shared" si="98"/>
        <v>2028</v>
      </c>
      <c r="C1129" t="s">
        <v>296</v>
      </c>
      <c r="D1129" t="s">
        <v>297</v>
      </c>
      <c r="E1129" s="25">
        <v>520309737.5661931</v>
      </c>
      <c r="F1129" s="13">
        <f>INDEX($R$3:$T$335,MATCH(VPPEL[[#This Row],[DistrictNumber]],$R$3:$R$335,0),3)</f>
        <v>0</v>
      </c>
      <c r="G1129" s="9">
        <f t="shared" si="101"/>
        <v>0</v>
      </c>
      <c r="H1129" s="11">
        <v>1.02</v>
      </c>
      <c r="I1129" s="12" cm="1">
        <f t="array" ref="I1129">INDEX(VPPEL[],MATCH(VPPEL[[#This Row],[Base Year]]&amp;VPPEL[[#This Row],[DistrictNumber]],VPPEL[[Fiscal Year]:[Fiscal Year]]&amp;VPPEL[[DistrictNumber]:[DistrictNumber]],0),9)*$H1129</f>
        <v>0</v>
      </c>
      <c r="J1129" s="15">
        <f>IF(VPPEL[[#This Row],[Unadjusted Maximum Revenue]]/(VPPEL[[#This Row],[Proposed Taxable Valuation]]/1000)&gt;VPPEL[[#This Row],[Max VPPEL RATE]],VPPEL[[#This Row],[Max VPPEL RATE]],VPPEL[[#This Row],[Unadjusted Maximum Revenue]]/(VPPEL[[#This Row],[Proposed Taxable Valuation]]/1000))</f>
        <v>0</v>
      </c>
      <c r="K1129" s="26">
        <f>ROUND(VPPEL[[#This Row],[Proposed Taxable Valuation]]/1000*VPPEL[[#This Row],[Adjusted Rate]],0)</f>
        <v>0</v>
      </c>
      <c r="L1129" s="19">
        <f t="shared" si="99"/>
        <v>0</v>
      </c>
      <c r="M1129" s="17">
        <f t="shared" si="102"/>
        <v>0</v>
      </c>
      <c r="N1129">
        <v>384866331.47467059</v>
      </c>
      <c r="O1129">
        <f>INDEX($R$3:$T$335,MATCH(VPPEL[[#This Row],[DistrictNumber]],$R$3:$R$335,0),3)</f>
        <v>0</v>
      </c>
      <c r="P1129" s="9">
        <f t="shared" si="100"/>
        <v>0</v>
      </c>
    </row>
    <row r="1130" spans="1:16" x14ac:dyDescent="0.35">
      <c r="A1130" s="13">
        <v>2029</v>
      </c>
      <c r="B1130" s="13">
        <f t="shared" si="98"/>
        <v>2028</v>
      </c>
      <c r="C1130" t="s">
        <v>298</v>
      </c>
      <c r="D1130" t="s">
        <v>299</v>
      </c>
      <c r="E1130" s="25">
        <v>6161393319.849122</v>
      </c>
      <c r="F1130" s="13">
        <f>INDEX($R$3:$T$335,MATCH(VPPEL[[#This Row],[DistrictNumber]],$R$3:$R$335,0),3)</f>
        <v>1.34</v>
      </c>
      <c r="G1130" s="9">
        <f t="shared" si="101"/>
        <v>8256267.0485978248</v>
      </c>
      <c r="H1130" s="11">
        <v>1.02</v>
      </c>
      <c r="I1130" s="12" cm="1">
        <f t="array" ref="I1130">INDEX(VPPEL[],MATCH(VPPEL[[#This Row],[Base Year]]&amp;VPPEL[[#This Row],[DistrictNumber]],VPPEL[[Fiscal Year]:[Fiscal Year]]&amp;VPPEL[[DistrictNumber]:[DistrictNumber]],0),9)*$H1130</f>
        <v>5013770.8065584749</v>
      </c>
      <c r="J1130" s="15">
        <f>IF(VPPEL[[#This Row],[Unadjusted Maximum Revenue]]/(VPPEL[[#This Row],[Proposed Taxable Valuation]]/1000)&gt;VPPEL[[#This Row],[Max VPPEL RATE]],VPPEL[[#This Row],[Max VPPEL RATE]],VPPEL[[#This Row],[Unadjusted Maximum Revenue]]/(VPPEL[[#This Row],[Proposed Taxable Valuation]]/1000))</f>
        <v>0.8137397738278539</v>
      </c>
      <c r="K1130" s="26">
        <f>ROUND(VPPEL[[#This Row],[Proposed Taxable Valuation]]/1000*VPPEL[[#This Row],[Adjusted Rate]],0)</f>
        <v>5013771</v>
      </c>
      <c r="L1130" s="19">
        <f t="shared" si="99"/>
        <v>-3242496.2420393499</v>
      </c>
      <c r="M1130" s="17">
        <f t="shared" si="102"/>
        <v>-0.52626022617214618</v>
      </c>
      <c r="N1130">
        <v>4166388075.6345472</v>
      </c>
      <c r="O1130">
        <f>INDEX($R$3:$T$335,MATCH(VPPEL[[#This Row],[DistrictNumber]],$R$3:$R$335,0),3)</f>
        <v>1.34</v>
      </c>
      <c r="P1130" s="9">
        <f t="shared" si="100"/>
        <v>5582960</v>
      </c>
    </row>
    <row r="1131" spans="1:16" x14ac:dyDescent="0.35">
      <c r="A1131" s="13">
        <v>2029</v>
      </c>
      <c r="B1131" s="13">
        <f t="shared" si="98"/>
        <v>2028</v>
      </c>
      <c r="C1131" t="s">
        <v>300</v>
      </c>
      <c r="D1131" t="s">
        <v>301</v>
      </c>
      <c r="E1131" s="25">
        <v>657686708.58802867</v>
      </c>
      <c r="F1131" s="13">
        <f>INDEX($R$3:$T$335,MATCH(VPPEL[[#This Row],[DistrictNumber]],$R$3:$R$335,0),3)</f>
        <v>1.34</v>
      </c>
      <c r="G1131" s="9">
        <f t="shared" si="101"/>
        <v>881300.18950795848</v>
      </c>
      <c r="H1131" s="11">
        <v>1.02</v>
      </c>
      <c r="I1131" s="12" cm="1">
        <f t="array" ref="I1131">INDEX(VPPEL[],MATCH(VPPEL[[#This Row],[Base Year]]&amp;VPPEL[[#This Row],[DistrictNumber]],VPPEL[[Fiscal Year]:[Fiscal Year]]&amp;VPPEL[[DistrictNumber]:[DistrictNumber]],0),9)*$H1131</f>
        <v>647654.33203210519</v>
      </c>
      <c r="J1131" s="15">
        <f>IF(VPPEL[[#This Row],[Unadjusted Maximum Revenue]]/(VPPEL[[#This Row],[Proposed Taxable Valuation]]/1000)&gt;VPPEL[[#This Row],[Max VPPEL RATE]],VPPEL[[#This Row],[Max VPPEL RATE]],VPPEL[[#This Row],[Unadjusted Maximum Revenue]]/(VPPEL[[#This Row],[Proposed Taxable Valuation]]/1000))</f>
        <v>0.98474596426395522</v>
      </c>
      <c r="K1131" s="26">
        <f>ROUND(VPPEL[[#This Row],[Proposed Taxable Valuation]]/1000*VPPEL[[#This Row],[Adjusted Rate]],0)</f>
        <v>647654</v>
      </c>
      <c r="L1131" s="19">
        <f t="shared" si="99"/>
        <v>-233645.85747585329</v>
      </c>
      <c r="M1131" s="17">
        <f t="shared" si="102"/>
        <v>-0.35525403573604486</v>
      </c>
      <c r="N1131">
        <v>489672789.20883381</v>
      </c>
      <c r="O1131">
        <f>INDEX($R$3:$T$335,MATCH(VPPEL[[#This Row],[DistrictNumber]],$R$3:$R$335,0),3)</f>
        <v>1.34</v>
      </c>
      <c r="P1131" s="9">
        <f t="shared" si="100"/>
        <v>656162</v>
      </c>
    </row>
    <row r="1132" spans="1:16" x14ac:dyDescent="0.35">
      <c r="A1132" s="13">
        <v>2029</v>
      </c>
      <c r="B1132" s="13">
        <f t="shared" si="98"/>
        <v>2028</v>
      </c>
      <c r="C1132" t="s">
        <v>302</v>
      </c>
      <c r="D1132" t="s">
        <v>303</v>
      </c>
      <c r="E1132" s="25">
        <v>286993331.17847401</v>
      </c>
      <c r="F1132" s="13">
        <f>INDEX($R$3:$T$335,MATCH(VPPEL[[#This Row],[DistrictNumber]],$R$3:$R$335,0),3)</f>
        <v>1.34</v>
      </c>
      <c r="G1132" s="9">
        <f t="shared" si="101"/>
        <v>384571.0637791552</v>
      </c>
      <c r="H1132" s="11">
        <v>1.02</v>
      </c>
      <c r="I1132" s="12" cm="1">
        <f t="array" ref="I1132">INDEX(VPPEL[],MATCH(VPPEL[[#This Row],[Base Year]]&amp;VPPEL[[#This Row],[DistrictNumber]],VPPEL[[Fiscal Year]:[Fiscal Year]]&amp;VPPEL[[DistrictNumber]:[DistrictNumber]],0),9)*$H1132</f>
        <v>330167.01677728037</v>
      </c>
      <c r="J1132" s="15">
        <f>IF(VPPEL[[#This Row],[Unadjusted Maximum Revenue]]/(VPPEL[[#This Row],[Proposed Taxable Valuation]]/1000)&gt;VPPEL[[#This Row],[Max VPPEL RATE]],VPPEL[[#This Row],[Max VPPEL RATE]],VPPEL[[#This Row],[Unadjusted Maximum Revenue]]/(VPPEL[[#This Row],[Proposed Taxable Valuation]]/1000))</f>
        <v>1.150434455816528</v>
      </c>
      <c r="K1132" s="26">
        <f>ROUND(VPPEL[[#This Row],[Proposed Taxable Valuation]]/1000*VPPEL[[#This Row],[Adjusted Rate]],0)</f>
        <v>330167</v>
      </c>
      <c r="L1132" s="19">
        <f t="shared" si="99"/>
        <v>-54404.047001874831</v>
      </c>
      <c r="M1132" s="17">
        <f t="shared" si="102"/>
        <v>-0.18956554418347205</v>
      </c>
      <c r="N1132">
        <v>244519310.07721719</v>
      </c>
      <c r="O1132">
        <f>INDEX($R$3:$T$335,MATCH(VPPEL[[#This Row],[DistrictNumber]],$R$3:$R$335,0),3)</f>
        <v>1.34</v>
      </c>
      <c r="P1132" s="9">
        <f t="shared" si="100"/>
        <v>327656</v>
      </c>
    </row>
    <row r="1133" spans="1:16" x14ac:dyDescent="0.35">
      <c r="A1133" s="13">
        <v>2029</v>
      </c>
      <c r="B1133" s="13">
        <f t="shared" si="98"/>
        <v>2028</v>
      </c>
      <c r="C1133" t="s">
        <v>304</v>
      </c>
      <c r="D1133" t="s">
        <v>305</v>
      </c>
      <c r="E1133" s="25">
        <v>341891018.625453</v>
      </c>
      <c r="F1133" s="13">
        <f>INDEX($R$3:$T$335,MATCH(VPPEL[[#This Row],[DistrictNumber]],$R$3:$R$335,0),3)</f>
        <v>1.20122</v>
      </c>
      <c r="G1133" s="9">
        <f t="shared" si="101"/>
        <v>410686.32939326664</v>
      </c>
      <c r="H1133" s="11">
        <v>1.02</v>
      </c>
      <c r="I1133" s="12" cm="1">
        <f t="array" ref="I1133">INDEX(VPPEL[],MATCH(VPPEL[[#This Row],[Base Year]]&amp;VPPEL[[#This Row],[DistrictNumber]],VPPEL[[Fiscal Year]:[Fiscal Year]]&amp;VPPEL[[DistrictNumber]:[DistrictNumber]],0),9)*$H1133</f>
        <v>325898.69264164008</v>
      </c>
      <c r="J1133" s="15">
        <f>IF(VPPEL[[#This Row],[Unadjusted Maximum Revenue]]/(VPPEL[[#This Row],[Proposed Taxable Valuation]]/1000)&gt;VPPEL[[#This Row],[Max VPPEL RATE]],VPPEL[[#This Row],[Max VPPEL RATE]],VPPEL[[#This Row],[Unadjusted Maximum Revenue]]/(VPPEL[[#This Row],[Proposed Taxable Valuation]]/1000))</f>
        <v>0.95322390729037321</v>
      </c>
      <c r="K1133" s="26">
        <f>ROUND(VPPEL[[#This Row],[Proposed Taxable Valuation]]/1000*VPPEL[[#This Row],[Adjusted Rate]],0)</f>
        <v>325899</v>
      </c>
      <c r="L1133" s="19">
        <f t="shared" si="99"/>
        <v>-84787.63675162656</v>
      </c>
      <c r="M1133" s="17">
        <f t="shared" si="102"/>
        <v>-0.24799609270962675</v>
      </c>
      <c r="N1133">
        <v>273507744.83173764</v>
      </c>
      <c r="O1133">
        <f>INDEX($R$3:$T$335,MATCH(VPPEL[[#This Row],[DistrictNumber]],$R$3:$R$335,0),3)</f>
        <v>1.20122</v>
      </c>
      <c r="P1133" s="9">
        <f t="shared" si="100"/>
        <v>328543</v>
      </c>
    </row>
    <row r="1134" spans="1:16" x14ac:dyDescent="0.35">
      <c r="A1134" s="13">
        <v>2029</v>
      </c>
      <c r="B1134" s="13">
        <f t="shared" si="98"/>
        <v>2028</v>
      </c>
      <c r="C1134" t="s">
        <v>306</v>
      </c>
      <c r="D1134" t="s">
        <v>307</v>
      </c>
      <c r="E1134" s="25">
        <v>974800611.96978223</v>
      </c>
      <c r="F1134" s="13">
        <f>INDEX($R$3:$T$335,MATCH(VPPEL[[#This Row],[DistrictNumber]],$R$3:$R$335,0),3)</f>
        <v>1.34</v>
      </c>
      <c r="G1134" s="9">
        <f t="shared" si="101"/>
        <v>1306232.8200395084</v>
      </c>
      <c r="H1134" s="11">
        <v>1.02</v>
      </c>
      <c r="I1134" s="12" cm="1">
        <f t="array" ref="I1134">INDEX(VPPEL[],MATCH(VPPEL[[#This Row],[Base Year]]&amp;VPPEL[[#This Row],[DistrictNumber]],VPPEL[[Fiscal Year]:[Fiscal Year]]&amp;VPPEL[[DistrictNumber]:[DistrictNumber]],0),9)*$H1134</f>
        <v>817015.9425013226</v>
      </c>
      <c r="J1134" s="15">
        <f>IF(VPPEL[[#This Row],[Unadjusted Maximum Revenue]]/(VPPEL[[#This Row],[Proposed Taxable Valuation]]/1000)&gt;VPPEL[[#This Row],[Max VPPEL RATE]],VPPEL[[#This Row],[Max VPPEL RATE]],VPPEL[[#This Row],[Unadjusted Maximum Revenue]]/(VPPEL[[#This Row],[Proposed Taxable Valuation]]/1000))</f>
        <v>0.83813646859574309</v>
      </c>
      <c r="K1134" s="26">
        <f>ROUND(VPPEL[[#This Row],[Proposed Taxable Valuation]]/1000*VPPEL[[#This Row],[Adjusted Rate]],0)</f>
        <v>817016</v>
      </c>
      <c r="L1134" s="19">
        <f t="shared" si="99"/>
        <v>-489216.8775381858</v>
      </c>
      <c r="M1134" s="17">
        <f t="shared" si="102"/>
        <v>-0.50186353140425699</v>
      </c>
      <c r="N1134">
        <v>673363581.45577157</v>
      </c>
      <c r="O1134">
        <f>INDEX($R$3:$T$335,MATCH(VPPEL[[#This Row],[DistrictNumber]],$R$3:$R$335,0),3)</f>
        <v>1.34</v>
      </c>
      <c r="P1134" s="9">
        <f t="shared" si="100"/>
        <v>902307</v>
      </c>
    </row>
    <row r="1135" spans="1:16" x14ac:dyDescent="0.35">
      <c r="A1135" s="13">
        <v>2029</v>
      </c>
      <c r="B1135" s="13">
        <f t="shared" si="98"/>
        <v>2028</v>
      </c>
      <c r="C1135" t="s">
        <v>308</v>
      </c>
      <c r="D1135" t="s">
        <v>309</v>
      </c>
      <c r="E1135" s="25">
        <v>511388514.85692495</v>
      </c>
      <c r="F1135" s="13">
        <f>INDEX($R$3:$T$335,MATCH(VPPEL[[#This Row],[DistrictNumber]],$R$3:$R$335,0),3)</f>
        <v>1.34</v>
      </c>
      <c r="G1135" s="9">
        <f t="shared" si="101"/>
        <v>685260.6099082795</v>
      </c>
      <c r="H1135" s="11">
        <v>1.02</v>
      </c>
      <c r="I1135" s="12" cm="1">
        <f t="array" ref="I1135">INDEX(VPPEL[],MATCH(VPPEL[[#This Row],[Base Year]]&amp;VPPEL[[#This Row],[DistrictNumber]],VPPEL[[Fiscal Year]:[Fiscal Year]]&amp;VPPEL[[DistrictNumber]:[DistrictNumber]],0),9)*$H1135</f>
        <v>564891.04651846178</v>
      </c>
      <c r="J1135" s="15">
        <f>IF(VPPEL[[#This Row],[Unadjusted Maximum Revenue]]/(VPPEL[[#This Row],[Proposed Taxable Valuation]]/1000)&gt;VPPEL[[#This Row],[Max VPPEL RATE]],VPPEL[[#This Row],[Max VPPEL RATE]],VPPEL[[#This Row],[Unadjusted Maximum Revenue]]/(VPPEL[[#This Row],[Proposed Taxable Valuation]]/1000))</f>
        <v>1.1046220830291928</v>
      </c>
      <c r="K1135" s="26">
        <f>ROUND(VPPEL[[#This Row],[Proposed Taxable Valuation]]/1000*VPPEL[[#This Row],[Adjusted Rate]],0)</f>
        <v>564891</v>
      </c>
      <c r="L1135" s="19">
        <f t="shared" si="99"/>
        <v>-120369.56338981772</v>
      </c>
      <c r="M1135" s="17">
        <f t="shared" si="102"/>
        <v>-0.23537791697080723</v>
      </c>
      <c r="N1135">
        <v>416736782.6842218</v>
      </c>
      <c r="O1135">
        <f>INDEX($R$3:$T$335,MATCH(VPPEL[[#This Row],[DistrictNumber]],$R$3:$R$335,0),3)</f>
        <v>1.34</v>
      </c>
      <c r="P1135" s="9">
        <f t="shared" si="100"/>
        <v>558427</v>
      </c>
    </row>
    <row r="1136" spans="1:16" x14ac:dyDescent="0.35">
      <c r="A1136" s="13">
        <v>2029</v>
      </c>
      <c r="B1136" s="13">
        <f t="shared" si="98"/>
        <v>2028</v>
      </c>
      <c r="C1136" t="s">
        <v>310</v>
      </c>
      <c r="D1136" t="s">
        <v>311</v>
      </c>
      <c r="E1136" s="25">
        <v>136443612.92308271</v>
      </c>
      <c r="F1136" s="13">
        <f>INDEX($R$3:$T$335,MATCH(VPPEL[[#This Row],[DistrictNumber]],$R$3:$R$335,0),3)</f>
        <v>1.1967300000000001</v>
      </c>
      <c r="G1136" s="9">
        <f t="shared" si="101"/>
        <v>163286.16489344079</v>
      </c>
      <c r="H1136" s="11">
        <v>1.02</v>
      </c>
      <c r="I1136" s="12" cm="1">
        <f t="array" ref="I1136">INDEX(VPPEL[],MATCH(VPPEL[[#This Row],[Base Year]]&amp;VPPEL[[#This Row],[DistrictNumber]],VPPEL[[Fiscal Year]:[Fiscal Year]]&amp;VPPEL[[DistrictNumber]:[DistrictNumber]],0),9)*$H1136</f>
        <v>124567.66023962875</v>
      </c>
      <c r="J1136" s="15">
        <f>IF(VPPEL[[#This Row],[Unadjusted Maximum Revenue]]/(VPPEL[[#This Row],[Proposed Taxable Valuation]]/1000)&gt;VPPEL[[#This Row],[Max VPPEL RATE]],VPPEL[[#This Row],[Max VPPEL RATE]],VPPEL[[#This Row],[Unadjusted Maximum Revenue]]/(VPPEL[[#This Row],[Proposed Taxable Valuation]]/1000))</f>
        <v>0.91296072839885301</v>
      </c>
      <c r="K1136" s="26">
        <f>ROUND(VPPEL[[#This Row],[Proposed Taxable Valuation]]/1000*VPPEL[[#This Row],[Adjusted Rate]],0)</f>
        <v>124568</v>
      </c>
      <c r="L1136" s="19">
        <f t="shared" si="99"/>
        <v>-38718.504653812037</v>
      </c>
      <c r="M1136" s="17">
        <f t="shared" si="102"/>
        <v>-0.28376927160114707</v>
      </c>
      <c r="N1136">
        <v>104097135.38241616</v>
      </c>
      <c r="O1136">
        <f>INDEX($R$3:$T$335,MATCH(VPPEL[[#This Row],[DistrictNumber]],$R$3:$R$335,0),3)</f>
        <v>1.1967300000000001</v>
      </c>
      <c r="P1136" s="9">
        <f t="shared" si="100"/>
        <v>124576</v>
      </c>
    </row>
    <row r="1137" spans="1:16" x14ac:dyDescent="0.35">
      <c r="A1137" s="13">
        <v>2029</v>
      </c>
      <c r="B1137" s="13">
        <f t="shared" si="98"/>
        <v>2028</v>
      </c>
      <c r="C1137" t="s">
        <v>312</v>
      </c>
      <c r="D1137" t="s">
        <v>313</v>
      </c>
      <c r="E1137" s="25">
        <v>260178167.59095225</v>
      </c>
      <c r="F1137" s="13">
        <f>INDEX($R$3:$T$335,MATCH(VPPEL[[#This Row],[DistrictNumber]],$R$3:$R$335,0),3)</f>
        <v>0.91281999999999996</v>
      </c>
      <c r="G1137" s="9">
        <f t="shared" si="101"/>
        <v>237495.83494037302</v>
      </c>
      <c r="H1137" s="11">
        <v>1.02</v>
      </c>
      <c r="I1137" s="12" cm="1">
        <f t="array" ref="I1137">INDEX(VPPEL[],MATCH(VPPEL[[#This Row],[Base Year]]&amp;VPPEL[[#This Row],[DistrictNumber]],VPPEL[[Fiscal Year]:[Fiscal Year]]&amp;VPPEL[[DistrictNumber]:[DistrictNumber]],0),9)*$H1137</f>
        <v>207477.83321540206</v>
      </c>
      <c r="J1137" s="15">
        <f>IF(VPPEL[[#This Row],[Unadjusted Maximum Revenue]]/(VPPEL[[#This Row],[Proposed Taxable Valuation]]/1000)&gt;VPPEL[[#This Row],[Max VPPEL RATE]],VPPEL[[#This Row],[Max VPPEL RATE]],VPPEL[[#This Row],[Unadjusted Maximum Revenue]]/(VPPEL[[#This Row],[Proposed Taxable Valuation]]/1000))</f>
        <v>0.79744520893695903</v>
      </c>
      <c r="K1137" s="26">
        <f>ROUND(VPPEL[[#This Row],[Proposed Taxable Valuation]]/1000*VPPEL[[#This Row],[Adjusted Rate]],0)</f>
        <v>207478</v>
      </c>
      <c r="L1137" s="19">
        <f t="shared" si="99"/>
        <v>-30018.001724970964</v>
      </c>
      <c r="M1137" s="17">
        <f t="shared" si="102"/>
        <v>-0.11537479106304094</v>
      </c>
      <c r="N1137">
        <v>226170635.53540239</v>
      </c>
      <c r="O1137">
        <f>INDEX($R$3:$T$335,MATCH(VPPEL[[#This Row],[DistrictNumber]],$R$3:$R$335,0),3)</f>
        <v>0.91281999999999996</v>
      </c>
      <c r="P1137" s="9">
        <f t="shared" si="100"/>
        <v>206453</v>
      </c>
    </row>
    <row r="1138" spans="1:16" x14ac:dyDescent="0.35">
      <c r="A1138" s="13">
        <v>2029</v>
      </c>
      <c r="B1138" s="13">
        <f t="shared" si="98"/>
        <v>2028</v>
      </c>
      <c r="C1138" t="s">
        <v>314</v>
      </c>
      <c r="D1138" t="s">
        <v>315</v>
      </c>
      <c r="E1138" s="25">
        <v>460731566.08100998</v>
      </c>
      <c r="F1138" s="13">
        <f>INDEX($R$3:$T$335,MATCH(VPPEL[[#This Row],[DistrictNumber]],$R$3:$R$335,0),3)</f>
        <v>0</v>
      </c>
      <c r="G1138" s="9">
        <f t="shared" si="101"/>
        <v>0</v>
      </c>
      <c r="H1138" s="11">
        <v>1.02</v>
      </c>
      <c r="I1138" s="12" cm="1">
        <f t="array" ref="I1138">INDEX(VPPEL[],MATCH(VPPEL[[#This Row],[Base Year]]&amp;VPPEL[[#This Row],[DistrictNumber]],VPPEL[[Fiscal Year]:[Fiscal Year]]&amp;VPPEL[[DistrictNumber]:[DistrictNumber]],0),9)*$H1138</f>
        <v>0</v>
      </c>
      <c r="J1138" s="15">
        <f>IF(VPPEL[[#This Row],[Unadjusted Maximum Revenue]]/(VPPEL[[#This Row],[Proposed Taxable Valuation]]/1000)&gt;VPPEL[[#This Row],[Max VPPEL RATE]],VPPEL[[#This Row],[Max VPPEL RATE]],VPPEL[[#This Row],[Unadjusted Maximum Revenue]]/(VPPEL[[#This Row],[Proposed Taxable Valuation]]/1000))</f>
        <v>0</v>
      </c>
      <c r="K1138" s="26">
        <f>ROUND(VPPEL[[#This Row],[Proposed Taxable Valuation]]/1000*VPPEL[[#This Row],[Adjusted Rate]],0)</f>
        <v>0</v>
      </c>
      <c r="L1138" s="19">
        <f t="shared" si="99"/>
        <v>0</v>
      </c>
      <c r="M1138" s="17">
        <f t="shared" si="102"/>
        <v>0</v>
      </c>
      <c r="N1138">
        <v>334154521.9119913</v>
      </c>
      <c r="O1138">
        <f>INDEX($R$3:$T$335,MATCH(VPPEL[[#This Row],[DistrictNumber]],$R$3:$R$335,0),3)</f>
        <v>0</v>
      </c>
      <c r="P1138" s="9">
        <f t="shared" si="100"/>
        <v>0</v>
      </c>
    </row>
    <row r="1139" spans="1:16" x14ac:dyDescent="0.35">
      <c r="A1139" s="13">
        <v>2029</v>
      </c>
      <c r="B1139" s="13">
        <f t="shared" si="98"/>
        <v>2028</v>
      </c>
      <c r="C1139" t="s">
        <v>316</v>
      </c>
      <c r="D1139" t="s">
        <v>317</v>
      </c>
      <c r="E1139" s="25">
        <v>1959813266.0643916</v>
      </c>
      <c r="F1139" s="13">
        <f>INDEX($R$3:$T$335,MATCH(VPPEL[[#This Row],[DistrictNumber]],$R$3:$R$335,0),3)</f>
        <v>0</v>
      </c>
      <c r="G1139" s="9">
        <f t="shared" si="101"/>
        <v>0</v>
      </c>
      <c r="H1139" s="11">
        <v>1.02</v>
      </c>
      <c r="I1139" s="12" cm="1">
        <f t="array" ref="I1139">INDEX(VPPEL[],MATCH(VPPEL[[#This Row],[Base Year]]&amp;VPPEL[[#This Row],[DistrictNumber]],VPPEL[[Fiscal Year]:[Fiscal Year]]&amp;VPPEL[[DistrictNumber]:[DistrictNumber]],0),9)*$H1139</f>
        <v>0</v>
      </c>
      <c r="J1139" s="15">
        <f>IF(VPPEL[[#This Row],[Unadjusted Maximum Revenue]]/(VPPEL[[#This Row],[Proposed Taxable Valuation]]/1000)&gt;VPPEL[[#This Row],[Max VPPEL RATE]],VPPEL[[#This Row],[Max VPPEL RATE]],VPPEL[[#This Row],[Unadjusted Maximum Revenue]]/(VPPEL[[#This Row],[Proposed Taxable Valuation]]/1000))</f>
        <v>0</v>
      </c>
      <c r="K1139" s="26">
        <f>ROUND(VPPEL[[#This Row],[Proposed Taxable Valuation]]/1000*VPPEL[[#This Row],[Adjusted Rate]],0)</f>
        <v>0</v>
      </c>
      <c r="L1139" s="19">
        <f t="shared" si="99"/>
        <v>0</v>
      </c>
      <c r="M1139" s="17">
        <f t="shared" si="102"/>
        <v>0</v>
      </c>
      <c r="N1139">
        <v>1452308377.5340836</v>
      </c>
      <c r="O1139">
        <f>INDEX($R$3:$T$335,MATCH(VPPEL[[#This Row],[DistrictNumber]],$R$3:$R$335,0),3)</f>
        <v>0</v>
      </c>
      <c r="P1139" s="9">
        <f t="shared" si="100"/>
        <v>0</v>
      </c>
    </row>
    <row r="1140" spans="1:16" x14ac:dyDescent="0.35">
      <c r="A1140" s="13">
        <v>2029</v>
      </c>
      <c r="B1140" s="13">
        <f t="shared" si="98"/>
        <v>2028</v>
      </c>
      <c r="C1140" t="s">
        <v>318</v>
      </c>
      <c r="D1140" t="s">
        <v>319</v>
      </c>
      <c r="E1140" s="25">
        <v>269076215.48178214</v>
      </c>
      <c r="F1140" s="13">
        <f>INDEX($R$3:$T$335,MATCH(VPPEL[[#This Row],[DistrictNumber]],$R$3:$R$335,0),3)</f>
        <v>1.2033499999999999</v>
      </c>
      <c r="G1140" s="9">
        <f t="shared" si="101"/>
        <v>323792.86390000256</v>
      </c>
      <c r="H1140" s="11">
        <v>1.02</v>
      </c>
      <c r="I1140" s="12" cm="1">
        <f t="array" ref="I1140">INDEX(VPPEL[],MATCH(VPPEL[[#This Row],[Base Year]]&amp;VPPEL[[#This Row],[DistrictNumber]],VPPEL[[Fiscal Year]:[Fiscal Year]]&amp;VPPEL[[DistrictNumber]:[DistrictNumber]],0),9)*$H1140</f>
        <v>270274.06967279635</v>
      </c>
      <c r="J1140" s="15">
        <f>IF(VPPEL[[#This Row],[Unadjusted Maximum Revenue]]/(VPPEL[[#This Row],[Proposed Taxable Valuation]]/1000)&gt;VPPEL[[#This Row],[Max VPPEL RATE]],VPPEL[[#This Row],[Max VPPEL RATE]],VPPEL[[#This Row],[Unadjusted Maximum Revenue]]/(VPPEL[[#This Row],[Proposed Taxable Valuation]]/1000))</f>
        <v>1.0044517282542771</v>
      </c>
      <c r="K1140" s="26">
        <f>ROUND(VPPEL[[#This Row],[Proposed Taxable Valuation]]/1000*VPPEL[[#This Row],[Adjusted Rate]],0)</f>
        <v>270274</v>
      </c>
      <c r="L1140" s="19">
        <f t="shared" si="99"/>
        <v>-53518.794227206206</v>
      </c>
      <c r="M1140" s="17">
        <f t="shared" si="102"/>
        <v>-0.19889827174572283</v>
      </c>
      <c r="N1140">
        <v>223707734.16494709</v>
      </c>
      <c r="O1140">
        <f>INDEX($R$3:$T$335,MATCH(VPPEL[[#This Row],[DistrictNumber]],$R$3:$R$335,0),3)</f>
        <v>1.2033499999999999</v>
      </c>
      <c r="P1140" s="9">
        <f t="shared" si="100"/>
        <v>269199</v>
      </c>
    </row>
    <row r="1141" spans="1:16" x14ac:dyDescent="0.35">
      <c r="A1141" s="13">
        <v>2029</v>
      </c>
      <c r="B1141" s="13">
        <f t="shared" si="98"/>
        <v>2028</v>
      </c>
      <c r="C1141" t="s">
        <v>320</v>
      </c>
      <c r="D1141" t="s">
        <v>321</v>
      </c>
      <c r="E1141" s="25">
        <v>2825381771.2230659</v>
      </c>
      <c r="F1141" s="13">
        <f>INDEX($R$3:$T$335,MATCH(VPPEL[[#This Row],[DistrictNumber]],$R$3:$R$335,0),3)</f>
        <v>1</v>
      </c>
      <c r="G1141" s="9">
        <f t="shared" si="101"/>
        <v>2825381.7712230659</v>
      </c>
      <c r="H1141" s="11">
        <v>1.02</v>
      </c>
      <c r="I1141" s="12" cm="1">
        <f t="array" ref="I1141">INDEX(VPPEL[],MATCH(VPPEL[[#This Row],[Base Year]]&amp;VPPEL[[#This Row],[DistrictNumber]],VPPEL[[Fiscal Year]:[Fiscal Year]]&amp;VPPEL[[DistrictNumber]:[DistrictNumber]],0),9)*$H1141</f>
        <v>2043204.4061923681</v>
      </c>
      <c r="J1141" s="15">
        <f>IF(VPPEL[[#This Row],[Unadjusted Maximum Revenue]]/(VPPEL[[#This Row],[Proposed Taxable Valuation]]/1000)&gt;VPPEL[[#This Row],[Max VPPEL RATE]],VPPEL[[#This Row],[Max VPPEL RATE]],VPPEL[[#This Row],[Unadjusted Maximum Revenue]]/(VPPEL[[#This Row],[Proposed Taxable Valuation]]/1000))</f>
        <v>0.72316046879140694</v>
      </c>
      <c r="K1141" s="26">
        <f>ROUND(VPPEL[[#This Row],[Proposed Taxable Valuation]]/1000*VPPEL[[#This Row],[Adjusted Rate]],0)</f>
        <v>2043204</v>
      </c>
      <c r="L1141" s="19">
        <f t="shared" si="99"/>
        <v>-782177.36503069778</v>
      </c>
      <c r="M1141" s="17">
        <f t="shared" si="102"/>
        <v>-0.27683953120859306</v>
      </c>
      <c r="N1141">
        <v>2110558377.5893455</v>
      </c>
      <c r="O1141">
        <f>INDEX($R$3:$T$335,MATCH(VPPEL[[#This Row],[DistrictNumber]],$R$3:$R$335,0),3)</f>
        <v>1</v>
      </c>
      <c r="P1141" s="9">
        <f t="shared" si="100"/>
        <v>2110558</v>
      </c>
    </row>
    <row r="1142" spans="1:16" x14ac:dyDescent="0.35">
      <c r="A1142" s="13">
        <v>2029</v>
      </c>
      <c r="B1142" s="13">
        <f t="shared" si="98"/>
        <v>2028</v>
      </c>
      <c r="C1142" t="s">
        <v>322</v>
      </c>
      <c r="D1142" t="s">
        <v>323</v>
      </c>
      <c r="E1142" s="25">
        <v>4826930813.4409666</v>
      </c>
      <c r="F1142" s="13">
        <f>INDEX($R$3:$T$335,MATCH(VPPEL[[#This Row],[DistrictNumber]],$R$3:$R$335,0),3)</f>
        <v>1.34</v>
      </c>
      <c r="G1142" s="9">
        <f t="shared" si="101"/>
        <v>6468087.2900108956</v>
      </c>
      <c r="H1142" s="11">
        <v>1.02</v>
      </c>
      <c r="I1142" s="12" cm="1">
        <f t="array" ref="I1142">INDEX(VPPEL[],MATCH(VPPEL[[#This Row],[Base Year]]&amp;VPPEL[[#This Row],[DistrictNumber]],VPPEL[[Fiscal Year]:[Fiscal Year]]&amp;VPPEL[[DistrictNumber]:[DistrictNumber]],0),9)*$H1142</f>
        <v>4065114.2454575445</v>
      </c>
      <c r="J1142" s="15">
        <f>IF(VPPEL[[#This Row],[Unadjusted Maximum Revenue]]/(VPPEL[[#This Row],[Proposed Taxable Valuation]]/1000)&gt;VPPEL[[#This Row],[Max VPPEL RATE]],VPPEL[[#This Row],[Max VPPEL RATE]],VPPEL[[#This Row],[Unadjusted Maximum Revenue]]/(VPPEL[[#This Row],[Proposed Taxable Valuation]]/1000))</f>
        <v>0.84217371298091037</v>
      </c>
      <c r="K1142" s="26">
        <f>ROUND(VPPEL[[#This Row],[Proposed Taxable Valuation]]/1000*VPPEL[[#This Row],[Adjusted Rate]],0)</f>
        <v>4065114</v>
      </c>
      <c r="L1142" s="19">
        <f t="shared" si="99"/>
        <v>-2402973.0445533511</v>
      </c>
      <c r="M1142" s="17">
        <f t="shared" si="102"/>
        <v>-0.49782628701908971</v>
      </c>
      <c r="N1142">
        <v>3221636780.3983378</v>
      </c>
      <c r="O1142">
        <f>INDEX($R$3:$T$335,MATCH(VPPEL[[#This Row],[DistrictNumber]],$R$3:$R$335,0),3)</f>
        <v>1.34</v>
      </c>
      <c r="P1142" s="9">
        <f t="shared" si="100"/>
        <v>4316993</v>
      </c>
    </row>
    <row r="1143" spans="1:16" x14ac:dyDescent="0.35">
      <c r="A1143" s="13">
        <v>2029</v>
      </c>
      <c r="B1143" s="13">
        <f t="shared" si="98"/>
        <v>2028</v>
      </c>
      <c r="C1143" t="s">
        <v>324</v>
      </c>
      <c r="D1143" t="s">
        <v>325</v>
      </c>
      <c r="E1143" s="25">
        <v>382811385.6945399</v>
      </c>
      <c r="F1143" s="13">
        <f>INDEX($R$3:$T$335,MATCH(VPPEL[[#This Row],[DistrictNumber]],$R$3:$R$335,0),3)</f>
        <v>0.67</v>
      </c>
      <c r="G1143" s="9">
        <f t="shared" si="101"/>
        <v>256483.62841534178</v>
      </c>
      <c r="H1143" s="11">
        <v>1.02</v>
      </c>
      <c r="I1143" s="12" cm="1">
        <f t="array" ref="I1143">INDEX(VPPEL[],MATCH(VPPEL[[#This Row],[Base Year]]&amp;VPPEL[[#This Row],[DistrictNumber]],VPPEL[[Fiscal Year]:[Fiscal Year]]&amp;VPPEL[[DistrictNumber]:[DistrictNumber]],0),9)*$H1143</f>
        <v>163946.89309180033</v>
      </c>
      <c r="J1143" s="15">
        <f>IF(VPPEL[[#This Row],[Unadjusted Maximum Revenue]]/(VPPEL[[#This Row],[Proposed Taxable Valuation]]/1000)&gt;VPPEL[[#This Row],[Max VPPEL RATE]],VPPEL[[#This Row],[Max VPPEL RATE]],VPPEL[[#This Row],[Unadjusted Maximum Revenue]]/(VPPEL[[#This Row],[Proposed Taxable Valuation]]/1000))</f>
        <v>0.42827068164221199</v>
      </c>
      <c r="K1143" s="26">
        <f>ROUND(VPPEL[[#This Row],[Proposed Taxable Valuation]]/1000*VPPEL[[#This Row],[Adjusted Rate]],0)</f>
        <v>163947</v>
      </c>
      <c r="L1143" s="19">
        <f t="shared" si="99"/>
        <v>-92536.735323541448</v>
      </c>
      <c r="M1143" s="17">
        <f t="shared" si="102"/>
        <v>-0.24172931835778805</v>
      </c>
      <c r="N1143">
        <v>262178651.86774194</v>
      </c>
      <c r="O1143">
        <f>INDEX($R$3:$T$335,MATCH(VPPEL[[#This Row],[DistrictNumber]],$R$3:$R$335,0),3)</f>
        <v>0.67</v>
      </c>
      <c r="P1143" s="9">
        <f t="shared" si="100"/>
        <v>175660</v>
      </c>
    </row>
    <row r="1144" spans="1:16" x14ac:dyDescent="0.35">
      <c r="A1144" s="13">
        <v>2029</v>
      </c>
      <c r="B1144" s="13">
        <f t="shared" si="98"/>
        <v>2028</v>
      </c>
      <c r="C1144" t="s">
        <v>326</v>
      </c>
      <c r="D1144" t="s">
        <v>327</v>
      </c>
      <c r="E1144" s="25">
        <v>379406961.95273</v>
      </c>
      <c r="F1144" s="13">
        <f>INDEX($R$3:$T$335,MATCH(VPPEL[[#This Row],[DistrictNumber]],$R$3:$R$335,0),3)</f>
        <v>0</v>
      </c>
      <c r="G1144" s="9">
        <f t="shared" si="101"/>
        <v>0</v>
      </c>
      <c r="H1144" s="11">
        <v>1.02</v>
      </c>
      <c r="I1144" s="12" cm="1">
        <f t="array" ref="I1144">INDEX(VPPEL[],MATCH(VPPEL[[#This Row],[Base Year]]&amp;VPPEL[[#This Row],[DistrictNumber]],VPPEL[[Fiscal Year]:[Fiscal Year]]&amp;VPPEL[[DistrictNumber]:[DistrictNumber]],0),9)*$H1144</f>
        <v>0</v>
      </c>
      <c r="J1144" s="15">
        <f>IF(VPPEL[[#This Row],[Unadjusted Maximum Revenue]]/(VPPEL[[#This Row],[Proposed Taxable Valuation]]/1000)&gt;VPPEL[[#This Row],[Max VPPEL RATE]],VPPEL[[#This Row],[Max VPPEL RATE]],VPPEL[[#This Row],[Unadjusted Maximum Revenue]]/(VPPEL[[#This Row],[Proposed Taxable Valuation]]/1000))</f>
        <v>0</v>
      </c>
      <c r="K1144" s="26">
        <f>ROUND(VPPEL[[#This Row],[Proposed Taxable Valuation]]/1000*VPPEL[[#This Row],[Adjusted Rate]],0)</f>
        <v>0</v>
      </c>
      <c r="L1144" s="19">
        <f t="shared" si="99"/>
        <v>0</v>
      </c>
      <c r="M1144" s="17">
        <f t="shared" si="102"/>
        <v>0</v>
      </c>
      <c r="N1144">
        <v>285452400.46259522</v>
      </c>
      <c r="O1144">
        <f>INDEX($R$3:$T$335,MATCH(VPPEL[[#This Row],[DistrictNumber]],$R$3:$R$335,0),3)</f>
        <v>0</v>
      </c>
      <c r="P1144" s="9">
        <f t="shared" si="100"/>
        <v>0</v>
      </c>
    </row>
    <row r="1145" spans="1:16" x14ac:dyDescent="0.35">
      <c r="A1145" s="13">
        <v>2029</v>
      </c>
      <c r="B1145" s="13">
        <f t="shared" si="98"/>
        <v>2028</v>
      </c>
      <c r="C1145" t="s">
        <v>328</v>
      </c>
      <c r="D1145" t="s">
        <v>329</v>
      </c>
      <c r="E1145" s="25">
        <v>289433829.70678699</v>
      </c>
      <c r="F1145" s="13">
        <f>INDEX($R$3:$T$335,MATCH(VPPEL[[#This Row],[DistrictNumber]],$R$3:$R$335,0),3)</f>
        <v>0.52588999999999997</v>
      </c>
      <c r="G1145" s="9">
        <f t="shared" si="101"/>
        <v>152210.35670450222</v>
      </c>
      <c r="H1145" s="11">
        <v>1.02</v>
      </c>
      <c r="I1145" s="12" cm="1">
        <f t="array" ref="I1145">INDEX(VPPEL[],MATCH(VPPEL[[#This Row],[Base Year]]&amp;VPPEL[[#This Row],[DistrictNumber]],VPPEL[[Fiscal Year]:[Fiscal Year]]&amp;VPPEL[[DistrictNumber]:[DistrictNumber]],0),9)*$H1145</f>
        <v>114369.84100798635</v>
      </c>
      <c r="J1145" s="15">
        <f>IF(VPPEL[[#This Row],[Unadjusted Maximum Revenue]]/(VPPEL[[#This Row],[Proposed Taxable Valuation]]/1000)&gt;VPPEL[[#This Row],[Max VPPEL RATE]],VPPEL[[#This Row],[Max VPPEL RATE]],VPPEL[[#This Row],[Unadjusted Maximum Revenue]]/(VPPEL[[#This Row],[Proposed Taxable Valuation]]/1000))</f>
        <v>0.3951502183550884</v>
      </c>
      <c r="K1145" s="26">
        <f>ROUND(VPPEL[[#This Row],[Proposed Taxable Valuation]]/1000*VPPEL[[#This Row],[Adjusted Rate]],0)</f>
        <v>114370</v>
      </c>
      <c r="L1145" s="19">
        <f t="shared" si="99"/>
        <v>-37840.515696515868</v>
      </c>
      <c r="M1145" s="17">
        <f t="shared" si="102"/>
        <v>-0.13073978164491157</v>
      </c>
      <c r="N1145">
        <v>220107746.72689956</v>
      </c>
      <c r="O1145">
        <f>INDEX($R$3:$T$335,MATCH(VPPEL[[#This Row],[DistrictNumber]],$R$3:$R$335,0),3)</f>
        <v>0.52588999999999997</v>
      </c>
      <c r="P1145" s="9">
        <f t="shared" si="100"/>
        <v>115752</v>
      </c>
    </row>
    <row r="1146" spans="1:16" x14ac:dyDescent="0.35">
      <c r="A1146" s="13">
        <v>2029</v>
      </c>
      <c r="B1146" s="13">
        <f t="shared" si="98"/>
        <v>2028</v>
      </c>
      <c r="C1146" t="s">
        <v>330</v>
      </c>
      <c r="D1146" t="s">
        <v>331</v>
      </c>
      <c r="E1146" s="25">
        <v>471259777.81302702</v>
      </c>
      <c r="F1146" s="13">
        <f>INDEX($R$3:$T$335,MATCH(VPPEL[[#This Row],[DistrictNumber]],$R$3:$R$335,0),3)</f>
        <v>1</v>
      </c>
      <c r="G1146" s="9">
        <f t="shared" si="101"/>
        <v>471259.77781302703</v>
      </c>
      <c r="H1146" s="11">
        <v>1.02</v>
      </c>
      <c r="I1146" s="12" cm="1">
        <f t="array" ref="I1146">INDEX(VPPEL[],MATCH(VPPEL[[#This Row],[Base Year]]&amp;VPPEL[[#This Row],[DistrictNumber]],VPPEL[[Fiscal Year]:[Fiscal Year]]&amp;VPPEL[[DistrictNumber]:[DistrictNumber]],0),9)*$H1146</f>
        <v>357487.69996195193</v>
      </c>
      <c r="J1146" s="15">
        <f>IF(VPPEL[[#This Row],[Unadjusted Maximum Revenue]]/(VPPEL[[#This Row],[Proposed Taxable Valuation]]/1000)&gt;VPPEL[[#This Row],[Max VPPEL RATE]],VPPEL[[#This Row],[Max VPPEL RATE]],VPPEL[[#This Row],[Unadjusted Maximum Revenue]]/(VPPEL[[#This Row],[Proposed Taxable Valuation]]/1000))</f>
        <v>0.75857884927277985</v>
      </c>
      <c r="K1146" s="26">
        <f>ROUND(VPPEL[[#This Row],[Proposed Taxable Valuation]]/1000*VPPEL[[#This Row],[Adjusted Rate]],0)</f>
        <v>357488</v>
      </c>
      <c r="L1146" s="19">
        <f t="shared" si="99"/>
        <v>-113772.0778510751</v>
      </c>
      <c r="M1146" s="17">
        <f t="shared" si="102"/>
        <v>-0.24142115072722015</v>
      </c>
      <c r="N1146">
        <v>361644784.4771663</v>
      </c>
      <c r="O1146">
        <f>INDEX($R$3:$T$335,MATCH(VPPEL[[#This Row],[DistrictNumber]],$R$3:$R$335,0),3)</f>
        <v>1</v>
      </c>
      <c r="P1146" s="9">
        <f t="shared" si="100"/>
        <v>361645</v>
      </c>
    </row>
    <row r="1147" spans="1:16" x14ac:dyDescent="0.35">
      <c r="A1147" s="13">
        <v>2029</v>
      </c>
      <c r="B1147" s="13">
        <f t="shared" si="98"/>
        <v>2028</v>
      </c>
      <c r="C1147" t="s">
        <v>332</v>
      </c>
      <c r="D1147" t="s">
        <v>333</v>
      </c>
      <c r="E1147" s="25">
        <v>415545707.72795349</v>
      </c>
      <c r="F1147" s="13">
        <f>INDEX($R$3:$T$335,MATCH(VPPEL[[#This Row],[DistrictNumber]],$R$3:$R$335,0),3)</f>
        <v>0.32435000000000003</v>
      </c>
      <c r="G1147" s="9">
        <f t="shared" si="101"/>
        <v>134782.25030156173</v>
      </c>
      <c r="H1147" s="11">
        <v>1.02</v>
      </c>
      <c r="I1147" s="12" cm="1">
        <f t="array" ref="I1147">INDEX(VPPEL[],MATCH(VPPEL[[#This Row],[Base Year]]&amp;VPPEL[[#This Row],[DistrictNumber]],VPPEL[[Fiscal Year]:[Fiscal Year]]&amp;VPPEL[[DistrictNumber]:[DistrictNumber]],0),9)*$H1147</f>
        <v>104077.45529202856</v>
      </c>
      <c r="J1147" s="15">
        <f>IF(VPPEL[[#This Row],[Unadjusted Maximum Revenue]]/(VPPEL[[#This Row],[Proposed Taxable Valuation]]/1000)&gt;VPPEL[[#This Row],[Max VPPEL RATE]],VPPEL[[#This Row],[Max VPPEL RATE]],VPPEL[[#This Row],[Unadjusted Maximum Revenue]]/(VPPEL[[#This Row],[Proposed Taxable Valuation]]/1000))</f>
        <v>0.25045970480861096</v>
      </c>
      <c r="K1147" s="26">
        <f>ROUND(VPPEL[[#This Row],[Proposed Taxable Valuation]]/1000*VPPEL[[#This Row],[Adjusted Rate]],0)</f>
        <v>104077</v>
      </c>
      <c r="L1147" s="19">
        <f t="shared" si="99"/>
        <v>-30704.795009533162</v>
      </c>
      <c r="M1147" s="17">
        <f t="shared" si="102"/>
        <v>-7.3890295191389066E-2</v>
      </c>
      <c r="N1147">
        <v>329879752.48665911</v>
      </c>
      <c r="O1147">
        <f>INDEX($R$3:$T$335,MATCH(VPPEL[[#This Row],[DistrictNumber]],$R$3:$R$335,0),3)</f>
        <v>0.32435000000000003</v>
      </c>
      <c r="P1147" s="9">
        <f t="shared" si="100"/>
        <v>106996</v>
      </c>
    </row>
    <row r="1148" spans="1:16" x14ac:dyDescent="0.35">
      <c r="A1148" s="13">
        <v>2029</v>
      </c>
      <c r="B1148" s="13">
        <f t="shared" si="98"/>
        <v>2028</v>
      </c>
      <c r="C1148" t="s">
        <v>334</v>
      </c>
      <c r="D1148" t="s">
        <v>335</v>
      </c>
      <c r="E1148" s="25">
        <v>355840007.36053193</v>
      </c>
      <c r="F1148" s="13">
        <f>INDEX($R$3:$T$335,MATCH(VPPEL[[#This Row],[DistrictNumber]],$R$3:$R$335,0),3)</f>
        <v>1</v>
      </c>
      <c r="G1148" s="9">
        <f t="shared" si="101"/>
        <v>355840.00736053195</v>
      </c>
      <c r="H1148" s="11">
        <v>1.02</v>
      </c>
      <c r="I1148" s="12" cm="1">
        <f t="array" ref="I1148">INDEX(VPPEL[],MATCH(VPPEL[[#This Row],[Base Year]]&amp;VPPEL[[#This Row],[DistrictNumber]],VPPEL[[Fiscal Year]:[Fiscal Year]]&amp;VPPEL[[DistrictNumber]:[DistrictNumber]],0),9)*$H1148</f>
        <v>216059.09308927204</v>
      </c>
      <c r="J1148" s="15">
        <f>IF(VPPEL[[#This Row],[Unadjusted Maximum Revenue]]/(VPPEL[[#This Row],[Proposed Taxable Valuation]]/1000)&gt;VPPEL[[#This Row],[Max VPPEL RATE]],VPPEL[[#This Row],[Max VPPEL RATE]],VPPEL[[#This Row],[Unadjusted Maximum Revenue]]/(VPPEL[[#This Row],[Proposed Taxable Valuation]]/1000))</f>
        <v>0.60718044239012192</v>
      </c>
      <c r="K1148" s="26">
        <f>ROUND(VPPEL[[#This Row],[Proposed Taxable Valuation]]/1000*VPPEL[[#This Row],[Adjusted Rate]],0)</f>
        <v>216059</v>
      </c>
      <c r="L1148" s="19">
        <f t="shared" si="99"/>
        <v>-139780.91427125991</v>
      </c>
      <c r="M1148" s="17">
        <f t="shared" si="102"/>
        <v>-0.39281955760987808</v>
      </c>
      <c r="N1148">
        <v>236144913.22601548</v>
      </c>
      <c r="O1148">
        <f>INDEX($R$3:$T$335,MATCH(VPPEL[[#This Row],[DistrictNumber]],$R$3:$R$335,0),3)</f>
        <v>1</v>
      </c>
      <c r="P1148" s="9">
        <f t="shared" si="100"/>
        <v>236145</v>
      </c>
    </row>
    <row r="1149" spans="1:16" x14ac:dyDescent="0.35">
      <c r="A1149" s="13">
        <v>2029</v>
      </c>
      <c r="B1149" s="13">
        <f t="shared" si="98"/>
        <v>2028</v>
      </c>
      <c r="C1149" t="s">
        <v>336</v>
      </c>
      <c r="D1149" t="s">
        <v>337</v>
      </c>
      <c r="E1149" s="25">
        <v>693654681.68338919</v>
      </c>
      <c r="F1149" s="13">
        <f>INDEX($R$3:$T$335,MATCH(VPPEL[[#This Row],[DistrictNumber]],$R$3:$R$335,0),3)</f>
        <v>1.34</v>
      </c>
      <c r="G1149" s="9">
        <f t="shared" si="101"/>
        <v>929497.27345574158</v>
      </c>
      <c r="H1149" s="11">
        <v>1.02</v>
      </c>
      <c r="I1149" s="12" cm="1">
        <f t="array" ref="I1149">INDEX(VPPEL[],MATCH(VPPEL[[#This Row],[Base Year]]&amp;VPPEL[[#This Row],[DistrictNumber]],VPPEL[[Fiscal Year]:[Fiscal Year]]&amp;VPPEL[[DistrictNumber]:[DistrictNumber]],0),9)*$H1149</f>
        <v>742654.44271400978</v>
      </c>
      <c r="J1149" s="15">
        <f>IF(VPPEL[[#This Row],[Unadjusted Maximum Revenue]]/(VPPEL[[#This Row],[Proposed Taxable Valuation]]/1000)&gt;VPPEL[[#This Row],[Max VPPEL RATE]],VPPEL[[#This Row],[Max VPPEL RATE]],VPPEL[[#This Row],[Unadjusted Maximum Revenue]]/(VPPEL[[#This Row],[Proposed Taxable Valuation]]/1000))</f>
        <v>1.0706399918064504</v>
      </c>
      <c r="K1149" s="26">
        <f>ROUND(VPPEL[[#This Row],[Proposed Taxable Valuation]]/1000*VPPEL[[#This Row],[Adjusted Rate]],0)</f>
        <v>742654</v>
      </c>
      <c r="L1149" s="19">
        <f t="shared" si="99"/>
        <v>-186842.8307417318</v>
      </c>
      <c r="M1149" s="17">
        <f t="shared" si="102"/>
        <v>-0.26936000819354966</v>
      </c>
      <c r="N1149">
        <v>562469504.13702667</v>
      </c>
      <c r="O1149">
        <f>INDEX($R$3:$T$335,MATCH(VPPEL[[#This Row],[DistrictNumber]],$R$3:$R$335,0),3)</f>
        <v>1.34</v>
      </c>
      <c r="P1149" s="9">
        <f t="shared" si="100"/>
        <v>753709</v>
      </c>
    </row>
    <row r="1150" spans="1:16" x14ac:dyDescent="0.35">
      <c r="A1150" s="13">
        <v>2029</v>
      </c>
      <c r="B1150" s="13">
        <f t="shared" si="98"/>
        <v>2028</v>
      </c>
      <c r="C1150" t="s">
        <v>338</v>
      </c>
      <c r="D1150" t="s">
        <v>339</v>
      </c>
      <c r="E1150" s="25">
        <v>595331222.47660184</v>
      </c>
      <c r="F1150" s="13">
        <f>INDEX($R$3:$T$335,MATCH(VPPEL[[#This Row],[DistrictNumber]],$R$3:$R$335,0),3)</f>
        <v>0</v>
      </c>
      <c r="G1150" s="9">
        <f t="shared" si="101"/>
        <v>0</v>
      </c>
      <c r="H1150" s="11">
        <v>1.02</v>
      </c>
      <c r="I1150" s="12" cm="1">
        <f t="array" ref="I1150">INDEX(VPPEL[],MATCH(VPPEL[[#This Row],[Base Year]]&amp;VPPEL[[#This Row],[DistrictNumber]],VPPEL[[Fiscal Year]:[Fiscal Year]]&amp;VPPEL[[DistrictNumber]:[DistrictNumber]],0),9)*$H1150</f>
        <v>0</v>
      </c>
      <c r="J1150" s="15">
        <f>IF(VPPEL[[#This Row],[Unadjusted Maximum Revenue]]/(VPPEL[[#This Row],[Proposed Taxable Valuation]]/1000)&gt;VPPEL[[#This Row],[Max VPPEL RATE]],VPPEL[[#This Row],[Max VPPEL RATE]],VPPEL[[#This Row],[Unadjusted Maximum Revenue]]/(VPPEL[[#This Row],[Proposed Taxable Valuation]]/1000))</f>
        <v>0</v>
      </c>
      <c r="K1150" s="26">
        <f>ROUND(VPPEL[[#This Row],[Proposed Taxable Valuation]]/1000*VPPEL[[#This Row],[Adjusted Rate]],0)</f>
        <v>0</v>
      </c>
      <c r="L1150" s="19">
        <f t="shared" si="99"/>
        <v>0</v>
      </c>
      <c r="M1150" s="17">
        <f t="shared" si="102"/>
        <v>0</v>
      </c>
      <c r="N1150">
        <v>504406385.61168188</v>
      </c>
      <c r="O1150">
        <f>INDEX($R$3:$T$335,MATCH(VPPEL[[#This Row],[DistrictNumber]],$R$3:$R$335,0),3)</f>
        <v>0</v>
      </c>
      <c r="P1150" s="9">
        <f t="shared" si="100"/>
        <v>0</v>
      </c>
    </row>
    <row r="1151" spans="1:16" x14ac:dyDescent="0.35">
      <c r="A1151" s="13">
        <v>2029</v>
      </c>
      <c r="B1151" s="13">
        <f t="shared" si="98"/>
        <v>2028</v>
      </c>
      <c r="C1151" t="s">
        <v>340</v>
      </c>
      <c r="D1151" t="s">
        <v>341</v>
      </c>
      <c r="E1151" s="25">
        <v>759910341.72934377</v>
      </c>
      <c r="F1151" s="13">
        <f>INDEX($R$3:$T$335,MATCH(VPPEL[[#This Row],[DistrictNumber]],$R$3:$R$335,0),3)</f>
        <v>1</v>
      </c>
      <c r="G1151" s="9">
        <f t="shared" si="101"/>
        <v>759910.34172934375</v>
      </c>
      <c r="H1151" s="11">
        <v>1.02</v>
      </c>
      <c r="I1151" s="12" cm="1">
        <f t="array" ref="I1151">INDEX(VPPEL[],MATCH(VPPEL[[#This Row],[Base Year]]&amp;VPPEL[[#This Row],[DistrictNumber]],VPPEL[[Fiscal Year]:[Fiscal Year]]&amp;VPPEL[[DistrictNumber]:[DistrictNumber]],0),9)*$H1151</f>
        <v>546758.07323155191</v>
      </c>
      <c r="J1151" s="15">
        <f>IF(VPPEL[[#This Row],[Unadjusted Maximum Revenue]]/(VPPEL[[#This Row],[Proposed Taxable Valuation]]/1000)&gt;VPPEL[[#This Row],[Max VPPEL RATE]],VPPEL[[#This Row],[Max VPPEL RATE]],VPPEL[[#This Row],[Unadjusted Maximum Revenue]]/(VPPEL[[#This Row],[Proposed Taxable Valuation]]/1000))</f>
        <v>0.71950339823943332</v>
      </c>
      <c r="K1151" s="26">
        <f>ROUND(VPPEL[[#This Row],[Proposed Taxable Valuation]]/1000*VPPEL[[#This Row],[Adjusted Rate]],0)</f>
        <v>546758</v>
      </c>
      <c r="L1151" s="19">
        <f t="shared" si="99"/>
        <v>-213152.26849779184</v>
      </c>
      <c r="M1151" s="17">
        <f t="shared" si="102"/>
        <v>-0.28049660176056668</v>
      </c>
      <c r="N1151">
        <v>553224504.09327245</v>
      </c>
      <c r="O1151">
        <f>INDEX($R$3:$T$335,MATCH(VPPEL[[#This Row],[DistrictNumber]],$R$3:$R$335,0),3)</f>
        <v>1</v>
      </c>
      <c r="P1151" s="9">
        <f t="shared" si="100"/>
        <v>553225</v>
      </c>
    </row>
    <row r="1152" spans="1:16" x14ac:dyDescent="0.35">
      <c r="A1152" s="13">
        <v>2029</v>
      </c>
      <c r="B1152" s="13">
        <f t="shared" si="98"/>
        <v>2028</v>
      </c>
      <c r="C1152" t="s">
        <v>342</v>
      </c>
      <c r="D1152" t="s">
        <v>343</v>
      </c>
      <c r="E1152" s="25">
        <v>826631634.35422933</v>
      </c>
      <c r="F1152" s="13">
        <f>INDEX($R$3:$T$335,MATCH(VPPEL[[#This Row],[DistrictNumber]],$R$3:$R$335,0),3)</f>
        <v>0.67</v>
      </c>
      <c r="G1152" s="9">
        <f t="shared" si="101"/>
        <v>553843.19501733372</v>
      </c>
      <c r="H1152" s="11">
        <v>1.02</v>
      </c>
      <c r="I1152" s="12" cm="1">
        <f t="array" ref="I1152">INDEX(VPPEL[],MATCH(VPPEL[[#This Row],[Base Year]]&amp;VPPEL[[#This Row],[DistrictNumber]],VPPEL[[Fiscal Year]:[Fiscal Year]]&amp;VPPEL[[DistrictNumber]:[DistrictNumber]],0),9)*$H1152</f>
        <v>356079.26515005942</v>
      </c>
      <c r="J1152" s="15">
        <f>IF(VPPEL[[#This Row],[Unadjusted Maximum Revenue]]/(VPPEL[[#This Row],[Proposed Taxable Valuation]]/1000)&gt;VPPEL[[#This Row],[Max VPPEL RATE]],VPPEL[[#This Row],[Max VPPEL RATE]],VPPEL[[#This Row],[Unadjusted Maximum Revenue]]/(VPPEL[[#This Row],[Proposed Taxable Valuation]]/1000))</f>
        <v>0.43075930118284322</v>
      </c>
      <c r="K1152" s="26">
        <f>ROUND(VPPEL[[#This Row],[Proposed Taxable Valuation]]/1000*VPPEL[[#This Row],[Adjusted Rate]],0)</f>
        <v>356079</v>
      </c>
      <c r="L1152" s="19">
        <f t="shared" si="99"/>
        <v>-197763.9298672743</v>
      </c>
      <c r="M1152" s="17">
        <f t="shared" si="102"/>
        <v>-0.23924069881715682</v>
      </c>
      <c r="N1152">
        <v>580873460.74382675</v>
      </c>
      <c r="O1152">
        <f>INDEX($R$3:$T$335,MATCH(VPPEL[[#This Row],[DistrictNumber]],$R$3:$R$335,0),3)</f>
        <v>0.67</v>
      </c>
      <c r="P1152" s="9">
        <f t="shared" si="100"/>
        <v>389185</v>
      </c>
    </row>
    <row r="1153" spans="1:16" x14ac:dyDescent="0.35">
      <c r="A1153" s="13">
        <v>2029</v>
      </c>
      <c r="B1153" s="13">
        <f t="shared" si="98"/>
        <v>2028</v>
      </c>
      <c r="C1153" t="s">
        <v>344</v>
      </c>
      <c r="D1153" t="s">
        <v>345</v>
      </c>
      <c r="E1153" s="25">
        <v>584678171.14529002</v>
      </c>
      <c r="F1153" s="13">
        <f>INDEX($R$3:$T$335,MATCH(VPPEL[[#This Row],[DistrictNumber]],$R$3:$R$335,0),3)</f>
        <v>0.67</v>
      </c>
      <c r="G1153" s="9">
        <f t="shared" si="101"/>
        <v>391734.37466734432</v>
      </c>
      <c r="H1153" s="11">
        <v>1.02</v>
      </c>
      <c r="I1153" s="12" cm="1">
        <f t="array" ref="I1153">INDEX(VPPEL[],MATCH(VPPEL[[#This Row],[Base Year]]&amp;VPPEL[[#This Row],[DistrictNumber]],VPPEL[[Fiscal Year]:[Fiscal Year]]&amp;VPPEL[[DistrictNumber]:[DistrictNumber]],0),9)*$H1153</f>
        <v>323589.92636693886</v>
      </c>
      <c r="J1153" s="15">
        <f>IF(VPPEL[[#This Row],[Unadjusted Maximum Revenue]]/(VPPEL[[#This Row],[Proposed Taxable Valuation]]/1000)&gt;VPPEL[[#This Row],[Max VPPEL RATE]],VPPEL[[#This Row],[Max VPPEL RATE]],VPPEL[[#This Row],[Unadjusted Maximum Revenue]]/(VPPEL[[#This Row],[Proposed Taxable Valuation]]/1000))</f>
        <v>0.55344964518356909</v>
      </c>
      <c r="K1153" s="26">
        <f>ROUND(VPPEL[[#This Row],[Proposed Taxable Valuation]]/1000*VPPEL[[#This Row],[Adjusted Rate]],0)</f>
        <v>323590</v>
      </c>
      <c r="L1153" s="19">
        <f t="shared" si="99"/>
        <v>-68144.448300405464</v>
      </c>
      <c r="M1153" s="17">
        <f t="shared" si="102"/>
        <v>-0.11655035481643095</v>
      </c>
      <c r="N1153">
        <v>503474363.63264459</v>
      </c>
      <c r="O1153">
        <f>INDEX($R$3:$T$335,MATCH(VPPEL[[#This Row],[DistrictNumber]],$R$3:$R$335,0),3)</f>
        <v>0.67</v>
      </c>
      <c r="P1153" s="9">
        <f t="shared" si="100"/>
        <v>337328</v>
      </c>
    </row>
    <row r="1154" spans="1:16" x14ac:dyDescent="0.35">
      <c r="A1154" s="13">
        <v>2029</v>
      </c>
      <c r="B1154" s="13">
        <f t="shared" si="98"/>
        <v>2028</v>
      </c>
      <c r="C1154" t="s">
        <v>346</v>
      </c>
      <c r="D1154" t="s">
        <v>347</v>
      </c>
      <c r="E1154" s="25">
        <v>1106927021.6647904</v>
      </c>
      <c r="F1154" s="13">
        <f>INDEX($R$3:$T$335,MATCH(VPPEL[[#This Row],[DistrictNumber]],$R$3:$R$335,0),3)</f>
        <v>1.05644</v>
      </c>
      <c r="G1154" s="9">
        <f t="shared" si="101"/>
        <v>1169401.9827675512</v>
      </c>
      <c r="H1154" s="11">
        <v>1.02</v>
      </c>
      <c r="I1154" s="12" cm="1">
        <f t="array" ref="I1154">INDEX(VPPEL[],MATCH(VPPEL[[#This Row],[Base Year]]&amp;VPPEL[[#This Row],[DistrictNumber]],VPPEL[[Fiscal Year]:[Fiscal Year]]&amp;VPPEL[[DistrictNumber]:[DistrictNumber]],0),9)*$H1154</f>
        <v>706260.57384895219</v>
      </c>
      <c r="J1154" s="15">
        <f>IF(VPPEL[[#This Row],[Unadjusted Maximum Revenue]]/(VPPEL[[#This Row],[Proposed Taxable Valuation]]/1000)&gt;VPPEL[[#This Row],[Max VPPEL RATE]],VPPEL[[#This Row],[Max VPPEL RATE]],VPPEL[[#This Row],[Unadjusted Maximum Revenue]]/(VPPEL[[#This Row],[Proposed Taxable Valuation]]/1000))</f>
        <v>0.63803716055892656</v>
      </c>
      <c r="K1154" s="26">
        <f>ROUND(VPPEL[[#This Row],[Proposed Taxable Valuation]]/1000*VPPEL[[#This Row],[Adjusted Rate]],0)</f>
        <v>706261</v>
      </c>
      <c r="L1154" s="19">
        <f t="shared" si="99"/>
        <v>-463141.40891859902</v>
      </c>
      <c r="M1154" s="17">
        <f t="shared" si="102"/>
        <v>-0.41840283944107348</v>
      </c>
      <c r="N1154">
        <v>737637141.29999626</v>
      </c>
      <c r="O1154">
        <f>INDEX($R$3:$T$335,MATCH(VPPEL[[#This Row],[DistrictNumber]],$R$3:$R$335,0),3)</f>
        <v>1.05644</v>
      </c>
      <c r="P1154" s="9">
        <f t="shared" si="100"/>
        <v>779269</v>
      </c>
    </row>
    <row r="1155" spans="1:16" x14ac:dyDescent="0.35">
      <c r="A1155" s="13">
        <v>2029</v>
      </c>
      <c r="B1155" s="13">
        <f t="shared" si="98"/>
        <v>2028</v>
      </c>
      <c r="C1155" t="s">
        <v>348</v>
      </c>
      <c r="D1155" t="s">
        <v>349</v>
      </c>
      <c r="E1155" s="25">
        <v>2040011021.4054973</v>
      </c>
      <c r="F1155" s="13">
        <f>INDEX($R$3:$T$335,MATCH(VPPEL[[#This Row],[DistrictNumber]],$R$3:$R$335,0),3)</f>
        <v>0.67</v>
      </c>
      <c r="G1155" s="9">
        <f t="shared" si="101"/>
        <v>1366807.3843416832</v>
      </c>
      <c r="H1155" s="11">
        <v>1.02</v>
      </c>
      <c r="I1155" s="12" cm="1">
        <f t="array" ref="I1155">INDEX(VPPEL[],MATCH(VPPEL[[#This Row],[Base Year]]&amp;VPPEL[[#This Row],[DistrictNumber]],VPPEL[[Fiscal Year]:[Fiscal Year]]&amp;VPPEL[[DistrictNumber]:[DistrictNumber]],0),9)*$H1155</f>
        <v>968309.76848129276</v>
      </c>
      <c r="J1155" s="15">
        <f>IF(VPPEL[[#This Row],[Unadjusted Maximum Revenue]]/(VPPEL[[#This Row],[Proposed Taxable Valuation]]/1000)&gt;VPPEL[[#This Row],[Max VPPEL RATE]],VPPEL[[#This Row],[Max VPPEL RATE]],VPPEL[[#This Row],[Unadjusted Maximum Revenue]]/(VPPEL[[#This Row],[Proposed Taxable Valuation]]/1000))</f>
        <v>0.47465908679952162</v>
      </c>
      <c r="K1155" s="26">
        <f>ROUND(VPPEL[[#This Row],[Proposed Taxable Valuation]]/1000*VPPEL[[#This Row],[Adjusted Rate]],0)</f>
        <v>968310</v>
      </c>
      <c r="L1155" s="19">
        <f t="shared" si="99"/>
        <v>-398497.61586039048</v>
      </c>
      <c r="M1155" s="17">
        <f t="shared" si="102"/>
        <v>-0.19534091320047842</v>
      </c>
      <c r="N1155">
        <v>1447988497.9210587</v>
      </c>
      <c r="O1155">
        <f>INDEX($R$3:$T$335,MATCH(VPPEL[[#This Row],[DistrictNumber]],$R$3:$R$335,0),3)</f>
        <v>0.67</v>
      </c>
      <c r="P1155" s="9">
        <f t="shared" si="100"/>
        <v>970152</v>
      </c>
    </row>
    <row r="1156" spans="1:16" x14ac:dyDescent="0.35">
      <c r="A1156" s="13">
        <v>2029</v>
      </c>
      <c r="B1156" s="13">
        <f t="shared" si="98"/>
        <v>2028</v>
      </c>
      <c r="C1156" t="s">
        <v>350</v>
      </c>
      <c r="D1156" t="s">
        <v>351</v>
      </c>
      <c r="E1156" s="25">
        <v>417917043.30466396</v>
      </c>
      <c r="F1156" s="13">
        <f>INDEX($R$3:$T$335,MATCH(VPPEL[[#This Row],[DistrictNumber]],$R$3:$R$335,0),3)</f>
        <v>1.34</v>
      </c>
      <c r="G1156" s="9">
        <f t="shared" si="101"/>
        <v>560008.8380282498</v>
      </c>
      <c r="H1156" s="11">
        <v>1.02</v>
      </c>
      <c r="I1156" s="12" cm="1">
        <f t="array" ref="I1156">INDEX(VPPEL[],MATCH(VPPEL[[#This Row],[Base Year]]&amp;VPPEL[[#This Row],[DistrictNumber]],VPPEL[[Fiscal Year]:[Fiscal Year]]&amp;VPPEL[[DistrictNumber]:[DistrictNumber]],0),9)*$H1156</f>
        <v>332649.22439801384</v>
      </c>
      <c r="J1156" s="15">
        <f>IF(VPPEL[[#This Row],[Unadjusted Maximum Revenue]]/(VPPEL[[#This Row],[Proposed Taxable Valuation]]/1000)&gt;VPPEL[[#This Row],[Max VPPEL RATE]],VPPEL[[#This Row],[Max VPPEL RATE]],VPPEL[[#This Row],[Unadjusted Maximum Revenue]]/(VPPEL[[#This Row],[Proposed Taxable Valuation]]/1000))</f>
        <v>0.7959695105219976</v>
      </c>
      <c r="K1156" s="26">
        <f>ROUND(VPPEL[[#This Row],[Proposed Taxable Valuation]]/1000*VPPEL[[#This Row],[Adjusted Rate]],0)</f>
        <v>332649</v>
      </c>
      <c r="L1156" s="19">
        <f t="shared" si="99"/>
        <v>-227359.61363023595</v>
      </c>
      <c r="M1156" s="17">
        <f t="shared" si="102"/>
        <v>-0.54403048947800248</v>
      </c>
      <c r="N1156">
        <v>275305892.00326163</v>
      </c>
      <c r="O1156">
        <f>INDEX($R$3:$T$335,MATCH(VPPEL[[#This Row],[DistrictNumber]],$R$3:$R$335,0),3)</f>
        <v>1.34</v>
      </c>
      <c r="P1156" s="9">
        <f t="shared" si="100"/>
        <v>368910</v>
      </c>
    </row>
    <row r="1157" spans="1:16" x14ac:dyDescent="0.35">
      <c r="A1157" s="13">
        <v>2029</v>
      </c>
      <c r="B1157" s="13">
        <f t="shared" ref="B1157:B1220" si="103">A1157-1</f>
        <v>2028</v>
      </c>
      <c r="C1157" t="s">
        <v>352</v>
      </c>
      <c r="D1157" t="s">
        <v>353</v>
      </c>
      <c r="E1157" s="25">
        <v>2438555202.8823366</v>
      </c>
      <c r="F1157" s="13">
        <f>INDEX($R$3:$T$335,MATCH(VPPEL[[#This Row],[DistrictNumber]],$R$3:$R$335,0),3)</f>
        <v>0.67</v>
      </c>
      <c r="G1157" s="9">
        <f t="shared" si="101"/>
        <v>1633831.9859311655</v>
      </c>
      <c r="H1157" s="11">
        <v>1.02</v>
      </c>
      <c r="I1157" s="12" cm="1">
        <f t="array" ref="I1157">INDEX(VPPEL[],MATCH(VPPEL[[#This Row],[Base Year]]&amp;VPPEL[[#This Row],[DistrictNumber]],VPPEL[[Fiscal Year]:[Fiscal Year]]&amp;VPPEL[[DistrictNumber]:[DistrictNumber]],0),9)*$H1157</f>
        <v>1123614.5248206893</v>
      </c>
      <c r="J1157" s="15">
        <f>IF(VPPEL[[#This Row],[Unadjusted Maximum Revenue]]/(VPPEL[[#This Row],[Proposed Taxable Valuation]]/1000)&gt;VPPEL[[#This Row],[Max VPPEL RATE]],VPPEL[[#This Row],[Max VPPEL RATE]],VPPEL[[#This Row],[Unadjusted Maximum Revenue]]/(VPPEL[[#This Row],[Proposed Taxable Valuation]]/1000))</f>
        <v>0.46077059214923388</v>
      </c>
      <c r="K1157" s="26">
        <f>ROUND(VPPEL[[#This Row],[Proposed Taxable Valuation]]/1000*VPPEL[[#This Row],[Adjusted Rate]],0)</f>
        <v>1123615</v>
      </c>
      <c r="L1157" s="19">
        <f t="shared" ref="L1157:L1220" si="104">I1157-G1157</f>
        <v>-510217.46111047617</v>
      </c>
      <c r="M1157" s="17">
        <f t="shared" si="102"/>
        <v>-0.20922940785076616</v>
      </c>
      <c r="N1157">
        <v>1763937863.4081261</v>
      </c>
      <c r="O1157">
        <f>INDEX($R$3:$T$335,MATCH(VPPEL[[#This Row],[DistrictNumber]],$R$3:$R$335,0),3)</f>
        <v>0.67</v>
      </c>
      <c r="P1157" s="9">
        <f t="shared" ref="P1157:P1220" si="105">ROUND(N1157/1000*O1157,0)</f>
        <v>1181838</v>
      </c>
    </row>
    <row r="1158" spans="1:16" x14ac:dyDescent="0.35">
      <c r="A1158" s="13">
        <v>2029</v>
      </c>
      <c r="B1158" s="13">
        <f t="shared" si="103"/>
        <v>2028</v>
      </c>
      <c r="C1158" t="s">
        <v>354</v>
      </c>
      <c r="D1158" t="s">
        <v>355</v>
      </c>
      <c r="E1158" s="25">
        <v>543799777.46477997</v>
      </c>
      <c r="F1158" s="13">
        <f>INDEX($R$3:$T$335,MATCH(VPPEL[[#This Row],[DistrictNumber]],$R$3:$R$335,0),3)</f>
        <v>7.0180000000000006E-2</v>
      </c>
      <c r="G1158" s="9">
        <f t="shared" si="101"/>
        <v>38163.868382478264</v>
      </c>
      <c r="H1158" s="11">
        <v>1.02</v>
      </c>
      <c r="I1158" s="12" cm="1">
        <f t="array" ref="I1158">INDEX(VPPEL[],MATCH(VPPEL[[#This Row],[Base Year]]&amp;VPPEL[[#This Row],[DistrictNumber]],VPPEL[[Fiscal Year]:[Fiscal Year]]&amp;VPPEL[[DistrictNumber]:[DistrictNumber]],0),9)*$H1158</f>
        <v>29981.01915888481</v>
      </c>
      <c r="J1158" s="15">
        <f>IF(VPPEL[[#This Row],[Unadjusted Maximum Revenue]]/(VPPEL[[#This Row],[Proposed Taxable Valuation]]/1000)&gt;VPPEL[[#This Row],[Max VPPEL RATE]],VPPEL[[#This Row],[Max VPPEL RATE]],VPPEL[[#This Row],[Unadjusted Maximum Revenue]]/(VPPEL[[#This Row],[Proposed Taxable Valuation]]/1000))</f>
        <v>5.5132459411178364E-2</v>
      </c>
      <c r="K1158" s="26">
        <f>ROUND(VPPEL[[#This Row],[Proposed Taxable Valuation]]/1000*VPPEL[[#This Row],[Adjusted Rate]],0)</f>
        <v>29981</v>
      </c>
      <c r="L1158" s="19">
        <f t="shared" si="104"/>
        <v>-8182.8492235934536</v>
      </c>
      <c r="M1158" s="17">
        <f t="shared" si="102"/>
        <v>-1.5047540588821642E-2</v>
      </c>
      <c r="N1158">
        <v>426066561.66050929</v>
      </c>
      <c r="O1158">
        <f>INDEX($R$3:$T$335,MATCH(VPPEL[[#This Row],[DistrictNumber]],$R$3:$R$335,0),3)</f>
        <v>7.0180000000000006E-2</v>
      </c>
      <c r="P1158" s="9">
        <f t="shared" si="105"/>
        <v>29901</v>
      </c>
    </row>
    <row r="1159" spans="1:16" x14ac:dyDescent="0.35">
      <c r="A1159" s="13">
        <v>2029</v>
      </c>
      <c r="B1159" s="13">
        <f t="shared" si="103"/>
        <v>2028</v>
      </c>
      <c r="C1159" t="s">
        <v>356</v>
      </c>
      <c r="D1159" t="s">
        <v>357</v>
      </c>
      <c r="E1159" s="25">
        <v>145870114.27845198</v>
      </c>
      <c r="F1159" s="13">
        <f>INDEX($R$3:$T$335,MATCH(VPPEL[[#This Row],[DistrictNumber]],$R$3:$R$335,0),3)</f>
        <v>0</v>
      </c>
      <c r="G1159" s="9">
        <f t="shared" si="101"/>
        <v>0</v>
      </c>
      <c r="H1159" s="11">
        <v>1.02</v>
      </c>
      <c r="I1159" s="12" cm="1">
        <f t="array" ref="I1159">INDEX(VPPEL[],MATCH(VPPEL[[#This Row],[Base Year]]&amp;VPPEL[[#This Row],[DistrictNumber]],VPPEL[[Fiscal Year]:[Fiscal Year]]&amp;VPPEL[[DistrictNumber]:[DistrictNumber]],0),9)*$H1159</f>
        <v>0</v>
      </c>
      <c r="J1159" s="15">
        <f>IF(VPPEL[[#This Row],[Unadjusted Maximum Revenue]]/(VPPEL[[#This Row],[Proposed Taxable Valuation]]/1000)&gt;VPPEL[[#This Row],[Max VPPEL RATE]],VPPEL[[#This Row],[Max VPPEL RATE]],VPPEL[[#This Row],[Unadjusted Maximum Revenue]]/(VPPEL[[#This Row],[Proposed Taxable Valuation]]/1000))</f>
        <v>0</v>
      </c>
      <c r="K1159" s="26">
        <f>ROUND(VPPEL[[#This Row],[Proposed Taxable Valuation]]/1000*VPPEL[[#This Row],[Adjusted Rate]],0)</f>
        <v>0</v>
      </c>
      <c r="L1159" s="19">
        <f t="shared" si="104"/>
        <v>0</v>
      </c>
      <c r="M1159" s="17">
        <f t="shared" si="102"/>
        <v>0</v>
      </c>
      <c r="N1159">
        <v>110193722.61246517</v>
      </c>
      <c r="O1159">
        <f>INDEX($R$3:$T$335,MATCH(VPPEL[[#This Row],[DistrictNumber]],$R$3:$R$335,0),3)</f>
        <v>0</v>
      </c>
      <c r="P1159" s="9">
        <f t="shared" si="105"/>
        <v>0</v>
      </c>
    </row>
    <row r="1160" spans="1:16" x14ac:dyDescent="0.35">
      <c r="A1160" s="13">
        <v>2029</v>
      </c>
      <c r="B1160" s="13">
        <f t="shared" si="103"/>
        <v>2028</v>
      </c>
      <c r="C1160" t="s">
        <v>358</v>
      </c>
      <c r="D1160" t="s">
        <v>359</v>
      </c>
      <c r="E1160" s="25">
        <v>504165001.44182694</v>
      </c>
      <c r="F1160" s="13">
        <f>INDEX($R$3:$T$335,MATCH(VPPEL[[#This Row],[DistrictNumber]],$R$3:$R$335,0),3)</f>
        <v>0.69701999999999997</v>
      </c>
      <c r="G1160" s="9">
        <f t="shared" si="101"/>
        <v>351413.08930498222</v>
      </c>
      <c r="H1160" s="11">
        <v>1.02</v>
      </c>
      <c r="I1160" s="12" cm="1">
        <f t="array" ref="I1160">INDEX(VPPEL[],MATCH(VPPEL[[#This Row],[Base Year]]&amp;VPPEL[[#This Row],[DistrictNumber]],VPPEL[[Fiscal Year]:[Fiscal Year]]&amp;VPPEL[[DistrictNumber]:[DistrictNumber]],0),9)*$H1160</f>
        <v>248412.26570101376</v>
      </c>
      <c r="J1160" s="15">
        <f>IF(VPPEL[[#This Row],[Unadjusted Maximum Revenue]]/(VPPEL[[#This Row],[Proposed Taxable Valuation]]/1000)&gt;VPPEL[[#This Row],[Max VPPEL RATE]],VPPEL[[#This Row],[Max VPPEL RATE]],VPPEL[[#This Row],[Unadjusted Maximum Revenue]]/(VPPEL[[#This Row],[Proposed Taxable Valuation]]/1000))</f>
        <v>0.49272017095712028</v>
      </c>
      <c r="K1160" s="26">
        <f>ROUND(VPPEL[[#This Row],[Proposed Taxable Valuation]]/1000*VPPEL[[#This Row],[Adjusted Rate]],0)</f>
        <v>248412</v>
      </c>
      <c r="L1160" s="19">
        <f t="shared" si="104"/>
        <v>-103000.82360396846</v>
      </c>
      <c r="M1160" s="17">
        <f t="shared" si="102"/>
        <v>-0.20429982904287969</v>
      </c>
      <c r="N1160">
        <v>375785336.10541409</v>
      </c>
      <c r="O1160">
        <f>INDEX($R$3:$T$335,MATCH(VPPEL[[#This Row],[DistrictNumber]],$R$3:$R$335,0),3)</f>
        <v>0.69701999999999997</v>
      </c>
      <c r="P1160" s="9">
        <f t="shared" si="105"/>
        <v>261930</v>
      </c>
    </row>
    <row r="1161" spans="1:16" x14ac:dyDescent="0.35">
      <c r="A1161" s="13">
        <v>2029</v>
      </c>
      <c r="B1161" s="13">
        <f t="shared" si="103"/>
        <v>2028</v>
      </c>
      <c r="C1161" t="s">
        <v>360</v>
      </c>
      <c r="D1161" t="s">
        <v>361</v>
      </c>
      <c r="E1161" s="25">
        <v>379483515.16792178</v>
      </c>
      <c r="F1161" s="13">
        <f>INDEX($R$3:$T$335,MATCH(VPPEL[[#This Row],[DistrictNumber]],$R$3:$R$335,0),3)</f>
        <v>0.56232000000000004</v>
      </c>
      <c r="G1161" s="9">
        <f t="shared" si="101"/>
        <v>213391.1702492258</v>
      </c>
      <c r="H1161" s="11">
        <v>1.02</v>
      </c>
      <c r="I1161" s="12" cm="1">
        <f t="array" ref="I1161">INDEX(VPPEL[],MATCH(VPPEL[[#This Row],[Base Year]]&amp;VPPEL[[#This Row],[DistrictNumber]],VPPEL[[Fiscal Year]:[Fiscal Year]]&amp;VPPEL[[DistrictNumber]:[DistrictNumber]],0),9)*$H1161</f>
        <v>186789.23648575862</v>
      </c>
      <c r="J1161" s="15">
        <f>IF(VPPEL[[#This Row],[Unadjusted Maximum Revenue]]/(VPPEL[[#This Row],[Proposed Taxable Valuation]]/1000)&gt;VPPEL[[#This Row],[Max VPPEL RATE]],VPPEL[[#This Row],[Max VPPEL RATE]],VPPEL[[#This Row],[Unadjusted Maximum Revenue]]/(VPPEL[[#This Row],[Proposed Taxable Valuation]]/1000))</f>
        <v>0.49221963278985709</v>
      </c>
      <c r="K1161" s="26">
        <f>ROUND(VPPEL[[#This Row],[Proposed Taxable Valuation]]/1000*VPPEL[[#This Row],[Adjusted Rate]],0)</f>
        <v>186789</v>
      </c>
      <c r="L1161" s="19">
        <f t="shared" si="104"/>
        <v>-26601.933763467183</v>
      </c>
      <c r="M1161" s="17">
        <f t="shared" si="102"/>
        <v>-7.0100367210142955E-2</v>
      </c>
      <c r="N1161">
        <v>319020055.85265398</v>
      </c>
      <c r="O1161">
        <f>INDEX($R$3:$T$335,MATCH(VPPEL[[#This Row],[DistrictNumber]],$R$3:$R$335,0),3)</f>
        <v>0.56232000000000004</v>
      </c>
      <c r="P1161" s="9">
        <f t="shared" si="105"/>
        <v>179391</v>
      </c>
    </row>
    <row r="1162" spans="1:16" x14ac:dyDescent="0.35">
      <c r="A1162" s="13">
        <v>2029</v>
      </c>
      <c r="B1162" s="13">
        <f t="shared" si="103"/>
        <v>2028</v>
      </c>
      <c r="C1162" t="s">
        <v>362</v>
      </c>
      <c r="D1162" t="s">
        <v>363</v>
      </c>
      <c r="E1162" s="25">
        <v>991256317.27880061</v>
      </c>
      <c r="F1162" s="13">
        <f>INDEX($R$3:$T$335,MATCH(VPPEL[[#This Row],[DistrictNumber]],$R$3:$R$335,0),3)</f>
        <v>0.69532000000000005</v>
      </c>
      <c r="G1162" s="9">
        <f t="shared" ref="G1162:G1225" si="106">E1162/1000*F1162</f>
        <v>689240.34253029572</v>
      </c>
      <c r="H1162" s="11">
        <v>1.02</v>
      </c>
      <c r="I1162" s="12" cm="1">
        <f t="array" ref="I1162">INDEX(VPPEL[],MATCH(VPPEL[[#This Row],[Base Year]]&amp;VPPEL[[#This Row],[DistrictNumber]],VPPEL[[Fiscal Year]:[Fiscal Year]]&amp;VPPEL[[DistrictNumber]:[DistrictNumber]],0),9)*$H1162</f>
        <v>469047.97061516956</v>
      </c>
      <c r="J1162" s="15">
        <f>IF(VPPEL[[#This Row],[Unadjusted Maximum Revenue]]/(VPPEL[[#This Row],[Proposed Taxable Valuation]]/1000)&gt;VPPEL[[#This Row],[Max VPPEL RATE]],VPPEL[[#This Row],[Max VPPEL RATE]],VPPEL[[#This Row],[Unadjusted Maximum Revenue]]/(VPPEL[[#This Row],[Proposed Taxable Valuation]]/1000))</f>
        <v>0.47318535321197369</v>
      </c>
      <c r="K1162" s="26">
        <f>ROUND(VPPEL[[#This Row],[Proposed Taxable Valuation]]/1000*VPPEL[[#This Row],[Adjusted Rate]],0)</f>
        <v>469048</v>
      </c>
      <c r="L1162" s="19">
        <f t="shared" si="104"/>
        <v>-220192.37191512616</v>
      </c>
      <c r="M1162" s="17">
        <f t="shared" si="102"/>
        <v>-0.22213464678802636</v>
      </c>
      <c r="N1162">
        <v>715941061.13533819</v>
      </c>
      <c r="O1162">
        <f>INDEX($R$3:$T$335,MATCH(VPPEL[[#This Row],[DistrictNumber]],$R$3:$R$335,0),3)</f>
        <v>0.69532000000000005</v>
      </c>
      <c r="P1162" s="9">
        <f t="shared" si="105"/>
        <v>497808</v>
      </c>
    </row>
    <row r="1163" spans="1:16" x14ac:dyDescent="0.35">
      <c r="A1163" s="13">
        <v>2029</v>
      </c>
      <c r="B1163" s="13">
        <f t="shared" si="103"/>
        <v>2028</v>
      </c>
      <c r="C1163" t="s">
        <v>364</v>
      </c>
      <c r="D1163" t="s">
        <v>365</v>
      </c>
      <c r="E1163" s="25">
        <v>599062730.26777601</v>
      </c>
      <c r="F1163" s="13">
        <f>INDEX($R$3:$T$335,MATCH(VPPEL[[#This Row],[DistrictNumber]],$R$3:$R$335,0),3)</f>
        <v>1.34</v>
      </c>
      <c r="G1163" s="9">
        <f t="shared" si="106"/>
        <v>802744.05855881993</v>
      </c>
      <c r="H1163" s="11">
        <v>1.02</v>
      </c>
      <c r="I1163" s="12" cm="1">
        <f t="array" ref="I1163">INDEX(VPPEL[],MATCH(VPPEL[[#This Row],[Base Year]]&amp;VPPEL[[#This Row],[DistrictNumber]],VPPEL[[Fiscal Year]:[Fiscal Year]]&amp;VPPEL[[DistrictNumber]:[DistrictNumber]],0),9)*$H1163</f>
        <v>551422.02790913335</v>
      </c>
      <c r="J1163" s="15">
        <f>IF(VPPEL[[#This Row],[Unadjusted Maximum Revenue]]/(VPPEL[[#This Row],[Proposed Taxable Valuation]]/1000)&gt;VPPEL[[#This Row],[Max VPPEL RATE]],VPPEL[[#This Row],[Max VPPEL RATE]],VPPEL[[#This Row],[Unadjusted Maximum Revenue]]/(VPPEL[[#This Row],[Proposed Taxable Valuation]]/1000))</f>
        <v>0.92047460148731386</v>
      </c>
      <c r="K1163" s="26">
        <f>ROUND(VPPEL[[#This Row],[Proposed Taxable Valuation]]/1000*VPPEL[[#This Row],[Adjusted Rate]],0)</f>
        <v>551422</v>
      </c>
      <c r="L1163" s="19">
        <f t="shared" si="104"/>
        <v>-251322.03064968658</v>
      </c>
      <c r="M1163" s="17">
        <f t="shared" ref="M1163:M1226" si="107">J1163-F1163</f>
        <v>-0.41952539851268622</v>
      </c>
      <c r="N1163">
        <v>436995265.30976665</v>
      </c>
      <c r="O1163">
        <f>INDEX($R$3:$T$335,MATCH(VPPEL[[#This Row],[DistrictNumber]],$R$3:$R$335,0),3)</f>
        <v>1.34</v>
      </c>
      <c r="P1163" s="9">
        <f t="shared" si="105"/>
        <v>585574</v>
      </c>
    </row>
    <row r="1164" spans="1:16" x14ac:dyDescent="0.35">
      <c r="A1164" s="13">
        <v>2029</v>
      </c>
      <c r="B1164" s="13">
        <f t="shared" si="103"/>
        <v>2028</v>
      </c>
      <c r="C1164" t="s">
        <v>366</v>
      </c>
      <c r="D1164" t="s">
        <v>367</v>
      </c>
      <c r="E1164" s="25">
        <v>1365064857.9029162</v>
      </c>
      <c r="F1164" s="13">
        <f>INDEX($R$3:$T$335,MATCH(VPPEL[[#This Row],[DistrictNumber]],$R$3:$R$335,0),3)</f>
        <v>0</v>
      </c>
      <c r="G1164" s="9">
        <f t="shared" si="106"/>
        <v>0</v>
      </c>
      <c r="H1164" s="11">
        <v>1.02</v>
      </c>
      <c r="I1164" s="12" cm="1">
        <f t="array" ref="I1164">INDEX(VPPEL[],MATCH(VPPEL[[#This Row],[Base Year]]&amp;VPPEL[[#This Row],[DistrictNumber]],VPPEL[[Fiscal Year]:[Fiscal Year]]&amp;VPPEL[[DistrictNumber]:[DistrictNumber]],0),9)*$H1164</f>
        <v>0</v>
      </c>
      <c r="J1164" s="15">
        <f>IF(VPPEL[[#This Row],[Unadjusted Maximum Revenue]]/(VPPEL[[#This Row],[Proposed Taxable Valuation]]/1000)&gt;VPPEL[[#This Row],[Max VPPEL RATE]],VPPEL[[#This Row],[Max VPPEL RATE]],VPPEL[[#This Row],[Unadjusted Maximum Revenue]]/(VPPEL[[#This Row],[Proposed Taxable Valuation]]/1000))</f>
        <v>0</v>
      </c>
      <c r="K1164" s="26">
        <f>ROUND(VPPEL[[#This Row],[Proposed Taxable Valuation]]/1000*VPPEL[[#This Row],[Adjusted Rate]],0)</f>
        <v>0</v>
      </c>
      <c r="L1164" s="19">
        <f t="shared" si="104"/>
        <v>0</v>
      </c>
      <c r="M1164" s="17">
        <f t="shared" si="107"/>
        <v>0</v>
      </c>
      <c r="N1164">
        <v>1028042464.9467856</v>
      </c>
      <c r="O1164">
        <f>INDEX($R$3:$T$335,MATCH(VPPEL[[#This Row],[DistrictNumber]],$R$3:$R$335,0),3)</f>
        <v>0</v>
      </c>
      <c r="P1164" s="9">
        <f t="shared" si="105"/>
        <v>0</v>
      </c>
    </row>
    <row r="1165" spans="1:16" x14ac:dyDescent="0.35">
      <c r="A1165" s="13">
        <v>2029</v>
      </c>
      <c r="B1165" s="13">
        <f t="shared" si="103"/>
        <v>2028</v>
      </c>
      <c r="C1165" t="s">
        <v>368</v>
      </c>
      <c r="D1165" t="s">
        <v>369</v>
      </c>
      <c r="E1165" s="25">
        <v>863473787.61404634</v>
      </c>
      <c r="F1165" s="13">
        <f>INDEX($R$3:$T$335,MATCH(VPPEL[[#This Row],[DistrictNumber]],$R$3:$R$335,0),3)</f>
        <v>1.34</v>
      </c>
      <c r="G1165" s="9">
        <f t="shared" si="106"/>
        <v>1157054.8754028222</v>
      </c>
      <c r="H1165" s="11">
        <v>1.02</v>
      </c>
      <c r="I1165" s="12" cm="1">
        <f t="array" ref="I1165">INDEX(VPPEL[],MATCH(VPPEL[[#This Row],[Base Year]]&amp;VPPEL[[#This Row],[DistrictNumber]],VPPEL[[Fiscal Year]:[Fiscal Year]]&amp;VPPEL[[DistrictNumber]:[DistrictNumber]],0),9)*$H1165</f>
        <v>716252.47100232483</v>
      </c>
      <c r="J1165" s="15">
        <f>IF(VPPEL[[#This Row],[Unadjusted Maximum Revenue]]/(VPPEL[[#This Row],[Proposed Taxable Valuation]]/1000)&gt;VPPEL[[#This Row],[Max VPPEL RATE]],VPPEL[[#This Row],[Max VPPEL RATE]],VPPEL[[#This Row],[Unadjusted Maximum Revenue]]/(VPPEL[[#This Row],[Proposed Taxable Valuation]]/1000))</f>
        <v>0.82950111662506398</v>
      </c>
      <c r="K1165" s="26">
        <f>ROUND(VPPEL[[#This Row],[Proposed Taxable Valuation]]/1000*VPPEL[[#This Row],[Adjusted Rate]],0)</f>
        <v>716252</v>
      </c>
      <c r="L1165" s="19">
        <f t="shared" si="104"/>
        <v>-440802.40440049733</v>
      </c>
      <c r="M1165" s="17">
        <f t="shared" si="107"/>
        <v>-0.5104988833749361</v>
      </c>
      <c r="N1165">
        <v>645576708.73102522</v>
      </c>
      <c r="O1165">
        <f>INDEX($R$3:$T$335,MATCH(VPPEL[[#This Row],[DistrictNumber]],$R$3:$R$335,0),3)</f>
        <v>1.34</v>
      </c>
      <c r="P1165" s="9">
        <f t="shared" si="105"/>
        <v>865073</v>
      </c>
    </row>
    <row r="1166" spans="1:16" x14ac:dyDescent="0.35">
      <c r="A1166" s="13">
        <v>2029</v>
      </c>
      <c r="B1166" s="13">
        <f t="shared" si="103"/>
        <v>2028</v>
      </c>
      <c r="C1166" t="s">
        <v>370</v>
      </c>
      <c r="D1166" t="s">
        <v>371</v>
      </c>
      <c r="E1166" s="25">
        <v>692879827.00264823</v>
      </c>
      <c r="F1166" s="13">
        <f>INDEX($R$3:$T$335,MATCH(VPPEL[[#This Row],[DistrictNumber]],$R$3:$R$335,0),3)</f>
        <v>0.48657</v>
      </c>
      <c r="G1166" s="9">
        <f t="shared" si="106"/>
        <v>337134.53742467857</v>
      </c>
      <c r="H1166" s="11">
        <v>1.02</v>
      </c>
      <c r="I1166" s="12" cm="1">
        <f t="array" ref="I1166">INDEX(VPPEL[],MATCH(VPPEL[[#This Row],[Base Year]]&amp;VPPEL[[#This Row],[DistrictNumber]],VPPEL[[Fiscal Year]:[Fiscal Year]]&amp;VPPEL[[DistrictNumber]:[DistrictNumber]],0),9)*$H1166</f>
        <v>241733.93377084151</v>
      </c>
      <c r="J1166" s="15">
        <f>IF(VPPEL[[#This Row],[Unadjusted Maximum Revenue]]/(VPPEL[[#This Row],[Proposed Taxable Valuation]]/1000)&gt;VPPEL[[#This Row],[Max VPPEL RATE]],VPPEL[[#This Row],[Max VPPEL RATE]],VPPEL[[#This Row],[Unadjusted Maximum Revenue]]/(VPPEL[[#This Row],[Proposed Taxable Valuation]]/1000))</f>
        <v>0.34888291497324481</v>
      </c>
      <c r="K1166" s="26">
        <f>ROUND(VPPEL[[#This Row],[Proposed Taxable Valuation]]/1000*VPPEL[[#This Row],[Adjusted Rate]],0)</f>
        <v>241734</v>
      </c>
      <c r="L1166" s="19">
        <f t="shared" si="104"/>
        <v>-95400.603653837054</v>
      </c>
      <c r="M1166" s="17">
        <f t="shared" si="107"/>
        <v>-0.1376870850267552</v>
      </c>
      <c r="N1166">
        <v>513928329.71841687</v>
      </c>
      <c r="O1166">
        <f>INDEX($R$3:$T$335,MATCH(VPPEL[[#This Row],[DistrictNumber]],$R$3:$R$335,0),3)</f>
        <v>0.48657</v>
      </c>
      <c r="P1166" s="9">
        <f t="shared" si="105"/>
        <v>250062</v>
      </c>
    </row>
    <row r="1167" spans="1:16" x14ac:dyDescent="0.35">
      <c r="A1167" s="13">
        <v>2029</v>
      </c>
      <c r="B1167" s="13">
        <f t="shared" si="103"/>
        <v>2028</v>
      </c>
      <c r="C1167" t="s">
        <v>372</v>
      </c>
      <c r="D1167" t="s">
        <v>373</v>
      </c>
      <c r="E1167" s="25">
        <v>321158675.389103</v>
      </c>
      <c r="F1167" s="13">
        <f>INDEX($R$3:$T$335,MATCH(VPPEL[[#This Row],[DistrictNumber]],$R$3:$R$335,0),3)</f>
        <v>0</v>
      </c>
      <c r="G1167" s="9">
        <f t="shared" si="106"/>
        <v>0</v>
      </c>
      <c r="H1167" s="11">
        <v>1.02</v>
      </c>
      <c r="I1167" s="12" cm="1">
        <f t="array" ref="I1167">INDEX(VPPEL[],MATCH(VPPEL[[#This Row],[Base Year]]&amp;VPPEL[[#This Row],[DistrictNumber]],VPPEL[[Fiscal Year]:[Fiscal Year]]&amp;VPPEL[[DistrictNumber]:[DistrictNumber]],0),9)*$H1167</f>
        <v>0</v>
      </c>
      <c r="J1167" s="15">
        <f>IF(VPPEL[[#This Row],[Unadjusted Maximum Revenue]]/(VPPEL[[#This Row],[Proposed Taxable Valuation]]/1000)&gt;VPPEL[[#This Row],[Max VPPEL RATE]],VPPEL[[#This Row],[Max VPPEL RATE]],VPPEL[[#This Row],[Unadjusted Maximum Revenue]]/(VPPEL[[#This Row],[Proposed Taxable Valuation]]/1000))</f>
        <v>0</v>
      </c>
      <c r="K1167" s="26">
        <f>ROUND(VPPEL[[#This Row],[Proposed Taxable Valuation]]/1000*VPPEL[[#This Row],[Adjusted Rate]],0)</f>
        <v>0</v>
      </c>
      <c r="L1167" s="19">
        <f t="shared" si="104"/>
        <v>0</v>
      </c>
      <c r="M1167" s="17">
        <f t="shared" si="107"/>
        <v>0</v>
      </c>
      <c r="N1167">
        <v>223812692.52730814</v>
      </c>
      <c r="O1167">
        <f>INDEX($R$3:$T$335,MATCH(VPPEL[[#This Row],[DistrictNumber]],$R$3:$R$335,0),3)</f>
        <v>0</v>
      </c>
      <c r="P1167" s="9">
        <f t="shared" si="105"/>
        <v>0</v>
      </c>
    </row>
    <row r="1168" spans="1:16" x14ac:dyDescent="0.35">
      <c r="A1168" s="13">
        <v>2029</v>
      </c>
      <c r="B1168" s="13">
        <f t="shared" si="103"/>
        <v>2028</v>
      </c>
      <c r="C1168" t="s">
        <v>374</v>
      </c>
      <c r="D1168" t="s">
        <v>375</v>
      </c>
      <c r="E1168" s="25">
        <v>159806807.677982</v>
      </c>
      <c r="F1168" s="13">
        <f>INDEX($R$3:$T$335,MATCH(VPPEL[[#This Row],[DistrictNumber]],$R$3:$R$335,0),3)</f>
        <v>1.34</v>
      </c>
      <c r="G1168" s="9">
        <f t="shared" si="106"/>
        <v>214141.12228849588</v>
      </c>
      <c r="H1168" s="11">
        <v>1.02</v>
      </c>
      <c r="I1168" s="12" cm="1">
        <f t="array" ref="I1168">INDEX(VPPEL[],MATCH(VPPEL[[#This Row],[Base Year]]&amp;VPPEL[[#This Row],[DistrictNumber]],VPPEL[[Fiscal Year]:[Fiscal Year]]&amp;VPPEL[[DistrictNumber]:[DistrictNumber]],0),9)*$H1168</f>
        <v>176484.7852194226</v>
      </c>
      <c r="J1168" s="15">
        <f>IF(VPPEL[[#This Row],[Unadjusted Maximum Revenue]]/(VPPEL[[#This Row],[Proposed Taxable Valuation]]/1000)&gt;VPPEL[[#This Row],[Max VPPEL RATE]],VPPEL[[#This Row],[Max VPPEL RATE]],VPPEL[[#This Row],[Unadjusted Maximum Revenue]]/(VPPEL[[#This Row],[Proposed Taxable Valuation]]/1000))</f>
        <v>1.1043633733992577</v>
      </c>
      <c r="K1168" s="26">
        <f>ROUND(VPPEL[[#This Row],[Proposed Taxable Valuation]]/1000*VPPEL[[#This Row],[Adjusted Rate]],0)</f>
        <v>176485</v>
      </c>
      <c r="L1168" s="19">
        <f t="shared" si="104"/>
        <v>-37656.337069073285</v>
      </c>
      <c r="M1168" s="17">
        <f t="shared" si="107"/>
        <v>-0.23563662660074236</v>
      </c>
      <c r="N1168">
        <v>131849101.88767076</v>
      </c>
      <c r="O1168">
        <f>INDEX($R$3:$T$335,MATCH(VPPEL[[#This Row],[DistrictNumber]],$R$3:$R$335,0),3)</f>
        <v>1.34</v>
      </c>
      <c r="P1168" s="9">
        <f t="shared" si="105"/>
        <v>176678</v>
      </c>
    </row>
    <row r="1169" spans="1:16" x14ac:dyDescent="0.35">
      <c r="A1169" s="13">
        <v>2029</v>
      </c>
      <c r="B1169" s="13">
        <f t="shared" si="103"/>
        <v>2028</v>
      </c>
      <c r="C1169" t="s">
        <v>376</v>
      </c>
      <c r="D1169" t="s">
        <v>377</v>
      </c>
      <c r="E1169" s="25">
        <v>106244245.92103201</v>
      </c>
      <c r="F1169" s="13">
        <f>INDEX($R$3:$T$335,MATCH(VPPEL[[#This Row],[DistrictNumber]],$R$3:$R$335,0),3)</f>
        <v>0</v>
      </c>
      <c r="G1169" s="9">
        <f t="shared" si="106"/>
        <v>0</v>
      </c>
      <c r="H1169" s="11">
        <v>1.02</v>
      </c>
      <c r="I1169" s="12" cm="1">
        <f t="array" ref="I1169">INDEX(VPPEL[],MATCH(VPPEL[[#This Row],[Base Year]]&amp;VPPEL[[#This Row],[DistrictNumber]],VPPEL[[Fiscal Year]:[Fiscal Year]]&amp;VPPEL[[DistrictNumber]:[DistrictNumber]],0),9)*$H1169</f>
        <v>0</v>
      </c>
      <c r="J1169" s="15">
        <f>IF(VPPEL[[#This Row],[Unadjusted Maximum Revenue]]/(VPPEL[[#This Row],[Proposed Taxable Valuation]]/1000)&gt;VPPEL[[#This Row],[Max VPPEL RATE]],VPPEL[[#This Row],[Max VPPEL RATE]],VPPEL[[#This Row],[Unadjusted Maximum Revenue]]/(VPPEL[[#This Row],[Proposed Taxable Valuation]]/1000))</f>
        <v>0</v>
      </c>
      <c r="K1169" s="26">
        <f>ROUND(VPPEL[[#This Row],[Proposed Taxable Valuation]]/1000*VPPEL[[#This Row],[Adjusted Rate]],0)</f>
        <v>0</v>
      </c>
      <c r="L1169" s="19">
        <f t="shared" si="104"/>
        <v>0</v>
      </c>
      <c r="M1169" s="17">
        <f t="shared" si="107"/>
        <v>0</v>
      </c>
      <c r="N1169">
        <v>84966830.650707036</v>
      </c>
      <c r="O1169">
        <f>INDEX($R$3:$T$335,MATCH(VPPEL[[#This Row],[DistrictNumber]],$R$3:$R$335,0),3)</f>
        <v>0</v>
      </c>
      <c r="P1169" s="9">
        <f t="shared" si="105"/>
        <v>0</v>
      </c>
    </row>
    <row r="1170" spans="1:16" x14ac:dyDescent="0.35">
      <c r="A1170" s="13">
        <v>2029</v>
      </c>
      <c r="B1170" s="13">
        <f t="shared" si="103"/>
        <v>2028</v>
      </c>
      <c r="C1170" t="s">
        <v>378</v>
      </c>
      <c r="D1170" t="s">
        <v>379</v>
      </c>
      <c r="E1170" s="25">
        <v>182256599.95780733</v>
      </c>
      <c r="F1170" s="13">
        <f>INDEX($R$3:$T$335,MATCH(VPPEL[[#This Row],[DistrictNumber]],$R$3:$R$335,0),3)</f>
        <v>1</v>
      </c>
      <c r="G1170" s="9">
        <f t="shared" si="106"/>
        <v>182256.59995780734</v>
      </c>
      <c r="H1170" s="11">
        <v>1.02</v>
      </c>
      <c r="I1170" s="12" cm="1">
        <f t="array" ref="I1170">INDEX(VPPEL[],MATCH(VPPEL[[#This Row],[Base Year]]&amp;VPPEL[[#This Row],[DistrictNumber]],VPPEL[[Fiscal Year]:[Fiscal Year]]&amp;VPPEL[[DistrictNumber]:[DistrictNumber]],0),9)*$H1170</f>
        <v>124760.98431489601</v>
      </c>
      <c r="J1170" s="15">
        <f>IF(VPPEL[[#This Row],[Unadjusted Maximum Revenue]]/(VPPEL[[#This Row],[Proposed Taxable Valuation]]/1000)&gt;VPPEL[[#This Row],[Max VPPEL RATE]],VPPEL[[#This Row],[Max VPPEL RATE]],VPPEL[[#This Row],[Unadjusted Maximum Revenue]]/(VPPEL[[#This Row],[Proposed Taxable Valuation]]/1000))</f>
        <v>0.68453479513926163</v>
      </c>
      <c r="K1170" s="26">
        <f>ROUND(VPPEL[[#This Row],[Proposed Taxable Valuation]]/1000*VPPEL[[#This Row],[Adjusted Rate]],0)</f>
        <v>124761</v>
      </c>
      <c r="L1170" s="19">
        <f t="shared" si="104"/>
        <v>-57495.615642911333</v>
      </c>
      <c r="M1170" s="17">
        <f t="shared" si="107"/>
        <v>-0.31546520486073837</v>
      </c>
      <c r="N1170">
        <v>136719237.3848269</v>
      </c>
      <c r="O1170">
        <f>INDEX($R$3:$T$335,MATCH(VPPEL[[#This Row],[DistrictNumber]],$R$3:$R$335,0),3)</f>
        <v>1</v>
      </c>
      <c r="P1170" s="9">
        <f t="shared" si="105"/>
        <v>136719</v>
      </c>
    </row>
    <row r="1171" spans="1:16" x14ac:dyDescent="0.35">
      <c r="A1171" s="13">
        <v>2029</v>
      </c>
      <c r="B1171" s="13">
        <f t="shared" si="103"/>
        <v>2028</v>
      </c>
      <c r="C1171" t="s">
        <v>380</v>
      </c>
      <c r="D1171" t="s">
        <v>381</v>
      </c>
      <c r="E1171" s="25">
        <v>713340807.35731459</v>
      </c>
      <c r="F1171" s="13">
        <f>INDEX($R$3:$T$335,MATCH(VPPEL[[#This Row],[DistrictNumber]],$R$3:$R$335,0),3)</f>
        <v>1.34</v>
      </c>
      <c r="G1171" s="9">
        <f t="shared" si="106"/>
        <v>955876.68185880163</v>
      </c>
      <c r="H1171" s="11">
        <v>1.02</v>
      </c>
      <c r="I1171" s="12" cm="1">
        <f t="array" ref="I1171">INDEX(VPPEL[],MATCH(VPPEL[[#This Row],[Base Year]]&amp;VPPEL[[#This Row],[DistrictNumber]],VPPEL[[Fiscal Year]:[Fiscal Year]]&amp;VPPEL[[DistrictNumber]:[DistrictNumber]],0),9)*$H1171</f>
        <v>608618.8345898405</v>
      </c>
      <c r="J1171" s="15">
        <f>IF(VPPEL[[#This Row],[Unadjusted Maximum Revenue]]/(VPPEL[[#This Row],[Proposed Taxable Valuation]]/1000)&gt;VPPEL[[#This Row],[Max VPPEL RATE]],VPPEL[[#This Row],[Max VPPEL RATE]],VPPEL[[#This Row],[Unadjusted Maximum Revenue]]/(VPPEL[[#This Row],[Proposed Taxable Valuation]]/1000))</f>
        <v>0.85319503428461707</v>
      </c>
      <c r="K1171" s="26">
        <f>ROUND(VPPEL[[#This Row],[Proposed Taxable Valuation]]/1000*VPPEL[[#This Row],[Adjusted Rate]],0)</f>
        <v>608619</v>
      </c>
      <c r="L1171" s="19">
        <f t="shared" si="104"/>
        <v>-347257.84726896114</v>
      </c>
      <c r="M1171" s="17">
        <f t="shared" si="107"/>
        <v>-0.48680496571538301</v>
      </c>
      <c r="N1171">
        <v>511478493.21018881</v>
      </c>
      <c r="O1171">
        <f>INDEX($R$3:$T$335,MATCH(VPPEL[[#This Row],[DistrictNumber]],$R$3:$R$335,0),3)</f>
        <v>1.34</v>
      </c>
      <c r="P1171" s="9">
        <f t="shared" si="105"/>
        <v>685381</v>
      </c>
    </row>
    <row r="1172" spans="1:16" x14ac:dyDescent="0.35">
      <c r="A1172" s="13">
        <v>2029</v>
      </c>
      <c r="B1172" s="13">
        <f t="shared" si="103"/>
        <v>2028</v>
      </c>
      <c r="C1172" t="s">
        <v>382</v>
      </c>
      <c r="D1172" t="s">
        <v>383</v>
      </c>
      <c r="E1172" s="25">
        <v>1039441160.9238205</v>
      </c>
      <c r="F1172" s="13">
        <f>INDEX($R$3:$T$335,MATCH(VPPEL[[#This Row],[DistrictNumber]],$R$3:$R$335,0),3)</f>
        <v>1.34</v>
      </c>
      <c r="G1172" s="9">
        <f t="shared" si="106"/>
        <v>1392851.1556379194</v>
      </c>
      <c r="H1172" s="11">
        <v>1.02</v>
      </c>
      <c r="I1172" s="12" cm="1">
        <f t="array" ref="I1172">INDEX(VPPEL[],MATCH(VPPEL[[#This Row],[Base Year]]&amp;VPPEL[[#This Row],[DistrictNumber]],VPPEL[[Fiscal Year]:[Fiscal Year]]&amp;VPPEL[[DistrictNumber]:[DistrictNumber]],0),9)*$H1172</f>
        <v>992590.31436371454</v>
      </c>
      <c r="J1172" s="15">
        <f>IF(VPPEL[[#This Row],[Unadjusted Maximum Revenue]]/(VPPEL[[#This Row],[Proposed Taxable Valuation]]/1000)&gt;VPPEL[[#This Row],[Max VPPEL RATE]],VPPEL[[#This Row],[Max VPPEL RATE]],VPPEL[[#This Row],[Unadjusted Maximum Revenue]]/(VPPEL[[#This Row],[Proposed Taxable Valuation]]/1000))</f>
        <v>0.95492688925415803</v>
      </c>
      <c r="K1172" s="26">
        <f>ROUND(VPPEL[[#This Row],[Proposed Taxable Valuation]]/1000*VPPEL[[#This Row],[Adjusted Rate]],0)</f>
        <v>992590</v>
      </c>
      <c r="L1172" s="19">
        <f t="shared" si="104"/>
        <v>-400260.8412742049</v>
      </c>
      <c r="M1172" s="17">
        <f t="shared" si="107"/>
        <v>-0.38507311074584205</v>
      </c>
      <c r="N1172">
        <v>760477583.57125127</v>
      </c>
      <c r="O1172">
        <f>INDEX($R$3:$T$335,MATCH(VPPEL[[#This Row],[DistrictNumber]],$R$3:$R$335,0),3)</f>
        <v>1.34</v>
      </c>
      <c r="P1172" s="9">
        <f t="shared" si="105"/>
        <v>1019040</v>
      </c>
    </row>
    <row r="1173" spans="1:16" x14ac:dyDescent="0.35">
      <c r="A1173" s="13">
        <v>2029</v>
      </c>
      <c r="B1173" s="13">
        <f t="shared" si="103"/>
        <v>2028</v>
      </c>
      <c r="C1173" t="s">
        <v>384</v>
      </c>
      <c r="D1173" t="s">
        <v>385</v>
      </c>
      <c r="E1173" s="25">
        <v>752194411.17233455</v>
      </c>
      <c r="F1173" s="13">
        <f>INDEX($R$3:$T$335,MATCH(VPPEL[[#This Row],[DistrictNumber]],$R$3:$R$335,0),3)</f>
        <v>1.34</v>
      </c>
      <c r="G1173" s="9">
        <f t="shared" si="106"/>
        <v>1007940.5109709284</v>
      </c>
      <c r="H1173" s="11">
        <v>1.02</v>
      </c>
      <c r="I1173" s="12" cm="1">
        <f t="array" ref="I1173">INDEX(VPPEL[],MATCH(VPPEL[[#This Row],[Base Year]]&amp;VPPEL[[#This Row],[DistrictNumber]],VPPEL[[Fiscal Year]:[Fiscal Year]]&amp;VPPEL[[DistrictNumber]:[DistrictNumber]],0),9)*$H1173</f>
        <v>618774.17985670187</v>
      </c>
      <c r="J1173" s="15">
        <f>IF(VPPEL[[#This Row],[Unadjusted Maximum Revenue]]/(VPPEL[[#This Row],[Proposed Taxable Valuation]]/1000)&gt;VPPEL[[#This Row],[Max VPPEL RATE]],VPPEL[[#This Row],[Max VPPEL RATE]],VPPEL[[#This Row],[Unadjusted Maximum Revenue]]/(VPPEL[[#This Row],[Proposed Taxable Valuation]]/1000))</f>
        <v>0.82262533550642813</v>
      </c>
      <c r="K1173" s="26">
        <f>ROUND(VPPEL[[#This Row],[Proposed Taxable Valuation]]/1000*VPPEL[[#This Row],[Adjusted Rate]],0)</f>
        <v>618774</v>
      </c>
      <c r="L1173" s="19">
        <f t="shared" si="104"/>
        <v>-389166.33111422649</v>
      </c>
      <c r="M1173" s="17">
        <f t="shared" si="107"/>
        <v>-0.51737466449357195</v>
      </c>
      <c r="N1173">
        <v>504860684.85841942</v>
      </c>
      <c r="O1173">
        <f>INDEX($R$3:$T$335,MATCH(VPPEL[[#This Row],[DistrictNumber]],$R$3:$R$335,0),3)</f>
        <v>1.34</v>
      </c>
      <c r="P1173" s="9">
        <f t="shared" si="105"/>
        <v>676513</v>
      </c>
    </row>
    <row r="1174" spans="1:16" x14ac:dyDescent="0.35">
      <c r="A1174" s="13">
        <v>2029</v>
      </c>
      <c r="B1174" s="13">
        <f t="shared" si="103"/>
        <v>2028</v>
      </c>
      <c r="C1174" t="s">
        <v>386</v>
      </c>
      <c r="D1174" t="s">
        <v>387</v>
      </c>
      <c r="E1174" s="25">
        <v>121891992.54225397</v>
      </c>
      <c r="F1174" s="13">
        <f>INDEX($R$3:$T$335,MATCH(VPPEL[[#This Row],[DistrictNumber]],$R$3:$R$335,0),3)</f>
        <v>0</v>
      </c>
      <c r="G1174" s="9">
        <f t="shared" si="106"/>
        <v>0</v>
      </c>
      <c r="H1174" s="11">
        <v>1.02</v>
      </c>
      <c r="I1174" s="12" cm="1">
        <f t="array" ref="I1174">INDEX(VPPEL[],MATCH(VPPEL[[#This Row],[Base Year]]&amp;VPPEL[[#This Row],[DistrictNumber]],VPPEL[[Fiscal Year]:[Fiscal Year]]&amp;VPPEL[[DistrictNumber]:[DistrictNumber]],0),9)*$H1174</f>
        <v>0</v>
      </c>
      <c r="J1174" s="15">
        <f>IF(VPPEL[[#This Row],[Unadjusted Maximum Revenue]]/(VPPEL[[#This Row],[Proposed Taxable Valuation]]/1000)&gt;VPPEL[[#This Row],[Max VPPEL RATE]],VPPEL[[#This Row],[Max VPPEL RATE]],VPPEL[[#This Row],[Unadjusted Maximum Revenue]]/(VPPEL[[#This Row],[Proposed Taxable Valuation]]/1000))</f>
        <v>0</v>
      </c>
      <c r="K1174" s="26">
        <f>ROUND(VPPEL[[#This Row],[Proposed Taxable Valuation]]/1000*VPPEL[[#This Row],[Adjusted Rate]],0)</f>
        <v>0</v>
      </c>
      <c r="L1174" s="19">
        <f t="shared" si="104"/>
        <v>0</v>
      </c>
      <c r="M1174" s="17">
        <f t="shared" si="107"/>
        <v>0</v>
      </c>
      <c r="N1174">
        <v>97156800.38456662</v>
      </c>
      <c r="O1174">
        <f>INDEX($R$3:$T$335,MATCH(VPPEL[[#This Row],[DistrictNumber]],$R$3:$R$335,0),3)</f>
        <v>0</v>
      </c>
      <c r="P1174" s="9">
        <f t="shared" si="105"/>
        <v>0</v>
      </c>
    </row>
    <row r="1175" spans="1:16" x14ac:dyDescent="0.35">
      <c r="A1175" s="13">
        <v>2029</v>
      </c>
      <c r="B1175" s="13">
        <f t="shared" si="103"/>
        <v>2028</v>
      </c>
      <c r="C1175" t="s">
        <v>388</v>
      </c>
      <c r="D1175" t="s">
        <v>389</v>
      </c>
      <c r="E1175" s="25">
        <v>2581013540.7072053</v>
      </c>
      <c r="F1175" s="13">
        <f>INDEX($R$3:$T$335,MATCH(VPPEL[[#This Row],[DistrictNumber]],$R$3:$R$335,0),3)</f>
        <v>1.34</v>
      </c>
      <c r="G1175" s="9">
        <f t="shared" si="106"/>
        <v>3458558.1445476552</v>
      </c>
      <c r="H1175" s="11">
        <v>1.02</v>
      </c>
      <c r="I1175" s="12" cm="1">
        <f t="array" ref="I1175">INDEX(VPPEL[],MATCH(VPPEL[[#This Row],[Base Year]]&amp;VPPEL[[#This Row],[DistrictNumber]],VPPEL[[Fiscal Year]:[Fiscal Year]]&amp;VPPEL[[DistrictNumber]:[DistrictNumber]],0),9)*$H1175</f>
        <v>2355933.2400490469</v>
      </c>
      <c r="J1175" s="15">
        <f>IF(VPPEL[[#This Row],[Unadjusted Maximum Revenue]]/(VPPEL[[#This Row],[Proposed Taxable Valuation]]/1000)&gt;VPPEL[[#This Row],[Max VPPEL RATE]],VPPEL[[#This Row],[Max VPPEL RATE]],VPPEL[[#This Row],[Unadjusted Maximum Revenue]]/(VPPEL[[#This Row],[Proposed Taxable Valuation]]/1000))</f>
        <v>0.91279383191593566</v>
      </c>
      <c r="K1175" s="26">
        <f>ROUND(VPPEL[[#This Row],[Proposed Taxable Valuation]]/1000*VPPEL[[#This Row],[Adjusted Rate]],0)</f>
        <v>2355933</v>
      </c>
      <c r="L1175" s="19">
        <f t="shared" si="104"/>
        <v>-1102624.9044986083</v>
      </c>
      <c r="M1175" s="17">
        <f t="shared" si="107"/>
        <v>-0.42720616808406442</v>
      </c>
      <c r="N1175">
        <v>1842327601.8546121</v>
      </c>
      <c r="O1175">
        <f>INDEX($R$3:$T$335,MATCH(VPPEL[[#This Row],[DistrictNumber]],$R$3:$R$335,0),3)</f>
        <v>1.34</v>
      </c>
      <c r="P1175" s="9">
        <f t="shared" si="105"/>
        <v>2468719</v>
      </c>
    </row>
    <row r="1176" spans="1:16" x14ac:dyDescent="0.35">
      <c r="A1176" s="13">
        <v>2029</v>
      </c>
      <c r="B1176" s="13">
        <f t="shared" si="103"/>
        <v>2028</v>
      </c>
      <c r="C1176" t="s">
        <v>390</v>
      </c>
      <c r="D1176" t="s">
        <v>391</v>
      </c>
      <c r="E1176" s="25">
        <v>421433199.10386097</v>
      </c>
      <c r="F1176" s="13">
        <f>INDEX($R$3:$T$335,MATCH(VPPEL[[#This Row],[DistrictNumber]],$R$3:$R$335,0),3)</f>
        <v>0.59326999999999996</v>
      </c>
      <c r="G1176" s="9">
        <f t="shared" si="106"/>
        <v>250023.6740323476</v>
      </c>
      <c r="H1176" s="11">
        <v>1.02</v>
      </c>
      <c r="I1176" s="12" cm="1">
        <f t="array" ref="I1176">INDEX(VPPEL[],MATCH(VPPEL[[#This Row],[Base Year]]&amp;VPPEL[[#This Row],[DistrictNumber]],VPPEL[[Fiscal Year]:[Fiscal Year]]&amp;VPPEL[[DistrictNumber]:[DistrictNumber]],0),9)*$H1176</f>
        <v>192907.23293186972</v>
      </c>
      <c r="J1176" s="15">
        <f>IF(VPPEL[[#This Row],[Unadjusted Maximum Revenue]]/(VPPEL[[#This Row],[Proposed Taxable Valuation]]/1000)&gt;VPPEL[[#This Row],[Max VPPEL RATE]],VPPEL[[#This Row],[Max VPPEL RATE]],VPPEL[[#This Row],[Unadjusted Maximum Revenue]]/(VPPEL[[#This Row],[Proposed Taxable Valuation]]/1000))</f>
        <v>0.45774095002973003</v>
      </c>
      <c r="K1176" s="26">
        <f>ROUND(VPPEL[[#This Row],[Proposed Taxable Valuation]]/1000*VPPEL[[#This Row],[Adjusted Rate]],0)</f>
        <v>192907</v>
      </c>
      <c r="L1176" s="19">
        <f t="shared" si="104"/>
        <v>-57116.441100477881</v>
      </c>
      <c r="M1176" s="17">
        <f t="shared" si="107"/>
        <v>-0.13552904997026993</v>
      </c>
      <c r="N1176">
        <v>326009553.36449611</v>
      </c>
      <c r="O1176">
        <f>INDEX($R$3:$T$335,MATCH(VPPEL[[#This Row],[DistrictNumber]],$R$3:$R$335,0),3)</f>
        <v>0.59326999999999996</v>
      </c>
      <c r="P1176" s="9">
        <f t="shared" si="105"/>
        <v>193412</v>
      </c>
    </row>
    <row r="1177" spans="1:16" x14ac:dyDescent="0.35">
      <c r="A1177" s="13">
        <v>2029</v>
      </c>
      <c r="B1177" s="13">
        <f t="shared" si="103"/>
        <v>2028</v>
      </c>
      <c r="C1177" t="s">
        <v>392</v>
      </c>
      <c r="D1177" t="s">
        <v>393</v>
      </c>
      <c r="E1177" s="25">
        <v>1027211462.7953461</v>
      </c>
      <c r="F1177" s="13">
        <f>INDEX($R$3:$T$335,MATCH(VPPEL[[#This Row],[DistrictNumber]],$R$3:$R$335,0),3)</f>
        <v>0.67</v>
      </c>
      <c r="G1177" s="9">
        <f t="shared" si="106"/>
        <v>688231.68007288198</v>
      </c>
      <c r="H1177" s="11">
        <v>1.02</v>
      </c>
      <c r="I1177" s="12" cm="1">
        <f t="array" ref="I1177">INDEX(VPPEL[],MATCH(VPPEL[[#This Row],[Base Year]]&amp;VPPEL[[#This Row],[DistrictNumber]],VPPEL[[Fiscal Year]:[Fiscal Year]]&amp;VPPEL[[DistrictNumber]:[DistrictNumber]],0),9)*$H1177</f>
        <v>462086.88501403801</v>
      </c>
      <c r="J1177" s="15">
        <f>IF(VPPEL[[#This Row],[Unadjusted Maximum Revenue]]/(VPPEL[[#This Row],[Proposed Taxable Valuation]]/1000)&gt;VPPEL[[#This Row],[Max VPPEL RATE]],VPPEL[[#This Row],[Max VPPEL RATE]],VPPEL[[#This Row],[Unadjusted Maximum Revenue]]/(VPPEL[[#This Row],[Proposed Taxable Valuation]]/1000))</f>
        <v>0.44984591951160957</v>
      </c>
      <c r="K1177" s="26">
        <f>ROUND(VPPEL[[#This Row],[Proposed Taxable Valuation]]/1000*VPPEL[[#This Row],[Adjusted Rate]],0)</f>
        <v>462087</v>
      </c>
      <c r="L1177" s="19">
        <f t="shared" si="104"/>
        <v>-226144.79505884397</v>
      </c>
      <c r="M1177" s="17">
        <f t="shared" si="107"/>
        <v>-0.22015408048839047</v>
      </c>
      <c r="N1177">
        <v>744496332.03659964</v>
      </c>
      <c r="O1177">
        <f>INDEX($R$3:$T$335,MATCH(VPPEL[[#This Row],[DistrictNumber]],$R$3:$R$335,0),3)</f>
        <v>0.67</v>
      </c>
      <c r="P1177" s="9">
        <f t="shared" si="105"/>
        <v>498813</v>
      </c>
    </row>
    <row r="1178" spans="1:16" x14ac:dyDescent="0.35">
      <c r="A1178" s="13">
        <v>2029</v>
      </c>
      <c r="B1178" s="13">
        <f t="shared" si="103"/>
        <v>2028</v>
      </c>
      <c r="C1178" t="s">
        <v>394</v>
      </c>
      <c r="D1178" t="s">
        <v>395</v>
      </c>
      <c r="E1178" s="25">
        <v>823348488.2578063</v>
      </c>
      <c r="F1178" s="13">
        <f>INDEX($R$3:$T$335,MATCH(VPPEL[[#This Row],[DistrictNumber]],$R$3:$R$335,0),3)</f>
        <v>0</v>
      </c>
      <c r="G1178" s="9">
        <f t="shared" si="106"/>
        <v>0</v>
      </c>
      <c r="H1178" s="11">
        <v>1.02</v>
      </c>
      <c r="I1178" s="12" cm="1">
        <f t="array" ref="I1178">INDEX(VPPEL[],MATCH(VPPEL[[#This Row],[Base Year]]&amp;VPPEL[[#This Row],[DistrictNumber]],VPPEL[[Fiscal Year]:[Fiscal Year]]&amp;VPPEL[[DistrictNumber]:[DistrictNumber]],0),9)*$H1178</f>
        <v>0</v>
      </c>
      <c r="J1178" s="15">
        <f>IF(VPPEL[[#This Row],[Unadjusted Maximum Revenue]]/(VPPEL[[#This Row],[Proposed Taxable Valuation]]/1000)&gt;VPPEL[[#This Row],[Max VPPEL RATE]],VPPEL[[#This Row],[Max VPPEL RATE]],VPPEL[[#This Row],[Unadjusted Maximum Revenue]]/(VPPEL[[#This Row],[Proposed Taxable Valuation]]/1000))</f>
        <v>0</v>
      </c>
      <c r="K1178" s="26">
        <f>ROUND(VPPEL[[#This Row],[Proposed Taxable Valuation]]/1000*VPPEL[[#This Row],[Adjusted Rate]],0)</f>
        <v>0</v>
      </c>
      <c r="L1178" s="19">
        <f t="shared" si="104"/>
        <v>0</v>
      </c>
      <c r="M1178" s="17">
        <f t="shared" si="107"/>
        <v>0</v>
      </c>
      <c r="N1178">
        <v>658267314.12946784</v>
      </c>
      <c r="O1178">
        <f>INDEX($R$3:$T$335,MATCH(VPPEL[[#This Row],[DistrictNumber]],$R$3:$R$335,0),3)</f>
        <v>0</v>
      </c>
      <c r="P1178" s="9">
        <f t="shared" si="105"/>
        <v>0</v>
      </c>
    </row>
    <row r="1179" spans="1:16" x14ac:dyDescent="0.35">
      <c r="A1179" s="13">
        <v>2029</v>
      </c>
      <c r="B1179" s="13">
        <f t="shared" si="103"/>
        <v>2028</v>
      </c>
      <c r="C1179" t="s">
        <v>396</v>
      </c>
      <c r="D1179" t="s">
        <v>397</v>
      </c>
      <c r="E1179" s="25">
        <v>226425359.20001867</v>
      </c>
      <c r="F1179" s="13">
        <f>INDEX($R$3:$T$335,MATCH(VPPEL[[#This Row],[DistrictNumber]],$R$3:$R$335,0),3)</f>
        <v>0.20347000000000001</v>
      </c>
      <c r="G1179" s="9">
        <f t="shared" si="106"/>
        <v>46070.767836427796</v>
      </c>
      <c r="H1179" s="11">
        <v>1.02</v>
      </c>
      <c r="I1179" s="12" cm="1">
        <f t="array" ref="I1179">INDEX(VPPEL[],MATCH(VPPEL[[#This Row],[Base Year]]&amp;VPPEL[[#This Row],[DistrictNumber]],VPPEL[[Fiscal Year]:[Fiscal Year]]&amp;VPPEL[[DistrictNumber]:[DistrictNumber]],0),9)*$H1179</f>
        <v>32248.520233585623</v>
      </c>
      <c r="J1179" s="15">
        <f>IF(VPPEL[[#This Row],[Unadjusted Maximum Revenue]]/(VPPEL[[#This Row],[Proposed Taxable Valuation]]/1000)&gt;VPPEL[[#This Row],[Max VPPEL RATE]],VPPEL[[#This Row],[Max VPPEL RATE]],VPPEL[[#This Row],[Unadjusted Maximum Revenue]]/(VPPEL[[#This Row],[Proposed Taxable Valuation]]/1000))</f>
        <v>0.14242450734106185</v>
      </c>
      <c r="K1179" s="26">
        <f>ROUND(VPPEL[[#This Row],[Proposed Taxable Valuation]]/1000*VPPEL[[#This Row],[Adjusted Rate]],0)</f>
        <v>32249</v>
      </c>
      <c r="L1179" s="19">
        <f t="shared" si="104"/>
        <v>-13822.247602842173</v>
      </c>
      <c r="M1179" s="17">
        <f t="shared" si="107"/>
        <v>-6.1045492658938161E-2</v>
      </c>
      <c r="N1179">
        <v>163568348.8426612</v>
      </c>
      <c r="O1179">
        <f>INDEX($R$3:$T$335,MATCH(VPPEL[[#This Row],[DistrictNumber]],$R$3:$R$335,0),3)</f>
        <v>0.20347000000000001</v>
      </c>
      <c r="P1179" s="9">
        <f t="shared" si="105"/>
        <v>33281</v>
      </c>
    </row>
    <row r="1180" spans="1:16" x14ac:dyDescent="0.35">
      <c r="A1180" s="13">
        <v>2029</v>
      </c>
      <c r="B1180" s="13">
        <f t="shared" si="103"/>
        <v>2028</v>
      </c>
      <c r="C1180" t="s">
        <v>398</v>
      </c>
      <c r="D1180" t="s">
        <v>399</v>
      </c>
      <c r="E1180" s="25">
        <v>424603580.0545218</v>
      </c>
      <c r="F1180" s="13">
        <f>INDEX($R$3:$T$335,MATCH(VPPEL[[#This Row],[DistrictNumber]],$R$3:$R$335,0),3)</f>
        <v>1.34</v>
      </c>
      <c r="G1180" s="9">
        <f t="shared" si="106"/>
        <v>568968.79727305926</v>
      </c>
      <c r="H1180" s="11">
        <v>1.02</v>
      </c>
      <c r="I1180" s="12" cm="1">
        <f t="array" ref="I1180">INDEX(VPPEL[],MATCH(VPPEL[[#This Row],[Base Year]]&amp;VPPEL[[#This Row],[DistrictNumber]],VPPEL[[Fiscal Year]:[Fiscal Year]]&amp;VPPEL[[DistrictNumber]:[DistrictNumber]],0),9)*$H1180</f>
        <v>509799.51011234015</v>
      </c>
      <c r="J1180" s="15">
        <f>IF(VPPEL[[#This Row],[Unadjusted Maximum Revenue]]/(VPPEL[[#This Row],[Proposed Taxable Valuation]]/1000)&gt;VPPEL[[#This Row],[Max VPPEL RATE]],VPPEL[[#This Row],[Max VPPEL RATE]],VPPEL[[#This Row],[Unadjusted Maximum Revenue]]/(VPPEL[[#This Row],[Proposed Taxable Valuation]]/1000))</f>
        <v>1.2006481670429596</v>
      </c>
      <c r="K1180" s="26">
        <f>ROUND(VPPEL[[#This Row],[Proposed Taxable Valuation]]/1000*VPPEL[[#This Row],[Adjusted Rate]],0)</f>
        <v>509800</v>
      </c>
      <c r="L1180" s="19">
        <f t="shared" si="104"/>
        <v>-59169.287160719105</v>
      </c>
      <c r="M1180" s="17">
        <f t="shared" si="107"/>
        <v>-0.13935183295704046</v>
      </c>
      <c r="N1180">
        <v>374121481.75652492</v>
      </c>
      <c r="O1180">
        <f>INDEX($R$3:$T$335,MATCH(VPPEL[[#This Row],[DistrictNumber]],$R$3:$R$335,0),3)</f>
        <v>1.34</v>
      </c>
      <c r="P1180" s="9">
        <f t="shared" si="105"/>
        <v>501323</v>
      </c>
    </row>
    <row r="1181" spans="1:16" x14ac:dyDescent="0.35">
      <c r="A1181" s="13">
        <v>2029</v>
      </c>
      <c r="B1181" s="13">
        <f t="shared" si="103"/>
        <v>2028</v>
      </c>
      <c r="C1181" t="s">
        <v>400</v>
      </c>
      <c r="D1181" t="s">
        <v>401</v>
      </c>
      <c r="E1181" s="25">
        <v>1784242813.8720427</v>
      </c>
      <c r="F1181" s="13">
        <f>INDEX($R$3:$T$335,MATCH(VPPEL[[#This Row],[DistrictNumber]],$R$3:$R$335,0),3)</f>
        <v>0.67</v>
      </c>
      <c r="G1181" s="9">
        <f t="shared" si="106"/>
        <v>1195442.6852942687</v>
      </c>
      <c r="H1181" s="11">
        <v>1.02</v>
      </c>
      <c r="I1181" s="12" cm="1">
        <f t="array" ref="I1181">INDEX(VPPEL[],MATCH(VPPEL[[#This Row],[Base Year]]&amp;VPPEL[[#This Row],[DistrictNumber]],VPPEL[[Fiscal Year]:[Fiscal Year]]&amp;VPPEL[[DistrictNumber]:[DistrictNumber]],0),9)*$H1181</f>
        <v>798066.99913516198</v>
      </c>
      <c r="J1181" s="15">
        <f>IF(VPPEL[[#This Row],[Unadjusted Maximum Revenue]]/(VPPEL[[#This Row],[Proposed Taxable Valuation]]/1000)&gt;VPPEL[[#This Row],[Max VPPEL RATE]],VPPEL[[#This Row],[Max VPPEL RATE]],VPPEL[[#This Row],[Unadjusted Maximum Revenue]]/(VPPEL[[#This Row],[Proposed Taxable Valuation]]/1000))</f>
        <v>0.44728609409570841</v>
      </c>
      <c r="K1181" s="26">
        <f>ROUND(VPPEL[[#This Row],[Proposed Taxable Valuation]]/1000*VPPEL[[#This Row],[Adjusted Rate]],0)</f>
        <v>798067</v>
      </c>
      <c r="L1181" s="19">
        <f t="shared" si="104"/>
        <v>-397375.68615910667</v>
      </c>
      <c r="M1181" s="17">
        <f t="shared" si="107"/>
        <v>-0.22271390590429163</v>
      </c>
      <c r="N1181">
        <v>1273322104.9911783</v>
      </c>
      <c r="O1181">
        <f>INDEX($R$3:$T$335,MATCH(VPPEL[[#This Row],[DistrictNumber]],$R$3:$R$335,0),3)</f>
        <v>0.67</v>
      </c>
      <c r="P1181" s="9">
        <f t="shared" si="105"/>
        <v>853126</v>
      </c>
    </row>
    <row r="1182" spans="1:16" x14ac:dyDescent="0.35">
      <c r="A1182" s="13">
        <v>2029</v>
      </c>
      <c r="B1182" s="13">
        <f t="shared" si="103"/>
        <v>2028</v>
      </c>
      <c r="C1182" t="s">
        <v>402</v>
      </c>
      <c r="D1182" t="s">
        <v>403</v>
      </c>
      <c r="E1182" s="25">
        <v>506847125.72767693</v>
      </c>
      <c r="F1182" s="13">
        <f>INDEX($R$3:$T$335,MATCH(VPPEL[[#This Row],[DistrictNumber]],$R$3:$R$335,0),3)</f>
        <v>1.34</v>
      </c>
      <c r="G1182" s="9">
        <f t="shared" si="106"/>
        <v>679175.14847508713</v>
      </c>
      <c r="H1182" s="11">
        <v>1.02</v>
      </c>
      <c r="I1182" s="12" cm="1">
        <f t="array" ref="I1182">INDEX(VPPEL[],MATCH(VPPEL[[#This Row],[Base Year]]&amp;VPPEL[[#This Row],[DistrictNumber]],VPPEL[[Fiscal Year]:[Fiscal Year]]&amp;VPPEL[[DistrictNumber]:[DistrictNumber]],0),9)*$H1182</f>
        <v>520703.65346466686</v>
      </c>
      <c r="J1182" s="15">
        <f>IF(VPPEL[[#This Row],[Unadjusted Maximum Revenue]]/(VPPEL[[#This Row],[Proposed Taxable Valuation]]/1000)&gt;VPPEL[[#This Row],[Max VPPEL RATE]],VPPEL[[#This Row],[Max VPPEL RATE]],VPPEL[[#This Row],[Unadjusted Maximum Revenue]]/(VPPEL[[#This Row],[Proposed Taxable Valuation]]/1000))</f>
        <v>1.0273386728140093</v>
      </c>
      <c r="K1182" s="26">
        <f>ROUND(VPPEL[[#This Row],[Proposed Taxable Valuation]]/1000*VPPEL[[#This Row],[Adjusted Rate]],0)</f>
        <v>520704</v>
      </c>
      <c r="L1182" s="19">
        <f t="shared" si="104"/>
        <v>-158471.49501042027</v>
      </c>
      <c r="M1182" s="17">
        <f t="shared" si="107"/>
        <v>-0.31266132718599082</v>
      </c>
      <c r="N1182">
        <v>417048007.64894992</v>
      </c>
      <c r="O1182">
        <f>INDEX($R$3:$T$335,MATCH(VPPEL[[#This Row],[DistrictNumber]],$R$3:$R$335,0),3)</f>
        <v>1.34</v>
      </c>
      <c r="P1182" s="9">
        <f t="shared" si="105"/>
        <v>558844</v>
      </c>
    </row>
    <row r="1183" spans="1:16" x14ac:dyDescent="0.35">
      <c r="A1183" s="13">
        <v>2029</v>
      </c>
      <c r="B1183" s="13">
        <f t="shared" si="103"/>
        <v>2028</v>
      </c>
      <c r="C1183" t="s">
        <v>404</v>
      </c>
      <c r="D1183" t="s">
        <v>405</v>
      </c>
      <c r="E1183" s="25">
        <v>411440698.62225193</v>
      </c>
      <c r="F1183" s="13">
        <f>INDEX($R$3:$T$335,MATCH(VPPEL[[#This Row],[DistrictNumber]],$R$3:$R$335,0),3)</f>
        <v>0.67</v>
      </c>
      <c r="G1183" s="9">
        <f t="shared" si="106"/>
        <v>275665.26807690877</v>
      </c>
      <c r="H1183" s="11">
        <v>1.02</v>
      </c>
      <c r="I1183" s="12" cm="1">
        <f t="array" ref="I1183">INDEX(VPPEL[],MATCH(VPPEL[[#This Row],[Base Year]]&amp;VPPEL[[#This Row],[DistrictNumber]],VPPEL[[Fiscal Year]:[Fiscal Year]]&amp;VPPEL[[DistrictNumber]:[DistrictNumber]],0),9)*$H1183</f>
        <v>227451.32119045587</v>
      </c>
      <c r="J1183" s="15">
        <f>IF(VPPEL[[#This Row],[Unadjusted Maximum Revenue]]/(VPPEL[[#This Row],[Proposed Taxable Valuation]]/1000)&gt;VPPEL[[#This Row],[Max VPPEL RATE]],VPPEL[[#This Row],[Max VPPEL RATE]],VPPEL[[#This Row],[Unadjusted Maximum Revenue]]/(VPPEL[[#This Row],[Proposed Taxable Valuation]]/1000))</f>
        <v>0.55281677761120407</v>
      </c>
      <c r="K1183" s="26">
        <f>ROUND(VPPEL[[#This Row],[Proposed Taxable Valuation]]/1000*VPPEL[[#This Row],[Adjusted Rate]],0)</f>
        <v>227451</v>
      </c>
      <c r="L1183" s="19">
        <f t="shared" si="104"/>
        <v>-48213.946886452904</v>
      </c>
      <c r="M1183" s="17">
        <f t="shared" si="107"/>
        <v>-0.11718322238879597</v>
      </c>
      <c r="N1183">
        <v>335723529.43810427</v>
      </c>
      <c r="O1183">
        <f>INDEX($R$3:$T$335,MATCH(VPPEL[[#This Row],[DistrictNumber]],$R$3:$R$335,0),3)</f>
        <v>0.67</v>
      </c>
      <c r="P1183" s="9">
        <f t="shared" si="105"/>
        <v>224935</v>
      </c>
    </row>
    <row r="1184" spans="1:16" x14ac:dyDescent="0.35">
      <c r="A1184" s="13">
        <v>2029</v>
      </c>
      <c r="B1184" s="13">
        <f t="shared" si="103"/>
        <v>2028</v>
      </c>
      <c r="C1184" t="s">
        <v>406</v>
      </c>
      <c r="D1184" t="s">
        <v>407</v>
      </c>
      <c r="E1184" s="25">
        <v>588392180.42300105</v>
      </c>
      <c r="F1184" s="13">
        <f>INDEX($R$3:$T$335,MATCH(VPPEL[[#This Row],[DistrictNumber]],$R$3:$R$335,0),3)</f>
        <v>0.23641000000000001</v>
      </c>
      <c r="G1184" s="9">
        <f t="shared" si="106"/>
        <v>139101.79537380169</v>
      </c>
      <c r="H1184" s="11">
        <v>1.02</v>
      </c>
      <c r="I1184" s="12" cm="1">
        <f t="array" ref="I1184">INDEX(VPPEL[],MATCH(VPPEL[[#This Row],[Base Year]]&amp;VPPEL[[#This Row],[DistrictNumber]],VPPEL[[Fiscal Year]:[Fiscal Year]]&amp;VPPEL[[DistrictNumber]:[DistrictNumber]],0),9)*$H1184</f>
        <v>107099.78309912547</v>
      </c>
      <c r="J1184" s="15">
        <f>IF(VPPEL[[#This Row],[Unadjusted Maximum Revenue]]/(VPPEL[[#This Row],[Proposed Taxable Valuation]]/1000)&gt;VPPEL[[#This Row],[Max VPPEL RATE]],VPPEL[[#This Row],[Max VPPEL RATE]],VPPEL[[#This Row],[Unadjusted Maximum Revenue]]/(VPPEL[[#This Row],[Proposed Taxable Valuation]]/1000))</f>
        <v>0.18202108502211969</v>
      </c>
      <c r="K1184" s="26">
        <f>ROUND(VPPEL[[#This Row],[Proposed Taxable Valuation]]/1000*VPPEL[[#This Row],[Adjusted Rate]],0)</f>
        <v>107100</v>
      </c>
      <c r="L1184" s="19">
        <f t="shared" si="104"/>
        <v>-32002.012274676221</v>
      </c>
      <c r="M1184" s="17">
        <f t="shared" si="107"/>
        <v>-5.4388914977880315E-2</v>
      </c>
      <c r="N1184">
        <v>463282509.35339582</v>
      </c>
      <c r="O1184">
        <f>INDEX($R$3:$T$335,MATCH(VPPEL[[#This Row],[DistrictNumber]],$R$3:$R$335,0),3)</f>
        <v>0.23641000000000001</v>
      </c>
      <c r="P1184" s="9">
        <f t="shared" si="105"/>
        <v>109525</v>
      </c>
    </row>
    <row r="1185" spans="1:16" x14ac:dyDescent="0.35">
      <c r="A1185" s="13">
        <v>2029</v>
      </c>
      <c r="B1185" s="13">
        <f t="shared" si="103"/>
        <v>2028</v>
      </c>
      <c r="C1185" t="s">
        <v>408</v>
      </c>
      <c r="D1185" t="s">
        <v>409</v>
      </c>
      <c r="E1185" s="25">
        <v>776796343.87701285</v>
      </c>
      <c r="F1185" s="13">
        <f>INDEX($R$3:$T$335,MATCH(VPPEL[[#This Row],[DistrictNumber]],$R$3:$R$335,0),3)</f>
        <v>1</v>
      </c>
      <c r="G1185" s="9">
        <f t="shared" si="106"/>
        <v>776796.34387701284</v>
      </c>
      <c r="H1185" s="11">
        <v>1.02</v>
      </c>
      <c r="I1185" s="12" cm="1">
        <f t="array" ref="I1185">INDEX(VPPEL[],MATCH(VPPEL[[#This Row],[Base Year]]&amp;VPPEL[[#This Row],[DistrictNumber]],VPPEL[[Fiscal Year]:[Fiscal Year]]&amp;VPPEL[[DistrictNumber]:[DistrictNumber]],0),9)*$H1185</f>
        <v>579557.08569988806</v>
      </c>
      <c r="J1185" s="15">
        <f>IF(VPPEL[[#This Row],[Unadjusted Maximum Revenue]]/(VPPEL[[#This Row],[Proposed Taxable Valuation]]/1000)&gt;VPPEL[[#This Row],[Max VPPEL RATE]],VPPEL[[#This Row],[Max VPPEL RATE]],VPPEL[[#This Row],[Unadjusted Maximum Revenue]]/(VPPEL[[#This Row],[Proposed Taxable Valuation]]/1000))</f>
        <v>0.74608626864449701</v>
      </c>
      <c r="K1185" s="26">
        <f>ROUND(VPPEL[[#This Row],[Proposed Taxable Valuation]]/1000*VPPEL[[#This Row],[Adjusted Rate]],0)</f>
        <v>579557</v>
      </c>
      <c r="L1185" s="19">
        <f t="shared" si="104"/>
        <v>-197239.25817712478</v>
      </c>
      <c r="M1185" s="17">
        <f t="shared" si="107"/>
        <v>-0.25391373135550299</v>
      </c>
      <c r="N1185">
        <v>597690470.21546125</v>
      </c>
      <c r="O1185">
        <f>INDEX($R$3:$T$335,MATCH(VPPEL[[#This Row],[DistrictNumber]],$R$3:$R$335,0),3)</f>
        <v>1</v>
      </c>
      <c r="P1185" s="9">
        <f t="shared" si="105"/>
        <v>597690</v>
      </c>
    </row>
    <row r="1186" spans="1:16" x14ac:dyDescent="0.35">
      <c r="A1186" s="13">
        <v>2029</v>
      </c>
      <c r="B1186" s="13">
        <f t="shared" si="103"/>
        <v>2028</v>
      </c>
      <c r="C1186" t="s">
        <v>410</v>
      </c>
      <c r="D1186" t="s">
        <v>411</v>
      </c>
      <c r="E1186" s="25">
        <v>646612468.19832468</v>
      </c>
      <c r="F1186" s="13">
        <f>INDEX($R$3:$T$335,MATCH(VPPEL[[#This Row],[DistrictNumber]],$R$3:$R$335,0),3)</f>
        <v>0.93161000000000005</v>
      </c>
      <c r="G1186" s="9">
        <f t="shared" si="106"/>
        <v>602390.64149824122</v>
      </c>
      <c r="H1186" s="11">
        <v>1.02</v>
      </c>
      <c r="I1186" s="12" cm="1">
        <f t="array" ref="I1186">INDEX(VPPEL[],MATCH(VPPEL[[#This Row],[Base Year]]&amp;VPPEL[[#This Row],[DistrictNumber]],VPPEL[[Fiscal Year]:[Fiscal Year]]&amp;VPPEL[[DistrictNumber]:[DistrictNumber]],0),9)*$H1186</f>
        <v>506780.49841519364</v>
      </c>
      <c r="J1186" s="15">
        <f>IF(VPPEL[[#This Row],[Unadjusted Maximum Revenue]]/(VPPEL[[#This Row],[Proposed Taxable Valuation]]/1000)&gt;VPPEL[[#This Row],[Max VPPEL RATE]],VPPEL[[#This Row],[Max VPPEL RATE]],VPPEL[[#This Row],[Unadjusted Maximum Revenue]]/(VPPEL[[#This Row],[Proposed Taxable Valuation]]/1000))</f>
        <v>0.78374687055950376</v>
      </c>
      <c r="K1186" s="26">
        <f>ROUND(VPPEL[[#This Row],[Proposed Taxable Valuation]]/1000*VPPEL[[#This Row],[Adjusted Rate]],0)</f>
        <v>506780</v>
      </c>
      <c r="L1186" s="19">
        <f t="shared" si="104"/>
        <v>-95610.143083047587</v>
      </c>
      <c r="M1186" s="17">
        <f t="shared" si="107"/>
        <v>-0.14786312944049629</v>
      </c>
      <c r="N1186">
        <v>575947750.37112331</v>
      </c>
      <c r="O1186">
        <f>INDEX($R$3:$T$335,MATCH(VPPEL[[#This Row],[DistrictNumber]],$R$3:$R$335,0),3)</f>
        <v>0.93161000000000005</v>
      </c>
      <c r="P1186" s="9">
        <f t="shared" si="105"/>
        <v>536559</v>
      </c>
    </row>
    <row r="1187" spans="1:16" x14ac:dyDescent="0.35">
      <c r="A1187" s="13">
        <v>2029</v>
      </c>
      <c r="B1187" s="13">
        <f t="shared" si="103"/>
        <v>2028</v>
      </c>
      <c r="C1187" t="s">
        <v>412</v>
      </c>
      <c r="D1187" t="s">
        <v>413</v>
      </c>
      <c r="E1187" s="25">
        <v>394014477.17797595</v>
      </c>
      <c r="F1187" s="13">
        <f>INDEX($R$3:$T$335,MATCH(VPPEL[[#This Row],[DistrictNumber]],$R$3:$R$335,0),3)</f>
        <v>0</v>
      </c>
      <c r="G1187" s="9">
        <f t="shared" si="106"/>
        <v>0</v>
      </c>
      <c r="H1187" s="11">
        <v>1.02</v>
      </c>
      <c r="I1187" s="12" cm="1">
        <f t="array" ref="I1187">INDEX(VPPEL[],MATCH(VPPEL[[#This Row],[Base Year]]&amp;VPPEL[[#This Row],[DistrictNumber]],VPPEL[[Fiscal Year]:[Fiscal Year]]&amp;VPPEL[[DistrictNumber]:[DistrictNumber]],0),9)*$H1187</f>
        <v>0</v>
      </c>
      <c r="J1187" s="15">
        <f>IF(VPPEL[[#This Row],[Unadjusted Maximum Revenue]]/(VPPEL[[#This Row],[Proposed Taxable Valuation]]/1000)&gt;VPPEL[[#This Row],[Max VPPEL RATE]],VPPEL[[#This Row],[Max VPPEL RATE]],VPPEL[[#This Row],[Unadjusted Maximum Revenue]]/(VPPEL[[#This Row],[Proposed Taxable Valuation]]/1000))</f>
        <v>0</v>
      </c>
      <c r="K1187" s="26">
        <f>ROUND(VPPEL[[#This Row],[Proposed Taxable Valuation]]/1000*VPPEL[[#This Row],[Adjusted Rate]],0)</f>
        <v>0</v>
      </c>
      <c r="L1187" s="19">
        <f t="shared" si="104"/>
        <v>0</v>
      </c>
      <c r="M1187" s="17">
        <f t="shared" si="107"/>
        <v>0</v>
      </c>
      <c r="N1187">
        <v>354482676.46823961</v>
      </c>
      <c r="O1187">
        <f>INDEX($R$3:$T$335,MATCH(VPPEL[[#This Row],[DistrictNumber]],$R$3:$R$335,0),3)</f>
        <v>0</v>
      </c>
      <c r="P1187" s="9">
        <f t="shared" si="105"/>
        <v>0</v>
      </c>
    </row>
    <row r="1188" spans="1:16" x14ac:dyDescent="0.35">
      <c r="A1188" s="13">
        <v>2029</v>
      </c>
      <c r="B1188" s="13">
        <f t="shared" si="103"/>
        <v>2028</v>
      </c>
      <c r="C1188" t="s">
        <v>414</v>
      </c>
      <c r="D1188" t="s">
        <v>415</v>
      </c>
      <c r="E1188" s="25">
        <v>416425209.00495207</v>
      </c>
      <c r="F1188" s="13">
        <f>INDEX($R$3:$T$335,MATCH(VPPEL[[#This Row],[DistrictNumber]],$R$3:$R$335,0),3)</f>
        <v>1.34</v>
      </c>
      <c r="G1188" s="9">
        <f t="shared" si="106"/>
        <v>558009.78006663581</v>
      </c>
      <c r="H1188" s="11">
        <v>1.02</v>
      </c>
      <c r="I1188" s="12" cm="1">
        <f t="array" ref="I1188">INDEX(VPPEL[],MATCH(VPPEL[[#This Row],[Base Year]]&amp;VPPEL[[#This Row],[DistrictNumber]],VPPEL[[Fiscal Year]:[Fiscal Year]]&amp;VPPEL[[DistrictNumber]:[DistrictNumber]],0),9)*$H1188</f>
        <v>421691.79476257198</v>
      </c>
      <c r="J1188" s="15">
        <f>IF(VPPEL[[#This Row],[Unadjusted Maximum Revenue]]/(VPPEL[[#This Row],[Proposed Taxable Valuation]]/1000)&gt;VPPEL[[#This Row],[Max VPPEL RATE]],VPPEL[[#This Row],[Max VPPEL RATE]],VPPEL[[#This Row],[Unadjusted Maximum Revenue]]/(VPPEL[[#This Row],[Proposed Taxable Valuation]]/1000))</f>
        <v>1.0126471348125259</v>
      </c>
      <c r="K1188" s="26">
        <f>ROUND(VPPEL[[#This Row],[Proposed Taxable Valuation]]/1000*VPPEL[[#This Row],[Adjusted Rate]],0)</f>
        <v>421692</v>
      </c>
      <c r="L1188" s="19">
        <f t="shared" si="104"/>
        <v>-136317.98530406383</v>
      </c>
      <c r="M1188" s="17">
        <f t="shared" si="107"/>
        <v>-0.3273528651874742</v>
      </c>
      <c r="N1188">
        <v>315707756.05075854</v>
      </c>
      <c r="O1188">
        <f>INDEX($R$3:$T$335,MATCH(VPPEL[[#This Row],[DistrictNumber]],$R$3:$R$335,0),3)</f>
        <v>1.34</v>
      </c>
      <c r="P1188" s="9">
        <f t="shared" si="105"/>
        <v>423048</v>
      </c>
    </row>
    <row r="1189" spans="1:16" x14ac:dyDescent="0.35">
      <c r="A1189" s="13">
        <v>2029</v>
      </c>
      <c r="B1189" s="13">
        <f t="shared" si="103"/>
        <v>2028</v>
      </c>
      <c r="C1189" t="s">
        <v>416</v>
      </c>
      <c r="D1189" t="s">
        <v>417</v>
      </c>
      <c r="E1189" s="25">
        <v>490030164.64980441</v>
      </c>
      <c r="F1189" s="13">
        <f>INDEX($R$3:$T$335,MATCH(VPPEL[[#This Row],[DistrictNumber]],$R$3:$R$335,0),3)</f>
        <v>0</v>
      </c>
      <c r="G1189" s="9">
        <f t="shared" si="106"/>
        <v>0</v>
      </c>
      <c r="H1189" s="11">
        <v>1.02</v>
      </c>
      <c r="I1189" s="12" cm="1">
        <f t="array" ref="I1189">INDEX(VPPEL[],MATCH(VPPEL[[#This Row],[Base Year]]&amp;VPPEL[[#This Row],[DistrictNumber]],VPPEL[[Fiscal Year]:[Fiscal Year]]&amp;VPPEL[[DistrictNumber]:[DistrictNumber]],0),9)*$H1189</f>
        <v>0</v>
      </c>
      <c r="J1189" s="15">
        <f>IF(VPPEL[[#This Row],[Unadjusted Maximum Revenue]]/(VPPEL[[#This Row],[Proposed Taxable Valuation]]/1000)&gt;VPPEL[[#This Row],[Max VPPEL RATE]],VPPEL[[#This Row],[Max VPPEL RATE]],VPPEL[[#This Row],[Unadjusted Maximum Revenue]]/(VPPEL[[#This Row],[Proposed Taxable Valuation]]/1000))</f>
        <v>0</v>
      </c>
      <c r="K1189" s="26">
        <f>ROUND(VPPEL[[#This Row],[Proposed Taxable Valuation]]/1000*VPPEL[[#This Row],[Adjusted Rate]],0)</f>
        <v>0</v>
      </c>
      <c r="L1189" s="19">
        <f t="shared" si="104"/>
        <v>0</v>
      </c>
      <c r="M1189" s="17">
        <f t="shared" si="107"/>
        <v>0</v>
      </c>
      <c r="N1189">
        <v>421105779.847893</v>
      </c>
      <c r="O1189">
        <f>INDEX($R$3:$T$335,MATCH(VPPEL[[#This Row],[DistrictNumber]],$R$3:$R$335,0),3)</f>
        <v>0</v>
      </c>
      <c r="P1189" s="9">
        <f t="shared" si="105"/>
        <v>0</v>
      </c>
    </row>
    <row r="1190" spans="1:16" x14ac:dyDescent="0.35">
      <c r="A1190" s="13">
        <v>2029</v>
      </c>
      <c r="B1190" s="13">
        <f t="shared" si="103"/>
        <v>2028</v>
      </c>
      <c r="C1190" t="s">
        <v>418</v>
      </c>
      <c r="D1190" t="s">
        <v>419</v>
      </c>
      <c r="E1190" s="25">
        <v>1544097724.8317626</v>
      </c>
      <c r="F1190" s="13">
        <f>INDEX($R$3:$T$335,MATCH(VPPEL[[#This Row],[DistrictNumber]],$R$3:$R$335,0),3)</f>
        <v>1.34</v>
      </c>
      <c r="G1190" s="9">
        <f t="shared" si="106"/>
        <v>2069090.9512745619</v>
      </c>
      <c r="H1190" s="11">
        <v>1.02</v>
      </c>
      <c r="I1190" s="12" cm="1">
        <f t="array" ref="I1190">INDEX(VPPEL[],MATCH(VPPEL[[#This Row],[Base Year]]&amp;VPPEL[[#This Row],[DistrictNumber]],VPPEL[[Fiscal Year]:[Fiscal Year]]&amp;VPPEL[[DistrictNumber]:[DistrictNumber]],0),9)*$H1190</f>
        <v>1131564.7385483528</v>
      </c>
      <c r="J1190" s="15">
        <f>IF(VPPEL[[#This Row],[Unadjusted Maximum Revenue]]/(VPPEL[[#This Row],[Proposed Taxable Valuation]]/1000)&gt;VPPEL[[#This Row],[Max VPPEL RATE]],VPPEL[[#This Row],[Max VPPEL RATE]],VPPEL[[#This Row],[Unadjusted Maximum Revenue]]/(VPPEL[[#This Row],[Proposed Taxable Valuation]]/1000))</f>
        <v>0.73283233331079656</v>
      </c>
      <c r="K1190" s="26">
        <f>ROUND(VPPEL[[#This Row],[Proposed Taxable Valuation]]/1000*VPPEL[[#This Row],[Adjusted Rate]],0)</f>
        <v>1131565</v>
      </c>
      <c r="L1190" s="19">
        <f t="shared" si="104"/>
        <v>-937526.21272620908</v>
      </c>
      <c r="M1190" s="17">
        <f t="shared" si="107"/>
        <v>-0.60716766668920352</v>
      </c>
      <c r="N1190">
        <v>1000850585.6614984</v>
      </c>
      <c r="O1190">
        <f>INDEX($R$3:$T$335,MATCH(VPPEL[[#This Row],[DistrictNumber]],$R$3:$R$335,0),3)</f>
        <v>1.34</v>
      </c>
      <c r="P1190" s="9">
        <f t="shared" si="105"/>
        <v>1341140</v>
      </c>
    </row>
    <row r="1191" spans="1:16" x14ac:dyDescent="0.35">
      <c r="A1191" s="13">
        <v>2029</v>
      </c>
      <c r="B1191" s="13">
        <f t="shared" si="103"/>
        <v>2028</v>
      </c>
      <c r="C1191" t="s">
        <v>420</v>
      </c>
      <c r="D1191" t="s">
        <v>421</v>
      </c>
      <c r="E1191" s="25">
        <v>2588507208.0233107</v>
      </c>
      <c r="F1191" s="13">
        <f>INDEX($R$3:$T$335,MATCH(VPPEL[[#This Row],[DistrictNumber]],$R$3:$R$335,0),3)</f>
        <v>0.97</v>
      </c>
      <c r="G1191" s="9">
        <f t="shared" si="106"/>
        <v>2510851.9917826112</v>
      </c>
      <c r="H1191" s="11">
        <v>1.02</v>
      </c>
      <c r="I1191" s="12" cm="1">
        <f t="array" ref="I1191">INDEX(VPPEL[],MATCH(VPPEL[[#This Row],[Base Year]]&amp;VPPEL[[#This Row],[DistrictNumber]],VPPEL[[Fiscal Year]:[Fiscal Year]]&amp;VPPEL[[DistrictNumber]:[DistrictNumber]],0),9)*$H1191</f>
        <v>1719842.9222406284</v>
      </c>
      <c r="J1191" s="15">
        <f>IF(VPPEL[[#This Row],[Unadjusted Maximum Revenue]]/(VPPEL[[#This Row],[Proposed Taxable Valuation]]/1000)&gt;VPPEL[[#This Row],[Max VPPEL RATE]],VPPEL[[#This Row],[Max VPPEL RATE]],VPPEL[[#This Row],[Unadjusted Maximum Revenue]]/(VPPEL[[#This Row],[Proposed Taxable Valuation]]/1000))</f>
        <v>0.66441496353953378</v>
      </c>
      <c r="K1191" s="26">
        <f>ROUND(VPPEL[[#This Row],[Proposed Taxable Valuation]]/1000*VPPEL[[#This Row],[Adjusted Rate]],0)</f>
        <v>1719843</v>
      </c>
      <c r="L1191" s="19">
        <f t="shared" si="104"/>
        <v>-791009.06954198284</v>
      </c>
      <c r="M1191" s="17">
        <f t="shared" si="107"/>
        <v>-0.3055850364604662</v>
      </c>
      <c r="N1191">
        <v>1884528537.4915881</v>
      </c>
      <c r="O1191">
        <f>INDEX($R$3:$T$335,MATCH(VPPEL[[#This Row],[DistrictNumber]],$R$3:$R$335,0),3)</f>
        <v>0.97</v>
      </c>
      <c r="P1191" s="9">
        <f t="shared" si="105"/>
        <v>1827993</v>
      </c>
    </row>
    <row r="1192" spans="1:16" x14ac:dyDescent="0.35">
      <c r="A1192" s="13">
        <v>2029</v>
      </c>
      <c r="B1192" s="13">
        <f t="shared" si="103"/>
        <v>2028</v>
      </c>
      <c r="C1192" t="s">
        <v>422</v>
      </c>
      <c r="D1192" t="s">
        <v>423</v>
      </c>
      <c r="E1192" s="25">
        <v>345219122.37625492</v>
      </c>
      <c r="F1192" s="13">
        <f>INDEX($R$3:$T$335,MATCH(VPPEL[[#This Row],[DistrictNumber]],$R$3:$R$335,0),3)</f>
        <v>0</v>
      </c>
      <c r="G1192" s="9">
        <f t="shared" si="106"/>
        <v>0</v>
      </c>
      <c r="H1192" s="11">
        <v>1.02</v>
      </c>
      <c r="I1192" s="12" cm="1">
        <f t="array" ref="I1192">INDEX(VPPEL[],MATCH(VPPEL[[#This Row],[Base Year]]&amp;VPPEL[[#This Row],[DistrictNumber]],VPPEL[[Fiscal Year]:[Fiscal Year]]&amp;VPPEL[[DistrictNumber]:[DistrictNumber]],0),9)*$H1192</f>
        <v>0</v>
      </c>
      <c r="J1192" s="15">
        <f>IF(VPPEL[[#This Row],[Unadjusted Maximum Revenue]]/(VPPEL[[#This Row],[Proposed Taxable Valuation]]/1000)&gt;VPPEL[[#This Row],[Max VPPEL RATE]],VPPEL[[#This Row],[Max VPPEL RATE]],VPPEL[[#This Row],[Unadjusted Maximum Revenue]]/(VPPEL[[#This Row],[Proposed Taxable Valuation]]/1000))</f>
        <v>0</v>
      </c>
      <c r="K1192" s="26">
        <f>ROUND(VPPEL[[#This Row],[Proposed Taxable Valuation]]/1000*VPPEL[[#This Row],[Adjusted Rate]],0)</f>
        <v>0</v>
      </c>
      <c r="L1192" s="19">
        <f t="shared" si="104"/>
        <v>0</v>
      </c>
      <c r="M1192" s="17">
        <f t="shared" si="107"/>
        <v>0</v>
      </c>
      <c r="N1192">
        <v>280366328.89605242</v>
      </c>
      <c r="O1192">
        <f>INDEX($R$3:$T$335,MATCH(VPPEL[[#This Row],[DistrictNumber]],$R$3:$R$335,0),3)</f>
        <v>0</v>
      </c>
      <c r="P1192" s="9">
        <f t="shared" si="105"/>
        <v>0</v>
      </c>
    </row>
    <row r="1193" spans="1:16" x14ac:dyDescent="0.35">
      <c r="A1193" s="13">
        <v>2029</v>
      </c>
      <c r="B1193" s="13">
        <f t="shared" si="103"/>
        <v>2028</v>
      </c>
      <c r="C1193" t="s">
        <v>424</v>
      </c>
      <c r="D1193" t="s">
        <v>425</v>
      </c>
      <c r="E1193" s="25">
        <v>527112659.31994009</v>
      </c>
      <c r="F1193" s="13">
        <f>INDEX($R$3:$T$335,MATCH(VPPEL[[#This Row],[DistrictNumber]],$R$3:$R$335,0),3)</f>
        <v>1.18255</v>
      </c>
      <c r="G1193" s="9">
        <f t="shared" si="106"/>
        <v>623337.07527879521</v>
      </c>
      <c r="H1193" s="11">
        <v>1.02</v>
      </c>
      <c r="I1193" s="12" cm="1">
        <f t="array" ref="I1193">INDEX(VPPEL[],MATCH(VPPEL[[#This Row],[Base Year]]&amp;VPPEL[[#This Row],[DistrictNumber]],VPPEL[[Fiscal Year]:[Fiscal Year]]&amp;VPPEL[[DistrictNumber]:[DistrictNumber]],0),9)*$H1193</f>
        <v>567075.20014598803</v>
      </c>
      <c r="J1193" s="15">
        <f>IF(VPPEL[[#This Row],[Unadjusted Maximum Revenue]]/(VPPEL[[#This Row],[Proposed Taxable Valuation]]/1000)&gt;VPPEL[[#This Row],[Max VPPEL RATE]],VPPEL[[#This Row],[Max VPPEL RATE]],VPPEL[[#This Row],[Unadjusted Maximum Revenue]]/(VPPEL[[#This Row],[Proposed Taxable Valuation]]/1000))</f>
        <v>1.0758140411152446</v>
      </c>
      <c r="K1193" s="26">
        <f>ROUND(VPPEL[[#This Row],[Proposed Taxable Valuation]]/1000*VPPEL[[#This Row],[Adjusted Rate]],0)</f>
        <v>567075</v>
      </c>
      <c r="L1193" s="19">
        <f t="shared" si="104"/>
        <v>-56261.875132807181</v>
      </c>
      <c r="M1193" s="17">
        <f t="shared" si="107"/>
        <v>-0.1067359588847554</v>
      </c>
      <c r="N1193">
        <v>469091735.25562084</v>
      </c>
      <c r="O1193">
        <f>INDEX($R$3:$T$335,MATCH(VPPEL[[#This Row],[DistrictNumber]],$R$3:$R$335,0),3)</f>
        <v>1.18255</v>
      </c>
      <c r="P1193" s="9">
        <f t="shared" si="105"/>
        <v>554724</v>
      </c>
    </row>
    <row r="1194" spans="1:16" x14ac:dyDescent="0.35">
      <c r="A1194" s="13">
        <v>2029</v>
      </c>
      <c r="B1194" s="13">
        <f t="shared" si="103"/>
        <v>2028</v>
      </c>
      <c r="C1194" t="s">
        <v>426</v>
      </c>
      <c r="D1194" t="s">
        <v>427</v>
      </c>
      <c r="E1194" s="25">
        <v>360868102.76321799</v>
      </c>
      <c r="F1194" s="13">
        <f>INDEX($R$3:$T$335,MATCH(VPPEL[[#This Row],[DistrictNumber]],$R$3:$R$335,0),3)</f>
        <v>0.67</v>
      </c>
      <c r="G1194" s="9">
        <f t="shared" si="106"/>
        <v>241781.62885135607</v>
      </c>
      <c r="H1194" s="11">
        <v>1.02</v>
      </c>
      <c r="I1194" s="12" cm="1">
        <f t="array" ref="I1194">INDEX(VPPEL[],MATCH(VPPEL[[#This Row],[Base Year]]&amp;VPPEL[[#This Row],[DistrictNumber]],VPPEL[[Fiscal Year]:[Fiscal Year]]&amp;VPPEL[[DistrictNumber]:[DistrictNumber]],0),9)*$H1194</f>
        <v>190426.42170447411</v>
      </c>
      <c r="J1194" s="15">
        <f>IF(VPPEL[[#This Row],[Unadjusted Maximum Revenue]]/(VPPEL[[#This Row],[Proposed Taxable Valuation]]/1000)&gt;VPPEL[[#This Row],[Max VPPEL RATE]],VPPEL[[#This Row],[Max VPPEL RATE]],VPPEL[[#This Row],[Unadjusted Maximum Revenue]]/(VPPEL[[#This Row],[Proposed Taxable Valuation]]/1000))</f>
        <v>0.52768981310997598</v>
      </c>
      <c r="K1194" s="26">
        <f>ROUND(VPPEL[[#This Row],[Proposed Taxable Valuation]]/1000*VPPEL[[#This Row],[Adjusted Rate]],0)</f>
        <v>190426</v>
      </c>
      <c r="L1194" s="19">
        <f t="shared" si="104"/>
        <v>-51355.207146881963</v>
      </c>
      <c r="M1194" s="17">
        <f t="shared" si="107"/>
        <v>-0.14231018689002406</v>
      </c>
      <c r="N1194">
        <v>280132902.74340063</v>
      </c>
      <c r="O1194">
        <f>INDEX($R$3:$T$335,MATCH(VPPEL[[#This Row],[DistrictNumber]],$R$3:$R$335,0),3)</f>
        <v>0.67</v>
      </c>
      <c r="P1194" s="9">
        <f t="shared" si="105"/>
        <v>187689</v>
      </c>
    </row>
    <row r="1195" spans="1:16" x14ac:dyDescent="0.35">
      <c r="A1195" s="13">
        <v>2029</v>
      </c>
      <c r="B1195" s="13">
        <f t="shared" si="103"/>
        <v>2028</v>
      </c>
      <c r="C1195" t="s">
        <v>428</v>
      </c>
      <c r="D1195" t="s">
        <v>429</v>
      </c>
      <c r="E1195" s="25">
        <v>530522215.88803387</v>
      </c>
      <c r="F1195" s="13">
        <f>INDEX($R$3:$T$335,MATCH(VPPEL[[#This Row],[DistrictNumber]],$R$3:$R$335,0),3)</f>
        <v>0.67</v>
      </c>
      <c r="G1195" s="9">
        <f t="shared" si="106"/>
        <v>355449.8846449827</v>
      </c>
      <c r="H1195" s="11">
        <v>1.02</v>
      </c>
      <c r="I1195" s="12" cm="1">
        <f t="array" ref="I1195">INDEX(VPPEL[],MATCH(VPPEL[[#This Row],[Base Year]]&amp;VPPEL[[#This Row],[DistrictNumber]],VPPEL[[Fiscal Year]:[Fiscal Year]]&amp;VPPEL[[DistrictNumber]:[DistrictNumber]],0),9)*$H1195</f>
        <v>278493.19215822796</v>
      </c>
      <c r="J1195" s="15">
        <f>IF(VPPEL[[#This Row],[Unadjusted Maximum Revenue]]/(VPPEL[[#This Row],[Proposed Taxable Valuation]]/1000)&gt;VPPEL[[#This Row],[Max VPPEL RATE]],VPPEL[[#This Row],[Max VPPEL RATE]],VPPEL[[#This Row],[Unadjusted Maximum Revenue]]/(VPPEL[[#This Row],[Proposed Taxable Valuation]]/1000))</f>
        <v>0.52494162132694488</v>
      </c>
      <c r="K1195" s="26">
        <f>ROUND(VPPEL[[#This Row],[Proposed Taxable Valuation]]/1000*VPPEL[[#This Row],[Adjusted Rate]],0)</f>
        <v>278493</v>
      </c>
      <c r="L1195" s="19">
        <f t="shared" si="104"/>
        <v>-76956.692486754735</v>
      </c>
      <c r="M1195" s="17">
        <f t="shared" si="107"/>
        <v>-0.14505837867305515</v>
      </c>
      <c r="N1195">
        <v>435122112.61409247</v>
      </c>
      <c r="O1195">
        <f>INDEX($R$3:$T$335,MATCH(VPPEL[[#This Row],[DistrictNumber]],$R$3:$R$335,0),3)</f>
        <v>0.67</v>
      </c>
      <c r="P1195" s="9">
        <f t="shared" si="105"/>
        <v>291532</v>
      </c>
    </row>
    <row r="1196" spans="1:16" x14ac:dyDescent="0.35">
      <c r="A1196" s="13">
        <v>2029</v>
      </c>
      <c r="B1196" s="13">
        <f t="shared" si="103"/>
        <v>2028</v>
      </c>
      <c r="C1196" t="s">
        <v>430</v>
      </c>
      <c r="D1196" t="s">
        <v>431</v>
      </c>
      <c r="E1196" s="25">
        <v>2737700438.4715366</v>
      </c>
      <c r="F1196" s="13">
        <f>INDEX($R$3:$T$335,MATCH(VPPEL[[#This Row],[DistrictNumber]],$R$3:$R$335,0),3)</f>
        <v>1.34</v>
      </c>
      <c r="G1196" s="9">
        <f t="shared" si="106"/>
        <v>3668518.5875518592</v>
      </c>
      <c r="H1196" s="11">
        <v>1.02</v>
      </c>
      <c r="I1196" s="12" cm="1">
        <f t="array" ref="I1196">INDEX(VPPEL[],MATCH(VPPEL[[#This Row],[Base Year]]&amp;VPPEL[[#This Row],[DistrictNumber]],VPPEL[[Fiscal Year]:[Fiscal Year]]&amp;VPPEL[[DistrictNumber]:[DistrictNumber]],0),9)*$H1196</f>
        <v>2057697.4673449141</v>
      </c>
      <c r="J1196" s="15">
        <f>IF(VPPEL[[#This Row],[Unadjusted Maximum Revenue]]/(VPPEL[[#This Row],[Proposed Taxable Valuation]]/1000)&gt;VPPEL[[#This Row],[Max VPPEL RATE]],VPPEL[[#This Row],[Max VPPEL RATE]],VPPEL[[#This Row],[Unadjusted Maximum Revenue]]/(VPPEL[[#This Row],[Proposed Taxable Valuation]]/1000))</f>
        <v>0.75161527478650314</v>
      </c>
      <c r="K1196" s="26">
        <f>ROUND(VPPEL[[#This Row],[Proposed Taxable Valuation]]/1000*VPPEL[[#This Row],[Adjusted Rate]],0)</f>
        <v>2057697</v>
      </c>
      <c r="L1196" s="19">
        <f t="shared" si="104"/>
        <v>-1610821.1202069451</v>
      </c>
      <c r="M1196" s="17">
        <f t="shared" si="107"/>
        <v>-0.58838472521349694</v>
      </c>
      <c r="N1196">
        <v>1878712013.1059811</v>
      </c>
      <c r="O1196">
        <f>INDEX($R$3:$T$335,MATCH(VPPEL[[#This Row],[DistrictNumber]],$R$3:$R$335,0),3)</f>
        <v>1.34</v>
      </c>
      <c r="P1196" s="9">
        <f t="shared" si="105"/>
        <v>2517474</v>
      </c>
    </row>
    <row r="1197" spans="1:16" x14ac:dyDescent="0.35">
      <c r="A1197" s="13">
        <v>2029</v>
      </c>
      <c r="B1197" s="13">
        <f t="shared" si="103"/>
        <v>2028</v>
      </c>
      <c r="C1197" t="s">
        <v>432</v>
      </c>
      <c r="D1197" t="s">
        <v>433</v>
      </c>
      <c r="E1197" s="25">
        <v>1032358180.7633395</v>
      </c>
      <c r="F1197" s="13">
        <f>INDEX($R$3:$T$335,MATCH(VPPEL[[#This Row],[DistrictNumber]],$R$3:$R$335,0),3)</f>
        <v>1.34</v>
      </c>
      <c r="G1197" s="9">
        <f t="shared" si="106"/>
        <v>1383359.9622228751</v>
      </c>
      <c r="H1197" s="11">
        <v>1.02</v>
      </c>
      <c r="I1197" s="12" cm="1">
        <f t="array" ref="I1197">INDEX(VPPEL[],MATCH(VPPEL[[#This Row],[Base Year]]&amp;VPPEL[[#This Row],[DistrictNumber]],VPPEL[[Fiscal Year]:[Fiscal Year]]&amp;VPPEL[[DistrictNumber]:[DistrictNumber]],0),9)*$H1197</f>
        <v>1106858.0335638097</v>
      </c>
      <c r="J1197" s="15">
        <f>IF(VPPEL[[#This Row],[Unadjusted Maximum Revenue]]/(VPPEL[[#This Row],[Proposed Taxable Valuation]]/1000)&gt;VPPEL[[#This Row],[Max VPPEL RATE]],VPPEL[[#This Row],[Max VPPEL RATE]],VPPEL[[#This Row],[Unadjusted Maximum Revenue]]/(VPPEL[[#This Row],[Proposed Taxable Valuation]]/1000))</f>
        <v>1.0721647333151214</v>
      </c>
      <c r="K1197" s="26">
        <f>ROUND(VPPEL[[#This Row],[Proposed Taxable Valuation]]/1000*VPPEL[[#This Row],[Adjusted Rate]],0)</f>
        <v>1106858</v>
      </c>
      <c r="L1197" s="19">
        <f t="shared" si="104"/>
        <v>-276501.92865906539</v>
      </c>
      <c r="M1197" s="17">
        <f t="shared" si="107"/>
        <v>-0.26783526668487867</v>
      </c>
      <c r="N1197">
        <v>881862095.29138458</v>
      </c>
      <c r="O1197">
        <f>INDEX($R$3:$T$335,MATCH(VPPEL[[#This Row],[DistrictNumber]],$R$3:$R$335,0),3)</f>
        <v>1.34</v>
      </c>
      <c r="P1197" s="9">
        <f t="shared" si="105"/>
        <v>1181695</v>
      </c>
    </row>
    <row r="1198" spans="1:16" x14ac:dyDescent="0.35">
      <c r="A1198" s="13">
        <v>2029</v>
      </c>
      <c r="B1198" s="13">
        <f t="shared" si="103"/>
        <v>2028</v>
      </c>
      <c r="C1198" t="s">
        <v>434</v>
      </c>
      <c r="D1198" t="s">
        <v>435</v>
      </c>
      <c r="E1198" s="25">
        <v>599529845.03534997</v>
      </c>
      <c r="F1198" s="13">
        <f>INDEX($R$3:$T$335,MATCH(VPPEL[[#This Row],[DistrictNumber]],$R$3:$R$335,0),3)</f>
        <v>1.1392899999999999</v>
      </c>
      <c r="G1198" s="9">
        <f t="shared" si="106"/>
        <v>683038.35715032381</v>
      </c>
      <c r="H1198" s="11">
        <v>1.02</v>
      </c>
      <c r="I1198" s="12" cm="1">
        <f t="array" ref="I1198">INDEX(VPPEL[],MATCH(VPPEL[[#This Row],[Base Year]]&amp;VPPEL[[#This Row],[DistrictNumber]],VPPEL[[Fiscal Year]:[Fiscal Year]]&amp;VPPEL[[DistrictNumber]:[DistrictNumber]],0),9)*$H1198</f>
        <v>505882.70939220849</v>
      </c>
      <c r="J1198" s="15">
        <f>IF(VPPEL[[#This Row],[Unadjusted Maximum Revenue]]/(VPPEL[[#This Row],[Proposed Taxable Valuation]]/1000)&gt;VPPEL[[#This Row],[Max VPPEL RATE]],VPPEL[[#This Row],[Max VPPEL RATE]],VPPEL[[#This Row],[Unadjusted Maximum Revenue]]/(VPPEL[[#This Row],[Proposed Taxable Valuation]]/1000))</f>
        <v>0.84379904283560769</v>
      </c>
      <c r="K1198" s="26">
        <f>ROUND(VPPEL[[#This Row],[Proposed Taxable Valuation]]/1000*VPPEL[[#This Row],[Adjusted Rate]],0)</f>
        <v>505883</v>
      </c>
      <c r="L1198" s="19">
        <f t="shared" si="104"/>
        <v>-177155.64775811532</v>
      </c>
      <c r="M1198" s="17">
        <f t="shared" si="107"/>
        <v>-0.29549095716439222</v>
      </c>
      <c r="N1198">
        <v>463531868.74580735</v>
      </c>
      <c r="O1198">
        <f>INDEX($R$3:$T$335,MATCH(VPPEL[[#This Row],[DistrictNumber]],$R$3:$R$335,0),3)</f>
        <v>1.1392899999999999</v>
      </c>
      <c r="P1198" s="9">
        <f t="shared" si="105"/>
        <v>528097</v>
      </c>
    </row>
    <row r="1199" spans="1:16" x14ac:dyDescent="0.35">
      <c r="A1199" s="13">
        <v>2029</v>
      </c>
      <c r="B1199" s="13">
        <f t="shared" si="103"/>
        <v>2028</v>
      </c>
      <c r="C1199" t="s">
        <v>436</v>
      </c>
      <c r="D1199" t="s">
        <v>437</v>
      </c>
      <c r="E1199" s="25">
        <v>579518361.44855356</v>
      </c>
      <c r="F1199" s="13">
        <f>INDEX($R$3:$T$335,MATCH(VPPEL[[#This Row],[DistrictNumber]],$R$3:$R$335,0),3)</f>
        <v>1.34</v>
      </c>
      <c r="G1199" s="9">
        <f t="shared" si="106"/>
        <v>776554.60434106179</v>
      </c>
      <c r="H1199" s="11">
        <v>1.02</v>
      </c>
      <c r="I1199" s="12" cm="1">
        <f t="array" ref="I1199">INDEX(VPPEL[],MATCH(VPPEL[[#This Row],[Base Year]]&amp;VPPEL[[#This Row],[DistrictNumber]],VPPEL[[Fiscal Year]:[Fiscal Year]]&amp;VPPEL[[DistrictNumber]:[DistrictNumber]],0),9)*$H1199</f>
        <v>599530.51102366229</v>
      </c>
      <c r="J1199" s="15">
        <f>IF(VPPEL[[#This Row],[Unadjusted Maximum Revenue]]/(VPPEL[[#This Row],[Proposed Taxable Valuation]]/1000)&gt;VPPEL[[#This Row],[Max VPPEL RATE]],VPPEL[[#This Row],[Max VPPEL RATE]],VPPEL[[#This Row],[Unadjusted Maximum Revenue]]/(VPPEL[[#This Row],[Proposed Taxable Valuation]]/1000))</f>
        <v>1.0345323822442603</v>
      </c>
      <c r="K1199" s="26">
        <f>ROUND(VPPEL[[#This Row],[Proposed Taxable Valuation]]/1000*VPPEL[[#This Row],[Adjusted Rate]],0)</f>
        <v>599531</v>
      </c>
      <c r="L1199" s="19">
        <f t="shared" si="104"/>
        <v>-177024.0933173995</v>
      </c>
      <c r="M1199" s="17">
        <f t="shared" si="107"/>
        <v>-0.30546761775573983</v>
      </c>
      <c r="N1199">
        <v>456431489.52515751</v>
      </c>
      <c r="O1199">
        <f>INDEX($R$3:$T$335,MATCH(VPPEL[[#This Row],[DistrictNumber]],$R$3:$R$335,0),3)</f>
        <v>1.34</v>
      </c>
      <c r="P1199" s="9">
        <f t="shared" si="105"/>
        <v>611618</v>
      </c>
    </row>
    <row r="1200" spans="1:16" x14ac:dyDescent="0.35">
      <c r="A1200" s="13">
        <v>2029</v>
      </c>
      <c r="B1200" s="13">
        <f t="shared" si="103"/>
        <v>2028</v>
      </c>
      <c r="C1200" t="s">
        <v>438</v>
      </c>
      <c r="D1200" t="s">
        <v>439</v>
      </c>
      <c r="E1200" s="25">
        <v>3859249311.7328</v>
      </c>
      <c r="F1200" s="13">
        <f>INDEX($R$3:$T$335,MATCH(VPPEL[[#This Row],[DistrictNumber]],$R$3:$R$335,0),3)</f>
        <v>0</v>
      </c>
      <c r="G1200" s="9">
        <f t="shared" si="106"/>
        <v>0</v>
      </c>
      <c r="H1200" s="11">
        <v>1.02</v>
      </c>
      <c r="I1200" s="12" cm="1">
        <f t="array" ref="I1200">INDEX(VPPEL[],MATCH(VPPEL[[#This Row],[Base Year]]&amp;VPPEL[[#This Row],[DistrictNumber]],VPPEL[[Fiscal Year]:[Fiscal Year]]&amp;VPPEL[[DistrictNumber]:[DistrictNumber]],0),9)*$H1200</f>
        <v>0</v>
      </c>
      <c r="J1200" s="15">
        <f>IF(VPPEL[[#This Row],[Unadjusted Maximum Revenue]]/(VPPEL[[#This Row],[Proposed Taxable Valuation]]/1000)&gt;VPPEL[[#This Row],[Max VPPEL RATE]],VPPEL[[#This Row],[Max VPPEL RATE]],VPPEL[[#This Row],[Unadjusted Maximum Revenue]]/(VPPEL[[#This Row],[Proposed Taxable Valuation]]/1000))</f>
        <v>0</v>
      </c>
      <c r="K1200" s="26">
        <f>ROUND(VPPEL[[#This Row],[Proposed Taxable Valuation]]/1000*VPPEL[[#This Row],[Adjusted Rate]],0)</f>
        <v>0</v>
      </c>
      <c r="L1200" s="19">
        <f t="shared" si="104"/>
        <v>0</v>
      </c>
      <c r="M1200" s="17">
        <f t="shared" si="107"/>
        <v>0</v>
      </c>
      <c r="N1200">
        <v>2488448500.3151822</v>
      </c>
      <c r="O1200">
        <f>INDEX($R$3:$T$335,MATCH(VPPEL[[#This Row],[DistrictNumber]],$R$3:$R$335,0),3)</f>
        <v>0</v>
      </c>
      <c r="P1200" s="9">
        <f t="shared" si="105"/>
        <v>0</v>
      </c>
    </row>
    <row r="1201" spans="1:16" x14ac:dyDescent="0.35">
      <c r="A1201" s="13">
        <v>2029</v>
      </c>
      <c r="B1201" s="13">
        <f t="shared" si="103"/>
        <v>2028</v>
      </c>
      <c r="C1201" t="s">
        <v>440</v>
      </c>
      <c r="D1201" t="s">
        <v>441</v>
      </c>
      <c r="E1201" s="25">
        <v>160704365.63289201</v>
      </c>
      <c r="F1201" s="13">
        <f>INDEX($R$3:$T$335,MATCH(VPPEL[[#This Row],[DistrictNumber]],$R$3:$R$335,0),3)</f>
        <v>0.67</v>
      </c>
      <c r="G1201" s="9">
        <f t="shared" si="106"/>
        <v>107671.92497403765</v>
      </c>
      <c r="H1201" s="11">
        <v>1.02</v>
      </c>
      <c r="I1201" s="12" cm="1">
        <f t="array" ref="I1201">INDEX(VPPEL[],MATCH(VPPEL[[#This Row],[Base Year]]&amp;VPPEL[[#This Row],[DistrictNumber]],VPPEL[[Fiscal Year]:[Fiscal Year]]&amp;VPPEL[[DistrictNumber]:[DistrictNumber]],0),9)*$H1201</f>
        <v>89636.889579404407</v>
      </c>
      <c r="J1201" s="15">
        <f>IF(VPPEL[[#This Row],[Unadjusted Maximum Revenue]]/(VPPEL[[#This Row],[Proposed Taxable Valuation]]/1000)&gt;VPPEL[[#This Row],[Max VPPEL RATE]],VPPEL[[#This Row],[Max VPPEL RATE]],VPPEL[[#This Row],[Unadjusted Maximum Revenue]]/(VPPEL[[#This Row],[Proposed Taxable Valuation]]/1000))</f>
        <v>0.55777507491095857</v>
      </c>
      <c r="K1201" s="26">
        <f>ROUND(VPPEL[[#This Row],[Proposed Taxable Valuation]]/1000*VPPEL[[#This Row],[Adjusted Rate]],0)</f>
        <v>89637</v>
      </c>
      <c r="L1201" s="19">
        <f t="shared" si="104"/>
        <v>-18035.035394633247</v>
      </c>
      <c r="M1201" s="17">
        <f t="shared" si="107"/>
        <v>-0.11222492508904147</v>
      </c>
      <c r="N1201">
        <v>130546337.6465908</v>
      </c>
      <c r="O1201">
        <f>INDEX($R$3:$T$335,MATCH(VPPEL[[#This Row],[DistrictNumber]],$R$3:$R$335,0),3)</f>
        <v>0.67</v>
      </c>
      <c r="P1201" s="9">
        <f t="shared" si="105"/>
        <v>87466</v>
      </c>
    </row>
    <row r="1202" spans="1:16" x14ac:dyDescent="0.35">
      <c r="A1202" s="13">
        <v>2029</v>
      </c>
      <c r="B1202" s="13">
        <f t="shared" si="103"/>
        <v>2028</v>
      </c>
      <c r="C1202" t="s">
        <v>442</v>
      </c>
      <c r="D1202" t="s">
        <v>443</v>
      </c>
      <c r="E1202" s="25">
        <v>496383018.2637403</v>
      </c>
      <c r="F1202" s="13">
        <f>INDEX($R$3:$T$335,MATCH(VPPEL[[#This Row],[DistrictNumber]],$R$3:$R$335,0),3)</f>
        <v>1</v>
      </c>
      <c r="G1202" s="9">
        <f t="shared" si="106"/>
        <v>496383.01826374029</v>
      </c>
      <c r="H1202" s="11">
        <v>1.02</v>
      </c>
      <c r="I1202" s="12" cm="1">
        <f t="array" ref="I1202">INDEX(VPPEL[],MATCH(VPPEL[[#This Row],[Base Year]]&amp;VPPEL[[#This Row],[DistrictNumber]],VPPEL[[Fiscal Year]:[Fiscal Year]]&amp;VPPEL[[DistrictNumber]:[DistrictNumber]],0),9)*$H1202</f>
        <v>338815.13606856001</v>
      </c>
      <c r="J1202" s="15">
        <f>IF(VPPEL[[#This Row],[Unadjusted Maximum Revenue]]/(VPPEL[[#This Row],[Proposed Taxable Valuation]]/1000)&gt;VPPEL[[#This Row],[Max VPPEL RATE]],VPPEL[[#This Row],[Max VPPEL RATE]],VPPEL[[#This Row],[Unadjusted Maximum Revenue]]/(VPPEL[[#This Row],[Proposed Taxable Valuation]]/1000))</f>
        <v>0.68256794370942675</v>
      </c>
      <c r="K1202" s="26">
        <f>ROUND(VPPEL[[#This Row],[Proposed Taxable Valuation]]/1000*VPPEL[[#This Row],[Adjusted Rate]],0)</f>
        <v>338815</v>
      </c>
      <c r="L1202" s="19">
        <f t="shared" si="104"/>
        <v>-157567.88219518028</v>
      </c>
      <c r="M1202" s="17">
        <f t="shared" si="107"/>
        <v>-0.31743205629057325</v>
      </c>
      <c r="N1202">
        <v>440852783.37152457</v>
      </c>
      <c r="O1202">
        <f>INDEX($R$3:$T$335,MATCH(VPPEL[[#This Row],[DistrictNumber]],$R$3:$R$335,0),3)</f>
        <v>1</v>
      </c>
      <c r="P1202" s="9">
        <f t="shared" si="105"/>
        <v>440853</v>
      </c>
    </row>
    <row r="1203" spans="1:16" x14ac:dyDescent="0.35">
      <c r="A1203" s="13">
        <v>2029</v>
      </c>
      <c r="B1203" s="13">
        <f t="shared" si="103"/>
        <v>2028</v>
      </c>
      <c r="C1203" t="s">
        <v>444</v>
      </c>
      <c r="D1203" t="s">
        <v>445</v>
      </c>
      <c r="E1203" s="25">
        <v>738143458.00490093</v>
      </c>
      <c r="F1203" s="13">
        <f>INDEX($R$3:$T$335,MATCH(VPPEL[[#This Row],[DistrictNumber]],$R$3:$R$335,0),3)</f>
        <v>1.1976100000000001</v>
      </c>
      <c r="G1203" s="9">
        <f t="shared" si="106"/>
        <v>884007.98674124945</v>
      </c>
      <c r="H1203" s="11">
        <v>1.02</v>
      </c>
      <c r="I1203" s="12" cm="1">
        <f t="array" ref="I1203">INDEX(VPPEL[],MATCH(VPPEL[[#This Row],[Base Year]]&amp;VPPEL[[#This Row],[DistrictNumber]],VPPEL[[Fiscal Year]:[Fiscal Year]]&amp;VPPEL[[DistrictNumber]:[DistrictNumber]],0),9)*$H1203</f>
        <v>656840.14403589338</v>
      </c>
      <c r="J1203" s="15">
        <f>IF(VPPEL[[#This Row],[Unadjusted Maximum Revenue]]/(VPPEL[[#This Row],[Proposed Taxable Valuation]]/1000)&gt;VPPEL[[#This Row],[Max VPPEL RATE]],VPPEL[[#This Row],[Max VPPEL RATE]],VPPEL[[#This Row],[Unadjusted Maximum Revenue]]/(VPPEL[[#This Row],[Proposed Taxable Valuation]]/1000))</f>
        <v>0.88985431884913113</v>
      </c>
      <c r="K1203" s="26">
        <f>ROUND(VPPEL[[#This Row],[Proposed Taxable Valuation]]/1000*VPPEL[[#This Row],[Adjusted Rate]],0)</f>
        <v>656840</v>
      </c>
      <c r="L1203" s="19">
        <f t="shared" si="104"/>
        <v>-227167.84270535607</v>
      </c>
      <c r="M1203" s="17">
        <f t="shared" si="107"/>
        <v>-0.30775568115086893</v>
      </c>
      <c r="N1203">
        <v>572940883.6134367</v>
      </c>
      <c r="O1203">
        <f>INDEX($R$3:$T$335,MATCH(VPPEL[[#This Row],[DistrictNumber]],$R$3:$R$335,0),3)</f>
        <v>1.1976100000000001</v>
      </c>
      <c r="P1203" s="9">
        <f t="shared" si="105"/>
        <v>686160</v>
      </c>
    </row>
    <row r="1204" spans="1:16" x14ac:dyDescent="0.35">
      <c r="A1204" s="13">
        <v>2029</v>
      </c>
      <c r="B1204" s="13">
        <f t="shared" si="103"/>
        <v>2028</v>
      </c>
      <c r="C1204" t="s">
        <v>446</v>
      </c>
      <c r="D1204" t="s">
        <v>447</v>
      </c>
      <c r="E1204" s="25">
        <v>1186845879.2477086</v>
      </c>
      <c r="F1204" s="13">
        <f>INDEX($R$3:$T$335,MATCH(VPPEL[[#This Row],[DistrictNumber]],$R$3:$R$335,0),3)</f>
        <v>0.67</v>
      </c>
      <c r="G1204" s="9">
        <f t="shared" si="106"/>
        <v>795186.7390959647</v>
      </c>
      <c r="H1204" s="11">
        <v>1.02</v>
      </c>
      <c r="I1204" s="12" cm="1">
        <f t="array" ref="I1204">INDEX(VPPEL[],MATCH(VPPEL[[#This Row],[Base Year]]&amp;VPPEL[[#This Row],[DistrictNumber]],VPPEL[[Fiscal Year]:[Fiscal Year]]&amp;VPPEL[[DistrictNumber]:[DistrictNumber]],0),9)*$H1204</f>
        <v>564635.10305712384</v>
      </c>
      <c r="J1204" s="15">
        <f>IF(VPPEL[[#This Row],[Unadjusted Maximum Revenue]]/(VPPEL[[#This Row],[Proposed Taxable Valuation]]/1000)&gt;VPPEL[[#This Row],[Max VPPEL RATE]],VPPEL[[#This Row],[Max VPPEL RATE]],VPPEL[[#This Row],[Unadjusted Maximum Revenue]]/(VPPEL[[#This Row],[Proposed Taxable Valuation]]/1000))</f>
        <v>0.47574425031076673</v>
      </c>
      <c r="K1204" s="26">
        <f>ROUND(VPPEL[[#This Row],[Proposed Taxable Valuation]]/1000*VPPEL[[#This Row],[Adjusted Rate]],0)</f>
        <v>564635</v>
      </c>
      <c r="L1204" s="19">
        <f t="shared" si="104"/>
        <v>-230551.63603884086</v>
      </c>
      <c r="M1204" s="17">
        <f t="shared" si="107"/>
        <v>-0.19425574968923331</v>
      </c>
      <c r="N1204">
        <v>868611057.60527456</v>
      </c>
      <c r="O1204">
        <f>INDEX($R$3:$T$335,MATCH(VPPEL[[#This Row],[DistrictNumber]],$R$3:$R$335,0),3)</f>
        <v>0.67</v>
      </c>
      <c r="P1204" s="9">
        <f t="shared" si="105"/>
        <v>581969</v>
      </c>
    </row>
    <row r="1205" spans="1:16" x14ac:dyDescent="0.35">
      <c r="A1205" s="13">
        <v>2029</v>
      </c>
      <c r="B1205" s="13">
        <f t="shared" si="103"/>
        <v>2028</v>
      </c>
      <c r="C1205" t="s">
        <v>448</v>
      </c>
      <c r="D1205" t="s">
        <v>449</v>
      </c>
      <c r="E1205" s="25">
        <v>1568864089.8692284</v>
      </c>
      <c r="F1205" s="13">
        <f>INDEX($R$3:$T$335,MATCH(VPPEL[[#This Row],[DistrictNumber]],$R$3:$R$335,0),3)</f>
        <v>1.34</v>
      </c>
      <c r="G1205" s="9">
        <f t="shared" si="106"/>
        <v>2102277.8804247663</v>
      </c>
      <c r="H1205" s="11">
        <v>1.02</v>
      </c>
      <c r="I1205" s="12" cm="1">
        <f t="array" ref="I1205">INDEX(VPPEL[],MATCH(VPPEL[[#This Row],[Base Year]]&amp;VPPEL[[#This Row],[DistrictNumber]],VPPEL[[Fiscal Year]:[Fiscal Year]]&amp;VPPEL[[DistrictNumber]:[DistrictNumber]],0),9)*$H1205</f>
        <v>1467504.0933469059</v>
      </c>
      <c r="J1205" s="15">
        <f>IF(VPPEL[[#This Row],[Unadjusted Maximum Revenue]]/(VPPEL[[#This Row],[Proposed Taxable Valuation]]/1000)&gt;VPPEL[[#This Row],[Max VPPEL RATE]],VPPEL[[#This Row],[Max VPPEL RATE]],VPPEL[[#This Row],[Unadjusted Maximum Revenue]]/(VPPEL[[#This Row],[Proposed Taxable Valuation]]/1000))</f>
        <v>0.93539274869197153</v>
      </c>
      <c r="K1205" s="26">
        <f>ROUND(VPPEL[[#This Row],[Proposed Taxable Valuation]]/1000*VPPEL[[#This Row],[Adjusted Rate]],0)</f>
        <v>1467504</v>
      </c>
      <c r="L1205" s="19">
        <f t="shared" si="104"/>
        <v>-634773.78707786044</v>
      </c>
      <c r="M1205" s="17">
        <f t="shared" si="107"/>
        <v>-0.40460725130802855</v>
      </c>
      <c r="N1205">
        <v>1121102795.3152461</v>
      </c>
      <c r="O1205">
        <f>INDEX($R$3:$T$335,MATCH(VPPEL[[#This Row],[DistrictNumber]],$R$3:$R$335,0),3)</f>
        <v>1.34</v>
      </c>
      <c r="P1205" s="9">
        <f t="shared" si="105"/>
        <v>1502278</v>
      </c>
    </row>
    <row r="1206" spans="1:16" x14ac:dyDescent="0.35">
      <c r="A1206" s="13">
        <v>2029</v>
      </c>
      <c r="B1206" s="13">
        <f t="shared" si="103"/>
        <v>2028</v>
      </c>
      <c r="C1206" t="s">
        <v>450</v>
      </c>
      <c r="D1206" t="s">
        <v>451</v>
      </c>
      <c r="E1206" s="25">
        <v>1383020905.4788802</v>
      </c>
      <c r="F1206" s="13">
        <f>INDEX($R$3:$T$335,MATCH(VPPEL[[#This Row],[DistrictNumber]],$R$3:$R$335,0),3)</f>
        <v>0.67</v>
      </c>
      <c r="G1206" s="9">
        <f t="shared" si="106"/>
        <v>926624.00667084986</v>
      </c>
      <c r="H1206" s="11">
        <v>1.02</v>
      </c>
      <c r="I1206" s="12" cm="1">
        <f t="array" ref="I1206">INDEX(VPPEL[],MATCH(VPPEL[[#This Row],[Base Year]]&amp;VPPEL[[#This Row],[DistrictNumber]],VPPEL[[Fiscal Year]:[Fiscal Year]]&amp;VPPEL[[DistrictNumber]:[DistrictNumber]],0),9)*$H1206</f>
        <v>507846.5721711159</v>
      </c>
      <c r="J1206" s="15">
        <f>IF(VPPEL[[#This Row],[Unadjusted Maximum Revenue]]/(VPPEL[[#This Row],[Proposed Taxable Valuation]]/1000)&gt;VPPEL[[#This Row],[Max VPPEL RATE]],VPPEL[[#This Row],[Max VPPEL RATE]],VPPEL[[#This Row],[Unadjusted Maximum Revenue]]/(VPPEL[[#This Row],[Proposed Taxable Valuation]]/1000))</f>
        <v>0.36720093684720595</v>
      </c>
      <c r="K1206" s="26">
        <f>ROUND(VPPEL[[#This Row],[Proposed Taxable Valuation]]/1000*VPPEL[[#This Row],[Adjusted Rate]],0)</f>
        <v>507847</v>
      </c>
      <c r="L1206" s="19">
        <f t="shared" si="104"/>
        <v>-418777.43449973396</v>
      </c>
      <c r="M1206" s="17">
        <f t="shared" si="107"/>
        <v>-0.30279906315279409</v>
      </c>
      <c r="N1206">
        <v>916657654.81668901</v>
      </c>
      <c r="O1206">
        <f>INDEX($R$3:$T$335,MATCH(VPPEL[[#This Row],[DistrictNumber]],$R$3:$R$335,0),3)</f>
        <v>0.67</v>
      </c>
      <c r="P1206" s="9">
        <f t="shared" si="105"/>
        <v>614161</v>
      </c>
    </row>
    <row r="1207" spans="1:16" x14ac:dyDescent="0.35">
      <c r="A1207" s="13">
        <v>2029</v>
      </c>
      <c r="B1207" s="13">
        <f t="shared" si="103"/>
        <v>2028</v>
      </c>
      <c r="C1207" t="s">
        <v>452</v>
      </c>
      <c r="D1207" t="s">
        <v>453</v>
      </c>
      <c r="E1207" s="25">
        <v>209970958.14396131</v>
      </c>
      <c r="F1207" s="13">
        <f>INDEX($R$3:$T$335,MATCH(VPPEL[[#This Row],[DistrictNumber]],$R$3:$R$335,0),3)</f>
        <v>0.86</v>
      </c>
      <c r="G1207" s="9">
        <f t="shared" si="106"/>
        <v>180575.02400380673</v>
      </c>
      <c r="H1207" s="11">
        <v>1.02</v>
      </c>
      <c r="I1207" s="12" cm="1">
        <f t="array" ref="I1207">INDEX(VPPEL[],MATCH(VPPEL[[#This Row],[Base Year]]&amp;VPPEL[[#This Row],[DistrictNumber]],VPPEL[[Fiscal Year]:[Fiscal Year]]&amp;VPPEL[[DistrictNumber]:[DistrictNumber]],0),9)*$H1207</f>
        <v>152729.87928189122</v>
      </c>
      <c r="J1207" s="15">
        <f>IF(VPPEL[[#This Row],[Unadjusted Maximum Revenue]]/(VPPEL[[#This Row],[Proposed Taxable Valuation]]/1000)&gt;VPPEL[[#This Row],[Max VPPEL RATE]],VPPEL[[#This Row],[Max VPPEL RATE]],VPPEL[[#This Row],[Unadjusted Maximum Revenue]]/(VPPEL[[#This Row],[Proposed Taxable Valuation]]/1000))</f>
        <v>0.72738573292205388</v>
      </c>
      <c r="K1207" s="26">
        <f>ROUND(VPPEL[[#This Row],[Proposed Taxable Valuation]]/1000*VPPEL[[#This Row],[Adjusted Rate]],0)</f>
        <v>152730</v>
      </c>
      <c r="L1207" s="19">
        <f t="shared" si="104"/>
        <v>-27845.144721915509</v>
      </c>
      <c r="M1207" s="17">
        <f t="shared" si="107"/>
        <v>-0.1326142670779461</v>
      </c>
      <c r="N1207">
        <v>186616596.67730394</v>
      </c>
      <c r="O1207">
        <f>INDEX($R$3:$T$335,MATCH(VPPEL[[#This Row],[DistrictNumber]],$R$3:$R$335,0),3)</f>
        <v>0.86</v>
      </c>
      <c r="P1207" s="9">
        <f t="shared" si="105"/>
        <v>160490</v>
      </c>
    </row>
    <row r="1208" spans="1:16" x14ac:dyDescent="0.35">
      <c r="A1208" s="13">
        <v>2029</v>
      </c>
      <c r="B1208" s="13">
        <f t="shared" si="103"/>
        <v>2028</v>
      </c>
      <c r="C1208" t="s">
        <v>454</v>
      </c>
      <c r="D1208" t="s">
        <v>455</v>
      </c>
      <c r="E1208" s="25">
        <v>627476916.66832972</v>
      </c>
      <c r="F1208" s="13">
        <f>INDEX($R$3:$T$335,MATCH(VPPEL[[#This Row],[DistrictNumber]],$R$3:$R$335,0),3)</f>
        <v>1.34</v>
      </c>
      <c r="G1208" s="9">
        <f t="shared" si="106"/>
        <v>840819.0683355619</v>
      </c>
      <c r="H1208" s="11">
        <v>1.02</v>
      </c>
      <c r="I1208" s="12" cm="1">
        <f t="array" ref="I1208">INDEX(VPPEL[],MATCH(VPPEL[[#This Row],[Base Year]]&amp;VPPEL[[#This Row],[DistrictNumber]],VPPEL[[Fiscal Year]:[Fiscal Year]]&amp;VPPEL[[DistrictNumber]:[DistrictNumber]],0),9)*$H1208</f>
        <v>587459.25860506424</v>
      </c>
      <c r="J1208" s="15">
        <f>IF(VPPEL[[#This Row],[Unadjusted Maximum Revenue]]/(VPPEL[[#This Row],[Proposed Taxable Valuation]]/1000)&gt;VPPEL[[#This Row],[Max VPPEL RATE]],VPPEL[[#This Row],[Max VPPEL RATE]],VPPEL[[#This Row],[Unadjusted Maximum Revenue]]/(VPPEL[[#This Row],[Proposed Taxable Valuation]]/1000))</f>
        <v>0.93622449368218286</v>
      </c>
      <c r="K1208" s="26">
        <f>ROUND(VPPEL[[#This Row],[Proposed Taxable Valuation]]/1000*VPPEL[[#This Row],[Adjusted Rate]],0)</f>
        <v>587459</v>
      </c>
      <c r="L1208" s="19">
        <f t="shared" si="104"/>
        <v>-253359.80973049765</v>
      </c>
      <c r="M1208" s="17">
        <f t="shared" si="107"/>
        <v>-0.40377550631781722</v>
      </c>
      <c r="N1208">
        <v>456806317.03007829</v>
      </c>
      <c r="O1208">
        <f>INDEX($R$3:$T$335,MATCH(VPPEL[[#This Row],[DistrictNumber]],$R$3:$R$335,0),3)</f>
        <v>1.34</v>
      </c>
      <c r="P1208" s="9">
        <f t="shared" si="105"/>
        <v>612120</v>
      </c>
    </row>
    <row r="1209" spans="1:16" x14ac:dyDescent="0.35">
      <c r="A1209" s="13">
        <v>2029</v>
      </c>
      <c r="B1209" s="13">
        <f t="shared" si="103"/>
        <v>2028</v>
      </c>
      <c r="C1209" t="s">
        <v>456</v>
      </c>
      <c r="D1209" t="s">
        <v>457</v>
      </c>
      <c r="E1209" s="25">
        <v>432439644.46953189</v>
      </c>
      <c r="F1209" s="13">
        <f>INDEX($R$3:$T$335,MATCH(VPPEL[[#This Row],[DistrictNumber]],$R$3:$R$335,0),3)</f>
        <v>0.36088999999999999</v>
      </c>
      <c r="G1209" s="9">
        <f t="shared" si="106"/>
        <v>156063.14329260937</v>
      </c>
      <c r="H1209" s="11">
        <v>1.02</v>
      </c>
      <c r="I1209" s="12" cm="1">
        <f t="array" ref="I1209">INDEX(VPPEL[],MATCH(VPPEL[[#This Row],[Base Year]]&amp;VPPEL[[#This Row],[DistrictNumber]],VPPEL[[Fiscal Year]:[Fiscal Year]]&amp;VPPEL[[DistrictNumber]:[DistrictNumber]],0),9)*$H1209</f>
        <v>138052.56507627154</v>
      </c>
      <c r="J1209" s="15">
        <f>IF(VPPEL[[#This Row],[Unadjusted Maximum Revenue]]/(VPPEL[[#This Row],[Proposed Taxable Valuation]]/1000)&gt;VPPEL[[#This Row],[Max VPPEL RATE]],VPPEL[[#This Row],[Max VPPEL RATE]],VPPEL[[#This Row],[Unadjusted Maximum Revenue]]/(VPPEL[[#This Row],[Proposed Taxable Valuation]]/1000))</f>
        <v>0.31924123248602432</v>
      </c>
      <c r="K1209" s="26">
        <f>ROUND(VPPEL[[#This Row],[Proposed Taxable Valuation]]/1000*VPPEL[[#This Row],[Adjusted Rate]],0)</f>
        <v>138053</v>
      </c>
      <c r="L1209" s="19">
        <f t="shared" si="104"/>
        <v>-18010.578216337832</v>
      </c>
      <c r="M1209" s="17">
        <f t="shared" si="107"/>
        <v>-4.1648767513975671E-2</v>
      </c>
      <c r="N1209">
        <v>370901883.12236303</v>
      </c>
      <c r="O1209">
        <f>INDEX($R$3:$T$335,MATCH(VPPEL[[#This Row],[DistrictNumber]],$R$3:$R$335,0),3)</f>
        <v>0.36088999999999999</v>
      </c>
      <c r="P1209" s="9">
        <f t="shared" si="105"/>
        <v>133855</v>
      </c>
    </row>
    <row r="1210" spans="1:16" x14ac:dyDescent="0.35">
      <c r="A1210" s="13">
        <v>2029</v>
      </c>
      <c r="B1210" s="13">
        <f t="shared" si="103"/>
        <v>2028</v>
      </c>
      <c r="C1210" t="s">
        <v>458</v>
      </c>
      <c r="D1210" t="s">
        <v>459</v>
      </c>
      <c r="E1210" s="25">
        <v>2050859836.1701341</v>
      </c>
      <c r="F1210" s="13">
        <f>INDEX($R$3:$T$335,MATCH(VPPEL[[#This Row],[DistrictNumber]],$R$3:$R$335,0),3)</f>
        <v>0.67</v>
      </c>
      <c r="G1210" s="9">
        <f t="shared" si="106"/>
        <v>1374076.09023399</v>
      </c>
      <c r="H1210" s="11">
        <v>1.02</v>
      </c>
      <c r="I1210" s="12" cm="1">
        <f t="array" ref="I1210">INDEX(VPPEL[],MATCH(VPPEL[[#This Row],[Base Year]]&amp;VPPEL[[#This Row],[DistrictNumber]],VPPEL[[Fiscal Year]:[Fiscal Year]]&amp;VPPEL[[DistrictNumber]:[DistrictNumber]],0),9)*$H1210</f>
        <v>870647.50864083553</v>
      </c>
      <c r="J1210" s="15">
        <f>IF(VPPEL[[#This Row],[Unadjusted Maximum Revenue]]/(VPPEL[[#This Row],[Proposed Taxable Valuation]]/1000)&gt;VPPEL[[#This Row],[Max VPPEL RATE]],VPPEL[[#This Row],[Max VPPEL RATE]],VPPEL[[#This Row],[Unadjusted Maximum Revenue]]/(VPPEL[[#This Row],[Proposed Taxable Valuation]]/1000))</f>
        <v>0.42452804101265201</v>
      </c>
      <c r="K1210" s="26">
        <f>ROUND(VPPEL[[#This Row],[Proposed Taxable Valuation]]/1000*VPPEL[[#This Row],[Adjusted Rate]],0)</f>
        <v>870648</v>
      </c>
      <c r="L1210" s="19">
        <f t="shared" si="104"/>
        <v>-503428.58159315446</v>
      </c>
      <c r="M1210" s="17">
        <f t="shared" si="107"/>
        <v>-0.24547195898734803</v>
      </c>
      <c r="N1210">
        <v>1403676470.8249002</v>
      </c>
      <c r="O1210">
        <f>INDEX($R$3:$T$335,MATCH(VPPEL[[#This Row],[DistrictNumber]],$R$3:$R$335,0),3)</f>
        <v>0.67</v>
      </c>
      <c r="P1210" s="9">
        <f t="shared" si="105"/>
        <v>940463</v>
      </c>
    </row>
    <row r="1211" spans="1:16" x14ac:dyDescent="0.35">
      <c r="A1211" s="13">
        <v>2029</v>
      </c>
      <c r="B1211" s="13">
        <f t="shared" si="103"/>
        <v>2028</v>
      </c>
      <c r="C1211" t="s">
        <v>460</v>
      </c>
      <c r="D1211" t="s">
        <v>461</v>
      </c>
      <c r="E1211" s="25">
        <v>766403191.73724294</v>
      </c>
      <c r="F1211" s="13">
        <f>INDEX($R$3:$T$335,MATCH(VPPEL[[#This Row],[DistrictNumber]],$R$3:$R$335,0),3)</f>
        <v>0.40337000000000001</v>
      </c>
      <c r="G1211" s="9">
        <f t="shared" si="106"/>
        <v>309144.05545105168</v>
      </c>
      <c r="H1211" s="11">
        <v>1.02</v>
      </c>
      <c r="I1211" s="12" cm="1">
        <f t="array" ref="I1211">INDEX(VPPEL[],MATCH(VPPEL[[#This Row],[Base Year]]&amp;VPPEL[[#This Row],[DistrictNumber]],VPPEL[[Fiscal Year]:[Fiscal Year]]&amp;VPPEL[[DistrictNumber]:[DistrictNumber]],0),9)*$H1211</f>
        <v>198869.54144694988</v>
      </c>
      <c r="J1211" s="15">
        <f>IF(VPPEL[[#This Row],[Unadjusted Maximum Revenue]]/(VPPEL[[#This Row],[Proposed Taxable Valuation]]/1000)&gt;VPPEL[[#This Row],[Max VPPEL RATE]],VPPEL[[#This Row],[Max VPPEL RATE]],VPPEL[[#This Row],[Unadjusted Maximum Revenue]]/(VPPEL[[#This Row],[Proposed Taxable Valuation]]/1000))</f>
        <v>0.25948422917728553</v>
      </c>
      <c r="K1211" s="26">
        <f>ROUND(VPPEL[[#This Row],[Proposed Taxable Valuation]]/1000*VPPEL[[#This Row],[Adjusted Rate]],0)</f>
        <v>198870</v>
      </c>
      <c r="L1211" s="19">
        <f t="shared" si="104"/>
        <v>-110274.5140041018</v>
      </c>
      <c r="M1211" s="17">
        <f t="shared" si="107"/>
        <v>-0.14388577082271448</v>
      </c>
      <c r="N1211">
        <v>555328659.69448245</v>
      </c>
      <c r="O1211">
        <f>INDEX($R$3:$T$335,MATCH(VPPEL[[#This Row],[DistrictNumber]],$R$3:$R$335,0),3)</f>
        <v>0.40337000000000001</v>
      </c>
      <c r="P1211" s="9">
        <f t="shared" si="105"/>
        <v>224003</v>
      </c>
    </row>
    <row r="1212" spans="1:16" x14ac:dyDescent="0.35">
      <c r="A1212" s="13">
        <v>2029</v>
      </c>
      <c r="B1212" s="13">
        <f t="shared" si="103"/>
        <v>2028</v>
      </c>
      <c r="C1212" t="s">
        <v>462</v>
      </c>
      <c r="D1212" t="s">
        <v>463</v>
      </c>
      <c r="E1212" s="25">
        <v>4288725406.7795992</v>
      </c>
      <c r="F1212" s="13">
        <f>INDEX($R$3:$T$335,MATCH(VPPEL[[#This Row],[DistrictNumber]],$R$3:$R$335,0),3)</f>
        <v>1.34</v>
      </c>
      <c r="G1212" s="9">
        <f t="shared" si="106"/>
        <v>5746892.0450846637</v>
      </c>
      <c r="H1212" s="11">
        <v>1.02</v>
      </c>
      <c r="I1212" s="12" cm="1">
        <f t="array" ref="I1212">INDEX(VPPEL[],MATCH(VPPEL[[#This Row],[Base Year]]&amp;VPPEL[[#This Row],[DistrictNumber]],VPPEL[[Fiscal Year]:[Fiscal Year]]&amp;VPPEL[[DistrictNumber]:[DistrictNumber]],0),9)*$H1212</f>
        <v>3449056.33465885</v>
      </c>
      <c r="J1212" s="15">
        <f>IF(VPPEL[[#This Row],[Unadjusted Maximum Revenue]]/(VPPEL[[#This Row],[Proposed Taxable Valuation]]/1000)&gt;VPPEL[[#This Row],[Max VPPEL RATE]],VPPEL[[#This Row],[Max VPPEL RATE]],VPPEL[[#This Row],[Unadjusted Maximum Revenue]]/(VPPEL[[#This Row],[Proposed Taxable Valuation]]/1000))</f>
        <v>0.80421477420927812</v>
      </c>
      <c r="K1212" s="26">
        <f>ROUND(VPPEL[[#This Row],[Proposed Taxable Valuation]]/1000*VPPEL[[#This Row],[Adjusted Rate]],0)</f>
        <v>3449056</v>
      </c>
      <c r="L1212" s="19">
        <f t="shared" si="104"/>
        <v>-2297835.7104258137</v>
      </c>
      <c r="M1212" s="17">
        <f t="shared" si="107"/>
        <v>-0.53578522579072196</v>
      </c>
      <c r="N1212">
        <v>2787134383.4210815</v>
      </c>
      <c r="O1212">
        <f>INDEX($R$3:$T$335,MATCH(VPPEL[[#This Row],[DistrictNumber]],$R$3:$R$335,0),3)</f>
        <v>1.34</v>
      </c>
      <c r="P1212" s="9">
        <f t="shared" si="105"/>
        <v>3734760</v>
      </c>
    </row>
    <row r="1213" spans="1:16" x14ac:dyDescent="0.35">
      <c r="A1213" s="13">
        <v>2029</v>
      </c>
      <c r="B1213" s="13">
        <f t="shared" si="103"/>
        <v>2028</v>
      </c>
      <c r="C1213" t="s">
        <v>464</v>
      </c>
      <c r="D1213" t="s">
        <v>465</v>
      </c>
      <c r="E1213" s="25">
        <v>378467147.25977665</v>
      </c>
      <c r="F1213" s="13">
        <f>INDEX($R$3:$T$335,MATCH(VPPEL[[#This Row],[DistrictNumber]],$R$3:$R$335,0),3)</f>
        <v>1.34</v>
      </c>
      <c r="G1213" s="9">
        <f t="shared" si="106"/>
        <v>507145.97732810077</v>
      </c>
      <c r="H1213" s="11">
        <v>1.02</v>
      </c>
      <c r="I1213" s="12" cm="1">
        <f t="array" ref="I1213">INDEX(VPPEL[],MATCH(VPPEL[[#This Row],[Base Year]]&amp;VPPEL[[#This Row],[DistrictNumber]],VPPEL[[Fiscal Year]:[Fiscal Year]]&amp;VPPEL[[DistrictNumber]:[DistrictNumber]],0),9)*$H1213</f>
        <v>327443.06739616557</v>
      </c>
      <c r="J1213" s="15">
        <f>IF(VPPEL[[#This Row],[Unadjusted Maximum Revenue]]/(VPPEL[[#This Row],[Proposed Taxable Valuation]]/1000)&gt;VPPEL[[#This Row],[Max VPPEL RATE]],VPPEL[[#This Row],[Max VPPEL RATE]],VPPEL[[#This Row],[Unadjusted Maximum Revenue]]/(VPPEL[[#This Row],[Proposed Taxable Valuation]]/1000))</f>
        <v>0.86518227478120158</v>
      </c>
      <c r="K1213" s="26">
        <f>ROUND(VPPEL[[#This Row],[Proposed Taxable Valuation]]/1000*VPPEL[[#This Row],[Adjusted Rate]],0)</f>
        <v>327443</v>
      </c>
      <c r="L1213" s="19">
        <f t="shared" si="104"/>
        <v>-179702.9099319352</v>
      </c>
      <c r="M1213" s="17">
        <f t="shared" si="107"/>
        <v>-0.4748177252187985</v>
      </c>
      <c r="N1213">
        <v>270950844.246957</v>
      </c>
      <c r="O1213">
        <f>INDEX($R$3:$T$335,MATCH(VPPEL[[#This Row],[DistrictNumber]],$R$3:$R$335,0),3)</f>
        <v>1.34</v>
      </c>
      <c r="P1213" s="9">
        <f t="shared" si="105"/>
        <v>363074</v>
      </c>
    </row>
    <row r="1214" spans="1:16" x14ac:dyDescent="0.35">
      <c r="A1214" s="13">
        <v>2029</v>
      </c>
      <c r="B1214" s="13">
        <f t="shared" si="103"/>
        <v>2028</v>
      </c>
      <c r="C1214" t="s">
        <v>466</v>
      </c>
      <c r="D1214" t="s">
        <v>467</v>
      </c>
      <c r="E1214" s="25">
        <v>898285115.76653659</v>
      </c>
      <c r="F1214" s="13">
        <f>INDEX($R$3:$T$335,MATCH(VPPEL[[#This Row],[DistrictNumber]],$R$3:$R$335,0),3)</f>
        <v>0.67</v>
      </c>
      <c r="G1214" s="9">
        <f t="shared" si="106"/>
        <v>601851.0275635795</v>
      </c>
      <c r="H1214" s="11">
        <v>1.02</v>
      </c>
      <c r="I1214" s="12" cm="1">
        <f t="array" ref="I1214">INDEX(VPPEL[],MATCH(VPPEL[[#This Row],[Base Year]]&amp;VPPEL[[#This Row],[DistrictNumber]],VPPEL[[Fiscal Year]:[Fiscal Year]]&amp;VPPEL[[DistrictNumber]:[DistrictNumber]],0),9)*$H1214</f>
        <v>526504.75181455107</v>
      </c>
      <c r="J1214" s="15">
        <f>IF(VPPEL[[#This Row],[Unadjusted Maximum Revenue]]/(VPPEL[[#This Row],[Proposed Taxable Valuation]]/1000)&gt;VPPEL[[#This Row],[Max VPPEL RATE]],VPPEL[[#This Row],[Max VPPEL RATE]],VPPEL[[#This Row],[Unadjusted Maximum Revenue]]/(VPPEL[[#This Row],[Proposed Taxable Valuation]]/1000))</f>
        <v>0.58612209261117176</v>
      </c>
      <c r="K1214" s="26">
        <f>ROUND(VPPEL[[#This Row],[Proposed Taxable Valuation]]/1000*VPPEL[[#This Row],[Adjusted Rate]],0)</f>
        <v>526505</v>
      </c>
      <c r="L1214" s="19">
        <f t="shared" si="104"/>
        <v>-75346.275749028428</v>
      </c>
      <c r="M1214" s="17">
        <f t="shared" si="107"/>
        <v>-8.3877907388828277E-2</v>
      </c>
      <c r="N1214">
        <v>781597382.90605593</v>
      </c>
      <c r="O1214">
        <f>INDEX($R$3:$T$335,MATCH(VPPEL[[#This Row],[DistrictNumber]],$R$3:$R$335,0),3)</f>
        <v>0.67</v>
      </c>
      <c r="P1214" s="9">
        <f t="shared" si="105"/>
        <v>523670</v>
      </c>
    </row>
    <row r="1215" spans="1:16" x14ac:dyDescent="0.35">
      <c r="A1215" s="13">
        <v>2029</v>
      </c>
      <c r="B1215" s="13">
        <f t="shared" si="103"/>
        <v>2028</v>
      </c>
      <c r="C1215" t="s">
        <v>468</v>
      </c>
      <c r="D1215" t="s">
        <v>469</v>
      </c>
      <c r="E1215" s="25">
        <v>286141088.274468</v>
      </c>
      <c r="F1215" s="13">
        <f>INDEX($R$3:$T$335,MATCH(VPPEL[[#This Row],[DistrictNumber]],$R$3:$R$335,0),3)</f>
        <v>1.11189</v>
      </c>
      <c r="G1215" s="9">
        <f t="shared" si="106"/>
        <v>318157.4146414983</v>
      </c>
      <c r="H1215" s="11">
        <v>1.02</v>
      </c>
      <c r="I1215" s="12" cm="1">
        <f t="array" ref="I1215">INDEX(VPPEL[],MATCH(VPPEL[[#This Row],[Base Year]]&amp;VPPEL[[#This Row],[DistrictNumber]],VPPEL[[Fiscal Year]:[Fiscal Year]]&amp;VPPEL[[DistrictNumber]:[DistrictNumber]],0),9)*$H1215</f>
        <v>256623.67652437012</v>
      </c>
      <c r="J1215" s="15">
        <f>IF(VPPEL[[#This Row],[Unadjusted Maximum Revenue]]/(VPPEL[[#This Row],[Proposed Taxable Valuation]]/1000)&gt;VPPEL[[#This Row],[Max VPPEL RATE]],VPPEL[[#This Row],[Max VPPEL RATE]],VPPEL[[#This Row],[Unadjusted Maximum Revenue]]/(VPPEL[[#This Row],[Proposed Taxable Valuation]]/1000))</f>
        <v>0.8968431554933326</v>
      </c>
      <c r="K1215" s="26">
        <f>ROUND(VPPEL[[#This Row],[Proposed Taxable Valuation]]/1000*VPPEL[[#This Row],[Adjusted Rate]],0)</f>
        <v>256624</v>
      </c>
      <c r="L1215" s="19">
        <f t="shared" si="104"/>
        <v>-61533.738117128174</v>
      </c>
      <c r="M1215" s="17">
        <f t="shared" si="107"/>
        <v>-0.21504684450666744</v>
      </c>
      <c r="N1215">
        <v>229244471.15410429</v>
      </c>
      <c r="O1215">
        <f>INDEX($R$3:$T$335,MATCH(VPPEL[[#This Row],[DistrictNumber]],$R$3:$R$335,0),3)</f>
        <v>1.11189</v>
      </c>
      <c r="P1215" s="9">
        <f t="shared" si="105"/>
        <v>254895</v>
      </c>
    </row>
    <row r="1216" spans="1:16" x14ac:dyDescent="0.35">
      <c r="A1216" s="13">
        <v>2029</v>
      </c>
      <c r="B1216" s="13">
        <f t="shared" si="103"/>
        <v>2028</v>
      </c>
      <c r="C1216" t="s">
        <v>470</v>
      </c>
      <c r="D1216" t="s">
        <v>471</v>
      </c>
      <c r="E1216" s="25">
        <v>623347104.56689143</v>
      </c>
      <c r="F1216" s="13">
        <f>INDEX($R$3:$T$335,MATCH(VPPEL[[#This Row],[DistrictNumber]],$R$3:$R$335,0),3)</f>
        <v>1.1983200000000001</v>
      </c>
      <c r="G1216" s="9">
        <f t="shared" si="106"/>
        <v>746969.30234459741</v>
      </c>
      <c r="H1216" s="11">
        <v>1.02</v>
      </c>
      <c r="I1216" s="12" cm="1">
        <f t="array" ref="I1216">INDEX(VPPEL[],MATCH(VPPEL[[#This Row],[Base Year]]&amp;VPPEL[[#This Row],[DistrictNumber]],VPPEL[[Fiscal Year]:[Fiscal Year]]&amp;VPPEL[[DistrictNumber]:[DistrictNumber]],0),9)*$H1216</f>
        <v>602000.81420092809</v>
      </c>
      <c r="J1216" s="15">
        <f>IF(VPPEL[[#This Row],[Unadjusted Maximum Revenue]]/(VPPEL[[#This Row],[Proposed Taxable Valuation]]/1000)&gt;VPPEL[[#This Row],[Max VPPEL RATE]],VPPEL[[#This Row],[Max VPPEL RATE]],VPPEL[[#This Row],[Unadjusted Maximum Revenue]]/(VPPEL[[#This Row],[Proposed Taxable Valuation]]/1000))</f>
        <v>0.9657553709489114</v>
      </c>
      <c r="K1216" s="26">
        <f>ROUND(VPPEL[[#This Row],[Proposed Taxable Valuation]]/1000*VPPEL[[#This Row],[Adjusted Rate]],0)</f>
        <v>602001</v>
      </c>
      <c r="L1216" s="19">
        <f t="shared" si="104"/>
        <v>-144968.48814366932</v>
      </c>
      <c r="M1216" s="17">
        <f t="shared" si="107"/>
        <v>-0.23256462905108866</v>
      </c>
      <c r="N1216">
        <v>490326936.73120236</v>
      </c>
      <c r="O1216">
        <f>INDEX($R$3:$T$335,MATCH(VPPEL[[#This Row],[DistrictNumber]],$R$3:$R$335,0),3)</f>
        <v>1.1983200000000001</v>
      </c>
      <c r="P1216" s="9">
        <f t="shared" si="105"/>
        <v>587569</v>
      </c>
    </row>
    <row r="1217" spans="1:16" x14ac:dyDescent="0.35">
      <c r="A1217" s="13">
        <v>2029</v>
      </c>
      <c r="B1217" s="13">
        <f t="shared" si="103"/>
        <v>2028</v>
      </c>
      <c r="C1217" t="s">
        <v>472</v>
      </c>
      <c r="D1217" t="s">
        <v>473</v>
      </c>
      <c r="E1217" s="25">
        <v>533019199.19065112</v>
      </c>
      <c r="F1217" s="13">
        <f>INDEX($R$3:$T$335,MATCH(VPPEL[[#This Row],[DistrictNumber]],$R$3:$R$335,0),3)</f>
        <v>0</v>
      </c>
      <c r="G1217" s="9">
        <f t="shared" si="106"/>
        <v>0</v>
      </c>
      <c r="H1217" s="11">
        <v>1.02</v>
      </c>
      <c r="I1217" s="12" cm="1">
        <f t="array" ref="I1217">INDEX(VPPEL[],MATCH(VPPEL[[#This Row],[Base Year]]&amp;VPPEL[[#This Row],[DistrictNumber]],VPPEL[[Fiscal Year]:[Fiscal Year]]&amp;VPPEL[[DistrictNumber]:[DistrictNumber]],0),9)*$H1217</f>
        <v>0</v>
      </c>
      <c r="J1217" s="15">
        <f>IF(VPPEL[[#This Row],[Unadjusted Maximum Revenue]]/(VPPEL[[#This Row],[Proposed Taxable Valuation]]/1000)&gt;VPPEL[[#This Row],[Max VPPEL RATE]],VPPEL[[#This Row],[Max VPPEL RATE]],VPPEL[[#This Row],[Unadjusted Maximum Revenue]]/(VPPEL[[#This Row],[Proposed Taxable Valuation]]/1000))</f>
        <v>0</v>
      </c>
      <c r="K1217" s="26">
        <f>ROUND(VPPEL[[#This Row],[Proposed Taxable Valuation]]/1000*VPPEL[[#This Row],[Adjusted Rate]],0)</f>
        <v>0</v>
      </c>
      <c r="L1217" s="19">
        <f t="shared" si="104"/>
        <v>0</v>
      </c>
      <c r="M1217" s="17">
        <f t="shared" si="107"/>
        <v>0</v>
      </c>
      <c r="N1217">
        <v>431086895.93544966</v>
      </c>
      <c r="O1217">
        <f>INDEX($R$3:$T$335,MATCH(VPPEL[[#This Row],[DistrictNumber]],$R$3:$R$335,0),3)</f>
        <v>0</v>
      </c>
      <c r="P1217" s="9">
        <f t="shared" si="105"/>
        <v>0</v>
      </c>
    </row>
    <row r="1218" spans="1:16" x14ac:dyDescent="0.35">
      <c r="A1218" s="13">
        <v>2029</v>
      </c>
      <c r="B1218" s="13">
        <f t="shared" si="103"/>
        <v>2028</v>
      </c>
      <c r="C1218" t="s">
        <v>474</v>
      </c>
      <c r="D1218" t="s">
        <v>475</v>
      </c>
      <c r="E1218" s="25">
        <v>585543766.68157935</v>
      </c>
      <c r="F1218" s="13">
        <f>INDEX($R$3:$T$335,MATCH(VPPEL[[#This Row],[DistrictNumber]],$R$3:$R$335,0),3)</f>
        <v>0.76636000000000004</v>
      </c>
      <c r="G1218" s="9">
        <f t="shared" si="106"/>
        <v>448737.32103409519</v>
      </c>
      <c r="H1218" s="11">
        <v>1.02</v>
      </c>
      <c r="I1218" s="12" cm="1">
        <f t="array" ref="I1218">INDEX(VPPEL[],MATCH(VPPEL[[#This Row],[Base Year]]&amp;VPPEL[[#This Row],[DistrictNumber]],VPPEL[[Fiscal Year]:[Fiscal Year]]&amp;VPPEL[[DistrictNumber]:[DistrictNumber]],0),9)*$H1218</f>
        <v>383645.12608753372</v>
      </c>
      <c r="J1218" s="15">
        <f>IF(VPPEL[[#This Row],[Unadjusted Maximum Revenue]]/(VPPEL[[#This Row],[Proposed Taxable Valuation]]/1000)&gt;VPPEL[[#This Row],[Max VPPEL RATE]],VPPEL[[#This Row],[Max VPPEL RATE]],VPPEL[[#This Row],[Unadjusted Maximum Revenue]]/(VPPEL[[#This Row],[Proposed Taxable Valuation]]/1000))</f>
        <v>0.65519462065448164</v>
      </c>
      <c r="K1218" s="26">
        <f>ROUND(VPPEL[[#This Row],[Proposed Taxable Valuation]]/1000*VPPEL[[#This Row],[Adjusted Rate]],0)</f>
        <v>383645</v>
      </c>
      <c r="L1218" s="19">
        <f t="shared" si="104"/>
        <v>-65092.194946561474</v>
      </c>
      <c r="M1218" s="17">
        <f t="shared" si="107"/>
        <v>-0.1111653793455184</v>
      </c>
      <c r="N1218">
        <v>509999634.94495237</v>
      </c>
      <c r="O1218">
        <f>INDEX($R$3:$T$335,MATCH(VPPEL[[#This Row],[DistrictNumber]],$R$3:$R$335,0),3)</f>
        <v>0.76636000000000004</v>
      </c>
      <c r="P1218" s="9">
        <f t="shared" si="105"/>
        <v>390843</v>
      </c>
    </row>
    <row r="1219" spans="1:16" x14ac:dyDescent="0.35">
      <c r="A1219" s="13">
        <v>2029</v>
      </c>
      <c r="B1219" s="13">
        <f t="shared" si="103"/>
        <v>2028</v>
      </c>
      <c r="C1219" t="s">
        <v>476</v>
      </c>
      <c r="D1219" t="s">
        <v>477</v>
      </c>
      <c r="E1219" s="25">
        <v>342119010.81080455</v>
      </c>
      <c r="F1219" s="13">
        <f>INDEX($R$3:$T$335,MATCH(VPPEL[[#This Row],[DistrictNumber]],$R$3:$R$335,0),3)</f>
        <v>1.24028</v>
      </c>
      <c r="G1219" s="9">
        <f t="shared" si="106"/>
        <v>424323.36672842468</v>
      </c>
      <c r="H1219" s="11">
        <v>1.02</v>
      </c>
      <c r="I1219" s="12" cm="1">
        <f t="array" ref="I1219">INDEX(VPPEL[],MATCH(VPPEL[[#This Row],[Base Year]]&amp;VPPEL[[#This Row],[DistrictNumber]],VPPEL[[Fiscal Year]:[Fiscal Year]]&amp;VPPEL[[DistrictNumber]:[DistrictNumber]],0),9)*$H1219</f>
        <v>370943.69418912375</v>
      </c>
      <c r="J1219" s="15">
        <f>IF(VPPEL[[#This Row],[Unadjusted Maximum Revenue]]/(VPPEL[[#This Row],[Proposed Taxable Valuation]]/1000)&gt;VPPEL[[#This Row],[Max VPPEL RATE]],VPPEL[[#This Row],[Max VPPEL RATE]],VPPEL[[#This Row],[Unadjusted Maximum Revenue]]/(VPPEL[[#This Row],[Proposed Taxable Valuation]]/1000))</f>
        <v>1.0842533810383883</v>
      </c>
      <c r="K1219" s="26">
        <f>ROUND(VPPEL[[#This Row],[Proposed Taxable Valuation]]/1000*VPPEL[[#This Row],[Adjusted Rate]],0)</f>
        <v>370944</v>
      </c>
      <c r="L1219" s="19">
        <f t="shared" si="104"/>
        <v>-53379.672539300926</v>
      </c>
      <c r="M1219" s="17">
        <f t="shared" si="107"/>
        <v>-0.15602661896161174</v>
      </c>
      <c r="N1219">
        <v>293966197.1808306</v>
      </c>
      <c r="O1219">
        <f>INDEX($R$3:$T$335,MATCH(VPPEL[[#This Row],[DistrictNumber]],$R$3:$R$335,0),3)</f>
        <v>1.24028</v>
      </c>
      <c r="P1219" s="9">
        <f t="shared" si="105"/>
        <v>364600</v>
      </c>
    </row>
    <row r="1220" spans="1:16" x14ac:dyDescent="0.35">
      <c r="A1220" s="13">
        <v>2029</v>
      </c>
      <c r="B1220" s="13">
        <f t="shared" si="103"/>
        <v>2028</v>
      </c>
      <c r="C1220" t="s">
        <v>478</v>
      </c>
      <c r="D1220" t="s">
        <v>479</v>
      </c>
      <c r="E1220" s="25">
        <v>568183351.98222017</v>
      </c>
      <c r="F1220" s="13">
        <f>INDEX($R$3:$T$335,MATCH(VPPEL[[#This Row],[DistrictNumber]],$R$3:$R$335,0),3)</f>
        <v>0</v>
      </c>
      <c r="G1220" s="9">
        <f t="shared" si="106"/>
        <v>0</v>
      </c>
      <c r="H1220" s="11">
        <v>1.02</v>
      </c>
      <c r="I1220" s="12" cm="1">
        <f t="array" ref="I1220">INDEX(VPPEL[],MATCH(VPPEL[[#This Row],[Base Year]]&amp;VPPEL[[#This Row],[DistrictNumber]],VPPEL[[Fiscal Year]:[Fiscal Year]]&amp;VPPEL[[DistrictNumber]:[DistrictNumber]],0),9)*$H1220</f>
        <v>0</v>
      </c>
      <c r="J1220" s="15">
        <f>IF(VPPEL[[#This Row],[Unadjusted Maximum Revenue]]/(VPPEL[[#This Row],[Proposed Taxable Valuation]]/1000)&gt;VPPEL[[#This Row],[Max VPPEL RATE]],VPPEL[[#This Row],[Max VPPEL RATE]],VPPEL[[#This Row],[Unadjusted Maximum Revenue]]/(VPPEL[[#This Row],[Proposed Taxable Valuation]]/1000))</f>
        <v>0</v>
      </c>
      <c r="K1220" s="26">
        <f>ROUND(VPPEL[[#This Row],[Proposed Taxable Valuation]]/1000*VPPEL[[#This Row],[Adjusted Rate]],0)</f>
        <v>0</v>
      </c>
      <c r="L1220" s="19">
        <f t="shared" si="104"/>
        <v>0</v>
      </c>
      <c r="M1220" s="17">
        <f t="shared" si="107"/>
        <v>0</v>
      </c>
      <c r="N1220">
        <v>464090752.92940593</v>
      </c>
      <c r="O1220">
        <f>INDEX($R$3:$T$335,MATCH(VPPEL[[#This Row],[DistrictNumber]],$R$3:$R$335,0),3)</f>
        <v>0</v>
      </c>
      <c r="P1220" s="9">
        <f t="shared" si="105"/>
        <v>0</v>
      </c>
    </row>
    <row r="1221" spans="1:16" x14ac:dyDescent="0.35">
      <c r="A1221" s="13">
        <v>2029</v>
      </c>
      <c r="B1221" s="13">
        <f t="shared" ref="B1221:B1284" si="108">A1221-1</f>
        <v>2028</v>
      </c>
      <c r="C1221" t="s">
        <v>480</v>
      </c>
      <c r="D1221" t="s">
        <v>481</v>
      </c>
      <c r="E1221" s="25">
        <v>678740118.64651585</v>
      </c>
      <c r="F1221" s="13">
        <f>INDEX($R$3:$T$335,MATCH(VPPEL[[#This Row],[DistrictNumber]],$R$3:$R$335,0),3)</f>
        <v>1</v>
      </c>
      <c r="G1221" s="9">
        <f t="shared" si="106"/>
        <v>678740.11864651588</v>
      </c>
      <c r="H1221" s="11">
        <v>1.02</v>
      </c>
      <c r="I1221" s="12" cm="1">
        <f t="array" ref="I1221">INDEX(VPPEL[],MATCH(VPPEL[[#This Row],[Base Year]]&amp;VPPEL[[#This Row],[DistrictNumber]],VPPEL[[Fiscal Year]:[Fiscal Year]]&amp;VPPEL[[DistrictNumber]:[DistrictNumber]],0),9)*$H1221</f>
        <v>471421.97708126402</v>
      </c>
      <c r="J1221" s="15">
        <f>IF(VPPEL[[#This Row],[Unadjusted Maximum Revenue]]/(VPPEL[[#This Row],[Proposed Taxable Valuation]]/1000)&gt;VPPEL[[#This Row],[Max VPPEL RATE]],VPPEL[[#This Row],[Max VPPEL RATE]],VPPEL[[#This Row],[Unadjusted Maximum Revenue]]/(VPPEL[[#This Row],[Proposed Taxable Valuation]]/1000))</f>
        <v>0.69455446072840432</v>
      </c>
      <c r="K1221" s="26">
        <f>ROUND(VPPEL[[#This Row],[Proposed Taxable Valuation]]/1000*VPPEL[[#This Row],[Adjusted Rate]],0)</f>
        <v>471422</v>
      </c>
      <c r="L1221" s="19">
        <f t="shared" ref="L1221:L1284" si="109">I1221-G1221</f>
        <v>-207318.14156525186</v>
      </c>
      <c r="M1221" s="17">
        <f t="shared" si="107"/>
        <v>-0.30544553927159568</v>
      </c>
      <c r="N1221">
        <v>511899395.24985886</v>
      </c>
      <c r="O1221">
        <f>INDEX($R$3:$T$335,MATCH(VPPEL[[#This Row],[DistrictNumber]],$R$3:$R$335,0),3)</f>
        <v>1</v>
      </c>
      <c r="P1221" s="9">
        <f t="shared" ref="P1221:P1284" si="110">ROUND(N1221/1000*O1221,0)</f>
        <v>511899</v>
      </c>
    </row>
    <row r="1222" spans="1:16" x14ac:dyDescent="0.35">
      <c r="A1222" s="13">
        <v>2029</v>
      </c>
      <c r="B1222" s="13">
        <f t="shared" si="108"/>
        <v>2028</v>
      </c>
      <c r="C1222" t="s">
        <v>482</v>
      </c>
      <c r="D1222" t="s">
        <v>483</v>
      </c>
      <c r="E1222" s="25">
        <v>742739743.33118045</v>
      </c>
      <c r="F1222" s="13">
        <f>INDEX($R$3:$T$335,MATCH(VPPEL[[#This Row],[DistrictNumber]],$R$3:$R$335,0),3)</f>
        <v>0.75751999999999997</v>
      </c>
      <c r="G1222" s="9">
        <f t="shared" si="106"/>
        <v>562640.21036823583</v>
      </c>
      <c r="H1222" s="11">
        <v>1.02</v>
      </c>
      <c r="I1222" s="12" cm="1">
        <f t="array" ref="I1222">INDEX(VPPEL[],MATCH(VPPEL[[#This Row],[Base Year]]&amp;VPPEL[[#This Row],[DistrictNumber]],VPPEL[[Fiscal Year]:[Fiscal Year]]&amp;VPPEL[[DistrictNumber]:[DistrictNumber]],0),9)*$H1222</f>
        <v>381365.08653474867</v>
      </c>
      <c r="J1222" s="15">
        <f>IF(VPPEL[[#This Row],[Unadjusted Maximum Revenue]]/(VPPEL[[#This Row],[Proposed Taxable Valuation]]/1000)&gt;VPPEL[[#This Row],[Max VPPEL RATE]],VPPEL[[#This Row],[Max VPPEL RATE]],VPPEL[[#This Row],[Unadjusted Maximum Revenue]]/(VPPEL[[#This Row],[Proposed Taxable Valuation]]/1000))</f>
        <v>0.51345722368959279</v>
      </c>
      <c r="K1222" s="26">
        <f>ROUND(VPPEL[[#This Row],[Proposed Taxable Valuation]]/1000*VPPEL[[#This Row],[Adjusted Rate]],0)</f>
        <v>381365</v>
      </c>
      <c r="L1222" s="19">
        <f t="shared" si="109"/>
        <v>-181275.12383348716</v>
      </c>
      <c r="M1222" s="17">
        <f t="shared" si="107"/>
        <v>-0.24406277631040718</v>
      </c>
      <c r="N1222">
        <v>537093667.45114088</v>
      </c>
      <c r="O1222">
        <f>INDEX($R$3:$T$335,MATCH(VPPEL[[#This Row],[DistrictNumber]],$R$3:$R$335,0),3)</f>
        <v>0.75751999999999997</v>
      </c>
      <c r="P1222" s="9">
        <f t="shared" si="110"/>
        <v>406859</v>
      </c>
    </row>
    <row r="1223" spans="1:16" x14ac:dyDescent="0.35">
      <c r="A1223" s="13">
        <v>2029</v>
      </c>
      <c r="B1223" s="13">
        <f t="shared" si="108"/>
        <v>2028</v>
      </c>
      <c r="C1223" t="s">
        <v>484</v>
      </c>
      <c r="D1223" t="s">
        <v>485</v>
      </c>
      <c r="E1223" s="25">
        <v>344088754.28845531</v>
      </c>
      <c r="F1223" s="13">
        <f>INDEX($R$3:$T$335,MATCH(VPPEL[[#This Row],[DistrictNumber]],$R$3:$R$335,0),3)</f>
        <v>1.34</v>
      </c>
      <c r="G1223" s="9">
        <f t="shared" si="106"/>
        <v>461078.93074653012</v>
      </c>
      <c r="H1223" s="11">
        <v>1.02</v>
      </c>
      <c r="I1223" s="12" cm="1">
        <f t="array" ref="I1223">INDEX(VPPEL[],MATCH(VPPEL[[#This Row],[Base Year]]&amp;VPPEL[[#This Row],[DistrictNumber]],VPPEL[[Fiscal Year]:[Fiscal Year]]&amp;VPPEL[[DistrictNumber]:[DistrictNumber]],0),9)*$H1223</f>
        <v>397585.59548531624</v>
      </c>
      <c r="J1223" s="15">
        <f>IF(VPPEL[[#This Row],[Unadjusted Maximum Revenue]]/(VPPEL[[#This Row],[Proposed Taxable Valuation]]/1000)&gt;VPPEL[[#This Row],[Max VPPEL RATE]],VPPEL[[#This Row],[Max VPPEL RATE]],VPPEL[[#This Row],[Unadjusted Maximum Revenue]]/(VPPEL[[#This Row],[Proposed Taxable Valuation]]/1000))</f>
        <v>1.1554739599307382</v>
      </c>
      <c r="K1223" s="26">
        <f>ROUND(VPPEL[[#This Row],[Proposed Taxable Valuation]]/1000*VPPEL[[#This Row],[Adjusted Rate]],0)</f>
        <v>397586</v>
      </c>
      <c r="L1223" s="19">
        <f t="shared" si="109"/>
        <v>-63493.335261213884</v>
      </c>
      <c r="M1223" s="17">
        <f t="shared" si="107"/>
        <v>-0.18452604006926188</v>
      </c>
      <c r="N1223">
        <v>282310178.03001785</v>
      </c>
      <c r="O1223">
        <f>INDEX($R$3:$T$335,MATCH(VPPEL[[#This Row],[DistrictNumber]],$R$3:$R$335,0),3)</f>
        <v>1.34</v>
      </c>
      <c r="P1223" s="9">
        <f t="shared" si="110"/>
        <v>378296</v>
      </c>
    </row>
    <row r="1224" spans="1:16" x14ac:dyDescent="0.35">
      <c r="A1224" s="13">
        <v>2029</v>
      </c>
      <c r="B1224" s="13">
        <f t="shared" si="108"/>
        <v>2028</v>
      </c>
      <c r="C1224" t="s">
        <v>486</v>
      </c>
      <c r="D1224" t="s">
        <v>487</v>
      </c>
      <c r="E1224" s="25">
        <v>203875116.58670297</v>
      </c>
      <c r="F1224" s="13">
        <f>INDEX($R$3:$T$335,MATCH(VPPEL[[#This Row],[DistrictNumber]],$R$3:$R$335,0),3)</f>
        <v>0.67</v>
      </c>
      <c r="G1224" s="9">
        <f t="shared" si="106"/>
        <v>136596.328113091</v>
      </c>
      <c r="H1224" s="11">
        <v>1.02</v>
      </c>
      <c r="I1224" s="12" cm="1">
        <f t="array" ref="I1224">INDEX(VPPEL[],MATCH(VPPEL[[#This Row],[Base Year]]&amp;VPPEL[[#This Row],[DistrictNumber]],VPPEL[[Fiscal Year]:[Fiscal Year]]&amp;VPPEL[[DistrictNumber]:[DistrictNumber]],0),9)*$H1224</f>
        <v>110918.82245393377</v>
      </c>
      <c r="J1224" s="15">
        <f>IF(VPPEL[[#This Row],[Unadjusted Maximum Revenue]]/(VPPEL[[#This Row],[Proposed Taxable Valuation]]/1000)&gt;VPPEL[[#This Row],[Max VPPEL RATE]],VPPEL[[#This Row],[Max VPPEL RATE]],VPPEL[[#This Row],[Unadjusted Maximum Revenue]]/(VPPEL[[#This Row],[Proposed Taxable Valuation]]/1000))</f>
        <v>0.5440527726529234</v>
      </c>
      <c r="K1224" s="26">
        <f>ROUND(VPPEL[[#This Row],[Proposed Taxable Valuation]]/1000*VPPEL[[#This Row],[Adjusted Rate]],0)</f>
        <v>110919</v>
      </c>
      <c r="L1224" s="19">
        <f t="shared" si="109"/>
        <v>-25677.505659157236</v>
      </c>
      <c r="M1224" s="17">
        <f t="shared" si="107"/>
        <v>-0.12594722734707664</v>
      </c>
      <c r="N1224">
        <v>163429286.67695621</v>
      </c>
      <c r="O1224">
        <f>INDEX($R$3:$T$335,MATCH(VPPEL[[#This Row],[DistrictNumber]],$R$3:$R$335,0),3)</f>
        <v>0.67</v>
      </c>
      <c r="P1224" s="9">
        <f t="shared" si="110"/>
        <v>109498</v>
      </c>
    </row>
    <row r="1225" spans="1:16" x14ac:dyDescent="0.35">
      <c r="A1225" s="13">
        <v>2029</v>
      </c>
      <c r="B1225" s="13">
        <f t="shared" si="108"/>
        <v>2028</v>
      </c>
      <c r="C1225" t="s">
        <v>488</v>
      </c>
      <c r="D1225" t="s">
        <v>489</v>
      </c>
      <c r="E1225" s="25">
        <v>2642142957.856215</v>
      </c>
      <c r="F1225" s="13">
        <f>INDEX($R$3:$T$335,MATCH(VPPEL[[#This Row],[DistrictNumber]],$R$3:$R$335,0),3)</f>
        <v>1.34</v>
      </c>
      <c r="G1225" s="9">
        <f t="shared" si="106"/>
        <v>3540471.5635273284</v>
      </c>
      <c r="H1225" s="11">
        <v>1.02</v>
      </c>
      <c r="I1225" s="12" cm="1">
        <f t="array" ref="I1225">INDEX(VPPEL[],MATCH(VPPEL[[#This Row],[Base Year]]&amp;VPPEL[[#This Row],[DistrictNumber]],VPPEL[[Fiscal Year]:[Fiscal Year]]&amp;VPPEL[[DistrictNumber]:[DistrictNumber]],0),9)*$H1225</f>
        <v>2455381.0512961871</v>
      </c>
      <c r="J1225" s="15">
        <f>IF(VPPEL[[#This Row],[Unadjusted Maximum Revenue]]/(VPPEL[[#This Row],[Proposed Taxable Valuation]]/1000)&gt;VPPEL[[#This Row],[Max VPPEL RATE]],VPPEL[[#This Row],[Max VPPEL RATE]],VPPEL[[#This Row],[Unadjusted Maximum Revenue]]/(VPPEL[[#This Row],[Proposed Taxable Valuation]]/1000))</f>
        <v>0.92931423108476952</v>
      </c>
      <c r="K1225" s="26">
        <f>ROUND(VPPEL[[#This Row],[Proposed Taxable Valuation]]/1000*VPPEL[[#This Row],[Adjusted Rate]],0)</f>
        <v>2455381</v>
      </c>
      <c r="L1225" s="19">
        <f t="shared" si="109"/>
        <v>-1085090.5122311413</v>
      </c>
      <c r="M1225" s="17">
        <f t="shared" si="107"/>
        <v>-0.41068576891523056</v>
      </c>
      <c r="N1225">
        <v>2130206767.5497274</v>
      </c>
      <c r="O1225">
        <f>INDEX($R$3:$T$335,MATCH(VPPEL[[#This Row],[DistrictNumber]],$R$3:$R$335,0),3)</f>
        <v>1.34</v>
      </c>
      <c r="P1225" s="9">
        <f t="shared" si="110"/>
        <v>2854477</v>
      </c>
    </row>
    <row r="1226" spans="1:16" x14ac:dyDescent="0.35">
      <c r="A1226" s="13">
        <v>2029</v>
      </c>
      <c r="B1226" s="13">
        <f t="shared" si="108"/>
        <v>2028</v>
      </c>
      <c r="C1226" t="s">
        <v>490</v>
      </c>
      <c r="D1226" t="s">
        <v>491</v>
      </c>
      <c r="E1226" s="25">
        <v>367271891.87887919</v>
      </c>
      <c r="F1226" s="13">
        <f>INDEX($R$3:$T$335,MATCH(VPPEL[[#This Row],[DistrictNumber]],$R$3:$R$335,0),3)</f>
        <v>1.24597</v>
      </c>
      <c r="G1226" s="9">
        <f t="shared" ref="G1226:G1289" si="111">E1226/1000*F1226</f>
        <v>457609.7591243271</v>
      </c>
      <c r="H1226" s="11">
        <v>1.02</v>
      </c>
      <c r="I1226" s="12" cm="1">
        <f t="array" ref="I1226">INDEX(VPPEL[],MATCH(VPPEL[[#This Row],[Base Year]]&amp;VPPEL[[#This Row],[DistrictNumber]],VPPEL[[Fiscal Year]:[Fiscal Year]]&amp;VPPEL[[DistrictNumber]:[DistrictNumber]],0),9)*$H1226</f>
        <v>387374.61590502725</v>
      </c>
      <c r="J1226" s="15">
        <f>IF(VPPEL[[#This Row],[Unadjusted Maximum Revenue]]/(VPPEL[[#This Row],[Proposed Taxable Valuation]]/1000)&gt;VPPEL[[#This Row],[Max VPPEL RATE]],VPPEL[[#This Row],[Max VPPEL RATE]],VPPEL[[#This Row],[Unadjusted Maximum Revenue]]/(VPPEL[[#This Row],[Proposed Taxable Valuation]]/1000))</f>
        <v>1.0547352641752876</v>
      </c>
      <c r="K1226" s="26">
        <f>ROUND(VPPEL[[#This Row],[Proposed Taxable Valuation]]/1000*VPPEL[[#This Row],[Adjusted Rate]],0)</f>
        <v>387375</v>
      </c>
      <c r="L1226" s="19">
        <f t="shared" si="109"/>
        <v>-70235.143219299847</v>
      </c>
      <c r="M1226" s="17">
        <f t="shared" si="107"/>
        <v>-0.1912347358247124</v>
      </c>
      <c r="N1226">
        <v>316653665.00682586</v>
      </c>
      <c r="O1226">
        <f>INDEX($R$3:$T$335,MATCH(VPPEL[[#This Row],[DistrictNumber]],$R$3:$R$335,0),3)</f>
        <v>1.24597</v>
      </c>
      <c r="P1226" s="9">
        <f t="shared" si="110"/>
        <v>394541</v>
      </c>
    </row>
    <row r="1227" spans="1:16" x14ac:dyDescent="0.35">
      <c r="A1227" s="13">
        <v>2029</v>
      </c>
      <c r="B1227" s="13">
        <f t="shared" si="108"/>
        <v>2028</v>
      </c>
      <c r="C1227" t="s">
        <v>492</v>
      </c>
      <c r="D1227" t="s">
        <v>493</v>
      </c>
      <c r="E1227" s="25">
        <v>286923087.63123721</v>
      </c>
      <c r="F1227" s="13">
        <f>INDEX($R$3:$T$335,MATCH(VPPEL[[#This Row],[DistrictNumber]],$R$3:$R$335,0),3)</f>
        <v>0.67</v>
      </c>
      <c r="G1227" s="9">
        <f t="shared" si="111"/>
        <v>192238.46871292897</v>
      </c>
      <c r="H1227" s="11">
        <v>1.02</v>
      </c>
      <c r="I1227" s="12" cm="1">
        <f t="array" ref="I1227">INDEX(VPPEL[],MATCH(VPPEL[[#This Row],[Base Year]]&amp;VPPEL[[#This Row],[DistrictNumber]],VPPEL[[Fiscal Year]:[Fiscal Year]]&amp;VPPEL[[DistrictNumber]:[DistrictNumber]],0),9)*$H1227</f>
        <v>168400.3343466096</v>
      </c>
      <c r="J1227" s="15">
        <f>IF(VPPEL[[#This Row],[Unadjusted Maximum Revenue]]/(VPPEL[[#This Row],[Proposed Taxable Valuation]]/1000)&gt;VPPEL[[#This Row],[Max VPPEL RATE]],VPPEL[[#This Row],[Max VPPEL RATE]],VPPEL[[#This Row],[Unadjusted Maximum Revenue]]/(VPPEL[[#This Row],[Proposed Taxable Valuation]]/1000))</f>
        <v>0.58691803345934679</v>
      </c>
      <c r="K1227" s="26">
        <f>ROUND(VPPEL[[#This Row],[Proposed Taxable Valuation]]/1000*VPPEL[[#This Row],[Adjusted Rate]],0)</f>
        <v>168400</v>
      </c>
      <c r="L1227" s="19">
        <f t="shared" si="109"/>
        <v>-23838.134366319369</v>
      </c>
      <c r="M1227" s="17">
        <f t="shared" ref="M1227:M1290" si="112">J1227-F1227</f>
        <v>-8.3081966540653251E-2</v>
      </c>
      <c r="N1227">
        <v>246195472.92441532</v>
      </c>
      <c r="O1227">
        <f>INDEX($R$3:$T$335,MATCH(VPPEL[[#This Row],[DistrictNumber]],$R$3:$R$335,0),3)</f>
        <v>0.67</v>
      </c>
      <c r="P1227" s="9">
        <f t="shared" si="110"/>
        <v>164951</v>
      </c>
    </row>
    <row r="1228" spans="1:16" x14ac:dyDescent="0.35">
      <c r="A1228" s="13">
        <v>2029</v>
      </c>
      <c r="B1228" s="13">
        <f t="shared" si="108"/>
        <v>2028</v>
      </c>
      <c r="C1228" t="s">
        <v>494</v>
      </c>
      <c r="D1228" t="s">
        <v>495</v>
      </c>
      <c r="E1228" s="25">
        <v>1937158585.338604</v>
      </c>
      <c r="F1228" s="13">
        <f>INDEX($R$3:$T$335,MATCH(VPPEL[[#This Row],[DistrictNumber]],$R$3:$R$335,0),3)</f>
        <v>0</v>
      </c>
      <c r="G1228" s="9">
        <f t="shared" si="111"/>
        <v>0</v>
      </c>
      <c r="H1228" s="11">
        <v>1.02</v>
      </c>
      <c r="I1228" s="12" cm="1">
        <f t="array" ref="I1228">INDEX(VPPEL[],MATCH(VPPEL[[#This Row],[Base Year]]&amp;VPPEL[[#This Row],[DistrictNumber]],VPPEL[[Fiscal Year]:[Fiscal Year]]&amp;VPPEL[[DistrictNumber]:[DistrictNumber]],0),9)*$H1228</f>
        <v>0</v>
      </c>
      <c r="J1228" s="15">
        <f>IF(VPPEL[[#This Row],[Unadjusted Maximum Revenue]]/(VPPEL[[#This Row],[Proposed Taxable Valuation]]/1000)&gt;VPPEL[[#This Row],[Max VPPEL RATE]],VPPEL[[#This Row],[Max VPPEL RATE]],VPPEL[[#This Row],[Unadjusted Maximum Revenue]]/(VPPEL[[#This Row],[Proposed Taxable Valuation]]/1000))</f>
        <v>0</v>
      </c>
      <c r="K1228" s="26">
        <f>ROUND(VPPEL[[#This Row],[Proposed Taxable Valuation]]/1000*VPPEL[[#This Row],[Adjusted Rate]],0)</f>
        <v>0</v>
      </c>
      <c r="L1228" s="19">
        <f t="shared" si="109"/>
        <v>0</v>
      </c>
      <c r="M1228" s="17">
        <f t="shared" si="112"/>
        <v>0</v>
      </c>
      <c r="N1228">
        <v>1571835186.1597342</v>
      </c>
      <c r="O1228">
        <f>INDEX($R$3:$T$335,MATCH(VPPEL[[#This Row],[DistrictNumber]],$R$3:$R$335,0),3)</f>
        <v>0</v>
      </c>
      <c r="P1228" s="9">
        <f t="shared" si="110"/>
        <v>0</v>
      </c>
    </row>
    <row r="1229" spans="1:16" x14ac:dyDescent="0.35">
      <c r="A1229" s="13">
        <v>2029</v>
      </c>
      <c r="B1229" s="13">
        <f t="shared" si="108"/>
        <v>2028</v>
      </c>
      <c r="C1229" t="s">
        <v>496</v>
      </c>
      <c r="D1229" t="s">
        <v>497</v>
      </c>
      <c r="E1229" s="25">
        <v>200859328.48245496</v>
      </c>
      <c r="F1229" s="13">
        <f>INDEX($R$3:$T$335,MATCH(VPPEL[[#This Row],[DistrictNumber]],$R$3:$R$335,0),3)</f>
        <v>0</v>
      </c>
      <c r="G1229" s="9">
        <f t="shared" si="111"/>
        <v>0</v>
      </c>
      <c r="H1229" s="11">
        <v>1.02</v>
      </c>
      <c r="I1229" s="12" cm="1">
        <f t="array" ref="I1229">INDEX(VPPEL[],MATCH(VPPEL[[#This Row],[Base Year]]&amp;VPPEL[[#This Row],[DistrictNumber]],VPPEL[[Fiscal Year]:[Fiscal Year]]&amp;VPPEL[[DistrictNumber]:[DistrictNumber]],0),9)*$H1229</f>
        <v>0</v>
      </c>
      <c r="J1229" s="15">
        <f>IF(VPPEL[[#This Row],[Unadjusted Maximum Revenue]]/(VPPEL[[#This Row],[Proposed Taxable Valuation]]/1000)&gt;VPPEL[[#This Row],[Max VPPEL RATE]],VPPEL[[#This Row],[Max VPPEL RATE]],VPPEL[[#This Row],[Unadjusted Maximum Revenue]]/(VPPEL[[#This Row],[Proposed Taxable Valuation]]/1000))</f>
        <v>0</v>
      </c>
      <c r="K1229" s="26">
        <f>ROUND(VPPEL[[#This Row],[Proposed Taxable Valuation]]/1000*VPPEL[[#This Row],[Adjusted Rate]],0)</f>
        <v>0</v>
      </c>
      <c r="L1229" s="19">
        <f t="shared" si="109"/>
        <v>0</v>
      </c>
      <c r="M1229" s="17">
        <f t="shared" si="112"/>
        <v>0</v>
      </c>
      <c r="N1229">
        <v>162061014.33286917</v>
      </c>
      <c r="O1229">
        <f>INDEX($R$3:$T$335,MATCH(VPPEL[[#This Row],[DistrictNumber]],$R$3:$R$335,0),3)</f>
        <v>0</v>
      </c>
      <c r="P1229" s="9">
        <f t="shared" si="110"/>
        <v>0</v>
      </c>
    </row>
    <row r="1230" spans="1:16" x14ac:dyDescent="0.35">
      <c r="A1230" s="13">
        <v>2029</v>
      </c>
      <c r="B1230" s="13">
        <f t="shared" si="108"/>
        <v>2028</v>
      </c>
      <c r="C1230" t="s">
        <v>498</v>
      </c>
      <c r="D1230" t="s">
        <v>499</v>
      </c>
      <c r="E1230" s="25">
        <v>914722606.34240413</v>
      </c>
      <c r="F1230" s="13">
        <f>INDEX($R$3:$T$335,MATCH(VPPEL[[#This Row],[DistrictNumber]],$R$3:$R$335,0),3)</f>
        <v>1.34</v>
      </c>
      <c r="G1230" s="9">
        <f t="shared" si="111"/>
        <v>1225728.2924988216</v>
      </c>
      <c r="H1230" s="11">
        <v>1.02</v>
      </c>
      <c r="I1230" s="12" cm="1">
        <f t="array" ref="I1230">INDEX(VPPEL[],MATCH(VPPEL[[#This Row],[Base Year]]&amp;VPPEL[[#This Row],[DistrictNumber]],VPPEL[[Fiscal Year]:[Fiscal Year]]&amp;VPPEL[[DistrictNumber]:[DistrictNumber]],0),9)*$H1230</f>
        <v>901361.74572183611</v>
      </c>
      <c r="J1230" s="15">
        <f>IF(VPPEL[[#This Row],[Unadjusted Maximum Revenue]]/(VPPEL[[#This Row],[Proposed Taxable Valuation]]/1000)&gt;VPPEL[[#This Row],[Max VPPEL RATE]],VPPEL[[#This Row],[Max VPPEL RATE]],VPPEL[[#This Row],[Unadjusted Maximum Revenue]]/(VPPEL[[#This Row],[Proposed Taxable Valuation]]/1000))</f>
        <v>0.98539353840396204</v>
      </c>
      <c r="K1230" s="26">
        <f>ROUND(VPPEL[[#This Row],[Proposed Taxable Valuation]]/1000*VPPEL[[#This Row],[Adjusted Rate]],0)</f>
        <v>901362</v>
      </c>
      <c r="L1230" s="19">
        <f t="shared" si="109"/>
        <v>-324366.54677698552</v>
      </c>
      <c r="M1230" s="17">
        <f t="shared" si="112"/>
        <v>-0.35460646159603804</v>
      </c>
      <c r="N1230">
        <v>717167371.47466016</v>
      </c>
      <c r="O1230">
        <f>INDEX($R$3:$T$335,MATCH(VPPEL[[#This Row],[DistrictNumber]],$R$3:$R$335,0),3)</f>
        <v>1.34</v>
      </c>
      <c r="P1230" s="9">
        <f t="shared" si="110"/>
        <v>961004</v>
      </c>
    </row>
    <row r="1231" spans="1:16" x14ac:dyDescent="0.35">
      <c r="A1231" s="13">
        <v>2029</v>
      </c>
      <c r="B1231" s="13">
        <f t="shared" si="108"/>
        <v>2028</v>
      </c>
      <c r="C1231" t="s">
        <v>500</v>
      </c>
      <c r="D1231" t="s">
        <v>501</v>
      </c>
      <c r="E1231" s="25">
        <v>659195891.16299224</v>
      </c>
      <c r="F1231" s="13">
        <f>INDEX($R$3:$T$335,MATCH(VPPEL[[#This Row],[DistrictNumber]],$R$3:$R$335,0),3)</f>
        <v>0.1062</v>
      </c>
      <c r="G1231" s="9">
        <f t="shared" si="111"/>
        <v>70006.603641509777</v>
      </c>
      <c r="H1231" s="11">
        <v>1.02</v>
      </c>
      <c r="I1231" s="12" cm="1">
        <f t="array" ref="I1231">INDEX(VPPEL[],MATCH(VPPEL[[#This Row],[Base Year]]&amp;VPPEL[[#This Row],[DistrictNumber]],VPPEL[[Fiscal Year]:[Fiscal Year]]&amp;VPPEL[[DistrictNumber]:[DistrictNumber]],0),9)*$H1231</f>
        <v>54037.474788153646</v>
      </c>
      <c r="J1231" s="15">
        <f>IF(VPPEL[[#This Row],[Unadjusted Maximum Revenue]]/(VPPEL[[#This Row],[Proposed Taxable Valuation]]/1000)&gt;VPPEL[[#This Row],[Max VPPEL RATE]],VPPEL[[#This Row],[Max VPPEL RATE]],VPPEL[[#This Row],[Unadjusted Maximum Revenue]]/(VPPEL[[#This Row],[Proposed Taxable Valuation]]/1000))</f>
        <v>8.1974835572499627E-2</v>
      </c>
      <c r="K1231" s="26">
        <f>ROUND(VPPEL[[#This Row],[Proposed Taxable Valuation]]/1000*VPPEL[[#This Row],[Adjusted Rate]],0)</f>
        <v>54037</v>
      </c>
      <c r="L1231" s="19">
        <f t="shared" si="109"/>
        <v>-15969.128853356131</v>
      </c>
      <c r="M1231" s="17">
        <f t="shared" si="112"/>
        <v>-2.4225164427500376E-2</v>
      </c>
      <c r="N1231">
        <v>521398368.36670375</v>
      </c>
      <c r="O1231">
        <f>INDEX($R$3:$T$335,MATCH(VPPEL[[#This Row],[DistrictNumber]],$R$3:$R$335,0),3)</f>
        <v>0.1062</v>
      </c>
      <c r="P1231" s="9">
        <f t="shared" si="110"/>
        <v>55373</v>
      </c>
    </row>
    <row r="1232" spans="1:16" x14ac:dyDescent="0.35">
      <c r="A1232" s="13">
        <v>2029</v>
      </c>
      <c r="B1232" s="13">
        <f t="shared" si="108"/>
        <v>2028</v>
      </c>
      <c r="C1232" t="s">
        <v>502</v>
      </c>
      <c r="D1232" t="s">
        <v>503</v>
      </c>
      <c r="E1232" s="25">
        <v>544563091.38693714</v>
      </c>
      <c r="F1232" s="13">
        <f>INDEX($R$3:$T$335,MATCH(VPPEL[[#This Row],[DistrictNumber]],$R$3:$R$335,0),3)</f>
        <v>9.8820000000000005E-2</v>
      </c>
      <c r="G1232" s="9">
        <f t="shared" si="111"/>
        <v>53813.724690857132</v>
      </c>
      <c r="H1232" s="11">
        <v>1.02</v>
      </c>
      <c r="I1232" s="12" cm="1">
        <f t="array" ref="I1232">INDEX(VPPEL[],MATCH(VPPEL[[#This Row],[Base Year]]&amp;VPPEL[[#This Row],[DistrictNumber]],VPPEL[[Fiscal Year]:[Fiscal Year]]&amp;VPPEL[[DistrictNumber]:[DistrictNumber]],0),9)*$H1232</f>
        <v>44464.303613349417</v>
      </c>
      <c r="J1232" s="15">
        <f>IF(VPPEL[[#This Row],[Unadjusted Maximum Revenue]]/(VPPEL[[#This Row],[Proposed Taxable Valuation]]/1000)&gt;VPPEL[[#This Row],[Max VPPEL RATE]],VPPEL[[#This Row],[Max VPPEL RATE]],VPPEL[[#This Row],[Unadjusted Maximum Revenue]]/(VPPEL[[#This Row],[Proposed Taxable Valuation]]/1000))</f>
        <v>8.1651335385408044E-2</v>
      </c>
      <c r="K1232" s="26">
        <f>ROUND(VPPEL[[#This Row],[Proposed Taxable Valuation]]/1000*VPPEL[[#This Row],[Adjusted Rate]],0)</f>
        <v>44464</v>
      </c>
      <c r="L1232" s="19">
        <f t="shared" si="109"/>
        <v>-9349.4210775077154</v>
      </c>
      <c r="M1232" s="17">
        <f t="shared" si="112"/>
        <v>-1.7168664614591961E-2</v>
      </c>
      <c r="N1232">
        <v>452728791.54967427</v>
      </c>
      <c r="O1232">
        <f>INDEX($R$3:$T$335,MATCH(VPPEL[[#This Row],[DistrictNumber]],$R$3:$R$335,0),3)</f>
        <v>9.8820000000000005E-2</v>
      </c>
      <c r="P1232" s="9">
        <f t="shared" si="110"/>
        <v>44739</v>
      </c>
    </row>
    <row r="1233" spans="1:16" x14ac:dyDescent="0.35">
      <c r="A1233" s="13">
        <v>2029</v>
      </c>
      <c r="B1233" s="13">
        <f t="shared" si="108"/>
        <v>2028</v>
      </c>
      <c r="C1233" t="s">
        <v>504</v>
      </c>
      <c r="D1233" t="s">
        <v>505</v>
      </c>
      <c r="E1233" s="25">
        <v>282870584.18914104</v>
      </c>
      <c r="F1233" s="13">
        <f>INDEX($R$3:$T$335,MATCH(VPPEL[[#This Row],[DistrictNumber]],$R$3:$R$335,0),3)</f>
        <v>0.17327000000000001</v>
      </c>
      <c r="G1233" s="9">
        <f t="shared" si="111"/>
        <v>49012.986122452472</v>
      </c>
      <c r="H1233" s="11">
        <v>1.02</v>
      </c>
      <c r="I1233" s="12" cm="1">
        <f t="array" ref="I1233">INDEX(VPPEL[],MATCH(VPPEL[[#This Row],[Base Year]]&amp;VPPEL[[#This Row],[DistrictNumber]],VPPEL[[Fiscal Year]:[Fiscal Year]]&amp;VPPEL[[DistrictNumber]:[DistrictNumber]],0),9)*$H1233</f>
        <v>41853.344428886652</v>
      </c>
      <c r="J1233" s="15">
        <f>IF(VPPEL[[#This Row],[Unadjusted Maximum Revenue]]/(VPPEL[[#This Row],[Proposed Taxable Valuation]]/1000)&gt;VPPEL[[#This Row],[Max VPPEL RATE]],VPPEL[[#This Row],[Max VPPEL RATE]],VPPEL[[#This Row],[Unadjusted Maximum Revenue]]/(VPPEL[[#This Row],[Proposed Taxable Valuation]]/1000))</f>
        <v>0.14795933818590859</v>
      </c>
      <c r="K1233" s="26">
        <f>ROUND(VPPEL[[#This Row],[Proposed Taxable Valuation]]/1000*VPPEL[[#This Row],[Adjusted Rate]],0)</f>
        <v>41853</v>
      </c>
      <c r="L1233" s="19">
        <f t="shared" si="109"/>
        <v>-7159.6416935658199</v>
      </c>
      <c r="M1233" s="17">
        <f t="shared" si="112"/>
        <v>-2.5310661814091417E-2</v>
      </c>
      <c r="N1233">
        <v>230362003.59270594</v>
      </c>
      <c r="O1233">
        <f>INDEX($R$3:$T$335,MATCH(VPPEL[[#This Row],[DistrictNumber]],$R$3:$R$335,0),3)</f>
        <v>0.17327000000000001</v>
      </c>
      <c r="P1233" s="9">
        <f t="shared" si="110"/>
        <v>39915</v>
      </c>
    </row>
    <row r="1234" spans="1:16" x14ac:dyDescent="0.35">
      <c r="A1234" s="13">
        <v>2029</v>
      </c>
      <c r="B1234" s="13">
        <f t="shared" si="108"/>
        <v>2028</v>
      </c>
      <c r="C1234" t="s">
        <v>506</v>
      </c>
      <c r="D1234" t="s">
        <v>507</v>
      </c>
      <c r="E1234" s="25">
        <v>316081528.54275244</v>
      </c>
      <c r="F1234" s="13">
        <f>INDEX($R$3:$T$335,MATCH(VPPEL[[#This Row],[DistrictNumber]],$R$3:$R$335,0),3)</f>
        <v>1.34</v>
      </c>
      <c r="G1234" s="9">
        <f t="shared" si="111"/>
        <v>423549.24824728828</v>
      </c>
      <c r="H1234" s="11">
        <v>1.02</v>
      </c>
      <c r="I1234" s="12" cm="1">
        <f t="array" ref="I1234">INDEX(VPPEL[],MATCH(VPPEL[[#This Row],[Base Year]]&amp;VPPEL[[#This Row],[DistrictNumber]],VPPEL[[Fiscal Year]:[Fiscal Year]]&amp;VPPEL[[DistrictNumber]:[DistrictNumber]],0),9)*$H1234</f>
        <v>335975.77980806545</v>
      </c>
      <c r="J1234" s="15">
        <f>IF(VPPEL[[#This Row],[Unadjusted Maximum Revenue]]/(VPPEL[[#This Row],[Proposed Taxable Valuation]]/1000)&gt;VPPEL[[#This Row],[Max VPPEL RATE]],VPPEL[[#This Row],[Max VPPEL RATE]],VPPEL[[#This Row],[Unadjusted Maximum Revenue]]/(VPPEL[[#This Row],[Proposed Taxable Valuation]]/1000))</f>
        <v>1.0629402526526386</v>
      </c>
      <c r="K1234" s="26">
        <f>ROUND(VPPEL[[#This Row],[Proposed Taxable Valuation]]/1000*VPPEL[[#This Row],[Adjusted Rate]],0)</f>
        <v>335976</v>
      </c>
      <c r="L1234" s="19">
        <f t="shared" si="109"/>
        <v>-87573.468439222837</v>
      </c>
      <c r="M1234" s="17">
        <f t="shared" si="112"/>
        <v>-0.2770597473473615</v>
      </c>
      <c r="N1234">
        <v>251428565.76185057</v>
      </c>
      <c r="O1234">
        <f>INDEX($R$3:$T$335,MATCH(VPPEL[[#This Row],[DistrictNumber]],$R$3:$R$335,0),3)</f>
        <v>1.34</v>
      </c>
      <c r="P1234" s="9">
        <f t="shared" si="110"/>
        <v>336914</v>
      </c>
    </row>
    <row r="1235" spans="1:16" x14ac:dyDescent="0.35">
      <c r="A1235" s="13">
        <v>2029</v>
      </c>
      <c r="B1235" s="13">
        <f t="shared" si="108"/>
        <v>2028</v>
      </c>
      <c r="C1235" t="s">
        <v>508</v>
      </c>
      <c r="D1235" t="s">
        <v>509</v>
      </c>
      <c r="E1235" s="25">
        <v>1305607031.368854</v>
      </c>
      <c r="F1235" s="13">
        <f>INDEX($R$3:$T$335,MATCH(VPPEL[[#This Row],[DistrictNumber]],$R$3:$R$335,0),3)</f>
        <v>1.03</v>
      </c>
      <c r="G1235" s="9">
        <f t="shared" si="111"/>
        <v>1344775.2423099196</v>
      </c>
      <c r="H1235" s="11">
        <v>1.02</v>
      </c>
      <c r="I1235" s="12" cm="1">
        <f t="array" ref="I1235">INDEX(VPPEL[],MATCH(VPPEL[[#This Row],[Base Year]]&amp;VPPEL[[#This Row],[DistrictNumber]],VPPEL[[Fiscal Year]:[Fiscal Year]]&amp;VPPEL[[DistrictNumber]:[DistrictNumber]],0),9)*$H1235</f>
        <v>841494.92547171749</v>
      </c>
      <c r="J1235" s="15">
        <f>IF(VPPEL[[#This Row],[Unadjusted Maximum Revenue]]/(VPPEL[[#This Row],[Proposed Taxable Valuation]]/1000)&gt;VPPEL[[#This Row],[Max VPPEL RATE]],VPPEL[[#This Row],[Max VPPEL RATE]],VPPEL[[#This Row],[Unadjusted Maximum Revenue]]/(VPPEL[[#This Row],[Proposed Taxable Valuation]]/1000))</f>
        <v>0.64452389214652006</v>
      </c>
      <c r="K1235" s="26">
        <f>ROUND(VPPEL[[#This Row],[Proposed Taxable Valuation]]/1000*VPPEL[[#This Row],[Adjusted Rate]],0)</f>
        <v>841495</v>
      </c>
      <c r="L1235" s="19">
        <f t="shared" si="109"/>
        <v>-503280.31683820207</v>
      </c>
      <c r="M1235" s="17">
        <f t="shared" si="112"/>
        <v>-0.38547610785347997</v>
      </c>
      <c r="N1235">
        <v>941259893.71170187</v>
      </c>
      <c r="O1235">
        <f>INDEX($R$3:$T$335,MATCH(VPPEL[[#This Row],[DistrictNumber]],$R$3:$R$335,0),3)</f>
        <v>1.03</v>
      </c>
      <c r="P1235" s="9">
        <f t="shared" si="110"/>
        <v>969498</v>
      </c>
    </row>
    <row r="1236" spans="1:16" x14ac:dyDescent="0.35">
      <c r="A1236" s="13">
        <v>2029</v>
      </c>
      <c r="B1236" s="13">
        <f t="shared" si="108"/>
        <v>2028</v>
      </c>
      <c r="C1236" t="s">
        <v>510</v>
      </c>
      <c r="D1236" t="s">
        <v>511</v>
      </c>
      <c r="E1236" s="25">
        <v>386406315.14639109</v>
      </c>
      <c r="F1236" s="13">
        <f>INDEX($R$3:$T$335,MATCH(VPPEL[[#This Row],[DistrictNumber]],$R$3:$R$335,0),3)</f>
        <v>1.34</v>
      </c>
      <c r="G1236" s="9">
        <f t="shared" si="111"/>
        <v>517784.46229616413</v>
      </c>
      <c r="H1236" s="11">
        <v>1.02</v>
      </c>
      <c r="I1236" s="12" cm="1">
        <f t="array" ref="I1236">INDEX(VPPEL[],MATCH(VPPEL[[#This Row],[Base Year]]&amp;VPPEL[[#This Row],[DistrictNumber]],VPPEL[[Fiscal Year]:[Fiscal Year]]&amp;VPPEL[[DistrictNumber]:[DistrictNumber]],0),9)*$H1236</f>
        <v>457815.88662797672</v>
      </c>
      <c r="J1236" s="15">
        <f>IF(VPPEL[[#This Row],[Unadjusted Maximum Revenue]]/(VPPEL[[#This Row],[Proposed Taxable Valuation]]/1000)&gt;VPPEL[[#This Row],[Max VPPEL RATE]],VPPEL[[#This Row],[Max VPPEL RATE]],VPPEL[[#This Row],[Unadjusted Maximum Revenue]]/(VPPEL[[#This Row],[Proposed Taxable Valuation]]/1000))</f>
        <v>1.1848043592520787</v>
      </c>
      <c r="K1236" s="26">
        <f>ROUND(VPPEL[[#This Row],[Proposed Taxable Valuation]]/1000*VPPEL[[#This Row],[Adjusted Rate]],0)</f>
        <v>457816</v>
      </c>
      <c r="L1236" s="19">
        <f t="shared" si="109"/>
        <v>-59968.575668187405</v>
      </c>
      <c r="M1236" s="17">
        <f t="shared" si="112"/>
        <v>-0.15519564074792136</v>
      </c>
      <c r="N1236">
        <v>328788001.64279121</v>
      </c>
      <c r="O1236">
        <f>INDEX($R$3:$T$335,MATCH(VPPEL[[#This Row],[DistrictNumber]],$R$3:$R$335,0),3)</f>
        <v>1.34</v>
      </c>
      <c r="P1236" s="9">
        <f t="shared" si="110"/>
        <v>440576</v>
      </c>
    </row>
    <row r="1237" spans="1:16" x14ac:dyDescent="0.35">
      <c r="A1237" s="13">
        <v>2029</v>
      </c>
      <c r="B1237" s="13">
        <f t="shared" si="108"/>
        <v>2028</v>
      </c>
      <c r="C1237" t="s">
        <v>512</v>
      </c>
      <c r="D1237" t="s">
        <v>513</v>
      </c>
      <c r="E1237" s="25">
        <v>6529265674.25842</v>
      </c>
      <c r="F1237" s="13">
        <f>INDEX($R$3:$T$335,MATCH(VPPEL[[#This Row],[DistrictNumber]],$R$3:$R$335,0),3)</f>
        <v>0</v>
      </c>
      <c r="G1237" s="9">
        <f t="shared" si="111"/>
        <v>0</v>
      </c>
      <c r="H1237" s="11">
        <v>1.02</v>
      </c>
      <c r="I1237" s="12" cm="1">
        <f t="array" ref="I1237">INDEX(VPPEL[],MATCH(VPPEL[[#This Row],[Base Year]]&amp;VPPEL[[#This Row],[DistrictNumber]],VPPEL[[Fiscal Year]:[Fiscal Year]]&amp;VPPEL[[DistrictNumber]:[DistrictNumber]],0),9)*$H1237</f>
        <v>0</v>
      </c>
      <c r="J1237" s="15">
        <f>IF(VPPEL[[#This Row],[Unadjusted Maximum Revenue]]/(VPPEL[[#This Row],[Proposed Taxable Valuation]]/1000)&gt;VPPEL[[#This Row],[Max VPPEL RATE]],VPPEL[[#This Row],[Max VPPEL RATE]],VPPEL[[#This Row],[Unadjusted Maximum Revenue]]/(VPPEL[[#This Row],[Proposed Taxable Valuation]]/1000))</f>
        <v>0</v>
      </c>
      <c r="K1237" s="26">
        <f>ROUND(VPPEL[[#This Row],[Proposed Taxable Valuation]]/1000*VPPEL[[#This Row],[Adjusted Rate]],0)</f>
        <v>0</v>
      </c>
      <c r="L1237" s="19">
        <f t="shared" si="109"/>
        <v>0</v>
      </c>
      <c r="M1237" s="17">
        <f t="shared" si="112"/>
        <v>0</v>
      </c>
      <c r="N1237">
        <v>4483604831.8598661</v>
      </c>
      <c r="O1237">
        <f>INDEX($R$3:$T$335,MATCH(VPPEL[[#This Row],[DistrictNumber]],$R$3:$R$335,0),3)</f>
        <v>0</v>
      </c>
      <c r="P1237" s="9">
        <f t="shared" si="110"/>
        <v>0</v>
      </c>
    </row>
    <row r="1238" spans="1:16" x14ac:dyDescent="0.35">
      <c r="A1238" s="13">
        <v>2029</v>
      </c>
      <c r="B1238" s="13">
        <f t="shared" si="108"/>
        <v>2028</v>
      </c>
      <c r="C1238" t="s">
        <v>514</v>
      </c>
      <c r="D1238" t="s">
        <v>515</v>
      </c>
      <c r="E1238" s="25">
        <v>1183452031.411139</v>
      </c>
      <c r="F1238" s="13">
        <f>INDEX($R$3:$T$335,MATCH(VPPEL[[#This Row],[DistrictNumber]],$R$3:$R$335,0),3)</f>
        <v>1.34</v>
      </c>
      <c r="G1238" s="9">
        <f t="shared" si="111"/>
        <v>1585825.7220909265</v>
      </c>
      <c r="H1238" s="11">
        <v>1.02</v>
      </c>
      <c r="I1238" s="12" cm="1">
        <f t="array" ref="I1238">INDEX(VPPEL[],MATCH(VPPEL[[#This Row],[Base Year]]&amp;VPPEL[[#This Row],[DistrictNumber]],VPPEL[[Fiscal Year]:[Fiscal Year]]&amp;VPPEL[[DistrictNumber]:[DistrictNumber]],0),9)*$H1238</f>
        <v>926222.42404934356</v>
      </c>
      <c r="J1238" s="15">
        <f>IF(VPPEL[[#This Row],[Unadjusted Maximum Revenue]]/(VPPEL[[#This Row],[Proposed Taxable Valuation]]/1000)&gt;VPPEL[[#This Row],[Max VPPEL RATE]],VPPEL[[#This Row],[Max VPPEL RATE]],VPPEL[[#This Row],[Unadjusted Maximum Revenue]]/(VPPEL[[#This Row],[Proposed Taxable Valuation]]/1000))</f>
        <v>0.7826446695477155</v>
      </c>
      <c r="K1238" s="26">
        <f>ROUND(VPPEL[[#This Row],[Proposed Taxable Valuation]]/1000*VPPEL[[#This Row],[Adjusted Rate]],0)</f>
        <v>926222</v>
      </c>
      <c r="L1238" s="19">
        <f t="shared" si="109"/>
        <v>-659603.29804158292</v>
      </c>
      <c r="M1238" s="17">
        <f t="shared" si="112"/>
        <v>-0.55735533045228458</v>
      </c>
      <c r="N1238">
        <v>758228307.6898011</v>
      </c>
      <c r="O1238">
        <f>INDEX($R$3:$T$335,MATCH(VPPEL[[#This Row],[DistrictNumber]],$R$3:$R$335,0),3)</f>
        <v>1.34</v>
      </c>
      <c r="P1238" s="9">
        <f t="shared" si="110"/>
        <v>1016026</v>
      </c>
    </row>
    <row r="1239" spans="1:16" x14ac:dyDescent="0.35">
      <c r="A1239" s="13">
        <v>2029</v>
      </c>
      <c r="B1239" s="13">
        <f t="shared" si="108"/>
        <v>2028</v>
      </c>
      <c r="C1239" t="s">
        <v>516</v>
      </c>
      <c r="D1239" t="s">
        <v>517</v>
      </c>
      <c r="E1239" s="25">
        <v>838312872.05615044</v>
      </c>
      <c r="F1239" s="13">
        <f>INDEX($R$3:$T$335,MATCH(VPPEL[[#This Row],[DistrictNumber]],$R$3:$R$335,0),3)</f>
        <v>1.34</v>
      </c>
      <c r="G1239" s="9">
        <f t="shared" si="111"/>
        <v>1123339.2485552416</v>
      </c>
      <c r="H1239" s="11">
        <v>1.02</v>
      </c>
      <c r="I1239" s="12" cm="1">
        <f t="array" ref="I1239">INDEX(VPPEL[],MATCH(VPPEL[[#This Row],[Base Year]]&amp;VPPEL[[#This Row],[DistrictNumber]],VPPEL[[Fiscal Year]:[Fiscal Year]]&amp;VPPEL[[DistrictNumber]:[DistrictNumber]],0),9)*$H1239</f>
        <v>952438.28479499242</v>
      </c>
      <c r="J1239" s="15">
        <f>IF(VPPEL[[#This Row],[Unadjusted Maximum Revenue]]/(VPPEL[[#This Row],[Proposed Taxable Valuation]]/1000)&gt;VPPEL[[#This Row],[Max VPPEL RATE]],VPPEL[[#This Row],[Max VPPEL RATE]],VPPEL[[#This Row],[Unadjusted Maximum Revenue]]/(VPPEL[[#This Row],[Proposed Taxable Valuation]]/1000))</f>
        <v>1.1361370158362518</v>
      </c>
      <c r="K1239" s="26">
        <f>ROUND(VPPEL[[#This Row],[Proposed Taxable Valuation]]/1000*VPPEL[[#This Row],[Adjusted Rate]],0)</f>
        <v>952438</v>
      </c>
      <c r="L1239" s="19">
        <f t="shared" si="109"/>
        <v>-170900.9637602492</v>
      </c>
      <c r="M1239" s="17">
        <f t="shared" si="112"/>
        <v>-0.20386298416374826</v>
      </c>
      <c r="N1239">
        <v>707721756.55915749</v>
      </c>
      <c r="O1239">
        <f>INDEX($R$3:$T$335,MATCH(VPPEL[[#This Row],[DistrictNumber]],$R$3:$R$335,0),3)</f>
        <v>1.34</v>
      </c>
      <c r="P1239" s="9">
        <f t="shared" si="110"/>
        <v>948347</v>
      </c>
    </row>
    <row r="1240" spans="1:16" x14ac:dyDescent="0.35">
      <c r="A1240" s="13">
        <v>2029</v>
      </c>
      <c r="B1240" s="13">
        <f t="shared" si="108"/>
        <v>2028</v>
      </c>
      <c r="C1240" t="s">
        <v>518</v>
      </c>
      <c r="D1240" t="s">
        <v>519</v>
      </c>
      <c r="E1240" s="25">
        <v>530391268.50108033</v>
      </c>
      <c r="F1240" s="13">
        <f>INDEX($R$3:$T$335,MATCH(VPPEL[[#This Row],[DistrictNumber]],$R$3:$R$335,0),3)</f>
        <v>1</v>
      </c>
      <c r="G1240" s="9">
        <f t="shared" si="111"/>
        <v>530391.26850108034</v>
      </c>
      <c r="H1240" s="11">
        <v>1.02</v>
      </c>
      <c r="I1240" s="12" cm="1">
        <f t="array" ref="I1240">INDEX(VPPEL[],MATCH(VPPEL[[#This Row],[Base Year]]&amp;VPPEL[[#This Row],[DistrictNumber]],VPPEL[[Fiscal Year]:[Fiscal Year]]&amp;VPPEL[[DistrictNumber]:[DistrictNumber]],0),9)*$H1240</f>
        <v>423901.87768605602</v>
      </c>
      <c r="J1240" s="15">
        <f>IF(VPPEL[[#This Row],[Unadjusted Maximum Revenue]]/(VPPEL[[#This Row],[Proposed Taxable Valuation]]/1000)&gt;VPPEL[[#This Row],[Max VPPEL RATE]],VPPEL[[#This Row],[Max VPPEL RATE]],VPPEL[[#This Row],[Unadjusted Maximum Revenue]]/(VPPEL[[#This Row],[Proposed Taxable Valuation]]/1000))</f>
        <v>0.79922484184935749</v>
      </c>
      <c r="K1240" s="26">
        <f>ROUND(VPPEL[[#This Row],[Proposed Taxable Valuation]]/1000*VPPEL[[#This Row],[Adjusted Rate]],0)</f>
        <v>423902</v>
      </c>
      <c r="L1240" s="19">
        <f t="shared" si="109"/>
        <v>-106489.39081502432</v>
      </c>
      <c r="M1240" s="17">
        <f t="shared" si="112"/>
        <v>-0.20077515815064251</v>
      </c>
      <c r="N1240">
        <v>426579869.17665333</v>
      </c>
      <c r="O1240">
        <f>INDEX($R$3:$T$335,MATCH(VPPEL[[#This Row],[DistrictNumber]],$R$3:$R$335,0),3)</f>
        <v>1</v>
      </c>
      <c r="P1240" s="9">
        <f t="shared" si="110"/>
        <v>426580</v>
      </c>
    </row>
    <row r="1241" spans="1:16" x14ac:dyDescent="0.35">
      <c r="A1241" s="13">
        <v>2029</v>
      </c>
      <c r="B1241" s="13">
        <f t="shared" si="108"/>
        <v>2028</v>
      </c>
      <c r="C1241" t="s">
        <v>520</v>
      </c>
      <c r="D1241" t="s">
        <v>521</v>
      </c>
      <c r="E1241" s="25">
        <v>1138446472.5977621</v>
      </c>
      <c r="F1241" s="13">
        <f>INDEX($R$3:$T$335,MATCH(VPPEL[[#This Row],[DistrictNumber]],$R$3:$R$335,0),3)</f>
        <v>1.07822</v>
      </c>
      <c r="G1241" s="9">
        <f t="shared" si="111"/>
        <v>1227495.755684359</v>
      </c>
      <c r="H1241" s="11">
        <v>1.02</v>
      </c>
      <c r="I1241" s="12" cm="1">
        <f t="array" ref="I1241">INDEX(VPPEL[],MATCH(VPPEL[[#This Row],[Base Year]]&amp;VPPEL[[#This Row],[DistrictNumber]],VPPEL[[Fiscal Year]:[Fiscal Year]]&amp;VPPEL[[DistrictNumber]:[DistrictNumber]],0),9)*$H1241</f>
        <v>902646.10662433109</v>
      </c>
      <c r="J1241" s="15">
        <f>IF(VPPEL[[#This Row],[Unadjusted Maximum Revenue]]/(VPPEL[[#This Row],[Proposed Taxable Valuation]]/1000)&gt;VPPEL[[#This Row],[Max VPPEL RATE]],VPPEL[[#This Row],[Max VPPEL RATE]],VPPEL[[#This Row],[Unadjusted Maximum Revenue]]/(VPPEL[[#This Row],[Proposed Taxable Valuation]]/1000))</f>
        <v>0.79287531592471772</v>
      </c>
      <c r="K1241" s="26">
        <f>ROUND(VPPEL[[#This Row],[Proposed Taxable Valuation]]/1000*VPPEL[[#This Row],[Adjusted Rate]],0)</f>
        <v>902646</v>
      </c>
      <c r="L1241" s="19">
        <f t="shared" si="109"/>
        <v>-324849.64906002791</v>
      </c>
      <c r="M1241" s="17">
        <f t="shared" si="112"/>
        <v>-0.28534468407528224</v>
      </c>
      <c r="N1241">
        <v>1007676092.7106832</v>
      </c>
      <c r="O1241">
        <f>INDEX($R$3:$T$335,MATCH(VPPEL[[#This Row],[DistrictNumber]],$R$3:$R$335,0),3)</f>
        <v>1.07822</v>
      </c>
      <c r="P1241" s="9">
        <f t="shared" si="110"/>
        <v>1086497</v>
      </c>
    </row>
    <row r="1242" spans="1:16" x14ac:dyDescent="0.35">
      <c r="A1242" s="13">
        <v>2029</v>
      </c>
      <c r="B1242" s="13">
        <f t="shared" si="108"/>
        <v>2028</v>
      </c>
      <c r="C1242" t="s">
        <v>522</v>
      </c>
      <c r="D1242" t="s">
        <v>523</v>
      </c>
      <c r="E1242" s="25">
        <v>165845685.379051</v>
      </c>
      <c r="F1242" s="13">
        <f>INDEX($R$3:$T$335,MATCH(VPPEL[[#This Row],[DistrictNumber]],$R$3:$R$335,0),3)</f>
        <v>0</v>
      </c>
      <c r="G1242" s="9">
        <f t="shared" si="111"/>
        <v>0</v>
      </c>
      <c r="H1242" s="11">
        <v>1.02</v>
      </c>
      <c r="I1242" s="12" cm="1">
        <f t="array" ref="I1242">INDEX(VPPEL[],MATCH(VPPEL[[#This Row],[Base Year]]&amp;VPPEL[[#This Row],[DistrictNumber]],VPPEL[[Fiscal Year]:[Fiscal Year]]&amp;VPPEL[[DistrictNumber]:[DistrictNumber]],0),9)*$H1242</f>
        <v>0</v>
      </c>
      <c r="J1242" s="15">
        <f>IF(VPPEL[[#This Row],[Unadjusted Maximum Revenue]]/(VPPEL[[#This Row],[Proposed Taxable Valuation]]/1000)&gt;VPPEL[[#This Row],[Max VPPEL RATE]],VPPEL[[#This Row],[Max VPPEL RATE]],VPPEL[[#This Row],[Unadjusted Maximum Revenue]]/(VPPEL[[#This Row],[Proposed Taxable Valuation]]/1000))</f>
        <v>0</v>
      </c>
      <c r="K1242" s="26">
        <f>ROUND(VPPEL[[#This Row],[Proposed Taxable Valuation]]/1000*VPPEL[[#This Row],[Adjusted Rate]],0)</f>
        <v>0</v>
      </c>
      <c r="L1242" s="19">
        <f t="shared" si="109"/>
        <v>0</v>
      </c>
      <c r="M1242" s="17">
        <f t="shared" si="112"/>
        <v>0</v>
      </c>
      <c r="N1242">
        <v>142857945.7896989</v>
      </c>
      <c r="O1242">
        <f>INDEX($R$3:$T$335,MATCH(VPPEL[[#This Row],[DistrictNumber]],$R$3:$R$335,0),3)</f>
        <v>0</v>
      </c>
      <c r="P1242" s="9">
        <f t="shared" si="110"/>
        <v>0</v>
      </c>
    </row>
    <row r="1243" spans="1:16" x14ac:dyDescent="0.35">
      <c r="A1243" s="13">
        <v>2029</v>
      </c>
      <c r="B1243" s="13">
        <f t="shared" si="108"/>
        <v>2028</v>
      </c>
      <c r="C1243" t="s">
        <v>524</v>
      </c>
      <c r="D1243" t="s">
        <v>525</v>
      </c>
      <c r="E1243" s="25">
        <v>626015460.31679606</v>
      </c>
      <c r="F1243" s="13">
        <f>INDEX($R$3:$T$335,MATCH(VPPEL[[#This Row],[DistrictNumber]],$R$3:$R$335,0),3)</f>
        <v>0</v>
      </c>
      <c r="G1243" s="9">
        <f t="shared" si="111"/>
        <v>0</v>
      </c>
      <c r="H1243" s="11">
        <v>1.02</v>
      </c>
      <c r="I1243" s="12" cm="1">
        <f t="array" ref="I1243">INDEX(VPPEL[],MATCH(VPPEL[[#This Row],[Base Year]]&amp;VPPEL[[#This Row],[DistrictNumber]],VPPEL[[Fiscal Year]:[Fiscal Year]]&amp;VPPEL[[DistrictNumber]:[DistrictNumber]],0),9)*$H1243</f>
        <v>0</v>
      </c>
      <c r="J1243" s="15">
        <f>IF(VPPEL[[#This Row],[Unadjusted Maximum Revenue]]/(VPPEL[[#This Row],[Proposed Taxable Valuation]]/1000)&gt;VPPEL[[#This Row],[Max VPPEL RATE]],VPPEL[[#This Row],[Max VPPEL RATE]],VPPEL[[#This Row],[Unadjusted Maximum Revenue]]/(VPPEL[[#This Row],[Proposed Taxable Valuation]]/1000))</f>
        <v>0</v>
      </c>
      <c r="K1243" s="26">
        <f>ROUND(VPPEL[[#This Row],[Proposed Taxable Valuation]]/1000*VPPEL[[#This Row],[Adjusted Rate]],0)</f>
        <v>0</v>
      </c>
      <c r="L1243" s="19">
        <f t="shared" si="109"/>
        <v>0</v>
      </c>
      <c r="M1243" s="17">
        <f t="shared" si="112"/>
        <v>0</v>
      </c>
      <c r="N1243">
        <v>490462489.52261275</v>
      </c>
      <c r="O1243">
        <f>INDEX($R$3:$T$335,MATCH(VPPEL[[#This Row],[DistrictNumber]],$R$3:$R$335,0),3)</f>
        <v>0</v>
      </c>
      <c r="P1243" s="9">
        <f t="shared" si="110"/>
        <v>0</v>
      </c>
    </row>
    <row r="1244" spans="1:16" x14ac:dyDescent="0.35">
      <c r="A1244" s="13">
        <v>2029</v>
      </c>
      <c r="B1244" s="13">
        <f t="shared" si="108"/>
        <v>2028</v>
      </c>
      <c r="C1244" t="s">
        <v>526</v>
      </c>
      <c r="D1244" t="s">
        <v>527</v>
      </c>
      <c r="E1244" s="25">
        <v>433851932.60821426</v>
      </c>
      <c r="F1244" s="13">
        <f>INDEX($R$3:$T$335,MATCH(VPPEL[[#This Row],[DistrictNumber]],$R$3:$R$335,0),3)</f>
        <v>0.20097999999999999</v>
      </c>
      <c r="G1244" s="9">
        <f t="shared" si="111"/>
        <v>87195.561415598902</v>
      </c>
      <c r="H1244" s="11">
        <v>1.02</v>
      </c>
      <c r="I1244" s="12" cm="1">
        <f t="array" ref="I1244">INDEX(VPPEL[],MATCH(VPPEL[[#This Row],[Base Year]]&amp;VPPEL[[#This Row],[DistrictNumber]],VPPEL[[Fiscal Year]:[Fiscal Year]]&amp;VPPEL[[DistrictNumber]:[DistrictNumber]],0),9)*$H1244</f>
        <v>64102.994661731966</v>
      </c>
      <c r="J1244" s="15">
        <f>IF(VPPEL[[#This Row],[Unadjusted Maximum Revenue]]/(VPPEL[[#This Row],[Proposed Taxable Valuation]]/1000)&gt;VPPEL[[#This Row],[Max VPPEL RATE]],VPPEL[[#This Row],[Max VPPEL RATE]],VPPEL[[#This Row],[Unadjusted Maximum Revenue]]/(VPPEL[[#This Row],[Proposed Taxable Valuation]]/1000))</f>
        <v>0.14775316149074191</v>
      </c>
      <c r="K1244" s="26">
        <f>ROUND(VPPEL[[#This Row],[Proposed Taxable Valuation]]/1000*VPPEL[[#This Row],[Adjusted Rate]],0)</f>
        <v>64103</v>
      </c>
      <c r="L1244" s="19">
        <f t="shared" si="109"/>
        <v>-23092.566753866937</v>
      </c>
      <c r="M1244" s="17">
        <f t="shared" si="112"/>
        <v>-5.3226838509258079E-2</v>
      </c>
      <c r="N1244">
        <v>325874032.05087531</v>
      </c>
      <c r="O1244">
        <f>INDEX($R$3:$T$335,MATCH(VPPEL[[#This Row],[DistrictNumber]],$R$3:$R$335,0),3)</f>
        <v>0.20097999999999999</v>
      </c>
      <c r="P1244" s="9">
        <f t="shared" si="110"/>
        <v>65494</v>
      </c>
    </row>
    <row r="1245" spans="1:16" x14ac:dyDescent="0.35">
      <c r="A1245" s="13">
        <v>2029</v>
      </c>
      <c r="B1245" s="13">
        <f t="shared" si="108"/>
        <v>2028</v>
      </c>
      <c r="C1245" t="s">
        <v>528</v>
      </c>
      <c r="D1245" t="s">
        <v>529</v>
      </c>
      <c r="E1245" s="25">
        <v>5527318400.6420116</v>
      </c>
      <c r="F1245" s="13">
        <f>INDEX($R$3:$T$335,MATCH(VPPEL[[#This Row],[DistrictNumber]],$R$3:$R$335,0),3)</f>
        <v>1.34</v>
      </c>
      <c r="G1245" s="9">
        <f t="shared" si="111"/>
        <v>7406606.6568602957</v>
      </c>
      <c r="H1245" s="11">
        <v>1.02</v>
      </c>
      <c r="I1245" s="12" cm="1">
        <f t="array" ref="I1245">INDEX(VPPEL[],MATCH(VPPEL[[#This Row],[Base Year]]&amp;VPPEL[[#This Row],[DistrictNumber]],VPPEL[[Fiscal Year]:[Fiscal Year]]&amp;VPPEL[[DistrictNumber]:[DistrictNumber]],0),9)*$H1245</f>
        <v>4567235.0137479808</v>
      </c>
      <c r="J1245" s="15">
        <f>IF(VPPEL[[#This Row],[Unadjusted Maximum Revenue]]/(VPPEL[[#This Row],[Proposed Taxable Valuation]]/1000)&gt;VPPEL[[#This Row],[Max VPPEL RATE]],VPPEL[[#This Row],[Max VPPEL RATE]],VPPEL[[#This Row],[Unadjusted Maximum Revenue]]/(VPPEL[[#This Row],[Proposed Taxable Valuation]]/1000))</f>
        <v>0.826302138342073</v>
      </c>
      <c r="K1245" s="26">
        <f>ROUND(VPPEL[[#This Row],[Proposed Taxable Valuation]]/1000*VPPEL[[#This Row],[Adjusted Rate]],0)</f>
        <v>4567235</v>
      </c>
      <c r="L1245" s="19">
        <f t="shared" si="109"/>
        <v>-2839371.6431123149</v>
      </c>
      <c r="M1245" s="17">
        <f t="shared" si="112"/>
        <v>-0.51369786165792708</v>
      </c>
      <c r="N1245">
        <v>3817167252.5202646</v>
      </c>
      <c r="O1245">
        <f>INDEX($R$3:$T$335,MATCH(VPPEL[[#This Row],[DistrictNumber]],$R$3:$R$335,0),3)</f>
        <v>1.34</v>
      </c>
      <c r="P1245" s="9">
        <f t="shared" si="110"/>
        <v>5115004</v>
      </c>
    </row>
    <row r="1246" spans="1:16" x14ac:dyDescent="0.35">
      <c r="A1246" s="13">
        <v>2029</v>
      </c>
      <c r="B1246" s="13">
        <f t="shared" si="108"/>
        <v>2028</v>
      </c>
      <c r="C1246" t="s">
        <v>530</v>
      </c>
      <c r="D1246" t="s">
        <v>531</v>
      </c>
      <c r="E1246" s="25">
        <v>325107685.37119693</v>
      </c>
      <c r="F1246" s="13">
        <f>INDEX($R$3:$T$335,MATCH(VPPEL[[#This Row],[DistrictNumber]],$R$3:$R$335,0),3)</f>
        <v>1.34</v>
      </c>
      <c r="G1246" s="9">
        <f t="shared" si="111"/>
        <v>435644.29839740391</v>
      </c>
      <c r="H1246" s="11">
        <v>1.02</v>
      </c>
      <c r="I1246" s="12" cm="1">
        <f t="array" ref="I1246">INDEX(VPPEL[],MATCH(VPPEL[[#This Row],[Base Year]]&amp;VPPEL[[#This Row],[DistrictNumber]],VPPEL[[Fiscal Year]:[Fiscal Year]]&amp;VPPEL[[DistrictNumber]:[DistrictNumber]],0),9)*$H1246</f>
        <v>290622.13516528707</v>
      </c>
      <c r="J1246" s="15">
        <f>IF(VPPEL[[#This Row],[Unadjusted Maximum Revenue]]/(VPPEL[[#This Row],[Proposed Taxable Valuation]]/1000)&gt;VPPEL[[#This Row],[Max VPPEL RATE]],VPPEL[[#This Row],[Max VPPEL RATE]],VPPEL[[#This Row],[Unadjusted Maximum Revenue]]/(VPPEL[[#This Row],[Proposed Taxable Valuation]]/1000))</f>
        <v>0.89392576134724266</v>
      </c>
      <c r="K1246" s="26">
        <f>ROUND(VPPEL[[#This Row],[Proposed Taxable Valuation]]/1000*VPPEL[[#This Row],[Adjusted Rate]],0)</f>
        <v>290622</v>
      </c>
      <c r="L1246" s="19">
        <f t="shared" si="109"/>
        <v>-145022.16323211684</v>
      </c>
      <c r="M1246" s="17">
        <f t="shared" si="112"/>
        <v>-0.44607423865275742</v>
      </c>
      <c r="N1246">
        <v>229195021.15002254</v>
      </c>
      <c r="O1246">
        <f>INDEX($R$3:$T$335,MATCH(VPPEL[[#This Row],[DistrictNumber]],$R$3:$R$335,0),3)</f>
        <v>1.34</v>
      </c>
      <c r="P1246" s="9">
        <f t="shared" si="110"/>
        <v>307121</v>
      </c>
    </row>
    <row r="1247" spans="1:16" x14ac:dyDescent="0.35">
      <c r="A1247" s="13">
        <v>2029</v>
      </c>
      <c r="B1247" s="13">
        <f t="shared" si="108"/>
        <v>2028</v>
      </c>
      <c r="C1247" t="s">
        <v>532</v>
      </c>
      <c r="D1247" t="s">
        <v>533</v>
      </c>
      <c r="E1247" s="25">
        <v>1278978364.3884912</v>
      </c>
      <c r="F1247" s="13">
        <f>INDEX($R$3:$T$335,MATCH(VPPEL[[#This Row],[DistrictNumber]],$R$3:$R$335,0),3)</f>
        <v>0.92027999999999999</v>
      </c>
      <c r="G1247" s="9">
        <f t="shared" si="111"/>
        <v>1177018.2091794407</v>
      </c>
      <c r="H1247" s="11">
        <v>1.02</v>
      </c>
      <c r="I1247" s="12" cm="1">
        <f t="array" ref="I1247">INDEX(VPPEL[],MATCH(VPPEL[[#This Row],[Base Year]]&amp;VPPEL[[#This Row],[DistrictNumber]],VPPEL[[Fiscal Year]:[Fiscal Year]]&amp;VPPEL[[DistrictNumber]:[DistrictNumber]],0),9)*$H1247</f>
        <v>1017407.8329737568</v>
      </c>
      <c r="J1247" s="15">
        <f>IF(VPPEL[[#This Row],[Unadjusted Maximum Revenue]]/(VPPEL[[#This Row],[Proposed Taxable Valuation]]/1000)&gt;VPPEL[[#This Row],[Max VPPEL RATE]],VPPEL[[#This Row],[Max VPPEL RATE]],VPPEL[[#This Row],[Unadjusted Maximum Revenue]]/(VPPEL[[#This Row],[Proposed Taxable Valuation]]/1000))</f>
        <v>0.79548478793869415</v>
      </c>
      <c r="K1247" s="26">
        <f>ROUND(VPPEL[[#This Row],[Proposed Taxable Valuation]]/1000*VPPEL[[#This Row],[Adjusted Rate]],0)</f>
        <v>1017408</v>
      </c>
      <c r="L1247" s="19">
        <f t="shared" si="109"/>
        <v>-159610.37620568392</v>
      </c>
      <c r="M1247" s="17">
        <f t="shared" si="112"/>
        <v>-0.12479521206130584</v>
      </c>
      <c r="N1247">
        <v>1116781112.2834802</v>
      </c>
      <c r="O1247">
        <f>INDEX($R$3:$T$335,MATCH(VPPEL[[#This Row],[DistrictNumber]],$R$3:$R$335,0),3)</f>
        <v>0.92027999999999999</v>
      </c>
      <c r="P1247" s="9">
        <f t="shared" si="110"/>
        <v>1027751</v>
      </c>
    </row>
    <row r="1248" spans="1:16" x14ac:dyDescent="0.35">
      <c r="A1248" s="13">
        <v>2029</v>
      </c>
      <c r="B1248" s="13">
        <f t="shared" si="108"/>
        <v>2028</v>
      </c>
      <c r="C1248" t="s">
        <v>534</v>
      </c>
      <c r="D1248" t="s">
        <v>535</v>
      </c>
      <c r="E1248" s="25">
        <v>1299100517.2031569</v>
      </c>
      <c r="F1248" s="13">
        <f>INDEX($R$3:$T$335,MATCH(VPPEL[[#This Row],[DistrictNumber]],$R$3:$R$335,0),3)</f>
        <v>0.67</v>
      </c>
      <c r="G1248" s="9">
        <f t="shared" si="111"/>
        <v>870397.34652611508</v>
      </c>
      <c r="H1248" s="11">
        <v>1.02</v>
      </c>
      <c r="I1248" s="12" cm="1">
        <f t="array" ref="I1248">INDEX(VPPEL[],MATCH(VPPEL[[#This Row],[Base Year]]&amp;VPPEL[[#This Row],[DistrictNumber]],VPPEL[[Fiscal Year]:[Fiscal Year]]&amp;VPPEL[[DistrictNumber]:[DistrictNumber]],0),9)*$H1248</f>
        <v>591341.71810525062</v>
      </c>
      <c r="J1248" s="15">
        <f>IF(VPPEL[[#This Row],[Unadjusted Maximum Revenue]]/(VPPEL[[#This Row],[Proposed Taxable Valuation]]/1000)&gt;VPPEL[[#This Row],[Max VPPEL RATE]],VPPEL[[#This Row],[Max VPPEL RATE]],VPPEL[[#This Row],[Unadjusted Maximum Revenue]]/(VPPEL[[#This Row],[Proposed Taxable Valuation]]/1000))</f>
        <v>0.45519319735039027</v>
      </c>
      <c r="K1248" s="26">
        <f>ROUND(VPPEL[[#This Row],[Proposed Taxable Valuation]]/1000*VPPEL[[#This Row],[Adjusted Rate]],0)</f>
        <v>591342</v>
      </c>
      <c r="L1248" s="19">
        <f t="shared" si="109"/>
        <v>-279055.62842086446</v>
      </c>
      <c r="M1248" s="17">
        <f t="shared" si="112"/>
        <v>-0.21480680264960977</v>
      </c>
      <c r="N1248">
        <v>941284903.71663797</v>
      </c>
      <c r="O1248">
        <f>INDEX($R$3:$T$335,MATCH(VPPEL[[#This Row],[DistrictNumber]],$R$3:$R$335,0),3)</f>
        <v>0.67</v>
      </c>
      <c r="P1248" s="9">
        <f t="shared" si="110"/>
        <v>630661</v>
      </c>
    </row>
    <row r="1249" spans="1:16" x14ac:dyDescent="0.35">
      <c r="A1249" s="13">
        <v>2029</v>
      </c>
      <c r="B1249" s="13">
        <f t="shared" si="108"/>
        <v>2028</v>
      </c>
      <c r="C1249" t="s">
        <v>536</v>
      </c>
      <c r="D1249" t="s">
        <v>537</v>
      </c>
      <c r="E1249" s="25">
        <v>3176812813.9688663</v>
      </c>
      <c r="F1249" s="13">
        <f>INDEX($R$3:$T$335,MATCH(VPPEL[[#This Row],[DistrictNumber]],$R$3:$R$335,0),3)</f>
        <v>0</v>
      </c>
      <c r="G1249" s="9">
        <f t="shared" si="111"/>
        <v>0</v>
      </c>
      <c r="H1249" s="11">
        <v>1.02</v>
      </c>
      <c r="I1249" s="12" cm="1">
        <f t="array" ref="I1249">INDEX(VPPEL[],MATCH(VPPEL[[#This Row],[Base Year]]&amp;VPPEL[[#This Row],[DistrictNumber]],VPPEL[[Fiscal Year]:[Fiscal Year]]&amp;VPPEL[[DistrictNumber]:[DistrictNumber]],0),9)*$H1249</f>
        <v>0</v>
      </c>
      <c r="J1249" s="15">
        <f>IF(VPPEL[[#This Row],[Unadjusted Maximum Revenue]]/(VPPEL[[#This Row],[Proposed Taxable Valuation]]/1000)&gt;VPPEL[[#This Row],[Max VPPEL RATE]],VPPEL[[#This Row],[Max VPPEL RATE]],VPPEL[[#This Row],[Unadjusted Maximum Revenue]]/(VPPEL[[#This Row],[Proposed Taxable Valuation]]/1000))</f>
        <v>0</v>
      </c>
      <c r="K1249" s="26">
        <f>ROUND(VPPEL[[#This Row],[Proposed Taxable Valuation]]/1000*VPPEL[[#This Row],[Adjusted Rate]],0)</f>
        <v>0</v>
      </c>
      <c r="L1249" s="19">
        <f t="shared" si="109"/>
        <v>0</v>
      </c>
      <c r="M1249" s="17">
        <f t="shared" si="112"/>
        <v>0</v>
      </c>
      <c r="N1249">
        <v>2051146538.6508753</v>
      </c>
      <c r="O1249">
        <f>INDEX($R$3:$T$335,MATCH(VPPEL[[#This Row],[DistrictNumber]],$R$3:$R$335,0),3)</f>
        <v>0</v>
      </c>
      <c r="P1249" s="9">
        <f t="shared" si="110"/>
        <v>0</v>
      </c>
    </row>
    <row r="1250" spans="1:16" x14ac:dyDescent="0.35">
      <c r="A1250" s="13">
        <v>2029</v>
      </c>
      <c r="B1250" s="13">
        <f t="shared" si="108"/>
        <v>2028</v>
      </c>
      <c r="C1250" t="s">
        <v>538</v>
      </c>
      <c r="D1250" t="s">
        <v>539</v>
      </c>
      <c r="E1250" s="25">
        <v>293081417.10857248</v>
      </c>
      <c r="F1250" s="13">
        <f>INDEX($R$3:$T$335,MATCH(VPPEL[[#This Row],[DistrictNumber]],$R$3:$R$335,0),3)</f>
        <v>1.34</v>
      </c>
      <c r="G1250" s="9">
        <f t="shared" si="111"/>
        <v>392729.0989254872</v>
      </c>
      <c r="H1250" s="11">
        <v>1.02</v>
      </c>
      <c r="I1250" s="12" cm="1">
        <f t="array" ref="I1250">INDEX(VPPEL[],MATCH(VPPEL[[#This Row],[Base Year]]&amp;VPPEL[[#This Row],[DistrictNumber]],VPPEL[[Fiscal Year]:[Fiscal Year]]&amp;VPPEL[[DistrictNumber]:[DistrictNumber]],0),9)*$H1250</f>
        <v>272421.17435685598</v>
      </c>
      <c r="J1250" s="15">
        <f>IF(VPPEL[[#This Row],[Unadjusted Maximum Revenue]]/(VPPEL[[#This Row],[Proposed Taxable Valuation]]/1000)&gt;VPPEL[[#This Row],[Max VPPEL RATE]],VPPEL[[#This Row],[Max VPPEL RATE]],VPPEL[[#This Row],[Unadjusted Maximum Revenue]]/(VPPEL[[#This Row],[Proposed Taxable Valuation]]/1000))</f>
        <v>0.92950681433322369</v>
      </c>
      <c r="K1250" s="26">
        <f>ROUND(VPPEL[[#This Row],[Proposed Taxable Valuation]]/1000*VPPEL[[#This Row],[Adjusted Rate]],0)</f>
        <v>272421</v>
      </c>
      <c r="L1250" s="19">
        <f t="shared" si="109"/>
        <v>-120307.92456863122</v>
      </c>
      <c r="M1250" s="17">
        <f t="shared" si="112"/>
        <v>-0.41049318566677639</v>
      </c>
      <c r="N1250">
        <v>205971527.20749381</v>
      </c>
      <c r="O1250">
        <f>INDEX($R$3:$T$335,MATCH(VPPEL[[#This Row],[DistrictNumber]],$R$3:$R$335,0),3)</f>
        <v>1.34</v>
      </c>
      <c r="P1250" s="9">
        <f t="shared" si="110"/>
        <v>276002</v>
      </c>
    </row>
    <row r="1251" spans="1:16" x14ac:dyDescent="0.35">
      <c r="A1251" s="13">
        <v>2029</v>
      </c>
      <c r="B1251" s="13">
        <f t="shared" si="108"/>
        <v>2028</v>
      </c>
      <c r="C1251" t="s">
        <v>540</v>
      </c>
      <c r="D1251" t="s">
        <v>541</v>
      </c>
      <c r="E1251" s="25">
        <v>870077610.41871428</v>
      </c>
      <c r="F1251" s="13">
        <f>INDEX($R$3:$T$335,MATCH(VPPEL[[#This Row],[DistrictNumber]],$R$3:$R$335,0),3)</f>
        <v>0.67</v>
      </c>
      <c r="G1251" s="9">
        <f t="shared" si="111"/>
        <v>582951.99898053857</v>
      </c>
      <c r="H1251" s="11">
        <v>1.02</v>
      </c>
      <c r="I1251" s="12" cm="1">
        <f t="array" ref="I1251">INDEX(VPPEL[],MATCH(VPPEL[[#This Row],[Base Year]]&amp;VPPEL[[#This Row],[DistrictNumber]],VPPEL[[Fiscal Year]:[Fiscal Year]]&amp;VPPEL[[DistrictNumber]:[DistrictNumber]],0),9)*$H1251</f>
        <v>453570.84292759275</v>
      </c>
      <c r="J1251" s="15">
        <f>IF(VPPEL[[#This Row],[Unadjusted Maximum Revenue]]/(VPPEL[[#This Row],[Proposed Taxable Valuation]]/1000)&gt;VPPEL[[#This Row],[Max VPPEL RATE]],VPPEL[[#This Row],[Max VPPEL RATE]],VPPEL[[#This Row],[Unadjusted Maximum Revenue]]/(VPPEL[[#This Row],[Proposed Taxable Valuation]]/1000))</f>
        <v>0.52129929272552744</v>
      </c>
      <c r="K1251" s="26">
        <f>ROUND(VPPEL[[#This Row],[Proposed Taxable Valuation]]/1000*VPPEL[[#This Row],[Adjusted Rate]],0)</f>
        <v>453571</v>
      </c>
      <c r="L1251" s="19">
        <f t="shared" si="109"/>
        <v>-129381.15605294582</v>
      </c>
      <c r="M1251" s="17">
        <f t="shared" si="112"/>
        <v>-0.1487007072744726</v>
      </c>
      <c r="N1251">
        <v>731907073.9093864</v>
      </c>
      <c r="O1251">
        <f>INDEX($R$3:$T$335,MATCH(VPPEL[[#This Row],[DistrictNumber]],$R$3:$R$335,0),3)</f>
        <v>0.67</v>
      </c>
      <c r="P1251" s="9">
        <f t="shared" si="110"/>
        <v>490378</v>
      </c>
    </row>
    <row r="1252" spans="1:16" x14ac:dyDescent="0.35">
      <c r="A1252" s="13">
        <v>2029</v>
      </c>
      <c r="B1252" s="13">
        <f t="shared" si="108"/>
        <v>2028</v>
      </c>
      <c r="C1252" t="s">
        <v>542</v>
      </c>
      <c r="D1252" t="s">
        <v>543</v>
      </c>
      <c r="E1252" s="25">
        <v>127399749.25765301</v>
      </c>
      <c r="F1252" s="13">
        <f>INDEX($R$3:$T$335,MATCH(VPPEL[[#This Row],[DistrictNumber]],$R$3:$R$335,0),3)</f>
        <v>1.2029700000000001</v>
      </c>
      <c r="G1252" s="9">
        <f t="shared" si="111"/>
        <v>153258.07636447885</v>
      </c>
      <c r="H1252" s="11">
        <v>1.02</v>
      </c>
      <c r="I1252" s="12" cm="1">
        <f t="array" ref="I1252">INDEX(VPPEL[],MATCH(VPPEL[[#This Row],[Base Year]]&amp;VPPEL[[#This Row],[DistrictNumber]],VPPEL[[Fiscal Year]:[Fiscal Year]]&amp;VPPEL[[DistrictNumber]:[DistrictNumber]],0),9)*$H1252</f>
        <v>128383.96282665021</v>
      </c>
      <c r="J1252" s="15">
        <f>IF(VPPEL[[#This Row],[Unadjusted Maximum Revenue]]/(VPPEL[[#This Row],[Proposed Taxable Valuation]]/1000)&gt;VPPEL[[#This Row],[Max VPPEL RATE]],VPPEL[[#This Row],[Max VPPEL RATE]],VPPEL[[#This Row],[Unadjusted Maximum Revenue]]/(VPPEL[[#This Row],[Proposed Taxable Valuation]]/1000))</f>
        <v>1.0077253964370585</v>
      </c>
      <c r="K1252" s="26">
        <f>ROUND(VPPEL[[#This Row],[Proposed Taxable Valuation]]/1000*VPPEL[[#This Row],[Adjusted Rate]],0)</f>
        <v>128384</v>
      </c>
      <c r="L1252" s="19">
        <f t="shared" si="109"/>
        <v>-24874.113537828642</v>
      </c>
      <c r="M1252" s="17">
        <f t="shared" si="112"/>
        <v>-0.1952446035629416</v>
      </c>
      <c r="N1252">
        <v>103495948.65527317</v>
      </c>
      <c r="O1252">
        <f>INDEX($R$3:$T$335,MATCH(VPPEL[[#This Row],[DistrictNumber]],$R$3:$R$335,0),3)</f>
        <v>1.2029700000000001</v>
      </c>
      <c r="P1252" s="9">
        <f t="shared" si="110"/>
        <v>124503</v>
      </c>
    </row>
    <row r="1253" spans="1:16" x14ac:dyDescent="0.35">
      <c r="A1253" s="13">
        <v>2029</v>
      </c>
      <c r="B1253" s="13">
        <f t="shared" si="108"/>
        <v>2028</v>
      </c>
      <c r="C1253" t="s">
        <v>544</v>
      </c>
      <c r="D1253" t="s">
        <v>545</v>
      </c>
      <c r="E1253" s="25">
        <v>416049475.74011707</v>
      </c>
      <c r="F1253" s="13">
        <f>INDEX($R$3:$T$335,MATCH(VPPEL[[#This Row],[DistrictNumber]],$R$3:$R$335,0),3)</f>
        <v>0.22389999999999999</v>
      </c>
      <c r="G1253" s="9">
        <f t="shared" si="111"/>
        <v>93153.477618212215</v>
      </c>
      <c r="H1253" s="11">
        <v>1.02</v>
      </c>
      <c r="I1253" s="12" cm="1">
        <f t="array" ref="I1253">INDEX(VPPEL[],MATCH(VPPEL[[#This Row],[Base Year]]&amp;VPPEL[[#This Row],[DistrictNumber]],VPPEL[[Fiscal Year]:[Fiscal Year]]&amp;VPPEL[[DistrictNumber]:[DistrictNumber]],0),9)*$H1253</f>
        <v>76380.498447059479</v>
      </c>
      <c r="J1253" s="15">
        <f>IF(VPPEL[[#This Row],[Unadjusted Maximum Revenue]]/(VPPEL[[#This Row],[Proposed Taxable Valuation]]/1000)&gt;VPPEL[[#This Row],[Max VPPEL RATE]],VPPEL[[#This Row],[Max VPPEL RATE]],VPPEL[[#This Row],[Unadjusted Maximum Revenue]]/(VPPEL[[#This Row],[Proposed Taxable Valuation]]/1000))</f>
        <v>0.18358513326133866</v>
      </c>
      <c r="K1253" s="26">
        <f>ROUND(VPPEL[[#This Row],[Proposed Taxable Valuation]]/1000*VPPEL[[#This Row],[Adjusted Rate]],0)</f>
        <v>76380</v>
      </c>
      <c r="L1253" s="19">
        <f t="shared" si="109"/>
        <v>-16772.979171152736</v>
      </c>
      <c r="M1253" s="17">
        <f t="shared" si="112"/>
        <v>-4.0314866738661331E-2</v>
      </c>
      <c r="N1253">
        <v>340526381.84419453</v>
      </c>
      <c r="O1253">
        <f>INDEX($R$3:$T$335,MATCH(VPPEL[[#This Row],[DistrictNumber]],$R$3:$R$335,0),3)</f>
        <v>0.22389999999999999</v>
      </c>
      <c r="P1253" s="9">
        <f t="shared" si="110"/>
        <v>76244</v>
      </c>
    </row>
    <row r="1254" spans="1:16" x14ac:dyDescent="0.35">
      <c r="A1254" s="13">
        <v>2029</v>
      </c>
      <c r="B1254" s="13">
        <f t="shared" si="108"/>
        <v>2028</v>
      </c>
      <c r="C1254" t="s">
        <v>546</v>
      </c>
      <c r="D1254" t="s">
        <v>547</v>
      </c>
      <c r="E1254" s="25">
        <v>1061946025.4720731</v>
      </c>
      <c r="F1254" s="13">
        <f>INDEX($R$3:$T$335,MATCH(VPPEL[[#This Row],[DistrictNumber]],$R$3:$R$335,0),3)</f>
        <v>1.34</v>
      </c>
      <c r="G1254" s="9">
        <f t="shared" si="111"/>
        <v>1423007.6741325781</v>
      </c>
      <c r="H1254" s="11">
        <v>1.02</v>
      </c>
      <c r="I1254" s="12" cm="1">
        <f t="array" ref="I1254">INDEX(VPPEL[],MATCH(VPPEL[[#This Row],[Base Year]]&amp;VPPEL[[#This Row],[DistrictNumber]],VPPEL[[Fiscal Year]:[Fiscal Year]]&amp;VPPEL[[DistrictNumber]:[DistrictNumber]],0),9)*$H1254</f>
        <v>979176.60801653762</v>
      </c>
      <c r="J1254" s="15">
        <f>IF(VPPEL[[#This Row],[Unadjusted Maximum Revenue]]/(VPPEL[[#This Row],[Proposed Taxable Valuation]]/1000)&gt;VPPEL[[#This Row],[Max VPPEL RATE]],VPPEL[[#This Row],[Max VPPEL RATE]],VPPEL[[#This Row],[Unadjusted Maximum Revenue]]/(VPPEL[[#This Row],[Proposed Taxable Valuation]]/1000))</f>
        <v>0.92205873418214312</v>
      </c>
      <c r="K1254" s="26">
        <f>ROUND(VPPEL[[#This Row],[Proposed Taxable Valuation]]/1000*VPPEL[[#This Row],[Adjusted Rate]],0)</f>
        <v>979177</v>
      </c>
      <c r="L1254" s="19">
        <f t="shared" si="109"/>
        <v>-443831.06611604046</v>
      </c>
      <c r="M1254" s="17">
        <f t="shared" si="112"/>
        <v>-0.41794126581785696</v>
      </c>
      <c r="N1254">
        <v>775856425.97323084</v>
      </c>
      <c r="O1254">
        <f>INDEX($R$3:$T$335,MATCH(VPPEL[[#This Row],[DistrictNumber]],$R$3:$R$335,0),3)</f>
        <v>1.34</v>
      </c>
      <c r="P1254" s="9">
        <f t="shared" si="110"/>
        <v>1039648</v>
      </c>
    </row>
    <row r="1255" spans="1:16" x14ac:dyDescent="0.35">
      <c r="A1255" s="13">
        <v>2029</v>
      </c>
      <c r="B1255" s="13">
        <f t="shared" si="108"/>
        <v>2028</v>
      </c>
      <c r="C1255" t="s">
        <v>548</v>
      </c>
      <c r="D1255" t="s">
        <v>549</v>
      </c>
      <c r="E1255" s="25">
        <v>143596461.14936215</v>
      </c>
      <c r="F1255" s="13">
        <f>INDEX($R$3:$T$335,MATCH(VPPEL[[#This Row],[DistrictNumber]],$R$3:$R$335,0),3)</f>
        <v>0.67</v>
      </c>
      <c r="G1255" s="9">
        <f t="shared" si="111"/>
        <v>96209.628970072648</v>
      </c>
      <c r="H1255" s="11">
        <v>1.02</v>
      </c>
      <c r="I1255" s="12" cm="1">
        <f t="array" ref="I1255">INDEX(VPPEL[],MATCH(VPPEL[[#This Row],[Base Year]]&amp;VPPEL[[#This Row],[DistrictNumber]],VPPEL[[Fiscal Year]:[Fiscal Year]]&amp;VPPEL[[DistrictNumber]:[DistrictNumber]],0),9)*$H1255</f>
        <v>77118.890782665636</v>
      </c>
      <c r="J1255" s="15">
        <f>IF(VPPEL[[#This Row],[Unadjusted Maximum Revenue]]/(VPPEL[[#This Row],[Proposed Taxable Valuation]]/1000)&gt;VPPEL[[#This Row],[Max VPPEL RATE]],VPPEL[[#This Row],[Max VPPEL RATE]],VPPEL[[#This Row],[Unadjusted Maximum Revenue]]/(VPPEL[[#This Row],[Proposed Taxable Valuation]]/1000))</f>
        <v>0.53705286443271238</v>
      </c>
      <c r="K1255" s="26">
        <f>ROUND(VPPEL[[#This Row],[Proposed Taxable Valuation]]/1000*VPPEL[[#This Row],[Adjusted Rate]],0)</f>
        <v>77119</v>
      </c>
      <c r="L1255" s="19">
        <f t="shared" si="109"/>
        <v>-19090.738187407012</v>
      </c>
      <c r="M1255" s="17">
        <f t="shared" si="112"/>
        <v>-0.13294713556728766</v>
      </c>
      <c r="N1255">
        <v>113577175.48485334</v>
      </c>
      <c r="O1255">
        <f>INDEX($R$3:$T$335,MATCH(VPPEL[[#This Row],[DistrictNumber]],$R$3:$R$335,0),3)</f>
        <v>0.67</v>
      </c>
      <c r="P1255" s="9">
        <f t="shared" si="110"/>
        <v>76097</v>
      </c>
    </row>
    <row r="1256" spans="1:16" x14ac:dyDescent="0.35">
      <c r="A1256" s="13">
        <v>2029</v>
      </c>
      <c r="B1256" s="13">
        <f t="shared" si="108"/>
        <v>2028</v>
      </c>
      <c r="C1256" t="s">
        <v>550</v>
      </c>
      <c r="D1256" t="s">
        <v>551</v>
      </c>
      <c r="E1256" s="25">
        <v>554767392.81362915</v>
      </c>
      <c r="F1256" s="13">
        <f>INDEX($R$3:$T$335,MATCH(VPPEL[[#This Row],[DistrictNumber]],$R$3:$R$335,0),3)</f>
        <v>0.94038999999999995</v>
      </c>
      <c r="G1256" s="9">
        <f t="shared" si="111"/>
        <v>521697.70852800866</v>
      </c>
      <c r="H1256" s="11">
        <v>1.02</v>
      </c>
      <c r="I1256" s="12" cm="1">
        <f t="array" ref="I1256">INDEX(VPPEL[],MATCH(VPPEL[[#This Row],[Base Year]]&amp;VPPEL[[#This Row],[DistrictNumber]],VPPEL[[Fiscal Year]:[Fiscal Year]]&amp;VPPEL[[DistrictNumber]:[DistrictNumber]],0),9)*$H1256</f>
        <v>416563.13169711141</v>
      </c>
      <c r="J1256" s="15">
        <f>IF(VPPEL[[#This Row],[Unadjusted Maximum Revenue]]/(VPPEL[[#This Row],[Proposed Taxable Valuation]]/1000)&gt;VPPEL[[#This Row],[Max VPPEL RATE]],VPPEL[[#This Row],[Max VPPEL RATE]],VPPEL[[#This Row],[Unadjusted Maximum Revenue]]/(VPPEL[[#This Row],[Proposed Taxable Valuation]]/1000))</f>
        <v>0.75087890365080157</v>
      </c>
      <c r="K1256" s="26">
        <f>ROUND(VPPEL[[#This Row],[Proposed Taxable Valuation]]/1000*VPPEL[[#This Row],[Adjusted Rate]],0)</f>
        <v>416563</v>
      </c>
      <c r="L1256" s="19">
        <f t="shared" si="109"/>
        <v>-105134.57683089725</v>
      </c>
      <c r="M1256" s="17">
        <f t="shared" si="112"/>
        <v>-0.18951109634919838</v>
      </c>
      <c r="N1256">
        <v>446418859.80230296</v>
      </c>
      <c r="O1256">
        <f>INDEX($R$3:$T$335,MATCH(VPPEL[[#This Row],[DistrictNumber]],$R$3:$R$335,0),3)</f>
        <v>0.94038999999999995</v>
      </c>
      <c r="P1256" s="9">
        <f t="shared" si="110"/>
        <v>419808</v>
      </c>
    </row>
    <row r="1257" spans="1:16" x14ac:dyDescent="0.35">
      <c r="A1257" s="13">
        <v>2029</v>
      </c>
      <c r="B1257" s="13">
        <f t="shared" si="108"/>
        <v>2028</v>
      </c>
      <c r="C1257" t="s">
        <v>552</v>
      </c>
      <c r="D1257" t="s">
        <v>553</v>
      </c>
      <c r="E1257" s="25">
        <v>595660124.37849867</v>
      </c>
      <c r="F1257" s="13">
        <f>INDEX($R$3:$T$335,MATCH(VPPEL[[#This Row],[DistrictNumber]],$R$3:$R$335,0),3)</f>
        <v>0.43070000000000003</v>
      </c>
      <c r="G1257" s="9">
        <f t="shared" si="111"/>
        <v>256550.81556981939</v>
      </c>
      <c r="H1257" s="11">
        <v>1.02</v>
      </c>
      <c r="I1257" s="12" cm="1">
        <f t="array" ref="I1257">INDEX(VPPEL[],MATCH(VPPEL[[#This Row],[Base Year]]&amp;VPPEL[[#This Row],[DistrictNumber]],VPPEL[[Fiscal Year]:[Fiscal Year]]&amp;VPPEL[[DistrictNumber]:[DistrictNumber]],0),9)*$H1257</f>
        <v>171910.13156943553</v>
      </c>
      <c r="J1257" s="15">
        <f>IF(VPPEL[[#This Row],[Unadjusted Maximum Revenue]]/(VPPEL[[#This Row],[Proposed Taxable Valuation]]/1000)&gt;VPPEL[[#This Row],[Max VPPEL RATE]],VPPEL[[#This Row],[Max VPPEL RATE]],VPPEL[[#This Row],[Unadjusted Maximum Revenue]]/(VPPEL[[#This Row],[Proposed Taxable Valuation]]/1000))</f>
        <v>0.28860439793381093</v>
      </c>
      <c r="K1257" s="26">
        <f>ROUND(VPPEL[[#This Row],[Proposed Taxable Valuation]]/1000*VPPEL[[#This Row],[Adjusted Rate]],0)</f>
        <v>171910</v>
      </c>
      <c r="L1257" s="19">
        <f t="shared" si="109"/>
        <v>-84640.684000383859</v>
      </c>
      <c r="M1257" s="17">
        <f t="shared" si="112"/>
        <v>-0.1420956020661891</v>
      </c>
      <c r="N1257">
        <v>430394229.65393275</v>
      </c>
      <c r="O1257">
        <f>INDEX($R$3:$T$335,MATCH(VPPEL[[#This Row],[DistrictNumber]],$R$3:$R$335,0),3)</f>
        <v>0.43070000000000003</v>
      </c>
      <c r="P1257" s="9">
        <f t="shared" si="110"/>
        <v>185371</v>
      </c>
    </row>
    <row r="1258" spans="1:16" x14ac:dyDescent="0.35">
      <c r="A1258" s="13">
        <v>2029</v>
      </c>
      <c r="B1258" s="13">
        <f t="shared" si="108"/>
        <v>2028</v>
      </c>
      <c r="C1258" t="s">
        <v>554</v>
      </c>
      <c r="D1258" t="s">
        <v>555</v>
      </c>
      <c r="E1258" s="25">
        <v>467248789.36925828</v>
      </c>
      <c r="F1258" s="13">
        <f>INDEX($R$3:$T$335,MATCH(VPPEL[[#This Row],[DistrictNumber]],$R$3:$R$335,0),3)</f>
        <v>0</v>
      </c>
      <c r="G1258" s="9">
        <f t="shared" si="111"/>
        <v>0</v>
      </c>
      <c r="H1258" s="11">
        <v>1.02</v>
      </c>
      <c r="I1258" s="12" cm="1">
        <f t="array" ref="I1258">INDEX(VPPEL[],MATCH(VPPEL[[#This Row],[Base Year]]&amp;VPPEL[[#This Row],[DistrictNumber]],VPPEL[[Fiscal Year]:[Fiscal Year]]&amp;VPPEL[[DistrictNumber]:[DistrictNumber]],0),9)*$H1258</f>
        <v>0</v>
      </c>
      <c r="J1258" s="15">
        <f>IF(VPPEL[[#This Row],[Unadjusted Maximum Revenue]]/(VPPEL[[#This Row],[Proposed Taxable Valuation]]/1000)&gt;VPPEL[[#This Row],[Max VPPEL RATE]],VPPEL[[#This Row],[Max VPPEL RATE]],VPPEL[[#This Row],[Unadjusted Maximum Revenue]]/(VPPEL[[#This Row],[Proposed Taxable Valuation]]/1000))</f>
        <v>0</v>
      </c>
      <c r="K1258" s="26">
        <f>ROUND(VPPEL[[#This Row],[Proposed Taxable Valuation]]/1000*VPPEL[[#This Row],[Adjusted Rate]],0)</f>
        <v>0</v>
      </c>
      <c r="L1258" s="19">
        <f t="shared" si="109"/>
        <v>0</v>
      </c>
      <c r="M1258" s="17">
        <f t="shared" si="112"/>
        <v>0</v>
      </c>
      <c r="N1258">
        <v>326074348.45311552</v>
      </c>
      <c r="O1258">
        <f>INDEX($R$3:$T$335,MATCH(VPPEL[[#This Row],[DistrictNumber]],$R$3:$R$335,0),3)</f>
        <v>0</v>
      </c>
      <c r="P1258" s="9">
        <f t="shared" si="110"/>
        <v>0</v>
      </c>
    </row>
    <row r="1259" spans="1:16" x14ac:dyDescent="0.35">
      <c r="A1259" s="13">
        <v>2029</v>
      </c>
      <c r="B1259" s="13">
        <f t="shared" si="108"/>
        <v>2028</v>
      </c>
      <c r="C1259" t="s">
        <v>556</v>
      </c>
      <c r="D1259" t="s">
        <v>557</v>
      </c>
      <c r="E1259" s="25">
        <v>479579528.64110541</v>
      </c>
      <c r="F1259" s="13">
        <f>INDEX($R$3:$T$335,MATCH(VPPEL[[#This Row],[DistrictNumber]],$R$3:$R$335,0),3)</f>
        <v>1.34</v>
      </c>
      <c r="G1259" s="9">
        <f t="shared" si="111"/>
        <v>642636.56837908132</v>
      </c>
      <c r="H1259" s="11">
        <v>1.02</v>
      </c>
      <c r="I1259" s="12" cm="1">
        <f t="array" ref="I1259">INDEX(VPPEL[],MATCH(VPPEL[[#This Row],[Base Year]]&amp;VPPEL[[#This Row],[DistrictNumber]],VPPEL[[Fiscal Year]:[Fiscal Year]]&amp;VPPEL[[DistrictNumber]:[DistrictNumber]],0),9)*$H1259</f>
        <v>466139.15274664515</v>
      </c>
      <c r="J1259" s="15">
        <f>IF(VPPEL[[#This Row],[Unadjusted Maximum Revenue]]/(VPPEL[[#This Row],[Proposed Taxable Valuation]]/1000)&gt;VPPEL[[#This Row],[Max VPPEL RATE]],VPPEL[[#This Row],[Max VPPEL RATE]],VPPEL[[#This Row],[Unadjusted Maximum Revenue]]/(VPPEL[[#This Row],[Proposed Taxable Valuation]]/1000))</f>
        <v>0.97197466719952852</v>
      </c>
      <c r="K1259" s="26">
        <f>ROUND(VPPEL[[#This Row],[Proposed Taxable Valuation]]/1000*VPPEL[[#This Row],[Adjusted Rate]],0)</f>
        <v>466139</v>
      </c>
      <c r="L1259" s="19">
        <f t="shared" si="109"/>
        <v>-176497.41563243617</v>
      </c>
      <c r="M1259" s="17">
        <f t="shared" si="112"/>
        <v>-0.36802533280047156</v>
      </c>
      <c r="N1259">
        <v>361743324.44553024</v>
      </c>
      <c r="O1259">
        <f>INDEX($R$3:$T$335,MATCH(VPPEL[[#This Row],[DistrictNumber]],$R$3:$R$335,0),3)</f>
        <v>1.34</v>
      </c>
      <c r="P1259" s="9">
        <f t="shared" si="110"/>
        <v>484736</v>
      </c>
    </row>
    <row r="1260" spans="1:16" x14ac:dyDescent="0.35">
      <c r="A1260" s="13">
        <v>2029</v>
      </c>
      <c r="B1260" s="13">
        <f t="shared" si="108"/>
        <v>2028</v>
      </c>
      <c r="C1260" t="s">
        <v>558</v>
      </c>
      <c r="D1260" t="s">
        <v>559</v>
      </c>
      <c r="E1260" s="25">
        <v>198209537.01900473</v>
      </c>
      <c r="F1260" s="13">
        <f>INDEX($R$3:$T$335,MATCH(VPPEL[[#This Row],[DistrictNumber]],$R$3:$R$335,0),3)</f>
        <v>1.24786</v>
      </c>
      <c r="G1260" s="9">
        <f t="shared" si="111"/>
        <v>247337.75286453523</v>
      </c>
      <c r="H1260" s="11">
        <v>1.02</v>
      </c>
      <c r="I1260" s="12" cm="1">
        <f t="array" ref="I1260">INDEX(VPPEL[],MATCH(VPPEL[[#This Row],[Base Year]]&amp;VPPEL[[#This Row],[DistrictNumber]],VPPEL[[Fiscal Year]:[Fiscal Year]]&amp;VPPEL[[DistrictNumber]:[DistrictNumber]],0),9)*$H1260</f>
        <v>206041.85491009059</v>
      </c>
      <c r="J1260" s="15">
        <f>IF(VPPEL[[#This Row],[Unadjusted Maximum Revenue]]/(VPPEL[[#This Row],[Proposed Taxable Valuation]]/1000)&gt;VPPEL[[#This Row],[Max VPPEL RATE]],VPPEL[[#This Row],[Max VPPEL RATE]],VPPEL[[#This Row],[Unadjusted Maximum Revenue]]/(VPPEL[[#This Row],[Proposed Taxable Valuation]]/1000))</f>
        <v>1.0395153432517976</v>
      </c>
      <c r="K1260" s="26">
        <f>ROUND(VPPEL[[#This Row],[Proposed Taxable Valuation]]/1000*VPPEL[[#This Row],[Adjusted Rate]],0)</f>
        <v>206042</v>
      </c>
      <c r="L1260" s="19">
        <f t="shared" si="109"/>
        <v>-41295.897954444634</v>
      </c>
      <c r="M1260" s="17">
        <f t="shared" si="112"/>
        <v>-0.20834465674820235</v>
      </c>
      <c r="N1260">
        <v>170217415.3285017</v>
      </c>
      <c r="O1260">
        <f>INDEX($R$3:$T$335,MATCH(VPPEL[[#This Row],[DistrictNumber]],$R$3:$R$335,0),3)</f>
        <v>1.24786</v>
      </c>
      <c r="P1260" s="9">
        <f t="shared" si="110"/>
        <v>212408</v>
      </c>
    </row>
    <row r="1261" spans="1:16" x14ac:dyDescent="0.35">
      <c r="A1261" s="13">
        <v>2029</v>
      </c>
      <c r="B1261" s="13">
        <f t="shared" si="108"/>
        <v>2028</v>
      </c>
      <c r="C1261" t="s">
        <v>560</v>
      </c>
      <c r="D1261" t="s">
        <v>561</v>
      </c>
      <c r="E1261" s="25">
        <v>227122977.180372</v>
      </c>
      <c r="F1261" s="13">
        <f>INDEX($R$3:$T$335,MATCH(VPPEL[[#This Row],[DistrictNumber]],$R$3:$R$335,0),3)</f>
        <v>1.34</v>
      </c>
      <c r="G1261" s="9">
        <f t="shared" si="111"/>
        <v>304344.78942169849</v>
      </c>
      <c r="H1261" s="11">
        <v>1.02</v>
      </c>
      <c r="I1261" s="12" cm="1">
        <f t="array" ref="I1261">INDEX(VPPEL[],MATCH(VPPEL[[#This Row],[Base Year]]&amp;VPPEL[[#This Row],[DistrictNumber]],VPPEL[[Fiscal Year]:[Fiscal Year]]&amp;VPPEL[[DistrictNumber]:[DistrictNumber]],0),9)*$H1261</f>
        <v>230631.71014031619</v>
      </c>
      <c r="J1261" s="15">
        <f>IF(VPPEL[[#This Row],[Unadjusted Maximum Revenue]]/(VPPEL[[#This Row],[Proposed Taxable Valuation]]/1000)&gt;VPPEL[[#This Row],[Max VPPEL RATE]],VPPEL[[#This Row],[Max VPPEL RATE]],VPPEL[[#This Row],[Unadjusted Maximum Revenue]]/(VPPEL[[#This Row],[Proposed Taxable Valuation]]/1000))</f>
        <v>1.0154486041152837</v>
      </c>
      <c r="K1261" s="26">
        <f>ROUND(VPPEL[[#This Row],[Proposed Taxable Valuation]]/1000*VPPEL[[#This Row],[Adjusted Rate]],0)</f>
        <v>230632</v>
      </c>
      <c r="L1261" s="19">
        <f t="shared" si="109"/>
        <v>-73713.079281382292</v>
      </c>
      <c r="M1261" s="17">
        <f t="shared" si="112"/>
        <v>-0.32455139588471638</v>
      </c>
      <c r="N1261">
        <v>173802673.61645406</v>
      </c>
      <c r="O1261">
        <f>INDEX($R$3:$T$335,MATCH(VPPEL[[#This Row],[DistrictNumber]],$R$3:$R$335,0),3)</f>
        <v>1.34</v>
      </c>
      <c r="P1261" s="9">
        <f t="shared" si="110"/>
        <v>232896</v>
      </c>
    </row>
    <row r="1262" spans="1:16" x14ac:dyDescent="0.35">
      <c r="A1262" s="13">
        <v>2029</v>
      </c>
      <c r="B1262" s="13">
        <f t="shared" si="108"/>
        <v>2028</v>
      </c>
      <c r="C1262" t="s">
        <v>562</v>
      </c>
      <c r="D1262" t="s">
        <v>563</v>
      </c>
      <c r="E1262" s="25">
        <v>345995433.65032005</v>
      </c>
      <c r="F1262" s="13">
        <f>INDEX($R$3:$T$335,MATCH(VPPEL[[#This Row],[DistrictNumber]],$R$3:$R$335,0),3)</f>
        <v>0.67</v>
      </c>
      <c r="G1262" s="9">
        <f t="shared" si="111"/>
        <v>231816.94054571443</v>
      </c>
      <c r="H1262" s="11">
        <v>1.02</v>
      </c>
      <c r="I1262" s="12" cm="1">
        <f t="array" ref="I1262">INDEX(VPPEL[],MATCH(VPPEL[[#This Row],[Base Year]]&amp;VPPEL[[#This Row],[DistrictNumber]],VPPEL[[Fiscal Year]:[Fiscal Year]]&amp;VPPEL[[DistrictNumber]:[DistrictNumber]],0),9)*$H1262</f>
        <v>186050.65324517933</v>
      </c>
      <c r="J1262" s="15">
        <f>IF(VPPEL[[#This Row],[Unadjusted Maximum Revenue]]/(VPPEL[[#This Row],[Proposed Taxable Valuation]]/1000)&gt;VPPEL[[#This Row],[Max VPPEL RATE]],VPPEL[[#This Row],[Max VPPEL RATE]],VPPEL[[#This Row],[Unadjusted Maximum Revenue]]/(VPPEL[[#This Row],[Proposed Taxable Valuation]]/1000))</f>
        <v>0.53772574765599723</v>
      </c>
      <c r="K1262" s="26">
        <f>ROUND(VPPEL[[#This Row],[Proposed Taxable Valuation]]/1000*VPPEL[[#This Row],[Adjusted Rate]],0)</f>
        <v>186051</v>
      </c>
      <c r="L1262" s="19">
        <f t="shared" si="109"/>
        <v>-45766.287300535099</v>
      </c>
      <c r="M1262" s="17">
        <f t="shared" si="112"/>
        <v>-0.13227425234400281</v>
      </c>
      <c r="N1262">
        <v>278084587.33056718</v>
      </c>
      <c r="O1262">
        <f>INDEX($R$3:$T$335,MATCH(VPPEL[[#This Row],[DistrictNumber]],$R$3:$R$335,0),3)</f>
        <v>0.67</v>
      </c>
      <c r="P1262" s="9">
        <f t="shared" si="110"/>
        <v>186317</v>
      </c>
    </row>
    <row r="1263" spans="1:16" x14ac:dyDescent="0.35">
      <c r="A1263" s="13">
        <v>2029</v>
      </c>
      <c r="B1263" s="13">
        <f t="shared" si="108"/>
        <v>2028</v>
      </c>
      <c r="C1263" t="s">
        <v>564</v>
      </c>
      <c r="D1263" t="s">
        <v>565</v>
      </c>
      <c r="E1263" s="25">
        <v>206520353.68649802</v>
      </c>
      <c r="F1263" s="13">
        <f>INDEX($R$3:$T$335,MATCH(VPPEL[[#This Row],[DistrictNumber]],$R$3:$R$335,0),3)</f>
        <v>0</v>
      </c>
      <c r="G1263" s="9">
        <f t="shared" si="111"/>
        <v>0</v>
      </c>
      <c r="H1263" s="11">
        <v>1.02</v>
      </c>
      <c r="I1263" s="12" cm="1">
        <f t="array" ref="I1263">INDEX(VPPEL[],MATCH(VPPEL[[#This Row],[Base Year]]&amp;VPPEL[[#This Row],[DistrictNumber]],VPPEL[[Fiscal Year]:[Fiscal Year]]&amp;VPPEL[[DistrictNumber]:[DistrictNumber]],0),9)*$H1263</f>
        <v>0</v>
      </c>
      <c r="J1263" s="15">
        <f>IF(VPPEL[[#This Row],[Unadjusted Maximum Revenue]]/(VPPEL[[#This Row],[Proposed Taxable Valuation]]/1000)&gt;VPPEL[[#This Row],[Max VPPEL RATE]],VPPEL[[#This Row],[Max VPPEL RATE]],VPPEL[[#This Row],[Unadjusted Maximum Revenue]]/(VPPEL[[#This Row],[Proposed Taxable Valuation]]/1000))</f>
        <v>0</v>
      </c>
      <c r="K1263" s="26">
        <f>ROUND(VPPEL[[#This Row],[Proposed Taxable Valuation]]/1000*VPPEL[[#This Row],[Adjusted Rate]],0)</f>
        <v>0</v>
      </c>
      <c r="L1263" s="19">
        <f t="shared" si="109"/>
        <v>0</v>
      </c>
      <c r="M1263" s="17">
        <f t="shared" si="112"/>
        <v>0</v>
      </c>
      <c r="N1263">
        <v>163237360.77733997</v>
      </c>
      <c r="O1263">
        <f>INDEX($R$3:$T$335,MATCH(VPPEL[[#This Row],[DistrictNumber]],$R$3:$R$335,0),3)</f>
        <v>0</v>
      </c>
      <c r="P1263" s="9">
        <f t="shared" si="110"/>
        <v>0</v>
      </c>
    </row>
    <row r="1264" spans="1:16" x14ac:dyDescent="0.35">
      <c r="A1264" s="13">
        <v>2029</v>
      </c>
      <c r="B1264" s="13">
        <f t="shared" si="108"/>
        <v>2028</v>
      </c>
      <c r="C1264" t="s">
        <v>566</v>
      </c>
      <c r="D1264" t="s">
        <v>567</v>
      </c>
      <c r="E1264" s="25">
        <v>223430127.75624314</v>
      </c>
      <c r="F1264" s="13">
        <f>INDEX($R$3:$T$335,MATCH(VPPEL[[#This Row],[DistrictNumber]],$R$3:$R$335,0),3)</f>
        <v>0</v>
      </c>
      <c r="G1264" s="9">
        <f t="shared" si="111"/>
        <v>0</v>
      </c>
      <c r="H1264" s="11">
        <v>1.02</v>
      </c>
      <c r="I1264" s="12" cm="1">
        <f t="array" ref="I1264">INDEX(VPPEL[],MATCH(VPPEL[[#This Row],[Base Year]]&amp;VPPEL[[#This Row],[DistrictNumber]],VPPEL[[Fiscal Year]:[Fiscal Year]]&amp;VPPEL[[DistrictNumber]:[DistrictNumber]],0),9)*$H1264</f>
        <v>0</v>
      </c>
      <c r="J1264" s="15">
        <f>IF(VPPEL[[#This Row],[Unadjusted Maximum Revenue]]/(VPPEL[[#This Row],[Proposed Taxable Valuation]]/1000)&gt;VPPEL[[#This Row],[Max VPPEL RATE]],VPPEL[[#This Row],[Max VPPEL RATE]],VPPEL[[#This Row],[Unadjusted Maximum Revenue]]/(VPPEL[[#This Row],[Proposed Taxable Valuation]]/1000))</f>
        <v>0</v>
      </c>
      <c r="K1264" s="26">
        <f>ROUND(VPPEL[[#This Row],[Proposed Taxable Valuation]]/1000*VPPEL[[#This Row],[Adjusted Rate]],0)</f>
        <v>0</v>
      </c>
      <c r="L1264" s="19">
        <f t="shared" si="109"/>
        <v>0</v>
      </c>
      <c r="M1264" s="17">
        <f t="shared" si="112"/>
        <v>0</v>
      </c>
      <c r="N1264">
        <v>194726770.84526709</v>
      </c>
      <c r="O1264">
        <f>INDEX($R$3:$T$335,MATCH(VPPEL[[#This Row],[DistrictNumber]],$R$3:$R$335,0),3)</f>
        <v>0</v>
      </c>
      <c r="P1264" s="9">
        <f t="shared" si="110"/>
        <v>0</v>
      </c>
    </row>
    <row r="1265" spans="1:16" x14ac:dyDescent="0.35">
      <c r="A1265" s="13">
        <v>2029</v>
      </c>
      <c r="B1265" s="13">
        <f t="shared" si="108"/>
        <v>2028</v>
      </c>
      <c r="C1265" t="s">
        <v>568</v>
      </c>
      <c r="D1265" t="s">
        <v>569</v>
      </c>
      <c r="E1265" s="25">
        <v>540115912.48618519</v>
      </c>
      <c r="F1265" s="13">
        <f>INDEX($R$3:$T$335,MATCH(VPPEL[[#This Row],[DistrictNumber]],$R$3:$R$335,0),3)</f>
        <v>0</v>
      </c>
      <c r="G1265" s="9">
        <f t="shared" si="111"/>
        <v>0</v>
      </c>
      <c r="H1265" s="11">
        <v>1.02</v>
      </c>
      <c r="I1265" s="12" cm="1">
        <f t="array" ref="I1265">INDEX(VPPEL[],MATCH(VPPEL[[#This Row],[Base Year]]&amp;VPPEL[[#This Row],[DistrictNumber]],VPPEL[[Fiscal Year]:[Fiscal Year]]&amp;VPPEL[[DistrictNumber]:[DistrictNumber]],0),9)*$H1265</f>
        <v>0</v>
      </c>
      <c r="J1265" s="15">
        <f>IF(VPPEL[[#This Row],[Unadjusted Maximum Revenue]]/(VPPEL[[#This Row],[Proposed Taxable Valuation]]/1000)&gt;VPPEL[[#This Row],[Max VPPEL RATE]],VPPEL[[#This Row],[Max VPPEL RATE]],VPPEL[[#This Row],[Unadjusted Maximum Revenue]]/(VPPEL[[#This Row],[Proposed Taxable Valuation]]/1000))</f>
        <v>0</v>
      </c>
      <c r="K1265" s="26">
        <f>ROUND(VPPEL[[#This Row],[Proposed Taxable Valuation]]/1000*VPPEL[[#This Row],[Adjusted Rate]],0)</f>
        <v>0</v>
      </c>
      <c r="L1265" s="19">
        <f t="shared" si="109"/>
        <v>0</v>
      </c>
      <c r="M1265" s="17">
        <f t="shared" si="112"/>
        <v>0</v>
      </c>
      <c r="N1265">
        <v>387517467.1124258</v>
      </c>
      <c r="O1265">
        <f>INDEX($R$3:$T$335,MATCH(VPPEL[[#This Row],[DistrictNumber]],$R$3:$R$335,0),3)</f>
        <v>0</v>
      </c>
      <c r="P1265" s="9">
        <f t="shared" si="110"/>
        <v>0</v>
      </c>
    </row>
    <row r="1266" spans="1:16" x14ac:dyDescent="0.35">
      <c r="A1266" s="13">
        <v>2029</v>
      </c>
      <c r="B1266" s="13">
        <f t="shared" si="108"/>
        <v>2028</v>
      </c>
      <c r="C1266" t="s">
        <v>570</v>
      </c>
      <c r="D1266" t="s">
        <v>571</v>
      </c>
      <c r="E1266" s="25">
        <v>691632417.7599088</v>
      </c>
      <c r="F1266" s="13">
        <f>INDEX($R$3:$T$335,MATCH(VPPEL[[#This Row],[DistrictNumber]],$R$3:$R$335,0),3)</f>
        <v>1.17126</v>
      </c>
      <c r="G1266" s="9">
        <f t="shared" si="111"/>
        <v>810081.38562547078</v>
      </c>
      <c r="H1266" s="11">
        <v>1.02</v>
      </c>
      <c r="I1266" s="12" cm="1">
        <f t="array" ref="I1266">INDEX(VPPEL[],MATCH(VPPEL[[#This Row],[Base Year]]&amp;VPPEL[[#This Row],[DistrictNumber]],VPPEL[[Fiscal Year]:[Fiscal Year]]&amp;VPPEL[[DistrictNumber]:[DistrictNumber]],0),9)*$H1266</f>
        <v>635731.62080690591</v>
      </c>
      <c r="J1266" s="15">
        <f>IF(VPPEL[[#This Row],[Unadjusted Maximum Revenue]]/(VPPEL[[#This Row],[Proposed Taxable Valuation]]/1000)&gt;VPPEL[[#This Row],[Max VPPEL RATE]],VPPEL[[#This Row],[Max VPPEL RATE]],VPPEL[[#This Row],[Unadjusted Maximum Revenue]]/(VPPEL[[#This Row],[Proposed Taxable Valuation]]/1000))</f>
        <v>0.91917556852806725</v>
      </c>
      <c r="K1266" s="26">
        <f>ROUND(VPPEL[[#This Row],[Proposed Taxable Valuation]]/1000*VPPEL[[#This Row],[Adjusted Rate]],0)</f>
        <v>635732</v>
      </c>
      <c r="L1266" s="19">
        <f t="shared" si="109"/>
        <v>-174349.76481856487</v>
      </c>
      <c r="M1266" s="17">
        <f t="shared" si="112"/>
        <v>-0.25208443147193271</v>
      </c>
      <c r="N1266">
        <v>532161035.78805923</v>
      </c>
      <c r="O1266">
        <f>INDEX($R$3:$T$335,MATCH(VPPEL[[#This Row],[DistrictNumber]],$R$3:$R$335,0),3)</f>
        <v>1.17126</v>
      </c>
      <c r="P1266" s="9">
        <f t="shared" si="110"/>
        <v>623299</v>
      </c>
    </row>
    <row r="1267" spans="1:16" x14ac:dyDescent="0.35">
      <c r="A1267" s="13">
        <v>2029</v>
      </c>
      <c r="B1267" s="13">
        <f t="shared" si="108"/>
        <v>2028</v>
      </c>
      <c r="C1267" t="s">
        <v>572</v>
      </c>
      <c r="D1267" t="s">
        <v>573</v>
      </c>
      <c r="E1267" s="25">
        <v>632142242.1156075</v>
      </c>
      <c r="F1267" s="13">
        <f>INDEX($R$3:$T$335,MATCH(VPPEL[[#This Row],[DistrictNumber]],$R$3:$R$335,0),3)</f>
        <v>1.34</v>
      </c>
      <c r="G1267" s="9">
        <f t="shared" si="111"/>
        <v>847070.60443491407</v>
      </c>
      <c r="H1267" s="11">
        <v>1.02</v>
      </c>
      <c r="I1267" s="12" cm="1">
        <f t="array" ref="I1267">INDEX(VPPEL[],MATCH(VPPEL[[#This Row],[Base Year]]&amp;VPPEL[[#This Row],[DistrictNumber]],VPPEL[[Fiscal Year]:[Fiscal Year]]&amp;VPPEL[[DistrictNumber]:[DistrictNumber]],0),9)*$H1267</f>
        <v>613436.82740774658</v>
      </c>
      <c r="J1267" s="15">
        <f>IF(VPPEL[[#This Row],[Unadjusted Maximum Revenue]]/(VPPEL[[#This Row],[Proposed Taxable Valuation]]/1000)&gt;VPPEL[[#This Row],[Max VPPEL RATE]],VPPEL[[#This Row],[Max VPPEL RATE]],VPPEL[[#This Row],[Unadjusted Maximum Revenue]]/(VPPEL[[#This Row],[Proposed Taxable Valuation]]/1000))</f>
        <v>0.97040948466715493</v>
      </c>
      <c r="K1267" s="26">
        <f>ROUND(VPPEL[[#This Row],[Proposed Taxable Valuation]]/1000*VPPEL[[#This Row],[Adjusted Rate]],0)</f>
        <v>613437</v>
      </c>
      <c r="L1267" s="19">
        <f t="shared" si="109"/>
        <v>-233633.7770271675</v>
      </c>
      <c r="M1267" s="17">
        <f t="shared" si="112"/>
        <v>-0.36959051533284515</v>
      </c>
      <c r="N1267">
        <v>497014920.89213103</v>
      </c>
      <c r="O1267">
        <f>INDEX($R$3:$T$335,MATCH(VPPEL[[#This Row],[DistrictNumber]],$R$3:$R$335,0),3)</f>
        <v>1.34</v>
      </c>
      <c r="P1267" s="9">
        <f t="shared" si="110"/>
        <v>666000</v>
      </c>
    </row>
    <row r="1268" spans="1:16" x14ac:dyDescent="0.35">
      <c r="A1268" s="13">
        <v>2029</v>
      </c>
      <c r="B1268" s="13">
        <f t="shared" si="108"/>
        <v>2028</v>
      </c>
      <c r="C1268" t="s">
        <v>574</v>
      </c>
      <c r="D1268" t="s">
        <v>575</v>
      </c>
      <c r="E1268" s="25">
        <v>3074276349.2139516</v>
      </c>
      <c r="F1268" s="13">
        <f>INDEX($R$3:$T$335,MATCH(VPPEL[[#This Row],[DistrictNumber]],$R$3:$R$335,0),3)</f>
        <v>1.34</v>
      </c>
      <c r="G1268" s="9">
        <f t="shared" si="111"/>
        <v>4119530.3079466955</v>
      </c>
      <c r="H1268" s="11">
        <v>1.02</v>
      </c>
      <c r="I1268" s="12" cm="1">
        <f t="array" ref="I1268">INDEX(VPPEL[],MATCH(VPPEL[[#This Row],[Base Year]]&amp;VPPEL[[#This Row],[DistrictNumber]],VPPEL[[Fiscal Year]:[Fiscal Year]]&amp;VPPEL[[DistrictNumber]:[DistrictNumber]],0),9)*$H1268</f>
        <v>2613107.4230386587</v>
      </c>
      <c r="J1268" s="15">
        <f>IF(VPPEL[[#This Row],[Unadjusted Maximum Revenue]]/(VPPEL[[#This Row],[Proposed Taxable Valuation]]/1000)&gt;VPPEL[[#This Row],[Max VPPEL RATE]],VPPEL[[#This Row],[Max VPPEL RATE]],VPPEL[[#This Row],[Unadjusted Maximum Revenue]]/(VPPEL[[#This Row],[Proposed Taxable Valuation]]/1000))</f>
        <v>0.84999106333000696</v>
      </c>
      <c r="K1268" s="26">
        <f>ROUND(VPPEL[[#This Row],[Proposed Taxable Valuation]]/1000*VPPEL[[#This Row],[Adjusted Rate]],0)</f>
        <v>2613107</v>
      </c>
      <c r="L1268" s="19">
        <f t="shared" si="109"/>
        <v>-1506422.8849080368</v>
      </c>
      <c r="M1268" s="17">
        <f t="shared" si="112"/>
        <v>-0.49000893666999312</v>
      </c>
      <c r="N1268">
        <v>2126454349.9596214</v>
      </c>
      <c r="O1268">
        <f>INDEX($R$3:$T$335,MATCH(VPPEL[[#This Row],[DistrictNumber]],$R$3:$R$335,0),3)</f>
        <v>1.34</v>
      </c>
      <c r="P1268" s="9">
        <f t="shared" si="110"/>
        <v>2849449</v>
      </c>
    </row>
    <row r="1269" spans="1:16" x14ac:dyDescent="0.35">
      <c r="A1269" s="13">
        <v>2029</v>
      </c>
      <c r="B1269" s="13">
        <f t="shared" si="108"/>
        <v>2028</v>
      </c>
      <c r="C1269" t="s">
        <v>576</v>
      </c>
      <c r="D1269" t="s">
        <v>577</v>
      </c>
      <c r="E1269" s="25">
        <v>736048634.78595495</v>
      </c>
      <c r="F1269" s="13">
        <f>INDEX($R$3:$T$335,MATCH(VPPEL[[#This Row],[DistrictNumber]],$R$3:$R$335,0),3)</f>
        <v>0.67</v>
      </c>
      <c r="G1269" s="9">
        <f t="shared" si="111"/>
        <v>493152.58530658984</v>
      </c>
      <c r="H1269" s="11">
        <v>1.02</v>
      </c>
      <c r="I1269" s="12" cm="1">
        <f t="array" ref="I1269">INDEX(VPPEL[],MATCH(VPPEL[[#This Row],[Base Year]]&amp;VPPEL[[#This Row],[DistrictNumber]],VPPEL[[Fiscal Year]:[Fiscal Year]]&amp;VPPEL[[DistrictNumber]:[DistrictNumber]],0),9)*$H1269</f>
        <v>380665.26207555551</v>
      </c>
      <c r="J1269" s="15">
        <f>IF(VPPEL[[#This Row],[Unadjusted Maximum Revenue]]/(VPPEL[[#This Row],[Proposed Taxable Valuation]]/1000)&gt;VPPEL[[#This Row],[Max VPPEL RATE]],VPPEL[[#This Row],[Max VPPEL RATE]],VPPEL[[#This Row],[Unadjusted Maximum Revenue]]/(VPPEL[[#This Row],[Proposed Taxable Valuation]]/1000))</f>
        <v>0.51717406171978575</v>
      </c>
      <c r="K1269" s="26">
        <f>ROUND(VPPEL[[#This Row],[Proposed Taxable Valuation]]/1000*VPPEL[[#This Row],[Adjusted Rate]],0)</f>
        <v>380665</v>
      </c>
      <c r="L1269" s="19">
        <f t="shared" si="109"/>
        <v>-112487.32323103433</v>
      </c>
      <c r="M1269" s="17">
        <f t="shared" si="112"/>
        <v>-0.15282593828021429</v>
      </c>
      <c r="N1269">
        <v>592687796.93276811</v>
      </c>
      <c r="O1269">
        <f>INDEX($R$3:$T$335,MATCH(VPPEL[[#This Row],[DistrictNumber]],$R$3:$R$335,0),3)</f>
        <v>0.67</v>
      </c>
      <c r="P1269" s="9">
        <f t="shared" si="110"/>
        <v>397101</v>
      </c>
    </row>
    <row r="1270" spans="1:16" x14ac:dyDescent="0.35">
      <c r="A1270" s="13">
        <v>2029</v>
      </c>
      <c r="B1270" s="13">
        <f t="shared" si="108"/>
        <v>2028</v>
      </c>
      <c r="C1270" t="s">
        <v>578</v>
      </c>
      <c r="D1270" t="s">
        <v>579</v>
      </c>
      <c r="E1270" s="25">
        <v>757625073.00237036</v>
      </c>
      <c r="F1270" s="13">
        <f>INDEX($R$3:$T$335,MATCH(VPPEL[[#This Row],[DistrictNumber]],$R$3:$R$335,0),3)</f>
        <v>1.34</v>
      </c>
      <c r="G1270" s="9">
        <f t="shared" si="111"/>
        <v>1015217.5978231763</v>
      </c>
      <c r="H1270" s="11">
        <v>1.02</v>
      </c>
      <c r="I1270" s="12" cm="1">
        <f t="array" ref="I1270">INDEX(VPPEL[],MATCH(VPPEL[[#This Row],[Base Year]]&amp;VPPEL[[#This Row],[DistrictNumber]],VPPEL[[Fiscal Year]:[Fiscal Year]]&amp;VPPEL[[DistrictNumber]:[DistrictNumber]],0),9)*$H1270</f>
        <v>539778.08642782038</v>
      </c>
      <c r="J1270" s="15">
        <f>IF(VPPEL[[#This Row],[Unadjusted Maximum Revenue]]/(VPPEL[[#This Row],[Proposed Taxable Valuation]]/1000)&gt;VPPEL[[#This Row],[Max VPPEL RATE]],VPPEL[[#This Row],[Max VPPEL RATE]],VPPEL[[#This Row],[Unadjusted Maximum Revenue]]/(VPPEL[[#This Row],[Proposed Taxable Valuation]]/1000))</f>
        <v>0.71246069548457469</v>
      </c>
      <c r="K1270" s="26">
        <f>ROUND(VPPEL[[#This Row],[Proposed Taxable Valuation]]/1000*VPPEL[[#This Row],[Adjusted Rate]],0)</f>
        <v>539778</v>
      </c>
      <c r="L1270" s="19">
        <f t="shared" si="109"/>
        <v>-475439.51139535592</v>
      </c>
      <c r="M1270" s="17">
        <f t="shared" si="112"/>
        <v>-0.62753930451542539</v>
      </c>
      <c r="N1270">
        <v>494740250.52241045</v>
      </c>
      <c r="O1270">
        <f>INDEX($R$3:$T$335,MATCH(VPPEL[[#This Row],[DistrictNumber]],$R$3:$R$335,0),3)</f>
        <v>1.34</v>
      </c>
      <c r="P1270" s="9">
        <f t="shared" si="110"/>
        <v>662952</v>
      </c>
    </row>
    <row r="1271" spans="1:16" x14ac:dyDescent="0.35">
      <c r="A1271" s="13">
        <v>2029</v>
      </c>
      <c r="B1271" s="13">
        <f t="shared" si="108"/>
        <v>2028</v>
      </c>
      <c r="C1271" t="s">
        <v>580</v>
      </c>
      <c r="D1271" t="s">
        <v>581</v>
      </c>
      <c r="E1271" s="25">
        <v>219592882.990841</v>
      </c>
      <c r="F1271" s="13">
        <f>INDEX($R$3:$T$335,MATCH(VPPEL[[#This Row],[DistrictNumber]],$R$3:$R$335,0),3)</f>
        <v>0.17777000000000001</v>
      </c>
      <c r="G1271" s="9">
        <f t="shared" si="111"/>
        <v>39037.026809281808</v>
      </c>
      <c r="H1271" s="11">
        <v>1.02</v>
      </c>
      <c r="I1271" s="12" cm="1">
        <f t="array" ref="I1271">INDEX(VPPEL[],MATCH(VPPEL[[#This Row],[Base Year]]&amp;VPPEL[[#This Row],[DistrictNumber]],VPPEL[[Fiscal Year]:[Fiscal Year]]&amp;VPPEL[[DistrictNumber]:[DistrictNumber]],0),9)*$H1271</f>
        <v>34962.947736176357</v>
      </c>
      <c r="J1271" s="15">
        <f>IF(VPPEL[[#This Row],[Unadjusted Maximum Revenue]]/(VPPEL[[#This Row],[Proposed Taxable Valuation]]/1000)&gt;VPPEL[[#This Row],[Max VPPEL RATE]],VPPEL[[#This Row],[Max VPPEL RATE]],VPPEL[[#This Row],[Unadjusted Maximum Revenue]]/(VPPEL[[#This Row],[Proposed Taxable Valuation]]/1000))</f>
        <v>0.15921712607432104</v>
      </c>
      <c r="K1271" s="26">
        <f>ROUND(VPPEL[[#This Row],[Proposed Taxable Valuation]]/1000*VPPEL[[#This Row],[Adjusted Rate]],0)</f>
        <v>34963</v>
      </c>
      <c r="L1271" s="19">
        <f t="shared" si="109"/>
        <v>-4074.0790731054512</v>
      </c>
      <c r="M1271" s="17">
        <f t="shared" si="112"/>
        <v>-1.8552873925678975E-2</v>
      </c>
      <c r="N1271">
        <v>187030134.67486879</v>
      </c>
      <c r="O1271">
        <f>INDEX($R$3:$T$335,MATCH(VPPEL[[#This Row],[DistrictNumber]],$R$3:$R$335,0),3)</f>
        <v>0.17777000000000001</v>
      </c>
      <c r="P1271" s="9">
        <f t="shared" si="110"/>
        <v>33248</v>
      </c>
    </row>
    <row r="1272" spans="1:16" x14ac:dyDescent="0.35">
      <c r="A1272" s="13">
        <v>2029</v>
      </c>
      <c r="B1272" s="13">
        <f t="shared" si="108"/>
        <v>2028</v>
      </c>
      <c r="C1272" t="s">
        <v>582</v>
      </c>
      <c r="D1272" t="s">
        <v>583</v>
      </c>
      <c r="E1272" s="25">
        <v>995289669.63863397</v>
      </c>
      <c r="F1272" s="13">
        <f>INDEX($R$3:$T$335,MATCH(VPPEL[[#This Row],[DistrictNumber]],$R$3:$R$335,0),3)</f>
        <v>0.47982999999999998</v>
      </c>
      <c r="G1272" s="9">
        <f t="shared" si="111"/>
        <v>477569.8421827057</v>
      </c>
      <c r="H1272" s="11">
        <v>1.02</v>
      </c>
      <c r="I1272" s="12" cm="1">
        <f t="array" ref="I1272">INDEX(VPPEL[],MATCH(VPPEL[[#This Row],[Base Year]]&amp;VPPEL[[#This Row],[DistrictNumber]],VPPEL[[Fiscal Year]:[Fiscal Year]]&amp;VPPEL[[DistrictNumber]:[DistrictNumber]],0),9)*$H1272</f>
        <v>336832.35146817373</v>
      </c>
      <c r="J1272" s="15">
        <f>IF(VPPEL[[#This Row],[Unadjusted Maximum Revenue]]/(VPPEL[[#This Row],[Proposed Taxable Valuation]]/1000)&gt;VPPEL[[#This Row],[Max VPPEL RATE]],VPPEL[[#This Row],[Max VPPEL RATE]],VPPEL[[#This Row],[Unadjusted Maximum Revenue]]/(VPPEL[[#This Row],[Proposed Taxable Valuation]]/1000))</f>
        <v>0.33842645185945669</v>
      </c>
      <c r="K1272" s="26">
        <f>ROUND(VPPEL[[#This Row],[Proposed Taxable Valuation]]/1000*VPPEL[[#This Row],[Adjusted Rate]],0)</f>
        <v>336832</v>
      </c>
      <c r="L1272" s="19">
        <f t="shared" si="109"/>
        <v>-140737.49071453197</v>
      </c>
      <c r="M1272" s="17">
        <f t="shared" si="112"/>
        <v>-0.14140354814054329</v>
      </c>
      <c r="N1272">
        <v>718891339.41842234</v>
      </c>
      <c r="O1272">
        <f>INDEX($R$3:$T$335,MATCH(VPPEL[[#This Row],[DistrictNumber]],$R$3:$R$335,0),3)</f>
        <v>0.47982999999999998</v>
      </c>
      <c r="P1272" s="9">
        <f t="shared" si="110"/>
        <v>344946</v>
      </c>
    </row>
    <row r="1273" spans="1:16" x14ac:dyDescent="0.35">
      <c r="A1273" s="13">
        <v>2029</v>
      </c>
      <c r="B1273" s="13">
        <f t="shared" si="108"/>
        <v>2028</v>
      </c>
      <c r="C1273" t="s">
        <v>584</v>
      </c>
      <c r="D1273" t="s">
        <v>585</v>
      </c>
      <c r="E1273" s="25">
        <v>285763282.58859444</v>
      </c>
      <c r="F1273" s="13">
        <f>INDEX($R$3:$T$335,MATCH(VPPEL[[#This Row],[DistrictNumber]],$R$3:$R$335,0),3)</f>
        <v>1.34</v>
      </c>
      <c r="G1273" s="9">
        <f t="shared" si="111"/>
        <v>382922.79866871657</v>
      </c>
      <c r="H1273" s="11">
        <v>1.02</v>
      </c>
      <c r="I1273" s="12" cm="1">
        <f t="array" ref="I1273">INDEX(VPPEL[],MATCH(VPPEL[[#This Row],[Base Year]]&amp;VPPEL[[#This Row],[DistrictNumber]],VPPEL[[Fiscal Year]:[Fiscal Year]]&amp;VPPEL[[DistrictNumber]:[DistrictNumber]],0),9)*$H1273</f>
        <v>289681.52381871844</v>
      </c>
      <c r="J1273" s="15">
        <f>IF(VPPEL[[#This Row],[Unadjusted Maximum Revenue]]/(VPPEL[[#This Row],[Proposed Taxable Valuation]]/1000)&gt;VPPEL[[#This Row],[Max VPPEL RATE]],VPPEL[[#This Row],[Max VPPEL RATE]],VPPEL[[#This Row],[Unadjusted Maximum Revenue]]/(VPPEL[[#This Row],[Proposed Taxable Valuation]]/1000))</f>
        <v>1.0137114929343984</v>
      </c>
      <c r="K1273" s="26">
        <f>ROUND(VPPEL[[#This Row],[Proposed Taxable Valuation]]/1000*VPPEL[[#This Row],[Adjusted Rate]],0)</f>
        <v>289682</v>
      </c>
      <c r="L1273" s="19">
        <f t="shared" si="109"/>
        <v>-93241.274849998124</v>
      </c>
      <c r="M1273" s="17">
        <f t="shared" si="112"/>
        <v>-0.32628850706560164</v>
      </c>
      <c r="N1273">
        <v>220658125.18686122</v>
      </c>
      <c r="O1273">
        <f>INDEX($R$3:$T$335,MATCH(VPPEL[[#This Row],[DistrictNumber]],$R$3:$R$335,0),3)</f>
        <v>1.34</v>
      </c>
      <c r="P1273" s="9">
        <f t="shared" si="110"/>
        <v>295682</v>
      </c>
    </row>
    <row r="1274" spans="1:16" x14ac:dyDescent="0.35">
      <c r="A1274" s="13">
        <v>2029</v>
      </c>
      <c r="B1274" s="13">
        <f t="shared" si="108"/>
        <v>2028</v>
      </c>
      <c r="C1274" t="s">
        <v>586</v>
      </c>
      <c r="D1274" t="s">
        <v>587</v>
      </c>
      <c r="E1274" s="25">
        <v>345171792.97430837</v>
      </c>
      <c r="F1274" s="13">
        <f>INDEX($R$3:$T$335,MATCH(VPPEL[[#This Row],[DistrictNumber]],$R$3:$R$335,0),3)</f>
        <v>0.47206999999999999</v>
      </c>
      <c r="G1274" s="9">
        <f t="shared" si="111"/>
        <v>162945.24830938174</v>
      </c>
      <c r="H1274" s="11">
        <v>1.02</v>
      </c>
      <c r="I1274" s="12" cm="1">
        <f t="array" ref="I1274">INDEX(VPPEL[],MATCH(VPPEL[[#This Row],[Base Year]]&amp;VPPEL[[#This Row],[DistrictNumber]],VPPEL[[Fiscal Year]:[Fiscal Year]]&amp;VPPEL[[DistrictNumber]:[DistrictNumber]],0),9)*$H1274</f>
        <v>130555.54752533363</v>
      </c>
      <c r="J1274" s="15">
        <f>IF(VPPEL[[#This Row],[Unadjusted Maximum Revenue]]/(VPPEL[[#This Row],[Proposed Taxable Valuation]]/1000)&gt;VPPEL[[#This Row],[Max VPPEL RATE]],VPPEL[[#This Row],[Max VPPEL RATE]],VPPEL[[#This Row],[Unadjusted Maximum Revenue]]/(VPPEL[[#This Row],[Proposed Taxable Valuation]]/1000))</f>
        <v>0.3782335352502314</v>
      </c>
      <c r="K1274" s="26">
        <f>ROUND(VPPEL[[#This Row],[Proposed Taxable Valuation]]/1000*VPPEL[[#This Row],[Adjusted Rate]],0)</f>
        <v>130556</v>
      </c>
      <c r="L1274" s="19">
        <f t="shared" si="109"/>
        <v>-32389.700784048109</v>
      </c>
      <c r="M1274" s="17">
        <f t="shared" si="112"/>
        <v>-9.3836464749768589E-2</v>
      </c>
      <c r="N1274">
        <v>274068638.58253241</v>
      </c>
      <c r="O1274">
        <f>INDEX($R$3:$T$335,MATCH(VPPEL[[#This Row],[DistrictNumber]],$R$3:$R$335,0),3)</f>
        <v>0.47206999999999999</v>
      </c>
      <c r="P1274" s="9">
        <f t="shared" si="110"/>
        <v>129380</v>
      </c>
    </row>
    <row r="1275" spans="1:16" x14ac:dyDescent="0.35">
      <c r="A1275" s="13">
        <v>2029</v>
      </c>
      <c r="B1275" s="13">
        <f t="shared" si="108"/>
        <v>2028</v>
      </c>
      <c r="C1275" t="s">
        <v>588</v>
      </c>
      <c r="D1275" t="s">
        <v>589</v>
      </c>
      <c r="E1275" s="25">
        <v>400037531.78512746</v>
      </c>
      <c r="F1275" s="13">
        <f>INDEX($R$3:$T$335,MATCH(VPPEL[[#This Row],[DistrictNumber]],$R$3:$R$335,0),3)</f>
        <v>0.98841999999999997</v>
      </c>
      <c r="G1275" s="9">
        <f t="shared" si="111"/>
        <v>395405.0971670557</v>
      </c>
      <c r="H1275" s="11">
        <v>1.02</v>
      </c>
      <c r="I1275" s="12" cm="1">
        <f t="array" ref="I1275">INDEX(VPPEL[],MATCH(VPPEL[[#This Row],[Base Year]]&amp;VPPEL[[#This Row],[DistrictNumber]],VPPEL[[Fiscal Year]:[Fiscal Year]]&amp;VPPEL[[DistrictNumber]:[DistrictNumber]],0),9)*$H1275</f>
        <v>286998.14825520129</v>
      </c>
      <c r="J1275" s="15">
        <f>IF(VPPEL[[#This Row],[Unadjusted Maximum Revenue]]/(VPPEL[[#This Row],[Proposed Taxable Valuation]]/1000)&gt;VPPEL[[#This Row],[Max VPPEL RATE]],VPPEL[[#This Row],[Max VPPEL RATE]],VPPEL[[#This Row],[Unadjusted Maximum Revenue]]/(VPPEL[[#This Row],[Proposed Taxable Valuation]]/1000))</f>
        <v>0.71742805474901505</v>
      </c>
      <c r="K1275" s="26">
        <f>ROUND(VPPEL[[#This Row],[Proposed Taxable Valuation]]/1000*VPPEL[[#This Row],[Adjusted Rate]],0)</f>
        <v>286998</v>
      </c>
      <c r="L1275" s="19">
        <f t="shared" si="109"/>
        <v>-108406.94891185442</v>
      </c>
      <c r="M1275" s="17">
        <f t="shared" si="112"/>
        <v>-0.27099194525098491</v>
      </c>
      <c r="N1275">
        <v>302149286.56656367</v>
      </c>
      <c r="O1275">
        <f>INDEX($R$3:$T$335,MATCH(VPPEL[[#This Row],[DistrictNumber]],$R$3:$R$335,0),3)</f>
        <v>0.98841999999999997</v>
      </c>
      <c r="P1275" s="9">
        <f t="shared" si="110"/>
        <v>298650</v>
      </c>
    </row>
    <row r="1276" spans="1:16" x14ac:dyDescent="0.35">
      <c r="A1276" s="13">
        <v>2029</v>
      </c>
      <c r="B1276" s="13">
        <f t="shared" si="108"/>
        <v>2028</v>
      </c>
      <c r="C1276" t="s">
        <v>590</v>
      </c>
      <c r="D1276" t="s">
        <v>591</v>
      </c>
      <c r="E1276" s="25">
        <v>890915406.32383299</v>
      </c>
      <c r="F1276" s="13">
        <f>INDEX($R$3:$T$335,MATCH(VPPEL[[#This Row],[DistrictNumber]],$R$3:$R$335,0),3)</f>
        <v>1</v>
      </c>
      <c r="G1276" s="9">
        <f t="shared" si="111"/>
        <v>890915.40632383304</v>
      </c>
      <c r="H1276" s="11">
        <v>1.02</v>
      </c>
      <c r="I1276" s="12" cm="1">
        <f t="array" ref="I1276">INDEX(VPPEL[],MATCH(VPPEL[[#This Row],[Base Year]]&amp;VPPEL[[#This Row],[DistrictNumber]],VPPEL[[Fiscal Year]:[Fiscal Year]]&amp;VPPEL[[DistrictNumber]:[DistrictNumber]],0),9)*$H1276</f>
        <v>632120.52305469615</v>
      </c>
      <c r="J1276" s="15">
        <f>IF(VPPEL[[#This Row],[Unadjusted Maximum Revenue]]/(VPPEL[[#This Row],[Proposed Taxable Valuation]]/1000)&gt;VPPEL[[#This Row],[Max VPPEL RATE]],VPPEL[[#This Row],[Max VPPEL RATE]],VPPEL[[#This Row],[Unadjusted Maximum Revenue]]/(VPPEL[[#This Row],[Proposed Taxable Valuation]]/1000))</f>
        <v>0.70951800649963259</v>
      </c>
      <c r="K1276" s="26">
        <f>ROUND(VPPEL[[#This Row],[Proposed Taxable Valuation]]/1000*VPPEL[[#This Row],[Adjusted Rate]],0)</f>
        <v>632121</v>
      </c>
      <c r="L1276" s="19">
        <f t="shared" si="109"/>
        <v>-258794.88326913689</v>
      </c>
      <c r="M1276" s="17">
        <f t="shared" si="112"/>
        <v>-0.29048199350036741</v>
      </c>
      <c r="N1276">
        <v>654011414.67193878</v>
      </c>
      <c r="O1276">
        <f>INDEX($R$3:$T$335,MATCH(VPPEL[[#This Row],[DistrictNumber]],$R$3:$R$335,0),3)</f>
        <v>1</v>
      </c>
      <c r="P1276" s="9">
        <f t="shared" si="110"/>
        <v>654011</v>
      </c>
    </row>
    <row r="1277" spans="1:16" x14ac:dyDescent="0.35">
      <c r="A1277" s="13">
        <v>2029</v>
      </c>
      <c r="B1277" s="13">
        <f t="shared" si="108"/>
        <v>2028</v>
      </c>
      <c r="C1277" t="s">
        <v>592</v>
      </c>
      <c r="D1277" t="s">
        <v>593</v>
      </c>
      <c r="E1277" s="25">
        <v>5576155119.3350573</v>
      </c>
      <c r="F1277" s="13">
        <f>INDEX($R$3:$T$335,MATCH(VPPEL[[#This Row],[DistrictNumber]],$R$3:$R$335,0),3)</f>
        <v>0.67</v>
      </c>
      <c r="G1277" s="9">
        <f t="shared" si="111"/>
        <v>3736023.9299544888</v>
      </c>
      <c r="H1277" s="11">
        <v>1.02</v>
      </c>
      <c r="I1277" s="12" cm="1">
        <f t="array" ref="I1277">INDEX(VPPEL[],MATCH(VPPEL[[#This Row],[Base Year]]&amp;VPPEL[[#This Row],[DistrictNumber]],VPPEL[[Fiscal Year]:[Fiscal Year]]&amp;VPPEL[[DistrictNumber]:[DistrictNumber]],0),9)*$H1277</f>
        <v>2536956.9469125755</v>
      </c>
      <c r="J1277" s="15">
        <f>IF(VPPEL[[#This Row],[Unadjusted Maximum Revenue]]/(VPPEL[[#This Row],[Proposed Taxable Valuation]]/1000)&gt;VPPEL[[#This Row],[Max VPPEL RATE]],VPPEL[[#This Row],[Max VPPEL RATE]],VPPEL[[#This Row],[Unadjusted Maximum Revenue]]/(VPPEL[[#This Row],[Proposed Taxable Valuation]]/1000))</f>
        <v>0.4549652749285607</v>
      </c>
      <c r="K1277" s="26">
        <f>ROUND(VPPEL[[#This Row],[Proposed Taxable Valuation]]/1000*VPPEL[[#This Row],[Adjusted Rate]],0)</f>
        <v>2536957</v>
      </c>
      <c r="L1277" s="19">
        <f t="shared" si="109"/>
        <v>-1199066.9830419132</v>
      </c>
      <c r="M1277" s="17">
        <f t="shared" si="112"/>
        <v>-0.21503472507143934</v>
      </c>
      <c r="N1277">
        <v>3971915924.601253</v>
      </c>
      <c r="O1277">
        <f>INDEX($R$3:$T$335,MATCH(VPPEL[[#This Row],[DistrictNumber]],$R$3:$R$335,0),3)</f>
        <v>0.67</v>
      </c>
      <c r="P1277" s="9">
        <f t="shared" si="110"/>
        <v>2661184</v>
      </c>
    </row>
    <row r="1278" spans="1:16" x14ac:dyDescent="0.35">
      <c r="A1278" s="13">
        <v>2029</v>
      </c>
      <c r="B1278" s="13">
        <f t="shared" si="108"/>
        <v>2028</v>
      </c>
      <c r="C1278" t="s">
        <v>594</v>
      </c>
      <c r="D1278" t="s">
        <v>595</v>
      </c>
      <c r="E1278" s="25">
        <v>15761690156.020668</v>
      </c>
      <c r="F1278" s="13">
        <f>INDEX($R$3:$T$335,MATCH(VPPEL[[#This Row],[DistrictNumber]],$R$3:$R$335,0),3)</f>
        <v>1.34</v>
      </c>
      <c r="G1278" s="9">
        <f t="shared" si="111"/>
        <v>21120664.809067696</v>
      </c>
      <c r="H1278" s="11">
        <v>1.02</v>
      </c>
      <c r="I1278" s="12" cm="1">
        <f t="array" ref="I1278">INDEX(VPPEL[],MATCH(VPPEL[[#This Row],[Base Year]]&amp;VPPEL[[#This Row],[DistrictNumber]],VPPEL[[Fiscal Year]:[Fiscal Year]]&amp;VPPEL[[DistrictNumber]:[DistrictNumber]],0),9)*$H1278</f>
        <v>11124150.183682898</v>
      </c>
      <c r="J1278" s="15">
        <f>IF(VPPEL[[#This Row],[Unadjusted Maximum Revenue]]/(VPPEL[[#This Row],[Proposed Taxable Valuation]]/1000)&gt;VPPEL[[#This Row],[Max VPPEL RATE]],VPPEL[[#This Row],[Max VPPEL RATE]],VPPEL[[#This Row],[Unadjusted Maximum Revenue]]/(VPPEL[[#This Row],[Proposed Taxable Valuation]]/1000))</f>
        <v>0.70577140354669921</v>
      </c>
      <c r="K1278" s="26">
        <f>ROUND(VPPEL[[#This Row],[Proposed Taxable Valuation]]/1000*VPPEL[[#This Row],[Adjusted Rate]],0)</f>
        <v>11124150</v>
      </c>
      <c r="L1278" s="19">
        <f t="shared" si="109"/>
        <v>-9996514.6253847983</v>
      </c>
      <c r="M1278" s="17">
        <f t="shared" si="112"/>
        <v>-0.63422859645330087</v>
      </c>
      <c r="N1278">
        <v>10583821882.561523</v>
      </c>
      <c r="O1278">
        <f>INDEX($R$3:$T$335,MATCH(VPPEL[[#This Row],[DistrictNumber]],$R$3:$R$335,0),3)</f>
        <v>1.34</v>
      </c>
      <c r="P1278" s="9">
        <f t="shared" si="110"/>
        <v>14182321</v>
      </c>
    </row>
    <row r="1279" spans="1:16" x14ac:dyDescent="0.35">
      <c r="A1279" s="13">
        <v>2029</v>
      </c>
      <c r="B1279" s="13">
        <f t="shared" si="108"/>
        <v>2028</v>
      </c>
      <c r="C1279" t="s">
        <v>596</v>
      </c>
      <c r="D1279" t="s">
        <v>597</v>
      </c>
      <c r="E1279" s="25">
        <v>1645248303.1995831</v>
      </c>
      <c r="F1279" s="13">
        <f>INDEX($R$3:$T$335,MATCH(VPPEL[[#This Row],[DistrictNumber]],$R$3:$R$335,0),3)</f>
        <v>0</v>
      </c>
      <c r="G1279" s="9">
        <f t="shared" si="111"/>
        <v>0</v>
      </c>
      <c r="H1279" s="11">
        <v>1.02</v>
      </c>
      <c r="I1279" s="12" cm="1">
        <f t="array" ref="I1279">INDEX(VPPEL[],MATCH(VPPEL[[#This Row],[Base Year]]&amp;VPPEL[[#This Row],[DistrictNumber]],VPPEL[[Fiscal Year]:[Fiscal Year]]&amp;VPPEL[[DistrictNumber]:[DistrictNumber]],0),9)*$H1279</f>
        <v>0</v>
      </c>
      <c r="J1279" s="15">
        <f>IF(VPPEL[[#This Row],[Unadjusted Maximum Revenue]]/(VPPEL[[#This Row],[Proposed Taxable Valuation]]/1000)&gt;VPPEL[[#This Row],[Max VPPEL RATE]],VPPEL[[#This Row],[Max VPPEL RATE]],VPPEL[[#This Row],[Unadjusted Maximum Revenue]]/(VPPEL[[#This Row],[Proposed Taxable Valuation]]/1000))</f>
        <v>0</v>
      </c>
      <c r="K1279" s="26">
        <f>ROUND(VPPEL[[#This Row],[Proposed Taxable Valuation]]/1000*VPPEL[[#This Row],[Adjusted Rate]],0)</f>
        <v>0</v>
      </c>
      <c r="L1279" s="19">
        <f t="shared" si="109"/>
        <v>0</v>
      </c>
      <c r="M1279" s="17">
        <f t="shared" si="112"/>
        <v>0</v>
      </c>
      <c r="N1279">
        <v>1170506295.9935963</v>
      </c>
      <c r="O1279">
        <f>INDEX($R$3:$T$335,MATCH(VPPEL[[#This Row],[DistrictNumber]],$R$3:$R$335,0),3)</f>
        <v>0</v>
      </c>
      <c r="P1279" s="9">
        <f t="shared" si="110"/>
        <v>0</v>
      </c>
    </row>
    <row r="1280" spans="1:16" x14ac:dyDescent="0.35">
      <c r="A1280" s="13">
        <v>2029</v>
      </c>
      <c r="B1280" s="13">
        <f t="shared" si="108"/>
        <v>2028</v>
      </c>
      <c r="C1280" t="s">
        <v>598</v>
      </c>
      <c r="D1280" t="s">
        <v>599</v>
      </c>
      <c r="E1280" s="25">
        <v>437080964.93939793</v>
      </c>
      <c r="F1280" s="13">
        <f>INDEX($R$3:$T$335,MATCH(VPPEL[[#This Row],[DistrictNumber]],$R$3:$R$335,0),3)</f>
        <v>0</v>
      </c>
      <c r="G1280" s="9">
        <f t="shared" si="111"/>
        <v>0</v>
      </c>
      <c r="H1280" s="11">
        <v>1.02</v>
      </c>
      <c r="I1280" s="12" cm="1">
        <f t="array" ref="I1280">INDEX(VPPEL[],MATCH(VPPEL[[#This Row],[Base Year]]&amp;VPPEL[[#This Row],[DistrictNumber]],VPPEL[[Fiscal Year]:[Fiscal Year]]&amp;VPPEL[[DistrictNumber]:[DistrictNumber]],0),9)*$H1280</f>
        <v>0</v>
      </c>
      <c r="J1280" s="15">
        <f>IF(VPPEL[[#This Row],[Unadjusted Maximum Revenue]]/(VPPEL[[#This Row],[Proposed Taxable Valuation]]/1000)&gt;VPPEL[[#This Row],[Max VPPEL RATE]],VPPEL[[#This Row],[Max VPPEL RATE]],VPPEL[[#This Row],[Unadjusted Maximum Revenue]]/(VPPEL[[#This Row],[Proposed Taxable Valuation]]/1000))</f>
        <v>0</v>
      </c>
      <c r="K1280" s="26">
        <f>ROUND(VPPEL[[#This Row],[Proposed Taxable Valuation]]/1000*VPPEL[[#This Row],[Adjusted Rate]],0)</f>
        <v>0</v>
      </c>
      <c r="L1280" s="19">
        <f t="shared" si="109"/>
        <v>0</v>
      </c>
      <c r="M1280" s="17">
        <f t="shared" si="112"/>
        <v>0</v>
      </c>
      <c r="N1280">
        <v>362319711.82409841</v>
      </c>
      <c r="O1280">
        <f>INDEX($R$3:$T$335,MATCH(VPPEL[[#This Row],[DistrictNumber]],$R$3:$R$335,0),3)</f>
        <v>0</v>
      </c>
      <c r="P1280" s="9">
        <f t="shared" si="110"/>
        <v>0</v>
      </c>
    </row>
    <row r="1281" spans="1:16" x14ac:dyDescent="0.35">
      <c r="A1281" s="13">
        <v>2029</v>
      </c>
      <c r="B1281" s="13">
        <f t="shared" si="108"/>
        <v>2028</v>
      </c>
      <c r="C1281" t="s">
        <v>600</v>
      </c>
      <c r="D1281" t="s">
        <v>601</v>
      </c>
      <c r="E1281" s="25">
        <v>1162284560.0125265</v>
      </c>
      <c r="F1281" s="13">
        <f>INDEX($R$3:$T$335,MATCH(VPPEL[[#This Row],[DistrictNumber]],$R$3:$R$335,0),3)</f>
        <v>0.77</v>
      </c>
      <c r="G1281" s="9">
        <f t="shared" si="111"/>
        <v>894959.11120964552</v>
      </c>
      <c r="H1281" s="11">
        <v>1.02</v>
      </c>
      <c r="I1281" s="12" cm="1">
        <f t="array" ref="I1281">INDEX(VPPEL[],MATCH(VPPEL[[#This Row],[Base Year]]&amp;VPPEL[[#This Row],[DistrictNumber]],VPPEL[[Fiscal Year]:[Fiscal Year]]&amp;VPPEL[[DistrictNumber]:[DistrictNumber]],0),9)*$H1281</f>
        <v>677271.34175035113</v>
      </c>
      <c r="J1281" s="15">
        <f>IF(VPPEL[[#This Row],[Unadjusted Maximum Revenue]]/(VPPEL[[#This Row],[Proposed Taxable Valuation]]/1000)&gt;VPPEL[[#This Row],[Max VPPEL RATE]],VPPEL[[#This Row],[Max VPPEL RATE]],VPPEL[[#This Row],[Unadjusted Maximum Revenue]]/(VPPEL[[#This Row],[Proposed Taxable Valuation]]/1000))</f>
        <v>0.58270699366689671</v>
      </c>
      <c r="K1281" s="26">
        <f>ROUND(VPPEL[[#This Row],[Proposed Taxable Valuation]]/1000*VPPEL[[#This Row],[Adjusted Rate]],0)</f>
        <v>677271</v>
      </c>
      <c r="L1281" s="19">
        <f t="shared" si="109"/>
        <v>-217687.76945929439</v>
      </c>
      <c r="M1281" s="17">
        <f t="shared" si="112"/>
        <v>-0.18729300633310331</v>
      </c>
      <c r="N1281">
        <v>922162828.47913969</v>
      </c>
      <c r="O1281">
        <f>INDEX($R$3:$T$335,MATCH(VPPEL[[#This Row],[DistrictNumber]],$R$3:$R$335,0),3)</f>
        <v>0.77</v>
      </c>
      <c r="P1281" s="9">
        <f t="shared" si="110"/>
        <v>710065</v>
      </c>
    </row>
    <row r="1282" spans="1:16" x14ac:dyDescent="0.35">
      <c r="A1282" s="13">
        <v>2029</v>
      </c>
      <c r="B1282" s="13">
        <f t="shared" si="108"/>
        <v>2028</v>
      </c>
      <c r="C1282" t="s">
        <v>602</v>
      </c>
      <c r="D1282" t="s">
        <v>603</v>
      </c>
      <c r="E1282" s="25">
        <v>327802755.39865822</v>
      </c>
      <c r="F1282" s="13">
        <f>INDEX($R$3:$T$335,MATCH(VPPEL[[#This Row],[DistrictNumber]],$R$3:$R$335,0),3)</f>
        <v>1.34</v>
      </c>
      <c r="G1282" s="9">
        <f t="shared" si="111"/>
        <v>439255.69223420206</v>
      </c>
      <c r="H1282" s="11">
        <v>1.02</v>
      </c>
      <c r="I1282" s="12" cm="1">
        <f t="array" ref="I1282">INDEX(VPPEL[],MATCH(VPPEL[[#This Row],[Base Year]]&amp;VPPEL[[#This Row],[DistrictNumber]],VPPEL[[Fiscal Year]:[Fiscal Year]]&amp;VPPEL[[DistrictNumber]:[DistrictNumber]],0),9)*$H1282</f>
        <v>386601.77358007059</v>
      </c>
      <c r="J1282" s="15">
        <f>IF(VPPEL[[#This Row],[Unadjusted Maximum Revenue]]/(VPPEL[[#This Row],[Proposed Taxable Valuation]]/1000)&gt;VPPEL[[#This Row],[Max VPPEL RATE]],VPPEL[[#This Row],[Max VPPEL RATE]],VPPEL[[#This Row],[Unadjusted Maximum Revenue]]/(VPPEL[[#This Row],[Proposed Taxable Valuation]]/1000))</f>
        <v>1.1793731663722709</v>
      </c>
      <c r="K1282" s="26">
        <f>ROUND(VPPEL[[#This Row],[Proposed Taxable Valuation]]/1000*VPPEL[[#This Row],[Adjusted Rate]],0)</f>
        <v>386602</v>
      </c>
      <c r="L1282" s="19">
        <f t="shared" si="109"/>
        <v>-52653.91865413147</v>
      </c>
      <c r="M1282" s="17">
        <f t="shared" si="112"/>
        <v>-0.16062683362772923</v>
      </c>
      <c r="N1282">
        <v>277894264.89245939</v>
      </c>
      <c r="O1282">
        <f>INDEX($R$3:$T$335,MATCH(VPPEL[[#This Row],[DistrictNumber]],$R$3:$R$335,0),3)</f>
        <v>1.34</v>
      </c>
      <c r="P1282" s="9">
        <f t="shared" si="110"/>
        <v>372378</v>
      </c>
    </row>
    <row r="1283" spans="1:16" x14ac:dyDescent="0.35">
      <c r="A1283" s="13">
        <v>2029</v>
      </c>
      <c r="B1283" s="13">
        <f t="shared" si="108"/>
        <v>2028</v>
      </c>
      <c r="C1283" t="s">
        <v>604</v>
      </c>
      <c r="D1283" t="s">
        <v>605</v>
      </c>
      <c r="E1283" s="25">
        <v>765044969.33338153</v>
      </c>
      <c r="F1283" s="13">
        <f>INDEX($R$3:$T$335,MATCH(VPPEL[[#This Row],[DistrictNumber]],$R$3:$R$335,0),3)</f>
        <v>1.0696699999999999</v>
      </c>
      <c r="G1283" s="9">
        <f t="shared" si="111"/>
        <v>818345.65234683815</v>
      </c>
      <c r="H1283" s="11">
        <v>1.02</v>
      </c>
      <c r="I1283" s="12" cm="1">
        <f t="array" ref="I1283">INDEX(VPPEL[],MATCH(VPPEL[[#This Row],[Base Year]]&amp;VPPEL[[#This Row],[DistrictNumber]],VPPEL[[Fiscal Year]:[Fiscal Year]]&amp;VPPEL[[DistrictNumber]:[DistrictNumber]],0),9)*$H1283</f>
        <v>566723.18052494258</v>
      </c>
      <c r="J1283" s="15">
        <f>IF(VPPEL[[#This Row],[Unadjusted Maximum Revenue]]/(VPPEL[[#This Row],[Proposed Taxable Valuation]]/1000)&gt;VPPEL[[#This Row],[Max VPPEL RATE]],VPPEL[[#This Row],[Max VPPEL RATE]],VPPEL[[#This Row],[Unadjusted Maximum Revenue]]/(VPPEL[[#This Row],[Proposed Taxable Valuation]]/1000))</f>
        <v>0.74077106999181275</v>
      </c>
      <c r="K1283" s="26">
        <f>ROUND(VPPEL[[#This Row],[Proposed Taxable Valuation]]/1000*VPPEL[[#This Row],[Adjusted Rate]],0)</f>
        <v>566723</v>
      </c>
      <c r="L1283" s="19">
        <f t="shared" si="109"/>
        <v>-251622.47182189557</v>
      </c>
      <c r="M1283" s="17">
        <f t="shared" si="112"/>
        <v>-0.32889893000818715</v>
      </c>
      <c r="N1283">
        <v>559443340.32092285</v>
      </c>
      <c r="O1283">
        <f>INDEX($R$3:$T$335,MATCH(VPPEL[[#This Row],[DistrictNumber]],$R$3:$R$335,0),3)</f>
        <v>1.0696699999999999</v>
      </c>
      <c r="P1283" s="9">
        <f t="shared" si="110"/>
        <v>598420</v>
      </c>
    </row>
    <row r="1284" spans="1:16" x14ac:dyDescent="0.35">
      <c r="A1284" s="13">
        <v>2029</v>
      </c>
      <c r="B1284" s="13">
        <f t="shared" si="108"/>
        <v>2028</v>
      </c>
      <c r="C1284" t="s">
        <v>606</v>
      </c>
      <c r="D1284" t="s">
        <v>607</v>
      </c>
      <c r="E1284" s="25">
        <v>337707862.08716369</v>
      </c>
      <c r="F1284" s="13">
        <f>INDEX($R$3:$T$335,MATCH(VPPEL[[#This Row],[DistrictNumber]],$R$3:$R$335,0),3)</f>
        <v>1.34</v>
      </c>
      <c r="G1284" s="9">
        <f t="shared" si="111"/>
        <v>452528.53519679932</v>
      </c>
      <c r="H1284" s="11">
        <v>1.02</v>
      </c>
      <c r="I1284" s="12" cm="1">
        <f t="array" ref="I1284">INDEX(VPPEL[],MATCH(VPPEL[[#This Row],[Base Year]]&amp;VPPEL[[#This Row],[DistrictNumber]],VPPEL[[Fiscal Year]:[Fiscal Year]]&amp;VPPEL[[DistrictNumber]:[DistrictNumber]],0),9)*$H1284</f>
        <v>311682.32341768511</v>
      </c>
      <c r="J1284" s="15">
        <f>IF(VPPEL[[#This Row],[Unadjusted Maximum Revenue]]/(VPPEL[[#This Row],[Proposed Taxable Valuation]]/1000)&gt;VPPEL[[#This Row],[Max VPPEL RATE]],VPPEL[[#This Row],[Max VPPEL RATE]],VPPEL[[#This Row],[Unadjusted Maximum Revenue]]/(VPPEL[[#This Row],[Proposed Taxable Valuation]]/1000))</f>
        <v>0.92293475636418176</v>
      </c>
      <c r="K1284" s="26">
        <f>ROUND(VPPEL[[#This Row],[Proposed Taxable Valuation]]/1000*VPPEL[[#This Row],[Adjusted Rate]],0)</f>
        <v>311682</v>
      </c>
      <c r="L1284" s="19">
        <f t="shared" si="109"/>
        <v>-140846.21177911421</v>
      </c>
      <c r="M1284" s="17">
        <f t="shared" si="112"/>
        <v>-0.41706524363581832</v>
      </c>
      <c r="N1284">
        <v>257951575.34447622</v>
      </c>
      <c r="O1284">
        <f>INDEX($R$3:$T$335,MATCH(VPPEL[[#This Row],[DistrictNumber]],$R$3:$R$335,0),3)</f>
        <v>1.34</v>
      </c>
      <c r="P1284" s="9">
        <f t="shared" si="110"/>
        <v>345655</v>
      </c>
    </row>
    <row r="1285" spans="1:16" x14ac:dyDescent="0.35">
      <c r="A1285" s="13">
        <v>2029</v>
      </c>
      <c r="B1285" s="13">
        <f t="shared" ref="B1285:B1348" si="113">A1285-1</f>
        <v>2028</v>
      </c>
      <c r="C1285" t="s">
        <v>608</v>
      </c>
      <c r="D1285" t="s">
        <v>609</v>
      </c>
      <c r="E1285" s="25">
        <v>244886112.83704898</v>
      </c>
      <c r="F1285" s="13">
        <f>INDEX($R$3:$T$335,MATCH(VPPEL[[#This Row],[DistrictNumber]],$R$3:$R$335,0),3)</f>
        <v>1.24471</v>
      </c>
      <c r="G1285" s="9">
        <f t="shared" si="111"/>
        <v>304812.19350940321</v>
      </c>
      <c r="H1285" s="11">
        <v>1.02</v>
      </c>
      <c r="I1285" s="12" cm="1">
        <f t="array" ref="I1285">INDEX(VPPEL[],MATCH(VPPEL[[#This Row],[Base Year]]&amp;VPPEL[[#This Row],[DistrictNumber]],VPPEL[[Fiscal Year]:[Fiscal Year]]&amp;VPPEL[[DistrictNumber]:[DistrictNumber]],0),9)*$H1285</f>
        <v>262162.69837928447</v>
      </c>
      <c r="J1285" s="15">
        <f>IF(VPPEL[[#This Row],[Unadjusted Maximum Revenue]]/(VPPEL[[#This Row],[Proposed Taxable Valuation]]/1000)&gt;VPPEL[[#This Row],[Max VPPEL RATE]],VPPEL[[#This Row],[Max VPPEL RATE]],VPPEL[[#This Row],[Unadjusted Maximum Revenue]]/(VPPEL[[#This Row],[Proposed Taxable Valuation]]/1000))</f>
        <v>1.0705494702908351</v>
      </c>
      <c r="K1285" s="26">
        <f>ROUND(VPPEL[[#This Row],[Proposed Taxable Valuation]]/1000*VPPEL[[#This Row],[Adjusted Rate]],0)</f>
        <v>262163</v>
      </c>
      <c r="L1285" s="19">
        <f t="shared" ref="L1285:L1348" si="114">I1285-G1285</f>
        <v>-42649.495130118739</v>
      </c>
      <c r="M1285" s="17">
        <f t="shared" si="112"/>
        <v>-0.17416052970916485</v>
      </c>
      <c r="N1285">
        <v>208458102.46255052</v>
      </c>
      <c r="O1285">
        <f>INDEX($R$3:$T$335,MATCH(VPPEL[[#This Row],[DistrictNumber]],$R$3:$R$335,0),3)</f>
        <v>1.24471</v>
      </c>
      <c r="P1285" s="9">
        <f t="shared" ref="P1285:P1348" si="115">ROUND(N1285/1000*O1285,0)</f>
        <v>259470</v>
      </c>
    </row>
    <row r="1286" spans="1:16" x14ac:dyDescent="0.35">
      <c r="A1286" s="13">
        <v>2029</v>
      </c>
      <c r="B1286" s="13">
        <f t="shared" si="113"/>
        <v>2028</v>
      </c>
      <c r="C1286" t="s">
        <v>610</v>
      </c>
      <c r="D1286" t="s">
        <v>611</v>
      </c>
      <c r="E1286" s="25">
        <v>1189554201.0737526</v>
      </c>
      <c r="F1286" s="13">
        <f>INDEX($R$3:$T$335,MATCH(VPPEL[[#This Row],[DistrictNumber]],$R$3:$R$335,0),3)</f>
        <v>0</v>
      </c>
      <c r="G1286" s="9">
        <f t="shared" si="111"/>
        <v>0</v>
      </c>
      <c r="H1286" s="11">
        <v>1.02</v>
      </c>
      <c r="I1286" s="12" cm="1">
        <f t="array" ref="I1286">INDEX(VPPEL[],MATCH(VPPEL[[#This Row],[Base Year]]&amp;VPPEL[[#This Row],[DistrictNumber]],VPPEL[[Fiscal Year]:[Fiscal Year]]&amp;VPPEL[[DistrictNumber]:[DistrictNumber]],0),9)*$H1286</f>
        <v>0</v>
      </c>
      <c r="J1286" s="15">
        <f>IF(VPPEL[[#This Row],[Unadjusted Maximum Revenue]]/(VPPEL[[#This Row],[Proposed Taxable Valuation]]/1000)&gt;VPPEL[[#This Row],[Max VPPEL RATE]],VPPEL[[#This Row],[Max VPPEL RATE]],VPPEL[[#This Row],[Unadjusted Maximum Revenue]]/(VPPEL[[#This Row],[Proposed Taxable Valuation]]/1000))</f>
        <v>0</v>
      </c>
      <c r="K1286" s="26">
        <f>ROUND(VPPEL[[#This Row],[Proposed Taxable Valuation]]/1000*VPPEL[[#This Row],[Adjusted Rate]],0)</f>
        <v>0</v>
      </c>
      <c r="L1286" s="19">
        <f t="shared" si="114"/>
        <v>0</v>
      </c>
      <c r="M1286" s="17">
        <f t="shared" si="112"/>
        <v>0</v>
      </c>
      <c r="N1286">
        <v>951122102.92487502</v>
      </c>
      <c r="O1286">
        <f>INDEX($R$3:$T$335,MATCH(VPPEL[[#This Row],[DistrictNumber]],$R$3:$R$335,0),3)</f>
        <v>0</v>
      </c>
      <c r="P1286" s="9">
        <f t="shared" si="115"/>
        <v>0</v>
      </c>
    </row>
    <row r="1287" spans="1:16" x14ac:dyDescent="0.35">
      <c r="A1287" s="13">
        <v>2029</v>
      </c>
      <c r="B1287" s="13">
        <f t="shared" si="113"/>
        <v>2028</v>
      </c>
      <c r="C1287" t="s">
        <v>612</v>
      </c>
      <c r="D1287" t="s">
        <v>613</v>
      </c>
      <c r="E1287" s="25">
        <v>1185986781.0212781</v>
      </c>
      <c r="F1287" s="13">
        <f>INDEX($R$3:$T$335,MATCH(VPPEL[[#This Row],[DistrictNumber]],$R$3:$R$335,0),3)</f>
        <v>0.67</v>
      </c>
      <c r="G1287" s="9">
        <f t="shared" si="111"/>
        <v>794611.14328425634</v>
      </c>
      <c r="H1287" s="11">
        <v>1.02</v>
      </c>
      <c r="I1287" s="12" cm="1">
        <f t="array" ref="I1287">INDEX(VPPEL[],MATCH(VPPEL[[#This Row],[Base Year]]&amp;VPPEL[[#This Row],[DistrictNumber]],VPPEL[[Fiscal Year]:[Fiscal Year]]&amp;VPPEL[[DistrictNumber]:[DistrictNumber]],0),9)*$H1287</f>
        <v>542380.23848354828</v>
      </c>
      <c r="J1287" s="15">
        <f>IF(VPPEL[[#This Row],[Unadjusted Maximum Revenue]]/(VPPEL[[#This Row],[Proposed Taxable Valuation]]/1000)&gt;VPPEL[[#This Row],[Max VPPEL RATE]],VPPEL[[#This Row],[Max VPPEL RATE]],VPPEL[[#This Row],[Unadjusted Maximum Revenue]]/(VPPEL[[#This Row],[Proposed Taxable Valuation]]/1000))</f>
        <v>0.45732401672849443</v>
      </c>
      <c r="K1287" s="26">
        <f>ROUND(VPPEL[[#This Row],[Proposed Taxable Valuation]]/1000*VPPEL[[#This Row],[Adjusted Rate]],0)</f>
        <v>542380</v>
      </c>
      <c r="L1287" s="19">
        <f t="shared" si="114"/>
        <v>-252230.90480070806</v>
      </c>
      <c r="M1287" s="17">
        <f t="shared" si="112"/>
        <v>-0.21267598327150561</v>
      </c>
      <c r="N1287">
        <v>884861512.17251897</v>
      </c>
      <c r="O1287">
        <f>INDEX($R$3:$T$335,MATCH(VPPEL[[#This Row],[DistrictNumber]],$R$3:$R$335,0),3)</f>
        <v>0.67</v>
      </c>
      <c r="P1287" s="9">
        <f t="shared" si="115"/>
        <v>592857</v>
      </c>
    </row>
    <row r="1288" spans="1:16" x14ac:dyDescent="0.35">
      <c r="A1288" s="13">
        <v>2029</v>
      </c>
      <c r="B1288" s="13">
        <f t="shared" si="113"/>
        <v>2028</v>
      </c>
      <c r="C1288" t="s">
        <v>614</v>
      </c>
      <c r="D1288" t="s">
        <v>615</v>
      </c>
      <c r="E1288" s="25">
        <v>10504408044.676123</v>
      </c>
      <c r="F1288" s="13">
        <f>INDEX($R$3:$T$335,MATCH(VPPEL[[#This Row],[DistrictNumber]],$R$3:$R$335,0),3)</f>
        <v>1.34</v>
      </c>
      <c r="G1288" s="9">
        <f t="shared" si="111"/>
        <v>14075906.779866006</v>
      </c>
      <c r="H1288" s="11">
        <v>1.02</v>
      </c>
      <c r="I1288" s="12" cm="1">
        <f t="array" ref="I1288">INDEX(VPPEL[],MATCH(VPPEL[[#This Row],[Base Year]]&amp;VPPEL[[#This Row],[DistrictNumber]],VPPEL[[Fiscal Year]:[Fiscal Year]]&amp;VPPEL[[DistrictNumber]:[DistrictNumber]],0),9)*$H1288</f>
        <v>8993453.4436495509</v>
      </c>
      <c r="J1288" s="15">
        <f>IF(VPPEL[[#This Row],[Unadjusted Maximum Revenue]]/(VPPEL[[#This Row],[Proposed Taxable Valuation]]/1000)&gt;VPPEL[[#This Row],[Max VPPEL RATE]],VPPEL[[#This Row],[Max VPPEL RATE]],VPPEL[[#This Row],[Unadjusted Maximum Revenue]]/(VPPEL[[#This Row],[Proposed Taxable Valuation]]/1000))</f>
        <v>0.85615994784281457</v>
      </c>
      <c r="K1288" s="26">
        <f>ROUND(VPPEL[[#This Row],[Proposed Taxable Valuation]]/1000*VPPEL[[#This Row],[Adjusted Rate]],0)</f>
        <v>8993453</v>
      </c>
      <c r="L1288" s="19">
        <f t="shared" si="114"/>
        <v>-5082453.3362164553</v>
      </c>
      <c r="M1288" s="17">
        <f t="shared" si="112"/>
        <v>-0.48384005215718551</v>
      </c>
      <c r="N1288">
        <v>7297408368.6414652</v>
      </c>
      <c r="O1288">
        <f>INDEX($R$3:$T$335,MATCH(VPPEL[[#This Row],[DistrictNumber]],$R$3:$R$335,0),3)</f>
        <v>1.34</v>
      </c>
      <c r="P1288" s="9">
        <f t="shared" si="115"/>
        <v>9778527</v>
      </c>
    </row>
    <row r="1289" spans="1:16" x14ac:dyDescent="0.35">
      <c r="A1289" s="13">
        <v>2029</v>
      </c>
      <c r="B1289" s="13">
        <f t="shared" si="113"/>
        <v>2028</v>
      </c>
      <c r="C1289" t="s">
        <v>616</v>
      </c>
      <c r="D1289" t="s">
        <v>617</v>
      </c>
      <c r="E1289" s="25">
        <v>640414936.95038903</v>
      </c>
      <c r="F1289" s="13">
        <f>INDEX($R$3:$T$335,MATCH(VPPEL[[#This Row],[DistrictNumber]],$R$3:$R$335,0),3)</f>
        <v>0.67</v>
      </c>
      <c r="G1289" s="9">
        <f t="shared" si="111"/>
        <v>429078.00775676069</v>
      </c>
      <c r="H1289" s="11">
        <v>1.02</v>
      </c>
      <c r="I1289" s="12" cm="1">
        <f t="array" ref="I1289">INDEX(VPPEL[],MATCH(VPPEL[[#This Row],[Base Year]]&amp;VPPEL[[#This Row],[DistrictNumber]],VPPEL[[Fiscal Year]:[Fiscal Year]]&amp;VPPEL[[DistrictNumber]:[DistrictNumber]],0),9)*$H1289</f>
        <v>361961.02822284511</v>
      </c>
      <c r="J1289" s="15">
        <f>IF(VPPEL[[#This Row],[Unadjusted Maximum Revenue]]/(VPPEL[[#This Row],[Proposed Taxable Valuation]]/1000)&gt;VPPEL[[#This Row],[Max VPPEL RATE]],VPPEL[[#This Row],[Max VPPEL RATE]],VPPEL[[#This Row],[Unadjusted Maximum Revenue]]/(VPPEL[[#This Row],[Proposed Taxable Valuation]]/1000))</f>
        <v>0.56519766691651208</v>
      </c>
      <c r="K1289" s="26">
        <f>ROUND(VPPEL[[#This Row],[Proposed Taxable Valuation]]/1000*VPPEL[[#This Row],[Adjusted Rate]],0)</f>
        <v>361961</v>
      </c>
      <c r="L1289" s="19">
        <f t="shared" si="114"/>
        <v>-67116.979533915583</v>
      </c>
      <c r="M1289" s="17">
        <f t="shared" si="112"/>
        <v>-0.10480233308348796</v>
      </c>
      <c r="N1289">
        <v>532977720.49443811</v>
      </c>
      <c r="O1289">
        <f>INDEX($R$3:$T$335,MATCH(VPPEL[[#This Row],[DistrictNumber]],$R$3:$R$335,0),3)</f>
        <v>0.67</v>
      </c>
      <c r="P1289" s="9">
        <f t="shared" si="115"/>
        <v>357095</v>
      </c>
    </row>
    <row r="1290" spans="1:16" x14ac:dyDescent="0.35">
      <c r="A1290" s="13">
        <v>2029</v>
      </c>
      <c r="B1290" s="13">
        <f t="shared" si="113"/>
        <v>2028</v>
      </c>
      <c r="C1290" t="s">
        <v>618</v>
      </c>
      <c r="D1290" t="s">
        <v>619</v>
      </c>
      <c r="E1290" s="25">
        <v>473950120.95873928</v>
      </c>
      <c r="F1290" s="13">
        <f>INDEX($R$3:$T$335,MATCH(VPPEL[[#This Row],[DistrictNumber]],$R$3:$R$335,0),3)</f>
        <v>0.155</v>
      </c>
      <c r="G1290" s="9">
        <f t="shared" ref="G1290:G1353" si="116">E1290/1000*F1290</f>
        <v>73462.268748604591</v>
      </c>
      <c r="H1290" s="11">
        <v>1.02</v>
      </c>
      <c r="I1290" s="12" cm="1">
        <f t="array" ref="I1290">INDEX(VPPEL[],MATCH(VPPEL[[#This Row],[Base Year]]&amp;VPPEL[[#This Row],[DistrictNumber]],VPPEL[[Fiscal Year]:[Fiscal Year]]&amp;VPPEL[[DistrictNumber]:[DistrictNumber]],0),9)*$H1290</f>
        <v>58499.745282486372</v>
      </c>
      <c r="J1290" s="15">
        <f>IF(VPPEL[[#This Row],[Unadjusted Maximum Revenue]]/(VPPEL[[#This Row],[Proposed Taxable Valuation]]/1000)&gt;VPPEL[[#This Row],[Max VPPEL RATE]],VPPEL[[#This Row],[Max VPPEL RATE]],VPPEL[[#This Row],[Unadjusted Maximum Revenue]]/(VPPEL[[#This Row],[Proposed Taxable Valuation]]/1000))</f>
        <v>0.12343017270287644</v>
      </c>
      <c r="K1290" s="26">
        <f>ROUND(VPPEL[[#This Row],[Proposed Taxable Valuation]]/1000*VPPEL[[#This Row],[Adjusted Rate]],0)</f>
        <v>58500</v>
      </c>
      <c r="L1290" s="19">
        <f t="shared" si="114"/>
        <v>-14962.523466118218</v>
      </c>
      <c r="M1290" s="17">
        <f t="shared" si="112"/>
        <v>-3.1569827297123557E-2</v>
      </c>
      <c r="N1290">
        <v>393497311.72099543</v>
      </c>
      <c r="O1290">
        <f>INDEX($R$3:$T$335,MATCH(VPPEL[[#This Row],[DistrictNumber]],$R$3:$R$335,0),3)</f>
        <v>0.155</v>
      </c>
      <c r="P1290" s="9">
        <f t="shared" si="115"/>
        <v>60992</v>
      </c>
    </row>
    <row r="1291" spans="1:16" x14ac:dyDescent="0.35">
      <c r="A1291" s="13">
        <v>2029</v>
      </c>
      <c r="B1291" s="13">
        <f t="shared" si="113"/>
        <v>2028</v>
      </c>
      <c r="C1291" t="s">
        <v>620</v>
      </c>
      <c r="D1291" t="s">
        <v>621</v>
      </c>
      <c r="E1291" s="25">
        <v>391757547.5696761</v>
      </c>
      <c r="F1291" s="13">
        <f>INDEX($R$3:$T$335,MATCH(VPPEL[[#This Row],[DistrictNumber]],$R$3:$R$335,0),3)</f>
        <v>0.54115999999999997</v>
      </c>
      <c r="G1291" s="9">
        <f t="shared" si="116"/>
        <v>212003.51444280593</v>
      </c>
      <c r="H1291" s="11">
        <v>1.02</v>
      </c>
      <c r="I1291" s="12" cm="1">
        <f t="array" ref="I1291">INDEX(VPPEL[],MATCH(VPPEL[[#This Row],[Base Year]]&amp;VPPEL[[#This Row],[DistrictNumber]],VPPEL[[Fiscal Year]:[Fiscal Year]]&amp;VPPEL[[DistrictNumber]:[DistrictNumber]],0),9)*$H1291</f>
        <v>174999.88919976851</v>
      </c>
      <c r="J1291" s="15">
        <f>IF(VPPEL[[#This Row],[Unadjusted Maximum Revenue]]/(VPPEL[[#This Row],[Proposed Taxable Valuation]]/1000)&gt;VPPEL[[#This Row],[Max VPPEL RATE]],VPPEL[[#This Row],[Max VPPEL RATE]],VPPEL[[#This Row],[Unadjusted Maximum Revenue]]/(VPPEL[[#This Row],[Proposed Taxable Valuation]]/1000))</f>
        <v>0.4467045760455805</v>
      </c>
      <c r="K1291" s="26">
        <f>ROUND(VPPEL[[#This Row],[Proposed Taxable Valuation]]/1000*VPPEL[[#This Row],[Adjusted Rate]],0)</f>
        <v>175000</v>
      </c>
      <c r="L1291" s="19">
        <f t="shared" si="114"/>
        <v>-37003.625243037415</v>
      </c>
      <c r="M1291" s="17">
        <f t="shared" ref="M1291:M1354" si="117">J1291-F1291</f>
        <v>-9.4455423954419471E-2</v>
      </c>
      <c r="N1291">
        <v>323015276.87325996</v>
      </c>
      <c r="O1291">
        <f>INDEX($R$3:$T$335,MATCH(VPPEL[[#This Row],[DistrictNumber]],$R$3:$R$335,0),3)</f>
        <v>0.54115999999999997</v>
      </c>
      <c r="P1291" s="9">
        <f t="shared" si="115"/>
        <v>174803</v>
      </c>
    </row>
    <row r="1292" spans="1:16" x14ac:dyDescent="0.35">
      <c r="A1292" s="13">
        <v>2029</v>
      </c>
      <c r="B1292" s="13">
        <f t="shared" si="113"/>
        <v>2028</v>
      </c>
      <c r="C1292" t="s">
        <v>622</v>
      </c>
      <c r="D1292" t="s">
        <v>623</v>
      </c>
      <c r="E1292" s="25">
        <v>593493566.0645318</v>
      </c>
      <c r="F1292" s="13">
        <f>INDEX($R$3:$T$335,MATCH(VPPEL[[#This Row],[DistrictNumber]],$R$3:$R$335,0),3)</f>
        <v>1.15194</v>
      </c>
      <c r="G1292" s="9">
        <f t="shared" si="116"/>
        <v>683668.97849237674</v>
      </c>
      <c r="H1292" s="11">
        <v>1.02</v>
      </c>
      <c r="I1292" s="12" cm="1">
        <f t="array" ref="I1292">INDEX(VPPEL[],MATCH(VPPEL[[#This Row],[Base Year]]&amp;VPPEL[[#This Row],[DistrictNumber]],VPPEL[[Fiscal Year]:[Fiscal Year]]&amp;VPPEL[[DistrictNumber]:[DistrictNumber]],0),9)*$H1292</f>
        <v>458247.69304391555</v>
      </c>
      <c r="J1292" s="15">
        <f>IF(VPPEL[[#This Row],[Unadjusted Maximum Revenue]]/(VPPEL[[#This Row],[Proposed Taxable Valuation]]/1000)&gt;VPPEL[[#This Row],[Max VPPEL RATE]],VPPEL[[#This Row],[Max VPPEL RATE]],VPPEL[[#This Row],[Unadjusted Maximum Revenue]]/(VPPEL[[#This Row],[Proposed Taxable Valuation]]/1000))</f>
        <v>0.77211905780641488</v>
      </c>
      <c r="K1292" s="26">
        <f>ROUND(VPPEL[[#This Row],[Proposed Taxable Valuation]]/1000*VPPEL[[#This Row],[Adjusted Rate]],0)</f>
        <v>458248</v>
      </c>
      <c r="L1292" s="19">
        <f t="shared" si="114"/>
        <v>-225421.28544846119</v>
      </c>
      <c r="M1292" s="17">
        <f t="shared" si="117"/>
        <v>-0.37982094219358509</v>
      </c>
      <c r="N1292">
        <v>431631502.76810467</v>
      </c>
      <c r="O1292">
        <f>INDEX($R$3:$T$335,MATCH(VPPEL[[#This Row],[DistrictNumber]],$R$3:$R$335,0),3)</f>
        <v>1.15194</v>
      </c>
      <c r="P1292" s="9">
        <f t="shared" si="115"/>
        <v>497214</v>
      </c>
    </row>
    <row r="1293" spans="1:16" x14ac:dyDescent="0.35">
      <c r="A1293" s="13">
        <v>2029</v>
      </c>
      <c r="B1293" s="13">
        <f t="shared" si="113"/>
        <v>2028</v>
      </c>
      <c r="C1293" t="s">
        <v>624</v>
      </c>
      <c r="D1293" t="s">
        <v>625</v>
      </c>
      <c r="E1293" s="25">
        <v>882624359.55822539</v>
      </c>
      <c r="F1293" s="13">
        <f>INDEX($R$3:$T$335,MATCH(VPPEL[[#This Row],[DistrictNumber]],$R$3:$R$335,0),3)</f>
        <v>0.67</v>
      </c>
      <c r="G1293" s="9">
        <f t="shared" si="116"/>
        <v>591358.32090401102</v>
      </c>
      <c r="H1293" s="11">
        <v>1.02</v>
      </c>
      <c r="I1293" s="12" cm="1">
        <f t="array" ref="I1293">INDEX(VPPEL[],MATCH(VPPEL[[#This Row],[Base Year]]&amp;VPPEL[[#This Row],[DistrictNumber]],VPPEL[[Fiscal Year]:[Fiscal Year]]&amp;VPPEL[[DistrictNumber]:[DistrictNumber]],0),9)*$H1293</f>
        <v>441020.38086549507</v>
      </c>
      <c r="J1293" s="15">
        <f>IF(VPPEL[[#This Row],[Unadjusted Maximum Revenue]]/(VPPEL[[#This Row],[Proposed Taxable Valuation]]/1000)&gt;VPPEL[[#This Row],[Max VPPEL RATE]],VPPEL[[#This Row],[Max VPPEL RATE]],VPPEL[[#This Row],[Unadjusted Maximum Revenue]]/(VPPEL[[#This Row],[Proposed Taxable Valuation]]/1000))</f>
        <v>0.49966939626075618</v>
      </c>
      <c r="K1293" s="26">
        <f>ROUND(VPPEL[[#This Row],[Proposed Taxable Valuation]]/1000*VPPEL[[#This Row],[Adjusted Rate]],0)</f>
        <v>441020</v>
      </c>
      <c r="L1293" s="19">
        <f t="shared" si="114"/>
        <v>-150337.94003851595</v>
      </c>
      <c r="M1293" s="17">
        <f t="shared" si="117"/>
        <v>-0.17033060373924386</v>
      </c>
      <c r="N1293">
        <v>692402006.3359853</v>
      </c>
      <c r="O1293">
        <f>INDEX($R$3:$T$335,MATCH(VPPEL[[#This Row],[DistrictNumber]],$R$3:$R$335,0),3)</f>
        <v>0.67</v>
      </c>
      <c r="P1293" s="9">
        <f t="shared" si="115"/>
        <v>463909</v>
      </c>
    </row>
    <row r="1294" spans="1:16" x14ac:dyDescent="0.35">
      <c r="A1294" s="13">
        <v>2029</v>
      </c>
      <c r="B1294" s="13">
        <f t="shared" si="113"/>
        <v>2028</v>
      </c>
      <c r="C1294" t="s">
        <v>626</v>
      </c>
      <c r="D1294" t="s">
        <v>627</v>
      </c>
      <c r="E1294" s="25">
        <v>507475099.36742002</v>
      </c>
      <c r="F1294" s="13">
        <f>INDEX($R$3:$T$335,MATCH(VPPEL[[#This Row],[DistrictNumber]],$R$3:$R$335,0),3)</f>
        <v>1</v>
      </c>
      <c r="G1294" s="9">
        <f t="shared" si="116"/>
        <v>507475.09936742001</v>
      </c>
      <c r="H1294" s="11">
        <v>1.02</v>
      </c>
      <c r="I1294" s="12" cm="1">
        <f t="array" ref="I1294">INDEX(VPPEL[],MATCH(VPPEL[[#This Row],[Base Year]]&amp;VPPEL[[#This Row],[DistrictNumber]],VPPEL[[Fiscal Year]:[Fiscal Year]]&amp;VPPEL[[DistrictNumber]:[DistrictNumber]],0),9)*$H1294</f>
        <v>400752.560090304</v>
      </c>
      <c r="J1294" s="15">
        <f>IF(VPPEL[[#This Row],[Unadjusted Maximum Revenue]]/(VPPEL[[#This Row],[Proposed Taxable Valuation]]/1000)&gt;VPPEL[[#This Row],[Max VPPEL RATE]],VPPEL[[#This Row],[Max VPPEL RATE]],VPPEL[[#This Row],[Unadjusted Maximum Revenue]]/(VPPEL[[#This Row],[Proposed Taxable Valuation]]/1000))</f>
        <v>0.78969896373211568</v>
      </c>
      <c r="K1294" s="26">
        <f>ROUND(VPPEL[[#This Row],[Proposed Taxable Valuation]]/1000*VPPEL[[#This Row],[Adjusted Rate]],0)</f>
        <v>400753</v>
      </c>
      <c r="L1294" s="19">
        <f t="shared" si="114"/>
        <v>-106722.53927711601</v>
      </c>
      <c r="M1294" s="17">
        <f t="shared" si="117"/>
        <v>-0.21030103626788432</v>
      </c>
      <c r="N1294">
        <v>387258058.97070712</v>
      </c>
      <c r="O1294">
        <f>INDEX($R$3:$T$335,MATCH(VPPEL[[#This Row],[DistrictNumber]],$R$3:$R$335,0),3)</f>
        <v>1</v>
      </c>
      <c r="P1294" s="9">
        <f t="shared" si="115"/>
        <v>387258</v>
      </c>
    </row>
    <row r="1295" spans="1:16" x14ac:dyDescent="0.35">
      <c r="A1295" s="13">
        <v>2029</v>
      </c>
      <c r="B1295" s="13">
        <f t="shared" si="113"/>
        <v>2028</v>
      </c>
      <c r="C1295" t="s">
        <v>628</v>
      </c>
      <c r="D1295" t="s">
        <v>629</v>
      </c>
      <c r="E1295" s="25">
        <v>521493943.77977437</v>
      </c>
      <c r="F1295" s="13">
        <f>INDEX($R$3:$T$335,MATCH(VPPEL[[#This Row],[DistrictNumber]],$R$3:$R$335,0),3)</f>
        <v>1.1319300000000001</v>
      </c>
      <c r="G1295" s="9">
        <f t="shared" si="116"/>
        <v>590294.63978264004</v>
      </c>
      <c r="H1295" s="11">
        <v>1.02</v>
      </c>
      <c r="I1295" s="12" cm="1">
        <f t="array" ref="I1295">INDEX(VPPEL[],MATCH(VPPEL[[#This Row],[Base Year]]&amp;VPPEL[[#This Row],[DistrictNumber]],VPPEL[[Fiscal Year]:[Fiscal Year]]&amp;VPPEL[[DistrictNumber]:[DistrictNumber]],0),9)*$H1295</f>
        <v>472977.40997547068</v>
      </c>
      <c r="J1295" s="15">
        <f>IF(VPPEL[[#This Row],[Unadjusted Maximum Revenue]]/(VPPEL[[#This Row],[Proposed Taxable Valuation]]/1000)&gt;VPPEL[[#This Row],[Max VPPEL RATE]],VPPEL[[#This Row],[Max VPPEL RATE]],VPPEL[[#This Row],[Unadjusted Maximum Revenue]]/(VPPEL[[#This Row],[Proposed Taxable Valuation]]/1000))</f>
        <v>0.90696625649637053</v>
      </c>
      <c r="K1295" s="26">
        <f>ROUND(VPPEL[[#This Row],[Proposed Taxable Valuation]]/1000*VPPEL[[#This Row],[Adjusted Rate]],0)</f>
        <v>472977</v>
      </c>
      <c r="L1295" s="19">
        <f t="shared" si="114"/>
        <v>-117317.22980716935</v>
      </c>
      <c r="M1295" s="17">
        <f t="shared" si="117"/>
        <v>-0.22496374350362958</v>
      </c>
      <c r="N1295">
        <v>423269328.25444412</v>
      </c>
      <c r="O1295">
        <f>INDEX($R$3:$T$335,MATCH(VPPEL[[#This Row],[DistrictNumber]],$R$3:$R$335,0),3)</f>
        <v>1.1319300000000001</v>
      </c>
      <c r="P1295" s="9">
        <f t="shared" si="115"/>
        <v>479111</v>
      </c>
    </row>
    <row r="1296" spans="1:16" x14ac:dyDescent="0.35">
      <c r="A1296" s="13">
        <v>2029</v>
      </c>
      <c r="B1296" s="13">
        <f t="shared" si="113"/>
        <v>2028</v>
      </c>
      <c r="C1296" t="s">
        <v>630</v>
      </c>
      <c r="D1296" t="s">
        <v>631</v>
      </c>
      <c r="E1296" s="25">
        <v>406352045.30256504</v>
      </c>
      <c r="F1296" s="13">
        <f>INDEX($R$3:$T$335,MATCH(VPPEL[[#This Row],[DistrictNumber]],$R$3:$R$335,0),3)</f>
        <v>1.34</v>
      </c>
      <c r="G1296" s="9">
        <f t="shared" si="116"/>
        <v>544511.74070543714</v>
      </c>
      <c r="H1296" s="11">
        <v>1.02</v>
      </c>
      <c r="I1296" s="12" cm="1">
        <f t="array" ref="I1296">INDEX(VPPEL[],MATCH(VPPEL[[#This Row],[Base Year]]&amp;VPPEL[[#This Row],[DistrictNumber]],VPPEL[[Fiscal Year]:[Fiscal Year]]&amp;VPPEL[[DistrictNumber]:[DistrictNumber]],0),9)*$H1296</f>
        <v>411922.54748645285</v>
      </c>
      <c r="J1296" s="15">
        <f>IF(VPPEL[[#This Row],[Unadjusted Maximum Revenue]]/(VPPEL[[#This Row],[Proposed Taxable Valuation]]/1000)&gt;VPPEL[[#This Row],[Max VPPEL RATE]],VPPEL[[#This Row],[Max VPPEL RATE]],VPPEL[[#This Row],[Unadjusted Maximum Revenue]]/(VPPEL[[#This Row],[Proposed Taxable Valuation]]/1000))</f>
        <v>1.0137085619434747</v>
      </c>
      <c r="K1296" s="26">
        <f>ROUND(VPPEL[[#This Row],[Proposed Taxable Valuation]]/1000*VPPEL[[#This Row],[Adjusted Rate]],0)</f>
        <v>411923</v>
      </c>
      <c r="L1296" s="19">
        <f t="shared" si="114"/>
        <v>-132589.19321898429</v>
      </c>
      <c r="M1296" s="17">
        <f t="shared" si="117"/>
        <v>-0.32629143805652538</v>
      </c>
      <c r="N1296">
        <v>320597614.11249769</v>
      </c>
      <c r="O1296">
        <f>INDEX($R$3:$T$335,MATCH(VPPEL[[#This Row],[DistrictNumber]],$R$3:$R$335,0),3)</f>
        <v>1.34</v>
      </c>
      <c r="P1296" s="9">
        <f t="shared" si="115"/>
        <v>429601</v>
      </c>
    </row>
    <row r="1297" spans="1:16" x14ac:dyDescent="0.35">
      <c r="A1297" s="13">
        <v>2029</v>
      </c>
      <c r="B1297" s="13">
        <f t="shared" si="113"/>
        <v>2028</v>
      </c>
      <c r="C1297" t="s">
        <v>632</v>
      </c>
      <c r="D1297" t="s">
        <v>633</v>
      </c>
      <c r="E1297" s="25">
        <v>3126676507.7087803</v>
      </c>
      <c r="F1297" s="13">
        <f>INDEX($R$3:$T$335,MATCH(VPPEL[[#This Row],[DistrictNumber]],$R$3:$R$335,0),3)</f>
        <v>1</v>
      </c>
      <c r="G1297" s="9">
        <f t="shared" si="116"/>
        <v>3126676.5077087805</v>
      </c>
      <c r="H1297" s="11">
        <v>1.02</v>
      </c>
      <c r="I1297" s="12" cm="1">
        <f t="array" ref="I1297">INDEX(VPPEL[],MATCH(VPPEL[[#This Row],[Base Year]]&amp;VPPEL[[#This Row],[DistrictNumber]],VPPEL[[Fiscal Year]:[Fiscal Year]]&amp;VPPEL[[DistrictNumber]:[DistrictNumber]],0),9)*$H1297</f>
        <v>2124852.1303089601</v>
      </c>
      <c r="J1297" s="15">
        <f>IF(VPPEL[[#This Row],[Unadjusted Maximum Revenue]]/(VPPEL[[#This Row],[Proposed Taxable Valuation]]/1000)&gt;VPPEL[[#This Row],[Max VPPEL RATE]],VPPEL[[#This Row],[Max VPPEL RATE]],VPPEL[[#This Row],[Unadjusted Maximum Revenue]]/(VPPEL[[#This Row],[Proposed Taxable Valuation]]/1000))</f>
        <v>0.67958809460146086</v>
      </c>
      <c r="K1297" s="26">
        <f>ROUND(VPPEL[[#This Row],[Proposed Taxable Valuation]]/1000*VPPEL[[#This Row],[Adjusted Rate]],0)</f>
        <v>2124852</v>
      </c>
      <c r="L1297" s="19">
        <f t="shared" si="114"/>
        <v>-1001824.3773998204</v>
      </c>
      <c r="M1297" s="17">
        <f t="shared" si="117"/>
        <v>-0.32041190539853914</v>
      </c>
      <c r="N1297">
        <v>2268876131.9647784</v>
      </c>
      <c r="O1297">
        <f>INDEX($R$3:$T$335,MATCH(VPPEL[[#This Row],[DistrictNumber]],$R$3:$R$335,0),3)</f>
        <v>1</v>
      </c>
      <c r="P1297" s="9">
        <f t="shared" si="115"/>
        <v>2268876</v>
      </c>
    </row>
    <row r="1298" spans="1:16" x14ac:dyDescent="0.35">
      <c r="A1298" s="13">
        <v>2029</v>
      </c>
      <c r="B1298" s="13">
        <f t="shared" si="113"/>
        <v>2028</v>
      </c>
      <c r="C1298" t="s">
        <v>634</v>
      </c>
      <c r="D1298" t="s">
        <v>635</v>
      </c>
      <c r="E1298" s="25">
        <v>605824420.48949695</v>
      </c>
      <c r="F1298" s="13">
        <f>INDEX($R$3:$T$335,MATCH(VPPEL[[#This Row],[DistrictNumber]],$R$3:$R$335,0),3)</f>
        <v>1.1657</v>
      </c>
      <c r="G1298" s="9">
        <f t="shared" si="116"/>
        <v>706209.52696460648</v>
      </c>
      <c r="H1298" s="11">
        <v>1.02</v>
      </c>
      <c r="I1298" s="12" cm="1">
        <f t="array" ref="I1298">INDEX(VPPEL[],MATCH(VPPEL[[#This Row],[Base Year]]&amp;VPPEL[[#This Row],[DistrictNumber]],VPPEL[[Fiscal Year]:[Fiscal Year]]&amp;VPPEL[[DistrictNumber]:[DistrictNumber]],0),9)*$H1298</f>
        <v>546657.49678756332</v>
      </c>
      <c r="J1298" s="15">
        <f>IF(VPPEL[[#This Row],[Unadjusted Maximum Revenue]]/(VPPEL[[#This Row],[Proposed Taxable Valuation]]/1000)&gt;VPPEL[[#This Row],[Max VPPEL RATE]],VPPEL[[#This Row],[Max VPPEL RATE]],VPPEL[[#This Row],[Unadjusted Maximum Revenue]]/(VPPEL[[#This Row],[Proposed Taxable Valuation]]/1000))</f>
        <v>0.90233651582726293</v>
      </c>
      <c r="K1298" s="26">
        <f>ROUND(VPPEL[[#This Row],[Proposed Taxable Valuation]]/1000*VPPEL[[#This Row],[Adjusted Rate]],0)</f>
        <v>546657</v>
      </c>
      <c r="L1298" s="19">
        <f t="shared" si="114"/>
        <v>-159552.03017704317</v>
      </c>
      <c r="M1298" s="17">
        <f t="shared" si="117"/>
        <v>-0.26336348417273703</v>
      </c>
      <c r="N1298">
        <v>505433880.43326753</v>
      </c>
      <c r="O1298">
        <f>INDEX($R$3:$T$335,MATCH(VPPEL[[#This Row],[DistrictNumber]],$R$3:$R$335,0),3)</f>
        <v>1.1657</v>
      </c>
      <c r="P1298" s="9">
        <f t="shared" si="115"/>
        <v>589184</v>
      </c>
    </row>
    <row r="1299" spans="1:16" x14ac:dyDescent="0.35">
      <c r="A1299" s="13">
        <v>2029</v>
      </c>
      <c r="B1299" s="13">
        <f t="shared" si="113"/>
        <v>2028</v>
      </c>
      <c r="C1299" t="s">
        <v>636</v>
      </c>
      <c r="D1299" t="s">
        <v>637</v>
      </c>
      <c r="E1299" s="25">
        <v>191187300.74690101</v>
      </c>
      <c r="F1299" s="13">
        <f>INDEX($R$3:$T$335,MATCH(VPPEL[[#This Row],[DistrictNumber]],$R$3:$R$335,0),3)</f>
        <v>0.67</v>
      </c>
      <c r="G1299" s="9">
        <f t="shared" si="116"/>
        <v>128095.4915004237</v>
      </c>
      <c r="H1299" s="11">
        <v>1.02</v>
      </c>
      <c r="I1299" s="12" cm="1">
        <f t="array" ref="I1299">INDEX(VPPEL[],MATCH(VPPEL[[#This Row],[Base Year]]&amp;VPPEL[[#This Row],[DistrictNumber]],VPPEL[[Fiscal Year]:[Fiscal Year]]&amp;VPPEL[[DistrictNumber]:[DistrictNumber]],0),9)*$H1299</f>
        <v>114910.64301479115</v>
      </c>
      <c r="J1299" s="15">
        <f>IF(VPPEL[[#This Row],[Unadjusted Maximum Revenue]]/(VPPEL[[#This Row],[Proposed Taxable Valuation]]/1000)&gt;VPPEL[[#This Row],[Max VPPEL RATE]],VPPEL[[#This Row],[Max VPPEL RATE]],VPPEL[[#This Row],[Unadjusted Maximum Revenue]]/(VPPEL[[#This Row],[Proposed Taxable Valuation]]/1000))</f>
        <v>0.60103700698674023</v>
      </c>
      <c r="K1299" s="26">
        <f>ROUND(VPPEL[[#This Row],[Proposed Taxable Valuation]]/1000*VPPEL[[#This Row],[Adjusted Rate]],0)</f>
        <v>114911</v>
      </c>
      <c r="L1299" s="19">
        <f t="shared" si="114"/>
        <v>-13184.848485632552</v>
      </c>
      <c r="M1299" s="17">
        <f t="shared" si="117"/>
        <v>-6.896299301325981E-2</v>
      </c>
      <c r="N1299">
        <v>164658379.53743964</v>
      </c>
      <c r="O1299">
        <f>INDEX($R$3:$T$335,MATCH(VPPEL[[#This Row],[DistrictNumber]],$R$3:$R$335,0),3)</f>
        <v>0.67</v>
      </c>
      <c r="P1299" s="9">
        <f t="shared" si="115"/>
        <v>110321</v>
      </c>
    </row>
    <row r="1300" spans="1:16" x14ac:dyDescent="0.35">
      <c r="A1300" s="13">
        <v>2029</v>
      </c>
      <c r="B1300" s="13">
        <f t="shared" si="113"/>
        <v>2028</v>
      </c>
      <c r="C1300" t="s">
        <v>638</v>
      </c>
      <c r="D1300" t="s">
        <v>639</v>
      </c>
      <c r="E1300" s="25">
        <v>818662589.12200499</v>
      </c>
      <c r="F1300" s="13">
        <f>INDEX($R$3:$T$335,MATCH(VPPEL[[#This Row],[DistrictNumber]],$R$3:$R$335,0),3)</f>
        <v>1.34</v>
      </c>
      <c r="G1300" s="9">
        <f t="shared" si="116"/>
        <v>1097007.8694234868</v>
      </c>
      <c r="H1300" s="11">
        <v>1.02</v>
      </c>
      <c r="I1300" s="12" cm="1">
        <f t="array" ref="I1300">INDEX(VPPEL[],MATCH(VPPEL[[#This Row],[Base Year]]&amp;VPPEL[[#This Row],[DistrictNumber]],VPPEL[[Fiscal Year]:[Fiscal Year]]&amp;VPPEL[[DistrictNumber]:[DistrictNumber]],0),9)*$H1300</f>
        <v>766611.84479644231</v>
      </c>
      <c r="J1300" s="15">
        <f>IF(VPPEL[[#This Row],[Unadjusted Maximum Revenue]]/(VPPEL[[#This Row],[Proposed Taxable Valuation]]/1000)&gt;VPPEL[[#This Row],[Max VPPEL RATE]],VPPEL[[#This Row],[Max VPPEL RATE]],VPPEL[[#This Row],[Unadjusted Maximum Revenue]]/(VPPEL[[#This Row],[Proposed Taxable Valuation]]/1000))</f>
        <v>0.93641978390464153</v>
      </c>
      <c r="K1300" s="26">
        <f>ROUND(VPPEL[[#This Row],[Proposed Taxable Valuation]]/1000*VPPEL[[#This Row],[Adjusted Rate]],0)</f>
        <v>766612</v>
      </c>
      <c r="L1300" s="19">
        <f t="shared" si="114"/>
        <v>-330396.02462704445</v>
      </c>
      <c r="M1300" s="17">
        <f t="shared" si="117"/>
        <v>-0.40358021609535855</v>
      </c>
      <c r="N1300">
        <v>608525151.28477037</v>
      </c>
      <c r="O1300">
        <f>INDEX($R$3:$T$335,MATCH(VPPEL[[#This Row],[DistrictNumber]],$R$3:$R$335,0),3)</f>
        <v>1.34</v>
      </c>
      <c r="P1300" s="9">
        <f t="shared" si="115"/>
        <v>815424</v>
      </c>
    </row>
    <row r="1301" spans="1:16" x14ac:dyDescent="0.35">
      <c r="A1301" s="13">
        <v>2029</v>
      </c>
      <c r="B1301" s="13">
        <f t="shared" si="113"/>
        <v>2028</v>
      </c>
      <c r="C1301" t="s">
        <v>640</v>
      </c>
      <c r="D1301" t="s">
        <v>641</v>
      </c>
      <c r="E1301" s="25">
        <v>505088860.43932164</v>
      </c>
      <c r="F1301" s="13">
        <f>INDEX($R$3:$T$335,MATCH(VPPEL[[#This Row],[DistrictNumber]],$R$3:$R$335,0),3)</f>
        <v>0</v>
      </c>
      <c r="G1301" s="9">
        <f t="shared" si="116"/>
        <v>0</v>
      </c>
      <c r="H1301" s="11">
        <v>1.02</v>
      </c>
      <c r="I1301" s="12" cm="1">
        <f t="array" ref="I1301">INDEX(VPPEL[],MATCH(VPPEL[[#This Row],[Base Year]]&amp;VPPEL[[#This Row],[DistrictNumber]],VPPEL[[Fiscal Year]:[Fiscal Year]]&amp;VPPEL[[DistrictNumber]:[DistrictNumber]],0),9)*$H1301</f>
        <v>0</v>
      </c>
      <c r="J1301" s="15">
        <f>IF(VPPEL[[#This Row],[Unadjusted Maximum Revenue]]/(VPPEL[[#This Row],[Proposed Taxable Valuation]]/1000)&gt;VPPEL[[#This Row],[Max VPPEL RATE]],VPPEL[[#This Row],[Max VPPEL RATE]],VPPEL[[#This Row],[Unadjusted Maximum Revenue]]/(VPPEL[[#This Row],[Proposed Taxable Valuation]]/1000))</f>
        <v>0</v>
      </c>
      <c r="K1301" s="26">
        <f>ROUND(VPPEL[[#This Row],[Proposed Taxable Valuation]]/1000*VPPEL[[#This Row],[Adjusted Rate]],0)</f>
        <v>0</v>
      </c>
      <c r="L1301" s="19">
        <f t="shared" si="114"/>
        <v>0</v>
      </c>
      <c r="M1301" s="17">
        <f t="shared" si="117"/>
        <v>0</v>
      </c>
      <c r="N1301">
        <v>374742583.71514112</v>
      </c>
      <c r="O1301">
        <f>INDEX($R$3:$T$335,MATCH(VPPEL[[#This Row],[DistrictNumber]],$R$3:$R$335,0),3)</f>
        <v>0</v>
      </c>
      <c r="P1301" s="9">
        <f t="shared" si="115"/>
        <v>0</v>
      </c>
    </row>
    <row r="1302" spans="1:16" x14ac:dyDescent="0.35">
      <c r="A1302" s="13">
        <v>2029</v>
      </c>
      <c r="B1302" s="13">
        <f t="shared" si="113"/>
        <v>2028</v>
      </c>
      <c r="C1302" t="s">
        <v>642</v>
      </c>
      <c r="D1302" t="s">
        <v>643</v>
      </c>
      <c r="E1302" s="25">
        <v>176654194.92444915</v>
      </c>
      <c r="F1302" s="13">
        <f>INDEX($R$3:$T$335,MATCH(VPPEL[[#This Row],[DistrictNumber]],$R$3:$R$335,0),3)</f>
        <v>1.34</v>
      </c>
      <c r="G1302" s="9">
        <f t="shared" si="116"/>
        <v>236716.62119876186</v>
      </c>
      <c r="H1302" s="11">
        <v>1.02</v>
      </c>
      <c r="I1302" s="12" cm="1">
        <f t="array" ref="I1302">INDEX(VPPEL[],MATCH(VPPEL[[#This Row],[Base Year]]&amp;VPPEL[[#This Row],[DistrictNumber]],VPPEL[[Fiscal Year]:[Fiscal Year]]&amp;VPPEL[[DistrictNumber]:[DistrictNumber]],0),9)*$H1302</f>
        <v>198255.53062986772</v>
      </c>
      <c r="J1302" s="15">
        <f>IF(VPPEL[[#This Row],[Unadjusted Maximum Revenue]]/(VPPEL[[#This Row],[Proposed Taxable Valuation]]/1000)&gt;VPPEL[[#This Row],[Max VPPEL RATE]],VPPEL[[#This Row],[Max VPPEL RATE]],VPPEL[[#This Row],[Unadjusted Maximum Revenue]]/(VPPEL[[#This Row],[Proposed Taxable Valuation]]/1000))</f>
        <v>1.1222803438925237</v>
      </c>
      <c r="K1302" s="26">
        <f>ROUND(VPPEL[[#This Row],[Proposed Taxable Valuation]]/1000*VPPEL[[#This Row],[Adjusted Rate]],0)</f>
        <v>198256</v>
      </c>
      <c r="L1302" s="19">
        <f t="shared" si="114"/>
        <v>-38461.090568894142</v>
      </c>
      <c r="M1302" s="17">
        <f t="shared" si="117"/>
        <v>-0.21771965610747634</v>
      </c>
      <c r="N1302">
        <v>144351245.39628717</v>
      </c>
      <c r="O1302">
        <f>INDEX($R$3:$T$335,MATCH(VPPEL[[#This Row],[DistrictNumber]],$R$3:$R$335,0),3)</f>
        <v>1.34</v>
      </c>
      <c r="P1302" s="9">
        <f t="shared" si="115"/>
        <v>193431</v>
      </c>
    </row>
    <row r="1303" spans="1:16" x14ac:dyDescent="0.35">
      <c r="A1303" s="13">
        <v>2029</v>
      </c>
      <c r="B1303" s="13">
        <f t="shared" si="113"/>
        <v>2028</v>
      </c>
      <c r="C1303" t="s">
        <v>644</v>
      </c>
      <c r="D1303" t="s">
        <v>645</v>
      </c>
      <c r="E1303" s="25">
        <v>1301593448.7267444</v>
      </c>
      <c r="F1303" s="13">
        <f>INDEX($R$3:$T$335,MATCH(VPPEL[[#This Row],[DistrictNumber]],$R$3:$R$335,0),3)</f>
        <v>1.34</v>
      </c>
      <c r="G1303" s="9">
        <f t="shared" si="116"/>
        <v>1744135.2212938375</v>
      </c>
      <c r="H1303" s="11">
        <v>1.02</v>
      </c>
      <c r="I1303" s="12" cm="1">
        <f t="array" ref="I1303">INDEX(VPPEL[],MATCH(VPPEL[[#This Row],[Base Year]]&amp;VPPEL[[#This Row],[DistrictNumber]],VPPEL[[Fiscal Year]:[Fiscal Year]]&amp;VPPEL[[DistrictNumber]:[DistrictNumber]],0),9)*$H1303</f>
        <v>1097296.3384519869</v>
      </c>
      <c r="J1303" s="15">
        <f>IF(VPPEL[[#This Row],[Unadjusted Maximum Revenue]]/(VPPEL[[#This Row],[Proposed Taxable Valuation]]/1000)&gt;VPPEL[[#This Row],[Max VPPEL RATE]],VPPEL[[#This Row],[Max VPPEL RATE]],VPPEL[[#This Row],[Unadjusted Maximum Revenue]]/(VPPEL[[#This Row],[Proposed Taxable Valuation]]/1000))</f>
        <v>0.84304076632023106</v>
      </c>
      <c r="K1303" s="26">
        <f>ROUND(VPPEL[[#This Row],[Proposed Taxable Valuation]]/1000*VPPEL[[#This Row],[Adjusted Rate]],0)</f>
        <v>1097296</v>
      </c>
      <c r="L1303" s="19">
        <f t="shared" si="114"/>
        <v>-646838.88284185063</v>
      </c>
      <c r="M1303" s="17">
        <f t="shared" si="117"/>
        <v>-0.49695923367976902</v>
      </c>
      <c r="N1303">
        <v>905282616.65435719</v>
      </c>
      <c r="O1303">
        <f>INDEX($R$3:$T$335,MATCH(VPPEL[[#This Row],[DistrictNumber]],$R$3:$R$335,0),3)</f>
        <v>1.34</v>
      </c>
      <c r="P1303" s="9">
        <f t="shared" si="115"/>
        <v>1213079</v>
      </c>
    </row>
    <row r="1304" spans="1:16" x14ac:dyDescent="0.35">
      <c r="A1304" s="13">
        <v>2029</v>
      </c>
      <c r="B1304" s="13">
        <f t="shared" si="113"/>
        <v>2028</v>
      </c>
      <c r="C1304" t="s">
        <v>646</v>
      </c>
      <c r="D1304" t="s">
        <v>647</v>
      </c>
      <c r="E1304" s="25">
        <v>355345334.05480778</v>
      </c>
      <c r="F1304" s="13">
        <f>INDEX($R$3:$T$335,MATCH(VPPEL[[#This Row],[DistrictNumber]],$R$3:$R$335,0),3)</f>
        <v>1.14116</v>
      </c>
      <c r="G1304" s="9">
        <f t="shared" si="116"/>
        <v>405505.88140998443</v>
      </c>
      <c r="H1304" s="11">
        <v>1.02</v>
      </c>
      <c r="I1304" s="12" cm="1">
        <f t="array" ref="I1304">INDEX(VPPEL[],MATCH(VPPEL[[#This Row],[Base Year]]&amp;VPPEL[[#This Row],[DistrictNumber]],VPPEL[[Fiscal Year]:[Fiscal Year]]&amp;VPPEL[[DistrictNumber]:[DistrictNumber]],0),9)*$H1304</f>
        <v>300607.50326734199</v>
      </c>
      <c r="J1304" s="15">
        <f>IF(VPPEL[[#This Row],[Unadjusted Maximum Revenue]]/(VPPEL[[#This Row],[Proposed Taxable Valuation]]/1000)&gt;VPPEL[[#This Row],[Max VPPEL RATE]],VPPEL[[#This Row],[Max VPPEL RATE]],VPPEL[[#This Row],[Unadjusted Maximum Revenue]]/(VPPEL[[#This Row],[Proposed Taxable Valuation]]/1000))</f>
        <v>0.84595877434815814</v>
      </c>
      <c r="K1304" s="26">
        <f>ROUND(VPPEL[[#This Row],[Proposed Taxable Valuation]]/1000*VPPEL[[#This Row],[Adjusted Rate]],0)</f>
        <v>300608</v>
      </c>
      <c r="L1304" s="19">
        <f t="shared" si="114"/>
        <v>-104898.37814264244</v>
      </c>
      <c r="M1304" s="17">
        <f t="shared" si="117"/>
        <v>-0.29520122565184181</v>
      </c>
      <c r="N1304">
        <v>275784664.62756723</v>
      </c>
      <c r="O1304">
        <f>INDEX($R$3:$T$335,MATCH(VPPEL[[#This Row],[DistrictNumber]],$R$3:$R$335,0),3)</f>
        <v>1.14116</v>
      </c>
      <c r="P1304" s="9">
        <f t="shared" si="115"/>
        <v>314714</v>
      </c>
    </row>
    <row r="1305" spans="1:16" x14ac:dyDescent="0.35">
      <c r="A1305" s="13">
        <v>2029</v>
      </c>
      <c r="B1305" s="13">
        <f t="shared" si="113"/>
        <v>2028</v>
      </c>
      <c r="C1305" t="s">
        <v>648</v>
      </c>
      <c r="D1305" t="s">
        <v>649</v>
      </c>
      <c r="E1305" s="25">
        <v>381233538.15431345</v>
      </c>
      <c r="F1305" s="13">
        <f>INDEX($R$3:$T$335,MATCH(VPPEL[[#This Row],[DistrictNumber]],$R$3:$R$335,0),3)</f>
        <v>0.98670999999999998</v>
      </c>
      <c r="G1305" s="9">
        <f t="shared" si="116"/>
        <v>376166.9444322426</v>
      </c>
      <c r="H1305" s="11">
        <v>1.02</v>
      </c>
      <c r="I1305" s="12" cm="1">
        <f t="array" ref="I1305">INDEX(VPPEL[],MATCH(VPPEL[[#This Row],[Base Year]]&amp;VPPEL[[#This Row],[DistrictNumber]],VPPEL[[Fiscal Year]:[Fiscal Year]]&amp;VPPEL[[DistrictNumber]:[DistrictNumber]],0),9)*$H1305</f>
        <v>275463.12265481072</v>
      </c>
      <c r="J1305" s="15">
        <f>IF(VPPEL[[#This Row],[Unadjusted Maximum Revenue]]/(VPPEL[[#This Row],[Proposed Taxable Valuation]]/1000)&gt;VPPEL[[#This Row],[Max VPPEL RATE]],VPPEL[[#This Row],[Max VPPEL RATE]],VPPEL[[#This Row],[Unadjusted Maximum Revenue]]/(VPPEL[[#This Row],[Proposed Taxable Valuation]]/1000))</f>
        <v>0.72255742238320697</v>
      </c>
      <c r="K1305" s="26">
        <f>ROUND(VPPEL[[#This Row],[Proposed Taxable Valuation]]/1000*VPPEL[[#This Row],[Adjusted Rate]],0)</f>
        <v>275463</v>
      </c>
      <c r="L1305" s="19">
        <f t="shared" si="114"/>
        <v>-100703.82177743188</v>
      </c>
      <c r="M1305" s="17">
        <f t="shared" si="117"/>
        <v>-0.26415257761679301</v>
      </c>
      <c r="N1305">
        <v>290707490.2043975</v>
      </c>
      <c r="O1305">
        <f>INDEX($R$3:$T$335,MATCH(VPPEL[[#This Row],[DistrictNumber]],$R$3:$R$335,0),3)</f>
        <v>0.98670999999999998</v>
      </c>
      <c r="P1305" s="9">
        <f t="shared" si="115"/>
        <v>286844</v>
      </c>
    </row>
    <row r="1306" spans="1:16" x14ac:dyDescent="0.35">
      <c r="A1306" s="13">
        <v>2029</v>
      </c>
      <c r="B1306" s="13">
        <f t="shared" si="113"/>
        <v>2028</v>
      </c>
      <c r="C1306" t="s">
        <v>650</v>
      </c>
      <c r="D1306" t="s">
        <v>651</v>
      </c>
      <c r="E1306" s="25">
        <v>804526793.53145576</v>
      </c>
      <c r="F1306" s="13">
        <f>INDEX($R$3:$T$335,MATCH(VPPEL[[#This Row],[DistrictNumber]],$R$3:$R$335,0),3)</f>
        <v>1.34</v>
      </c>
      <c r="G1306" s="9">
        <f t="shared" si="116"/>
        <v>1078065.9033321508</v>
      </c>
      <c r="H1306" s="11">
        <v>1.02</v>
      </c>
      <c r="I1306" s="12" cm="1">
        <f t="array" ref="I1306">INDEX(VPPEL[],MATCH(VPPEL[[#This Row],[Base Year]]&amp;VPPEL[[#This Row],[DistrictNumber]],VPPEL[[Fiscal Year]:[Fiscal Year]]&amp;VPPEL[[DistrictNumber]:[DistrictNumber]],0),9)*$H1306</f>
        <v>628939.93998866831</v>
      </c>
      <c r="J1306" s="15">
        <f>IF(VPPEL[[#This Row],[Unadjusted Maximum Revenue]]/(VPPEL[[#This Row],[Proposed Taxable Valuation]]/1000)&gt;VPPEL[[#This Row],[Max VPPEL RATE]],VPPEL[[#This Row],[Max VPPEL RATE]],VPPEL[[#This Row],[Unadjusted Maximum Revenue]]/(VPPEL[[#This Row],[Proposed Taxable Valuation]]/1000))</f>
        <v>0.78175139106051128</v>
      </c>
      <c r="K1306" s="26">
        <f>ROUND(VPPEL[[#This Row],[Proposed Taxable Valuation]]/1000*VPPEL[[#This Row],[Adjusted Rate]],0)</f>
        <v>628940</v>
      </c>
      <c r="L1306" s="19">
        <f t="shared" si="114"/>
        <v>-449125.96334348246</v>
      </c>
      <c r="M1306" s="17">
        <f t="shared" si="117"/>
        <v>-0.5582486089394888</v>
      </c>
      <c r="N1306">
        <v>540459130.1206764</v>
      </c>
      <c r="O1306">
        <f>INDEX($R$3:$T$335,MATCH(VPPEL[[#This Row],[DistrictNumber]],$R$3:$R$335,0),3)</f>
        <v>1.34</v>
      </c>
      <c r="P1306" s="9">
        <f t="shared" si="115"/>
        <v>724215</v>
      </c>
    </row>
    <row r="1307" spans="1:16" x14ac:dyDescent="0.35">
      <c r="A1307" s="13">
        <v>2029</v>
      </c>
      <c r="B1307" s="13">
        <f t="shared" si="113"/>
        <v>2028</v>
      </c>
      <c r="C1307" s="10" t="s">
        <v>660</v>
      </c>
      <c r="D1307" t="s">
        <v>661</v>
      </c>
      <c r="E1307" s="25">
        <f t="shared" ref="E1307" si="118">SUM(E982:E1306)</f>
        <v>377663204176.48346</v>
      </c>
      <c r="F1307" s="13">
        <f>INDEX($R$3:$T$335,MATCH(VPPEL[[#This Row],[DistrictNumber]],$R$3:$R$335,0),3)</f>
        <v>0</v>
      </c>
      <c r="G1307" s="9">
        <f t="shared" si="116"/>
        <v>0</v>
      </c>
      <c r="H1307" s="11">
        <v>1.02</v>
      </c>
      <c r="I1307" s="12" cm="1">
        <f t="array" ref="I1307">INDEX(VPPEL[],MATCH(VPPEL[[#This Row],[Base Year]]&amp;VPPEL[[#This Row],[DistrictNumber]],VPPEL[[Fiscal Year]:[Fiscal Year]]&amp;VPPEL[[DistrictNumber]:[DistrictNumber]],0),9)*$H1307</f>
        <v>0</v>
      </c>
      <c r="J1307" s="15">
        <f>IF(VPPEL[[#This Row],[Unadjusted Maximum Revenue]]/(VPPEL[[#This Row],[Proposed Taxable Valuation]]/1000)&gt;VPPEL[[#This Row],[Max VPPEL RATE]],VPPEL[[#This Row],[Max VPPEL RATE]],VPPEL[[#This Row],[Unadjusted Maximum Revenue]]/(VPPEL[[#This Row],[Proposed Taxable Valuation]]/1000))</f>
        <v>0</v>
      </c>
      <c r="K1307" s="26">
        <f>SUM(K982:K1306)</f>
        <v>245756689</v>
      </c>
      <c r="L1307" s="19">
        <f t="shared" si="114"/>
        <v>0</v>
      </c>
      <c r="M1307" s="17">
        <f t="shared" si="117"/>
        <v>0</v>
      </c>
      <c r="N1307">
        <v>273648874697.76663</v>
      </c>
      <c r="O1307">
        <f>INDEX($R$3:$T$335,MATCH(VPPEL[[#This Row],[DistrictNumber]],$R$3:$R$335,0),3)</f>
        <v>0</v>
      </c>
      <c r="P1307" s="26">
        <f>SUM(P982:P1306)</f>
        <v>265515414</v>
      </c>
    </row>
    <row r="1308" spans="1:16" x14ac:dyDescent="0.35">
      <c r="A1308" s="13">
        <v>2030</v>
      </c>
      <c r="B1308" s="13">
        <f t="shared" si="113"/>
        <v>2029</v>
      </c>
      <c r="C1308" t="s">
        <v>2</v>
      </c>
      <c r="D1308" t="s">
        <v>3</v>
      </c>
      <c r="E1308" s="5">
        <v>575590792.0745697</v>
      </c>
      <c r="F1308" s="13">
        <f>INDEX($R$3:$T$335,MATCH(VPPEL[[#This Row],[DistrictNumber]],$R$3:$R$335,0),3)</f>
        <v>1.02945</v>
      </c>
      <c r="G1308" s="9">
        <f t="shared" si="116"/>
        <v>592541.94090116583</v>
      </c>
      <c r="H1308" s="11">
        <v>1.02</v>
      </c>
      <c r="I1308" s="12" cm="1">
        <f t="array" ref="I1308">INDEX(VPPEL[],MATCH(VPPEL[[#This Row],[Base Year]]&amp;VPPEL[[#This Row],[DistrictNumber]],VPPEL[[Fiscal Year]:[Fiscal Year]]&amp;VPPEL[[DistrictNumber]:[DistrictNumber]],0),9)*$H1308</f>
        <v>409667.10883979418</v>
      </c>
      <c r="J1308" s="15">
        <f>IF(VPPEL[[#This Row],[Unadjusted Maximum Revenue]]/(VPPEL[[#This Row],[Proposed Taxable Valuation]]/1000)&gt;VPPEL[[#This Row],[Max VPPEL RATE]],VPPEL[[#This Row],[Max VPPEL RATE]],VPPEL[[#This Row],[Unadjusted Maximum Revenue]]/(VPPEL[[#This Row],[Proposed Taxable Valuation]]/1000))</f>
        <v>0.71173325647419394</v>
      </c>
      <c r="K1308" s="26">
        <f>ROUND(VPPEL[[#This Row],[Proposed Taxable Valuation]]/1000*VPPEL[[#This Row],[Adjusted Rate]],0)</f>
        <v>409667</v>
      </c>
      <c r="L1308" s="19">
        <f t="shared" si="114"/>
        <v>-182874.83206137165</v>
      </c>
      <c r="M1308" s="17">
        <f t="shared" si="117"/>
        <v>-0.31771674352580603</v>
      </c>
      <c r="N1308" s="2">
        <v>473823296.30973935</v>
      </c>
      <c r="O1308">
        <f>INDEX($R$3:$T$335,MATCH(VPPEL[[#This Row],[DistrictNumber]],$R$3:$R$335,0),3)</f>
        <v>1.02945</v>
      </c>
      <c r="P1308" s="9">
        <f t="shared" si="115"/>
        <v>487777</v>
      </c>
    </row>
    <row r="1309" spans="1:16" x14ac:dyDescent="0.35">
      <c r="A1309" s="13">
        <v>2030</v>
      </c>
      <c r="B1309" s="13">
        <f t="shared" si="113"/>
        <v>2029</v>
      </c>
      <c r="C1309" t="s">
        <v>4</v>
      </c>
      <c r="D1309" t="s">
        <v>5</v>
      </c>
      <c r="E1309" s="5">
        <v>1798762749.808135</v>
      </c>
      <c r="F1309" s="13">
        <f>INDEX($R$3:$T$335,MATCH(VPPEL[[#This Row],[DistrictNumber]],$R$3:$R$335,0),3)</f>
        <v>1.34</v>
      </c>
      <c r="G1309" s="9">
        <f t="shared" si="116"/>
        <v>2410342.0847429009</v>
      </c>
      <c r="H1309" s="11">
        <v>1.02</v>
      </c>
      <c r="I1309" s="12" cm="1">
        <f t="array" ref="I1309">INDEX(VPPEL[],MATCH(VPPEL[[#This Row],[Base Year]]&amp;VPPEL[[#This Row],[DistrictNumber]],VPPEL[[Fiscal Year]:[Fiscal Year]]&amp;VPPEL[[DistrictNumber]:[DistrictNumber]],0),9)*$H1309</f>
        <v>1142908.3053658986</v>
      </c>
      <c r="J1309" s="15">
        <f>IF(VPPEL[[#This Row],[Unadjusted Maximum Revenue]]/(VPPEL[[#This Row],[Proposed Taxable Valuation]]/1000)&gt;VPPEL[[#This Row],[Max VPPEL RATE]],VPPEL[[#This Row],[Max VPPEL RATE]],VPPEL[[#This Row],[Unadjusted Maximum Revenue]]/(VPPEL[[#This Row],[Proposed Taxable Valuation]]/1000))</f>
        <v>0.63538579809249829</v>
      </c>
      <c r="K1309" s="26">
        <f>ROUND(VPPEL[[#This Row],[Proposed Taxable Valuation]]/1000*VPPEL[[#This Row],[Adjusted Rate]],0)</f>
        <v>1142908</v>
      </c>
      <c r="L1309" s="19">
        <f t="shared" si="114"/>
        <v>-1267433.7793770023</v>
      </c>
      <c r="M1309" s="17">
        <f t="shared" si="117"/>
        <v>-0.70461420190750179</v>
      </c>
      <c r="N1309" s="2">
        <v>1115916201.7759442</v>
      </c>
      <c r="O1309">
        <f>INDEX($R$3:$T$335,MATCH(VPPEL[[#This Row],[DistrictNumber]],$R$3:$R$335,0),3)</f>
        <v>1.34</v>
      </c>
      <c r="P1309" s="9">
        <f t="shared" si="115"/>
        <v>1495328</v>
      </c>
    </row>
    <row r="1310" spans="1:16" x14ac:dyDescent="0.35">
      <c r="A1310" s="13">
        <v>2030</v>
      </c>
      <c r="B1310" s="13">
        <f t="shared" si="113"/>
        <v>2029</v>
      </c>
      <c r="C1310" t="s">
        <v>6</v>
      </c>
      <c r="D1310" t="s">
        <v>7</v>
      </c>
      <c r="E1310" s="5">
        <v>745447178.11774421</v>
      </c>
      <c r="F1310" s="13">
        <f>INDEX($R$3:$T$335,MATCH(VPPEL[[#This Row],[DistrictNumber]],$R$3:$R$335,0),3)</f>
        <v>1.5959999999999998E-2</v>
      </c>
      <c r="G1310" s="9">
        <f t="shared" si="116"/>
        <v>11897.336962759196</v>
      </c>
      <c r="H1310" s="11">
        <v>1.02</v>
      </c>
      <c r="I1310" s="12" cm="1">
        <f t="array" ref="I1310">INDEX(VPPEL[],MATCH(VPPEL[[#This Row],[Base Year]]&amp;VPPEL[[#This Row],[DistrictNumber]],VPPEL[[Fiscal Year]:[Fiscal Year]]&amp;VPPEL[[DistrictNumber]:[DistrictNumber]],0),9)*$H1310</f>
        <v>9052.3929426262966</v>
      </c>
      <c r="J1310" s="15">
        <f>IF(VPPEL[[#This Row],[Unadjusted Maximum Revenue]]/(VPPEL[[#This Row],[Proposed Taxable Valuation]]/1000)&gt;VPPEL[[#This Row],[Max VPPEL RATE]],VPPEL[[#This Row],[Max VPPEL RATE]],VPPEL[[#This Row],[Unadjusted Maximum Revenue]]/(VPPEL[[#This Row],[Proposed Taxable Valuation]]/1000))</f>
        <v>1.2143573962522214E-2</v>
      </c>
      <c r="K1310" s="26">
        <f>ROUND(VPPEL[[#This Row],[Proposed Taxable Valuation]]/1000*VPPEL[[#This Row],[Adjusted Rate]],0)</f>
        <v>9052</v>
      </c>
      <c r="L1310" s="19">
        <f t="shared" si="114"/>
        <v>-2844.9440201328998</v>
      </c>
      <c r="M1310" s="17">
        <f t="shared" si="117"/>
        <v>-3.8164260374777843E-3</v>
      </c>
      <c r="N1310" s="2">
        <v>623373613.44404292</v>
      </c>
      <c r="O1310">
        <f>INDEX($R$3:$T$335,MATCH(VPPEL[[#This Row],[DistrictNumber]],$R$3:$R$335,0),3)</f>
        <v>1.5959999999999998E-2</v>
      </c>
      <c r="P1310" s="9">
        <f t="shared" si="115"/>
        <v>9949</v>
      </c>
    </row>
    <row r="1311" spans="1:16" x14ac:dyDescent="0.35">
      <c r="A1311" s="13">
        <v>2030</v>
      </c>
      <c r="B1311" s="13">
        <f t="shared" si="113"/>
        <v>2029</v>
      </c>
      <c r="C1311" t="s">
        <v>8</v>
      </c>
      <c r="D1311" t="s">
        <v>9</v>
      </c>
      <c r="E1311" s="5">
        <v>866809280.78405261</v>
      </c>
      <c r="F1311" s="13">
        <f>INDEX($R$3:$T$335,MATCH(VPPEL[[#This Row],[DistrictNumber]],$R$3:$R$335,0),3)</f>
        <v>1</v>
      </c>
      <c r="G1311" s="9">
        <f t="shared" si="116"/>
        <v>866809.28078405256</v>
      </c>
      <c r="H1311" s="11">
        <v>1.02</v>
      </c>
      <c r="I1311" s="12" cm="1">
        <f t="array" ref="I1311">INDEX(VPPEL[],MATCH(VPPEL[[#This Row],[Base Year]]&amp;VPPEL[[#This Row],[DistrictNumber]],VPPEL[[Fiscal Year]:[Fiscal Year]]&amp;VPPEL[[DistrictNumber]:[DistrictNumber]],0),9)*$H1311</f>
        <v>693584.2013700786</v>
      </c>
      <c r="J1311" s="15">
        <f>IF(VPPEL[[#This Row],[Unadjusted Maximum Revenue]]/(VPPEL[[#This Row],[Proposed Taxable Valuation]]/1000)&gt;VPPEL[[#This Row],[Max VPPEL RATE]],VPPEL[[#This Row],[Max VPPEL RATE]],VPPEL[[#This Row],[Unadjusted Maximum Revenue]]/(VPPEL[[#This Row],[Proposed Taxable Valuation]]/1000))</f>
        <v>0.80015779335301163</v>
      </c>
      <c r="K1311" s="26">
        <f>ROUND(VPPEL[[#This Row],[Proposed Taxable Valuation]]/1000*VPPEL[[#This Row],[Adjusted Rate]],0)</f>
        <v>693584</v>
      </c>
      <c r="L1311" s="19">
        <f t="shared" si="114"/>
        <v>-173225.07941397396</v>
      </c>
      <c r="M1311" s="17">
        <f t="shared" si="117"/>
        <v>-0.19984220664698837</v>
      </c>
      <c r="N1311" s="2">
        <v>679955067.87877858</v>
      </c>
      <c r="O1311">
        <f>INDEX($R$3:$T$335,MATCH(VPPEL[[#This Row],[DistrictNumber]],$R$3:$R$335,0),3)</f>
        <v>1</v>
      </c>
      <c r="P1311" s="9">
        <f t="shared" si="115"/>
        <v>679955</v>
      </c>
    </row>
    <row r="1312" spans="1:16" x14ac:dyDescent="0.35">
      <c r="A1312" s="13">
        <v>2030</v>
      </c>
      <c r="B1312" s="13">
        <f t="shared" si="113"/>
        <v>2029</v>
      </c>
      <c r="C1312" t="s">
        <v>10</v>
      </c>
      <c r="D1312" t="s">
        <v>11</v>
      </c>
      <c r="E1312" s="5">
        <v>420467604.35345608</v>
      </c>
      <c r="F1312" s="13">
        <f>INDEX($R$3:$T$335,MATCH(VPPEL[[#This Row],[DistrictNumber]],$R$3:$R$335,0),3)</f>
        <v>1</v>
      </c>
      <c r="G1312" s="9">
        <f t="shared" si="116"/>
        <v>420467.60435345606</v>
      </c>
      <c r="H1312" s="11">
        <v>1.02</v>
      </c>
      <c r="I1312" s="12" cm="1">
        <f t="array" ref="I1312">INDEX(VPPEL[],MATCH(VPPEL[[#This Row],[Base Year]]&amp;VPPEL[[#This Row],[DistrictNumber]],VPPEL[[Fiscal Year]:[Fiscal Year]]&amp;VPPEL[[DistrictNumber]:[DistrictNumber]],0),9)*$H1312</f>
        <v>279436.63596445735</v>
      </c>
      <c r="J1312" s="15">
        <f>IF(VPPEL[[#This Row],[Unadjusted Maximum Revenue]]/(VPPEL[[#This Row],[Proposed Taxable Valuation]]/1000)&gt;VPPEL[[#This Row],[Max VPPEL RATE]],VPPEL[[#This Row],[Max VPPEL RATE]],VPPEL[[#This Row],[Unadjusted Maximum Revenue]]/(VPPEL[[#This Row],[Proposed Taxable Valuation]]/1000))</f>
        <v>0.66458541174448149</v>
      </c>
      <c r="K1312" s="26">
        <f>ROUND(VPPEL[[#This Row],[Proposed Taxable Valuation]]/1000*VPPEL[[#This Row],[Adjusted Rate]],0)</f>
        <v>279437</v>
      </c>
      <c r="L1312" s="19">
        <f t="shared" si="114"/>
        <v>-141030.96838899871</v>
      </c>
      <c r="M1312" s="17">
        <f t="shared" si="117"/>
        <v>-0.33541458825551851</v>
      </c>
      <c r="N1312" s="2">
        <v>295125467.43501198</v>
      </c>
      <c r="O1312">
        <f>INDEX($R$3:$T$335,MATCH(VPPEL[[#This Row],[DistrictNumber]],$R$3:$R$335,0),3)</f>
        <v>1</v>
      </c>
      <c r="P1312" s="9">
        <f t="shared" si="115"/>
        <v>295125</v>
      </c>
    </row>
    <row r="1313" spans="1:16" x14ac:dyDescent="0.35">
      <c r="A1313" s="13">
        <v>2030</v>
      </c>
      <c r="B1313" s="13">
        <f t="shared" si="113"/>
        <v>2029</v>
      </c>
      <c r="C1313" t="s">
        <v>12</v>
      </c>
      <c r="D1313" t="s">
        <v>13</v>
      </c>
      <c r="E1313" s="5">
        <v>249777504.57796171</v>
      </c>
      <c r="F1313" s="13">
        <f>INDEX($R$3:$T$335,MATCH(VPPEL[[#This Row],[DistrictNumber]],$R$3:$R$335,0),3)</f>
        <v>1.34</v>
      </c>
      <c r="G1313" s="9">
        <f t="shared" si="116"/>
        <v>334701.85613446875</v>
      </c>
      <c r="H1313" s="11">
        <v>1.02</v>
      </c>
      <c r="I1313" s="12" cm="1">
        <f t="array" ref="I1313">INDEX(VPPEL[],MATCH(VPPEL[[#This Row],[Base Year]]&amp;VPPEL[[#This Row],[DistrictNumber]],VPPEL[[Fiscal Year]:[Fiscal Year]]&amp;VPPEL[[DistrictNumber]:[DistrictNumber]],0),9)*$H1313</f>
        <v>297117.2886578996</v>
      </c>
      <c r="J1313" s="15">
        <f>IF(VPPEL[[#This Row],[Unadjusted Maximum Revenue]]/(VPPEL[[#This Row],[Proposed Taxable Valuation]]/1000)&gt;VPPEL[[#This Row],[Max VPPEL RATE]],VPPEL[[#This Row],[Max VPPEL RATE]],VPPEL[[#This Row],[Unadjusted Maximum Revenue]]/(VPPEL[[#This Row],[Proposed Taxable Valuation]]/1000))</f>
        <v>1.1895278126023634</v>
      </c>
      <c r="K1313" s="26">
        <f>ROUND(VPPEL[[#This Row],[Proposed Taxable Valuation]]/1000*VPPEL[[#This Row],[Adjusted Rate]],0)</f>
        <v>297117</v>
      </c>
      <c r="L1313" s="19">
        <f t="shared" si="114"/>
        <v>-37584.567476569151</v>
      </c>
      <c r="M1313" s="17">
        <f t="shared" si="117"/>
        <v>-0.15047218739763668</v>
      </c>
      <c r="N1313" s="2">
        <v>209241218.53872249</v>
      </c>
      <c r="O1313">
        <f>INDEX($R$3:$T$335,MATCH(VPPEL[[#This Row],[DistrictNumber]],$R$3:$R$335,0),3)</f>
        <v>1.34</v>
      </c>
      <c r="P1313" s="9">
        <f t="shared" si="115"/>
        <v>280383</v>
      </c>
    </row>
    <row r="1314" spans="1:16" x14ac:dyDescent="0.35">
      <c r="A1314" s="13">
        <v>2030</v>
      </c>
      <c r="B1314" s="13">
        <f t="shared" si="113"/>
        <v>2029</v>
      </c>
      <c r="C1314" t="s">
        <v>14</v>
      </c>
      <c r="D1314" t="s">
        <v>15</v>
      </c>
      <c r="E1314" s="5">
        <v>606573387.11653674</v>
      </c>
      <c r="F1314" s="13">
        <f>INDEX($R$3:$T$335,MATCH(VPPEL[[#This Row],[DistrictNumber]],$R$3:$R$335,0),3)</f>
        <v>0</v>
      </c>
      <c r="G1314" s="9">
        <f t="shared" si="116"/>
        <v>0</v>
      </c>
      <c r="H1314" s="11">
        <v>1.02</v>
      </c>
      <c r="I1314" s="12" cm="1">
        <f t="array" ref="I1314">INDEX(VPPEL[],MATCH(VPPEL[[#This Row],[Base Year]]&amp;VPPEL[[#This Row],[DistrictNumber]],VPPEL[[Fiscal Year]:[Fiscal Year]]&amp;VPPEL[[DistrictNumber]:[DistrictNumber]],0),9)*$H1314</f>
        <v>0</v>
      </c>
      <c r="J1314" s="15">
        <f>IF(VPPEL[[#This Row],[Unadjusted Maximum Revenue]]/(VPPEL[[#This Row],[Proposed Taxable Valuation]]/1000)&gt;VPPEL[[#This Row],[Max VPPEL RATE]],VPPEL[[#This Row],[Max VPPEL RATE]],VPPEL[[#This Row],[Unadjusted Maximum Revenue]]/(VPPEL[[#This Row],[Proposed Taxable Valuation]]/1000))</f>
        <v>0</v>
      </c>
      <c r="K1314" s="26">
        <f>ROUND(VPPEL[[#This Row],[Proposed Taxable Valuation]]/1000*VPPEL[[#This Row],[Adjusted Rate]],0)</f>
        <v>0</v>
      </c>
      <c r="L1314" s="19">
        <f t="shared" si="114"/>
        <v>0</v>
      </c>
      <c r="M1314" s="17">
        <f t="shared" si="117"/>
        <v>0</v>
      </c>
      <c r="N1314" s="2">
        <v>429623008.9547919</v>
      </c>
      <c r="O1314">
        <f>INDEX($R$3:$T$335,MATCH(VPPEL[[#This Row],[DistrictNumber]],$R$3:$R$335,0),3)</f>
        <v>0</v>
      </c>
      <c r="P1314" s="9">
        <f t="shared" si="115"/>
        <v>0</v>
      </c>
    </row>
    <row r="1315" spans="1:16" x14ac:dyDescent="0.35">
      <c r="A1315" s="13">
        <v>2030</v>
      </c>
      <c r="B1315" s="13">
        <f t="shared" si="113"/>
        <v>2029</v>
      </c>
      <c r="C1315" t="s">
        <v>16</v>
      </c>
      <c r="D1315" t="s">
        <v>17</v>
      </c>
      <c r="E1315" s="5">
        <v>518512913.84299237</v>
      </c>
      <c r="F1315" s="13">
        <f>INDEX($R$3:$T$335,MATCH(VPPEL[[#This Row],[DistrictNumber]],$R$3:$R$335,0),3)</f>
        <v>0.4985</v>
      </c>
      <c r="G1315" s="9">
        <f t="shared" si="116"/>
        <v>258478.6875507317</v>
      </c>
      <c r="H1315" s="11">
        <v>1.02</v>
      </c>
      <c r="I1315" s="12" cm="1">
        <f t="array" ref="I1315">INDEX(VPPEL[],MATCH(VPPEL[[#This Row],[Base Year]]&amp;VPPEL[[#This Row],[DistrictNumber]],VPPEL[[Fiscal Year]:[Fiscal Year]]&amp;VPPEL[[DistrictNumber]:[DistrictNumber]],0),9)*$H1315</f>
        <v>150948.0921882031</v>
      </c>
      <c r="J1315" s="15">
        <f>IF(VPPEL[[#This Row],[Unadjusted Maximum Revenue]]/(VPPEL[[#This Row],[Proposed Taxable Valuation]]/1000)&gt;VPPEL[[#This Row],[Max VPPEL RATE]],VPPEL[[#This Row],[Max VPPEL RATE]],VPPEL[[#This Row],[Unadjusted Maximum Revenue]]/(VPPEL[[#This Row],[Proposed Taxable Valuation]]/1000))</f>
        <v>0.29111732448366895</v>
      </c>
      <c r="K1315" s="26">
        <f>ROUND(VPPEL[[#This Row],[Proposed Taxable Valuation]]/1000*VPPEL[[#This Row],[Adjusted Rate]],0)</f>
        <v>150948</v>
      </c>
      <c r="L1315" s="19">
        <f t="shared" si="114"/>
        <v>-107530.59536252861</v>
      </c>
      <c r="M1315" s="17">
        <f t="shared" si="117"/>
        <v>-0.20738267551633105</v>
      </c>
      <c r="N1315" s="2">
        <v>320762093.89482832</v>
      </c>
      <c r="O1315">
        <f>INDEX($R$3:$T$335,MATCH(VPPEL[[#This Row],[DistrictNumber]],$R$3:$R$335,0),3)</f>
        <v>0.4985</v>
      </c>
      <c r="P1315" s="9">
        <f t="shared" si="115"/>
        <v>159900</v>
      </c>
    </row>
    <row r="1316" spans="1:16" x14ac:dyDescent="0.35">
      <c r="A1316" s="13">
        <v>2030</v>
      </c>
      <c r="B1316" s="13">
        <f t="shared" si="113"/>
        <v>2029</v>
      </c>
      <c r="C1316" t="s">
        <v>18</v>
      </c>
      <c r="D1316" t="s">
        <v>19</v>
      </c>
      <c r="E1316" s="5">
        <v>218037200.25365302</v>
      </c>
      <c r="F1316" s="13">
        <f>INDEX($R$3:$T$335,MATCH(VPPEL[[#This Row],[DistrictNumber]],$R$3:$R$335,0),3)</f>
        <v>0.67</v>
      </c>
      <c r="G1316" s="9">
        <f t="shared" si="116"/>
        <v>146084.92416994754</v>
      </c>
      <c r="H1316" s="11">
        <v>1.02</v>
      </c>
      <c r="I1316" s="12" cm="1">
        <f t="array" ref="I1316">INDEX(VPPEL[],MATCH(VPPEL[[#This Row],[Base Year]]&amp;VPPEL[[#This Row],[DistrictNumber]],VPPEL[[Fiscal Year]:[Fiscal Year]]&amp;VPPEL[[DistrictNumber]:[DistrictNumber]],0),9)*$H1316</f>
        <v>122337.65675076938</v>
      </c>
      <c r="J1316" s="15">
        <f>IF(VPPEL[[#This Row],[Unadjusted Maximum Revenue]]/(VPPEL[[#This Row],[Proposed Taxable Valuation]]/1000)&gt;VPPEL[[#This Row],[Max VPPEL RATE]],VPPEL[[#This Row],[Max VPPEL RATE]],VPPEL[[#This Row],[Unadjusted Maximum Revenue]]/(VPPEL[[#This Row],[Proposed Taxable Valuation]]/1000))</f>
        <v>0.56108616606913031</v>
      </c>
      <c r="K1316" s="26">
        <f>ROUND(VPPEL[[#This Row],[Proposed Taxable Valuation]]/1000*VPPEL[[#This Row],[Adjusted Rate]],0)</f>
        <v>122338</v>
      </c>
      <c r="L1316" s="19">
        <f t="shared" si="114"/>
        <v>-23747.267419178155</v>
      </c>
      <c r="M1316" s="17">
        <f t="shared" si="117"/>
        <v>-0.10891383393086973</v>
      </c>
      <c r="N1316" s="2">
        <v>184172205.84636194</v>
      </c>
      <c r="O1316">
        <f>INDEX($R$3:$T$335,MATCH(VPPEL[[#This Row],[DistrictNumber]],$R$3:$R$335,0),3)</f>
        <v>0.67</v>
      </c>
      <c r="P1316" s="9">
        <f t="shared" si="115"/>
        <v>123395</v>
      </c>
    </row>
    <row r="1317" spans="1:16" x14ac:dyDescent="0.35">
      <c r="A1317" s="13">
        <v>2030</v>
      </c>
      <c r="B1317" s="13">
        <f t="shared" si="113"/>
        <v>2029</v>
      </c>
      <c r="C1317" t="s">
        <v>20</v>
      </c>
      <c r="D1317" t="s">
        <v>21</v>
      </c>
      <c r="E1317" s="5">
        <v>1747118780.0886004</v>
      </c>
      <c r="F1317" s="13">
        <f>INDEX($R$3:$T$335,MATCH(VPPEL[[#This Row],[DistrictNumber]],$R$3:$R$335,0),3)</f>
        <v>0.67</v>
      </c>
      <c r="G1317" s="9">
        <f t="shared" si="116"/>
        <v>1170569.5826593623</v>
      </c>
      <c r="H1317" s="11">
        <v>1.02</v>
      </c>
      <c r="I1317" s="12" cm="1">
        <f t="array" ref="I1317">INDEX(VPPEL[],MATCH(VPPEL[[#This Row],[Base Year]]&amp;VPPEL[[#This Row],[DistrictNumber]],VPPEL[[Fiscal Year]:[Fiscal Year]]&amp;VPPEL[[DistrictNumber]:[DistrictNumber]],0),9)*$H1317</f>
        <v>878819.43162502476</v>
      </c>
      <c r="J1317" s="15">
        <f>IF(VPPEL[[#This Row],[Unadjusted Maximum Revenue]]/(VPPEL[[#This Row],[Proposed Taxable Valuation]]/1000)&gt;VPPEL[[#This Row],[Max VPPEL RATE]],VPPEL[[#This Row],[Max VPPEL RATE]],VPPEL[[#This Row],[Unadjusted Maximum Revenue]]/(VPPEL[[#This Row],[Proposed Taxable Valuation]]/1000))</f>
        <v>0.50301069488844818</v>
      </c>
      <c r="K1317" s="26">
        <f>ROUND(VPPEL[[#This Row],[Proposed Taxable Valuation]]/1000*VPPEL[[#This Row],[Adjusted Rate]],0)</f>
        <v>878819</v>
      </c>
      <c r="L1317" s="19">
        <f t="shared" si="114"/>
        <v>-291750.15103433758</v>
      </c>
      <c r="M1317" s="17">
        <f t="shared" si="117"/>
        <v>-0.16698930511155186</v>
      </c>
      <c r="N1317" s="2">
        <v>1355259712.2052016</v>
      </c>
      <c r="O1317">
        <f>INDEX($R$3:$T$335,MATCH(VPPEL[[#This Row],[DistrictNumber]],$R$3:$R$335,0),3)</f>
        <v>0.67</v>
      </c>
      <c r="P1317" s="9">
        <f t="shared" si="115"/>
        <v>908024</v>
      </c>
    </row>
    <row r="1318" spans="1:16" x14ac:dyDescent="0.35">
      <c r="A1318" s="13">
        <v>2030</v>
      </c>
      <c r="B1318" s="13">
        <f t="shared" si="113"/>
        <v>2029</v>
      </c>
      <c r="C1318" t="s">
        <v>22</v>
      </c>
      <c r="D1318" t="s">
        <v>23</v>
      </c>
      <c r="E1318" s="5">
        <v>1135548979.8881023</v>
      </c>
      <c r="F1318" s="13">
        <f>INDEX($R$3:$T$335,MATCH(VPPEL[[#This Row],[DistrictNumber]],$R$3:$R$335,0),3)</f>
        <v>0.17621000000000001</v>
      </c>
      <c r="G1318" s="9">
        <f t="shared" si="116"/>
        <v>200095.08574608251</v>
      </c>
      <c r="H1318" s="11">
        <v>1.02</v>
      </c>
      <c r="I1318" s="12" cm="1">
        <f t="array" ref="I1318">INDEX(VPPEL[],MATCH(VPPEL[[#This Row],[Base Year]]&amp;VPPEL[[#This Row],[DistrictNumber]],VPPEL[[Fiscal Year]:[Fiscal Year]]&amp;VPPEL[[DistrictNumber]:[DistrictNumber]],0),9)*$H1318</f>
        <v>127976.99522910969</v>
      </c>
      <c r="J1318" s="15">
        <f>IF(VPPEL[[#This Row],[Unadjusted Maximum Revenue]]/(VPPEL[[#This Row],[Proposed Taxable Valuation]]/1000)&gt;VPPEL[[#This Row],[Max VPPEL RATE]],VPPEL[[#This Row],[Max VPPEL RATE]],VPPEL[[#This Row],[Unadjusted Maximum Revenue]]/(VPPEL[[#This Row],[Proposed Taxable Valuation]]/1000))</f>
        <v>0.11270055056693426</v>
      </c>
      <c r="K1318" s="26">
        <f>ROUND(VPPEL[[#This Row],[Proposed Taxable Valuation]]/1000*VPPEL[[#This Row],[Adjusted Rate]],0)</f>
        <v>127977</v>
      </c>
      <c r="L1318" s="19">
        <f t="shared" si="114"/>
        <v>-72118.090516972821</v>
      </c>
      <c r="M1318" s="17">
        <f t="shared" si="117"/>
        <v>-6.3509449433065746E-2</v>
      </c>
      <c r="N1318" s="2">
        <v>761167091.82860935</v>
      </c>
      <c r="O1318">
        <f>INDEX($R$3:$T$335,MATCH(VPPEL[[#This Row],[DistrictNumber]],$R$3:$R$335,0),3)</f>
        <v>0.17621000000000001</v>
      </c>
      <c r="P1318" s="9">
        <f t="shared" si="115"/>
        <v>134125</v>
      </c>
    </row>
    <row r="1319" spans="1:16" x14ac:dyDescent="0.35">
      <c r="A1319" s="13">
        <v>2030</v>
      </c>
      <c r="B1319" s="13">
        <f t="shared" si="113"/>
        <v>2029</v>
      </c>
      <c r="C1319" t="s">
        <v>24</v>
      </c>
      <c r="D1319" t="s">
        <v>25</v>
      </c>
      <c r="E1319" s="5">
        <v>857499755.6801405</v>
      </c>
      <c r="F1319" s="13">
        <f>INDEX($R$3:$T$335,MATCH(VPPEL[[#This Row],[DistrictNumber]],$R$3:$R$335,0),3)</f>
        <v>0.55911999999999995</v>
      </c>
      <c r="G1319" s="9">
        <f t="shared" si="116"/>
        <v>479445.26339588012</v>
      </c>
      <c r="H1319" s="11">
        <v>1.02</v>
      </c>
      <c r="I1319" s="12" cm="1">
        <f t="array" ref="I1319">INDEX(VPPEL[],MATCH(VPPEL[[#This Row],[Base Year]]&amp;VPPEL[[#This Row],[DistrictNumber]],VPPEL[[Fiscal Year]:[Fiscal Year]]&amp;VPPEL[[DistrictNumber]:[DistrictNumber]],0),9)*$H1319</f>
        <v>330806.42711901991</v>
      </c>
      <c r="J1319" s="15">
        <f>IF(VPPEL[[#This Row],[Unadjusted Maximum Revenue]]/(VPPEL[[#This Row],[Proposed Taxable Valuation]]/1000)&gt;VPPEL[[#This Row],[Max VPPEL RATE]],VPPEL[[#This Row],[Max VPPEL RATE]],VPPEL[[#This Row],[Unadjusted Maximum Revenue]]/(VPPEL[[#This Row],[Proposed Taxable Valuation]]/1000))</f>
        <v>0.3857801998516433</v>
      </c>
      <c r="K1319" s="26">
        <f>ROUND(VPPEL[[#This Row],[Proposed Taxable Valuation]]/1000*VPPEL[[#This Row],[Adjusted Rate]],0)</f>
        <v>330806</v>
      </c>
      <c r="L1319" s="19">
        <f t="shared" si="114"/>
        <v>-148638.83627686021</v>
      </c>
      <c r="M1319" s="17">
        <f t="shared" si="117"/>
        <v>-0.17333980014835665</v>
      </c>
      <c r="N1319" s="2">
        <v>677948725.28523529</v>
      </c>
      <c r="O1319">
        <f>INDEX($R$3:$T$335,MATCH(VPPEL[[#This Row],[DistrictNumber]],$R$3:$R$335,0),3)</f>
        <v>0.55911999999999995</v>
      </c>
      <c r="P1319" s="9">
        <f t="shared" si="115"/>
        <v>379055</v>
      </c>
    </row>
    <row r="1320" spans="1:16" x14ac:dyDescent="0.35">
      <c r="A1320" s="13">
        <v>2030</v>
      </c>
      <c r="B1320" s="13">
        <f t="shared" si="113"/>
        <v>2029</v>
      </c>
      <c r="C1320" t="s">
        <v>26</v>
      </c>
      <c r="D1320" t="s">
        <v>27</v>
      </c>
      <c r="E1320" s="5">
        <v>6355183862.8585806</v>
      </c>
      <c r="F1320" s="13">
        <f>INDEX($R$3:$T$335,MATCH(VPPEL[[#This Row],[DistrictNumber]],$R$3:$R$335,0),3)</f>
        <v>1.34</v>
      </c>
      <c r="G1320" s="9">
        <f t="shared" si="116"/>
        <v>8515946.3762304988</v>
      </c>
      <c r="H1320" s="11">
        <v>1.02</v>
      </c>
      <c r="I1320" s="12" cm="1">
        <f t="array" ref="I1320">INDEX(VPPEL[],MATCH(VPPEL[[#This Row],[Base Year]]&amp;VPPEL[[#This Row],[DistrictNumber]],VPPEL[[Fiscal Year]:[Fiscal Year]]&amp;VPPEL[[DistrictNumber]:[DistrictNumber]],0),9)*$H1320</f>
        <v>4896880.2989669871</v>
      </c>
      <c r="J1320" s="15">
        <f>IF(VPPEL[[#This Row],[Unadjusted Maximum Revenue]]/(VPPEL[[#This Row],[Proposed Taxable Valuation]]/1000)&gt;VPPEL[[#This Row],[Max VPPEL RATE]],VPPEL[[#This Row],[Max VPPEL RATE]],VPPEL[[#This Row],[Unadjusted Maximum Revenue]]/(VPPEL[[#This Row],[Proposed Taxable Valuation]]/1000))</f>
        <v>0.77053322211268893</v>
      </c>
      <c r="K1320" s="26">
        <f>ROUND(VPPEL[[#This Row],[Proposed Taxable Valuation]]/1000*VPPEL[[#This Row],[Adjusted Rate]],0)</f>
        <v>4896880</v>
      </c>
      <c r="L1320" s="19">
        <f t="shared" si="114"/>
        <v>-3619066.0772635117</v>
      </c>
      <c r="M1320" s="17">
        <f t="shared" si="117"/>
        <v>-0.56946677788731115</v>
      </c>
      <c r="N1320" s="2">
        <v>3925267229.45539</v>
      </c>
      <c r="O1320">
        <f>INDEX($R$3:$T$335,MATCH(VPPEL[[#This Row],[DistrictNumber]],$R$3:$R$335,0),3)</f>
        <v>1.34</v>
      </c>
      <c r="P1320" s="9">
        <f t="shared" si="115"/>
        <v>5259858</v>
      </c>
    </row>
    <row r="1321" spans="1:16" x14ac:dyDescent="0.35">
      <c r="A1321" s="13">
        <v>2030</v>
      </c>
      <c r="B1321" s="13">
        <f t="shared" si="113"/>
        <v>2029</v>
      </c>
      <c r="C1321" t="s">
        <v>28</v>
      </c>
      <c r="D1321" t="s">
        <v>29</v>
      </c>
      <c r="E1321" s="5">
        <v>937245761.40110207</v>
      </c>
      <c r="F1321" s="13">
        <f>INDEX($R$3:$T$335,MATCH(VPPEL[[#This Row],[DistrictNumber]],$R$3:$R$335,0),3)</f>
        <v>0.45835999999999999</v>
      </c>
      <c r="G1321" s="9">
        <f t="shared" si="116"/>
        <v>429595.96719580912</v>
      </c>
      <c r="H1321" s="11">
        <v>1.02</v>
      </c>
      <c r="I1321" s="12" cm="1">
        <f t="array" ref="I1321">INDEX(VPPEL[],MATCH(VPPEL[[#This Row],[Base Year]]&amp;VPPEL[[#This Row],[DistrictNumber]],VPPEL[[Fiscal Year]:[Fiscal Year]]&amp;VPPEL[[DistrictNumber]:[DistrictNumber]],0),9)*$H1321</f>
        <v>255204.01708014027</v>
      </c>
      <c r="J1321" s="15">
        <f>IF(VPPEL[[#This Row],[Unadjusted Maximum Revenue]]/(VPPEL[[#This Row],[Proposed Taxable Valuation]]/1000)&gt;VPPEL[[#This Row],[Max VPPEL RATE]],VPPEL[[#This Row],[Max VPPEL RATE]],VPPEL[[#This Row],[Unadjusted Maximum Revenue]]/(VPPEL[[#This Row],[Proposed Taxable Valuation]]/1000))</f>
        <v>0.27229146035147939</v>
      </c>
      <c r="K1321" s="26">
        <f>ROUND(VPPEL[[#This Row],[Proposed Taxable Valuation]]/1000*VPPEL[[#This Row],[Adjusted Rate]],0)</f>
        <v>255204</v>
      </c>
      <c r="L1321" s="19">
        <f t="shared" si="114"/>
        <v>-174391.95011566885</v>
      </c>
      <c r="M1321" s="17">
        <f t="shared" si="117"/>
        <v>-0.1860685396485206</v>
      </c>
      <c r="N1321" s="2">
        <v>591671387.61283338</v>
      </c>
      <c r="O1321">
        <f>INDEX($R$3:$T$335,MATCH(VPPEL[[#This Row],[DistrictNumber]],$R$3:$R$335,0),3)</f>
        <v>0.45835999999999999</v>
      </c>
      <c r="P1321" s="9">
        <f t="shared" si="115"/>
        <v>271198</v>
      </c>
    </row>
    <row r="1322" spans="1:16" x14ac:dyDescent="0.35">
      <c r="A1322" s="13">
        <v>2030</v>
      </c>
      <c r="B1322" s="13">
        <f t="shared" si="113"/>
        <v>2029</v>
      </c>
      <c r="C1322" t="s">
        <v>30</v>
      </c>
      <c r="D1322" t="s">
        <v>31</v>
      </c>
      <c r="E1322" s="5">
        <v>211008999.80154732</v>
      </c>
      <c r="F1322" s="13">
        <f>INDEX($R$3:$T$335,MATCH(VPPEL[[#This Row],[DistrictNumber]],$R$3:$R$335,0),3)</f>
        <v>1.34</v>
      </c>
      <c r="G1322" s="9">
        <f t="shared" si="116"/>
        <v>282752.05973407341</v>
      </c>
      <c r="H1322" s="11">
        <v>1.02</v>
      </c>
      <c r="I1322" s="12" cm="1">
        <f t="array" ref="I1322">INDEX(VPPEL[],MATCH(VPPEL[[#This Row],[Base Year]]&amp;VPPEL[[#This Row],[DistrictNumber]],VPPEL[[Fiscal Year]:[Fiscal Year]]&amp;VPPEL[[DistrictNumber]:[DistrictNumber]],0),9)*$H1322</f>
        <v>202952.3877023762</v>
      </c>
      <c r="J1322" s="15">
        <f>IF(VPPEL[[#This Row],[Unadjusted Maximum Revenue]]/(VPPEL[[#This Row],[Proposed Taxable Valuation]]/1000)&gt;VPPEL[[#This Row],[Max VPPEL RATE]],VPPEL[[#This Row],[Max VPPEL RATE]],VPPEL[[#This Row],[Unadjusted Maximum Revenue]]/(VPPEL[[#This Row],[Proposed Taxable Valuation]]/1000))</f>
        <v>0.96181863282254165</v>
      </c>
      <c r="K1322" s="26">
        <f>ROUND(VPPEL[[#This Row],[Proposed Taxable Valuation]]/1000*VPPEL[[#This Row],[Adjusted Rate]],0)</f>
        <v>202952</v>
      </c>
      <c r="L1322" s="19">
        <f t="shared" si="114"/>
        <v>-79799.672031697206</v>
      </c>
      <c r="M1322" s="17">
        <f t="shared" si="117"/>
        <v>-0.37818136717745843</v>
      </c>
      <c r="N1322" s="2">
        <v>150959484.15100926</v>
      </c>
      <c r="O1322">
        <f>INDEX($R$3:$T$335,MATCH(VPPEL[[#This Row],[DistrictNumber]],$R$3:$R$335,0),3)</f>
        <v>1.34</v>
      </c>
      <c r="P1322" s="9">
        <f t="shared" si="115"/>
        <v>202286</v>
      </c>
    </row>
    <row r="1323" spans="1:16" x14ac:dyDescent="0.35">
      <c r="A1323" s="13">
        <v>2030</v>
      </c>
      <c r="B1323" s="13">
        <f t="shared" si="113"/>
        <v>2029</v>
      </c>
      <c r="C1323" t="s">
        <v>32</v>
      </c>
      <c r="D1323" t="s">
        <v>33</v>
      </c>
      <c r="E1323" s="5">
        <v>12961375882.494198</v>
      </c>
      <c r="F1323" s="13">
        <f>INDEX($R$3:$T$335,MATCH(VPPEL[[#This Row],[DistrictNumber]],$R$3:$R$335,0),3)</f>
        <v>1.34</v>
      </c>
      <c r="G1323" s="9">
        <f t="shared" si="116"/>
        <v>17368243.682542227</v>
      </c>
      <c r="H1323" s="11">
        <v>1.02</v>
      </c>
      <c r="I1323" s="12" cm="1">
        <f t="array" ref="I1323">INDEX(VPPEL[],MATCH(VPPEL[[#This Row],[Base Year]]&amp;VPPEL[[#This Row],[DistrictNumber]],VPPEL[[Fiscal Year]:[Fiscal Year]]&amp;VPPEL[[DistrictNumber]:[DistrictNumber]],0),9)*$H1323</f>
        <v>8748214.2171346825</v>
      </c>
      <c r="J1323" s="15">
        <f>IF(VPPEL[[#This Row],[Unadjusted Maximum Revenue]]/(VPPEL[[#This Row],[Proposed Taxable Valuation]]/1000)&gt;VPPEL[[#This Row],[Max VPPEL RATE]],VPPEL[[#This Row],[Max VPPEL RATE]],VPPEL[[#This Row],[Unadjusted Maximum Revenue]]/(VPPEL[[#This Row],[Proposed Taxable Valuation]]/1000))</f>
        <v>0.67494487440566664</v>
      </c>
      <c r="K1323" s="26">
        <f>ROUND(VPPEL[[#This Row],[Proposed Taxable Valuation]]/1000*VPPEL[[#This Row],[Adjusted Rate]],0)</f>
        <v>8748214</v>
      </c>
      <c r="L1323" s="19">
        <f t="shared" si="114"/>
        <v>-8620029.4654075447</v>
      </c>
      <c r="M1323" s="17">
        <f t="shared" si="117"/>
        <v>-0.66505512559433344</v>
      </c>
      <c r="N1323" s="2">
        <v>7757307683.854928</v>
      </c>
      <c r="O1323">
        <f>INDEX($R$3:$T$335,MATCH(VPPEL[[#This Row],[DistrictNumber]],$R$3:$R$335,0),3)</f>
        <v>1.34</v>
      </c>
      <c r="P1323" s="9">
        <f t="shared" si="115"/>
        <v>10394792</v>
      </c>
    </row>
    <row r="1324" spans="1:16" x14ac:dyDescent="0.35">
      <c r="A1324" s="13">
        <v>2030</v>
      </c>
      <c r="B1324" s="13">
        <f t="shared" si="113"/>
        <v>2029</v>
      </c>
      <c r="C1324" t="s">
        <v>34</v>
      </c>
      <c r="D1324" t="s">
        <v>35</v>
      </c>
      <c r="E1324" s="5">
        <v>580792265.77981973</v>
      </c>
      <c r="F1324" s="13">
        <f>INDEX($R$3:$T$335,MATCH(VPPEL[[#This Row],[DistrictNumber]],$R$3:$R$335,0),3)</f>
        <v>0.56999999999999995</v>
      </c>
      <c r="G1324" s="9">
        <f t="shared" si="116"/>
        <v>331051.5914944972</v>
      </c>
      <c r="H1324" s="11">
        <v>1.02</v>
      </c>
      <c r="I1324" s="12" cm="1">
        <f t="array" ref="I1324">INDEX(VPPEL[],MATCH(VPPEL[[#This Row],[Base Year]]&amp;VPPEL[[#This Row],[DistrictNumber]],VPPEL[[Fiscal Year]:[Fiscal Year]]&amp;VPPEL[[DistrictNumber]:[DistrictNumber]],0),9)*$H1324</f>
        <v>233118.72935962235</v>
      </c>
      <c r="J1324" s="15">
        <f>IF(VPPEL[[#This Row],[Unadjusted Maximum Revenue]]/(VPPEL[[#This Row],[Proposed Taxable Valuation]]/1000)&gt;VPPEL[[#This Row],[Max VPPEL RATE]],VPPEL[[#This Row],[Max VPPEL RATE]],VPPEL[[#This Row],[Unadjusted Maximum Revenue]]/(VPPEL[[#This Row],[Proposed Taxable Valuation]]/1000))</f>
        <v>0.40138056770886554</v>
      </c>
      <c r="K1324" s="26">
        <f>ROUND(VPPEL[[#This Row],[Proposed Taxable Valuation]]/1000*VPPEL[[#This Row],[Adjusted Rate]],0)</f>
        <v>233119</v>
      </c>
      <c r="L1324" s="19">
        <f t="shared" si="114"/>
        <v>-97932.862134874857</v>
      </c>
      <c r="M1324" s="17">
        <f t="shared" si="117"/>
        <v>-0.16861943229113441</v>
      </c>
      <c r="N1324" s="2">
        <v>418226516.19493306</v>
      </c>
      <c r="O1324">
        <f>INDEX($R$3:$T$335,MATCH(VPPEL[[#This Row],[DistrictNumber]],$R$3:$R$335,0),3)</f>
        <v>0.56999999999999995</v>
      </c>
      <c r="P1324" s="9">
        <f t="shared" si="115"/>
        <v>238389</v>
      </c>
    </row>
    <row r="1325" spans="1:16" x14ac:dyDescent="0.35">
      <c r="A1325" s="13">
        <v>2030</v>
      </c>
      <c r="B1325" s="13">
        <f t="shared" si="113"/>
        <v>2029</v>
      </c>
      <c r="C1325" t="s">
        <v>36</v>
      </c>
      <c r="D1325" t="s">
        <v>37</v>
      </c>
      <c r="E1325" s="5">
        <v>425137894.87197888</v>
      </c>
      <c r="F1325" s="13">
        <f>INDEX($R$3:$T$335,MATCH(VPPEL[[#This Row],[DistrictNumber]],$R$3:$R$335,0),3)</f>
        <v>1.34</v>
      </c>
      <c r="G1325" s="9">
        <f t="shared" si="116"/>
        <v>569684.77912845172</v>
      </c>
      <c r="H1325" s="11">
        <v>1.02</v>
      </c>
      <c r="I1325" s="12" cm="1">
        <f t="array" ref="I1325">INDEX(VPPEL[],MATCH(VPPEL[[#This Row],[Base Year]]&amp;VPPEL[[#This Row],[DistrictNumber]],VPPEL[[Fiscal Year]:[Fiscal Year]]&amp;VPPEL[[DistrictNumber]:[DistrictNumber]],0),9)*$H1325</f>
        <v>477083.09217450256</v>
      </c>
      <c r="J1325" s="15">
        <f>IF(VPPEL[[#This Row],[Unadjusted Maximum Revenue]]/(VPPEL[[#This Row],[Proposed Taxable Valuation]]/1000)&gt;VPPEL[[#This Row],[Max VPPEL RATE]],VPPEL[[#This Row],[Max VPPEL RATE]],VPPEL[[#This Row],[Unadjusted Maximum Revenue]]/(VPPEL[[#This Row],[Proposed Taxable Valuation]]/1000))</f>
        <v>1.12218434989938</v>
      </c>
      <c r="K1325" s="26">
        <f>ROUND(VPPEL[[#This Row],[Proposed Taxable Valuation]]/1000*VPPEL[[#This Row],[Adjusted Rate]],0)</f>
        <v>477083</v>
      </c>
      <c r="L1325" s="19">
        <f t="shared" si="114"/>
        <v>-92601.68695394916</v>
      </c>
      <c r="M1325" s="17">
        <f t="shared" si="117"/>
        <v>-0.2178156501006201</v>
      </c>
      <c r="N1325" s="2">
        <v>351398145.2022</v>
      </c>
      <c r="O1325">
        <f>INDEX($R$3:$T$335,MATCH(VPPEL[[#This Row],[DistrictNumber]],$R$3:$R$335,0),3)</f>
        <v>1.34</v>
      </c>
      <c r="P1325" s="9">
        <f t="shared" si="115"/>
        <v>470874</v>
      </c>
    </row>
    <row r="1326" spans="1:16" x14ac:dyDescent="0.35">
      <c r="A1326" s="13">
        <v>2030</v>
      </c>
      <c r="B1326" s="13">
        <f t="shared" si="113"/>
        <v>2029</v>
      </c>
      <c r="C1326" t="s">
        <v>38</v>
      </c>
      <c r="D1326" t="s">
        <v>39</v>
      </c>
      <c r="E1326" s="5">
        <v>949860129.73162985</v>
      </c>
      <c r="F1326" s="13">
        <f>INDEX($R$3:$T$335,MATCH(VPPEL[[#This Row],[DistrictNumber]],$R$3:$R$335,0),3)</f>
        <v>0.25481999999999999</v>
      </c>
      <c r="G1326" s="9">
        <f t="shared" si="116"/>
        <v>242043.35825821391</v>
      </c>
      <c r="H1326" s="11">
        <v>1.02</v>
      </c>
      <c r="I1326" s="12" cm="1">
        <f t="array" ref="I1326">INDEX(VPPEL[],MATCH(VPPEL[[#This Row],[Base Year]]&amp;VPPEL[[#This Row],[DistrictNumber]],VPPEL[[Fiscal Year]:[Fiscal Year]]&amp;VPPEL[[DistrictNumber]:[DistrictNumber]],0),9)*$H1326</f>
        <v>171029.18122669289</v>
      </c>
      <c r="J1326" s="15">
        <f>IF(VPPEL[[#This Row],[Unadjusted Maximum Revenue]]/(VPPEL[[#This Row],[Proposed Taxable Valuation]]/1000)&gt;VPPEL[[#This Row],[Max VPPEL RATE]],VPPEL[[#This Row],[Max VPPEL RATE]],VPPEL[[#This Row],[Unadjusted Maximum Revenue]]/(VPPEL[[#This Row],[Proposed Taxable Valuation]]/1000))</f>
        <v>0.18005722724146225</v>
      </c>
      <c r="K1326" s="26">
        <f>ROUND(VPPEL[[#This Row],[Proposed Taxable Valuation]]/1000*VPPEL[[#This Row],[Adjusted Rate]],0)</f>
        <v>171029</v>
      </c>
      <c r="L1326" s="19">
        <f t="shared" si="114"/>
        <v>-71014.177031521016</v>
      </c>
      <c r="M1326" s="17">
        <f t="shared" si="117"/>
        <v>-7.4762772758537738E-2</v>
      </c>
      <c r="N1326" s="2">
        <v>691659894.36972702</v>
      </c>
      <c r="O1326">
        <f>INDEX($R$3:$T$335,MATCH(VPPEL[[#This Row],[DistrictNumber]],$R$3:$R$335,0),3)</f>
        <v>0.25481999999999999</v>
      </c>
      <c r="P1326" s="9">
        <f t="shared" si="115"/>
        <v>176249</v>
      </c>
    </row>
    <row r="1327" spans="1:16" x14ac:dyDescent="0.35">
      <c r="A1327" s="13">
        <v>2030</v>
      </c>
      <c r="B1327" s="13">
        <f t="shared" si="113"/>
        <v>2029</v>
      </c>
      <c r="C1327" t="s">
        <v>40</v>
      </c>
      <c r="D1327" t="s">
        <v>41</v>
      </c>
      <c r="E1327" s="5">
        <v>575719190.93986189</v>
      </c>
      <c r="F1327" s="13">
        <f>INDEX($R$3:$T$335,MATCH(VPPEL[[#This Row],[DistrictNumber]],$R$3:$R$335,0),3)</f>
        <v>0.67</v>
      </c>
      <c r="G1327" s="9">
        <f t="shared" si="116"/>
        <v>385731.8579297075</v>
      </c>
      <c r="H1327" s="11">
        <v>1.02</v>
      </c>
      <c r="I1327" s="12" cm="1">
        <f t="array" ref="I1327">INDEX(VPPEL[],MATCH(VPPEL[[#This Row],[Base Year]]&amp;VPPEL[[#This Row],[DistrictNumber]],VPPEL[[Fiscal Year]:[Fiscal Year]]&amp;VPPEL[[DistrictNumber]:[DistrictNumber]],0),9)*$H1327</f>
        <v>277241.03631882806</v>
      </c>
      <c r="J1327" s="15">
        <f>IF(VPPEL[[#This Row],[Unadjusted Maximum Revenue]]/(VPPEL[[#This Row],[Proposed Taxable Valuation]]/1000)&gt;VPPEL[[#This Row],[Max VPPEL RATE]],VPPEL[[#This Row],[Max VPPEL RATE]],VPPEL[[#This Row],[Unadjusted Maximum Revenue]]/(VPPEL[[#This Row],[Proposed Taxable Valuation]]/1000))</f>
        <v>0.48155600973841411</v>
      </c>
      <c r="K1327" s="26">
        <f>ROUND(VPPEL[[#This Row],[Proposed Taxable Valuation]]/1000*VPPEL[[#This Row],[Adjusted Rate]],0)</f>
        <v>277241</v>
      </c>
      <c r="L1327" s="19">
        <f t="shared" si="114"/>
        <v>-108490.82161087944</v>
      </c>
      <c r="M1327" s="17">
        <f t="shared" si="117"/>
        <v>-0.18844399026158593</v>
      </c>
      <c r="N1327" s="2">
        <v>472027540.12555027</v>
      </c>
      <c r="O1327">
        <f>INDEX($R$3:$T$335,MATCH(VPPEL[[#This Row],[DistrictNumber]],$R$3:$R$335,0),3)</f>
        <v>0.67</v>
      </c>
      <c r="P1327" s="9">
        <f t="shared" si="115"/>
        <v>316258</v>
      </c>
    </row>
    <row r="1328" spans="1:16" x14ac:dyDescent="0.35">
      <c r="A1328" s="13">
        <v>2030</v>
      </c>
      <c r="B1328" s="13">
        <f t="shared" si="113"/>
        <v>2029</v>
      </c>
      <c r="C1328" t="s">
        <v>42</v>
      </c>
      <c r="D1328" t="s">
        <v>43</v>
      </c>
      <c r="E1328" s="5">
        <v>1413526322.3093317</v>
      </c>
      <c r="F1328" s="13">
        <f>INDEX($R$3:$T$335,MATCH(VPPEL[[#This Row],[DistrictNumber]],$R$3:$R$335,0),3)</f>
        <v>0.91720000000000002</v>
      </c>
      <c r="G1328" s="9">
        <f t="shared" si="116"/>
        <v>1296486.3428221191</v>
      </c>
      <c r="H1328" s="11">
        <v>1.02</v>
      </c>
      <c r="I1328" s="12" cm="1">
        <f t="array" ref="I1328">INDEX(VPPEL[],MATCH(VPPEL[[#This Row],[Base Year]]&amp;VPPEL[[#This Row],[DistrictNumber]],VPPEL[[Fiscal Year]:[Fiscal Year]]&amp;VPPEL[[DistrictNumber]:[DistrictNumber]],0),9)*$H1328</f>
        <v>682851.73189989338</v>
      </c>
      <c r="J1328" s="15">
        <f>IF(VPPEL[[#This Row],[Unadjusted Maximum Revenue]]/(VPPEL[[#This Row],[Proposed Taxable Valuation]]/1000)&gt;VPPEL[[#This Row],[Max VPPEL RATE]],VPPEL[[#This Row],[Max VPPEL RATE]],VPPEL[[#This Row],[Unadjusted Maximum Revenue]]/(VPPEL[[#This Row],[Proposed Taxable Valuation]]/1000))</f>
        <v>0.48308384578526453</v>
      </c>
      <c r="K1328" s="26">
        <f>ROUND(VPPEL[[#This Row],[Proposed Taxable Valuation]]/1000*VPPEL[[#This Row],[Adjusted Rate]],0)</f>
        <v>682852</v>
      </c>
      <c r="L1328" s="19">
        <f t="shared" si="114"/>
        <v>-613634.61092222575</v>
      </c>
      <c r="M1328" s="17">
        <f t="shared" si="117"/>
        <v>-0.43411615421473548</v>
      </c>
      <c r="N1328" s="2">
        <v>892533493.74528408</v>
      </c>
      <c r="O1328">
        <f>INDEX($R$3:$T$335,MATCH(VPPEL[[#This Row],[DistrictNumber]],$R$3:$R$335,0),3)</f>
        <v>0.91720000000000002</v>
      </c>
      <c r="P1328" s="9">
        <f t="shared" si="115"/>
        <v>818632</v>
      </c>
    </row>
    <row r="1329" spans="1:16" x14ac:dyDescent="0.35">
      <c r="A1329" s="13">
        <v>2030</v>
      </c>
      <c r="B1329" s="13">
        <f t="shared" si="113"/>
        <v>2029</v>
      </c>
      <c r="C1329" t="s">
        <v>44</v>
      </c>
      <c r="D1329" t="s">
        <v>45</v>
      </c>
      <c r="E1329" s="5">
        <v>248060579.91736364</v>
      </c>
      <c r="F1329" s="13">
        <f>INDEX($R$3:$T$335,MATCH(VPPEL[[#This Row],[DistrictNumber]],$R$3:$R$335,0),3)</f>
        <v>0.28655000000000003</v>
      </c>
      <c r="G1329" s="9">
        <f t="shared" si="116"/>
        <v>71081.759175320563</v>
      </c>
      <c r="H1329" s="11">
        <v>1.02</v>
      </c>
      <c r="I1329" s="12" cm="1">
        <f t="array" ref="I1329">INDEX(VPPEL[],MATCH(VPPEL[[#This Row],[Base Year]]&amp;VPPEL[[#This Row],[DistrictNumber]],VPPEL[[Fiscal Year]:[Fiscal Year]]&amp;VPPEL[[DistrictNumber]:[DistrictNumber]],0),9)*$H1329</f>
        <v>44376.721176160696</v>
      </c>
      <c r="J1329" s="15">
        <f>IF(VPPEL[[#This Row],[Unadjusted Maximum Revenue]]/(VPPEL[[#This Row],[Proposed Taxable Valuation]]/1000)&gt;VPPEL[[#This Row],[Max VPPEL RATE]],VPPEL[[#This Row],[Max VPPEL RATE]],VPPEL[[#This Row],[Unadjusted Maximum Revenue]]/(VPPEL[[#This Row],[Proposed Taxable Valuation]]/1000))</f>
        <v>0.17889469254221652</v>
      </c>
      <c r="K1329" s="26">
        <f>ROUND(VPPEL[[#This Row],[Proposed Taxable Valuation]]/1000*VPPEL[[#This Row],[Adjusted Rate]],0)</f>
        <v>44377</v>
      </c>
      <c r="L1329" s="19">
        <f t="shared" si="114"/>
        <v>-26705.037999159867</v>
      </c>
      <c r="M1329" s="17">
        <f t="shared" si="117"/>
        <v>-0.10765530745778351</v>
      </c>
      <c r="N1329" s="2">
        <v>164220264.98336214</v>
      </c>
      <c r="O1329">
        <f>INDEX($R$3:$T$335,MATCH(VPPEL[[#This Row],[DistrictNumber]],$R$3:$R$335,0),3)</f>
        <v>0.28655000000000003</v>
      </c>
      <c r="P1329" s="9">
        <f t="shared" si="115"/>
        <v>47057</v>
      </c>
    </row>
    <row r="1330" spans="1:16" x14ac:dyDescent="0.35">
      <c r="A1330" s="13">
        <v>2030</v>
      </c>
      <c r="B1330" s="13">
        <f t="shared" si="113"/>
        <v>2029</v>
      </c>
      <c r="C1330" t="s">
        <v>46</v>
      </c>
      <c r="D1330" t="s">
        <v>47</v>
      </c>
      <c r="E1330" s="5">
        <v>473883512.99128282</v>
      </c>
      <c r="F1330" s="13">
        <f>INDEX($R$3:$T$335,MATCH(VPPEL[[#This Row],[DistrictNumber]],$R$3:$R$335,0),3)</f>
        <v>1.34</v>
      </c>
      <c r="G1330" s="9">
        <f t="shared" si="116"/>
        <v>635003.90740831895</v>
      </c>
      <c r="H1330" s="11">
        <v>1.02</v>
      </c>
      <c r="I1330" s="12" cm="1">
        <f t="array" ref="I1330">INDEX(VPPEL[],MATCH(VPPEL[[#This Row],[Base Year]]&amp;VPPEL[[#This Row],[DistrictNumber]],VPPEL[[Fiscal Year]:[Fiscal Year]]&amp;VPPEL[[DistrictNumber]:[DistrictNumber]],0),9)*$H1330</f>
        <v>502509.20496160618</v>
      </c>
      <c r="J1330" s="15">
        <f>IF(VPPEL[[#This Row],[Unadjusted Maximum Revenue]]/(VPPEL[[#This Row],[Proposed Taxable Valuation]]/1000)&gt;VPPEL[[#This Row],[Max VPPEL RATE]],VPPEL[[#This Row],[Max VPPEL RATE]],VPPEL[[#This Row],[Unadjusted Maximum Revenue]]/(VPPEL[[#This Row],[Proposed Taxable Valuation]]/1000))</f>
        <v>1.0604066003259538</v>
      </c>
      <c r="K1330" s="26">
        <f>ROUND(VPPEL[[#This Row],[Proposed Taxable Valuation]]/1000*VPPEL[[#This Row],[Adjusted Rate]],0)</f>
        <v>502509</v>
      </c>
      <c r="L1330" s="19">
        <f t="shared" si="114"/>
        <v>-132494.70244671276</v>
      </c>
      <c r="M1330" s="17">
        <f t="shared" si="117"/>
        <v>-0.27959339967404628</v>
      </c>
      <c r="N1330" s="2">
        <v>374464770.16021836</v>
      </c>
      <c r="O1330">
        <f>INDEX($R$3:$T$335,MATCH(VPPEL[[#This Row],[DistrictNumber]],$R$3:$R$335,0),3)</f>
        <v>1.34</v>
      </c>
      <c r="P1330" s="9">
        <f t="shared" si="115"/>
        <v>501783</v>
      </c>
    </row>
    <row r="1331" spans="1:16" x14ac:dyDescent="0.35">
      <c r="A1331" s="13">
        <v>2030</v>
      </c>
      <c r="B1331" s="13">
        <f t="shared" si="113"/>
        <v>2029</v>
      </c>
      <c r="C1331" t="s">
        <v>48</v>
      </c>
      <c r="D1331" t="s">
        <v>49</v>
      </c>
      <c r="E1331" s="5">
        <v>466465715.0582931</v>
      </c>
      <c r="F1331" s="13">
        <f>INDEX($R$3:$T$335,MATCH(VPPEL[[#This Row],[DistrictNumber]],$R$3:$R$335,0),3)</f>
        <v>1.34</v>
      </c>
      <c r="G1331" s="9">
        <f t="shared" si="116"/>
        <v>625064.05817811273</v>
      </c>
      <c r="H1331" s="11">
        <v>1.02</v>
      </c>
      <c r="I1331" s="12" cm="1">
        <f t="array" ref="I1331">INDEX(VPPEL[],MATCH(VPPEL[[#This Row],[Base Year]]&amp;VPPEL[[#This Row],[DistrictNumber]],VPPEL[[Fiscal Year]:[Fiscal Year]]&amp;VPPEL[[DistrictNumber]:[DistrictNumber]],0),9)*$H1331</f>
        <v>419511.49010600511</v>
      </c>
      <c r="J1331" s="15">
        <f>IF(VPPEL[[#This Row],[Unadjusted Maximum Revenue]]/(VPPEL[[#This Row],[Proposed Taxable Valuation]]/1000)&gt;VPPEL[[#This Row],[Max VPPEL RATE]],VPPEL[[#This Row],[Max VPPEL RATE]],VPPEL[[#This Row],[Unadjusted Maximum Revenue]]/(VPPEL[[#This Row],[Proposed Taxable Valuation]]/1000))</f>
        <v>0.8993404586092244</v>
      </c>
      <c r="K1331" s="26">
        <f>ROUND(VPPEL[[#This Row],[Proposed Taxable Valuation]]/1000*VPPEL[[#This Row],[Adjusted Rate]],0)</f>
        <v>419511</v>
      </c>
      <c r="L1331" s="19">
        <f t="shared" si="114"/>
        <v>-205552.56807210762</v>
      </c>
      <c r="M1331" s="17">
        <f t="shared" si="117"/>
        <v>-0.44065954139077568</v>
      </c>
      <c r="N1331" s="2">
        <v>385879387.0465281</v>
      </c>
      <c r="O1331">
        <f>INDEX($R$3:$T$335,MATCH(VPPEL[[#This Row],[DistrictNumber]],$R$3:$R$335,0),3)</f>
        <v>1.34</v>
      </c>
      <c r="P1331" s="9">
        <f t="shared" si="115"/>
        <v>517078</v>
      </c>
    </row>
    <row r="1332" spans="1:16" x14ac:dyDescent="0.35">
      <c r="A1332" s="13">
        <v>2030</v>
      </c>
      <c r="B1332" s="13">
        <f t="shared" si="113"/>
        <v>2029</v>
      </c>
      <c r="C1332" t="s">
        <v>50</v>
      </c>
      <c r="D1332" t="s">
        <v>51</v>
      </c>
      <c r="E1332" s="5">
        <v>314212472.91935647</v>
      </c>
      <c r="F1332" s="13">
        <f>INDEX($R$3:$T$335,MATCH(VPPEL[[#This Row],[DistrictNumber]],$R$3:$R$335,0),3)</f>
        <v>1.1700299999999999</v>
      </c>
      <c r="G1332" s="9">
        <f t="shared" si="116"/>
        <v>367638.01968983462</v>
      </c>
      <c r="H1332" s="11">
        <v>1.02</v>
      </c>
      <c r="I1332" s="12" cm="1">
        <f t="array" ref="I1332">INDEX(VPPEL[],MATCH(VPPEL[[#This Row],[Base Year]]&amp;VPPEL[[#This Row],[DistrictNumber]],VPPEL[[Fiscal Year]:[Fiscal Year]]&amp;VPPEL[[DistrictNumber]:[DistrictNumber]],0),9)*$H1332</f>
        <v>259219.81197731989</v>
      </c>
      <c r="J1332" s="15">
        <f>IF(VPPEL[[#This Row],[Unadjusted Maximum Revenue]]/(VPPEL[[#This Row],[Proposed Taxable Valuation]]/1000)&gt;VPPEL[[#This Row],[Max VPPEL RATE]],VPPEL[[#This Row],[Max VPPEL RATE]],VPPEL[[#This Row],[Unadjusted Maximum Revenue]]/(VPPEL[[#This Row],[Proposed Taxable Valuation]]/1000))</f>
        <v>0.82498256536063541</v>
      </c>
      <c r="K1332" s="26">
        <f>ROUND(VPPEL[[#This Row],[Proposed Taxable Valuation]]/1000*VPPEL[[#This Row],[Adjusted Rate]],0)</f>
        <v>259220</v>
      </c>
      <c r="L1332" s="19">
        <f t="shared" si="114"/>
        <v>-108418.20771251473</v>
      </c>
      <c r="M1332" s="17">
        <f t="shared" si="117"/>
        <v>-0.34504743463936449</v>
      </c>
      <c r="N1332" s="2">
        <v>230906121.40711021</v>
      </c>
      <c r="O1332">
        <f>INDEX($R$3:$T$335,MATCH(VPPEL[[#This Row],[DistrictNumber]],$R$3:$R$335,0),3)</f>
        <v>1.1700299999999999</v>
      </c>
      <c r="P1332" s="9">
        <f t="shared" si="115"/>
        <v>270167</v>
      </c>
    </row>
    <row r="1333" spans="1:16" x14ac:dyDescent="0.35">
      <c r="A1333" s="13">
        <v>2030</v>
      </c>
      <c r="B1333" s="13">
        <f t="shared" si="113"/>
        <v>2029</v>
      </c>
      <c r="C1333" t="s">
        <v>52</v>
      </c>
      <c r="D1333" t="s">
        <v>53</v>
      </c>
      <c r="E1333" s="5">
        <v>641594707.13284028</v>
      </c>
      <c r="F1333" s="13">
        <f>INDEX($R$3:$T$335,MATCH(VPPEL[[#This Row],[DistrictNumber]],$R$3:$R$335,0),3)</f>
        <v>0.30018</v>
      </c>
      <c r="G1333" s="9">
        <f t="shared" si="116"/>
        <v>192593.899187136</v>
      </c>
      <c r="H1333" s="11">
        <v>1.02</v>
      </c>
      <c r="I1333" s="12" cm="1">
        <f t="array" ref="I1333">INDEX(VPPEL[],MATCH(VPPEL[[#This Row],[Base Year]]&amp;VPPEL[[#This Row],[DistrictNumber]],VPPEL[[Fiscal Year]:[Fiscal Year]]&amp;VPPEL[[DistrictNumber]:[DistrictNumber]],0),9)*$H1333</f>
        <v>115817.90134213338</v>
      </c>
      <c r="J1333" s="15">
        <f>IF(VPPEL[[#This Row],[Unadjusted Maximum Revenue]]/(VPPEL[[#This Row],[Proposed Taxable Valuation]]/1000)&gt;VPPEL[[#This Row],[Max VPPEL RATE]],VPPEL[[#This Row],[Max VPPEL RATE]],VPPEL[[#This Row],[Unadjusted Maximum Revenue]]/(VPPEL[[#This Row],[Proposed Taxable Valuation]]/1000))</f>
        <v>0.18051567454429393</v>
      </c>
      <c r="K1333" s="26">
        <f>ROUND(VPPEL[[#This Row],[Proposed Taxable Valuation]]/1000*VPPEL[[#This Row],[Adjusted Rate]],0)</f>
        <v>115818</v>
      </c>
      <c r="L1333" s="19">
        <f t="shared" si="114"/>
        <v>-76775.997845002625</v>
      </c>
      <c r="M1333" s="17">
        <f t="shared" si="117"/>
        <v>-0.11966432545570607</v>
      </c>
      <c r="N1333" s="2">
        <v>407792804.62273371</v>
      </c>
      <c r="O1333">
        <f>INDEX($R$3:$T$335,MATCH(VPPEL[[#This Row],[DistrictNumber]],$R$3:$R$335,0),3)</f>
        <v>0.30018</v>
      </c>
      <c r="P1333" s="9">
        <f t="shared" si="115"/>
        <v>122411</v>
      </c>
    </row>
    <row r="1334" spans="1:16" x14ac:dyDescent="0.35">
      <c r="A1334" s="13">
        <v>2030</v>
      </c>
      <c r="B1334" s="13">
        <f t="shared" si="113"/>
        <v>2029</v>
      </c>
      <c r="C1334" t="s">
        <v>54</v>
      </c>
      <c r="D1334" t="s">
        <v>55</v>
      </c>
      <c r="E1334" s="5">
        <v>527577424.88524473</v>
      </c>
      <c r="F1334" s="13">
        <f>INDEX($R$3:$T$335,MATCH(VPPEL[[#This Row],[DistrictNumber]],$R$3:$R$335,0),3)</f>
        <v>0.67</v>
      </c>
      <c r="G1334" s="9">
        <f t="shared" si="116"/>
        <v>353476.87467311398</v>
      </c>
      <c r="H1334" s="11">
        <v>1.02</v>
      </c>
      <c r="I1334" s="12" cm="1">
        <f t="array" ref="I1334">INDEX(VPPEL[],MATCH(VPPEL[[#This Row],[Base Year]]&amp;VPPEL[[#This Row],[DistrictNumber]],VPPEL[[Fiscal Year]:[Fiscal Year]]&amp;VPPEL[[DistrictNumber]:[DistrictNumber]],0),9)*$H1334</f>
        <v>275208.16568149906</v>
      </c>
      <c r="J1334" s="15">
        <f>IF(VPPEL[[#This Row],[Unadjusted Maximum Revenue]]/(VPPEL[[#This Row],[Proposed Taxable Valuation]]/1000)&gt;VPPEL[[#This Row],[Max VPPEL RATE]],VPPEL[[#This Row],[Max VPPEL RATE]],VPPEL[[#This Row],[Unadjusted Maximum Revenue]]/(VPPEL[[#This Row],[Proposed Taxable Valuation]]/1000))</f>
        <v>0.52164507558556095</v>
      </c>
      <c r="K1334" s="26">
        <f>ROUND(VPPEL[[#This Row],[Proposed Taxable Valuation]]/1000*VPPEL[[#This Row],[Adjusted Rate]],0)</f>
        <v>275208</v>
      </c>
      <c r="L1334" s="19">
        <f t="shared" si="114"/>
        <v>-78268.708991614927</v>
      </c>
      <c r="M1334" s="17">
        <f t="shared" si="117"/>
        <v>-0.14835492441443909</v>
      </c>
      <c r="N1334" s="2">
        <v>416167403.54703712</v>
      </c>
      <c r="O1334">
        <f>INDEX($R$3:$T$335,MATCH(VPPEL[[#This Row],[DistrictNumber]],$R$3:$R$335,0),3)</f>
        <v>0.67</v>
      </c>
      <c r="P1334" s="9">
        <f t="shared" si="115"/>
        <v>278832</v>
      </c>
    </row>
    <row r="1335" spans="1:16" x14ac:dyDescent="0.35">
      <c r="A1335" s="13">
        <v>2030</v>
      </c>
      <c r="B1335" s="13">
        <f t="shared" si="113"/>
        <v>2029</v>
      </c>
      <c r="C1335" t="s">
        <v>56</v>
      </c>
      <c r="D1335" t="s">
        <v>57</v>
      </c>
      <c r="E1335" s="5">
        <v>186306936.4983739</v>
      </c>
      <c r="F1335" s="13">
        <f>INDEX($R$3:$T$335,MATCH(VPPEL[[#This Row],[DistrictNumber]],$R$3:$R$335,0),3)</f>
        <v>0.67</v>
      </c>
      <c r="G1335" s="9">
        <f t="shared" si="116"/>
        <v>124825.64745391051</v>
      </c>
      <c r="H1335" s="11">
        <v>1.02</v>
      </c>
      <c r="I1335" s="12" cm="1">
        <f t="array" ref="I1335">INDEX(VPPEL[],MATCH(VPPEL[[#This Row],[Base Year]]&amp;VPPEL[[#This Row],[DistrictNumber]],VPPEL[[Fiscal Year]:[Fiscal Year]]&amp;VPPEL[[DistrictNumber]:[DistrictNumber]],0),9)*$H1335</f>
        <v>95975.777377995357</v>
      </c>
      <c r="J1335" s="15">
        <f>IF(VPPEL[[#This Row],[Unadjusted Maximum Revenue]]/(VPPEL[[#This Row],[Proposed Taxable Valuation]]/1000)&gt;VPPEL[[#This Row],[Max VPPEL RATE]],VPPEL[[#This Row],[Max VPPEL RATE]],VPPEL[[#This Row],[Unadjusted Maximum Revenue]]/(VPPEL[[#This Row],[Proposed Taxable Valuation]]/1000))</f>
        <v>0.51514870665501522</v>
      </c>
      <c r="K1335" s="26">
        <f>ROUND(VPPEL[[#This Row],[Proposed Taxable Valuation]]/1000*VPPEL[[#This Row],[Adjusted Rate]],0)</f>
        <v>95976</v>
      </c>
      <c r="L1335" s="19">
        <f t="shared" si="114"/>
        <v>-28849.870075915154</v>
      </c>
      <c r="M1335" s="17">
        <f t="shared" si="117"/>
        <v>-0.15485129334498482</v>
      </c>
      <c r="N1335" s="2">
        <v>142766689.49422324</v>
      </c>
      <c r="O1335">
        <f>INDEX($R$3:$T$335,MATCH(VPPEL[[#This Row],[DistrictNumber]],$R$3:$R$335,0),3)</f>
        <v>0.67</v>
      </c>
      <c r="P1335" s="9">
        <f t="shared" si="115"/>
        <v>95654</v>
      </c>
    </row>
    <row r="1336" spans="1:16" x14ac:dyDescent="0.35">
      <c r="A1336" s="13">
        <v>2030</v>
      </c>
      <c r="B1336" s="13">
        <f t="shared" si="113"/>
        <v>2029</v>
      </c>
      <c r="C1336" t="s">
        <v>58</v>
      </c>
      <c r="D1336" t="s">
        <v>59</v>
      </c>
      <c r="E1336" s="5">
        <v>1326042791.6941063</v>
      </c>
      <c r="F1336" s="13">
        <f>INDEX($R$3:$T$335,MATCH(VPPEL[[#This Row],[DistrictNumber]],$R$3:$R$335,0),3)</f>
        <v>0.70326</v>
      </c>
      <c r="G1336" s="9">
        <f t="shared" si="116"/>
        <v>932552.8536867972</v>
      </c>
      <c r="H1336" s="11">
        <v>1.02</v>
      </c>
      <c r="I1336" s="12" cm="1">
        <f t="array" ref="I1336">INDEX(VPPEL[],MATCH(VPPEL[[#This Row],[Base Year]]&amp;VPPEL[[#This Row],[DistrictNumber]],VPPEL[[Fiscal Year]:[Fiscal Year]]&amp;VPPEL[[DistrictNumber]:[DistrictNumber]],0),9)*$H1336</f>
        <v>644349.84204218548</v>
      </c>
      <c r="J1336" s="15">
        <f>IF(VPPEL[[#This Row],[Unadjusted Maximum Revenue]]/(VPPEL[[#This Row],[Proposed Taxable Valuation]]/1000)&gt;VPPEL[[#This Row],[Max VPPEL RATE]],VPPEL[[#This Row],[Max VPPEL RATE]],VPPEL[[#This Row],[Unadjusted Maximum Revenue]]/(VPPEL[[#This Row],[Proposed Taxable Valuation]]/1000))</f>
        <v>0.48591934293386296</v>
      </c>
      <c r="K1336" s="26">
        <f>ROUND(VPPEL[[#This Row],[Proposed Taxable Valuation]]/1000*VPPEL[[#This Row],[Adjusted Rate]],0)</f>
        <v>644350</v>
      </c>
      <c r="L1336" s="19">
        <f t="shared" si="114"/>
        <v>-288203.01164461172</v>
      </c>
      <c r="M1336" s="17">
        <f t="shared" si="117"/>
        <v>-0.21734065706613703</v>
      </c>
      <c r="N1336" s="2">
        <v>926186196.87150455</v>
      </c>
      <c r="O1336">
        <f>INDEX($R$3:$T$335,MATCH(VPPEL[[#This Row],[DistrictNumber]],$R$3:$R$335,0),3)</f>
        <v>0.70326</v>
      </c>
      <c r="P1336" s="9">
        <f t="shared" si="115"/>
        <v>651350</v>
      </c>
    </row>
    <row r="1337" spans="1:16" x14ac:dyDescent="0.35">
      <c r="A1337" s="13">
        <v>2030</v>
      </c>
      <c r="B1337" s="13">
        <f t="shared" si="113"/>
        <v>2029</v>
      </c>
      <c r="C1337" t="s">
        <v>60</v>
      </c>
      <c r="D1337" t="s">
        <v>61</v>
      </c>
      <c r="E1337" s="5">
        <v>3435213491.8969474</v>
      </c>
      <c r="F1337" s="13">
        <f>INDEX($R$3:$T$335,MATCH(VPPEL[[#This Row],[DistrictNumber]],$R$3:$R$335,0),3)</f>
        <v>1.34</v>
      </c>
      <c r="G1337" s="9">
        <f t="shared" si="116"/>
        <v>4603186.0791419102</v>
      </c>
      <c r="H1337" s="11">
        <v>1.02</v>
      </c>
      <c r="I1337" s="12" cm="1">
        <f t="array" ref="I1337">INDEX(VPPEL[],MATCH(VPPEL[[#This Row],[Base Year]]&amp;VPPEL[[#This Row],[DistrictNumber]],VPPEL[[Fiscal Year]:[Fiscal Year]]&amp;VPPEL[[DistrictNumber]:[DistrictNumber]],0),9)*$H1337</f>
        <v>2776299.3950314685</v>
      </c>
      <c r="J1337" s="15">
        <f>IF(VPPEL[[#This Row],[Unadjusted Maximum Revenue]]/(VPPEL[[#This Row],[Proposed Taxable Valuation]]/1000)&gt;VPPEL[[#This Row],[Max VPPEL RATE]],VPPEL[[#This Row],[Max VPPEL RATE]],VPPEL[[#This Row],[Unadjusted Maximum Revenue]]/(VPPEL[[#This Row],[Proposed Taxable Valuation]]/1000))</f>
        <v>0.80818831248196388</v>
      </c>
      <c r="K1337" s="26">
        <f>ROUND(VPPEL[[#This Row],[Proposed Taxable Valuation]]/1000*VPPEL[[#This Row],[Adjusted Rate]],0)</f>
        <v>2776299</v>
      </c>
      <c r="L1337" s="19">
        <f t="shared" si="114"/>
        <v>-1826886.6841104417</v>
      </c>
      <c r="M1337" s="17">
        <f t="shared" si="117"/>
        <v>-0.5318116875180362</v>
      </c>
      <c r="N1337" s="2">
        <v>2181687997.7725282</v>
      </c>
      <c r="O1337">
        <f>INDEX($R$3:$T$335,MATCH(VPPEL[[#This Row],[DistrictNumber]],$R$3:$R$335,0),3)</f>
        <v>1.34</v>
      </c>
      <c r="P1337" s="9">
        <f t="shared" si="115"/>
        <v>2923462</v>
      </c>
    </row>
    <row r="1338" spans="1:16" x14ac:dyDescent="0.35">
      <c r="A1338" s="13">
        <v>2030</v>
      </c>
      <c r="B1338" s="13">
        <f t="shared" si="113"/>
        <v>2029</v>
      </c>
      <c r="C1338" t="s">
        <v>62</v>
      </c>
      <c r="D1338" t="s">
        <v>63</v>
      </c>
      <c r="E1338" s="5">
        <v>2287074667.1133237</v>
      </c>
      <c r="F1338" s="13">
        <f>INDEX($R$3:$T$335,MATCH(VPPEL[[#This Row],[DistrictNumber]],$R$3:$R$335,0),3)</f>
        <v>1.34</v>
      </c>
      <c r="G1338" s="9">
        <f t="shared" si="116"/>
        <v>3064680.0539318537</v>
      </c>
      <c r="H1338" s="11">
        <v>1.02</v>
      </c>
      <c r="I1338" s="12" cm="1">
        <f t="array" ref="I1338">INDEX(VPPEL[],MATCH(VPPEL[[#This Row],[Base Year]]&amp;VPPEL[[#This Row],[DistrictNumber]],VPPEL[[Fiscal Year]:[Fiscal Year]]&amp;VPPEL[[DistrictNumber]:[DistrictNumber]],0),9)*$H1338</f>
        <v>1683675.7273887922</v>
      </c>
      <c r="J1338" s="15">
        <f>IF(VPPEL[[#This Row],[Unadjusted Maximum Revenue]]/(VPPEL[[#This Row],[Proposed Taxable Valuation]]/1000)&gt;VPPEL[[#This Row],[Max VPPEL RATE]],VPPEL[[#This Row],[Max VPPEL RATE]],VPPEL[[#This Row],[Unadjusted Maximum Revenue]]/(VPPEL[[#This Row],[Proposed Taxable Valuation]]/1000))</f>
        <v>0.73616998675162482</v>
      </c>
      <c r="K1338" s="26">
        <f>ROUND(VPPEL[[#This Row],[Proposed Taxable Valuation]]/1000*VPPEL[[#This Row],[Adjusted Rate]],0)</f>
        <v>1683676</v>
      </c>
      <c r="L1338" s="19">
        <f t="shared" si="114"/>
        <v>-1381004.3265430615</v>
      </c>
      <c r="M1338" s="17">
        <f t="shared" si="117"/>
        <v>-0.60383001324837526</v>
      </c>
      <c r="N1338" s="2">
        <v>1540453601.8336203</v>
      </c>
      <c r="O1338">
        <f>INDEX($R$3:$T$335,MATCH(VPPEL[[#This Row],[DistrictNumber]],$R$3:$R$335,0),3)</f>
        <v>1.34</v>
      </c>
      <c r="P1338" s="9">
        <f t="shared" si="115"/>
        <v>2064208</v>
      </c>
    </row>
    <row r="1339" spans="1:16" x14ac:dyDescent="0.35">
      <c r="A1339" s="13">
        <v>2030</v>
      </c>
      <c r="B1339" s="13">
        <f t="shared" si="113"/>
        <v>2029</v>
      </c>
      <c r="C1339" t="s">
        <v>64</v>
      </c>
      <c r="D1339" t="s">
        <v>65</v>
      </c>
      <c r="E1339" s="5">
        <v>1427585568.2663965</v>
      </c>
      <c r="F1339" s="13">
        <f>INDEX($R$3:$T$335,MATCH(VPPEL[[#This Row],[DistrictNumber]],$R$3:$R$335,0),3)</f>
        <v>1.34</v>
      </c>
      <c r="G1339" s="9">
        <f t="shared" si="116"/>
        <v>1912964.6614769713</v>
      </c>
      <c r="H1339" s="11">
        <v>1.02</v>
      </c>
      <c r="I1339" s="12" cm="1">
        <f t="array" ref="I1339">INDEX(VPPEL[],MATCH(VPPEL[[#This Row],[Base Year]]&amp;VPPEL[[#This Row],[DistrictNumber]],VPPEL[[Fiscal Year]:[Fiscal Year]]&amp;VPPEL[[DistrictNumber]:[DistrictNumber]],0),9)*$H1339</f>
        <v>1074799.8707648553</v>
      </c>
      <c r="J1339" s="15">
        <f>IF(VPPEL[[#This Row],[Unadjusted Maximum Revenue]]/(VPPEL[[#This Row],[Proposed Taxable Valuation]]/1000)&gt;VPPEL[[#This Row],[Max VPPEL RATE]],VPPEL[[#This Row],[Max VPPEL RATE]],VPPEL[[#This Row],[Unadjusted Maximum Revenue]]/(VPPEL[[#This Row],[Proposed Taxable Valuation]]/1000))</f>
        <v>0.75287947332645699</v>
      </c>
      <c r="K1339" s="26">
        <f>ROUND(VPPEL[[#This Row],[Proposed Taxable Valuation]]/1000*VPPEL[[#This Row],[Adjusted Rate]],0)</f>
        <v>1074800</v>
      </c>
      <c r="L1339" s="19">
        <f t="shared" si="114"/>
        <v>-838164.79071211605</v>
      </c>
      <c r="M1339" s="17">
        <f t="shared" si="117"/>
        <v>-0.58712052667354309</v>
      </c>
      <c r="N1339" s="2">
        <v>904022468.66258883</v>
      </c>
      <c r="O1339">
        <f>INDEX($R$3:$T$335,MATCH(VPPEL[[#This Row],[DistrictNumber]],$R$3:$R$335,0),3)</f>
        <v>1.34</v>
      </c>
      <c r="P1339" s="9">
        <f t="shared" si="115"/>
        <v>1211390</v>
      </c>
    </row>
    <row r="1340" spans="1:16" x14ac:dyDescent="0.35">
      <c r="A1340" s="13">
        <v>2030</v>
      </c>
      <c r="B1340" s="13">
        <f t="shared" si="113"/>
        <v>2029</v>
      </c>
      <c r="C1340" t="s">
        <v>66</v>
      </c>
      <c r="D1340" t="s">
        <v>67</v>
      </c>
      <c r="E1340" s="5">
        <v>652199445.08365381</v>
      </c>
      <c r="F1340" s="13">
        <f>INDEX($R$3:$T$335,MATCH(VPPEL[[#This Row],[DistrictNumber]],$R$3:$R$335,0),3)</f>
        <v>1.34</v>
      </c>
      <c r="G1340" s="9">
        <f t="shared" si="116"/>
        <v>873947.25641209609</v>
      </c>
      <c r="H1340" s="11">
        <v>1.02</v>
      </c>
      <c r="I1340" s="12" cm="1">
        <f t="array" ref="I1340">INDEX(VPPEL[],MATCH(VPPEL[[#This Row],[Base Year]]&amp;VPPEL[[#This Row],[DistrictNumber]],VPPEL[[Fiscal Year]:[Fiscal Year]]&amp;VPPEL[[DistrictNumber]:[DistrictNumber]],0),9)*$H1340</f>
        <v>566814.37916755083</v>
      </c>
      <c r="J1340" s="15">
        <f>IF(VPPEL[[#This Row],[Unadjusted Maximum Revenue]]/(VPPEL[[#This Row],[Proposed Taxable Valuation]]/1000)&gt;VPPEL[[#This Row],[Max VPPEL RATE]],VPPEL[[#This Row],[Max VPPEL RATE]],VPPEL[[#This Row],[Unadjusted Maximum Revenue]]/(VPPEL[[#This Row],[Proposed Taxable Valuation]]/1000))</f>
        <v>0.86908135761269911</v>
      </c>
      <c r="K1340" s="26">
        <f>ROUND(VPPEL[[#This Row],[Proposed Taxable Valuation]]/1000*VPPEL[[#This Row],[Adjusted Rate]],0)</f>
        <v>566814</v>
      </c>
      <c r="L1340" s="19">
        <f t="shared" si="114"/>
        <v>-307132.87724454526</v>
      </c>
      <c r="M1340" s="17">
        <f t="shared" si="117"/>
        <v>-0.47091864238730097</v>
      </c>
      <c r="N1340" s="2">
        <v>463977531.043051</v>
      </c>
      <c r="O1340">
        <f>INDEX($R$3:$T$335,MATCH(VPPEL[[#This Row],[DistrictNumber]],$R$3:$R$335,0),3)</f>
        <v>1.34</v>
      </c>
      <c r="P1340" s="9">
        <f t="shared" si="115"/>
        <v>621730</v>
      </c>
    </row>
    <row r="1341" spans="1:16" x14ac:dyDescent="0.35">
      <c r="A1341" s="13">
        <v>2030</v>
      </c>
      <c r="B1341" s="13">
        <f t="shared" si="113"/>
        <v>2029</v>
      </c>
      <c r="C1341" t="s">
        <v>68</v>
      </c>
      <c r="D1341" t="s">
        <v>69</v>
      </c>
      <c r="E1341" s="5">
        <v>416033862.89372402</v>
      </c>
      <c r="F1341" s="13">
        <f>INDEX($R$3:$T$335,MATCH(VPPEL[[#This Row],[DistrictNumber]],$R$3:$R$335,0),3)</f>
        <v>1.0229900000000001</v>
      </c>
      <c r="G1341" s="9">
        <f t="shared" si="116"/>
        <v>425598.48140165076</v>
      </c>
      <c r="H1341" s="11">
        <v>1.02</v>
      </c>
      <c r="I1341" s="12" cm="1">
        <f t="array" ref="I1341">INDEX(VPPEL[],MATCH(VPPEL[[#This Row],[Base Year]]&amp;VPPEL[[#This Row],[DistrictNumber]],VPPEL[[Fiscal Year]:[Fiscal Year]]&amp;VPPEL[[DistrictNumber]:[DistrictNumber]],0),9)*$H1341</f>
        <v>335373.10567558935</v>
      </c>
      <c r="J1341" s="15">
        <f>IF(VPPEL[[#This Row],[Unadjusted Maximum Revenue]]/(VPPEL[[#This Row],[Proposed Taxable Valuation]]/1000)&gt;VPPEL[[#This Row],[Max VPPEL RATE]],VPPEL[[#This Row],[Max VPPEL RATE]],VPPEL[[#This Row],[Unadjusted Maximum Revenue]]/(VPPEL[[#This Row],[Proposed Taxable Valuation]]/1000))</f>
        <v>0.80611973107886303</v>
      </c>
      <c r="K1341" s="26">
        <f>ROUND(VPPEL[[#This Row],[Proposed Taxable Valuation]]/1000*VPPEL[[#This Row],[Adjusted Rate]],0)</f>
        <v>335373</v>
      </c>
      <c r="L1341" s="19">
        <f t="shared" si="114"/>
        <v>-90225.375726061407</v>
      </c>
      <c r="M1341" s="17">
        <f t="shared" si="117"/>
        <v>-0.21687026892113703</v>
      </c>
      <c r="N1341" s="2">
        <v>327106484.27260041</v>
      </c>
      <c r="O1341">
        <f>INDEX($R$3:$T$335,MATCH(VPPEL[[#This Row],[DistrictNumber]],$R$3:$R$335,0),3)</f>
        <v>1.0229900000000001</v>
      </c>
      <c r="P1341" s="9">
        <f t="shared" si="115"/>
        <v>334627</v>
      </c>
    </row>
    <row r="1342" spans="1:16" x14ac:dyDescent="0.35">
      <c r="A1342" s="13">
        <v>2030</v>
      </c>
      <c r="B1342" s="13">
        <f t="shared" si="113"/>
        <v>2029</v>
      </c>
      <c r="C1342" t="s">
        <v>70</v>
      </c>
      <c r="D1342" t="s">
        <v>71</v>
      </c>
      <c r="E1342" s="5">
        <v>660595505.02742207</v>
      </c>
      <c r="F1342" s="13">
        <f>INDEX($R$3:$T$335,MATCH(VPPEL[[#This Row],[DistrictNumber]],$R$3:$R$335,0),3)</f>
        <v>1.2247300000000001</v>
      </c>
      <c r="G1342" s="9">
        <f t="shared" si="116"/>
        <v>809051.13287223468</v>
      </c>
      <c r="H1342" s="11">
        <v>1.02</v>
      </c>
      <c r="I1342" s="12" cm="1">
        <f t="array" ref="I1342">INDEX(VPPEL[],MATCH(VPPEL[[#This Row],[Base Year]]&amp;VPPEL[[#This Row],[DistrictNumber]],VPPEL[[Fiscal Year]:[Fiscal Year]]&amp;VPPEL[[DistrictNumber]:[DistrictNumber]],0),9)*$H1342</f>
        <v>468387.36950229929</v>
      </c>
      <c r="J1342" s="15">
        <f>IF(VPPEL[[#This Row],[Unadjusted Maximum Revenue]]/(VPPEL[[#This Row],[Proposed Taxable Valuation]]/1000)&gt;VPPEL[[#This Row],[Max VPPEL RATE]],VPPEL[[#This Row],[Max VPPEL RATE]],VPPEL[[#This Row],[Unadjusted Maximum Revenue]]/(VPPEL[[#This Row],[Proposed Taxable Valuation]]/1000))</f>
        <v>0.70903808145478675</v>
      </c>
      <c r="K1342" s="26">
        <f>ROUND(VPPEL[[#This Row],[Proposed Taxable Valuation]]/1000*VPPEL[[#This Row],[Adjusted Rate]],0)</f>
        <v>468387</v>
      </c>
      <c r="L1342" s="19">
        <f t="shared" si="114"/>
        <v>-340663.76336993539</v>
      </c>
      <c r="M1342" s="17">
        <f t="shared" si="117"/>
        <v>-0.51569191854521335</v>
      </c>
      <c r="N1342" s="2">
        <v>456062477.11645454</v>
      </c>
      <c r="O1342">
        <f>INDEX($R$3:$T$335,MATCH(VPPEL[[#This Row],[DistrictNumber]],$R$3:$R$335,0),3)</f>
        <v>1.2247300000000001</v>
      </c>
      <c r="P1342" s="9">
        <f t="shared" si="115"/>
        <v>558553</v>
      </c>
    </row>
    <row r="1343" spans="1:16" x14ac:dyDescent="0.35">
      <c r="A1343" s="13">
        <v>2030</v>
      </c>
      <c r="B1343" s="13">
        <f t="shared" si="113"/>
        <v>2029</v>
      </c>
      <c r="C1343" t="s">
        <v>72</v>
      </c>
      <c r="D1343" t="s">
        <v>73</v>
      </c>
      <c r="E1343" s="5">
        <v>2086620585.2438872</v>
      </c>
      <c r="F1343" s="13">
        <f>INDEX($R$3:$T$335,MATCH(VPPEL[[#This Row],[DistrictNumber]],$R$3:$R$335,0),3)</f>
        <v>0.67</v>
      </c>
      <c r="G1343" s="9">
        <f t="shared" si="116"/>
        <v>1398035.7921134045</v>
      </c>
      <c r="H1343" s="11">
        <v>1.02</v>
      </c>
      <c r="I1343" s="12" cm="1">
        <f t="array" ref="I1343">INDEX(VPPEL[],MATCH(VPPEL[[#This Row],[Base Year]]&amp;VPPEL[[#This Row],[DistrictNumber]],VPPEL[[Fiscal Year]:[Fiscal Year]]&amp;VPPEL[[DistrictNumber]:[DistrictNumber]],0),9)*$H1343</f>
        <v>1010643.4483913369</v>
      </c>
      <c r="J1343" s="15">
        <f>IF(VPPEL[[#This Row],[Unadjusted Maximum Revenue]]/(VPPEL[[#This Row],[Proposed Taxable Valuation]]/1000)&gt;VPPEL[[#This Row],[Max VPPEL RATE]],VPPEL[[#This Row],[Max VPPEL RATE]],VPPEL[[#This Row],[Unadjusted Maximum Revenue]]/(VPPEL[[#This Row],[Proposed Taxable Valuation]]/1000))</f>
        <v>0.48434461709923726</v>
      </c>
      <c r="K1343" s="26">
        <f>ROUND(VPPEL[[#This Row],[Proposed Taxable Valuation]]/1000*VPPEL[[#This Row],[Adjusted Rate]],0)</f>
        <v>1010643</v>
      </c>
      <c r="L1343" s="19">
        <f t="shared" si="114"/>
        <v>-387392.34372206754</v>
      </c>
      <c r="M1343" s="17">
        <f t="shared" si="117"/>
        <v>-0.18565538290076278</v>
      </c>
      <c r="N1343" s="2">
        <v>1413139320.5447707</v>
      </c>
      <c r="O1343">
        <f>INDEX($R$3:$T$335,MATCH(VPPEL[[#This Row],[DistrictNumber]],$R$3:$R$335,0),3)</f>
        <v>0.67</v>
      </c>
      <c r="P1343" s="9">
        <f t="shared" si="115"/>
        <v>946803</v>
      </c>
    </row>
    <row r="1344" spans="1:16" x14ac:dyDescent="0.35">
      <c r="A1344" s="13">
        <v>2030</v>
      </c>
      <c r="B1344" s="13">
        <f t="shared" si="113"/>
        <v>2029</v>
      </c>
      <c r="C1344" t="s">
        <v>74</v>
      </c>
      <c r="D1344" t="s">
        <v>75</v>
      </c>
      <c r="E1344" s="5">
        <v>260269435.15850279</v>
      </c>
      <c r="F1344" s="13">
        <f>INDEX($R$3:$T$335,MATCH(VPPEL[[#This Row],[DistrictNumber]],$R$3:$R$335,0),3)</f>
        <v>0.82121999999999995</v>
      </c>
      <c r="G1344" s="9">
        <f t="shared" si="116"/>
        <v>213738.46554086564</v>
      </c>
      <c r="H1344" s="11">
        <v>1.02</v>
      </c>
      <c r="I1344" s="12" cm="1">
        <f t="array" ref="I1344">INDEX(VPPEL[],MATCH(VPPEL[[#This Row],[Base Year]]&amp;VPPEL[[#This Row],[DistrictNumber]],VPPEL[[Fiscal Year]:[Fiscal Year]]&amp;VPPEL[[DistrictNumber]:[DistrictNumber]],0),9)*$H1344</f>
        <v>168972.61483344706</v>
      </c>
      <c r="J1344" s="15">
        <f>IF(VPPEL[[#This Row],[Unadjusted Maximum Revenue]]/(VPPEL[[#This Row],[Proposed Taxable Valuation]]/1000)&gt;VPPEL[[#This Row],[Max VPPEL RATE]],VPPEL[[#This Row],[Max VPPEL RATE]],VPPEL[[#This Row],[Unadjusted Maximum Revenue]]/(VPPEL[[#This Row],[Proposed Taxable Valuation]]/1000))</f>
        <v>0.64922189088604887</v>
      </c>
      <c r="K1344" s="26">
        <f>ROUND(VPPEL[[#This Row],[Proposed Taxable Valuation]]/1000*VPPEL[[#This Row],[Adjusted Rate]],0)</f>
        <v>168973</v>
      </c>
      <c r="L1344" s="19">
        <f t="shared" si="114"/>
        <v>-44765.850707418576</v>
      </c>
      <c r="M1344" s="17">
        <f t="shared" si="117"/>
        <v>-0.17199810911395108</v>
      </c>
      <c r="N1344" s="2">
        <v>221654744.92596152</v>
      </c>
      <c r="O1344">
        <f>INDEX($R$3:$T$335,MATCH(VPPEL[[#This Row],[DistrictNumber]],$R$3:$R$335,0),3)</f>
        <v>0.82121999999999995</v>
      </c>
      <c r="P1344" s="9">
        <f t="shared" si="115"/>
        <v>182027</v>
      </c>
    </row>
    <row r="1345" spans="1:16" x14ac:dyDescent="0.35">
      <c r="A1345" s="13">
        <v>2030</v>
      </c>
      <c r="B1345" s="13">
        <f t="shared" si="113"/>
        <v>2029</v>
      </c>
      <c r="C1345" t="s">
        <v>76</v>
      </c>
      <c r="D1345" t="s">
        <v>77</v>
      </c>
      <c r="E1345" s="5">
        <v>326990824.97991616</v>
      </c>
      <c r="F1345" s="13">
        <f>INDEX($R$3:$T$335,MATCH(VPPEL[[#This Row],[DistrictNumber]],$R$3:$R$335,0),3)</f>
        <v>0.67</v>
      </c>
      <c r="G1345" s="9">
        <f t="shared" si="116"/>
        <v>219083.85273654383</v>
      </c>
      <c r="H1345" s="11">
        <v>1.02</v>
      </c>
      <c r="I1345" s="12" cm="1">
        <f t="array" ref="I1345">INDEX(VPPEL[],MATCH(VPPEL[[#This Row],[Base Year]]&amp;VPPEL[[#This Row],[DistrictNumber]],VPPEL[[Fiscal Year]:[Fiscal Year]]&amp;VPPEL[[DistrictNumber]:[DistrictNumber]],0),9)*$H1345</f>
        <v>166891.6698360912</v>
      </c>
      <c r="J1345" s="15">
        <f>IF(VPPEL[[#This Row],[Unadjusted Maximum Revenue]]/(VPPEL[[#This Row],[Proposed Taxable Valuation]]/1000)&gt;VPPEL[[#This Row],[Max VPPEL RATE]],VPPEL[[#This Row],[Max VPPEL RATE]],VPPEL[[#This Row],[Unadjusted Maximum Revenue]]/(VPPEL[[#This Row],[Proposed Taxable Valuation]]/1000))</f>
        <v>0.51038639951546572</v>
      </c>
      <c r="K1345" s="26">
        <f>ROUND(VPPEL[[#This Row],[Proposed Taxable Valuation]]/1000*VPPEL[[#This Row],[Adjusted Rate]],0)</f>
        <v>166892</v>
      </c>
      <c r="L1345" s="19">
        <f t="shared" si="114"/>
        <v>-52192.182900452637</v>
      </c>
      <c r="M1345" s="17">
        <f t="shared" si="117"/>
        <v>-0.15961360048453432</v>
      </c>
      <c r="N1345" s="2">
        <v>247304509.09154218</v>
      </c>
      <c r="O1345">
        <f>INDEX($R$3:$T$335,MATCH(VPPEL[[#This Row],[DistrictNumber]],$R$3:$R$335,0),3)</f>
        <v>0.67</v>
      </c>
      <c r="P1345" s="9">
        <f t="shared" si="115"/>
        <v>165694</v>
      </c>
    </row>
    <row r="1346" spans="1:16" x14ac:dyDescent="0.35">
      <c r="A1346" s="13">
        <v>2030</v>
      </c>
      <c r="B1346" s="13">
        <f t="shared" si="113"/>
        <v>2029</v>
      </c>
      <c r="C1346" t="s">
        <v>78</v>
      </c>
      <c r="D1346" t="s">
        <v>79</v>
      </c>
      <c r="E1346" s="5">
        <v>775364354.92993772</v>
      </c>
      <c r="F1346" s="13">
        <f>INDEX($R$3:$T$335,MATCH(VPPEL[[#This Row],[DistrictNumber]],$R$3:$R$335,0),3)</f>
        <v>1.34</v>
      </c>
      <c r="G1346" s="9">
        <f t="shared" si="116"/>
        <v>1038988.2356061166</v>
      </c>
      <c r="H1346" s="11">
        <v>1.02</v>
      </c>
      <c r="I1346" s="12" cm="1">
        <f t="array" ref="I1346">INDEX(VPPEL[],MATCH(VPPEL[[#This Row],[Base Year]]&amp;VPPEL[[#This Row],[DistrictNumber]],VPPEL[[Fiscal Year]:[Fiscal Year]]&amp;VPPEL[[DistrictNumber]:[DistrictNumber]],0),9)*$H1346</f>
        <v>802949.01095143869</v>
      </c>
      <c r="J1346" s="15">
        <f>IF(VPPEL[[#This Row],[Unadjusted Maximum Revenue]]/(VPPEL[[#This Row],[Proposed Taxable Valuation]]/1000)&gt;VPPEL[[#This Row],[Max VPPEL RATE]],VPPEL[[#This Row],[Max VPPEL RATE]],VPPEL[[#This Row],[Unadjusted Maximum Revenue]]/(VPPEL[[#This Row],[Proposed Taxable Valuation]]/1000))</f>
        <v>1.0355763788290133</v>
      </c>
      <c r="K1346" s="26">
        <f>ROUND(VPPEL[[#This Row],[Proposed Taxable Valuation]]/1000*VPPEL[[#This Row],[Adjusted Rate]],0)</f>
        <v>802949</v>
      </c>
      <c r="L1346" s="19">
        <f t="shared" si="114"/>
        <v>-236039.22465467791</v>
      </c>
      <c r="M1346" s="17">
        <f t="shared" si="117"/>
        <v>-0.30442362117098676</v>
      </c>
      <c r="N1346" s="2">
        <v>653588911.13175917</v>
      </c>
      <c r="O1346">
        <f>INDEX($R$3:$T$335,MATCH(VPPEL[[#This Row],[DistrictNumber]],$R$3:$R$335,0),3)</f>
        <v>1.34</v>
      </c>
      <c r="P1346" s="9">
        <f t="shared" si="115"/>
        <v>875809</v>
      </c>
    </row>
    <row r="1347" spans="1:16" x14ac:dyDescent="0.35">
      <c r="A1347" s="13">
        <v>2030</v>
      </c>
      <c r="B1347" s="13">
        <f t="shared" si="113"/>
        <v>2029</v>
      </c>
      <c r="C1347" t="s">
        <v>80</v>
      </c>
      <c r="D1347" t="s">
        <v>81</v>
      </c>
      <c r="E1347" s="5">
        <v>622266135.25742686</v>
      </c>
      <c r="F1347" s="13">
        <f>INDEX($R$3:$T$335,MATCH(VPPEL[[#This Row],[DistrictNumber]],$R$3:$R$335,0),3)</f>
        <v>7.0000000000000007E-2</v>
      </c>
      <c r="G1347" s="9">
        <f t="shared" si="116"/>
        <v>43558.629468019884</v>
      </c>
      <c r="H1347" s="11">
        <v>1.02</v>
      </c>
      <c r="I1347" s="12" cm="1">
        <f t="array" ref="I1347">INDEX(VPPEL[],MATCH(VPPEL[[#This Row],[Base Year]]&amp;VPPEL[[#This Row],[DistrictNumber]],VPPEL[[Fiscal Year]:[Fiscal Year]]&amp;VPPEL[[DistrictNumber]:[DistrictNumber]],0),9)*$H1347</f>
        <v>30887.827840131602</v>
      </c>
      <c r="J1347" s="15">
        <f>IF(VPPEL[[#This Row],[Unadjusted Maximum Revenue]]/(VPPEL[[#This Row],[Proposed Taxable Valuation]]/1000)&gt;VPPEL[[#This Row],[Max VPPEL RATE]],VPPEL[[#This Row],[Max VPPEL RATE]],VPPEL[[#This Row],[Unadjusted Maximum Revenue]]/(VPPEL[[#This Row],[Proposed Taxable Valuation]]/1000))</f>
        <v>4.9637648732649635E-2</v>
      </c>
      <c r="K1347" s="26">
        <f>ROUND(VPPEL[[#This Row],[Proposed Taxable Valuation]]/1000*VPPEL[[#This Row],[Adjusted Rate]],0)</f>
        <v>30888</v>
      </c>
      <c r="L1347" s="19">
        <f t="shared" si="114"/>
        <v>-12670.801627888282</v>
      </c>
      <c r="M1347" s="17">
        <f t="shared" si="117"/>
        <v>-2.0362351267350372E-2</v>
      </c>
      <c r="N1347" s="2">
        <v>430994429.23374003</v>
      </c>
      <c r="O1347">
        <f>INDEX($R$3:$T$335,MATCH(VPPEL[[#This Row],[DistrictNumber]],$R$3:$R$335,0),3)</f>
        <v>7.0000000000000007E-2</v>
      </c>
      <c r="P1347" s="9">
        <f t="shared" si="115"/>
        <v>30170</v>
      </c>
    </row>
    <row r="1348" spans="1:16" x14ac:dyDescent="0.35">
      <c r="A1348" s="13">
        <v>2030</v>
      </c>
      <c r="B1348" s="13">
        <f t="shared" si="113"/>
        <v>2029</v>
      </c>
      <c r="C1348" t="s">
        <v>82</v>
      </c>
      <c r="D1348" t="s">
        <v>83</v>
      </c>
      <c r="E1348" s="5">
        <v>307154589.92124808</v>
      </c>
      <c r="F1348" s="13">
        <f>INDEX($R$3:$T$335,MATCH(VPPEL[[#This Row],[DistrictNumber]],$R$3:$R$335,0),3)</f>
        <v>1.34</v>
      </c>
      <c r="G1348" s="9">
        <f t="shared" si="116"/>
        <v>411587.15049447247</v>
      </c>
      <c r="H1348" s="11">
        <v>1.02</v>
      </c>
      <c r="I1348" s="12" cm="1">
        <f t="array" ref="I1348">INDEX(VPPEL[],MATCH(VPPEL[[#This Row],[Base Year]]&amp;VPPEL[[#This Row],[DistrictNumber]],VPPEL[[Fiscal Year]:[Fiscal Year]]&amp;VPPEL[[DistrictNumber]:[DistrictNumber]],0),9)*$H1348</f>
        <v>298533.5488277718</v>
      </c>
      <c r="J1348" s="15">
        <f>IF(VPPEL[[#This Row],[Unadjusted Maximum Revenue]]/(VPPEL[[#This Row],[Proposed Taxable Valuation]]/1000)&gt;VPPEL[[#This Row],[Max VPPEL RATE]],VPPEL[[#This Row],[Max VPPEL RATE]],VPPEL[[#This Row],[Unadjusted Maximum Revenue]]/(VPPEL[[#This Row],[Proposed Taxable Valuation]]/1000))</f>
        <v>0.9719325662830347</v>
      </c>
      <c r="K1348" s="26">
        <f>ROUND(VPPEL[[#This Row],[Proposed Taxable Valuation]]/1000*VPPEL[[#This Row],[Adjusted Rate]],0)</f>
        <v>298534</v>
      </c>
      <c r="L1348" s="19">
        <f t="shared" si="114"/>
        <v>-113053.60166670068</v>
      </c>
      <c r="M1348" s="17">
        <f t="shared" si="117"/>
        <v>-0.36806743371696538</v>
      </c>
      <c r="N1348" s="2">
        <v>224229034.73453197</v>
      </c>
      <c r="O1348">
        <f>INDEX($R$3:$T$335,MATCH(VPPEL[[#This Row],[DistrictNumber]],$R$3:$R$335,0),3)</f>
        <v>1.34</v>
      </c>
      <c r="P1348" s="9">
        <f t="shared" si="115"/>
        <v>300467</v>
      </c>
    </row>
    <row r="1349" spans="1:16" x14ac:dyDescent="0.35">
      <c r="A1349" s="13">
        <v>2030</v>
      </c>
      <c r="B1349" s="13">
        <f t="shared" ref="B1349:B1412" si="119">A1349-1</f>
        <v>2029</v>
      </c>
      <c r="C1349" t="s">
        <v>84</v>
      </c>
      <c r="D1349" t="s">
        <v>85</v>
      </c>
      <c r="E1349" s="5">
        <v>1084875309.2812028</v>
      </c>
      <c r="F1349" s="13">
        <f>INDEX($R$3:$T$335,MATCH(VPPEL[[#This Row],[DistrictNumber]],$R$3:$R$335,0),3)</f>
        <v>1.34</v>
      </c>
      <c r="G1349" s="9">
        <f t="shared" si="116"/>
        <v>1453732.9144368118</v>
      </c>
      <c r="H1349" s="11">
        <v>1.02</v>
      </c>
      <c r="I1349" s="12" cm="1">
        <f t="array" ref="I1349">INDEX(VPPEL[],MATCH(VPPEL[[#This Row],[Base Year]]&amp;VPPEL[[#This Row],[DistrictNumber]],VPPEL[[Fiscal Year]:[Fiscal Year]]&amp;VPPEL[[DistrictNumber]:[DistrictNumber]],0),9)*$H1349</f>
        <v>739998.04917622625</v>
      </c>
      <c r="J1349" s="15">
        <f>IF(VPPEL[[#This Row],[Unadjusted Maximum Revenue]]/(VPPEL[[#This Row],[Proposed Taxable Valuation]]/1000)&gt;VPPEL[[#This Row],[Max VPPEL RATE]],VPPEL[[#This Row],[Max VPPEL RATE]],VPPEL[[#This Row],[Unadjusted Maximum Revenue]]/(VPPEL[[#This Row],[Proposed Taxable Valuation]]/1000))</f>
        <v>0.6821042407781599</v>
      </c>
      <c r="K1349" s="26">
        <f>ROUND(VPPEL[[#This Row],[Proposed Taxable Valuation]]/1000*VPPEL[[#This Row],[Adjusted Rate]],0)</f>
        <v>739998</v>
      </c>
      <c r="L1349" s="19">
        <f t="shared" ref="L1349:L1412" si="120">I1349-G1349</f>
        <v>-713734.86526058556</v>
      </c>
      <c r="M1349" s="17">
        <f t="shared" si="117"/>
        <v>-0.65789575922184018</v>
      </c>
      <c r="N1349" s="2">
        <v>664809288.19175327</v>
      </c>
      <c r="O1349">
        <f>INDEX($R$3:$T$335,MATCH(VPPEL[[#This Row],[DistrictNumber]],$R$3:$R$335,0),3)</f>
        <v>1.34</v>
      </c>
      <c r="P1349" s="9">
        <f t="shared" ref="P1349:P1412" si="121">ROUND(N1349/1000*O1349,0)</f>
        <v>890844</v>
      </c>
    </row>
    <row r="1350" spans="1:16" x14ac:dyDescent="0.35">
      <c r="A1350" s="13">
        <v>2030</v>
      </c>
      <c r="B1350" s="13">
        <f t="shared" si="119"/>
        <v>2029</v>
      </c>
      <c r="C1350" t="s">
        <v>86</v>
      </c>
      <c r="D1350" t="s">
        <v>87</v>
      </c>
      <c r="E1350" s="5">
        <v>1945235196.0272515</v>
      </c>
      <c r="F1350" s="13">
        <f>INDEX($R$3:$T$335,MATCH(VPPEL[[#This Row],[DistrictNumber]],$R$3:$R$335,0),3)</f>
        <v>0.67</v>
      </c>
      <c r="G1350" s="9">
        <f t="shared" si="116"/>
        <v>1303307.5813382585</v>
      </c>
      <c r="H1350" s="11">
        <v>1.02</v>
      </c>
      <c r="I1350" s="12" cm="1">
        <f t="array" ref="I1350">INDEX(VPPEL[],MATCH(VPPEL[[#This Row],[Base Year]]&amp;VPPEL[[#This Row],[DistrictNumber]],VPPEL[[Fiscal Year]:[Fiscal Year]]&amp;VPPEL[[DistrictNumber]:[DistrictNumber]],0),9)*$H1350</f>
        <v>896505.84899494855</v>
      </c>
      <c r="J1350" s="15">
        <f>IF(VPPEL[[#This Row],[Unadjusted Maximum Revenue]]/(VPPEL[[#This Row],[Proposed Taxable Valuation]]/1000)&gt;VPPEL[[#This Row],[Max VPPEL RATE]],VPPEL[[#This Row],[Max VPPEL RATE]],VPPEL[[#This Row],[Unadjusted Maximum Revenue]]/(VPPEL[[#This Row],[Proposed Taxable Valuation]]/1000))</f>
        <v>0.46087272676634683</v>
      </c>
      <c r="K1350" s="26">
        <f>ROUND(VPPEL[[#This Row],[Proposed Taxable Valuation]]/1000*VPPEL[[#This Row],[Adjusted Rate]],0)</f>
        <v>896506</v>
      </c>
      <c r="L1350" s="19">
        <f t="shared" si="120"/>
        <v>-406801.73234330991</v>
      </c>
      <c r="M1350" s="17">
        <f t="shared" si="117"/>
        <v>-0.20912727323365321</v>
      </c>
      <c r="N1350" s="2">
        <v>1376599975.8945351</v>
      </c>
      <c r="O1350">
        <f>INDEX($R$3:$T$335,MATCH(VPPEL[[#This Row],[DistrictNumber]],$R$3:$R$335,0),3)</f>
        <v>0.67</v>
      </c>
      <c r="P1350" s="9">
        <f t="shared" si="121"/>
        <v>922322</v>
      </c>
    </row>
    <row r="1351" spans="1:16" x14ac:dyDescent="0.35">
      <c r="A1351" s="13">
        <v>2030</v>
      </c>
      <c r="B1351" s="13">
        <f t="shared" si="119"/>
        <v>2029</v>
      </c>
      <c r="C1351" t="s">
        <v>88</v>
      </c>
      <c r="D1351" t="s">
        <v>89</v>
      </c>
      <c r="E1351" s="5">
        <v>4759695401.5871601</v>
      </c>
      <c r="F1351" s="13">
        <f>INDEX($R$3:$T$335,MATCH(VPPEL[[#This Row],[DistrictNumber]],$R$3:$R$335,0),3)</f>
        <v>1.34</v>
      </c>
      <c r="G1351" s="9">
        <f t="shared" si="116"/>
        <v>6377991.8381267954</v>
      </c>
      <c r="H1351" s="11">
        <v>1.02</v>
      </c>
      <c r="I1351" s="12" cm="1">
        <f t="array" ref="I1351">INDEX(VPPEL[],MATCH(VPPEL[[#This Row],[Base Year]]&amp;VPPEL[[#This Row],[DistrictNumber]],VPPEL[[Fiscal Year]:[Fiscal Year]]&amp;VPPEL[[DistrictNumber]:[DistrictNumber]],0),9)*$H1351</f>
        <v>3848886.9182515717</v>
      </c>
      <c r="J1351" s="15">
        <f>IF(VPPEL[[#This Row],[Unadjusted Maximum Revenue]]/(VPPEL[[#This Row],[Proposed Taxable Valuation]]/1000)&gt;VPPEL[[#This Row],[Max VPPEL RATE]],VPPEL[[#This Row],[Max VPPEL RATE]],VPPEL[[#This Row],[Unadjusted Maximum Revenue]]/(VPPEL[[#This Row],[Proposed Taxable Valuation]]/1000))</f>
        <v>0.80864143469519667</v>
      </c>
      <c r="K1351" s="26">
        <f>ROUND(VPPEL[[#This Row],[Proposed Taxable Valuation]]/1000*VPPEL[[#This Row],[Adjusted Rate]],0)</f>
        <v>3848887</v>
      </c>
      <c r="L1351" s="19">
        <f t="shared" si="120"/>
        <v>-2529104.9198752237</v>
      </c>
      <c r="M1351" s="17">
        <f t="shared" si="117"/>
        <v>-0.53135856530480341</v>
      </c>
      <c r="N1351" s="2">
        <v>2952680797.1008101</v>
      </c>
      <c r="O1351">
        <f>INDEX($R$3:$T$335,MATCH(VPPEL[[#This Row],[DistrictNumber]],$R$3:$R$335,0),3)</f>
        <v>1.34</v>
      </c>
      <c r="P1351" s="9">
        <f t="shared" si="121"/>
        <v>3956592</v>
      </c>
    </row>
    <row r="1352" spans="1:16" x14ac:dyDescent="0.35">
      <c r="A1352" s="13">
        <v>2030</v>
      </c>
      <c r="B1352" s="13">
        <f t="shared" si="119"/>
        <v>2029</v>
      </c>
      <c r="C1352" t="s">
        <v>90</v>
      </c>
      <c r="D1352" t="s">
        <v>91</v>
      </c>
      <c r="E1352" s="5">
        <v>13456052274.161732</v>
      </c>
      <c r="F1352" s="13">
        <f>INDEX($R$3:$T$335,MATCH(VPPEL[[#This Row],[DistrictNumber]],$R$3:$R$335,0),3)</f>
        <v>1.34</v>
      </c>
      <c r="G1352" s="9">
        <f t="shared" si="116"/>
        <v>18031110.047376722</v>
      </c>
      <c r="H1352" s="11">
        <v>1.02</v>
      </c>
      <c r="I1352" s="12" cm="1">
        <f t="array" ref="I1352">INDEX(VPPEL[],MATCH(VPPEL[[#This Row],[Base Year]]&amp;VPPEL[[#This Row],[DistrictNumber]],VPPEL[[Fiscal Year]:[Fiscal Year]]&amp;VPPEL[[DistrictNumber]:[DistrictNumber]],0),9)*$H1352</f>
        <v>10142446.543228414</v>
      </c>
      <c r="J1352" s="15">
        <f>IF(VPPEL[[#This Row],[Unadjusted Maximum Revenue]]/(VPPEL[[#This Row],[Proposed Taxable Valuation]]/1000)&gt;VPPEL[[#This Row],[Max VPPEL RATE]],VPPEL[[#This Row],[Max VPPEL RATE]],VPPEL[[#This Row],[Unadjusted Maximum Revenue]]/(VPPEL[[#This Row],[Proposed Taxable Valuation]]/1000))</f>
        <v>0.75374607177351016</v>
      </c>
      <c r="K1352" s="26">
        <f>ROUND(VPPEL[[#This Row],[Proposed Taxable Valuation]]/1000*VPPEL[[#This Row],[Adjusted Rate]],0)</f>
        <v>10142447</v>
      </c>
      <c r="L1352" s="19">
        <f t="shared" si="120"/>
        <v>-7888663.5041483082</v>
      </c>
      <c r="M1352" s="17">
        <f t="shared" si="117"/>
        <v>-0.58625392822648992</v>
      </c>
      <c r="N1352" s="2">
        <v>8410059804.3353958</v>
      </c>
      <c r="O1352">
        <f>INDEX($R$3:$T$335,MATCH(VPPEL[[#This Row],[DistrictNumber]],$R$3:$R$335,0),3)</f>
        <v>1.34</v>
      </c>
      <c r="P1352" s="9">
        <f t="shared" si="121"/>
        <v>11269480</v>
      </c>
    </row>
    <row r="1353" spans="1:16" x14ac:dyDescent="0.35">
      <c r="A1353" s="13">
        <v>2030</v>
      </c>
      <c r="B1353" s="13">
        <f t="shared" si="119"/>
        <v>2029</v>
      </c>
      <c r="C1353" t="s">
        <v>92</v>
      </c>
      <c r="D1353" t="s">
        <v>93</v>
      </c>
      <c r="E1353" s="5">
        <v>758124630.92653847</v>
      </c>
      <c r="F1353" s="13">
        <f>INDEX($R$3:$T$335,MATCH(VPPEL[[#This Row],[DistrictNumber]],$R$3:$R$335,0),3)</f>
        <v>1.34</v>
      </c>
      <c r="G1353" s="9">
        <f t="shared" si="116"/>
        <v>1015887.0054415617</v>
      </c>
      <c r="H1353" s="11">
        <v>1.02</v>
      </c>
      <c r="I1353" s="12" cm="1">
        <f t="array" ref="I1353">INDEX(VPPEL[],MATCH(VPPEL[[#This Row],[Base Year]]&amp;VPPEL[[#This Row],[DistrictNumber]],VPPEL[[Fiscal Year]:[Fiscal Year]]&amp;VPPEL[[DistrictNumber]:[DistrictNumber]],0),9)*$H1353</f>
        <v>597734.15799122187</v>
      </c>
      <c r="J1353" s="15">
        <f>IF(VPPEL[[#This Row],[Unadjusted Maximum Revenue]]/(VPPEL[[#This Row],[Proposed Taxable Valuation]]/1000)&gt;VPPEL[[#This Row],[Max VPPEL RATE]],VPPEL[[#This Row],[Max VPPEL RATE]],VPPEL[[#This Row],[Unadjusted Maximum Revenue]]/(VPPEL[[#This Row],[Proposed Taxable Valuation]]/1000))</f>
        <v>0.78843785521214871</v>
      </c>
      <c r="K1353" s="26">
        <f>ROUND(VPPEL[[#This Row],[Proposed Taxable Valuation]]/1000*VPPEL[[#This Row],[Adjusted Rate]],0)</f>
        <v>597734</v>
      </c>
      <c r="L1353" s="19">
        <f t="shared" si="120"/>
        <v>-418152.84745033982</v>
      </c>
      <c r="M1353" s="17">
        <f t="shared" si="117"/>
        <v>-0.55156214478785137</v>
      </c>
      <c r="N1353" s="2">
        <v>475972116.80319679</v>
      </c>
      <c r="O1353">
        <f>INDEX($R$3:$T$335,MATCH(VPPEL[[#This Row],[DistrictNumber]],$R$3:$R$335,0),3)</f>
        <v>1.34</v>
      </c>
      <c r="P1353" s="9">
        <f t="shared" si="121"/>
        <v>637803</v>
      </c>
    </row>
    <row r="1354" spans="1:16" x14ac:dyDescent="0.35">
      <c r="A1354" s="13">
        <v>2030</v>
      </c>
      <c r="B1354" s="13">
        <f t="shared" si="119"/>
        <v>2029</v>
      </c>
      <c r="C1354" t="s">
        <v>94</v>
      </c>
      <c r="D1354" t="s">
        <v>95</v>
      </c>
      <c r="E1354" s="5">
        <v>615276194.69006765</v>
      </c>
      <c r="F1354" s="13">
        <f>INDEX($R$3:$T$335,MATCH(VPPEL[[#This Row],[DistrictNumber]],$R$3:$R$335,0),3)</f>
        <v>0.92422000000000004</v>
      </c>
      <c r="G1354" s="9">
        <f t="shared" ref="G1354:G1417" si="122">E1354/1000*F1354</f>
        <v>568650.56465645437</v>
      </c>
      <c r="H1354" s="11">
        <v>1.02</v>
      </c>
      <c r="I1354" s="12" cm="1">
        <f t="array" ref="I1354">INDEX(VPPEL[],MATCH(VPPEL[[#This Row],[Base Year]]&amp;VPPEL[[#This Row],[DistrictNumber]],VPPEL[[Fiscal Year]:[Fiscal Year]]&amp;VPPEL[[DistrictNumber]:[DistrictNumber]],0),9)*$H1354</f>
        <v>349750.39414507715</v>
      </c>
      <c r="J1354" s="15">
        <f>IF(VPPEL[[#This Row],[Unadjusted Maximum Revenue]]/(VPPEL[[#This Row],[Proposed Taxable Valuation]]/1000)&gt;VPPEL[[#This Row],[Max VPPEL RATE]],VPPEL[[#This Row],[Max VPPEL RATE]],VPPEL[[#This Row],[Unadjusted Maximum Revenue]]/(VPPEL[[#This Row],[Proposed Taxable Valuation]]/1000))</f>
        <v>0.56844454110768339</v>
      </c>
      <c r="K1354" s="26">
        <f>ROUND(VPPEL[[#This Row],[Proposed Taxable Valuation]]/1000*VPPEL[[#This Row],[Adjusted Rate]],0)</f>
        <v>349750</v>
      </c>
      <c r="L1354" s="19">
        <f t="shared" si="120"/>
        <v>-218900.17051137722</v>
      </c>
      <c r="M1354" s="17">
        <f t="shared" si="117"/>
        <v>-0.35577545889231665</v>
      </c>
      <c r="N1354" s="2">
        <v>417169950.36354166</v>
      </c>
      <c r="O1354">
        <f>INDEX($R$3:$T$335,MATCH(VPPEL[[#This Row],[DistrictNumber]],$R$3:$R$335,0),3)</f>
        <v>0.92422000000000004</v>
      </c>
      <c r="P1354" s="9">
        <f t="shared" si="121"/>
        <v>385557</v>
      </c>
    </row>
    <row r="1355" spans="1:16" x14ac:dyDescent="0.35">
      <c r="A1355" s="13">
        <v>2030</v>
      </c>
      <c r="B1355" s="13">
        <f t="shared" si="119"/>
        <v>2029</v>
      </c>
      <c r="C1355" t="s">
        <v>96</v>
      </c>
      <c r="D1355" t="s">
        <v>97</v>
      </c>
      <c r="E1355" s="5">
        <v>343540228.04156482</v>
      </c>
      <c r="F1355" s="13">
        <f>INDEX($R$3:$T$335,MATCH(VPPEL[[#This Row],[DistrictNumber]],$R$3:$R$335,0),3)</f>
        <v>1.34</v>
      </c>
      <c r="G1355" s="9">
        <f t="shared" si="122"/>
        <v>460343.9055756969</v>
      </c>
      <c r="H1355" s="11">
        <v>1.02</v>
      </c>
      <c r="I1355" s="12" cm="1">
        <f t="array" ref="I1355">INDEX(VPPEL[],MATCH(VPPEL[[#This Row],[Base Year]]&amp;VPPEL[[#This Row],[DistrictNumber]],VPPEL[[Fiscal Year]:[Fiscal Year]]&amp;VPPEL[[DistrictNumber]:[DistrictNumber]],0),9)*$H1355</f>
        <v>287907.28533884237</v>
      </c>
      <c r="J1355" s="15">
        <f>IF(VPPEL[[#This Row],[Unadjusted Maximum Revenue]]/(VPPEL[[#This Row],[Proposed Taxable Valuation]]/1000)&gt;VPPEL[[#This Row],[Max VPPEL RATE]],VPPEL[[#This Row],[Max VPPEL RATE]],VPPEL[[#This Row],[Unadjusted Maximum Revenue]]/(VPPEL[[#This Row],[Proposed Taxable Valuation]]/1000))</f>
        <v>0.83805988888150984</v>
      </c>
      <c r="K1355" s="26">
        <f>ROUND(VPPEL[[#This Row],[Proposed Taxable Valuation]]/1000*VPPEL[[#This Row],[Adjusted Rate]],0)</f>
        <v>287907</v>
      </c>
      <c r="L1355" s="19">
        <f t="shared" si="120"/>
        <v>-172436.62023685453</v>
      </c>
      <c r="M1355" s="17">
        <f t="shared" ref="M1355:M1418" si="123">J1355-F1355</f>
        <v>-0.50194011111849024</v>
      </c>
      <c r="N1355" s="2">
        <v>225196131.00960574</v>
      </c>
      <c r="O1355">
        <f>INDEX($R$3:$T$335,MATCH(VPPEL[[#This Row],[DistrictNumber]],$R$3:$R$335,0),3)</f>
        <v>1.34</v>
      </c>
      <c r="P1355" s="9">
        <f t="shared" si="121"/>
        <v>301763</v>
      </c>
    </row>
    <row r="1356" spans="1:16" x14ac:dyDescent="0.35">
      <c r="A1356" s="13">
        <v>2030</v>
      </c>
      <c r="B1356" s="13">
        <f t="shared" si="119"/>
        <v>2029</v>
      </c>
      <c r="C1356" t="s">
        <v>98</v>
      </c>
      <c r="D1356" t="s">
        <v>99</v>
      </c>
      <c r="E1356" s="5">
        <v>336932678.95974779</v>
      </c>
      <c r="F1356" s="13">
        <f>INDEX($R$3:$T$335,MATCH(VPPEL[[#This Row],[DistrictNumber]],$R$3:$R$335,0),3)</f>
        <v>0.67</v>
      </c>
      <c r="G1356" s="9">
        <f t="shared" si="122"/>
        <v>225744.89490303103</v>
      </c>
      <c r="H1356" s="11">
        <v>1.02</v>
      </c>
      <c r="I1356" s="12" cm="1">
        <f t="array" ref="I1356">INDEX(VPPEL[],MATCH(VPPEL[[#This Row],[Base Year]]&amp;VPPEL[[#This Row],[DistrictNumber]],VPPEL[[Fiscal Year]:[Fiscal Year]]&amp;VPPEL[[DistrictNumber]:[DistrictNumber]],0),9)*$H1356</f>
        <v>162816.72974985652</v>
      </c>
      <c r="J1356" s="15">
        <f>IF(VPPEL[[#This Row],[Unadjusted Maximum Revenue]]/(VPPEL[[#This Row],[Proposed Taxable Valuation]]/1000)&gt;VPPEL[[#This Row],[Max VPPEL RATE]],VPPEL[[#This Row],[Max VPPEL RATE]],VPPEL[[#This Row],[Unadjusted Maximum Revenue]]/(VPPEL[[#This Row],[Proposed Taxable Valuation]]/1000))</f>
        <v>0.48323222981083319</v>
      </c>
      <c r="K1356" s="26">
        <f>ROUND(VPPEL[[#This Row],[Proposed Taxable Valuation]]/1000*VPPEL[[#This Row],[Adjusted Rate]],0)</f>
        <v>162817</v>
      </c>
      <c r="L1356" s="19">
        <f t="shared" si="120"/>
        <v>-62928.165153174516</v>
      </c>
      <c r="M1356" s="17">
        <f t="shared" si="123"/>
        <v>-0.18676777018916685</v>
      </c>
      <c r="N1356" s="2">
        <v>246843121.03289619</v>
      </c>
      <c r="O1356">
        <f>INDEX($R$3:$T$335,MATCH(VPPEL[[#This Row],[DistrictNumber]],$R$3:$R$335,0),3)</f>
        <v>0.67</v>
      </c>
      <c r="P1356" s="9">
        <f t="shared" si="121"/>
        <v>165385</v>
      </c>
    </row>
    <row r="1357" spans="1:16" x14ac:dyDescent="0.35">
      <c r="A1357" s="13">
        <v>2030</v>
      </c>
      <c r="B1357" s="13">
        <f t="shared" si="119"/>
        <v>2029</v>
      </c>
      <c r="C1357" t="s">
        <v>100</v>
      </c>
      <c r="D1357" t="s">
        <v>101</v>
      </c>
      <c r="E1357" s="5">
        <v>1309033416.9079261</v>
      </c>
      <c r="F1357" s="13">
        <f>INDEX($R$3:$T$335,MATCH(VPPEL[[#This Row],[DistrictNumber]],$R$3:$R$335,0),3)</f>
        <v>1.34</v>
      </c>
      <c r="G1357" s="9">
        <f t="shared" si="122"/>
        <v>1754104.778656621</v>
      </c>
      <c r="H1357" s="11">
        <v>1.02</v>
      </c>
      <c r="I1357" s="12" cm="1">
        <f t="array" ref="I1357">INDEX(VPPEL[],MATCH(VPPEL[[#This Row],[Base Year]]&amp;VPPEL[[#This Row],[DistrictNumber]],VPPEL[[Fiscal Year]:[Fiscal Year]]&amp;VPPEL[[DistrictNumber]:[DistrictNumber]],0),9)*$H1357</f>
        <v>1080183.5499387532</v>
      </c>
      <c r="J1357" s="15">
        <f>IF(VPPEL[[#This Row],[Unadjusted Maximum Revenue]]/(VPPEL[[#This Row],[Proposed Taxable Valuation]]/1000)&gt;VPPEL[[#This Row],[Max VPPEL RATE]],VPPEL[[#This Row],[Max VPPEL RATE]],VPPEL[[#This Row],[Unadjusted Maximum Revenue]]/(VPPEL[[#This Row],[Proposed Taxable Valuation]]/1000))</f>
        <v>0.82517645156092334</v>
      </c>
      <c r="K1357" s="26">
        <f>ROUND(VPPEL[[#This Row],[Proposed Taxable Valuation]]/1000*VPPEL[[#This Row],[Adjusted Rate]],0)</f>
        <v>1080184</v>
      </c>
      <c r="L1357" s="19">
        <f t="shared" si="120"/>
        <v>-673921.22871786775</v>
      </c>
      <c r="M1357" s="17">
        <f t="shared" si="123"/>
        <v>-0.51482354843907674</v>
      </c>
      <c r="N1357" s="2">
        <v>871873828.11537004</v>
      </c>
      <c r="O1357">
        <f>INDEX($R$3:$T$335,MATCH(VPPEL[[#This Row],[DistrictNumber]],$R$3:$R$335,0),3)</f>
        <v>1.34</v>
      </c>
      <c r="P1357" s="9">
        <f t="shared" si="121"/>
        <v>1168311</v>
      </c>
    </row>
    <row r="1358" spans="1:16" x14ac:dyDescent="0.35">
      <c r="A1358" s="13">
        <v>2030</v>
      </c>
      <c r="B1358" s="13">
        <f t="shared" si="119"/>
        <v>2029</v>
      </c>
      <c r="C1358" t="s">
        <v>102</v>
      </c>
      <c r="D1358" t="s">
        <v>103</v>
      </c>
      <c r="E1358" s="5">
        <v>273681674.33001775</v>
      </c>
      <c r="F1358" s="13">
        <f>INDEX($R$3:$T$335,MATCH(VPPEL[[#This Row],[DistrictNumber]],$R$3:$R$335,0),3)</f>
        <v>0</v>
      </c>
      <c r="G1358" s="9">
        <f t="shared" si="122"/>
        <v>0</v>
      </c>
      <c r="H1358" s="11">
        <v>1.02</v>
      </c>
      <c r="I1358" s="12" cm="1">
        <f t="array" ref="I1358">INDEX(VPPEL[],MATCH(VPPEL[[#This Row],[Base Year]]&amp;VPPEL[[#This Row],[DistrictNumber]],VPPEL[[Fiscal Year]:[Fiscal Year]]&amp;VPPEL[[DistrictNumber]:[DistrictNumber]],0),9)*$H1358</f>
        <v>0</v>
      </c>
      <c r="J1358" s="15">
        <f>IF(VPPEL[[#This Row],[Unadjusted Maximum Revenue]]/(VPPEL[[#This Row],[Proposed Taxable Valuation]]/1000)&gt;VPPEL[[#This Row],[Max VPPEL RATE]],VPPEL[[#This Row],[Max VPPEL RATE]],VPPEL[[#This Row],[Unadjusted Maximum Revenue]]/(VPPEL[[#This Row],[Proposed Taxable Valuation]]/1000))</f>
        <v>0</v>
      </c>
      <c r="K1358" s="26">
        <f>ROUND(VPPEL[[#This Row],[Proposed Taxable Valuation]]/1000*VPPEL[[#This Row],[Adjusted Rate]],0)</f>
        <v>0</v>
      </c>
      <c r="L1358" s="19">
        <f t="shared" si="120"/>
        <v>0</v>
      </c>
      <c r="M1358" s="17">
        <f t="shared" si="123"/>
        <v>0</v>
      </c>
      <c r="N1358" s="2">
        <v>201824686.66329125</v>
      </c>
      <c r="O1358">
        <f>INDEX($R$3:$T$335,MATCH(VPPEL[[#This Row],[DistrictNumber]],$R$3:$R$335,0),3)</f>
        <v>0</v>
      </c>
      <c r="P1358" s="9">
        <f t="shared" si="121"/>
        <v>0</v>
      </c>
    </row>
    <row r="1359" spans="1:16" x14ac:dyDescent="0.35">
      <c r="A1359" s="13">
        <v>2030</v>
      </c>
      <c r="B1359" s="13">
        <f t="shared" si="119"/>
        <v>2029</v>
      </c>
      <c r="C1359" t="s">
        <v>104</v>
      </c>
      <c r="D1359" t="s">
        <v>105</v>
      </c>
      <c r="E1359" s="5">
        <v>618922576.84392464</v>
      </c>
      <c r="F1359" s="13">
        <f>INDEX($R$3:$T$335,MATCH(VPPEL[[#This Row],[DistrictNumber]],$R$3:$R$335,0),3)</f>
        <v>0</v>
      </c>
      <c r="G1359" s="9">
        <f t="shared" si="122"/>
        <v>0</v>
      </c>
      <c r="H1359" s="11">
        <v>1.02</v>
      </c>
      <c r="I1359" s="12" cm="1">
        <f t="array" ref="I1359">INDEX(VPPEL[],MATCH(VPPEL[[#This Row],[Base Year]]&amp;VPPEL[[#This Row],[DistrictNumber]],VPPEL[[Fiscal Year]:[Fiscal Year]]&amp;VPPEL[[DistrictNumber]:[DistrictNumber]],0),9)*$H1359</f>
        <v>0</v>
      </c>
      <c r="J1359" s="15">
        <f>IF(VPPEL[[#This Row],[Unadjusted Maximum Revenue]]/(VPPEL[[#This Row],[Proposed Taxable Valuation]]/1000)&gt;VPPEL[[#This Row],[Max VPPEL RATE]],VPPEL[[#This Row],[Max VPPEL RATE]],VPPEL[[#This Row],[Unadjusted Maximum Revenue]]/(VPPEL[[#This Row],[Proposed Taxable Valuation]]/1000))</f>
        <v>0</v>
      </c>
      <c r="K1359" s="26">
        <f>ROUND(VPPEL[[#This Row],[Proposed Taxable Valuation]]/1000*VPPEL[[#This Row],[Adjusted Rate]],0)</f>
        <v>0</v>
      </c>
      <c r="L1359" s="19">
        <f t="shared" si="120"/>
        <v>0</v>
      </c>
      <c r="M1359" s="17">
        <f t="shared" si="123"/>
        <v>0</v>
      </c>
      <c r="N1359" s="2">
        <v>476425328.70082176</v>
      </c>
      <c r="O1359">
        <f>INDEX($R$3:$T$335,MATCH(VPPEL[[#This Row],[DistrictNumber]],$R$3:$R$335,0),3)</f>
        <v>0</v>
      </c>
      <c r="P1359" s="9">
        <f t="shared" si="121"/>
        <v>0</v>
      </c>
    </row>
    <row r="1360" spans="1:16" x14ac:dyDescent="0.35">
      <c r="A1360" s="13">
        <v>2030</v>
      </c>
      <c r="B1360" s="13">
        <f t="shared" si="119"/>
        <v>2029</v>
      </c>
      <c r="C1360" t="s">
        <v>106</v>
      </c>
      <c r="D1360" t="s">
        <v>107</v>
      </c>
      <c r="E1360" s="5">
        <v>659613824.18385983</v>
      </c>
      <c r="F1360" s="13">
        <f>INDEX($R$3:$T$335,MATCH(VPPEL[[#This Row],[DistrictNumber]],$R$3:$R$335,0),3)</f>
        <v>0.67</v>
      </c>
      <c r="G1360" s="9">
        <f t="shared" si="122"/>
        <v>441941.26220318611</v>
      </c>
      <c r="H1360" s="11">
        <v>1.02</v>
      </c>
      <c r="I1360" s="12" cm="1">
        <f t="array" ref="I1360">INDEX(VPPEL[],MATCH(VPPEL[[#This Row],[Base Year]]&amp;VPPEL[[#This Row],[DistrictNumber]],VPPEL[[Fiscal Year]:[Fiscal Year]]&amp;VPPEL[[DistrictNumber]:[DistrictNumber]],0),9)*$H1360</f>
        <v>294656.18955414672</v>
      </c>
      <c r="J1360" s="15">
        <f>IF(VPPEL[[#This Row],[Unadjusted Maximum Revenue]]/(VPPEL[[#This Row],[Proposed Taxable Valuation]]/1000)&gt;VPPEL[[#This Row],[Max VPPEL RATE]],VPPEL[[#This Row],[Max VPPEL RATE]],VPPEL[[#This Row],[Unadjusted Maximum Revenue]]/(VPPEL[[#This Row],[Proposed Taxable Valuation]]/1000))</f>
        <v>0.44671014880369558</v>
      </c>
      <c r="K1360" s="26">
        <f>ROUND(VPPEL[[#This Row],[Proposed Taxable Valuation]]/1000*VPPEL[[#This Row],[Adjusted Rate]],0)</f>
        <v>294656</v>
      </c>
      <c r="L1360" s="19">
        <f t="shared" si="120"/>
        <v>-147285.07264903939</v>
      </c>
      <c r="M1360" s="17">
        <f t="shared" si="123"/>
        <v>-0.22328985119630446</v>
      </c>
      <c r="N1360" s="2">
        <v>471965826.8249023</v>
      </c>
      <c r="O1360">
        <f>INDEX($R$3:$T$335,MATCH(VPPEL[[#This Row],[DistrictNumber]],$R$3:$R$335,0),3)</f>
        <v>0.67</v>
      </c>
      <c r="P1360" s="9">
        <f t="shared" si="121"/>
        <v>316217</v>
      </c>
    </row>
    <row r="1361" spans="1:16" x14ac:dyDescent="0.35">
      <c r="A1361" s="13">
        <v>2030</v>
      </c>
      <c r="B1361" s="13">
        <f t="shared" si="119"/>
        <v>2029</v>
      </c>
      <c r="C1361" t="s">
        <v>108</v>
      </c>
      <c r="D1361" t="s">
        <v>109</v>
      </c>
      <c r="E1361" s="5">
        <v>688673957.82053757</v>
      </c>
      <c r="F1361" s="13">
        <f>INDEX($R$3:$T$335,MATCH(VPPEL[[#This Row],[DistrictNumber]],$R$3:$R$335,0),3)</f>
        <v>0</v>
      </c>
      <c r="G1361" s="9">
        <f t="shared" si="122"/>
        <v>0</v>
      </c>
      <c r="H1361" s="11">
        <v>1.02</v>
      </c>
      <c r="I1361" s="12" cm="1">
        <f t="array" ref="I1361">INDEX(VPPEL[],MATCH(VPPEL[[#This Row],[Base Year]]&amp;VPPEL[[#This Row],[DistrictNumber]],VPPEL[[Fiscal Year]:[Fiscal Year]]&amp;VPPEL[[DistrictNumber]:[DistrictNumber]],0),9)*$H1361</f>
        <v>0</v>
      </c>
      <c r="J1361" s="15">
        <f>IF(VPPEL[[#This Row],[Unadjusted Maximum Revenue]]/(VPPEL[[#This Row],[Proposed Taxable Valuation]]/1000)&gt;VPPEL[[#This Row],[Max VPPEL RATE]],VPPEL[[#This Row],[Max VPPEL RATE]],VPPEL[[#This Row],[Unadjusted Maximum Revenue]]/(VPPEL[[#This Row],[Proposed Taxable Valuation]]/1000))</f>
        <v>0</v>
      </c>
      <c r="K1361" s="26">
        <f>ROUND(VPPEL[[#This Row],[Proposed Taxable Valuation]]/1000*VPPEL[[#This Row],[Adjusted Rate]],0)</f>
        <v>0</v>
      </c>
      <c r="L1361" s="19">
        <f t="shared" si="120"/>
        <v>0</v>
      </c>
      <c r="M1361" s="17">
        <f t="shared" si="123"/>
        <v>0</v>
      </c>
      <c r="N1361" s="2">
        <v>517767507.72455329</v>
      </c>
      <c r="O1361">
        <f>INDEX($R$3:$T$335,MATCH(VPPEL[[#This Row],[DistrictNumber]],$R$3:$R$335,0),3)</f>
        <v>0</v>
      </c>
      <c r="P1361" s="9">
        <f t="shared" si="121"/>
        <v>0</v>
      </c>
    </row>
    <row r="1362" spans="1:16" x14ac:dyDescent="0.35">
      <c r="A1362" s="13">
        <v>2030</v>
      </c>
      <c r="B1362" s="13">
        <f t="shared" si="119"/>
        <v>2029</v>
      </c>
      <c r="C1362" t="s">
        <v>110</v>
      </c>
      <c r="D1362" t="s">
        <v>111</v>
      </c>
      <c r="E1362" s="5">
        <v>717766333.31151676</v>
      </c>
      <c r="F1362" s="13">
        <f>INDEX($R$3:$T$335,MATCH(VPPEL[[#This Row],[DistrictNumber]],$R$3:$R$335,0),3)</f>
        <v>0.98541999999999996</v>
      </c>
      <c r="G1362" s="9">
        <f t="shared" si="122"/>
        <v>707301.30017183488</v>
      </c>
      <c r="H1362" s="11">
        <v>1.02</v>
      </c>
      <c r="I1362" s="12" cm="1">
        <f t="array" ref="I1362">INDEX(VPPEL[],MATCH(VPPEL[[#This Row],[Base Year]]&amp;VPPEL[[#This Row],[DistrictNumber]],VPPEL[[Fiscal Year]:[Fiscal Year]]&amp;VPPEL[[DistrictNumber]:[DistrictNumber]],0),9)*$H1362</f>
        <v>448392.99895570532</v>
      </c>
      <c r="J1362" s="15">
        <f>IF(VPPEL[[#This Row],[Unadjusted Maximum Revenue]]/(VPPEL[[#This Row],[Proposed Taxable Valuation]]/1000)&gt;VPPEL[[#This Row],[Max VPPEL RATE]],VPPEL[[#This Row],[Max VPPEL RATE]],VPPEL[[#This Row],[Unadjusted Maximum Revenue]]/(VPPEL[[#This Row],[Proposed Taxable Valuation]]/1000))</f>
        <v>0.6247060890791305</v>
      </c>
      <c r="K1362" s="26">
        <f>ROUND(VPPEL[[#This Row],[Proposed Taxable Valuation]]/1000*VPPEL[[#This Row],[Adjusted Rate]],0)</f>
        <v>448393</v>
      </c>
      <c r="L1362" s="19">
        <f t="shared" si="120"/>
        <v>-258908.30121612956</v>
      </c>
      <c r="M1362" s="17">
        <f t="shared" si="123"/>
        <v>-0.36071391092086946</v>
      </c>
      <c r="N1362" s="2">
        <v>501547610.9562816</v>
      </c>
      <c r="O1362">
        <f>INDEX($R$3:$T$335,MATCH(VPPEL[[#This Row],[DistrictNumber]],$R$3:$R$335,0),3)</f>
        <v>0.98541999999999996</v>
      </c>
      <c r="P1362" s="9">
        <f t="shared" si="121"/>
        <v>494235</v>
      </c>
    </row>
    <row r="1363" spans="1:16" x14ac:dyDescent="0.35">
      <c r="A1363" s="13">
        <v>2030</v>
      </c>
      <c r="B1363" s="13">
        <f t="shared" si="119"/>
        <v>2029</v>
      </c>
      <c r="C1363" t="s">
        <v>112</v>
      </c>
      <c r="D1363" t="s">
        <v>113</v>
      </c>
      <c r="E1363" s="5">
        <v>1117465954.472657</v>
      </c>
      <c r="F1363" s="13">
        <f>INDEX($R$3:$T$335,MATCH(VPPEL[[#This Row],[DistrictNumber]],$R$3:$R$335,0),3)</f>
        <v>1.1802600000000001</v>
      </c>
      <c r="G1363" s="9">
        <f t="shared" si="122"/>
        <v>1318900.3674258983</v>
      </c>
      <c r="H1363" s="11">
        <v>1.02</v>
      </c>
      <c r="I1363" s="12" cm="1">
        <f t="array" ref="I1363">INDEX(VPPEL[],MATCH(VPPEL[[#This Row],[Base Year]]&amp;VPPEL[[#This Row],[DistrictNumber]],VPPEL[[Fiscal Year]:[Fiscal Year]]&amp;VPPEL[[DistrictNumber]:[DistrictNumber]],0),9)*$H1363</f>
        <v>939514.28667443525</v>
      </c>
      <c r="J1363" s="15">
        <f>IF(VPPEL[[#This Row],[Unadjusted Maximum Revenue]]/(VPPEL[[#This Row],[Proposed Taxable Valuation]]/1000)&gt;VPPEL[[#This Row],[Max VPPEL RATE]],VPPEL[[#This Row],[Max VPPEL RATE]],VPPEL[[#This Row],[Unadjusted Maximum Revenue]]/(VPPEL[[#This Row],[Proposed Taxable Valuation]]/1000))</f>
        <v>0.84075428241373229</v>
      </c>
      <c r="K1363" s="26">
        <f>ROUND(VPPEL[[#This Row],[Proposed Taxable Valuation]]/1000*VPPEL[[#This Row],[Adjusted Rate]],0)</f>
        <v>939514</v>
      </c>
      <c r="L1363" s="19">
        <f t="shared" si="120"/>
        <v>-379386.08075146307</v>
      </c>
      <c r="M1363" s="17">
        <f t="shared" si="123"/>
        <v>-0.3395057175862678</v>
      </c>
      <c r="N1363" s="2">
        <v>815509938.99504888</v>
      </c>
      <c r="O1363">
        <f>INDEX($R$3:$T$335,MATCH(VPPEL[[#This Row],[DistrictNumber]],$R$3:$R$335,0),3)</f>
        <v>1.1802600000000001</v>
      </c>
      <c r="P1363" s="9">
        <f t="shared" si="121"/>
        <v>962514</v>
      </c>
    </row>
    <row r="1364" spans="1:16" x14ac:dyDescent="0.35">
      <c r="A1364" s="13">
        <v>2030</v>
      </c>
      <c r="B1364" s="13">
        <f t="shared" si="119"/>
        <v>2029</v>
      </c>
      <c r="C1364" t="s">
        <v>114</v>
      </c>
      <c r="D1364" t="s">
        <v>115</v>
      </c>
      <c r="E1364" s="5">
        <v>281651883.68680972</v>
      </c>
      <c r="F1364" s="13">
        <f>INDEX($R$3:$T$335,MATCH(VPPEL[[#This Row],[DistrictNumber]],$R$3:$R$335,0),3)</f>
        <v>0.59184000000000003</v>
      </c>
      <c r="G1364" s="9">
        <f t="shared" si="122"/>
        <v>166692.85084120149</v>
      </c>
      <c r="H1364" s="11">
        <v>1.02</v>
      </c>
      <c r="I1364" s="12" cm="1">
        <f t="array" ref="I1364">INDEX(VPPEL[],MATCH(VPPEL[[#This Row],[Base Year]]&amp;VPPEL[[#This Row],[DistrictNumber]],VPPEL[[Fiscal Year]:[Fiscal Year]]&amp;VPPEL[[DistrictNumber]:[DistrictNumber]],0),9)*$H1364</f>
        <v>149477.70570844036</v>
      </c>
      <c r="J1364" s="15">
        <f>IF(VPPEL[[#This Row],[Unadjusted Maximum Revenue]]/(VPPEL[[#This Row],[Proposed Taxable Valuation]]/1000)&gt;VPPEL[[#This Row],[Max VPPEL RATE]],VPPEL[[#This Row],[Max VPPEL RATE]],VPPEL[[#This Row],[Unadjusted Maximum Revenue]]/(VPPEL[[#This Row],[Proposed Taxable Valuation]]/1000))</f>
        <v>0.53071793361288522</v>
      </c>
      <c r="K1364" s="26">
        <f>ROUND(VPPEL[[#This Row],[Proposed Taxable Valuation]]/1000*VPPEL[[#This Row],[Adjusted Rate]],0)</f>
        <v>149478</v>
      </c>
      <c r="L1364" s="19">
        <f t="shared" si="120"/>
        <v>-17215.145132761128</v>
      </c>
      <c r="M1364" s="17">
        <f t="shared" si="123"/>
        <v>-6.1122066387114815E-2</v>
      </c>
      <c r="N1364" s="2">
        <v>237686806.55270576</v>
      </c>
      <c r="O1364">
        <f>INDEX($R$3:$T$335,MATCH(VPPEL[[#This Row],[DistrictNumber]],$R$3:$R$335,0),3)</f>
        <v>0.59184000000000003</v>
      </c>
      <c r="P1364" s="9">
        <f t="shared" si="121"/>
        <v>140673</v>
      </c>
    </row>
    <row r="1365" spans="1:16" x14ac:dyDescent="0.35">
      <c r="A1365" s="13">
        <v>2030</v>
      </c>
      <c r="B1365" s="13">
        <f t="shared" si="119"/>
        <v>2029</v>
      </c>
      <c r="C1365" t="s">
        <v>116</v>
      </c>
      <c r="D1365" t="s">
        <v>117</v>
      </c>
      <c r="E1365" s="5">
        <v>631935789.03019333</v>
      </c>
      <c r="F1365" s="13">
        <f>INDEX($R$3:$T$335,MATCH(VPPEL[[#This Row],[DistrictNumber]],$R$3:$R$335,0),3)</f>
        <v>0.85</v>
      </c>
      <c r="G1365" s="9">
        <f t="shared" si="122"/>
        <v>537145.42067566433</v>
      </c>
      <c r="H1365" s="11">
        <v>1.02</v>
      </c>
      <c r="I1365" s="12" cm="1">
        <f t="array" ref="I1365">INDEX(VPPEL[],MATCH(VPPEL[[#This Row],[Base Year]]&amp;VPPEL[[#This Row],[DistrictNumber]],VPPEL[[Fiscal Year]:[Fiscal Year]]&amp;VPPEL[[DistrictNumber]:[DistrictNumber]],0),9)*$H1365</f>
        <v>355763.09373919788</v>
      </c>
      <c r="J1365" s="15">
        <f>IF(VPPEL[[#This Row],[Unadjusted Maximum Revenue]]/(VPPEL[[#This Row],[Proposed Taxable Valuation]]/1000)&gt;VPPEL[[#This Row],[Max VPPEL RATE]],VPPEL[[#This Row],[Max VPPEL RATE]],VPPEL[[#This Row],[Unadjusted Maximum Revenue]]/(VPPEL[[#This Row],[Proposed Taxable Valuation]]/1000))</f>
        <v>0.56297348546309323</v>
      </c>
      <c r="K1365" s="26">
        <f>ROUND(VPPEL[[#This Row],[Proposed Taxable Valuation]]/1000*VPPEL[[#This Row],[Adjusted Rate]],0)</f>
        <v>355763</v>
      </c>
      <c r="L1365" s="19">
        <f t="shared" si="120"/>
        <v>-181382.32693646644</v>
      </c>
      <c r="M1365" s="17">
        <f t="shared" si="123"/>
        <v>-0.28702651453690675</v>
      </c>
      <c r="N1365" s="2">
        <v>452489197.58577406</v>
      </c>
      <c r="O1365">
        <f>INDEX($R$3:$T$335,MATCH(VPPEL[[#This Row],[DistrictNumber]],$R$3:$R$335,0),3)</f>
        <v>0.85</v>
      </c>
      <c r="P1365" s="9">
        <f t="shared" si="121"/>
        <v>384616</v>
      </c>
    </row>
    <row r="1366" spans="1:16" x14ac:dyDescent="0.35">
      <c r="A1366" s="13">
        <v>2030</v>
      </c>
      <c r="B1366" s="13">
        <f t="shared" si="119"/>
        <v>2029</v>
      </c>
      <c r="C1366" t="s">
        <v>118</v>
      </c>
      <c r="D1366" t="s">
        <v>119</v>
      </c>
      <c r="E1366" s="5">
        <v>603656637.05812848</v>
      </c>
      <c r="F1366" s="13">
        <f>INDEX($R$3:$T$335,MATCH(VPPEL[[#This Row],[DistrictNumber]],$R$3:$R$335,0),3)</f>
        <v>0</v>
      </c>
      <c r="G1366" s="9">
        <f t="shared" si="122"/>
        <v>0</v>
      </c>
      <c r="H1366" s="11">
        <v>1.02</v>
      </c>
      <c r="I1366" s="12" cm="1">
        <f t="array" ref="I1366">INDEX(VPPEL[],MATCH(VPPEL[[#This Row],[Base Year]]&amp;VPPEL[[#This Row],[DistrictNumber]],VPPEL[[Fiscal Year]:[Fiscal Year]]&amp;VPPEL[[DistrictNumber]:[DistrictNumber]],0),9)*$H1366</f>
        <v>0</v>
      </c>
      <c r="J1366" s="15">
        <f>IF(VPPEL[[#This Row],[Unadjusted Maximum Revenue]]/(VPPEL[[#This Row],[Proposed Taxable Valuation]]/1000)&gt;VPPEL[[#This Row],[Max VPPEL RATE]],VPPEL[[#This Row],[Max VPPEL RATE]],VPPEL[[#This Row],[Unadjusted Maximum Revenue]]/(VPPEL[[#This Row],[Proposed Taxable Valuation]]/1000))</f>
        <v>0</v>
      </c>
      <c r="K1366" s="26">
        <f>ROUND(VPPEL[[#This Row],[Proposed Taxable Valuation]]/1000*VPPEL[[#This Row],[Adjusted Rate]],0)</f>
        <v>0</v>
      </c>
      <c r="L1366" s="19">
        <f t="shared" si="120"/>
        <v>0</v>
      </c>
      <c r="M1366" s="17">
        <f t="shared" si="123"/>
        <v>0</v>
      </c>
      <c r="N1366" s="2">
        <v>437293312.34231097</v>
      </c>
      <c r="O1366">
        <f>INDEX($R$3:$T$335,MATCH(VPPEL[[#This Row],[DistrictNumber]],$R$3:$R$335,0),3)</f>
        <v>0</v>
      </c>
      <c r="P1366" s="9">
        <f t="shared" si="121"/>
        <v>0</v>
      </c>
    </row>
    <row r="1367" spans="1:16" x14ac:dyDescent="0.35">
      <c r="A1367" s="13">
        <v>2030</v>
      </c>
      <c r="B1367" s="13">
        <f t="shared" si="119"/>
        <v>2029</v>
      </c>
      <c r="C1367" t="s">
        <v>120</v>
      </c>
      <c r="D1367" t="s">
        <v>121</v>
      </c>
      <c r="E1367" s="5">
        <v>887574731.65118885</v>
      </c>
      <c r="F1367" s="13">
        <f>INDEX($R$3:$T$335,MATCH(VPPEL[[#This Row],[DistrictNumber]],$R$3:$R$335,0),3)</f>
        <v>1.34</v>
      </c>
      <c r="G1367" s="9">
        <f t="shared" si="122"/>
        <v>1189350.140412593</v>
      </c>
      <c r="H1367" s="11">
        <v>1.02</v>
      </c>
      <c r="I1367" s="12" cm="1">
        <f t="array" ref="I1367">INDEX(VPPEL[],MATCH(VPPEL[[#This Row],[Base Year]]&amp;VPPEL[[#This Row],[DistrictNumber]],VPPEL[[Fiscal Year]:[Fiscal Year]]&amp;VPPEL[[DistrictNumber]:[DistrictNumber]],0),9)*$H1367</f>
        <v>932439.41381518217</v>
      </c>
      <c r="J1367" s="15">
        <f>IF(VPPEL[[#This Row],[Unadjusted Maximum Revenue]]/(VPPEL[[#This Row],[Proposed Taxable Valuation]]/1000)&gt;VPPEL[[#This Row],[Max VPPEL RATE]],VPPEL[[#This Row],[Max VPPEL RATE]],VPPEL[[#This Row],[Unadjusted Maximum Revenue]]/(VPPEL[[#This Row],[Proposed Taxable Valuation]]/1000))</f>
        <v>1.0505474982151981</v>
      </c>
      <c r="K1367" s="26">
        <f>ROUND(VPPEL[[#This Row],[Proposed Taxable Valuation]]/1000*VPPEL[[#This Row],[Adjusted Rate]],0)</f>
        <v>932439</v>
      </c>
      <c r="L1367" s="19">
        <f t="shared" si="120"/>
        <v>-256910.72659741086</v>
      </c>
      <c r="M1367" s="17">
        <f t="shared" si="123"/>
        <v>-0.28945250178480197</v>
      </c>
      <c r="N1367" s="2">
        <v>711441046.42172253</v>
      </c>
      <c r="O1367">
        <f>INDEX($R$3:$T$335,MATCH(VPPEL[[#This Row],[DistrictNumber]],$R$3:$R$335,0),3)</f>
        <v>1.34</v>
      </c>
      <c r="P1367" s="9">
        <f t="shared" si="121"/>
        <v>953331</v>
      </c>
    </row>
    <row r="1368" spans="1:16" x14ac:dyDescent="0.35">
      <c r="A1368" s="13">
        <v>2030</v>
      </c>
      <c r="B1368" s="13">
        <f t="shared" si="119"/>
        <v>2029</v>
      </c>
      <c r="C1368" t="s">
        <v>122</v>
      </c>
      <c r="D1368" t="s">
        <v>123</v>
      </c>
      <c r="E1368" s="5">
        <v>725435915.45431769</v>
      </c>
      <c r="F1368" s="13">
        <f>INDEX($R$3:$T$335,MATCH(VPPEL[[#This Row],[DistrictNumber]],$R$3:$R$335,0),3)</f>
        <v>0.13386999999999999</v>
      </c>
      <c r="G1368" s="9">
        <f t="shared" si="122"/>
        <v>97114.106001869499</v>
      </c>
      <c r="H1368" s="11">
        <v>1.02</v>
      </c>
      <c r="I1368" s="12" cm="1">
        <f t="array" ref="I1368">INDEX(VPPEL[],MATCH(VPPEL[[#This Row],[Base Year]]&amp;VPPEL[[#This Row],[DistrictNumber]],VPPEL[[Fiscal Year]:[Fiscal Year]]&amp;VPPEL[[DistrictNumber]:[DistrictNumber]],0),9)*$H1368</f>
        <v>63036.438219870171</v>
      </c>
      <c r="J1368" s="15">
        <f>IF(VPPEL[[#This Row],[Unadjusted Maximum Revenue]]/(VPPEL[[#This Row],[Proposed Taxable Valuation]]/1000)&gt;VPPEL[[#This Row],[Max VPPEL RATE]],VPPEL[[#This Row],[Max VPPEL RATE]],VPPEL[[#This Row],[Unadjusted Maximum Revenue]]/(VPPEL[[#This Row],[Proposed Taxable Valuation]]/1000))</f>
        <v>8.6894564877439837E-2</v>
      </c>
      <c r="K1368" s="26">
        <f>ROUND(VPPEL[[#This Row],[Proposed Taxable Valuation]]/1000*VPPEL[[#This Row],[Adjusted Rate]],0)</f>
        <v>63036</v>
      </c>
      <c r="L1368" s="19">
        <f t="shared" si="120"/>
        <v>-34077.667781999327</v>
      </c>
      <c r="M1368" s="17">
        <f t="shared" si="123"/>
        <v>-4.6975435122560152E-2</v>
      </c>
      <c r="N1368" s="2">
        <v>499697921.72909039</v>
      </c>
      <c r="O1368">
        <f>INDEX($R$3:$T$335,MATCH(VPPEL[[#This Row],[DistrictNumber]],$R$3:$R$335,0),3)</f>
        <v>0.13386999999999999</v>
      </c>
      <c r="P1368" s="9">
        <f t="shared" si="121"/>
        <v>66895</v>
      </c>
    </row>
    <row r="1369" spans="1:16" x14ac:dyDescent="0.35">
      <c r="A1369" s="13">
        <v>2030</v>
      </c>
      <c r="B1369" s="13">
        <f t="shared" si="119"/>
        <v>2029</v>
      </c>
      <c r="C1369" t="s">
        <v>124</v>
      </c>
      <c r="D1369" t="s">
        <v>125</v>
      </c>
      <c r="E1369" s="5">
        <v>188160236.43696597</v>
      </c>
      <c r="F1369" s="13">
        <f>INDEX($R$3:$T$335,MATCH(VPPEL[[#This Row],[DistrictNumber]],$R$3:$R$335,0),3)</f>
        <v>1.17137</v>
      </c>
      <c r="G1369" s="9">
        <f t="shared" si="122"/>
        <v>220405.25615516881</v>
      </c>
      <c r="H1369" s="11">
        <v>1.02</v>
      </c>
      <c r="I1369" s="12" cm="1">
        <f t="array" ref="I1369">INDEX(VPPEL[],MATCH(VPPEL[[#This Row],[Base Year]]&amp;VPPEL[[#This Row],[DistrictNumber]],VPPEL[[Fiscal Year]:[Fiscal Year]]&amp;VPPEL[[DistrictNumber]:[DistrictNumber]],0),9)*$H1369</f>
        <v>158877.65244961821</v>
      </c>
      <c r="J1369" s="15">
        <f>IF(VPPEL[[#This Row],[Unadjusted Maximum Revenue]]/(VPPEL[[#This Row],[Proposed Taxable Valuation]]/1000)&gt;VPPEL[[#This Row],[Max VPPEL RATE]],VPPEL[[#This Row],[Max VPPEL RATE]],VPPEL[[#This Row],[Unadjusted Maximum Revenue]]/(VPPEL[[#This Row],[Proposed Taxable Valuation]]/1000))</f>
        <v>0.84437421773139898</v>
      </c>
      <c r="K1369" s="26">
        <f>ROUND(VPPEL[[#This Row],[Proposed Taxable Valuation]]/1000*VPPEL[[#This Row],[Adjusted Rate]],0)</f>
        <v>158878</v>
      </c>
      <c r="L1369" s="19">
        <f t="shared" si="120"/>
        <v>-61527.603705550602</v>
      </c>
      <c r="M1369" s="17">
        <f t="shared" si="123"/>
        <v>-0.32699578226860104</v>
      </c>
      <c r="N1369" s="2">
        <v>135147475.907933</v>
      </c>
      <c r="O1369">
        <f>INDEX($R$3:$T$335,MATCH(VPPEL[[#This Row],[DistrictNumber]],$R$3:$R$335,0),3)</f>
        <v>1.17137</v>
      </c>
      <c r="P1369" s="9">
        <f t="shared" si="121"/>
        <v>158308</v>
      </c>
    </row>
    <row r="1370" spans="1:16" x14ac:dyDescent="0.35">
      <c r="A1370" s="13">
        <v>2030</v>
      </c>
      <c r="B1370" s="13">
        <f t="shared" si="119"/>
        <v>2029</v>
      </c>
      <c r="C1370" t="s">
        <v>126</v>
      </c>
      <c r="D1370" t="s">
        <v>127</v>
      </c>
      <c r="E1370" s="5">
        <v>494725955.90174782</v>
      </c>
      <c r="F1370" s="13">
        <f>INDEX($R$3:$T$335,MATCH(VPPEL[[#This Row],[DistrictNumber]],$R$3:$R$335,0),3)</f>
        <v>0</v>
      </c>
      <c r="G1370" s="9">
        <f t="shared" si="122"/>
        <v>0</v>
      </c>
      <c r="H1370" s="11">
        <v>1.02</v>
      </c>
      <c r="I1370" s="12" cm="1">
        <f t="array" ref="I1370">INDEX(VPPEL[],MATCH(VPPEL[[#This Row],[Base Year]]&amp;VPPEL[[#This Row],[DistrictNumber]],VPPEL[[Fiscal Year]:[Fiscal Year]]&amp;VPPEL[[DistrictNumber]:[DistrictNumber]],0),9)*$H1370</f>
        <v>0</v>
      </c>
      <c r="J1370" s="15">
        <f>IF(VPPEL[[#This Row],[Unadjusted Maximum Revenue]]/(VPPEL[[#This Row],[Proposed Taxable Valuation]]/1000)&gt;VPPEL[[#This Row],[Max VPPEL RATE]],VPPEL[[#This Row],[Max VPPEL RATE]],VPPEL[[#This Row],[Unadjusted Maximum Revenue]]/(VPPEL[[#This Row],[Proposed Taxable Valuation]]/1000))</f>
        <v>0</v>
      </c>
      <c r="K1370" s="26">
        <f>ROUND(VPPEL[[#This Row],[Proposed Taxable Valuation]]/1000*VPPEL[[#This Row],[Adjusted Rate]],0)</f>
        <v>0</v>
      </c>
      <c r="L1370" s="19">
        <f t="shared" si="120"/>
        <v>0</v>
      </c>
      <c r="M1370" s="17">
        <f t="shared" si="123"/>
        <v>0</v>
      </c>
      <c r="N1370" s="2">
        <v>421054033.49163514</v>
      </c>
      <c r="O1370">
        <f>INDEX($R$3:$T$335,MATCH(VPPEL[[#This Row],[DistrictNumber]],$R$3:$R$335,0),3)</f>
        <v>0</v>
      </c>
      <c r="P1370" s="9">
        <f t="shared" si="121"/>
        <v>0</v>
      </c>
    </row>
    <row r="1371" spans="1:16" x14ac:dyDescent="0.35">
      <c r="A1371" s="13">
        <v>2030</v>
      </c>
      <c r="B1371" s="13">
        <f t="shared" si="119"/>
        <v>2029</v>
      </c>
      <c r="C1371" t="s">
        <v>128</v>
      </c>
      <c r="D1371" t="s">
        <v>129</v>
      </c>
      <c r="E1371" s="5">
        <v>682039808.20056462</v>
      </c>
      <c r="F1371" s="13">
        <f>INDEX($R$3:$T$335,MATCH(VPPEL[[#This Row],[DistrictNumber]],$R$3:$R$335,0),3)</f>
        <v>1.34</v>
      </c>
      <c r="G1371" s="9">
        <f t="shared" si="122"/>
        <v>913933.3429887566</v>
      </c>
      <c r="H1371" s="11">
        <v>1.02</v>
      </c>
      <c r="I1371" s="12" cm="1">
        <f t="array" ref="I1371">INDEX(VPPEL[],MATCH(VPPEL[[#This Row],[Base Year]]&amp;VPPEL[[#This Row],[DistrictNumber]],VPPEL[[Fiscal Year]:[Fiscal Year]]&amp;VPPEL[[DistrictNumber]:[DistrictNumber]],0),9)*$H1371</f>
        <v>591489.26727956452</v>
      </c>
      <c r="J1371" s="15">
        <f>IF(VPPEL[[#This Row],[Unadjusted Maximum Revenue]]/(VPPEL[[#This Row],[Proposed Taxable Valuation]]/1000)&gt;VPPEL[[#This Row],[Max VPPEL RATE]],VPPEL[[#This Row],[Max VPPEL RATE]],VPPEL[[#This Row],[Unadjusted Maximum Revenue]]/(VPPEL[[#This Row],[Proposed Taxable Valuation]]/1000))</f>
        <v>0.8672356952889585</v>
      </c>
      <c r="K1371" s="26">
        <f>ROUND(VPPEL[[#This Row],[Proposed Taxable Valuation]]/1000*VPPEL[[#This Row],[Adjusted Rate]],0)</f>
        <v>591489</v>
      </c>
      <c r="L1371" s="19">
        <f t="shared" si="120"/>
        <v>-322444.07570919208</v>
      </c>
      <c r="M1371" s="17">
        <f t="shared" si="123"/>
        <v>-0.47276430471104158</v>
      </c>
      <c r="N1371" s="2">
        <v>456285867.7040574</v>
      </c>
      <c r="O1371">
        <f>INDEX($R$3:$T$335,MATCH(VPPEL[[#This Row],[DistrictNumber]],$R$3:$R$335,0),3)</f>
        <v>1.34</v>
      </c>
      <c r="P1371" s="9">
        <f t="shared" si="121"/>
        <v>611423</v>
      </c>
    </row>
    <row r="1372" spans="1:16" x14ac:dyDescent="0.35">
      <c r="A1372" s="13">
        <v>2030</v>
      </c>
      <c r="B1372" s="13">
        <f t="shared" si="119"/>
        <v>2029</v>
      </c>
      <c r="C1372" t="s">
        <v>130</v>
      </c>
      <c r="D1372" t="s">
        <v>131</v>
      </c>
      <c r="E1372" s="5">
        <v>3530881905.2659445</v>
      </c>
      <c r="F1372" s="13">
        <f>INDEX($R$3:$T$335,MATCH(VPPEL[[#This Row],[DistrictNumber]],$R$3:$R$335,0),3)</f>
        <v>0.36901</v>
      </c>
      <c r="G1372" s="9">
        <f t="shared" si="122"/>
        <v>1302930.7318621862</v>
      </c>
      <c r="H1372" s="11">
        <v>1.02</v>
      </c>
      <c r="I1372" s="12" cm="1">
        <f t="array" ref="I1372">INDEX(VPPEL[],MATCH(VPPEL[[#This Row],[Base Year]]&amp;VPPEL[[#This Row],[DistrictNumber]],VPPEL[[Fiscal Year]:[Fiscal Year]]&amp;VPPEL[[DistrictNumber]:[DistrictNumber]],0),9)*$H1372</f>
        <v>728413.26546448329</v>
      </c>
      <c r="J1372" s="15">
        <f>IF(VPPEL[[#This Row],[Unadjusted Maximum Revenue]]/(VPPEL[[#This Row],[Proposed Taxable Valuation]]/1000)&gt;VPPEL[[#This Row],[Max VPPEL RATE]],VPPEL[[#This Row],[Max VPPEL RATE]],VPPEL[[#This Row],[Unadjusted Maximum Revenue]]/(VPPEL[[#This Row],[Proposed Taxable Valuation]]/1000))</f>
        <v>0.20629782728732171</v>
      </c>
      <c r="K1372" s="26">
        <f>ROUND(VPPEL[[#This Row],[Proposed Taxable Valuation]]/1000*VPPEL[[#This Row],[Adjusted Rate]],0)</f>
        <v>728413</v>
      </c>
      <c r="L1372" s="19">
        <f t="shared" si="120"/>
        <v>-574517.46639770293</v>
      </c>
      <c r="M1372" s="17">
        <f t="shared" si="123"/>
        <v>-0.16271217271267829</v>
      </c>
      <c r="N1372" s="2">
        <v>2275384091.2250919</v>
      </c>
      <c r="O1372">
        <f>INDEX($R$3:$T$335,MATCH(VPPEL[[#This Row],[DistrictNumber]],$R$3:$R$335,0),3)</f>
        <v>0.36901</v>
      </c>
      <c r="P1372" s="9">
        <f t="shared" si="121"/>
        <v>839639</v>
      </c>
    </row>
    <row r="1373" spans="1:16" x14ac:dyDescent="0.35">
      <c r="A1373" s="13">
        <v>2030</v>
      </c>
      <c r="B1373" s="13">
        <f t="shared" si="119"/>
        <v>2029</v>
      </c>
      <c r="C1373" t="s">
        <v>132</v>
      </c>
      <c r="D1373" t="s">
        <v>133</v>
      </c>
      <c r="E1373" s="5">
        <v>2432034849.7649598</v>
      </c>
      <c r="F1373" s="13">
        <f>INDEX($R$3:$T$335,MATCH(VPPEL[[#This Row],[DistrictNumber]],$R$3:$R$335,0),3)</f>
        <v>1.34</v>
      </c>
      <c r="G1373" s="9">
        <f t="shared" si="122"/>
        <v>3258926.6986850463</v>
      </c>
      <c r="H1373" s="11">
        <v>1.02</v>
      </c>
      <c r="I1373" s="12" cm="1">
        <f t="array" ref="I1373">INDEX(VPPEL[],MATCH(VPPEL[[#This Row],[Base Year]]&amp;VPPEL[[#This Row],[DistrictNumber]],VPPEL[[Fiscal Year]:[Fiscal Year]]&amp;VPPEL[[DistrictNumber]:[DistrictNumber]],0),9)*$H1373</f>
        <v>1796465.6849341465</v>
      </c>
      <c r="J1373" s="15">
        <f>IF(VPPEL[[#This Row],[Unadjusted Maximum Revenue]]/(VPPEL[[#This Row],[Proposed Taxable Valuation]]/1000)&gt;VPPEL[[#This Row],[Max VPPEL RATE]],VPPEL[[#This Row],[Max VPPEL RATE]],VPPEL[[#This Row],[Unadjusted Maximum Revenue]]/(VPPEL[[#This Row],[Proposed Taxable Valuation]]/1000))</f>
        <v>0.73866773953003306</v>
      </c>
      <c r="K1373" s="26">
        <f>ROUND(VPPEL[[#This Row],[Proposed Taxable Valuation]]/1000*VPPEL[[#This Row],[Adjusted Rate]],0)</f>
        <v>1796466</v>
      </c>
      <c r="L1373" s="19">
        <f t="shared" si="120"/>
        <v>-1462461.0137508998</v>
      </c>
      <c r="M1373" s="17">
        <f t="shared" si="123"/>
        <v>-0.60133226046996702</v>
      </c>
      <c r="N1373" s="2">
        <v>1499772098.9114919</v>
      </c>
      <c r="O1373">
        <f>INDEX($R$3:$T$335,MATCH(VPPEL[[#This Row],[DistrictNumber]],$R$3:$R$335,0),3)</f>
        <v>1.34</v>
      </c>
      <c r="P1373" s="9">
        <f t="shared" si="121"/>
        <v>2009695</v>
      </c>
    </row>
    <row r="1374" spans="1:16" x14ac:dyDescent="0.35">
      <c r="A1374" s="13">
        <v>2030</v>
      </c>
      <c r="B1374" s="13">
        <f t="shared" si="119"/>
        <v>2029</v>
      </c>
      <c r="C1374" t="s">
        <v>134</v>
      </c>
      <c r="D1374" t="s">
        <v>135</v>
      </c>
      <c r="E1374" s="5">
        <v>1597323510.035032</v>
      </c>
      <c r="F1374" s="13">
        <f>INDEX($R$3:$T$335,MATCH(VPPEL[[#This Row],[DistrictNumber]],$R$3:$R$335,0),3)</f>
        <v>0.75</v>
      </c>
      <c r="G1374" s="9">
        <f t="shared" si="122"/>
        <v>1197992.6325262738</v>
      </c>
      <c r="H1374" s="11">
        <v>1.02</v>
      </c>
      <c r="I1374" s="12" cm="1">
        <f t="array" ref="I1374">INDEX(VPPEL[],MATCH(VPPEL[[#This Row],[Base Year]]&amp;VPPEL[[#This Row],[DistrictNumber]],VPPEL[[Fiscal Year]:[Fiscal Year]]&amp;VPPEL[[DistrictNumber]:[DistrictNumber]],0),9)*$H1374</f>
        <v>834888.74466523959</v>
      </c>
      <c r="J1374" s="15">
        <f>IF(VPPEL[[#This Row],[Unadjusted Maximum Revenue]]/(VPPEL[[#This Row],[Proposed Taxable Valuation]]/1000)&gt;VPPEL[[#This Row],[Max VPPEL RATE]],VPPEL[[#This Row],[Max VPPEL RATE]],VPPEL[[#This Row],[Unadjusted Maximum Revenue]]/(VPPEL[[#This Row],[Proposed Taxable Valuation]]/1000))</f>
        <v>0.52267980745298681</v>
      </c>
      <c r="K1374" s="26">
        <f>ROUND(VPPEL[[#This Row],[Proposed Taxable Valuation]]/1000*VPPEL[[#This Row],[Adjusted Rate]],0)</f>
        <v>834889</v>
      </c>
      <c r="L1374" s="19">
        <f t="shared" si="120"/>
        <v>-363103.88786103425</v>
      </c>
      <c r="M1374" s="17">
        <f t="shared" si="123"/>
        <v>-0.22732019254701319</v>
      </c>
      <c r="N1374" s="2">
        <v>1108961852.9027596</v>
      </c>
      <c r="O1374">
        <f>INDEX($R$3:$T$335,MATCH(VPPEL[[#This Row],[DistrictNumber]],$R$3:$R$335,0),3)</f>
        <v>0.75</v>
      </c>
      <c r="P1374" s="9">
        <f t="shared" si="121"/>
        <v>831721</v>
      </c>
    </row>
    <row r="1375" spans="1:16" x14ac:dyDescent="0.35">
      <c r="A1375" s="13">
        <v>2030</v>
      </c>
      <c r="B1375" s="13">
        <f t="shared" si="119"/>
        <v>2029</v>
      </c>
      <c r="C1375" t="s">
        <v>136</v>
      </c>
      <c r="D1375" t="s">
        <v>137</v>
      </c>
      <c r="E1375" s="5">
        <v>516886856.81240654</v>
      </c>
      <c r="F1375" s="13">
        <f>INDEX($R$3:$T$335,MATCH(VPPEL[[#This Row],[DistrictNumber]],$R$3:$R$335,0),3)</f>
        <v>1.16378</v>
      </c>
      <c r="G1375" s="9">
        <f t="shared" si="122"/>
        <v>601542.58622114256</v>
      </c>
      <c r="H1375" s="11">
        <v>1.02</v>
      </c>
      <c r="I1375" s="12" cm="1">
        <f t="array" ref="I1375">INDEX(VPPEL[],MATCH(VPPEL[[#This Row],[Base Year]]&amp;VPPEL[[#This Row],[DistrictNumber]],VPPEL[[Fiscal Year]:[Fiscal Year]]&amp;VPPEL[[DistrictNumber]:[DistrictNumber]],0),9)*$H1375</f>
        <v>397402.53151366819</v>
      </c>
      <c r="J1375" s="15">
        <f>IF(VPPEL[[#This Row],[Unadjusted Maximum Revenue]]/(VPPEL[[#This Row],[Proposed Taxable Valuation]]/1000)&gt;VPPEL[[#This Row],[Max VPPEL RATE]],VPPEL[[#This Row],[Max VPPEL RATE]],VPPEL[[#This Row],[Unadjusted Maximum Revenue]]/(VPPEL[[#This Row],[Proposed Taxable Valuation]]/1000))</f>
        <v>0.76883853066880603</v>
      </c>
      <c r="K1375" s="26">
        <f>ROUND(VPPEL[[#This Row],[Proposed Taxable Valuation]]/1000*VPPEL[[#This Row],[Adjusted Rate]],0)</f>
        <v>397403</v>
      </c>
      <c r="L1375" s="19">
        <f t="shared" si="120"/>
        <v>-204140.05470747437</v>
      </c>
      <c r="M1375" s="17">
        <f t="shared" si="123"/>
        <v>-0.39494146933119401</v>
      </c>
      <c r="N1375" s="2">
        <v>358050951.75485158</v>
      </c>
      <c r="O1375">
        <f>INDEX($R$3:$T$335,MATCH(VPPEL[[#This Row],[DistrictNumber]],$R$3:$R$335,0),3)</f>
        <v>1.16378</v>
      </c>
      <c r="P1375" s="9">
        <f t="shared" si="121"/>
        <v>416693</v>
      </c>
    </row>
    <row r="1376" spans="1:16" x14ac:dyDescent="0.35">
      <c r="A1376" s="13">
        <v>2030</v>
      </c>
      <c r="B1376" s="13">
        <f t="shared" si="119"/>
        <v>2029</v>
      </c>
      <c r="C1376" t="s">
        <v>138</v>
      </c>
      <c r="D1376" t="s">
        <v>139</v>
      </c>
      <c r="E1376" s="5">
        <v>5085741380.1733541</v>
      </c>
      <c r="F1376" s="13">
        <f>INDEX($R$3:$T$335,MATCH(VPPEL[[#This Row],[DistrictNumber]],$R$3:$R$335,0),3)</f>
        <v>0.67</v>
      </c>
      <c r="G1376" s="9">
        <f t="shared" si="122"/>
        <v>3407446.7247161479</v>
      </c>
      <c r="H1376" s="11">
        <v>1.02</v>
      </c>
      <c r="I1376" s="12" cm="1">
        <f t="array" ref="I1376">INDEX(VPPEL[],MATCH(VPPEL[[#This Row],[Base Year]]&amp;VPPEL[[#This Row],[DistrictNumber]],VPPEL[[Fiscal Year]:[Fiscal Year]]&amp;VPPEL[[DistrictNumber]:[DistrictNumber]],0),9)*$H1376</f>
        <v>2147019.7105820533</v>
      </c>
      <c r="J1376" s="15">
        <f>IF(VPPEL[[#This Row],[Unadjusted Maximum Revenue]]/(VPPEL[[#This Row],[Proposed Taxable Valuation]]/1000)&gt;VPPEL[[#This Row],[Max VPPEL RATE]],VPPEL[[#This Row],[Max VPPEL RATE]],VPPEL[[#This Row],[Unadjusted Maximum Revenue]]/(VPPEL[[#This Row],[Proposed Taxable Valuation]]/1000))</f>
        <v>0.42216454791668334</v>
      </c>
      <c r="K1376" s="26">
        <f>ROUND(VPPEL[[#This Row],[Proposed Taxable Valuation]]/1000*VPPEL[[#This Row],[Adjusted Rate]],0)</f>
        <v>2147020</v>
      </c>
      <c r="L1376" s="19">
        <f t="shared" si="120"/>
        <v>-1260427.0141340946</v>
      </c>
      <c r="M1376" s="17">
        <f t="shared" si="123"/>
        <v>-0.2478354520833167</v>
      </c>
      <c r="N1376" s="2">
        <v>3474208977.8997097</v>
      </c>
      <c r="O1376">
        <f>INDEX($R$3:$T$335,MATCH(VPPEL[[#This Row],[DistrictNumber]],$R$3:$R$335,0),3)</f>
        <v>0.67</v>
      </c>
      <c r="P1376" s="9">
        <f t="shared" si="121"/>
        <v>2327720</v>
      </c>
    </row>
    <row r="1377" spans="1:16" x14ac:dyDescent="0.35">
      <c r="A1377" s="13">
        <v>2030</v>
      </c>
      <c r="B1377" s="13">
        <f t="shared" si="119"/>
        <v>2029</v>
      </c>
      <c r="C1377" t="s">
        <v>140</v>
      </c>
      <c r="D1377" t="s">
        <v>141</v>
      </c>
      <c r="E1377" s="5">
        <v>360116872.67299527</v>
      </c>
      <c r="F1377" s="13">
        <f>INDEX($R$3:$T$335,MATCH(VPPEL[[#This Row],[DistrictNumber]],$R$3:$R$335,0),3)</f>
        <v>1.34</v>
      </c>
      <c r="G1377" s="9">
        <f t="shared" si="122"/>
        <v>482556.60938181367</v>
      </c>
      <c r="H1377" s="11">
        <v>1.02</v>
      </c>
      <c r="I1377" s="12" cm="1">
        <f t="array" ref="I1377">INDEX(VPPEL[],MATCH(VPPEL[[#This Row],[Base Year]]&amp;VPPEL[[#This Row],[DistrictNumber]],VPPEL[[Fiscal Year]:[Fiscal Year]]&amp;VPPEL[[DistrictNumber]:[DistrictNumber]],0),9)*$H1377</f>
        <v>333576.72032372595</v>
      </c>
      <c r="J1377" s="15">
        <f>IF(VPPEL[[#This Row],[Unadjusted Maximum Revenue]]/(VPPEL[[#This Row],[Proposed Taxable Valuation]]/1000)&gt;VPPEL[[#This Row],[Max VPPEL RATE]],VPPEL[[#This Row],[Max VPPEL RATE]],VPPEL[[#This Row],[Unadjusted Maximum Revenue]]/(VPPEL[[#This Row],[Proposed Taxable Valuation]]/1000))</f>
        <v>0.92630128060295269</v>
      </c>
      <c r="K1377" s="26">
        <f>ROUND(VPPEL[[#This Row],[Proposed Taxable Valuation]]/1000*VPPEL[[#This Row],[Adjusted Rate]],0)</f>
        <v>333577</v>
      </c>
      <c r="L1377" s="19">
        <f t="shared" si="120"/>
        <v>-148979.88905808772</v>
      </c>
      <c r="M1377" s="17">
        <f t="shared" si="123"/>
        <v>-0.41369871939704739</v>
      </c>
      <c r="N1377" s="2">
        <v>250884940.29003167</v>
      </c>
      <c r="O1377">
        <f>INDEX($R$3:$T$335,MATCH(VPPEL[[#This Row],[DistrictNumber]],$R$3:$R$335,0),3)</f>
        <v>1.34</v>
      </c>
      <c r="P1377" s="9">
        <f t="shared" si="121"/>
        <v>336186</v>
      </c>
    </row>
    <row r="1378" spans="1:16" x14ac:dyDescent="0.35">
      <c r="A1378" s="13">
        <v>2030</v>
      </c>
      <c r="B1378" s="13">
        <f t="shared" si="119"/>
        <v>2029</v>
      </c>
      <c r="C1378" t="s">
        <v>142</v>
      </c>
      <c r="D1378" t="s">
        <v>143</v>
      </c>
      <c r="E1378" s="5">
        <v>573396147.75193036</v>
      </c>
      <c r="F1378" s="13">
        <f>INDEX($R$3:$T$335,MATCH(VPPEL[[#This Row],[DistrictNumber]],$R$3:$R$335,0),3)</f>
        <v>1.34</v>
      </c>
      <c r="G1378" s="9">
        <f t="shared" si="122"/>
        <v>768350.83798758674</v>
      </c>
      <c r="H1378" s="11">
        <v>1.02</v>
      </c>
      <c r="I1378" s="12" cm="1">
        <f t="array" ref="I1378">INDEX(VPPEL[],MATCH(VPPEL[[#This Row],[Base Year]]&amp;VPPEL[[#This Row],[DistrictNumber]],VPPEL[[Fiscal Year]:[Fiscal Year]]&amp;VPPEL[[DistrictNumber]:[DistrictNumber]],0),9)*$H1378</f>
        <v>580078.52443988807</v>
      </c>
      <c r="J1378" s="15">
        <f>IF(VPPEL[[#This Row],[Unadjusted Maximum Revenue]]/(VPPEL[[#This Row],[Proposed Taxable Valuation]]/1000)&gt;VPPEL[[#This Row],[Max VPPEL RATE]],VPPEL[[#This Row],[Max VPPEL RATE]],VPPEL[[#This Row],[Unadjusted Maximum Revenue]]/(VPPEL[[#This Row],[Proposed Taxable Valuation]]/1000))</f>
        <v>1.0116540313606164</v>
      </c>
      <c r="K1378" s="26">
        <f>ROUND(VPPEL[[#This Row],[Proposed Taxable Valuation]]/1000*VPPEL[[#This Row],[Adjusted Rate]],0)</f>
        <v>580079</v>
      </c>
      <c r="L1378" s="19">
        <f t="shared" si="120"/>
        <v>-188272.31354769866</v>
      </c>
      <c r="M1378" s="17">
        <f t="shared" si="123"/>
        <v>-0.3283459686393837</v>
      </c>
      <c r="N1378" s="2">
        <v>442147270.43271893</v>
      </c>
      <c r="O1378">
        <f>INDEX($R$3:$T$335,MATCH(VPPEL[[#This Row],[DistrictNumber]],$R$3:$R$335,0),3)</f>
        <v>1.34</v>
      </c>
      <c r="P1378" s="9">
        <f t="shared" si="121"/>
        <v>592477</v>
      </c>
    </row>
    <row r="1379" spans="1:16" x14ac:dyDescent="0.35">
      <c r="A1379" s="13">
        <v>2030</v>
      </c>
      <c r="B1379" s="13">
        <f t="shared" si="119"/>
        <v>2029</v>
      </c>
      <c r="C1379" t="s">
        <v>144</v>
      </c>
      <c r="D1379" t="s">
        <v>145</v>
      </c>
      <c r="E1379" s="5">
        <v>431998042.7011466</v>
      </c>
      <c r="F1379" s="13">
        <f>INDEX($R$3:$T$335,MATCH(VPPEL[[#This Row],[DistrictNumber]],$R$3:$R$335,0),3)</f>
        <v>0.67</v>
      </c>
      <c r="G1379" s="9">
        <f t="shared" si="122"/>
        <v>289438.68860976823</v>
      </c>
      <c r="H1379" s="11">
        <v>1.02</v>
      </c>
      <c r="I1379" s="12" cm="1">
        <f t="array" ref="I1379">INDEX(VPPEL[],MATCH(VPPEL[[#This Row],[Base Year]]&amp;VPPEL[[#This Row],[DistrictNumber]],VPPEL[[Fiscal Year]:[Fiscal Year]]&amp;VPPEL[[DistrictNumber]:[DistrictNumber]],0),9)*$H1379</f>
        <v>221632.07293307918</v>
      </c>
      <c r="J1379" s="15">
        <f>IF(VPPEL[[#This Row],[Unadjusted Maximum Revenue]]/(VPPEL[[#This Row],[Proposed Taxable Valuation]]/1000)&gt;VPPEL[[#This Row],[Max VPPEL RATE]],VPPEL[[#This Row],[Max VPPEL RATE]],VPPEL[[#This Row],[Unadjusted Maximum Revenue]]/(VPPEL[[#This Row],[Proposed Taxable Valuation]]/1000))</f>
        <v>0.51303953033510097</v>
      </c>
      <c r="K1379" s="26">
        <f>ROUND(VPPEL[[#This Row],[Proposed Taxable Valuation]]/1000*VPPEL[[#This Row],[Adjusted Rate]],0)</f>
        <v>221632</v>
      </c>
      <c r="L1379" s="19">
        <f t="shared" si="120"/>
        <v>-67806.615676689049</v>
      </c>
      <c r="M1379" s="17">
        <f t="shared" si="123"/>
        <v>-0.15696046966489907</v>
      </c>
      <c r="N1379" s="2">
        <v>344931164.79381466</v>
      </c>
      <c r="O1379">
        <f>INDEX($R$3:$T$335,MATCH(VPPEL[[#This Row],[DistrictNumber]],$R$3:$R$335,0),3)</f>
        <v>0.67</v>
      </c>
      <c r="P1379" s="9">
        <f t="shared" si="121"/>
        <v>231104</v>
      </c>
    </row>
    <row r="1380" spans="1:16" x14ac:dyDescent="0.35">
      <c r="A1380" s="13">
        <v>2030</v>
      </c>
      <c r="B1380" s="13">
        <f t="shared" si="119"/>
        <v>2029</v>
      </c>
      <c r="C1380" t="s">
        <v>146</v>
      </c>
      <c r="D1380" t="s">
        <v>147</v>
      </c>
      <c r="E1380" s="5">
        <v>354478374.46440327</v>
      </c>
      <c r="F1380" s="13">
        <f>INDEX($R$3:$T$335,MATCH(VPPEL[[#This Row],[DistrictNumber]],$R$3:$R$335,0),3)</f>
        <v>1.34</v>
      </c>
      <c r="G1380" s="9">
        <f t="shared" si="122"/>
        <v>475001.02178230038</v>
      </c>
      <c r="H1380" s="11">
        <v>1.02</v>
      </c>
      <c r="I1380" s="12" cm="1">
        <f t="array" ref="I1380">INDEX(VPPEL[],MATCH(VPPEL[[#This Row],[Base Year]]&amp;VPPEL[[#This Row],[DistrictNumber]],VPPEL[[Fiscal Year]:[Fiscal Year]]&amp;VPPEL[[DistrictNumber]:[DistrictNumber]],0),9)*$H1380</f>
        <v>383949.50099565665</v>
      </c>
      <c r="J1380" s="15">
        <f>IF(VPPEL[[#This Row],[Unadjusted Maximum Revenue]]/(VPPEL[[#This Row],[Proposed Taxable Valuation]]/1000)&gt;VPPEL[[#This Row],[Max VPPEL RATE]],VPPEL[[#This Row],[Max VPPEL RATE]],VPPEL[[#This Row],[Unadjusted Maximum Revenue]]/(VPPEL[[#This Row],[Proposed Taxable Valuation]]/1000))</f>
        <v>1.0831394202136664</v>
      </c>
      <c r="K1380" s="26">
        <f>ROUND(VPPEL[[#This Row],[Proposed Taxable Valuation]]/1000*VPPEL[[#This Row],[Adjusted Rate]],0)</f>
        <v>383950</v>
      </c>
      <c r="L1380" s="19">
        <f t="shared" si="120"/>
        <v>-91051.520786643727</v>
      </c>
      <c r="M1380" s="17">
        <f t="shared" si="123"/>
        <v>-0.2568605797863337</v>
      </c>
      <c r="N1380" s="2">
        <v>286888026.5001393</v>
      </c>
      <c r="O1380">
        <f>INDEX($R$3:$T$335,MATCH(VPPEL[[#This Row],[DistrictNumber]],$R$3:$R$335,0),3)</f>
        <v>1.34</v>
      </c>
      <c r="P1380" s="9">
        <f t="shared" si="121"/>
        <v>384430</v>
      </c>
    </row>
    <row r="1381" spans="1:16" x14ac:dyDescent="0.35">
      <c r="A1381" s="13">
        <v>2030</v>
      </c>
      <c r="B1381" s="13">
        <f t="shared" si="119"/>
        <v>2029</v>
      </c>
      <c r="C1381" t="s">
        <v>148</v>
      </c>
      <c r="D1381" t="s">
        <v>149</v>
      </c>
      <c r="E1381" s="5">
        <v>553607945.77207708</v>
      </c>
      <c r="F1381" s="13">
        <f>INDEX($R$3:$T$335,MATCH(VPPEL[[#This Row],[DistrictNumber]],$R$3:$R$335,0),3)</f>
        <v>0.67</v>
      </c>
      <c r="G1381" s="9">
        <f t="shared" si="122"/>
        <v>370917.32366729167</v>
      </c>
      <c r="H1381" s="11">
        <v>1.02</v>
      </c>
      <c r="I1381" s="12" cm="1">
        <f t="array" ref="I1381">INDEX(VPPEL[],MATCH(VPPEL[[#This Row],[Base Year]]&amp;VPPEL[[#This Row],[DistrictNumber]],VPPEL[[Fiscal Year]:[Fiscal Year]]&amp;VPPEL[[DistrictNumber]:[DistrictNumber]],0),9)*$H1381</f>
        <v>264222.41605923628</v>
      </c>
      <c r="J1381" s="15">
        <f>IF(VPPEL[[#This Row],[Unadjusted Maximum Revenue]]/(VPPEL[[#This Row],[Proposed Taxable Valuation]]/1000)&gt;VPPEL[[#This Row],[Max VPPEL RATE]],VPPEL[[#This Row],[Max VPPEL RATE]],VPPEL[[#This Row],[Unadjusted Maximum Revenue]]/(VPPEL[[#This Row],[Proposed Taxable Valuation]]/1000))</f>
        <v>0.4772735255646382</v>
      </c>
      <c r="K1381" s="26">
        <f>ROUND(VPPEL[[#This Row],[Proposed Taxable Valuation]]/1000*VPPEL[[#This Row],[Adjusted Rate]],0)</f>
        <v>264222</v>
      </c>
      <c r="L1381" s="19">
        <f t="shared" si="120"/>
        <v>-106694.90760805539</v>
      </c>
      <c r="M1381" s="17">
        <f t="shared" si="123"/>
        <v>-0.19272647443536184</v>
      </c>
      <c r="N1381" s="2">
        <v>450709590.0476231</v>
      </c>
      <c r="O1381">
        <f>INDEX($R$3:$T$335,MATCH(VPPEL[[#This Row],[DistrictNumber]],$R$3:$R$335,0),3)</f>
        <v>0.67</v>
      </c>
      <c r="P1381" s="9">
        <f t="shared" si="121"/>
        <v>301975</v>
      </c>
    </row>
    <row r="1382" spans="1:16" x14ac:dyDescent="0.35">
      <c r="A1382" s="13">
        <v>2030</v>
      </c>
      <c r="B1382" s="13">
        <f t="shared" si="119"/>
        <v>2029</v>
      </c>
      <c r="C1382" t="s">
        <v>150</v>
      </c>
      <c r="D1382" t="s">
        <v>151</v>
      </c>
      <c r="E1382" s="5">
        <v>5090810174.4305906</v>
      </c>
      <c r="F1382" s="13">
        <f>INDEX($R$3:$T$335,MATCH(VPPEL[[#This Row],[DistrictNumber]],$R$3:$R$335,0),3)</f>
        <v>1.34</v>
      </c>
      <c r="G1382" s="9">
        <f t="shared" si="122"/>
        <v>6821685.6337369923</v>
      </c>
      <c r="H1382" s="11">
        <v>1.02</v>
      </c>
      <c r="I1382" s="12" cm="1">
        <f t="array" ref="I1382">INDEX(VPPEL[],MATCH(VPPEL[[#This Row],[Base Year]]&amp;VPPEL[[#This Row],[DistrictNumber]],VPPEL[[Fiscal Year]:[Fiscal Year]]&amp;VPPEL[[DistrictNumber]:[DistrictNumber]],0),9)*$H1382</f>
        <v>4158426.209829764</v>
      </c>
      <c r="J1382" s="15">
        <f>IF(VPPEL[[#This Row],[Unadjusted Maximum Revenue]]/(VPPEL[[#This Row],[Proposed Taxable Valuation]]/1000)&gt;VPPEL[[#This Row],[Max VPPEL RATE]],VPPEL[[#This Row],[Max VPPEL RATE]],VPPEL[[#This Row],[Unadjusted Maximum Revenue]]/(VPPEL[[#This Row],[Proposed Taxable Valuation]]/1000))</f>
        <v>0.81684959119397638</v>
      </c>
      <c r="K1382" s="26">
        <f>ROUND(VPPEL[[#This Row],[Proposed Taxable Valuation]]/1000*VPPEL[[#This Row],[Adjusted Rate]],0)</f>
        <v>4158426</v>
      </c>
      <c r="L1382" s="19">
        <f t="shared" si="120"/>
        <v>-2663259.4239072283</v>
      </c>
      <c r="M1382" s="17">
        <f t="shared" si="123"/>
        <v>-0.5231504088060237</v>
      </c>
      <c r="N1382" s="2">
        <v>3269448954.3983998</v>
      </c>
      <c r="O1382">
        <f>INDEX($R$3:$T$335,MATCH(VPPEL[[#This Row],[DistrictNumber]],$R$3:$R$335,0),3)</f>
        <v>1.34</v>
      </c>
      <c r="P1382" s="9">
        <f t="shared" si="121"/>
        <v>4381062</v>
      </c>
    </row>
    <row r="1383" spans="1:16" x14ac:dyDescent="0.35">
      <c r="A1383" s="13">
        <v>2030</v>
      </c>
      <c r="B1383" s="13">
        <f t="shared" si="119"/>
        <v>2029</v>
      </c>
      <c r="C1383" t="s">
        <v>152</v>
      </c>
      <c r="D1383" t="s">
        <v>153</v>
      </c>
      <c r="E1383" s="5">
        <v>940734988.19085944</v>
      </c>
      <c r="F1383" s="13">
        <f>INDEX($R$3:$T$335,MATCH(VPPEL[[#This Row],[DistrictNumber]],$R$3:$R$335,0),3)</f>
        <v>0.34688999999999998</v>
      </c>
      <c r="G1383" s="9">
        <f t="shared" si="122"/>
        <v>326331.56005352718</v>
      </c>
      <c r="H1383" s="11">
        <v>1.02</v>
      </c>
      <c r="I1383" s="12" cm="1">
        <f t="array" ref="I1383">INDEX(VPPEL[],MATCH(VPPEL[[#This Row],[Base Year]]&amp;VPPEL[[#This Row],[DistrictNumber]],VPPEL[[Fiscal Year]:[Fiscal Year]]&amp;VPPEL[[DistrictNumber]:[DistrictNumber]],0),9)*$H1383</f>
        <v>209296.34704550746</v>
      </c>
      <c r="J1383" s="15">
        <f>IF(VPPEL[[#This Row],[Unadjusted Maximum Revenue]]/(VPPEL[[#This Row],[Proposed Taxable Valuation]]/1000)&gt;VPPEL[[#This Row],[Max VPPEL RATE]],VPPEL[[#This Row],[Max VPPEL RATE]],VPPEL[[#This Row],[Unadjusted Maximum Revenue]]/(VPPEL[[#This Row],[Proposed Taxable Valuation]]/1000))</f>
        <v>0.22248172936355665</v>
      </c>
      <c r="K1383" s="26">
        <f>ROUND(VPPEL[[#This Row],[Proposed Taxable Valuation]]/1000*VPPEL[[#This Row],[Adjusted Rate]],0)</f>
        <v>209296</v>
      </c>
      <c r="L1383" s="19">
        <f t="shared" si="120"/>
        <v>-117035.21300801972</v>
      </c>
      <c r="M1383" s="17">
        <f t="shared" si="123"/>
        <v>-0.12440827063644333</v>
      </c>
      <c r="N1383" s="2">
        <v>666556863.80788589</v>
      </c>
      <c r="O1383">
        <f>INDEX($R$3:$T$335,MATCH(VPPEL[[#This Row],[DistrictNumber]],$R$3:$R$335,0),3)</f>
        <v>0.34688999999999998</v>
      </c>
      <c r="P1383" s="9">
        <f t="shared" si="121"/>
        <v>231222</v>
      </c>
    </row>
    <row r="1384" spans="1:16" x14ac:dyDescent="0.35">
      <c r="A1384" s="13">
        <v>2030</v>
      </c>
      <c r="B1384" s="13">
        <f t="shared" si="119"/>
        <v>2029</v>
      </c>
      <c r="C1384" t="s">
        <v>154</v>
      </c>
      <c r="D1384" t="s">
        <v>155</v>
      </c>
      <c r="E1384" s="5">
        <v>3772071998.0688419</v>
      </c>
      <c r="F1384" s="13">
        <f>INDEX($R$3:$T$335,MATCH(VPPEL[[#This Row],[DistrictNumber]],$R$3:$R$335,0),3)</f>
        <v>1.34</v>
      </c>
      <c r="G1384" s="9">
        <f t="shared" si="122"/>
        <v>5054576.477412249</v>
      </c>
      <c r="H1384" s="11">
        <v>1.02</v>
      </c>
      <c r="I1384" s="12" cm="1">
        <f t="array" ref="I1384">INDEX(VPPEL[],MATCH(VPPEL[[#This Row],[Base Year]]&amp;VPPEL[[#This Row],[DistrictNumber]],VPPEL[[Fiscal Year]:[Fiscal Year]]&amp;VPPEL[[DistrictNumber]:[DistrictNumber]],0),9)*$H1384</f>
        <v>2684417.3687437023</v>
      </c>
      <c r="J1384" s="15">
        <f>IF(VPPEL[[#This Row],[Unadjusted Maximum Revenue]]/(VPPEL[[#This Row],[Proposed Taxable Valuation]]/1000)&gt;VPPEL[[#This Row],[Max VPPEL RATE]],VPPEL[[#This Row],[Max VPPEL RATE]],VPPEL[[#This Row],[Unadjusted Maximum Revenue]]/(VPPEL[[#This Row],[Proposed Taxable Valuation]]/1000))</f>
        <v>0.71165592017279156</v>
      </c>
      <c r="K1384" s="26">
        <f>ROUND(VPPEL[[#This Row],[Proposed Taxable Valuation]]/1000*VPPEL[[#This Row],[Adjusted Rate]],0)</f>
        <v>2684417</v>
      </c>
      <c r="L1384" s="19">
        <f t="shared" si="120"/>
        <v>-2370159.1086685467</v>
      </c>
      <c r="M1384" s="17">
        <f t="shared" si="123"/>
        <v>-0.62834407982720852</v>
      </c>
      <c r="N1384" s="2">
        <v>2448032004.0310998</v>
      </c>
      <c r="O1384">
        <f>INDEX($R$3:$T$335,MATCH(VPPEL[[#This Row],[DistrictNumber]],$R$3:$R$335,0),3)</f>
        <v>1.34</v>
      </c>
      <c r="P1384" s="9">
        <f t="shared" si="121"/>
        <v>3280363</v>
      </c>
    </row>
    <row r="1385" spans="1:16" x14ac:dyDescent="0.35">
      <c r="A1385" s="13">
        <v>2030</v>
      </c>
      <c r="B1385" s="13">
        <f t="shared" si="119"/>
        <v>2029</v>
      </c>
      <c r="C1385" t="s">
        <v>156</v>
      </c>
      <c r="D1385" t="s">
        <v>157</v>
      </c>
      <c r="E1385" s="5">
        <v>273129528.10511696</v>
      </c>
      <c r="F1385" s="13">
        <f>INDEX($R$3:$T$335,MATCH(VPPEL[[#This Row],[DistrictNumber]],$R$3:$R$335,0),3)</f>
        <v>0</v>
      </c>
      <c r="G1385" s="9">
        <f t="shared" si="122"/>
        <v>0</v>
      </c>
      <c r="H1385" s="11">
        <v>1.02</v>
      </c>
      <c r="I1385" s="12" cm="1">
        <f t="array" ref="I1385">INDEX(VPPEL[],MATCH(VPPEL[[#This Row],[Base Year]]&amp;VPPEL[[#This Row],[DistrictNumber]],VPPEL[[Fiscal Year]:[Fiscal Year]]&amp;VPPEL[[DistrictNumber]:[DistrictNumber]],0),9)*$H1385</f>
        <v>0</v>
      </c>
      <c r="J1385" s="15">
        <f>IF(VPPEL[[#This Row],[Unadjusted Maximum Revenue]]/(VPPEL[[#This Row],[Proposed Taxable Valuation]]/1000)&gt;VPPEL[[#This Row],[Max VPPEL RATE]],VPPEL[[#This Row],[Max VPPEL RATE]],VPPEL[[#This Row],[Unadjusted Maximum Revenue]]/(VPPEL[[#This Row],[Proposed Taxable Valuation]]/1000))</f>
        <v>0</v>
      </c>
      <c r="K1385" s="26">
        <f>ROUND(VPPEL[[#This Row],[Proposed Taxable Valuation]]/1000*VPPEL[[#This Row],[Adjusted Rate]],0)</f>
        <v>0</v>
      </c>
      <c r="L1385" s="19">
        <f t="shared" si="120"/>
        <v>0</v>
      </c>
      <c r="M1385" s="17">
        <f t="shared" si="123"/>
        <v>0</v>
      </c>
      <c r="N1385" s="2">
        <v>190184567.97677082</v>
      </c>
      <c r="O1385">
        <f>INDEX($R$3:$T$335,MATCH(VPPEL[[#This Row],[DistrictNumber]],$R$3:$R$335,0),3)</f>
        <v>0</v>
      </c>
      <c r="P1385" s="9">
        <f t="shared" si="121"/>
        <v>0</v>
      </c>
    </row>
    <row r="1386" spans="1:16" x14ac:dyDescent="0.35">
      <c r="A1386" s="13">
        <v>2030</v>
      </c>
      <c r="B1386" s="13">
        <f t="shared" si="119"/>
        <v>2029</v>
      </c>
      <c r="C1386" t="s">
        <v>158</v>
      </c>
      <c r="D1386" t="s">
        <v>159</v>
      </c>
      <c r="E1386" s="5">
        <v>9773749527.0618706</v>
      </c>
      <c r="F1386" s="13">
        <f>INDEX($R$3:$T$335,MATCH(VPPEL[[#This Row],[DistrictNumber]],$R$3:$R$335,0),3)</f>
        <v>1.34</v>
      </c>
      <c r="G1386" s="9">
        <f t="shared" si="122"/>
        <v>13096824.366262907</v>
      </c>
      <c r="H1386" s="11">
        <v>1.02</v>
      </c>
      <c r="I1386" s="12" cm="1">
        <f t="array" ref="I1386">INDEX(VPPEL[],MATCH(VPPEL[[#This Row],[Base Year]]&amp;VPPEL[[#This Row],[DistrictNumber]],VPPEL[[Fiscal Year]:[Fiscal Year]]&amp;VPPEL[[DistrictNumber]:[DistrictNumber]],0),9)*$H1386</f>
        <v>7992516.1086288532</v>
      </c>
      <c r="J1386" s="15">
        <f>IF(VPPEL[[#This Row],[Unadjusted Maximum Revenue]]/(VPPEL[[#This Row],[Proposed Taxable Valuation]]/1000)&gt;VPPEL[[#This Row],[Max VPPEL RATE]],VPPEL[[#This Row],[Max VPPEL RATE]],VPPEL[[#This Row],[Unadjusted Maximum Revenue]]/(VPPEL[[#This Row],[Proposed Taxable Valuation]]/1000))</f>
        <v>0.81775331836557907</v>
      </c>
      <c r="K1386" s="26">
        <f>ROUND(VPPEL[[#This Row],[Proposed Taxable Valuation]]/1000*VPPEL[[#This Row],[Adjusted Rate]],0)</f>
        <v>7992516</v>
      </c>
      <c r="L1386" s="19">
        <f t="shared" si="120"/>
        <v>-5104308.2576340539</v>
      </c>
      <c r="M1386" s="17">
        <f t="shared" si="123"/>
        <v>-0.52224668163442101</v>
      </c>
      <c r="N1386" s="2">
        <v>6290950779.6907015</v>
      </c>
      <c r="O1386">
        <f>INDEX($R$3:$T$335,MATCH(VPPEL[[#This Row],[DistrictNumber]],$R$3:$R$335,0),3)</f>
        <v>1.34</v>
      </c>
      <c r="P1386" s="9">
        <f t="shared" si="121"/>
        <v>8429874</v>
      </c>
    </row>
    <row r="1387" spans="1:16" x14ac:dyDescent="0.35">
      <c r="A1387" s="13">
        <v>2030</v>
      </c>
      <c r="B1387" s="13">
        <f t="shared" si="119"/>
        <v>2029</v>
      </c>
      <c r="C1387" t="s">
        <v>160</v>
      </c>
      <c r="D1387" t="s">
        <v>161</v>
      </c>
      <c r="E1387" s="5">
        <v>763141430.16324818</v>
      </c>
      <c r="F1387" s="13">
        <f>INDEX($R$3:$T$335,MATCH(VPPEL[[#This Row],[DistrictNumber]],$R$3:$R$335,0),3)</f>
        <v>0</v>
      </c>
      <c r="G1387" s="9">
        <f t="shared" si="122"/>
        <v>0</v>
      </c>
      <c r="H1387" s="11">
        <v>1.02</v>
      </c>
      <c r="I1387" s="12" cm="1">
        <f t="array" ref="I1387">INDEX(VPPEL[],MATCH(VPPEL[[#This Row],[Base Year]]&amp;VPPEL[[#This Row],[DistrictNumber]],VPPEL[[Fiscal Year]:[Fiscal Year]]&amp;VPPEL[[DistrictNumber]:[DistrictNumber]],0),9)*$H1387</f>
        <v>0</v>
      </c>
      <c r="J1387" s="15">
        <f>IF(VPPEL[[#This Row],[Unadjusted Maximum Revenue]]/(VPPEL[[#This Row],[Proposed Taxable Valuation]]/1000)&gt;VPPEL[[#This Row],[Max VPPEL RATE]],VPPEL[[#This Row],[Max VPPEL RATE]],VPPEL[[#This Row],[Unadjusted Maximum Revenue]]/(VPPEL[[#This Row],[Proposed Taxable Valuation]]/1000))</f>
        <v>0</v>
      </c>
      <c r="K1387" s="26">
        <f>ROUND(VPPEL[[#This Row],[Proposed Taxable Valuation]]/1000*VPPEL[[#This Row],[Adjusted Rate]],0)</f>
        <v>0</v>
      </c>
      <c r="L1387" s="19">
        <f t="shared" si="120"/>
        <v>0</v>
      </c>
      <c r="M1387" s="17">
        <f t="shared" si="123"/>
        <v>0</v>
      </c>
      <c r="N1387" s="2">
        <v>556473237.49448609</v>
      </c>
      <c r="O1387">
        <f>INDEX($R$3:$T$335,MATCH(VPPEL[[#This Row],[DistrictNumber]],$R$3:$R$335,0),3)</f>
        <v>0</v>
      </c>
      <c r="P1387" s="9">
        <f t="shared" si="121"/>
        <v>0</v>
      </c>
    </row>
    <row r="1388" spans="1:16" x14ac:dyDescent="0.35">
      <c r="A1388" s="13">
        <v>2030</v>
      </c>
      <c r="B1388" s="13">
        <f t="shared" si="119"/>
        <v>2029</v>
      </c>
      <c r="C1388" t="s">
        <v>162</v>
      </c>
      <c r="D1388" t="s">
        <v>163</v>
      </c>
      <c r="E1388" s="5">
        <v>1636882939.8633299</v>
      </c>
      <c r="F1388" s="13">
        <f>INDEX($R$3:$T$335,MATCH(VPPEL[[#This Row],[DistrictNumber]],$R$3:$R$335,0),3)</f>
        <v>1.34</v>
      </c>
      <c r="G1388" s="9">
        <f t="shared" si="122"/>
        <v>2193423.1394168623</v>
      </c>
      <c r="H1388" s="11">
        <v>1.02</v>
      </c>
      <c r="I1388" s="12" cm="1">
        <f t="array" ref="I1388">INDEX(VPPEL[],MATCH(VPPEL[[#This Row],[Base Year]]&amp;VPPEL[[#This Row],[DistrictNumber]],VPPEL[[Fiscal Year]:[Fiscal Year]]&amp;VPPEL[[DistrictNumber]:[DistrictNumber]],0),9)*$H1388</f>
        <v>1344547.0862398907</v>
      </c>
      <c r="J1388" s="15">
        <f>IF(VPPEL[[#This Row],[Unadjusted Maximum Revenue]]/(VPPEL[[#This Row],[Proposed Taxable Valuation]]/1000)&gt;VPPEL[[#This Row],[Max VPPEL RATE]],VPPEL[[#This Row],[Max VPPEL RATE]],VPPEL[[#This Row],[Unadjusted Maximum Revenue]]/(VPPEL[[#This Row],[Proposed Taxable Valuation]]/1000))</f>
        <v>0.82140698854870609</v>
      </c>
      <c r="K1388" s="26">
        <f>ROUND(VPPEL[[#This Row],[Proposed Taxable Valuation]]/1000*VPPEL[[#This Row],[Adjusted Rate]],0)</f>
        <v>1344547</v>
      </c>
      <c r="L1388" s="19">
        <f t="shared" si="120"/>
        <v>-848876.05317697162</v>
      </c>
      <c r="M1388" s="17">
        <f t="shared" si="123"/>
        <v>-0.51859301145129399</v>
      </c>
      <c r="N1388" s="2">
        <v>1061364392.402035</v>
      </c>
      <c r="O1388">
        <f>INDEX($R$3:$T$335,MATCH(VPPEL[[#This Row],[DistrictNumber]],$R$3:$R$335,0),3)</f>
        <v>1.34</v>
      </c>
      <c r="P1388" s="9">
        <f t="shared" si="121"/>
        <v>1422228</v>
      </c>
    </row>
    <row r="1389" spans="1:16" x14ac:dyDescent="0.35">
      <c r="A1389" s="13">
        <v>2030</v>
      </c>
      <c r="B1389" s="13">
        <f t="shared" si="119"/>
        <v>2029</v>
      </c>
      <c r="C1389" t="s">
        <v>164</v>
      </c>
      <c r="D1389" t="s">
        <v>165</v>
      </c>
      <c r="E1389" s="5">
        <v>156549693.48915726</v>
      </c>
      <c r="F1389" s="13">
        <f>INDEX($R$3:$T$335,MATCH(VPPEL[[#This Row],[DistrictNumber]],$R$3:$R$335,0),3)</f>
        <v>0.67</v>
      </c>
      <c r="G1389" s="9">
        <f t="shared" si="122"/>
        <v>104888.29463773537</v>
      </c>
      <c r="H1389" s="11">
        <v>1.02</v>
      </c>
      <c r="I1389" s="12" cm="1">
        <f t="array" ref="I1389">INDEX(VPPEL[],MATCH(VPPEL[[#This Row],[Base Year]]&amp;VPPEL[[#This Row],[DistrictNumber]],VPPEL[[Fiscal Year]:[Fiscal Year]]&amp;VPPEL[[DistrictNumber]:[DistrictNumber]],0),9)*$H1389</f>
        <v>82689.764984350943</v>
      </c>
      <c r="J1389" s="15">
        <f>IF(VPPEL[[#This Row],[Unadjusted Maximum Revenue]]/(VPPEL[[#This Row],[Proposed Taxable Valuation]]/1000)&gt;VPPEL[[#This Row],[Max VPPEL RATE]],VPPEL[[#This Row],[Max VPPEL RATE]],VPPEL[[#This Row],[Unadjusted Maximum Revenue]]/(VPPEL[[#This Row],[Proposed Taxable Valuation]]/1000))</f>
        <v>0.5282013853963764</v>
      </c>
      <c r="K1389" s="26">
        <f>ROUND(VPPEL[[#This Row],[Proposed Taxable Valuation]]/1000*VPPEL[[#This Row],[Adjusted Rate]],0)</f>
        <v>82690</v>
      </c>
      <c r="L1389" s="19">
        <f t="shared" si="120"/>
        <v>-22198.529653384423</v>
      </c>
      <c r="M1389" s="17">
        <f t="shared" si="123"/>
        <v>-0.14179861460362364</v>
      </c>
      <c r="N1389" s="2">
        <v>119439807.10596257</v>
      </c>
      <c r="O1389">
        <f>INDEX($R$3:$T$335,MATCH(VPPEL[[#This Row],[DistrictNumber]],$R$3:$R$335,0),3)</f>
        <v>0.67</v>
      </c>
      <c r="P1389" s="9">
        <f t="shared" si="121"/>
        <v>80025</v>
      </c>
    </row>
    <row r="1390" spans="1:16" x14ac:dyDescent="0.35">
      <c r="A1390" s="13">
        <v>2030</v>
      </c>
      <c r="B1390" s="13">
        <f t="shared" si="119"/>
        <v>2029</v>
      </c>
      <c r="C1390" t="s">
        <v>166</v>
      </c>
      <c r="D1390" t="s">
        <v>167</v>
      </c>
      <c r="E1390" s="5">
        <v>879578947.7648139</v>
      </c>
      <c r="F1390" s="13">
        <f>INDEX($R$3:$T$335,MATCH(VPPEL[[#This Row],[DistrictNumber]],$R$3:$R$335,0),3)</f>
        <v>0</v>
      </c>
      <c r="G1390" s="9">
        <f t="shared" si="122"/>
        <v>0</v>
      </c>
      <c r="H1390" s="11">
        <v>1.02</v>
      </c>
      <c r="I1390" s="12" cm="1">
        <f t="array" ref="I1390">INDEX(VPPEL[],MATCH(VPPEL[[#This Row],[Base Year]]&amp;VPPEL[[#This Row],[DistrictNumber]],VPPEL[[Fiscal Year]:[Fiscal Year]]&amp;VPPEL[[DistrictNumber]:[DistrictNumber]],0),9)*$H1390</f>
        <v>0</v>
      </c>
      <c r="J1390" s="15">
        <f>IF(VPPEL[[#This Row],[Unadjusted Maximum Revenue]]/(VPPEL[[#This Row],[Proposed Taxable Valuation]]/1000)&gt;VPPEL[[#This Row],[Max VPPEL RATE]],VPPEL[[#This Row],[Max VPPEL RATE]],VPPEL[[#This Row],[Unadjusted Maximum Revenue]]/(VPPEL[[#This Row],[Proposed Taxable Valuation]]/1000))</f>
        <v>0</v>
      </c>
      <c r="K1390" s="26">
        <f>ROUND(VPPEL[[#This Row],[Proposed Taxable Valuation]]/1000*VPPEL[[#This Row],[Adjusted Rate]],0)</f>
        <v>0</v>
      </c>
      <c r="L1390" s="19">
        <f t="shared" si="120"/>
        <v>0</v>
      </c>
      <c r="M1390" s="17">
        <f t="shared" si="123"/>
        <v>0</v>
      </c>
      <c r="N1390" s="2">
        <v>622267368.28332675</v>
      </c>
      <c r="O1390">
        <f>INDEX($R$3:$T$335,MATCH(VPPEL[[#This Row],[DistrictNumber]],$R$3:$R$335,0),3)</f>
        <v>0</v>
      </c>
      <c r="P1390" s="9">
        <f t="shared" si="121"/>
        <v>0</v>
      </c>
    </row>
    <row r="1391" spans="1:16" x14ac:dyDescent="0.35">
      <c r="A1391" s="13">
        <v>2030</v>
      </c>
      <c r="B1391" s="13">
        <f t="shared" si="119"/>
        <v>2029</v>
      </c>
      <c r="C1391" t="s">
        <v>168</v>
      </c>
      <c r="D1391" t="s">
        <v>169</v>
      </c>
      <c r="E1391" s="5">
        <v>516264273.51639605</v>
      </c>
      <c r="F1391" s="13">
        <f>INDEX($R$3:$T$335,MATCH(VPPEL[[#This Row],[DistrictNumber]],$R$3:$R$335,0),3)</f>
        <v>1.34</v>
      </c>
      <c r="G1391" s="9">
        <f t="shared" si="122"/>
        <v>691794.12651197077</v>
      </c>
      <c r="H1391" s="11">
        <v>1.02</v>
      </c>
      <c r="I1391" s="12" cm="1">
        <f t="array" ref="I1391">INDEX(VPPEL[],MATCH(VPPEL[[#This Row],[Base Year]]&amp;VPPEL[[#This Row],[DistrictNumber]],VPPEL[[Fiscal Year]:[Fiscal Year]]&amp;VPPEL[[DistrictNumber]:[DistrictNumber]],0),9)*$H1391</f>
        <v>401008.5563700865</v>
      </c>
      <c r="J1391" s="15">
        <f>IF(VPPEL[[#This Row],[Unadjusted Maximum Revenue]]/(VPPEL[[#This Row],[Proposed Taxable Valuation]]/1000)&gt;VPPEL[[#This Row],[Max VPPEL RATE]],VPPEL[[#This Row],[Max VPPEL RATE]],VPPEL[[#This Row],[Unadjusted Maximum Revenue]]/(VPPEL[[#This Row],[Proposed Taxable Valuation]]/1000))</f>
        <v>0.77675054606960103</v>
      </c>
      <c r="K1391" s="26">
        <f>ROUND(VPPEL[[#This Row],[Proposed Taxable Valuation]]/1000*VPPEL[[#This Row],[Adjusted Rate]],0)</f>
        <v>401009</v>
      </c>
      <c r="L1391" s="19">
        <f t="shared" si="120"/>
        <v>-290785.57014188427</v>
      </c>
      <c r="M1391" s="17">
        <f t="shared" si="123"/>
        <v>-0.56324945393039905</v>
      </c>
      <c r="N1391" s="2">
        <v>324082220.49669951</v>
      </c>
      <c r="O1391">
        <f>INDEX($R$3:$T$335,MATCH(VPPEL[[#This Row],[DistrictNumber]],$R$3:$R$335,0),3)</f>
        <v>1.34</v>
      </c>
      <c r="P1391" s="9">
        <f t="shared" si="121"/>
        <v>434270</v>
      </c>
    </row>
    <row r="1392" spans="1:16" x14ac:dyDescent="0.35">
      <c r="A1392" s="13">
        <v>2030</v>
      </c>
      <c r="B1392" s="13">
        <f t="shared" si="119"/>
        <v>2029</v>
      </c>
      <c r="C1392" t="s">
        <v>170</v>
      </c>
      <c r="D1392" t="s">
        <v>171</v>
      </c>
      <c r="E1392" s="5">
        <v>21363684239.827953</v>
      </c>
      <c r="F1392" s="13">
        <f>INDEX($R$3:$T$335,MATCH(VPPEL[[#This Row],[DistrictNumber]],$R$3:$R$335,0),3)</f>
        <v>1.34</v>
      </c>
      <c r="G1392" s="9">
        <f t="shared" si="122"/>
        <v>28627336.88136946</v>
      </c>
      <c r="H1392" s="11">
        <v>1.02</v>
      </c>
      <c r="I1392" s="12" cm="1">
        <f t="array" ref="I1392">INDEX(VPPEL[],MATCH(VPPEL[[#This Row],[Base Year]]&amp;VPPEL[[#This Row],[DistrictNumber]],VPPEL[[Fiscal Year]:[Fiscal Year]]&amp;VPPEL[[DistrictNumber]:[DistrictNumber]],0),9)*$H1392</f>
        <v>15871694.962333642</v>
      </c>
      <c r="J1392" s="15">
        <f>IF(VPPEL[[#This Row],[Unadjusted Maximum Revenue]]/(VPPEL[[#This Row],[Proposed Taxable Valuation]]/1000)&gt;VPPEL[[#This Row],[Max VPPEL RATE]],VPPEL[[#This Row],[Max VPPEL RATE]],VPPEL[[#This Row],[Unadjusted Maximum Revenue]]/(VPPEL[[#This Row],[Proposed Taxable Valuation]]/1000))</f>
        <v>0.74292873757908806</v>
      </c>
      <c r="K1392" s="26">
        <f>ROUND(VPPEL[[#This Row],[Proposed Taxable Valuation]]/1000*VPPEL[[#This Row],[Adjusted Rate]],0)</f>
        <v>15871695</v>
      </c>
      <c r="L1392" s="19">
        <f t="shared" si="120"/>
        <v>-12755641.919035818</v>
      </c>
      <c r="M1392" s="17">
        <f t="shared" si="123"/>
        <v>-0.59707126242091202</v>
      </c>
      <c r="N1392" s="2">
        <v>13625423673.809036</v>
      </c>
      <c r="O1392">
        <f>INDEX($R$3:$T$335,MATCH(VPPEL[[#This Row],[DistrictNumber]],$R$3:$R$335,0),3)</f>
        <v>1.34</v>
      </c>
      <c r="P1392" s="9">
        <f t="shared" si="121"/>
        <v>18258068</v>
      </c>
    </row>
    <row r="1393" spans="1:16" x14ac:dyDescent="0.35">
      <c r="A1393" s="13">
        <v>2030</v>
      </c>
      <c r="B1393" s="13">
        <f t="shared" si="119"/>
        <v>2029</v>
      </c>
      <c r="C1393" t="s">
        <v>172</v>
      </c>
      <c r="D1393" t="s">
        <v>173</v>
      </c>
      <c r="E1393" s="5">
        <v>70395315.979523703</v>
      </c>
      <c r="F1393" s="13">
        <f>INDEX($R$3:$T$335,MATCH(VPPEL[[#This Row],[DistrictNumber]],$R$3:$R$335,0),3)</f>
        <v>1.33999</v>
      </c>
      <c r="G1393" s="9">
        <f t="shared" si="122"/>
        <v>94329.01945940197</v>
      </c>
      <c r="H1393" s="11">
        <v>1.02</v>
      </c>
      <c r="I1393" s="12" cm="1">
        <f t="array" ref="I1393">INDEX(VPPEL[],MATCH(VPPEL[[#This Row],[Base Year]]&amp;VPPEL[[#This Row],[DistrictNumber]],VPPEL[[Fiscal Year]:[Fiscal Year]]&amp;VPPEL[[DistrictNumber]:[DistrictNumber]],0),9)*$H1393</f>
        <v>77887.495465940505</v>
      </c>
      <c r="J1393" s="15">
        <f>IF(VPPEL[[#This Row],[Unadjusted Maximum Revenue]]/(VPPEL[[#This Row],[Proposed Taxable Valuation]]/1000)&gt;VPPEL[[#This Row],[Max VPPEL RATE]],VPPEL[[#This Row],[Max VPPEL RATE]],VPPEL[[#This Row],[Unadjusted Maximum Revenue]]/(VPPEL[[#This Row],[Proposed Taxable Valuation]]/1000))</f>
        <v>1.1064300853283491</v>
      </c>
      <c r="K1393" s="26">
        <f>ROUND(VPPEL[[#This Row],[Proposed Taxable Valuation]]/1000*VPPEL[[#This Row],[Adjusted Rate]],0)</f>
        <v>77887</v>
      </c>
      <c r="L1393" s="19">
        <f t="shared" si="120"/>
        <v>-16441.523993461466</v>
      </c>
      <c r="M1393" s="17">
        <f t="shared" si="123"/>
        <v>-0.23355991467165094</v>
      </c>
      <c r="N1393" s="2">
        <v>57682802.150702536</v>
      </c>
      <c r="O1393">
        <f>INDEX($R$3:$T$335,MATCH(VPPEL[[#This Row],[DistrictNumber]],$R$3:$R$335,0),3)</f>
        <v>1.33999</v>
      </c>
      <c r="P1393" s="9">
        <f t="shared" si="121"/>
        <v>77294</v>
      </c>
    </row>
    <row r="1394" spans="1:16" x14ac:dyDescent="0.35">
      <c r="A1394" s="13">
        <v>2030</v>
      </c>
      <c r="B1394" s="13">
        <f t="shared" si="119"/>
        <v>2029</v>
      </c>
      <c r="C1394" t="s">
        <v>174</v>
      </c>
      <c r="D1394" t="s">
        <v>175</v>
      </c>
      <c r="E1394" s="5">
        <v>592691220.39507163</v>
      </c>
      <c r="F1394" s="13">
        <f>INDEX($R$3:$T$335,MATCH(VPPEL[[#This Row],[DistrictNumber]],$R$3:$R$335,0),3)</f>
        <v>0.5</v>
      </c>
      <c r="G1394" s="9">
        <f t="shared" si="122"/>
        <v>296345.61019753583</v>
      </c>
      <c r="H1394" s="11">
        <v>1.02</v>
      </c>
      <c r="I1394" s="12" cm="1">
        <f t="array" ref="I1394">INDEX(VPPEL[],MATCH(VPPEL[[#This Row],[Base Year]]&amp;VPPEL[[#This Row],[DistrictNumber]],VPPEL[[Fiscal Year]:[Fiscal Year]]&amp;VPPEL[[DistrictNumber]:[DistrictNumber]],0),9)*$H1394</f>
        <v>197511.8432796821</v>
      </c>
      <c r="J1394" s="15">
        <f>IF(VPPEL[[#This Row],[Unadjusted Maximum Revenue]]/(VPPEL[[#This Row],[Proposed Taxable Valuation]]/1000)&gt;VPPEL[[#This Row],[Max VPPEL RATE]],VPPEL[[#This Row],[Max VPPEL RATE]],VPPEL[[#This Row],[Unadjusted Maximum Revenue]]/(VPPEL[[#This Row],[Proposed Taxable Valuation]]/1000))</f>
        <v>0.33324577196879368</v>
      </c>
      <c r="K1394" s="26">
        <f>ROUND(VPPEL[[#This Row],[Proposed Taxable Valuation]]/1000*VPPEL[[#This Row],[Adjusted Rate]],0)</f>
        <v>197512</v>
      </c>
      <c r="L1394" s="19">
        <f t="shared" si="120"/>
        <v>-98833.766917853733</v>
      </c>
      <c r="M1394" s="17">
        <f t="shared" si="123"/>
        <v>-0.16675422803120632</v>
      </c>
      <c r="N1394" s="2">
        <v>411024600.36853355</v>
      </c>
      <c r="O1394">
        <f>INDEX($R$3:$T$335,MATCH(VPPEL[[#This Row],[DistrictNumber]],$R$3:$R$335,0),3)</f>
        <v>0.5</v>
      </c>
      <c r="P1394" s="9">
        <f t="shared" si="121"/>
        <v>205512</v>
      </c>
    </row>
    <row r="1395" spans="1:16" x14ac:dyDescent="0.35">
      <c r="A1395" s="13">
        <v>2030</v>
      </c>
      <c r="B1395" s="13">
        <f t="shared" si="119"/>
        <v>2029</v>
      </c>
      <c r="C1395" t="s">
        <v>176</v>
      </c>
      <c r="D1395" t="s">
        <v>177</v>
      </c>
      <c r="E1395" s="5">
        <v>9486399566.2446289</v>
      </c>
      <c r="F1395" s="13">
        <f>INDEX($R$3:$T$335,MATCH(VPPEL[[#This Row],[DistrictNumber]],$R$3:$R$335,0),3)</f>
        <v>0.67</v>
      </c>
      <c r="G1395" s="9">
        <f t="shared" si="122"/>
        <v>6355887.7093839012</v>
      </c>
      <c r="H1395" s="11">
        <v>1.02</v>
      </c>
      <c r="I1395" s="12" cm="1">
        <f t="array" ref="I1395">INDEX(VPPEL[],MATCH(VPPEL[[#This Row],[Base Year]]&amp;VPPEL[[#This Row],[DistrictNumber]],VPPEL[[Fiscal Year]:[Fiscal Year]]&amp;VPPEL[[DistrictNumber]:[DistrictNumber]],0),9)*$H1395</f>
        <v>3707191.237164503</v>
      </c>
      <c r="J1395" s="15">
        <f>IF(VPPEL[[#This Row],[Unadjusted Maximum Revenue]]/(VPPEL[[#This Row],[Proposed Taxable Valuation]]/1000)&gt;VPPEL[[#This Row],[Max VPPEL RATE]],VPPEL[[#This Row],[Max VPPEL RATE]],VPPEL[[#This Row],[Unadjusted Maximum Revenue]]/(VPPEL[[#This Row],[Proposed Taxable Valuation]]/1000))</f>
        <v>0.39079012129699542</v>
      </c>
      <c r="K1395" s="26">
        <f>ROUND(VPPEL[[#This Row],[Proposed Taxable Valuation]]/1000*VPPEL[[#This Row],[Adjusted Rate]],0)</f>
        <v>3707191</v>
      </c>
      <c r="L1395" s="19">
        <f t="shared" si="120"/>
        <v>-2648696.4722193982</v>
      </c>
      <c r="M1395" s="17">
        <f t="shared" si="123"/>
        <v>-0.27920987870300462</v>
      </c>
      <c r="N1395" s="2">
        <v>5969150439.4054508</v>
      </c>
      <c r="O1395">
        <f>INDEX($R$3:$T$335,MATCH(VPPEL[[#This Row],[DistrictNumber]],$R$3:$R$335,0),3)</f>
        <v>0.67</v>
      </c>
      <c r="P1395" s="9">
        <f t="shared" si="121"/>
        <v>3999331</v>
      </c>
    </row>
    <row r="1396" spans="1:16" x14ac:dyDescent="0.35">
      <c r="A1396" s="13">
        <v>2030</v>
      </c>
      <c r="B1396" s="13">
        <f t="shared" si="119"/>
        <v>2029</v>
      </c>
      <c r="C1396" t="s">
        <v>178</v>
      </c>
      <c r="D1396" t="s">
        <v>179</v>
      </c>
      <c r="E1396" s="5">
        <v>289197319.02143693</v>
      </c>
      <c r="F1396" s="13">
        <f>INDEX($R$3:$T$335,MATCH(VPPEL[[#This Row],[DistrictNumber]],$R$3:$R$335,0),3)</f>
        <v>1.34</v>
      </c>
      <c r="G1396" s="9">
        <f t="shared" si="122"/>
        <v>387524.4074887255</v>
      </c>
      <c r="H1396" s="11">
        <v>1.02</v>
      </c>
      <c r="I1396" s="12" cm="1">
        <f t="array" ref="I1396">INDEX(VPPEL[],MATCH(VPPEL[[#This Row],[Base Year]]&amp;VPPEL[[#This Row],[DistrictNumber]],VPPEL[[Fiscal Year]:[Fiscal Year]]&amp;VPPEL[[DistrictNumber]:[DistrictNumber]],0),9)*$H1396</f>
        <v>288852.82221697265</v>
      </c>
      <c r="J1396" s="15">
        <f>IF(VPPEL[[#This Row],[Unadjusted Maximum Revenue]]/(VPPEL[[#This Row],[Proposed Taxable Valuation]]/1000)&gt;VPPEL[[#This Row],[Max VPPEL RATE]],VPPEL[[#This Row],[Max VPPEL RATE]],VPPEL[[#This Row],[Unadjusted Maximum Revenue]]/(VPPEL[[#This Row],[Proposed Taxable Valuation]]/1000))</f>
        <v>0.99880878285583719</v>
      </c>
      <c r="K1396" s="26">
        <f>ROUND(VPPEL[[#This Row],[Proposed Taxable Valuation]]/1000*VPPEL[[#This Row],[Adjusted Rate]],0)</f>
        <v>288853</v>
      </c>
      <c r="L1396" s="19">
        <f t="shared" si="120"/>
        <v>-98671.585271752847</v>
      </c>
      <c r="M1396" s="17">
        <f t="shared" si="123"/>
        <v>-0.34119121714416289</v>
      </c>
      <c r="N1396" s="2">
        <v>205039817.79908079</v>
      </c>
      <c r="O1396">
        <f>INDEX($R$3:$T$335,MATCH(VPPEL[[#This Row],[DistrictNumber]],$R$3:$R$335,0),3)</f>
        <v>1.34</v>
      </c>
      <c r="P1396" s="9">
        <f t="shared" si="121"/>
        <v>274753</v>
      </c>
    </row>
    <row r="1397" spans="1:16" x14ac:dyDescent="0.35">
      <c r="A1397" s="13">
        <v>2030</v>
      </c>
      <c r="B1397" s="13">
        <f t="shared" si="119"/>
        <v>2029</v>
      </c>
      <c r="C1397" t="s">
        <v>180</v>
      </c>
      <c r="D1397" t="s">
        <v>181</v>
      </c>
      <c r="E1397" s="5">
        <v>459207003.03534657</v>
      </c>
      <c r="F1397" s="13">
        <f>INDEX($R$3:$T$335,MATCH(VPPEL[[#This Row],[DistrictNumber]],$R$3:$R$335,0),3)</f>
        <v>0</v>
      </c>
      <c r="G1397" s="9">
        <f t="shared" si="122"/>
        <v>0</v>
      </c>
      <c r="H1397" s="11">
        <v>1.02</v>
      </c>
      <c r="I1397" s="12" cm="1">
        <f t="array" ref="I1397">INDEX(VPPEL[],MATCH(VPPEL[[#This Row],[Base Year]]&amp;VPPEL[[#This Row],[DistrictNumber]],VPPEL[[Fiscal Year]:[Fiscal Year]]&amp;VPPEL[[DistrictNumber]:[DistrictNumber]],0),9)*$H1397</f>
        <v>0</v>
      </c>
      <c r="J1397" s="15">
        <f>IF(VPPEL[[#This Row],[Unadjusted Maximum Revenue]]/(VPPEL[[#This Row],[Proposed Taxable Valuation]]/1000)&gt;VPPEL[[#This Row],[Max VPPEL RATE]],VPPEL[[#This Row],[Max VPPEL RATE]],VPPEL[[#This Row],[Unadjusted Maximum Revenue]]/(VPPEL[[#This Row],[Proposed Taxable Valuation]]/1000))</f>
        <v>0</v>
      </c>
      <c r="K1397" s="26">
        <f>ROUND(VPPEL[[#This Row],[Proposed Taxable Valuation]]/1000*VPPEL[[#This Row],[Adjusted Rate]],0)</f>
        <v>0</v>
      </c>
      <c r="L1397" s="19">
        <f t="shared" si="120"/>
        <v>0</v>
      </c>
      <c r="M1397" s="17">
        <f t="shared" si="123"/>
        <v>0</v>
      </c>
      <c r="N1397" s="2">
        <v>330370637.90229332</v>
      </c>
      <c r="O1397">
        <f>INDEX($R$3:$T$335,MATCH(VPPEL[[#This Row],[DistrictNumber]],$R$3:$R$335,0),3)</f>
        <v>0</v>
      </c>
      <c r="P1397" s="9">
        <f t="shared" si="121"/>
        <v>0</v>
      </c>
    </row>
    <row r="1398" spans="1:16" x14ac:dyDescent="0.35">
      <c r="A1398" s="13">
        <v>2030</v>
      </c>
      <c r="B1398" s="13">
        <f t="shared" si="119"/>
        <v>2029</v>
      </c>
      <c r="C1398" t="s">
        <v>182</v>
      </c>
      <c r="D1398" t="s">
        <v>183</v>
      </c>
      <c r="E1398" s="5">
        <v>695723796.70893431</v>
      </c>
      <c r="F1398" s="13">
        <f>INDEX($R$3:$T$335,MATCH(VPPEL[[#This Row],[DistrictNumber]],$R$3:$R$335,0),3)</f>
        <v>0.67</v>
      </c>
      <c r="G1398" s="9">
        <f t="shared" si="122"/>
        <v>466134.94379498606</v>
      </c>
      <c r="H1398" s="11">
        <v>1.02</v>
      </c>
      <c r="I1398" s="12" cm="1">
        <f t="array" ref="I1398">INDEX(VPPEL[],MATCH(VPPEL[[#This Row],[Base Year]]&amp;VPPEL[[#This Row],[DistrictNumber]],VPPEL[[Fiscal Year]:[Fiscal Year]]&amp;VPPEL[[DistrictNumber]:[DistrictNumber]],0),9)*$H1398</f>
        <v>350279.07589674275</v>
      </c>
      <c r="J1398" s="15">
        <f>IF(VPPEL[[#This Row],[Unadjusted Maximum Revenue]]/(VPPEL[[#This Row],[Proposed Taxable Valuation]]/1000)&gt;VPPEL[[#This Row],[Max VPPEL RATE]],VPPEL[[#This Row],[Max VPPEL RATE]],VPPEL[[#This Row],[Unadjusted Maximum Revenue]]/(VPPEL[[#This Row],[Proposed Taxable Valuation]]/1000))</f>
        <v>0.5034743350072397</v>
      </c>
      <c r="K1398" s="26">
        <f>ROUND(VPPEL[[#This Row],[Proposed Taxable Valuation]]/1000*VPPEL[[#This Row],[Adjusted Rate]],0)</f>
        <v>350279</v>
      </c>
      <c r="L1398" s="19">
        <f t="shared" si="120"/>
        <v>-115855.8678982433</v>
      </c>
      <c r="M1398" s="17">
        <f t="shared" si="123"/>
        <v>-0.16652566499276034</v>
      </c>
      <c r="N1398" s="2">
        <v>568510924.57763577</v>
      </c>
      <c r="O1398">
        <f>INDEX($R$3:$T$335,MATCH(VPPEL[[#This Row],[DistrictNumber]],$R$3:$R$335,0),3)</f>
        <v>0.67</v>
      </c>
      <c r="P1398" s="9">
        <f t="shared" si="121"/>
        <v>380902</v>
      </c>
    </row>
    <row r="1399" spans="1:16" x14ac:dyDescent="0.35">
      <c r="A1399" s="13">
        <v>2030</v>
      </c>
      <c r="B1399" s="13">
        <f t="shared" si="119"/>
        <v>2029</v>
      </c>
      <c r="C1399" t="s">
        <v>184</v>
      </c>
      <c r="D1399" t="s">
        <v>185</v>
      </c>
      <c r="E1399" s="5">
        <v>488291199.99194497</v>
      </c>
      <c r="F1399" s="13">
        <f>INDEX($R$3:$T$335,MATCH(VPPEL[[#This Row],[DistrictNumber]],$R$3:$R$335,0),3)</f>
        <v>1.34</v>
      </c>
      <c r="G1399" s="9">
        <f t="shared" si="122"/>
        <v>654310.2079892063</v>
      </c>
      <c r="H1399" s="11">
        <v>1.02</v>
      </c>
      <c r="I1399" s="12" cm="1">
        <f t="array" ref="I1399">INDEX(VPPEL[],MATCH(VPPEL[[#This Row],[Base Year]]&amp;VPPEL[[#This Row],[DistrictNumber]],VPPEL[[Fiscal Year]:[Fiscal Year]]&amp;VPPEL[[DistrictNumber]:[DistrictNumber]],0),9)*$H1399</f>
        <v>370634.47942012438</v>
      </c>
      <c r="J1399" s="15">
        <f>IF(VPPEL[[#This Row],[Unadjusted Maximum Revenue]]/(VPPEL[[#This Row],[Proposed Taxable Valuation]]/1000)&gt;VPPEL[[#This Row],[Max VPPEL RATE]],VPPEL[[#This Row],[Max VPPEL RATE]],VPPEL[[#This Row],[Unadjusted Maximum Revenue]]/(VPPEL[[#This Row],[Proposed Taxable Valuation]]/1000))</f>
        <v>0.75904394637101491</v>
      </c>
      <c r="K1399" s="26">
        <f>ROUND(VPPEL[[#This Row],[Proposed Taxable Valuation]]/1000*VPPEL[[#This Row],[Adjusted Rate]],0)</f>
        <v>370634</v>
      </c>
      <c r="L1399" s="19">
        <f t="shared" si="120"/>
        <v>-283675.72856908193</v>
      </c>
      <c r="M1399" s="17">
        <f t="shared" si="123"/>
        <v>-0.58095605362898517</v>
      </c>
      <c r="N1399" s="2">
        <v>305973916.98475808</v>
      </c>
      <c r="O1399">
        <f>INDEX($R$3:$T$335,MATCH(VPPEL[[#This Row],[DistrictNumber]],$R$3:$R$335,0),3)</f>
        <v>1.34</v>
      </c>
      <c r="P1399" s="9">
        <f t="shared" si="121"/>
        <v>410005</v>
      </c>
    </row>
    <row r="1400" spans="1:16" x14ac:dyDescent="0.35">
      <c r="A1400" s="13">
        <v>2030</v>
      </c>
      <c r="B1400" s="13">
        <f t="shared" si="119"/>
        <v>2029</v>
      </c>
      <c r="C1400" t="s">
        <v>186</v>
      </c>
      <c r="D1400" t="s">
        <v>187</v>
      </c>
      <c r="E1400" s="5">
        <v>363753179.95734483</v>
      </c>
      <c r="F1400" s="13">
        <f>INDEX($R$3:$T$335,MATCH(VPPEL[[#This Row],[DistrictNumber]],$R$3:$R$335,0),3)</f>
        <v>1.34</v>
      </c>
      <c r="G1400" s="9">
        <f t="shared" si="122"/>
        <v>487429.26114284212</v>
      </c>
      <c r="H1400" s="11">
        <v>1.02</v>
      </c>
      <c r="I1400" s="12" cm="1">
        <f t="array" ref="I1400">INDEX(VPPEL[],MATCH(VPPEL[[#This Row],[Base Year]]&amp;VPPEL[[#This Row],[DistrictNumber]],VPPEL[[Fiscal Year]:[Fiscal Year]]&amp;VPPEL[[DistrictNumber]:[DistrictNumber]],0),9)*$H1400</f>
        <v>376098.12675527396</v>
      </c>
      <c r="J1400" s="15">
        <f>IF(VPPEL[[#This Row],[Unadjusted Maximum Revenue]]/(VPPEL[[#This Row],[Proposed Taxable Valuation]]/1000)&gt;VPPEL[[#This Row],[Max VPPEL RATE]],VPPEL[[#This Row],[Max VPPEL RATE]],VPPEL[[#This Row],[Unadjusted Maximum Revenue]]/(VPPEL[[#This Row],[Proposed Taxable Valuation]]/1000))</f>
        <v>1.0339377013814057</v>
      </c>
      <c r="K1400" s="26">
        <f>ROUND(VPPEL[[#This Row],[Proposed Taxable Valuation]]/1000*VPPEL[[#This Row],[Adjusted Rate]],0)</f>
        <v>376098</v>
      </c>
      <c r="L1400" s="19">
        <f t="shared" si="120"/>
        <v>-111331.13438756816</v>
      </c>
      <c r="M1400" s="17">
        <f t="shared" si="123"/>
        <v>-0.30606229861859435</v>
      </c>
      <c r="N1400" s="2">
        <v>277518827.04311681</v>
      </c>
      <c r="O1400">
        <f>INDEX($R$3:$T$335,MATCH(VPPEL[[#This Row],[DistrictNumber]],$R$3:$R$335,0),3)</f>
        <v>1.34</v>
      </c>
      <c r="P1400" s="9">
        <f t="shared" si="121"/>
        <v>371875</v>
      </c>
    </row>
    <row r="1401" spans="1:16" x14ac:dyDescent="0.35">
      <c r="A1401" s="13">
        <v>2030</v>
      </c>
      <c r="B1401" s="13">
        <f t="shared" si="119"/>
        <v>2029</v>
      </c>
      <c r="C1401" t="s">
        <v>188</v>
      </c>
      <c r="D1401" t="s">
        <v>189</v>
      </c>
      <c r="E1401" s="5">
        <v>515378273.97318983</v>
      </c>
      <c r="F1401" s="13">
        <f>INDEX($R$3:$T$335,MATCH(VPPEL[[#This Row],[DistrictNumber]],$R$3:$R$335,0),3)</f>
        <v>0.67</v>
      </c>
      <c r="G1401" s="9">
        <f t="shared" si="122"/>
        <v>345303.4435620372</v>
      </c>
      <c r="H1401" s="11">
        <v>1.02</v>
      </c>
      <c r="I1401" s="12" cm="1">
        <f t="array" ref="I1401">INDEX(VPPEL[],MATCH(VPPEL[[#This Row],[Base Year]]&amp;VPPEL[[#This Row],[DistrictNumber]],VPPEL[[Fiscal Year]:[Fiscal Year]]&amp;VPPEL[[DistrictNumber]:[DistrictNumber]],0),9)*$H1401</f>
        <v>252804.84228245463</v>
      </c>
      <c r="J1401" s="15">
        <f>IF(VPPEL[[#This Row],[Unadjusted Maximum Revenue]]/(VPPEL[[#This Row],[Proposed Taxable Valuation]]/1000)&gt;VPPEL[[#This Row],[Max VPPEL RATE]],VPPEL[[#This Row],[Max VPPEL RATE]],VPPEL[[#This Row],[Unadjusted Maximum Revenue]]/(VPPEL[[#This Row],[Proposed Taxable Valuation]]/1000))</f>
        <v>0.49052289366704199</v>
      </c>
      <c r="K1401" s="26">
        <f>ROUND(VPPEL[[#This Row],[Proposed Taxable Valuation]]/1000*VPPEL[[#This Row],[Adjusted Rate]],0)</f>
        <v>252805</v>
      </c>
      <c r="L1401" s="19">
        <f t="shared" si="120"/>
        <v>-92498.601279582566</v>
      </c>
      <c r="M1401" s="17">
        <f t="shared" si="123"/>
        <v>-0.17947710633295805</v>
      </c>
      <c r="N1401" s="2">
        <v>386027671.29899031</v>
      </c>
      <c r="O1401">
        <f>INDEX($R$3:$T$335,MATCH(VPPEL[[#This Row],[DistrictNumber]],$R$3:$R$335,0),3)</f>
        <v>0.67</v>
      </c>
      <c r="P1401" s="9">
        <f t="shared" si="121"/>
        <v>258639</v>
      </c>
    </row>
    <row r="1402" spans="1:16" x14ac:dyDescent="0.35">
      <c r="A1402" s="13">
        <v>2030</v>
      </c>
      <c r="B1402" s="13">
        <f t="shared" si="119"/>
        <v>2029</v>
      </c>
      <c r="C1402" t="s">
        <v>190</v>
      </c>
      <c r="D1402" t="s">
        <v>191</v>
      </c>
      <c r="E1402" s="5">
        <v>594348192.00380039</v>
      </c>
      <c r="F1402" s="13">
        <f>INDEX($R$3:$T$335,MATCH(VPPEL[[#This Row],[DistrictNumber]],$R$3:$R$335,0),3)</f>
        <v>0.52381999999999995</v>
      </c>
      <c r="G1402" s="9">
        <f t="shared" si="122"/>
        <v>311331.46993543068</v>
      </c>
      <c r="H1402" s="11">
        <v>1.02</v>
      </c>
      <c r="I1402" s="12" cm="1">
        <f t="array" ref="I1402">INDEX(VPPEL[],MATCH(VPPEL[[#This Row],[Base Year]]&amp;VPPEL[[#This Row],[DistrictNumber]],VPPEL[[Fiscal Year]:[Fiscal Year]]&amp;VPPEL[[DistrictNumber]:[DistrictNumber]],0),9)*$H1402</f>
        <v>227214.46805725226</v>
      </c>
      <c r="J1402" s="15">
        <f>IF(VPPEL[[#This Row],[Unadjusted Maximum Revenue]]/(VPPEL[[#This Row],[Proposed Taxable Valuation]]/1000)&gt;VPPEL[[#This Row],[Max VPPEL RATE]],VPPEL[[#This Row],[Max VPPEL RATE]],VPPEL[[#This Row],[Unadjusted Maximum Revenue]]/(VPPEL[[#This Row],[Proposed Taxable Valuation]]/1000))</f>
        <v>0.38229184695795188</v>
      </c>
      <c r="K1402" s="26">
        <f>ROUND(VPPEL[[#This Row],[Proposed Taxable Valuation]]/1000*VPPEL[[#This Row],[Adjusted Rate]],0)</f>
        <v>227214</v>
      </c>
      <c r="L1402" s="19">
        <f t="shared" si="120"/>
        <v>-84117.001878178417</v>
      </c>
      <c r="M1402" s="17">
        <f t="shared" si="123"/>
        <v>-0.14152815304204808</v>
      </c>
      <c r="N1402" s="2">
        <v>443327589.06716532</v>
      </c>
      <c r="O1402">
        <f>INDEX($R$3:$T$335,MATCH(VPPEL[[#This Row],[DistrictNumber]],$R$3:$R$335,0),3)</f>
        <v>0.52381999999999995</v>
      </c>
      <c r="P1402" s="9">
        <f t="shared" si="121"/>
        <v>232224</v>
      </c>
    </row>
    <row r="1403" spans="1:16" x14ac:dyDescent="0.35">
      <c r="A1403" s="13">
        <v>2030</v>
      </c>
      <c r="B1403" s="13">
        <f t="shared" si="119"/>
        <v>2029</v>
      </c>
      <c r="C1403" t="s">
        <v>192</v>
      </c>
      <c r="D1403" t="s">
        <v>193</v>
      </c>
      <c r="E1403" s="5">
        <v>865941507.59480333</v>
      </c>
      <c r="F1403" s="13">
        <f>INDEX($R$3:$T$335,MATCH(VPPEL[[#This Row],[DistrictNumber]],$R$3:$R$335,0),3)</f>
        <v>1</v>
      </c>
      <c r="G1403" s="9">
        <f t="shared" si="122"/>
        <v>865941.50759480335</v>
      </c>
      <c r="H1403" s="11">
        <v>1.02</v>
      </c>
      <c r="I1403" s="12" cm="1">
        <f t="array" ref="I1403">INDEX(VPPEL[],MATCH(VPPEL[[#This Row],[Base Year]]&amp;VPPEL[[#This Row],[DistrictNumber]],VPPEL[[Fiscal Year]:[Fiscal Year]]&amp;VPPEL[[DistrictNumber]:[DistrictNumber]],0),9)*$H1403</f>
        <v>599190.58578974125</v>
      </c>
      <c r="J1403" s="15">
        <f>IF(VPPEL[[#This Row],[Unadjusted Maximum Revenue]]/(VPPEL[[#This Row],[Proposed Taxable Valuation]]/1000)&gt;VPPEL[[#This Row],[Max VPPEL RATE]],VPPEL[[#This Row],[Max VPPEL RATE]],VPPEL[[#This Row],[Unadjusted Maximum Revenue]]/(VPPEL[[#This Row],[Proposed Taxable Valuation]]/1000))</f>
        <v>0.69195272490635495</v>
      </c>
      <c r="K1403" s="26">
        <f>ROUND(VPPEL[[#This Row],[Proposed Taxable Valuation]]/1000*VPPEL[[#This Row],[Adjusted Rate]],0)</f>
        <v>599191</v>
      </c>
      <c r="L1403" s="19">
        <f t="shared" si="120"/>
        <v>-266750.9218050621</v>
      </c>
      <c r="M1403" s="17">
        <f t="shared" si="123"/>
        <v>-0.30804727509364505</v>
      </c>
      <c r="N1403" s="2">
        <v>619003275.39880037</v>
      </c>
      <c r="O1403">
        <f>INDEX($R$3:$T$335,MATCH(VPPEL[[#This Row],[DistrictNumber]],$R$3:$R$335,0),3)</f>
        <v>1</v>
      </c>
      <c r="P1403" s="9">
        <f t="shared" si="121"/>
        <v>619003</v>
      </c>
    </row>
    <row r="1404" spans="1:16" x14ac:dyDescent="0.35">
      <c r="A1404" s="13">
        <v>2030</v>
      </c>
      <c r="B1404" s="13">
        <f t="shared" si="119"/>
        <v>2029</v>
      </c>
      <c r="C1404" t="s">
        <v>194</v>
      </c>
      <c r="D1404" t="s">
        <v>195</v>
      </c>
      <c r="E1404" s="5">
        <v>295801141.74104077</v>
      </c>
      <c r="F1404" s="13">
        <f>INDEX($R$3:$T$335,MATCH(VPPEL[[#This Row],[DistrictNumber]],$R$3:$R$335,0),3)</f>
        <v>1.34</v>
      </c>
      <c r="G1404" s="9">
        <f t="shared" si="122"/>
        <v>396373.52993299463</v>
      </c>
      <c r="H1404" s="11">
        <v>1.02</v>
      </c>
      <c r="I1404" s="12" cm="1">
        <f t="array" ref="I1404">INDEX(VPPEL[],MATCH(VPPEL[[#This Row],[Base Year]]&amp;VPPEL[[#This Row],[DistrictNumber]],VPPEL[[Fiscal Year]:[Fiscal Year]]&amp;VPPEL[[DistrictNumber]:[DistrictNumber]],0),9)*$H1404</f>
        <v>269118.55749434058</v>
      </c>
      <c r="J1404" s="15">
        <f>IF(VPPEL[[#This Row],[Unadjusted Maximum Revenue]]/(VPPEL[[#This Row],[Proposed Taxable Valuation]]/1000)&gt;VPPEL[[#This Row],[Max VPPEL RATE]],VPPEL[[#This Row],[Max VPPEL RATE]],VPPEL[[#This Row],[Unadjusted Maximum Revenue]]/(VPPEL[[#This Row],[Proposed Taxable Valuation]]/1000))</f>
        <v>0.90979553327735485</v>
      </c>
      <c r="K1404" s="26">
        <f>ROUND(VPPEL[[#This Row],[Proposed Taxable Valuation]]/1000*VPPEL[[#This Row],[Adjusted Rate]],0)</f>
        <v>269119</v>
      </c>
      <c r="L1404" s="19">
        <f t="shared" si="120"/>
        <v>-127254.97243865405</v>
      </c>
      <c r="M1404" s="17">
        <f t="shared" si="123"/>
        <v>-0.43020446672264523</v>
      </c>
      <c r="N1404" s="2">
        <v>214505907.07795858</v>
      </c>
      <c r="O1404">
        <f>INDEX($R$3:$T$335,MATCH(VPPEL[[#This Row],[DistrictNumber]],$R$3:$R$335,0),3)</f>
        <v>1.34</v>
      </c>
      <c r="P1404" s="9">
        <f t="shared" si="121"/>
        <v>287438</v>
      </c>
    </row>
    <row r="1405" spans="1:16" x14ac:dyDescent="0.35">
      <c r="A1405" s="13">
        <v>2030</v>
      </c>
      <c r="B1405" s="13">
        <f t="shared" si="119"/>
        <v>2029</v>
      </c>
      <c r="C1405" t="s">
        <v>196</v>
      </c>
      <c r="D1405" t="s">
        <v>197</v>
      </c>
      <c r="E1405" s="5">
        <v>381047616.61217457</v>
      </c>
      <c r="F1405" s="13">
        <f>INDEX($R$3:$T$335,MATCH(VPPEL[[#This Row],[DistrictNumber]],$R$3:$R$335,0),3)</f>
        <v>0</v>
      </c>
      <c r="G1405" s="9">
        <f t="shared" si="122"/>
        <v>0</v>
      </c>
      <c r="H1405" s="11">
        <v>1.02</v>
      </c>
      <c r="I1405" s="12" cm="1">
        <f t="array" ref="I1405">INDEX(VPPEL[],MATCH(VPPEL[[#This Row],[Base Year]]&amp;VPPEL[[#This Row],[DistrictNumber]],VPPEL[[Fiscal Year]:[Fiscal Year]]&amp;VPPEL[[DistrictNumber]:[DistrictNumber]],0),9)*$H1405</f>
        <v>0</v>
      </c>
      <c r="J1405" s="15">
        <f>IF(VPPEL[[#This Row],[Unadjusted Maximum Revenue]]/(VPPEL[[#This Row],[Proposed Taxable Valuation]]/1000)&gt;VPPEL[[#This Row],[Max VPPEL RATE]],VPPEL[[#This Row],[Max VPPEL RATE]],VPPEL[[#This Row],[Unadjusted Maximum Revenue]]/(VPPEL[[#This Row],[Proposed Taxable Valuation]]/1000))</f>
        <v>0</v>
      </c>
      <c r="K1405" s="26">
        <f>ROUND(VPPEL[[#This Row],[Proposed Taxable Valuation]]/1000*VPPEL[[#This Row],[Adjusted Rate]],0)</f>
        <v>0</v>
      </c>
      <c r="L1405" s="19">
        <f t="shared" si="120"/>
        <v>0</v>
      </c>
      <c r="M1405" s="17">
        <f t="shared" si="123"/>
        <v>0</v>
      </c>
      <c r="N1405" s="2">
        <v>248588902.72831362</v>
      </c>
      <c r="O1405">
        <f>INDEX($R$3:$T$335,MATCH(VPPEL[[#This Row],[DistrictNumber]],$R$3:$R$335,0),3)</f>
        <v>0</v>
      </c>
      <c r="P1405" s="9">
        <f t="shared" si="121"/>
        <v>0</v>
      </c>
    </row>
    <row r="1406" spans="1:16" x14ac:dyDescent="0.35">
      <c r="A1406" s="13">
        <v>2030</v>
      </c>
      <c r="B1406" s="13">
        <f t="shared" si="119"/>
        <v>2029</v>
      </c>
      <c r="C1406" t="s">
        <v>198</v>
      </c>
      <c r="D1406" t="s">
        <v>199</v>
      </c>
      <c r="E1406" s="5">
        <v>465248303.76359397</v>
      </c>
      <c r="F1406" s="13">
        <f>INDEX($R$3:$T$335,MATCH(VPPEL[[#This Row],[DistrictNumber]],$R$3:$R$335,0),3)</f>
        <v>1.34</v>
      </c>
      <c r="G1406" s="9">
        <f t="shared" si="122"/>
        <v>623432.72704321588</v>
      </c>
      <c r="H1406" s="11">
        <v>1.02</v>
      </c>
      <c r="I1406" s="12" cm="1">
        <f t="array" ref="I1406">INDEX(VPPEL[],MATCH(VPPEL[[#This Row],[Base Year]]&amp;VPPEL[[#This Row],[DistrictNumber]],VPPEL[[Fiscal Year]:[Fiscal Year]]&amp;VPPEL[[DistrictNumber]:[DistrictNumber]],0),9)*$H1406</f>
        <v>435493.50272851082</v>
      </c>
      <c r="J1406" s="15">
        <f>IF(VPPEL[[#This Row],[Unadjusted Maximum Revenue]]/(VPPEL[[#This Row],[Proposed Taxable Valuation]]/1000)&gt;VPPEL[[#This Row],[Max VPPEL RATE]],VPPEL[[#This Row],[Max VPPEL RATE]],VPPEL[[#This Row],[Unadjusted Maximum Revenue]]/(VPPEL[[#This Row],[Proposed Taxable Valuation]]/1000))</f>
        <v>0.93604533150495395</v>
      </c>
      <c r="K1406" s="26">
        <f>ROUND(VPPEL[[#This Row],[Proposed Taxable Valuation]]/1000*VPPEL[[#This Row],[Adjusted Rate]],0)</f>
        <v>435494</v>
      </c>
      <c r="L1406" s="19">
        <f t="shared" si="120"/>
        <v>-187939.22431470506</v>
      </c>
      <c r="M1406" s="17">
        <f t="shared" si="123"/>
        <v>-0.40395466849504613</v>
      </c>
      <c r="N1406" s="2">
        <v>330510233.4157576</v>
      </c>
      <c r="O1406">
        <f>INDEX($R$3:$T$335,MATCH(VPPEL[[#This Row],[DistrictNumber]],$R$3:$R$335,0),3)</f>
        <v>1.34</v>
      </c>
      <c r="P1406" s="9">
        <f t="shared" si="121"/>
        <v>442884</v>
      </c>
    </row>
    <row r="1407" spans="1:16" x14ac:dyDescent="0.35">
      <c r="A1407" s="13">
        <v>2030</v>
      </c>
      <c r="B1407" s="13">
        <f t="shared" si="119"/>
        <v>2029</v>
      </c>
      <c r="C1407" t="s">
        <v>200</v>
      </c>
      <c r="D1407" t="s">
        <v>201</v>
      </c>
      <c r="E1407" s="5">
        <v>780488980.42213333</v>
      </c>
      <c r="F1407" s="13">
        <f>INDEX($R$3:$T$335,MATCH(VPPEL[[#This Row],[DistrictNumber]],$R$3:$R$335,0),3)</f>
        <v>1.34</v>
      </c>
      <c r="G1407" s="9">
        <f t="shared" si="122"/>
        <v>1045855.2337656587</v>
      </c>
      <c r="H1407" s="11">
        <v>1.02</v>
      </c>
      <c r="I1407" s="12" cm="1">
        <f t="array" ref="I1407">INDEX(VPPEL[],MATCH(VPPEL[[#This Row],[Base Year]]&amp;VPPEL[[#This Row],[DistrictNumber]],VPPEL[[Fiscal Year]:[Fiscal Year]]&amp;VPPEL[[DistrictNumber]:[DistrictNumber]],0),9)*$H1407</f>
        <v>876578.2105163103</v>
      </c>
      <c r="J1407" s="15">
        <f>IF(VPPEL[[#This Row],[Unadjusted Maximum Revenue]]/(VPPEL[[#This Row],[Proposed Taxable Valuation]]/1000)&gt;VPPEL[[#This Row],[Max VPPEL RATE]],VPPEL[[#This Row],[Max VPPEL RATE]],VPPEL[[#This Row],[Unadjusted Maximum Revenue]]/(VPPEL[[#This Row],[Proposed Taxable Valuation]]/1000))</f>
        <v>1.1231141406278489</v>
      </c>
      <c r="K1407" s="26">
        <f>ROUND(VPPEL[[#This Row],[Proposed Taxable Valuation]]/1000*VPPEL[[#This Row],[Adjusted Rate]],0)</f>
        <v>876578</v>
      </c>
      <c r="L1407" s="19">
        <f t="shared" si="120"/>
        <v>-169277.02324934839</v>
      </c>
      <c r="M1407" s="17">
        <f t="shared" si="123"/>
        <v>-0.21688585937215121</v>
      </c>
      <c r="N1407" s="2">
        <v>631846278.38286674</v>
      </c>
      <c r="O1407">
        <f>INDEX($R$3:$T$335,MATCH(VPPEL[[#This Row],[DistrictNumber]],$R$3:$R$335,0),3)</f>
        <v>1.34</v>
      </c>
      <c r="P1407" s="9">
        <f t="shared" si="121"/>
        <v>846674</v>
      </c>
    </row>
    <row r="1408" spans="1:16" x14ac:dyDescent="0.35">
      <c r="A1408" s="13">
        <v>2030</v>
      </c>
      <c r="B1408" s="13">
        <f t="shared" si="119"/>
        <v>2029</v>
      </c>
      <c r="C1408" t="s">
        <v>202</v>
      </c>
      <c r="D1408" t="s">
        <v>203</v>
      </c>
      <c r="E1408" s="5">
        <v>341343139.80774838</v>
      </c>
      <c r="F1408" s="13">
        <f>INDEX($R$3:$T$335,MATCH(VPPEL[[#This Row],[DistrictNumber]],$R$3:$R$335,0),3)</f>
        <v>0.91417000000000004</v>
      </c>
      <c r="G1408" s="9">
        <f t="shared" si="122"/>
        <v>312045.65811804932</v>
      </c>
      <c r="H1408" s="11">
        <v>1.02</v>
      </c>
      <c r="I1408" s="12" cm="1">
        <f t="array" ref="I1408">INDEX(VPPEL[],MATCH(VPPEL[[#This Row],[Base Year]]&amp;VPPEL[[#This Row],[DistrictNumber]],VPPEL[[Fiscal Year]:[Fiscal Year]]&amp;VPPEL[[DistrictNumber]:[DistrictNumber]],0),9)*$H1408</f>
        <v>214416.89558426727</v>
      </c>
      <c r="J1408" s="15">
        <f>IF(VPPEL[[#This Row],[Unadjusted Maximum Revenue]]/(VPPEL[[#This Row],[Proposed Taxable Valuation]]/1000)&gt;VPPEL[[#This Row],[Max VPPEL RATE]],VPPEL[[#This Row],[Max VPPEL RATE]],VPPEL[[#This Row],[Unadjusted Maximum Revenue]]/(VPPEL[[#This Row],[Proposed Taxable Valuation]]/1000))</f>
        <v>0.62815645190652247</v>
      </c>
      <c r="K1408" s="26">
        <f>ROUND(VPPEL[[#This Row],[Proposed Taxable Valuation]]/1000*VPPEL[[#This Row],[Adjusted Rate]],0)</f>
        <v>214417</v>
      </c>
      <c r="L1408" s="19">
        <f t="shared" si="120"/>
        <v>-97628.76253378205</v>
      </c>
      <c r="M1408" s="17">
        <f t="shared" si="123"/>
        <v>-0.28601354809347757</v>
      </c>
      <c r="N1408" s="2">
        <v>246860226.57834071</v>
      </c>
      <c r="O1408">
        <f>INDEX($R$3:$T$335,MATCH(VPPEL[[#This Row],[DistrictNumber]],$R$3:$R$335,0),3)</f>
        <v>0.91417000000000004</v>
      </c>
      <c r="P1408" s="9">
        <f t="shared" si="121"/>
        <v>225672</v>
      </c>
    </row>
    <row r="1409" spans="1:16" x14ac:dyDescent="0.35">
      <c r="A1409" s="13">
        <v>2030</v>
      </c>
      <c r="B1409" s="13">
        <f t="shared" si="119"/>
        <v>2029</v>
      </c>
      <c r="C1409" t="s">
        <v>204</v>
      </c>
      <c r="D1409" t="s">
        <v>205</v>
      </c>
      <c r="E1409" s="5">
        <v>377898318.94861925</v>
      </c>
      <c r="F1409" s="13">
        <f>INDEX($R$3:$T$335,MATCH(VPPEL[[#This Row],[DistrictNumber]],$R$3:$R$335,0),3)</f>
        <v>1.34</v>
      </c>
      <c r="G1409" s="9">
        <f t="shared" si="122"/>
        <v>506383.74739114981</v>
      </c>
      <c r="H1409" s="11">
        <v>1.02</v>
      </c>
      <c r="I1409" s="12" cm="1">
        <f t="array" ref="I1409">INDEX(VPPEL[],MATCH(VPPEL[[#This Row],[Base Year]]&amp;VPPEL[[#This Row],[DistrictNumber]],VPPEL[[Fiscal Year]:[Fiscal Year]]&amp;VPPEL[[DistrictNumber]:[DistrictNumber]],0),9)*$H1409</f>
        <v>365234.38975203212</v>
      </c>
      <c r="J1409" s="15">
        <f>IF(VPPEL[[#This Row],[Unadjusted Maximum Revenue]]/(VPPEL[[#This Row],[Proposed Taxable Valuation]]/1000)&gt;VPPEL[[#This Row],[Max VPPEL RATE]],VPPEL[[#This Row],[Max VPPEL RATE]],VPPEL[[#This Row],[Unadjusted Maximum Revenue]]/(VPPEL[[#This Row],[Proposed Taxable Valuation]]/1000))</f>
        <v>0.96648852730591539</v>
      </c>
      <c r="K1409" s="26">
        <f>ROUND(VPPEL[[#This Row],[Proposed Taxable Valuation]]/1000*VPPEL[[#This Row],[Adjusted Rate]],0)</f>
        <v>365234</v>
      </c>
      <c r="L1409" s="19">
        <f t="shared" si="120"/>
        <v>-141149.35763911769</v>
      </c>
      <c r="M1409" s="17">
        <f t="shared" si="123"/>
        <v>-0.37351147269408469</v>
      </c>
      <c r="N1409" s="2">
        <v>301217094.87585515</v>
      </c>
      <c r="O1409">
        <f>INDEX($R$3:$T$335,MATCH(VPPEL[[#This Row],[DistrictNumber]],$R$3:$R$335,0),3)</f>
        <v>1.34</v>
      </c>
      <c r="P1409" s="9">
        <f t="shared" si="121"/>
        <v>403631</v>
      </c>
    </row>
    <row r="1410" spans="1:16" x14ac:dyDescent="0.35">
      <c r="A1410" s="13">
        <v>2030</v>
      </c>
      <c r="B1410" s="13">
        <f t="shared" si="119"/>
        <v>2029</v>
      </c>
      <c r="C1410" t="s">
        <v>206</v>
      </c>
      <c r="D1410" t="s">
        <v>207</v>
      </c>
      <c r="E1410" s="5">
        <v>715559523.24608135</v>
      </c>
      <c r="F1410" s="13">
        <f>INDEX($R$3:$T$335,MATCH(VPPEL[[#This Row],[DistrictNumber]],$R$3:$R$335,0),3)</f>
        <v>1.0104299999999999</v>
      </c>
      <c r="G1410" s="9">
        <f t="shared" si="122"/>
        <v>723022.80907353794</v>
      </c>
      <c r="H1410" s="11">
        <v>1.02</v>
      </c>
      <c r="I1410" s="12" cm="1">
        <f t="array" ref="I1410">INDEX(VPPEL[],MATCH(VPPEL[[#This Row],[Base Year]]&amp;VPPEL[[#This Row],[DistrictNumber]],VPPEL[[Fiscal Year]:[Fiscal Year]]&amp;VPPEL[[DistrictNumber]:[DistrictNumber]],0),9)*$H1410</f>
        <v>544347.07886330655</v>
      </c>
      <c r="J1410" s="15">
        <f>IF(VPPEL[[#This Row],[Unadjusted Maximum Revenue]]/(VPPEL[[#This Row],[Proposed Taxable Valuation]]/1000)&gt;VPPEL[[#This Row],[Max VPPEL RATE]],VPPEL[[#This Row],[Max VPPEL RATE]],VPPEL[[#This Row],[Unadjusted Maximum Revenue]]/(VPPEL[[#This Row],[Proposed Taxable Valuation]]/1000))</f>
        <v>0.76072927713115668</v>
      </c>
      <c r="K1410" s="26">
        <f>ROUND(VPPEL[[#This Row],[Proposed Taxable Valuation]]/1000*VPPEL[[#This Row],[Adjusted Rate]],0)</f>
        <v>544347</v>
      </c>
      <c r="L1410" s="19">
        <f t="shared" si="120"/>
        <v>-178675.73021023138</v>
      </c>
      <c r="M1410" s="17">
        <f t="shared" si="123"/>
        <v>-0.24970072286884326</v>
      </c>
      <c r="N1410" s="2">
        <v>559783872.22100317</v>
      </c>
      <c r="O1410">
        <f>INDEX($R$3:$T$335,MATCH(VPPEL[[#This Row],[DistrictNumber]],$R$3:$R$335,0),3)</f>
        <v>1.0104299999999999</v>
      </c>
      <c r="P1410" s="9">
        <f t="shared" si="121"/>
        <v>565622</v>
      </c>
    </row>
    <row r="1411" spans="1:16" x14ac:dyDescent="0.35">
      <c r="A1411" s="13">
        <v>2030</v>
      </c>
      <c r="B1411" s="13">
        <f t="shared" si="119"/>
        <v>2029</v>
      </c>
      <c r="C1411" t="s">
        <v>208</v>
      </c>
      <c r="D1411" t="s">
        <v>209</v>
      </c>
      <c r="E1411" s="5">
        <v>348588362.90904158</v>
      </c>
      <c r="F1411" s="13">
        <f>INDEX($R$3:$T$335,MATCH(VPPEL[[#This Row],[DistrictNumber]],$R$3:$R$335,0),3)</f>
        <v>0.92934000000000005</v>
      </c>
      <c r="G1411" s="9">
        <f t="shared" si="122"/>
        <v>323957.10918588872</v>
      </c>
      <c r="H1411" s="11">
        <v>1.02</v>
      </c>
      <c r="I1411" s="12" cm="1">
        <f t="array" ref="I1411">INDEX(VPPEL[],MATCH(VPPEL[[#This Row],[Base Year]]&amp;VPPEL[[#This Row],[DistrictNumber]],VPPEL[[Fiscal Year]:[Fiscal Year]]&amp;VPPEL[[DistrictNumber]:[DistrictNumber]],0),9)*$H1411</f>
        <v>255421.18385961215</v>
      </c>
      <c r="J1411" s="15">
        <f>IF(VPPEL[[#This Row],[Unadjusted Maximum Revenue]]/(VPPEL[[#This Row],[Proposed Taxable Valuation]]/1000)&gt;VPPEL[[#This Row],[Max VPPEL RATE]],VPPEL[[#This Row],[Max VPPEL RATE]],VPPEL[[#This Row],[Unadjusted Maximum Revenue]]/(VPPEL[[#This Row],[Proposed Taxable Valuation]]/1000))</f>
        <v>0.73273009382203658</v>
      </c>
      <c r="K1411" s="26">
        <f>ROUND(VPPEL[[#This Row],[Proposed Taxable Valuation]]/1000*VPPEL[[#This Row],[Adjusted Rate]],0)</f>
        <v>255421</v>
      </c>
      <c r="L1411" s="19">
        <f t="shared" si="120"/>
        <v>-68535.925326276571</v>
      </c>
      <c r="M1411" s="17">
        <f t="shared" si="123"/>
        <v>-0.19660990617796348</v>
      </c>
      <c r="N1411" s="2">
        <v>273318777.67388451</v>
      </c>
      <c r="O1411">
        <f>INDEX($R$3:$T$335,MATCH(VPPEL[[#This Row],[DistrictNumber]],$R$3:$R$335,0),3)</f>
        <v>0.92934000000000005</v>
      </c>
      <c r="P1411" s="9">
        <f t="shared" si="121"/>
        <v>254006</v>
      </c>
    </row>
    <row r="1412" spans="1:16" x14ac:dyDescent="0.35">
      <c r="A1412" s="13">
        <v>2030</v>
      </c>
      <c r="B1412" s="13">
        <f t="shared" si="119"/>
        <v>2029</v>
      </c>
      <c r="C1412" t="s">
        <v>210</v>
      </c>
      <c r="D1412" t="s">
        <v>211</v>
      </c>
      <c r="E1412" s="5">
        <v>152873498.94377601</v>
      </c>
      <c r="F1412" s="13">
        <f>INDEX($R$3:$T$335,MATCH(VPPEL[[#This Row],[DistrictNumber]],$R$3:$R$335,0),3)</f>
        <v>1.34</v>
      </c>
      <c r="G1412" s="9">
        <f t="shared" si="122"/>
        <v>204850.48858465988</v>
      </c>
      <c r="H1412" s="11">
        <v>1.02</v>
      </c>
      <c r="I1412" s="12" cm="1">
        <f t="array" ref="I1412">INDEX(VPPEL[],MATCH(VPPEL[[#This Row],[Base Year]]&amp;VPPEL[[#This Row],[DistrictNumber]],VPPEL[[Fiscal Year]:[Fiscal Year]]&amp;VPPEL[[DistrictNumber]:[DistrictNumber]],0),9)*$H1412</f>
        <v>167443.94373995674</v>
      </c>
      <c r="J1412" s="15">
        <f>IF(VPPEL[[#This Row],[Unadjusted Maximum Revenue]]/(VPPEL[[#This Row],[Proposed Taxable Valuation]]/1000)&gt;VPPEL[[#This Row],[Max VPPEL RATE]],VPPEL[[#This Row],[Max VPPEL RATE]],VPPEL[[#This Row],[Unadjusted Maximum Revenue]]/(VPPEL[[#This Row],[Proposed Taxable Valuation]]/1000))</f>
        <v>1.0953104684386106</v>
      </c>
      <c r="K1412" s="26">
        <f>ROUND(VPPEL[[#This Row],[Proposed Taxable Valuation]]/1000*VPPEL[[#This Row],[Adjusted Rate]],0)</f>
        <v>167444</v>
      </c>
      <c r="L1412" s="19">
        <f t="shared" si="120"/>
        <v>-37406.544844703138</v>
      </c>
      <c r="M1412" s="17">
        <f t="shared" si="123"/>
        <v>-0.24468953156138951</v>
      </c>
      <c r="N1412" s="2">
        <v>122232179.9947561</v>
      </c>
      <c r="O1412">
        <f>INDEX($R$3:$T$335,MATCH(VPPEL[[#This Row],[DistrictNumber]],$R$3:$R$335,0),3)</f>
        <v>1.34</v>
      </c>
      <c r="P1412" s="9">
        <f t="shared" si="121"/>
        <v>163791</v>
      </c>
    </row>
    <row r="1413" spans="1:16" x14ac:dyDescent="0.35">
      <c r="A1413" s="13">
        <v>2030</v>
      </c>
      <c r="B1413" s="13">
        <f t="shared" ref="B1413:B1476" si="124">A1413-1</f>
        <v>2029</v>
      </c>
      <c r="C1413" t="s">
        <v>212</v>
      </c>
      <c r="D1413" t="s">
        <v>213</v>
      </c>
      <c r="E1413" s="5">
        <v>667486640.01641119</v>
      </c>
      <c r="F1413" s="13">
        <f>INDEX($R$3:$T$335,MATCH(VPPEL[[#This Row],[DistrictNumber]],$R$3:$R$335,0),3)</f>
        <v>1.34</v>
      </c>
      <c r="G1413" s="9">
        <f t="shared" si="122"/>
        <v>894432.09762199107</v>
      </c>
      <c r="H1413" s="11">
        <v>1.02</v>
      </c>
      <c r="I1413" s="12" cm="1">
        <f t="array" ref="I1413">INDEX(VPPEL[],MATCH(VPPEL[[#This Row],[Base Year]]&amp;VPPEL[[#This Row],[DistrictNumber]],VPPEL[[Fiscal Year]:[Fiscal Year]]&amp;VPPEL[[DistrictNumber]:[DistrictNumber]],0),9)*$H1413</f>
        <v>671929.39486630575</v>
      </c>
      <c r="J1413" s="15">
        <f>IF(VPPEL[[#This Row],[Unadjusted Maximum Revenue]]/(VPPEL[[#This Row],[Proposed Taxable Valuation]]/1000)&gt;VPPEL[[#This Row],[Max VPPEL RATE]],VPPEL[[#This Row],[Max VPPEL RATE]],VPPEL[[#This Row],[Unadjusted Maximum Revenue]]/(VPPEL[[#This Row],[Proposed Taxable Valuation]]/1000))</f>
        <v>1.0066559457276707</v>
      </c>
      <c r="K1413" s="26">
        <f>ROUND(VPPEL[[#This Row],[Proposed Taxable Valuation]]/1000*VPPEL[[#This Row],[Adjusted Rate]],0)</f>
        <v>671929</v>
      </c>
      <c r="L1413" s="19">
        <f t="shared" ref="L1413:L1476" si="125">I1413-G1413</f>
        <v>-222502.70275568531</v>
      </c>
      <c r="M1413" s="17">
        <f t="shared" si="123"/>
        <v>-0.33334405427232938</v>
      </c>
      <c r="N1413" s="2">
        <v>504387713.69871211</v>
      </c>
      <c r="O1413">
        <f>INDEX($R$3:$T$335,MATCH(VPPEL[[#This Row],[DistrictNumber]],$R$3:$R$335,0),3)</f>
        <v>1.34</v>
      </c>
      <c r="P1413" s="9">
        <f t="shared" ref="P1413:P1476" si="126">ROUND(N1413/1000*O1413,0)</f>
        <v>675880</v>
      </c>
    </row>
    <row r="1414" spans="1:16" x14ac:dyDescent="0.35">
      <c r="A1414" s="13">
        <v>2030</v>
      </c>
      <c r="B1414" s="13">
        <f t="shared" si="124"/>
        <v>2029</v>
      </c>
      <c r="C1414" t="s">
        <v>214</v>
      </c>
      <c r="D1414" t="s">
        <v>215</v>
      </c>
      <c r="E1414" s="5">
        <v>448299352.26731592</v>
      </c>
      <c r="F1414" s="13">
        <f>INDEX($R$3:$T$335,MATCH(VPPEL[[#This Row],[DistrictNumber]],$R$3:$R$335,0),3)</f>
        <v>1</v>
      </c>
      <c r="G1414" s="9">
        <f t="shared" si="122"/>
        <v>448299.3522673159</v>
      </c>
      <c r="H1414" s="11">
        <v>1.02</v>
      </c>
      <c r="I1414" s="12" cm="1">
        <f t="array" ref="I1414">INDEX(VPPEL[],MATCH(VPPEL[[#This Row],[Base Year]]&amp;VPPEL[[#This Row],[DistrictNumber]],VPPEL[[Fiscal Year]:[Fiscal Year]]&amp;VPPEL[[DistrictNumber]:[DistrictNumber]],0),9)*$H1414</f>
        <v>355102.97151223297</v>
      </c>
      <c r="J1414" s="15">
        <f>IF(VPPEL[[#This Row],[Unadjusted Maximum Revenue]]/(VPPEL[[#This Row],[Proposed Taxable Valuation]]/1000)&gt;VPPEL[[#This Row],[Max VPPEL RATE]],VPPEL[[#This Row],[Max VPPEL RATE]],VPPEL[[#This Row],[Unadjusted Maximum Revenue]]/(VPPEL[[#This Row],[Proposed Taxable Valuation]]/1000))</f>
        <v>0.79211127501359635</v>
      </c>
      <c r="K1414" s="26">
        <f>ROUND(VPPEL[[#This Row],[Proposed Taxable Valuation]]/1000*VPPEL[[#This Row],[Adjusted Rate]],0)</f>
        <v>355103</v>
      </c>
      <c r="L1414" s="19">
        <f t="shared" si="125"/>
        <v>-93196.380755082937</v>
      </c>
      <c r="M1414" s="17">
        <f t="shared" si="123"/>
        <v>-0.20788872498640365</v>
      </c>
      <c r="N1414" s="2">
        <v>359924509.91236883</v>
      </c>
      <c r="O1414">
        <f>INDEX($R$3:$T$335,MATCH(VPPEL[[#This Row],[DistrictNumber]],$R$3:$R$335,0),3)</f>
        <v>1</v>
      </c>
      <c r="P1414" s="9">
        <f t="shared" si="126"/>
        <v>359925</v>
      </c>
    </row>
    <row r="1415" spans="1:16" x14ac:dyDescent="0.35">
      <c r="A1415" s="13">
        <v>2030</v>
      </c>
      <c r="B1415" s="13">
        <f t="shared" si="124"/>
        <v>2029</v>
      </c>
      <c r="C1415" t="s">
        <v>216</v>
      </c>
      <c r="D1415" t="s">
        <v>217</v>
      </c>
      <c r="E1415" s="5">
        <v>1662597982.2887197</v>
      </c>
      <c r="F1415" s="13">
        <f>INDEX($R$3:$T$335,MATCH(VPPEL[[#This Row],[DistrictNumber]],$R$3:$R$335,0),3)</f>
        <v>0.67</v>
      </c>
      <c r="G1415" s="9">
        <f t="shared" si="122"/>
        <v>1113940.6481334423</v>
      </c>
      <c r="H1415" s="11">
        <v>1.02</v>
      </c>
      <c r="I1415" s="12" cm="1">
        <f t="array" ref="I1415">INDEX(VPPEL[],MATCH(VPPEL[[#This Row],[Base Year]]&amp;VPPEL[[#This Row],[DistrictNumber]],VPPEL[[Fiscal Year]:[Fiscal Year]]&amp;VPPEL[[DistrictNumber]:[DistrictNumber]],0),9)*$H1415</f>
        <v>735175.86737557489</v>
      </c>
      <c r="J1415" s="15">
        <f>IF(VPPEL[[#This Row],[Unadjusted Maximum Revenue]]/(VPPEL[[#This Row],[Proposed Taxable Valuation]]/1000)&gt;VPPEL[[#This Row],[Max VPPEL RATE]],VPPEL[[#This Row],[Max VPPEL RATE]],VPPEL[[#This Row],[Unadjusted Maximum Revenue]]/(VPPEL[[#This Row],[Proposed Taxable Valuation]]/1000))</f>
        <v>0.44218498711488718</v>
      </c>
      <c r="K1415" s="26">
        <f>ROUND(VPPEL[[#This Row],[Proposed Taxable Valuation]]/1000*VPPEL[[#This Row],[Adjusted Rate]],0)</f>
        <v>735176</v>
      </c>
      <c r="L1415" s="19">
        <f t="shared" si="125"/>
        <v>-378764.78075786738</v>
      </c>
      <c r="M1415" s="17">
        <f t="shared" si="123"/>
        <v>-0.22781501288511286</v>
      </c>
      <c r="N1415" s="2">
        <v>1190399782.733175</v>
      </c>
      <c r="O1415">
        <f>INDEX($R$3:$T$335,MATCH(VPPEL[[#This Row],[DistrictNumber]],$R$3:$R$335,0),3)</f>
        <v>0.67</v>
      </c>
      <c r="P1415" s="9">
        <f t="shared" si="126"/>
        <v>797568</v>
      </c>
    </row>
    <row r="1416" spans="1:16" x14ac:dyDescent="0.35">
      <c r="A1416" s="13">
        <v>2030</v>
      </c>
      <c r="B1416" s="13">
        <f t="shared" si="124"/>
        <v>2029</v>
      </c>
      <c r="C1416" t="s">
        <v>218</v>
      </c>
      <c r="D1416" t="s">
        <v>219</v>
      </c>
      <c r="E1416" s="5">
        <v>882106308.05696142</v>
      </c>
      <c r="F1416" s="13">
        <f>INDEX($R$3:$T$335,MATCH(VPPEL[[#This Row],[DistrictNumber]],$R$3:$R$335,0),3)</f>
        <v>1.0159199999999999</v>
      </c>
      <c r="G1416" s="9">
        <f t="shared" si="122"/>
        <v>896149.44048122817</v>
      </c>
      <c r="H1416" s="11">
        <v>1.02</v>
      </c>
      <c r="I1416" s="12" cm="1">
        <f t="array" ref="I1416">INDEX(VPPEL[],MATCH(VPPEL[[#This Row],[Base Year]]&amp;VPPEL[[#This Row],[DistrictNumber]],VPPEL[[Fiscal Year]:[Fiscal Year]]&amp;VPPEL[[DistrictNumber]:[DistrictNumber]],0),9)*$H1416</f>
        <v>614571.83351478237</v>
      </c>
      <c r="J1416" s="15">
        <f>IF(VPPEL[[#This Row],[Unadjusted Maximum Revenue]]/(VPPEL[[#This Row],[Proposed Taxable Valuation]]/1000)&gt;VPPEL[[#This Row],[Max VPPEL RATE]],VPPEL[[#This Row],[Max VPPEL RATE]],VPPEL[[#This Row],[Unadjusted Maximum Revenue]]/(VPPEL[[#This Row],[Proposed Taxable Valuation]]/1000))</f>
        <v>0.69670948716886039</v>
      </c>
      <c r="K1416" s="26">
        <f>ROUND(VPPEL[[#This Row],[Proposed Taxable Valuation]]/1000*VPPEL[[#This Row],[Adjusted Rate]],0)</f>
        <v>614572</v>
      </c>
      <c r="L1416" s="19">
        <f t="shared" si="125"/>
        <v>-281577.6069664458</v>
      </c>
      <c r="M1416" s="17">
        <f t="shared" si="123"/>
        <v>-0.31921051283113955</v>
      </c>
      <c r="N1416" s="2">
        <v>653659766.38729239</v>
      </c>
      <c r="O1416">
        <f>INDEX($R$3:$T$335,MATCH(VPPEL[[#This Row],[DistrictNumber]],$R$3:$R$335,0),3)</f>
        <v>1.0159199999999999</v>
      </c>
      <c r="P1416" s="9">
        <f t="shared" si="126"/>
        <v>664066</v>
      </c>
    </row>
    <row r="1417" spans="1:16" x14ac:dyDescent="0.35">
      <c r="A1417" s="13">
        <v>2030</v>
      </c>
      <c r="B1417" s="13">
        <f t="shared" si="124"/>
        <v>2029</v>
      </c>
      <c r="C1417" t="s">
        <v>220</v>
      </c>
      <c r="D1417" t="s">
        <v>221</v>
      </c>
      <c r="E1417" s="5">
        <v>2162611545.6323123</v>
      </c>
      <c r="F1417" s="13">
        <f>INDEX($R$3:$T$335,MATCH(VPPEL[[#This Row],[DistrictNumber]],$R$3:$R$335,0),3)</f>
        <v>1.1297299999999999</v>
      </c>
      <c r="G1417" s="9">
        <f t="shared" si="122"/>
        <v>2443167.1414471916</v>
      </c>
      <c r="H1417" s="11">
        <v>1.02</v>
      </c>
      <c r="I1417" s="12" cm="1">
        <f t="array" ref="I1417">INDEX(VPPEL[],MATCH(VPPEL[[#This Row],[Base Year]]&amp;VPPEL[[#This Row],[DistrictNumber]],VPPEL[[Fiscal Year]:[Fiscal Year]]&amp;VPPEL[[DistrictNumber]:[DistrictNumber]],0),9)*$H1417</f>
        <v>1625944.8963710072</v>
      </c>
      <c r="J1417" s="15">
        <f>IF(VPPEL[[#This Row],[Unadjusted Maximum Revenue]]/(VPPEL[[#This Row],[Proposed Taxable Valuation]]/1000)&gt;VPPEL[[#This Row],[Max VPPEL RATE]],VPPEL[[#This Row],[Max VPPEL RATE]],VPPEL[[#This Row],[Unadjusted Maximum Revenue]]/(VPPEL[[#This Row],[Proposed Taxable Valuation]]/1000))</f>
        <v>0.7518432515792417</v>
      </c>
      <c r="K1417" s="26">
        <f>ROUND(VPPEL[[#This Row],[Proposed Taxable Valuation]]/1000*VPPEL[[#This Row],[Adjusted Rate]],0)</f>
        <v>1625945</v>
      </c>
      <c r="L1417" s="19">
        <f t="shared" si="125"/>
        <v>-817222.24507618439</v>
      </c>
      <c r="M1417" s="17">
        <f t="shared" si="123"/>
        <v>-0.3778867484207582</v>
      </c>
      <c r="N1417" s="2">
        <v>1515932767.1656644</v>
      </c>
      <c r="O1417">
        <f>INDEX($R$3:$T$335,MATCH(VPPEL[[#This Row],[DistrictNumber]],$R$3:$R$335,0),3)</f>
        <v>1.1297299999999999</v>
      </c>
      <c r="P1417" s="9">
        <f t="shared" si="126"/>
        <v>1712595</v>
      </c>
    </row>
    <row r="1418" spans="1:16" x14ac:dyDescent="0.35">
      <c r="A1418" s="13">
        <v>2030</v>
      </c>
      <c r="B1418" s="13">
        <f t="shared" si="124"/>
        <v>2029</v>
      </c>
      <c r="C1418" t="s">
        <v>222</v>
      </c>
      <c r="D1418" t="s">
        <v>223</v>
      </c>
      <c r="E1418" s="5">
        <v>1364624266.389472</v>
      </c>
      <c r="F1418" s="13">
        <f>INDEX($R$3:$T$335,MATCH(VPPEL[[#This Row],[DistrictNumber]],$R$3:$R$335,0),3)</f>
        <v>1.34</v>
      </c>
      <c r="G1418" s="9">
        <f t="shared" ref="G1418:G1481" si="127">E1418/1000*F1418</f>
        <v>1828596.5169618926</v>
      </c>
      <c r="H1418" s="11">
        <v>1.02</v>
      </c>
      <c r="I1418" s="12" cm="1">
        <f t="array" ref="I1418">INDEX(VPPEL[],MATCH(VPPEL[[#This Row],[Base Year]]&amp;VPPEL[[#This Row],[DistrictNumber]],VPPEL[[Fiscal Year]:[Fiscal Year]]&amp;VPPEL[[DistrictNumber]:[DistrictNumber]],0),9)*$H1418</f>
        <v>1260312.1790923758</v>
      </c>
      <c r="J1418" s="15">
        <f>IF(VPPEL[[#This Row],[Unadjusted Maximum Revenue]]/(VPPEL[[#This Row],[Proposed Taxable Valuation]]/1000)&gt;VPPEL[[#This Row],[Max VPPEL RATE]],VPPEL[[#This Row],[Max VPPEL RATE]],VPPEL[[#This Row],[Unadjusted Maximum Revenue]]/(VPPEL[[#This Row],[Proposed Taxable Valuation]]/1000))</f>
        <v>0.92355984730281437</v>
      </c>
      <c r="K1418" s="26">
        <f>ROUND(VPPEL[[#This Row],[Proposed Taxable Valuation]]/1000*VPPEL[[#This Row],[Adjusted Rate]],0)</f>
        <v>1260312</v>
      </c>
      <c r="L1418" s="19">
        <f t="shared" si="125"/>
        <v>-568284.33786951681</v>
      </c>
      <c r="M1418" s="17">
        <f t="shared" si="123"/>
        <v>-0.41644015269718571</v>
      </c>
      <c r="N1418" s="2">
        <v>964505815.90517592</v>
      </c>
      <c r="O1418">
        <f>INDEX($R$3:$T$335,MATCH(VPPEL[[#This Row],[DistrictNumber]],$R$3:$R$335,0),3)</f>
        <v>1.34</v>
      </c>
      <c r="P1418" s="9">
        <f t="shared" si="126"/>
        <v>1292438</v>
      </c>
    </row>
    <row r="1419" spans="1:16" x14ac:dyDescent="0.35">
      <c r="A1419" s="13">
        <v>2030</v>
      </c>
      <c r="B1419" s="13">
        <f t="shared" si="124"/>
        <v>2029</v>
      </c>
      <c r="C1419" t="s">
        <v>224</v>
      </c>
      <c r="D1419" t="s">
        <v>225</v>
      </c>
      <c r="E1419" s="5">
        <v>345697949.33973157</v>
      </c>
      <c r="F1419" s="13">
        <f>INDEX($R$3:$T$335,MATCH(VPPEL[[#This Row],[DistrictNumber]],$R$3:$R$335,0),3)</f>
        <v>0.5212</v>
      </c>
      <c r="G1419" s="9">
        <f t="shared" si="127"/>
        <v>180177.77119586812</v>
      </c>
      <c r="H1419" s="11">
        <v>1.02</v>
      </c>
      <c r="I1419" s="12" cm="1">
        <f t="array" ref="I1419">INDEX(VPPEL[],MATCH(VPPEL[[#This Row],[Base Year]]&amp;VPPEL[[#This Row],[DistrictNumber]],VPPEL[[Fiscal Year]:[Fiscal Year]]&amp;VPPEL[[DistrictNumber]:[DistrictNumber]],0),9)*$H1419</f>
        <v>135901.22903958254</v>
      </c>
      <c r="J1419" s="15">
        <f>IF(VPPEL[[#This Row],[Unadjusted Maximum Revenue]]/(VPPEL[[#This Row],[Proposed Taxable Valuation]]/1000)&gt;VPPEL[[#This Row],[Max VPPEL RATE]],VPPEL[[#This Row],[Max VPPEL RATE]],VPPEL[[#This Row],[Unadjusted Maximum Revenue]]/(VPPEL[[#This Row],[Proposed Taxable Valuation]]/1000))</f>
        <v>0.39312130517160465</v>
      </c>
      <c r="K1419" s="26">
        <f>ROUND(VPPEL[[#This Row],[Proposed Taxable Valuation]]/1000*VPPEL[[#This Row],[Adjusted Rate]],0)</f>
        <v>135901</v>
      </c>
      <c r="L1419" s="19">
        <f t="shared" si="125"/>
        <v>-44276.542156285577</v>
      </c>
      <c r="M1419" s="17">
        <f t="shared" ref="M1419:M1482" si="128">J1419-F1419</f>
        <v>-0.12807869482839535</v>
      </c>
      <c r="N1419" s="2">
        <v>256450518.9921582</v>
      </c>
      <c r="O1419">
        <f>INDEX($R$3:$T$335,MATCH(VPPEL[[#This Row],[DistrictNumber]],$R$3:$R$335,0),3)</f>
        <v>0.5212</v>
      </c>
      <c r="P1419" s="9">
        <f t="shared" si="126"/>
        <v>133662</v>
      </c>
    </row>
    <row r="1420" spans="1:16" x14ac:dyDescent="0.35">
      <c r="A1420" s="13">
        <v>2030</v>
      </c>
      <c r="B1420" s="13">
        <f t="shared" si="124"/>
        <v>2029</v>
      </c>
      <c r="C1420" t="s">
        <v>226</v>
      </c>
      <c r="D1420" t="s">
        <v>227</v>
      </c>
      <c r="E1420" s="5">
        <v>513013676.92144251</v>
      </c>
      <c r="F1420" s="13">
        <f>INDEX($R$3:$T$335,MATCH(VPPEL[[#This Row],[DistrictNumber]],$R$3:$R$335,0),3)</f>
        <v>0.81249000000000005</v>
      </c>
      <c r="G1420" s="9">
        <f t="shared" si="127"/>
        <v>416818.48236190283</v>
      </c>
      <c r="H1420" s="11">
        <v>1.02</v>
      </c>
      <c r="I1420" s="12" cm="1">
        <f t="array" ref="I1420">INDEX(VPPEL[],MATCH(VPPEL[[#This Row],[Base Year]]&amp;VPPEL[[#This Row],[DistrictNumber]],VPPEL[[Fiscal Year]:[Fiscal Year]]&amp;VPPEL[[DistrictNumber]:[DistrictNumber]],0),9)*$H1420</f>
        <v>320178.19547105796</v>
      </c>
      <c r="J1420" s="15">
        <f>IF(VPPEL[[#This Row],[Unadjusted Maximum Revenue]]/(VPPEL[[#This Row],[Proposed Taxable Valuation]]/1000)&gt;VPPEL[[#This Row],[Max VPPEL RATE]],VPPEL[[#This Row],[Max VPPEL RATE]],VPPEL[[#This Row],[Unadjusted Maximum Revenue]]/(VPPEL[[#This Row],[Proposed Taxable Valuation]]/1000))</f>
        <v>0.62411239675406682</v>
      </c>
      <c r="K1420" s="26">
        <f>ROUND(VPPEL[[#This Row],[Proposed Taxable Valuation]]/1000*VPPEL[[#This Row],[Adjusted Rate]],0)</f>
        <v>320178</v>
      </c>
      <c r="L1420" s="19">
        <f t="shared" si="125"/>
        <v>-96640.286890844873</v>
      </c>
      <c r="M1420" s="17">
        <f t="shared" si="128"/>
        <v>-0.18837760324593322</v>
      </c>
      <c r="N1420" s="2">
        <v>415365282.78862387</v>
      </c>
      <c r="O1420">
        <f>INDEX($R$3:$T$335,MATCH(VPPEL[[#This Row],[DistrictNumber]],$R$3:$R$335,0),3)</f>
        <v>0.81249000000000005</v>
      </c>
      <c r="P1420" s="9">
        <f t="shared" si="126"/>
        <v>337480</v>
      </c>
    </row>
    <row r="1421" spans="1:16" x14ac:dyDescent="0.35">
      <c r="A1421" s="13">
        <v>2030</v>
      </c>
      <c r="B1421" s="13">
        <f t="shared" si="124"/>
        <v>2029</v>
      </c>
      <c r="C1421" t="s">
        <v>228</v>
      </c>
      <c r="D1421" t="s">
        <v>229</v>
      </c>
      <c r="E1421" s="5">
        <v>1233868698.123764</v>
      </c>
      <c r="F1421" s="13">
        <f>INDEX($R$3:$T$335,MATCH(VPPEL[[#This Row],[DistrictNumber]],$R$3:$R$335,0),3)</f>
        <v>0.56833</v>
      </c>
      <c r="G1421" s="9">
        <f t="shared" si="127"/>
        <v>701244.59720467881</v>
      </c>
      <c r="H1421" s="11">
        <v>1.02</v>
      </c>
      <c r="I1421" s="12" cm="1">
        <f t="array" ref="I1421">INDEX(VPPEL[],MATCH(VPPEL[[#This Row],[Base Year]]&amp;VPPEL[[#This Row],[DistrictNumber]],VPPEL[[Fiscal Year]:[Fiscal Year]]&amp;VPPEL[[DistrictNumber]:[DistrictNumber]],0),9)*$H1421</f>
        <v>448679.79300605808</v>
      </c>
      <c r="J1421" s="15">
        <f>IF(VPPEL[[#This Row],[Unadjusted Maximum Revenue]]/(VPPEL[[#This Row],[Proposed Taxable Valuation]]/1000)&gt;VPPEL[[#This Row],[Max VPPEL RATE]],VPPEL[[#This Row],[Max VPPEL RATE]],VPPEL[[#This Row],[Unadjusted Maximum Revenue]]/(VPPEL[[#This Row],[Proposed Taxable Valuation]]/1000))</f>
        <v>0.36363657955528506</v>
      </c>
      <c r="K1421" s="26">
        <f>ROUND(VPPEL[[#This Row],[Proposed Taxable Valuation]]/1000*VPPEL[[#This Row],[Adjusted Rate]],0)</f>
        <v>448680</v>
      </c>
      <c r="L1421" s="19">
        <f t="shared" si="125"/>
        <v>-252564.80419862072</v>
      </c>
      <c r="M1421" s="17">
        <f t="shared" si="128"/>
        <v>-0.20469342044471495</v>
      </c>
      <c r="N1421" s="2">
        <v>854992758.21624196</v>
      </c>
      <c r="O1421">
        <f>INDEX($R$3:$T$335,MATCH(VPPEL[[#This Row],[DistrictNumber]],$R$3:$R$335,0),3)</f>
        <v>0.56833</v>
      </c>
      <c r="P1421" s="9">
        <f t="shared" si="126"/>
        <v>485918</v>
      </c>
    </row>
    <row r="1422" spans="1:16" x14ac:dyDescent="0.35">
      <c r="A1422" s="13">
        <v>2030</v>
      </c>
      <c r="B1422" s="13">
        <f t="shared" si="124"/>
        <v>2029</v>
      </c>
      <c r="C1422" t="s">
        <v>230</v>
      </c>
      <c r="D1422" t="s">
        <v>231</v>
      </c>
      <c r="E1422" s="5">
        <v>417966223.09162134</v>
      </c>
      <c r="F1422" s="13">
        <f>INDEX($R$3:$T$335,MATCH(VPPEL[[#This Row],[DistrictNumber]],$R$3:$R$335,0),3)</f>
        <v>0.77239000000000002</v>
      </c>
      <c r="G1422" s="9">
        <f t="shared" si="127"/>
        <v>322832.93105373741</v>
      </c>
      <c r="H1422" s="11">
        <v>1.02</v>
      </c>
      <c r="I1422" s="12" cm="1">
        <f t="array" ref="I1422">INDEX(VPPEL[],MATCH(VPPEL[[#This Row],[Base Year]]&amp;VPPEL[[#This Row],[DistrictNumber]],VPPEL[[Fiscal Year]:[Fiscal Year]]&amp;VPPEL[[DistrictNumber]:[DistrictNumber]],0),9)*$H1422</f>
        <v>259853.28349039232</v>
      </c>
      <c r="J1422" s="15">
        <f>IF(VPPEL[[#This Row],[Unadjusted Maximum Revenue]]/(VPPEL[[#This Row],[Proposed Taxable Valuation]]/1000)&gt;VPPEL[[#This Row],[Max VPPEL RATE]],VPPEL[[#This Row],[Max VPPEL RATE]],VPPEL[[#This Row],[Unadjusted Maximum Revenue]]/(VPPEL[[#This Row],[Proposed Taxable Valuation]]/1000))</f>
        <v>0.62170881074624662</v>
      </c>
      <c r="K1422" s="26">
        <f>ROUND(VPPEL[[#This Row],[Proposed Taxable Valuation]]/1000*VPPEL[[#This Row],[Adjusted Rate]],0)</f>
        <v>259853</v>
      </c>
      <c r="L1422" s="19">
        <f t="shared" si="125"/>
        <v>-62979.64756334509</v>
      </c>
      <c r="M1422" s="17">
        <f t="shared" si="128"/>
        <v>-0.1506811892537534</v>
      </c>
      <c r="N1422" s="2">
        <v>334046872.36767715</v>
      </c>
      <c r="O1422">
        <f>INDEX($R$3:$T$335,MATCH(VPPEL[[#This Row],[DistrictNumber]],$R$3:$R$335,0),3)</f>
        <v>0.77239000000000002</v>
      </c>
      <c r="P1422" s="9">
        <f t="shared" si="126"/>
        <v>258014</v>
      </c>
    </row>
    <row r="1423" spans="1:16" x14ac:dyDescent="0.35">
      <c r="A1423" s="13">
        <v>2030</v>
      </c>
      <c r="B1423" s="13">
        <f t="shared" si="124"/>
        <v>2029</v>
      </c>
      <c r="C1423" t="s">
        <v>232</v>
      </c>
      <c r="D1423" t="s">
        <v>233</v>
      </c>
      <c r="E1423" s="5">
        <v>1594434383.8289621</v>
      </c>
      <c r="F1423" s="13">
        <f>INDEX($R$3:$T$335,MATCH(VPPEL[[#This Row],[DistrictNumber]],$R$3:$R$335,0),3)</f>
        <v>1.34</v>
      </c>
      <c r="G1423" s="9">
        <f t="shared" si="127"/>
        <v>2136542.0743308091</v>
      </c>
      <c r="H1423" s="11">
        <v>1.02</v>
      </c>
      <c r="I1423" s="12" cm="1">
        <f t="array" ref="I1423">INDEX(VPPEL[],MATCH(VPPEL[[#This Row],[Base Year]]&amp;VPPEL[[#This Row],[DistrictNumber]],VPPEL[[Fiscal Year]:[Fiscal Year]]&amp;VPPEL[[DistrictNumber]:[DistrictNumber]],0),9)*$H1423</f>
        <v>1094845.0892595218</v>
      </c>
      <c r="J1423" s="15">
        <f>IF(VPPEL[[#This Row],[Unadjusted Maximum Revenue]]/(VPPEL[[#This Row],[Proposed Taxable Valuation]]/1000)&gt;VPPEL[[#This Row],[Max VPPEL RATE]],VPPEL[[#This Row],[Max VPPEL RATE]],VPPEL[[#This Row],[Unadjusted Maximum Revenue]]/(VPPEL[[#This Row],[Proposed Taxable Valuation]]/1000))</f>
        <v>0.68666675804513255</v>
      </c>
      <c r="K1423" s="26">
        <f>ROUND(VPPEL[[#This Row],[Proposed Taxable Valuation]]/1000*VPPEL[[#This Row],[Adjusted Rate]],0)</f>
        <v>1094845</v>
      </c>
      <c r="L1423" s="19">
        <f t="shared" si="125"/>
        <v>-1041696.9850712873</v>
      </c>
      <c r="M1423" s="17">
        <f t="shared" si="128"/>
        <v>-0.65333324195486753</v>
      </c>
      <c r="N1423" s="2">
        <v>924151063.53838146</v>
      </c>
      <c r="O1423">
        <f>INDEX($R$3:$T$335,MATCH(VPPEL[[#This Row],[DistrictNumber]],$R$3:$R$335,0),3)</f>
        <v>1.34</v>
      </c>
      <c r="P1423" s="9">
        <f t="shared" si="126"/>
        <v>1238362</v>
      </c>
    </row>
    <row r="1424" spans="1:16" x14ac:dyDescent="0.35">
      <c r="A1424" s="13">
        <v>2030</v>
      </c>
      <c r="B1424" s="13">
        <f t="shared" si="124"/>
        <v>2029</v>
      </c>
      <c r="C1424" t="s">
        <v>234</v>
      </c>
      <c r="D1424" t="s">
        <v>235</v>
      </c>
      <c r="E1424" s="5">
        <v>172232188.26126778</v>
      </c>
      <c r="F1424" s="13">
        <f>INDEX($R$3:$T$335,MATCH(VPPEL[[#This Row],[DistrictNumber]],$R$3:$R$335,0),3)</f>
        <v>0.97</v>
      </c>
      <c r="G1424" s="9">
        <f t="shared" si="127"/>
        <v>167065.22261342974</v>
      </c>
      <c r="H1424" s="11">
        <v>1.02</v>
      </c>
      <c r="I1424" s="12" cm="1">
        <f t="array" ref="I1424">INDEX(VPPEL[],MATCH(VPPEL[[#This Row],[Base Year]]&amp;VPPEL[[#This Row],[DistrictNumber]],VPPEL[[Fiscal Year]:[Fiscal Year]]&amp;VPPEL[[DistrictNumber]:[DistrictNumber]],0),9)*$H1424</f>
        <v>145443.9322797964</v>
      </c>
      <c r="J1424" s="15">
        <f>IF(VPPEL[[#This Row],[Unadjusted Maximum Revenue]]/(VPPEL[[#This Row],[Proposed Taxable Valuation]]/1000)&gt;VPPEL[[#This Row],[Max VPPEL RATE]],VPPEL[[#This Row],[Max VPPEL RATE]],VPPEL[[#This Row],[Unadjusted Maximum Revenue]]/(VPPEL[[#This Row],[Proposed Taxable Valuation]]/1000))</f>
        <v>0.84446428828486508</v>
      </c>
      <c r="K1424" s="26">
        <f>ROUND(VPPEL[[#This Row],[Proposed Taxable Valuation]]/1000*VPPEL[[#This Row],[Adjusted Rate]],0)</f>
        <v>145444</v>
      </c>
      <c r="L1424" s="19">
        <f t="shared" si="125"/>
        <v>-21621.29033363334</v>
      </c>
      <c r="M1424" s="17">
        <f t="shared" si="128"/>
        <v>-0.12553571171513489</v>
      </c>
      <c r="N1424" s="2">
        <v>148486369.98503083</v>
      </c>
      <c r="O1424">
        <f>INDEX($R$3:$T$335,MATCH(VPPEL[[#This Row],[DistrictNumber]],$R$3:$R$335,0),3)</f>
        <v>0.97</v>
      </c>
      <c r="P1424" s="9">
        <f t="shared" si="126"/>
        <v>144032</v>
      </c>
    </row>
    <row r="1425" spans="1:16" x14ac:dyDescent="0.35">
      <c r="A1425" s="13">
        <v>2030</v>
      </c>
      <c r="B1425" s="13">
        <f t="shared" si="124"/>
        <v>2029</v>
      </c>
      <c r="C1425" t="s">
        <v>236</v>
      </c>
      <c r="D1425" t="s">
        <v>237</v>
      </c>
      <c r="E1425" s="5">
        <v>570145578.58169186</v>
      </c>
      <c r="F1425" s="13">
        <f>INDEX($R$3:$T$335,MATCH(VPPEL[[#This Row],[DistrictNumber]],$R$3:$R$335,0),3)</f>
        <v>0.52919000000000005</v>
      </c>
      <c r="G1425" s="9">
        <f t="shared" si="127"/>
        <v>301715.33872964553</v>
      </c>
      <c r="H1425" s="11">
        <v>1.02</v>
      </c>
      <c r="I1425" s="12" cm="1">
        <f t="array" ref="I1425">INDEX(VPPEL[],MATCH(VPPEL[[#This Row],[Base Year]]&amp;VPPEL[[#This Row],[DistrictNumber]],VPPEL[[Fiscal Year]:[Fiscal Year]]&amp;VPPEL[[DistrictNumber]:[DistrictNumber]],0),9)*$H1425</f>
        <v>231455.5976970905</v>
      </c>
      <c r="J1425" s="15">
        <f>IF(VPPEL[[#This Row],[Unadjusted Maximum Revenue]]/(VPPEL[[#This Row],[Proposed Taxable Valuation]]/1000)&gt;VPPEL[[#This Row],[Max VPPEL RATE]],VPPEL[[#This Row],[Max VPPEL RATE]],VPPEL[[#This Row],[Unadjusted Maximum Revenue]]/(VPPEL[[#This Row],[Proposed Taxable Valuation]]/1000))</f>
        <v>0.40595876981606194</v>
      </c>
      <c r="K1425" s="26">
        <f>ROUND(VPPEL[[#This Row],[Proposed Taxable Valuation]]/1000*VPPEL[[#This Row],[Adjusted Rate]],0)</f>
        <v>231456</v>
      </c>
      <c r="L1425" s="19">
        <f t="shared" si="125"/>
        <v>-70259.74103255503</v>
      </c>
      <c r="M1425" s="17">
        <f t="shared" si="128"/>
        <v>-0.12323123018393811</v>
      </c>
      <c r="N1425" s="2">
        <v>434792951.5833835</v>
      </c>
      <c r="O1425">
        <f>INDEX($R$3:$T$335,MATCH(VPPEL[[#This Row],[DistrictNumber]],$R$3:$R$335,0),3)</f>
        <v>0.52919000000000005</v>
      </c>
      <c r="P1425" s="9">
        <f t="shared" si="126"/>
        <v>230088</v>
      </c>
    </row>
    <row r="1426" spans="1:16" x14ac:dyDescent="0.35">
      <c r="A1426" s="13">
        <v>2030</v>
      </c>
      <c r="B1426" s="13">
        <f t="shared" si="124"/>
        <v>2029</v>
      </c>
      <c r="C1426" t="s">
        <v>238</v>
      </c>
      <c r="D1426" t="s">
        <v>239</v>
      </c>
      <c r="E1426" s="5">
        <v>1739633600.299634</v>
      </c>
      <c r="F1426" s="13">
        <f>INDEX($R$3:$T$335,MATCH(VPPEL[[#This Row],[DistrictNumber]],$R$3:$R$335,0),3)</f>
        <v>0</v>
      </c>
      <c r="G1426" s="9">
        <f t="shared" si="127"/>
        <v>0</v>
      </c>
      <c r="H1426" s="11">
        <v>1.02</v>
      </c>
      <c r="I1426" s="12" cm="1">
        <f t="array" ref="I1426">INDEX(VPPEL[],MATCH(VPPEL[[#This Row],[Base Year]]&amp;VPPEL[[#This Row],[DistrictNumber]],VPPEL[[Fiscal Year]:[Fiscal Year]]&amp;VPPEL[[DistrictNumber]:[DistrictNumber]],0),9)*$H1426</f>
        <v>0</v>
      </c>
      <c r="J1426" s="15">
        <f>IF(VPPEL[[#This Row],[Unadjusted Maximum Revenue]]/(VPPEL[[#This Row],[Proposed Taxable Valuation]]/1000)&gt;VPPEL[[#This Row],[Max VPPEL RATE]],VPPEL[[#This Row],[Max VPPEL RATE]],VPPEL[[#This Row],[Unadjusted Maximum Revenue]]/(VPPEL[[#This Row],[Proposed Taxable Valuation]]/1000))</f>
        <v>0</v>
      </c>
      <c r="K1426" s="26">
        <f>ROUND(VPPEL[[#This Row],[Proposed Taxable Valuation]]/1000*VPPEL[[#This Row],[Adjusted Rate]],0)</f>
        <v>0</v>
      </c>
      <c r="L1426" s="19">
        <f t="shared" si="125"/>
        <v>0</v>
      </c>
      <c r="M1426" s="17">
        <f t="shared" si="128"/>
        <v>0</v>
      </c>
      <c r="N1426" s="2">
        <v>1068779768.8692564</v>
      </c>
      <c r="O1426">
        <f>INDEX($R$3:$T$335,MATCH(VPPEL[[#This Row],[DistrictNumber]],$R$3:$R$335,0),3)</f>
        <v>0</v>
      </c>
      <c r="P1426" s="9">
        <f t="shared" si="126"/>
        <v>0</v>
      </c>
    </row>
    <row r="1427" spans="1:16" x14ac:dyDescent="0.35">
      <c r="A1427" s="13">
        <v>2030</v>
      </c>
      <c r="B1427" s="13">
        <f t="shared" si="124"/>
        <v>2029</v>
      </c>
      <c r="C1427" t="s">
        <v>240</v>
      </c>
      <c r="D1427" t="s">
        <v>241</v>
      </c>
      <c r="E1427" s="5">
        <v>298746250.23986256</v>
      </c>
      <c r="F1427" s="13">
        <f>INDEX($R$3:$T$335,MATCH(VPPEL[[#This Row],[DistrictNumber]],$R$3:$R$335,0),3)</f>
        <v>0</v>
      </c>
      <c r="G1427" s="9">
        <f t="shared" si="127"/>
        <v>0</v>
      </c>
      <c r="H1427" s="11">
        <v>1.02</v>
      </c>
      <c r="I1427" s="12" cm="1">
        <f t="array" ref="I1427">INDEX(VPPEL[],MATCH(VPPEL[[#This Row],[Base Year]]&amp;VPPEL[[#This Row],[DistrictNumber]],VPPEL[[Fiscal Year]:[Fiscal Year]]&amp;VPPEL[[DistrictNumber]:[DistrictNumber]],0),9)*$H1427</f>
        <v>0</v>
      </c>
      <c r="J1427" s="15">
        <f>IF(VPPEL[[#This Row],[Unadjusted Maximum Revenue]]/(VPPEL[[#This Row],[Proposed Taxable Valuation]]/1000)&gt;VPPEL[[#This Row],[Max VPPEL RATE]],VPPEL[[#This Row],[Max VPPEL RATE]],VPPEL[[#This Row],[Unadjusted Maximum Revenue]]/(VPPEL[[#This Row],[Proposed Taxable Valuation]]/1000))</f>
        <v>0</v>
      </c>
      <c r="K1427" s="26">
        <f>ROUND(VPPEL[[#This Row],[Proposed Taxable Valuation]]/1000*VPPEL[[#This Row],[Adjusted Rate]],0)</f>
        <v>0</v>
      </c>
      <c r="L1427" s="19">
        <f t="shared" si="125"/>
        <v>0</v>
      </c>
      <c r="M1427" s="17">
        <f t="shared" si="128"/>
        <v>0</v>
      </c>
      <c r="N1427" s="2">
        <v>234644327.93772468</v>
      </c>
      <c r="O1427">
        <f>INDEX($R$3:$T$335,MATCH(VPPEL[[#This Row],[DistrictNumber]],$R$3:$R$335,0),3)</f>
        <v>0</v>
      </c>
      <c r="P1427" s="9">
        <f t="shared" si="126"/>
        <v>0</v>
      </c>
    </row>
    <row r="1428" spans="1:16" x14ac:dyDescent="0.35">
      <c r="A1428" s="13">
        <v>2030</v>
      </c>
      <c r="B1428" s="13">
        <f t="shared" si="124"/>
        <v>2029</v>
      </c>
      <c r="C1428" t="s">
        <v>242</v>
      </c>
      <c r="D1428" t="s">
        <v>243</v>
      </c>
      <c r="E1428" s="5">
        <v>296975080.81923544</v>
      </c>
      <c r="F1428" s="13">
        <f>INDEX($R$3:$T$335,MATCH(VPPEL[[#This Row],[DistrictNumber]],$R$3:$R$335,0),3)</f>
        <v>1.34</v>
      </c>
      <c r="G1428" s="9">
        <f t="shared" si="127"/>
        <v>397946.6082977755</v>
      </c>
      <c r="H1428" s="11">
        <v>1.02</v>
      </c>
      <c r="I1428" s="12" cm="1">
        <f t="array" ref="I1428">INDEX(VPPEL[],MATCH(VPPEL[[#This Row],[Base Year]]&amp;VPPEL[[#This Row],[DistrictNumber]],VPPEL[[Fiscal Year]:[Fiscal Year]]&amp;VPPEL[[DistrictNumber]:[DistrictNumber]],0),9)*$H1428</f>
        <v>310225.46171243879</v>
      </c>
      <c r="J1428" s="15">
        <f>IF(VPPEL[[#This Row],[Unadjusted Maximum Revenue]]/(VPPEL[[#This Row],[Proposed Taxable Valuation]]/1000)&gt;VPPEL[[#This Row],[Max VPPEL RATE]],VPPEL[[#This Row],[Max VPPEL RATE]],VPPEL[[#This Row],[Unadjusted Maximum Revenue]]/(VPPEL[[#This Row],[Proposed Taxable Valuation]]/1000))</f>
        <v>1.0446178206489611</v>
      </c>
      <c r="K1428" s="26">
        <f>ROUND(VPPEL[[#This Row],[Proposed Taxable Valuation]]/1000*VPPEL[[#This Row],[Adjusted Rate]],0)</f>
        <v>310225</v>
      </c>
      <c r="L1428" s="19">
        <f t="shared" si="125"/>
        <v>-87721.146585336712</v>
      </c>
      <c r="M1428" s="17">
        <f t="shared" si="128"/>
        <v>-0.29538217935103894</v>
      </c>
      <c r="N1428" s="2">
        <v>234053433.86922231</v>
      </c>
      <c r="O1428">
        <f>INDEX($R$3:$T$335,MATCH(VPPEL[[#This Row],[DistrictNumber]],$R$3:$R$335,0),3)</f>
        <v>1.34</v>
      </c>
      <c r="P1428" s="9">
        <f t="shared" si="126"/>
        <v>313632</v>
      </c>
    </row>
    <row r="1429" spans="1:16" x14ac:dyDescent="0.35">
      <c r="A1429" s="13">
        <v>2030</v>
      </c>
      <c r="B1429" s="13">
        <f t="shared" si="124"/>
        <v>2029</v>
      </c>
      <c r="C1429" t="s">
        <v>244</v>
      </c>
      <c r="D1429" t="s">
        <v>245</v>
      </c>
      <c r="E1429" s="5">
        <v>401887434.35529506</v>
      </c>
      <c r="F1429" s="13">
        <f>INDEX($R$3:$T$335,MATCH(VPPEL[[#This Row],[DistrictNumber]],$R$3:$R$335,0),3)</f>
        <v>0.91754999999999998</v>
      </c>
      <c r="G1429" s="9">
        <f t="shared" si="127"/>
        <v>368751.81539270101</v>
      </c>
      <c r="H1429" s="11">
        <v>1.02</v>
      </c>
      <c r="I1429" s="12" cm="1">
        <f t="array" ref="I1429">INDEX(VPPEL[],MATCH(VPPEL[[#This Row],[Base Year]]&amp;VPPEL[[#This Row],[DistrictNumber]],VPPEL[[Fiscal Year]:[Fiscal Year]]&amp;VPPEL[[DistrictNumber]:[DistrictNumber]],0),9)*$H1429</f>
        <v>311544.81779621827</v>
      </c>
      <c r="J1429" s="15">
        <f>IF(VPPEL[[#This Row],[Unadjusted Maximum Revenue]]/(VPPEL[[#This Row],[Proposed Taxable Valuation]]/1000)&gt;VPPEL[[#This Row],[Max VPPEL RATE]],VPPEL[[#This Row],[Max VPPEL RATE]],VPPEL[[#This Row],[Unadjusted Maximum Revenue]]/(VPPEL[[#This Row],[Proposed Taxable Valuation]]/1000))</f>
        <v>0.77520417700044841</v>
      </c>
      <c r="K1429" s="26">
        <f>ROUND(VPPEL[[#This Row],[Proposed Taxable Valuation]]/1000*VPPEL[[#This Row],[Adjusted Rate]],0)</f>
        <v>311545</v>
      </c>
      <c r="L1429" s="19">
        <f t="shared" si="125"/>
        <v>-57206.997596482746</v>
      </c>
      <c r="M1429" s="17">
        <f t="shared" si="128"/>
        <v>-0.14234582299955156</v>
      </c>
      <c r="N1429" s="2">
        <v>325989158.88825399</v>
      </c>
      <c r="O1429">
        <f>INDEX($R$3:$T$335,MATCH(VPPEL[[#This Row],[DistrictNumber]],$R$3:$R$335,0),3)</f>
        <v>0.91754999999999998</v>
      </c>
      <c r="P1429" s="9">
        <f t="shared" si="126"/>
        <v>299111</v>
      </c>
    </row>
    <row r="1430" spans="1:16" x14ac:dyDescent="0.35">
      <c r="A1430" s="13">
        <v>2030</v>
      </c>
      <c r="B1430" s="13">
        <f t="shared" si="124"/>
        <v>2029</v>
      </c>
      <c r="C1430" t="s">
        <v>246</v>
      </c>
      <c r="D1430" t="s">
        <v>247</v>
      </c>
      <c r="E1430" s="5">
        <v>1227837008.8380907</v>
      </c>
      <c r="F1430" s="13">
        <f>INDEX($R$3:$T$335,MATCH(VPPEL[[#This Row],[DistrictNumber]],$R$3:$R$335,0),3)</f>
        <v>1.00793</v>
      </c>
      <c r="G1430" s="9">
        <f t="shared" si="127"/>
        <v>1237573.7563181766</v>
      </c>
      <c r="H1430" s="11">
        <v>1.02</v>
      </c>
      <c r="I1430" s="12" cm="1">
        <f t="array" ref="I1430">INDEX(VPPEL[],MATCH(VPPEL[[#This Row],[Base Year]]&amp;VPPEL[[#This Row],[DistrictNumber]],VPPEL[[Fiscal Year]:[Fiscal Year]]&amp;VPPEL[[DistrictNumber]:[DistrictNumber]],0),9)*$H1430</f>
        <v>876942.17260404408</v>
      </c>
      <c r="J1430" s="15">
        <f>IF(VPPEL[[#This Row],[Unadjusted Maximum Revenue]]/(VPPEL[[#This Row],[Proposed Taxable Valuation]]/1000)&gt;VPPEL[[#This Row],[Max VPPEL RATE]],VPPEL[[#This Row],[Max VPPEL RATE]],VPPEL[[#This Row],[Unadjusted Maximum Revenue]]/(VPPEL[[#This Row],[Proposed Taxable Valuation]]/1000))</f>
        <v>0.7142170876848708</v>
      </c>
      <c r="K1430" s="26">
        <f>ROUND(VPPEL[[#This Row],[Proposed Taxable Valuation]]/1000*VPPEL[[#This Row],[Adjusted Rate]],0)</f>
        <v>876942</v>
      </c>
      <c r="L1430" s="19">
        <f t="shared" si="125"/>
        <v>-360631.58371413255</v>
      </c>
      <c r="M1430" s="17">
        <f t="shared" si="128"/>
        <v>-0.29371291231512919</v>
      </c>
      <c r="N1430" s="2">
        <v>989850784.34905148</v>
      </c>
      <c r="O1430">
        <f>INDEX($R$3:$T$335,MATCH(VPPEL[[#This Row],[DistrictNumber]],$R$3:$R$335,0),3)</f>
        <v>1.00793</v>
      </c>
      <c r="P1430" s="9">
        <f t="shared" si="126"/>
        <v>997700</v>
      </c>
    </row>
    <row r="1431" spans="1:16" x14ac:dyDescent="0.35">
      <c r="A1431" s="13">
        <v>2030</v>
      </c>
      <c r="B1431" s="13">
        <f t="shared" si="124"/>
        <v>2029</v>
      </c>
      <c r="C1431" t="s">
        <v>248</v>
      </c>
      <c r="D1431" t="s">
        <v>249</v>
      </c>
      <c r="E1431" s="5">
        <v>1526135084.8118358</v>
      </c>
      <c r="F1431" s="13">
        <f>INDEX($R$3:$T$335,MATCH(VPPEL[[#This Row],[DistrictNumber]],$R$3:$R$335,0),3)</f>
        <v>0.51054999999999995</v>
      </c>
      <c r="G1431" s="9">
        <f t="shared" si="127"/>
        <v>779168.26755068265</v>
      </c>
      <c r="H1431" s="11">
        <v>1.02</v>
      </c>
      <c r="I1431" s="12" cm="1">
        <f t="array" ref="I1431">INDEX(VPPEL[],MATCH(VPPEL[[#This Row],[Base Year]]&amp;VPPEL[[#This Row],[DistrictNumber]],VPPEL[[Fiscal Year]:[Fiscal Year]]&amp;VPPEL[[DistrictNumber]:[DistrictNumber]],0),9)*$H1431</f>
        <v>461887.60746194713</v>
      </c>
      <c r="J1431" s="15">
        <f>IF(VPPEL[[#This Row],[Unadjusted Maximum Revenue]]/(VPPEL[[#This Row],[Proposed Taxable Valuation]]/1000)&gt;VPPEL[[#This Row],[Max VPPEL RATE]],VPPEL[[#This Row],[Max VPPEL RATE]],VPPEL[[#This Row],[Unadjusted Maximum Revenue]]/(VPPEL[[#This Row],[Proposed Taxable Valuation]]/1000))</f>
        <v>0.30265185045457188</v>
      </c>
      <c r="K1431" s="26">
        <f>ROUND(VPPEL[[#This Row],[Proposed Taxable Valuation]]/1000*VPPEL[[#This Row],[Adjusted Rate]],0)</f>
        <v>461888</v>
      </c>
      <c r="L1431" s="19">
        <f t="shared" si="125"/>
        <v>-317280.66008873552</v>
      </c>
      <c r="M1431" s="17">
        <f t="shared" si="128"/>
        <v>-0.20789814954542807</v>
      </c>
      <c r="N1431" s="2">
        <v>1044745114.7425463</v>
      </c>
      <c r="O1431">
        <f>INDEX($R$3:$T$335,MATCH(VPPEL[[#This Row],[DistrictNumber]],$R$3:$R$335,0),3)</f>
        <v>0.51054999999999995</v>
      </c>
      <c r="P1431" s="9">
        <f t="shared" si="126"/>
        <v>533395</v>
      </c>
    </row>
    <row r="1432" spans="1:16" x14ac:dyDescent="0.35">
      <c r="A1432" s="13">
        <v>2030</v>
      </c>
      <c r="B1432" s="13">
        <f t="shared" si="124"/>
        <v>2029</v>
      </c>
      <c r="C1432" t="s">
        <v>250</v>
      </c>
      <c r="D1432" t="s">
        <v>251</v>
      </c>
      <c r="E1432" s="5">
        <v>445349992.85948575</v>
      </c>
      <c r="F1432" s="13">
        <f>INDEX($R$3:$T$335,MATCH(VPPEL[[#This Row],[DistrictNumber]],$R$3:$R$335,0),3)</f>
        <v>0</v>
      </c>
      <c r="G1432" s="9">
        <f t="shared" si="127"/>
        <v>0</v>
      </c>
      <c r="H1432" s="11">
        <v>1.02</v>
      </c>
      <c r="I1432" s="12" cm="1">
        <f t="array" ref="I1432">INDEX(VPPEL[],MATCH(VPPEL[[#This Row],[Base Year]]&amp;VPPEL[[#This Row],[DistrictNumber]],VPPEL[[Fiscal Year]:[Fiscal Year]]&amp;VPPEL[[DistrictNumber]:[DistrictNumber]],0),9)*$H1432</f>
        <v>0</v>
      </c>
      <c r="J1432" s="15">
        <f>IF(VPPEL[[#This Row],[Unadjusted Maximum Revenue]]/(VPPEL[[#This Row],[Proposed Taxable Valuation]]/1000)&gt;VPPEL[[#This Row],[Max VPPEL RATE]],VPPEL[[#This Row],[Max VPPEL RATE]],VPPEL[[#This Row],[Unadjusted Maximum Revenue]]/(VPPEL[[#This Row],[Proposed Taxable Valuation]]/1000))</f>
        <v>0</v>
      </c>
      <c r="K1432" s="26">
        <f>ROUND(VPPEL[[#This Row],[Proposed Taxable Valuation]]/1000*VPPEL[[#This Row],[Adjusted Rate]],0)</f>
        <v>0</v>
      </c>
      <c r="L1432" s="19">
        <f t="shared" si="125"/>
        <v>0</v>
      </c>
      <c r="M1432" s="17">
        <f t="shared" si="128"/>
        <v>0</v>
      </c>
      <c r="N1432" s="2">
        <v>358055378.34361637</v>
      </c>
      <c r="O1432">
        <f>INDEX($R$3:$T$335,MATCH(VPPEL[[#This Row],[DistrictNumber]],$R$3:$R$335,0),3)</f>
        <v>0</v>
      </c>
      <c r="P1432" s="9">
        <f t="shared" si="126"/>
        <v>0</v>
      </c>
    </row>
    <row r="1433" spans="1:16" x14ac:dyDescent="0.35">
      <c r="A1433" s="13">
        <v>2030</v>
      </c>
      <c r="B1433" s="13">
        <f t="shared" si="124"/>
        <v>2029</v>
      </c>
      <c r="C1433" t="s">
        <v>252</v>
      </c>
      <c r="D1433" t="s">
        <v>253</v>
      </c>
      <c r="E1433" s="5">
        <v>504388683.94732302</v>
      </c>
      <c r="F1433" s="13">
        <f>INDEX($R$3:$T$335,MATCH(VPPEL[[#This Row],[DistrictNumber]],$R$3:$R$335,0),3)</f>
        <v>1.34</v>
      </c>
      <c r="G1433" s="9">
        <f t="shared" si="127"/>
        <v>675880.83648941282</v>
      </c>
      <c r="H1433" s="11">
        <v>1.02</v>
      </c>
      <c r="I1433" s="12" cm="1">
        <f t="array" ref="I1433">INDEX(VPPEL[],MATCH(VPPEL[[#This Row],[Base Year]]&amp;VPPEL[[#This Row],[DistrictNumber]],VPPEL[[Fiscal Year]:[Fiscal Year]]&amp;VPPEL[[DistrictNumber]:[DistrictNumber]],0),9)*$H1433</f>
        <v>469749.446253734</v>
      </c>
      <c r="J1433" s="15">
        <f>IF(VPPEL[[#This Row],[Unadjusted Maximum Revenue]]/(VPPEL[[#This Row],[Proposed Taxable Valuation]]/1000)&gt;VPPEL[[#This Row],[Max VPPEL RATE]],VPPEL[[#This Row],[Max VPPEL RATE]],VPPEL[[#This Row],[Unadjusted Maximum Revenue]]/(VPPEL[[#This Row],[Proposed Taxable Valuation]]/1000))</f>
        <v>0.93132431635360269</v>
      </c>
      <c r="K1433" s="26">
        <f>ROUND(VPPEL[[#This Row],[Proposed Taxable Valuation]]/1000*VPPEL[[#This Row],[Adjusted Rate]],0)</f>
        <v>469749</v>
      </c>
      <c r="L1433" s="19">
        <f t="shared" si="125"/>
        <v>-206131.39023567882</v>
      </c>
      <c r="M1433" s="17">
        <f t="shared" si="128"/>
        <v>-0.40867568364639739</v>
      </c>
      <c r="N1433" s="2">
        <v>371625173.75787199</v>
      </c>
      <c r="O1433">
        <f>INDEX($R$3:$T$335,MATCH(VPPEL[[#This Row],[DistrictNumber]],$R$3:$R$335,0),3)</f>
        <v>1.34</v>
      </c>
      <c r="P1433" s="9">
        <f t="shared" si="126"/>
        <v>497978</v>
      </c>
    </row>
    <row r="1434" spans="1:16" x14ac:dyDescent="0.35">
      <c r="A1434" s="13">
        <v>2030</v>
      </c>
      <c r="B1434" s="13">
        <f t="shared" si="124"/>
        <v>2029</v>
      </c>
      <c r="C1434" t="s">
        <v>254</v>
      </c>
      <c r="D1434" t="s">
        <v>255</v>
      </c>
      <c r="E1434" s="5">
        <v>328246966.67935151</v>
      </c>
      <c r="F1434" s="13">
        <f>INDEX($R$3:$T$335,MATCH(VPPEL[[#This Row],[DistrictNumber]],$R$3:$R$335,0),3)</f>
        <v>1.34</v>
      </c>
      <c r="G1434" s="9">
        <f t="shared" si="127"/>
        <v>439850.93535033107</v>
      </c>
      <c r="H1434" s="11">
        <v>1.02</v>
      </c>
      <c r="I1434" s="12" cm="1">
        <f t="array" ref="I1434">INDEX(VPPEL[],MATCH(VPPEL[[#This Row],[Base Year]]&amp;VPPEL[[#This Row],[DistrictNumber]],VPPEL[[Fiscal Year]:[Fiscal Year]]&amp;VPPEL[[DistrictNumber]:[DistrictNumber]],0),9)*$H1434</f>
        <v>351344.40038964309</v>
      </c>
      <c r="J1434" s="15">
        <f>IF(VPPEL[[#This Row],[Unadjusted Maximum Revenue]]/(VPPEL[[#This Row],[Proposed Taxable Valuation]]/1000)&gt;VPPEL[[#This Row],[Max VPPEL RATE]],VPPEL[[#This Row],[Max VPPEL RATE]],VPPEL[[#This Row],[Unadjusted Maximum Revenue]]/(VPPEL[[#This Row],[Proposed Taxable Valuation]]/1000))</f>
        <v>1.0703660233145562</v>
      </c>
      <c r="K1434" s="26">
        <f>ROUND(VPPEL[[#This Row],[Proposed Taxable Valuation]]/1000*VPPEL[[#This Row],[Adjusted Rate]],0)</f>
        <v>351344</v>
      </c>
      <c r="L1434" s="19">
        <f t="shared" si="125"/>
        <v>-88506.534960687975</v>
      </c>
      <c r="M1434" s="17">
        <f t="shared" si="128"/>
        <v>-0.26963397668544387</v>
      </c>
      <c r="N1434" s="2">
        <v>254471325.00499365</v>
      </c>
      <c r="O1434">
        <f>INDEX($R$3:$T$335,MATCH(VPPEL[[#This Row],[DistrictNumber]],$R$3:$R$335,0),3)</f>
        <v>1.34</v>
      </c>
      <c r="P1434" s="9">
        <f t="shared" si="126"/>
        <v>340992</v>
      </c>
    </row>
    <row r="1435" spans="1:16" x14ac:dyDescent="0.35">
      <c r="A1435" s="13">
        <v>2030</v>
      </c>
      <c r="B1435" s="13">
        <f t="shared" si="124"/>
        <v>2029</v>
      </c>
      <c r="C1435" t="s">
        <v>256</v>
      </c>
      <c r="D1435" t="s">
        <v>257</v>
      </c>
      <c r="E1435" s="5">
        <v>224398177.46127594</v>
      </c>
      <c r="F1435" s="13">
        <f>INDEX($R$3:$T$335,MATCH(VPPEL[[#This Row],[DistrictNumber]],$R$3:$R$335,0),3)</f>
        <v>0.98184000000000005</v>
      </c>
      <c r="G1435" s="9">
        <f t="shared" si="127"/>
        <v>220323.10655857919</v>
      </c>
      <c r="H1435" s="11">
        <v>1.02</v>
      </c>
      <c r="I1435" s="12" cm="1">
        <f t="array" ref="I1435">INDEX(VPPEL[],MATCH(VPPEL[[#This Row],[Base Year]]&amp;VPPEL[[#This Row],[DistrictNumber]],VPPEL[[Fiscal Year]:[Fiscal Year]]&amp;VPPEL[[DistrictNumber]:[DistrictNumber]],0),9)*$H1435</f>
        <v>185996.13224503695</v>
      </c>
      <c r="J1435" s="15">
        <f>IF(VPPEL[[#This Row],[Unadjusted Maximum Revenue]]/(VPPEL[[#This Row],[Proposed Taxable Valuation]]/1000)&gt;VPPEL[[#This Row],[Max VPPEL RATE]],VPPEL[[#This Row],[Max VPPEL RATE]],VPPEL[[#This Row],[Unadjusted Maximum Revenue]]/(VPPEL[[#This Row],[Proposed Taxable Valuation]]/1000))</f>
        <v>0.82886650127599193</v>
      </c>
      <c r="K1435" s="26">
        <f>ROUND(VPPEL[[#This Row],[Proposed Taxable Valuation]]/1000*VPPEL[[#This Row],[Adjusted Rate]],0)</f>
        <v>185996</v>
      </c>
      <c r="L1435" s="19">
        <f t="shared" si="125"/>
        <v>-34326.974313542247</v>
      </c>
      <c r="M1435" s="17">
        <f t="shared" si="128"/>
        <v>-0.15297349872400812</v>
      </c>
      <c r="N1435" s="2">
        <v>181835391.67973176</v>
      </c>
      <c r="O1435">
        <f>INDEX($R$3:$T$335,MATCH(VPPEL[[#This Row],[DistrictNumber]],$R$3:$R$335,0),3)</f>
        <v>0.98184000000000005</v>
      </c>
      <c r="P1435" s="9">
        <f t="shared" si="126"/>
        <v>178533</v>
      </c>
    </row>
    <row r="1436" spans="1:16" x14ac:dyDescent="0.35">
      <c r="A1436" s="13">
        <v>2030</v>
      </c>
      <c r="B1436" s="13">
        <f t="shared" si="124"/>
        <v>2029</v>
      </c>
      <c r="C1436" t="s">
        <v>258</v>
      </c>
      <c r="D1436" t="s">
        <v>259</v>
      </c>
      <c r="E1436" s="5">
        <v>681256167.54741168</v>
      </c>
      <c r="F1436" s="13">
        <f>INDEX($R$3:$T$335,MATCH(VPPEL[[#This Row],[DistrictNumber]],$R$3:$R$335,0),3)</f>
        <v>0.67500000000000004</v>
      </c>
      <c r="G1436" s="9">
        <f t="shared" si="127"/>
        <v>459847.91309450287</v>
      </c>
      <c r="H1436" s="11">
        <v>1.02</v>
      </c>
      <c r="I1436" s="12" cm="1">
        <f t="array" ref="I1436">INDEX(VPPEL[],MATCH(VPPEL[[#This Row],[Base Year]]&amp;VPPEL[[#This Row],[DistrictNumber]],VPPEL[[Fiscal Year]:[Fiscal Year]]&amp;VPPEL[[DistrictNumber]:[DistrictNumber]],0),9)*$H1436</f>
        <v>350653.11723013589</v>
      </c>
      <c r="J1436" s="15">
        <f>IF(VPPEL[[#This Row],[Unadjusted Maximum Revenue]]/(VPPEL[[#This Row],[Proposed Taxable Valuation]]/1000)&gt;VPPEL[[#This Row],[Max VPPEL RATE]],VPPEL[[#This Row],[Max VPPEL RATE]],VPPEL[[#This Row],[Unadjusted Maximum Revenue]]/(VPPEL[[#This Row],[Proposed Taxable Valuation]]/1000))</f>
        <v>0.51471551221696998</v>
      </c>
      <c r="K1436" s="26">
        <f>ROUND(VPPEL[[#This Row],[Proposed Taxable Valuation]]/1000*VPPEL[[#This Row],[Adjusted Rate]],0)</f>
        <v>350653</v>
      </c>
      <c r="L1436" s="19">
        <f t="shared" si="125"/>
        <v>-109194.79586436698</v>
      </c>
      <c r="M1436" s="17">
        <f t="shared" si="128"/>
        <v>-0.16028448778303006</v>
      </c>
      <c r="N1436" s="2">
        <v>532610163.23885214</v>
      </c>
      <c r="O1436">
        <f>INDEX($R$3:$T$335,MATCH(VPPEL[[#This Row],[DistrictNumber]],$R$3:$R$335,0),3)</f>
        <v>0.67500000000000004</v>
      </c>
      <c r="P1436" s="9">
        <f t="shared" si="126"/>
        <v>359512</v>
      </c>
    </row>
    <row r="1437" spans="1:16" x14ac:dyDescent="0.35">
      <c r="A1437" s="13">
        <v>2030</v>
      </c>
      <c r="B1437" s="13">
        <f t="shared" si="124"/>
        <v>2029</v>
      </c>
      <c r="C1437" t="s">
        <v>260</v>
      </c>
      <c r="D1437" t="s">
        <v>261</v>
      </c>
      <c r="E1437" s="5">
        <v>1047082687.2100908</v>
      </c>
      <c r="F1437" s="13">
        <f>INDEX($R$3:$T$335,MATCH(VPPEL[[#This Row],[DistrictNumber]],$R$3:$R$335,0),3)</f>
        <v>0.67</v>
      </c>
      <c r="G1437" s="9">
        <f t="shared" si="127"/>
        <v>701545.40043076093</v>
      </c>
      <c r="H1437" s="11">
        <v>1.02</v>
      </c>
      <c r="I1437" s="12" cm="1">
        <f t="array" ref="I1437">INDEX(VPPEL[],MATCH(VPPEL[[#This Row],[Base Year]]&amp;VPPEL[[#This Row],[DistrictNumber]],VPPEL[[Fiscal Year]:[Fiscal Year]]&amp;VPPEL[[DistrictNumber]:[DistrictNumber]],0),9)*$H1437</f>
        <v>503175.07737128611</v>
      </c>
      <c r="J1437" s="15">
        <f>IF(VPPEL[[#This Row],[Unadjusted Maximum Revenue]]/(VPPEL[[#This Row],[Proposed Taxable Valuation]]/1000)&gt;VPPEL[[#This Row],[Max VPPEL RATE]],VPPEL[[#This Row],[Max VPPEL RATE]],VPPEL[[#This Row],[Unadjusted Maximum Revenue]]/(VPPEL[[#This Row],[Proposed Taxable Valuation]]/1000))</f>
        <v>0.48054951487353459</v>
      </c>
      <c r="K1437" s="26">
        <f>ROUND(VPPEL[[#This Row],[Proposed Taxable Valuation]]/1000*VPPEL[[#This Row],[Adjusted Rate]],0)</f>
        <v>503175</v>
      </c>
      <c r="L1437" s="19">
        <f t="shared" si="125"/>
        <v>-198370.32305947482</v>
      </c>
      <c r="M1437" s="17">
        <f t="shared" si="128"/>
        <v>-0.18945048512646545</v>
      </c>
      <c r="N1437" s="2">
        <v>747591215.09431839</v>
      </c>
      <c r="O1437">
        <f>INDEX($R$3:$T$335,MATCH(VPPEL[[#This Row],[DistrictNumber]],$R$3:$R$335,0),3)</f>
        <v>0.67</v>
      </c>
      <c r="P1437" s="9">
        <f t="shared" si="126"/>
        <v>500886</v>
      </c>
    </row>
    <row r="1438" spans="1:16" x14ac:dyDescent="0.35">
      <c r="A1438" s="13">
        <v>2030</v>
      </c>
      <c r="B1438" s="13">
        <f t="shared" si="124"/>
        <v>2029</v>
      </c>
      <c r="C1438" t="s">
        <v>262</v>
      </c>
      <c r="D1438" t="s">
        <v>263</v>
      </c>
      <c r="E1438" s="5">
        <v>453474838.51550579</v>
      </c>
      <c r="F1438" s="13">
        <f>INDEX($R$3:$T$335,MATCH(VPPEL[[#This Row],[DistrictNumber]],$R$3:$R$335,0),3)</f>
        <v>0</v>
      </c>
      <c r="G1438" s="9">
        <f t="shared" si="127"/>
        <v>0</v>
      </c>
      <c r="H1438" s="11">
        <v>1.02</v>
      </c>
      <c r="I1438" s="12" cm="1">
        <f t="array" ref="I1438">INDEX(VPPEL[],MATCH(VPPEL[[#This Row],[Base Year]]&amp;VPPEL[[#This Row],[DistrictNumber]],VPPEL[[Fiscal Year]:[Fiscal Year]]&amp;VPPEL[[DistrictNumber]:[DistrictNumber]],0),9)*$H1438</f>
        <v>0</v>
      </c>
      <c r="J1438" s="15">
        <f>IF(VPPEL[[#This Row],[Unadjusted Maximum Revenue]]/(VPPEL[[#This Row],[Proposed Taxable Valuation]]/1000)&gt;VPPEL[[#This Row],[Max VPPEL RATE]],VPPEL[[#This Row],[Max VPPEL RATE]],VPPEL[[#This Row],[Unadjusted Maximum Revenue]]/(VPPEL[[#This Row],[Proposed Taxable Valuation]]/1000))</f>
        <v>0</v>
      </c>
      <c r="K1438" s="26">
        <f>ROUND(VPPEL[[#This Row],[Proposed Taxable Valuation]]/1000*VPPEL[[#This Row],[Adjusted Rate]],0)</f>
        <v>0</v>
      </c>
      <c r="L1438" s="19">
        <f t="shared" si="125"/>
        <v>0</v>
      </c>
      <c r="M1438" s="17">
        <f t="shared" si="128"/>
        <v>0</v>
      </c>
      <c r="N1438" s="2">
        <v>344244185.16470802</v>
      </c>
      <c r="O1438">
        <f>INDEX($R$3:$T$335,MATCH(VPPEL[[#This Row],[DistrictNumber]],$R$3:$R$335,0),3)</f>
        <v>0</v>
      </c>
      <c r="P1438" s="9">
        <f t="shared" si="126"/>
        <v>0</v>
      </c>
    </row>
    <row r="1439" spans="1:16" x14ac:dyDescent="0.35">
      <c r="A1439" s="13">
        <v>2030</v>
      </c>
      <c r="B1439" s="13">
        <f t="shared" si="124"/>
        <v>2029</v>
      </c>
      <c r="C1439" t="s">
        <v>264</v>
      </c>
      <c r="D1439" t="s">
        <v>265</v>
      </c>
      <c r="E1439" s="5">
        <v>1012375182.088057</v>
      </c>
      <c r="F1439" s="13">
        <f>INDEX($R$3:$T$335,MATCH(VPPEL[[#This Row],[DistrictNumber]],$R$3:$R$335,0),3)</f>
        <v>1.2544900000000001</v>
      </c>
      <c r="G1439" s="9">
        <f t="shared" si="127"/>
        <v>1270014.5421776469</v>
      </c>
      <c r="H1439" s="11">
        <v>1.02</v>
      </c>
      <c r="I1439" s="12" cm="1">
        <f t="array" ref="I1439">INDEX(VPPEL[],MATCH(VPPEL[[#This Row],[Base Year]]&amp;VPPEL[[#This Row],[DistrictNumber]],VPPEL[[Fiscal Year]:[Fiscal Year]]&amp;VPPEL[[DistrictNumber]:[DistrictNumber]],0),9)*$H1439</f>
        <v>833576.02137437928</v>
      </c>
      <c r="J1439" s="15">
        <f>IF(VPPEL[[#This Row],[Unadjusted Maximum Revenue]]/(VPPEL[[#This Row],[Proposed Taxable Valuation]]/1000)&gt;VPPEL[[#This Row],[Max VPPEL RATE]],VPPEL[[#This Row],[Max VPPEL RATE]],VPPEL[[#This Row],[Unadjusted Maximum Revenue]]/(VPPEL[[#This Row],[Proposed Taxable Valuation]]/1000))</f>
        <v>0.82338646395410575</v>
      </c>
      <c r="K1439" s="26">
        <f>ROUND(VPPEL[[#This Row],[Proposed Taxable Valuation]]/1000*VPPEL[[#This Row],[Adjusted Rate]],0)</f>
        <v>833576</v>
      </c>
      <c r="L1439" s="19">
        <f t="shared" si="125"/>
        <v>-436438.5208032676</v>
      </c>
      <c r="M1439" s="17">
        <f t="shared" si="128"/>
        <v>-0.43110353604589435</v>
      </c>
      <c r="N1439" s="2">
        <v>838422611.9979291</v>
      </c>
      <c r="O1439">
        <f>INDEX($R$3:$T$335,MATCH(VPPEL[[#This Row],[DistrictNumber]],$R$3:$R$335,0),3)</f>
        <v>1.2544900000000001</v>
      </c>
      <c r="P1439" s="9">
        <f t="shared" si="126"/>
        <v>1051793</v>
      </c>
    </row>
    <row r="1440" spans="1:16" x14ac:dyDescent="0.35">
      <c r="A1440" s="13">
        <v>2030</v>
      </c>
      <c r="B1440" s="13">
        <f t="shared" si="124"/>
        <v>2029</v>
      </c>
      <c r="C1440" t="s">
        <v>266</v>
      </c>
      <c r="D1440" t="s">
        <v>267</v>
      </c>
      <c r="E1440" s="5">
        <v>631410050.37863839</v>
      </c>
      <c r="F1440" s="13">
        <f>INDEX($R$3:$T$335,MATCH(VPPEL[[#This Row],[DistrictNumber]],$R$3:$R$335,0),3)</f>
        <v>1</v>
      </c>
      <c r="G1440" s="9">
        <f t="shared" si="127"/>
        <v>631410.05037863844</v>
      </c>
      <c r="H1440" s="11">
        <v>1.02</v>
      </c>
      <c r="I1440" s="12" cm="1">
        <f t="array" ref="I1440">INDEX(VPPEL[],MATCH(VPPEL[[#This Row],[Base Year]]&amp;VPPEL[[#This Row],[DistrictNumber]],VPPEL[[Fiscal Year]:[Fiscal Year]]&amp;VPPEL[[DistrictNumber]:[DistrictNumber]],0),9)*$H1440</f>
        <v>416101.61848543631</v>
      </c>
      <c r="J1440" s="15">
        <f>IF(VPPEL[[#This Row],[Unadjusted Maximum Revenue]]/(VPPEL[[#This Row],[Proposed Taxable Valuation]]/1000)&gt;VPPEL[[#This Row],[Max VPPEL RATE]],VPPEL[[#This Row],[Max VPPEL RATE]],VPPEL[[#This Row],[Unadjusted Maximum Revenue]]/(VPPEL[[#This Row],[Proposed Taxable Valuation]]/1000))</f>
        <v>0.65900379355050198</v>
      </c>
      <c r="K1440" s="26">
        <f>ROUND(VPPEL[[#This Row],[Proposed Taxable Valuation]]/1000*VPPEL[[#This Row],[Adjusted Rate]],0)</f>
        <v>416102</v>
      </c>
      <c r="L1440" s="19">
        <f t="shared" si="125"/>
        <v>-215308.43189320213</v>
      </c>
      <c r="M1440" s="17">
        <f t="shared" si="128"/>
        <v>-0.34099620644949802</v>
      </c>
      <c r="N1440" s="2">
        <v>428999119.71859556</v>
      </c>
      <c r="O1440">
        <f>INDEX($R$3:$T$335,MATCH(VPPEL[[#This Row],[DistrictNumber]],$R$3:$R$335,0),3)</f>
        <v>1</v>
      </c>
      <c r="P1440" s="9">
        <f t="shared" si="126"/>
        <v>428999</v>
      </c>
    </row>
    <row r="1441" spans="1:16" x14ac:dyDescent="0.35">
      <c r="A1441" s="13">
        <v>2030</v>
      </c>
      <c r="B1441" s="13">
        <f t="shared" si="124"/>
        <v>2029</v>
      </c>
      <c r="C1441" t="s">
        <v>268</v>
      </c>
      <c r="D1441" t="s">
        <v>269</v>
      </c>
      <c r="E1441" s="5">
        <v>583497363.28094971</v>
      </c>
      <c r="F1441" s="13">
        <f>INDEX($R$3:$T$335,MATCH(VPPEL[[#This Row],[DistrictNumber]],$R$3:$R$335,0),3)</f>
        <v>1.17744</v>
      </c>
      <c r="G1441" s="9">
        <f t="shared" si="127"/>
        <v>687033.1354215215</v>
      </c>
      <c r="H1441" s="11">
        <v>1.02</v>
      </c>
      <c r="I1441" s="12" cm="1">
        <f t="array" ref="I1441">INDEX(VPPEL[],MATCH(VPPEL[[#This Row],[Base Year]]&amp;VPPEL[[#This Row],[DistrictNumber]],VPPEL[[Fiscal Year]:[Fiscal Year]]&amp;VPPEL[[DistrictNumber]:[DistrictNumber]],0),9)*$H1441</f>
        <v>390633.32964417659</v>
      </c>
      <c r="J1441" s="15">
        <f>IF(VPPEL[[#This Row],[Unadjusted Maximum Revenue]]/(VPPEL[[#This Row],[Proposed Taxable Valuation]]/1000)&gt;VPPEL[[#This Row],[Max VPPEL RATE]],VPPEL[[#This Row],[Max VPPEL RATE]],VPPEL[[#This Row],[Unadjusted Maximum Revenue]]/(VPPEL[[#This Row],[Proposed Taxable Valuation]]/1000))</f>
        <v>0.66946888576785124</v>
      </c>
      <c r="K1441" s="26">
        <f>ROUND(VPPEL[[#This Row],[Proposed Taxable Valuation]]/1000*VPPEL[[#This Row],[Adjusted Rate]],0)</f>
        <v>390633</v>
      </c>
      <c r="L1441" s="19">
        <f t="shared" si="125"/>
        <v>-296399.80577734491</v>
      </c>
      <c r="M1441" s="17">
        <f t="shared" si="128"/>
        <v>-0.5079711142321488</v>
      </c>
      <c r="N1441" s="2">
        <v>382233776.23256141</v>
      </c>
      <c r="O1441">
        <f>INDEX($R$3:$T$335,MATCH(VPPEL[[#This Row],[DistrictNumber]],$R$3:$R$335,0),3)</f>
        <v>1.17744</v>
      </c>
      <c r="P1441" s="9">
        <f t="shared" si="126"/>
        <v>450057</v>
      </c>
    </row>
    <row r="1442" spans="1:16" x14ac:dyDescent="0.35">
      <c r="A1442" s="13">
        <v>2030</v>
      </c>
      <c r="B1442" s="13">
        <f t="shared" si="124"/>
        <v>2029</v>
      </c>
      <c r="C1442" t="s">
        <v>270</v>
      </c>
      <c r="D1442" t="s">
        <v>271</v>
      </c>
      <c r="E1442" s="5">
        <v>304786411.5265981</v>
      </c>
      <c r="F1442" s="13">
        <f>INDEX($R$3:$T$335,MATCH(VPPEL[[#This Row],[DistrictNumber]],$R$3:$R$335,0),3)</f>
        <v>1.2227300000000001</v>
      </c>
      <c r="G1442" s="9">
        <f t="shared" si="127"/>
        <v>372671.48896591732</v>
      </c>
      <c r="H1442" s="11">
        <v>1.02</v>
      </c>
      <c r="I1442" s="12" cm="1">
        <f t="array" ref="I1442">INDEX(VPPEL[],MATCH(VPPEL[[#This Row],[Base Year]]&amp;VPPEL[[#This Row],[DistrictNumber]],VPPEL[[Fiscal Year]:[Fiscal Year]]&amp;VPPEL[[DistrictNumber]:[DistrictNumber]],0),9)*$H1442</f>
        <v>279145.11801399419</v>
      </c>
      <c r="J1442" s="15">
        <f>IF(VPPEL[[#This Row],[Unadjusted Maximum Revenue]]/(VPPEL[[#This Row],[Proposed Taxable Valuation]]/1000)&gt;VPPEL[[#This Row],[Max VPPEL RATE]],VPPEL[[#This Row],[Max VPPEL RATE]],VPPEL[[#This Row],[Unadjusted Maximum Revenue]]/(VPPEL[[#This Row],[Proposed Taxable Valuation]]/1000))</f>
        <v>0.91587127069027408</v>
      </c>
      <c r="K1442" s="26">
        <f>ROUND(VPPEL[[#This Row],[Proposed Taxable Valuation]]/1000*VPPEL[[#This Row],[Adjusted Rate]],0)</f>
        <v>279145</v>
      </c>
      <c r="L1442" s="19">
        <f t="shared" si="125"/>
        <v>-93526.370951923134</v>
      </c>
      <c r="M1442" s="17">
        <f t="shared" si="128"/>
        <v>-0.30685872930972602</v>
      </c>
      <c r="N1442" s="2">
        <v>242480076.97009435</v>
      </c>
      <c r="O1442">
        <f>INDEX($R$3:$T$335,MATCH(VPPEL[[#This Row],[DistrictNumber]],$R$3:$R$335,0),3)</f>
        <v>1.2227300000000001</v>
      </c>
      <c r="P1442" s="9">
        <f t="shared" si="126"/>
        <v>296488</v>
      </c>
    </row>
    <row r="1443" spans="1:16" x14ac:dyDescent="0.35">
      <c r="A1443" s="13">
        <v>2030</v>
      </c>
      <c r="B1443" s="13">
        <f t="shared" si="124"/>
        <v>2029</v>
      </c>
      <c r="C1443" t="s">
        <v>272</v>
      </c>
      <c r="D1443" t="s">
        <v>273</v>
      </c>
      <c r="E1443" s="5">
        <v>1008762447.2298691</v>
      </c>
      <c r="F1443" s="13">
        <f>INDEX($R$3:$T$335,MATCH(VPPEL[[#This Row],[DistrictNumber]],$R$3:$R$335,0),3)</f>
        <v>0.95167999999999997</v>
      </c>
      <c r="G1443" s="9">
        <f t="shared" si="127"/>
        <v>960019.04577972181</v>
      </c>
      <c r="H1443" s="11">
        <v>1.02</v>
      </c>
      <c r="I1443" s="12" cm="1">
        <f t="array" ref="I1443">INDEX(VPPEL[],MATCH(VPPEL[[#This Row],[Base Year]]&amp;VPPEL[[#This Row],[DistrictNumber]],VPPEL[[Fiscal Year]:[Fiscal Year]]&amp;VPPEL[[DistrictNumber]:[DistrictNumber]],0),9)*$H1443</f>
        <v>697231.80464753788</v>
      </c>
      <c r="J1443" s="15">
        <f>IF(VPPEL[[#This Row],[Unadjusted Maximum Revenue]]/(VPPEL[[#This Row],[Proposed Taxable Valuation]]/1000)&gt;VPPEL[[#This Row],[Max VPPEL RATE]],VPPEL[[#This Row],[Max VPPEL RATE]],VPPEL[[#This Row],[Unadjusted Maximum Revenue]]/(VPPEL[[#This Row],[Proposed Taxable Valuation]]/1000))</f>
        <v>0.69117541653357961</v>
      </c>
      <c r="K1443" s="26">
        <f>ROUND(VPPEL[[#This Row],[Proposed Taxable Valuation]]/1000*VPPEL[[#This Row],[Adjusted Rate]],0)</f>
        <v>697232</v>
      </c>
      <c r="L1443" s="19">
        <f t="shared" si="125"/>
        <v>-262787.24113218393</v>
      </c>
      <c r="M1443" s="17">
        <f t="shared" si="128"/>
        <v>-0.26050458346642036</v>
      </c>
      <c r="N1443" s="2">
        <v>741972830.62175035</v>
      </c>
      <c r="O1443">
        <f>INDEX($R$3:$T$335,MATCH(VPPEL[[#This Row],[DistrictNumber]],$R$3:$R$335,0),3)</f>
        <v>0.95167999999999997</v>
      </c>
      <c r="P1443" s="9">
        <f t="shared" si="126"/>
        <v>706121</v>
      </c>
    </row>
    <row r="1444" spans="1:16" x14ac:dyDescent="0.35">
      <c r="A1444" s="13">
        <v>2030</v>
      </c>
      <c r="B1444" s="13">
        <f t="shared" si="124"/>
        <v>2029</v>
      </c>
      <c r="C1444" t="s">
        <v>274</v>
      </c>
      <c r="D1444" t="s">
        <v>275</v>
      </c>
      <c r="E1444" s="5">
        <v>447876650.58376539</v>
      </c>
      <c r="F1444" s="13">
        <f>INDEX($R$3:$T$335,MATCH(VPPEL[[#This Row],[DistrictNumber]],$R$3:$R$335,0),3)</f>
        <v>1.34</v>
      </c>
      <c r="G1444" s="9">
        <f t="shared" si="127"/>
        <v>600154.71178224566</v>
      </c>
      <c r="H1444" s="11">
        <v>1.02</v>
      </c>
      <c r="I1444" s="12" cm="1">
        <f t="array" ref="I1444">INDEX(VPPEL[],MATCH(VPPEL[[#This Row],[Base Year]]&amp;VPPEL[[#This Row],[DistrictNumber]],VPPEL[[Fiscal Year]:[Fiscal Year]]&amp;VPPEL[[DistrictNumber]:[DistrictNumber]],0),9)*$H1444</f>
        <v>505867.02066606045</v>
      </c>
      <c r="J1444" s="15">
        <f>IF(VPPEL[[#This Row],[Unadjusted Maximum Revenue]]/(VPPEL[[#This Row],[Proposed Taxable Valuation]]/1000)&gt;VPPEL[[#This Row],[Max VPPEL RATE]],VPPEL[[#This Row],[Max VPPEL RATE]],VPPEL[[#This Row],[Unadjusted Maximum Revenue]]/(VPPEL[[#This Row],[Proposed Taxable Valuation]]/1000))</f>
        <v>1.1294784401167375</v>
      </c>
      <c r="K1444" s="26">
        <f>ROUND(VPPEL[[#This Row],[Proposed Taxable Valuation]]/1000*VPPEL[[#This Row],[Adjusted Rate]],0)</f>
        <v>505867</v>
      </c>
      <c r="L1444" s="19">
        <f t="shared" si="125"/>
        <v>-94287.691116185219</v>
      </c>
      <c r="M1444" s="17">
        <f t="shared" si="128"/>
        <v>-0.2105215598832626</v>
      </c>
      <c r="N1444" s="2">
        <v>372452657.16000712</v>
      </c>
      <c r="O1444">
        <f>INDEX($R$3:$T$335,MATCH(VPPEL[[#This Row],[DistrictNumber]],$R$3:$R$335,0),3)</f>
        <v>1.34</v>
      </c>
      <c r="P1444" s="9">
        <f t="shared" si="126"/>
        <v>499087</v>
      </c>
    </row>
    <row r="1445" spans="1:16" x14ac:dyDescent="0.35">
      <c r="A1445" s="13">
        <v>2030</v>
      </c>
      <c r="B1445" s="13">
        <f t="shared" si="124"/>
        <v>2029</v>
      </c>
      <c r="C1445" t="s">
        <v>276</v>
      </c>
      <c r="D1445" t="s">
        <v>277</v>
      </c>
      <c r="E1445" s="5">
        <v>535835728.07460618</v>
      </c>
      <c r="F1445" s="13">
        <f>INDEX($R$3:$T$335,MATCH(VPPEL[[#This Row],[DistrictNumber]],$R$3:$R$335,0),3)</f>
        <v>1.34</v>
      </c>
      <c r="G1445" s="9">
        <f t="shared" si="127"/>
        <v>718019.87561997224</v>
      </c>
      <c r="H1445" s="11">
        <v>1.02</v>
      </c>
      <c r="I1445" s="12" cm="1">
        <f t="array" ref="I1445">INDEX(VPPEL[],MATCH(VPPEL[[#This Row],[Base Year]]&amp;VPPEL[[#This Row],[DistrictNumber]],VPPEL[[Fiscal Year]:[Fiscal Year]]&amp;VPPEL[[DistrictNumber]:[DistrictNumber]],0),9)*$H1445</f>
        <v>420756.74259910657</v>
      </c>
      <c r="J1445" s="15">
        <f>IF(VPPEL[[#This Row],[Unadjusted Maximum Revenue]]/(VPPEL[[#This Row],[Proposed Taxable Valuation]]/1000)&gt;VPPEL[[#This Row],[Max VPPEL RATE]],VPPEL[[#This Row],[Max VPPEL RATE]],VPPEL[[#This Row],[Unadjusted Maximum Revenue]]/(VPPEL[[#This Row],[Proposed Taxable Valuation]]/1000))</f>
        <v>0.78523457946895847</v>
      </c>
      <c r="K1445" s="26">
        <f>ROUND(VPPEL[[#This Row],[Proposed Taxable Valuation]]/1000*VPPEL[[#This Row],[Adjusted Rate]],0)</f>
        <v>420757</v>
      </c>
      <c r="L1445" s="19">
        <f t="shared" si="125"/>
        <v>-297263.13302086567</v>
      </c>
      <c r="M1445" s="17">
        <f t="shared" si="128"/>
        <v>-0.55476542053104161</v>
      </c>
      <c r="N1445" s="2">
        <v>349143235.24558735</v>
      </c>
      <c r="O1445">
        <f>INDEX($R$3:$T$335,MATCH(VPPEL[[#This Row],[DistrictNumber]],$R$3:$R$335,0),3)</f>
        <v>1.34</v>
      </c>
      <c r="P1445" s="9">
        <f t="shared" si="126"/>
        <v>467852</v>
      </c>
    </row>
    <row r="1446" spans="1:16" x14ac:dyDescent="0.35">
      <c r="A1446" s="13">
        <v>2030</v>
      </c>
      <c r="B1446" s="13">
        <f t="shared" si="124"/>
        <v>2029</v>
      </c>
      <c r="C1446" t="s">
        <v>278</v>
      </c>
      <c r="D1446" t="s">
        <v>279</v>
      </c>
      <c r="E1446" s="5">
        <v>1052371917.4992672</v>
      </c>
      <c r="F1446" s="13">
        <f>INDEX($R$3:$T$335,MATCH(VPPEL[[#This Row],[DistrictNumber]],$R$3:$R$335,0),3)</f>
        <v>0.67</v>
      </c>
      <c r="G1446" s="9">
        <f t="shared" si="127"/>
        <v>705089.18472450913</v>
      </c>
      <c r="H1446" s="11">
        <v>1.02</v>
      </c>
      <c r="I1446" s="12" cm="1">
        <f t="array" ref="I1446">INDEX(VPPEL[],MATCH(VPPEL[[#This Row],[Base Year]]&amp;VPPEL[[#This Row],[DistrictNumber]],VPPEL[[Fiscal Year]:[Fiscal Year]]&amp;VPPEL[[DistrictNumber]:[DistrictNumber]],0),9)*$H1446</f>
        <v>470750.46246699546</v>
      </c>
      <c r="J1446" s="15">
        <f>IF(VPPEL[[#This Row],[Unadjusted Maximum Revenue]]/(VPPEL[[#This Row],[Proposed Taxable Valuation]]/1000)&gt;VPPEL[[#This Row],[Max VPPEL RATE]],VPPEL[[#This Row],[Max VPPEL RATE]],VPPEL[[#This Row],[Unadjusted Maximum Revenue]]/(VPPEL[[#This Row],[Proposed Taxable Valuation]]/1000))</f>
        <v>0.44732328432483398</v>
      </c>
      <c r="K1446" s="26">
        <f>ROUND(VPPEL[[#This Row],[Proposed Taxable Valuation]]/1000*VPPEL[[#This Row],[Adjusted Rate]],0)</f>
        <v>470750</v>
      </c>
      <c r="L1446" s="19">
        <f t="shared" si="125"/>
        <v>-234338.72225751367</v>
      </c>
      <c r="M1446" s="17">
        <f t="shared" si="128"/>
        <v>-0.22267671567516606</v>
      </c>
      <c r="N1446" s="2">
        <v>750720136.3496716</v>
      </c>
      <c r="O1446">
        <f>INDEX($R$3:$T$335,MATCH(VPPEL[[#This Row],[DistrictNumber]],$R$3:$R$335,0),3)</f>
        <v>0.67</v>
      </c>
      <c r="P1446" s="9">
        <f t="shared" si="126"/>
        <v>502982</v>
      </c>
    </row>
    <row r="1447" spans="1:16" x14ac:dyDescent="0.35">
      <c r="A1447" s="13">
        <v>2030</v>
      </c>
      <c r="B1447" s="13">
        <f t="shared" si="124"/>
        <v>2029</v>
      </c>
      <c r="C1447" t="s">
        <v>280</v>
      </c>
      <c r="D1447" t="s">
        <v>281</v>
      </c>
      <c r="E1447" s="5">
        <v>684830717.55780756</v>
      </c>
      <c r="F1447" s="13">
        <f>INDEX($R$3:$T$335,MATCH(VPPEL[[#This Row],[DistrictNumber]],$R$3:$R$335,0),3)</f>
        <v>1.24091</v>
      </c>
      <c r="G1447" s="9">
        <f t="shared" si="127"/>
        <v>849813.28572465898</v>
      </c>
      <c r="H1447" s="11">
        <v>1.02</v>
      </c>
      <c r="I1447" s="12" cm="1">
        <f t="array" ref="I1447">INDEX(VPPEL[],MATCH(VPPEL[[#This Row],[Base Year]]&amp;VPPEL[[#This Row],[DistrictNumber]],VPPEL[[Fiscal Year]:[Fiscal Year]]&amp;VPPEL[[DistrictNumber]:[DistrictNumber]],0),9)*$H1447</f>
        <v>714453.49322661129</v>
      </c>
      <c r="J1447" s="15">
        <f>IF(VPPEL[[#This Row],[Unadjusted Maximum Revenue]]/(VPPEL[[#This Row],[Proposed Taxable Valuation]]/1000)&gt;VPPEL[[#This Row],[Max VPPEL RATE]],VPPEL[[#This Row],[Max VPPEL RATE]],VPPEL[[#This Row],[Unadjusted Maximum Revenue]]/(VPPEL[[#This Row],[Proposed Taxable Valuation]]/1000))</f>
        <v>1.0432556176429151</v>
      </c>
      <c r="K1447" s="26">
        <f>ROUND(VPPEL[[#This Row],[Proposed Taxable Valuation]]/1000*VPPEL[[#This Row],[Adjusted Rate]],0)</f>
        <v>714453</v>
      </c>
      <c r="L1447" s="19">
        <f t="shared" si="125"/>
        <v>-135359.7924980477</v>
      </c>
      <c r="M1447" s="17">
        <f t="shared" si="128"/>
        <v>-0.19765438235708488</v>
      </c>
      <c r="N1447" s="2">
        <v>553320875.85552704</v>
      </c>
      <c r="O1447">
        <f>INDEX($R$3:$T$335,MATCH(VPPEL[[#This Row],[DistrictNumber]],$R$3:$R$335,0),3)</f>
        <v>1.24091</v>
      </c>
      <c r="P1447" s="9">
        <f t="shared" si="126"/>
        <v>686621</v>
      </c>
    </row>
    <row r="1448" spans="1:16" x14ac:dyDescent="0.35">
      <c r="A1448" s="13">
        <v>2030</v>
      </c>
      <c r="B1448" s="13">
        <f t="shared" si="124"/>
        <v>2029</v>
      </c>
      <c r="C1448" t="s">
        <v>282</v>
      </c>
      <c r="D1448" t="s">
        <v>283</v>
      </c>
      <c r="E1448" s="5">
        <v>951637948.94186068</v>
      </c>
      <c r="F1448" s="13">
        <f>INDEX($R$3:$T$335,MATCH(VPPEL[[#This Row],[DistrictNumber]],$R$3:$R$335,0),3)</f>
        <v>0.67</v>
      </c>
      <c r="G1448" s="9">
        <f t="shared" si="127"/>
        <v>637597.4257910467</v>
      </c>
      <c r="H1448" s="11">
        <v>1.02</v>
      </c>
      <c r="I1448" s="12" cm="1">
        <f t="array" ref="I1448">INDEX(VPPEL[],MATCH(VPPEL[[#This Row],[Base Year]]&amp;VPPEL[[#This Row],[DistrictNumber]],VPPEL[[Fiscal Year]:[Fiscal Year]]&amp;VPPEL[[DistrictNumber]:[DistrictNumber]],0),9)*$H1448</f>
        <v>419169.14622347889</v>
      </c>
      <c r="J1448" s="15">
        <f>IF(VPPEL[[#This Row],[Unadjusted Maximum Revenue]]/(VPPEL[[#This Row],[Proposed Taxable Valuation]]/1000)&gt;VPPEL[[#This Row],[Max VPPEL RATE]],VPPEL[[#This Row],[Max VPPEL RATE]],VPPEL[[#This Row],[Unadjusted Maximum Revenue]]/(VPPEL[[#This Row],[Proposed Taxable Valuation]]/1000))</f>
        <v>0.44047123876213512</v>
      </c>
      <c r="K1448" s="26">
        <f>ROUND(VPPEL[[#This Row],[Proposed Taxable Valuation]]/1000*VPPEL[[#This Row],[Adjusted Rate]],0)</f>
        <v>419169</v>
      </c>
      <c r="L1448" s="19">
        <f t="shared" si="125"/>
        <v>-218428.27956756781</v>
      </c>
      <c r="M1448" s="17">
        <f t="shared" si="128"/>
        <v>-0.22952876123786492</v>
      </c>
      <c r="N1448" s="2">
        <v>655503990.25262129</v>
      </c>
      <c r="O1448">
        <f>INDEX($R$3:$T$335,MATCH(VPPEL[[#This Row],[DistrictNumber]],$R$3:$R$335,0),3)</f>
        <v>0.67</v>
      </c>
      <c r="P1448" s="9">
        <f t="shared" si="126"/>
        <v>439188</v>
      </c>
    </row>
    <row r="1449" spans="1:16" x14ac:dyDescent="0.35">
      <c r="A1449" s="13">
        <v>2030</v>
      </c>
      <c r="B1449" s="13">
        <f t="shared" si="124"/>
        <v>2029</v>
      </c>
      <c r="C1449" t="s">
        <v>284</v>
      </c>
      <c r="D1449" t="s">
        <v>285</v>
      </c>
      <c r="E1449" s="5">
        <v>2619450051.9578514</v>
      </c>
      <c r="F1449" s="13">
        <f>INDEX($R$3:$T$335,MATCH(VPPEL[[#This Row],[DistrictNumber]],$R$3:$R$335,0),3)</f>
        <v>1.34</v>
      </c>
      <c r="G1449" s="9">
        <f t="shared" si="127"/>
        <v>3510063.0696235211</v>
      </c>
      <c r="H1449" s="11">
        <v>1.02</v>
      </c>
      <c r="I1449" s="12" cm="1">
        <f t="array" ref="I1449">INDEX(VPPEL[],MATCH(VPPEL[[#This Row],[Base Year]]&amp;VPPEL[[#This Row],[DistrictNumber]],VPPEL[[Fiscal Year]:[Fiscal Year]]&amp;VPPEL[[DistrictNumber]:[DistrictNumber]],0),9)*$H1449</f>
        <v>1731462.8674625179</v>
      </c>
      <c r="J1449" s="15">
        <f>IF(VPPEL[[#This Row],[Unadjusted Maximum Revenue]]/(VPPEL[[#This Row],[Proposed Taxable Valuation]]/1000)&gt;VPPEL[[#This Row],[Max VPPEL RATE]],VPPEL[[#This Row],[Max VPPEL RATE]],VPPEL[[#This Row],[Unadjusted Maximum Revenue]]/(VPPEL[[#This Row],[Proposed Taxable Valuation]]/1000))</f>
        <v>0.66100243681622162</v>
      </c>
      <c r="K1449" s="26">
        <f>ROUND(VPPEL[[#This Row],[Proposed Taxable Valuation]]/1000*VPPEL[[#This Row],[Adjusted Rate]],0)</f>
        <v>1731463</v>
      </c>
      <c r="L1449" s="19">
        <f t="shared" si="125"/>
        <v>-1778600.2021610031</v>
      </c>
      <c r="M1449" s="17">
        <f t="shared" si="128"/>
        <v>-0.67899756318377846</v>
      </c>
      <c r="N1449" s="2">
        <v>1572780996.9097681</v>
      </c>
      <c r="O1449">
        <f>INDEX($R$3:$T$335,MATCH(VPPEL[[#This Row],[DistrictNumber]],$R$3:$R$335,0),3)</f>
        <v>1.34</v>
      </c>
      <c r="P1449" s="9">
        <f t="shared" si="126"/>
        <v>2107527</v>
      </c>
    </row>
    <row r="1450" spans="1:16" x14ac:dyDescent="0.35">
      <c r="A1450" s="13">
        <v>2030</v>
      </c>
      <c r="B1450" s="13">
        <f t="shared" si="124"/>
        <v>2029</v>
      </c>
      <c r="C1450" t="s">
        <v>286</v>
      </c>
      <c r="D1450" t="s">
        <v>287</v>
      </c>
      <c r="E1450" s="5">
        <v>630493871.2267971</v>
      </c>
      <c r="F1450" s="13">
        <f>INDEX($R$3:$T$335,MATCH(VPPEL[[#This Row],[DistrictNumber]],$R$3:$R$335,0),3)</f>
        <v>1.34</v>
      </c>
      <c r="G1450" s="9">
        <f t="shared" si="127"/>
        <v>844861.78744390816</v>
      </c>
      <c r="H1450" s="11">
        <v>1.02</v>
      </c>
      <c r="I1450" s="12" cm="1">
        <f t="array" ref="I1450">INDEX(VPPEL[],MATCH(VPPEL[[#This Row],[Base Year]]&amp;VPPEL[[#This Row],[DistrictNumber]],VPPEL[[Fiscal Year]:[Fiscal Year]]&amp;VPPEL[[DistrictNumber]:[DistrictNumber]],0),9)*$H1450</f>
        <v>488424.97882004973</v>
      </c>
      <c r="J1450" s="15">
        <f>IF(VPPEL[[#This Row],[Unadjusted Maximum Revenue]]/(VPPEL[[#This Row],[Proposed Taxable Valuation]]/1000)&gt;VPPEL[[#This Row],[Max VPPEL RATE]],VPPEL[[#This Row],[Max VPPEL RATE]],VPPEL[[#This Row],[Unadjusted Maximum Revenue]]/(VPPEL[[#This Row],[Proposed Taxable Valuation]]/1000))</f>
        <v>0.77467046248948657</v>
      </c>
      <c r="K1450" s="26">
        <f>ROUND(VPPEL[[#This Row],[Proposed Taxable Valuation]]/1000*VPPEL[[#This Row],[Adjusted Rate]],0)</f>
        <v>488425</v>
      </c>
      <c r="L1450" s="19">
        <f t="shared" si="125"/>
        <v>-356436.80862385844</v>
      </c>
      <c r="M1450" s="17">
        <f t="shared" si="128"/>
        <v>-0.56532953751051351</v>
      </c>
      <c r="N1450" s="2">
        <v>398149047.56950146</v>
      </c>
      <c r="O1450">
        <f>INDEX($R$3:$T$335,MATCH(VPPEL[[#This Row],[DistrictNumber]],$R$3:$R$335,0),3)</f>
        <v>1.34</v>
      </c>
      <c r="P1450" s="9">
        <f t="shared" si="126"/>
        <v>533520</v>
      </c>
    </row>
    <row r="1451" spans="1:16" x14ac:dyDescent="0.35">
      <c r="A1451" s="13">
        <v>2030</v>
      </c>
      <c r="B1451" s="13">
        <f t="shared" si="124"/>
        <v>2029</v>
      </c>
      <c r="C1451" t="s">
        <v>288</v>
      </c>
      <c r="D1451" t="s">
        <v>289</v>
      </c>
      <c r="E1451" s="5">
        <v>16828963063.596222</v>
      </c>
      <c r="F1451" s="13">
        <f>INDEX($R$3:$T$335,MATCH(VPPEL[[#This Row],[DistrictNumber]],$R$3:$R$335,0),3)</f>
        <v>1.34</v>
      </c>
      <c r="G1451" s="9">
        <f t="shared" si="127"/>
        <v>22550810.505218938</v>
      </c>
      <c r="H1451" s="11">
        <v>1.02</v>
      </c>
      <c r="I1451" s="12" cm="1">
        <f t="array" ref="I1451">INDEX(VPPEL[],MATCH(VPPEL[[#This Row],[Base Year]]&amp;VPPEL[[#This Row],[DistrictNumber]],VPPEL[[Fiscal Year]:[Fiscal Year]]&amp;VPPEL[[DistrictNumber]:[DistrictNumber]],0),9)*$H1451</f>
        <v>11797628.88213639</v>
      </c>
      <c r="J1451" s="15">
        <f>IF(VPPEL[[#This Row],[Unadjusted Maximum Revenue]]/(VPPEL[[#This Row],[Proposed Taxable Valuation]]/1000)&gt;VPPEL[[#This Row],[Max VPPEL RATE]],VPPEL[[#This Row],[Max VPPEL RATE]],VPPEL[[#This Row],[Unadjusted Maximum Revenue]]/(VPPEL[[#This Row],[Proposed Taxable Valuation]]/1000))</f>
        <v>0.70103124224311686</v>
      </c>
      <c r="K1451" s="26">
        <f>ROUND(VPPEL[[#This Row],[Proposed Taxable Valuation]]/1000*VPPEL[[#This Row],[Adjusted Rate]],0)</f>
        <v>11797629</v>
      </c>
      <c r="L1451" s="19">
        <f t="shared" si="125"/>
        <v>-10753181.623082548</v>
      </c>
      <c r="M1451" s="17">
        <f t="shared" si="128"/>
        <v>-0.63896875775688322</v>
      </c>
      <c r="N1451" s="2">
        <v>9952240746.2836781</v>
      </c>
      <c r="O1451">
        <f>INDEX($R$3:$T$335,MATCH(VPPEL[[#This Row],[DistrictNumber]],$R$3:$R$335,0),3)</f>
        <v>1.34</v>
      </c>
      <c r="P1451" s="9">
        <f t="shared" si="126"/>
        <v>13336003</v>
      </c>
    </row>
    <row r="1452" spans="1:16" x14ac:dyDescent="0.35">
      <c r="A1452" s="13">
        <v>2030</v>
      </c>
      <c r="B1452" s="13">
        <f t="shared" si="124"/>
        <v>2029</v>
      </c>
      <c r="C1452" t="s">
        <v>290</v>
      </c>
      <c r="D1452" t="s">
        <v>291</v>
      </c>
      <c r="E1452" s="5">
        <v>740924148.73637414</v>
      </c>
      <c r="F1452" s="13">
        <f>INDEX($R$3:$T$335,MATCH(VPPEL[[#This Row],[DistrictNumber]],$R$3:$R$335,0),3)</f>
        <v>0.67</v>
      </c>
      <c r="G1452" s="9">
        <f t="shared" si="127"/>
        <v>496419.17965337069</v>
      </c>
      <c r="H1452" s="11">
        <v>1.02</v>
      </c>
      <c r="I1452" s="12" cm="1">
        <f t="array" ref="I1452">INDEX(VPPEL[],MATCH(VPPEL[[#This Row],[Base Year]]&amp;VPPEL[[#This Row],[DistrictNumber]],VPPEL[[Fiscal Year]:[Fiscal Year]]&amp;VPPEL[[DistrictNumber]:[DistrictNumber]],0),9)*$H1452</f>
        <v>347424.62969209783</v>
      </c>
      <c r="J1452" s="15">
        <f>IF(VPPEL[[#This Row],[Unadjusted Maximum Revenue]]/(VPPEL[[#This Row],[Proposed Taxable Valuation]]/1000)&gt;VPPEL[[#This Row],[Max VPPEL RATE]],VPPEL[[#This Row],[Max VPPEL RATE]],VPPEL[[#This Row],[Unadjusted Maximum Revenue]]/(VPPEL[[#This Row],[Proposed Taxable Valuation]]/1000))</f>
        <v>0.46890714830205094</v>
      </c>
      <c r="K1452" s="26">
        <f>ROUND(VPPEL[[#This Row],[Proposed Taxable Valuation]]/1000*VPPEL[[#This Row],[Adjusted Rate]],0)</f>
        <v>347425</v>
      </c>
      <c r="L1452" s="19">
        <f t="shared" si="125"/>
        <v>-148994.54996127286</v>
      </c>
      <c r="M1452" s="17">
        <f t="shared" si="128"/>
        <v>-0.2010928516979491</v>
      </c>
      <c r="N1452" s="2">
        <v>560848716.09769392</v>
      </c>
      <c r="O1452">
        <f>INDEX($R$3:$T$335,MATCH(VPPEL[[#This Row],[DistrictNumber]],$R$3:$R$335,0),3)</f>
        <v>0.67</v>
      </c>
      <c r="P1452" s="9">
        <f t="shared" si="126"/>
        <v>375769</v>
      </c>
    </row>
    <row r="1453" spans="1:16" x14ac:dyDescent="0.35">
      <c r="A1453" s="13">
        <v>2030</v>
      </c>
      <c r="B1453" s="13">
        <f t="shared" si="124"/>
        <v>2029</v>
      </c>
      <c r="C1453" t="s">
        <v>292</v>
      </c>
      <c r="D1453" t="s">
        <v>293</v>
      </c>
      <c r="E1453" s="5">
        <v>343971948.52906871</v>
      </c>
      <c r="F1453" s="13">
        <f>INDEX($R$3:$T$335,MATCH(VPPEL[[#This Row],[DistrictNumber]],$R$3:$R$335,0),3)</f>
        <v>0.14116999999999999</v>
      </c>
      <c r="G1453" s="9">
        <f t="shared" si="127"/>
        <v>48558.519973848626</v>
      </c>
      <c r="H1453" s="11">
        <v>1.02</v>
      </c>
      <c r="I1453" s="12" cm="1">
        <f t="array" ref="I1453">INDEX(VPPEL[],MATCH(VPPEL[[#This Row],[Base Year]]&amp;VPPEL[[#This Row],[DistrictNumber]],VPPEL[[Fiscal Year]:[Fiscal Year]]&amp;VPPEL[[DistrictNumber]:[DistrictNumber]],0),9)*$H1453</f>
        <v>31906.304524999654</v>
      </c>
      <c r="J1453" s="15">
        <f>IF(VPPEL[[#This Row],[Unadjusted Maximum Revenue]]/(VPPEL[[#This Row],[Proposed Taxable Valuation]]/1000)&gt;VPPEL[[#This Row],[Max VPPEL RATE]],VPPEL[[#This Row],[Max VPPEL RATE]],VPPEL[[#This Row],[Unadjusted Maximum Revenue]]/(VPPEL[[#This Row],[Proposed Taxable Valuation]]/1000))</f>
        <v>9.2758449232389323E-2</v>
      </c>
      <c r="K1453" s="26">
        <f>ROUND(VPPEL[[#This Row],[Proposed Taxable Valuation]]/1000*VPPEL[[#This Row],[Adjusted Rate]],0)</f>
        <v>31906</v>
      </c>
      <c r="L1453" s="19">
        <f t="shared" si="125"/>
        <v>-16652.215448848972</v>
      </c>
      <c r="M1453" s="17">
        <f t="shared" si="128"/>
        <v>-4.8411550767610667E-2</v>
      </c>
      <c r="N1453" s="2">
        <v>243556902.85458779</v>
      </c>
      <c r="O1453">
        <f>INDEX($R$3:$T$335,MATCH(VPPEL[[#This Row],[DistrictNumber]],$R$3:$R$335,0),3)</f>
        <v>0.14116999999999999</v>
      </c>
      <c r="P1453" s="9">
        <f t="shared" si="126"/>
        <v>34383</v>
      </c>
    </row>
    <row r="1454" spans="1:16" x14ac:dyDescent="0.35">
      <c r="A1454" s="13">
        <v>2030</v>
      </c>
      <c r="B1454" s="13">
        <f t="shared" si="124"/>
        <v>2029</v>
      </c>
      <c r="C1454" t="s">
        <v>294</v>
      </c>
      <c r="D1454" t="s">
        <v>295</v>
      </c>
      <c r="E1454" s="5">
        <v>316313014.09019768</v>
      </c>
      <c r="F1454" s="13">
        <f>INDEX($R$3:$T$335,MATCH(VPPEL[[#This Row],[DistrictNumber]],$R$3:$R$335,0),3)</f>
        <v>0</v>
      </c>
      <c r="G1454" s="9">
        <f t="shared" si="127"/>
        <v>0</v>
      </c>
      <c r="H1454" s="11">
        <v>1.02</v>
      </c>
      <c r="I1454" s="12" cm="1">
        <f t="array" ref="I1454">INDEX(VPPEL[],MATCH(VPPEL[[#This Row],[Base Year]]&amp;VPPEL[[#This Row],[DistrictNumber]],VPPEL[[Fiscal Year]:[Fiscal Year]]&amp;VPPEL[[DistrictNumber]:[DistrictNumber]],0),9)*$H1454</f>
        <v>0</v>
      </c>
      <c r="J1454" s="15">
        <f>IF(VPPEL[[#This Row],[Unadjusted Maximum Revenue]]/(VPPEL[[#This Row],[Proposed Taxable Valuation]]/1000)&gt;VPPEL[[#This Row],[Max VPPEL RATE]],VPPEL[[#This Row],[Max VPPEL RATE]],VPPEL[[#This Row],[Unadjusted Maximum Revenue]]/(VPPEL[[#This Row],[Proposed Taxable Valuation]]/1000))</f>
        <v>0</v>
      </c>
      <c r="K1454" s="26">
        <f>ROUND(VPPEL[[#This Row],[Proposed Taxable Valuation]]/1000*VPPEL[[#This Row],[Adjusted Rate]],0)</f>
        <v>0</v>
      </c>
      <c r="L1454" s="19">
        <f t="shared" si="125"/>
        <v>0</v>
      </c>
      <c r="M1454" s="17">
        <f t="shared" si="128"/>
        <v>0</v>
      </c>
      <c r="N1454" s="2">
        <v>199374807.72748622</v>
      </c>
      <c r="O1454">
        <f>INDEX($R$3:$T$335,MATCH(VPPEL[[#This Row],[DistrictNumber]],$R$3:$R$335,0),3)</f>
        <v>0</v>
      </c>
      <c r="P1454" s="9">
        <f t="shared" si="126"/>
        <v>0</v>
      </c>
    </row>
    <row r="1455" spans="1:16" x14ac:dyDescent="0.35">
      <c r="A1455" s="13">
        <v>2030</v>
      </c>
      <c r="B1455" s="13">
        <f t="shared" si="124"/>
        <v>2029</v>
      </c>
      <c r="C1455" t="s">
        <v>296</v>
      </c>
      <c r="D1455" t="s">
        <v>297</v>
      </c>
      <c r="E1455" s="5">
        <v>570472128.54151094</v>
      </c>
      <c r="F1455" s="13">
        <f>INDEX($R$3:$T$335,MATCH(VPPEL[[#This Row],[DistrictNumber]],$R$3:$R$335,0),3)</f>
        <v>0</v>
      </c>
      <c r="G1455" s="9">
        <f t="shared" si="127"/>
        <v>0</v>
      </c>
      <c r="H1455" s="11">
        <v>1.02</v>
      </c>
      <c r="I1455" s="12" cm="1">
        <f t="array" ref="I1455">INDEX(VPPEL[],MATCH(VPPEL[[#This Row],[Base Year]]&amp;VPPEL[[#This Row],[DistrictNumber]],VPPEL[[Fiscal Year]:[Fiscal Year]]&amp;VPPEL[[DistrictNumber]:[DistrictNumber]],0),9)*$H1455</f>
        <v>0</v>
      </c>
      <c r="J1455" s="15">
        <f>IF(VPPEL[[#This Row],[Unadjusted Maximum Revenue]]/(VPPEL[[#This Row],[Proposed Taxable Valuation]]/1000)&gt;VPPEL[[#This Row],[Max VPPEL RATE]],VPPEL[[#This Row],[Max VPPEL RATE]],VPPEL[[#This Row],[Unadjusted Maximum Revenue]]/(VPPEL[[#This Row],[Proposed Taxable Valuation]]/1000))</f>
        <v>0</v>
      </c>
      <c r="K1455" s="26">
        <f>ROUND(VPPEL[[#This Row],[Proposed Taxable Valuation]]/1000*VPPEL[[#This Row],[Adjusted Rate]],0)</f>
        <v>0</v>
      </c>
      <c r="L1455" s="19">
        <f t="shared" si="125"/>
        <v>0</v>
      </c>
      <c r="M1455" s="17">
        <f t="shared" si="128"/>
        <v>0</v>
      </c>
      <c r="N1455" s="2">
        <v>392910189.97220159</v>
      </c>
      <c r="O1455">
        <f>INDEX($R$3:$T$335,MATCH(VPPEL[[#This Row],[DistrictNumber]],$R$3:$R$335,0),3)</f>
        <v>0</v>
      </c>
      <c r="P1455" s="9">
        <f t="shared" si="126"/>
        <v>0</v>
      </c>
    </row>
    <row r="1456" spans="1:16" x14ac:dyDescent="0.35">
      <c r="A1456" s="13">
        <v>2030</v>
      </c>
      <c r="B1456" s="13">
        <f t="shared" si="124"/>
        <v>2029</v>
      </c>
      <c r="C1456" t="s">
        <v>298</v>
      </c>
      <c r="D1456" t="s">
        <v>299</v>
      </c>
      <c r="E1456" s="5">
        <v>7150207474.7404718</v>
      </c>
      <c r="F1456" s="13">
        <f>INDEX($R$3:$T$335,MATCH(VPPEL[[#This Row],[DistrictNumber]],$R$3:$R$335,0),3)</f>
        <v>1.34</v>
      </c>
      <c r="G1456" s="9">
        <f t="shared" si="127"/>
        <v>9581278.0161522329</v>
      </c>
      <c r="H1456" s="11">
        <v>1.02</v>
      </c>
      <c r="I1456" s="12" cm="1">
        <f t="array" ref="I1456">INDEX(VPPEL[],MATCH(VPPEL[[#This Row],[Base Year]]&amp;VPPEL[[#This Row],[DistrictNumber]],VPPEL[[Fiscal Year]:[Fiscal Year]]&amp;VPPEL[[DistrictNumber]:[DistrictNumber]],0),9)*$H1456</f>
        <v>5114046.2226896444</v>
      </c>
      <c r="J1456" s="15">
        <f>IF(VPPEL[[#This Row],[Unadjusted Maximum Revenue]]/(VPPEL[[#This Row],[Proposed Taxable Valuation]]/1000)&gt;VPPEL[[#This Row],[Max VPPEL RATE]],VPPEL[[#This Row],[Max VPPEL RATE]],VPPEL[[#This Row],[Unadjusted Maximum Revenue]]/(VPPEL[[#This Row],[Proposed Taxable Valuation]]/1000))</f>
        <v>0.7152304657950177</v>
      </c>
      <c r="K1456" s="26">
        <f>ROUND(VPPEL[[#This Row],[Proposed Taxable Valuation]]/1000*VPPEL[[#This Row],[Adjusted Rate]],0)</f>
        <v>5114046</v>
      </c>
      <c r="L1456" s="19">
        <f t="shared" si="125"/>
        <v>-4467231.7934625885</v>
      </c>
      <c r="M1456" s="17">
        <f t="shared" si="128"/>
        <v>-0.62476953420498238</v>
      </c>
      <c r="N1456" s="2">
        <v>4409640508.2698298</v>
      </c>
      <c r="O1456">
        <f>INDEX($R$3:$T$335,MATCH(VPPEL[[#This Row],[DistrictNumber]],$R$3:$R$335,0),3)</f>
        <v>1.34</v>
      </c>
      <c r="P1456" s="9">
        <f t="shared" si="126"/>
        <v>5908918</v>
      </c>
    </row>
    <row r="1457" spans="1:16" x14ac:dyDescent="0.35">
      <c r="A1457" s="13">
        <v>2030</v>
      </c>
      <c r="B1457" s="13">
        <f t="shared" si="124"/>
        <v>2029</v>
      </c>
      <c r="C1457" t="s">
        <v>300</v>
      </c>
      <c r="D1457" t="s">
        <v>301</v>
      </c>
      <c r="E1457" s="5">
        <v>714795450.15546501</v>
      </c>
      <c r="F1457" s="13">
        <f>INDEX($R$3:$T$335,MATCH(VPPEL[[#This Row],[DistrictNumber]],$R$3:$R$335,0),3)</f>
        <v>1.34</v>
      </c>
      <c r="G1457" s="9">
        <f t="shared" si="127"/>
        <v>957825.90320832317</v>
      </c>
      <c r="H1457" s="11">
        <v>1.02</v>
      </c>
      <c r="I1457" s="12" cm="1">
        <f t="array" ref="I1457">INDEX(VPPEL[],MATCH(VPPEL[[#This Row],[Base Year]]&amp;VPPEL[[#This Row],[DistrictNumber]],VPPEL[[Fiscal Year]:[Fiscal Year]]&amp;VPPEL[[DistrictNumber]:[DistrictNumber]],0),9)*$H1457</f>
        <v>660607.41867274733</v>
      </c>
      <c r="J1457" s="15">
        <f>IF(VPPEL[[#This Row],[Unadjusted Maximum Revenue]]/(VPPEL[[#This Row],[Proposed Taxable Valuation]]/1000)&gt;VPPEL[[#This Row],[Max VPPEL RATE]],VPPEL[[#This Row],[Max VPPEL RATE]],VPPEL[[#This Row],[Unadjusted Maximum Revenue]]/(VPPEL[[#This Row],[Proposed Taxable Valuation]]/1000))</f>
        <v>0.92419085562039871</v>
      </c>
      <c r="K1457" s="26">
        <f>ROUND(VPPEL[[#This Row],[Proposed Taxable Valuation]]/1000*VPPEL[[#This Row],[Adjusted Rate]],0)</f>
        <v>660607</v>
      </c>
      <c r="L1457" s="19">
        <f t="shared" si="125"/>
        <v>-297218.48453557584</v>
      </c>
      <c r="M1457" s="17">
        <f t="shared" si="128"/>
        <v>-0.41580914437960137</v>
      </c>
      <c r="N1457" s="2">
        <v>503182649.47090304</v>
      </c>
      <c r="O1457">
        <f>INDEX($R$3:$T$335,MATCH(VPPEL[[#This Row],[DistrictNumber]],$R$3:$R$335,0),3)</f>
        <v>1.34</v>
      </c>
      <c r="P1457" s="9">
        <f t="shared" si="126"/>
        <v>674265</v>
      </c>
    </row>
    <row r="1458" spans="1:16" x14ac:dyDescent="0.35">
      <c r="A1458" s="13">
        <v>2030</v>
      </c>
      <c r="B1458" s="13">
        <f t="shared" si="124"/>
        <v>2029</v>
      </c>
      <c r="C1458" t="s">
        <v>302</v>
      </c>
      <c r="D1458" t="s">
        <v>303</v>
      </c>
      <c r="E1458" s="5">
        <v>304453732.04995441</v>
      </c>
      <c r="F1458" s="13">
        <f>INDEX($R$3:$T$335,MATCH(VPPEL[[#This Row],[DistrictNumber]],$R$3:$R$335,0),3)</f>
        <v>1.34</v>
      </c>
      <c r="G1458" s="9">
        <f t="shared" si="127"/>
        <v>407968.00094693893</v>
      </c>
      <c r="H1458" s="11">
        <v>1.02</v>
      </c>
      <c r="I1458" s="12" cm="1">
        <f t="array" ref="I1458">INDEX(VPPEL[],MATCH(VPPEL[[#This Row],[Base Year]]&amp;VPPEL[[#This Row],[DistrictNumber]],VPPEL[[Fiscal Year]:[Fiscal Year]]&amp;VPPEL[[DistrictNumber]:[DistrictNumber]],0),9)*$H1458</f>
        <v>336770.35711282596</v>
      </c>
      <c r="J1458" s="15">
        <f>IF(VPPEL[[#This Row],[Unadjusted Maximum Revenue]]/(VPPEL[[#This Row],[Proposed Taxable Valuation]]/1000)&gt;VPPEL[[#This Row],[Max VPPEL RATE]],VPPEL[[#This Row],[Max VPPEL RATE]],VPPEL[[#This Row],[Unadjusted Maximum Revenue]]/(VPPEL[[#This Row],[Proposed Taxable Valuation]]/1000))</f>
        <v>1.1061462602060306</v>
      </c>
      <c r="K1458" s="26">
        <f>ROUND(VPPEL[[#This Row],[Proposed Taxable Valuation]]/1000*VPPEL[[#This Row],[Adjusted Rate]],0)</f>
        <v>336770</v>
      </c>
      <c r="L1458" s="19">
        <f t="shared" si="125"/>
        <v>-71197.643834112969</v>
      </c>
      <c r="M1458" s="17">
        <f t="shared" si="128"/>
        <v>-0.23385373979396951</v>
      </c>
      <c r="N1458" s="2">
        <v>248835949.36480898</v>
      </c>
      <c r="O1458">
        <f>INDEX($R$3:$T$335,MATCH(VPPEL[[#This Row],[DistrictNumber]],$R$3:$R$335,0),3)</f>
        <v>1.34</v>
      </c>
      <c r="P1458" s="9">
        <f t="shared" si="126"/>
        <v>333440</v>
      </c>
    </row>
    <row r="1459" spans="1:16" x14ac:dyDescent="0.35">
      <c r="A1459" s="13">
        <v>2030</v>
      </c>
      <c r="B1459" s="13">
        <f t="shared" si="124"/>
        <v>2029</v>
      </c>
      <c r="C1459" t="s">
        <v>304</v>
      </c>
      <c r="D1459" t="s">
        <v>305</v>
      </c>
      <c r="E1459" s="5">
        <v>371389340.24342865</v>
      </c>
      <c r="F1459" s="13">
        <f>INDEX($R$3:$T$335,MATCH(VPPEL[[#This Row],[DistrictNumber]],$R$3:$R$335,0),3)</f>
        <v>1.20122</v>
      </c>
      <c r="G1459" s="9">
        <f t="shared" si="127"/>
        <v>446120.30328721134</v>
      </c>
      <c r="H1459" s="11">
        <v>1.02</v>
      </c>
      <c r="I1459" s="12" cm="1">
        <f t="array" ref="I1459">INDEX(VPPEL[],MATCH(VPPEL[[#This Row],[Base Year]]&amp;VPPEL[[#This Row],[DistrictNumber]],VPPEL[[Fiscal Year]:[Fiscal Year]]&amp;VPPEL[[DistrictNumber]:[DistrictNumber]],0),9)*$H1459</f>
        <v>332416.66649447288</v>
      </c>
      <c r="J1459" s="15">
        <f>IF(VPPEL[[#This Row],[Unadjusted Maximum Revenue]]/(VPPEL[[#This Row],[Proposed Taxable Valuation]]/1000)&gt;VPPEL[[#This Row],[Max VPPEL RATE]],VPPEL[[#This Row],[Max VPPEL RATE]],VPPEL[[#This Row],[Unadjusted Maximum Revenue]]/(VPPEL[[#This Row],[Proposed Taxable Valuation]]/1000))</f>
        <v>0.8950624869216468</v>
      </c>
      <c r="K1459" s="26">
        <f>ROUND(VPPEL[[#This Row],[Proposed Taxable Valuation]]/1000*VPPEL[[#This Row],[Adjusted Rate]],0)</f>
        <v>332417</v>
      </c>
      <c r="L1459" s="19">
        <f t="shared" si="125"/>
        <v>-113703.63679273846</v>
      </c>
      <c r="M1459" s="17">
        <f t="shared" si="128"/>
        <v>-0.30615751307835315</v>
      </c>
      <c r="N1459" s="2">
        <v>278827435.85130686</v>
      </c>
      <c r="O1459">
        <f>INDEX($R$3:$T$335,MATCH(VPPEL[[#This Row],[DistrictNumber]],$R$3:$R$335,0),3)</f>
        <v>1.20122</v>
      </c>
      <c r="P1459" s="9">
        <f t="shared" si="126"/>
        <v>334933</v>
      </c>
    </row>
    <row r="1460" spans="1:16" x14ac:dyDescent="0.35">
      <c r="A1460" s="13">
        <v>2030</v>
      </c>
      <c r="B1460" s="13">
        <f t="shared" si="124"/>
        <v>2029</v>
      </c>
      <c r="C1460" t="s">
        <v>306</v>
      </c>
      <c r="D1460" t="s">
        <v>307</v>
      </c>
      <c r="E1460" s="5">
        <v>1118661600.5769613</v>
      </c>
      <c r="F1460" s="13">
        <f>INDEX($R$3:$T$335,MATCH(VPPEL[[#This Row],[DistrictNumber]],$R$3:$R$335,0),3)</f>
        <v>1.34</v>
      </c>
      <c r="G1460" s="9">
        <f t="shared" si="127"/>
        <v>1499006.5447731281</v>
      </c>
      <c r="H1460" s="11">
        <v>1.02</v>
      </c>
      <c r="I1460" s="12" cm="1">
        <f t="array" ref="I1460">INDEX(VPPEL[],MATCH(VPPEL[[#This Row],[Base Year]]&amp;VPPEL[[#This Row],[DistrictNumber]],VPPEL[[Fiscal Year]:[Fiscal Year]]&amp;VPPEL[[DistrictNumber]:[DistrictNumber]],0),9)*$H1460</f>
        <v>833356.26135134907</v>
      </c>
      <c r="J1460" s="15">
        <f>IF(VPPEL[[#This Row],[Unadjusted Maximum Revenue]]/(VPPEL[[#This Row],[Proposed Taxable Valuation]]/1000)&gt;VPPEL[[#This Row],[Max VPPEL RATE]],VPPEL[[#This Row],[Max VPPEL RATE]],VPPEL[[#This Row],[Unadjusted Maximum Revenue]]/(VPPEL[[#This Row],[Proposed Taxable Valuation]]/1000))</f>
        <v>0.74495831529529311</v>
      </c>
      <c r="K1460" s="26">
        <f>ROUND(VPPEL[[#This Row],[Proposed Taxable Valuation]]/1000*VPPEL[[#This Row],[Adjusted Rate]],0)</f>
        <v>833356</v>
      </c>
      <c r="L1460" s="19">
        <f t="shared" si="125"/>
        <v>-665650.28342177905</v>
      </c>
      <c r="M1460" s="17">
        <f t="shared" si="128"/>
        <v>-0.59504168470470697</v>
      </c>
      <c r="N1460" s="2">
        <v>708129612.35538638</v>
      </c>
      <c r="O1460">
        <f>INDEX($R$3:$T$335,MATCH(VPPEL[[#This Row],[DistrictNumber]],$R$3:$R$335,0),3)</f>
        <v>1.34</v>
      </c>
      <c r="P1460" s="9">
        <f t="shared" si="126"/>
        <v>948894</v>
      </c>
    </row>
    <row r="1461" spans="1:16" x14ac:dyDescent="0.35">
      <c r="A1461" s="13">
        <v>2030</v>
      </c>
      <c r="B1461" s="13">
        <f t="shared" si="124"/>
        <v>2029</v>
      </c>
      <c r="C1461" t="s">
        <v>308</v>
      </c>
      <c r="D1461" t="s">
        <v>309</v>
      </c>
      <c r="E1461" s="5">
        <v>551132886.08940828</v>
      </c>
      <c r="F1461" s="13">
        <f>INDEX($R$3:$T$335,MATCH(VPPEL[[#This Row],[DistrictNumber]],$R$3:$R$335,0),3)</f>
        <v>1.34</v>
      </c>
      <c r="G1461" s="9">
        <f t="shared" si="127"/>
        <v>738518.0673598072</v>
      </c>
      <c r="H1461" s="11">
        <v>1.02</v>
      </c>
      <c r="I1461" s="12" cm="1">
        <f t="array" ref="I1461">INDEX(VPPEL[],MATCH(VPPEL[[#This Row],[Base Year]]&amp;VPPEL[[#This Row],[DistrictNumber]],VPPEL[[Fiscal Year]:[Fiscal Year]]&amp;VPPEL[[DistrictNumber]:[DistrictNumber]],0),9)*$H1461</f>
        <v>576188.86744883098</v>
      </c>
      <c r="J1461" s="15">
        <f>IF(VPPEL[[#This Row],[Unadjusted Maximum Revenue]]/(VPPEL[[#This Row],[Proposed Taxable Valuation]]/1000)&gt;VPPEL[[#This Row],[Max VPPEL RATE]],VPPEL[[#This Row],[Max VPPEL RATE]],VPPEL[[#This Row],[Unadjusted Maximum Revenue]]/(VPPEL[[#This Row],[Proposed Taxable Valuation]]/1000))</f>
        <v>1.0454626860269738</v>
      </c>
      <c r="K1461" s="26">
        <f>ROUND(VPPEL[[#This Row],[Proposed Taxable Valuation]]/1000*VPPEL[[#This Row],[Adjusted Rate]],0)</f>
        <v>576189</v>
      </c>
      <c r="L1461" s="19">
        <f t="shared" si="125"/>
        <v>-162329.19991097623</v>
      </c>
      <c r="M1461" s="17">
        <f t="shared" si="128"/>
        <v>-0.29453731397302629</v>
      </c>
      <c r="N1461" s="2">
        <v>427573721.43680638</v>
      </c>
      <c r="O1461">
        <f>INDEX($R$3:$T$335,MATCH(VPPEL[[#This Row],[DistrictNumber]],$R$3:$R$335,0),3)</f>
        <v>1.34</v>
      </c>
      <c r="P1461" s="9">
        <f t="shared" si="126"/>
        <v>572949</v>
      </c>
    </row>
    <row r="1462" spans="1:16" x14ac:dyDescent="0.35">
      <c r="A1462" s="13">
        <v>2030</v>
      </c>
      <c r="B1462" s="13">
        <f t="shared" si="124"/>
        <v>2029</v>
      </c>
      <c r="C1462" t="s">
        <v>310</v>
      </c>
      <c r="D1462" t="s">
        <v>311</v>
      </c>
      <c r="E1462" s="5">
        <v>147124162.12693948</v>
      </c>
      <c r="F1462" s="13">
        <f>INDEX($R$3:$T$335,MATCH(VPPEL[[#This Row],[DistrictNumber]],$R$3:$R$335,0),3)</f>
        <v>1.1967300000000001</v>
      </c>
      <c r="G1462" s="9">
        <f t="shared" si="127"/>
        <v>176067.8985421723</v>
      </c>
      <c r="H1462" s="11">
        <v>1.02</v>
      </c>
      <c r="I1462" s="12" cm="1">
        <f t="array" ref="I1462">INDEX(VPPEL[],MATCH(VPPEL[[#This Row],[Base Year]]&amp;VPPEL[[#This Row],[DistrictNumber]],VPPEL[[Fiscal Year]:[Fiscal Year]]&amp;VPPEL[[DistrictNumber]:[DistrictNumber]],0),9)*$H1462</f>
        <v>127059.01344442133</v>
      </c>
      <c r="J1462" s="15">
        <f>IF(VPPEL[[#This Row],[Unadjusted Maximum Revenue]]/(VPPEL[[#This Row],[Proposed Taxable Valuation]]/1000)&gt;VPPEL[[#This Row],[Max VPPEL RATE]],VPPEL[[#This Row],[Max VPPEL RATE]],VPPEL[[#This Row],[Unadjusted Maximum Revenue]]/(VPPEL[[#This Row],[Proposed Taxable Valuation]]/1000))</f>
        <v>0.86361758400223998</v>
      </c>
      <c r="K1462" s="26">
        <f>ROUND(VPPEL[[#This Row],[Proposed Taxable Valuation]]/1000*VPPEL[[#This Row],[Adjusted Rate]],0)</f>
        <v>127059</v>
      </c>
      <c r="L1462" s="19">
        <f t="shared" si="125"/>
        <v>-49008.885097750972</v>
      </c>
      <c r="M1462" s="17">
        <f t="shared" si="128"/>
        <v>-0.33311241599776009</v>
      </c>
      <c r="N1462" s="2">
        <v>105774545.02239037</v>
      </c>
      <c r="O1462">
        <f>INDEX($R$3:$T$335,MATCH(VPPEL[[#This Row],[DistrictNumber]],$R$3:$R$335,0),3)</f>
        <v>1.1967300000000001</v>
      </c>
      <c r="P1462" s="9">
        <f t="shared" si="126"/>
        <v>126584</v>
      </c>
    </row>
    <row r="1463" spans="1:16" x14ac:dyDescent="0.35">
      <c r="A1463" s="13">
        <v>2030</v>
      </c>
      <c r="B1463" s="13">
        <f t="shared" si="124"/>
        <v>2029</v>
      </c>
      <c r="C1463" t="s">
        <v>312</v>
      </c>
      <c r="D1463" t="s">
        <v>313</v>
      </c>
      <c r="E1463" s="5">
        <v>273669143.59860778</v>
      </c>
      <c r="F1463" s="13">
        <f>INDEX($R$3:$T$335,MATCH(VPPEL[[#This Row],[DistrictNumber]],$R$3:$R$335,0),3)</f>
        <v>0.91281999999999996</v>
      </c>
      <c r="G1463" s="9">
        <f t="shared" si="127"/>
        <v>249810.66765968117</v>
      </c>
      <c r="H1463" s="11">
        <v>1.02</v>
      </c>
      <c r="I1463" s="12" cm="1">
        <f t="array" ref="I1463">INDEX(VPPEL[],MATCH(VPPEL[[#This Row],[Base Year]]&amp;VPPEL[[#This Row],[DistrictNumber]],VPPEL[[Fiscal Year]:[Fiscal Year]]&amp;VPPEL[[DistrictNumber]:[DistrictNumber]],0),9)*$H1463</f>
        <v>211627.3898797101</v>
      </c>
      <c r="J1463" s="15">
        <f>IF(VPPEL[[#This Row],[Unadjusted Maximum Revenue]]/(VPPEL[[#This Row],[Proposed Taxable Valuation]]/1000)&gt;VPPEL[[#This Row],[Max VPPEL RATE]],VPPEL[[#This Row],[Max VPPEL RATE]],VPPEL[[#This Row],[Unadjusted Maximum Revenue]]/(VPPEL[[#This Row],[Proposed Taxable Valuation]]/1000))</f>
        <v>0.77329649626157815</v>
      </c>
      <c r="K1463" s="26">
        <f>ROUND(VPPEL[[#This Row],[Proposed Taxable Valuation]]/1000*VPPEL[[#This Row],[Adjusted Rate]],0)</f>
        <v>211627</v>
      </c>
      <c r="L1463" s="19">
        <f t="shared" si="125"/>
        <v>-38183.277779971075</v>
      </c>
      <c r="M1463" s="17">
        <f t="shared" si="128"/>
        <v>-0.13952350373842182</v>
      </c>
      <c r="N1463" s="2">
        <v>230058777.52857649</v>
      </c>
      <c r="O1463">
        <f>INDEX($R$3:$T$335,MATCH(VPPEL[[#This Row],[DistrictNumber]],$R$3:$R$335,0),3)</f>
        <v>0.91281999999999996</v>
      </c>
      <c r="P1463" s="9">
        <f t="shared" si="126"/>
        <v>210002</v>
      </c>
    </row>
    <row r="1464" spans="1:16" x14ac:dyDescent="0.35">
      <c r="A1464" s="13">
        <v>2030</v>
      </c>
      <c r="B1464" s="13">
        <f t="shared" si="124"/>
        <v>2029</v>
      </c>
      <c r="C1464" t="s">
        <v>314</v>
      </c>
      <c r="D1464" t="s">
        <v>315</v>
      </c>
      <c r="E1464" s="5">
        <v>519274396.44087118</v>
      </c>
      <c r="F1464" s="13">
        <f>INDEX($R$3:$T$335,MATCH(VPPEL[[#This Row],[DistrictNumber]],$R$3:$R$335,0),3)</f>
        <v>0</v>
      </c>
      <c r="G1464" s="9">
        <f t="shared" si="127"/>
        <v>0</v>
      </c>
      <c r="H1464" s="11">
        <v>1.02</v>
      </c>
      <c r="I1464" s="12" cm="1">
        <f t="array" ref="I1464">INDEX(VPPEL[],MATCH(VPPEL[[#This Row],[Base Year]]&amp;VPPEL[[#This Row],[DistrictNumber]],VPPEL[[Fiscal Year]:[Fiscal Year]]&amp;VPPEL[[DistrictNumber]:[DistrictNumber]],0),9)*$H1464</f>
        <v>0</v>
      </c>
      <c r="J1464" s="15">
        <f>IF(VPPEL[[#This Row],[Unadjusted Maximum Revenue]]/(VPPEL[[#This Row],[Proposed Taxable Valuation]]/1000)&gt;VPPEL[[#This Row],[Max VPPEL RATE]],VPPEL[[#This Row],[Max VPPEL RATE]],VPPEL[[#This Row],[Unadjusted Maximum Revenue]]/(VPPEL[[#This Row],[Proposed Taxable Valuation]]/1000))</f>
        <v>0</v>
      </c>
      <c r="K1464" s="26">
        <f>ROUND(VPPEL[[#This Row],[Proposed Taxable Valuation]]/1000*VPPEL[[#This Row],[Adjusted Rate]],0)</f>
        <v>0</v>
      </c>
      <c r="L1464" s="19">
        <f t="shared" si="125"/>
        <v>0</v>
      </c>
      <c r="M1464" s="17">
        <f t="shared" si="128"/>
        <v>0</v>
      </c>
      <c r="N1464" s="2">
        <v>346626246.2251547</v>
      </c>
      <c r="O1464">
        <f>INDEX($R$3:$T$335,MATCH(VPPEL[[#This Row],[DistrictNumber]],$R$3:$R$335,0),3)</f>
        <v>0</v>
      </c>
      <c r="P1464" s="9">
        <f t="shared" si="126"/>
        <v>0</v>
      </c>
    </row>
    <row r="1465" spans="1:16" x14ac:dyDescent="0.35">
      <c r="A1465" s="13">
        <v>2030</v>
      </c>
      <c r="B1465" s="13">
        <f t="shared" si="124"/>
        <v>2029</v>
      </c>
      <c r="C1465" t="s">
        <v>316</v>
      </c>
      <c r="D1465" t="s">
        <v>317</v>
      </c>
      <c r="E1465" s="5">
        <v>2188837507.0983467</v>
      </c>
      <c r="F1465" s="13">
        <f>INDEX($R$3:$T$335,MATCH(VPPEL[[#This Row],[DistrictNumber]],$R$3:$R$335,0),3)</f>
        <v>0</v>
      </c>
      <c r="G1465" s="9">
        <f t="shared" si="127"/>
        <v>0</v>
      </c>
      <c r="H1465" s="11">
        <v>1.02</v>
      </c>
      <c r="I1465" s="12" cm="1">
        <f t="array" ref="I1465">INDEX(VPPEL[],MATCH(VPPEL[[#This Row],[Base Year]]&amp;VPPEL[[#This Row],[DistrictNumber]],VPPEL[[Fiscal Year]:[Fiscal Year]]&amp;VPPEL[[DistrictNumber]:[DistrictNumber]],0),9)*$H1465</f>
        <v>0</v>
      </c>
      <c r="J1465" s="15">
        <f>IF(VPPEL[[#This Row],[Unadjusted Maximum Revenue]]/(VPPEL[[#This Row],[Proposed Taxable Valuation]]/1000)&gt;VPPEL[[#This Row],[Max VPPEL RATE]],VPPEL[[#This Row],[Max VPPEL RATE]],VPPEL[[#This Row],[Unadjusted Maximum Revenue]]/(VPPEL[[#This Row],[Proposed Taxable Valuation]]/1000))</f>
        <v>0</v>
      </c>
      <c r="K1465" s="26">
        <f>ROUND(VPPEL[[#This Row],[Proposed Taxable Valuation]]/1000*VPPEL[[#This Row],[Adjusted Rate]],0)</f>
        <v>0</v>
      </c>
      <c r="L1465" s="19">
        <f t="shared" si="125"/>
        <v>0</v>
      </c>
      <c r="M1465" s="17">
        <f t="shared" si="128"/>
        <v>0</v>
      </c>
      <c r="N1465" s="2">
        <v>1504423588.3288329</v>
      </c>
      <c r="O1465">
        <f>INDEX($R$3:$T$335,MATCH(VPPEL[[#This Row],[DistrictNumber]],$R$3:$R$335,0),3)</f>
        <v>0</v>
      </c>
      <c r="P1465" s="9">
        <f t="shared" si="126"/>
        <v>0</v>
      </c>
    </row>
    <row r="1466" spans="1:16" x14ac:dyDescent="0.35">
      <c r="A1466" s="13">
        <v>2030</v>
      </c>
      <c r="B1466" s="13">
        <f t="shared" si="124"/>
        <v>2029</v>
      </c>
      <c r="C1466" t="s">
        <v>318</v>
      </c>
      <c r="D1466" t="s">
        <v>319</v>
      </c>
      <c r="E1466" s="5">
        <v>289267167.77731699</v>
      </c>
      <c r="F1466" s="13">
        <f>INDEX($R$3:$T$335,MATCH(VPPEL[[#This Row],[DistrictNumber]],$R$3:$R$335,0),3)</f>
        <v>1.2033499999999999</v>
      </c>
      <c r="G1466" s="9">
        <f t="shared" si="127"/>
        <v>348089.64634483436</v>
      </c>
      <c r="H1466" s="11">
        <v>1.02</v>
      </c>
      <c r="I1466" s="12" cm="1">
        <f t="array" ref="I1466">INDEX(VPPEL[],MATCH(VPPEL[[#This Row],[Base Year]]&amp;VPPEL[[#This Row],[DistrictNumber]],VPPEL[[Fiscal Year]:[Fiscal Year]]&amp;VPPEL[[DistrictNumber]:[DistrictNumber]],0),9)*$H1466</f>
        <v>275679.55106625229</v>
      </c>
      <c r="J1466" s="15">
        <f>IF(VPPEL[[#This Row],[Unadjusted Maximum Revenue]]/(VPPEL[[#This Row],[Proposed Taxable Valuation]]/1000)&gt;VPPEL[[#This Row],[Max VPPEL RATE]],VPPEL[[#This Row],[Max VPPEL RATE]],VPPEL[[#This Row],[Unadjusted Maximum Revenue]]/(VPPEL[[#This Row],[Proposed Taxable Valuation]]/1000))</f>
        <v>0.95302744927649485</v>
      </c>
      <c r="K1466" s="26">
        <f>ROUND(VPPEL[[#This Row],[Proposed Taxable Valuation]]/1000*VPPEL[[#This Row],[Adjusted Rate]],0)</f>
        <v>275680</v>
      </c>
      <c r="L1466" s="19">
        <f t="shared" si="125"/>
        <v>-72410.09527858207</v>
      </c>
      <c r="M1466" s="17">
        <f t="shared" si="128"/>
        <v>-0.25032255072350507</v>
      </c>
      <c r="N1466" s="2">
        <v>229960505.87769008</v>
      </c>
      <c r="O1466">
        <f>INDEX($R$3:$T$335,MATCH(VPPEL[[#This Row],[DistrictNumber]],$R$3:$R$335,0),3)</f>
        <v>1.2033499999999999</v>
      </c>
      <c r="P1466" s="9">
        <f t="shared" si="126"/>
        <v>276723</v>
      </c>
    </row>
    <row r="1467" spans="1:16" x14ac:dyDescent="0.35">
      <c r="A1467" s="13">
        <v>2030</v>
      </c>
      <c r="B1467" s="13">
        <f t="shared" si="124"/>
        <v>2029</v>
      </c>
      <c r="C1467" t="s">
        <v>320</v>
      </c>
      <c r="D1467" t="s">
        <v>321</v>
      </c>
      <c r="E1467" s="5">
        <v>3129917053.8916416</v>
      </c>
      <c r="F1467" s="13">
        <f>INDEX($R$3:$T$335,MATCH(VPPEL[[#This Row],[DistrictNumber]],$R$3:$R$335,0),3)</f>
        <v>1</v>
      </c>
      <c r="G1467" s="9">
        <f t="shared" si="127"/>
        <v>3129917.0538916416</v>
      </c>
      <c r="H1467" s="11">
        <v>1.02</v>
      </c>
      <c r="I1467" s="12" cm="1">
        <f t="array" ref="I1467">INDEX(VPPEL[],MATCH(VPPEL[[#This Row],[Base Year]]&amp;VPPEL[[#This Row],[DistrictNumber]],VPPEL[[Fiscal Year]:[Fiscal Year]]&amp;VPPEL[[DistrictNumber]:[DistrictNumber]],0),9)*$H1467</f>
        <v>2084068.4943162156</v>
      </c>
      <c r="J1467" s="15">
        <f>IF(VPPEL[[#This Row],[Unadjusted Maximum Revenue]]/(VPPEL[[#This Row],[Proposed Taxable Valuation]]/1000)&gt;VPPEL[[#This Row],[Max VPPEL RATE]],VPPEL[[#This Row],[Max VPPEL RATE]],VPPEL[[#This Row],[Unadjusted Maximum Revenue]]/(VPPEL[[#This Row],[Proposed Taxable Valuation]]/1000))</f>
        <v>0.66585422502649061</v>
      </c>
      <c r="K1467" s="26">
        <f>ROUND(VPPEL[[#This Row],[Proposed Taxable Valuation]]/1000*VPPEL[[#This Row],[Adjusted Rate]],0)</f>
        <v>2084068</v>
      </c>
      <c r="L1467" s="19">
        <f t="shared" si="125"/>
        <v>-1045848.5595754259</v>
      </c>
      <c r="M1467" s="17">
        <f t="shared" si="128"/>
        <v>-0.33414577497350939</v>
      </c>
      <c r="N1467" s="2">
        <v>2181334352.8270741</v>
      </c>
      <c r="O1467">
        <f>INDEX($R$3:$T$335,MATCH(VPPEL[[#This Row],[DistrictNumber]],$R$3:$R$335,0),3)</f>
        <v>1</v>
      </c>
      <c r="P1467" s="9">
        <f t="shared" si="126"/>
        <v>2181334</v>
      </c>
    </row>
    <row r="1468" spans="1:16" x14ac:dyDescent="0.35">
      <c r="A1468" s="13">
        <v>2030</v>
      </c>
      <c r="B1468" s="13">
        <f t="shared" si="124"/>
        <v>2029</v>
      </c>
      <c r="C1468" t="s">
        <v>322</v>
      </c>
      <c r="D1468" t="s">
        <v>323</v>
      </c>
      <c r="E1468" s="5">
        <v>5511140791.6179533</v>
      </c>
      <c r="F1468" s="13">
        <f>INDEX($R$3:$T$335,MATCH(VPPEL[[#This Row],[DistrictNumber]],$R$3:$R$335,0),3)</f>
        <v>1.34</v>
      </c>
      <c r="G1468" s="9">
        <f t="shared" si="127"/>
        <v>7384928.6607680582</v>
      </c>
      <c r="H1468" s="11">
        <v>1.02</v>
      </c>
      <c r="I1468" s="12" cm="1">
        <f t="array" ref="I1468">INDEX(VPPEL[],MATCH(VPPEL[[#This Row],[Base Year]]&amp;VPPEL[[#This Row],[DistrictNumber]],VPPEL[[Fiscal Year]:[Fiscal Year]]&amp;VPPEL[[DistrictNumber]:[DistrictNumber]],0),9)*$H1468</f>
        <v>4146416.5303666955</v>
      </c>
      <c r="J1468" s="15">
        <f>IF(VPPEL[[#This Row],[Unadjusted Maximum Revenue]]/(VPPEL[[#This Row],[Proposed Taxable Valuation]]/1000)&gt;VPPEL[[#This Row],[Max VPPEL RATE]],VPPEL[[#This Row],[Max VPPEL RATE]],VPPEL[[#This Row],[Unadjusted Maximum Revenue]]/(VPPEL[[#This Row],[Proposed Taxable Valuation]]/1000))</f>
        <v>0.75236991525839725</v>
      </c>
      <c r="K1468" s="26">
        <f>ROUND(VPPEL[[#This Row],[Proposed Taxable Valuation]]/1000*VPPEL[[#This Row],[Adjusted Rate]],0)</f>
        <v>4146417</v>
      </c>
      <c r="L1468" s="19">
        <f t="shared" si="125"/>
        <v>-3238512.1304013627</v>
      </c>
      <c r="M1468" s="17">
        <f t="shared" si="128"/>
        <v>-0.58763008474160283</v>
      </c>
      <c r="N1468" s="2">
        <v>3358948369.3943129</v>
      </c>
      <c r="O1468">
        <f>INDEX($R$3:$T$335,MATCH(VPPEL[[#This Row],[DistrictNumber]],$R$3:$R$335,0),3)</f>
        <v>1.34</v>
      </c>
      <c r="P1468" s="9">
        <f t="shared" si="126"/>
        <v>4500991</v>
      </c>
    </row>
    <row r="1469" spans="1:16" x14ac:dyDescent="0.35">
      <c r="A1469" s="13">
        <v>2030</v>
      </c>
      <c r="B1469" s="13">
        <f t="shared" si="124"/>
        <v>2029</v>
      </c>
      <c r="C1469" t="s">
        <v>324</v>
      </c>
      <c r="D1469" t="s">
        <v>325</v>
      </c>
      <c r="E1469" s="5">
        <v>434885415.47206736</v>
      </c>
      <c r="F1469" s="13">
        <f>INDEX($R$3:$T$335,MATCH(VPPEL[[#This Row],[DistrictNumber]],$R$3:$R$335,0),3)</f>
        <v>0.67</v>
      </c>
      <c r="G1469" s="9">
        <f t="shared" si="127"/>
        <v>291373.22836628516</v>
      </c>
      <c r="H1469" s="11">
        <v>1.02</v>
      </c>
      <c r="I1469" s="12" cm="1">
        <f t="array" ref="I1469">INDEX(VPPEL[],MATCH(VPPEL[[#This Row],[Base Year]]&amp;VPPEL[[#This Row],[DistrictNumber]],VPPEL[[Fiscal Year]:[Fiscal Year]]&amp;VPPEL[[DistrictNumber]:[DistrictNumber]],0),9)*$H1469</f>
        <v>167225.83095363635</v>
      </c>
      <c r="J1469" s="15">
        <f>IF(VPPEL[[#This Row],[Unadjusted Maximum Revenue]]/(VPPEL[[#This Row],[Proposed Taxable Valuation]]/1000)&gt;VPPEL[[#This Row],[Max VPPEL RATE]],VPPEL[[#This Row],[Max VPPEL RATE]],VPPEL[[#This Row],[Unadjusted Maximum Revenue]]/(VPPEL[[#This Row],[Proposed Taxable Valuation]]/1000))</f>
        <v>0.38452848728466327</v>
      </c>
      <c r="K1469" s="26">
        <f>ROUND(VPPEL[[#This Row],[Proposed Taxable Valuation]]/1000*VPPEL[[#This Row],[Adjusted Rate]],0)</f>
        <v>167226</v>
      </c>
      <c r="L1469" s="19">
        <f t="shared" si="125"/>
        <v>-124147.3974126488</v>
      </c>
      <c r="M1469" s="17">
        <f t="shared" si="128"/>
        <v>-0.28547151271533677</v>
      </c>
      <c r="N1469" s="2">
        <v>272091406.99331874</v>
      </c>
      <c r="O1469">
        <f>INDEX($R$3:$T$335,MATCH(VPPEL[[#This Row],[DistrictNumber]],$R$3:$R$335,0),3)</f>
        <v>0.67</v>
      </c>
      <c r="P1469" s="9">
        <f t="shared" si="126"/>
        <v>182301</v>
      </c>
    </row>
    <row r="1470" spans="1:16" x14ac:dyDescent="0.35">
      <c r="A1470" s="13">
        <v>2030</v>
      </c>
      <c r="B1470" s="13">
        <f t="shared" si="124"/>
        <v>2029</v>
      </c>
      <c r="C1470" t="s">
        <v>326</v>
      </c>
      <c r="D1470" t="s">
        <v>327</v>
      </c>
      <c r="E1470" s="5">
        <v>425756995.49150193</v>
      </c>
      <c r="F1470" s="13">
        <f>INDEX($R$3:$T$335,MATCH(VPPEL[[#This Row],[DistrictNumber]],$R$3:$R$335,0),3)</f>
        <v>0</v>
      </c>
      <c r="G1470" s="9">
        <f t="shared" si="127"/>
        <v>0</v>
      </c>
      <c r="H1470" s="11">
        <v>1.02</v>
      </c>
      <c r="I1470" s="12" cm="1">
        <f t="array" ref="I1470">INDEX(VPPEL[],MATCH(VPPEL[[#This Row],[Base Year]]&amp;VPPEL[[#This Row],[DistrictNumber]],VPPEL[[Fiscal Year]:[Fiscal Year]]&amp;VPPEL[[DistrictNumber]:[DistrictNumber]],0),9)*$H1470</f>
        <v>0</v>
      </c>
      <c r="J1470" s="15">
        <f>IF(VPPEL[[#This Row],[Unadjusted Maximum Revenue]]/(VPPEL[[#This Row],[Proposed Taxable Valuation]]/1000)&gt;VPPEL[[#This Row],[Max VPPEL RATE]],VPPEL[[#This Row],[Max VPPEL RATE]],VPPEL[[#This Row],[Unadjusted Maximum Revenue]]/(VPPEL[[#This Row],[Proposed Taxable Valuation]]/1000))</f>
        <v>0</v>
      </c>
      <c r="K1470" s="26">
        <f>ROUND(VPPEL[[#This Row],[Proposed Taxable Valuation]]/1000*VPPEL[[#This Row],[Adjusted Rate]],0)</f>
        <v>0</v>
      </c>
      <c r="L1470" s="19">
        <f t="shared" si="125"/>
        <v>0</v>
      </c>
      <c r="M1470" s="17">
        <f t="shared" si="128"/>
        <v>0</v>
      </c>
      <c r="N1470" s="2">
        <v>296569093.92113304</v>
      </c>
      <c r="O1470">
        <f>INDEX($R$3:$T$335,MATCH(VPPEL[[#This Row],[DistrictNumber]],$R$3:$R$335,0),3)</f>
        <v>0</v>
      </c>
      <c r="P1470" s="9">
        <f t="shared" si="126"/>
        <v>0</v>
      </c>
    </row>
    <row r="1471" spans="1:16" x14ac:dyDescent="0.35">
      <c r="A1471" s="13">
        <v>2030</v>
      </c>
      <c r="B1471" s="13">
        <f t="shared" si="124"/>
        <v>2029</v>
      </c>
      <c r="C1471" t="s">
        <v>328</v>
      </c>
      <c r="D1471" t="s">
        <v>329</v>
      </c>
      <c r="E1471" s="5">
        <v>319900049.62136209</v>
      </c>
      <c r="F1471" s="13">
        <f>INDEX($R$3:$T$335,MATCH(VPPEL[[#This Row],[DistrictNumber]],$R$3:$R$335,0),3)</f>
        <v>0.52588999999999997</v>
      </c>
      <c r="G1471" s="9">
        <f t="shared" si="127"/>
        <v>168232.23709537808</v>
      </c>
      <c r="H1471" s="11">
        <v>1.02</v>
      </c>
      <c r="I1471" s="12" cm="1">
        <f t="array" ref="I1471">INDEX(VPPEL[],MATCH(VPPEL[[#This Row],[Base Year]]&amp;VPPEL[[#This Row],[DistrictNumber]],VPPEL[[Fiscal Year]:[Fiscal Year]]&amp;VPPEL[[DistrictNumber]:[DistrictNumber]],0),9)*$H1471</f>
        <v>116657.23782814608</v>
      </c>
      <c r="J1471" s="15">
        <f>IF(VPPEL[[#This Row],[Unadjusted Maximum Revenue]]/(VPPEL[[#This Row],[Proposed Taxable Valuation]]/1000)&gt;VPPEL[[#This Row],[Max VPPEL RATE]],VPPEL[[#This Row],[Max VPPEL RATE]],VPPEL[[#This Row],[Unadjusted Maximum Revenue]]/(VPPEL[[#This Row],[Proposed Taxable Valuation]]/1000))</f>
        <v>0.36466777034334047</v>
      </c>
      <c r="K1471" s="26">
        <f>ROUND(VPPEL[[#This Row],[Proposed Taxable Valuation]]/1000*VPPEL[[#This Row],[Adjusted Rate]],0)</f>
        <v>116657</v>
      </c>
      <c r="L1471" s="19">
        <f t="shared" si="125"/>
        <v>-51574.999267231993</v>
      </c>
      <c r="M1471" s="17">
        <f t="shared" si="128"/>
        <v>-0.1612222296566595</v>
      </c>
      <c r="N1471" s="2">
        <v>226263763.4536618</v>
      </c>
      <c r="O1471">
        <f>INDEX($R$3:$T$335,MATCH(VPPEL[[#This Row],[DistrictNumber]],$R$3:$R$335,0),3)</f>
        <v>0.52588999999999997</v>
      </c>
      <c r="P1471" s="9">
        <f t="shared" si="126"/>
        <v>118990</v>
      </c>
    </row>
    <row r="1472" spans="1:16" x14ac:dyDescent="0.35">
      <c r="A1472" s="13">
        <v>2030</v>
      </c>
      <c r="B1472" s="13">
        <f t="shared" si="124"/>
        <v>2029</v>
      </c>
      <c r="C1472" t="s">
        <v>330</v>
      </c>
      <c r="D1472" t="s">
        <v>331</v>
      </c>
      <c r="E1472" s="5">
        <v>514999946.76907009</v>
      </c>
      <c r="F1472" s="13">
        <f>INDEX($R$3:$T$335,MATCH(VPPEL[[#This Row],[DistrictNumber]],$R$3:$R$335,0),3)</f>
        <v>1</v>
      </c>
      <c r="G1472" s="9">
        <f t="shared" si="127"/>
        <v>514999.94676907011</v>
      </c>
      <c r="H1472" s="11">
        <v>1.02</v>
      </c>
      <c r="I1472" s="12" cm="1">
        <f t="array" ref="I1472">INDEX(VPPEL[],MATCH(VPPEL[[#This Row],[Base Year]]&amp;VPPEL[[#This Row],[DistrictNumber]],VPPEL[[Fiscal Year]:[Fiscal Year]]&amp;VPPEL[[DistrictNumber]:[DistrictNumber]],0),9)*$H1472</f>
        <v>364637.453961191</v>
      </c>
      <c r="J1472" s="15">
        <f>IF(VPPEL[[#This Row],[Unadjusted Maximum Revenue]]/(VPPEL[[#This Row],[Proposed Taxable Valuation]]/1000)&gt;VPPEL[[#This Row],[Max VPPEL RATE]],VPPEL[[#This Row],[Max VPPEL RATE]],VPPEL[[#This Row],[Unadjusted Maximum Revenue]]/(VPPEL[[#This Row],[Proposed Taxable Valuation]]/1000))</f>
        <v>0.70803396436989774</v>
      </c>
      <c r="K1472" s="26">
        <f>ROUND(VPPEL[[#This Row],[Proposed Taxable Valuation]]/1000*VPPEL[[#This Row],[Adjusted Rate]],0)</f>
        <v>364637</v>
      </c>
      <c r="L1472" s="19">
        <f t="shared" si="125"/>
        <v>-150362.49280787911</v>
      </c>
      <c r="M1472" s="17">
        <f t="shared" si="128"/>
        <v>-0.29196603563010226</v>
      </c>
      <c r="N1472" s="2">
        <v>370303026.24656779</v>
      </c>
      <c r="O1472">
        <f>INDEX($R$3:$T$335,MATCH(VPPEL[[#This Row],[DistrictNumber]],$R$3:$R$335,0),3)</f>
        <v>1</v>
      </c>
      <c r="P1472" s="9">
        <f t="shared" si="126"/>
        <v>370303</v>
      </c>
    </row>
    <row r="1473" spans="1:16" x14ac:dyDescent="0.35">
      <c r="A1473" s="13">
        <v>2030</v>
      </c>
      <c r="B1473" s="13">
        <f t="shared" si="124"/>
        <v>2029</v>
      </c>
      <c r="C1473" t="s">
        <v>332</v>
      </c>
      <c r="D1473" t="s">
        <v>333</v>
      </c>
      <c r="E1473" s="5">
        <v>455894249.3644951</v>
      </c>
      <c r="F1473" s="13">
        <f>INDEX($R$3:$T$335,MATCH(VPPEL[[#This Row],[DistrictNumber]],$R$3:$R$335,0),3)</f>
        <v>0.32435000000000003</v>
      </c>
      <c r="G1473" s="9">
        <f t="shared" si="127"/>
        <v>147869.29978137399</v>
      </c>
      <c r="H1473" s="11">
        <v>1.02</v>
      </c>
      <c r="I1473" s="12" cm="1">
        <f t="array" ref="I1473">INDEX(VPPEL[],MATCH(VPPEL[[#This Row],[Base Year]]&amp;VPPEL[[#This Row],[DistrictNumber]],VPPEL[[Fiscal Year]:[Fiscal Year]]&amp;VPPEL[[DistrictNumber]:[DistrictNumber]],0),9)*$H1473</f>
        <v>106159.00439786914</v>
      </c>
      <c r="J1473" s="15">
        <f>IF(VPPEL[[#This Row],[Unadjusted Maximum Revenue]]/(VPPEL[[#This Row],[Proposed Taxable Valuation]]/1000)&gt;VPPEL[[#This Row],[Max VPPEL RATE]],VPPEL[[#This Row],[Max VPPEL RATE]],VPPEL[[#This Row],[Unadjusted Maximum Revenue]]/(VPPEL[[#This Row],[Proposed Taxable Valuation]]/1000))</f>
        <v>0.23285883633288218</v>
      </c>
      <c r="K1473" s="26">
        <f>ROUND(VPPEL[[#This Row],[Proposed Taxable Valuation]]/1000*VPPEL[[#This Row],[Adjusted Rate]],0)</f>
        <v>106159</v>
      </c>
      <c r="L1473" s="19">
        <f t="shared" si="125"/>
        <v>-41710.295383504854</v>
      </c>
      <c r="M1473" s="17">
        <f t="shared" si="128"/>
        <v>-9.1491163667117847E-2</v>
      </c>
      <c r="N1473" s="2">
        <v>340124818.64265329</v>
      </c>
      <c r="O1473">
        <f>INDEX($R$3:$T$335,MATCH(VPPEL[[#This Row],[DistrictNumber]],$R$3:$R$335,0),3)</f>
        <v>0.32435000000000003</v>
      </c>
      <c r="P1473" s="9">
        <f t="shared" si="126"/>
        <v>110319</v>
      </c>
    </row>
    <row r="1474" spans="1:16" x14ac:dyDescent="0.35">
      <c r="A1474" s="13">
        <v>2030</v>
      </c>
      <c r="B1474" s="13">
        <f t="shared" si="124"/>
        <v>2029</v>
      </c>
      <c r="C1474" t="s">
        <v>334</v>
      </c>
      <c r="D1474" t="s">
        <v>335</v>
      </c>
      <c r="E1474" s="5">
        <v>409591598.21266705</v>
      </c>
      <c r="F1474" s="13">
        <f>INDEX($R$3:$T$335,MATCH(VPPEL[[#This Row],[DistrictNumber]],$R$3:$R$335,0),3)</f>
        <v>1</v>
      </c>
      <c r="G1474" s="9">
        <f t="shared" si="127"/>
        <v>409591.59821266704</v>
      </c>
      <c r="H1474" s="11">
        <v>1.02</v>
      </c>
      <c r="I1474" s="12" cm="1">
        <f t="array" ref="I1474">INDEX(VPPEL[],MATCH(VPPEL[[#This Row],[Base Year]]&amp;VPPEL[[#This Row],[DistrictNumber]],VPPEL[[Fiscal Year]:[Fiscal Year]]&amp;VPPEL[[DistrictNumber]:[DistrictNumber]],0),9)*$H1474</f>
        <v>220380.27495105748</v>
      </c>
      <c r="J1474" s="15">
        <f>IF(VPPEL[[#This Row],[Unadjusted Maximum Revenue]]/(VPPEL[[#This Row],[Proposed Taxable Valuation]]/1000)&gt;VPPEL[[#This Row],[Max VPPEL RATE]],VPPEL[[#This Row],[Max VPPEL RATE]],VPPEL[[#This Row],[Unadjusted Maximum Revenue]]/(VPPEL[[#This Row],[Proposed Taxable Valuation]]/1000))</f>
        <v>0.53804881719432196</v>
      </c>
      <c r="K1474" s="26">
        <f>ROUND(VPPEL[[#This Row],[Proposed Taxable Valuation]]/1000*VPPEL[[#This Row],[Adjusted Rate]],0)</f>
        <v>220380</v>
      </c>
      <c r="L1474" s="19">
        <f t="shared" si="125"/>
        <v>-189211.32326160956</v>
      </c>
      <c r="M1474" s="17">
        <f t="shared" si="128"/>
        <v>-0.46195118280567804</v>
      </c>
      <c r="N1474" s="2">
        <v>246657975.3310838</v>
      </c>
      <c r="O1474">
        <f>INDEX($R$3:$T$335,MATCH(VPPEL[[#This Row],[DistrictNumber]],$R$3:$R$335,0),3)</f>
        <v>1</v>
      </c>
      <c r="P1474" s="9">
        <f t="shared" si="126"/>
        <v>246658</v>
      </c>
    </row>
    <row r="1475" spans="1:16" x14ac:dyDescent="0.35">
      <c r="A1475" s="13">
        <v>2030</v>
      </c>
      <c r="B1475" s="13">
        <f t="shared" si="124"/>
        <v>2029</v>
      </c>
      <c r="C1475" t="s">
        <v>336</v>
      </c>
      <c r="D1475" t="s">
        <v>337</v>
      </c>
      <c r="E1475" s="5">
        <v>756515903.21373045</v>
      </c>
      <c r="F1475" s="13">
        <f>INDEX($R$3:$T$335,MATCH(VPPEL[[#This Row],[DistrictNumber]],$R$3:$R$335,0),3)</f>
        <v>1.34</v>
      </c>
      <c r="G1475" s="9">
        <f t="shared" si="127"/>
        <v>1013731.3103063988</v>
      </c>
      <c r="H1475" s="11">
        <v>1.02</v>
      </c>
      <c r="I1475" s="12" cm="1">
        <f t="array" ref="I1475">INDEX(VPPEL[],MATCH(VPPEL[[#This Row],[Base Year]]&amp;VPPEL[[#This Row],[DistrictNumber]],VPPEL[[Fiscal Year]:[Fiscal Year]]&amp;VPPEL[[DistrictNumber]:[DistrictNumber]],0),9)*$H1475</f>
        <v>757507.53156828997</v>
      </c>
      <c r="J1475" s="15">
        <f>IF(VPPEL[[#This Row],[Unadjusted Maximum Revenue]]/(VPPEL[[#This Row],[Proposed Taxable Valuation]]/1000)&gt;VPPEL[[#This Row],[Max VPPEL RATE]],VPPEL[[#This Row],[Max VPPEL RATE]],VPPEL[[#This Row],[Unadjusted Maximum Revenue]]/(VPPEL[[#This Row],[Proposed Taxable Valuation]]/1000))</f>
        <v>1.0013107832239176</v>
      </c>
      <c r="K1475" s="26">
        <f>ROUND(VPPEL[[#This Row],[Proposed Taxable Valuation]]/1000*VPPEL[[#This Row],[Adjusted Rate]],0)</f>
        <v>757508</v>
      </c>
      <c r="L1475" s="19">
        <f t="shared" si="125"/>
        <v>-256223.77873810881</v>
      </c>
      <c r="M1475" s="17">
        <f t="shared" si="128"/>
        <v>-0.33868921677608244</v>
      </c>
      <c r="N1475" s="2">
        <v>581672637.22503459</v>
      </c>
      <c r="O1475">
        <f>INDEX($R$3:$T$335,MATCH(VPPEL[[#This Row],[DistrictNumber]],$R$3:$R$335,0),3)</f>
        <v>1.34</v>
      </c>
      <c r="P1475" s="9">
        <f t="shared" si="126"/>
        <v>779441</v>
      </c>
    </row>
    <row r="1476" spans="1:16" x14ac:dyDescent="0.35">
      <c r="A1476" s="13">
        <v>2030</v>
      </c>
      <c r="B1476" s="13">
        <f t="shared" si="124"/>
        <v>2029</v>
      </c>
      <c r="C1476" t="s">
        <v>338</v>
      </c>
      <c r="D1476" t="s">
        <v>339</v>
      </c>
      <c r="E1476" s="5">
        <v>636308625.20291221</v>
      </c>
      <c r="F1476" s="13">
        <f>INDEX($R$3:$T$335,MATCH(VPPEL[[#This Row],[DistrictNumber]],$R$3:$R$335,0),3)</f>
        <v>0</v>
      </c>
      <c r="G1476" s="9">
        <f t="shared" si="127"/>
        <v>0</v>
      </c>
      <c r="H1476" s="11">
        <v>1.02</v>
      </c>
      <c r="I1476" s="12" cm="1">
        <f t="array" ref="I1476">INDEX(VPPEL[],MATCH(VPPEL[[#This Row],[Base Year]]&amp;VPPEL[[#This Row],[DistrictNumber]],VPPEL[[Fiscal Year]:[Fiscal Year]]&amp;VPPEL[[DistrictNumber]:[DistrictNumber]],0),9)*$H1476</f>
        <v>0</v>
      </c>
      <c r="J1476" s="15">
        <f>IF(VPPEL[[#This Row],[Unadjusted Maximum Revenue]]/(VPPEL[[#This Row],[Proposed Taxable Valuation]]/1000)&gt;VPPEL[[#This Row],[Max VPPEL RATE]],VPPEL[[#This Row],[Max VPPEL RATE]],VPPEL[[#This Row],[Unadjusted Maximum Revenue]]/(VPPEL[[#This Row],[Proposed Taxable Valuation]]/1000))</f>
        <v>0</v>
      </c>
      <c r="K1476" s="26">
        <f>ROUND(VPPEL[[#This Row],[Proposed Taxable Valuation]]/1000*VPPEL[[#This Row],[Adjusted Rate]],0)</f>
        <v>0</v>
      </c>
      <c r="L1476" s="19">
        <f t="shared" si="125"/>
        <v>0</v>
      </c>
      <c r="M1476" s="17">
        <f t="shared" si="128"/>
        <v>0</v>
      </c>
      <c r="N1476" s="2">
        <v>513876896.1438036</v>
      </c>
      <c r="O1476">
        <f>INDEX($R$3:$T$335,MATCH(VPPEL[[#This Row],[DistrictNumber]],$R$3:$R$335,0),3)</f>
        <v>0</v>
      </c>
      <c r="P1476" s="9">
        <f t="shared" si="126"/>
        <v>0</v>
      </c>
    </row>
    <row r="1477" spans="1:16" x14ac:dyDescent="0.35">
      <c r="A1477" s="13">
        <v>2030</v>
      </c>
      <c r="B1477" s="13">
        <f t="shared" ref="B1477:B1540" si="129">A1477-1</f>
        <v>2029</v>
      </c>
      <c r="C1477" t="s">
        <v>340</v>
      </c>
      <c r="D1477" t="s">
        <v>341</v>
      </c>
      <c r="E1477" s="5">
        <v>837644702.27534556</v>
      </c>
      <c r="F1477" s="13">
        <f>INDEX($R$3:$T$335,MATCH(VPPEL[[#This Row],[DistrictNumber]],$R$3:$R$335,0),3)</f>
        <v>1</v>
      </c>
      <c r="G1477" s="9">
        <f t="shared" si="127"/>
        <v>837644.70227534557</v>
      </c>
      <c r="H1477" s="11">
        <v>1.02</v>
      </c>
      <c r="I1477" s="12" cm="1">
        <f t="array" ref="I1477">INDEX(VPPEL[],MATCH(VPPEL[[#This Row],[Base Year]]&amp;VPPEL[[#This Row],[DistrictNumber]],VPPEL[[Fiscal Year]:[Fiscal Year]]&amp;VPPEL[[DistrictNumber]:[DistrictNumber]],0),9)*$H1477</f>
        <v>557693.234696183</v>
      </c>
      <c r="J1477" s="15">
        <f>IF(VPPEL[[#This Row],[Unadjusted Maximum Revenue]]/(VPPEL[[#This Row],[Proposed Taxable Valuation]]/1000)&gt;VPPEL[[#This Row],[Max VPPEL RATE]],VPPEL[[#This Row],[Max VPPEL RATE]],VPPEL[[#This Row],[Unadjusted Maximum Revenue]]/(VPPEL[[#This Row],[Proposed Taxable Valuation]]/1000))</f>
        <v>0.66578733582542426</v>
      </c>
      <c r="K1477" s="26">
        <f>ROUND(VPPEL[[#This Row],[Proposed Taxable Valuation]]/1000*VPPEL[[#This Row],[Adjusted Rate]],0)</f>
        <v>557693</v>
      </c>
      <c r="L1477" s="19">
        <f t="shared" ref="L1477:L1540" si="130">I1477-G1477</f>
        <v>-279951.46757916256</v>
      </c>
      <c r="M1477" s="17">
        <f t="shared" si="128"/>
        <v>-0.33421266417457574</v>
      </c>
      <c r="N1477" s="2">
        <v>567113172.96546841</v>
      </c>
      <c r="O1477">
        <f>INDEX($R$3:$T$335,MATCH(VPPEL[[#This Row],[DistrictNumber]],$R$3:$R$335,0),3)</f>
        <v>1</v>
      </c>
      <c r="P1477" s="9">
        <f t="shared" ref="P1477:P1540" si="131">ROUND(N1477/1000*O1477,0)</f>
        <v>567113</v>
      </c>
    </row>
    <row r="1478" spans="1:16" x14ac:dyDescent="0.35">
      <c r="A1478" s="13">
        <v>2030</v>
      </c>
      <c r="B1478" s="13">
        <f t="shared" si="129"/>
        <v>2029</v>
      </c>
      <c r="C1478" t="s">
        <v>342</v>
      </c>
      <c r="D1478" t="s">
        <v>343</v>
      </c>
      <c r="E1478" s="5">
        <v>950628596.53240287</v>
      </c>
      <c r="F1478" s="13">
        <f>INDEX($R$3:$T$335,MATCH(VPPEL[[#This Row],[DistrictNumber]],$R$3:$R$335,0),3)</f>
        <v>0.67</v>
      </c>
      <c r="G1478" s="9">
        <f t="shared" si="127"/>
        <v>636921.15967671003</v>
      </c>
      <c r="H1478" s="11">
        <v>1.02</v>
      </c>
      <c r="I1478" s="12" cm="1">
        <f t="array" ref="I1478">INDEX(VPPEL[],MATCH(VPPEL[[#This Row],[Base Year]]&amp;VPPEL[[#This Row],[DistrictNumber]],VPPEL[[Fiscal Year]:[Fiscal Year]]&amp;VPPEL[[DistrictNumber]:[DistrictNumber]],0),9)*$H1478</f>
        <v>363200.85045306064</v>
      </c>
      <c r="J1478" s="15">
        <f>IF(VPPEL[[#This Row],[Unadjusted Maximum Revenue]]/(VPPEL[[#This Row],[Proposed Taxable Valuation]]/1000)&gt;VPPEL[[#This Row],[Max VPPEL RATE]],VPPEL[[#This Row],[Max VPPEL RATE]],VPPEL[[#This Row],[Unadjusted Maximum Revenue]]/(VPPEL[[#This Row],[Proposed Taxable Valuation]]/1000))</f>
        <v>0.38206388044490164</v>
      </c>
      <c r="K1478" s="26">
        <f>ROUND(VPPEL[[#This Row],[Proposed Taxable Valuation]]/1000*VPPEL[[#This Row],[Adjusted Rate]],0)</f>
        <v>363201</v>
      </c>
      <c r="L1478" s="19">
        <f t="shared" si="130"/>
        <v>-273720.30922364938</v>
      </c>
      <c r="M1478" s="17">
        <f t="shared" si="128"/>
        <v>-0.2879361195550984</v>
      </c>
      <c r="N1478" s="2">
        <v>610090189.00627172</v>
      </c>
      <c r="O1478">
        <f>INDEX($R$3:$T$335,MATCH(VPPEL[[#This Row],[DistrictNumber]],$R$3:$R$335,0),3)</f>
        <v>0.67</v>
      </c>
      <c r="P1478" s="9">
        <f t="shared" si="131"/>
        <v>408760</v>
      </c>
    </row>
    <row r="1479" spans="1:16" x14ac:dyDescent="0.35">
      <c r="A1479" s="13">
        <v>2030</v>
      </c>
      <c r="B1479" s="13">
        <f t="shared" si="129"/>
        <v>2029</v>
      </c>
      <c r="C1479" t="s">
        <v>344</v>
      </c>
      <c r="D1479" t="s">
        <v>345</v>
      </c>
      <c r="E1479" s="5">
        <v>626937136.59467196</v>
      </c>
      <c r="F1479" s="13">
        <f>INDEX($R$3:$T$335,MATCH(VPPEL[[#This Row],[DistrictNumber]],$R$3:$R$335,0),3)</f>
        <v>0.67</v>
      </c>
      <c r="G1479" s="9">
        <f t="shared" si="127"/>
        <v>420047.88151843025</v>
      </c>
      <c r="H1479" s="11">
        <v>1.02</v>
      </c>
      <c r="I1479" s="12" cm="1">
        <f t="array" ref="I1479">INDEX(VPPEL[],MATCH(VPPEL[[#This Row],[Base Year]]&amp;VPPEL[[#This Row],[DistrictNumber]],VPPEL[[Fiscal Year]:[Fiscal Year]]&amp;VPPEL[[DistrictNumber]:[DistrictNumber]],0),9)*$H1479</f>
        <v>330061.72489427764</v>
      </c>
      <c r="J1479" s="15">
        <f>IF(VPPEL[[#This Row],[Unadjusted Maximum Revenue]]/(VPPEL[[#This Row],[Proposed Taxable Valuation]]/1000)&gt;VPPEL[[#This Row],[Max VPPEL RATE]],VPPEL[[#This Row],[Max VPPEL RATE]],VPPEL[[#This Row],[Unadjusted Maximum Revenue]]/(VPPEL[[#This Row],[Proposed Taxable Valuation]]/1000))</f>
        <v>0.52646701818793273</v>
      </c>
      <c r="K1479" s="26">
        <f>ROUND(VPPEL[[#This Row],[Proposed Taxable Valuation]]/1000*VPPEL[[#This Row],[Adjusted Rate]],0)</f>
        <v>330062</v>
      </c>
      <c r="L1479" s="19">
        <f t="shared" si="130"/>
        <v>-89986.156624152616</v>
      </c>
      <c r="M1479" s="17">
        <f t="shared" si="128"/>
        <v>-0.14353298181206731</v>
      </c>
      <c r="N1479" s="2">
        <v>517704366.79556823</v>
      </c>
      <c r="O1479">
        <f>INDEX($R$3:$T$335,MATCH(VPPEL[[#This Row],[DistrictNumber]],$R$3:$R$335,0),3)</f>
        <v>0.67</v>
      </c>
      <c r="P1479" s="9">
        <f t="shared" si="131"/>
        <v>346862</v>
      </c>
    </row>
    <row r="1480" spans="1:16" x14ac:dyDescent="0.35">
      <c r="A1480" s="13">
        <v>2030</v>
      </c>
      <c r="B1480" s="13">
        <f t="shared" si="129"/>
        <v>2029</v>
      </c>
      <c r="C1480" t="s">
        <v>346</v>
      </c>
      <c r="D1480" t="s">
        <v>347</v>
      </c>
      <c r="E1480" s="5">
        <v>1262612182.3246584</v>
      </c>
      <c r="F1480" s="13">
        <f>INDEX($R$3:$T$335,MATCH(VPPEL[[#This Row],[DistrictNumber]],$R$3:$R$335,0),3)</f>
        <v>1.05644</v>
      </c>
      <c r="G1480" s="9">
        <f t="shared" si="127"/>
        <v>1333874.0138950623</v>
      </c>
      <c r="H1480" s="11">
        <v>1.02</v>
      </c>
      <c r="I1480" s="12" cm="1">
        <f t="array" ref="I1480">INDEX(VPPEL[],MATCH(VPPEL[[#This Row],[Base Year]]&amp;VPPEL[[#This Row],[DistrictNumber]],VPPEL[[Fiscal Year]:[Fiscal Year]]&amp;VPPEL[[DistrictNumber]:[DistrictNumber]],0),9)*$H1480</f>
        <v>720385.78532593127</v>
      </c>
      <c r="J1480" s="15">
        <f>IF(VPPEL[[#This Row],[Unadjusted Maximum Revenue]]/(VPPEL[[#This Row],[Proposed Taxable Valuation]]/1000)&gt;VPPEL[[#This Row],[Max VPPEL RATE]],VPPEL[[#This Row],[Max VPPEL RATE]],VPPEL[[#This Row],[Unadjusted Maximum Revenue]]/(VPPEL[[#This Row],[Proposed Taxable Valuation]]/1000))</f>
        <v>0.57055190454411187</v>
      </c>
      <c r="K1480" s="26">
        <f>ROUND(VPPEL[[#This Row],[Proposed Taxable Valuation]]/1000*VPPEL[[#This Row],[Adjusted Rate]],0)</f>
        <v>720386</v>
      </c>
      <c r="L1480" s="19">
        <f t="shared" si="130"/>
        <v>-613488.228569131</v>
      </c>
      <c r="M1480" s="17">
        <f t="shared" si="128"/>
        <v>-0.48588809545588818</v>
      </c>
      <c r="N1480" s="2">
        <v>770236517.633479</v>
      </c>
      <c r="O1480">
        <f>INDEX($R$3:$T$335,MATCH(VPPEL[[#This Row],[DistrictNumber]],$R$3:$R$335,0),3)</f>
        <v>1.05644</v>
      </c>
      <c r="P1480" s="9">
        <f t="shared" si="131"/>
        <v>813709</v>
      </c>
    </row>
    <row r="1481" spans="1:16" x14ac:dyDescent="0.35">
      <c r="A1481" s="13">
        <v>2030</v>
      </c>
      <c r="B1481" s="13">
        <f t="shared" si="129"/>
        <v>2029</v>
      </c>
      <c r="C1481" t="s">
        <v>348</v>
      </c>
      <c r="D1481" t="s">
        <v>349</v>
      </c>
      <c r="E1481" s="5">
        <v>2275986842.5725946</v>
      </c>
      <c r="F1481" s="13">
        <f>INDEX($R$3:$T$335,MATCH(VPPEL[[#This Row],[DistrictNumber]],$R$3:$R$335,0),3)</f>
        <v>0.67</v>
      </c>
      <c r="G1481" s="9">
        <f t="shared" si="127"/>
        <v>1524911.1845236383</v>
      </c>
      <c r="H1481" s="11">
        <v>1.02</v>
      </c>
      <c r="I1481" s="12" cm="1">
        <f t="array" ref="I1481">INDEX(VPPEL[],MATCH(VPPEL[[#This Row],[Base Year]]&amp;VPPEL[[#This Row],[DistrictNumber]],VPPEL[[Fiscal Year]:[Fiscal Year]]&amp;VPPEL[[DistrictNumber]:[DistrictNumber]],0),9)*$H1481</f>
        <v>987675.96385091869</v>
      </c>
      <c r="J1481" s="15">
        <f>IF(VPPEL[[#This Row],[Unadjusted Maximum Revenue]]/(VPPEL[[#This Row],[Proposed Taxable Valuation]]/1000)&gt;VPPEL[[#This Row],[Max VPPEL RATE]],VPPEL[[#This Row],[Max VPPEL RATE]],VPPEL[[#This Row],[Unadjusted Maximum Revenue]]/(VPPEL[[#This Row],[Proposed Taxable Valuation]]/1000))</f>
        <v>0.43395504111725369</v>
      </c>
      <c r="K1481" s="26">
        <f>ROUND(VPPEL[[#This Row],[Proposed Taxable Valuation]]/1000*VPPEL[[#This Row],[Adjusted Rate]],0)</f>
        <v>987676</v>
      </c>
      <c r="L1481" s="19">
        <f t="shared" si="130"/>
        <v>-537235.22067271965</v>
      </c>
      <c r="M1481" s="17">
        <f t="shared" si="128"/>
        <v>-0.23604495888274635</v>
      </c>
      <c r="N1481" s="2">
        <v>1487977042.1082623</v>
      </c>
      <c r="O1481">
        <f>INDEX($R$3:$T$335,MATCH(VPPEL[[#This Row],[DistrictNumber]],$R$3:$R$335,0),3)</f>
        <v>0.67</v>
      </c>
      <c r="P1481" s="9">
        <f t="shared" si="131"/>
        <v>996945</v>
      </c>
    </row>
    <row r="1482" spans="1:16" x14ac:dyDescent="0.35">
      <c r="A1482" s="13">
        <v>2030</v>
      </c>
      <c r="B1482" s="13">
        <f t="shared" si="129"/>
        <v>2029</v>
      </c>
      <c r="C1482" t="s">
        <v>350</v>
      </c>
      <c r="D1482" t="s">
        <v>351</v>
      </c>
      <c r="E1482" s="5">
        <v>486456283.61501187</v>
      </c>
      <c r="F1482" s="13">
        <f>INDEX($R$3:$T$335,MATCH(VPPEL[[#This Row],[DistrictNumber]],$R$3:$R$335,0),3)</f>
        <v>1.34</v>
      </c>
      <c r="G1482" s="9">
        <f t="shared" ref="G1482:G1545" si="132">E1482/1000*F1482</f>
        <v>651851.42004411598</v>
      </c>
      <c r="H1482" s="11">
        <v>1.02</v>
      </c>
      <c r="I1482" s="12" cm="1">
        <f t="array" ref="I1482">INDEX(VPPEL[],MATCH(VPPEL[[#This Row],[Base Year]]&amp;VPPEL[[#This Row],[DistrictNumber]],VPPEL[[Fiscal Year]:[Fiscal Year]]&amp;VPPEL[[DistrictNumber]:[DistrictNumber]],0),9)*$H1482</f>
        <v>339302.20888597413</v>
      </c>
      <c r="J1482" s="15">
        <f>IF(VPPEL[[#This Row],[Unadjusted Maximum Revenue]]/(VPPEL[[#This Row],[Proposed Taxable Valuation]]/1000)&gt;VPPEL[[#This Row],[Max VPPEL RATE]],VPPEL[[#This Row],[Max VPPEL RATE]],VPPEL[[#This Row],[Unadjusted Maximum Revenue]]/(VPPEL[[#This Row],[Proposed Taxable Valuation]]/1000))</f>
        <v>0.6974978437209427</v>
      </c>
      <c r="K1482" s="26">
        <f>ROUND(VPPEL[[#This Row],[Proposed Taxable Valuation]]/1000*VPPEL[[#This Row],[Adjusted Rate]],0)</f>
        <v>339302</v>
      </c>
      <c r="L1482" s="19">
        <f t="shared" si="130"/>
        <v>-312549.21115814184</v>
      </c>
      <c r="M1482" s="17">
        <f t="shared" si="128"/>
        <v>-0.64250215627905738</v>
      </c>
      <c r="N1482" s="2">
        <v>289422027.72665036</v>
      </c>
      <c r="O1482">
        <f>INDEX($R$3:$T$335,MATCH(VPPEL[[#This Row],[DistrictNumber]],$R$3:$R$335,0),3)</f>
        <v>1.34</v>
      </c>
      <c r="P1482" s="9">
        <f t="shared" si="131"/>
        <v>387826</v>
      </c>
    </row>
    <row r="1483" spans="1:16" x14ac:dyDescent="0.35">
      <c r="A1483" s="13">
        <v>2030</v>
      </c>
      <c r="B1483" s="13">
        <f t="shared" si="129"/>
        <v>2029</v>
      </c>
      <c r="C1483" t="s">
        <v>352</v>
      </c>
      <c r="D1483" t="s">
        <v>353</v>
      </c>
      <c r="E1483" s="5">
        <v>2713456885.9845862</v>
      </c>
      <c r="F1483" s="13">
        <f>INDEX($R$3:$T$335,MATCH(VPPEL[[#This Row],[DistrictNumber]],$R$3:$R$335,0),3)</f>
        <v>0.67</v>
      </c>
      <c r="G1483" s="9">
        <f t="shared" si="132"/>
        <v>1818016.1136096728</v>
      </c>
      <c r="H1483" s="11">
        <v>1.02</v>
      </c>
      <c r="I1483" s="12" cm="1">
        <f t="array" ref="I1483">INDEX(VPPEL[],MATCH(VPPEL[[#This Row],[Base Year]]&amp;VPPEL[[#This Row],[DistrictNumber]],VPPEL[[Fiscal Year]:[Fiscal Year]]&amp;VPPEL[[DistrictNumber]:[DistrictNumber]],0),9)*$H1483</f>
        <v>1146086.8153171032</v>
      </c>
      <c r="J1483" s="15">
        <f>IF(VPPEL[[#This Row],[Unadjusted Maximum Revenue]]/(VPPEL[[#This Row],[Proposed Taxable Valuation]]/1000)&gt;VPPEL[[#This Row],[Max VPPEL RATE]],VPPEL[[#This Row],[Max VPPEL RATE]],VPPEL[[#This Row],[Unadjusted Maximum Revenue]]/(VPPEL[[#This Row],[Proposed Taxable Valuation]]/1000))</f>
        <v>0.42237148533179736</v>
      </c>
      <c r="K1483" s="26">
        <f>ROUND(VPPEL[[#This Row],[Proposed Taxable Valuation]]/1000*VPPEL[[#This Row],[Adjusted Rate]],0)</f>
        <v>1146087</v>
      </c>
      <c r="L1483" s="19">
        <f t="shared" si="130"/>
        <v>-671929.29829256958</v>
      </c>
      <c r="M1483" s="17">
        <f t="shared" ref="M1483:M1546" si="133">J1483-F1483</f>
        <v>-0.24762851466820268</v>
      </c>
      <c r="N1483" s="2">
        <v>1837518230.9452217</v>
      </c>
      <c r="O1483">
        <f>INDEX($R$3:$T$335,MATCH(VPPEL[[#This Row],[DistrictNumber]],$R$3:$R$335,0),3)</f>
        <v>0.67</v>
      </c>
      <c r="P1483" s="9">
        <f t="shared" si="131"/>
        <v>1231137</v>
      </c>
    </row>
    <row r="1484" spans="1:16" x14ac:dyDescent="0.35">
      <c r="A1484" s="13">
        <v>2030</v>
      </c>
      <c r="B1484" s="13">
        <f t="shared" si="129"/>
        <v>2029</v>
      </c>
      <c r="C1484" t="s">
        <v>354</v>
      </c>
      <c r="D1484" t="s">
        <v>355</v>
      </c>
      <c r="E1484" s="5">
        <v>586878621.77477968</v>
      </c>
      <c r="F1484" s="13">
        <f>INDEX($R$3:$T$335,MATCH(VPPEL[[#This Row],[DistrictNumber]],$R$3:$R$335,0),3)</f>
        <v>7.0180000000000006E-2</v>
      </c>
      <c r="G1484" s="9">
        <f t="shared" si="132"/>
        <v>41187.141676154039</v>
      </c>
      <c r="H1484" s="11">
        <v>1.02</v>
      </c>
      <c r="I1484" s="12" cm="1">
        <f t="array" ref="I1484">INDEX(VPPEL[],MATCH(VPPEL[[#This Row],[Base Year]]&amp;VPPEL[[#This Row],[DistrictNumber]],VPPEL[[Fiscal Year]:[Fiscal Year]]&amp;VPPEL[[DistrictNumber]:[DistrictNumber]],0),9)*$H1484</f>
        <v>30580.639542062509</v>
      </c>
      <c r="J1484" s="15">
        <f>IF(VPPEL[[#This Row],[Unadjusted Maximum Revenue]]/(VPPEL[[#This Row],[Proposed Taxable Valuation]]/1000)&gt;VPPEL[[#This Row],[Max VPPEL RATE]],VPPEL[[#This Row],[Max VPPEL RATE]],VPPEL[[#This Row],[Unadjusted Maximum Revenue]]/(VPPEL[[#This Row],[Proposed Taxable Valuation]]/1000))</f>
        <v>5.2107264445216281E-2</v>
      </c>
      <c r="K1484" s="26">
        <f>ROUND(VPPEL[[#This Row],[Proposed Taxable Valuation]]/1000*VPPEL[[#This Row],[Adjusted Rate]],0)</f>
        <v>30581</v>
      </c>
      <c r="L1484" s="19">
        <f t="shared" si="130"/>
        <v>-10606.50213409153</v>
      </c>
      <c r="M1484" s="17">
        <f t="shared" si="133"/>
        <v>-1.8072735554783725E-2</v>
      </c>
      <c r="N1484" s="2">
        <v>433885912.9466663</v>
      </c>
      <c r="O1484">
        <f>INDEX($R$3:$T$335,MATCH(VPPEL[[#This Row],[DistrictNumber]],$R$3:$R$335,0),3)</f>
        <v>7.0180000000000006E-2</v>
      </c>
      <c r="P1484" s="9">
        <f t="shared" si="131"/>
        <v>30450</v>
      </c>
    </row>
    <row r="1485" spans="1:16" x14ac:dyDescent="0.35">
      <c r="A1485" s="13">
        <v>2030</v>
      </c>
      <c r="B1485" s="13">
        <f t="shared" si="129"/>
        <v>2029</v>
      </c>
      <c r="C1485" t="s">
        <v>356</v>
      </c>
      <c r="D1485" t="s">
        <v>357</v>
      </c>
      <c r="E1485" s="5">
        <v>162957781.89395502</v>
      </c>
      <c r="F1485" s="13">
        <f>INDEX($R$3:$T$335,MATCH(VPPEL[[#This Row],[DistrictNumber]],$R$3:$R$335,0),3)</f>
        <v>0</v>
      </c>
      <c r="G1485" s="9">
        <f t="shared" si="132"/>
        <v>0</v>
      </c>
      <c r="H1485" s="11">
        <v>1.02</v>
      </c>
      <c r="I1485" s="12" cm="1">
        <f t="array" ref="I1485">INDEX(VPPEL[],MATCH(VPPEL[[#This Row],[Base Year]]&amp;VPPEL[[#This Row],[DistrictNumber]],VPPEL[[Fiscal Year]:[Fiscal Year]]&amp;VPPEL[[DistrictNumber]:[DistrictNumber]],0),9)*$H1485</f>
        <v>0</v>
      </c>
      <c r="J1485" s="15">
        <f>IF(VPPEL[[#This Row],[Unadjusted Maximum Revenue]]/(VPPEL[[#This Row],[Proposed Taxable Valuation]]/1000)&gt;VPPEL[[#This Row],[Max VPPEL RATE]],VPPEL[[#This Row],[Max VPPEL RATE]],VPPEL[[#This Row],[Unadjusted Maximum Revenue]]/(VPPEL[[#This Row],[Proposed Taxable Valuation]]/1000))</f>
        <v>0</v>
      </c>
      <c r="K1485" s="26">
        <f>ROUND(VPPEL[[#This Row],[Proposed Taxable Valuation]]/1000*VPPEL[[#This Row],[Adjusted Rate]],0)</f>
        <v>0</v>
      </c>
      <c r="L1485" s="19">
        <f t="shared" si="130"/>
        <v>0</v>
      </c>
      <c r="M1485" s="17">
        <f t="shared" si="133"/>
        <v>0</v>
      </c>
      <c r="N1485" s="2">
        <v>114941166.88574606</v>
      </c>
      <c r="O1485">
        <f>INDEX($R$3:$T$335,MATCH(VPPEL[[#This Row],[DistrictNumber]],$R$3:$R$335,0),3)</f>
        <v>0</v>
      </c>
      <c r="P1485" s="9">
        <f t="shared" si="131"/>
        <v>0</v>
      </c>
    </row>
    <row r="1486" spans="1:16" x14ac:dyDescent="0.35">
      <c r="A1486" s="13">
        <v>2030</v>
      </c>
      <c r="B1486" s="13">
        <f t="shared" si="129"/>
        <v>2029</v>
      </c>
      <c r="C1486" t="s">
        <v>358</v>
      </c>
      <c r="D1486" t="s">
        <v>359</v>
      </c>
      <c r="E1486" s="5">
        <v>554089510.91610754</v>
      </c>
      <c r="F1486" s="13">
        <f>INDEX($R$3:$T$335,MATCH(VPPEL[[#This Row],[DistrictNumber]],$R$3:$R$335,0),3)</f>
        <v>0.69701999999999997</v>
      </c>
      <c r="G1486" s="9">
        <f t="shared" si="132"/>
        <v>386211.47089874529</v>
      </c>
      <c r="H1486" s="11">
        <v>1.02</v>
      </c>
      <c r="I1486" s="12" cm="1">
        <f t="array" ref="I1486">INDEX(VPPEL[],MATCH(VPPEL[[#This Row],[Base Year]]&amp;VPPEL[[#This Row],[DistrictNumber]],VPPEL[[Fiscal Year]:[Fiscal Year]]&amp;VPPEL[[DistrictNumber]:[DistrictNumber]],0),9)*$H1486</f>
        <v>253380.51101503405</v>
      </c>
      <c r="J1486" s="15">
        <f>IF(VPPEL[[#This Row],[Unadjusted Maximum Revenue]]/(VPPEL[[#This Row],[Proposed Taxable Valuation]]/1000)&gt;VPPEL[[#This Row],[Max VPPEL RATE]],VPPEL[[#This Row],[Max VPPEL RATE]],VPPEL[[#This Row],[Unadjusted Maximum Revenue]]/(VPPEL[[#This Row],[Proposed Taxable Valuation]]/1000))</f>
        <v>0.45729165779750225</v>
      </c>
      <c r="K1486" s="26">
        <f>ROUND(VPPEL[[#This Row],[Proposed Taxable Valuation]]/1000*VPPEL[[#This Row],[Adjusted Rate]],0)</f>
        <v>253381</v>
      </c>
      <c r="L1486" s="19">
        <f t="shared" si="130"/>
        <v>-132830.95988371124</v>
      </c>
      <c r="M1486" s="17">
        <f t="shared" si="133"/>
        <v>-0.23972834220249772</v>
      </c>
      <c r="N1486" s="2">
        <v>386589495.27964616</v>
      </c>
      <c r="O1486">
        <f>INDEX($R$3:$T$335,MATCH(VPPEL[[#This Row],[DistrictNumber]],$R$3:$R$335,0),3)</f>
        <v>0.69701999999999997</v>
      </c>
      <c r="P1486" s="9">
        <f t="shared" si="131"/>
        <v>269461</v>
      </c>
    </row>
    <row r="1487" spans="1:16" x14ac:dyDescent="0.35">
      <c r="A1487" s="13">
        <v>2030</v>
      </c>
      <c r="B1487" s="13">
        <f t="shared" si="129"/>
        <v>2029</v>
      </c>
      <c r="C1487" t="s">
        <v>360</v>
      </c>
      <c r="D1487" t="s">
        <v>361</v>
      </c>
      <c r="E1487" s="5">
        <v>400135606.63403028</v>
      </c>
      <c r="F1487" s="13">
        <f>INDEX($R$3:$T$335,MATCH(VPPEL[[#This Row],[DistrictNumber]],$R$3:$R$335,0),3)</f>
        <v>0.56232000000000004</v>
      </c>
      <c r="G1487" s="9">
        <f t="shared" si="132"/>
        <v>225004.25432244793</v>
      </c>
      <c r="H1487" s="11">
        <v>1.02</v>
      </c>
      <c r="I1487" s="12" cm="1">
        <f t="array" ref="I1487">INDEX(VPPEL[],MATCH(VPPEL[[#This Row],[Base Year]]&amp;VPPEL[[#This Row],[DistrictNumber]],VPPEL[[Fiscal Year]:[Fiscal Year]]&amp;VPPEL[[DistrictNumber]:[DistrictNumber]],0),9)*$H1487</f>
        <v>190525.0212154738</v>
      </c>
      <c r="J1487" s="15">
        <f>IF(VPPEL[[#This Row],[Unadjusted Maximum Revenue]]/(VPPEL[[#This Row],[Proposed Taxable Valuation]]/1000)&gt;VPPEL[[#This Row],[Max VPPEL RATE]],VPPEL[[#This Row],[Max VPPEL RATE]],VPPEL[[#This Row],[Unadjusted Maximum Revenue]]/(VPPEL[[#This Row],[Proposed Taxable Valuation]]/1000))</f>
        <v>0.47615112990864289</v>
      </c>
      <c r="K1487" s="26">
        <f>ROUND(VPPEL[[#This Row],[Proposed Taxable Valuation]]/1000*VPPEL[[#This Row],[Adjusted Rate]],0)</f>
        <v>190525</v>
      </c>
      <c r="L1487" s="19">
        <f t="shared" si="130"/>
        <v>-34479.233106974134</v>
      </c>
      <c r="M1487" s="17">
        <f t="shared" si="133"/>
        <v>-8.6168870091357153E-2</v>
      </c>
      <c r="N1487" s="2">
        <v>322453284.36648124</v>
      </c>
      <c r="O1487">
        <f>INDEX($R$3:$T$335,MATCH(VPPEL[[#This Row],[DistrictNumber]],$R$3:$R$335,0),3)</f>
        <v>0.56232000000000004</v>
      </c>
      <c r="P1487" s="9">
        <f t="shared" si="131"/>
        <v>181322</v>
      </c>
    </row>
    <row r="1488" spans="1:16" x14ac:dyDescent="0.35">
      <c r="A1488" s="13">
        <v>2030</v>
      </c>
      <c r="B1488" s="13">
        <f t="shared" si="129"/>
        <v>2029</v>
      </c>
      <c r="C1488" t="s">
        <v>362</v>
      </c>
      <c r="D1488" t="s">
        <v>363</v>
      </c>
      <c r="E1488" s="5">
        <v>1108074866.2245853</v>
      </c>
      <c r="F1488" s="13">
        <f>INDEX($R$3:$T$335,MATCH(VPPEL[[#This Row],[DistrictNumber]],$R$3:$R$335,0),3)</f>
        <v>0.69532000000000005</v>
      </c>
      <c r="G1488" s="9">
        <f t="shared" si="132"/>
        <v>770466.61598327872</v>
      </c>
      <c r="H1488" s="11">
        <v>1.02</v>
      </c>
      <c r="I1488" s="12" cm="1">
        <f t="array" ref="I1488">INDEX(VPPEL[],MATCH(VPPEL[[#This Row],[Base Year]]&amp;VPPEL[[#This Row],[DistrictNumber]],VPPEL[[Fiscal Year]:[Fiscal Year]]&amp;VPPEL[[DistrictNumber]:[DistrictNumber]],0),9)*$H1488</f>
        <v>478428.93002747296</v>
      </c>
      <c r="J1488" s="15">
        <f>IF(VPPEL[[#This Row],[Unadjusted Maximum Revenue]]/(VPPEL[[#This Row],[Proposed Taxable Valuation]]/1000)&gt;VPPEL[[#This Row],[Max VPPEL RATE]],VPPEL[[#This Row],[Max VPPEL RATE]],VPPEL[[#This Row],[Unadjusted Maximum Revenue]]/(VPPEL[[#This Row],[Proposed Taxable Valuation]]/1000))</f>
        <v>0.43176588930093523</v>
      </c>
      <c r="K1488" s="26">
        <f>ROUND(VPPEL[[#This Row],[Proposed Taxable Valuation]]/1000*VPPEL[[#This Row],[Adjusted Rate]],0)</f>
        <v>478429</v>
      </c>
      <c r="L1488" s="19">
        <f t="shared" si="130"/>
        <v>-292037.68595580576</v>
      </c>
      <c r="M1488" s="17">
        <f t="shared" si="133"/>
        <v>-0.26355411069906481</v>
      </c>
      <c r="N1488" s="2">
        <v>738816149.58279574</v>
      </c>
      <c r="O1488">
        <f>INDEX($R$3:$T$335,MATCH(VPPEL[[#This Row],[DistrictNumber]],$R$3:$R$335,0),3)</f>
        <v>0.69532000000000005</v>
      </c>
      <c r="P1488" s="9">
        <f t="shared" si="131"/>
        <v>513714</v>
      </c>
    </row>
    <row r="1489" spans="1:16" x14ac:dyDescent="0.35">
      <c r="A1489" s="13">
        <v>2030</v>
      </c>
      <c r="B1489" s="13">
        <f t="shared" si="129"/>
        <v>2029</v>
      </c>
      <c r="C1489" t="s">
        <v>364</v>
      </c>
      <c r="D1489" t="s">
        <v>365</v>
      </c>
      <c r="E1489" s="5">
        <v>678193236.80562961</v>
      </c>
      <c r="F1489" s="13">
        <f>INDEX($R$3:$T$335,MATCH(VPPEL[[#This Row],[DistrictNumber]],$R$3:$R$335,0),3)</f>
        <v>1.34</v>
      </c>
      <c r="G1489" s="9">
        <f t="shared" si="132"/>
        <v>908778.93731954368</v>
      </c>
      <c r="H1489" s="11">
        <v>1.02</v>
      </c>
      <c r="I1489" s="12" cm="1">
        <f t="array" ref="I1489">INDEX(VPPEL[],MATCH(VPPEL[[#This Row],[Base Year]]&amp;VPPEL[[#This Row],[DistrictNumber]],VPPEL[[Fiscal Year]:[Fiscal Year]]&amp;VPPEL[[DistrictNumber]:[DistrictNumber]],0),9)*$H1489</f>
        <v>562450.46846731601</v>
      </c>
      <c r="J1489" s="15">
        <f>IF(VPPEL[[#This Row],[Unadjusted Maximum Revenue]]/(VPPEL[[#This Row],[Proposed Taxable Valuation]]/1000)&gt;VPPEL[[#This Row],[Max VPPEL RATE]],VPPEL[[#This Row],[Max VPPEL RATE]],VPPEL[[#This Row],[Unadjusted Maximum Revenue]]/(VPPEL[[#This Row],[Proposed Taxable Valuation]]/1000))</f>
        <v>0.82933659308742791</v>
      </c>
      <c r="K1489" s="26">
        <f>ROUND(VPPEL[[#This Row],[Proposed Taxable Valuation]]/1000*VPPEL[[#This Row],[Adjusted Rate]],0)</f>
        <v>562450</v>
      </c>
      <c r="L1489" s="19">
        <f t="shared" si="130"/>
        <v>-346328.46885222767</v>
      </c>
      <c r="M1489" s="17">
        <f t="shared" si="133"/>
        <v>-0.51066340691257217</v>
      </c>
      <c r="N1489" s="2">
        <v>456745289.1650086</v>
      </c>
      <c r="O1489">
        <f>INDEX($R$3:$T$335,MATCH(VPPEL[[#This Row],[DistrictNumber]],$R$3:$R$335,0),3)</f>
        <v>1.34</v>
      </c>
      <c r="P1489" s="9">
        <f t="shared" si="131"/>
        <v>612039</v>
      </c>
    </row>
    <row r="1490" spans="1:16" x14ac:dyDescent="0.35">
      <c r="A1490" s="13">
        <v>2030</v>
      </c>
      <c r="B1490" s="13">
        <f t="shared" si="129"/>
        <v>2029</v>
      </c>
      <c r="C1490" t="s">
        <v>366</v>
      </c>
      <c r="D1490" t="s">
        <v>367</v>
      </c>
      <c r="E1490" s="5">
        <v>1528204407.903811</v>
      </c>
      <c r="F1490" s="13">
        <f>INDEX($R$3:$T$335,MATCH(VPPEL[[#This Row],[DistrictNumber]],$R$3:$R$335,0),3)</f>
        <v>0</v>
      </c>
      <c r="G1490" s="9">
        <f t="shared" si="132"/>
        <v>0</v>
      </c>
      <c r="H1490" s="11">
        <v>1.02</v>
      </c>
      <c r="I1490" s="12" cm="1">
        <f t="array" ref="I1490">INDEX(VPPEL[],MATCH(VPPEL[[#This Row],[Base Year]]&amp;VPPEL[[#This Row],[DistrictNumber]],VPPEL[[Fiscal Year]:[Fiscal Year]]&amp;VPPEL[[DistrictNumber]:[DistrictNumber]],0),9)*$H1490</f>
        <v>0</v>
      </c>
      <c r="J1490" s="15">
        <f>IF(VPPEL[[#This Row],[Unadjusted Maximum Revenue]]/(VPPEL[[#This Row],[Proposed Taxable Valuation]]/1000)&gt;VPPEL[[#This Row],[Max VPPEL RATE]],VPPEL[[#This Row],[Max VPPEL RATE]],VPPEL[[#This Row],[Unadjusted Maximum Revenue]]/(VPPEL[[#This Row],[Proposed Taxable Valuation]]/1000))</f>
        <v>0</v>
      </c>
      <c r="K1490" s="26">
        <f>ROUND(VPPEL[[#This Row],[Proposed Taxable Valuation]]/1000*VPPEL[[#This Row],[Adjusted Rate]],0)</f>
        <v>0</v>
      </c>
      <c r="L1490" s="19">
        <f t="shared" si="130"/>
        <v>0</v>
      </c>
      <c r="M1490" s="17">
        <f t="shared" si="133"/>
        <v>0</v>
      </c>
      <c r="N1490" s="2">
        <v>1071665312.8970315</v>
      </c>
      <c r="O1490">
        <f>INDEX($R$3:$T$335,MATCH(VPPEL[[#This Row],[DistrictNumber]],$R$3:$R$335,0),3)</f>
        <v>0</v>
      </c>
      <c r="P1490" s="9">
        <f t="shared" si="131"/>
        <v>0</v>
      </c>
    </row>
    <row r="1491" spans="1:16" x14ac:dyDescent="0.35">
      <c r="A1491" s="13">
        <v>2030</v>
      </c>
      <c r="B1491" s="13">
        <f t="shared" si="129"/>
        <v>2029</v>
      </c>
      <c r="C1491" t="s">
        <v>368</v>
      </c>
      <c r="D1491" t="s">
        <v>369</v>
      </c>
      <c r="E1491" s="5">
        <v>1001904133.4301467</v>
      </c>
      <c r="F1491" s="13">
        <f>INDEX($R$3:$T$335,MATCH(VPPEL[[#This Row],[DistrictNumber]],$R$3:$R$335,0),3)</f>
        <v>1.34</v>
      </c>
      <c r="G1491" s="9">
        <f t="shared" si="132"/>
        <v>1342551.5387963967</v>
      </c>
      <c r="H1491" s="11">
        <v>1.02</v>
      </c>
      <c r="I1491" s="12" cm="1">
        <f t="array" ref="I1491">INDEX(VPPEL[],MATCH(VPPEL[[#This Row],[Base Year]]&amp;VPPEL[[#This Row],[DistrictNumber]],VPPEL[[Fiscal Year]:[Fiscal Year]]&amp;VPPEL[[DistrictNumber]:[DistrictNumber]],0),9)*$H1491</f>
        <v>730577.52042237134</v>
      </c>
      <c r="J1491" s="15">
        <f>IF(VPPEL[[#This Row],[Unadjusted Maximum Revenue]]/(VPPEL[[#This Row],[Proposed Taxable Valuation]]/1000)&gt;VPPEL[[#This Row],[Max VPPEL RATE]],VPPEL[[#This Row],[Max VPPEL RATE]],VPPEL[[#This Row],[Unadjusted Maximum Revenue]]/(VPPEL[[#This Row],[Proposed Taxable Valuation]]/1000))</f>
        <v>0.72918904718073763</v>
      </c>
      <c r="K1491" s="26">
        <f>ROUND(VPPEL[[#This Row],[Proposed Taxable Valuation]]/1000*VPPEL[[#This Row],[Adjusted Rate]],0)</f>
        <v>730578</v>
      </c>
      <c r="L1491" s="19">
        <f t="shared" si="130"/>
        <v>-611974.01837402536</v>
      </c>
      <c r="M1491" s="17">
        <f t="shared" si="133"/>
        <v>-0.61081095281926245</v>
      </c>
      <c r="N1491" s="2">
        <v>697685958.7869581</v>
      </c>
      <c r="O1491">
        <f>INDEX($R$3:$T$335,MATCH(VPPEL[[#This Row],[DistrictNumber]],$R$3:$R$335,0),3)</f>
        <v>1.34</v>
      </c>
      <c r="P1491" s="9">
        <f t="shared" si="131"/>
        <v>934899</v>
      </c>
    </row>
    <row r="1492" spans="1:16" x14ac:dyDescent="0.35">
      <c r="A1492" s="13">
        <v>2030</v>
      </c>
      <c r="B1492" s="13">
        <f t="shared" si="129"/>
        <v>2029</v>
      </c>
      <c r="C1492" t="s">
        <v>370</v>
      </c>
      <c r="D1492" t="s">
        <v>371</v>
      </c>
      <c r="E1492" s="5">
        <v>763747991.78197396</v>
      </c>
      <c r="F1492" s="13">
        <f>INDEX($R$3:$T$335,MATCH(VPPEL[[#This Row],[DistrictNumber]],$R$3:$R$335,0),3)</f>
        <v>0.48657</v>
      </c>
      <c r="G1492" s="9">
        <f t="shared" si="132"/>
        <v>371616.86036135507</v>
      </c>
      <c r="H1492" s="11">
        <v>1.02</v>
      </c>
      <c r="I1492" s="12" cm="1">
        <f t="array" ref="I1492">INDEX(VPPEL[],MATCH(VPPEL[[#This Row],[Base Year]]&amp;VPPEL[[#This Row],[DistrictNumber]],VPPEL[[Fiscal Year]:[Fiscal Year]]&amp;VPPEL[[DistrictNumber]:[DistrictNumber]],0),9)*$H1492</f>
        <v>246568.61244625834</v>
      </c>
      <c r="J1492" s="15">
        <f>IF(VPPEL[[#This Row],[Unadjusted Maximum Revenue]]/(VPPEL[[#This Row],[Proposed Taxable Valuation]]/1000)&gt;VPPEL[[#This Row],[Max VPPEL RATE]],VPPEL[[#This Row],[Max VPPEL RATE]],VPPEL[[#This Row],[Unadjusted Maximum Revenue]]/(VPPEL[[#This Row],[Proposed Taxable Valuation]]/1000))</f>
        <v>0.32284027598025544</v>
      </c>
      <c r="K1492" s="26">
        <f>ROUND(VPPEL[[#This Row],[Proposed Taxable Valuation]]/1000*VPPEL[[#This Row],[Adjusted Rate]],0)</f>
        <v>246569</v>
      </c>
      <c r="L1492" s="19">
        <f t="shared" si="130"/>
        <v>-125048.24791509673</v>
      </c>
      <c r="M1492" s="17">
        <f t="shared" si="133"/>
        <v>-0.16372972401974456</v>
      </c>
      <c r="N1492" s="2">
        <v>526724590.77253127</v>
      </c>
      <c r="O1492">
        <f>INDEX($R$3:$T$335,MATCH(VPPEL[[#This Row],[DistrictNumber]],$R$3:$R$335,0),3)</f>
        <v>0.48657</v>
      </c>
      <c r="P1492" s="9">
        <f t="shared" si="131"/>
        <v>256288</v>
      </c>
    </row>
    <row r="1493" spans="1:16" x14ac:dyDescent="0.35">
      <c r="A1493" s="13">
        <v>2030</v>
      </c>
      <c r="B1493" s="13">
        <f t="shared" si="129"/>
        <v>2029</v>
      </c>
      <c r="C1493" t="s">
        <v>372</v>
      </c>
      <c r="D1493" t="s">
        <v>373</v>
      </c>
      <c r="E1493" s="5">
        <v>371542348.04556382</v>
      </c>
      <c r="F1493" s="13">
        <f>INDEX($R$3:$T$335,MATCH(VPPEL[[#This Row],[DistrictNumber]],$R$3:$R$335,0),3)</f>
        <v>0</v>
      </c>
      <c r="G1493" s="9">
        <f t="shared" si="132"/>
        <v>0</v>
      </c>
      <c r="H1493" s="11">
        <v>1.02</v>
      </c>
      <c r="I1493" s="12" cm="1">
        <f t="array" ref="I1493">INDEX(VPPEL[],MATCH(VPPEL[[#This Row],[Base Year]]&amp;VPPEL[[#This Row],[DistrictNumber]],VPPEL[[Fiscal Year]:[Fiscal Year]]&amp;VPPEL[[DistrictNumber]:[DistrictNumber]],0),9)*$H1493</f>
        <v>0</v>
      </c>
      <c r="J1493" s="15">
        <f>IF(VPPEL[[#This Row],[Unadjusted Maximum Revenue]]/(VPPEL[[#This Row],[Proposed Taxable Valuation]]/1000)&gt;VPPEL[[#This Row],[Max VPPEL RATE]],VPPEL[[#This Row],[Max VPPEL RATE]],VPPEL[[#This Row],[Unadjusted Maximum Revenue]]/(VPPEL[[#This Row],[Proposed Taxable Valuation]]/1000))</f>
        <v>0</v>
      </c>
      <c r="K1493" s="26">
        <f>ROUND(VPPEL[[#This Row],[Proposed Taxable Valuation]]/1000*VPPEL[[#This Row],[Adjusted Rate]],0)</f>
        <v>0</v>
      </c>
      <c r="L1493" s="19">
        <f t="shared" si="130"/>
        <v>0</v>
      </c>
      <c r="M1493" s="17">
        <f t="shared" si="133"/>
        <v>0</v>
      </c>
      <c r="N1493" s="2">
        <v>236319590.93140706</v>
      </c>
      <c r="O1493">
        <f>INDEX($R$3:$T$335,MATCH(VPPEL[[#This Row],[DistrictNumber]],$R$3:$R$335,0),3)</f>
        <v>0</v>
      </c>
      <c r="P1493" s="9">
        <f t="shared" si="131"/>
        <v>0</v>
      </c>
    </row>
    <row r="1494" spans="1:16" x14ac:dyDescent="0.35">
      <c r="A1494" s="13">
        <v>2030</v>
      </c>
      <c r="B1494" s="13">
        <f t="shared" si="129"/>
        <v>2029</v>
      </c>
      <c r="C1494" t="s">
        <v>374</v>
      </c>
      <c r="D1494" t="s">
        <v>375</v>
      </c>
      <c r="E1494" s="5">
        <v>171657490.53934404</v>
      </c>
      <c r="F1494" s="13">
        <f>INDEX($R$3:$T$335,MATCH(VPPEL[[#This Row],[DistrictNumber]],$R$3:$R$335,0),3)</f>
        <v>1.34</v>
      </c>
      <c r="G1494" s="9">
        <f t="shared" si="132"/>
        <v>230021.03732272104</v>
      </c>
      <c r="H1494" s="11">
        <v>1.02</v>
      </c>
      <c r="I1494" s="12" cm="1">
        <f t="array" ref="I1494">INDEX(VPPEL[],MATCH(VPPEL[[#This Row],[Base Year]]&amp;VPPEL[[#This Row],[DistrictNumber]],VPPEL[[Fiscal Year]:[Fiscal Year]]&amp;VPPEL[[DistrictNumber]:[DistrictNumber]],0),9)*$H1494</f>
        <v>180014.48092381106</v>
      </c>
      <c r="J1494" s="15">
        <f>IF(VPPEL[[#This Row],[Unadjusted Maximum Revenue]]/(VPPEL[[#This Row],[Proposed Taxable Valuation]]/1000)&gt;VPPEL[[#This Row],[Max VPPEL RATE]],VPPEL[[#This Row],[Max VPPEL RATE]],VPPEL[[#This Row],[Unadjusted Maximum Revenue]]/(VPPEL[[#This Row],[Proposed Taxable Valuation]]/1000))</f>
        <v>1.0486840997046474</v>
      </c>
      <c r="K1494" s="26">
        <f>ROUND(VPPEL[[#This Row],[Proposed Taxable Valuation]]/1000*VPPEL[[#This Row],[Adjusted Rate]],0)</f>
        <v>180014</v>
      </c>
      <c r="L1494" s="19">
        <f t="shared" si="130"/>
        <v>-50006.556398909976</v>
      </c>
      <c r="M1494" s="17">
        <f t="shared" si="133"/>
        <v>-0.2913159002953527</v>
      </c>
      <c r="N1494" s="2">
        <v>134795049.7416057</v>
      </c>
      <c r="O1494">
        <f>INDEX($R$3:$T$335,MATCH(VPPEL[[#This Row],[DistrictNumber]],$R$3:$R$335,0),3)</f>
        <v>1.34</v>
      </c>
      <c r="P1494" s="9">
        <f t="shared" si="131"/>
        <v>180625</v>
      </c>
    </row>
    <row r="1495" spans="1:16" x14ac:dyDescent="0.35">
      <c r="A1495" s="13">
        <v>2030</v>
      </c>
      <c r="B1495" s="13">
        <f t="shared" si="129"/>
        <v>2029</v>
      </c>
      <c r="C1495" t="s">
        <v>376</v>
      </c>
      <c r="D1495" t="s">
        <v>377</v>
      </c>
      <c r="E1495" s="5">
        <v>113341528.73181751</v>
      </c>
      <c r="F1495" s="13">
        <f>INDEX($R$3:$T$335,MATCH(VPPEL[[#This Row],[DistrictNumber]],$R$3:$R$335,0),3)</f>
        <v>0</v>
      </c>
      <c r="G1495" s="9">
        <f t="shared" si="132"/>
        <v>0</v>
      </c>
      <c r="H1495" s="11">
        <v>1.02</v>
      </c>
      <c r="I1495" s="12" cm="1">
        <f t="array" ref="I1495">INDEX(VPPEL[],MATCH(VPPEL[[#This Row],[Base Year]]&amp;VPPEL[[#This Row],[DistrictNumber]],VPPEL[[Fiscal Year]:[Fiscal Year]]&amp;VPPEL[[DistrictNumber]:[DistrictNumber]],0),9)*$H1495</f>
        <v>0</v>
      </c>
      <c r="J1495" s="15">
        <f>IF(VPPEL[[#This Row],[Unadjusted Maximum Revenue]]/(VPPEL[[#This Row],[Proposed Taxable Valuation]]/1000)&gt;VPPEL[[#This Row],[Max VPPEL RATE]],VPPEL[[#This Row],[Max VPPEL RATE]],VPPEL[[#This Row],[Unadjusted Maximum Revenue]]/(VPPEL[[#This Row],[Proposed Taxable Valuation]]/1000))</f>
        <v>0</v>
      </c>
      <c r="K1495" s="26">
        <f>ROUND(VPPEL[[#This Row],[Proposed Taxable Valuation]]/1000*VPPEL[[#This Row],[Adjusted Rate]],0)</f>
        <v>0</v>
      </c>
      <c r="L1495" s="19">
        <f t="shared" si="130"/>
        <v>0</v>
      </c>
      <c r="M1495" s="17">
        <f t="shared" si="133"/>
        <v>0</v>
      </c>
      <c r="N1495" s="2">
        <v>86051553.465849519</v>
      </c>
      <c r="O1495">
        <f>INDEX($R$3:$T$335,MATCH(VPPEL[[#This Row],[DistrictNumber]],$R$3:$R$335,0),3)</f>
        <v>0</v>
      </c>
      <c r="P1495" s="9">
        <f t="shared" si="131"/>
        <v>0</v>
      </c>
    </row>
    <row r="1496" spans="1:16" x14ac:dyDescent="0.35">
      <c r="A1496" s="13">
        <v>2030</v>
      </c>
      <c r="B1496" s="13">
        <f t="shared" si="129"/>
        <v>2029</v>
      </c>
      <c r="C1496" t="s">
        <v>378</v>
      </c>
      <c r="D1496" t="s">
        <v>379</v>
      </c>
      <c r="E1496" s="5">
        <v>204931429.69756773</v>
      </c>
      <c r="F1496" s="13">
        <f>INDEX($R$3:$T$335,MATCH(VPPEL[[#This Row],[DistrictNumber]],$R$3:$R$335,0),3)</f>
        <v>1</v>
      </c>
      <c r="G1496" s="9">
        <f t="shared" si="132"/>
        <v>204931.42969756774</v>
      </c>
      <c r="H1496" s="11">
        <v>1.02</v>
      </c>
      <c r="I1496" s="12" cm="1">
        <f t="array" ref="I1496">INDEX(VPPEL[],MATCH(VPPEL[[#This Row],[Base Year]]&amp;VPPEL[[#This Row],[DistrictNumber]],VPPEL[[Fiscal Year]:[Fiscal Year]]&amp;VPPEL[[DistrictNumber]:[DistrictNumber]],0),9)*$H1496</f>
        <v>127256.20400119392</v>
      </c>
      <c r="J1496" s="15">
        <f>IF(VPPEL[[#This Row],[Unadjusted Maximum Revenue]]/(VPPEL[[#This Row],[Proposed Taxable Valuation]]/1000)&gt;VPPEL[[#This Row],[Max VPPEL RATE]],VPPEL[[#This Row],[Max VPPEL RATE]],VPPEL[[#This Row],[Unadjusted Maximum Revenue]]/(VPPEL[[#This Row],[Proposed Taxable Valuation]]/1000))</f>
        <v>0.62096967843827167</v>
      </c>
      <c r="K1496" s="26">
        <f>ROUND(VPPEL[[#This Row],[Proposed Taxable Valuation]]/1000*VPPEL[[#This Row],[Adjusted Rate]],0)</f>
        <v>127256</v>
      </c>
      <c r="L1496" s="19">
        <f t="shared" si="130"/>
        <v>-77675.225696373818</v>
      </c>
      <c r="M1496" s="17">
        <f t="shared" si="133"/>
        <v>-0.37903032156172833</v>
      </c>
      <c r="N1496" s="2">
        <v>141904571.63366273</v>
      </c>
      <c r="O1496">
        <f>INDEX($R$3:$T$335,MATCH(VPPEL[[#This Row],[DistrictNumber]],$R$3:$R$335,0),3)</f>
        <v>1</v>
      </c>
      <c r="P1496" s="9">
        <f t="shared" si="131"/>
        <v>141905</v>
      </c>
    </row>
    <row r="1497" spans="1:16" x14ac:dyDescent="0.35">
      <c r="A1497" s="13">
        <v>2030</v>
      </c>
      <c r="B1497" s="13">
        <f t="shared" si="129"/>
        <v>2029</v>
      </c>
      <c r="C1497" t="s">
        <v>380</v>
      </c>
      <c r="D1497" t="s">
        <v>381</v>
      </c>
      <c r="E1497" s="5">
        <v>812641860.92064714</v>
      </c>
      <c r="F1497" s="13">
        <f>INDEX($R$3:$T$335,MATCH(VPPEL[[#This Row],[DistrictNumber]],$R$3:$R$335,0),3)</f>
        <v>1.34</v>
      </c>
      <c r="G1497" s="9">
        <f t="shared" si="132"/>
        <v>1088940.0936336673</v>
      </c>
      <c r="H1497" s="11">
        <v>1.02</v>
      </c>
      <c r="I1497" s="12" cm="1">
        <f t="array" ref="I1497">INDEX(VPPEL[],MATCH(VPPEL[[#This Row],[Base Year]]&amp;VPPEL[[#This Row],[DistrictNumber]],VPPEL[[Fiscal Year]:[Fiscal Year]]&amp;VPPEL[[DistrictNumber]:[DistrictNumber]],0),9)*$H1497</f>
        <v>620791.21128163731</v>
      </c>
      <c r="J1497" s="15">
        <f>IF(VPPEL[[#This Row],[Unadjusted Maximum Revenue]]/(VPPEL[[#This Row],[Proposed Taxable Valuation]]/1000)&gt;VPPEL[[#This Row],[Max VPPEL RATE]],VPPEL[[#This Row],[Max VPPEL RATE]],VPPEL[[#This Row],[Unadjusted Maximum Revenue]]/(VPPEL[[#This Row],[Proposed Taxable Valuation]]/1000))</f>
        <v>0.76391734309421244</v>
      </c>
      <c r="K1497" s="26">
        <f>ROUND(VPPEL[[#This Row],[Proposed Taxable Valuation]]/1000*VPPEL[[#This Row],[Adjusted Rate]],0)</f>
        <v>620791</v>
      </c>
      <c r="L1497" s="19">
        <f t="shared" si="130"/>
        <v>-468148.88235203002</v>
      </c>
      <c r="M1497" s="17">
        <f t="shared" si="133"/>
        <v>-0.57608265690578764</v>
      </c>
      <c r="N1497" s="2">
        <v>533221534.73104632</v>
      </c>
      <c r="O1497">
        <f>INDEX($R$3:$T$335,MATCH(VPPEL[[#This Row],[DistrictNumber]],$R$3:$R$335,0),3)</f>
        <v>1.34</v>
      </c>
      <c r="P1497" s="9">
        <f t="shared" si="131"/>
        <v>714517</v>
      </c>
    </row>
    <row r="1498" spans="1:16" x14ac:dyDescent="0.35">
      <c r="A1498" s="13">
        <v>2030</v>
      </c>
      <c r="B1498" s="13">
        <f t="shared" si="129"/>
        <v>2029</v>
      </c>
      <c r="C1498" t="s">
        <v>382</v>
      </c>
      <c r="D1498" t="s">
        <v>383</v>
      </c>
      <c r="E1498" s="5">
        <v>1151583546.8980877</v>
      </c>
      <c r="F1498" s="13">
        <f>INDEX($R$3:$T$335,MATCH(VPPEL[[#This Row],[DistrictNumber]],$R$3:$R$335,0),3)</f>
        <v>1.34</v>
      </c>
      <c r="G1498" s="9">
        <f t="shared" si="132"/>
        <v>1543121.9528434377</v>
      </c>
      <c r="H1498" s="11">
        <v>1.02</v>
      </c>
      <c r="I1498" s="12" cm="1">
        <f t="array" ref="I1498">INDEX(VPPEL[],MATCH(VPPEL[[#This Row],[Base Year]]&amp;VPPEL[[#This Row],[DistrictNumber]],VPPEL[[Fiscal Year]:[Fiscal Year]]&amp;VPPEL[[DistrictNumber]:[DistrictNumber]],0),9)*$H1498</f>
        <v>1012442.1206509889</v>
      </c>
      <c r="J1498" s="15">
        <f>IF(VPPEL[[#This Row],[Unadjusted Maximum Revenue]]/(VPPEL[[#This Row],[Proposed Taxable Valuation]]/1000)&gt;VPPEL[[#This Row],[Max VPPEL RATE]],VPPEL[[#This Row],[Max VPPEL RATE]],VPPEL[[#This Row],[Unadjusted Maximum Revenue]]/(VPPEL[[#This Row],[Proposed Taxable Valuation]]/1000))</f>
        <v>0.87917383274371108</v>
      </c>
      <c r="K1498" s="26">
        <f>ROUND(VPPEL[[#This Row],[Proposed Taxable Valuation]]/1000*VPPEL[[#This Row],[Adjusted Rate]],0)</f>
        <v>1012442</v>
      </c>
      <c r="L1498" s="19">
        <f t="shared" si="130"/>
        <v>-530679.83219244878</v>
      </c>
      <c r="M1498" s="17">
        <f t="shared" si="133"/>
        <v>-0.460826167256289</v>
      </c>
      <c r="N1498" s="2">
        <v>782498108.83935952</v>
      </c>
      <c r="O1498">
        <f>INDEX($R$3:$T$335,MATCH(VPPEL[[#This Row],[DistrictNumber]],$R$3:$R$335,0),3)</f>
        <v>1.34</v>
      </c>
      <c r="P1498" s="9">
        <f t="shared" si="131"/>
        <v>1048547</v>
      </c>
    </row>
    <row r="1499" spans="1:16" x14ac:dyDescent="0.35">
      <c r="A1499" s="13">
        <v>2030</v>
      </c>
      <c r="B1499" s="13">
        <f t="shared" si="129"/>
        <v>2029</v>
      </c>
      <c r="C1499" t="s">
        <v>384</v>
      </c>
      <c r="D1499" t="s">
        <v>385</v>
      </c>
      <c r="E1499" s="5">
        <v>857006370.2329483</v>
      </c>
      <c r="F1499" s="13">
        <f>INDEX($R$3:$T$335,MATCH(VPPEL[[#This Row],[DistrictNumber]],$R$3:$R$335,0),3)</f>
        <v>1.34</v>
      </c>
      <c r="G1499" s="9">
        <f t="shared" si="132"/>
        <v>1148388.5361121509</v>
      </c>
      <c r="H1499" s="11">
        <v>1.02</v>
      </c>
      <c r="I1499" s="12" cm="1">
        <f t="array" ref="I1499">INDEX(VPPEL[],MATCH(VPPEL[[#This Row],[Base Year]]&amp;VPPEL[[#This Row],[DistrictNumber]],VPPEL[[Fiscal Year]:[Fiscal Year]]&amp;VPPEL[[DistrictNumber]:[DistrictNumber]],0),9)*$H1499</f>
        <v>631149.66345383588</v>
      </c>
      <c r="J1499" s="15">
        <f>IF(VPPEL[[#This Row],[Unadjusted Maximum Revenue]]/(VPPEL[[#This Row],[Proposed Taxable Valuation]]/1000)&gt;VPPEL[[#This Row],[Max VPPEL RATE]],VPPEL[[#This Row],[Max VPPEL RATE]],VPPEL[[#This Row],[Unadjusted Maximum Revenue]]/(VPPEL[[#This Row],[Proposed Taxable Valuation]]/1000))</f>
        <v>0.73645854380554843</v>
      </c>
      <c r="K1499" s="26">
        <f>ROUND(VPPEL[[#This Row],[Proposed Taxable Valuation]]/1000*VPPEL[[#This Row],[Adjusted Rate]],0)</f>
        <v>631150</v>
      </c>
      <c r="L1499" s="19">
        <f t="shared" si="130"/>
        <v>-517238.872658315</v>
      </c>
      <c r="M1499" s="17">
        <f t="shared" si="133"/>
        <v>-0.60354145619445165</v>
      </c>
      <c r="N1499" s="2">
        <v>523327467.21759903</v>
      </c>
      <c r="O1499">
        <f>INDEX($R$3:$T$335,MATCH(VPPEL[[#This Row],[DistrictNumber]],$R$3:$R$335,0),3)</f>
        <v>1.34</v>
      </c>
      <c r="P1499" s="9">
        <f t="shared" si="131"/>
        <v>701259</v>
      </c>
    </row>
    <row r="1500" spans="1:16" x14ac:dyDescent="0.35">
      <c r="A1500" s="13">
        <v>2030</v>
      </c>
      <c r="B1500" s="13">
        <f t="shared" si="129"/>
        <v>2029</v>
      </c>
      <c r="C1500" t="s">
        <v>386</v>
      </c>
      <c r="D1500" t="s">
        <v>387</v>
      </c>
      <c r="E1500" s="5">
        <v>132885449.34273252</v>
      </c>
      <c r="F1500" s="13">
        <f>INDEX($R$3:$T$335,MATCH(VPPEL[[#This Row],[DistrictNumber]],$R$3:$R$335,0),3)</f>
        <v>0</v>
      </c>
      <c r="G1500" s="9">
        <f t="shared" si="132"/>
        <v>0</v>
      </c>
      <c r="H1500" s="11">
        <v>1.02</v>
      </c>
      <c r="I1500" s="12" cm="1">
        <f t="array" ref="I1500">INDEX(VPPEL[],MATCH(VPPEL[[#This Row],[Base Year]]&amp;VPPEL[[#This Row],[DistrictNumber]],VPPEL[[Fiscal Year]:[Fiscal Year]]&amp;VPPEL[[DistrictNumber]:[DistrictNumber]],0),9)*$H1500</f>
        <v>0</v>
      </c>
      <c r="J1500" s="15">
        <f>IF(VPPEL[[#This Row],[Unadjusted Maximum Revenue]]/(VPPEL[[#This Row],[Proposed Taxable Valuation]]/1000)&gt;VPPEL[[#This Row],[Max VPPEL RATE]],VPPEL[[#This Row],[Max VPPEL RATE]],VPPEL[[#This Row],[Unadjusted Maximum Revenue]]/(VPPEL[[#This Row],[Proposed Taxable Valuation]]/1000))</f>
        <v>0</v>
      </c>
      <c r="K1500" s="26">
        <f>ROUND(VPPEL[[#This Row],[Proposed Taxable Valuation]]/1000*VPPEL[[#This Row],[Adjusted Rate]],0)</f>
        <v>0</v>
      </c>
      <c r="L1500" s="19">
        <f t="shared" si="130"/>
        <v>0</v>
      </c>
      <c r="M1500" s="17">
        <f t="shared" si="133"/>
        <v>0</v>
      </c>
      <c r="N1500" s="2">
        <v>99983817.085154995</v>
      </c>
      <c r="O1500">
        <f>INDEX($R$3:$T$335,MATCH(VPPEL[[#This Row],[DistrictNumber]],$R$3:$R$335,0),3)</f>
        <v>0</v>
      </c>
      <c r="P1500" s="9">
        <f t="shared" si="131"/>
        <v>0</v>
      </c>
    </row>
    <row r="1501" spans="1:16" x14ac:dyDescent="0.35">
      <c r="A1501" s="13">
        <v>2030</v>
      </c>
      <c r="B1501" s="13">
        <f t="shared" si="129"/>
        <v>2029</v>
      </c>
      <c r="C1501" t="s">
        <v>388</v>
      </c>
      <c r="D1501" t="s">
        <v>389</v>
      </c>
      <c r="E1501" s="5">
        <v>2888795145.7146873</v>
      </c>
      <c r="F1501" s="13">
        <f>INDEX($R$3:$T$335,MATCH(VPPEL[[#This Row],[DistrictNumber]],$R$3:$R$335,0),3)</f>
        <v>1.34</v>
      </c>
      <c r="G1501" s="9">
        <f t="shared" si="132"/>
        <v>3870985.4952576812</v>
      </c>
      <c r="H1501" s="11">
        <v>1.02</v>
      </c>
      <c r="I1501" s="12" cm="1">
        <f t="array" ref="I1501">INDEX(VPPEL[],MATCH(VPPEL[[#This Row],[Base Year]]&amp;VPPEL[[#This Row],[DistrictNumber]],VPPEL[[Fiscal Year]:[Fiscal Year]]&amp;VPPEL[[DistrictNumber]:[DistrictNumber]],0),9)*$H1501</f>
        <v>2403051.904850028</v>
      </c>
      <c r="J1501" s="15">
        <f>IF(VPPEL[[#This Row],[Unadjusted Maximum Revenue]]/(VPPEL[[#This Row],[Proposed Taxable Valuation]]/1000)&gt;VPPEL[[#This Row],[Max VPPEL RATE]],VPPEL[[#This Row],[Max VPPEL RATE]],VPPEL[[#This Row],[Unadjusted Maximum Revenue]]/(VPPEL[[#This Row],[Proposed Taxable Valuation]]/1000))</f>
        <v>0.83185265262397601</v>
      </c>
      <c r="K1501" s="26">
        <f>ROUND(VPPEL[[#This Row],[Proposed Taxable Valuation]]/1000*VPPEL[[#This Row],[Adjusted Rate]],0)</f>
        <v>2403052</v>
      </c>
      <c r="L1501" s="19">
        <f t="shared" si="130"/>
        <v>-1467933.5904076532</v>
      </c>
      <c r="M1501" s="17">
        <f t="shared" si="133"/>
        <v>-0.50814734737602407</v>
      </c>
      <c r="N1501" s="2">
        <v>1912999280.0600381</v>
      </c>
      <c r="O1501">
        <f>INDEX($R$3:$T$335,MATCH(VPPEL[[#This Row],[DistrictNumber]],$R$3:$R$335,0),3)</f>
        <v>1.34</v>
      </c>
      <c r="P1501" s="9">
        <f t="shared" si="131"/>
        <v>2563419</v>
      </c>
    </row>
    <row r="1502" spans="1:16" x14ac:dyDescent="0.35">
      <c r="A1502" s="13">
        <v>2030</v>
      </c>
      <c r="B1502" s="13">
        <f t="shared" si="129"/>
        <v>2029</v>
      </c>
      <c r="C1502" t="s">
        <v>390</v>
      </c>
      <c r="D1502" t="s">
        <v>391</v>
      </c>
      <c r="E1502" s="5">
        <v>457448339.69610816</v>
      </c>
      <c r="F1502" s="13">
        <f>INDEX($R$3:$T$335,MATCH(VPPEL[[#This Row],[DistrictNumber]],$R$3:$R$335,0),3)</f>
        <v>0.59326999999999996</v>
      </c>
      <c r="G1502" s="9">
        <f t="shared" si="132"/>
        <v>271390.37649151008</v>
      </c>
      <c r="H1502" s="11">
        <v>1.02</v>
      </c>
      <c r="I1502" s="12" cm="1">
        <f t="array" ref="I1502">INDEX(VPPEL[],MATCH(VPPEL[[#This Row],[Base Year]]&amp;VPPEL[[#This Row],[DistrictNumber]],VPPEL[[Fiscal Year]:[Fiscal Year]]&amp;VPPEL[[DistrictNumber]:[DistrictNumber]],0),9)*$H1502</f>
        <v>196765.37759050712</v>
      </c>
      <c r="J1502" s="15">
        <f>IF(VPPEL[[#This Row],[Unadjusted Maximum Revenue]]/(VPPEL[[#This Row],[Proposed Taxable Valuation]]/1000)&gt;VPPEL[[#This Row],[Max VPPEL RATE]],VPPEL[[#This Row],[Max VPPEL RATE]],VPPEL[[#This Row],[Unadjusted Maximum Revenue]]/(VPPEL[[#This Row],[Proposed Taxable Valuation]]/1000))</f>
        <v>0.43013682751853943</v>
      </c>
      <c r="K1502" s="26">
        <f>ROUND(VPPEL[[#This Row],[Proposed Taxable Valuation]]/1000*VPPEL[[#This Row],[Adjusted Rate]],0)</f>
        <v>196765</v>
      </c>
      <c r="L1502" s="19">
        <f t="shared" si="130"/>
        <v>-74624.998901002953</v>
      </c>
      <c r="M1502" s="17">
        <f t="shared" si="133"/>
        <v>-0.16313317248146053</v>
      </c>
      <c r="N1502" s="2">
        <v>332205124.21565312</v>
      </c>
      <c r="O1502">
        <f>INDEX($R$3:$T$335,MATCH(VPPEL[[#This Row],[DistrictNumber]],$R$3:$R$335,0),3)</f>
        <v>0.59326999999999996</v>
      </c>
      <c r="P1502" s="9">
        <f t="shared" si="131"/>
        <v>197087</v>
      </c>
    </row>
    <row r="1503" spans="1:16" x14ac:dyDescent="0.35">
      <c r="A1503" s="13">
        <v>2030</v>
      </c>
      <c r="B1503" s="13">
        <f t="shared" si="129"/>
        <v>2029</v>
      </c>
      <c r="C1503" t="s">
        <v>392</v>
      </c>
      <c r="D1503" t="s">
        <v>393</v>
      </c>
      <c r="E1503" s="5">
        <v>1156208531.1894879</v>
      </c>
      <c r="F1503" s="13">
        <f>INDEX($R$3:$T$335,MATCH(VPPEL[[#This Row],[DistrictNumber]],$R$3:$R$335,0),3)</f>
        <v>0.67</v>
      </c>
      <c r="G1503" s="9">
        <f t="shared" si="132"/>
        <v>774659.71589695697</v>
      </c>
      <c r="H1503" s="11">
        <v>1.02</v>
      </c>
      <c r="I1503" s="12" cm="1">
        <f t="array" ref="I1503">INDEX(VPPEL[],MATCH(VPPEL[[#This Row],[Base Year]]&amp;VPPEL[[#This Row],[DistrictNumber]],VPPEL[[Fiscal Year]:[Fiscal Year]]&amp;VPPEL[[DistrictNumber]:[DistrictNumber]],0),9)*$H1503</f>
        <v>471328.6227143188</v>
      </c>
      <c r="J1503" s="15">
        <f>IF(VPPEL[[#This Row],[Unadjusted Maximum Revenue]]/(VPPEL[[#This Row],[Proposed Taxable Valuation]]/1000)&gt;VPPEL[[#This Row],[Max VPPEL RATE]],VPPEL[[#This Row],[Max VPPEL RATE]],VPPEL[[#This Row],[Unadjusted Maximum Revenue]]/(VPPEL[[#This Row],[Proposed Taxable Valuation]]/1000))</f>
        <v>0.407650185930927</v>
      </c>
      <c r="K1503" s="26">
        <f>ROUND(VPPEL[[#This Row],[Proposed Taxable Valuation]]/1000*VPPEL[[#This Row],[Adjusted Rate]],0)</f>
        <v>471329</v>
      </c>
      <c r="L1503" s="19">
        <f t="shared" si="130"/>
        <v>-303331.09318263817</v>
      </c>
      <c r="M1503" s="17">
        <f t="shared" si="133"/>
        <v>-0.26234981406907304</v>
      </c>
      <c r="N1503" s="2">
        <v>775844417.72680461</v>
      </c>
      <c r="O1503">
        <f>INDEX($R$3:$T$335,MATCH(VPPEL[[#This Row],[DistrictNumber]],$R$3:$R$335,0),3)</f>
        <v>0.67</v>
      </c>
      <c r="P1503" s="9">
        <f t="shared" si="131"/>
        <v>519816</v>
      </c>
    </row>
    <row r="1504" spans="1:16" x14ac:dyDescent="0.35">
      <c r="A1504" s="13">
        <v>2030</v>
      </c>
      <c r="B1504" s="13">
        <f t="shared" si="129"/>
        <v>2029</v>
      </c>
      <c r="C1504" t="s">
        <v>394</v>
      </c>
      <c r="D1504" t="s">
        <v>395</v>
      </c>
      <c r="E1504" s="5">
        <v>889686363.93858933</v>
      </c>
      <c r="F1504" s="13">
        <f>INDEX($R$3:$T$335,MATCH(VPPEL[[#This Row],[DistrictNumber]],$R$3:$R$335,0),3)</f>
        <v>0</v>
      </c>
      <c r="G1504" s="9">
        <f t="shared" si="132"/>
        <v>0</v>
      </c>
      <c r="H1504" s="11">
        <v>1.02</v>
      </c>
      <c r="I1504" s="12" cm="1">
        <f t="array" ref="I1504">INDEX(VPPEL[],MATCH(VPPEL[[#This Row],[Base Year]]&amp;VPPEL[[#This Row],[DistrictNumber]],VPPEL[[Fiscal Year]:[Fiscal Year]]&amp;VPPEL[[DistrictNumber]:[DistrictNumber]],0),9)*$H1504</f>
        <v>0</v>
      </c>
      <c r="J1504" s="15">
        <f>IF(VPPEL[[#This Row],[Unadjusted Maximum Revenue]]/(VPPEL[[#This Row],[Proposed Taxable Valuation]]/1000)&gt;VPPEL[[#This Row],[Max VPPEL RATE]],VPPEL[[#This Row],[Max VPPEL RATE]],VPPEL[[#This Row],[Unadjusted Maximum Revenue]]/(VPPEL[[#This Row],[Proposed Taxable Valuation]]/1000))</f>
        <v>0</v>
      </c>
      <c r="K1504" s="26">
        <f>ROUND(VPPEL[[#This Row],[Proposed Taxable Valuation]]/1000*VPPEL[[#This Row],[Adjusted Rate]],0)</f>
        <v>0</v>
      </c>
      <c r="L1504" s="19">
        <f t="shared" si="130"/>
        <v>0</v>
      </c>
      <c r="M1504" s="17">
        <f t="shared" si="133"/>
        <v>0</v>
      </c>
      <c r="N1504" s="2">
        <v>674937363.44165003</v>
      </c>
      <c r="O1504">
        <f>INDEX($R$3:$T$335,MATCH(VPPEL[[#This Row],[DistrictNumber]],$R$3:$R$335,0),3)</f>
        <v>0</v>
      </c>
      <c r="P1504" s="9">
        <f t="shared" si="131"/>
        <v>0</v>
      </c>
    </row>
    <row r="1505" spans="1:16" x14ac:dyDescent="0.35">
      <c r="A1505" s="13">
        <v>2030</v>
      </c>
      <c r="B1505" s="13">
        <f t="shared" si="129"/>
        <v>2029</v>
      </c>
      <c r="C1505" t="s">
        <v>396</v>
      </c>
      <c r="D1505" t="s">
        <v>397</v>
      </c>
      <c r="E1505" s="5">
        <v>251708702.31714493</v>
      </c>
      <c r="F1505" s="13">
        <f>INDEX($R$3:$T$335,MATCH(VPPEL[[#This Row],[DistrictNumber]],$R$3:$R$335,0),3)</f>
        <v>0.20347000000000001</v>
      </c>
      <c r="G1505" s="9">
        <f t="shared" si="132"/>
        <v>51215.169660469481</v>
      </c>
      <c r="H1505" s="11">
        <v>1.02</v>
      </c>
      <c r="I1505" s="12" cm="1">
        <f t="array" ref="I1505">INDEX(VPPEL[],MATCH(VPPEL[[#This Row],[Base Year]]&amp;VPPEL[[#This Row],[DistrictNumber]],VPPEL[[Fiscal Year]:[Fiscal Year]]&amp;VPPEL[[DistrictNumber]:[DistrictNumber]],0),9)*$H1505</f>
        <v>32893.490638257339</v>
      </c>
      <c r="J1505" s="15">
        <f>IF(VPPEL[[#This Row],[Unadjusted Maximum Revenue]]/(VPPEL[[#This Row],[Proposed Taxable Valuation]]/1000)&gt;VPPEL[[#This Row],[Max VPPEL RATE]],VPPEL[[#This Row],[Max VPPEL RATE]],VPPEL[[#This Row],[Unadjusted Maximum Revenue]]/(VPPEL[[#This Row],[Proposed Taxable Valuation]]/1000))</f>
        <v>0.13068078431715321</v>
      </c>
      <c r="K1505" s="26">
        <f>ROUND(VPPEL[[#This Row],[Proposed Taxable Valuation]]/1000*VPPEL[[#This Row],[Adjusted Rate]],0)</f>
        <v>32893</v>
      </c>
      <c r="L1505" s="19">
        <f t="shared" si="130"/>
        <v>-18321.679022212142</v>
      </c>
      <c r="M1505" s="17">
        <f t="shared" si="133"/>
        <v>-7.2789215682846797E-2</v>
      </c>
      <c r="N1505" s="2">
        <v>168462874.00001022</v>
      </c>
      <c r="O1505">
        <f>INDEX($R$3:$T$335,MATCH(VPPEL[[#This Row],[DistrictNumber]],$R$3:$R$335,0),3)</f>
        <v>0.20347000000000001</v>
      </c>
      <c r="P1505" s="9">
        <f t="shared" si="131"/>
        <v>34277</v>
      </c>
    </row>
    <row r="1506" spans="1:16" x14ac:dyDescent="0.35">
      <c r="A1506" s="13">
        <v>2030</v>
      </c>
      <c r="B1506" s="13">
        <f t="shared" si="129"/>
        <v>2029</v>
      </c>
      <c r="C1506" t="s">
        <v>398</v>
      </c>
      <c r="D1506" t="s">
        <v>399</v>
      </c>
      <c r="E1506" s="5">
        <v>446865761.69289285</v>
      </c>
      <c r="F1506" s="13">
        <f>INDEX($R$3:$T$335,MATCH(VPPEL[[#This Row],[DistrictNumber]],$R$3:$R$335,0),3)</f>
        <v>1.34</v>
      </c>
      <c r="G1506" s="9">
        <f t="shared" si="132"/>
        <v>598800.12066847645</v>
      </c>
      <c r="H1506" s="11">
        <v>1.02</v>
      </c>
      <c r="I1506" s="12" cm="1">
        <f t="array" ref="I1506">INDEX(VPPEL[],MATCH(VPPEL[[#This Row],[Base Year]]&amp;VPPEL[[#This Row],[DistrictNumber]],VPPEL[[Fiscal Year]:[Fiscal Year]]&amp;VPPEL[[DistrictNumber]:[DistrictNumber]],0),9)*$H1506</f>
        <v>519995.50031458697</v>
      </c>
      <c r="J1506" s="15">
        <f>IF(VPPEL[[#This Row],[Unadjusted Maximum Revenue]]/(VPPEL[[#This Row],[Proposed Taxable Valuation]]/1000)&gt;VPPEL[[#This Row],[Max VPPEL RATE]],VPPEL[[#This Row],[Max VPPEL RATE]],VPPEL[[#This Row],[Unadjusted Maximum Revenue]]/(VPPEL[[#This Row],[Proposed Taxable Valuation]]/1000))</f>
        <v>1.1636503507108076</v>
      </c>
      <c r="K1506" s="26">
        <f>ROUND(VPPEL[[#This Row],[Proposed Taxable Valuation]]/1000*VPPEL[[#This Row],[Adjusted Rate]],0)</f>
        <v>519996</v>
      </c>
      <c r="L1506" s="19">
        <f t="shared" si="130"/>
        <v>-78804.620353889477</v>
      </c>
      <c r="M1506" s="17">
        <f t="shared" si="133"/>
        <v>-0.1763496492891925</v>
      </c>
      <c r="N1506" s="2">
        <v>380950206.62532264</v>
      </c>
      <c r="O1506">
        <f>INDEX($R$3:$T$335,MATCH(VPPEL[[#This Row],[DistrictNumber]],$R$3:$R$335,0),3)</f>
        <v>1.34</v>
      </c>
      <c r="P1506" s="9">
        <f t="shared" si="131"/>
        <v>510473</v>
      </c>
    </row>
    <row r="1507" spans="1:16" x14ac:dyDescent="0.35">
      <c r="A1507" s="13">
        <v>2030</v>
      </c>
      <c r="B1507" s="13">
        <f t="shared" si="129"/>
        <v>2029</v>
      </c>
      <c r="C1507" t="s">
        <v>400</v>
      </c>
      <c r="D1507" t="s">
        <v>401</v>
      </c>
      <c r="E1507" s="5">
        <v>2009284873.8412542</v>
      </c>
      <c r="F1507" s="13">
        <f>INDEX($R$3:$T$335,MATCH(VPPEL[[#This Row],[DistrictNumber]],$R$3:$R$335,0),3)</f>
        <v>0.67</v>
      </c>
      <c r="G1507" s="9">
        <f t="shared" si="132"/>
        <v>1346220.8654736404</v>
      </c>
      <c r="H1507" s="11">
        <v>1.02</v>
      </c>
      <c r="I1507" s="12" cm="1">
        <f t="array" ref="I1507">INDEX(VPPEL[],MATCH(VPPEL[[#This Row],[Base Year]]&amp;VPPEL[[#This Row],[DistrictNumber]],VPPEL[[Fiscal Year]:[Fiscal Year]]&amp;VPPEL[[DistrictNumber]:[DistrictNumber]],0),9)*$H1507</f>
        <v>814028.33911786519</v>
      </c>
      <c r="J1507" s="15">
        <f>IF(VPPEL[[#This Row],[Unadjusted Maximum Revenue]]/(VPPEL[[#This Row],[Proposed Taxable Valuation]]/1000)&gt;VPPEL[[#This Row],[Max VPPEL RATE]],VPPEL[[#This Row],[Max VPPEL RATE]],VPPEL[[#This Row],[Unadjusted Maximum Revenue]]/(VPPEL[[#This Row],[Proposed Taxable Valuation]]/1000))</f>
        <v>0.40513336347456047</v>
      </c>
      <c r="K1507" s="26">
        <f>ROUND(VPPEL[[#This Row],[Proposed Taxable Valuation]]/1000*VPPEL[[#This Row],[Adjusted Rate]],0)</f>
        <v>814028</v>
      </c>
      <c r="L1507" s="19">
        <f t="shared" si="130"/>
        <v>-532192.52635577519</v>
      </c>
      <c r="M1507" s="17">
        <f t="shared" si="133"/>
        <v>-0.26486663652543957</v>
      </c>
      <c r="N1507" s="2">
        <v>1324978225.5705647</v>
      </c>
      <c r="O1507">
        <f>INDEX($R$3:$T$335,MATCH(VPPEL[[#This Row],[DistrictNumber]],$R$3:$R$335,0),3)</f>
        <v>0.67</v>
      </c>
      <c r="P1507" s="9">
        <f t="shared" si="131"/>
        <v>887735</v>
      </c>
    </row>
    <row r="1508" spans="1:16" x14ac:dyDescent="0.35">
      <c r="A1508" s="13">
        <v>2030</v>
      </c>
      <c r="B1508" s="13">
        <f t="shared" si="129"/>
        <v>2029</v>
      </c>
      <c r="C1508" t="s">
        <v>402</v>
      </c>
      <c r="D1508" t="s">
        <v>403</v>
      </c>
      <c r="E1508" s="5">
        <v>550300816.89492476</v>
      </c>
      <c r="F1508" s="13">
        <f>INDEX($R$3:$T$335,MATCH(VPPEL[[#This Row],[DistrictNumber]],$R$3:$R$335,0),3)</f>
        <v>1.34</v>
      </c>
      <c r="G1508" s="9">
        <f t="shared" si="132"/>
        <v>737403.0946391992</v>
      </c>
      <c r="H1508" s="11">
        <v>1.02</v>
      </c>
      <c r="I1508" s="12" cm="1">
        <f t="array" ref="I1508">INDEX(VPPEL[],MATCH(VPPEL[[#This Row],[Base Year]]&amp;VPPEL[[#This Row],[DistrictNumber]],VPPEL[[Fiscal Year]:[Fiscal Year]]&amp;VPPEL[[DistrictNumber]:[DistrictNumber]],0),9)*$H1508</f>
        <v>531117.7265339602</v>
      </c>
      <c r="J1508" s="15">
        <f>IF(VPPEL[[#This Row],[Unadjusted Maximum Revenue]]/(VPPEL[[#This Row],[Proposed Taxable Valuation]]/1000)&gt;VPPEL[[#This Row],[Max VPPEL RATE]],VPPEL[[#This Row],[Max VPPEL RATE]],VPPEL[[#This Row],[Unadjusted Maximum Revenue]]/(VPPEL[[#This Row],[Proposed Taxable Valuation]]/1000))</f>
        <v>0.96514071981719884</v>
      </c>
      <c r="K1508" s="26">
        <f>ROUND(VPPEL[[#This Row],[Proposed Taxable Valuation]]/1000*VPPEL[[#This Row],[Adjusted Rate]],0)</f>
        <v>531118</v>
      </c>
      <c r="L1508" s="19">
        <f t="shared" si="130"/>
        <v>-206285.368105239</v>
      </c>
      <c r="M1508" s="17">
        <f t="shared" si="133"/>
        <v>-0.37485928018280124</v>
      </c>
      <c r="N1508" s="2">
        <v>432999196.97751188</v>
      </c>
      <c r="O1508">
        <f>INDEX($R$3:$T$335,MATCH(VPPEL[[#This Row],[DistrictNumber]],$R$3:$R$335,0),3)</f>
        <v>1.34</v>
      </c>
      <c r="P1508" s="9">
        <f t="shared" si="131"/>
        <v>580219</v>
      </c>
    </row>
    <row r="1509" spans="1:16" x14ac:dyDescent="0.35">
      <c r="A1509" s="13">
        <v>2030</v>
      </c>
      <c r="B1509" s="13">
        <f t="shared" si="129"/>
        <v>2029</v>
      </c>
      <c r="C1509" t="s">
        <v>404</v>
      </c>
      <c r="D1509" t="s">
        <v>405</v>
      </c>
      <c r="E1509" s="5">
        <v>437919341.22363853</v>
      </c>
      <c r="F1509" s="13">
        <f>INDEX($R$3:$T$335,MATCH(VPPEL[[#This Row],[DistrictNumber]],$R$3:$R$335,0),3)</f>
        <v>0.67</v>
      </c>
      <c r="G1509" s="9">
        <f t="shared" si="132"/>
        <v>293405.95861983788</v>
      </c>
      <c r="H1509" s="11">
        <v>1.02</v>
      </c>
      <c r="I1509" s="12" cm="1">
        <f t="array" ref="I1509">INDEX(VPPEL[],MATCH(VPPEL[[#This Row],[Base Year]]&amp;VPPEL[[#This Row],[DistrictNumber]],VPPEL[[Fiscal Year]:[Fiscal Year]]&amp;VPPEL[[DistrictNumber]:[DistrictNumber]],0),9)*$H1509</f>
        <v>232000.34761426499</v>
      </c>
      <c r="J1509" s="15">
        <f>IF(VPPEL[[#This Row],[Unadjusted Maximum Revenue]]/(VPPEL[[#This Row],[Proposed Taxable Valuation]]/1000)&gt;VPPEL[[#This Row],[Max VPPEL RATE]],VPPEL[[#This Row],[Max VPPEL RATE]],VPPEL[[#This Row],[Unadjusted Maximum Revenue]]/(VPPEL[[#This Row],[Proposed Taxable Valuation]]/1000))</f>
        <v>0.52977871898968276</v>
      </c>
      <c r="K1509" s="26">
        <f>ROUND(VPPEL[[#This Row],[Proposed Taxable Valuation]]/1000*VPPEL[[#This Row],[Adjusted Rate]],0)</f>
        <v>232000</v>
      </c>
      <c r="L1509" s="19">
        <f t="shared" si="130"/>
        <v>-61405.611005572893</v>
      </c>
      <c r="M1509" s="17">
        <f t="shared" si="133"/>
        <v>-0.14022128101031728</v>
      </c>
      <c r="N1509" s="2">
        <v>340513608.49728048</v>
      </c>
      <c r="O1509">
        <f>INDEX($R$3:$T$335,MATCH(VPPEL[[#This Row],[DistrictNumber]],$R$3:$R$335,0),3)</f>
        <v>0.67</v>
      </c>
      <c r="P1509" s="9">
        <f t="shared" si="131"/>
        <v>228144</v>
      </c>
    </row>
    <row r="1510" spans="1:16" x14ac:dyDescent="0.35">
      <c r="A1510" s="13">
        <v>2030</v>
      </c>
      <c r="B1510" s="13">
        <f t="shared" si="129"/>
        <v>2029</v>
      </c>
      <c r="C1510" t="s">
        <v>406</v>
      </c>
      <c r="D1510" t="s">
        <v>407</v>
      </c>
      <c r="E1510" s="5">
        <v>639964655.39503109</v>
      </c>
      <c r="F1510" s="13">
        <f>INDEX($R$3:$T$335,MATCH(VPPEL[[#This Row],[DistrictNumber]],$R$3:$R$335,0),3)</f>
        <v>0.23641000000000001</v>
      </c>
      <c r="G1510" s="9">
        <f t="shared" si="132"/>
        <v>151294.0441819393</v>
      </c>
      <c r="H1510" s="11">
        <v>1.02</v>
      </c>
      <c r="I1510" s="12" cm="1">
        <f t="array" ref="I1510">INDEX(VPPEL[],MATCH(VPPEL[[#This Row],[Base Year]]&amp;VPPEL[[#This Row],[DistrictNumber]],VPPEL[[Fiscal Year]:[Fiscal Year]]&amp;VPPEL[[DistrictNumber]:[DistrictNumber]],0),9)*$H1510</f>
        <v>109241.77876110798</v>
      </c>
      <c r="J1510" s="15">
        <f>IF(VPPEL[[#This Row],[Unadjusted Maximum Revenue]]/(VPPEL[[#This Row],[Proposed Taxable Valuation]]/1000)&gt;VPPEL[[#This Row],[Max VPPEL RATE]],VPPEL[[#This Row],[Max VPPEL RATE]],VPPEL[[#This Row],[Unadjusted Maximum Revenue]]/(VPPEL[[#This Row],[Proposed Taxable Valuation]]/1000))</f>
        <v>0.1706997063668716</v>
      </c>
      <c r="K1510" s="26">
        <f>ROUND(VPPEL[[#This Row],[Proposed Taxable Valuation]]/1000*VPPEL[[#This Row],[Adjusted Rate]],0)</f>
        <v>109242</v>
      </c>
      <c r="L1510" s="19">
        <f t="shared" si="130"/>
        <v>-42052.265420831318</v>
      </c>
      <c r="M1510" s="17">
        <f t="shared" si="133"/>
        <v>-6.5710293633128414E-2</v>
      </c>
      <c r="N1510" s="2">
        <v>473949456.87583965</v>
      </c>
      <c r="O1510">
        <f>INDEX($R$3:$T$335,MATCH(VPPEL[[#This Row],[DistrictNumber]],$R$3:$R$335,0),3)</f>
        <v>0.23641000000000001</v>
      </c>
      <c r="P1510" s="9">
        <f t="shared" si="131"/>
        <v>112046</v>
      </c>
    </row>
    <row r="1511" spans="1:16" x14ac:dyDescent="0.35">
      <c r="A1511" s="13">
        <v>2030</v>
      </c>
      <c r="B1511" s="13">
        <f t="shared" si="129"/>
        <v>2029</v>
      </c>
      <c r="C1511" t="s">
        <v>408</v>
      </c>
      <c r="D1511" t="s">
        <v>409</v>
      </c>
      <c r="E1511" s="5">
        <v>850621538.65796065</v>
      </c>
      <c r="F1511" s="13">
        <f>INDEX($R$3:$T$335,MATCH(VPPEL[[#This Row],[DistrictNumber]],$R$3:$R$335,0),3)</f>
        <v>1</v>
      </c>
      <c r="G1511" s="9">
        <f t="shared" si="132"/>
        <v>850621.5386579606</v>
      </c>
      <c r="H1511" s="11">
        <v>1.02</v>
      </c>
      <c r="I1511" s="12" cm="1">
        <f t="array" ref="I1511">INDEX(VPPEL[],MATCH(VPPEL[[#This Row],[Base Year]]&amp;VPPEL[[#This Row],[DistrictNumber]],VPPEL[[Fiscal Year]:[Fiscal Year]]&amp;VPPEL[[DistrictNumber]:[DistrictNumber]],0),9)*$H1511</f>
        <v>591148.22741388588</v>
      </c>
      <c r="J1511" s="15">
        <f>IF(VPPEL[[#This Row],[Unadjusted Maximum Revenue]]/(VPPEL[[#This Row],[Proposed Taxable Valuation]]/1000)&gt;VPPEL[[#This Row],[Max VPPEL RATE]],VPPEL[[#This Row],[Max VPPEL RATE]],VPPEL[[#This Row],[Unadjusted Maximum Revenue]]/(VPPEL[[#This Row],[Proposed Taxable Valuation]]/1000))</f>
        <v>0.69496033258992007</v>
      </c>
      <c r="K1511" s="26">
        <f>ROUND(VPPEL[[#This Row],[Proposed Taxable Valuation]]/1000*VPPEL[[#This Row],[Adjusted Rate]],0)</f>
        <v>591148</v>
      </c>
      <c r="L1511" s="19">
        <f t="shared" si="130"/>
        <v>-259473.31124407472</v>
      </c>
      <c r="M1511" s="17">
        <f t="shared" si="133"/>
        <v>-0.30503966741007993</v>
      </c>
      <c r="N1511" s="2">
        <v>616120509.59605384</v>
      </c>
      <c r="O1511">
        <f>INDEX($R$3:$T$335,MATCH(VPPEL[[#This Row],[DistrictNumber]],$R$3:$R$335,0),3)</f>
        <v>1</v>
      </c>
      <c r="P1511" s="9">
        <f t="shared" si="131"/>
        <v>616121</v>
      </c>
    </row>
    <row r="1512" spans="1:16" x14ac:dyDescent="0.35">
      <c r="A1512" s="13">
        <v>2030</v>
      </c>
      <c r="B1512" s="13">
        <f t="shared" si="129"/>
        <v>2029</v>
      </c>
      <c r="C1512" t="s">
        <v>410</v>
      </c>
      <c r="D1512" t="s">
        <v>411</v>
      </c>
      <c r="E1512" s="5">
        <v>683403178.53840113</v>
      </c>
      <c r="F1512" s="13">
        <f>INDEX($R$3:$T$335,MATCH(VPPEL[[#This Row],[DistrictNumber]],$R$3:$R$335,0),3)</f>
        <v>0.93161000000000005</v>
      </c>
      <c r="G1512" s="9">
        <f t="shared" si="132"/>
        <v>636665.23515815998</v>
      </c>
      <c r="H1512" s="11">
        <v>1.02</v>
      </c>
      <c r="I1512" s="12" cm="1">
        <f t="array" ref="I1512">INDEX(VPPEL[],MATCH(VPPEL[[#This Row],[Base Year]]&amp;VPPEL[[#This Row],[DistrictNumber]],VPPEL[[Fiscal Year]:[Fiscal Year]]&amp;VPPEL[[DistrictNumber]:[DistrictNumber]],0),9)*$H1512</f>
        <v>516916.10838349751</v>
      </c>
      <c r="J1512" s="15">
        <f>IF(VPPEL[[#This Row],[Unadjusted Maximum Revenue]]/(VPPEL[[#This Row],[Proposed Taxable Valuation]]/1000)&gt;VPPEL[[#This Row],[Max VPPEL RATE]],VPPEL[[#This Row],[Max VPPEL RATE]],VPPEL[[#This Row],[Unadjusted Maximum Revenue]]/(VPPEL[[#This Row],[Proposed Taxable Valuation]]/1000))</f>
        <v>0.75638528560699614</v>
      </c>
      <c r="K1512" s="26">
        <f>ROUND(VPPEL[[#This Row],[Proposed Taxable Valuation]]/1000*VPPEL[[#This Row],[Adjusted Rate]],0)</f>
        <v>516916</v>
      </c>
      <c r="L1512" s="19">
        <f t="shared" si="130"/>
        <v>-119749.12677466247</v>
      </c>
      <c r="M1512" s="17">
        <f t="shared" si="133"/>
        <v>-0.17522471439300391</v>
      </c>
      <c r="N1512" s="2">
        <v>592871097.9021821</v>
      </c>
      <c r="O1512">
        <f>INDEX($R$3:$T$335,MATCH(VPPEL[[#This Row],[DistrictNumber]],$R$3:$R$335,0),3)</f>
        <v>0.93161000000000005</v>
      </c>
      <c r="P1512" s="9">
        <f t="shared" si="131"/>
        <v>552325</v>
      </c>
    </row>
    <row r="1513" spans="1:16" x14ac:dyDescent="0.35">
      <c r="A1513" s="13">
        <v>2030</v>
      </c>
      <c r="B1513" s="13">
        <f t="shared" si="129"/>
        <v>2029</v>
      </c>
      <c r="C1513" t="s">
        <v>412</v>
      </c>
      <c r="D1513" t="s">
        <v>413</v>
      </c>
      <c r="E1513" s="5">
        <v>412373813.33872867</v>
      </c>
      <c r="F1513" s="13">
        <f>INDEX($R$3:$T$335,MATCH(VPPEL[[#This Row],[DistrictNumber]],$R$3:$R$335,0),3)</f>
        <v>0</v>
      </c>
      <c r="G1513" s="9">
        <f t="shared" si="132"/>
        <v>0</v>
      </c>
      <c r="H1513" s="11">
        <v>1.02</v>
      </c>
      <c r="I1513" s="12" cm="1">
        <f t="array" ref="I1513">INDEX(VPPEL[],MATCH(VPPEL[[#This Row],[Base Year]]&amp;VPPEL[[#This Row],[DistrictNumber]],VPPEL[[Fiscal Year]:[Fiscal Year]]&amp;VPPEL[[DistrictNumber]:[DistrictNumber]],0),9)*$H1513</f>
        <v>0</v>
      </c>
      <c r="J1513" s="15">
        <f>IF(VPPEL[[#This Row],[Unadjusted Maximum Revenue]]/(VPPEL[[#This Row],[Proposed Taxable Valuation]]/1000)&gt;VPPEL[[#This Row],[Max VPPEL RATE]],VPPEL[[#This Row],[Max VPPEL RATE]],VPPEL[[#This Row],[Unadjusted Maximum Revenue]]/(VPPEL[[#This Row],[Proposed Taxable Valuation]]/1000))</f>
        <v>0</v>
      </c>
      <c r="K1513" s="26">
        <f>ROUND(VPPEL[[#This Row],[Proposed Taxable Valuation]]/1000*VPPEL[[#This Row],[Adjusted Rate]],0)</f>
        <v>0</v>
      </c>
      <c r="L1513" s="19">
        <f t="shared" si="130"/>
        <v>0</v>
      </c>
      <c r="M1513" s="17">
        <f t="shared" si="133"/>
        <v>0</v>
      </c>
      <c r="N1513" s="2">
        <v>361377964.30973679</v>
      </c>
      <c r="O1513">
        <f>INDEX($R$3:$T$335,MATCH(VPPEL[[#This Row],[DistrictNumber]],$R$3:$R$335,0),3)</f>
        <v>0</v>
      </c>
      <c r="P1513" s="9">
        <f t="shared" si="131"/>
        <v>0</v>
      </c>
    </row>
    <row r="1514" spans="1:16" x14ac:dyDescent="0.35">
      <c r="A1514" s="13">
        <v>2030</v>
      </c>
      <c r="B1514" s="13">
        <f t="shared" si="129"/>
        <v>2029</v>
      </c>
      <c r="C1514" t="s">
        <v>414</v>
      </c>
      <c r="D1514" t="s">
        <v>415</v>
      </c>
      <c r="E1514" s="5">
        <v>457088850.48755163</v>
      </c>
      <c r="F1514" s="13">
        <f>INDEX($R$3:$T$335,MATCH(VPPEL[[#This Row],[DistrictNumber]],$R$3:$R$335,0),3)</f>
        <v>1.34</v>
      </c>
      <c r="G1514" s="9">
        <f t="shared" si="132"/>
        <v>612499.0596533193</v>
      </c>
      <c r="H1514" s="11">
        <v>1.02</v>
      </c>
      <c r="I1514" s="12" cm="1">
        <f t="array" ref="I1514">INDEX(VPPEL[],MATCH(VPPEL[[#This Row],[Base Year]]&amp;VPPEL[[#This Row],[DistrictNumber]],VPPEL[[Fiscal Year]:[Fiscal Year]]&amp;VPPEL[[DistrictNumber]:[DistrictNumber]],0),9)*$H1514</f>
        <v>430125.63065782341</v>
      </c>
      <c r="J1514" s="15">
        <f>IF(VPPEL[[#This Row],[Unadjusted Maximum Revenue]]/(VPPEL[[#This Row],[Proposed Taxable Valuation]]/1000)&gt;VPPEL[[#This Row],[Max VPPEL RATE]],VPPEL[[#This Row],[Max VPPEL RATE]],VPPEL[[#This Row],[Unadjusted Maximum Revenue]]/(VPPEL[[#This Row],[Proposed Taxable Valuation]]/1000))</f>
        <v>0.94101098768659952</v>
      </c>
      <c r="K1514" s="26">
        <f>ROUND(VPPEL[[#This Row],[Proposed Taxable Valuation]]/1000*VPPEL[[#This Row],[Adjusted Rate]],0)</f>
        <v>430126</v>
      </c>
      <c r="L1514" s="19">
        <f t="shared" si="130"/>
        <v>-182373.42899549589</v>
      </c>
      <c r="M1514" s="17">
        <f t="shared" si="133"/>
        <v>-0.39898901231340056</v>
      </c>
      <c r="N1514" s="2">
        <v>322975601.94085872</v>
      </c>
      <c r="O1514">
        <f>INDEX($R$3:$T$335,MATCH(VPPEL[[#This Row],[DistrictNumber]],$R$3:$R$335,0),3)</f>
        <v>1.34</v>
      </c>
      <c r="P1514" s="9">
        <f t="shared" si="131"/>
        <v>432787</v>
      </c>
    </row>
    <row r="1515" spans="1:16" x14ac:dyDescent="0.35">
      <c r="A1515" s="13">
        <v>2030</v>
      </c>
      <c r="B1515" s="13">
        <f t="shared" si="129"/>
        <v>2029</v>
      </c>
      <c r="C1515" t="s">
        <v>416</v>
      </c>
      <c r="D1515" t="s">
        <v>417</v>
      </c>
      <c r="E1515" s="5">
        <v>527519696.23594713</v>
      </c>
      <c r="F1515" s="13">
        <f>INDEX($R$3:$T$335,MATCH(VPPEL[[#This Row],[DistrictNumber]],$R$3:$R$335,0),3)</f>
        <v>0</v>
      </c>
      <c r="G1515" s="9">
        <f t="shared" si="132"/>
        <v>0</v>
      </c>
      <c r="H1515" s="11">
        <v>1.02</v>
      </c>
      <c r="I1515" s="12" cm="1">
        <f t="array" ref="I1515">INDEX(VPPEL[],MATCH(VPPEL[[#This Row],[Base Year]]&amp;VPPEL[[#This Row],[DistrictNumber]],VPPEL[[Fiscal Year]:[Fiscal Year]]&amp;VPPEL[[DistrictNumber]:[DistrictNumber]],0),9)*$H1515</f>
        <v>0</v>
      </c>
      <c r="J1515" s="15">
        <f>IF(VPPEL[[#This Row],[Unadjusted Maximum Revenue]]/(VPPEL[[#This Row],[Proposed Taxable Valuation]]/1000)&gt;VPPEL[[#This Row],[Max VPPEL RATE]],VPPEL[[#This Row],[Max VPPEL RATE]],VPPEL[[#This Row],[Unadjusted Maximum Revenue]]/(VPPEL[[#This Row],[Proposed Taxable Valuation]]/1000))</f>
        <v>0</v>
      </c>
      <c r="K1515" s="26">
        <f>ROUND(VPPEL[[#This Row],[Proposed Taxable Valuation]]/1000*VPPEL[[#This Row],[Adjusted Rate]],0)</f>
        <v>0</v>
      </c>
      <c r="L1515" s="19">
        <f t="shared" si="130"/>
        <v>0</v>
      </c>
      <c r="M1515" s="17">
        <f t="shared" si="133"/>
        <v>0</v>
      </c>
      <c r="N1515" s="2">
        <v>436185656.66931999</v>
      </c>
      <c r="O1515">
        <f>INDEX($R$3:$T$335,MATCH(VPPEL[[#This Row],[DistrictNumber]],$R$3:$R$335,0),3)</f>
        <v>0</v>
      </c>
      <c r="P1515" s="9">
        <f t="shared" si="131"/>
        <v>0</v>
      </c>
    </row>
    <row r="1516" spans="1:16" x14ac:dyDescent="0.35">
      <c r="A1516" s="13">
        <v>2030</v>
      </c>
      <c r="B1516" s="13">
        <f t="shared" si="129"/>
        <v>2029</v>
      </c>
      <c r="C1516" t="s">
        <v>418</v>
      </c>
      <c r="D1516" t="s">
        <v>419</v>
      </c>
      <c r="E1516" s="5">
        <v>1815537008.6060236</v>
      </c>
      <c r="F1516" s="13">
        <f>INDEX($R$3:$T$335,MATCH(VPPEL[[#This Row],[DistrictNumber]],$R$3:$R$335,0),3)</f>
        <v>1.34</v>
      </c>
      <c r="G1516" s="9">
        <f t="shared" si="132"/>
        <v>2432819.5915320716</v>
      </c>
      <c r="H1516" s="11">
        <v>1.02</v>
      </c>
      <c r="I1516" s="12" cm="1">
        <f t="array" ref="I1516">INDEX(VPPEL[],MATCH(VPPEL[[#This Row],[Base Year]]&amp;VPPEL[[#This Row],[DistrictNumber]],VPPEL[[Fiscal Year]:[Fiscal Year]]&amp;VPPEL[[DistrictNumber]:[DistrictNumber]],0),9)*$H1516</f>
        <v>1154196.0333193198</v>
      </c>
      <c r="J1516" s="15">
        <f>IF(VPPEL[[#This Row],[Unadjusted Maximum Revenue]]/(VPPEL[[#This Row],[Proposed Taxable Valuation]]/1000)&gt;VPPEL[[#This Row],[Max VPPEL RATE]],VPPEL[[#This Row],[Max VPPEL RATE]],VPPEL[[#This Row],[Unadjusted Maximum Revenue]]/(VPPEL[[#This Row],[Proposed Taxable Valuation]]/1000))</f>
        <v>0.6357325837194121</v>
      </c>
      <c r="K1516" s="26">
        <f>ROUND(VPPEL[[#This Row],[Proposed Taxable Valuation]]/1000*VPPEL[[#This Row],[Adjusted Rate]],0)</f>
        <v>1154196</v>
      </c>
      <c r="L1516" s="19">
        <f t="shared" si="130"/>
        <v>-1278623.5582127518</v>
      </c>
      <c r="M1516" s="17">
        <f t="shared" si="133"/>
        <v>-0.70426741628058798</v>
      </c>
      <c r="N1516" s="2">
        <v>1059961790.7967608</v>
      </c>
      <c r="O1516">
        <f>INDEX($R$3:$T$335,MATCH(VPPEL[[#This Row],[DistrictNumber]],$R$3:$R$335,0),3)</f>
        <v>1.34</v>
      </c>
      <c r="P1516" s="9">
        <f t="shared" si="131"/>
        <v>1420349</v>
      </c>
    </row>
    <row r="1517" spans="1:16" x14ac:dyDescent="0.35">
      <c r="A1517" s="13">
        <v>2030</v>
      </c>
      <c r="B1517" s="13">
        <f t="shared" si="129"/>
        <v>2029</v>
      </c>
      <c r="C1517" t="s">
        <v>420</v>
      </c>
      <c r="D1517" t="s">
        <v>421</v>
      </c>
      <c r="E1517" s="5">
        <v>2892796384.608655</v>
      </c>
      <c r="F1517" s="13">
        <f>INDEX($R$3:$T$335,MATCH(VPPEL[[#This Row],[DistrictNumber]],$R$3:$R$335,0),3)</f>
        <v>0.97</v>
      </c>
      <c r="G1517" s="9">
        <f t="shared" si="132"/>
        <v>2806012.4930703952</v>
      </c>
      <c r="H1517" s="11">
        <v>1.02</v>
      </c>
      <c r="I1517" s="12" cm="1">
        <f t="array" ref="I1517">INDEX(VPPEL[],MATCH(VPPEL[[#This Row],[Base Year]]&amp;VPPEL[[#This Row],[DistrictNumber]],VPPEL[[Fiscal Year]:[Fiscal Year]]&amp;VPPEL[[DistrictNumber]:[DistrictNumber]],0),9)*$H1517</f>
        <v>1754239.7806854411</v>
      </c>
      <c r="J1517" s="15">
        <f>IF(VPPEL[[#This Row],[Unadjusted Maximum Revenue]]/(VPPEL[[#This Row],[Proposed Taxable Valuation]]/1000)&gt;VPPEL[[#This Row],[Max VPPEL RATE]],VPPEL[[#This Row],[Max VPPEL RATE]],VPPEL[[#This Row],[Unadjusted Maximum Revenue]]/(VPPEL[[#This Row],[Proposed Taxable Valuation]]/1000))</f>
        <v>0.60641661128277413</v>
      </c>
      <c r="K1517" s="26">
        <f>ROUND(VPPEL[[#This Row],[Proposed Taxable Valuation]]/1000*VPPEL[[#This Row],[Adjusted Rate]],0)</f>
        <v>1754240</v>
      </c>
      <c r="L1517" s="19">
        <f t="shared" si="130"/>
        <v>-1051772.7123849541</v>
      </c>
      <c r="M1517" s="17">
        <f t="shared" si="133"/>
        <v>-0.36358338871722584</v>
      </c>
      <c r="N1517" s="2">
        <v>1954312656.2331433</v>
      </c>
      <c r="O1517">
        <f>INDEX($R$3:$T$335,MATCH(VPPEL[[#This Row],[DistrictNumber]],$R$3:$R$335,0),3)</f>
        <v>0.97</v>
      </c>
      <c r="P1517" s="9">
        <f t="shared" si="131"/>
        <v>1895683</v>
      </c>
    </row>
    <row r="1518" spans="1:16" x14ac:dyDescent="0.35">
      <c r="A1518" s="13">
        <v>2030</v>
      </c>
      <c r="B1518" s="13">
        <f t="shared" si="129"/>
        <v>2029</v>
      </c>
      <c r="C1518" t="s">
        <v>422</v>
      </c>
      <c r="D1518" t="s">
        <v>423</v>
      </c>
      <c r="E1518" s="5">
        <v>371126212.83456755</v>
      </c>
      <c r="F1518" s="13">
        <f>INDEX($R$3:$T$335,MATCH(VPPEL[[#This Row],[DistrictNumber]],$R$3:$R$335,0),3)</f>
        <v>0</v>
      </c>
      <c r="G1518" s="9">
        <f t="shared" si="132"/>
        <v>0</v>
      </c>
      <c r="H1518" s="11">
        <v>1.02</v>
      </c>
      <c r="I1518" s="12" cm="1">
        <f t="array" ref="I1518">INDEX(VPPEL[],MATCH(VPPEL[[#This Row],[Base Year]]&amp;VPPEL[[#This Row],[DistrictNumber]],VPPEL[[Fiscal Year]:[Fiscal Year]]&amp;VPPEL[[DistrictNumber]:[DistrictNumber]],0),9)*$H1518</f>
        <v>0</v>
      </c>
      <c r="J1518" s="15">
        <f>IF(VPPEL[[#This Row],[Unadjusted Maximum Revenue]]/(VPPEL[[#This Row],[Proposed Taxable Valuation]]/1000)&gt;VPPEL[[#This Row],[Max VPPEL RATE]],VPPEL[[#This Row],[Max VPPEL RATE]],VPPEL[[#This Row],[Unadjusted Maximum Revenue]]/(VPPEL[[#This Row],[Proposed Taxable Valuation]]/1000))</f>
        <v>0</v>
      </c>
      <c r="K1518" s="26">
        <f>ROUND(VPPEL[[#This Row],[Proposed Taxable Valuation]]/1000*VPPEL[[#This Row],[Adjusted Rate]],0)</f>
        <v>0</v>
      </c>
      <c r="L1518" s="19">
        <f t="shared" si="130"/>
        <v>0</v>
      </c>
      <c r="M1518" s="17">
        <f t="shared" si="133"/>
        <v>0</v>
      </c>
      <c r="N1518" s="2">
        <v>285962956.28552401</v>
      </c>
      <c r="O1518">
        <f>INDEX($R$3:$T$335,MATCH(VPPEL[[#This Row],[DistrictNumber]],$R$3:$R$335,0),3)</f>
        <v>0</v>
      </c>
      <c r="P1518" s="9">
        <f t="shared" si="131"/>
        <v>0</v>
      </c>
    </row>
    <row r="1519" spans="1:16" x14ac:dyDescent="0.35">
      <c r="A1519" s="13">
        <v>2030</v>
      </c>
      <c r="B1519" s="13">
        <f t="shared" si="129"/>
        <v>2029</v>
      </c>
      <c r="C1519" t="s">
        <v>424</v>
      </c>
      <c r="D1519" t="s">
        <v>425</v>
      </c>
      <c r="E1519" s="5">
        <v>549244232.31789088</v>
      </c>
      <c r="F1519" s="13">
        <f>INDEX($R$3:$T$335,MATCH(VPPEL[[#This Row],[DistrictNumber]],$R$3:$R$335,0),3)</f>
        <v>1.18255</v>
      </c>
      <c r="G1519" s="9">
        <f t="shared" si="132"/>
        <v>649508.76692752179</v>
      </c>
      <c r="H1519" s="11">
        <v>1.02</v>
      </c>
      <c r="I1519" s="12" cm="1">
        <f t="array" ref="I1519">INDEX(VPPEL[],MATCH(VPPEL[[#This Row],[Base Year]]&amp;VPPEL[[#This Row],[DistrictNumber]],VPPEL[[Fiscal Year]:[Fiscal Year]]&amp;VPPEL[[DistrictNumber]:[DistrictNumber]],0),9)*$H1519</f>
        <v>578416.7041489078</v>
      </c>
      <c r="J1519" s="15">
        <f>IF(VPPEL[[#This Row],[Unadjusted Maximum Revenue]]/(VPPEL[[#This Row],[Proposed Taxable Valuation]]/1000)&gt;VPPEL[[#This Row],[Max VPPEL RATE]],VPPEL[[#This Row],[Max VPPEL RATE]],VPPEL[[#This Row],[Unadjusted Maximum Revenue]]/(VPPEL[[#This Row],[Proposed Taxable Valuation]]/1000))</f>
        <v>1.0531138428307292</v>
      </c>
      <c r="K1519" s="26">
        <f>ROUND(VPPEL[[#This Row],[Proposed Taxable Valuation]]/1000*VPPEL[[#This Row],[Adjusted Rate]],0)</f>
        <v>578417</v>
      </c>
      <c r="L1519" s="19">
        <f t="shared" si="130"/>
        <v>-71092.062778613996</v>
      </c>
      <c r="M1519" s="17">
        <f t="shared" si="133"/>
        <v>-0.12943615716927082</v>
      </c>
      <c r="N1519" s="2">
        <v>474685934.93120348</v>
      </c>
      <c r="O1519">
        <f>INDEX($R$3:$T$335,MATCH(VPPEL[[#This Row],[DistrictNumber]],$R$3:$R$335,0),3)</f>
        <v>1.18255</v>
      </c>
      <c r="P1519" s="9">
        <f t="shared" si="131"/>
        <v>561340</v>
      </c>
    </row>
    <row r="1520" spans="1:16" x14ac:dyDescent="0.35">
      <c r="A1520" s="13">
        <v>2030</v>
      </c>
      <c r="B1520" s="13">
        <f t="shared" si="129"/>
        <v>2029</v>
      </c>
      <c r="C1520" t="s">
        <v>426</v>
      </c>
      <c r="D1520" t="s">
        <v>427</v>
      </c>
      <c r="E1520" s="5">
        <v>393156788.59884167</v>
      </c>
      <c r="F1520" s="13">
        <f>INDEX($R$3:$T$335,MATCH(VPPEL[[#This Row],[DistrictNumber]],$R$3:$R$335,0),3)</f>
        <v>0.67</v>
      </c>
      <c r="G1520" s="9">
        <f t="shared" si="132"/>
        <v>263415.04836122389</v>
      </c>
      <c r="H1520" s="11">
        <v>1.02</v>
      </c>
      <c r="I1520" s="12" cm="1">
        <f t="array" ref="I1520">INDEX(VPPEL[],MATCH(VPPEL[[#This Row],[Base Year]]&amp;VPPEL[[#This Row],[DistrictNumber]],VPPEL[[Fiscal Year]:[Fiscal Year]]&amp;VPPEL[[DistrictNumber]:[DistrictNumber]],0),9)*$H1520</f>
        <v>194234.95013856358</v>
      </c>
      <c r="J1520" s="15">
        <f>IF(VPPEL[[#This Row],[Unadjusted Maximum Revenue]]/(VPPEL[[#This Row],[Proposed Taxable Valuation]]/1000)&gt;VPPEL[[#This Row],[Max VPPEL RATE]],VPPEL[[#This Row],[Max VPPEL RATE]],VPPEL[[#This Row],[Unadjusted Maximum Revenue]]/(VPPEL[[#This Row],[Proposed Taxable Valuation]]/1000))</f>
        <v>0.49403941575265947</v>
      </c>
      <c r="K1520" s="26">
        <f>ROUND(VPPEL[[#This Row],[Proposed Taxable Valuation]]/1000*VPPEL[[#This Row],[Adjusted Rate]],0)</f>
        <v>194235</v>
      </c>
      <c r="L1520" s="19">
        <f t="shared" si="130"/>
        <v>-69180.098222660308</v>
      </c>
      <c r="M1520" s="17">
        <f t="shared" si="133"/>
        <v>-0.17596058424734057</v>
      </c>
      <c r="N1520" s="2">
        <v>285480083.72591472</v>
      </c>
      <c r="O1520">
        <f>INDEX($R$3:$T$335,MATCH(VPPEL[[#This Row],[DistrictNumber]],$R$3:$R$335,0),3)</f>
        <v>0.67</v>
      </c>
      <c r="P1520" s="9">
        <f t="shared" si="131"/>
        <v>191272</v>
      </c>
    </row>
    <row r="1521" spans="1:16" x14ac:dyDescent="0.35">
      <c r="A1521" s="13">
        <v>2030</v>
      </c>
      <c r="B1521" s="13">
        <f t="shared" si="129"/>
        <v>2029</v>
      </c>
      <c r="C1521" t="s">
        <v>428</v>
      </c>
      <c r="D1521" t="s">
        <v>429</v>
      </c>
      <c r="E1521" s="5">
        <v>575613335.09939551</v>
      </c>
      <c r="F1521" s="13">
        <f>INDEX($R$3:$T$335,MATCH(VPPEL[[#This Row],[DistrictNumber]],$R$3:$R$335,0),3)</f>
        <v>0.67</v>
      </c>
      <c r="G1521" s="9">
        <f t="shared" si="132"/>
        <v>385660.93451659498</v>
      </c>
      <c r="H1521" s="11">
        <v>1.02</v>
      </c>
      <c r="I1521" s="12" cm="1">
        <f t="array" ref="I1521">INDEX(VPPEL[],MATCH(VPPEL[[#This Row],[Base Year]]&amp;VPPEL[[#This Row],[DistrictNumber]],VPPEL[[Fiscal Year]:[Fiscal Year]]&amp;VPPEL[[DistrictNumber]:[DistrictNumber]],0),9)*$H1521</f>
        <v>284063.05600139254</v>
      </c>
      <c r="J1521" s="15">
        <f>IF(VPPEL[[#This Row],[Unadjusted Maximum Revenue]]/(VPPEL[[#This Row],[Proposed Taxable Valuation]]/1000)&gt;VPPEL[[#This Row],[Max VPPEL RATE]],VPPEL[[#This Row],[Max VPPEL RATE]],VPPEL[[#This Row],[Unadjusted Maximum Revenue]]/(VPPEL[[#This Row],[Proposed Taxable Valuation]]/1000))</f>
        <v>0.49349630851123566</v>
      </c>
      <c r="K1521" s="26">
        <f>ROUND(VPPEL[[#This Row],[Proposed Taxable Valuation]]/1000*VPPEL[[#This Row],[Adjusted Rate]],0)</f>
        <v>284063</v>
      </c>
      <c r="L1521" s="19">
        <f t="shared" si="130"/>
        <v>-101597.87851520244</v>
      </c>
      <c r="M1521" s="17">
        <f t="shared" si="133"/>
        <v>-0.17650369148876438</v>
      </c>
      <c r="N1521" s="2">
        <v>450891701.13634968</v>
      </c>
      <c r="O1521">
        <f>INDEX($R$3:$T$335,MATCH(VPPEL[[#This Row],[DistrictNumber]],$R$3:$R$335,0),3)</f>
        <v>0.67</v>
      </c>
      <c r="P1521" s="9">
        <f t="shared" si="131"/>
        <v>302097</v>
      </c>
    </row>
    <row r="1522" spans="1:16" x14ac:dyDescent="0.35">
      <c r="A1522" s="13">
        <v>2030</v>
      </c>
      <c r="B1522" s="13">
        <f t="shared" si="129"/>
        <v>2029</v>
      </c>
      <c r="C1522" t="s">
        <v>430</v>
      </c>
      <c r="D1522" t="s">
        <v>431</v>
      </c>
      <c r="E1522" s="5">
        <v>3211762711.0278654</v>
      </c>
      <c r="F1522" s="13">
        <f>INDEX($R$3:$T$335,MATCH(VPPEL[[#This Row],[DistrictNumber]],$R$3:$R$335,0),3)</f>
        <v>1.34</v>
      </c>
      <c r="G1522" s="9">
        <f t="shared" si="132"/>
        <v>4303762.0327773402</v>
      </c>
      <c r="H1522" s="11">
        <v>1.02</v>
      </c>
      <c r="I1522" s="12" cm="1">
        <f t="array" ref="I1522">INDEX(VPPEL[],MATCH(VPPEL[[#This Row],[Base Year]]&amp;VPPEL[[#This Row],[DistrictNumber]],VPPEL[[Fiscal Year]:[Fiscal Year]]&amp;VPPEL[[DistrictNumber]:[DistrictNumber]],0),9)*$H1522</f>
        <v>2098851.4166918122</v>
      </c>
      <c r="J1522" s="15">
        <f>IF(VPPEL[[#This Row],[Unadjusted Maximum Revenue]]/(VPPEL[[#This Row],[Proposed Taxable Valuation]]/1000)&gt;VPPEL[[#This Row],[Max VPPEL RATE]],VPPEL[[#This Row],[Max VPPEL RATE]],VPPEL[[#This Row],[Unadjusted Maximum Revenue]]/(VPPEL[[#This Row],[Proposed Taxable Valuation]]/1000))</f>
        <v>0.65348894222017839</v>
      </c>
      <c r="K1522" s="26">
        <f>ROUND(VPPEL[[#This Row],[Proposed Taxable Valuation]]/1000*VPPEL[[#This Row],[Adjusted Rate]],0)</f>
        <v>2098851</v>
      </c>
      <c r="L1522" s="19">
        <f t="shared" si="130"/>
        <v>-2204910.6160855279</v>
      </c>
      <c r="M1522" s="17">
        <f t="shared" si="133"/>
        <v>-0.68651105777982169</v>
      </c>
      <c r="N1522" s="2">
        <v>2016308812.1635923</v>
      </c>
      <c r="O1522">
        <f>INDEX($R$3:$T$335,MATCH(VPPEL[[#This Row],[DistrictNumber]],$R$3:$R$335,0),3)</f>
        <v>1.34</v>
      </c>
      <c r="P1522" s="9">
        <f t="shared" si="131"/>
        <v>2701854</v>
      </c>
    </row>
    <row r="1523" spans="1:16" x14ac:dyDescent="0.35">
      <c r="A1523" s="13">
        <v>2030</v>
      </c>
      <c r="B1523" s="13">
        <f t="shared" si="129"/>
        <v>2029</v>
      </c>
      <c r="C1523" t="s">
        <v>432</v>
      </c>
      <c r="D1523" t="s">
        <v>433</v>
      </c>
      <c r="E1523" s="5">
        <v>1120930661.3202443</v>
      </c>
      <c r="F1523" s="13">
        <f>INDEX($R$3:$T$335,MATCH(VPPEL[[#This Row],[DistrictNumber]],$R$3:$R$335,0),3)</f>
        <v>1.34</v>
      </c>
      <c r="G1523" s="9">
        <f t="shared" si="132"/>
        <v>1502047.0861691276</v>
      </c>
      <c r="H1523" s="11">
        <v>1.02</v>
      </c>
      <c r="I1523" s="12" cm="1">
        <f t="array" ref="I1523">INDEX(VPPEL[],MATCH(VPPEL[[#This Row],[Base Year]]&amp;VPPEL[[#This Row],[DistrictNumber]],VPPEL[[Fiscal Year]:[Fiscal Year]]&amp;VPPEL[[DistrictNumber]:[DistrictNumber]],0),9)*$H1523</f>
        <v>1128995.194235086</v>
      </c>
      <c r="J1523" s="15">
        <f>IF(VPPEL[[#This Row],[Unadjusted Maximum Revenue]]/(VPPEL[[#This Row],[Proposed Taxable Valuation]]/1000)&gt;VPPEL[[#This Row],[Max VPPEL RATE]],VPPEL[[#This Row],[Max VPPEL RATE]],VPPEL[[#This Row],[Unadjusted Maximum Revenue]]/(VPPEL[[#This Row],[Proposed Taxable Valuation]]/1000))</f>
        <v>1.0071944975662839</v>
      </c>
      <c r="K1523" s="26">
        <f>ROUND(VPPEL[[#This Row],[Proposed Taxable Valuation]]/1000*VPPEL[[#This Row],[Adjusted Rate]],0)</f>
        <v>1128995</v>
      </c>
      <c r="L1523" s="19">
        <f t="shared" si="130"/>
        <v>-373051.89193404163</v>
      </c>
      <c r="M1523" s="17">
        <f t="shared" si="133"/>
        <v>-0.3328055024337162</v>
      </c>
      <c r="N1523" s="2">
        <v>920252589.92766476</v>
      </c>
      <c r="O1523">
        <f>INDEX($R$3:$T$335,MATCH(VPPEL[[#This Row],[DistrictNumber]],$R$3:$R$335,0),3)</f>
        <v>1.34</v>
      </c>
      <c r="P1523" s="9">
        <f t="shared" si="131"/>
        <v>1233138</v>
      </c>
    </row>
    <row r="1524" spans="1:16" x14ac:dyDescent="0.35">
      <c r="A1524" s="13">
        <v>2030</v>
      </c>
      <c r="B1524" s="13">
        <f t="shared" si="129"/>
        <v>2029</v>
      </c>
      <c r="C1524" t="s">
        <v>434</v>
      </c>
      <c r="D1524" t="s">
        <v>435</v>
      </c>
      <c r="E1524" s="5">
        <v>653811760.63366616</v>
      </c>
      <c r="F1524" s="13">
        <f>INDEX($R$3:$T$335,MATCH(VPPEL[[#This Row],[DistrictNumber]],$R$3:$R$335,0),3)</f>
        <v>1.1392899999999999</v>
      </c>
      <c r="G1524" s="9">
        <f t="shared" si="132"/>
        <v>744881.20077232947</v>
      </c>
      <c r="H1524" s="11">
        <v>1.02</v>
      </c>
      <c r="I1524" s="12" cm="1">
        <f t="array" ref="I1524">INDEX(VPPEL[],MATCH(VPPEL[[#This Row],[Base Year]]&amp;VPPEL[[#This Row],[DistrictNumber]],VPPEL[[Fiscal Year]:[Fiscal Year]]&amp;VPPEL[[DistrictNumber]:[DistrictNumber]],0),9)*$H1524</f>
        <v>516000.36358005268</v>
      </c>
      <c r="J1524" s="15">
        <f>IF(VPPEL[[#This Row],[Unadjusted Maximum Revenue]]/(VPPEL[[#This Row],[Proposed Taxable Valuation]]/1000)&gt;VPPEL[[#This Row],[Max VPPEL RATE]],VPPEL[[#This Row],[Max VPPEL RATE]],VPPEL[[#This Row],[Unadjusted Maximum Revenue]]/(VPPEL[[#This Row],[Proposed Taxable Valuation]]/1000))</f>
        <v>0.78921854063920716</v>
      </c>
      <c r="K1524" s="26">
        <f>ROUND(VPPEL[[#This Row],[Proposed Taxable Valuation]]/1000*VPPEL[[#This Row],[Adjusted Rate]],0)</f>
        <v>516000</v>
      </c>
      <c r="L1524" s="19">
        <f t="shared" si="130"/>
        <v>-228880.83719227678</v>
      </c>
      <c r="M1524" s="17">
        <f t="shared" si="133"/>
        <v>-0.35007145936079276</v>
      </c>
      <c r="N1524" s="2">
        <v>479739536.0395264</v>
      </c>
      <c r="O1524">
        <f>INDEX($R$3:$T$335,MATCH(VPPEL[[#This Row],[DistrictNumber]],$R$3:$R$335,0),3)</f>
        <v>1.1392899999999999</v>
      </c>
      <c r="P1524" s="9">
        <f t="shared" si="131"/>
        <v>546562</v>
      </c>
    </row>
    <row r="1525" spans="1:16" x14ac:dyDescent="0.35">
      <c r="A1525" s="13">
        <v>2030</v>
      </c>
      <c r="B1525" s="13">
        <f t="shared" si="129"/>
        <v>2029</v>
      </c>
      <c r="C1525" t="s">
        <v>436</v>
      </c>
      <c r="D1525" t="s">
        <v>437</v>
      </c>
      <c r="E1525" s="5">
        <v>641910305.95506656</v>
      </c>
      <c r="F1525" s="13">
        <f>INDEX($R$3:$T$335,MATCH(VPPEL[[#This Row],[DistrictNumber]],$R$3:$R$335,0),3)</f>
        <v>1.34</v>
      </c>
      <c r="G1525" s="9">
        <f t="shared" si="132"/>
        <v>860159.80997978931</v>
      </c>
      <c r="H1525" s="11">
        <v>1.02</v>
      </c>
      <c r="I1525" s="12" cm="1">
        <f t="array" ref="I1525">INDEX(VPPEL[],MATCH(VPPEL[[#This Row],[Base Year]]&amp;VPPEL[[#This Row],[DistrictNumber]],VPPEL[[Fiscal Year]:[Fiscal Year]]&amp;VPPEL[[DistrictNumber]:[DistrictNumber]],0),9)*$H1525</f>
        <v>611521.12124413555</v>
      </c>
      <c r="J1525" s="15">
        <f>IF(VPPEL[[#This Row],[Unadjusted Maximum Revenue]]/(VPPEL[[#This Row],[Proposed Taxable Valuation]]/1000)&gt;VPPEL[[#This Row],[Max VPPEL RATE]],VPPEL[[#This Row],[Max VPPEL RATE]],VPPEL[[#This Row],[Unadjusted Maximum Revenue]]/(VPPEL[[#This Row],[Proposed Taxable Valuation]]/1000))</f>
        <v>0.95265820718407623</v>
      </c>
      <c r="K1525" s="26">
        <f>ROUND(VPPEL[[#This Row],[Proposed Taxable Valuation]]/1000*VPPEL[[#This Row],[Adjusted Rate]],0)</f>
        <v>611521</v>
      </c>
      <c r="L1525" s="19">
        <f t="shared" si="130"/>
        <v>-248638.68873565376</v>
      </c>
      <c r="M1525" s="17">
        <f t="shared" si="133"/>
        <v>-0.38734179281592385</v>
      </c>
      <c r="N1525" s="2">
        <v>475722702.18091434</v>
      </c>
      <c r="O1525">
        <f>INDEX($R$3:$T$335,MATCH(VPPEL[[#This Row],[DistrictNumber]],$R$3:$R$335,0),3)</f>
        <v>1.34</v>
      </c>
      <c r="P1525" s="9">
        <f t="shared" si="131"/>
        <v>637468</v>
      </c>
    </row>
    <row r="1526" spans="1:16" x14ac:dyDescent="0.35">
      <c r="A1526" s="13">
        <v>2030</v>
      </c>
      <c r="B1526" s="13">
        <f t="shared" si="129"/>
        <v>2029</v>
      </c>
      <c r="C1526" t="s">
        <v>438</v>
      </c>
      <c r="D1526" t="s">
        <v>439</v>
      </c>
      <c r="E1526" s="5">
        <v>4512460184.5012159</v>
      </c>
      <c r="F1526" s="13">
        <f>INDEX($R$3:$T$335,MATCH(VPPEL[[#This Row],[DistrictNumber]],$R$3:$R$335,0),3)</f>
        <v>0</v>
      </c>
      <c r="G1526" s="9">
        <f t="shared" si="132"/>
        <v>0</v>
      </c>
      <c r="H1526" s="11">
        <v>1.02</v>
      </c>
      <c r="I1526" s="12" cm="1">
        <f t="array" ref="I1526">INDEX(VPPEL[],MATCH(VPPEL[[#This Row],[Base Year]]&amp;VPPEL[[#This Row],[DistrictNumber]],VPPEL[[Fiscal Year]:[Fiscal Year]]&amp;VPPEL[[DistrictNumber]:[DistrictNumber]],0),9)*$H1526</f>
        <v>0</v>
      </c>
      <c r="J1526" s="15">
        <f>IF(VPPEL[[#This Row],[Unadjusted Maximum Revenue]]/(VPPEL[[#This Row],[Proposed Taxable Valuation]]/1000)&gt;VPPEL[[#This Row],[Max VPPEL RATE]],VPPEL[[#This Row],[Max VPPEL RATE]],VPPEL[[#This Row],[Unadjusted Maximum Revenue]]/(VPPEL[[#This Row],[Proposed Taxable Valuation]]/1000))</f>
        <v>0</v>
      </c>
      <c r="K1526" s="26">
        <f>ROUND(VPPEL[[#This Row],[Proposed Taxable Valuation]]/1000*VPPEL[[#This Row],[Adjusted Rate]],0)</f>
        <v>0</v>
      </c>
      <c r="L1526" s="19">
        <f t="shared" si="130"/>
        <v>0</v>
      </c>
      <c r="M1526" s="17">
        <f t="shared" si="133"/>
        <v>0</v>
      </c>
      <c r="N1526" s="2">
        <v>2610219001.8091335</v>
      </c>
      <c r="O1526">
        <f>INDEX($R$3:$T$335,MATCH(VPPEL[[#This Row],[DistrictNumber]],$R$3:$R$335,0),3)</f>
        <v>0</v>
      </c>
      <c r="P1526" s="9">
        <f t="shared" si="131"/>
        <v>0</v>
      </c>
    </row>
    <row r="1527" spans="1:16" x14ac:dyDescent="0.35">
      <c r="A1527" s="13">
        <v>2030</v>
      </c>
      <c r="B1527" s="13">
        <f t="shared" si="129"/>
        <v>2029</v>
      </c>
      <c r="C1527" t="s">
        <v>440</v>
      </c>
      <c r="D1527" t="s">
        <v>441</v>
      </c>
      <c r="E1527" s="5">
        <v>171936238.84329849</v>
      </c>
      <c r="F1527" s="13">
        <f>INDEX($R$3:$T$335,MATCH(VPPEL[[#This Row],[DistrictNumber]],$R$3:$R$335,0),3)</f>
        <v>0.67</v>
      </c>
      <c r="G1527" s="9">
        <f t="shared" si="132"/>
        <v>115197.28002501</v>
      </c>
      <c r="H1527" s="11">
        <v>1.02</v>
      </c>
      <c r="I1527" s="12" cm="1">
        <f t="array" ref="I1527">INDEX(VPPEL[],MATCH(VPPEL[[#This Row],[Base Year]]&amp;VPPEL[[#This Row],[DistrictNumber]],VPPEL[[Fiscal Year]:[Fiscal Year]]&amp;VPPEL[[DistrictNumber]:[DistrictNumber]],0),9)*$H1527</f>
        <v>91429.627370992501</v>
      </c>
      <c r="J1527" s="15">
        <f>IF(VPPEL[[#This Row],[Unadjusted Maximum Revenue]]/(VPPEL[[#This Row],[Proposed Taxable Valuation]]/1000)&gt;VPPEL[[#This Row],[Max VPPEL RATE]],VPPEL[[#This Row],[Max VPPEL RATE]],VPPEL[[#This Row],[Unadjusted Maximum Revenue]]/(VPPEL[[#This Row],[Proposed Taxable Valuation]]/1000))</f>
        <v>0.53176472851846457</v>
      </c>
      <c r="K1527" s="26">
        <f>ROUND(VPPEL[[#This Row],[Proposed Taxable Valuation]]/1000*VPPEL[[#This Row],[Adjusted Rate]],0)</f>
        <v>91430</v>
      </c>
      <c r="L1527" s="19">
        <f t="shared" si="130"/>
        <v>-23767.652654017496</v>
      </c>
      <c r="M1527" s="17">
        <f t="shared" si="133"/>
        <v>-0.13823527148153547</v>
      </c>
      <c r="N1527" s="2">
        <v>132389579.20222558</v>
      </c>
      <c r="O1527">
        <f>INDEX($R$3:$T$335,MATCH(VPPEL[[#This Row],[DistrictNumber]],$R$3:$R$335,0),3)</f>
        <v>0.67</v>
      </c>
      <c r="P1527" s="9">
        <f t="shared" si="131"/>
        <v>88701</v>
      </c>
    </row>
    <row r="1528" spans="1:16" x14ac:dyDescent="0.35">
      <c r="A1528" s="13">
        <v>2030</v>
      </c>
      <c r="B1528" s="13">
        <f t="shared" si="129"/>
        <v>2029</v>
      </c>
      <c r="C1528" t="s">
        <v>442</v>
      </c>
      <c r="D1528" t="s">
        <v>443</v>
      </c>
      <c r="E1528" s="5">
        <v>551534773.11741459</v>
      </c>
      <c r="F1528" s="13">
        <f>INDEX($R$3:$T$335,MATCH(VPPEL[[#This Row],[DistrictNumber]],$R$3:$R$335,0),3)</f>
        <v>1</v>
      </c>
      <c r="G1528" s="9">
        <f t="shared" si="132"/>
        <v>551534.77311741456</v>
      </c>
      <c r="H1528" s="11">
        <v>1.02</v>
      </c>
      <c r="I1528" s="12" cm="1">
        <f t="array" ref="I1528">INDEX(VPPEL[],MATCH(VPPEL[[#This Row],[Base Year]]&amp;VPPEL[[#This Row],[DistrictNumber]],VPPEL[[Fiscal Year]:[Fiscal Year]]&amp;VPPEL[[DistrictNumber]:[DistrictNumber]],0),9)*$H1528</f>
        <v>345591.43878993124</v>
      </c>
      <c r="J1528" s="15">
        <f>IF(VPPEL[[#This Row],[Unadjusted Maximum Revenue]]/(VPPEL[[#This Row],[Proposed Taxable Valuation]]/1000)&gt;VPPEL[[#This Row],[Max VPPEL RATE]],VPPEL[[#This Row],[Max VPPEL RATE]],VPPEL[[#This Row],[Unadjusted Maximum Revenue]]/(VPPEL[[#This Row],[Proposed Taxable Valuation]]/1000))</f>
        <v>0.62659954663703377</v>
      </c>
      <c r="K1528" s="26">
        <f>ROUND(VPPEL[[#This Row],[Proposed Taxable Valuation]]/1000*VPPEL[[#This Row],[Adjusted Rate]],0)</f>
        <v>345591</v>
      </c>
      <c r="L1528" s="19">
        <f t="shared" si="130"/>
        <v>-205943.33432748332</v>
      </c>
      <c r="M1528" s="17">
        <f t="shared" si="133"/>
        <v>-0.37340045336296623</v>
      </c>
      <c r="N1528" s="2">
        <v>476161078.94213092</v>
      </c>
      <c r="O1528">
        <f>INDEX($R$3:$T$335,MATCH(VPPEL[[#This Row],[DistrictNumber]],$R$3:$R$335,0),3)</f>
        <v>1</v>
      </c>
      <c r="P1528" s="9">
        <f t="shared" si="131"/>
        <v>476161</v>
      </c>
    </row>
    <row r="1529" spans="1:16" x14ac:dyDescent="0.35">
      <c r="A1529" s="13">
        <v>2030</v>
      </c>
      <c r="B1529" s="13">
        <f t="shared" si="129"/>
        <v>2029</v>
      </c>
      <c r="C1529" t="s">
        <v>444</v>
      </c>
      <c r="D1529" t="s">
        <v>445</v>
      </c>
      <c r="E1529" s="5">
        <v>810295091.06202471</v>
      </c>
      <c r="F1529" s="13">
        <f>INDEX($R$3:$T$335,MATCH(VPPEL[[#This Row],[DistrictNumber]],$R$3:$R$335,0),3)</f>
        <v>1.1976100000000001</v>
      </c>
      <c r="G1529" s="9">
        <f t="shared" si="132"/>
        <v>970417.50400679151</v>
      </c>
      <c r="H1529" s="11">
        <v>1.02</v>
      </c>
      <c r="I1529" s="12" cm="1">
        <f t="array" ref="I1529">INDEX(VPPEL[],MATCH(VPPEL[[#This Row],[Base Year]]&amp;VPPEL[[#This Row],[DistrictNumber]],VPPEL[[Fiscal Year]:[Fiscal Year]]&amp;VPPEL[[DistrictNumber]:[DistrictNumber]],0),9)*$H1529</f>
        <v>669976.94691661128</v>
      </c>
      <c r="J1529" s="15">
        <f>IF(VPPEL[[#This Row],[Unadjusted Maximum Revenue]]/(VPPEL[[#This Row],[Proposed Taxable Valuation]]/1000)&gt;VPPEL[[#This Row],[Max VPPEL RATE]],VPPEL[[#This Row],[Max VPPEL RATE]],VPPEL[[#This Row],[Unadjusted Maximum Revenue]]/(VPPEL[[#This Row],[Proposed Taxable Valuation]]/1000))</f>
        <v>0.82683081053656216</v>
      </c>
      <c r="K1529" s="26">
        <f>ROUND(VPPEL[[#This Row],[Proposed Taxable Valuation]]/1000*VPPEL[[#This Row],[Adjusted Rate]],0)</f>
        <v>669977</v>
      </c>
      <c r="L1529" s="19">
        <f t="shared" si="130"/>
        <v>-300440.55709018023</v>
      </c>
      <c r="M1529" s="17">
        <f t="shared" si="133"/>
        <v>-0.37077918946343791</v>
      </c>
      <c r="N1529" s="2">
        <v>590751708.6247282</v>
      </c>
      <c r="O1529">
        <f>INDEX($R$3:$T$335,MATCH(VPPEL[[#This Row],[DistrictNumber]],$R$3:$R$335,0),3)</f>
        <v>1.1976100000000001</v>
      </c>
      <c r="P1529" s="9">
        <f t="shared" si="131"/>
        <v>707490</v>
      </c>
    </row>
    <row r="1530" spans="1:16" x14ac:dyDescent="0.35">
      <c r="A1530" s="13">
        <v>2030</v>
      </c>
      <c r="B1530" s="13">
        <f t="shared" si="129"/>
        <v>2029</v>
      </c>
      <c r="C1530" t="s">
        <v>446</v>
      </c>
      <c r="D1530" t="s">
        <v>447</v>
      </c>
      <c r="E1530" s="5">
        <v>1311742017.3350325</v>
      </c>
      <c r="F1530" s="13">
        <f>INDEX($R$3:$T$335,MATCH(VPPEL[[#This Row],[DistrictNumber]],$R$3:$R$335,0),3)</f>
        <v>0.67</v>
      </c>
      <c r="G1530" s="9">
        <f t="shared" si="132"/>
        <v>878867.15161447192</v>
      </c>
      <c r="H1530" s="11">
        <v>1.02</v>
      </c>
      <c r="I1530" s="12" cm="1">
        <f t="array" ref="I1530">INDEX(VPPEL[],MATCH(VPPEL[[#This Row],[Base Year]]&amp;VPPEL[[#This Row],[DistrictNumber]],VPPEL[[Fiscal Year]:[Fiscal Year]]&amp;VPPEL[[DistrictNumber]:[DistrictNumber]],0),9)*$H1530</f>
        <v>575927.80511826638</v>
      </c>
      <c r="J1530" s="15">
        <f>IF(VPPEL[[#This Row],[Unadjusted Maximum Revenue]]/(VPPEL[[#This Row],[Proposed Taxable Valuation]]/1000)&gt;VPPEL[[#This Row],[Max VPPEL RATE]],VPPEL[[#This Row],[Max VPPEL RATE]],VPPEL[[#This Row],[Unadjusted Maximum Revenue]]/(VPPEL[[#This Row],[Proposed Taxable Valuation]]/1000))</f>
        <v>0.43905569655253973</v>
      </c>
      <c r="K1530" s="26">
        <f>ROUND(VPPEL[[#This Row],[Proposed Taxable Valuation]]/1000*VPPEL[[#This Row],[Adjusted Rate]],0)</f>
        <v>575928</v>
      </c>
      <c r="L1530" s="19">
        <f t="shared" si="130"/>
        <v>-302939.34649620554</v>
      </c>
      <c r="M1530" s="17">
        <f t="shared" si="133"/>
        <v>-0.23094430344746031</v>
      </c>
      <c r="N1530" s="2">
        <v>891996293.76584375</v>
      </c>
      <c r="O1530">
        <f>INDEX($R$3:$T$335,MATCH(VPPEL[[#This Row],[DistrictNumber]],$R$3:$R$335,0),3)</f>
        <v>0.67</v>
      </c>
      <c r="P1530" s="9">
        <f t="shared" si="131"/>
        <v>597638</v>
      </c>
    </row>
    <row r="1531" spans="1:16" x14ac:dyDescent="0.35">
      <c r="A1531" s="13">
        <v>2030</v>
      </c>
      <c r="B1531" s="13">
        <f t="shared" si="129"/>
        <v>2029</v>
      </c>
      <c r="C1531" t="s">
        <v>448</v>
      </c>
      <c r="D1531" t="s">
        <v>449</v>
      </c>
      <c r="E1531" s="5">
        <v>1723447131.8860564</v>
      </c>
      <c r="F1531" s="13">
        <f>INDEX($R$3:$T$335,MATCH(VPPEL[[#This Row],[DistrictNumber]],$R$3:$R$335,0),3)</f>
        <v>1.34</v>
      </c>
      <c r="G1531" s="9">
        <f t="shared" si="132"/>
        <v>2309419.1567273159</v>
      </c>
      <c r="H1531" s="11">
        <v>1.02</v>
      </c>
      <c r="I1531" s="12" cm="1">
        <f t="array" ref="I1531">INDEX(VPPEL[],MATCH(VPPEL[[#This Row],[Base Year]]&amp;VPPEL[[#This Row],[DistrictNumber]],VPPEL[[Fiscal Year]:[Fiscal Year]]&amp;VPPEL[[DistrictNumber]:[DistrictNumber]],0),9)*$H1531</f>
        <v>1496854.175213844</v>
      </c>
      <c r="J1531" s="15">
        <f>IF(VPPEL[[#This Row],[Unadjusted Maximum Revenue]]/(VPPEL[[#This Row],[Proposed Taxable Valuation]]/1000)&gt;VPPEL[[#This Row],[Max VPPEL RATE]],VPPEL[[#This Row],[Max VPPEL RATE]],VPPEL[[#This Row],[Unadjusted Maximum Revenue]]/(VPPEL[[#This Row],[Proposed Taxable Valuation]]/1000))</f>
        <v>0.86852340725750021</v>
      </c>
      <c r="K1531" s="26">
        <f>ROUND(VPPEL[[#This Row],[Proposed Taxable Valuation]]/1000*VPPEL[[#This Row],[Adjusted Rate]],0)</f>
        <v>1496854</v>
      </c>
      <c r="L1531" s="19">
        <f t="shared" si="130"/>
        <v>-812564.98151347181</v>
      </c>
      <c r="M1531" s="17">
        <f t="shared" si="133"/>
        <v>-0.47147659274249987</v>
      </c>
      <c r="N1531" s="2">
        <v>1153703489.7694142</v>
      </c>
      <c r="O1531">
        <f>INDEX($R$3:$T$335,MATCH(VPPEL[[#This Row],[DistrictNumber]],$R$3:$R$335,0),3)</f>
        <v>1.34</v>
      </c>
      <c r="P1531" s="9">
        <f t="shared" si="131"/>
        <v>1545963</v>
      </c>
    </row>
    <row r="1532" spans="1:16" x14ac:dyDescent="0.35">
      <c r="A1532" s="13">
        <v>2030</v>
      </c>
      <c r="B1532" s="13">
        <f t="shared" si="129"/>
        <v>2029</v>
      </c>
      <c r="C1532" t="s">
        <v>450</v>
      </c>
      <c r="D1532" t="s">
        <v>451</v>
      </c>
      <c r="E1532" s="5">
        <v>1610982320.4668617</v>
      </c>
      <c r="F1532" s="13">
        <f>INDEX($R$3:$T$335,MATCH(VPPEL[[#This Row],[DistrictNumber]],$R$3:$R$335,0),3)</f>
        <v>0.67</v>
      </c>
      <c r="G1532" s="9">
        <f t="shared" si="132"/>
        <v>1079358.1547127974</v>
      </c>
      <c r="H1532" s="11">
        <v>1.02</v>
      </c>
      <c r="I1532" s="12" cm="1">
        <f t="array" ref="I1532">INDEX(VPPEL[],MATCH(VPPEL[[#This Row],[Base Year]]&amp;VPPEL[[#This Row],[DistrictNumber]],VPPEL[[Fiscal Year]:[Fiscal Year]]&amp;VPPEL[[DistrictNumber]:[DistrictNumber]],0),9)*$H1532</f>
        <v>518003.50361453823</v>
      </c>
      <c r="J1532" s="15">
        <f>IF(VPPEL[[#This Row],[Unadjusted Maximum Revenue]]/(VPPEL[[#This Row],[Proposed Taxable Valuation]]/1000)&gt;VPPEL[[#This Row],[Max VPPEL RATE]],VPPEL[[#This Row],[Max VPPEL RATE]],VPPEL[[#This Row],[Unadjusted Maximum Revenue]]/(VPPEL[[#This Row],[Proposed Taxable Valuation]]/1000))</f>
        <v>0.32154512003857438</v>
      </c>
      <c r="K1532" s="26">
        <f>ROUND(VPPEL[[#This Row],[Proposed Taxable Valuation]]/1000*VPPEL[[#This Row],[Adjusted Rate]],0)</f>
        <v>518004</v>
      </c>
      <c r="L1532" s="19">
        <f t="shared" si="130"/>
        <v>-561354.65109825914</v>
      </c>
      <c r="M1532" s="17">
        <f t="shared" si="133"/>
        <v>-0.34845487996142566</v>
      </c>
      <c r="N1532" s="2">
        <v>959928685.39796162</v>
      </c>
      <c r="O1532">
        <f>INDEX($R$3:$T$335,MATCH(VPPEL[[#This Row],[DistrictNumber]],$R$3:$R$335,0),3)</f>
        <v>0.67</v>
      </c>
      <c r="P1532" s="9">
        <f t="shared" si="131"/>
        <v>643152</v>
      </c>
    </row>
    <row r="1533" spans="1:16" x14ac:dyDescent="0.35">
      <c r="A1533" s="13">
        <v>2030</v>
      </c>
      <c r="B1533" s="13">
        <f t="shared" si="129"/>
        <v>2029</v>
      </c>
      <c r="C1533" t="s">
        <v>452</v>
      </c>
      <c r="D1533" t="s">
        <v>453</v>
      </c>
      <c r="E1533" s="5">
        <v>225095689.6078231</v>
      </c>
      <c r="F1533" s="13">
        <f>INDEX($R$3:$T$335,MATCH(VPPEL[[#This Row],[DistrictNumber]],$R$3:$R$335,0),3)</f>
        <v>0.86</v>
      </c>
      <c r="G1533" s="9">
        <f t="shared" si="132"/>
        <v>193582.29306272787</v>
      </c>
      <c r="H1533" s="11">
        <v>1.02</v>
      </c>
      <c r="I1533" s="12" cm="1">
        <f t="array" ref="I1533">INDEX(VPPEL[],MATCH(VPPEL[[#This Row],[Base Year]]&amp;VPPEL[[#This Row],[DistrictNumber]],VPPEL[[Fiscal Year]:[Fiscal Year]]&amp;VPPEL[[DistrictNumber]:[DistrictNumber]],0),9)*$H1533</f>
        <v>155784.47686752904</v>
      </c>
      <c r="J1533" s="15">
        <f>IF(VPPEL[[#This Row],[Unadjusted Maximum Revenue]]/(VPPEL[[#This Row],[Proposed Taxable Valuation]]/1000)&gt;VPPEL[[#This Row],[Max VPPEL RATE]],VPPEL[[#This Row],[Max VPPEL RATE]],VPPEL[[#This Row],[Unadjusted Maximum Revenue]]/(VPPEL[[#This Row],[Proposed Taxable Valuation]]/1000))</f>
        <v>0.69208111954052642</v>
      </c>
      <c r="K1533" s="26">
        <f>ROUND(VPPEL[[#This Row],[Proposed Taxable Valuation]]/1000*VPPEL[[#This Row],[Adjusted Rate]],0)</f>
        <v>155784</v>
      </c>
      <c r="L1533" s="19">
        <f t="shared" si="130"/>
        <v>-37797.81619519883</v>
      </c>
      <c r="M1533" s="17">
        <f t="shared" si="133"/>
        <v>-0.16791888045947356</v>
      </c>
      <c r="N1533" s="2">
        <v>194067159.4241119</v>
      </c>
      <c r="O1533">
        <f>INDEX($R$3:$T$335,MATCH(VPPEL[[#This Row],[DistrictNumber]],$R$3:$R$335,0),3)</f>
        <v>0.86</v>
      </c>
      <c r="P1533" s="9">
        <f t="shared" si="131"/>
        <v>166898</v>
      </c>
    </row>
    <row r="1534" spans="1:16" x14ac:dyDescent="0.35">
      <c r="A1534" s="13">
        <v>2030</v>
      </c>
      <c r="B1534" s="13">
        <f t="shared" si="129"/>
        <v>2029</v>
      </c>
      <c r="C1534" t="s">
        <v>454</v>
      </c>
      <c r="D1534" t="s">
        <v>455</v>
      </c>
      <c r="E1534" s="5">
        <v>703468888.6277355</v>
      </c>
      <c r="F1534" s="13">
        <f>INDEX($R$3:$T$335,MATCH(VPPEL[[#This Row],[DistrictNumber]],$R$3:$R$335,0),3)</f>
        <v>1.34</v>
      </c>
      <c r="G1534" s="9">
        <f t="shared" si="132"/>
        <v>942648.31076116569</v>
      </c>
      <c r="H1534" s="11">
        <v>1.02</v>
      </c>
      <c r="I1534" s="12" cm="1">
        <f t="array" ref="I1534">INDEX(VPPEL[],MATCH(VPPEL[[#This Row],[Base Year]]&amp;VPPEL[[#This Row],[DistrictNumber]],VPPEL[[Fiscal Year]:[Fiscal Year]]&amp;VPPEL[[DistrictNumber]:[DistrictNumber]],0),9)*$H1534</f>
        <v>599208.44377716549</v>
      </c>
      <c r="J1534" s="15">
        <f>IF(VPPEL[[#This Row],[Unadjusted Maximum Revenue]]/(VPPEL[[#This Row],[Proposed Taxable Valuation]]/1000)&gt;VPPEL[[#This Row],[Max VPPEL RATE]],VPPEL[[#This Row],[Max VPPEL RATE]],VPPEL[[#This Row],[Unadjusted Maximum Revenue]]/(VPPEL[[#This Row],[Proposed Taxable Valuation]]/1000))</f>
        <v>0.85179096540580201</v>
      </c>
      <c r="K1534" s="26">
        <f>ROUND(VPPEL[[#This Row],[Proposed Taxable Valuation]]/1000*VPPEL[[#This Row],[Adjusted Rate]],0)</f>
        <v>599208</v>
      </c>
      <c r="L1534" s="19">
        <f t="shared" si="130"/>
        <v>-343439.8669840002</v>
      </c>
      <c r="M1534" s="17">
        <f t="shared" si="133"/>
        <v>-0.48820903459419807</v>
      </c>
      <c r="N1534" s="2">
        <v>472084101.37014377</v>
      </c>
      <c r="O1534">
        <f>INDEX($R$3:$T$335,MATCH(VPPEL[[#This Row],[DistrictNumber]],$R$3:$R$335,0),3)</f>
        <v>1.34</v>
      </c>
      <c r="P1534" s="9">
        <f t="shared" si="131"/>
        <v>632593</v>
      </c>
    </row>
    <row r="1535" spans="1:16" x14ac:dyDescent="0.35">
      <c r="A1535" s="13">
        <v>2030</v>
      </c>
      <c r="B1535" s="13">
        <f t="shared" si="129"/>
        <v>2029</v>
      </c>
      <c r="C1535" t="s">
        <v>456</v>
      </c>
      <c r="D1535" t="s">
        <v>457</v>
      </c>
      <c r="E1535" s="5">
        <v>455339147.44875145</v>
      </c>
      <c r="F1535" s="13">
        <f>INDEX($R$3:$T$335,MATCH(VPPEL[[#This Row],[DistrictNumber]],$R$3:$R$335,0),3)</f>
        <v>0.36088999999999999</v>
      </c>
      <c r="G1535" s="9">
        <f t="shared" si="132"/>
        <v>164327.34492277991</v>
      </c>
      <c r="H1535" s="11">
        <v>1.02</v>
      </c>
      <c r="I1535" s="12" cm="1">
        <f t="array" ref="I1535">INDEX(VPPEL[],MATCH(VPPEL[[#This Row],[Base Year]]&amp;VPPEL[[#This Row],[DistrictNumber]],VPPEL[[Fiscal Year]:[Fiscal Year]]&amp;VPPEL[[DistrictNumber]:[DistrictNumber]],0),9)*$H1535</f>
        <v>140813.61637779698</v>
      </c>
      <c r="J1535" s="15">
        <f>IF(VPPEL[[#This Row],[Unadjusted Maximum Revenue]]/(VPPEL[[#This Row],[Proposed Taxable Valuation]]/1000)&gt;VPPEL[[#This Row],[Max VPPEL RATE]],VPPEL[[#This Row],[Max VPPEL RATE]],VPPEL[[#This Row],[Unadjusted Maximum Revenue]]/(VPPEL[[#This Row],[Proposed Taxable Valuation]]/1000))</f>
        <v>0.30924996712180475</v>
      </c>
      <c r="K1535" s="26">
        <f>ROUND(VPPEL[[#This Row],[Proposed Taxable Valuation]]/1000*VPPEL[[#This Row],[Adjusted Rate]],0)</f>
        <v>140814</v>
      </c>
      <c r="L1535" s="19">
        <f t="shared" si="130"/>
        <v>-23513.728544982936</v>
      </c>
      <c r="M1535" s="17">
        <f t="shared" si="133"/>
        <v>-5.1640032878195241E-2</v>
      </c>
      <c r="N1535" s="2">
        <v>376015338.86759126</v>
      </c>
      <c r="O1535">
        <f>INDEX($R$3:$T$335,MATCH(VPPEL[[#This Row],[DistrictNumber]],$R$3:$R$335,0),3)</f>
        <v>0.36088999999999999</v>
      </c>
      <c r="P1535" s="9">
        <f t="shared" si="131"/>
        <v>135700</v>
      </c>
    </row>
    <row r="1536" spans="1:16" x14ac:dyDescent="0.35">
      <c r="A1536" s="13">
        <v>2030</v>
      </c>
      <c r="B1536" s="13">
        <f t="shared" si="129"/>
        <v>2029</v>
      </c>
      <c r="C1536" t="s">
        <v>458</v>
      </c>
      <c r="D1536" t="s">
        <v>459</v>
      </c>
      <c r="E1536" s="5">
        <v>2361561759.9235926</v>
      </c>
      <c r="F1536" s="13">
        <f>INDEX($R$3:$T$335,MATCH(VPPEL[[#This Row],[DistrictNumber]],$R$3:$R$335,0),3)</f>
        <v>0.67</v>
      </c>
      <c r="G1536" s="9">
        <f t="shared" si="132"/>
        <v>1582246.3791488071</v>
      </c>
      <c r="H1536" s="11">
        <v>1.02</v>
      </c>
      <c r="I1536" s="12" cm="1">
        <f t="array" ref="I1536">INDEX(VPPEL[],MATCH(VPPEL[[#This Row],[Base Year]]&amp;VPPEL[[#This Row],[DistrictNumber]],VPPEL[[Fiscal Year]:[Fiscal Year]]&amp;VPPEL[[DistrictNumber]:[DistrictNumber]],0),9)*$H1536</f>
        <v>888060.45881365228</v>
      </c>
      <c r="J1536" s="15">
        <f>IF(VPPEL[[#This Row],[Unadjusted Maximum Revenue]]/(VPPEL[[#This Row],[Proposed Taxable Valuation]]/1000)&gt;VPPEL[[#This Row],[Max VPPEL RATE]],VPPEL[[#This Row],[Max VPPEL RATE]],VPPEL[[#This Row],[Unadjusted Maximum Revenue]]/(VPPEL[[#This Row],[Proposed Taxable Valuation]]/1000))</f>
        <v>0.37604795008299302</v>
      </c>
      <c r="K1536" s="26">
        <f>ROUND(VPPEL[[#This Row],[Proposed Taxable Valuation]]/1000*VPPEL[[#This Row],[Adjusted Rate]],0)</f>
        <v>888060</v>
      </c>
      <c r="L1536" s="19">
        <f t="shared" si="130"/>
        <v>-694185.92033515486</v>
      </c>
      <c r="M1536" s="17">
        <f t="shared" si="133"/>
        <v>-0.29395204991700702</v>
      </c>
      <c r="N1536" s="2">
        <v>1471902308.1319368</v>
      </c>
      <c r="O1536">
        <f>INDEX($R$3:$T$335,MATCH(VPPEL[[#This Row],[DistrictNumber]],$R$3:$R$335,0),3)</f>
        <v>0.67</v>
      </c>
      <c r="P1536" s="9">
        <f t="shared" si="131"/>
        <v>986175</v>
      </c>
    </row>
    <row r="1537" spans="1:16" x14ac:dyDescent="0.35">
      <c r="A1537" s="13">
        <v>2030</v>
      </c>
      <c r="B1537" s="13">
        <f t="shared" si="129"/>
        <v>2029</v>
      </c>
      <c r="C1537" t="s">
        <v>460</v>
      </c>
      <c r="D1537" t="s">
        <v>461</v>
      </c>
      <c r="E1537" s="5">
        <v>884798356.05805564</v>
      </c>
      <c r="F1537" s="13">
        <f>INDEX($R$3:$T$335,MATCH(VPPEL[[#This Row],[DistrictNumber]],$R$3:$R$335,0),3)</f>
        <v>0.40337000000000001</v>
      </c>
      <c r="G1537" s="9">
        <f t="shared" si="132"/>
        <v>356901.11288313789</v>
      </c>
      <c r="H1537" s="11">
        <v>1.02</v>
      </c>
      <c r="I1537" s="12" cm="1">
        <f t="array" ref="I1537">INDEX(VPPEL[],MATCH(VPPEL[[#This Row],[Base Year]]&amp;VPPEL[[#This Row],[DistrictNumber]],VPPEL[[Fiscal Year]:[Fiscal Year]]&amp;VPPEL[[DistrictNumber]:[DistrictNumber]],0),9)*$H1537</f>
        <v>202846.93227588889</v>
      </c>
      <c r="J1537" s="15">
        <f>IF(VPPEL[[#This Row],[Unadjusted Maximum Revenue]]/(VPPEL[[#This Row],[Proposed Taxable Valuation]]/1000)&gt;VPPEL[[#This Row],[Max VPPEL RATE]],VPPEL[[#This Row],[Max VPPEL RATE]],VPPEL[[#This Row],[Unadjusted Maximum Revenue]]/(VPPEL[[#This Row],[Proposed Taxable Valuation]]/1000))</f>
        <v>0.229257808727867</v>
      </c>
      <c r="K1537" s="26">
        <f>ROUND(VPPEL[[#This Row],[Proposed Taxable Valuation]]/1000*VPPEL[[#This Row],[Adjusted Rate]],0)</f>
        <v>202847</v>
      </c>
      <c r="L1537" s="19">
        <f t="shared" si="130"/>
        <v>-154054.180607249</v>
      </c>
      <c r="M1537" s="17">
        <f t="shared" si="133"/>
        <v>-0.17411219127213301</v>
      </c>
      <c r="N1537" s="2">
        <v>589529180.517609</v>
      </c>
      <c r="O1537">
        <f>INDEX($R$3:$T$335,MATCH(VPPEL[[#This Row],[DistrictNumber]],$R$3:$R$335,0),3)</f>
        <v>0.40337000000000001</v>
      </c>
      <c r="P1537" s="9">
        <f t="shared" si="131"/>
        <v>237798</v>
      </c>
    </row>
    <row r="1538" spans="1:16" x14ac:dyDescent="0.35">
      <c r="A1538" s="13">
        <v>2030</v>
      </c>
      <c r="B1538" s="13">
        <f t="shared" si="129"/>
        <v>2029</v>
      </c>
      <c r="C1538" t="s">
        <v>462</v>
      </c>
      <c r="D1538" t="s">
        <v>463</v>
      </c>
      <c r="E1538" s="5">
        <v>4953312413.095026</v>
      </c>
      <c r="F1538" s="13">
        <f>INDEX($R$3:$T$335,MATCH(VPPEL[[#This Row],[DistrictNumber]],$R$3:$R$335,0),3)</f>
        <v>1.34</v>
      </c>
      <c r="G1538" s="9">
        <f t="shared" si="132"/>
        <v>6637438.6335473359</v>
      </c>
      <c r="H1538" s="11">
        <v>1.02</v>
      </c>
      <c r="I1538" s="12" cm="1">
        <f t="array" ref="I1538">INDEX(VPPEL[],MATCH(VPPEL[[#This Row],[Base Year]]&amp;VPPEL[[#This Row],[DistrictNumber]],VPPEL[[Fiscal Year]:[Fiscal Year]]&amp;VPPEL[[DistrictNumber]:[DistrictNumber]],0),9)*$H1538</f>
        <v>3518037.461352027</v>
      </c>
      <c r="J1538" s="15">
        <f>IF(VPPEL[[#This Row],[Unadjusted Maximum Revenue]]/(VPPEL[[#This Row],[Proposed Taxable Valuation]]/1000)&gt;VPPEL[[#This Row],[Max VPPEL RATE]],VPPEL[[#This Row],[Max VPPEL RATE]],VPPEL[[#This Row],[Unadjusted Maximum Revenue]]/(VPPEL[[#This Row],[Proposed Taxable Valuation]]/1000))</f>
        <v>0.71023936468279769</v>
      </c>
      <c r="K1538" s="26">
        <f>ROUND(VPPEL[[#This Row],[Proposed Taxable Valuation]]/1000*VPPEL[[#This Row],[Adjusted Rate]],0)</f>
        <v>3518037</v>
      </c>
      <c r="L1538" s="19">
        <f t="shared" si="130"/>
        <v>-3119401.1721953088</v>
      </c>
      <c r="M1538" s="17">
        <f t="shared" si="133"/>
        <v>-0.62976063531720239</v>
      </c>
      <c r="N1538" s="2">
        <v>2909014123.158649</v>
      </c>
      <c r="O1538">
        <f>INDEX($R$3:$T$335,MATCH(VPPEL[[#This Row],[DistrictNumber]],$R$3:$R$335,0),3)</f>
        <v>1.34</v>
      </c>
      <c r="P1538" s="9">
        <f t="shared" si="131"/>
        <v>3898079</v>
      </c>
    </row>
    <row r="1539" spans="1:16" x14ac:dyDescent="0.35">
      <c r="A1539" s="13">
        <v>2030</v>
      </c>
      <c r="B1539" s="13">
        <f t="shared" si="129"/>
        <v>2029</v>
      </c>
      <c r="C1539" t="s">
        <v>464</v>
      </c>
      <c r="D1539" t="s">
        <v>465</v>
      </c>
      <c r="E1539" s="5">
        <v>431460189.99618745</v>
      </c>
      <c r="F1539" s="13">
        <f>INDEX($R$3:$T$335,MATCH(VPPEL[[#This Row],[DistrictNumber]],$R$3:$R$335,0),3)</f>
        <v>1.34</v>
      </c>
      <c r="G1539" s="9">
        <f t="shared" si="132"/>
        <v>578156.65459489124</v>
      </c>
      <c r="H1539" s="11">
        <v>1.02</v>
      </c>
      <c r="I1539" s="12" cm="1">
        <f t="array" ref="I1539">INDEX(VPPEL[],MATCH(VPPEL[[#This Row],[Base Year]]&amp;VPPEL[[#This Row],[DistrictNumber]],VPPEL[[Fiscal Year]:[Fiscal Year]]&amp;VPPEL[[DistrictNumber]:[DistrictNumber]],0),9)*$H1539</f>
        <v>333991.92874408886</v>
      </c>
      <c r="J1539" s="15">
        <f>IF(VPPEL[[#This Row],[Unadjusted Maximum Revenue]]/(VPPEL[[#This Row],[Proposed Taxable Valuation]]/1000)&gt;VPPEL[[#This Row],[Max VPPEL RATE]],VPPEL[[#This Row],[Max VPPEL RATE]],VPPEL[[#This Row],[Unadjusted Maximum Revenue]]/(VPPEL[[#This Row],[Proposed Taxable Valuation]]/1000))</f>
        <v>0.77409674516446147</v>
      </c>
      <c r="K1539" s="26">
        <f>ROUND(VPPEL[[#This Row],[Proposed Taxable Valuation]]/1000*VPPEL[[#This Row],[Adjusted Rate]],0)</f>
        <v>333992</v>
      </c>
      <c r="L1539" s="19">
        <f t="shared" si="130"/>
        <v>-244164.72585080238</v>
      </c>
      <c r="M1539" s="17">
        <f t="shared" si="133"/>
        <v>-0.5659032548355386</v>
      </c>
      <c r="N1539" s="2">
        <v>283789858.80764818</v>
      </c>
      <c r="O1539">
        <f>INDEX($R$3:$T$335,MATCH(VPPEL[[#This Row],[DistrictNumber]],$R$3:$R$335,0),3)</f>
        <v>1.34</v>
      </c>
      <c r="P1539" s="9">
        <f t="shared" si="131"/>
        <v>380278</v>
      </c>
    </row>
    <row r="1540" spans="1:16" x14ac:dyDescent="0.35">
      <c r="A1540" s="13">
        <v>2030</v>
      </c>
      <c r="B1540" s="13">
        <f t="shared" si="129"/>
        <v>2029</v>
      </c>
      <c r="C1540" t="s">
        <v>466</v>
      </c>
      <c r="D1540" t="s">
        <v>467</v>
      </c>
      <c r="E1540" s="5">
        <v>948670568.97072506</v>
      </c>
      <c r="F1540" s="13">
        <f>INDEX($R$3:$T$335,MATCH(VPPEL[[#This Row],[DistrictNumber]],$R$3:$R$335,0),3)</f>
        <v>0.67</v>
      </c>
      <c r="G1540" s="9">
        <f t="shared" si="132"/>
        <v>635609.28121038585</v>
      </c>
      <c r="H1540" s="11">
        <v>1.02</v>
      </c>
      <c r="I1540" s="12" cm="1">
        <f t="array" ref="I1540">INDEX(VPPEL[],MATCH(VPPEL[[#This Row],[Base Year]]&amp;VPPEL[[#This Row],[DistrictNumber]],VPPEL[[Fiscal Year]:[Fiscal Year]]&amp;VPPEL[[DistrictNumber]:[DistrictNumber]],0),9)*$H1540</f>
        <v>537034.84685084212</v>
      </c>
      <c r="J1540" s="15">
        <f>IF(VPPEL[[#This Row],[Unadjusted Maximum Revenue]]/(VPPEL[[#This Row],[Proposed Taxable Valuation]]/1000)&gt;VPPEL[[#This Row],[Max VPPEL RATE]],VPPEL[[#This Row],[Max VPPEL RATE]],VPPEL[[#This Row],[Unadjusted Maximum Revenue]]/(VPPEL[[#This Row],[Proposed Taxable Valuation]]/1000))</f>
        <v>0.56609202858849772</v>
      </c>
      <c r="K1540" s="26">
        <f>ROUND(VPPEL[[#This Row],[Proposed Taxable Valuation]]/1000*VPPEL[[#This Row],[Adjusted Rate]],0)</f>
        <v>537035</v>
      </c>
      <c r="L1540" s="19">
        <f t="shared" si="130"/>
        <v>-98574.434359543724</v>
      </c>
      <c r="M1540" s="17">
        <f t="shared" si="133"/>
        <v>-0.10390797141150232</v>
      </c>
      <c r="N1540" s="2">
        <v>797375923.52499378</v>
      </c>
      <c r="O1540">
        <f>INDEX($R$3:$T$335,MATCH(VPPEL[[#This Row],[DistrictNumber]],$R$3:$R$335,0),3)</f>
        <v>0.67</v>
      </c>
      <c r="P1540" s="9">
        <f t="shared" si="131"/>
        <v>534242</v>
      </c>
    </row>
    <row r="1541" spans="1:16" x14ac:dyDescent="0.35">
      <c r="A1541" s="13">
        <v>2030</v>
      </c>
      <c r="B1541" s="13">
        <f t="shared" ref="B1541:B1604" si="134">A1541-1</f>
        <v>2029</v>
      </c>
      <c r="C1541" t="s">
        <v>468</v>
      </c>
      <c r="D1541" t="s">
        <v>469</v>
      </c>
      <c r="E1541" s="5">
        <v>308160753.77345425</v>
      </c>
      <c r="F1541" s="13">
        <f>INDEX($R$3:$T$335,MATCH(VPPEL[[#This Row],[DistrictNumber]],$R$3:$R$335,0),3)</f>
        <v>1.11189</v>
      </c>
      <c r="G1541" s="9">
        <f t="shared" si="132"/>
        <v>342640.86051316606</v>
      </c>
      <c r="H1541" s="11">
        <v>1.02</v>
      </c>
      <c r="I1541" s="12" cm="1">
        <f t="array" ref="I1541">INDEX(VPPEL[],MATCH(VPPEL[[#This Row],[Base Year]]&amp;VPPEL[[#This Row],[DistrictNumber]],VPPEL[[Fiscal Year]:[Fiscal Year]]&amp;VPPEL[[DistrictNumber]:[DistrictNumber]],0),9)*$H1541</f>
        <v>261756.15005485754</v>
      </c>
      <c r="J1541" s="15">
        <f>IF(VPPEL[[#This Row],[Unadjusted Maximum Revenue]]/(VPPEL[[#This Row],[Proposed Taxable Valuation]]/1000)&gt;VPPEL[[#This Row],[Max VPPEL RATE]],VPPEL[[#This Row],[Max VPPEL RATE]],VPPEL[[#This Row],[Unadjusted Maximum Revenue]]/(VPPEL[[#This Row],[Proposed Taxable Valuation]]/1000))</f>
        <v>0.84941429708238825</v>
      </c>
      <c r="K1541" s="26">
        <f>ROUND(VPPEL[[#This Row],[Proposed Taxable Valuation]]/1000*VPPEL[[#This Row],[Adjusted Rate]],0)</f>
        <v>261756</v>
      </c>
      <c r="L1541" s="19">
        <f t="shared" ref="L1541:L1604" si="135">I1541-G1541</f>
        <v>-80884.710458308517</v>
      </c>
      <c r="M1541" s="17">
        <f t="shared" si="133"/>
        <v>-0.2624757029176118</v>
      </c>
      <c r="N1541" s="2">
        <v>233965593.88656676</v>
      </c>
      <c r="O1541">
        <f>INDEX($R$3:$T$335,MATCH(VPPEL[[#This Row],[DistrictNumber]],$R$3:$R$335,0),3)</f>
        <v>1.11189</v>
      </c>
      <c r="P1541" s="9">
        <f t="shared" ref="P1541:P1604" si="136">ROUND(N1541/1000*O1541,0)</f>
        <v>260144</v>
      </c>
    </row>
    <row r="1542" spans="1:16" x14ac:dyDescent="0.35">
      <c r="A1542" s="13">
        <v>2030</v>
      </c>
      <c r="B1542" s="13">
        <f t="shared" si="134"/>
        <v>2029</v>
      </c>
      <c r="C1542" t="s">
        <v>470</v>
      </c>
      <c r="D1542" t="s">
        <v>471</v>
      </c>
      <c r="E1542" s="5">
        <v>669889140.5955472</v>
      </c>
      <c r="F1542" s="13">
        <f>INDEX($R$3:$T$335,MATCH(VPPEL[[#This Row],[DistrictNumber]],$R$3:$R$335,0),3)</f>
        <v>1.1983200000000001</v>
      </c>
      <c r="G1542" s="9">
        <f t="shared" si="132"/>
        <v>802741.55495845608</v>
      </c>
      <c r="H1542" s="11">
        <v>1.02</v>
      </c>
      <c r="I1542" s="12" cm="1">
        <f t="array" ref="I1542">INDEX(VPPEL[],MATCH(VPPEL[[#This Row],[Base Year]]&amp;VPPEL[[#This Row],[DistrictNumber]],VPPEL[[Fiscal Year]:[Fiscal Year]]&amp;VPPEL[[DistrictNumber]:[DistrictNumber]],0),9)*$H1542</f>
        <v>614040.83048494661</v>
      </c>
      <c r="J1542" s="15">
        <f>IF(VPPEL[[#This Row],[Unadjusted Maximum Revenue]]/(VPPEL[[#This Row],[Proposed Taxable Valuation]]/1000)&gt;VPPEL[[#This Row],[Max VPPEL RATE]],VPPEL[[#This Row],[Max VPPEL RATE]],VPPEL[[#This Row],[Unadjusted Maximum Revenue]]/(VPPEL[[#This Row],[Proposed Taxable Valuation]]/1000))</f>
        <v>0.91663051880352908</v>
      </c>
      <c r="K1542" s="26">
        <f>ROUND(VPPEL[[#This Row],[Proposed Taxable Valuation]]/1000*VPPEL[[#This Row],[Adjusted Rate]],0)</f>
        <v>614041</v>
      </c>
      <c r="L1542" s="19">
        <f t="shared" si="135"/>
        <v>-188700.72447350947</v>
      </c>
      <c r="M1542" s="17">
        <f t="shared" si="133"/>
        <v>-0.28168948119647097</v>
      </c>
      <c r="N1542" s="2">
        <v>498002376.33094424</v>
      </c>
      <c r="O1542">
        <f>INDEX($R$3:$T$335,MATCH(VPPEL[[#This Row],[DistrictNumber]],$R$3:$R$335,0),3)</f>
        <v>1.1983200000000001</v>
      </c>
      <c r="P1542" s="9">
        <f t="shared" si="136"/>
        <v>596766</v>
      </c>
    </row>
    <row r="1543" spans="1:16" x14ac:dyDescent="0.35">
      <c r="A1543" s="13">
        <v>2030</v>
      </c>
      <c r="B1543" s="13">
        <f t="shared" si="134"/>
        <v>2029</v>
      </c>
      <c r="C1543" t="s">
        <v>472</v>
      </c>
      <c r="D1543" t="s">
        <v>473</v>
      </c>
      <c r="E1543" s="5">
        <v>579231410.66106403</v>
      </c>
      <c r="F1543" s="13">
        <f>INDEX($R$3:$T$335,MATCH(VPPEL[[#This Row],[DistrictNumber]],$R$3:$R$335,0),3)</f>
        <v>0</v>
      </c>
      <c r="G1543" s="9">
        <f t="shared" si="132"/>
        <v>0</v>
      </c>
      <c r="H1543" s="11">
        <v>1.02</v>
      </c>
      <c r="I1543" s="12" cm="1">
        <f t="array" ref="I1543">INDEX(VPPEL[],MATCH(VPPEL[[#This Row],[Base Year]]&amp;VPPEL[[#This Row],[DistrictNumber]],VPPEL[[Fiscal Year]:[Fiscal Year]]&amp;VPPEL[[DistrictNumber]:[DistrictNumber]],0),9)*$H1543</f>
        <v>0</v>
      </c>
      <c r="J1543" s="15">
        <f>IF(VPPEL[[#This Row],[Unadjusted Maximum Revenue]]/(VPPEL[[#This Row],[Proposed Taxable Valuation]]/1000)&gt;VPPEL[[#This Row],[Max VPPEL RATE]],VPPEL[[#This Row],[Max VPPEL RATE]],VPPEL[[#This Row],[Unadjusted Maximum Revenue]]/(VPPEL[[#This Row],[Proposed Taxable Valuation]]/1000))</f>
        <v>0</v>
      </c>
      <c r="K1543" s="26">
        <f>ROUND(VPPEL[[#This Row],[Proposed Taxable Valuation]]/1000*VPPEL[[#This Row],[Adjusted Rate]],0)</f>
        <v>0</v>
      </c>
      <c r="L1543" s="19">
        <f t="shared" si="135"/>
        <v>0</v>
      </c>
      <c r="M1543" s="17">
        <f t="shared" si="133"/>
        <v>0</v>
      </c>
      <c r="N1543" s="2">
        <v>441065565.58742815</v>
      </c>
      <c r="O1543">
        <f>INDEX($R$3:$T$335,MATCH(VPPEL[[#This Row],[DistrictNumber]],$R$3:$R$335,0),3)</f>
        <v>0</v>
      </c>
      <c r="P1543" s="9">
        <f t="shared" si="136"/>
        <v>0</v>
      </c>
    </row>
    <row r="1544" spans="1:16" x14ac:dyDescent="0.35">
      <c r="A1544" s="13">
        <v>2030</v>
      </c>
      <c r="B1544" s="13">
        <f t="shared" si="134"/>
        <v>2029</v>
      </c>
      <c r="C1544" t="s">
        <v>474</v>
      </c>
      <c r="D1544" t="s">
        <v>475</v>
      </c>
      <c r="E1544" s="5">
        <v>629568301.58463013</v>
      </c>
      <c r="F1544" s="13">
        <f>INDEX($R$3:$T$335,MATCH(VPPEL[[#This Row],[DistrictNumber]],$R$3:$R$335,0),3)</f>
        <v>0.76636000000000004</v>
      </c>
      <c r="G1544" s="9">
        <f t="shared" si="132"/>
        <v>482475.96360239718</v>
      </c>
      <c r="H1544" s="11">
        <v>1.02</v>
      </c>
      <c r="I1544" s="12" cm="1">
        <f t="array" ref="I1544">INDEX(VPPEL[],MATCH(VPPEL[[#This Row],[Base Year]]&amp;VPPEL[[#This Row],[DistrictNumber]],VPPEL[[Fiscal Year]:[Fiscal Year]]&amp;VPPEL[[DistrictNumber]:[DistrictNumber]],0),9)*$H1544</f>
        <v>391318.02860928437</v>
      </c>
      <c r="J1544" s="15">
        <f>IF(VPPEL[[#This Row],[Unadjusted Maximum Revenue]]/(VPPEL[[#This Row],[Proposed Taxable Valuation]]/1000)&gt;VPPEL[[#This Row],[Max VPPEL RATE]],VPPEL[[#This Row],[Max VPPEL RATE]],VPPEL[[#This Row],[Unadjusted Maximum Revenue]]/(VPPEL[[#This Row],[Proposed Taxable Valuation]]/1000))</f>
        <v>0.62156564684774107</v>
      </c>
      <c r="K1544" s="26">
        <f>ROUND(VPPEL[[#This Row],[Proposed Taxable Valuation]]/1000*VPPEL[[#This Row],[Adjusted Rate]],0)</f>
        <v>391318</v>
      </c>
      <c r="L1544" s="19">
        <f t="shared" si="135"/>
        <v>-91157.934993112809</v>
      </c>
      <c r="M1544" s="17">
        <f t="shared" si="133"/>
        <v>-0.14479435315225897</v>
      </c>
      <c r="N1544" s="2">
        <v>529105438.0261904</v>
      </c>
      <c r="O1544">
        <f>INDEX($R$3:$T$335,MATCH(VPPEL[[#This Row],[DistrictNumber]],$R$3:$R$335,0),3)</f>
        <v>0.76636000000000004</v>
      </c>
      <c r="P1544" s="9">
        <f t="shared" si="136"/>
        <v>405485</v>
      </c>
    </row>
    <row r="1545" spans="1:16" x14ac:dyDescent="0.35">
      <c r="A1545" s="13">
        <v>2030</v>
      </c>
      <c r="B1545" s="13">
        <f t="shared" si="134"/>
        <v>2029</v>
      </c>
      <c r="C1545" t="s">
        <v>476</v>
      </c>
      <c r="D1545" t="s">
        <v>477</v>
      </c>
      <c r="E1545" s="5">
        <v>362416203.4626323</v>
      </c>
      <c r="F1545" s="13">
        <f>INDEX($R$3:$T$335,MATCH(VPPEL[[#This Row],[DistrictNumber]],$R$3:$R$335,0),3)</f>
        <v>1.24028</v>
      </c>
      <c r="G1545" s="9">
        <f t="shared" si="132"/>
        <v>449497.56883063365</v>
      </c>
      <c r="H1545" s="11">
        <v>1.02</v>
      </c>
      <c r="I1545" s="12" cm="1">
        <f t="array" ref="I1545">INDEX(VPPEL[],MATCH(VPPEL[[#This Row],[Base Year]]&amp;VPPEL[[#This Row],[DistrictNumber]],VPPEL[[Fiscal Year]:[Fiscal Year]]&amp;VPPEL[[DistrictNumber]:[DistrictNumber]],0),9)*$H1545</f>
        <v>378362.56807290623</v>
      </c>
      <c r="J1545" s="15">
        <f>IF(VPPEL[[#This Row],[Unadjusted Maximum Revenue]]/(VPPEL[[#This Row],[Proposed Taxable Valuation]]/1000)&gt;VPPEL[[#This Row],[Max VPPEL RATE]],VPPEL[[#This Row],[Max VPPEL RATE]],VPPEL[[#This Row],[Unadjusted Maximum Revenue]]/(VPPEL[[#This Row],[Proposed Taxable Valuation]]/1000))</f>
        <v>1.0440001425375511</v>
      </c>
      <c r="K1545" s="26">
        <f>ROUND(VPPEL[[#This Row],[Proposed Taxable Valuation]]/1000*VPPEL[[#This Row],[Adjusted Rate]],0)</f>
        <v>378363</v>
      </c>
      <c r="L1545" s="19">
        <f t="shared" si="135"/>
        <v>-71135.000757727423</v>
      </c>
      <c r="M1545" s="17">
        <f t="shared" si="133"/>
        <v>-0.19627985746244891</v>
      </c>
      <c r="N1545" s="2">
        <v>298292028.92768103</v>
      </c>
      <c r="O1545">
        <f>INDEX($R$3:$T$335,MATCH(VPPEL[[#This Row],[DistrictNumber]],$R$3:$R$335,0),3)</f>
        <v>1.24028</v>
      </c>
      <c r="P1545" s="9">
        <f t="shared" si="136"/>
        <v>369966</v>
      </c>
    </row>
    <row r="1546" spans="1:16" x14ac:dyDescent="0.35">
      <c r="A1546" s="13">
        <v>2030</v>
      </c>
      <c r="B1546" s="13">
        <f t="shared" si="134"/>
        <v>2029</v>
      </c>
      <c r="C1546" t="s">
        <v>478</v>
      </c>
      <c r="D1546" t="s">
        <v>479</v>
      </c>
      <c r="E1546" s="5">
        <v>607845999.95726991</v>
      </c>
      <c r="F1546" s="13">
        <f>INDEX($R$3:$T$335,MATCH(VPPEL[[#This Row],[DistrictNumber]],$R$3:$R$335,0),3)</f>
        <v>0</v>
      </c>
      <c r="G1546" s="9">
        <f t="shared" ref="G1546:G1609" si="137">E1546/1000*F1546</f>
        <v>0</v>
      </c>
      <c r="H1546" s="11">
        <v>1.02</v>
      </c>
      <c r="I1546" s="12" cm="1">
        <f t="array" ref="I1546">INDEX(VPPEL[],MATCH(VPPEL[[#This Row],[Base Year]]&amp;VPPEL[[#This Row],[DistrictNumber]],VPPEL[[Fiscal Year]:[Fiscal Year]]&amp;VPPEL[[DistrictNumber]:[DistrictNumber]],0),9)*$H1546</f>
        <v>0</v>
      </c>
      <c r="J1546" s="15">
        <f>IF(VPPEL[[#This Row],[Unadjusted Maximum Revenue]]/(VPPEL[[#This Row],[Proposed Taxable Valuation]]/1000)&gt;VPPEL[[#This Row],[Max VPPEL RATE]],VPPEL[[#This Row],[Max VPPEL RATE]],VPPEL[[#This Row],[Unadjusted Maximum Revenue]]/(VPPEL[[#This Row],[Proposed Taxable Valuation]]/1000))</f>
        <v>0</v>
      </c>
      <c r="K1546" s="26">
        <f>ROUND(VPPEL[[#This Row],[Proposed Taxable Valuation]]/1000*VPPEL[[#This Row],[Adjusted Rate]],0)</f>
        <v>0</v>
      </c>
      <c r="L1546" s="19">
        <f t="shared" si="135"/>
        <v>0</v>
      </c>
      <c r="M1546" s="17">
        <f t="shared" si="133"/>
        <v>0</v>
      </c>
      <c r="N1546" s="2">
        <v>469572024.32281977</v>
      </c>
      <c r="O1546">
        <f>INDEX($R$3:$T$335,MATCH(VPPEL[[#This Row],[DistrictNumber]],$R$3:$R$335,0),3)</f>
        <v>0</v>
      </c>
      <c r="P1546" s="9">
        <f t="shared" si="136"/>
        <v>0</v>
      </c>
    </row>
    <row r="1547" spans="1:16" x14ac:dyDescent="0.35">
      <c r="A1547" s="13">
        <v>2030</v>
      </c>
      <c r="B1547" s="13">
        <f t="shared" si="134"/>
        <v>2029</v>
      </c>
      <c r="C1547" t="s">
        <v>480</v>
      </c>
      <c r="D1547" t="s">
        <v>481</v>
      </c>
      <c r="E1547" s="5">
        <v>759803318.99934351</v>
      </c>
      <c r="F1547" s="13">
        <f>INDEX($R$3:$T$335,MATCH(VPPEL[[#This Row],[DistrictNumber]],$R$3:$R$335,0),3)</f>
        <v>1</v>
      </c>
      <c r="G1547" s="9">
        <f t="shared" si="137"/>
        <v>759803.31899934355</v>
      </c>
      <c r="H1547" s="11">
        <v>1.02</v>
      </c>
      <c r="I1547" s="12" cm="1">
        <f t="array" ref="I1547">INDEX(VPPEL[],MATCH(VPPEL[[#This Row],[Base Year]]&amp;VPPEL[[#This Row],[DistrictNumber]],VPPEL[[Fiscal Year]:[Fiscal Year]]&amp;VPPEL[[DistrictNumber]:[DistrictNumber]],0),9)*$H1547</f>
        <v>480850.41662288929</v>
      </c>
      <c r="J1547" s="15">
        <f>IF(VPPEL[[#This Row],[Unadjusted Maximum Revenue]]/(VPPEL[[#This Row],[Proposed Taxable Valuation]]/1000)&gt;VPPEL[[#This Row],[Max VPPEL RATE]],VPPEL[[#This Row],[Max VPPEL RATE]],VPPEL[[#This Row],[Unadjusted Maximum Revenue]]/(VPPEL[[#This Row],[Proposed Taxable Valuation]]/1000))</f>
        <v>0.63286169538738846</v>
      </c>
      <c r="K1547" s="26">
        <f>ROUND(VPPEL[[#This Row],[Proposed Taxable Valuation]]/1000*VPPEL[[#This Row],[Adjusted Rate]],0)</f>
        <v>480850</v>
      </c>
      <c r="L1547" s="19">
        <f t="shared" si="135"/>
        <v>-278952.90237645427</v>
      </c>
      <c r="M1547" s="17">
        <f t="shared" ref="M1547:M1610" si="138">J1547-F1547</f>
        <v>-0.36713830461261154</v>
      </c>
      <c r="N1547" s="2">
        <v>533761924.68018836</v>
      </c>
      <c r="O1547">
        <f>INDEX($R$3:$T$335,MATCH(VPPEL[[#This Row],[DistrictNumber]],$R$3:$R$335,0),3)</f>
        <v>1</v>
      </c>
      <c r="P1547" s="9">
        <f t="shared" si="136"/>
        <v>533762</v>
      </c>
    </row>
    <row r="1548" spans="1:16" x14ac:dyDescent="0.35">
      <c r="A1548" s="13">
        <v>2030</v>
      </c>
      <c r="B1548" s="13">
        <f t="shared" si="134"/>
        <v>2029</v>
      </c>
      <c r="C1548" t="s">
        <v>482</v>
      </c>
      <c r="D1548" t="s">
        <v>483</v>
      </c>
      <c r="E1548" s="5">
        <v>834857472.70219946</v>
      </c>
      <c r="F1548" s="13">
        <f>INDEX($R$3:$T$335,MATCH(VPPEL[[#This Row],[DistrictNumber]],$R$3:$R$335,0),3)</f>
        <v>0.75751999999999997</v>
      </c>
      <c r="G1548" s="9">
        <f t="shared" si="137"/>
        <v>632421.23272137018</v>
      </c>
      <c r="H1548" s="11">
        <v>1.02</v>
      </c>
      <c r="I1548" s="12" cm="1">
        <f t="array" ref="I1548">INDEX(VPPEL[],MATCH(VPPEL[[#This Row],[Base Year]]&amp;VPPEL[[#This Row],[DistrictNumber]],VPPEL[[Fiscal Year]:[Fiscal Year]]&amp;VPPEL[[DistrictNumber]:[DistrictNumber]],0),9)*$H1548</f>
        <v>388992.38826544367</v>
      </c>
      <c r="J1548" s="15">
        <f>IF(VPPEL[[#This Row],[Unadjusted Maximum Revenue]]/(VPPEL[[#This Row],[Proposed Taxable Valuation]]/1000)&gt;VPPEL[[#This Row],[Max VPPEL RATE]],VPPEL[[#This Row],[Max VPPEL RATE]],VPPEL[[#This Row],[Unadjusted Maximum Revenue]]/(VPPEL[[#This Row],[Proposed Taxable Valuation]]/1000))</f>
        <v>0.46593867933694649</v>
      </c>
      <c r="K1548" s="26">
        <f>ROUND(VPPEL[[#This Row],[Proposed Taxable Valuation]]/1000*VPPEL[[#This Row],[Adjusted Rate]],0)</f>
        <v>388992</v>
      </c>
      <c r="L1548" s="19">
        <f t="shared" si="135"/>
        <v>-243428.8444559265</v>
      </c>
      <c r="M1548" s="17">
        <f t="shared" si="138"/>
        <v>-0.29158132066305348</v>
      </c>
      <c r="N1548" s="2">
        <v>558462604.31840837</v>
      </c>
      <c r="O1548">
        <f>INDEX($R$3:$T$335,MATCH(VPPEL[[#This Row],[DistrictNumber]],$R$3:$R$335,0),3)</f>
        <v>0.75751999999999997</v>
      </c>
      <c r="P1548" s="9">
        <f t="shared" si="136"/>
        <v>423047</v>
      </c>
    </row>
    <row r="1549" spans="1:16" x14ac:dyDescent="0.35">
      <c r="A1549" s="13">
        <v>2030</v>
      </c>
      <c r="B1549" s="13">
        <f t="shared" si="134"/>
        <v>2029</v>
      </c>
      <c r="C1549" t="s">
        <v>484</v>
      </c>
      <c r="D1549" t="s">
        <v>485</v>
      </c>
      <c r="E1549" s="5">
        <v>364946915.63754052</v>
      </c>
      <c r="F1549" s="13">
        <f>INDEX($R$3:$T$335,MATCH(VPPEL[[#This Row],[DistrictNumber]],$R$3:$R$335,0),3)</f>
        <v>1.34</v>
      </c>
      <c r="G1549" s="9">
        <f t="shared" si="137"/>
        <v>489028.86695430434</v>
      </c>
      <c r="H1549" s="11">
        <v>1.02</v>
      </c>
      <c r="I1549" s="12" cm="1">
        <f t="array" ref="I1549">INDEX(VPPEL[],MATCH(VPPEL[[#This Row],[Base Year]]&amp;VPPEL[[#This Row],[DistrictNumber]],VPPEL[[Fiscal Year]:[Fiscal Year]]&amp;VPPEL[[DistrictNumber]:[DistrictNumber]],0),9)*$H1549</f>
        <v>405537.3073950226</v>
      </c>
      <c r="J1549" s="15">
        <f>IF(VPPEL[[#This Row],[Unadjusted Maximum Revenue]]/(VPPEL[[#This Row],[Proposed Taxable Valuation]]/1000)&gt;VPPEL[[#This Row],[Max VPPEL RATE]],VPPEL[[#This Row],[Max VPPEL RATE]],VPPEL[[#This Row],[Unadjusted Maximum Revenue]]/(VPPEL[[#This Row],[Proposed Taxable Valuation]]/1000))</f>
        <v>1.1112227286167717</v>
      </c>
      <c r="K1549" s="26">
        <f>ROUND(VPPEL[[#This Row],[Proposed Taxable Valuation]]/1000*VPPEL[[#This Row],[Adjusted Rate]],0)</f>
        <v>405537</v>
      </c>
      <c r="L1549" s="19">
        <f t="shared" si="135"/>
        <v>-83491.559559281741</v>
      </c>
      <c r="M1549" s="17">
        <f t="shared" si="138"/>
        <v>-0.22877727138322834</v>
      </c>
      <c r="N1549" s="2">
        <v>283956873.37858295</v>
      </c>
      <c r="O1549">
        <f>INDEX($R$3:$T$335,MATCH(VPPEL[[#This Row],[DistrictNumber]],$R$3:$R$335,0),3)</f>
        <v>1.34</v>
      </c>
      <c r="P1549" s="9">
        <f t="shared" si="136"/>
        <v>380502</v>
      </c>
    </row>
    <row r="1550" spans="1:16" x14ac:dyDescent="0.35">
      <c r="A1550" s="13">
        <v>2030</v>
      </c>
      <c r="B1550" s="13">
        <f t="shared" si="134"/>
        <v>2029</v>
      </c>
      <c r="C1550" t="s">
        <v>486</v>
      </c>
      <c r="D1550" t="s">
        <v>487</v>
      </c>
      <c r="E1550" s="5">
        <v>220565578.4128972</v>
      </c>
      <c r="F1550" s="13">
        <f>INDEX($R$3:$T$335,MATCH(VPPEL[[#This Row],[DistrictNumber]],$R$3:$R$335,0),3)</f>
        <v>0.67</v>
      </c>
      <c r="G1550" s="9">
        <f t="shared" si="137"/>
        <v>147778.93753664111</v>
      </c>
      <c r="H1550" s="11">
        <v>1.02</v>
      </c>
      <c r="I1550" s="12" cm="1">
        <f t="array" ref="I1550">INDEX(VPPEL[],MATCH(VPPEL[[#This Row],[Base Year]]&amp;VPPEL[[#This Row],[DistrictNumber]],VPPEL[[Fiscal Year]:[Fiscal Year]]&amp;VPPEL[[DistrictNumber]:[DistrictNumber]],0),9)*$H1550</f>
        <v>113137.19890301244</v>
      </c>
      <c r="J1550" s="15">
        <f>IF(VPPEL[[#This Row],[Unadjusted Maximum Revenue]]/(VPPEL[[#This Row],[Proposed Taxable Valuation]]/1000)&gt;VPPEL[[#This Row],[Max VPPEL RATE]],VPPEL[[#This Row],[Max VPPEL RATE]],VPPEL[[#This Row],[Unadjusted Maximum Revenue]]/(VPPEL[[#This Row],[Proposed Taxable Valuation]]/1000))</f>
        <v>0.51294131984284697</v>
      </c>
      <c r="K1550" s="26">
        <f>ROUND(VPPEL[[#This Row],[Proposed Taxable Valuation]]/1000*VPPEL[[#This Row],[Adjusted Rate]],0)</f>
        <v>113137</v>
      </c>
      <c r="L1550" s="19">
        <f t="shared" si="135"/>
        <v>-34641.738633628673</v>
      </c>
      <c r="M1550" s="17">
        <f t="shared" si="138"/>
        <v>-0.15705868015715307</v>
      </c>
      <c r="N1550" s="2">
        <v>167043132.17186007</v>
      </c>
      <c r="O1550">
        <f>INDEX($R$3:$T$335,MATCH(VPPEL[[#This Row],[DistrictNumber]],$R$3:$R$335,0),3)</f>
        <v>0.67</v>
      </c>
      <c r="P1550" s="9">
        <f t="shared" si="136"/>
        <v>111919</v>
      </c>
    </row>
    <row r="1551" spans="1:16" x14ac:dyDescent="0.35">
      <c r="A1551" s="13">
        <v>2030</v>
      </c>
      <c r="B1551" s="13">
        <f t="shared" si="134"/>
        <v>2029</v>
      </c>
      <c r="C1551" t="s">
        <v>488</v>
      </c>
      <c r="D1551" t="s">
        <v>489</v>
      </c>
      <c r="E1551" s="5">
        <v>2994961697.612215</v>
      </c>
      <c r="F1551" s="13">
        <f>INDEX($R$3:$T$335,MATCH(VPPEL[[#This Row],[DistrictNumber]],$R$3:$R$335,0),3)</f>
        <v>1.34</v>
      </c>
      <c r="G1551" s="9">
        <f t="shared" si="137"/>
        <v>4013248.674800368</v>
      </c>
      <c r="H1551" s="11">
        <v>1.02</v>
      </c>
      <c r="I1551" s="12" cm="1">
        <f t="array" ref="I1551">INDEX(VPPEL[],MATCH(VPPEL[[#This Row],[Base Year]]&amp;VPPEL[[#This Row],[DistrictNumber]],VPPEL[[Fiscal Year]:[Fiscal Year]]&amp;VPPEL[[DistrictNumber]:[DistrictNumber]],0),9)*$H1551</f>
        <v>2504488.6723221107</v>
      </c>
      <c r="J1551" s="15">
        <f>IF(VPPEL[[#This Row],[Unadjusted Maximum Revenue]]/(VPPEL[[#This Row],[Proposed Taxable Valuation]]/1000)&gt;VPPEL[[#This Row],[Max VPPEL RATE]],VPPEL[[#This Row],[Max VPPEL RATE]],VPPEL[[#This Row],[Unadjusted Maximum Revenue]]/(VPPEL[[#This Row],[Proposed Taxable Valuation]]/1000))</f>
        <v>0.83623395728862171</v>
      </c>
      <c r="K1551" s="26">
        <f>ROUND(VPPEL[[#This Row],[Proposed Taxable Valuation]]/1000*VPPEL[[#This Row],[Adjusted Rate]],0)</f>
        <v>2504489</v>
      </c>
      <c r="L1551" s="19">
        <f t="shared" si="135"/>
        <v>-1508760.0024782573</v>
      </c>
      <c r="M1551" s="17">
        <f t="shared" si="138"/>
        <v>-0.50376604271137837</v>
      </c>
      <c r="N1551" s="2">
        <v>2317322927.7927461</v>
      </c>
      <c r="O1551">
        <f>INDEX($R$3:$T$335,MATCH(VPPEL[[#This Row],[DistrictNumber]],$R$3:$R$335,0),3)</f>
        <v>1.34</v>
      </c>
      <c r="P1551" s="9">
        <f t="shared" si="136"/>
        <v>3105213</v>
      </c>
    </row>
    <row r="1552" spans="1:16" x14ac:dyDescent="0.35">
      <c r="A1552" s="13">
        <v>2030</v>
      </c>
      <c r="B1552" s="13">
        <f t="shared" si="134"/>
        <v>2029</v>
      </c>
      <c r="C1552" t="s">
        <v>490</v>
      </c>
      <c r="D1552" t="s">
        <v>491</v>
      </c>
      <c r="E1552" s="5">
        <v>391125342.63800085</v>
      </c>
      <c r="F1552" s="13">
        <f>INDEX($R$3:$T$335,MATCH(VPPEL[[#This Row],[DistrictNumber]],$R$3:$R$335,0),3)</f>
        <v>1.24597</v>
      </c>
      <c r="G1552" s="9">
        <f t="shared" si="137"/>
        <v>487330.44316666992</v>
      </c>
      <c r="H1552" s="11">
        <v>1.02</v>
      </c>
      <c r="I1552" s="12" cm="1">
        <f t="array" ref="I1552">INDEX(VPPEL[],MATCH(VPPEL[[#This Row],[Base Year]]&amp;VPPEL[[#This Row],[DistrictNumber]],VPPEL[[Fiscal Year]:[Fiscal Year]]&amp;VPPEL[[DistrictNumber]:[DistrictNumber]],0),9)*$H1552</f>
        <v>395122.10822312778</v>
      </c>
      <c r="J1552" s="15">
        <f>IF(VPPEL[[#This Row],[Unadjusted Maximum Revenue]]/(VPPEL[[#This Row],[Proposed Taxable Valuation]]/1000)&gt;VPPEL[[#This Row],[Max VPPEL RATE]],VPPEL[[#This Row],[Max VPPEL RATE]],VPPEL[[#This Row],[Unadjusted Maximum Revenue]]/(VPPEL[[#This Row],[Proposed Taxable Valuation]]/1000))</f>
        <v>1.010218631086828</v>
      </c>
      <c r="K1552" s="26">
        <f>ROUND(VPPEL[[#This Row],[Proposed Taxable Valuation]]/1000*VPPEL[[#This Row],[Adjusted Rate]],0)</f>
        <v>395122</v>
      </c>
      <c r="L1552" s="19">
        <f t="shared" si="135"/>
        <v>-92208.334943542141</v>
      </c>
      <c r="M1552" s="17">
        <f t="shared" si="138"/>
        <v>-0.23575136891317205</v>
      </c>
      <c r="N1552" s="2">
        <v>324714557.61969304</v>
      </c>
      <c r="O1552">
        <f>INDEX($R$3:$T$335,MATCH(VPPEL[[#This Row],[DistrictNumber]],$R$3:$R$335,0),3)</f>
        <v>1.24597</v>
      </c>
      <c r="P1552" s="9">
        <f t="shared" si="136"/>
        <v>404585</v>
      </c>
    </row>
    <row r="1553" spans="1:16" x14ac:dyDescent="0.35">
      <c r="A1553" s="13">
        <v>2030</v>
      </c>
      <c r="B1553" s="13">
        <f t="shared" si="134"/>
        <v>2029</v>
      </c>
      <c r="C1553" t="s">
        <v>492</v>
      </c>
      <c r="D1553" t="s">
        <v>493</v>
      </c>
      <c r="E1553" s="5">
        <v>304350856.99479234</v>
      </c>
      <c r="F1553" s="13">
        <f>INDEX($R$3:$T$335,MATCH(VPPEL[[#This Row],[DistrictNumber]],$R$3:$R$335,0),3)</f>
        <v>0.67</v>
      </c>
      <c r="G1553" s="9">
        <f t="shared" si="137"/>
        <v>203915.0741865109</v>
      </c>
      <c r="H1553" s="11">
        <v>1.02</v>
      </c>
      <c r="I1553" s="12" cm="1">
        <f t="array" ref="I1553">INDEX(VPPEL[],MATCH(VPPEL[[#This Row],[Base Year]]&amp;VPPEL[[#This Row],[DistrictNumber]],VPPEL[[Fiscal Year]:[Fiscal Year]]&amp;VPPEL[[DistrictNumber]:[DistrictNumber]],0),9)*$H1553</f>
        <v>171768.3410335418</v>
      </c>
      <c r="J1553" s="15">
        <f>IF(VPPEL[[#This Row],[Unadjusted Maximum Revenue]]/(VPPEL[[#This Row],[Proposed Taxable Valuation]]/1000)&gt;VPPEL[[#This Row],[Max VPPEL RATE]],VPPEL[[#This Row],[Max VPPEL RATE]],VPPEL[[#This Row],[Unadjusted Maximum Revenue]]/(VPPEL[[#This Row],[Proposed Taxable Valuation]]/1000))</f>
        <v>0.56437607151696267</v>
      </c>
      <c r="K1553" s="26">
        <f>ROUND(VPPEL[[#This Row],[Proposed Taxable Valuation]]/1000*VPPEL[[#This Row],[Adjusted Rate]],0)</f>
        <v>171768</v>
      </c>
      <c r="L1553" s="19">
        <f t="shared" si="135"/>
        <v>-32146.7331529691</v>
      </c>
      <c r="M1553" s="17">
        <f t="shared" si="138"/>
        <v>-0.10562392848303737</v>
      </c>
      <c r="N1553" s="2">
        <v>250466694.04545391</v>
      </c>
      <c r="O1553">
        <f>INDEX($R$3:$T$335,MATCH(VPPEL[[#This Row],[DistrictNumber]],$R$3:$R$335,0),3)</f>
        <v>0.67</v>
      </c>
      <c r="P1553" s="9">
        <f t="shared" si="136"/>
        <v>167813</v>
      </c>
    </row>
    <row r="1554" spans="1:16" x14ac:dyDescent="0.35">
      <c r="A1554" s="13">
        <v>2030</v>
      </c>
      <c r="B1554" s="13">
        <f t="shared" si="134"/>
        <v>2029</v>
      </c>
      <c r="C1554" t="s">
        <v>494</v>
      </c>
      <c r="D1554" t="s">
        <v>495</v>
      </c>
      <c r="E1554" s="5">
        <v>2195231695.4518337</v>
      </c>
      <c r="F1554" s="13">
        <f>INDEX($R$3:$T$335,MATCH(VPPEL[[#This Row],[DistrictNumber]],$R$3:$R$335,0),3)</f>
        <v>0</v>
      </c>
      <c r="G1554" s="9">
        <f t="shared" si="137"/>
        <v>0</v>
      </c>
      <c r="H1554" s="11">
        <v>1.02</v>
      </c>
      <c r="I1554" s="12" cm="1">
        <f t="array" ref="I1554">INDEX(VPPEL[],MATCH(VPPEL[[#This Row],[Base Year]]&amp;VPPEL[[#This Row],[DistrictNumber]],VPPEL[[Fiscal Year]:[Fiscal Year]]&amp;VPPEL[[DistrictNumber]:[DistrictNumber]],0),9)*$H1554</f>
        <v>0</v>
      </c>
      <c r="J1554" s="15">
        <f>IF(VPPEL[[#This Row],[Unadjusted Maximum Revenue]]/(VPPEL[[#This Row],[Proposed Taxable Valuation]]/1000)&gt;VPPEL[[#This Row],[Max VPPEL RATE]],VPPEL[[#This Row],[Max VPPEL RATE]],VPPEL[[#This Row],[Unadjusted Maximum Revenue]]/(VPPEL[[#This Row],[Proposed Taxable Valuation]]/1000))</f>
        <v>0</v>
      </c>
      <c r="K1554" s="26">
        <f>ROUND(VPPEL[[#This Row],[Proposed Taxable Valuation]]/1000*VPPEL[[#This Row],[Adjusted Rate]],0)</f>
        <v>0</v>
      </c>
      <c r="L1554" s="19">
        <f t="shared" si="135"/>
        <v>0</v>
      </c>
      <c r="M1554" s="17">
        <f t="shared" si="138"/>
        <v>0</v>
      </c>
      <c r="N1554" s="2">
        <v>1699124245.8377712</v>
      </c>
      <c r="O1554">
        <f>INDEX($R$3:$T$335,MATCH(VPPEL[[#This Row],[DistrictNumber]],$R$3:$R$335,0),3)</f>
        <v>0</v>
      </c>
      <c r="P1554" s="9">
        <f t="shared" si="136"/>
        <v>0</v>
      </c>
    </row>
    <row r="1555" spans="1:16" x14ac:dyDescent="0.35">
      <c r="A1555" s="13">
        <v>2030</v>
      </c>
      <c r="B1555" s="13">
        <f t="shared" si="134"/>
        <v>2029</v>
      </c>
      <c r="C1555" t="s">
        <v>496</v>
      </c>
      <c r="D1555" t="s">
        <v>497</v>
      </c>
      <c r="E1555" s="5">
        <v>219483937.65764335</v>
      </c>
      <c r="F1555" s="13">
        <f>INDEX($R$3:$T$335,MATCH(VPPEL[[#This Row],[DistrictNumber]],$R$3:$R$335,0),3)</f>
        <v>0</v>
      </c>
      <c r="G1555" s="9">
        <f t="shared" si="137"/>
        <v>0</v>
      </c>
      <c r="H1555" s="11">
        <v>1.02</v>
      </c>
      <c r="I1555" s="12" cm="1">
        <f t="array" ref="I1555">INDEX(VPPEL[],MATCH(VPPEL[[#This Row],[Base Year]]&amp;VPPEL[[#This Row],[DistrictNumber]],VPPEL[[Fiscal Year]:[Fiscal Year]]&amp;VPPEL[[DistrictNumber]:[DistrictNumber]],0),9)*$H1555</f>
        <v>0</v>
      </c>
      <c r="J1555" s="15">
        <f>IF(VPPEL[[#This Row],[Unadjusted Maximum Revenue]]/(VPPEL[[#This Row],[Proposed Taxable Valuation]]/1000)&gt;VPPEL[[#This Row],[Max VPPEL RATE]],VPPEL[[#This Row],[Max VPPEL RATE]],VPPEL[[#This Row],[Unadjusted Maximum Revenue]]/(VPPEL[[#This Row],[Proposed Taxable Valuation]]/1000))</f>
        <v>0</v>
      </c>
      <c r="K1555" s="26">
        <f>ROUND(VPPEL[[#This Row],[Proposed Taxable Valuation]]/1000*VPPEL[[#This Row],[Adjusted Rate]],0)</f>
        <v>0</v>
      </c>
      <c r="L1555" s="19">
        <f t="shared" si="135"/>
        <v>0</v>
      </c>
      <c r="M1555" s="17">
        <f t="shared" si="138"/>
        <v>0</v>
      </c>
      <c r="N1555" s="2">
        <v>167235285.0874871</v>
      </c>
      <c r="O1555">
        <f>INDEX($R$3:$T$335,MATCH(VPPEL[[#This Row],[DistrictNumber]],$R$3:$R$335,0),3)</f>
        <v>0</v>
      </c>
      <c r="P1555" s="9">
        <f t="shared" si="136"/>
        <v>0</v>
      </c>
    </row>
    <row r="1556" spans="1:16" x14ac:dyDescent="0.35">
      <c r="A1556" s="13">
        <v>2030</v>
      </c>
      <c r="B1556" s="13">
        <f t="shared" si="134"/>
        <v>2029</v>
      </c>
      <c r="C1556" t="s">
        <v>498</v>
      </c>
      <c r="D1556" t="s">
        <v>499</v>
      </c>
      <c r="E1556" s="5">
        <v>1004358182.2376777</v>
      </c>
      <c r="F1556" s="13">
        <f>INDEX($R$3:$T$335,MATCH(VPPEL[[#This Row],[DistrictNumber]],$R$3:$R$335,0),3)</f>
        <v>1.34</v>
      </c>
      <c r="G1556" s="9">
        <f t="shared" si="137"/>
        <v>1345839.9641984883</v>
      </c>
      <c r="H1556" s="11">
        <v>1.02</v>
      </c>
      <c r="I1556" s="12" cm="1">
        <f t="array" ref="I1556">INDEX(VPPEL[],MATCH(VPPEL[[#This Row],[Base Year]]&amp;VPPEL[[#This Row],[DistrictNumber]],VPPEL[[Fiscal Year]:[Fiscal Year]]&amp;VPPEL[[DistrictNumber]:[DistrictNumber]],0),9)*$H1556</f>
        <v>919388.98063627281</v>
      </c>
      <c r="J1556" s="15">
        <f>IF(VPPEL[[#This Row],[Unadjusted Maximum Revenue]]/(VPPEL[[#This Row],[Proposed Taxable Valuation]]/1000)&gt;VPPEL[[#This Row],[Max VPPEL RATE]],VPPEL[[#This Row],[Max VPPEL RATE]],VPPEL[[#This Row],[Unadjusted Maximum Revenue]]/(VPPEL[[#This Row],[Proposed Taxable Valuation]]/1000))</f>
        <v>0.91539950278286553</v>
      </c>
      <c r="K1556" s="26">
        <f>ROUND(VPPEL[[#This Row],[Proposed Taxable Valuation]]/1000*VPPEL[[#This Row],[Adjusted Rate]],0)</f>
        <v>919389</v>
      </c>
      <c r="L1556" s="19">
        <f t="shared" si="135"/>
        <v>-426450.98356221546</v>
      </c>
      <c r="M1556" s="17">
        <f t="shared" si="138"/>
        <v>-0.42460049721713455</v>
      </c>
      <c r="N1556" s="2">
        <v>742812654.91096616</v>
      </c>
      <c r="O1556">
        <f>INDEX($R$3:$T$335,MATCH(VPPEL[[#This Row],[DistrictNumber]],$R$3:$R$335,0),3)</f>
        <v>1.34</v>
      </c>
      <c r="P1556" s="9">
        <f t="shared" si="136"/>
        <v>995369</v>
      </c>
    </row>
    <row r="1557" spans="1:16" x14ac:dyDescent="0.35">
      <c r="A1557" s="13">
        <v>2030</v>
      </c>
      <c r="B1557" s="13">
        <f t="shared" si="134"/>
        <v>2029</v>
      </c>
      <c r="C1557" t="s">
        <v>500</v>
      </c>
      <c r="D1557" t="s">
        <v>501</v>
      </c>
      <c r="E1557" s="5">
        <v>716908129.92144811</v>
      </c>
      <c r="F1557" s="13">
        <f>INDEX($R$3:$T$335,MATCH(VPPEL[[#This Row],[DistrictNumber]],$R$3:$R$335,0),3)</f>
        <v>0.1062</v>
      </c>
      <c r="G1557" s="9">
        <f t="shared" si="137"/>
        <v>76135.643397657783</v>
      </c>
      <c r="H1557" s="11">
        <v>1.02</v>
      </c>
      <c r="I1557" s="12" cm="1">
        <f t="array" ref="I1557">INDEX(VPPEL[],MATCH(VPPEL[[#This Row],[Base Year]]&amp;VPPEL[[#This Row],[DistrictNumber]],VPPEL[[Fiscal Year]:[Fiscal Year]]&amp;VPPEL[[DistrictNumber]:[DistrictNumber]],0),9)*$H1557</f>
        <v>55118.224283916723</v>
      </c>
      <c r="J1557" s="15">
        <f>IF(VPPEL[[#This Row],[Unadjusted Maximum Revenue]]/(VPPEL[[#This Row],[Proposed Taxable Valuation]]/1000)&gt;VPPEL[[#This Row],[Max VPPEL RATE]],VPPEL[[#This Row],[Max VPPEL RATE]],VPPEL[[#This Row],[Unadjusted Maximum Revenue]]/(VPPEL[[#This Row],[Proposed Taxable Valuation]]/1000))</f>
        <v>7.6883246239592862E-2</v>
      </c>
      <c r="K1557" s="26">
        <f>ROUND(VPPEL[[#This Row],[Proposed Taxable Valuation]]/1000*VPPEL[[#This Row],[Adjusted Rate]],0)</f>
        <v>55118</v>
      </c>
      <c r="L1557" s="19">
        <f t="shared" si="135"/>
        <v>-21017.41911374106</v>
      </c>
      <c r="M1557" s="17">
        <f t="shared" si="138"/>
        <v>-2.9316753760407141E-2</v>
      </c>
      <c r="N1557" s="2">
        <v>535526351.36890227</v>
      </c>
      <c r="O1557">
        <f>INDEX($R$3:$T$335,MATCH(VPPEL[[#This Row],[DistrictNumber]],$R$3:$R$335,0),3)</f>
        <v>0.1062</v>
      </c>
      <c r="P1557" s="9">
        <f t="shared" si="136"/>
        <v>56873</v>
      </c>
    </row>
    <row r="1558" spans="1:16" x14ac:dyDescent="0.35">
      <c r="A1558" s="13">
        <v>2030</v>
      </c>
      <c r="B1558" s="13">
        <f t="shared" si="134"/>
        <v>2029</v>
      </c>
      <c r="C1558" t="s">
        <v>502</v>
      </c>
      <c r="D1558" t="s">
        <v>503</v>
      </c>
      <c r="E1558" s="5">
        <v>580182521.65998089</v>
      </c>
      <c r="F1558" s="13">
        <f>INDEX($R$3:$T$335,MATCH(VPPEL[[#This Row],[DistrictNumber]],$R$3:$R$335,0),3)</f>
        <v>9.8820000000000005E-2</v>
      </c>
      <c r="G1558" s="9">
        <f t="shared" si="137"/>
        <v>57333.636790439312</v>
      </c>
      <c r="H1558" s="11">
        <v>1.02</v>
      </c>
      <c r="I1558" s="12" cm="1">
        <f t="array" ref="I1558">INDEX(VPPEL[],MATCH(VPPEL[[#This Row],[Base Year]]&amp;VPPEL[[#This Row],[DistrictNumber]],VPPEL[[Fiscal Year]:[Fiscal Year]]&amp;VPPEL[[DistrictNumber]:[DistrictNumber]],0),9)*$H1558</f>
        <v>45353.589685616404</v>
      </c>
      <c r="J1558" s="15">
        <f>IF(VPPEL[[#This Row],[Unadjusted Maximum Revenue]]/(VPPEL[[#This Row],[Proposed Taxable Valuation]]/1000)&gt;VPPEL[[#This Row],[Max VPPEL RATE]],VPPEL[[#This Row],[Max VPPEL RATE]],VPPEL[[#This Row],[Unadjusted Maximum Revenue]]/(VPPEL[[#This Row],[Proposed Taxable Valuation]]/1000))</f>
        <v>7.817124437987831E-2</v>
      </c>
      <c r="K1558" s="26">
        <f>ROUND(VPPEL[[#This Row],[Proposed Taxable Valuation]]/1000*VPPEL[[#This Row],[Adjusted Rate]],0)</f>
        <v>45354</v>
      </c>
      <c r="L1558" s="19">
        <f t="shared" si="135"/>
        <v>-11980.047104822908</v>
      </c>
      <c r="M1558" s="17">
        <f t="shared" si="138"/>
        <v>-2.0648755620121695E-2</v>
      </c>
      <c r="N1558" s="2">
        <v>461714112.01523674</v>
      </c>
      <c r="O1558">
        <f>INDEX($R$3:$T$335,MATCH(VPPEL[[#This Row],[DistrictNumber]],$R$3:$R$335,0),3)</f>
        <v>9.8820000000000005E-2</v>
      </c>
      <c r="P1558" s="9">
        <f t="shared" si="136"/>
        <v>45627</v>
      </c>
    </row>
    <row r="1559" spans="1:16" x14ac:dyDescent="0.35">
      <c r="A1559" s="13">
        <v>2030</v>
      </c>
      <c r="B1559" s="13">
        <f t="shared" si="134"/>
        <v>2029</v>
      </c>
      <c r="C1559" t="s">
        <v>504</v>
      </c>
      <c r="D1559" t="s">
        <v>505</v>
      </c>
      <c r="E1559" s="5">
        <v>301165182.57848239</v>
      </c>
      <c r="F1559" s="13">
        <f>INDEX($R$3:$T$335,MATCH(VPPEL[[#This Row],[DistrictNumber]],$R$3:$R$335,0),3)</f>
        <v>0.17327000000000001</v>
      </c>
      <c r="G1559" s="9">
        <f t="shared" si="137"/>
        <v>52182.891185373643</v>
      </c>
      <c r="H1559" s="11">
        <v>1.02</v>
      </c>
      <c r="I1559" s="12" cm="1">
        <f t="array" ref="I1559">INDEX(VPPEL[],MATCH(VPPEL[[#This Row],[Base Year]]&amp;VPPEL[[#This Row],[DistrictNumber]],VPPEL[[Fiscal Year]:[Fiscal Year]]&amp;VPPEL[[DistrictNumber]:[DistrictNumber]],0),9)*$H1559</f>
        <v>42690.411317464386</v>
      </c>
      <c r="J1559" s="15">
        <f>IF(VPPEL[[#This Row],[Unadjusted Maximum Revenue]]/(VPPEL[[#This Row],[Proposed Taxable Valuation]]/1000)&gt;VPPEL[[#This Row],[Max VPPEL RATE]],VPPEL[[#This Row],[Max VPPEL RATE]],VPPEL[[#This Row],[Unadjusted Maximum Revenue]]/(VPPEL[[#This Row],[Proposed Taxable Valuation]]/1000))</f>
        <v>0.14175081910851181</v>
      </c>
      <c r="K1559" s="26">
        <f>ROUND(VPPEL[[#This Row],[Proposed Taxable Valuation]]/1000*VPPEL[[#This Row],[Adjusted Rate]],0)</f>
        <v>42690</v>
      </c>
      <c r="L1559" s="19">
        <f t="shared" si="135"/>
        <v>-9492.4798679092564</v>
      </c>
      <c r="M1559" s="17">
        <f t="shared" si="138"/>
        <v>-3.1519180891488197E-2</v>
      </c>
      <c r="N1559" s="2">
        <v>231961100.82169452</v>
      </c>
      <c r="O1559">
        <f>INDEX($R$3:$T$335,MATCH(VPPEL[[#This Row],[DistrictNumber]],$R$3:$R$335,0),3)</f>
        <v>0.17327000000000001</v>
      </c>
      <c r="P1559" s="9">
        <f t="shared" si="136"/>
        <v>40192</v>
      </c>
    </row>
    <row r="1560" spans="1:16" x14ac:dyDescent="0.35">
      <c r="A1560" s="13">
        <v>2030</v>
      </c>
      <c r="B1560" s="13">
        <f t="shared" si="134"/>
        <v>2029</v>
      </c>
      <c r="C1560" t="s">
        <v>506</v>
      </c>
      <c r="D1560" t="s">
        <v>507</v>
      </c>
      <c r="E1560" s="5">
        <v>338816561.71864104</v>
      </c>
      <c r="F1560" s="13">
        <f>INDEX($R$3:$T$335,MATCH(VPPEL[[#This Row],[DistrictNumber]],$R$3:$R$335,0),3)</f>
        <v>1.34</v>
      </c>
      <c r="G1560" s="9">
        <f t="shared" si="137"/>
        <v>454014.19270297902</v>
      </c>
      <c r="H1560" s="11">
        <v>1.02</v>
      </c>
      <c r="I1560" s="12" cm="1">
        <f t="array" ref="I1560">INDEX(VPPEL[],MATCH(VPPEL[[#This Row],[Base Year]]&amp;VPPEL[[#This Row],[DistrictNumber]],VPPEL[[Fiscal Year]:[Fiscal Year]]&amp;VPPEL[[DistrictNumber]:[DistrictNumber]],0),9)*$H1560</f>
        <v>342695.29540422675</v>
      </c>
      <c r="J1560" s="15">
        <f>IF(VPPEL[[#This Row],[Unadjusted Maximum Revenue]]/(VPPEL[[#This Row],[Proposed Taxable Valuation]]/1000)&gt;VPPEL[[#This Row],[Max VPPEL RATE]],VPPEL[[#This Row],[Max VPPEL RATE]],VPPEL[[#This Row],[Unadjusted Maximum Revenue]]/(VPPEL[[#This Row],[Proposed Taxable Valuation]]/1000))</f>
        <v>1.0114478869212027</v>
      </c>
      <c r="K1560" s="26">
        <f>ROUND(VPPEL[[#This Row],[Proposed Taxable Valuation]]/1000*VPPEL[[#This Row],[Adjusted Rate]],0)</f>
        <v>342695</v>
      </c>
      <c r="L1560" s="19">
        <f t="shared" si="135"/>
        <v>-111318.89729875227</v>
      </c>
      <c r="M1560" s="17">
        <f t="shared" si="138"/>
        <v>-0.32855211307879739</v>
      </c>
      <c r="N1560" s="2">
        <v>256250402.71699497</v>
      </c>
      <c r="O1560">
        <f>INDEX($R$3:$T$335,MATCH(VPPEL[[#This Row],[DistrictNumber]],$R$3:$R$335,0),3)</f>
        <v>1.34</v>
      </c>
      <c r="P1560" s="9">
        <f t="shared" si="136"/>
        <v>343376</v>
      </c>
    </row>
    <row r="1561" spans="1:16" x14ac:dyDescent="0.35">
      <c r="A1561" s="13">
        <v>2030</v>
      </c>
      <c r="B1561" s="13">
        <f t="shared" si="134"/>
        <v>2029</v>
      </c>
      <c r="C1561" t="s">
        <v>508</v>
      </c>
      <c r="D1561" t="s">
        <v>509</v>
      </c>
      <c r="E1561" s="5">
        <v>1484147232.4914217</v>
      </c>
      <c r="F1561" s="13">
        <f>INDEX($R$3:$T$335,MATCH(VPPEL[[#This Row],[DistrictNumber]],$R$3:$R$335,0),3)</f>
        <v>1.03</v>
      </c>
      <c r="G1561" s="9">
        <f t="shared" si="137"/>
        <v>1528671.6494661644</v>
      </c>
      <c r="H1561" s="11">
        <v>1.02</v>
      </c>
      <c r="I1561" s="12" cm="1">
        <f t="array" ref="I1561">INDEX(VPPEL[],MATCH(VPPEL[[#This Row],[Base Year]]&amp;VPPEL[[#This Row],[DistrictNumber]],VPPEL[[Fiscal Year]:[Fiscal Year]]&amp;VPPEL[[DistrictNumber]:[DistrictNumber]],0),9)*$H1561</f>
        <v>858324.8239811518</v>
      </c>
      <c r="J1561" s="15">
        <f>IF(VPPEL[[#This Row],[Unadjusted Maximum Revenue]]/(VPPEL[[#This Row],[Proposed Taxable Valuation]]/1000)&gt;VPPEL[[#This Row],[Max VPPEL RATE]],VPPEL[[#This Row],[Max VPPEL RATE]],VPPEL[[#This Row],[Unadjusted Maximum Revenue]]/(VPPEL[[#This Row],[Proposed Taxable Valuation]]/1000))</f>
        <v>0.57832862211405489</v>
      </c>
      <c r="K1561" s="26">
        <f>ROUND(VPPEL[[#This Row],[Proposed Taxable Valuation]]/1000*VPPEL[[#This Row],[Adjusted Rate]],0)</f>
        <v>858325</v>
      </c>
      <c r="L1561" s="19">
        <f t="shared" si="135"/>
        <v>-670346.82548501261</v>
      </c>
      <c r="M1561" s="17">
        <f t="shared" si="138"/>
        <v>-0.45167137788594514</v>
      </c>
      <c r="N1561" s="2">
        <v>987550747.09508562</v>
      </c>
      <c r="O1561">
        <f>INDEX($R$3:$T$335,MATCH(VPPEL[[#This Row],[DistrictNumber]],$R$3:$R$335,0),3)</f>
        <v>1.03</v>
      </c>
      <c r="P1561" s="9">
        <f t="shared" si="136"/>
        <v>1017177</v>
      </c>
    </row>
    <row r="1562" spans="1:16" x14ac:dyDescent="0.35">
      <c r="A1562" s="13">
        <v>2030</v>
      </c>
      <c r="B1562" s="13">
        <f t="shared" si="134"/>
        <v>2029</v>
      </c>
      <c r="C1562" t="s">
        <v>510</v>
      </c>
      <c r="D1562" t="s">
        <v>511</v>
      </c>
      <c r="E1562" s="5">
        <v>407170819.85857677</v>
      </c>
      <c r="F1562" s="13">
        <f>INDEX($R$3:$T$335,MATCH(VPPEL[[#This Row],[DistrictNumber]],$R$3:$R$335,0),3)</f>
        <v>1.34</v>
      </c>
      <c r="G1562" s="9">
        <f t="shared" si="137"/>
        <v>545608.89861049294</v>
      </c>
      <c r="H1562" s="11">
        <v>1.02</v>
      </c>
      <c r="I1562" s="12" cm="1">
        <f t="array" ref="I1562">INDEX(VPPEL[],MATCH(VPPEL[[#This Row],[Base Year]]&amp;VPPEL[[#This Row],[DistrictNumber]],VPPEL[[Fiscal Year]:[Fiscal Year]]&amp;VPPEL[[DistrictNumber]:[DistrictNumber]],0),9)*$H1562</f>
        <v>466972.20436053624</v>
      </c>
      <c r="J1562" s="15">
        <f>IF(VPPEL[[#This Row],[Unadjusted Maximum Revenue]]/(VPPEL[[#This Row],[Proposed Taxable Valuation]]/1000)&gt;VPPEL[[#This Row],[Max VPPEL RATE]],VPPEL[[#This Row],[Max VPPEL RATE]],VPPEL[[#This Row],[Unadjusted Maximum Revenue]]/(VPPEL[[#This Row],[Proposed Taxable Valuation]]/1000))</f>
        <v>1.1468705063951548</v>
      </c>
      <c r="K1562" s="26">
        <f>ROUND(VPPEL[[#This Row],[Proposed Taxable Valuation]]/1000*VPPEL[[#This Row],[Adjusted Rate]],0)</f>
        <v>466972</v>
      </c>
      <c r="L1562" s="19">
        <f t="shared" si="135"/>
        <v>-78636.694249956694</v>
      </c>
      <c r="M1562" s="17">
        <f t="shared" si="138"/>
        <v>-0.19312949360484533</v>
      </c>
      <c r="N1562" s="2">
        <v>331806848.05059874</v>
      </c>
      <c r="O1562">
        <f>INDEX($R$3:$T$335,MATCH(VPPEL[[#This Row],[DistrictNumber]],$R$3:$R$335,0),3)</f>
        <v>1.34</v>
      </c>
      <c r="P1562" s="9">
        <f t="shared" si="136"/>
        <v>444621</v>
      </c>
    </row>
    <row r="1563" spans="1:16" x14ac:dyDescent="0.35">
      <c r="A1563" s="13">
        <v>2030</v>
      </c>
      <c r="B1563" s="13">
        <f t="shared" si="134"/>
        <v>2029</v>
      </c>
      <c r="C1563" t="s">
        <v>512</v>
      </c>
      <c r="D1563" t="s">
        <v>513</v>
      </c>
      <c r="E1563" s="5">
        <v>7531955464.0766106</v>
      </c>
      <c r="F1563" s="13">
        <f>INDEX($R$3:$T$335,MATCH(VPPEL[[#This Row],[DistrictNumber]],$R$3:$R$335,0),3)</f>
        <v>0</v>
      </c>
      <c r="G1563" s="9">
        <f t="shared" si="137"/>
        <v>0</v>
      </c>
      <c r="H1563" s="11">
        <v>1.02</v>
      </c>
      <c r="I1563" s="12" cm="1">
        <f t="array" ref="I1563">INDEX(VPPEL[],MATCH(VPPEL[[#This Row],[Base Year]]&amp;VPPEL[[#This Row],[DistrictNumber]],VPPEL[[Fiscal Year]:[Fiscal Year]]&amp;VPPEL[[DistrictNumber]:[DistrictNumber]],0),9)*$H1563</f>
        <v>0</v>
      </c>
      <c r="J1563" s="15">
        <f>IF(VPPEL[[#This Row],[Unadjusted Maximum Revenue]]/(VPPEL[[#This Row],[Proposed Taxable Valuation]]/1000)&gt;VPPEL[[#This Row],[Max VPPEL RATE]],VPPEL[[#This Row],[Max VPPEL RATE]],VPPEL[[#This Row],[Unadjusted Maximum Revenue]]/(VPPEL[[#This Row],[Proposed Taxable Valuation]]/1000))</f>
        <v>0</v>
      </c>
      <c r="K1563" s="26">
        <f>ROUND(VPPEL[[#This Row],[Proposed Taxable Valuation]]/1000*VPPEL[[#This Row],[Adjusted Rate]],0)</f>
        <v>0</v>
      </c>
      <c r="L1563" s="19">
        <f t="shared" si="135"/>
        <v>0</v>
      </c>
      <c r="M1563" s="17">
        <f t="shared" si="138"/>
        <v>0</v>
      </c>
      <c r="N1563" s="2">
        <v>4740182429.0828981</v>
      </c>
      <c r="O1563">
        <f>INDEX($R$3:$T$335,MATCH(VPPEL[[#This Row],[DistrictNumber]],$R$3:$R$335,0),3)</f>
        <v>0</v>
      </c>
      <c r="P1563" s="9">
        <f t="shared" si="136"/>
        <v>0</v>
      </c>
    </row>
    <row r="1564" spans="1:16" x14ac:dyDescent="0.35">
      <c r="A1564" s="13">
        <v>2030</v>
      </c>
      <c r="B1564" s="13">
        <f t="shared" si="134"/>
        <v>2029</v>
      </c>
      <c r="C1564" t="s">
        <v>514</v>
      </c>
      <c r="D1564" t="s">
        <v>515</v>
      </c>
      <c r="E1564" s="5">
        <v>1373072062.7711215</v>
      </c>
      <c r="F1564" s="13">
        <f>INDEX($R$3:$T$335,MATCH(VPPEL[[#This Row],[DistrictNumber]],$R$3:$R$335,0),3)</f>
        <v>1.34</v>
      </c>
      <c r="G1564" s="9">
        <f t="shared" si="137"/>
        <v>1839916.5641133029</v>
      </c>
      <c r="H1564" s="11">
        <v>1.02</v>
      </c>
      <c r="I1564" s="12" cm="1">
        <f t="array" ref="I1564">INDEX(VPPEL[],MATCH(VPPEL[[#This Row],[Base Year]]&amp;VPPEL[[#This Row],[DistrictNumber]],VPPEL[[Fiscal Year]:[Fiscal Year]]&amp;VPPEL[[DistrictNumber]:[DistrictNumber]],0),9)*$H1564</f>
        <v>944746.87253033044</v>
      </c>
      <c r="J1564" s="15">
        <f>IF(VPPEL[[#This Row],[Unadjusted Maximum Revenue]]/(VPPEL[[#This Row],[Proposed Taxable Valuation]]/1000)&gt;VPPEL[[#This Row],[Max VPPEL RATE]],VPPEL[[#This Row],[Max VPPEL RATE]],VPPEL[[#This Row],[Unadjusted Maximum Revenue]]/(VPPEL[[#This Row],[Proposed Taxable Valuation]]/1000))</f>
        <v>0.68805337909479491</v>
      </c>
      <c r="K1564" s="26">
        <f>ROUND(VPPEL[[#This Row],[Proposed Taxable Valuation]]/1000*VPPEL[[#This Row],[Adjusted Rate]],0)</f>
        <v>944747</v>
      </c>
      <c r="L1564" s="19">
        <f t="shared" si="135"/>
        <v>-895169.69158297242</v>
      </c>
      <c r="M1564" s="17">
        <f t="shared" si="138"/>
        <v>-0.65194662090520517</v>
      </c>
      <c r="N1564" s="2">
        <v>791694851.63338912</v>
      </c>
      <c r="O1564">
        <f>INDEX($R$3:$T$335,MATCH(VPPEL[[#This Row],[DistrictNumber]],$R$3:$R$335,0),3)</f>
        <v>1.34</v>
      </c>
      <c r="P1564" s="9">
        <f t="shared" si="136"/>
        <v>1060871</v>
      </c>
    </row>
    <row r="1565" spans="1:16" x14ac:dyDescent="0.35">
      <c r="A1565" s="13">
        <v>2030</v>
      </c>
      <c r="B1565" s="13">
        <f t="shared" si="134"/>
        <v>2029</v>
      </c>
      <c r="C1565" t="s">
        <v>516</v>
      </c>
      <c r="D1565" t="s">
        <v>517</v>
      </c>
      <c r="E1565" s="5">
        <v>891490541.1402247</v>
      </c>
      <c r="F1565" s="13">
        <f>INDEX($R$3:$T$335,MATCH(VPPEL[[#This Row],[DistrictNumber]],$R$3:$R$335,0),3)</f>
        <v>1.34</v>
      </c>
      <c r="G1565" s="9">
        <f t="shared" si="137"/>
        <v>1194597.325127901</v>
      </c>
      <c r="H1565" s="11">
        <v>1.02</v>
      </c>
      <c r="I1565" s="12" cm="1">
        <f t="array" ref="I1565">INDEX(VPPEL[],MATCH(VPPEL[[#This Row],[Base Year]]&amp;VPPEL[[#This Row],[DistrictNumber]],VPPEL[[Fiscal Year]:[Fiscal Year]]&amp;VPPEL[[DistrictNumber]:[DistrictNumber]],0),9)*$H1565</f>
        <v>971487.05049089226</v>
      </c>
      <c r="J1565" s="15">
        <f>IF(VPPEL[[#This Row],[Unadjusted Maximum Revenue]]/(VPPEL[[#This Row],[Proposed Taxable Valuation]]/1000)&gt;VPPEL[[#This Row],[Max VPPEL RATE]],VPPEL[[#This Row],[Max VPPEL RATE]],VPPEL[[#This Row],[Unadjusted Maximum Revenue]]/(VPPEL[[#This Row],[Proposed Taxable Valuation]]/1000))</f>
        <v>1.089733435924459</v>
      </c>
      <c r="K1565" s="26">
        <f>ROUND(VPPEL[[#This Row],[Proposed Taxable Valuation]]/1000*VPPEL[[#This Row],[Adjusted Rate]],0)</f>
        <v>971487</v>
      </c>
      <c r="L1565" s="19">
        <f t="shared" si="135"/>
        <v>-223110.27463700878</v>
      </c>
      <c r="M1565" s="17">
        <f t="shared" si="138"/>
        <v>-0.25026656407554104</v>
      </c>
      <c r="N1565" s="2">
        <v>719465580.68586946</v>
      </c>
      <c r="O1565">
        <f>INDEX($R$3:$T$335,MATCH(VPPEL[[#This Row],[DistrictNumber]],$R$3:$R$335,0),3)</f>
        <v>1.34</v>
      </c>
      <c r="P1565" s="9">
        <f t="shared" si="136"/>
        <v>964084</v>
      </c>
    </row>
    <row r="1566" spans="1:16" x14ac:dyDescent="0.35">
      <c r="A1566" s="13">
        <v>2030</v>
      </c>
      <c r="B1566" s="13">
        <f t="shared" si="134"/>
        <v>2029</v>
      </c>
      <c r="C1566" t="s">
        <v>518</v>
      </c>
      <c r="D1566" t="s">
        <v>519</v>
      </c>
      <c r="E1566" s="5">
        <v>573446116.66535532</v>
      </c>
      <c r="F1566" s="13">
        <f>INDEX($R$3:$T$335,MATCH(VPPEL[[#This Row],[DistrictNumber]],$R$3:$R$335,0),3)</f>
        <v>1</v>
      </c>
      <c r="G1566" s="9">
        <f t="shared" si="137"/>
        <v>573446.11666535528</v>
      </c>
      <c r="H1566" s="11">
        <v>1.02</v>
      </c>
      <c r="I1566" s="12" cm="1">
        <f t="array" ref="I1566">INDEX(VPPEL[],MATCH(VPPEL[[#This Row],[Base Year]]&amp;VPPEL[[#This Row],[DistrictNumber]],VPPEL[[Fiscal Year]:[Fiscal Year]]&amp;VPPEL[[DistrictNumber]:[DistrictNumber]],0),9)*$H1566</f>
        <v>432379.91523977712</v>
      </c>
      <c r="J1566" s="15">
        <f>IF(VPPEL[[#This Row],[Unadjusted Maximum Revenue]]/(VPPEL[[#This Row],[Proposed Taxable Valuation]]/1000)&gt;VPPEL[[#This Row],[Max VPPEL RATE]],VPPEL[[#This Row],[Max VPPEL RATE]],VPPEL[[#This Row],[Unadjusted Maximum Revenue]]/(VPPEL[[#This Row],[Proposed Taxable Valuation]]/1000))</f>
        <v>0.75400269122774466</v>
      </c>
      <c r="K1566" s="26">
        <f>ROUND(VPPEL[[#This Row],[Proposed Taxable Valuation]]/1000*VPPEL[[#This Row],[Adjusted Rate]],0)</f>
        <v>432380</v>
      </c>
      <c r="L1566" s="19">
        <f t="shared" si="135"/>
        <v>-141066.20142557815</v>
      </c>
      <c r="M1566" s="17">
        <f t="shared" si="138"/>
        <v>-0.24599730877225534</v>
      </c>
      <c r="N1566" s="2">
        <v>434649899.38392568</v>
      </c>
      <c r="O1566">
        <f>INDEX($R$3:$T$335,MATCH(VPPEL[[#This Row],[DistrictNumber]],$R$3:$R$335,0),3)</f>
        <v>1</v>
      </c>
      <c r="P1566" s="9">
        <f t="shared" si="136"/>
        <v>434650</v>
      </c>
    </row>
    <row r="1567" spans="1:16" x14ac:dyDescent="0.35">
      <c r="A1567" s="13">
        <v>2030</v>
      </c>
      <c r="B1567" s="13">
        <f t="shared" si="134"/>
        <v>2029</v>
      </c>
      <c r="C1567" t="s">
        <v>520</v>
      </c>
      <c r="D1567" t="s">
        <v>521</v>
      </c>
      <c r="E1567" s="5">
        <v>1306808176.2737725</v>
      </c>
      <c r="F1567" s="13">
        <f>INDEX($R$3:$T$335,MATCH(VPPEL[[#This Row],[DistrictNumber]],$R$3:$R$335,0),3)</f>
        <v>1.07822</v>
      </c>
      <c r="G1567" s="9">
        <f t="shared" si="137"/>
        <v>1409026.711821907</v>
      </c>
      <c r="H1567" s="11">
        <v>1.02</v>
      </c>
      <c r="I1567" s="12" cm="1">
        <f t="array" ref="I1567">INDEX(VPPEL[],MATCH(VPPEL[[#This Row],[Base Year]]&amp;VPPEL[[#This Row],[DistrictNumber]],VPPEL[[Fiscal Year]:[Fiscal Year]]&amp;VPPEL[[DistrictNumber]:[DistrictNumber]],0),9)*$H1567</f>
        <v>920699.02875681769</v>
      </c>
      <c r="J1567" s="15">
        <f>IF(VPPEL[[#This Row],[Unadjusted Maximum Revenue]]/(VPPEL[[#This Row],[Proposed Taxable Valuation]]/1000)&gt;VPPEL[[#This Row],[Max VPPEL RATE]],VPPEL[[#This Row],[Max VPPEL RATE]],VPPEL[[#This Row],[Unadjusted Maximum Revenue]]/(VPPEL[[#This Row],[Proposed Taxable Valuation]]/1000))</f>
        <v>0.70454030321580563</v>
      </c>
      <c r="K1567" s="26">
        <f>ROUND(VPPEL[[#This Row],[Proposed Taxable Valuation]]/1000*VPPEL[[#This Row],[Adjusted Rate]],0)</f>
        <v>920699</v>
      </c>
      <c r="L1567" s="19">
        <f t="shared" si="135"/>
        <v>-488327.68306508928</v>
      </c>
      <c r="M1567" s="17">
        <f t="shared" si="138"/>
        <v>-0.37367969678419433</v>
      </c>
      <c r="N1567" s="2">
        <v>1126746539.3682821</v>
      </c>
      <c r="O1567">
        <f>INDEX($R$3:$T$335,MATCH(VPPEL[[#This Row],[DistrictNumber]],$R$3:$R$335,0),3)</f>
        <v>1.07822</v>
      </c>
      <c r="P1567" s="9">
        <f t="shared" si="136"/>
        <v>1214881</v>
      </c>
    </row>
    <row r="1568" spans="1:16" x14ac:dyDescent="0.35">
      <c r="A1568" s="13">
        <v>2030</v>
      </c>
      <c r="B1568" s="13">
        <f t="shared" si="134"/>
        <v>2029</v>
      </c>
      <c r="C1568" t="s">
        <v>522</v>
      </c>
      <c r="D1568" t="s">
        <v>523</v>
      </c>
      <c r="E1568" s="5">
        <v>174204345.43472549</v>
      </c>
      <c r="F1568" s="13">
        <f>INDEX($R$3:$T$335,MATCH(VPPEL[[#This Row],[DistrictNumber]],$R$3:$R$335,0),3)</f>
        <v>0</v>
      </c>
      <c r="G1568" s="9">
        <f t="shared" si="137"/>
        <v>0</v>
      </c>
      <c r="H1568" s="11">
        <v>1.02</v>
      </c>
      <c r="I1568" s="12" cm="1">
        <f t="array" ref="I1568">INDEX(VPPEL[],MATCH(VPPEL[[#This Row],[Base Year]]&amp;VPPEL[[#This Row],[DistrictNumber]],VPPEL[[Fiscal Year]:[Fiscal Year]]&amp;VPPEL[[DistrictNumber]:[DistrictNumber]],0),9)*$H1568</f>
        <v>0</v>
      </c>
      <c r="J1568" s="15">
        <f>IF(VPPEL[[#This Row],[Unadjusted Maximum Revenue]]/(VPPEL[[#This Row],[Proposed Taxable Valuation]]/1000)&gt;VPPEL[[#This Row],[Max VPPEL RATE]],VPPEL[[#This Row],[Max VPPEL RATE]],VPPEL[[#This Row],[Unadjusted Maximum Revenue]]/(VPPEL[[#This Row],[Proposed Taxable Valuation]]/1000))</f>
        <v>0</v>
      </c>
      <c r="K1568" s="26">
        <f>ROUND(VPPEL[[#This Row],[Proposed Taxable Valuation]]/1000*VPPEL[[#This Row],[Adjusted Rate]],0)</f>
        <v>0</v>
      </c>
      <c r="L1568" s="19">
        <f t="shared" si="135"/>
        <v>0</v>
      </c>
      <c r="M1568" s="17">
        <f t="shared" si="138"/>
        <v>0</v>
      </c>
      <c r="N1568" s="2">
        <v>144013270.48482701</v>
      </c>
      <c r="O1568">
        <f>INDEX($R$3:$T$335,MATCH(VPPEL[[#This Row],[DistrictNumber]],$R$3:$R$335,0),3)</f>
        <v>0</v>
      </c>
      <c r="P1568" s="9">
        <f t="shared" si="136"/>
        <v>0</v>
      </c>
    </row>
    <row r="1569" spans="1:16" x14ac:dyDescent="0.35">
      <c r="A1569" s="13">
        <v>2030</v>
      </c>
      <c r="B1569" s="13">
        <f t="shared" si="134"/>
        <v>2029</v>
      </c>
      <c r="C1569" t="s">
        <v>524</v>
      </c>
      <c r="D1569" t="s">
        <v>525</v>
      </c>
      <c r="E1569" s="5">
        <v>682880657.90665567</v>
      </c>
      <c r="F1569" s="13">
        <f>INDEX($R$3:$T$335,MATCH(VPPEL[[#This Row],[DistrictNumber]],$R$3:$R$335,0),3)</f>
        <v>0</v>
      </c>
      <c r="G1569" s="9">
        <f t="shared" si="137"/>
        <v>0</v>
      </c>
      <c r="H1569" s="11">
        <v>1.02</v>
      </c>
      <c r="I1569" s="12" cm="1">
        <f t="array" ref="I1569">INDEX(VPPEL[],MATCH(VPPEL[[#This Row],[Base Year]]&amp;VPPEL[[#This Row],[DistrictNumber]],VPPEL[[Fiscal Year]:[Fiscal Year]]&amp;VPPEL[[DistrictNumber]:[DistrictNumber]],0),9)*$H1569</f>
        <v>0</v>
      </c>
      <c r="J1569" s="15">
        <f>IF(VPPEL[[#This Row],[Unadjusted Maximum Revenue]]/(VPPEL[[#This Row],[Proposed Taxable Valuation]]/1000)&gt;VPPEL[[#This Row],[Max VPPEL RATE]],VPPEL[[#This Row],[Max VPPEL RATE]],VPPEL[[#This Row],[Unadjusted Maximum Revenue]]/(VPPEL[[#This Row],[Proposed Taxable Valuation]]/1000))</f>
        <v>0</v>
      </c>
      <c r="K1569" s="26">
        <f>ROUND(VPPEL[[#This Row],[Proposed Taxable Valuation]]/1000*VPPEL[[#This Row],[Adjusted Rate]],0)</f>
        <v>0</v>
      </c>
      <c r="L1569" s="19">
        <f t="shared" si="135"/>
        <v>0</v>
      </c>
      <c r="M1569" s="17">
        <f t="shared" si="138"/>
        <v>0</v>
      </c>
      <c r="N1569" s="2">
        <v>505583610.6046837</v>
      </c>
      <c r="O1569">
        <f>INDEX($R$3:$T$335,MATCH(VPPEL[[#This Row],[DistrictNumber]],$R$3:$R$335,0),3)</f>
        <v>0</v>
      </c>
      <c r="P1569" s="9">
        <f t="shared" si="136"/>
        <v>0</v>
      </c>
    </row>
    <row r="1570" spans="1:16" x14ac:dyDescent="0.35">
      <c r="A1570" s="13">
        <v>2030</v>
      </c>
      <c r="B1570" s="13">
        <f t="shared" si="134"/>
        <v>2029</v>
      </c>
      <c r="C1570" t="s">
        <v>526</v>
      </c>
      <c r="D1570" t="s">
        <v>527</v>
      </c>
      <c r="E1570" s="5">
        <v>478140163.70312393</v>
      </c>
      <c r="F1570" s="13">
        <f>INDEX($R$3:$T$335,MATCH(VPPEL[[#This Row],[DistrictNumber]],$R$3:$R$335,0),3)</f>
        <v>0.20097999999999999</v>
      </c>
      <c r="G1570" s="9">
        <f t="shared" si="137"/>
        <v>96096.61010105384</v>
      </c>
      <c r="H1570" s="11">
        <v>1.02</v>
      </c>
      <c r="I1570" s="12" cm="1">
        <f t="array" ref="I1570">INDEX(VPPEL[],MATCH(VPPEL[[#This Row],[Base Year]]&amp;VPPEL[[#This Row],[DistrictNumber]],VPPEL[[Fiscal Year]:[Fiscal Year]]&amp;VPPEL[[DistrictNumber]:[DistrictNumber]],0),9)*$H1570</f>
        <v>65385.054554966606</v>
      </c>
      <c r="J1570" s="15">
        <f>IF(VPPEL[[#This Row],[Unadjusted Maximum Revenue]]/(VPPEL[[#This Row],[Proposed Taxable Valuation]]/1000)&gt;VPPEL[[#This Row],[Max VPPEL RATE]],VPPEL[[#This Row],[Max VPPEL RATE]],VPPEL[[#This Row],[Unadjusted Maximum Revenue]]/(VPPEL[[#This Row],[Proposed Taxable Valuation]]/1000))</f>
        <v>0.13674871830169871</v>
      </c>
      <c r="K1570" s="26">
        <f>ROUND(VPPEL[[#This Row],[Proposed Taxable Valuation]]/1000*VPPEL[[#This Row],[Adjusted Rate]],0)</f>
        <v>65385</v>
      </c>
      <c r="L1570" s="19">
        <f t="shared" si="135"/>
        <v>-30711.555546087235</v>
      </c>
      <c r="M1570" s="17">
        <f t="shared" si="138"/>
        <v>-6.4231281698301279E-2</v>
      </c>
      <c r="N1570" s="2">
        <v>334408872.99840689</v>
      </c>
      <c r="O1570">
        <f>INDEX($R$3:$T$335,MATCH(VPPEL[[#This Row],[DistrictNumber]],$R$3:$R$335,0),3)</f>
        <v>0.20097999999999999</v>
      </c>
      <c r="P1570" s="9">
        <f t="shared" si="136"/>
        <v>67209</v>
      </c>
    </row>
    <row r="1571" spans="1:16" x14ac:dyDescent="0.35">
      <c r="A1571" s="13">
        <v>2030</v>
      </c>
      <c r="B1571" s="13">
        <f t="shared" si="134"/>
        <v>2029</v>
      </c>
      <c r="C1571" t="s">
        <v>528</v>
      </c>
      <c r="D1571" t="s">
        <v>529</v>
      </c>
      <c r="E1571" s="5">
        <v>6364323372.7717772</v>
      </c>
      <c r="F1571" s="13">
        <f>INDEX($R$3:$T$335,MATCH(VPPEL[[#This Row],[DistrictNumber]],$R$3:$R$335,0),3)</f>
        <v>1.34</v>
      </c>
      <c r="G1571" s="9">
        <f t="shared" si="137"/>
        <v>8528193.3195141815</v>
      </c>
      <c r="H1571" s="11">
        <v>1.02</v>
      </c>
      <c r="I1571" s="12" cm="1">
        <f t="array" ref="I1571">INDEX(VPPEL[],MATCH(VPPEL[[#This Row],[Base Year]]&amp;VPPEL[[#This Row],[DistrictNumber]],VPPEL[[Fiscal Year]:[Fiscal Year]]&amp;VPPEL[[DistrictNumber]:[DistrictNumber]],0),9)*$H1571</f>
        <v>4658579.714022941</v>
      </c>
      <c r="J1571" s="15">
        <f>IF(VPPEL[[#This Row],[Unadjusted Maximum Revenue]]/(VPPEL[[#This Row],[Proposed Taxable Valuation]]/1000)&gt;VPPEL[[#This Row],[Max VPPEL RATE]],VPPEL[[#This Row],[Max VPPEL RATE]],VPPEL[[#This Row],[Unadjusted Maximum Revenue]]/(VPPEL[[#This Row],[Proposed Taxable Valuation]]/1000))</f>
        <v>0.73198350259095113</v>
      </c>
      <c r="K1571" s="26">
        <f>ROUND(VPPEL[[#This Row],[Proposed Taxable Valuation]]/1000*VPPEL[[#This Row],[Adjusted Rate]],0)</f>
        <v>4658580</v>
      </c>
      <c r="L1571" s="19">
        <f t="shared" si="135"/>
        <v>-3869613.6054912405</v>
      </c>
      <c r="M1571" s="17">
        <f t="shared" si="138"/>
        <v>-0.60801649740904895</v>
      </c>
      <c r="N1571" s="2">
        <v>4025977305.4687567</v>
      </c>
      <c r="O1571">
        <f>INDEX($R$3:$T$335,MATCH(VPPEL[[#This Row],[DistrictNumber]],$R$3:$R$335,0),3)</f>
        <v>1.34</v>
      </c>
      <c r="P1571" s="9">
        <f t="shared" si="136"/>
        <v>5394810</v>
      </c>
    </row>
    <row r="1572" spans="1:16" x14ac:dyDescent="0.35">
      <c r="A1572" s="13">
        <v>2030</v>
      </c>
      <c r="B1572" s="13">
        <f t="shared" si="134"/>
        <v>2029</v>
      </c>
      <c r="C1572" t="s">
        <v>530</v>
      </c>
      <c r="D1572" t="s">
        <v>531</v>
      </c>
      <c r="E1572" s="5">
        <v>368358613.44243723</v>
      </c>
      <c r="F1572" s="13">
        <f>INDEX($R$3:$T$335,MATCH(VPPEL[[#This Row],[DistrictNumber]],$R$3:$R$335,0),3)</f>
        <v>1.34</v>
      </c>
      <c r="G1572" s="9">
        <f t="shared" si="137"/>
        <v>493600.54201286595</v>
      </c>
      <c r="H1572" s="11">
        <v>1.02</v>
      </c>
      <c r="I1572" s="12" cm="1">
        <f t="array" ref="I1572">INDEX(VPPEL[],MATCH(VPPEL[[#This Row],[Base Year]]&amp;VPPEL[[#This Row],[DistrictNumber]],VPPEL[[Fiscal Year]:[Fiscal Year]]&amp;VPPEL[[DistrictNumber]:[DistrictNumber]],0),9)*$H1572</f>
        <v>296434.57786859281</v>
      </c>
      <c r="J1572" s="15">
        <f>IF(VPPEL[[#This Row],[Unadjusted Maximum Revenue]]/(VPPEL[[#This Row],[Proposed Taxable Valuation]]/1000)&gt;VPPEL[[#This Row],[Max VPPEL RATE]],VPPEL[[#This Row],[Max VPPEL RATE]],VPPEL[[#This Row],[Unadjusted Maximum Revenue]]/(VPPEL[[#This Row],[Proposed Taxable Valuation]]/1000))</f>
        <v>0.80474452626018511</v>
      </c>
      <c r="K1572" s="26">
        <f>ROUND(VPPEL[[#This Row],[Proposed Taxable Valuation]]/1000*VPPEL[[#This Row],[Adjusted Rate]],0)</f>
        <v>296435</v>
      </c>
      <c r="L1572" s="19">
        <f t="shared" si="135"/>
        <v>-197165.96414427314</v>
      </c>
      <c r="M1572" s="17">
        <f t="shared" si="138"/>
        <v>-0.53525547373981497</v>
      </c>
      <c r="N1572" s="2">
        <v>237604659.61014223</v>
      </c>
      <c r="O1572">
        <f>INDEX($R$3:$T$335,MATCH(VPPEL[[#This Row],[DistrictNumber]],$R$3:$R$335,0),3)</f>
        <v>1.34</v>
      </c>
      <c r="P1572" s="9">
        <f t="shared" si="136"/>
        <v>318390</v>
      </c>
    </row>
    <row r="1573" spans="1:16" x14ac:dyDescent="0.35">
      <c r="A1573" s="13">
        <v>2030</v>
      </c>
      <c r="B1573" s="13">
        <f t="shared" si="134"/>
        <v>2029</v>
      </c>
      <c r="C1573" t="s">
        <v>532</v>
      </c>
      <c r="D1573" t="s">
        <v>533</v>
      </c>
      <c r="E1573" s="5">
        <v>1363020013.8541696</v>
      </c>
      <c r="F1573" s="13">
        <f>INDEX($R$3:$T$335,MATCH(VPPEL[[#This Row],[DistrictNumber]],$R$3:$R$335,0),3)</f>
        <v>0.92027999999999999</v>
      </c>
      <c r="G1573" s="9">
        <f t="shared" si="137"/>
        <v>1254360.0583497151</v>
      </c>
      <c r="H1573" s="11">
        <v>1.02</v>
      </c>
      <c r="I1573" s="12" cm="1">
        <f t="array" ref="I1573">INDEX(VPPEL[],MATCH(VPPEL[[#This Row],[Base Year]]&amp;VPPEL[[#This Row],[DistrictNumber]],VPPEL[[Fiscal Year]:[Fiscal Year]]&amp;VPPEL[[DistrictNumber]:[DistrictNumber]],0),9)*$H1573</f>
        <v>1037755.989633232</v>
      </c>
      <c r="J1573" s="15">
        <f>IF(VPPEL[[#This Row],[Unadjusted Maximum Revenue]]/(VPPEL[[#This Row],[Proposed Taxable Valuation]]/1000)&gt;VPPEL[[#This Row],[Max VPPEL RATE]],VPPEL[[#This Row],[Max VPPEL RATE]],VPPEL[[#This Row],[Unadjusted Maximum Revenue]]/(VPPEL[[#This Row],[Proposed Taxable Valuation]]/1000))</f>
        <v>0.76136518839426393</v>
      </c>
      <c r="K1573" s="26">
        <f>ROUND(VPPEL[[#This Row],[Proposed Taxable Valuation]]/1000*VPPEL[[#This Row],[Adjusted Rate]],0)</f>
        <v>1037756</v>
      </c>
      <c r="L1573" s="19">
        <f t="shared" si="135"/>
        <v>-216604.06871648307</v>
      </c>
      <c r="M1573" s="17">
        <f t="shared" si="138"/>
        <v>-0.15891481160573606</v>
      </c>
      <c r="N1573" s="2">
        <v>1151659713.006506</v>
      </c>
      <c r="O1573">
        <f>INDEX($R$3:$T$335,MATCH(VPPEL[[#This Row],[DistrictNumber]],$R$3:$R$335,0),3)</f>
        <v>0.92027999999999999</v>
      </c>
      <c r="P1573" s="9">
        <f t="shared" si="136"/>
        <v>1059849</v>
      </c>
    </row>
    <row r="1574" spans="1:16" x14ac:dyDescent="0.35">
      <c r="A1574" s="13">
        <v>2030</v>
      </c>
      <c r="B1574" s="13">
        <f t="shared" si="134"/>
        <v>2029</v>
      </c>
      <c r="C1574" t="s">
        <v>534</v>
      </c>
      <c r="D1574" t="s">
        <v>535</v>
      </c>
      <c r="E1574" s="5">
        <v>1449832025.378731</v>
      </c>
      <c r="F1574" s="13">
        <f>INDEX($R$3:$T$335,MATCH(VPPEL[[#This Row],[DistrictNumber]],$R$3:$R$335,0),3)</f>
        <v>0.67</v>
      </c>
      <c r="G1574" s="9">
        <f t="shared" si="137"/>
        <v>971387.45700374991</v>
      </c>
      <c r="H1574" s="11">
        <v>1.02</v>
      </c>
      <c r="I1574" s="12" cm="1">
        <f t="array" ref="I1574">INDEX(VPPEL[],MATCH(VPPEL[[#This Row],[Base Year]]&amp;VPPEL[[#This Row],[DistrictNumber]],VPPEL[[Fiscal Year]:[Fiscal Year]]&amp;VPPEL[[DistrictNumber]:[DistrictNumber]],0),9)*$H1574</f>
        <v>603168.55246735562</v>
      </c>
      <c r="J1574" s="15">
        <f>IF(VPPEL[[#This Row],[Unadjusted Maximum Revenue]]/(VPPEL[[#This Row],[Proposed Taxable Valuation]]/1000)&gt;VPPEL[[#This Row],[Max VPPEL RATE]],VPPEL[[#This Row],[Max VPPEL RATE]],VPPEL[[#This Row],[Unadjusted Maximum Revenue]]/(VPPEL[[#This Row],[Proposed Taxable Valuation]]/1000))</f>
        <v>0.41602650645670036</v>
      </c>
      <c r="K1574" s="26">
        <f>ROUND(VPPEL[[#This Row],[Proposed Taxable Valuation]]/1000*VPPEL[[#This Row],[Adjusted Rate]],0)</f>
        <v>603169</v>
      </c>
      <c r="L1574" s="19">
        <f t="shared" si="135"/>
        <v>-368218.90453639429</v>
      </c>
      <c r="M1574" s="17">
        <f t="shared" si="138"/>
        <v>-0.25397349354329968</v>
      </c>
      <c r="N1574" s="2">
        <v>978250574.92213619</v>
      </c>
      <c r="O1574">
        <f>INDEX($R$3:$T$335,MATCH(VPPEL[[#This Row],[DistrictNumber]],$R$3:$R$335,0),3)</f>
        <v>0.67</v>
      </c>
      <c r="P1574" s="9">
        <f t="shared" si="136"/>
        <v>655428</v>
      </c>
    </row>
    <row r="1575" spans="1:16" x14ac:dyDescent="0.35">
      <c r="A1575" s="13">
        <v>2030</v>
      </c>
      <c r="B1575" s="13">
        <f t="shared" si="134"/>
        <v>2029</v>
      </c>
      <c r="C1575" t="s">
        <v>536</v>
      </c>
      <c r="D1575" t="s">
        <v>537</v>
      </c>
      <c r="E1575" s="5">
        <v>3697337122.7503471</v>
      </c>
      <c r="F1575" s="13">
        <f>INDEX($R$3:$T$335,MATCH(VPPEL[[#This Row],[DistrictNumber]],$R$3:$R$335,0),3)</f>
        <v>0</v>
      </c>
      <c r="G1575" s="9">
        <f t="shared" si="137"/>
        <v>0</v>
      </c>
      <c r="H1575" s="11">
        <v>1.02</v>
      </c>
      <c r="I1575" s="12" cm="1">
        <f t="array" ref="I1575">INDEX(VPPEL[],MATCH(VPPEL[[#This Row],[Base Year]]&amp;VPPEL[[#This Row],[DistrictNumber]],VPPEL[[Fiscal Year]:[Fiscal Year]]&amp;VPPEL[[DistrictNumber]:[DistrictNumber]],0),9)*$H1575</f>
        <v>0</v>
      </c>
      <c r="J1575" s="15">
        <f>IF(VPPEL[[#This Row],[Unadjusted Maximum Revenue]]/(VPPEL[[#This Row],[Proposed Taxable Valuation]]/1000)&gt;VPPEL[[#This Row],[Max VPPEL RATE]],VPPEL[[#This Row],[Max VPPEL RATE]],VPPEL[[#This Row],[Unadjusted Maximum Revenue]]/(VPPEL[[#This Row],[Proposed Taxable Valuation]]/1000))</f>
        <v>0</v>
      </c>
      <c r="K1575" s="26">
        <f>ROUND(VPPEL[[#This Row],[Proposed Taxable Valuation]]/1000*VPPEL[[#This Row],[Adjusted Rate]],0)</f>
        <v>0</v>
      </c>
      <c r="L1575" s="19">
        <f t="shared" si="135"/>
        <v>0</v>
      </c>
      <c r="M1575" s="17">
        <f t="shared" si="138"/>
        <v>0</v>
      </c>
      <c r="N1575" s="2">
        <v>2144524544.547358</v>
      </c>
      <c r="O1575">
        <f>INDEX($R$3:$T$335,MATCH(VPPEL[[#This Row],[DistrictNumber]],$R$3:$R$335,0),3)</f>
        <v>0</v>
      </c>
      <c r="P1575" s="9">
        <f t="shared" si="136"/>
        <v>0</v>
      </c>
    </row>
    <row r="1576" spans="1:16" x14ac:dyDescent="0.35">
      <c r="A1576" s="13">
        <v>2030</v>
      </c>
      <c r="B1576" s="13">
        <f t="shared" si="134"/>
        <v>2029</v>
      </c>
      <c r="C1576" t="s">
        <v>538</v>
      </c>
      <c r="D1576" t="s">
        <v>539</v>
      </c>
      <c r="E1576" s="5">
        <v>327773034.02671993</v>
      </c>
      <c r="F1576" s="13">
        <f>INDEX($R$3:$T$335,MATCH(VPPEL[[#This Row],[DistrictNumber]],$R$3:$R$335,0),3)</f>
        <v>1.34</v>
      </c>
      <c r="G1576" s="9">
        <f t="shared" si="137"/>
        <v>439215.8655958047</v>
      </c>
      <c r="H1576" s="11">
        <v>1.02</v>
      </c>
      <c r="I1576" s="12" cm="1">
        <f t="array" ref="I1576">INDEX(VPPEL[],MATCH(VPPEL[[#This Row],[Base Year]]&amp;VPPEL[[#This Row],[DistrictNumber]],VPPEL[[Fiscal Year]:[Fiscal Year]]&amp;VPPEL[[DistrictNumber]:[DistrictNumber]],0),9)*$H1576</f>
        <v>277869.59784399311</v>
      </c>
      <c r="J1576" s="15">
        <f>IF(VPPEL[[#This Row],[Unadjusted Maximum Revenue]]/(VPPEL[[#This Row],[Proposed Taxable Valuation]]/1000)&gt;VPPEL[[#This Row],[Max VPPEL RATE]],VPPEL[[#This Row],[Max VPPEL RATE]],VPPEL[[#This Row],[Unadjusted Maximum Revenue]]/(VPPEL[[#This Row],[Proposed Taxable Valuation]]/1000))</f>
        <v>0.8477500251632698</v>
      </c>
      <c r="K1576" s="26">
        <f>ROUND(VPPEL[[#This Row],[Proposed Taxable Valuation]]/1000*VPPEL[[#This Row],[Adjusted Rate]],0)</f>
        <v>277870</v>
      </c>
      <c r="L1576" s="19">
        <f t="shared" si="135"/>
        <v>-161346.2677518116</v>
      </c>
      <c r="M1576" s="17">
        <f t="shared" si="138"/>
        <v>-0.49224997483673028</v>
      </c>
      <c r="N1576" s="2">
        <v>211594467.8269704</v>
      </c>
      <c r="O1576">
        <f>INDEX($R$3:$T$335,MATCH(VPPEL[[#This Row],[DistrictNumber]],$R$3:$R$335,0),3)</f>
        <v>1.34</v>
      </c>
      <c r="P1576" s="9">
        <f t="shared" si="136"/>
        <v>283537</v>
      </c>
    </row>
    <row r="1577" spans="1:16" x14ac:dyDescent="0.35">
      <c r="A1577" s="13">
        <v>2030</v>
      </c>
      <c r="B1577" s="13">
        <f t="shared" si="134"/>
        <v>2029</v>
      </c>
      <c r="C1577" t="s">
        <v>540</v>
      </c>
      <c r="D1577" t="s">
        <v>541</v>
      </c>
      <c r="E1577" s="5">
        <v>947198930.22764516</v>
      </c>
      <c r="F1577" s="13">
        <f>INDEX($R$3:$T$335,MATCH(VPPEL[[#This Row],[DistrictNumber]],$R$3:$R$335,0),3)</f>
        <v>0.67</v>
      </c>
      <c r="G1577" s="9">
        <f t="shared" si="137"/>
        <v>634623.28325252235</v>
      </c>
      <c r="H1577" s="11">
        <v>1.02</v>
      </c>
      <c r="I1577" s="12" cm="1">
        <f t="array" ref="I1577">INDEX(VPPEL[],MATCH(VPPEL[[#This Row],[Base Year]]&amp;VPPEL[[#This Row],[DistrictNumber]],VPPEL[[Fiscal Year]:[Fiscal Year]]&amp;VPPEL[[DistrictNumber]:[DistrictNumber]],0),9)*$H1577</f>
        <v>462642.2597861446</v>
      </c>
      <c r="J1577" s="15">
        <f>IF(VPPEL[[#This Row],[Unadjusted Maximum Revenue]]/(VPPEL[[#This Row],[Proposed Taxable Valuation]]/1000)&gt;VPPEL[[#This Row],[Max VPPEL RATE]],VPPEL[[#This Row],[Max VPPEL RATE]],VPPEL[[#This Row],[Unadjusted Maximum Revenue]]/(VPPEL[[#This Row],[Proposed Taxable Valuation]]/1000))</f>
        <v>0.48843199144550914</v>
      </c>
      <c r="K1577" s="26">
        <f>ROUND(VPPEL[[#This Row],[Proposed Taxable Valuation]]/1000*VPPEL[[#This Row],[Adjusted Rate]],0)</f>
        <v>462642</v>
      </c>
      <c r="L1577" s="19">
        <f t="shared" si="135"/>
        <v>-171981.02346637775</v>
      </c>
      <c r="M1577" s="17">
        <f t="shared" si="138"/>
        <v>-0.1815680085544909</v>
      </c>
      <c r="N1577" s="2">
        <v>763746936.12098515</v>
      </c>
      <c r="O1577">
        <f>INDEX($R$3:$T$335,MATCH(VPPEL[[#This Row],[DistrictNumber]],$R$3:$R$335,0),3)</f>
        <v>0.67</v>
      </c>
      <c r="P1577" s="9">
        <f t="shared" si="136"/>
        <v>511710</v>
      </c>
    </row>
    <row r="1578" spans="1:16" x14ac:dyDescent="0.35">
      <c r="A1578" s="13">
        <v>2030</v>
      </c>
      <c r="B1578" s="13">
        <f t="shared" si="134"/>
        <v>2029</v>
      </c>
      <c r="C1578" t="s">
        <v>542</v>
      </c>
      <c r="D1578" t="s">
        <v>543</v>
      </c>
      <c r="E1578" s="5">
        <v>135591351.59449971</v>
      </c>
      <c r="F1578" s="13">
        <f>INDEX($R$3:$T$335,MATCH(VPPEL[[#This Row],[DistrictNumber]],$R$3:$R$335,0),3)</f>
        <v>1.2029700000000001</v>
      </c>
      <c r="G1578" s="9">
        <f t="shared" si="137"/>
        <v>163112.32822763533</v>
      </c>
      <c r="H1578" s="11">
        <v>1.02</v>
      </c>
      <c r="I1578" s="12" cm="1">
        <f t="array" ref="I1578">INDEX(VPPEL[],MATCH(VPPEL[[#This Row],[Base Year]]&amp;VPPEL[[#This Row],[DistrictNumber]],VPPEL[[Fiscal Year]:[Fiscal Year]]&amp;VPPEL[[DistrictNumber]:[DistrictNumber]],0),9)*$H1578</f>
        <v>130951.64208318322</v>
      </c>
      <c r="J1578" s="15">
        <f>IF(VPPEL[[#This Row],[Unadjusted Maximum Revenue]]/(VPPEL[[#This Row],[Proposed Taxable Valuation]]/1000)&gt;VPPEL[[#This Row],[Max VPPEL RATE]],VPPEL[[#This Row],[Max VPPEL RATE]],VPPEL[[#This Row],[Unadjusted Maximum Revenue]]/(VPPEL[[#This Row],[Proposed Taxable Valuation]]/1000))</f>
        <v>0.96578167075735011</v>
      </c>
      <c r="K1578" s="26">
        <f>ROUND(VPPEL[[#This Row],[Proposed Taxable Valuation]]/1000*VPPEL[[#This Row],[Adjusted Rate]],0)</f>
        <v>130952</v>
      </c>
      <c r="L1578" s="19">
        <f t="shared" si="135"/>
        <v>-32160.686144452106</v>
      </c>
      <c r="M1578" s="17">
        <f t="shared" si="138"/>
        <v>-0.23718832924264999</v>
      </c>
      <c r="N1578" s="2">
        <v>104522203.89073981</v>
      </c>
      <c r="O1578">
        <f>INDEX($R$3:$T$335,MATCH(VPPEL[[#This Row],[DistrictNumber]],$R$3:$R$335,0),3)</f>
        <v>1.2029700000000001</v>
      </c>
      <c r="P1578" s="9">
        <f t="shared" si="136"/>
        <v>125737</v>
      </c>
    </row>
    <row r="1579" spans="1:16" x14ac:dyDescent="0.35">
      <c r="A1579" s="13">
        <v>2030</v>
      </c>
      <c r="B1579" s="13">
        <f t="shared" si="134"/>
        <v>2029</v>
      </c>
      <c r="C1579" t="s">
        <v>544</v>
      </c>
      <c r="D1579" t="s">
        <v>545</v>
      </c>
      <c r="E1579" s="5">
        <v>445935559.42911136</v>
      </c>
      <c r="F1579" s="13">
        <f>INDEX($R$3:$T$335,MATCH(VPPEL[[#This Row],[DistrictNumber]],$R$3:$R$335,0),3)</f>
        <v>0.22389999999999999</v>
      </c>
      <c r="G1579" s="9">
        <f t="shared" si="137"/>
        <v>99844.971756178027</v>
      </c>
      <c r="H1579" s="11">
        <v>1.02</v>
      </c>
      <c r="I1579" s="12" cm="1">
        <f t="array" ref="I1579">INDEX(VPPEL[],MATCH(VPPEL[[#This Row],[Base Year]]&amp;VPPEL[[#This Row],[DistrictNumber]],VPPEL[[Fiscal Year]:[Fiscal Year]]&amp;VPPEL[[DistrictNumber]:[DistrictNumber]],0),9)*$H1579</f>
        <v>77908.108416000672</v>
      </c>
      <c r="J1579" s="15">
        <f>IF(VPPEL[[#This Row],[Unadjusted Maximum Revenue]]/(VPPEL[[#This Row],[Proposed Taxable Valuation]]/1000)&gt;VPPEL[[#This Row],[Max VPPEL RATE]],VPPEL[[#This Row],[Max VPPEL RATE]],VPPEL[[#This Row],[Unadjusted Maximum Revenue]]/(VPPEL[[#This Row],[Proposed Taxable Valuation]]/1000))</f>
        <v>0.17470710009253124</v>
      </c>
      <c r="K1579" s="26">
        <f>ROUND(VPPEL[[#This Row],[Proposed Taxable Valuation]]/1000*VPPEL[[#This Row],[Adjusted Rate]],0)</f>
        <v>77908</v>
      </c>
      <c r="L1579" s="19">
        <f t="shared" si="135"/>
        <v>-21936.863340177355</v>
      </c>
      <c r="M1579" s="17">
        <f t="shared" si="138"/>
        <v>-4.9192899907468751E-2</v>
      </c>
      <c r="N1579" s="2">
        <v>347927499.56767815</v>
      </c>
      <c r="O1579">
        <f>INDEX($R$3:$T$335,MATCH(VPPEL[[#This Row],[DistrictNumber]],$R$3:$R$335,0),3)</f>
        <v>0.22389999999999999</v>
      </c>
      <c r="P1579" s="9">
        <f t="shared" si="136"/>
        <v>77901</v>
      </c>
    </row>
    <row r="1580" spans="1:16" x14ac:dyDescent="0.35">
      <c r="A1580" s="13">
        <v>2030</v>
      </c>
      <c r="B1580" s="13">
        <f t="shared" si="134"/>
        <v>2029</v>
      </c>
      <c r="C1580" t="s">
        <v>546</v>
      </c>
      <c r="D1580" t="s">
        <v>547</v>
      </c>
      <c r="E1580" s="5">
        <v>1187224358.2619867</v>
      </c>
      <c r="F1580" s="13">
        <f>INDEX($R$3:$T$335,MATCH(VPPEL[[#This Row],[DistrictNumber]],$R$3:$R$335,0),3)</f>
        <v>1.34</v>
      </c>
      <c r="G1580" s="9">
        <f t="shared" si="137"/>
        <v>1590880.6400710621</v>
      </c>
      <c r="H1580" s="11">
        <v>1.02</v>
      </c>
      <c r="I1580" s="12" cm="1">
        <f t="array" ref="I1580">INDEX(VPPEL[],MATCH(VPPEL[[#This Row],[Base Year]]&amp;VPPEL[[#This Row],[DistrictNumber]],VPPEL[[Fiscal Year]:[Fiscal Year]]&amp;VPPEL[[DistrictNumber]:[DistrictNumber]],0),9)*$H1580</f>
        <v>998760.14017686842</v>
      </c>
      <c r="J1580" s="15">
        <f>IF(VPPEL[[#This Row],[Unadjusted Maximum Revenue]]/(VPPEL[[#This Row],[Proposed Taxable Valuation]]/1000)&gt;VPPEL[[#This Row],[Max VPPEL RATE]],VPPEL[[#This Row],[Max VPPEL RATE]],VPPEL[[#This Row],[Unadjusted Maximum Revenue]]/(VPPEL[[#This Row],[Proposed Taxable Valuation]]/1000))</f>
        <v>0.84125644258089793</v>
      </c>
      <c r="K1580" s="26">
        <f>ROUND(VPPEL[[#This Row],[Proposed Taxable Valuation]]/1000*VPPEL[[#This Row],[Adjusted Rate]],0)</f>
        <v>998760</v>
      </c>
      <c r="L1580" s="19">
        <f t="shared" si="135"/>
        <v>-592120.49989419372</v>
      </c>
      <c r="M1580" s="17">
        <f t="shared" si="138"/>
        <v>-0.49874355741910215</v>
      </c>
      <c r="N1580" s="2">
        <v>806237422.61157334</v>
      </c>
      <c r="O1580">
        <f>INDEX($R$3:$T$335,MATCH(VPPEL[[#This Row],[DistrictNumber]],$R$3:$R$335,0),3)</f>
        <v>1.34</v>
      </c>
      <c r="P1580" s="9">
        <f t="shared" si="136"/>
        <v>1080358</v>
      </c>
    </row>
    <row r="1581" spans="1:16" x14ac:dyDescent="0.35">
      <c r="A1581" s="13">
        <v>2030</v>
      </c>
      <c r="B1581" s="13">
        <f t="shared" si="134"/>
        <v>2029</v>
      </c>
      <c r="C1581" t="s">
        <v>548</v>
      </c>
      <c r="D1581" t="s">
        <v>549</v>
      </c>
      <c r="E1581" s="5">
        <v>155460217.19504318</v>
      </c>
      <c r="F1581" s="13">
        <f>INDEX($R$3:$T$335,MATCH(VPPEL[[#This Row],[DistrictNumber]],$R$3:$R$335,0),3)</f>
        <v>0.67</v>
      </c>
      <c r="G1581" s="9">
        <f t="shared" si="137"/>
        <v>104158.34552067892</v>
      </c>
      <c r="H1581" s="11">
        <v>1.02</v>
      </c>
      <c r="I1581" s="12" cm="1">
        <f t="array" ref="I1581">INDEX(VPPEL[],MATCH(VPPEL[[#This Row],[Base Year]]&amp;VPPEL[[#This Row],[DistrictNumber]],VPPEL[[Fiscal Year]:[Fiscal Year]]&amp;VPPEL[[DistrictNumber]:[DistrictNumber]],0),9)*$H1581</f>
        <v>78661.268598318944</v>
      </c>
      <c r="J1581" s="15">
        <f>IF(VPPEL[[#This Row],[Unadjusted Maximum Revenue]]/(VPPEL[[#This Row],[Proposed Taxable Valuation]]/1000)&gt;VPPEL[[#This Row],[Max VPPEL RATE]],VPPEL[[#This Row],[Max VPPEL RATE]],VPPEL[[#This Row],[Unadjusted Maximum Revenue]]/(VPPEL[[#This Row],[Proposed Taxable Valuation]]/1000))</f>
        <v>0.50598969960031071</v>
      </c>
      <c r="K1581" s="26">
        <f>ROUND(VPPEL[[#This Row],[Proposed Taxable Valuation]]/1000*VPPEL[[#This Row],[Adjusted Rate]],0)</f>
        <v>78661</v>
      </c>
      <c r="L1581" s="19">
        <f t="shared" si="135"/>
        <v>-25497.076922359978</v>
      </c>
      <c r="M1581" s="17">
        <f t="shared" si="138"/>
        <v>-0.16401030039968933</v>
      </c>
      <c r="N1581" s="2">
        <v>115419054.77050927</v>
      </c>
      <c r="O1581">
        <f>INDEX($R$3:$T$335,MATCH(VPPEL[[#This Row],[DistrictNumber]],$R$3:$R$335,0),3)</f>
        <v>0.67</v>
      </c>
      <c r="P1581" s="9">
        <f t="shared" si="136"/>
        <v>77331</v>
      </c>
    </row>
    <row r="1582" spans="1:16" x14ac:dyDescent="0.35">
      <c r="A1582" s="13">
        <v>2030</v>
      </c>
      <c r="B1582" s="13">
        <f t="shared" si="134"/>
        <v>2029</v>
      </c>
      <c r="C1582" t="s">
        <v>550</v>
      </c>
      <c r="D1582" t="s">
        <v>551</v>
      </c>
      <c r="E1582" s="5">
        <v>597793937.855883</v>
      </c>
      <c r="F1582" s="13">
        <f>INDEX($R$3:$T$335,MATCH(VPPEL[[#This Row],[DistrictNumber]],$R$3:$R$335,0),3)</f>
        <v>0.94038999999999995</v>
      </c>
      <c r="G1582" s="9">
        <f t="shared" si="137"/>
        <v>562159.44122029387</v>
      </c>
      <c r="H1582" s="11">
        <v>1.02</v>
      </c>
      <c r="I1582" s="12" cm="1">
        <f t="array" ref="I1582">INDEX(VPPEL[],MATCH(VPPEL[[#This Row],[Base Year]]&amp;VPPEL[[#This Row],[DistrictNumber]],VPPEL[[Fiscal Year]:[Fiscal Year]]&amp;VPPEL[[DistrictNumber]:[DistrictNumber]],0),9)*$H1582</f>
        <v>424894.39433105366</v>
      </c>
      <c r="J1582" s="15">
        <f>IF(VPPEL[[#This Row],[Unadjusted Maximum Revenue]]/(VPPEL[[#This Row],[Proposed Taxable Valuation]]/1000)&gt;VPPEL[[#This Row],[Max VPPEL RATE]],VPPEL[[#This Row],[Max VPPEL RATE]],VPPEL[[#This Row],[Unadjusted Maximum Revenue]]/(VPPEL[[#This Row],[Proposed Taxable Valuation]]/1000))</f>
        <v>0.71077066431123259</v>
      </c>
      <c r="K1582" s="26">
        <f>ROUND(VPPEL[[#This Row],[Proposed Taxable Valuation]]/1000*VPPEL[[#This Row],[Adjusted Rate]],0)</f>
        <v>424894</v>
      </c>
      <c r="L1582" s="19">
        <f t="shared" si="135"/>
        <v>-137265.04688924021</v>
      </c>
      <c r="M1582" s="17">
        <f t="shared" si="138"/>
        <v>-0.22961933568876736</v>
      </c>
      <c r="N1582" s="2">
        <v>456431206.16423863</v>
      </c>
      <c r="O1582">
        <f>INDEX($R$3:$T$335,MATCH(VPPEL[[#This Row],[DistrictNumber]],$R$3:$R$335,0),3)</f>
        <v>0.94038999999999995</v>
      </c>
      <c r="P1582" s="9">
        <f t="shared" si="136"/>
        <v>429223</v>
      </c>
    </row>
    <row r="1583" spans="1:16" x14ac:dyDescent="0.35">
      <c r="A1583" s="13">
        <v>2030</v>
      </c>
      <c r="B1583" s="13">
        <f t="shared" si="134"/>
        <v>2029</v>
      </c>
      <c r="C1583" t="s">
        <v>552</v>
      </c>
      <c r="D1583" t="s">
        <v>553</v>
      </c>
      <c r="E1583" s="5">
        <v>664458970.22546542</v>
      </c>
      <c r="F1583" s="13">
        <f>INDEX($R$3:$T$335,MATCH(VPPEL[[#This Row],[DistrictNumber]],$R$3:$R$335,0),3)</f>
        <v>0.43070000000000003</v>
      </c>
      <c r="G1583" s="9">
        <f t="shared" si="137"/>
        <v>286182.47847610794</v>
      </c>
      <c r="H1583" s="11">
        <v>1.02</v>
      </c>
      <c r="I1583" s="12" cm="1">
        <f t="array" ref="I1583">INDEX(VPPEL[],MATCH(VPPEL[[#This Row],[Base Year]]&amp;VPPEL[[#This Row],[DistrictNumber]],VPPEL[[Fiscal Year]:[Fiscal Year]]&amp;VPPEL[[DistrictNumber]:[DistrictNumber]],0),9)*$H1583</f>
        <v>175348.33420082423</v>
      </c>
      <c r="J1583" s="15">
        <f>IF(VPPEL[[#This Row],[Unadjusted Maximum Revenue]]/(VPPEL[[#This Row],[Proposed Taxable Valuation]]/1000)&gt;VPPEL[[#This Row],[Max VPPEL RATE]],VPPEL[[#This Row],[Max VPPEL RATE]],VPPEL[[#This Row],[Unadjusted Maximum Revenue]]/(VPPEL[[#This Row],[Proposed Taxable Valuation]]/1000))</f>
        <v>0.2638964060359133</v>
      </c>
      <c r="K1583" s="26">
        <f>ROUND(VPPEL[[#This Row],[Proposed Taxable Valuation]]/1000*VPPEL[[#This Row],[Adjusted Rate]],0)</f>
        <v>175348</v>
      </c>
      <c r="L1583" s="19">
        <f t="shared" si="135"/>
        <v>-110834.1442752837</v>
      </c>
      <c r="M1583" s="17">
        <f t="shared" si="138"/>
        <v>-0.16680359396408673</v>
      </c>
      <c r="N1583" s="2">
        <v>443126022.30288076</v>
      </c>
      <c r="O1583">
        <f>INDEX($R$3:$T$335,MATCH(VPPEL[[#This Row],[DistrictNumber]],$R$3:$R$335,0),3)</f>
        <v>0.43070000000000003</v>
      </c>
      <c r="P1583" s="9">
        <f t="shared" si="136"/>
        <v>190854</v>
      </c>
    </row>
    <row r="1584" spans="1:16" x14ac:dyDescent="0.35">
      <c r="A1584" s="13">
        <v>2030</v>
      </c>
      <c r="B1584" s="13">
        <f t="shared" si="134"/>
        <v>2029</v>
      </c>
      <c r="C1584" t="s">
        <v>554</v>
      </c>
      <c r="D1584" t="s">
        <v>555</v>
      </c>
      <c r="E1584" s="5">
        <v>523753703.57585245</v>
      </c>
      <c r="F1584" s="13">
        <f>INDEX($R$3:$T$335,MATCH(VPPEL[[#This Row],[DistrictNumber]],$R$3:$R$335,0),3)</f>
        <v>0</v>
      </c>
      <c r="G1584" s="9">
        <f t="shared" si="137"/>
        <v>0</v>
      </c>
      <c r="H1584" s="11">
        <v>1.02</v>
      </c>
      <c r="I1584" s="12" cm="1">
        <f t="array" ref="I1584">INDEX(VPPEL[],MATCH(VPPEL[[#This Row],[Base Year]]&amp;VPPEL[[#This Row],[DistrictNumber]],VPPEL[[Fiscal Year]:[Fiscal Year]]&amp;VPPEL[[DistrictNumber]:[DistrictNumber]],0),9)*$H1584</f>
        <v>0</v>
      </c>
      <c r="J1584" s="15">
        <f>IF(VPPEL[[#This Row],[Unadjusted Maximum Revenue]]/(VPPEL[[#This Row],[Proposed Taxable Valuation]]/1000)&gt;VPPEL[[#This Row],[Max VPPEL RATE]],VPPEL[[#This Row],[Max VPPEL RATE]],VPPEL[[#This Row],[Unadjusted Maximum Revenue]]/(VPPEL[[#This Row],[Proposed Taxable Valuation]]/1000))</f>
        <v>0</v>
      </c>
      <c r="K1584" s="26">
        <f>ROUND(VPPEL[[#This Row],[Proposed Taxable Valuation]]/1000*VPPEL[[#This Row],[Adjusted Rate]],0)</f>
        <v>0</v>
      </c>
      <c r="L1584" s="19">
        <f t="shared" si="135"/>
        <v>0</v>
      </c>
      <c r="M1584" s="17">
        <f t="shared" si="138"/>
        <v>0</v>
      </c>
      <c r="N1584" s="2">
        <v>333677272.40300804</v>
      </c>
      <c r="O1584">
        <f>INDEX($R$3:$T$335,MATCH(VPPEL[[#This Row],[DistrictNumber]],$R$3:$R$335,0),3)</f>
        <v>0</v>
      </c>
      <c r="P1584" s="9">
        <f t="shared" si="136"/>
        <v>0</v>
      </c>
    </row>
    <row r="1585" spans="1:16" x14ac:dyDescent="0.35">
      <c r="A1585" s="13">
        <v>2030</v>
      </c>
      <c r="B1585" s="13">
        <f t="shared" si="134"/>
        <v>2029</v>
      </c>
      <c r="C1585" t="s">
        <v>556</v>
      </c>
      <c r="D1585" t="s">
        <v>557</v>
      </c>
      <c r="E1585" s="5">
        <v>530458139.69300294</v>
      </c>
      <c r="F1585" s="13">
        <f>INDEX($R$3:$T$335,MATCH(VPPEL[[#This Row],[DistrictNumber]],$R$3:$R$335,0),3)</f>
        <v>1.34</v>
      </c>
      <c r="G1585" s="9">
        <f t="shared" si="137"/>
        <v>710813.90718862391</v>
      </c>
      <c r="H1585" s="11">
        <v>1.02</v>
      </c>
      <c r="I1585" s="12" cm="1">
        <f t="array" ref="I1585">INDEX(VPPEL[],MATCH(VPPEL[[#This Row],[Base Year]]&amp;VPPEL[[#This Row],[DistrictNumber]],VPPEL[[Fiscal Year]:[Fiscal Year]]&amp;VPPEL[[DistrictNumber]:[DistrictNumber]],0),9)*$H1585</f>
        <v>475461.93580157805</v>
      </c>
      <c r="J1585" s="15">
        <f>IF(VPPEL[[#This Row],[Unadjusted Maximum Revenue]]/(VPPEL[[#This Row],[Proposed Taxable Valuation]]/1000)&gt;VPPEL[[#This Row],[Max VPPEL RATE]],VPPEL[[#This Row],[Max VPPEL RATE]],VPPEL[[#This Row],[Unadjusted Maximum Revenue]]/(VPPEL[[#This Row],[Proposed Taxable Valuation]]/1000))</f>
        <v>0.89632319729648535</v>
      </c>
      <c r="K1585" s="26">
        <f>ROUND(VPPEL[[#This Row],[Proposed Taxable Valuation]]/1000*VPPEL[[#This Row],[Adjusted Rate]],0)</f>
        <v>475462</v>
      </c>
      <c r="L1585" s="19">
        <f t="shared" si="135"/>
        <v>-235351.97138704587</v>
      </c>
      <c r="M1585" s="17">
        <f t="shared" si="138"/>
        <v>-0.44367680270351473</v>
      </c>
      <c r="N1585" s="2">
        <v>370750599.47652644</v>
      </c>
      <c r="O1585">
        <f>INDEX($R$3:$T$335,MATCH(VPPEL[[#This Row],[DistrictNumber]],$R$3:$R$335,0),3)</f>
        <v>1.34</v>
      </c>
      <c r="P1585" s="9">
        <f t="shared" si="136"/>
        <v>496806</v>
      </c>
    </row>
    <row r="1586" spans="1:16" x14ac:dyDescent="0.35">
      <c r="A1586" s="13">
        <v>2030</v>
      </c>
      <c r="B1586" s="13">
        <f t="shared" si="134"/>
        <v>2029</v>
      </c>
      <c r="C1586" t="s">
        <v>558</v>
      </c>
      <c r="D1586" t="s">
        <v>559</v>
      </c>
      <c r="E1586" s="5">
        <v>211530315.00868317</v>
      </c>
      <c r="F1586" s="13">
        <f>INDEX($R$3:$T$335,MATCH(VPPEL[[#This Row],[DistrictNumber]],$R$3:$R$335,0),3)</f>
        <v>1.24786</v>
      </c>
      <c r="G1586" s="9">
        <f t="shared" si="137"/>
        <v>263960.21888673538</v>
      </c>
      <c r="H1586" s="11">
        <v>1.02</v>
      </c>
      <c r="I1586" s="12" cm="1">
        <f t="array" ref="I1586">INDEX(VPPEL[],MATCH(VPPEL[[#This Row],[Base Year]]&amp;VPPEL[[#This Row],[DistrictNumber]],VPPEL[[Fiscal Year]:[Fiscal Year]]&amp;VPPEL[[DistrictNumber]:[DistrictNumber]],0),9)*$H1586</f>
        <v>210162.69200829242</v>
      </c>
      <c r="J1586" s="15">
        <f>IF(VPPEL[[#This Row],[Unadjusted Maximum Revenue]]/(VPPEL[[#This Row],[Proposed Taxable Valuation]]/1000)&gt;VPPEL[[#This Row],[Max VPPEL RATE]],VPPEL[[#This Row],[Max VPPEL RATE]],VPPEL[[#This Row],[Unadjusted Maximum Revenue]]/(VPPEL[[#This Row],[Proposed Taxable Valuation]]/1000))</f>
        <v>0.9935346241018238</v>
      </c>
      <c r="K1586" s="26">
        <f>ROUND(VPPEL[[#This Row],[Proposed Taxable Valuation]]/1000*VPPEL[[#This Row],[Adjusted Rate]],0)</f>
        <v>210163</v>
      </c>
      <c r="L1586" s="19">
        <f t="shared" si="135"/>
        <v>-53797.526878442965</v>
      </c>
      <c r="M1586" s="17">
        <f t="shared" si="138"/>
        <v>-0.25432537589817616</v>
      </c>
      <c r="N1586" s="2">
        <v>175520660.1065245</v>
      </c>
      <c r="O1586">
        <f>INDEX($R$3:$T$335,MATCH(VPPEL[[#This Row],[DistrictNumber]],$R$3:$R$335,0),3)</f>
        <v>1.24786</v>
      </c>
      <c r="P1586" s="9">
        <f t="shared" si="136"/>
        <v>219025</v>
      </c>
    </row>
    <row r="1587" spans="1:16" x14ac:dyDescent="0.35">
      <c r="A1587" s="13">
        <v>2030</v>
      </c>
      <c r="B1587" s="13">
        <f t="shared" si="134"/>
        <v>2029</v>
      </c>
      <c r="C1587" t="s">
        <v>560</v>
      </c>
      <c r="D1587" t="s">
        <v>561</v>
      </c>
      <c r="E1587" s="5">
        <v>246321062.99928477</v>
      </c>
      <c r="F1587" s="13">
        <f>INDEX($R$3:$T$335,MATCH(VPPEL[[#This Row],[DistrictNumber]],$R$3:$R$335,0),3)</f>
        <v>1.34</v>
      </c>
      <c r="G1587" s="9">
        <f t="shared" si="137"/>
        <v>330070.22441904159</v>
      </c>
      <c r="H1587" s="11">
        <v>1.02</v>
      </c>
      <c r="I1587" s="12" cm="1">
        <f t="array" ref="I1587">INDEX(VPPEL[],MATCH(VPPEL[[#This Row],[Base Year]]&amp;VPPEL[[#This Row],[DistrictNumber]],VPPEL[[Fiscal Year]:[Fiscal Year]]&amp;VPPEL[[DistrictNumber]:[DistrictNumber]],0),9)*$H1587</f>
        <v>235244.34434312253</v>
      </c>
      <c r="J1587" s="15">
        <f>IF(VPPEL[[#This Row],[Unadjusted Maximum Revenue]]/(VPPEL[[#This Row],[Proposed Taxable Valuation]]/1000)&gt;VPPEL[[#This Row],[Max VPPEL RATE]],VPPEL[[#This Row],[Max VPPEL RATE]],VPPEL[[#This Row],[Unadjusted Maximum Revenue]]/(VPPEL[[#This Row],[Proposed Taxable Valuation]]/1000))</f>
        <v>0.95503137847292252</v>
      </c>
      <c r="K1587" s="26">
        <f>ROUND(VPPEL[[#This Row],[Proposed Taxable Valuation]]/1000*VPPEL[[#This Row],[Adjusted Rate]],0)</f>
        <v>235244</v>
      </c>
      <c r="L1587" s="19">
        <f t="shared" si="135"/>
        <v>-94825.880075919064</v>
      </c>
      <c r="M1587" s="17">
        <f t="shared" si="138"/>
        <v>-0.38496862152707756</v>
      </c>
      <c r="N1587" s="2">
        <v>176911714.33935928</v>
      </c>
      <c r="O1587">
        <f>INDEX($R$3:$T$335,MATCH(VPPEL[[#This Row],[DistrictNumber]],$R$3:$R$335,0),3)</f>
        <v>1.34</v>
      </c>
      <c r="P1587" s="9">
        <f t="shared" si="136"/>
        <v>237062</v>
      </c>
    </row>
    <row r="1588" spans="1:16" x14ac:dyDescent="0.35">
      <c r="A1588" s="13">
        <v>2030</v>
      </c>
      <c r="B1588" s="13">
        <f t="shared" si="134"/>
        <v>2029</v>
      </c>
      <c r="C1588" t="s">
        <v>562</v>
      </c>
      <c r="D1588" t="s">
        <v>563</v>
      </c>
      <c r="E1588" s="5">
        <v>372779718.91476911</v>
      </c>
      <c r="F1588" s="13">
        <f>INDEX($R$3:$T$335,MATCH(VPPEL[[#This Row],[DistrictNumber]],$R$3:$R$335,0),3)</f>
        <v>0.67</v>
      </c>
      <c r="G1588" s="9">
        <f t="shared" si="137"/>
        <v>249762.41167289534</v>
      </c>
      <c r="H1588" s="11">
        <v>1.02</v>
      </c>
      <c r="I1588" s="12" cm="1">
        <f t="array" ref="I1588">INDEX(VPPEL[],MATCH(VPPEL[[#This Row],[Base Year]]&amp;VPPEL[[#This Row],[DistrictNumber]],VPPEL[[Fiscal Year]:[Fiscal Year]]&amp;VPPEL[[DistrictNumber]:[DistrictNumber]],0),9)*$H1588</f>
        <v>189771.66631008292</v>
      </c>
      <c r="J1588" s="15">
        <f>IF(VPPEL[[#This Row],[Unadjusted Maximum Revenue]]/(VPPEL[[#This Row],[Proposed Taxable Valuation]]/1000)&gt;VPPEL[[#This Row],[Max VPPEL RATE]],VPPEL[[#This Row],[Max VPPEL RATE]],VPPEL[[#This Row],[Unadjusted Maximum Revenue]]/(VPPEL[[#This Row],[Proposed Taxable Valuation]]/1000))</f>
        <v>0.50907186384104641</v>
      </c>
      <c r="K1588" s="26">
        <f>ROUND(VPPEL[[#This Row],[Proposed Taxable Valuation]]/1000*VPPEL[[#This Row],[Adjusted Rate]],0)</f>
        <v>189772</v>
      </c>
      <c r="L1588" s="19">
        <f t="shared" si="135"/>
        <v>-59990.74536281242</v>
      </c>
      <c r="M1588" s="17">
        <f t="shared" si="138"/>
        <v>-0.16092813615895363</v>
      </c>
      <c r="N1588" s="2">
        <v>283977660.52402824</v>
      </c>
      <c r="O1588">
        <f>INDEX($R$3:$T$335,MATCH(VPPEL[[#This Row],[DistrictNumber]],$R$3:$R$335,0),3)</f>
        <v>0.67</v>
      </c>
      <c r="P1588" s="9">
        <f t="shared" si="136"/>
        <v>190265</v>
      </c>
    </row>
    <row r="1589" spans="1:16" x14ac:dyDescent="0.35">
      <c r="A1589" s="13">
        <v>2030</v>
      </c>
      <c r="B1589" s="13">
        <f t="shared" si="134"/>
        <v>2029</v>
      </c>
      <c r="C1589" t="s">
        <v>564</v>
      </c>
      <c r="D1589" t="s">
        <v>565</v>
      </c>
      <c r="E1589" s="5">
        <v>225835109.60902286</v>
      </c>
      <c r="F1589" s="13">
        <f>INDEX($R$3:$T$335,MATCH(VPPEL[[#This Row],[DistrictNumber]],$R$3:$R$335,0),3)</f>
        <v>0</v>
      </c>
      <c r="G1589" s="9">
        <f t="shared" si="137"/>
        <v>0</v>
      </c>
      <c r="H1589" s="11">
        <v>1.02</v>
      </c>
      <c r="I1589" s="12" cm="1">
        <f t="array" ref="I1589">INDEX(VPPEL[],MATCH(VPPEL[[#This Row],[Base Year]]&amp;VPPEL[[#This Row],[DistrictNumber]],VPPEL[[Fiscal Year]:[Fiscal Year]]&amp;VPPEL[[DistrictNumber]:[DistrictNumber]],0),9)*$H1589</f>
        <v>0</v>
      </c>
      <c r="J1589" s="15">
        <f>IF(VPPEL[[#This Row],[Unadjusted Maximum Revenue]]/(VPPEL[[#This Row],[Proposed Taxable Valuation]]/1000)&gt;VPPEL[[#This Row],[Max VPPEL RATE]],VPPEL[[#This Row],[Max VPPEL RATE]],VPPEL[[#This Row],[Unadjusted Maximum Revenue]]/(VPPEL[[#This Row],[Proposed Taxable Valuation]]/1000))</f>
        <v>0</v>
      </c>
      <c r="K1589" s="26">
        <f>ROUND(VPPEL[[#This Row],[Proposed Taxable Valuation]]/1000*VPPEL[[#This Row],[Adjusted Rate]],0)</f>
        <v>0</v>
      </c>
      <c r="L1589" s="19">
        <f t="shared" si="135"/>
        <v>0</v>
      </c>
      <c r="M1589" s="17">
        <f t="shared" si="138"/>
        <v>0</v>
      </c>
      <c r="N1589" s="2">
        <v>168056173.43986356</v>
      </c>
      <c r="O1589">
        <f>INDEX($R$3:$T$335,MATCH(VPPEL[[#This Row],[DistrictNumber]],$R$3:$R$335,0),3)</f>
        <v>0</v>
      </c>
      <c r="P1589" s="9">
        <f t="shared" si="136"/>
        <v>0</v>
      </c>
    </row>
    <row r="1590" spans="1:16" x14ac:dyDescent="0.35">
      <c r="A1590" s="13">
        <v>2030</v>
      </c>
      <c r="B1590" s="13">
        <f t="shared" si="134"/>
        <v>2029</v>
      </c>
      <c r="C1590" t="s">
        <v>566</v>
      </c>
      <c r="D1590" t="s">
        <v>567</v>
      </c>
      <c r="E1590" s="5">
        <v>237720646.36206999</v>
      </c>
      <c r="F1590" s="13">
        <f>INDEX($R$3:$T$335,MATCH(VPPEL[[#This Row],[DistrictNumber]],$R$3:$R$335,0),3)</f>
        <v>0</v>
      </c>
      <c r="G1590" s="9">
        <f t="shared" si="137"/>
        <v>0</v>
      </c>
      <c r="H1590" s="11">
        <v>1.02</v>
      </c>
      <c r="I1590" s="12" cm="1">
        <f t="array" ref="I1590">INDEX(VPPEL[],MATCH(VPPEL[[#This Row],[Base Year]]&amp;VPPEL[[#This Row],[DistrictNumber]],VPPEL[[Fiscal Year]:[Fiscal Year]]&amp;VPPEL[[DistrictNumber]:[DistrictNumber]],0),9)*$H1590</f>
        <v>0</v>
      </c>
      <c r="J1590" s="15">
        <f>IF(VPPEL[[#This Row],[Unadjusted Maximum Revenue]]/(VPPEL[[#This Row],[Proposed Taxable Valuation]]/1000)&gt;VPPEL[[#This Row],[Max VPPEL RATE]],VPPEL[[#This Row],[Max VPPEL RATE]],VPPEL[[#This Row],[Unadjusted Maximum Revenue]]/(VPPEL[[#This Row],[Proposed Taxable Valuation]]/1000))</f>
        <v>0</v>
      </c>
      <c r="K1590" s="26">
        <f>ROUND(VPPEL[[#This Row],[Proposed Taxable Valuation]]/1000*VPPEL[[#This Row],[Adjusted Rate]],0)</f>
        <v>0</v>
      </c>
      <c r="L1590" s="19">
        <f t="shared" si="135"/>
        <v>0</v>
      </c>
      <c r="M1590" s="17">
        <f t="shared" si="138"/>
        <v>0</v>
      </c>
      <c r="N1590" s="2">
        <v>199059739.89243039</v>
      </c>
      <c r="O1590">
        <f>INDEX($R$3:$T$335,MATCH(VPPEL[[#This Row],[DistrictNumber]],$R$3:$R$335,0),3)</f>
        <v>0</v>
      </c>
      <c r="P1590" s="9">
        <f t="shared" si="136"/>
        <v>0</v>
      </c>
    </row>
    <row r="1591" spans="1:16" x14ac:dyDescent="0.35">
      <c r="A1591" s="13">
        <v>2030</v>
      </c>
      <c r="B1591" s="13">
        <f t="shared" si="134"/>
        <v>2029</v>
      </c>
      <c r="C1591" t="s">
        <v>568</v>
      </c>
      <c r="D1591" t="s">
        <v>569</v>
      </c>
      <c r="E1591" s="5">
        <v>600843040.52358365</v>
      </c>
      <c r="F1591" s="13">
        <f>INDEX($R$3:$T$335,MATCH(VPPEL[[#This Row],[DistrictNumber]],$R$3:$R$335,0),3)</f>
        <v>0</v>
      </c>
      <c r="G1591" s="9">
        <f t="shared" si="137"/>
        <v>0</v>
      </c>
      <c r="H1591" s="11">
        <v>1.02</v>
      </c>
      <c r="I1591" s="12" cm="1">
        <f t="array" ref="I1591">INDEX(VPPEL[],MATCH(VPPEL[[#This Row],[Base Year]]&amp;VPPEL[[#This Row],[DistrictNumber]],VPPEL[[Fiscal Year]:[Fiscal Year]]&amp;VPPEL[[DistrictNumber]:[DistrictNumber]],0),9)*$H1591</f>
        <v>0</v>
      </c>
      <c r="J1591" s="15">
        <f>IF(VPPEL[[#This Row],[Unadjusted Maximum Revenue]]/(VPPEL[[#This Row],[Proposed Taxable Valuation]]/1000)&gt;VPPEL[[#This Row],[Max VPPEL RATE]],VPPEL[[#This Row],[Max VPPEL RATE]],VPPEL[[#This Row],[Unadjusted Maximum Revenue]]/(VPPEL[[#This Row],[Proposed Taxable Valuation]]/1000))</f>
        <v>0</v>
      </c>
      <c r="K1591" s="26">
        <f>ROUND(VPPEL[[#This Row],[Proposed Taxable Valuation]]/1000*VPPEL[[#This Row],[Adjusted Rate]],0)</f>
        <v>0</v>
      </c>
      <c r="L1591" s="19">
        <f t="shared" si="135"/>
        <v>0</v>
      </c>
      <c r="M1591" s="17">
        <f t="shared" si="138"/>
        <v>0</v>
      </c>
      <c r="N1591" s="2">
        <v>396861986.74409342</v>
      </c>
      <c r="O1591">
        <f>INDEX($R$3:$T$335,MATCH(VPPEL[[#This Row],[DistrictNumber]],$R$3:$R$335,0),3)</f>
        <v>0</v>
      </c>
      <c r="P1591" s="9">
        <f t="shared" si="136"/>
        <v>0</v>
      </c>
    </row>
    <row r="1592" spans="1:16" x14ac:dyDescent="0.35">
      <c r="A1592" s="13">
        <v>2030</v>
      </c>
      <c r="B1592" s="13">
        <f t="shared" si="134"/>
        <v>2029</v>
      </c>
      <c r="C1592" t="s">
        <v>570</v>
      </c>
      <c r="D1592" t="s">
        <v>571</v>
      </c>
      <c r="E1592" s="5">
        <v>749272793.21512175</v>
      </c>
      <c r="F1592" s="13">
        <f>INDEX($R$3:$T$335,MATCH(VPPEL[[#This Row],[DistrictNumber]],$R$3:$R$335,0),3)</f>
        <v>1.17126</v>
      </c>
      <c r="G1592" s="9">
        <f t="shared" si="137"/>
        <v>877593.25178114348</v>
      </c>
      <c r="H1592" s="11">
        <v>1.02</v>
      </c>
      <c r="I1592" s="12" cm="1">
        <f t="array" ref="I1592">INDEX(VPPEL[],MATCH(VPPEL[[#This Row],[Base Year]]&amp;VPPEL[[#This Row],[DistrictNumber]],VPPEL[[Fiscal Year]:[Fiscal Year]]&amp;VPPEL[[DistrictNumber]:[DistrictNumber]],0),9)*$H1592</f>
        <v>648446.25322304398</v>
      </c>
      <c r="J1592" s="15">
        <f>IF(VPPEL[[#This Row],[Unadjusted Maximum Revenue]]/(VPPEL[[#This Row],[Proposed Taxable Valuation]]/1000)&gt;VPPEL[[#This Row],[Max VPPEL RATE]],VPPEL[[#This Row],[Max VPPEL RATE]],VPPEL[[#This Row],[Unadjusted Maximum Revenue]]/(VPPEL[[#This Row],[Proposed Taxable Valuation]]/1000))</f>
        <v>0.86543413706584471</v>
      </c>
      <c r="K1592" s="26">
        <f>ROUND(VPPEL[[#This Row],[Proposed Taxable Valuation]]/1000*VPPEL[[#This Row],[Adjusted Rate]],0)</f>
        <v>648446</v>
      </c>
      <c r="L1592" s="19">
        <f t="shared" si="135"/>
        <v>-229146.9985580995</v>
      </c>
      <c r="M1592" s="17">
        <f t="shared" si="138"/>
        <v>-0.30582586293415526</v>
      </c>
      <c r="N1592" s="2">
        <v>539878299.04448354</v>
      </c>
      <c r="O1592">
        <f>INDEX($R$3:$T$335,MATCH(VPPEL[[#This Row],[DistrictNumber]],$R$3:$R$335,0),3)</f>
        <v>1.17126</v>
      </c>
      <c r="P1592" s="9">
        <f t="shared" si="136"/>
        <v>632338</v>
      </c>
    </row>
    <row r="1593" spans="1:16" x14ac:dyDescent="0.35">
      <c r="A1593" s="13">
        <v>2030</v>
      </c>
      <c r="B1593" s="13">
        <f t="shared" si="134"/>
        <v>2029</v>
      </c>
      <c r="C1593" t="s">
        <v>572</v>
      </c>
      <c r="D1593" t="s">
        <v>573</v>
      </c>
      <c r="E1593" s="5">
        <v>703249465.46760011</v>
      </c>
      <c r="F1593" s="13">
        <f>INDEX($R$3:$T$335,MATCH(VPPEL[[#This Row],[DistrictNumber]],$R$3:$R$335,0),3)</f>
        <v>1.34</v>
      </c>
      <c r="G1593" s="9">
        <f t="shared" si="137"/>
        <v>942354.28372658428</v>
      </c>
      <c r="H1593" s="11">
        <v>1.02</v>
      </c>
      <c r="I1593" s="12" cm="1">
        <f t="array" ref="I1593">INDEX(VPPEL[],MATCH(VPPEL[[#This Row],[Base Year]]&amp;VPPEL[[#This Row],[DistrictNumber]],VPPEL[[Fiscal Year]:[Fiscal Year]]&amp;VPPEL[[DistrictNumber]:[DistrictNumber]],0),9)*$H1593</f>
        <v>625705.56395590154</v>
      </c>
      <c r="J1593" s="15">
        <f>IF(VPPEL[[#This Row],[Unadjusted Maximum Revenue]]/(VPPEL[[#This Row],[Proposed Taxable Valuation]]/1000)&gt;VPPEL[[#This Row],[Max VPPEL RATE]],VPPEL[[#This Row],[Max VPPEL RATE]],VPPEL[[#This Row],[Unadjusted Maximum Revenue]]/(VPPEL[[#This Row],[Proposed Taxable Valuation]]/1000))</f>
        <v>0.88973485893780435</v>
      </c>
      <c r="K1593" s="26">
        <f>ROUND(VPPEL[[#This Row],[Proposed Taxable Valuation]]/1000*VPPEL[[#This Row],[Adjusted Rate]],0)</f>
        <v>625706</v>
      </c>
      <c r="L1593" s="19">
        <f t="shared" si="135"/>
        <v>-316648.71977068274</v>
      </c>
      <c r="M1593" s="17">
        <f t="shared" si="138"/>
        <v>-0.45026514106219573</v>
      </c>
      <c r="N1593" s="2">
        <v>520017140.89534116</v>
      </c>
      <c r="O1593">
        <f>INDEX($R$3:$T$335,MATCH(VPPEL[[#This Row],[DistrictNumber]],$R$3:$R$335,0),3)</f>
        <v>1.34</v>
      </c>
      <c r="P1593" s="9">
        <f t="shared" si="136"/>
        <v>696823</v>
      </c>
    </row>
    <row r="1594" spans="1:16" x14ac:dyDescent="0.35">
      <c r="A1594" s="13">
        <v>2030</v>
      </c>
      <c r="B1594" s="13">
        <f t="shared" si="134"/>
        <v>2029</v>
      </c>
      <c r="C1594" t="s">
        <v>574</v>
      </c>
      <c r="D1594" t="s">
        <v>575</v>
      </c>
      <c r="E1594" s="5">
        <v>3543675730.0331779</v>
      </c>
      <c r="F1594" s="13">
        <f>INDEX($R$3:$T$335,MATCH(VPPEL[[#This Row],[DistrictNumber]],$R$3:$R$335,0),3)</f>
        <v>1.34</v>
      </c>
      <c r="G1594" s="9">
        <f t="shared" si="137"/>
        <v>4748525.4782444583</v>
      </c>
      <c r="H1594" s="11">
        <v>1.02</v>
      </c>
      <c r="I1594" s="12" cm="1">
        <f t="array" ref="I1594">INDEX(VPPEL[],MATCH(VPPEL[[#This Row],[Base Year]]&amp;VPPEL[[#This Row],[DistrictNumber]],VPPEL[[Fiscal Year]:[Fiscal Year]]&amp;VPPEL[[DistrictNumber]:[DistrictNumber]],0),9)*$H1594</f>
        <v>2665369.571499432</v>
      </c>
      <c r="J1594" s="15">
        <f>IF(VPPEL[[#This Row],[Unadjusted Maximum Revenue]]/(VPPEL[[#This Row],[Proposed Taxable Valuation]]/1000)&gt;VPPEL[[#This Row],[Max VPPEL RATE]],VPPEL[[#This Row],[Max VPPEL RATE]],VPPEL[[#This Row],[Unadjusted Maximum Revenue]]/(VPPEL[[#This Row],[Proposed Taxable Valuation]]/1000))</f>
        <v>0.75214827048367583</v>
      </c>
      <c r="K1594" s="26">
        <f>ROUND(VPPEL[[#This Row],[Proposed Taxable Valuation]]/1000*VPPEL[[#This Row],[Adjusted Rate]],0)</f>
        <v>2665370</v>
      </c>
      <c r="L1594" s="19">
        <f t="shared" si="135"/>
        <v>-2083155.9067450264</v>
      </c>
      <c r="M1594" s="17">
        <f t="shared" si="138"/>
        <v>-0.58785172951632425</v>
      </c>
      <c r="N1594" s="2">
        <v>2248896589.0416665</v>
      </c>
      <c r="O1594">
        <f>INDEX($R$3:$T$335,MATCH(VPPEL[[#This Row],[DistrictNumber]],$R$3:$R$335,0),3)</f>
        <v>1.34</v>
      </c>
      <c r="P1594" s="9">
        <f t="shared" si="136"/>
        <v>3013521</v>
      </c>
    </row>
    <row r="1595" spans="1:16" x14ac:dyDescent="0.35">
      <c r="A1595" s="13">
        <v>2030</v>
      </c>
      <c r="B1595" s="13">
        <f t="shared" si="134"/>
        <v>2029</v>
      </c>
      <c r="C1595" t="s">
        <v>576</v>
      </c>
      <c r="D1595" t="s">
        <v>577</v>
      </c>
      <c r="E1595" s="5">
        <v>802981353.72395313</v>
      </c>
      <c r="F1595" s="13">
        <f>INDEX($R$3:$T$335,MATCH(VPPEL[[#This Row],[DistrictNumber]],$R$3:$R$335,0),3)</f>
        <v>0.67</v>
      </c>
      <c r="G1595" s="9">
        <f t="shared" si="137"/>
        <v>537997.50699504861</v>
      </c>
      <c r="H1595" s="11">
        <v>1.02</v>
      </c>
      <c r="I1595" s="12" cm="1">
        <f t="array" ref="I1595">INDEX(VPPEL[],MATCH(VPPEL[[#This Row],[Base Year]]&amp;VPPEL[[#This Row],[DistrictNumber]],VPPEL[[Fiscal Year]:[Fiscal Year]]&amp;VPPEL[[DistrictNumber]:[DistrictNumber]],0),9)*$H1595</f>
        <v>388278.56731706666</v>
      </c>
      <c r="J1595" s="15">
        <f>IF(VPPEL[[#This Row],[Unadjusted Maximum Revenue]]/(VPPEL[[#This Row],[Proposed Taxable Valuation]]/1000)&gt;VPPEL[[#This Row],[Max VPPEL RATE]],VPPEL[[#This Row],[Max VPPEL RATE]],VPPEL[[#This Row],[Unadjusted Maximum Revenue]]/(VPPEL[[#This Row],[Proposed Taxable Valuation]]/1000))</f>
        <v>0.48354618138561167</v>
      </c>
      <c r="K1595" s="26">
        <f>ROUND(VPPEL[[#This Row],[Proposed Taxable Valuation]]/1000*VPPEL[[#This Row],[Adjusted Rate]],0)</f>
        <v>388279</v>
      </c>
      <c r="L1595" s="19">
        <f t="shared" si="135"/>
        <v>-149718.93967798195</v>
      </c>
      <c r="M1595" s="17">
        <f t="shared" si="138"/>
        <v>-0.18645381861438837</v>
      </c>
      <c r="N1595" s="2">
        <v>613862425.23042893</v>
      </c>
      <c r="O1595">
        <f>INDEX($R$3:$T$335,MATCH(VPPEL[[#This Row],[DistrictNumber]],$R$3:$R$335,0),3)</f>
        <v>0.67</v>
      </c>
      <c r="P1595" s="9">
        <f t="shared" si="136"/>
        <v>411288</v>
      </c>
    </row>
    <row r="1596" spans="1:16" x14ac:dyDescent="0.35">
      <c r="A1596" s="13">
        <v>2030</v>
      </c>
      <c r="B1596" s="13">
        <f t="shared" si="134"/>
        <v>2029</v>
      </c>
      <c r="C1596" t="s">
        <v>578</v>
      </c>
      <c r="D1596" t="s">
        <v>579</v>
      </c>
      <c r="E1596" s="5">
        <v>901634766.74832797</v>
      </c>
      <c r="F1596" s="13">
        <f>INDEX($R$3:$T$335,MATCH(VPPEL[[#This Row],[DistrictNumber]],$R$3:$R$335,0),3)</f>
        <v>1.34</v>
      </c>
      <c r="G1596" s="9">
        <f t="shared" si="137"/>
        <v>1208190.5874427597</v>
      </c>
      <c r="H1596" s="11">
        <v>1.02</v>
      </c>
      <c r="I1596" s="12" cm="1">
        <f t="array" ref="I1596">INDEX(VPPEL[],MATCH(VPPEL[[#This Row],[Base Year]]&amp;VPPEL[[#This Row],[DistrictNumber]],VPPEL[[Fiscal Year]:[Fiscal Year]]&amp;VPPEL[[DistrictNumber]:[DistrictNumber]],0),9)*$H1596</f>
        <v>550573.64815637679</v>
      </c>
      <c r="J1596" s="15">
        <f>IF(VPPEL[[#This Row],[Unadjusted Maximum Revenue]]/(VPPEL[[#This Row],[Proposed Taxable Valuation]]/1000)&gt;VPPEL[[#This Row],[Max VPPEL RATE]],VPPEL[[#This Row],[Max VPPEL RATE]],VPPEL[[#This Row],[Unadjusted Maximum Revenue]]/(VPPEL[[#This Row],[Proposed Taxable Valuation]]/1000))</f>
        <v>0.61063932809731325</v>
      </c>
      <c r="K1596" s="26">
        <f>ROUND(VPPEL[[#This Row],[Proposed Taxable Valuation]]/1000*VPPEL[[#This Row],[Adjusted Rate]],0)</f>
        <v>550574</v>
      </c>
      <c r="L1596" s="19">
        <f t="shared" si="135"/>
        <v>-657616.93928638287</v>
      </c>
      <c r="M1596" s="17">
        <f t="shared" si="138"/>
        <v>-0.72936067190268683</v>
      </c>
      <c r="N1596" s="2">
        <v>529191988.91716075</v>
      </c>
      <c r="O1596">
        <f>INDEX($R$3:$T$335,MATCH(VPPEL[[#This Row],[DistrictNumber]],$R$3:$R$335,0),3)</f>
        <v>1.34</v>
      </c>
      <c r="P1596" s="9">
        <f t="shared" si="136"/>
        <v>709117</v>
      </c>
    </row>
    <row r="1597" spans="1:16" x14ac:dyDescent="0.35">
      <c r="A1597" s="13">
        <v>2030</v>
      </c>
      <c r="B1597" s="13">
        <f t="shared" si="134"/>
        <v>2029</v>
      </c>
      <c r="C1597" t="s">
        <v>580</v>
      </c>
      <c r="D1597" t="s">
        <v>581</v>
      </c>
      <c r="E1597" s="5">
        <v>231090518.67243049</v>
      </c>
      <c r="F1597" s="13">
        <f>INDEX($R$3:$T$335,MATCH(VPPEL[[#This Row],[DistrictNumber]],$R$3:$R$335,0),3)</f>
        <v>0.17777000000000001</v>
      </c>
      <c r="G1597" s="9">
        <f t="shared" si="137"/>
        <v>41080.961504397972</v>
      </c>
      <c r="H1597" s="11">
        <v>1.02</v>
      </c>
      <c r="I1597" s="12" cm="1">
        <f t="array" ref="I1597">INDEX(VPPEL[],MATCH(VPPEL[[#This Row],[Base Year]]&amp;VPPEL[[#This Row],[DistrictNumber]],VPPEL[[Fiscal Year]:[Fiscal Year]]&amp;VPPEL[[DistrictNumber]:[DistrictNumber]],0),9)*$H1597</f>
        <v>35662.206690899882</v>
      </c>
      <c r="J1597" s="15">
        <f>IF(VPPEL[[#This Row],[Unadjusted Maximum Revenue]]/(VPPEL[[#This Row],[Proposed Taxable Valuation]]/1000)&gt;VPPEL[[#This Row],[Max VPPEL RATE]],VPPEL[[#This Row],[Max VPPEL RATE]],VPPEL[[#This Row],[Unadjusted Maximum Revenue]]/(VPPEL[[#This Row],[Proposed Taxable Valuation]]/1000))</f>
        <v>0.15432137543232943</v>
      </c>
      <c r="K1597" s="26">
        <f>ROUND(VPPEL[[#This Row],[Proposed Taxable Valuation]]/1000*VPPEL[[#This Row],[Adjusted Rate]],0)</f>
        <v>35662</v>
      </c>
      <c r="L1597" s="19">
        <f t="shared" si="135"/>
        <v>-5418.7548134980898</v>
      </c>
      <c r="M1597" s="17">
        <f t="shared" si="138"/>
        <v>-2.3448624567670578E-2</v>
      </c>
      <c r="N1597" s="2">
        <v>189040981.97081399</v>
      </c>
      <c r="O1597">
        <f>INDEX($R$3:$T$335,MATCH(VPPEL[[#This Row],[DistrictNumber]],$R$3:$R$335,0),3)</f>
        <v>0.17777000000000001</v>
      </c>
      <c r="P1597" s="9">
        <f t="shared" si="136"/>
        <v>33606</v>
      </c>
    </row>
    <row r="1598" spans="1:16" x14ac:dyDescent="0.35">
      <c r="A1598" s="13">
        <v>2030</v>
      </c>
      <c r="B1598" s="13">
        <f t="shared" si="134"/>
        <v>2029</v>
      </c>
      <c r="C1598" t="s">
        <v>582</v>
      </c>
      <c r="D1598" t="s">
        <v>583</v>
      </c>
      <c r="E1598" s="5">
        <v>1103137923.4044123</v>
      </c>
      <c r="F1598" s="13">
        <f>INDEX($R$3:$T$335,MATCH(VPPEL[[#This Row],[DistrictNumber]],$R$3:$R$335,0),3)</f>
        <v>0.47982999999999998</v>
      </c>
      <c r="G1598" s="9">
        <f t="shared" si="137"/>
        <v>529318.66978713917</v>
      </c>
      <c r="H1598" s="11">
        <v>1.02</v>
      </c>
      <c r="I1598" s="12" cm="1">
        <f t="array" ref="I1598">INDEX(VPPEL[],MATCH(VPPEL[[#This Row],[Base Year]]&amp;VPPEL[[#This Row],[DistrictNumber]],VPPEL[[Fiscal Year]:[Fiscal Year]]&amp;VPPEL[[DistrictNumber]:[DistrictNumber]],0),9)*$H1598</f>
        <v>343568.99849753722</v>
      </c>
      <c r="J1598" s="15">
        <f>IF(VPPEL[[#This Row],[Unadjusted Maximum Revenue]]/(VPPEL[[#This Row],[Proposed Taxable Valuation]]/1000)&gt;VPPEL[[#This Row],[Max VPPEL RATE]],VPPEL[[#This Row],[Max VPPEL RATE]],VPPEL[[#This Row],[Unadjusted Maximum Revenue]]/(VPPEL[[#This Row],[Proposed Taxable Valuation]]/1000))</f>
        <v>0.31144700151114668</v>
      </c>
      <c r="K1598" s="26">
        <f>ROUND(VPPEL[[#This Row],[Proposed Taxable Valuation]]/1000*VPPEL[[#This Row],[Adjusted Rate]],0)</f>
        <v>343569</v>
      </c>
      <c r="L1598" s="19">
        <f t="shared" si="135"/>
        <v>-185749.67128960195</v>
      </c>
      <c r="M1598" s="17">
        <f t="shared" si="138"/>
        <v>-0.1683829984888533</v>
      </c>
      <c r="N1598" s="2">
        <v>738349113.45091879</v>
      </c>
      <c r="O1598">
        <f>INDEX($R$3:$T$335,MATCH(VPPEL[[#This Row],[DistrictNumber]],$R$3:$R$335,0),3)</f>
        <v>0.47982999999999998</v>
      </c>
      <c r="P1598" s="9">
        <f t="shared" si="136"/>
        <v>354282</v>
      </c>
    </row>
    <row r="1599" spans="1:16" x14ac:dyDescent="0.35">
      <c r="A1599" s="13">
        <v>2030</v>
      </c>
      <c r="B1599" s="13">
        <f t="shared" si="134"/>
        <v>2029</v>
      </c>
      <c r="C1599" t="s">
        <v>584</v>
      </c>
      <c r="D1599" t="s">
        <v>585</v>
      </c>
      <c r="E1599" s="5">
        <v>312424527.13418275</v>
      </c>
      <c r="F1599" s="13">
        <f>INDEX($R$3:$T$335,MATCH(VPPEL[[#This Row],[DistrictNumber]],$R$3:$R$335,0),3)</f>
        <v>1.34</v>
      </c>
      <c r="G1599" s="9">
        <f t="shared" si="137"/>
        <v>418648.86635980493</v>
      </c>
      <c r="H1599" s="11">
        <v>1.02</v>
      </c>
      <c r="I1599" s="12" cm="1">
        <f t="array" ref="I1599">INDEX(VPPEL[],MATCH(VPPEL[[#This Row],[Base Year]]&amp;VPPEL[[#This Row],[DistrictNumber]],VPPEL[[Fiscal Year]:[Fiscal Year]]&amp;VPPEL[[DistrictNumber]:[DistrictNumber]],0),9)*$H1599</f>
        <v>295475.1542950928</v>
      </c>
      <c r="J1599" s="15">
        <f>IF(VPPEL[[#This Row],[Unadjusted Maximum Revenue]]/(VPPEL[[#This Row],[Proposed Taxable Valuation]]/1000)&gt;VPPEL[[#This Row],[Max VPPEL RATE]],VPPEL[[#This Row],[Max VPPEL RATE]],VPPEL[[#This Row],[Unadjusted Maximum Revenue]]/(VPPEL[[#This Row],[Proposed Taxable Valuation]]/1000))</f>
        <v>0.94574890456084326</v>
      </c>
      <c r="K1599" s="26">
        <f>ROUND(VPPEL[[#This Row],[Proposed Taxable Valuation]]/1000*VPPEL[[#This Row],[Adjusted Rate]],0)</f>
        <v>295475</v>
      </c>
      <c r="L1599" s="19">
        <f t="shared" si="135"/>
        <v>-123173.71206471213</v>
      </c>
      <c r="M1599" s="17">
        <f t="shared" si="138"/>
        <v>-0.39425109543915682</v>
      </c>
      <c r="N1599" s="2">
        <v>225900443.08983296</v>
      </c>
      <c r="O1599">
        <f>INDEX($R$3:$T$335,MATCH(VPPEL[[#This Row],[DistrictNumber]],$R$3:$R$335,0),3)</f>
        <v>1.34</v>
      </c>
      <c r="P1599" s="9">
        <f t="shared" si="136"/>
        <v>302707</v>
      </c>
    </row>
    <row r="1600" spans="1:16" x14ac:dyDescent="0.35">
      <c r="A1600" s="13">
        <v>2030</v>
      </c>
      <c r="B1600" s="13">
        <f t="shared" si="134"/>
        <v>2029</v>
      </c>
      <c r="C1600" t="s">
        <v>586</v>
      </c>
      <c r="D1600" t="s">
        <v>587</v>
      </c>
      <c r="E1600" s="5">
        <v>371094089.44284451</v>
      </c>
      <c r="F1600" s="13">
        <f>INDEX($R$3:$T$335,MATCH(VPPEL[[#This Row],[DistrictNumber]],$R$3:$R$335,0),3)</f>
        <v>0.47206999999999999</v>
      </c>
      <c r="G1600" s="9">
        <f t="shared" si="137"/>
        <v>175182.38680328359</v>
      </c>
      <c r="H1600" s="11">
        <v>1.02</v>
      </c>
      <c r="I1600" s="12" cm="1">
        <f t="array" ref="I1600">INDEX(VPPEL[],MATCH(VPPEL[[#This Row],[Base Year]]&amp;VPPEL[[#This Row],[DistrictNumber]],VPPEL[[Fiscal Year]:[Fiscal Year]]&amp;VPPEL[[DistrictNumber]:[DistrictNumber]],0),9)*$H1600</f>
        <v>133166.65847584032</v>
      </c>
      <c r="J1600" s="15">
        <f>IF(VPPEL[[#This Row],[Unadjusted Maximum Revenue]]/(VPPEL[[#This Row],[Proposed Taxable Valuation]]/1000)&gt;VPPEL[[#This Row],[Max VPPEL RATE]],VPPEL[[#This Row],[Max VPPEL RATE]],VPPEL[[#This Row],[Unadjusted Maximum Revenue]]/(VPPEL[[#This Row],[Proposed Taxable Valuation]]/1000))</f>
        <v>0.35884877249264435</v>
      </c>
      <c r="K1600" s="26">
        <f>ROUND(VPPEL[[#This Row],[Proposed Taxable Valuation]]/1000*VPPEL[[#This Row],[Adjusted Rate]],0)</f>
        <v>133167</v>
      </c>
      <c r="L1600" s="19">
        <f t="shared" si="135"/>
        <v>-42015.72832744327</v>
      </c>
      <c r="M1600" s="17">
        <f t="shared" si="138"/>
        <v>-0.11322122750735564</v>
      </c>
      <c r="N1600" s="2">
        <v>279235349.91858083</v>
      </c>
      <c r="O1600">
        <f>INDEX($R$3:$T$335,MATCH(VPPEL[[#This Row],[DistrictNumber]],$R$3:$R$335,0),3)</f>
        <v>0.47206999999999999</v>
      </c>
      <c r="P1600" s="9">
        <f t="shared" si="136"/>
        <v>131819</v>
      </c>
    </row>
    <row r="1601" spans="1:16" x14ac:dyDescent="0.35">
      <c r="A1601" s="13">
        <v>2030</v>
      </c>
      <c r="B1601" s="13">
        <f t="shared" si="134"/>
        <v>2029</v>
      </c>
      <c r="C1601" t="s">
        <v>588</v>
      </c>
      <c r="D1601" t="s">
        <v>589</v>
      </c>
      <c r="E1601" s="5">
        <v>440211346.08563703</v>
      </c>
      <c r="F1601" s="13">
        <f>INDEX($R$3:$T$335,MATCH(VPPEL[[#This Row],[DistrictNumber]],$R$3:$R$335,0),3)</f>
        <v>0.98841999999999997</v>
      </c>
      <c r="G1601" s="9">
        <f t="shared" si="137"/>
        <v>435113.69869796536</v>
      </c>
      <c r="H1601" s="11">
        <v>1.02</v>
      </c>
      <c r="I1601" s="12" cm="1">
        <f t="array" ref="I1601">INDEX(VPPEL[],MATCH(VPPEL[[#This Row],[Base Year]]&amp;VPPEL[[#This Row],[DistrictNumber]],VPPEL[[Fiscal Year]:[Fiscal Year]]&amp;VPPEL[[DistrictNumber]:[DistrictNumber]],0),9)*$H1601</f>
        <v>292738.11122030532</v>
      </c>
      <c r="J1601" s="15">
        <f>IF(VPPEL[[#This Row],[Unadjusted Maximum Revenue]]/(VPPEL[[#This Row],[Proposed Taxable Valuation]]/1000)&gt;VPPEL[[#This Row],[Max VPPEL RATE]],VPPEL[[#This Row],[Max VPPEL RATE]],VPPEL[[#This Row],[Unadjusted Maximum Revenue]]/(VPPEL[[#This Row],[Proposed Taxable Valuation]]/1000))</f>
        <v>0.66499447100429154</v>
      </c>
      <c r="K1601" s="26">
        <f>ROUND(VPPEL[[#This Row],[Proposed Taxable Valuation]]/1000*VPPEL[[#This Row],[Adjusted Rate]],0)</f>
        <v>292738</v>
      </c>
      <c r="L1601" s="19">
        <f t="shared" si="135"/>
        <v>-142375.58747766004</v>
      </c>
      <c r="M1601" s="17">
        <f t="shared" si="138"/>
        <v>-0.32342552899570842</v>
      </c>
      <c r="N1601" s="2">
        <v>311106861.91270739</v>
      </c>
      <c r="O1601">
        <f>INDEX($R$3:$T$335,MATCH(VPPEL[[#This Row],[DistrictNumber]],$R$3:$R$335,0),3)</f>
        <v>0.98841999999999997</v>
      </c>
      <c r="P1601" s="9">
        <f t="shared" si="136"/>
        <v>307504</v>
      </c>
    </row>
    <row r="1602" spans="1:16" x14ac:dyDescent="0.35">
      <c r="A1602" s="13">
        <v>2030</v>
      </c>
      <c r="B1602" s="13">
        <f t="shared" si="134"/>
        <v>2029</v>
      </c>
      <c r="C1602" t="s">
        <v>590</v>
      </c>
      <c r="D1602" t="s">
        <v>591</v>
      </c>
      <c r="E1602" s="5">
        <v>986580230.58631766</v>
      </c>
      <c r="F1602" s="13">
        <f>INDEX($R$3:$T$335,MATCH(VPPEL[[#This Row],[DistrictNumber]],$R$3:$R$335,0),3)</f>
        <v>1</v>
      </c>
      <c r="G1602" s="9">
        <f t="shared" si="137"/>
        <v>986580.2305863176</v>
      </c>
      <c r="H1602" s="11">
        <v>1.02</v>
      </c>
      <c r="I1602" s="12" cm="1">
        <f t="array" ref="I1602">INDEX(VPPEL[],MATCH(VPPEL[[#This Row],[Base Year]]&amp;VPPEL[[#This Row],[DistrictNumber]],VPPEL[[Fiscal Year]:[Fiscal Year]]&amp;VPPEL[[DistrictNumber]:[DistrictNumber]],0),9)*$H1602</f>
        <v>644762.93351579004</v>
      </c>
      <c r="J1602" s="15">
        <f>IF(VPPEL[[#This Row],[Unadjusted Maximum Revenue]]/(VPPEL[[#This Row],[Proposed Taxable Valuation]]/1000)&gt;VPPEL[[#This Row],[Max VPPEL RATE]],VPPEL[[#This Row],[Max VPPEL RATE]],VPPEL[[#This Row],[Unadjusted Maximum Revenue]]/(VPPEL[[#This Row],[Proposed Taxable Valuation]]/1000))</f>
        <v>0.6535331983417223</v>
      </c>
      <c r="K1602" s="26">
        <f>ROUND(VPPEL[[#This Row],[Proposed Taxable Valuation]]/1000*VPPEL[[#This Row],[Adjusted Rate]],0)</f>
        <v>644763</v>
      </c>
      <c r="L1602" s="19">
        <f t="shared" si="135"/>
        <v>-341817.29707052757</v>
      </c>
      <c r="M1602" s="17">
        <f t="shared" si="138"/>
        <v>-0.3464668016582777</v>
      </c>
      <c r="N1602" s="2">
        <v>674450439.61065614</v>
      </c>
      <c r="O1602">
        <f>INDEX($R$3:$T$335,MATCH(VPPEL[[#This Row],[DistrictNumber]],$R$3:$R$335,0),3)</f>
        <v>1</v>
      </c>
      <c r="P1602" s="9">
        <f t="shared" si="136"/>
        <v>674450</v>
      </c>
    </row>
    <row r="1603" spans="1:16" x14ac:dyDescent="0.35">
      <c r="A1603" s="13">
        <v>2030</v>
      </c>
      <c r="B1603" s="13">
        <f t="shared" si="134"/>
        <v>2029</v>
      </c>
      <c r="C1603" t="s">
        <v>592</v>
      </c>
      <c r="D1603" t="s">
        <v>593</v>
      </c>
      <c r="E1603" s="5">
        <v>6153957113.3410435</v>
      </c>
      <c r="F1603" s="13">
        <f>INDEX($R$3:$T$335,MATCH(VPPEL[[#This Row],[DistrictNumber]],$R$3:$R$335,0),3)</f>
        <v>0.67</v>
      </c>
      <c r="G1603" s="9">
        <f t="shared" si="137"/>
        <v>4123151.2659384995</v>
      </c>
      <c r="H1603" s="11">
        <v>1.02</v>
      </c>
      <c r="I1603" s="12" cm="1">
        <f t="array" ref="I1603">INDEX(VPPEL[],MATCH(VPPEL[[#This Row],[Base Year]]&amp;VPPEL[[#This Row],[DistrictNumber]],VPPEL[[Fiscal Year]:[Fiscal Year]]&amp;VPPEL[[DistrictNumber]:[DistrictNumber]],0),9)*$H1603</f>
        <v>2587696.0858508269</v>
      </c>
      <c r="J1603" s="15">
        <f>IF(VPPEL[[#This Row],[Unadjusted Maximum Revenue]]/(VPPEL[[#This Row],[Proposed Taxable Valuation]]/1000)&gt;VPPEL[[#This Row],[Max VPPEL RATE]],VPPEL[[#This Row],[Max VPPEL RATE]],VPPEL[[#This Row],[Unadjusted Maximum Revenue]]/(VPPEL[[#This Row],[Proposed Taxable Valuation]]/1000))</f>
        <v>0.42049303207541228</v>
      </c>
      <c r="K1603" s="26">
        <f>ROUND(VPPEL[[#This Row],[Proposed Taxable Valuation]]/1000*VPPEL[[#This Row],[Adjusted Rate]],0)</f>
        <v>2587696</v>
      </c>
      <c r="L1603" s="19">
        <f t="shared" si="135"/>
        <v>-1535455.1800876725</v>
      </c>
      <c r="M1603" s="17">
        <f t="shared" si="138"/>
        <v>-0.24950696792458776</v>
      </c>
      <c r="N1603" s="2">
        <v>4095644683.5481949</v>
      </c>
      <c r="O1603">
        <f>INDEX($R$3:$T$335,MATCH(VPPEL[[#This Row],[DistrictNumber]],$R$3:$R$335,0),3)</f>
        <v>0.67</v>
      </c>
      <c r="P1603" s="9">
        <f t="shared" si="136"/>
        <v>2744082</v>
      </c>
    </row>
    <row r="1604" spans="1:16" x14ac:dyDescent="0.35">
      <c r="A1604" s="13">
        <v>2030</v>
      </c>
      <c r="B1604" s="13">
        <f t="shared" si="134"/>
        <v>2029</v>
      </c>
      <c r="C1604" t="s">
        <v>594</v>
      </c>
      <c r="D1604" t="s">
        <v>595</v>
      </c>
      <c r="E1604" s="5">
        <v>18963926066.261768</v>
      </c>
      <c r="F1604" s="13">
        <f>INDEX($R$3:$T$335,MATCH(VPPEL[[#This Row],[DistrictNumber]],$R$3:$R$335,0),3)</f>
        <v>1.34</v>
      </c>
      <c r="G1604" s="9">
        <f t="shared" si="137"/>
        <v>25411660.92879077</v>
      </c>
      <c r="H1604" s="11">
        <v>1.02</v>
      </c>
      <c r="I1604" s="12" cm="1">
        <f t="array" ref="I1604">INDEX(VPPEL[],MATCH(VPPEL[[#This Row],[Base Year]]&amp;VPPEL[[#This Row],[DistrictNumber]],VPPEL[[Fiscal Year]:[Fiscal Year]]&amp;VPPEL[[DistrictNumber]:[DistrictNumber]],0),9)*$H1604</f>
        <v>11346633.187356556</v>
      </c>
      <c r="J1604" s="15">
        <f>IF(VPPEL[[#This Row],[Unadjusted Maximum Revenue]]/(VPPEL[[#This Row],[Proposed Taxable Valuation]]/1000)&gt;VPPEL[[#This Row],[Max VPPEL RATE]],VPPEL[[#This Row],[Max VPPEL RATE]],VPPEL[[#This Row],[Unadjusted Maximum Revenue]]/(VPPEL[[#This Row],[Proposed Taxable Valuation]]/1000))</f>
        <v>0.59832722125736704</v>
      </c>
      <c r="K1604" s="26">
        <f>ROUND(VPPEL[[#This Row],[Proposed Taxable Valuation]]/1000*VPPEL[[#This Row],[Adjusted Rate]],0)</f>
        <v>11346633</v>
      </c>
      <c r="L1604" s="19">
        <f t="shared" si="135"/>
        <v>-14065027.741434215</v>
      </c>
      <c r="M1604" s="17">
        <f t="shared" si="138"/>
        <v>-0.74167277874263304</v>
      </c>
      <c r="N1604" s="2">
        <v>11543101273.606564</v>
      </c>
      <c r="O1604">
        <f>INDEX($R$3:$T$335,MATCH(VPPEL[[#This Row],[DistrictNumber]],$R$3:$R$335,0),3)</f>
        <v>1.34</v>
      </c>
      <c r="P1604" s="9">
        <f t="shared" si="136"/>
        <v>15467756</v>
      </c>
    </row>
    <row r="1605" spans="1:16" x14ac:dyDescent="0.35">
      <c r="A1605" s="13">
        <v>2030</v>
      </c>
      <c r="B1605" s="13">
        <f t="shared" ref="B1605:B1668" si="139">A1605-1</f>
        <v>2029</v>
      </c>
      <c r="C1605" t="s">
        <v>596</v>
      </c>
      <c r="D1605" t="s">
        <v>597</v>
      </c>
      <c r="E1605" s="5">
        <v>1838928985.6792579</v>
      </c>
      <c r="F1605" s="13">
        <f>INDEX($R$3:$T$335,MATCH(VPPEL[[#This Row],[DistrictNumber]],$R$3:$R$335,0),3)</f>
        <v>0</v>
      </c>
      <c r="G1605" s="9">
        <f t="shared" si="137"/>
        <v>0</v>
      </c>
      <c r="H1605" s="11">
        <v>1.02</v>
      </c>
      <c r="I1605" s="12" cm="1">
        <f t="array" ref="I1605">INDEX(VPPEL[],MATCH(VPPEL[[#This Row],[Base Year]]&amp;VPPEL[[#This Row],[DistrictNumber]],VPPEL[[Fiscal Year]:[Fiscal Year]]&amp;VPPEL[[DistrictNumber]:[DistrictNumber]],0),9)*$H1605</f>
        <v>0</v>
      </c>
      <c r="J1605" s="15">
        <f>IF(VPPEL[[#This Row],[Unadjusted Maximum Revenue]]/(VPPEL[[#This Row],[Proposed Taxable Valuation]]/1000)&gt;VPPEL[[#This Row],[Max VPPEL RATE]],VPPEL[[#This Row],[Max VPPEL RATE]],VPPEL[[#This Row],[Unadjusted Maximum Revenue]]/(VPPEL[[#This Row],[Proposed Taxable Valuation]]/1000))</f>
        <v>0</v>
      </c>
      <c r="K1605" s="26">
        <f>ROUND(VPPEL[[#This Row],[Proposed Taxable Valuation]]/1000*VPPEL[[#This Row],[Adjusted Rate]],0)</f>
        <v>0</v>
      </c>
      <c r="L1605" s="19">
        <f t="shared" ref="L1605:L1668" si="140">I1605-G1605</f>
        <v>0</v>
      </c>
      <c r="M1605" s="17">
        <f t="shared" si="138"/>
        <v>0</v>
      </c>
      <c r="N1605" s="2">
        <v>1211019269.3892584</v>
      </c>
      <c r="O1605">
        <f>INDEX($R$3:$T$335,MATCH(VPPEL[[#This Row],[DistrictNumber]],$R$3:$R$335,0),3)</f>
        <v>0</v>
      </c>
      <c r="P1605" s="9">
        <f t="shared" ref="P1605:P1668" si="141">ROUND(N1605/1000*O1605,0)</f>
        <v>0</v>
      </c>
    </row>
    <row r="1606" spans="1:16" x14ac:dyDescent="0.35">
      <c r="A1606" s="13">
        <v>2030</v>
      </c>
      <c r="B1606" s="13">
        <f t="shared" si="139"/>
        <v>2029</v>
      </c>
      <c r="C1606" t="s">
        <v>598</v>
      </c>
      <c r="D1606" t="s">
        <v>599</v>
      </c>
      <c r="E1606" s="5">
        <v>477098106.48384577</v>
      </c>
      <c r="F1606" s="13">
        <f>INDEX($R$3:$T$335,MATCH(VPPEL[[#This Row],[DistrictNumber]],$R$3:$R$335,0),3)</f>
        <v>0</v>
      </c>
      <c r="G1606" s="9">
        <f t="shared" si="137"/>
        <v>0</v>
      </c>
      <c r="H1606" s="11">
        <v>1.02</v>
      </c>
      <c r="I1606" s="12" cm="1">
        <f t="array" ref="I1606">INDEX(VPPEL[],MATCH(VPPEL[[#This Row],[Base Year]]&amp;VPPEL[[#This Row],[DistrictNumber]],VPPEL[[Fiscal Year]:[Fiscal Year]]&amp;VPPEL[[DistrictNumber]:[DistrictNumber]],0),9)*$H1606</f>
        <v>0</v>
      </c>
      <c r="J1606" s="15">
        <f>IF(VPPEL[[#This Row],[Unadjusted Maximum Revenue]]/(VPPEL[[#This Row],[Proposed Taxable Valuation]]/1000)&gt;VPPEL[[#This Row],[Max VPPEL RATE]],VPPEL[[#This Row],[Max VPPEL RATE]],VPPEL[[#This Row],[Unadjusted Maximum Revenue]]/(VPPEL[[#This Row],[Proposed Taxable Valuation]]/1000))</f>
        <v>0</v>
      </c>
      <c r="K1606" s="26">
        <f>ROUND(VPPEL[[#This Row],[Proposed Taxable Valuation]]/1000*VPPEL[[#This Row],[Adjusted Rate]],0)</f>
        <v>0</v>
      </c>
      <c r="L1606" s="19">
        <f t="shared" si="140"/>
        <v>0</v>
      </c>
      <c r="M1606" s="17">
        <f t="shared" si="138"/>
        <v>0</v>
      </c>
      <c r="N1606" s="2">
        <v>377491219.35126138</v>
      </c>
      <c r="O1606">
        <f>INDEX($R$3:$T$335,MATCH(VPPEL[[#This Row],[DistrictNumber]],$R$3:$R$335,0),3)</f>
        <v>0</v>
      </c>
      <c r="P1606" s="9">
        <f t="shared" si="141"/>
        <v>0</v>
      </c>
    </row>
    <row r="1607" spans="1:16" x14ac:dyDescent="0.35">
      <c r="A1607" s="13">
        <v>2030</v>
      </c>
      <c r="B1607" s="13">
        <f t="shared" si="139"/>
        <v>2029</v>
      </c>
      <c r="C1607" t="s">
        <v>600</v>
      </c>
      <c r="D1607" t="s">
        <v>601</v>
      </c>
      <c r="E1607" s="5">
        <v>1263304704.4008198</v>
      </c>
      <c r="F1607" s="13">
        <f>INDEX($R$3:$T$335,MATCH(VPPEL[[#This Row],[DistrictNumber]],$R$3:$R$335,0),3)</f>
        <v>0.77</v>
      </c>
      <c r="G1607" s="9">
        <f t="shared" si="137"/>
        <v>972744.62238863122</v>
      </c>
      <c r="H1607" s="11">
        <v>1.02</v>
      </c>
      <c r="I1607" s="12" cm="1">
        <f t="array" ref="I1607">INDEX(VPPEL[],MATCH(VPPEL[[#This Row],[Base Year]]&amp;VPPEL[[#This Row],[DistrictNumber]],VPPEL[[Fiscal Year]:[Fiscal Year]]&amp;VPPEL[[DistrictNumber]:[DistrictNumber]],0),9)*$H1607</f>
        <v>690816.76858535816</v>
      </c>
      <c r="J1607" s="15">
        <f>IF(VPPEL[[#This Row],[Unadjusted Maximum Revenue]]/(VPPEL[[#This Row],[Proposed Taxable Valuation]]/1000)&gt;VPPEL[[#This Row],[Max VPPEL RATE]],VPPEL[[#This Row],[Max VPPEL RATE]],VPPEL[[#This Row],[Unadjusted Maximum Revenue]]/(VPPEL[[#This Row],[Proposed Taxable Valuation]]/1000))</f>
        <v>0.54683305316511877</v>
      </c>
      <c r="K1607" s="26">
        <f>ROUND(VPPEL[[#This Row],[Proposed Taxable Valuation]]/1000*VPPEL[[#This Row],[Adjusted Rate]],0)</f>
        <v>690817</v>
      </c>
      <c r="L1607" s="19">
        <f t="shared" si="140"/>
        <v>-281927.85380327306</v>
      </c>
      <c r="M1607" s="17">
        <f t="shared" si="138"/>
        <v>-0.22316694683488125</v>
      </c>
      <c r="N1607" s="2">
        <v>946037391.07557476</v>
      </c>
      <c r="O1607">
        <f>INDEX($R$3:$T$335,MATCH(VPPEL[[#This Row],[DistrictNumber]],$R$3:$R$335,0),3)</f>
        <v>0.77</v>
      </c>
      <c r="P1607" s="9">
        <f t="shared" si="141"/>
        <v>728449</v>
      </c>
    </row>
    <row r="1608" spans="1:16" x14ac:dyDescent="0.35">
      <c r="A1608" s="13">
        <v>2030</v>
      </c>
      <c r="B1608" s="13">
        <f t="shared" si="139"/>
        <v>2029</v>
      </c>
      <c r="C1608" t="s">
        <v>602</v>
      </c>
      <c r="D1608" t="s">
        <v>603</v>
      </c>
      <c r="E1608" s="5">
        <v>345682155.3446418</v>
      </c>
      <c r="F1608" s="13">
        <f>INDEX($R$3:$T$335,MATCH(VPPEL[[#This Row],[DistrictNumber]],$R$3:$R$335,0),3)</f>
        <v>1.34</v>
      </c>
      <c r="G1608" s="9">
        <f t="shared" si="137"/>
        <v>463214.08816182008</v>
      </c>
      <c r="H1608" s="11">
        <v>1.02</v>
      </c>
      <c r="I1608" s="12" cm="1">
        <f t="array" ref="I1608">INDEX(VPPEL[],MATCH(VPPEL[[#This Row],[Base Year]]&amp;VPPEL[[#This Row],[DistrictNumber]],VPPEL[[Fiscal Year]:[Fiscal Year]]&amp;VPPEL[[DistrictNumber]:[DistrictNumber]],0),9)*$H1608</f>
        <v>394333.809051672</v>
      </c>
      <c r="J1608" s="15">
        <f>IF(VPPEL[[#This Row],[Unadjusted Maximum Revenue]]/(VPPEL[[#This Row],[Proposed Taxable Valuation]]/1000)&gt;VPPEL[[#This Row],[Max VPPEL RATE]],VPPEL[[#This Row],[Max VPPEL RATE]],VPPEL[[#This Row],[Unadjusted Maximum Revenue]]/(VPPEL[[#This Row],[Proposed Taxable Valuation]]/1000))</f>
        <v>1.1407410042862205</v>
      </c>
      <c r="K1608" s="26">
        <f>ROUND(VPPEL[[#This Row],[Proposed Taxable Valuation]]/1000*VPPEL[[#This Row],[Adjusted Rate]],0)</f>
        <v>394334</v>
      </c>
      <c r="L1608" s="19">
        <f t="shared" si="140"/>
        <v>-68880.279110148083</v>
      </c>
      <c r="M1608" s="17">
        <f t="shared" si="138"/>
        <v>-0.19925899571377959</v>
      </c>
      <c r="N1608" s="2">
        <v>280187395.76414591</v>
      </c>
      <c r="O1608">
        <f>INDEX($R$3:$T$335,MATCH(VPPEL[[#This Row],[DistrictNumber]],$R$3:$R$335,0),3)</f>
        <v>1.34</v>
      </c>
      <c r="P1608" s="9">
        <f t="shared" si="141"/>
        <v>375451</v>
      </c>
    </row>
    <row r="1609" spans="1:16" x14ac:dyDescent="0.35">
      <c r="A1609" s="13">
        <v>2030</v>
      </c>
      <c r="B1609" s="13">
        <f t="shared" si="139"/>
        <v>2029</v>
      </c>
      <c r="C1609" t="s">
        <v>604</v>
      </c>
      <c r="D1609" t="s">
        <v>605</v>
      </c>
      <c r="E1609" s="5">
        <v>851390216.31542587</v>
      </c>
      <c r="F1609" s="13">
        <f>INDEX($R$3:$T$335,MATCH(VPPEL[[#This Row],[DistrictNumber]],$R$3:$R$335,0),3)</f>
        <v>1.0696699999999999</v>
      </c>
      <c r="G1609" s="9">
        <f t="shared" si="137"/>
        <v>910706.57268612145</v>
      </c>
      <c r="H1609" s="11">
        <v>1.02</v>
      </c>
      <c r="I1609" s="12" cm="1">
        <f t="array" ref="I1609">INDEX(VPPEL[],MATCH(VPPEL[[#This Row],[Base Year]]&amp;VPPEL[[#This Row],[DistrictNumber]],VPPEL[[Fiscal Year]:[Fiscal Year]]&amp;VPPEL[[DistrictNumber]:[DistrictNumber]],0),9)*$H1609</f>
        <v>578057.6441354414</v>
      </c>
      <c r="J1609" s="15">
        <f>IF(VPPEL[[#This Row],[Unadjusted Maximum Revenue]]/(VPPEL[[#This Row],[Proposed Taxable Valuation]]/1000)&gt;VPPEL[[#This Row],[Max VPPEL RATE]],VPPEL[[#This Row],[Max VPPEL RATE]],VPPEL[[#This Row],[Unadjusted Maximum Revenue]]/(VPPEL[[#This Row],[Proposed Taxable Valuation]]/1000))</f>
        <v>0.67895734888416981</v>
      </c>
      <c r="K1609" s="26">
        <f>ROUND(VPPEL[[#This Row],[Proposed Taxable Valuation]]/1000*VPPEL[[#This Row],[Adjusted Rate]],0)</f>
        <v>578058</v>
      </c>
      <c r="L1609" s="19">
        <f t="shared" si="140"/>
        <v>-332648.92855068005</v>
      </c>
      <c r="M1609" s="17">
        <f t="shared" si="138"/>
        <v>-0.39071265111583009</v>
      </c>
      <c r="N1609" s="2">
        <v>576712904.48155057</v>
      </c>
      <c r="O1609">
        <f>INDEX($R$3:$T$335,MATCH(VPPEL[[#This Row],[DistrictNumber]],$R$3:$R$335,0),3)</f>
        <v>1.0696699999999999</v>
      </c>
      <c r="P1609" s="9">
        <f t="shared" si="141"/>
        <v>616892</v>
      </c>
    </row>
    <row r="1610" spans="1:16" x14ac:dyDescent="0.35">
      <c r="A1610" s="13">
        <v>2030</v>
      </c>
      <c r="B1610" s="13">
        <f t="shared" si="139"/>
        <v>2029</v>
      </c>
      <c r="C1610" t="s">
        <v>606</v>
      </c>
      <c r="D1610" t="s">
        <v>607</v>
      </c>
      <c r="E1610" s="5">
        <v>375325825.24998212</v>
      </c>
      <c r="F1610" s="13">
        <f>INDEX($R$3:$T$335,MATCH(VPPEL[[#This Row],[DistrictNumber]],$R$3:$R$335,0),3)</f>
        <v>1.34</v>
      </c>
      <c r="G1610" s="9">
        <f t="shared" ref="G1610:G1673" si="142">E1610/1000*F1610</f>
        <v>502936.60583497607</v>
      </c>
      <c r="H1610" s="11">
        <v>1.02</v>
      </c>
      <c r="I1610" s="12" cm="1">
        <f t="array" ref="I1610">INDEX(VPPEL[],MATCH(VPPEL[[#This Row],[Base Year]]&amp;VPPEL[[#This Row],[DistrictNumber]],VPPEL[[Fiscal Year]:[Fiscal Year]]&amp;VPPEL[[DistrictNumber]:[DistrictNumber]],0),9)*$H1610</f>
        <v>317915.9698860388</v>
      </c>
      <c r="J1610" s="15">
        <f>IF(VPPEL[[#This Row],[Unadjusted Maximum Revenue]]/(VPPEL[[#This Row],[Proposed Taxable Valuation]]/1000)&gt;VPPEL[[#This Row],[Max VPPEL RATE]],VPPEL[[#This Row],[Max VPPEL RATE]],VPPEL[[#This Row],[Unadjusted Maximum Revenue]]/(VPPEL[[#This Row],[Proposed Taxable Valuation]]/1000))</f>
        <v>0.84703995434978119</v>
      </c>
      <c r="K1610" s="26">
        <f>ROUND(VPPEL[[#This Row],[Proposed Taxable Valuation]]/1000*VPPEL[[#This Row],[Adjusted Rate]],0)</f>
        <v>317916</v>
      </c>
      <c r="L1610" s="19">
        <f t="shared" si="140"/>
        <v>-185020.63594893727</v>
      </c>
      <c r="M1610" s="17">
        <f t="shared" si="138"/>
        <v>-0.49296004565021889</v>
      </c>
      <c r="N1610" s="2">
        <v>273003668.85317457</v>
      </c>
      <c r="O1610">
        <f>INDEX($R$3:$T$335,MATCH(VPPEL[[#This Row],[DistrictNumber]],$R$3:$R$335,0),3)</f>
        <v>1.34</v>
      </c>
      <c r="P1610" s="9">
        <f t="shared" si="141"/>
        <v>365825</v>
      </c>
    </row>
    <row r="1611" spans="1:16" x14ac:dyDescent="0.35">
      <c r="A1611" s="13">
        <v>2030</v>
      </c>
      <c r="B1611" s="13">
        <f t="shared" si="139"/>
        <v>2029</v>
      </c>
      <c r="C1611" t="s">
        <v>608</v>
      </c>
      <c r="D1611" t="s">
        <v>609</v>
      </c>
      <c r="E1611" s="5">
        <v>261014220.70659247</v>
      </c>
      <c r="F1611" s="13">
        <f>INDEX($R$3:$T$335,MATCH(VPPEL[[#This Row],[DistrictNumber]],$R$3:$R$335,0),3)</f>
        <v>1.24471</v>
      </c>
      <c r="G1611" s="9">
        <f t="shared" si="142"/>
        <v>324887.01065570267</v>
      </c>
      <c r="H1611" s="11">
        <v>1.02</v>
      </c>
      <c r="I1611" s="12" cm="1">
        <f t="array" ref="I1611">INDEX(VPPEL[],MATCH(VPPEL[[#This Row],[Base Year]]&amp;VPPEL[[#This Row],[DistrictNumber]],VPPEL[[Fiscal Year]:[Fiscal Year]]&amp;VPPEL[[DistrictNumber]:[DistrictNumber]],0),9)*$H1611</f>
        <v>267405.95234687015</v>
      </c>
      <c r="J1611" s="15">
        <f>IF(VPPEL[[#This Row],[Unadjusted Maximum Revenue]]/(VPPEL[[#This Row],[Proposed Taxable Valuation]]/1000)&gt;VPPEL[[#This Row],[Max VPPEL RATE]],VPPEL[[#This Row],[Max VPPEL RATE]],VPPEL[[#This Row],[Unadjusted Maximum Revenue]]/(VPPEL[[#This Row],[Proposed Taxable Valuation]]/1000))</f>
        <v>1.0244880590144652</v>
      </c>
      <c r="K1611" s="26">
        <f>ROUND(VPPEL[[#This Row],[Proposed Taxable Valuation]]/1000*VPPEL[[#This Row],[Adjusted Rate]],0)</f>
        <v>267406</v>
      </c>
      <c r="L1611" s="19">
        <f t="shared" si="140"/>
        <v>-57481.058308832522</v>
      </c>
      <c r="M1611" s="17">
        <f t="shared" ref="M1611:M1674" si="143">J1611-F1611</f>
        <v>-0.22022194098553483</v>
      </c>
      <c r="N1611" s="2">
        <v>212727341.86166495</v>
      </c>
      <c r="O1611">
        <f>INDEX($R$3:$T$335,MATCH(VPPEL[[#This Row],[DistrictNumber]],$R$3:$R$335,0),3)</f>
        <v>1.24471</v>
      </c>
      <c r="P1611" s="9">
        <f t="shared" si="141"/>
        <v>264784</v>
      </c>
    </row>
    <row r="1612" spans="1:16" x14ac:dyDescent="0.35">
      <c r="A1612" s="13">
        <v>2030</v>
      </c>
      <c r="B1612" s="13">
        <f t="shared" si="139"/>
        <v>2029</v>
      </c>
      <c r="C1612" t="s">
        <v>610</v>
      </c>
      <c r="D1612" t="s">
        <v>611</v>
      </c>
      <c r="E1612" s="5">
        <v>1331638354.0045209</v>
      </c>
      <c r="F1612" s="13">
        <f>INDEX($R$3:$T$335,MATCH(VPPEL[[#This Row],[DistrictNumber]],$R$3:$R$335,0),3)</f>
        <v>0</v>
      </c>
      <c r="G1612" s="9">
        <f t="shared" si="142"/>
        <v>0</v>
      </c>
      <c r="H1612" s="11">
        <v>1.02</v>
      </c>
      <c r="I1612" s="12" cm="1">
        <f t="array" ref="I1612">INDEX(VPPEL[],MATCH(VPPEL[[#This Row],[Base Year]]&amp;VPPEL[[#This Row],[DistrictNumber]],VPPEL[[Fiscal Year]:[Fiscal Year]]&amp;VPPEL[[DistrictNumber]:[DistrictNumber]],0),9)*$H1612</f>
        <v>0</v>
      </c>
      <c r="J1612" s="15">
        <f>IF(VPPEL[[#This Row],[Unadjusted Maximum Revenue]]/(VPPEL[[#This Row],[Proposed Taxable Valuation]]/1000)&gt;VPPEL[[#This Row],[Max VPPEL RATE]],VPPEL[[#This Row],[Max VPPEL RATE]],VPPEL[[#This Row],[Unadjusted Maximum Revenue]]/(VPPEL[[#This Row],[Proposed Taxable Valuation]]/1000))</f>
        <v>0</v>
      </c>
      <c r="K1612" s="26">
        <f>ROUND(VPPEL[[#This Row],[Proposed Taxable Valuation]]/1000*VPPEL[[#This Row],[Adjusted Rate]],0)</f>
        <v>0</v>
      </c>
      <c r="L1612" s="19">
        <f t="shared" si="140"/>
        <v>0</v>
      </c>
      <c r="M1612" s="17">
        <f t="shared" si="143"/>
        <v>0</v>
      </c>
      <c r="N1612" s="2">
        <v>1004846482.6890434</v>
      </c>
      <c r="O1612">
        <f>INDEX($R$3:$T$335,MATCH(VPPEL[[#This Row],[DistrictNumber]],$R$3:$R$335,0),3)</f>
        <v>0</v>
      </c>
      <c r="P1612" s="9">
        <f t="shared" si="141"/>
        <v>0</v>
      </c>
    </row>
    <row r="1613" spans="1:16" x14ac:dyDescent="0.35">
      <c r="A1613" s="13">
        <v>2030</v>
      </c>
      <c r="B1613" s="13">
        <f t="shared" si="139"/>
        <v>2029</v>
      </c>
      <c r="C1613" t="s">
        <v>612</v>
      </c>
      <c r="D1613" t="s">
        <v>613</v>
      </c>
      <c r="E1613" s="5">
        <v>1333632908.055903</v>
      </c>
      <c r="F1613" s="13">
        <f>INDEX($R$3:$T$335,MATCH(VPPEL[[#This Row],[DistrictNumber]],$R$3:$R$335,0),3)</f>
        <v>0.67</v>
      </c>
      <c r="G1613" s="9">
        <f t="shared" si="142"/>
        <v>893534.04839745502</v>
      </c>
      <c r="H1613" s="11">
        <v>1.02</v>
      </c>
      <c r="I1613" s="12" cm="1">
        <f t="array" ref="I1613">INDEX(VPPEL[],MATCH(VPPEL[[#This Row],[Base Year]]&amp;VPPEL[[#This Row],[DistrictNumber]],VPPEL[[Fiscal Year]:[Fiscal Year]]&amp;VPPEL[[DistrictNumber]:[DistrictNumber]],0),9)*$H1613</f>
        <v>553227.84325321927</v>
      </c>
      <c r="J1613" s="15">
        <f>IF(VPPEL[[#This Row],[Unadjusted Maximum Revenue]]/(VPPEL[[#This Row],[Proposed Taxable Valuation]]/1000)&gt;VPPEL[[#This Row],[Max VPPEL RATE]],VPPEL[[#This Row],[Max VPPEL RATE]],VPPEL[[#This Row],[Unadjusted Maximum Revenue]]/(VPPEL[[#This Row],[Proposed Taxable Valuation]]/1000))</f>
        <v>0.41482767852488323</v>
      </c>
      <c r="K1613" s="26">
        <f>ROUND(VPPEL[[#This Row],[Proposed Taxable Valuation]]/1000*VPPEL[[#This Row],[Adjusted Rate]],0)</f>
        <v>553228</v>
      </c>
      <c r="L1613" s="19">
        <f t="shared" si="140"/>
        <v>-340306.20514423575</v>
      </c>
      <c r="M1613" s="17">
        <f t="shared" si="143"/>
        <v>-0.25517232147511681</v>
      </c>
      <c r="N1613" s="2">
        <v>927534614.98485434</v>
      </c>
      <c r="O1613">
        <f>INDEX($R$3:$T$335,MATCH(VPPEL[[#This Row],[DistrictNumber]],$R$3:$R$335,0),3)</f>
        <v>0.67</v>
      </c>
      <c r="P1613" s="9">
        <f t="shared" si="141"/>
        <v>621448</v>
      </c>
    </row>
    <row r="1614" spans="1:16" x14ac:dyDescent="0.35">
      <c r="A1614" s="13">
        <v>2030</v>
      </c>
      <c r="B1614" s="13">
        <f t="shared" si="139"/>
        <v>2029</v>
      </c>
      <c r="C1614" t="s">
        <v>614</v>
      </c>
      <c r="D1614" t="s">
        <v>615</v>
      </c>
      <c r="E1614" s="5">
        <v>12145674074.941967</v>
      </c>
      <c r="F1614" s="13">
        <f>INDEX($R$3:$T$335,MATCH(VPPEL[[#This Row],[DistrictNumber]],$R$3:$R$335,0),3)</f>
        <v>1.34</v>
      </c>
      <c r="G1614" s="9">
        <f t="shared" si="142"/>
        <v>16275203.260422237</v>
      </c>
      <c r="H1614" s="11">
        <v>1.02</v>
      </c>
      <c r="I1614" s="12" cm="1">
        <f t="array" ref="I1614">INDEX(VPPEL[],MATCH(VPPEL[[#This Row],[Base Year]]&amp;VPPEL[[#This Row],[DistrictNumber]],VPPEL[[Fiscal Year]:[Fiscal Year]]&amp;VPPEL[[DistrictNumber]:[DistrictNumber]],0),9)*$H1614</f>
        <v>9173322.5125225428</v>
      </c>
      <c r="J1614" s="15">
        <f>IF(VPPEL[[#This Row],[Unadjusted Maximum Revenue]]/(VPPEL[[#This Row],[Proposed Taxable Valuation]]/1000)&gt;VPPEL[[#This Row],[Max VPPEL RATE]],VPPEL[[#This Row],[Max VPPEL RATE]],VPPEL[[#This Row],[Unadjusted Maximum Revenue]]/(VPPEL[[#This Row],[Proposed Taxable Valuation]]/1000))</f>
        <v>0.75527487860457621</v>
      </c>
      <c r="K1614" s="26">
        <f>ROUND(VPPEL[[#This Row],[Proposed Taxable Valuation]]/1000*VPPEL[[#This Row],[Adjusted Rate]],0)</f>
        <v>9173323</v>
      </c>
      <c r="L1614" s="19">
        <f t="shared" si="140"/>
        <v>-7101880.7478996944</v>
      </c>
      <c r="M1614" s="17">
        <f t="shared" si="143"/>
        <v>-0.58472512139542387</v>
      </c>
      <c r="N1614" s="2">
        <v>7751054929.0859299</v>
      </c>
      <c r="O1614">
        <f>INDEX($R$3:$T$335,MATCH(VPPEL[[#This Row],[DistrictNumber]],$R$3:$R$335,0),3)</f>
        <v>1.34</v>
      </c>
      <c r="P1614" s="9">
        <f t="shared" si="141"/>
        <v>10386414</v>
      </c>
    </row>
    <row r="1615" spans="1:16" x14ac:dyDescent="0.35">
      <c r="A1615" s="13">
        <v>2030</v>
      </c>
      <c r="B1615" s="13">
        <f t="shared" si="139"/>
        <v>2029</v>
      </c>
      <c r="C1615" t="s">
        <v>616</v>
      </c>
      <c r="D1615" t="s">
        <v>617</v>
      </c>
      <c r="E1615" s="5">
        <v>683845799.41801441</v>
      </c>
      <c r="F1615" s="13">
        <f>INDEX($R$3:$T$335,MATCH(VPPEL[[#This Row],[DistrictNumber]],$R$3:$R$335,0),3)</f>
        <v>0.67</v>
      </c>
      <c r="G1615" s="9">
        <f t="shared" si="142"/>
        <v>458176.68561006966</v>
      </c>
      <c r="H1615" s="11">
        <v>1.02</v>
      </c>
      <c r="I1615" s="12" cm="1">
        <f t="array" ref="I1615">INDEX(VPPEL[],MATCH(VPPEL[[#This Row],[Base Year]]&amp;VPPEL[[#This Row],[DistrictNumber]],VPPEL[[Fiscal Year]:[Fiscal Year]]&amp;VPPEL[[DistrictNumber]:[DistrictNumber]],0),9)*$H1615</f>
        <v>369200.248787302</v>
      </c>
      <c r="J1615" s="15">
        <f>IF(VPPEL[[#This Row],[Unadjusted Maximum Revenue]]/(VPPEL[[#This Row],[Proposed Taxable Valuation]]/1000)&gt;VPPEL[[#This Row],[Max VPPEL RATE]],VPPEL[[#This Row],[Max VPPEL RATE]],VPPEL[[#This Row],[Unadjusted Maximum Revenue]]/(VPPEL[[#This Row],[Proposed Taxable Valuation]]/1000))</f>
        <v>0.53988815768336829</v>
      </c>
      <c r="K1615" s="26">
        <f>ROUND(VPPEL[[#This Row],[Proposed Taxable Valuation]]/1000*VPPEL[[#This Row],[Adjusted Rate]],0)</f>
        <v>369200</v>
      </c>
      <c r="L1615" s="19">
        <f t="shared" si="140"/>
        <v>-88976.43682276766</v>
      </c>
      <c r="M1615" s="17">
        <f t="shared" si="143"/>
        <v>-0.13011184231663175</v>
      </c>
      <c r="N1615" s="2">
        <v>541917598.22002375</v>
      </c>
      <c r="O1615">
        <f>INDEX($R$3:$T$335,MATCH(VPPEL[[#This Row],[DistrictNumber]],$R$3:$R$335,0),3)</f>
        <v>0.67</v>
      </c>
      <c r="P1615" s="9">
        <f t="shared" si="141"/>
        <v>363085</v>
      </c>
    </row>
    <row r="1616" spans="1:16" x14ac:dyDescent="0.35">
      <c r="A1616" s="13">
        <v>2030</v>
      </c>
      <c r="B1616" s="13">
        <f t="shared" si="139"/>
        <v>2029</v>
      </c>
      <c r="C1616" t="s">
        <v>618</v>
      </c>
      <c r="D1616" t="s">
        <v>619</v>
      </c>
      <c r="E1616" s="5">
        <v>509526825.69793916</v>
      </c>
      <c r="F1616" s="13">
        <f>INDEX($R$3:$T$335,MATCH(VPPEL[[#This Row],[DistrictNumber]],$R$3:$R$335,0),3)</f>
        <v>0.155</v>
      </c>
      <c r="G1616" s="9">
        <f t="shared" si="142"/>
        <v>78976.657983180572</v>
      </c>
      <c r="H1616" s="11">
        <v>1.02</v>
      </c>
      <c r="I1616" s="12" cm="1">
        <f t="array" ref="I1616">INDEX(VPPEL[],MATCH(VPPEL[[#This Row],[Base Year]]&amp;VPPEL[[#This Row],[DistrictNumber]],VPPEL[[Fiscal Year]:[Fiscal Year]]&amp;VPPEL[[DistrictNumber]:[DistrictNumber]],0),9)*$H1616</f>
        <v>59669.7401881361</v>
      </c>
      <c r="J1616" s="15">
        <f>IF(VPPEL[[#This Row],[Unadjusted Maximum Revenue]]/(VPPEL[[#This Row],[Proposed Taxable Valuation]]/1000)&gt;VPPEL[[#This Row],[Max VPPEL RATE]],VPPEL[[#This Row],[Max VPPEL RATE]],VPPEL[[#This Row],[Unadjusted Maximum Revenue]]/(VPPEL[[#This Row],[Proposed Taxable Valuation]]/1000))</f>
        <v>0.11710814265058909</v>
      </c>
      <c r="K1616" s="26">
        <f>ROUND(VPPEL[[#This Row],[Proposed Taxable Valuation]]/1000*VPPEL[[#This Row],[Adjusted Rate]],0)</f>
        <v>59670</v>
      </c>
      <c r="L1616" s="19">
        <f t="shared" si="140"/>
        <v>-19306.917795044472</v>
      </c>
      <c r="M1616" s="17">
        <f t="shared" si="143"/>
        <v>-3.7891857349410904E-2</v>
      </c>
      <c r="N1616" s="2">
        <v>403450849.1690709</v>
      </c>
      <c r="O1616">
        <f>INDEX($R$3:$T$335,MATCH(VPPEL[[#This Row],[DistrictNumber]],$R$3:$R$335,0),3)</f>
        <v>0.155</v>
      </c>
      <c r="P1616" s="9">
        <f t="shared" si="141"/>
        <v>62535</v>
      </c>
    </row>
    <row r="1617" spans="1:16" x14ac:dyDescent="0.35">
      <c r="A1617" s="13">
        <v>2030</v>
      </c>
      <c r="B1617" s="13">
        <f t="shared" si="139"/>
        <v>2029</v>
      </c>
      <c r="C1617" t="s">
        <v>620</v>
      </c>
      <c r="D1617" t="s">
        <v>621</v>
      </c>
      <c r="E1617" s="5">
        <v>425435919.14928865</v>
      </c>
      <c r="F1617" s="13">
        <f>INDEX($R$3:$T$335,MATCH(VPPEL[[#This Row],[DistrictNumber]],$R$3:$R$335,0),3)</f>
        <v>0.54115999999999997</v>
      </c>
      <c r="G1617" s="9">
        <f t="shared" si="142"/>
        <v>230228.90200682904</v>
      </c>
      <c r="H1617" s="11">
        <v>1.02</v>
      </c>
      <c r="I1617" s="12" cm="1">
        <f t="array" ref="I1617">INDEX(VPPEL[],MATCH(VPPEL[[#This Row],[Base Year]]&amp;VPPEL[[#This Row],[DistrictNumber]],VPPEL[[Fiscal Year]:[Fiscal Year]]&amp;VPPEL[[DistrictNumber]:[DistrictNumber]],0),9)*$H1617</f>
        <v>178499.88698376389</v>
      </c>
      <c r="J1617" s="15">
        <f>IF(VPPEL[[#This Row],[Unadjusted Maximum Revenue]]/(VPPEL[[#This Row],[Proposed Taxable Valuation]]/1000)&gt;VPPEL[[#This Row],[Max VPPEL RATE]],VPPEL[[#This Row],[Max VPPEL RATE]],VPPEL[[#This Row],[Unadjusted Maximum Revenue]]/(VPPEL[[#This Row],[Proposed Taxable Valuation]]/1000))</f>
        <v>0.41956938506907532</v>
      </c>
      <c r="K1617" s="26">
        <f>ROUND(VPPEL[[#This Row],[Proposed Taxable Valuation]]/1000*VPPEL[[#This Row],[Adjusted Rate]],0)</f>
        <v>178500</v>
      </c>
      <c r="L1617" s="19">
        <f t="shared" si="140"/>
        <v>-51729.015023065149</v>
      </c>
      <c r="M1617" s="17">
        <f t="shared" si="143"/>
        <v>-0.12159061493092466</v>
      </c>
      <c r="N1617" s="2">
        <v>330950725.66000634</v>
      </c>
      <c r="O1617">
        <f>INDEX($R$3:$T$335,MATCH(VPPEL[[#This Row],[DistrictNumber]],$R$3:$R$335,0),3)</f>
        <v>0.54115999999999997</v>
      </c>
      <c r="P1617" s="9">
        <f t="shared" si="141"/>
        <v>179097</v>
      </c>
    </row>
    <row r="1618" spans="1:16" x14ac:dyDescent="0.35">
      <c r="A1618" s="13">
        <v>2030</v>
      </c>
      <c r="B1618" s="13">
        <f t="shared" si="139"/>
        <v>2029</v>
      </c>
      <c r="C1618" t="s">
        <v>622</v>
      </c>
      <c r="D1618" t="s">
        <v>623</v>
      </c>
      <c r="E1618" s="5">
        <v>661824796.68286955</v>
      </c>
      <c r="F1618" s="13">
        <f>INDEX($R$3:$T$335,MATCH(VPPEL[[#This Row],[DistrictNumber]],$R$3:$R$335,0),3)</f>
        <v>1.15194</v>
      </c>
      <c r="G1618" s="9">
        <f t="shared" si="142"/>
        <v>762382.45629086473</v>
      </c>
      <c r="H1618" s="11">
        <v>1.02</v>
      </c>
      <c r="I1618" s="12" cm="1">
        <f t="array" ref="I1618">INDEX(VPPEL[],MATCH(VPPEL[[#This Row],[Base Year]]&amp;VPPEL[[#This Row],[DistrictNumber]],VPPEL[[Fiscal Year]:[Fiscal Year]]&amp;VPPEL[[DistrictNumber]:[DistrictNumber]],0),9)*$H1618</f>
        <v>467412.64690479386</v>
      </c>
      <c r="J1618" s="15">
        <f>IF(VPPEL[[#This Row],[Unadjusted Maximum Revenue]]/(VPPEL[[#This Row],[Proposed Taxable Valuation]]/1000)&gt;VPPEL[[#This Row],[Max VPPEL RATE]],VPPEL[[#This Row],[Max VPPEL RATE]],VPPEL[[#This Row],[Unadjusted Maximum Revenue]]/(VPPEL[[#This Row],[Proposed Taxable Valuation]]/1000))</f>
        <v>0.70624831412710987</v>
      </c>
      <c r="K1618" s="26">
        <f>ROUND(VPPEL[[#This Row],[Proposed Taxable Valuation]]/1000*VPPEL[[#This Row],[Adjusted Rate]],0)</f>
        <v>467413</v>
      </c>
      <c r="L1618" s="19">
        <f t="shared" si="140"/>
        <v>-294969.80938607088</v>
      </c>
      <c r="M1618" s="17">
        <f t="shared" si="143"/>
        <v>-0.4456916858728901</v>
      </c>
      <c r="N1618" s="2">
        <v>443390183.11325151</v>
      </c>
      <c r="O1618">
        <f>INDEX($R$3:$T$335,MATCH(VPPEL[[#This Row],[DistrictNumber]],$R$3:$R$335,0),3)</f>
        <v>1.15194</v>
      </c>
      <c r="P1618" s="9">
        <f t="shared" si="141"/>
        <v>510759</v>
      </c>
    </row>
    <row r="1619" spans="1:16" x14ac:dyDescent="0.35">
      <c r="A1619" s="13">
        <v>2030</v>
      </c>
      <c r="B1619" s="13">
        <f t="shared" si="139"/>
        <v>2029</v>
      </c>
      <c r="C1619" t="s">
        <v>624</v>
      </c>
      <c r="D1619" t="s">
        <v>625</v>
      </c>
      <c r="E1619" s="5">
        <v>985820852.40657413</v>
      </c>
      <c r="F1619" s="13">
        <f>INDEX($R$3:$T$335,MATCH(VPPEL[[#This Row],[DistrictNumber]],$R$3:$R$335,0),3)</f>
        <v>0.67</v>
      </c>
      <c r="G1619" s="9">
        <f t="shared" si="142"/>
        <v>660499.97111240472</v>
      </c>
      <c r="H1619" s="11">
        <v>1.02</v>
      </c>
      <c r="I1619" s="12" cm="1">
        <f t="array" ref="I1619">INDEX(VPPEL[],MATCH(VPPEL[[#This Row],[Base Year]]&amp;VPPEL[[#This Row],[DistrictNumber]],VPPEL[[Fiscal Year]:[Fiscal Year]]&amp;VPPEL[[DistrictNumber]:[DistrictNumber]],0),9)*$H1619</f>
        <v>449840.78848280496</v>
      </c>
      <c r="J1619" s="15">
        <f>IF(VPPEL[[#This Row],[Unadjusted Maximum Revenue]]/(VPPEL[[#This Row],[Proposed Taxable Valuation]]/1000)&gt;VPPEL[[#This Row],[Max VPPEL RATE]],VPPEL[[#This Row],[Max VPPEL RATE]],VPPEL[[#This Row],[Unadjusted Maximum Revenue]]/(VPPEL[[#This Row],[Proposed Taxable Valuation]]/1000))</f>
        <v>0.45631088791098195</v>
      </c>
      <c r="K1619" s="26">
        <f>ROUND(VPPEL[[#This Row],[Proposed Taxable Valuation]]/1000*VPPEL[[#This Row],[Adjusted Rate]],0)</f>
        <v>449841</v>
      </c>
      <c r="L1619" s="19">
        <f t="shared" si="140"/>
        <v>-210659.18262959976</v>
      </c>
      <c r="M1619" s="17">
        <f t="shared" si="143"/>
        <v>-0.21368911208901809</v>
      </c>
      <c r="N1619" s="2">
        <v>723817762.47943091</v>
      </c>
      <c r="O1619">
        <f>INDEX($R$3:$T$335,MATCH(VPPEL[[#This Row],[DistrictNumber]],$R$3:$R$335,0),3)</f>
        <v>0.67</v>
      </c>
      <c r="P1619" s="9">
        <f t="shared" si="141"/>
        <v>484958</v>
      </c>
    </row>
    <row r="1620" spans="1:16" x14ac:dyDescent="0.35">
      <c r="A1620" s="13">
        <v>2030</v>
      </c>
      <c r="B1620" s="13">
        <f t="shared" si="139"/>
        <v>2029</v>
      </c>
      <c r="C1620" t="s">
        <v>626</v>
      </c>
      <c r="D1620" t="s">
        <v>627</v>
      </c>
      <c r="E1620" s="5">
        <v>554301207.75282478</v>
      </c>
      <c r="F1620" s="13">
        <f>INDEX($R$3:$T$335,MATCH(VPPEL[[#This Row],[DistrictNumber]],$R$3:$R$335,0),3)</f>
        <v>1</v>
      </c>
      <c r="G1620" s="9">
        <f t="shared" si="142"/>
        <v>554301.20775282476</v>
      </c>
      <c r="H1620" s="11">
        <v>1.02</v>
      </c>
      <c r="I1620" s="12" cm="1">
        <f t="array" ref="I1620">INDEX(VPPEL[],MATCH(VPPEL[[#This Row],[Base Year]]&amp;VPPEL[[#This Row],[DistrictNumber]],VPPEL[[Fiscal Year]:[Fiscal Year]]&amp;VPPEL[[DistrictNumber]:[DistrictNumber]],0),9)*$H1620</f>
        <v>408767.61129211012</v>
      </c>
      <c r="J1620" s="15">
        <f>IF(VPPEL[[#This Row],[Unadjusted Maximum Revenue]]/(VPPEL[[#This Row],[Proposed Taxable Valuation]]/1000)&gt;VPPEL[[#This Row],[Max VPPEL RATE]],VPPEL[[#This Row],[Max VPPEL RATE]],VPPEL[[#This Row],[Unadjusted Maximum Revenue]]/(VPPEL[[#This Row],[Proposed Taxable Valuation]]/1000))</f>
        <v>0.73744672675219691</v>
      </c>
      <c r="K1620" s="26">
        <f>ROUND(VPPEL[[#This Row],[Proposed Taxable Valuation]]/1000*VPPEL[[#This Row],[Adjusted Rate]],0)</f>
        <v>408768</v>
      </c>
      <c r="L1620" s="19">
        <f t="shared" si="140"/>
        <v>-145533.59646071465</v>
      </c>
      <c r="M1620" s="17">
        <f t="shared" si="143"/>
        <v>-0.26255327324780309</v>
      </c>
      <c r="N1620" s="2">
        <v>392074861.52583647</v>
      </c>
      <c r="O1620">
        <f>INDEX($R$3:$T$335,MATCH(VPPEL[[#This Row],[DistrictNumber]],$R$3:$R$335,0),3)</f>
        <v>1</v>
      </c>
      <c r="P1620" s="9">
        <f t="shared" si="141"/>
        <v>392075</v>
      </c>
    </row>
    <row r="1621" spans="1:16" x14ac:dyDescent="0.35">
      <c r="A1621" s="13">
        <v>2030</v>
      </c>
      <c r="B1621" s="13">
        <f t="shared" si="139"/>
        <v>2029</v>
      </c>
      <c r="C1621" t="s">
        <v>628</v>
      </c>
      <c r="D1621" t="s">
        <v>629</v>
      </c>
      <c r="E1621" s="5">
        <v>566651079.64240241</v>
      </c>
      <c r="F1621" s="13">
        <f>INDEX($R$3:$T$335,MATCH(VPPEL[[#This Row],[DistrictNumber]],$R$3:$R$335,0),3)</f>
        <v>1.1319300000000001</v>
      </c>
      <c r="G1621" s="9">
        <f t="shared" si="142"/>
        <v>641409.35657962458</v>
      </c>
      <c r="H1621" s="11">
        <v>1.02</v>
      </c>
      <c r="I1621" s="12" cm="1">
        <f t="array" ref="I1621">INDEX(VPPEL[],MATCH(VPPEL[[#This Row],[Base Year]]&amp;VPPEL[[#This Row],[DistrictNumber]],VPPEL[[Fiscal Year]:[Fiscal Year]]&amp;VPPEL[[DistrictNumber]:[DistrictNumber]],0),9)*$H1621</f>
        <v>482436.95817498013</v>
      </c>
      <c r="J1621" s="15">
        <f>IF(VPPEL[[#This Row],[Unadjusted Maximum Revenue]]/(VPPEL[[#This Row],[Proposed Taxable Valuation]]/1000)&gt;VPPEL[[#This Row],[Max VPPEL RATE]],VPPEL[[#This Row],[Max VPPEL RATE]],VPPEL[[#This Row],[Unadjusted Maximum Revenue]]/(VPPEL[[#This Row],[Proposed Taxable Valuation]]/1000))</f>
        <v>0.85138275652705475</v>
      </c>
      <c r="K1621" s="26">
        <f>ROUND(VPPEL[[#This Row],[Proposed Taxable Valuation]]/1000*VPPEL[[#This Row],[Adjusted Rate]],0)</f>
        <v>482437</v>
      </c>
      <c r="L1621" s="19">
        <f t="shared" si="140"/>
        <v>-158972.39840464445</v>
      </c>
      <c r="M1621" s="17">
        <f t="shared" si="143"/>
        <v>-0.28054724347294535</v>
      </c>
      <c r="N1621" s="2">
        <v>433702001.74356753</v>
      </c>
      <c r="O1621">
        <f>INDEX($R$3:$T$335,MATCH(VPPEL[[#This Row],[DistrictNumber]],$R$3:$R$335,0),3)</f>
        <v>1.1319300000000001</v>
      </c>
      <c r="P1621" s="9">
        <f t="shared" si="141"/>
        <v>490920</v>
      </c>
    </row>
    <row r="1622" spans="1:16" x14ac:dyDescent="0.35">
      <c r="A1622" s="13">
        <v>2030</v>
      </c>
      <c r="B1622" s="13">
        <f t="shared" si="139"/>
        <v>2029</v>
      </c>
      <c r="C1622" t="s">
        <v>630</v>
      </c>
      <c r="D1622" t="s">
        <v>631</v>
      </c>
      <c r="E1622" s="5">
        <v>444263758.79660702</v>
      </c>
      <c r="F1622" s="13">
        <f>INDEX($R$3:$T$335,MATCH(VPPEL[[#This Row],[DistrictNumber]],$R$3:$R$335,0),3)</f>
        <v>1.34</v>
      </c>
      <c r="G1622" s="9">
        <f t="shared" si="142"/>
        <v>595313.43678745348</v>
      </c>
      <c r="H1622" s="11">
        <v>1.02</v>
      </c>
      <c r="I1622" s="12" cm="1">
        <f t="array" ref="I1622">INDEX(VPPEL[],MATCH(VPPEL[[#This Row],[Base Year]]&amp;VPPEL[[#This Row],[DistrictNumber]],VPPEL[[Fiscal Year]:[Fiscal Year]]&amp;VPPEL[[DistrictNumber]:[DistrictNumber]],0),9)*$H1622</f>
        <v>420160.99843618192</v>
      </c>
      <c r="J1622" s="15">
        <f>IF(VPPEL[[#This Row],[Unadjusted Maximum Revenue]]/(VPPEL[[#This Row],[Proposed Taxable Valuation]]/1000)&gt;VPPEL[[#This Row],[Max VPPEL RATE]],VPPEL[[#This Row],[Max VPPEL RATE]],VPPEL[[#This Row],[Unadjusted Maximum Revenue]]/(VPPEL[[#This Row],[Proposed Taxable Valuation]]/1000))</f>
        <v>0.9457467329189464</v>
      </c>
      <c r="K1622" s="26">
        <f>ROUND(VPPEL[[#This Row],[Proposed Taxable Valuation]]/1000*VPPEL[[#This Row],[Adjusted Rate]],0)</f>
        <v>420161</v>
      </c>
      <c r="L1622" s="19">
        <f t="shared" si="140"/>
        <v>-175152.43835127156</v>
      </c>
      <c r="M1622" s="17">
        <f t="shared" si="143"/>
        <v>-0.39425326708105368</v>
      </c>
      <c r="N1622" s="2">
        <v>329813279.8737939</v>
      </c>
      <c r="O1622">
        <f>INDEX($R$3:$T$335,MATCH(VPPEL[[#This Row],[DistrictNumber]],$R$3:$R$335,0),3)</f>
        <v>1.34</v>
      </c>
      <c r="P1622" s="9">
        <f t="shared" si="141"/>
        <v>441950</v>
      </c>
    </row>
    <row r="1623" spans="1:16" x14ac:dyDescent="0.35">
      <c r="A1623" s="13">
        <v>2030</v>
      </c>
      <c r="B1623" s="13">
        <f t="shared" si="139"/>
        <v>2029</v>
      </c>
      <c r="C1623" t="s">
        <v>632</v>
      </c>
      <c r="D1623" t="s">
        <v>633</v>
      </c>
      <c r="E1623" s="5">
        <v>3506901501.4828196</v>
      </c>
      <c r="F1623" s="13">
        <f>INDEX($R$3:$T$335,MATCH(VPPEL[[#This Row],[DistrictNumber]],$R$3:$R$335,0),3)</f>
        <v>1</v>
      </c>
      <c r="G1623" s="9">
        <f t="shared" si="142"/>
        <v>3506901.5014828197</v>
      </c>
      <c r="H1623" s="11">
        <v>1.02</v>
      </c>
      <c r="I1623" s="12" cm="1">
        <f t="array" ref="I1623">INDEX(VPPEL[],MATCH(VPPEL[[#This Row],[Base Year]]&amp;VPPEL[[#This Row],[DistrictNumber]],VPPEL[[Fiscal Year]:[Fiscal Year]]&amp;VPPEL[[DistrictNumber]:[DistrictNumber]],0),9)*$H1623</f>
        <v>2167349.1729151392</v>
      </c>
      <c r="J1623" s="15">
        <f>IF(VPPEL[[#This Row],[Unadjusted Maximum Revenue]]/(VPPEL[[#This Row],[Proposed Taxable Valuation]]/1000)&gt;VPPEL[[#This Row],[Max VPPEL RATE]],VPPEL[[#This Row],[Max VPPEL RATE]],VPPEL[[#This Row],[Unadjusted Maximum Revenue]]/(VPPEL[[#This Row],[Proposed Taxable Valuation]]/1000))</f>
        <v>0.61802396560003781</v>
      </c>
      <c r="K1623" s="26">
        <f>ROUND(VPPEL[[#This Row],[Proposed Taxable Valuation]]/1000*VPPEL[[#This Row],[Adjusted Rate]],0)</f>
        <v>2167349</v>
      </c>
      <c r="L1623" s="19">
        <f t="shared" si="140"/>
        <v>-1339552.3285676804</v>
      </c>
      <c r="M1623" s="17">
        <f t="shared" si="143"/>
        <v>-0.38197603439996219</v>
      </c>
      <c r="N1623" s="2">
        <v>2353367127.5453744</v>
      </c>
      <c r="O1623">
        <f>INDEX($R$3:$T$335,MATCH(VPPEL[[#This Row],[DistrictNumber]],$R$3:$R$335,0),3)</f>
        <v>1</v>
      </c>
      <c r="P1623" s="9">
        <f t="shared" si="141"/>
        <v>2353367</v>
      </c>
    </row>
    <row r="1624" spans="1:16" x14ac:dyDescent="0.35">
      <c r="A1624" s="13">
        <v>2030</v>
      </c>
      <c r="B1624" s="13">
        <f t="shared" si="139"/>
        <v>2029</v>
      </c>
      <c r="C1624" t="s">
        <v>634</v>
      </c>
      <c r="D1624" t="s">
        <v>635</v>
      </c>
      <c r="E1624" s="5">
        <v>664076279.17026591</v>
      </c>
      <c r="F1624" s="13">
        <f>INDEX($R$3:$T$335,MATCH(VPPEL[[#This Row],[DistrictNumber]],$R$3:$R$335,0),3)</f>
        <v>1.1657</v>
      </c>
      <c r="G1624" s="9">
        <f t="shared" si="142"/>
        <v>774113.71862877894</v>
      </c>
      <c r="H1624" s="11">
        <v>1.02</v>
      </c>
      <c r="I1624" s="12" cm="1">
        <f t="array" ref="I1624">INDEX(VPPEL[],MATCH(VPPEL[[#This Row],[Base Year]]&amp;VPPEL[[#This Row],[DistrictNumber]],VPPEL[[Fiscal Year]:[Fiscal Year]]&amp;VPPEL[[DistrictNumber]:[DistrictNumber]],0),9)*$H1624</f>
        <v>557590.64672331454</v>
      </c>
      <c r="J1624" s="15">
        <f>IF(VPPEL[[#This Row],[Unadjusted Maximum Revenue]]/(VPPEL[[#This Row],[Proposed Taxable Valuation]]/1000)&gt;VPPEL[[#This Row],[Max VPPEL RATE]],VPPEL[[#This Row],[Max VPPEL RATE]],VPPEL[[#This Row],[Unadjusted Maximum Revenue]]/(VPPEL[[#This Row],[Proposed Taxable Valuation]]/1000))</f>
        <v>0.83964849251956342</v>
      </c>
      <c r="K1624" s="26">
        <f>ROUND(VPPEL[[#This Row],[Proposed Taxable Valuation]]/1000*VPPEL[[#This Row],[Adjusted Rate]],0)</f>
        <v>557591</v>
      </c>
      <c r="L1624" s="19">
        <f t="shared" si="140"/>
        <v>-216523.0719054644</v>
      </c>
      <c r="M1624" s="17">
        <f t="shared" si="143"/>
        <v>-0.32605150748043654</v>
      </c>
      <c r="N1624" s="2">
        <v>527129427.35857093</v>
      </c>
      <c r="O1624">
        <f>INDEX($R$3:$T$335,MATCH(VPPEL[[#This Row],[DistrictNumber]],$R$3:$R$335,0),3)</f>
        <v>1.1657</v>
      </c>
      <c r="P1624" s="9">
        <f t="shared" si="141"/>
        <v>614475</v>
      </c>
    </row>
    <row r="1625" spans="1:16" x14ac:dyDescent="0.35">
      <c r="A1625" s="13">
        <v>2030</v>
      </c>
      <c r="B1625" s="13">
        <f t="shared" si="139"/>
        <v>2029</v>
      </c>
      <c r="C1625" t="s">
        <v>636</v>
      </c>
      <c r="D1625" t="s">
        <v>637</v>
      </c>
      <c r="E1625" s="5">
        <v>203238793.57540196</v>
      </c>
      <c r="F1625" s="13">
        <f>INDEX($R$3:$T$335,MATCH(VPPEL[[#This Row],[DistrictNumber]],$R$3:$R$335,0),3)</f>
        <v>0.67</v>
      </c>
      <c r="G1625" s="9">
        <f t="shared" si="142"/>
        <v>136169.99169551933</v>
      </c>
      <c r="H1625" s="11">
        <v>1.02</v>
      </c>
      <c r="I1625" s="12" cm="1">
        <f t="array" ref="I1625">INDEX(VPPEL[],MATCH(VPPEL[[#This Row],[Base Year]]&amp;VPPEL[[#This Row],[DistrictNumber]],VPPEL[[Fiscal Year]:[Fiscal Year]]&amp;VPPEL[[DistrictNumber]:[DistrictNumber]],0),9)*$H1625</f>
        <v>117208.85587508697</v>
      </c>
      <c r="J1625" s="15">
        <f>IF(VPPEL[[#This Row],[Unadjusted Maximum Revenue]]/(VPPEL[[#This Row],[Proposed Taxable Valuation]]/1000)&gt;VPPEL[[#This Row],[Max VPPEL RATE]],VPPEL[[#This Row],[Max VPPEL RATE]],VPPEL[[#This Row],[Unadjusted Maximum Revenue]]/(VPPEL[[#This Row],[Proposed Taxable Valuation]]/1000))</f>
        <v>0.57670513494561881</v>
      </c>
      <c r="K1625" s="26">
        <f>ROUND(VPPEL[[#This Row],[Proposed Taxable Valuation]]/1000*VPPEL[[#This Row],[Adjusted Rate]],0)</f>
        <v>117209</v>
      </c>
      <c r="L1625" s="19">
        <f t="shared" si="140"/>
        <v>-18961.135820432362</v>
      </c>
      <c r="M1625" s="17">
        <f t="shared" si="143"/>
        <v>-9.3294865054381226E-2</v>
      </c>
      <c r="N1625" s="2">
        <v>166962032.59685877</v>
      </c>
      <c r="O1625">
        <f>INDEX($R$3:$T$335,MATCH(VPPEL[[#This Row],[DistrictNumber]],$R$3:$R$335,0),3)</f>
        <v>0.67</v>
      </c>
      <c r="P1625" s="9">
        <f t="shared" si="141"/>
        <v>111865</v>
      </c>
    </row>
    <row r="1626" spans="1:16" x14ac:dyDescent="0.35">
      <c r="A1626" s="13">
        <v>2030</v>
      </c>
      <c r="B1626" s="13">
        <f t="shared" si="139"/>
        <v>2029</v>
      </c>
      <c r="C1626" t="s">
        <v>638</v>
      </c>
      <c r="D1626" t="s">
        <v>639</v>
      </c>
      <c r="E1626" s="5">
        <v>908379942.59521365</v>
      </c>
      <c r="F1626" s="13">
        <f>INDEX($R$3:$T$335,MATCH(VPPEL[[#This Row],[DistrictNumber]],$R$3:$R$335,0),3)</f>
        <v>1.34</v>
      </c>
      <c r="G1626" s="9">
        <f t="shared" si="142"/>
        <v>1217229.1230775863</v>
      </c>
      <c r="H1626" s="11">
        <v>1.02</v>
      </c>
      <c r="I1626" s="12" cm="1">
        <f t="array" ref="I1626">INDEX(VPPEL[],MATCH(VPPEL[[#This Row],[Base Year]]&amp;VPPEL[[#This Row],[DistrictNumber]],VPPEL[[Fiscal Year]:[Fiscal Year]]&amp;VPPEL[[DistrictNumber]:[DistrictNumber]],0),9)*$H1626</f>
        <v>781944.08169237117</v>
      </c>
      <c r="J1626" s="15">
        <f>IF(VPPEL[[#This Row],[Unadjusted Maximum Revenue]]/(VPPEL[[#This Row],[Proposed Taxable Valuation]]/1000)&gt;VPPEL[[#This Row],[Max VPPEL RATE]],VPPEL[[#This Row],[Max VPPEL RATE]],VPPEL[[#This Row],[Unadjusted Maximum Revenue]]/(VPPEL[[#This Row],[Proposed Taxable Valuation]]/1000))</f>
        <v>0.86081169896638288</v>
      </c>
      <c r="K1626" s="26">
        <f>ROUND(VPPEL[[#This Row],[Proposed Taxable Valuation]]/1000*VPPEL[[#This Row],[Adjusted Rate]],0)</f>
        <v>781944</v>
      </c>
      <c r="L1626" s="19">
        <f t="shared" si="140"/>
        <v>-435285.04138521513</v>
      </c>
      <c r="M1626" s="17">
        <f t="shared" si="143"/>
        <v>-0.4791883010336172</v>
      </c>
      <c r="N1626" s="2">
        <v>627627908.72621226</v>
      </c>
      <c r="O1626">
        <f>INDEX($R$3:$T$335,MATCH(VPPEL[[#This Row],[DistrictNumber]],$R$3:$R$335,0),3)</f>
        <v>1.34</v>
      </c>
      <c r="P1626" s="9">
        <f t="shared" si="141"/>
        <v>841021</v>
      </c>
    </row>
    <row r="1627" spans="1:16" x14ac:dyDescent="0.35">
      <c r="A1627" s="13">
        <v>2030</v>
      </c>
      <c r="B1627" s="13">
        <f t="shared" si="139"/>
        <v>2029</v>
      </c>
      <c r="C1627" t="s">
        <v>640</v>
      </c>
      <c r="D1627" t="s">
        <v>641</v>
      </c>
      <c r="E1627" s="5">
        <v>560362695.93775749</v>
      </c>
      <c r="F1627" s="13">
        <f>INDEX($R$3:$T$335,MATCH(VPPEL[[#This Row],[DistrictNumber]],$R$3:$R$335,0),3)</f>
        <v>0</v>
      </c>
      <c r="G1627" s="9">
        <f t="shared" si="142"/>
        <v>0</v>
      </c>
      <c r="H1627" s="11">
        <v>1.02</v>
      </c>
      <c r="I1627" s="12" cm="1">
        <f t="array" ref="I1627">INDEX(VPPEL[],MATCH(VPPEL[[#This Row],[Base Year]]&amp;VPPEL[[#This Row],[DistrictNumber]],VPPEL[[Fiscal Year]:[Fiscal Year]]&amp;VPPEL[[DistrictNumber]:[DistrictNumber]],0),9)*$H1627</f>
        <v>0</v>
      </c>
      <c r="J1627" s="15">
        <f>IF(VPPEL[[#This Row],[Unadjusted Maximum Revenue]]/(VPPEL[[#This Row],[Proposed Taxable Valuation]]/1000)&gt;VPPEL[[#This Row],[Max VPPEL RATE]],VPPEL[[#This Row],[Max VPPEL RATE]],VPPEL[[#This Row],[Unadjusted Maximum Revenue]]/(VPPEL[[#This Row],[Proposed Taxable Valuation]]/1000))</f>
        <v>0</v>
      </c>
      <c r="K1627" s="26">
        <f>ROUND(VPPEL[[#This Row],[Proposed Taxable Valuation]]/1000*VPPEL[[#This Row],[Adjusted Rate]],0)</f>
        <v>0</v>
      </c>
      <c r="L1627" s="19">
        <f t="shared" si="140"/>
        <v>0</v>
      </c>
      <c r="M1627" s="17">
        <f t="shared" si="143"/>
        <v>0</v>
      </c>
      <c r="N1627" s="2">
        <v>386832764.51963294</v>
      </c>
      <c r="O1627">
        <f>INDEX($R$3:$T$335,MATCH(VPPEL[[#This Row],[DistrictNumber]],$R$3:$R$335,0),3)</f>
        <v>0</v>
      </c>
      <c r="P1627" s="9">
        <f t="shared" si="141"/>
        <v>0</v>
      </c>
    </row>
    <row r="1628" spans="1:16" x14ac:dyDescent="0.35">
      <c r="A1628" s="13">
        <v>2030</v>
      </c>
      <c r="B1628" s="13">
        <f t="shared" si="139"/>
        <v>2029</v>
      </c>
      <c r="C1628" t="s">
        <v>642</v>
      </c>
      <c r="D1628" t="s">
        <v>643</v>
      </c>
      <c r="E1628" s="5">
        <v>188336421.48051187</v>
      </c>
      <c r="F1628" s="13">
        <f>INDEX($R$3:$T$335,MATCH(VPPEL[[#This Row],[DistrictNumber]],$R$3:$R$335,0),3)</f>
        <v>1.34</v>
      </c>
      <c r="G1628" s="9">
        <f t="shared" si="142"/>
        <v>252370.80478388592</v>
      </c>
      <c r="H1628" s="11">
        <v>1.02</v>
      </c>
      <c r="I1628" s="12" cm="1">
        <f t="array" ref="I1628">INDEX(VPPEL[],MATCH(VPPEL[[#This Row],[Base Year]]&amp;VPPEL[[#This Row],[DistrictNumber]],VPPEL[[Fiscal Year]:[Fiscal Year]]&amp;VPPEL[[DistrictNumber]:[DistrictNumber]],0),9)*$H1628</f>
        <v>202220.64124246506</v>
      </c>
      <c r="J1628" s="15">
        <f>IF(VPPEL[[#This Row],[Unadjusted Maximum Revenue]]/(VPPEL[[#This Row],[Proposed Taxable Valuation]]/1000)&gt;VPPEL[[#This Row],[Max VPPEL RATE]],VPPEL[[#This Row],[Max VPPEL RATE]],VPPEL[[#This Row],[Unadjusted Maximum Revenue]]/(VPPEL[[#This Row],[Proposed Taxable Valuation]]/1000))</f>
        <v>1.0737203120501568</v>
      </c>
      <c r="K1628" s="26">
        <f>ROUND(VPPEL[[#This Row],[Proposed Taxable Valuation]]/1000*VPPEL[[#This Row],[Adjusted Rate]],0)</f>
        <v>202221</v>
      </c>
      <c r="L1628" s="19">
        <f t="shared" si="140"/>
        <v>-50150.163541420858</v>
      </c>
      <c r="M1628" s="17">
        <f t="shared" si="143"/>
        <v>-0.26627968794984325</v>
      </c>
      <c r="N1628" s="2">
        <v>145745726.6434586</v>
      </c>
      <c r="O1628">
        <f>INDEX($R$3:$T$335,MATCH(VPPEL[[#This Row],[DistrictNumber]],$R$3:$R$335,0),3)</f>
        <v>1.34</v>
      </c>
      <c r="P1628" s="9">
        <f t="shared" si="141"/>
        <v>195299</v>
      </c>
    </row>
    <row r="1629" spans="1:16" x14ac:dyDescent="0.35">
      <c r="A1629" s="13">
        <v>2030</v>
      </c>
      <c r="B1629" s="13">
        <f t="shared" si="139"/>
        <v>2029</v>
      </c>
      <c r="C1629" t="s">
        <v>644</v>
      </c>
      <c r="D1629" t="s">
        <v>645</v>
      </c>
      <c r="E1629" s="5">
        <v>1501800068.1871624</v>
      </c>
      <c r="F1629" s="13">
        <f>INDEX($R$3:$T$335,MATCH(VPPEL[[#This Row],[DistrictNumber]],$R$3:$R$335,0),3)</f>
        <v>1.34</v>
      </c>
      <c r="G1629" s="9">
        <f t="shared" si="142"/>
        <v>2012412.0913707979</v>
      </c>
      <c r="H1629" s="11">
        <v>1.02</v>
      </c>
      <c r="I1629" s="12" cm="1">
        <f t="array" ref="I1629">INDEX(VPPEL[],MATCH(VPPEL[[#This Row],[Base Year]]&amp;VPPEL[[#This Row],[DistrictNumber]],VPPEL[[Fiscal Year]:[Fiscal Year]]&amp;VPPEL[[DistrictNumber]:[DistrictNumber]],0),9)*$H1629</f>
        <v>1119242.2652210267</v>
      </c>
      <c r="J1629" s="15">
        <f>IF(VPPEL[[#This Row],[Unadjusted Maximum Revenue]]/(VPPEL[[#This Row],[Proposed Taxable Valuation]]/1000)&gt;VPPEL[[#This Row],[Max VPPEL RATE]],VPPEL[[#This Row],[Max VPPEL RATE]],VPPEL[[#This Row],[Unadjusted Maximum Revenue]]/(VPPEL[[#This Row],[Proposed Taxable Valuation]]/1000))</f>
        <v>0.74526715568209756</v>
      </c>
      <c r="K1629" s="26">
        <f>ROUND(VPPEL[[#This Row],[Proposed Taxable Valuation]]/1000*VPPEL[[#This Row],[Adjusted Rate]],0)</f>
        <v>1119242</v>
      </c>
      <c r="L1629" s="19">
        <f t="shared" si="140"/>
        <v>-893169.82614977122</v>
      </c>
      <c r="M1629" s="17">
        <f t="shared" si="143"/>
        <v>-0.59473284431790252</v>
      </c>
      <c r="N1629" s="2">
        <v>952140406.34204841</v>
      </c>
      <c r="O1629">
        <f>INDEX($R$3:$T$335,MATCH(VPPEL[[#This Row],[DistrictNumber]],$R$3:$R$335,0),3)</f>
        <v>1.34</v>
      </c>
      <c r="P1629" s="9">
        <f t="shared" si="141"/>
        <v>1275868</v>
      </c>
    </row>
    <row r="1630" spans="1:16" x14ac:dyDescent="0.35">
      <c r="A1630" s="13">
        <v>2030</v>
      </c>
      <c r="B1630" s="13">
        <f t="shared" si="139"/>
        <v>2029</v>
      </c>
      <c r="C1630" t="s">
        <v>646</v>
      </c>
      <c r="D1630" t="s">
        <v>647</v>
      </c>
      <c r="E1630" s="5">
        <v>393708564.39123893</v>
      </c>
      <c r="F1630" s="13">
        <f>INDEX($R$3:$T$335,MATCH(VPPEL[[#This Row],[DistrictNumber]],$R$3:$R$335,0),3)</f>
        <v>1.14116</v>
      </c>
      <c r="G1630" s="9">
        <f t="shared" si="142"/>
        <v>449284.46534070617</v>
      </c>
      <c r="H1630" s="11">
        <v>1.02</v>
      </c>
      <c r="I1630" s="12" cm="1">
        <f t="array" ref="I1630">INDEX(VPPEL[],MATCH(VPPEL[[#This Row],[Base Year]]&amp;VPPEL[[#This Row],[DistrictNumber]],VPPEL[[Fiscal Year]:[Fiscal Year]]&amp;VPPEL[[DistrictNumber]:[DistrictNumber]],0),9)*$H1630</f>
        <v>306619.65333268885</v>
      </c>
      <c r="J1630" s="15">
        <f>IF(VPPEL[[#This Row],[Unadjusted Maximum Revenue]]/(VPPEL[[#This Row],[Proposed Taxable Valuation]]/1000)&gt;VPPEL[[#This Row],[Max VPPEL RATE]],VPPEL[[#This Row],[Max VPPEL RATE]],VPPEL[[#This Row],[Unadjusted Maximum Revenue]]/(VPPEL[[#This Row],[Proposed Taxable Valuation]]/1000))</f>
        <v>0.77879853542630217</v>
      </c>
      <c r="K1630" s="26">
        <f>ROUND(VPPEL[[#This Row],[Proposed Taxable Valuation]]/1000*VPPEL[[#This Row],[Adjusted Rate]],0)</f>
        <v>306620</v>
      </c>
      <c r="L1630" s="19">
        <f t="shared" si="140"/>
        <v>-142664.81200801732</v>
      </c>
      <c r="M1630" s="17">
        <f t="shared" si="143"/>
        <v>-0.36236146457369778</v>
      </c>
      <c r="N1630" s="2">
        <v>284760314.91158098</v>
      </c>
      <c r="O1630">
        <f>INDEX($R$3:$T$335,MATCH(VPPEL[[#This Row],[DistrictNumber]],$R$3:$R$335,0),3)</f>
        <v>1.14116</v>
      </c>
      <c r="P1630" s="9">
        <f t="shared" si="141"/>
        <v>324957</v>
      </c>
    </row>
    <row r="1631" spans="1:16" x14ac:dyDescent="0.35">
      <c r="A1631" s="13">
        <v>2030</v>
      </c>
      <c r="B1631" s="13">
        <f t="shared" si="139"/>
        <v>2029</v>
      </c>
      <c r="C1631" t="s">
        <v>648</v>
      </c>
      <c r="D1631" t="s">
        <v>649</v>
      </c>
      <c r="E1631" s="5">
        <v>423626059.44413012</v>
      </c>
      <c r="F1631" s="13">
        <f>INDEX($R$3:$T$335,MATCH(VPPEL[[#This Row],[DistrictNumber]],$R$3:$R$335,0),3)</f>
        <v>0.98670999999999998</v>
      </c>
      <c r="G1631" s="9">
        <f t="shared" si="142"/>
        <v>417996.06911411759</v>
      </c>
      <c r="H1631" s="11">
        <v>1.02</v>
      </c>
      <c r="I1631" s="12" cm="1">
        <f t="array" ref="I1631">INDEX(VPPEL[],MATCH(VPPEL[[#This Row],[Base Year]]&amp;VPPEL[[#This Row],[DistrictNumber]],VPPEL[[Fiscal Year]:[Fiscal Year]]&amp;VPPEL[[DistrictNumber]:[DistrictNumber]],0),9)*$H1631</f>
        <v>280972.38510790694</v>
      </c>
      <c r="J1631" s="15">
        <f>IF(VPPEL[[#This Row],[Unadjusted Maximum Revenue]]/(VPPEL[[#This Row],[Proposed Taxable Valuation]]/1000)&gt;VPPEL[[#This Row],[Max VPPEL RATE]],VPPEL[[#This Row],[Max VPPEL RATE]],VPPEL[[#This Row],[Unadjusted Maximum Revenue]]/(VPPEL[[#This Row],[Proposed Taxable Valuation]]/1000))</f>
        <v>0.6632556681630748</v>
      </c>
      <c r="K1631" s="26">
        <f>ROUND(VPPEL[[#This Row],[Proposed Taxable Valuation]]/1000*VPPEL[[#This Row],[Adjusted Rate]],0)</f>
        <v>280972</v>
      </c>
      <c r="L1631" s="19">
        <f t="shared" si="140"/>
        <v>-137023.68400621065</v>
      </c>
      <c r="M1631" s="17">
        <f t="shared" si="143"/>
        <v>-0.32345433183692518</v>
      </c>
      <c r="N1631" s="2">
        <v>299901870.76333696</v>
      </c>
      <c r="O1631">
        <f>INDEX($R$3:$T$335,MATCH(VPPEL[[#This Row],[DistrictNumber]],$R$3:$R$335,0),3)</f>
        <v>0.98670999999999998</v>
      </c>
      <c r="P1631" s="9">
        <f t="shared" si="141"/>
        <v>295916</v>
      </c>
    </row>
    <row r="1632" spans="1:16" x14ac:dyDescent="0.35">
      <c r="A1632" s="13">
        <v>2030</v>
      </c>
      <c r="B1632" s="13">
        <f t="shared" si="139"/>
        <v>2029</v>
      </c>
      <c r="C1632" t="s">
        <v>650</v>
      </c>
      <c r="D1632" t="s">
        <v>651</v>
      </c>
      <c r="E1632" s="5">
        <v>944476265.39836824</v>
      </c>
      <c r="F1632" s="13">
        <f>INDEX($R$3:$T$335,MATCH(VPPEL[[#This Row],[DistrictNumber]],$R$3:$R$335,0),3)</f>
        <v>1.34</v>
      </c>
      <c r="G1632" s="9">
        <f t="shared" si="142"/>
        <v>1265598.1956338135</v>
      </c>
      <c r="H1632" s="11">
        <v>1.02</v>
      </c>
      <c r="I1632" s="12" cm="1">
        <f t="array" ref="I1632">INDEX(VPPEL[],MATCH(VPPEL[[#This Row],[Base Year]]&amp;VPPEL[[#This Row],[DistrictNumber]],VPPEL[[Fiscal Year]:[Fiscal Year]]&amp;VPPEL[[DistrictNumber]:[DistrictNumber]],0),9)*$H1632</f>
        <v>641518.73878844164</v>
      </c>
      <c r="J1632" s="15">
        <f>IF(VPPEL[[#This Row],[Unadjusted Maximum Revenue]]/(VPPEL[[#This Row],[Proposed Taxable Valuation]]/1000)&gt;VPPEL[[#This Row],[Max VPPEL RATE]],VPPEL[[#This Row],[Max VPPEL RATE]],VPPEL[[#This Row],[Unadjusted Maximum Revenue]]/(VPPEL[[#This Row],[Proposed Taxable Valuation]]/1000))</f>
        <v>0.67923224996856546</v>
      </c>
      <c r="K1632" s="26">
        <f>ROUND(VPPEL[[#This Row],[Proposed Taxable Valuation]]/1000*VPPEL[[#This Row],[Adjusted Rate]],0)</f>
        <v>641519</v>
      </c>
      <c r="L1632" s="19">
        <f t="shared" si="140"/>
        <v>-624079.45684537187</v>
      </c>
      <c r="M1632" s="17">
        <f t="shared" si="143"/>
        <v>-0.66076775003143462</v>
      </c>
      <c r="N1632" s="2">
        <v>574320256.95456219</v>
      </c>
      <c r="O1632">
        <f>INDEX($R$3:$T$335,MATCH(VPPEL[[#This Row],[DistrictNumber]],$R$3:$R$335,0),3)</f>
        <v>1.34</v>
      </c>
      <c r="P1632" s="9">
        <f t="shared" si="141"/>
        <v>769589</v>
      </c>
    </row>
    <row r="1633" spans="1:16" x14ac:dyDescent="0.35">
      <c r="A1633" s="13">
        <v>2030</v>
      </c>
      <c r="B1633" s="13">
        <f t="shared" si="139"/>
        <v>2029</v>
      </c>
      <c r="C1633" s="10" t="s">
        <v>660</v>
      </c>
      <c r="D1633" t="s">
        <v>661</v>
      </c>
      <c r="E1633" s="5">
        <v>426201930567.34991</v>
      </c>
      <c r="F1633" s="13">
        <f>INDEX($R$3:$T$335,MATCH(VPPEL[[#This Row],[DistrictNumber]],$R$3:$R$335,0),3)</f>
        <v>0</v>
      </c>
      <c r="G1633" s="9">
        <f t="shared" si="142"/>
        <v>0</v>
      </c>
      <c r="H1633" s="11">
        <v>1.02</v>
      </c>
      <c r="I1633" s="12" cm="1">
        <f t="array" ref="I1633">INDEX(VPPEL[],MATCH(VPPEL[[#This Row],[Base Year]]&amp;VPPEL[[#This Row],[DistrictNumber]],VPPEL[[Fiscal Year]:[Fiscal Year]]&amp;VPPEL[[DistrictNumber]:[DistrictNumber]],0),9)*$H1633</f>
        <v>0</v>
      </c>
      <c r="J1633" s="15">
        <f>IF(VPPEL[[#This Row],[Unadjusted Maximum Revenue]]/(VPPEL[[#This Row],[Proposed Taxable Valuation]]/1000)&gt;VPPEL[[#This Row],[Max VPPEL RATE]],VPPEL[[#This Row],[Max VPPEL RATE]],VPPEL[[#This Row],[Unadjusted Maximum Revenue]]/(VPPEL[[#This Row],[Proposed Taxable Valuation]]/1000))</f>
        <v>0</v>
      </c>
      <c r="K1633" s="26">
        <f>SUM(K1308:K1632)</f>
        <v>250671823</v>
      </c>
      <c r="L1633" s="19">
        <f t="shared" si="140"/>
        <v>0</v>
      </c>
      <c r="M1633" s="17">
        <f t="shared" si="143"/>
        <v>0</v>
      </c>
      <c r="N1633" s="20">
        <f t="shared" ref="N1633" si="144">SUM(N1308:N1632)</f>
        <v>285720380249.74121</v>
      </c>
      <c r="O1633">
        <f>INDEX($R$3:$T$335,MATCH(VPPEL[[#This Row],[DistrictNumber]],$R$3:$R$335,0),3)</f>
        <v>0</v>
      </c>
      <c r="P1633" s="26">
        <f>SUM(P1308:P1632)</f>
        <v>277971471</v>
      </c>
    </row>
    <row r="1634" spans="1:16" x14ac:dyDescent="0.35">
      <c r="A1634" s="13">
        <v>2031</v>
      </c>
      <c r="B1634" s="13">
        <f t="shared" si="139"/>
        <v>2030</v>
      </c>
      <c r="C1634" t="s">
        <v>2</v>
      </c>
      <c r="D1634" t="s">
        <v>3</v>
      </c>
      <c r="E1634" s="25">
        <v>644127416.89617562</v>
      </c>
      <c r="F1634" s="13">
        <f>INDEX($R$3:$T$335,MATCH(VPPEL[[#This Row],[DistrictNumber]],$R$3:$R$335,0),3)</f>
        <v>1.02945</v>
      </c>
      <c r="G1634" s="9">
        <f t="shared" si="142"/>
        <v>663096.96932376793</v>
      </c>
      <c r="H1634" s="11">
        <v>1.02</v>
      </c>
      <c r="I1634" s="12" cm="1">
        <f t="array" ref="I1634">INDEX(VPPEL[],MATCH(VPPEL[[#This Row],[Base Year]]&amp;VPPEL[[#This Row],[DistrictNumber]],VPPEL[[Fiscal Year]:[Fiscal Year]]&amp;VPPEL[[DistrictNumber]:[DistrictNumber]],0),9)*$H1634</f>
        <v>417860.45101659006</v>
      </c>
      <c r="J1634" s="15">
        <f>IF(VPPEL[[#This Row],[Unadjusted Maximum Revenue]]/(VPPEL[[#This Row],[Proposed Taxable Valuation]]/1000)&gt;VPPEL[[#This Row],[Max VPPEL RATE]],VPPEL[[#This Row],[Max VPPEL RATE]],VPPEL[[#This Row],[Unadjusted Maximum Revenue]]/(VPPEL[[#This Row],[Proposed Taxable Valuation]]/1000))</f>
        <v>0.64872328060512185</v>
      </c>
      <c r="K1634" s="26">
        <f>ROUND(VPPEL[[#This Row],[Proposed Taxable Valuation]]/1000*VPPEL[[#This Row],[Adjusted Rate]],0)</f>
        <v>417860</v>
      </c>
      <c r="L1634" s="19">
        <f t="shared" si="140"/>
        <v>-245236.51830717787</v>
      </c>
      <c r="M1634" s="17">
        <f t="shared" si="143"/>
        <v>-0.38072671939487812</v>
      </c>
      <c r="N1634" s="2">
        <v>506783009.58499062</v>
      </c>
      <c r="O1634">
        <f>INDEX($R$3:$T$335,MATCH(VPPEL[[#This Row],[DistrictNumber]],$R$3:$R$335,0),3)</f>
        <v>1.02945</v>
      </c>
      <c r="P1634" s="9">
        <f t="shared" si="141"/>
        <v>521708</v>
      </c>
    </row>
    <row r="1635" spans="1:16" x14ac:dyDescent="0.35">
      <c r="A1635" s="13">
        <v>2031</v>
      </c>
      <c r="B1635" s="13">
        <f t="shared" si="139"/>
        <v>2030</v>
      </c>
      <c r="C1635" t="s">
        <v>4</v>
      </c>
      <c r="D1635" t="s">
        <v>5</v>
      </c>
      <c r="E1635" s="25">
        <v>2125313024.5986922</v>
      </c>
      <c r="F1635" s="13">
        <f>INDEX($R$3:$T$335,MATCH(VPPEL[[#This Row],[DistrictNumber]],$R$3:$R$335,0),3)</f>
        <v>1.34</v>
      </c>
      <c r="G1635" s="9">
        <f t="shared" si="142"/>
        <v>2847919.4529622477</v>
      </c>
      <c r="H1635" s="11">
        <v>1.02</v>
      </c>
      <c r="I1635" s="12" cm="1">
        <f t="array" ref="I1635">INDEX(VPPEL[],MATCH(VPPEL[[#This Row],[Base Year]]&amp;VPPEL[[#This Row],[DistrictNumber]],VPPEL[[Fiscal Year]:[Fiscal Year]]&amp;VPPEL[[DistrictNumber]:[DistrictNumber]],0),9)*$H1635</f>
        <v>1165766.4714732165</v>
      </c>
      <c r="J1635" s="15">
        <f>IF(VPPEL[[#This Row],[Unadjusted Maximum Revenue]]/(VPPEL[[#This Row],[Proposed Taxable Valuation]]/1000)&gt;VPPEL[[#This Row],[Max VPPEL RATE]],VPPEL[[#This Row],[Max VPPEL RATE]],VPPEL[[#This Row],[Unadjusted Maximum Revenue]]/(VPPEL[[#This Row],[Proposed Taxable Valuation]]/1000))</f>
        <v>0.54851518716558945</v>
      </c>
      <c r="K1635" s="26">
        <f>ROUND(VPPEL[[#This Row],[Proposed Taxable Valuation]]/1000*VPPEL[[#This Row],[Adjusted Rate]],0)</f>
        <v>1165766</v>
      </c>
      <c r="L1635" s="19">
        <f t="shared" si="140"/>
        <v>-1682152.9814890311</v>
      </c>
      <c r="M1635" s="17">
        <f t="shared" si="143"/>
        <v>-0.79148481283441063</v>
      </c>
      <c r="N1635" s="2">
        <v>1196757278.0805101</v>
      </c>
      <c r="O1635">
        <f>INDEX($R$3:$T$335,MATCH(VPPEL[[#This Row],[DistrictNumber]],$R$3:$R$335,0),3)</f>
        <v>1.34</v>
      </c>
      <c r="P1635" s="9">
        <f t="shared" si="141"/>
        <v>1603655</v>
      </c>
    </row>
    <row r="1636" spans="1:16" x14ac:dyDescent="0.35">
      <c r="A1636" s="13">
        <v>2031</v>
      </c>
      <c r="B1636" s="13">
        <f t="shared" si="139"/>
        <v>2030</v>
      </c>
      <c r="C1636" t="s">
        <v>6</v>
      </c>
      <c r="D1636" t="s">
        <v>7</v>
      </c>
      <c r="E1636" s="25">
        <v>827870279.10519218</v>
      </c>
      <c r="F1636" s="13">
        <f>INDEX($R$3:$T$335,MATCH(VPPEL[[#This Row],[DistrictNumber]],$R$3:$R$335,0),3)</f>
        <v>1.5959999999999998E-2</v>
      </c>
      <c r="G1636" s="9">
        <f t="shared" si="142"/>
        <v>13212.809654518865</v>
      </c>
      <c r="H1636" s="11">
        <v>1.02</v>
      </c>
      <c r="I1636" s="12" cm="1">
        <f t="array" ref="I1636">INDEX(VPPEL[],MATCH(VPPEL[[#This Row],[Base Year]]&amp;VPPEL[[#This Row],[DistrictNumber]],VPPEL[[Fiscal Year]:[Fiscal Year]]&amp;VPPEL[[DistrictNumber]:[DistrictNumber]],0),9)*$H1636</f>
        <v>9233.4408014788223</v>
      </c>
      <c r="J1636" s="15">
        <f>IF(VPPEL[[#This Row],[Unadjusted Maximum Revenue]]/(VPPEL[[#This Row],[Proposed Taxable Valuation]]/1000)&gt;VPPEL[[#This Row],[Max VPPEL RATE]],VPPEL[[#This Row],[Max VPPEL RATE]],VPPEL[[#This Row],[Unadjusted Maximum Revenue]]/(VPPEL[[#This Row],[Proposed Taxable Valuation]]/1000))</f>
        <v>1.1153245906422481E-2</v>
      </c>
      <c r="K1636" s="26">
        <f>ROUND(VPPEL[[#This Row],[Proposed Taxable Valuation]]/1000*VPPEL[[#This Row],[Adjusted Rate]],0)</f>
        <v>9233</v>
      </c>
      <c r="L1636" s="19">
        <f t="shared" si="140"/>
        <v>-3979.3688530400432</v>
      </c>
      <c r="M1636" s="17">
        <f t="shared" si="143"/>
        <v>-4.8067540935775172E-3</v>
      </c>
      <c r="N1636" s="2">
        <v>664669804.9568795</v>
      </c>
      <c r="O1636">
        <f>INDEX($R$3:$T$335,MATCH(VPPEL[[#This Row],[DistrictNumber]],$R$3:$R$335,0),3)</f>
        <v>1.5959999999999998E-2</v>
      </c>
      <c r="P1636" s="9">
        <f t="shared" si="141"/>
        <v>10608</v>
      </c>
    </row>
    <row r="1637" spans="1:16" x14ac:dyDescent="0.35">
      <c r="A1637" s="13">
        <v>2031</v>
      </c>
      <c r="B1637" s="13">
        <f t="shared" si="139"/>
        <v>2030</v>
      </c>
      <c r="C1637" t="s">
        <v>8</v>
      </c>
      <c r="D1637" t="s">
        <v>9</v>
      </c>
      <c r="E1637" s="25">
        <v>935822603.49886858</v>
      </c>
      <c r="F1637" s="13">
        <f>INDEX($R$3:$T$335,MATCH(VPPEL[[#This Row],[DistrictNumber]],$R$3:$R$335,0),3)</f>
        <v>1</v>
      </c>
      <c r="G1637" s="9">
        <f t="shared" si="142"/>
        <v>935822.60349886853</v>
      </c>
      <c r="H1637" s="11">
        <v>1.02</v>
      </c>
      <c r="I1637" s="12" cm="1">
        <f t="array" ref="I1637">INDEX(VPPEL[],MATCH(VPPEL[[#This Row],[Base Year]]&amp;VPPEL[[#This Row],[DistrictNumber]],VPPEL[[Fiscal Year]:[Fiscal Year]]&amp;VPPEL[[DistrictNumber]:[DistrictNumber]],0),9)*$H1637</f>
        <v>707455.88539748022</v>
      </c>
      <c r="J1637" s="15">
        <f>IF(VPPEL[[#This Row],[Unadjusted Maximum Revenue]]/(VPPEL[[#This Row],[Proposed Taxable Valuation]]/1000)&gt;VPPEL[[#This Row],[Max VPPEL RATE]],VPPEL[[#This Row],[Max VPPEL RATE]],VPPEL[[#This Row],[Unadjusted Maximum Revenue]]/(VPPEL[[#This Row],[Proposed Taxable Valuation]]/1000))</f>
        <v>0.75597221391365499</v>
      </c>
      <c r="K1637" s="26">
        <f>ROUND(VPPEL[[#This Row],[Proposed Taxable Valuation]]/1000*VPPEL[[#This Row],[Adjusted Rate]],0)</f>
        <v>707456</v>
      </c>
      <c r="L1637" s="19">
        <f t="shared" si="140"/>
        <v>-228366.71810138831</v>
      </c>
      <c r="M1637" s="17">
        <f t="shared" si="143"/>
        <v>-0.24402778608634501</v>
      </c>
      <c r="N1637" s="2">
        <v>692513232.83053851</v>
      </c>
      <c r="O1637">
        <f>INDEX($R$3:$T$335,MATCH(VPPEL[[#This Row],[DistrictNumber]],$R$3:$R$335,0),3)</f>
        <v>1</v>
      </c>
      <c r="P1637" s="9">
        <f t="shared" si="141"/>
        <v>692513</v>
      </c>
    </row>
    <row r="1638" spans="1:16" x14ac:dyDescent="0.35">
      <c r="A1638" s="13">
        <v>2031</v>
      </c>
      <c r="B1638" s="13">
        <f t="shared" si="139"/>
        <v>2030</v>
      </c>
      <c r="C1638" t="s">
        <v>10</v>
      </c>
      <c r="D1638" t="s">
        <v>11</v>
      </c>
      <c r="E1638" s="25">
        <v>469606900.26422554</v>
      </c>
      <c r="F1638" s="13">
        <f>INDEX($R$3:$T$335,MATCH(VPPEL[[#This Row],[DistrictNumber]],$R$3:$R$335,0),3)</f>
        <v>1</v>
      </c>
      <c r="G1638" s="9">
        <f t="shared" si="142"/>
        <v>469606.90026422555</v>
      </c>
      <c r="H1638" s="11">
        <v>1.02</v>
      </c>
      <c r="I1638" s="12" cm="1">
        <f t="array" ref="I1638">INDEX(VPPEL[],MATCH(VPPEL[[#This Row],[Base Year]]&amp;VPPEL[[#This Row],[DistrictNumber]],VPPEL[[Fiscal Year]:[Fiscal Year]]&amp;VPPEL[[DistrictNumber]:[DistrictNumber]],0),9)*$H1638</f>
        <v>285025.36868374649</v>
      </c>
      <c r="J1638" s="15">
        <f>IF(VPPEL[[#This Row],[Unadjusted Maximum Revenue]]/(VPPEL[[#This Row],[Proposed Taxable Valuation]]/1000)&gt;VPPEL[[#This Row],[Max VPPEL RATE]],VPPEL[[#This Row],[Max VPPEL RATE]],VPPEL[[#This Row],[Unadjusted Maximum Revenue]]/(VPPEL[[#This Row],[Proposed Taxable Valuation]]/1000))</f>
        <v>0.60694459243119347</v>
      </c>
      <c r="K1638" s="26">
        <f>ROUND(VPPEL[[#This Row],[Proposed Taxable Valuation]]/1000*VPPEL[[#This Row],[Adjusted Rate]],0)</f>
        <v>285025</v>
      </c>
      <c r="L1638" s="19">
        <f t="shared" si="140"/>
        <v>-184581.53158047906</v>
      </c>
      <c r="M1638" s="17">
        <f t="shared" si="143"/>
        <v>-0.39305540756880653</v>
      </c>
      <c r="N1638" s="2">
        <v>303863630.87562364</v>
      </c>
      <c r="O1638">
        <f>INDEX($R$3:$T$335,MATCH(VPPEL[[#This Row],[DistrictNumber]],$R$3:$R$335,0),3)</f>
        <v>1</v>
      </c>
      <c r="P1638" s="9">
        <f t="shared" si="141"/>
        <v>303864</v>
      </c>
    </row>
    <row r="1639" spans="1:16" x14ac:dyDescent="0.35">
      <c r="A1639" s="13">
        <v>2031</v>
      </c>
      <c r="B1639" s="13">
        <f t="shared" si="139"/>
        <v>2030</v>
      </c>
      <c r="C1639" t="s">
        <v>12</v>
      </c>
      <c r="D1639" t="s">
        <v>13</v>
      </c>
      <c r="E1639" s="25">
        <v>264652029.78175014</v>
      </c>
      <c r="F1639" s="13">
        <f>INDEX($R$3:$T$335,MATCH(VPPEL[[#This Row],[DistrictNumber]],$R$3:$R$335,0),3)</f>
        <v>1.34</v>
      </c>
      <c r="G1639" s="9">
        <f t="shared" si="142"/>
        <v>354633.71990754525</v>
      </c>
      <c r="H1639" s="11">
        <v>1.02</v>
      </c>
      <c r="I1639" s="12" cm="1">
        <f t="array" ref="I1639">INDEX(VPPEL[],MATCH(VPPEL[[#This Row],[Base Year]]&amp;VPPEL[[#This Row],[DistrictNumber]],VPPEL[[Fiscal Year]:[Fiscal Year]]&amp;VPPEL[[DistrictNumber]:[DistrictNumber]],0),9)*$H1639</f>
        <v>303059.63443105761</v>
      </c>
      <c r="J1639" s="15">
        <f>IF(VPPEL[[#This Row],[Unadjusted Maximum Revenue]]/(VPPEL[[#This Row],[Proposed Taxable Valuation]]/1000)&gt;VPPEL[[#This Row],[Max VPPEL RATE]],VPPEL[[#This Row],[Max VPPEL RATE]],VPPEL[[#This Row],[Unadjusted Maximum Revenue]]/(VPPEL[[#This Row],[Proposed Taxable Valuation]]/1000))</f>
        <v>1.1451249199977076</v>
      </c>
      <c r="K1639" s="26">
        <f>ROUND(VPPEL[[#This Row],[Proposed Taxable Valuation]]/1000*VPPEL[[#This Row],[Adjusted Rate]],0)</f>
        <v>303060</v>
      </c>
      <c r="L1639" s="19">
        <f t="shared" si="140"/>
        <v>-51574.085476487642</v>
      </c>
      <c r="M1639" s="17">
        <f t="shared" si="143"/>
        <v>-0.19487508000229248</v>
      </c>
      <c r="N1639" s="2">
        <v>211925886.45362964</v>
      </c>
      <c r="O1639">
        <f>INDEX($R$3:$T$335,MATCH(VPPEL[[#This Row],[DistrictNumber]],$R$3:$R$335,0),3)</f>
        <v>1.34</v>
      </c>
      <c r="P1639" s="9">
        <f t="shared" si="141"/>
        <v>283981</v>
      </c>
    </row>
    <row r="1640" spans="1:16" x14ac:dyDescent="0.35">
      <c r="A1640" s="13">
        <v>2031</v>
      </c>
      <c r="B1640" s="13">
        <f t="shared" si="139"/>
        <v>2030</v>
      </c>
      <c r="C1640" t="s">
        <v>14</v>
      </c>
      <c r="D1640" t="s">
        <v>15</v>
      </c>
      <c r="E1640" s="25">
        <v>675085465.15137744</v>
      </c>
      <c r="F1640" s="13">
        <f>INDEX($R$3:$T$335,MATCH(VPPEL[[#This Row],[DistrictNumber]],$R$3:$R$335,0),3)</f>
        <v>0</v>
      </c>
      <c r="G1640" s="9">
        <f t="shared" si="142"/>
        <v>0</v>
      </c>
      <c r="H1640" s="11">
        <v>1.02</v>
      </c>
      <c r="I1640" s="12" cm="1">
        <f t="array" ref="I1640">INDEX(VPPEL[],MATCH(VPPEL[[#This Row],[Base Year]]&amp;VPPEL[[#This Row],[DistrictNumber]],VPPEL[[Fiscal Year]:[Fiscal Year]]&amp;VPPEL[[DistrictNumber]:[DistrictNumber]],0),9)*$H1640</f>
        <v>0</v>
      </c>
      <c r="J1640" s="15">
        <f>IF(VPPEL[[#This Row],[Unadjusted Maximum Revenue]]/(VPPEL[[#This Row],[Proposed Taxable Valuation]]/1000)&gt;VPPEL[[#This Row],[Max VPPEL RATE]],VPPEL[[#This Row],[Max VPPEL RATE]],VPPEL[[#This Row],[Unadjusted Maximum Revenue]]/(VPPEL[[#This Row],[Proposed Taxable Valuation]]/1000))</f>
        <v>0</v>
      </c>
      <c r="K1640" s="26">
        <f>ROUND(VPPEL[[#This Row],[Proposed Taxable Valuation]]/1000*VPPEL[[#This Row],[Adjusted Rate]],0)</f>
        <v>0</v>
      </c>
      <c r="L1640" s="19">
        <f t="shared" si="140"/>
        <v>0</v>
      </c>
      <c r="M1640" s="17">
        <f t="shared" si="143"/>
        <v>0</v>
      </c>
      <c r="N1640" s="2">
        <v>445500405.12993503</v>
      </c>
      <c r="O1640">
        <f>INDEX($R$3:$T$335,MATCH(VPPEL[[#This Row],[DistrictNumber]],$R$3:$R$335,0),3)</f>
        <v>0</v>
      </c>
      <c r="P1640" s="9">
        <f t="shared" si="141"/>
        <v>0</v>
      </c>
    </row>
    <row r="1641" spans="1:16" x14ac:dyDescent="0.35">
      <c r="A1641" s="13">
        <v>2031</v>
      </c>
      <c r="B1641" s="13">
        <f t="shared" si="139"/>
        <v>2030</v>
      </c>
      <c r="C1641" t="s">
        <v>16</v>
      </c>
      <c r="D1641" t="s">
        <v>17</v>
      </c>
      <c r="E1641" s="25">
        <v>585279017.99253929</v>
      </c>
      <c r="F1641" s="13">
        <f>INDEX($R$3:$T$335,MATCH(VPPEL[[#This Row],[DistrictNumber]],$R$3:$R$335,0),3)</f>
        <v>0.4985</v>
      </c>
      <c r="G1641" s="9">
        <f t="shared" si="142"/>
        <v>291761.59046928084</v>
      </c>
      <c r="H1641" s="11">
        <v>1.02</v>
      </c>
      <c r="I1641" s="12" cm="1">
        <f t="array" ref="I1641">INDEX(VPPEL[],MATCH(VPPEL[[#This Row],[Base Year]]&amp;VPPEL[[#This Row],[DistrictNumber]],VPPEL[[Fiscal Year]:[Fiscal Year]]&amp;VPPEL[[DistrictNumber]:[DistrictNumber]],0),9)*$H1641</f>
        <v>153967.05403196716</v>
      </c>
      <c r="J1641" s="15">
        <f>IF(VPPEL[[#This Row],[Unadjusted Maximum Revenue]]/(VPPEL[[#This Row],[Proposed Taxable Valuation]]/1000)&gt;VPPEL[[#This Row],[Max VPPEL RATE]],VPPEL[[#This Row],[Max VPPEL RATE]],VPPEL[[#This Row],[Unadjusted Maximum Revenue]]/(VPPEL[[#This Row],[Proposed Taxable Valuation]]/1000))</f>
        <v>0.26306607498089024</v>
      </c>
      <c r="K1641" s="26">
        <f>ROUND(VPPEL[[#This Row],[Proposed Taxable Valuation]]/1000*VPPEL[[#This Row],[Adjusted Rate]],0)</f>
        <v>153967</v>
      </c>
      <c r="L1641" s="19">
        <f t="shared" si="140"/>
        <v>-137794.53643731368</v>
      </c>
      <c r="M1641" s="17">
        <f t="shared" si="143"/>
        <v>-0.23543392501910976</v>
      </c>
      <c r="N1641" s="2">
        <v>330603447.34601021</v>
      </c>
      <c r="O1641">
        <f>INDEX($R$3:$T$335,MATCH(VPPEL[[#This Row],[DistrictNumber]],$R$3:$R$335,0),3)</f>
        <v>0.4985</v>
      </c>
      <c r="P1641" s="9">
        <f t="shared" si="141"/>
        <v>164806</v>
      </c>
    </row>
    <row r="1642" spans="1:16" x14ac:dyDescent="0.35">
      <c r="A1642" s="13">
        <v>2031</v>
      </c>
      <c r="B1642" s="13">
        <f t="shared" si="139"/>
        <v>2030</v>
      </c>
      <c r="C1642" t="s">
        <v>18</v>
      </c>
      <c r="D1642" t="s">
        <v>19</v>
      </c>
      <c r="E1642" s="25">
        <v>232324513.79370666</v>
      </c>
      <c r="F1642" s="13">
        <f>INDEX($R$3:$T$335,MATCH(VPPEL[[#This Row],[DistrictNumber]],$R$3:$R$335,0),3)</f>
        <v>0.67</v>
      </c>
      <c r="G1642" s="9">
        <f t="shared" si="142"/>
        <v>155657.42424178348</v>
      </c>
      <c r="H1642" s="11">
        <v>1.02</v>
      </c>
      <c r="I1642" s="12" cm="1">
        <f t="array" ref="I1642">INDEX(VPPEL[],MATCH(VPPEL[[#This Row],[Base Year]]&amp;VPPEL[[#This Row],[DistrictNumber]],VPPEL[[Fiscal Year]:[Fiscal Year]]&amp;VPPEL[[DistrictNumber]:[DistrictNumber]],0),9)*$H1642</f>
        <v>124784.40988578477</v>
      </c>
      <c r="J1642" s="15">
        <f>IF(VPPEL[[#This Row],[Unadjusted Maximum Revenue]]/(VPPEL[[#This Row],[Proposed Taxable Valuation]]/1000)&gt;VPPEL[[#This Row],[Max VPPEL RATE]],VPPEL[[#This Row],[Max VPPEL RATE]],VPPEL[[#This Row],[Unadjusted Maximum Revenue]]/(VPPEL[[#This Row],[Proposed Taxable Valuation]]/1000))</f>
        <v>0.53711254076523118</v>
      </c>
      <c r="K1642" s="26">
        <f>ROUND(VPPEL[[#This Row],[Proposed Taxable Valuation]]/1000*VPPEL[[#This Row],[Adjusted Rate]],0)</f>
        <v>124784</v>
      </c>
      <c r="L1642" s="19">
        <f t="shared" si="140"/>
        <v>-30873.014355998705</v>
      </c>
      <c r="M1642" s="17">
        <f t="shared" si="143"/>
        <v>-0.13288745923476886</v>
      </c>
      <c r="N1642" s="2">
        <v>188383001.80963823</v>
      </c>
      <c r="O1642">
        <f>INDEX($R$3:$T$335,MATCH(VPPEL[[#This Row],[DistrictNumber]],$R$3:$R$335,0),3)</f>
        <v>0.67</v>
      </c>
      <c r="P1642" s="9">
        <f t="shared" si="141"/>
        <v>126217</v>
      </c>
    </row>
    <row r="1643" spans="1:16" x14ac:dyDescent="0.35">
      <c r="A1643" s="13">
        <v>2031</v>
      </c>
      <c r="B1643" s="13">
        <f t="shared" si="139"/>
        <v>2030</v>
      </c>
      <c r="C1643" t="s">
        <v>20</v>
      </c>
      <c r="D1643" t="s">
        <v>21</v>
      </c>
      <c r="E1643" s="25">
        <v>1911553466.7937782</v>
      </c>
      <c r="F1643" s="13">
        <f>INDEX($R$3:$T$335,MATCH(VPPEL[[#This Row],[DistrictNumber]],$R$3:$R$335,0),3)</f>
        <v>0.67</v>
      </c>
      <c r="G1643" s="9">
        <f t="shared" si="142"/>
        <v>1280740.8227518315</v>
      </c>
      <c r="H1643" s="11">
        <v>1.02</v>
      </c>
      <c r="I1643" s="12" cm="1">
        <f t="array" ref="I1643">INDEX(VPPEL[],MATCH(VPPEL[[#This Row],[Base Year]]&amp;VPPEL[[#This Row],[DistrictNumber]],VPPEL[[Fiscal Year]:[Fiscal Year]]&amp;VPPEL[[DistrictNumber]:[DistrictNumber]],0),9)*$H1643</f>
        <v>896395.82025752531</v>
      </c>
      <c r="J1643" s="15">
        <f>IF(VPPEL[[#This Row],[Unadjusted Maximum Revenue]]/(VPPEL[[#This Row],[Proposed Taxable Valuation]]/1000)&gt;VPPEL[[#This Row],[Max VPPEL RATE]],VPPEL[[#This Row],[Max VPPEL RATE]],VPPEL[[#This Row],[Unadjusted Maximum Revenue]]/(VPPEL[[#This Row],[Proposed Taxable Valuation]]/1000))</f>
        <v>0.46893578224680132</v>
      </c>
      <c r="K1643" s="26">
        <f>ROUND(VPPEL[[#This Row],[Proposed Taxable Valuation]]/1000*VPPEL[[#This Row],[Adjusted Rate]],0)</f>
        <v>896396</v>
      </c>
      <c r="L1643" s="19">
        <f t="shared" si="140"/>
        <v>-384345.00249430619</v>
      </c>
      <c r="M1643" s="17">
        <f t="shared" si="143"/>
        <v>-0.20106421775319872</v>
      </c>
      <c r="N1643" s="2">
        <v>1396362569.0471804</v>
      </c>
      <c r="O1643">
        <f>INDEX($R$3:$T$335,MATCH(VPPEL[[#This Row],[DistrictNumber]],$R$3:$R$335,0),3)</f>
        <v>0.67</v>
      </c>
      <c r="P1643" s="9">
        <f t="shared" si="141"/>
        <v>935563</v>
      </c>
    </row>
    <row r="1644" spans="1:16" x14ac:dyDescent="0.35">
      <c r="A1644" s="13">
        <v>2031</v>
      </c>
      <c r="B1644" s="13">
        <f t="shared" si="139"/>
        <v>2030</v>
      </c>
      <c r="C1644" t="s">
        <v>22</v>
      </c>
      <c r="D1644" t="s">
        <v>23</v>
      </c>
      <c r="E1644" s="25">
        <v>1268127842.9055357</v>
      </c>
      <c r="F1644" s="13">
        <f>INDEX($R$3:$T$335,MATCH(VPPEL[[#This Row],[DistrictNumber]],$R$3:$R$335,0),3)</f>
        <v>0.17621000000000001</v>
      </c>
      <c r="G1644" s="9">
        <f t="shared" si="142"/>
        <v>223456.80719838443</v>
      </c>
      <c r="H1644" s="11">
        <v>1.02</v>
      </c>
      <c r="I1644" s="12" cm="1">
        <f t="array" ref="I1644">INDEX(VPPEL[],MATCH(VPPEL[[#This Row],[Base Year]]&amp;VPPEL[[#This Row],[DistrictNumber]],VPPEL[[Fiscal Year]:[Fiscal Year]]&amp;VPPEL[[DistrictNumber]:[DistrictNumber]],0),9)*$H1644</f>
        <v>130536.53513369188</v>
      </c>
      <c r="J1644" s="15">
        <f>IF(VPPEL[[#This Row],[Unadjusted Maximum Revenue]]/(VPPEL[[#This Row],[Proposed Taxable Valuation]]/1000)&gt;VPPEL[[#This Row],[Max VPPEL RATE]],VPPEL[[#This Row],[Max VPPEL RATE]],VPPEL[[#This Row],[Unadjusted Maximum Revenue]]/(VPPEL[[#This Row],[Proposed Taxable Valuation]]/1000))</f>
        <v>0.10293641596466052</v>
      </c>
      <c r="K1644" s="26">
        <f>ROUND(VPPEL[[#This Row],[Proposed Taxable Valuation]]/1000*VPPEL[[#This Row],[Adjusted Rate]],0)</f>
        <v>130537</v>
      </c>
      <c r="L1644" s="19">
        <f t="shared" si="140"/>
        <v>-92920.272064692545</v>
      </c>
      <c r="M1644" s="17">
        <f t="shared" si="143"/>
        <v>-7.3273584035339484E-2</v>
      </c>
      <c r="N1644" s="2">
        <v>783076520.65478432</v>
      </c>
      <c r="O1644">
        <f>INDEX($R$3:$T$335,MATCH(VPPEL[[#This Row],[DistrictNumber]],$R$3:$R$335,0),3)</f>
        <v>0.17621000000000001</v>
      </c>
      <c r="P1644" s="9">
        <f t="shared" si="141"/>
        <v>137986</v>
      </c>
    </row>
    <row r="1645" spans="1:16" x14ac:dyDescent="0.35">
      <c r="A1645" s="13">
        <v>2031</v>
      </c>
      <c r="B1645" s="13">
        <f t="shared" si="139"/>
        <v>2030</v>
      </c>
      <c r="C1645" t="s">
        <v>24</v>
      </c>
      <c r="D1645" t="s">
        <v>25</v>
      </c>
      <c r="E1645" s="25">
        <v>936683707.24662304</v>
      </c>
      <c r="F1645" s="13">
        <f>INDEX($R$3:$T$335,MATCH(VPPEL[[#This Row],[DistrictNumber]],$R$3:$R$335,0),3)</f>
        <v>0.55911999999999995</v>
      </c>
      <c r="G1645" s="9">
        <f t="shared" si="142"/>
        <v>523718.59439573181</v>
      </c>
      <c r="H1645" s="11">
        <v>1.02</v>
      </c>
      <c r="I1645" s="12" cm="1">
        <f t="array" ref="I1645">INDEX(VPPEL[],MATCH(VPPEL[[#This Row],[Base Year]]&amp;VPPEL[[#This Row],[DistrictNumber]],VPPEL[[Fiscal Year]:[Fiscal Year]]&amp;VPPEL[[DistrictNumber]:[DistrictNumber]],0),9)*$H1645</f>
        <v>337422.55566140031</v>
      </c>
      <c r="J1645" s="15">
        <f>IF(VPPEL[[#This Row],[Unadjusted Maximum Revenue]]/(VPPEL[[#This Row],[Proposed Taxable Valuation]]/1000)&gt;VPPEL[[#This Row],[Max VPPEL RATE]],VPPEL[[#This Row],[Max VPPEL RATE]],VPPEL[[#This Row],[Unadjusted Maximum Revenue]]/(VPPEL[[#This Row],[Proposed Taxable Valuation]]/1000))</f>
        <v>0.36023105030112268</v>
      </c>
      <c r="K1645" s="26">
        <f>ROUND(VPPEL[[#This Row],[Proposed Taxable Valuation]]/1000*VPPEL[[#This Row],[Adjusted Rate]],0)</f>
        <v>337423</v>
      </c>
      <c r="L1645" s="19">
        <f t="shared" si="140"/>
        <v>-186296.03873433149</v>
      </c>
      <c r="M1645" s="17">
        <f t="shared" si="143"/>
        <v>-0.19888894969887727</v>
      </c>
      <c r="N1645" s="2">
        <v>700521883.03242588</v>
      </c>
      <c r="O1645">
        <f>INDEX($R$3:$T$335,MATCH(VPPEL[[#This Row],[DistrictNumber]],$R$3:$R$335,0),3)</f>
        <v>0.55911999999999995</v>
      </c>
      <c r="P1645" s="9">
        <f t="shared" si="141"/>
        <v>391676</v>
      </c>
    </row>
    <row r="1646" spans="1:16" x14ac:dyDescent="0.35">
      <c r="A1646" s="13">
        <v>2031</v>
      </c>
      <c r="B1646" s="13">
        <f t="shared" si="139"/>
        <v>2030</v>
      </c>
      <c r="C1646" t="s">
        <v>26</v>
      </c>
      <c r="D1646" t="s">
        <v>27</v>
      </c>
      <c r="E1646" s="25">
        <v>7311027140.6676693</v>
      </c>
      <c r="F1646" s="13">
        <f>INDEX($R$3:$T$335,MATCH(VPPEL[[#This Row],[DistrictNumber]],$R$3:$R$335,0),3)</f>
        <v>1.34</v>
      </c>
      <c r="G1646" s="9">
        <f t="shared" si="142"/>
        <v>9796776.3684946783</v>
      </c>
      <c r="H1646" s="11">
        <v>1.02</v>
      </c>
      <c r="I1646" s="12" cm="1">
        <f t="array" ref="I1646">INDEX(VPPEL[],MATCH(VPPEL[[#This Row],[Base Year]]&amp;VPPEL[[#This Row],[DistrictNumber]],VPPEL[[Fiscal Year]:[Fiscal Year]]&amp;VPPEL[[DistrictNumber]:[DistrictNumber]],0),9)*$H1646</f>
        <v>4994817.9049463272</v>
      </c>
      <c r="J1646" s="15">
        <f>IF(VPPEL[[#This Row],[Unadjusted Maximum Revenue]]/(VPPEL[[#This Row],[Proposed Taxable Valuation]]/1000)&gt;VPPEL[[#This Row],[Max VPPEL RATE]],VPPEL[[#This Row],[Max VPPEL RATE]],VPPEL[[#This Row],[Unadjusted Maximum Revenue]]/(VPPEL[[#This Row],[Proposed Taxable Valuation]]/1000))</f>
        <v>0.68318962696261887</v>
      </c>
      <c r="K1646" s="26">
        <f>ROUND(VPPEL[[#This Row],[Proposed Taxable Valuation]]/1000*VPPEL[[#This Row],[Adjusted Rate]],0)</f>
        <v>4994818</v>
      </c>
      <c r="L1646" s="19">
        <f t="shared" si="140"/>
        <v>-4801958.4635483511</v>
      </c>
      <c r="M1646" s="17">
        <f t="shared" si="143"/>
        <v>-0.65681037303738121</v>
      </c>
      <c r="N1646" s="2">
        <v>4113253707.6583953</v>
      </c>
      <c r="O1646">
        <f>INDEX($R$3:$T$335,MATCH(VPPEL[[#This Row],[DistrictNumber]],$R$3:$R$335,0),3)</f>
        <v>1.34</v>
      </c>
      <c r="P1646" s="9">
        <f t="shared" si="141"/>
        <v>5511760</v>
      </c>
    </row>
    <row r="1647" spans="1:16" x14ac:dyDescent="0.35">
      <c r="A1647" s="13">
        <v>2031</v>
      </c>
      <c r="B1647" s="13">
        <f t="shared" si="139"/>
        <v>2030</v>
      </c>
      <c r="C1647" t="s">
        <v>28</v>
      </c>
      <c r="D1647" t="s">
        <v>29</v>
      </c>
      <c r="E1647" s="25">
        <v>1061734765.444036</v>
      </c>
      <c r="F1647" s="13">
        <f>INDEX($R$3:$T$335,MATCH(VPPEL[[#This Row],[DistrictNumber]],$R$3:$R$335,0),3)</f>
        <v>0.45835999999999999</v>
      </c>
      <c r="G1647" s="9">
        <f t="shared" si="142"/>
        <v>486656.74708892836</v>
      </c>
      <c r="H1647" s="11">
        <v>1.02</v>
      </c>
      <c r="I1647" s="12" cm="1">
        <f t="array" ref="I1647">INDEX(VPPEL[],MATCH(VPPEL[[#This Row],[Base Year]]&amp;VPPEL[[#This Row],[DistrictNumber]],VPPEL[[Fiscal Year]:[Fiscal Year]]&amp;VPPEL[[DistrictNumber]:[DistrictNumber]],0),9)*$H1647</f>
        <v>260308.09742174309</v>
      </c>
      <c r="J1647" s="15">
        <f>IF(VPPEL[[#This Row],[Unadjusted Maximum Revenue]]/(VPPEL[[#This Row],[Proposed Taxable Valuation]]/1000)&gt;VPPEL[[#This Row],[Max VPPEL RATE]],VPPEL[[#This Row],[Max VPPEL RATE]],VPPEL[[#This Row],[Unadjusted Maximum Revenue]]/(VPPEL[[#This Row],[Proposed Taxable Valuation]]/1000))</f>
        <v>0.24517243467381203</v>
      </c>
      <c r="K1647" s="26">
        <f>ROUND(VPPEL[[#This Row],[Proposed Taxable Valuation]]/1000*VPPEL[[#This Row],[Adjusted Rate]],0)</f>
        <v>260308</v>
      </c>
      <c r="L1647" s="19">
        <f t="shared" si="140"/>
        <v>-226348.64966718527</v>
      </c>
      <c r="M1647" s="17">
        <f t="shared" si="143"/>
        <v>-0.21318756532618796</v>
      </c>
      <c r="N1647" s="2">
        <v>612600988.34955227</v>
      </c>
      <c r="O1647">
        <f>INDEX($R$3:$T$335,MATCH(VPPEL[[#This Row],[DistrictNumber]],$R$3:$R$335,0),3)</f>
        <v>0.45835999999999999</v>
      </c>
      <c r="P1647" s="9">
        <f t="shared" si="141"/>
        <v>280792</v>
      </c>
    </row>
    <row r="1648" spans="1:16" x14ac:dyDescent="0.35">
      <c r="A1648" s="13">
        <v>2031</v>
      </c>
      <c r="B1648" s="13">
        <f t="shared" si="139"/>
        <v>2030</v>
      </c>
      <c r="C1648" t="s">
        <v>30</v>
      </c>
      <c r="D1648" t="s">
        <v>31</v>
      </c>
      <c r="E1648" s="25">
        <v>232253065.97132784</v>
      </c>
      <c r="F1648" s="13">
        <f>INDEX($R$3:$T$335,MATCH(VPPEL[[#This Row],[DistrictNumber]],$R$3:$R$335,0),3)</f>
        <v>1.34</v>
      </c>
      <c r="G1648" s="9">
        <f t="shared" si="142"/>
        <v>311219.10840157932</v>
      </c>
      <c r="H1648" s="11">
        <v>1.02</v>
      </c>
      <c r="I1648" s="12" cm="1">
        <f t="array" ref="I1648">INDEX(VPPEL[],MATCH(VPPEL[[#This Row],[Base Year]]&amp;VPPEL[[#This Row],[DistrictNumber]],VPPEL[[Fiscal Year]:[Fiscal Year]]&amp;VPPEL[[DistrictNumber]:[DistrictNumber]],0),9)*$H1648</f>
        <v>207011.43545642373</v>
      </c>
      <c r="J1648" s="15">
        <f>IF(VPPEL[[#This Row],[Unadjusted Maximum Revenue]]/(VPPEL[[#This Row],[Proposed Taxable Valuation]]/1000)&gt;VPPEL[[#This Row],[Max VPPEL RATE]],VPPEL[[#This Row],[Max VPPEL RATE]],VPPEL[[#This Row],[Unadjusted Maximum Revenue]]/(VPPEL[[#This Row],[Proposed Taxable Valuation]]/1000))</f>
        <v>0.89131841851327709</v>
      </c>
      <c r="K1648" s="26">
        <f>ROUND(VPPEL[[#This Row],[Proposed Taxable Valuation]]/1000*VPPEL[[#This Row],[Adjusted Rate]],0)</f>
        <v>207011</v>
      </c>
      <c r="L1648" s="19">
        <f t="shared" si="140"/>
        <v>-104207.67294515559</v>
      </c>
      <c r="M1648" s="17">
        <f t="shared" si="143"/>
        <v>-0.44868158148672299</v>
      </c>
      <c r="N1648" s="2">
        <v>154332242.35810268</v>
      </c>
      <c r="O1648">
        <f>INDEX($R$3:$T$335,MATCH(VPPEL[[#This Row],[DistrictNumber]],$R$3:$R$335,0),3)</f>
        <v>1.34</v>
      </c>
      <c r="P1648" s="9">
        <f t="shared" si="141"/>
        <v>206805</v>
      </c>
    </row>
    <row r="1649" spans="1:16" x14ac:dyDescent="0.35">
      <c r="A1649" s="13">
        <v>2031</v>
      </c>
      <c r="B1649" s="13">
        <f t="shared" si="139"/>
        <v>2030</v>
      </c>
      <c r="C1649" t="s">
        <v>32</v>
      </c>
      <c r="D1649" t="s">
        <v>33</v>
      </c>
      <c r="E1649" s="25">
        <v>15183825758.891823</v>
      </c>
      <c r="F1649" s="13">
        <f>INDEX($R$3:$T$335,MATCH(VPPEL[[#This Row],[DistrictNumber]],$R$3:$R$335,0),3)</f>
        <v>1.34</v>
      </c>
      <c r="G1649" s="9">
        <f t="shared" si="142"/>
        <v>20346326.516915042</v>
      </c>
      <c r="H1649" s="11">
        <v>1.02</v>
      </c>
      <c r="I1649" s="12" cm="1">
        <f t="array" ref="I1649">INDEX(VPPEL[],MATCH(VPPEL[[#This Row],[Base Year]]&amp;VPPEL[[#This Row],[DistrictNumber]],VPPEL[[Fiscal Year]:[Fiscal Year]]&amp;VPPEL[[DistrictNumber]:[DistrictNumber]],0),9)*$H1649</f>
        <v>8923178.5014773756</v>
      </c>
      <c r="J1649" s="15">
        <f>IF(VPPEL[[#This Row],[Unadjusted Maximum Revenue]]/(VPPEL[[#This Row],[Proposed Taxable Valuation]]/1000)&gt;VPPEL[[#This Row],[Max VPPEL RATE]],VPPEL[[#This Row],[Max VPPEL RATE]],VPPEL[[#This Row],[Unadjusted Maximum Revenue]]/(VPPEL[[#This Row],[Proposed Taxable Valuation]]/1000))</f>
        <v>0.58767656078059638</v>
      </c>
      <c r="K1649" s="26">
        <f>ROUND(VPPEL[[#This Row],[Proposed Taxable Valuation]]/1000*VPPEL[[#This Row],[Adjusted Rate]],0)</f>
        <v>8923179</v>
      </c>
      <c r="L1649" s="19">
        <f t="shared" si="140"/>
        <v>-11423148.015437666</v>
      </c>
      <c r="M1649" s="17">
        <f t="shared" si="143"/>
        <v>-0.7523234392194037</v>
      </c>
      <c r="N1649" s="2">
        <v>8253551569.4822016</v>
      </c>
      <c r="O1649">
        <f>INDEX($R$3:$T$335,MATCH(VPPEL[[#This Row],[DistrictNumber]],$R$3:$R$335,0),3)</f>
        <v>1.34</v>
      </c>
      <c r="P1649" s="9">
        <f t="shared" si="141"/>
        <v>11059759</v>
      </c>
    </row>
    <row r="1650" spans="1:16" x14ac:dyDescent="0.35">
      <c r="A1650" s="13">
        <v>2031</v>
      </c>
      <c r="B1650" s="13">
        <f t="shared" si="139"/>
        <v>2030</v>
      </c>
      <c r="C1650" t="s">
        <v>34</v>
      </c>
      <c r="D1650" t="s">
        <v>35</v>
      </c>
      <c r="E1650" s="25">
        <v>639087225.73137462</v>
      </c>
      <c r="F1650" s="13">
        <f>INDEX($R$3:$T$335,MATCH(VPPEL[[#This Row],[DistrictNumber]],$R$3:$R$335,0),3)</f>
        <v>0.56999999999999995</v>
      </c>
      <c r="G1650" s="9">
        <f t="shared" si="142"/>
        <v>364279.71866688348</v>
      </c>
      <c r="H1650" s="11">
        <v>1.02</v>
      </c>
      <c r="I1650" s="12" cm="1">
        <f t="array" ref="I1650">INDEX(VPPEL[],MATCH(VPPEL[[#This Row],[Base Year]]&amp;VPPEL[[#This Row],[DistrictNumber]],VPPEL[[Fiscal Year]:[Fiscal Year]]&amp;VPPEL[[DistrictNumber]:[DistrictNumber]],0),9)*$H1650</f>
        <v>237781.10394681481</v>
      </c>
      <c r="J1650" s="15">
        <f>IF(VPPEL[[#This Row],[Unadjusted Maximum Revenue]]/(VPPEL[[#This Row],[Proposed Taxable Valuation]]/1000)&gt;VPPEL[[#This Row],[Max VPPEL RATE]],VPPEL[[#This Row],[Max VPPEL RATE]],VPPEL[[#This Row],[Unadjusted Maximum Revenue]]/(VPPEL[[#This Row],[Proposed Taxable Valuation]]/1000))</f>
        <v>0.37206361568985663</v>
      </c>
      <c r="K1650" s="26">
        <f>ROUND(VPPEL[[#This Row],[Proposed Taxable Valuation]]/1000*VPPEL[[#This Row],[Adjusted Rate]],0)</f>
        <v>237781</v>
      </c>
      <c r="L1650" s="19">
        <f t="shared" si="140"/>
        <v>-126498.61472006867</v>
      </c>
      <c r="M1650" s="17">
        <f t="shared" si="143"/>
        <v>-0.19793638431014332</v>
      </c>
      <c r="N1650" s="2">
        <v>428706269.13729548</v>
      </c>
      <c r="O1650">
        <f>INDEX($R$3:$T$335,MATCH(VPPEL[[#This Row],[DistrictNumber]],$R$3:$R$335,0),3)</f>
        <v>0.56999999999999995</v>
      </c>
      <c r="P1650" s="9">
        <f t="shared" si="141"/>
        <v>244363</v>
      </c>
    </row>
    <row r="1651" spans="1:16" x14ac:dyDescent="0.35">
      <c r="A1651" s="13">
        <v>2031</v>
      </c>
      <c r="B1651" s="13">
        <f t="shared" si="139"/>
        <v>2030</v>
      </c>
      <c r="C1651" t="s">
        <v>36</v>
      </c>
      <c r="D1651" t="s">
        <v>37</v>
      </c>
      <c r="E1651" s="25">
        <v>455622707.28196621</v>
      </c>
      <c r="F1651" s="13">
        <f>INDEX($R$3:$T$335,MATCH(VPPEL[[#This Row],[DistrictNumber]],$R$3:$R$335,0),3)</f>
        <v>1.34</v>
      </c>
      <c r="G1651" s="9">
        <f t="shared" si="142"/>
        <v>610534.42775783478</v>
      </c>
      <c r="H1651" s="11">
        <v>1.02</v>
      </c>
      <c r="I1651" s="12" cm="1">
        <f t="array" ref="I1651">INDEX(VPPEL[],MATCH(VPPEL[[#This Row],[Base Year]]&amp;VPPEL[[#This Row],[DistrictNumber]],VPPEL[[Fiscal Year]:[Fiscal Year]]&amp;VPPEL[[DistrictNumber]:[DistrictNumber]],0),9)*$H1651</f>
        <v>486624.75401799264</v>
      </c>
      <c r="J1651" s="15">
        <f>IF(VPPEL[[#This Row],[Unadjusted Maximum Revenue]]/(VPPEL[[#This Row],[Proposed Taxable Valuation]]/1000)&gt;VPPEL[[#This Row],[Max VPPEL RATE]],VPPEL[[#This Row],[Max VPPEL RATE]],VPPEL[[#This Row],[Unadjusted Maximum Revenue]]/(VPPEL[[#This Row],[Proposed Taxable Valuation]]/1000))</f>
        <v>1.0680432433250973</v>
      </c>
      <c r="K1651" s="26">
        <f>ROUND(VPPEL[[#This Row],[Proposed Taxable Valuation]]/1000*VPPEL[[#This Row],[Adjusted Rate]],0)</f>
        <v>486625</v>
      </c>
      <c r="L1651" s="19">
        <f t="shared" si="140"/>
        <v>-123909.67373984214</v>
      </c>
      <c r="M1651" s="17">
        <f t="shared" si="143"/>
        <v>-0.27195675667490282</v>
      </c>
      <c r="N1651" s="2">
        <v>358942701.31554157</v>
      </c>
      <c r="O1651">
        <f>INDEX($R$3:$T$335,MATCH(VPPEL[[#This Row],[DistrictNumber]],$R$3:$R$335,0),3)</f>
        <v>1.34</v>
      </c>
      <c r="P1651" s="9">
        <f t="shared" si="141"/>
        <v>480983</v>
      </c>
    </row>
    <row r="1652" spans="1:16" x14ac:dyDescent="0.35">
      <c r="A1652" s="13">
        <v>2031</v>
      </c>
      <c r="B1652" s="13">
        <f t="shared" si="139"/>
        <v>2030</v>
      </c>
      <c r="C1652" t="s">
        <v>38</v>
      </c>
      <c r="D1652" t="s">
        <v>39</v>
      </c>
      <c r="E1652" s="25">
        <v>1045868511.8443515</v>
      </c>
      <c r="F1652" s="13">
        <f>INDEX($R$3:$T$335,MATCH(VPPEL[[#This Row],[DistrictNumber]],$R$3:$R$335,0),3)</f>
        <v>0.25481999999999999</v>
      </c>
      <c r="G1652" s="9">
        <f t="shared" si="142"/>
        <v>266508.21418817766</v>
      </c>
      <c r="H1652" s="11">
        <v>1.02</v>
      </c>
      <c r="I1652" s="12" cm="1">
        <f t="array" ref="I1652">INDEX(VPPEL[],MATCH(VPPEL[[#This Row],[Base Year]]&amp;VPPEL[[#This Row],[DistrictNumber]],VPPEL[[Fiscal Year]:[Fiscal Year]]&amp;VPPEL[[DistrictNumber]:[DistrictNumber]],0),9)*$H1652</f>
        <v>174449.76485122676</v>
      </c>
      <c r="J1652" s="15">
        <f>IF(VPPEL[[#This Row],[Unadjusted Maximum Revenue]]/(VPPEL[[#This Row],[Proposed Taxable Valuation]]/1000)&gt;VPPEL[[#This Row],[Max VPPEL RATE]],VPPEL[[#This Row],[Max VPPEL RATE]],VPPEL[[#This Row],[Unadjusted Maximum Revenue]]/(VPPEL[[#This Row],[Proposed Taxable Valuation]]/1000))</f>
        <v>0.16679894544639351</v>
      </c>
      <c r="K1652" s="26">
        <f>ROUND(VPPEL[[#This Row],[Proposed Taxable Valuation]]/1000*VPPEL[[#This Row],[Adjusted Rate]],0)</f>
        <v>174450</v>
      </c>
      <c r="L1652" s="19">
        <f t="shared" si="140"/>
        <v>-92058.4493369509</v>
      </c>
      <c r="M1652" s="17">
        <f t="shared" si="143"/>
        <v>-8.8021054553606481E-2</v>
      </c>
      <c r="N1652" s="2">
        <v>712309534.02591646</v>
      </c>
      <c r="O1652">
        <f>INDEX($R$3:$T$335,MATCH(VPPEL[[#This Row],[DistrictNumber]],$R$3:$R$335,0),3)</f>
        <v>0.25481999999999999</v>
      </c>
      <c r="P1652" s="9">
        <f t="shared" si="141"/>
        <v>181511</v>
      </c>
    </row>
    <row r="1653" spans="1:16" x14ac:dyDescent="0.35">
      <c r="A1653" s="13">
        <v>2031</v>
      </c>
      <c r="B1653" s="13">
        <f t="shared" si="139"/>
        <v>2030</v>
      </c>
      <c r="C1653" t="s">
        <v>40</v>
      </c>
      <c r="D1653" t="s">
        <v>41</v>
      </c>
      <c r="E1653" s="25">
        <v>631575771.33199596</v>
      </c>
      <c r="F1653" s="13">
        <f>INDEX($R$3:$T$335,MATCH(VPPEL[[#This Row],[DistrictNumber]],$R$3:$R$335,0),3)</f>
        <v>0.67</v>
      </c>
      <c r="G1653" s="9">
        <f t="shared" si="142"/>
        <v>423155.76679243729</v>
      </c>
      <c r="H1653" s="11">
        <v>1.02</v>
      </c>
      <c r="I1653" s="12" cm="1">
        <f t="array" ref="I1653">INDEX(VPPEL[],MATCH(VPPEL[[#This Row],[Base Year]]&amp;VPPEL[[#This Row],[DistrictNumber]],VPPEL[[Fiscal Year]:[Fiscal Year]]&amp;VPPEL[[DistrictNumber]:[DistrictNumber]],0),9)*$H1653</f>
        <v>282785.85704520461</v>
      </c>
      <c r="J1653" s="15">
        <f>IF(VPPEL[[#This Row],[Unadjusted Maximum Revenue]]/(VPPEL[[#This Row],[Proposed Taxable Valuation]]/1000)&gt;VPPEL[[#This Row],[Max VPPEL RATE]],VPPEL[[#This Row],[Max VPPEL RATE]],VPPEL[[#This Row],[Unadjusted Maximum Revenue]]/(VPPEL[[#This Row],[Proposed Taxable Valuation]]/1000))</f>
        <v>0.44774652524875685</v>
      </c>
      <c r="K1653" s="26">
        <f>ROUND(VPPEL[[#This Row],[Proposed Taxable Valuation]]/1000*VPPEL[[#This Row],[Adjusted Rate]],0)</f>
        <v>282786</v>
      </c>
      <c r="L1653" s="19">
        <f t="shared" si="140"/>
        <v>-140369.90974723268</v>
      </c>
      <c r="M1653" s="17">
        <f t="shared" si="143"/>
        <v>-0.22225347475124319</v>
      </c>
      <c r="N1653" s="2">
        <v>493662225.0092032</v>
      </c>
      <c r="O1653">
        <f>INDEX($R$3:$T$335,MATCH(VPPEL[[#This Row],[DistrictNumber]],$R$3:$R$335,0),3)</f>
        <v>0.67</v>
      </c>
      <c r="P1653" s="9">
        <f t="shared" si="141"/>
        <v>330754</v>
      </c>
    </row>
    <row r="1654" spans="1:16" x14ac:dyDescent="0.35">
      <c r="A1654" s="13">
        <v>2031</v>
      </c>
      <c r="B1654" s="13">
        <f t="shared" si="139"/>
        <v>2030</v>
      </c>
      <c r="C1654" t="s">
        <v>42</v>
      </c>
      <c r="D1654" t="s">
        <v>43</v>
      </c>
      <c r="E1654" s="25">
        <v>1617094546.6524277</v>
      </c>
      <c r="F1654" s="13">
        <f>INDEX($R$3:$T$335,MATCH(VPPEL[[#This Row],[DistrictNumber]],$R$3:$R$335,0),3)</f>
        <v>0.91720000000000002</v>
      </c>
      <c r="G1654" s="9">
        <f t="shared" si="142"/>
        <v>1483199.1181896066</v>
      </c>
      <c r="H1654" s="11">
        <v>1.02</v>
      </c>
      <c r="I1654" s="12" cm="1">
        <f t="array" ref="I1654">INDEX(VPPEL[],MATCH(VPPEL[[#This Row],[Base Year]]&amp;VPPEL[[#This Row],[DistrictNumber]],VPPEL[[Fiscal Year]:[Fiscal Year]]&amp;VPPEL[[DistrictNumber]:[DistrictNumber]],0),9)*$H1654</f>
        <v>696508.76653789124</v>
      </c>
      <c r="J1654" s="15">
        <f>IF(VPPEL[[#This Row],[Unadjusted Maximum Revenue]]/(VPPEL[[#This Row],[Proposed Taxable Valuation]]/1000)&gt;VPPEL[[#This Row],[Max VPPEL RATE]],VPPEL[[#This Row],[Max VPPEL RATE]],VPPEL[[#This Row],[Unadjusted Maximum Revenue]]/(VPPEL[[#This Row],[Proposed Taxable Valuation]]/1000))</f>
        <v>0.43071616806806057</v>
      </c>
      <c r="K1654" s="26">
        <f>ROUND(VPPEL[[#This Row],[Proposed Taxable Valuation]]/1000*VPPEL[[#This Row],[Adjusted Rate]],0)</f>
        <v>696509</v>
      </c>
      <c r="L1654" s="19">
        <f t="shared" si="140"/>
        <v>-786690.35165171535</v>
      </c>
      <c r="M1654" s="17">
        <f t="shared" si="143"/>
        <v>-0.48648383193193945</v>
      </c>
      <c r="N1654" s="2">
        <v>933043104.07140303</v>
      </c>
      <c r="O1654">
        <f>INDEX($R$3:$T$335,MATCH(VPPEL[[#This Row],[DistrictNumber]],$R$3:$R$335,0),3)</f>
        <v>0.91720000000000002</v>
      </c>
      <c r="P1654" s="9">
        <f t="shared" si="141"/>
        <v>855787</v>
      </c>
    </row>
    <row r="1655" spans="1:16" x14ac:dyDescent="0.35">
      <c r="A1655" s="13">
        <v>2031</v>
      </c>
      <c r="B1655" s="13">
        <f t="shared" si="139"/>
        <v>2030</v>
      </c>
      <c r="C1655" t="s">
        <v>44</v>
      </c>
      <c r="D1655" t="s">
        <v>45</v>
      </c>
      <c r="E1655" s="25">
        <v>279465037.33527625</v>
      </c>
      <c r="F1655" s="13">
        <f>INDEX($R$3:$T$335,MATCH(VPPEL[[#This Row],[DistrictNumber]],$R$3:$R$335,0),3)</f>
        <v>0.28655000000000003</v>
      </c>
      <c r="G1655" s="9">
        <f t="shared" si="142"/>
        <v>80080.706448423414</v>
      </c>
      <c r="H1655" s="11">
        <v>1.02</v>
      </c>
      <c r="I1655" s="12" cm="1">
        <f t="array" ref="I1655">INDEX(VPPEL[],MATCH(VPPEL[[#This Row],[Base Year]]&amp;VPPEL[[#This Row],[DistrictNumber]],VPPEL[[Fiscal Year]:[Fiscal Year]]&amp;VPPEL[[DistrictNumber]:[DistrictNumber]],0),9)*$H1655</f>
        <v>45264.255599683907</v>
      </c>
      <c r="J1655" s="15">
        <f>IF(VPPEL[[#This Row],[Unadjusted Maximum Revenue]]/(VPPEL[[#This Row],[Proposed Taxable Valuation]]/1000)&gt;VPPEL[[#This Row],[Max VPPEL RATE]],VPPEL[[#This Row],[Max VPPEL RATE]],VPPEL[[#This Row],[Unadjusted Maximum Revenue]]/(VPPEL[[#This Row],[Proposed Taxable Valuation]]/1000))</f>
        <v>0.16196750774723942</v>
      </c>
      <c r="K1655" s="26">
        <f>ROUND(VPPEL[[#This Row],[Proposed Taxable Valuation]]/1000*VPPEL[[#This Row],[Adjusted Rate]],0)</f>
        <v>45264</v>
      </c>
      <c r="L1655" s="19">
        <f t="shared" si="140"/>
        <v>-34816.450848739507</v>
      </c>
      <c r="M1655" s="17">
        <f t="shared" si="143"/>
        <v>-0.12458249225276061</v>
      </c>
      <c r="N1655" s="2">
        <v>169503555.6653372</v>
      </c>
      <c r="O1655">
        <f>INDEX($R$3:$T$335,MATCH(VPPEL[[#This Row],[DistrictNumber]],$R$3:$R$335,0),3)</f>
        <v>0.28655000000000003</v>
      </c>
      <c r="P1655" s="9">
        <f t="shared" si="141"/>
        <v>48571</v>
      </c>
    </row>
    <row r="1656" spans="1:16" x14ac:dyDescent="0.35">
      <c r="A1656" s="13">
        <v>2031</v>
      </c>
      <c r="B1656" s="13">
        <f t="shared" si="139"/>
        <v>2030</v>
      </c>
      <c r="C1656" t="s">
        <v>46</v>
      </c>
      <c r="D1656" t="s">
        <v>47</v>
      </c>
      <c r="E1656" s="25">
        <v>513331436.84675658</v>
      </c>
      <c r="F1656" s="13">
        <f>INDEX($R$3:$T$335,MATCH(VPPEL[[#This Row],[DistrictNumber]],$R$3:$R$335,0),3)</f>
        <v>1.34</v>
      </c>
      <c r="G1656" s="9">
        <f t="shared" si="142"/>
        <v>687864.12537465384</v>
      </c>
      <c r="H1656" s="11">
        <v>1.02</v>
      </c>
      <c r="I1656" s="12" cm="1">
        <f t="array" ref="I1656">INDEX(VPPEL[],MATCH(VPPEL[[#This Row],[Base Year]]&amp;VPPEL[[#This Row],[DistrictNumber]],VPPEL[[Fiscal Year]:[Fiscal Year]]&amp;VPPEL[[DistrictNumber]:[DistrictNumber]],0),9)*$H1656</f>
        <v>512559.38906083832</v>
      </c>
      <c r="J1656" s="15">
        <f>IF(VPPEL[[#This Row],[Unadjusted Maximum Revenue]]/(VPPEL[[#This Row],[Proposed Taxable Valuation]]/1000)&gt;VPPEL[[#This Row],[Max VPPEL RATE]],VPPEL[[#This Row],[Max VPPEL RATE]],VPPEL[[#This Row],[Unadjusted Maximum Revenue]]/(VPPEL[[#This Row],[Proposed Taxable Valuation]]/1000))</f>
        <v>0.99849600525021287</v>
      </c>
      <c r="K1656" s="26">
        <f>ROUND(VPPEL[[#This Row],[Proposed Taxable Valuation]]/1000*VPPEL[[#This Row],[Adjusted Rate]],0)</f>
        <v>512559</v>
      </c>
      <c r="L1656" s="19">
        <f t="shared" si="140"/>
        <v>-175304.73631381552</v>
      </c>
      <c r="M1656" s="17">
        <f t="shared" si="143"/>
        <v>-0.34150399474978721</v>
      </c>
      <c r="N1656" s="2">
        <v>383902641.22735178</v>
      </c>
      <c r="O1656">
        <f>INDEX($R$3:$T$335,MATCH(VPPEL[[#This Row],[DistrictNumber]],$R$3:$R$335,0),3)</f>
        <v>1.34</v>
      </c>
      <c r="P1656" s="9">
        <f t="shared" si="141"/>
        <v>514430</v>
      </c>
    </row>
    <row r="1657" spans="1:16" x14ac:dyDescent="0.35">
      <c r="A1657" s="13">
        <v>2031</v>
      </c>
      <c r="B1657" s="13">
        <f t="shared" si="139"/>
        <v>2030</v>
      </c>
      <c r="C1657" t="s">
        <v>48</v>
      </c>
      <c r="D1657" t="s">
        <v>49</v>
      </c>
      <c r="E1657" s="25">
        <v>546176054.35700166</v>
      </c>
      <c r="F1657" s="13">
        <f>INDEX($R$3:$T$335,MATCH(VPPEL[[#This Row],[DistrictNumber]],$R$3:$R$335,0),3)</f>
        <v>1.34</v>
      </c>
      <c r="G1657" s="9">
        <f t="shared" si="142"/>
        <v>731875.9128383823</v>
      </c>
      <c r="H1657" s="11">
        <v>1.02</v>
      </c>
      <c r="I1657" s="12" cm="1">
        <f t="array" ref="I1657">INDEX(VPPEL[],MATCH(VPPEL[[#This Row],[Base Year]]&amp;VPPEL[[#This Row],[DistrictNumber]],VPPEL[[Fiscal Year]:[Fiscal Year]]&amp;VPPEL[[DistrictNumber]:[DistrictNumber]],0),9)*$H1657</f>
        <v>427901.71990812523</v>
      </c>
      <c r="J1657" s="15">
        <f>IF(VPPEL[[#This Row],[Unadjusted Maximum Revenue]]/(VPPEL[[#This Row],[Proposed Taxable Valuation]]/1000)&gt;VPPEL[[#This Row],[Max VPPEL RATE]],VPPEL[[#This Row],[Max VPPEL RATE]],VPPEL[[#This Row],[Unadjusted Maximum Revenue]]/(VPPEL[[#This Row],[Proposed Taxable Valuation]]/1000))</f>
        <v>0.78345016500564524</v>
      </c>
      <c r="K1657" s="26">
        <f>ROUND(VPPEL[[#This Row],[Proposed Taxable Valuation]]/1000*VPPEL[[#This Row],[Adjusted Rate]],0)</f>
        <v>427902</v>
      </c>
      <c r="L1657" s="19">
        <f t="shared" si="140"/>
        <v>-303974.19293025706</v>
      </c>
      <c r="M1657" s="17">
        <f t="shared" si="143"/>
        <v>-0.55654983499435484</v>
      </c>
      <c r="N1657" s="2">
        <v>435236219.20408654</v>
      </c>
      <c r="O1657">
        <f>INDEX($R$3:$T$335,MATCH(VPPEL[[#This Row],[DistrictNumber]],$R$3:$R$335,0),3)</f>
        <v>1.34</v>
      </c>
      <c r="P1657" s="9">
        <f t="shared" si="141"/>
        <v>583217</v>
      </c>
    </row>
    <row r="1658" spans="1:16" x14ac:dyDescent="0.35">
      <c r="A1658" s="13">
        <v>2031</v>
      </c>
      <c r="B1658" s="13">
        <f t="shared" si="139"/>
        <v>2030</v>
      </c>
      <c r="C1658" t="s">
        <v>50</v>
      </c>
      <c r="D1658" t="s">
        <v>51</v>
      </c>
      <c r="E1658" s="25">
        <v>345221640.70210934</v>
      </c>
      <c r="F1658" s="13">
        <f>INDEX($R$3:$T$335,MATCH(VPPEL[[#This Row],[DistrictNumber]],$R$3:$R$335,0),3)</f>
        <v>1.1700299999999999</v>
      </c>
      <c r="G1658" s="9">
        <f t="shared" si="142"/>
        <v>403919.67627068894</v>
      </c>
      <c r="H1658" s="11">
        <v>1.02</v>
      </c>
      <c r="I1658" s="12" cm="1">
        <f t="array" ref="I1658">INDEX(VPPEL[],MATCH(VPPEL[[#This Row],[Base Year]]&amp;VPPEL[[#This Row],[DistrictNumber]],VPPEL[[Fiscal Year]:[Fiscal Year]]&amp;VPPEL[[DistrictNumber]:[DistrictNumber]],0),9)*$H1658</f>
        <v>264404.2082168663</v>
      </c>
      <c r="J1658" s="15">
        <f>IF(VPPEL[[#This Row],[Unadjusted Maximum Revenue]]/(VPPEL[[#This Row],[Proposed Taxable Valuation]]/1000)&gt;VPPEL[[#This Row],[Max VPPEL RATE]],VPPEL[[#This Row],[Max VPPEL RATE]],VPPEL[[#This Row],[Unadjusted Maximum Revenue]]/(VPPEL[[#This Row],[Proposed Taxable Valuation]]/1000))</f>
        <v>0.76589696891284942</v>
      </c>
      <c r="K1658" s="26">
        <f>ROUND(VPPEL[[#This Row],[Proposed Taxable Valuation]]/1000*VPPEL[[#This Row],[Adjusted Rate]],0)</f>
        <v>264404</v>
      </c>
      <c r="L1658" s="19">
        <f t="shared" si="140"/>
        <v>-139515.46805382264</v>
      </c>
      <c r="M1658" s="17">
        <f t="shared" si="143"/>
        <v>-0.40413303108715048</v>
      </c>
      <c r="N1658" s="2">
        <v>237909617.51878911</v>
      </c>
      <c r="O1658">
        <f>INDEX($R$3:$T$335,MATCH(VPPEL[[#This Row],[DistrictNumber]],$R$3:$R$335,0),3)</f>
        <v>1.1700299999999999</v>
      </c>
      <c r="P1658" s="9">
        <f t="shared" si="141"/>
        <v>278361</v>
      </c>
    </row>
    <row r="1659" spans="1:16" x14ac:dyDescent="0.35">
      <c r="A1659" s="13">
        <v>2031</v>
      </c>
      <c r="B1659" s="13">
        <f t="shared" si="139"/>
        <v>2030</v>
      </c>
      <c r="C1659" t="s">
        <v>52</v>
      </c>
      <c r="D1659" t="s">
        <v>53</v>
      </c>
      <c r="E1659" s="25">
        <v>724391188.79029644</v>
      </c>
      <c r="F1659" s="13">
        <f>INDEX($R$3:$T$335,MATCH(VPPEL[[#This Row],[DistrictNumber]],$R$3:$R$335,0),3)</f>
        <v>0.30018</v>
      </c>
      <c r="G1659" s="9">
        <f t="shared" si="142"/>
        <v>217447.74705107117</v>
      </c>
      <c r="H1659" s="11">
        <v>1.02</v>
      </c>
      <c r="I1659" s="12" cm="1">
        <f t="array" ref="I1659">INDEX(VPPEL[],MATCH(VPPEL[[#This Row],[Base Year]]&amp;VPPEL[[#This Row],[DistrictNumber]],VPPEL[[Fiscal Year]:[Fiscal Year]]&amp;VPPEL[[DistrictNumber]:[DistrictNumber]],0),9)*$H1659</f>
        <v>118134.25936897605</v>
      </c>
      <c r="J1659" s="15">
        <f>IF(VPPEL[[#This Row],[Unadjusted Maximum Revenue]]/(VPPEL[[#This Row],[Proposed Taxable Valuation]]/1000)&gt;VPPEL[[#This Row],[Max VPPEL RATE]],VPPEL[[#This Row],[Max VPPEL RATE]],VPPEL[[#This Row],[Unadjusted Maximum Revenue]]/(VPPEL[[#This Row],[Proposed Taxable Valuation]]/1000))</f>
        <v>0.163080751391048</v>
      </c>
      <c r="K1659" s="26">
        <f>ROUND(VPPEL[[#This Row],[Proposed Taxable Valuation]]/1000*VPPEL[[#This Row],[Adjusted Rate]],0)</f>
        <v>118134</v>
      </c>
      <c r="L1659" s="19">
        <f t="shared" si="140"/>
        <v>-99313.487682095118</v>
      </c>
      <c r="M1659" s="17">
        <f t="shared" si="143"/>
        <v>-0.13709924860895201</v>
      </c>
      <c r="N1659" s="2">
        <v>421380286.07353389</v>
      </c>
      <c r="O1659">
        <f>INDEX($R$3:$T$335,MATCH(VPPEL[[#This Row],[DistrictNumber]],$R$3:$R$335,0),3)</f>
        <v>0.30018</v>
      </c>
      <c r="P1659" s="9">
        <f t="shared" si="141"/>
        <v>126490</v>
      </c>
    </row>
    <row r="1660" spans="1:16" x14ac:dyDescent="0.35">
      <c r="A1660" s="13">
        <v>2031</v>
      </c>
      <c r="B1660" s="13">
        <f t="shared" si="139"/>
        <v>2030</v>
      </c>
      <c r="C1660" t="s">
        <v>54</v>
      </c>
      <c r="D1660" t="s">
        <v>55</v>
      </c>
      <c r="E1660" s="25">
        <v>573918375.6139344</v>
      </c>
      <c r="F1660" s="13">
        <f>INDEX($R$3:$T$335,MATCH(VPPEL[[#This Row],[DistrictNumber]],$R$3:$R$335,0),3)</f>
        <v>0.67</v>
      </c>
      <c r="G1660" s="9">
        <f t="shared" si="142"/>
        <v>384525.31166133605</v>
      </c>
      <c r="H1660" s="11">
        <v>1.02</v>
      </c>
      <c r="I1660" s="12" cm="1">
        <f t="array" ref="I1660">INDEX(VPPEL[],MATCH(VPPEL[[#This Row],[Base Year]]&amp;VPPEL[[#This Row],[DistrictNumber]],VPPEL[[Fiscal Year]:[Fiscal Year]]&amp;VPPEL[[DistrictNumber]:[DistrictNumber]],0),9)*$H1660</f>
        <v>280712.32899512904</v>
      </c>
      <c r="J1660" s="15">
        <f>IF(VPPEL[[#This Row],[Unadjusted Maximum Revenue]]/(VPPEL[[#This Row],[Proposed Taxable Valuation]]/1000)&gt;VPPEL[[#This Row],[Max VPPEL RATE]],VPPEL[[#This Row],[Max VPPEL RATE]],VPPEL[[#This Row],[Unadjusted Maximum Revenue]]/(VPPEL[[#This Row],[Proposed Taxable Valuation]]/1000))</f>
        <v>0.48911542289414289</v>
      </c>
      <c r="K1660" s="26">
        <f>ROUND(VPPEL[[#This Row],[Proposed Taxable Valuation]]/1000*VPPEL[[#This Row],[Adjusted Rate]],0)</f>
        <v>280712</v>
      </c>
      <c r="L1660" s="19">
        <f t="shared" si="140"/>
        <v>-103812.98266620701</v>
      </c>
      <c r="M1660" s="17">
        <f t="shared" si="143"/>
        <v>-0.18088457710585715</v>
      </c>
      <c r="N1660" s="2">
        <v>428070755.77566499</v>
      </c>
      <c r="O1660">
        <f>INDEX($R$3:$T$335,MATCH(VPPEL[[#This Row],[DistrictNumber]],$R$3:$R$335,0),3)</f>
        <v>0.67</v>
      </c>
      <c r="P1660" s="9">
        <f t="shared" si="141"/>
        <v>286807</v>
      </c>
    </row>
    <row r="1661" spans="1:16" x14ac:dyDescent="0.35">
      <c r="A1661" s="13">
        <v>2031</v>
      </c>
      <c r="B1661" s="13">
        <f t="shared" si="139"/>
        <v>2030</v>
      </c>
      <c r="C1661" t="s">
        <v>56</v>
      </c>
      <c r="D1661" t="s">
        <v>57</v>
      </c>
      <c r="E1661" s="25">
        <v>201579466.3953788</v>
      </c>
      <c r="F1661" s="13">
        <f>INDEX($R$3:$T$335,MATCH(VPPEL[[#This Row],[DistrictNumber]],$R$3:$R$335,0),3)</f>
        <v>0.67</v>
      </c>
      <c r="G1661" s="9">
        <f t="shared" si="142"/>
        <v>135058.24248490381</v>
      </c>
      <c r="H1661" s="11">
        <v>1.02</v>
      </c>
      <c r="I1661" s="12" cm="1">
        <f t="array" ref="I1661">INDEX(VPPEL[],MATCH(VPPEL[[#This Row],[Base Year]]&amp;VPPEL[[#This Row],[DistrictNumber]],VPPEL[[Fiscal Year]:[Fiscal Year]]&amp;VPPEL[[DistrictNumber]:[DistrictNumber]],0),9)*$H1661</f>
        <v>97895.292925555259</v>
      </c>
      <c r="J1661" s="15">
        <f>IF(VPPEL[[#This Row],[Unadjusted Maximum Revenue]]/(VPPEL[[#This Row],[Proposed Taxable Valuation]]/1000)&gt;VPPEL[[#This Row],[Max VPPEL RATE]],VPPEL[[#This Row],[Max VPPEL RATE]],VPPEL[[#This Row],[Unadjusted Maximum Revenue]]/(VPPEL[[#This Row],[Proposed Taxable Valuation]]/1000))</f>
        <v>0.4856411948900739</v>
      </c>
      <c r="K1661" s="26">
        <f>ROUND(VPPEL[[#This Row],[Proposed Taxable Valuation]]/1000*VPPEL[[#This Row],[Adjusted Rate]],0)</f>
        <v>97895</v>
      </c>
      <c r="L1661" s="19">
        <f t="shared" si="140"/>
        <v>-37162.949559348548</v>
      </c>
      <c r="M1661" s="17">
        <f t="shared" si="143"/>
        <v>-0.18435880510992614</v>
      </c>
      <c r="N1661" s="2">
        <v>145082007.79048648</v>
      </c>
      <c r="O1661">
        <f>INDEX($R$3:$T$335,MATCH(VPPEL[[#This Row],[DistrictNumber]],$R$3:$R$335,0),3)</f>
        <v>0.67</v>
      </c>
      <c r="P1661" s="9">
        <f t="shared" si="141"/>
        <v>97205</v>
      </c>
    </row>
    <row r="1662" spans="1:16" x14ac:dyDescent="0.35">
      <c r="A1662" s="13">
        <v>2031</v>
      </c>
      <c r="B1662" s="13">
        <f t="shared" si="139"/>
        <v>2030</v>
      </c>
      <c r="C1662" t="s">
        <v>58</v>
      </c>
      <c r="D1662" t="s">
        <v>59</v>
      </c>
      <c r="E1662" s="25">
        <v>1466470914.4544797</v>
      </c>
      <c r="F1662" s="13">
        <f>INDEX($R$3:$T$335,MATCH(VPPEL[[#This Row],[DistrictNumber]],$R$3:$R$335,0),3)</f>
        <v>0.70326</v>
      </c>
      <c r="G1662" s="9">
        <f t="shared" si="142"/>
        <v>1031310.3352992574</v>
      </c>
      <c r="H1662" s="11">
        <v>1.02</v>
      </c>
      <c r="I1662" s="12" cm="1">
        <f t="array" ref="I1662">INDEX(VPPEL[],MATCH(VPPEL[[#This Row],[Base Year]]&amp;VPPEL[[#This Row],[DistrictNumber]],VPPEL[[Fiscal Year]:[Fiscal Year]]&amp;VPPEL[[DistrictNumber]:[DistrictNumber]],0),9)*$H1662</f>
        <v>657236.83888302918</v>
      </c>
      <c r="J1662" s="15">
        <f>IF(VPPEL[[#This Row],[Unadjusted Maximum Revenue]]/(VPPEL[[#This Row],[Proposed Taxable Valuation]]/1000)&gt;VPPEL[[#This Row],[Max VPPEL RATE]],VPPEL[[#This Row],[Max VPPEL RATE]],VPPEL[[#This Row],[Unadjusted Maximum Revenue]]/(VPPEL[[#This Row],[Proposed Taxable Valuation]]/1000))</f>
        <v>0.44817584338351379</v>
      </c>
      <c r="K1662" s="26">
        <f>ROUND(VPPEL[[#This Row],[Proposed Taxable Valuation]]/1000*VPPEL[[#This Row],[Adjusted Rate]],0)</f>
        <v>657237</v>
      </c>
      <c r="L1662" s="19">
        <f t="shared" si="140"/>
        <v>-374073.49641622824</v>
      </c>
      <c r="M1662" s="17">
        <f t="shared" si="143"/>
        <v>-0.2550841566164862</v>
      </c>
      <c r="N1662" s="2">
        <v>948440132.02986097</v>
      </c>
      <c r="O1662">
        <f>INDEX($R$3:$T$335,MATCH(VPPEL[[#This Row],[DistrictNumber]],$R$3:$R$335,0),3)</f>
        <v>0.70326</v>
      </c>
      <c r="P1662" s="9">
        <f t="shared" si="141"/>
        <v>667000</v>
      </c>
    </row>
    <row r="1663" spans="1:16" x14ac:dyDescent="0.35">
      <c r="A1663" s="13">
        <v>2031</v>
      </c>
      <c r="B1663" s="13">
        <f t="shared" si="139"/>
        <v>2030</v>
      </c>
      <c r="C1663" t="s">
        <v>60</v>
      </c>
      <c r="D1663" t="s">
        <v>61</v>
      </c>
      <c r="E1663" s="25">
        <v>3903161692.8734274</v>
      </c>
      <c r="F1663" s="13">
        <f>INDEX($R$3:$T$335,MATCH(VPPEL[[#This Row],[DistrictNumber]],$R$3:$R$335,0),3)</f>
        <v>1.34</v>
      </c>
      <c r="G1663" s="9">
        <f t="shared" si="142"/>
        <v>5230236.6684503928</v>
      </c>
      <c r="H1663" s="11">
        <v>1.02</v>
      </c>
      <c r="I1663" s="12" cm="1">
        <f t="array" ref="I1663">INDEX(VPPEL[],MATCH(VPPEL[[#This Row],[Base Year]]&amp;VPPEL[[#This Row],[DistrictNumber]],VPPEL[[Fiscal Year]:[Fiscal Year]]&amp;VPPEL[[DistrictNumber]:[DistrictNumber]],0),9)*$H1663</f>
        <v>2831825.3829320981</v>
      </c>
      <c r="J1663" s="15">
        <f>IF(VPPEL[[#This Row],[Unadjusted Maximum Revenue]]/(VPPEL[[#This Row],[Proposed Taxable Valuation]]/1000)&gt;VPPEL[[#This Row],[Max VPPEL RATE]],VPPEL[[#This Row],[Max VPPEL RATE]],VPPEL[[#This Row],[Unadjusted Maximum Revenue]]/(VPPEL[[#This Row],[Proposed Taxable Valuation]]/1000))</f>
        <v>0.72552089966003086</v>
      </c>
      <c r="K1663" s="26">
        <f>ROUND(VPPEL[[#This Row],[Proposed Taxable Valuation]]/1000*VPPEL[[#This Row],[Adjusted Rate]],0)</f>
        <v>2831825</v>
      </c>
      <c r="L1663" s="19">
        <f t="shared" si="140"/>
        <v>-2398411.2855182947</v>
      </c>
      <c r="M1663" s="17">
        <f t="shared" si="143"/>
        <v>-0.61447910033996922</v>
      </c>
      <c r="N1663" s="2">
        <v>2268884279.1612062</v>
      </c>
      <c r="O1663">
        <f>INDEX($R$3:$T$335,MATCH(VPPEL[[#This Row],[DistrictNumber]],$R$3:$R$335,0),3)</f>
        <v>1.34</v>
      </c>
      <c r="P1663" s="9">
        <f t="shared" si="141"/>
        <v>3040305</v>
      </c>
    </row>
    <row r="1664" spans="1:16" x14ac:dyDescent="0.35">
      <c r="A1664" s="13">
        <v>2031</v>
      </c>
      <c r="B1664" s="13">
        <f t="shared" si="139"/>
        <v>2030</v>
      </c>
      <c r="C1664" t="s">
        <v>62</v>
      </c>
      <c r="D1664" t="s">
        <v>63</v>
      </c>
      <c r="E1664" s="25">
        <v>2615997460.1110706</v>
      </c>
      <c r="F1664" s="13">
        <f>INDEX($R$3:$T$335,MATCH(VPPEL[[#This Row],[DistrictNumber]],$R$3:$R$335,0),3)</f>
        <v>1.34</v>
      </c>
      <c r="G1664" s="9">
        <f t="shared" si="142"/>
        <v>3505436.5965488343</v>
      </c>
      <c r="H1664" s="11">
        <v>1.02</v>
      </c>
      <c r="I1664" s="12" cm="1">
        <f t="array" ref="I1664">INDEX(VPPEL[],MATCH(VPPEL[[#This Row],[Base Year]]&amp;VPPEL[[#This Row],[DistrictNumber]],VPPEL[[Fiscal Year]:[Fiscal Year]]&amp;VPPEL[[DistrictNumber]:[DistrictNumber]],0),9)*$H1664</f>
        <v>1717349.2419365682</v>
      </c>
      <c r="J1664" s="15">
        <f>IF(VPPEL[[#This Row],[Unadjusted Maximum Revenue]]/(VPPEL[[#This Row],[Proposed Taxable Valuation]]/1000)&gt;VPPEL[[#This Row],[Max VPPEL RATE]],VPPEL[[#This Row],[Max VPPEL RATE]],VPPEL[[#This Row],[Unadjusted Maximum Revenue]]/(VPPEL[[#This Row],[Proposed Taxable Valuation]]/1000))</f>
        <v>0.65647970539835798</v>
      </c>
      <c r="K1664" s="26">
        <f>ROUND(VPPEL[[#This Row],[Proposed Taxable Valuation]]/1000*VPPEL[[#This Row],[Adjusted Rate]],0)</f>
        <v>1717349</v>
      </c>
      <c r="L1664" s="19">
        <f t="shared" si="140"/>
        <v>-1788087.3546122662</v>
      </c>
      <c r="M1664" s="17">
        <f t="shared" si="143"/>
        <v>-0.6835202946016421</v>
      </c>
      <c r="N1664" s="2">
        <v>1622450013.1310236</v>
      </c>
      <c r="O1664">
        <f>INDEX($R$3:$T$335,MATCH(VPPEL[[#This Row],[DistrictNumber]],$R$3:$R$335,0),3)</f>
        <v>1.34</v>
      </c>
      <c r="P1664" s="9">
        <f t="shared" si="141"/>
        <v>2174083</v>
      </c>
    </row>
    <row r="1665" spans="1:16" x14ac:dyDescent="0.35">
      <c r="A1665" s="13">
        <v>2031</v>
      </c>
      <c r="B1665" s="13">
        <f t="shared" si="139"/>
        <v>2030</v>
      </c>
      <c r="C1665" t="s">
        <v>64</v>
      </c>
      <c r="D1665" t="s">
        <v>65</v>
      </c>
      <c r="E1665" s="25">
        <v>1632616035.2305315</v>
      </c>
      <c r="F1665" s="13">
        <f>INDEX($R$3:$T$335,MATCH(VPPEL[[#This Row],[DistrictNumber]],$R$3:$R$335,0),3)</f>
        <v>1.34</v>
      </c>
      <c r="G1665" s="9">
        <f t="shared" si="142"/>
        <v>2187705.4872089121</v>
      </c>
      <c r="H1665" s="11">
        <v>1.02</v>
      </c>
      <c r="I1665" s="12" cm="1">
        <f t="array" ref="I1665">INDEX(VPPEL[],MATCH(VPPEL[[#This Row],[Base Year]]&amp;VPPEL[[#This Row],[DistrictNumber]],VPPEL[[Fiscal Year]:[Fiscal Year]]&amp;VPPEL[[DistrictNumber]:[DistrictNumber]],0),9)*$H1665</f>
        <v>1096295.8681801525</v>
      </c>
      <c r="J1665" s="15">
        <f>IF(VPPEL[[#This Row],[Unadjusted Maximum Revenue]]/(VPPEL[[#This Row],[Proposed Taxable Valuation]]/1000)&gt;VPPEL[[#This Row],[Max VPPEL RATE]],VPPEL[[#This Row],[Max VPPEL RATE]],VPPEL[[#This Row],[Unadjusted Maximum Revenue]]/(VPPEL[[#This Row],[Proposed Taxable Valuation]]/1000))</f>
        <v>0.67149644773968642</v>
      </c>
      <c r="K1665" s="26">
        <f>ROUND(VPPEL[[#This Row],[Proposed Taxable Valuation]]/1000*VPPEL[[#This Row],[Adjusted Rate]],0)</f>
        <v>1096296</v>
      </c>
      <c r="L1665" s="19">
        <f t="shared" si="140"/>
        <v>-1091409.6190287597</v>
      </c>
      <c r="M1665" s="17">
        <f t="shared" si="143"/>
        <v>-0.66850355226031366</v>
      </c>
      <c r="N1665" s="2">
        <v>949204939.29195786</v>
      </c>
      <c r="O1665">
        <f>INDEX($R$3:$T$335,MATCH(VPPEL[[#This Row],[DistrictNumber]],$R$3:$R$335,0),3)</f>
        <v>1.34</v>
      </c>
      <c r="P1665" s="9">
        <f t="shared" si="141"/>
        <v>1271935</v>
      </c>
    </row>
    <row r="1666" spans="1:16" x14ac:dyDescent="0.35">
      <c r="A1666" s="13">
        <v>2031</v>
      </c>
      <c r="B1666" s="13">
        <f t="shared" si="139"/>
        <v>2030</v>
      </c>
      <c r="C1666" t="s">
        <v>66</v>
      </c>
      <c r="D1666" t="s">
        <v>67</v>
      </c>
      <c r="E1666" s="25">
        <v>733338758.02807331</v>
      </c>
      <c r="F1666" s="13">
        <f>INDEX($R$3:$T$335,MATCH(VPPEL[[#This Row],[DistrictNumber]],$R$3:$R$335,0),3)</f>
        <v>1.34</v>
      </c>
      <c r="G1666" s="9">
        <f t="shared" si="142"/>
        <v>982673.9357576184</v>
      </c>
      <c r="H1666" s="11">
        <v>1.02</v>
      </c>
      <c r="I1666" s="12" cm="1">
        <f t="array" ref="I1666">INDEX(VPPEL[],MATCH(VPPEL[[#This Row],[Base Year]]&amp;VPPEL[[#This Row],[DistrictNumber]],VPPEL[[Fiscal Year]:[Fiscal Year]]&amp;VPPEL[[DistrictNumber]:[DistrictNumber]],0),9)*$H1666</f>
        <v>578150.66675090184</v>
      </c>
      <c r="J1666" s="15">
        <f>IF(VPPEL[[#This Row],[Unadjusted Maximum Revenue]]/(VPPEL[[#This Row],[Proposed Taxable Valuation]]/1000)&gt;VPPEL[[#This Row],[Max VPPEL RATE]],VPPEL[[#This Row],[Max VPPEL RATE]],VPPEL[[#This Row],[Unadjusted Maximum Revenue]]/(VPPEL[[#This Row],[Proposed Taxable Valuation]]/1000))</f>
        <v>0.78838144093942641</v>
      </c>
      <c r="K1666" s="26">
        <f>ROUND(VPPEL[[#This Row],[Proposed Taxable Valuation]]/1000*VPPEL[[#This Row],[Adjusted Rate]],0)</f>
        <v>578151</v>
      </c>
      <c r="L1666" s="19">
        <f t="shared" si="140"/>
        <v>-404523.26900671655</v>
      </c>
      <c r="M1666" s="17">
        <f t="shared" si="143"/>
        <v>-0.55161855906057367</v>
      </c>
      <c r="N1666" s="2">
        <v>483649857.04218698</v>
      </c>
      <c r="O1666">
        <f>INDEX($R$3:$T$335,MATCH(VPPEL[[#This Row],[DistrictNumber]],$R$3:$R$335,0),3)</f>
        <v>1.34</v>
      </c>
      <c r="P1666" s="9">
        <f t="shared" si="141"/>
        <v>648091</v>
      </c>
    </row>
    <row r="1667" spans="1:16" x14ac:dyDescent="0.35">
      <c r="A1667" s="13">
        <v>2031</v>
      </c>
      <c r="B1667" s="13">
        <f t="shared" si="139"/>
        <v>2030</v>
      </c>
      <c r="C1667" t="s">
        <v>68</v>
      </c>
      <c r="D1667" t="s">
        <v>69</v>
      </c>
      <c r="E1667" s="25">
        <v>451462765.27763826</v>
      </c>
      <c r="F1667" s="13">
        <f>INDEX($R$3:$T$335,MATCH(VPPEL[[#This Row],[DistrictNumber]],$R$3:$R$335,0),3)</f>
        <v>1.0229900000000001</v>
      </c>
      <c r="G1667" s="9">
        <f t="shared" si="142"/>
        <v>461841.89425137121</v>
      </c>
      <c r="H1667" s="11">
        <v>1.02</v>
      </c>
      <c r="I1667" s="12" cm="1">
        <f t="array" ref="I1667">INDEX(VPPEL[],MATCH(VPPEL[[#This Row],[Base Year]]&amp;VPPEL[[#This Row],[DistrictNumber]],VPPEL[[Fiscal Year]:[Fiscal Year]]&amp;VPPEL[[DistrictNumber]:[DistrictNumber]],0),9)*$H1667</f>
        <v>342080.56778910116</v>
      </c>
      <c r="J1667" s="15">
        <f>IF(VPPEL[[#This Row],[Unadjusted Maximum Revenue]]/(VPPEL[[#This Row],[Proposed Taxable Valuation]]/1000)&gt;VPPEL[[#This Row],[Max VPPEL RATE]],VPPEL[[#This Row],[Max VPPEL RATE]],VPPEL[[#This Row],[Unadjusted Maximum Revenue]]/(VPPEL[[#This Row],[Proposed Taxable Valuation]]/1000))</f>
        <v>0.75771601580194592</v>
      </c>
      <c r="K1667" s="26">
        <f>ROUND(VPPEL[[#This Row],[Proposed Taxable Valuation]]/1000*VPPEL[[#This Row],[Adjusted Rate]],0)</f>
        <v>342081</v>
      </c>
      <c r="L1667" s="19">
        <f t="shared" si="140"/>
        <v>-119761.32646227005</v>
      </c>
      <c r="M1667" s="17">
        <f t="shared" si="143"/>
        <v>-0.26527398419805415</v>
      </c>
      <c r="N1667" s="2">
        <v>334261020.09637392</v>
      </c>
      <c r="O1667">
        <f>INDEX($R$3:$T$335,MATCH(VPPEL[[#This Row],[DistrictNumber]],$R$3:$R$335,0),3)</f>
        <v>1.0229900000000001</v>
      </c>
      <c r="P1667" s="9">
        <f t="shared" si="141"/>
        <v>341946</v>
      </c>
    </row>
    <row r="1668" spans="1:16" x14ac:dyDescent="0.35">
      <c r="A1668" s="13">
        <v>2031</v>
      </c>
      <c r="B1668" s="13">
        <f t="shared" si="139"/>
        <v>2030</v>
      </c>
      <c r="C1668" t="s">
        <v>70</v>
      </c>
      <c r="D1668" t="s">
        <v>71</v>
      </c>
      <c r="E1668" s="25">
        <v>755207930.78581047</v>
      </c>
      <c r="F1668" s="13">
        <f>INDEX($R$3:$T$335,MATCH(VPPEL[[#This Row],[DistrictNumber]],$R$3:$R$335,0),3)</f>
        <v>1.2247300000000001</v>
      </c>
      <c r="G1668" s="9">
        <f t="shared" si="142"/>
        <v>924925.80907130567</v>
      </c>
      <c r="H1668" s="11">
        <v>1.02</v>
      </c>
      <c r="I1668" s="12" cm="1">
        <f t="array" ref="I1668">INDEX(VPPEL[],MATCH(VPPEL[[#This Row],[Base Year]]&amp;VPPEL[[#This Row],[DistrictNumber]],VPPEL[[Fiscal Year]:[Fiscal Year]]&amp;VPPEL[[DistrictNumber]:[DistrictNumber]],0),9)*$H1668</f>
        <v>477755.11689234531</v>
      </c>
      <c r="J1668" s="15">
        <f>IF(VPPEL[[#This Row],[Unadjusted Maximum Revenue]]/(VPPEL[[#This Row],[Proposed Taxable Valuation]]/1000)&gt;VPPEL[[#This Row],[Max VPPEL RATE]],VPPEL[[#This Row],[Max VPPEL RATE]],VPPEL[[#This Row],[Unadjusted Maximum Revenue]]/(VPPEL[[#This Row],[Proposed Taxable Valuation]]/1000))</f>
        <v>0.63261400922422861</v>
      </c>
      <c r="K1668" s="26">
        <f>ROUND(VPPEL[[#This Row],[Proposed Taxable Valuation]]/1000*VPPEL[[#This Row],[Adjusted Rate]],0)</f>
        <v>477755</v>
      </c>
      <c r="L1668" s="19">
        <f t="shared" si="140"/>
        <v>-447170.69217896037</v>
      </c>
      <c r="M1668" s="17">
        <f t="shared" si="143"/>
        <v>-0.59211599077577148</v>
      </c>
      <c r="N1668" s="2">
        <v>482443895.06149989</v>
      </c>
      <c r="O1668">
        <f>INDEX($R$3:$T$335,MATCH(VPPEL[[#This Row],[DistrictNumber]],$R$3:$R$335,0),3)</f>
        <v>1.2247300000000001</v>
      </c>
      <c r="P1668" s="9">
        <f t="shared" si="141"/>
        <v>590864</v>
      </c>
    </row>
    <row r="1669" spans="1:16" x14ac:dyDescent="0.35">
      <c r="A1669" s="13">
        <v>2031</v>
      </c>
      <c r="B1669" s="13">
        <f t="shared" ref="B1669:B1732" si="145">A1669-1</f>
        <v>2030</v>
      </c>
      <c r="C1669" t="s">
        <v>72</v>
      </c>
      <c r="D1669" t="s">
        <v>73</v>
      </c>
      <c r="E1669" s="25">
        <v>2339047865.7281728</v>
      </c>
      <c r="F1669" s="13">
        <f>INDEX($R$3:$T$335,MATCH(VPPEL[[#This Row],[DistrictNumber]],$R$3:$R$335,0),3)</f>
        <v>0.67</v>
      </c>
      <c r="G1669" s="9">
        <f t="shared" si="142"/>
        <v>1567162.070037876</v>
      </c>
      <c r="H1669" s="11">
        <v>1.02</v>
      </c>
      <c r="I1669" s="12" cm="1">
        <f t="array" ref="I1669">INDEX(VPPEL[],MATCH(VPPEL[[#This Row],[Base Year]]&amp;VPPEL[[#This Row],[DistrictNumber]],VPPEL[[Fiscal Year]:[Fiscal Year]]&amp;VPPEL[[DistrictNumber]:[DistrictNumber]],0),9)*$H1669</f>
        <v>1030856.3173591637</v>
      </c>
      <c r="J1669" s="15">
        <f>IF(VPPEL[[#This Row],[Unadjusted Maximum Revenue]]/(VPPEL[[#This Row],[Proposed Taxable Valuation]]/1000)&gt;VPPEL[[#This Row],[Max VPPEL RATE]],VPPEL[[#This Row],[Max VPPEL RATE]],VPPEL[[#This Row],[Unadjusted Maximum Revenue]]/(VPPEL[[#This Row],[Proposed Taxable Valuation]]/1000))</f>
        <v>0.44071621297850011</v>
      </c>
      <c r="K1669" s="26">
        <f>ROUND(VPPEL[[#This Row],[Proposed Taxable Valuation]]/1000*VPPEL[[#This Row],[Adjusted Rate]],0)</f>
        <v>1030856</v>
      </c>
      <c r="L1669" s="19">
        <f t="shared" ref="L1669:L1732" si="146">I1669-G1669</f>
        <v>-536305.75267871236</v>
      </c>
      <c r="M1669" s="17">
        <f t="shared" si="143"/>
        <v>-0.22928378702149993</v>
      </c>
      <c r="N1669" s="2">
        <v>1475738222.56826</v>
      </c>
      <c r="O1669">
        <f>INDEX($R$3:$T$335,MATCH(VPPEL[[#This Row],[DistrictNumber]],$R$3:$R$335,0),3)</f>
        <v>0.67</v>
      </c>
      <c r="P1669" s="9">
        <f t="shared" ref="P1669:P1732" si="147">ROUND(N1669/1000*O1669,0)</f>
        <v>988745</v>
      </c>
    </row>
    <row r="1670" spans="1:16" x14ac:dyDescent="0.35">
      <c r="A1670" s="13">
        <v>2031</v>
      </c>
      <c r="B1670" s="13">
        <f t="shared" si="145"/>
        <v>2030</v>
      </c>
      <c r="C1670" t="s">
        <v>74</v>
      </c>
      <c r="D1670" t="s">
        <v>75</v>
      </c>
      <c r="E1670" s="25">
        <v>278004756.1306566</v>
      </c>
      <c r="F1670" s="13">
        <f>INDEX($R$3:$T$335,MATCH(VPPEL[[#This Row],[DistrictNumber]],$R$3:$R$335,0),3)</f>
        <v>0.82121999999999995</v>
      </c>
      <c r="G1670" s="9">
        <f t="shared" si="142"/>
        <v>228303.06582961779</v>
      </c>
      <c r="H1670" s="11">
        <v>1.02</v>
      </c>
      <c r="I1670" s="12" cm="1">
        <f t="array" ref="I1670">INDEX(VPPEL[],MATCH(VPPEL[[#This Row],[Base Year]]&amp;VPPEL[[#This Row],[DistrictNumber]],VPPEL[[Fiscal Year]:[Fiscal Year]]&amp;VPPEL[[DistrictNumber]:[DistrictNumber]],0),9)*$H1670</f>
        <v>172352.06713011602</v>
      </c>
      <c r="J1670" s="15">
        <f>IF(VPPEL[[#This Row],[Unadjusted Maximum Revenue]]/(VPPEL[[#This Row],[Proposed Taxable Valuation]]/1000)&gt;VPPEL[[#This Row],[Max VPPEL RATE]],VPPEL[[#This Row],[Max VPPEL RATE]],VPPEL[[#This Row],[Unadjusted Maximum Revenue]]/(VPPEL[[#This Row],[Proposed Taxable Valuation]]/1000))</f>
        <v>0.61996085796860989</v>
      </c>
      <c r="K1670" s="26">
        <f>ROUND(VPPEL[[#This Row],[Proposed Taxable Valuation]]/1000*VPPEL[[#This Row],[Adjusted Rate]],0)</f>
        <v>172352</v>
      </c>
      <c r="L1670" s="19">
        <f t="shared" si="146"/>
        <v>-55950.998699501768</v>
      </c>
      <c r="M1670" s="17">
        <f t="shared" si="143"/>
        <v>-0.20125914203139006</v>
      </c>
      <c r="N1670" s="2">
        <v>227224132.33539811</v>
      </c>
      <c r="O1670">
        <f>INDEX($R$3:$T$335,MATCH(VPPEL[[#This Row],[DistrictNumber]],$R$3:$R$335,0),3)</f>
        <v>0.82121999999999995</v>
      </c>
      <c r="P1670" s="9">
        <f t="shared" si="147"/>
        <v>186601</v>
      </c>
    </row>
    <row r="1671" spans="1:16" x14ac:dyDescent="0.35">
      <c r="A1671" s="13">
        <v>2031</v>
      </c>
      <c r="B1671" s="13">
        <f t="shared" si="145"/>
        <v>2030</v>
      </c>
      <c r="C1671" t="s">
        <v>76</v>
      </c>
      <c r="D1671" t="s">
        <v>77</v>
      </c>
      <c r="E1671" s="25">
        <v>355576989.24194854</v>
      </c>
      <c r="F1671" s="13">
        <f>INDEX($R$3:$T$335,MATCH(VPPEL[[#This Row],[DistrictNumber]],$R$3:$R$335,0),3)</f>
        <v>0.67</v>
      </c>
      <c r="G1671" s="9">
        <f t="shared" si="142"/>
        <v>238236.58279210553</v>
      </c>
      <c r="H1671" s="11">
        <v>1.02</v>
      </c>
      <c r="I1671" s="12" cm="1">
        <f t="array" ref="I1671">INDEX(VPPEL[],MATCH(VPPEL[[#This Row],[Base Year]]&amp;VPPEL[[#This Row],[DistrictNumber]],VPPEL[[Fiscal Year]:[Fiscal Year]]&amp;VPPEL[[DistrictNumber]:[DistrictNumber]],0),9)*$H1671</f>
        <v>170229.50323281303</v>
      </c>
      <c r="J1671" s="15">
        <f>IF(VPPEL[[#This Row],[Unadjusted Maximum Revenue]]/(VPPEL[[#This Row],[Proposed Taxable Valuation]]/1000)&gt;VPPEL[[#This Row],[Max VPPEL RATE]],VPPEL[[#This Row],[Max VPPEL RATE]],VPPEL[[#This Row],[Unadjusted Maximum Revenue]]/(VPPEL[[#This Row],[Proposed Taxable Valuation]]/1000))</f>
        <v>0.47874161822373212</v>
      </c>
      <c r="K1671" s="26">
        <f>ROUND(VPPEL[[#This Row],[Proposed Taxable Valuation]]/1000*VPPEL[[#This Row],[Adjusted Rate]],0)</f>
        <v>170230</v>
      </c>
      <c r="L1671" s="19">
        <f t="shared" si="146"/>
        <v>-68007.079559292499</v>
      </c>
      <c r="M1671" s="17">
        <f t="shared" si="143"/>
        <v>-0.19125838177626792</v>
      </c>
      <c r="N1671" s="2">
        <v>252733738.86233827</v>
      </c>
      <c r="O1671">
        <f>INDEX($R$3:$T$335,MATCH(VPPEL[[#This Row],[DistrictNumber]],$R$3:$R$335,0),3)</f>
        <v>0.67</v>
      </c>
      <c r="P1671" s="9">
        <f t="shared" si="147"/>
        <v>169332</v>
      </c>
    </row>
    <row r="1672" spans="1:16" x14ac:dyDescent="0.35">
      <c r="A1672" s="13">
        <v>2031</v>
      </c>
      <c r="B1672" s="13">
        <f t="shared" si="145"/>
        <v>2030</v>
      </c>
      <c r="C1672" t="s">
        <v>78</v>
      </c>
      <c r="D1672" t="s">
        <v>79</v>
      </c>
      <c r="E1672" s="25">
        <v>850917682.44237792</v>
      </c>
      <c r="F1672" s="13">
        <f>INDEX($R$3:$T$335,MATCH(VPPEL[[#This Row],[DistrictNumber]],$R$3:$R$335,0),3)</f>
        <v>1.34</v>
      </c>
      <c r="G1672" s="9">
        <f t="shared" si="142"/>
        <v>1140229.6944727865</v>
      </c>
      <c r="H1672" s="11">
        <v>1.02</v>
      </c>
      <c r="I1672" s="12" cm="1">
        <f t="array" ref="I1672">INDEX(VPPEL[],MATCH(VPPEL[[#This Row],[Base Year]]&amp;VPPEL[[#This Row],[DistrictNumber]],VPPEL[[Fiscal Year]:[Fiscal Year]]&amp;VPPEL[[DistrictNumber]:[DistrictNumber]],0),9)*$H1672</f>
        <v>819007.99117046746</v>
      </c>
      <c r="J1672" s="15">
        <f>IF(VPPEL[[#This Row],[Unadjusted Maximum Revenue]]/(VPPEL[[#This Row],[Proposed Taxable Valuation]]/1000)&gt;VPPEL[[#This Row],[Max VPPEL RATE]],VPPEL[[#This Row],[Max VPPEL RATE]],VPPEL[[#This Row],[Unadjusted Maximum Revenue]]/(VPPEL[[#This Row],[Proposed Taxable Valuation]]/1000))</f>
        <v>0.96249967308198314</v>
      </c>
      <c r="K1672" s="26">
        <f>ROUND(VPPEL[[#This Row],[Proposed Taxable Valuation]]/1000*VPPEL[[#This Row],[Adjusted Rate]],0)</f>
        <v>819008</v>
      </c>
      <c r="L1672" s="19">
        <f t="shared" si="146"/>
        <v>-321221.70330231905</v>
      </c>
      <c r="M1672" s="17">
        <f t="shared" si="143"/>
        <v>-0.37750032691801694</v>
      </c>
      <c r="N1672" s="2">
        <v>688464177.63636732</v>
      </c>
      <c r="O1672">
        <f>INDEX($R$3:$T$335,MATCH(VPPEL[[#This Row],[DistrictNumber]],$R$3:$R$335,0),3)</f>
        <v>1.34</v>
      </c>
      <c r="P1672" s="9">
        <f t="shared" si="147"/>
        <v>922542</v>
      </c>
    </row>
    <row r="1673" spans="1:16" x14ac:dyDescent="0.35">
      <c r="A1673" s="13">
        <v>2031</v>
      </c>
      <c r="B1673" s="13">
        <f t="shared" si="145"/>
        <v>2030</v>
      </c>
      <c r="C1673" t="s">
        <v>80</v>
      </c>
      <c r="D1673" t="s">
        <v>81</v>
      </c>
      <c r="E1673" s="25">
        <v>685897746.80096424</v>
      </c>
      <c r="F1673" s="13">
        <f>INDEX($R$3:$T$335,MATCH(VPPEL[[#This Row],[DistrictNumber]],$R$3:$R$335,0),3)</f>
        <v>7.0000000000000007E-2</v>
      </c>
      <c r="G1673" s="9">
        <f t="shared" si="142"/>
        <v>48012.842276067502</v>
      </c>
      <c r="H1673" s="11">
        <v>1.02</v>
      </c>
      <c r="I1673" s="12" cm="1">
        <f t="array" ref="I1673">INDEX(VPPEL[],MATCH(VPPEL[[#This Row],[Base Year]]&amp;VPPEL[[#This Row],[DistrictNumber]],VPPEL[[Fiscal Year]:[Fiscal Year]]&amp;VPPEL[[DistrictNumber]:[DistrictNumber]],0),9)*$H1673</f>
        <v>31505.584396934235</v>
      </c>
      <c r="J1673" s="15">
        <f>IF(VPPEL[[#This Row],[Unadjusted Maximum Revenue]]/(VPPEL[[#This Row],[Proposed Taxable Valuation]]/1000)&gt;VPPEL[[#This Row],[Max VPPEL RATE]],VPPEL[[#This Row],[Max VPPEL RATE]],VPPEL[[#This Row],[Unadjusted Maximum Revenue]]/(VPPEL[[#This Row],[Proposed Taxable Valuation]]/1000))</f>
        <v>4.5933354561779334E-2</v>
      </c>
      <c r="K1673" s="26">
        <f>ROUND(VPPEL[[#This Row],[Proposed Taxable Valuation]]/1000*VPPEL[[#This Row],[Adjusted Rate]],0)</f>
        <v>31506</v>
      </c>
      <c r="L1673" s="19">
        <f t="shared" si="146"/>
        <v>-16507.257879133267</v>
      </c>
      <c r="M1673" s="17">
        <f t="shared" si="143"/>
        <v>-2.4066645438220673E-2</v>
      </c>
      <c r="N1673" s="2">
        <v>441486984.74161273</v>
      </c>
      <c r="O1673">
        <f>INDEX($R$3:$T$335,MATCH(VPPEL[[#This Row],[DistrictNumber]],$R$3:$R$335,0),3)</f>
        <v>7.0000000000000007E-2</v>
      </c>
      <c r="P1673" s="9">
        <f t="shared" si="147"/>
        <v>30904</v>
      </c>
    </row>
    <row r="1674" spans="1:16" x14ac:dyDescent="0.35">
      <c r="A1674" s="13">
        <v>2031</v>
      </c>
      <c r="B1674" s="13">
        <f t="shared" si="145"/>
        <v>2030</v>
      </c>
      <c r="C1674" t="s">
        <v>82</v>
      </c>
      <c r="D1674" t="s">
        <v>83</v>
      </c>
      <c r="E1674" s="25">
        <v>336575323.5188334</v>
      </c>
      <c r="F1674" s="13">
        <f>INDEX($R$3:$T$335,MATCH(VPPEL[[#This Row],[DistrictNumber]],$R$3:$R$335,0),3)</f>
        <v>1.34</v>
      </c>
      <c r="G1674" s="9">
        <f t="shared" ref="G1674:G1737" si="148">E1674/1000*F1674</f>
        <v>451010.93351523677</v>
      </c>
      <c r="H1674" s="11">
        <v>1.02</v>
      </c>
      <c r="I1674" s="12" cm="1">
        <f t="array" ref="I1674">INDEX(VPPEL[],MATCH(VPPEL[[#This Row],[Base Year]]&amp;VPPEL[[#This Row],[DistrictNumber]],VPPEL[[Fiscal Year]:[Fiscal Year]]&amp;VPPEL[[DistrictNumber]:[DistrictNumber]],0),9)*$H1674</f>
        <v>304504.21980432724</v>
      </c>
      <c r="J1674" s="15">
        <f>IF(VPPEL[[#This Row],[Unadjusted Maximum Revenue]]/(VPPEL[[#This Row],[Proposed Taxable Valuation]]/1000)&gt;VPPEL[[#This Row],[Max VPPEL RATE]],VPPEL[[#This Row],[Max VPPEL RATE]],VPPEL[[#This Row],[Unadjusted Maximum Revenue]]/(VPPEL[[#This Row],[Proposed Taxable Valuation]]/1000))</f>
        <v>0.90471344310328927</v>
      </c>
      <c r="K1674" s="26">
        <f>ROUND(VPPEL[[#This Row],[Proposed Taxable Valuation]]/1000*VPPEL[[#This Row],[Adjusted Rate]],0)</f>
        <v>304504</v>
      </c>
      <c r="L1674" s="19">
        <f t="shared" si="146"/>
        <v>-146506.71371090953</v>
      </c>
      <c r="M1674" s="17">
        <f t="shared" si="143"/>
        <v>-0.43528655689671081</v>
      </c>
      <c r="N1674" s="2">
        <v>230159132.03478828</v>
      </c>
      <c r="O1674">
        <f>INDEX($R$3:$T$335,MATCH(VPPEL[[#This Row],[DistrictNumber]],$R$3:$R$335,0),3)</f>
        <v>1.34</v>
      </c>
      <c r="P1674" s="9">
        <f t="shared" si="147"/>
        <v>308413</v>
      </c>
    </row>
    <row r="1675" spans="1:16" x14ac:dyDescent="0.35">
      <c r="A1675" s="13">
        <v>2031</v>
      </c>
      <c r="B1675" s="13">
        <f t="shared" si="145"/>
        <v>2030</v>
      </c>
      <c r="C1675" t="s">
        <v>84</v>
      </c>
      <c r="D1675" t="s">
        <v>85</v>
      </c>
      <c r="E1675" s="25">
        <v>1266772075.6401107</v>
      </c>
      <c r="F1675" s="13">
        <f>INDEX($R$3:$T$335,MATCH(VPPEL[[#This Row],[DistrictNumber]],$R$3:$R$335,0),3)</f>
        <v>1.34</v>
      </c>
      <c r="G1675" s="9">
        <f t="shared" si="148"/>
        <v>1697474.5813577485</v>
      </c>
      <c r="H1675" s="11">
        <v>1.02</v>
      </c>
      <c r="I1675" s="12" cm="1">
        <f t="array" ref="I1675">INDEX(VPPEL[],MATCH(VPPEL[[#This Row],[Base Year]]&amp;VPPEL[[#This Row],[DistrictNumber]],VPPEL[[Fiscal Year]:[Fiscal Year]]&amp;VPPEL[[DistrictNumber]:[DistrictNumber]],0),9)*$H1675</f>
        <v>754798.01015975082</v>
      </c>
      <c r="J1675" s="15">
        <f>IF(VPPEL[[#This Row],[Unadjusted Maximum Revenue]]/(VPPEL[[#This Row],[Proposed Taxable Valuation]]/1000)&gt;VPPEL[[#This Row],[Max VPPEL RATE]],VPPEL[[#This Row],[Max VPPEL RATE]],VPPEL[[#This Row],[Unadjusted Maximum Revenue]]/(VPPEL[[#This Row],[Proposed Taxable Valuation]]/1000))</f>
        <v>0.59584358123646275</v>
      </c>
      <c r="K1675" s="26">
        <f>ROUND(VPPEL[[#This Row],[Proposed Taxable Valuation]]/1000*VPPEL[[#This Row],[Adjusted Rate]],0)</f>
        <v>754798</v>
      </c>
      <c r="L1675" s="19">
        <f t="shared" si="146"/>
        <v>-942676.57119799766</v>
      </c>
      <c r="M1675" s="17">
        <f t="shared" ref="M1675:M1738" si="149">J1675-F1675</f>
        <v>-0.74415641876353733</v>
      </c>
      <c r="N1675" s="2">
        <v>707554767.26444077</v>
      </c>
      <c r="O1675">
        <f>INDEX($R$3:$T$335,MATCH(VPPEL[[#This Row],[DistrictNumber]],$R$3:$R$335,0),3)</f>
        <v>1.34</v>
      </c>
      <c r="P1675" s="9">
        <f t="shared" si="147"/>
        <v>948123</v>
      </c>
    </row>
    <row r="1676" spans="1:16" x14ac:dyDescent="0.35">
      <c r="A1676" s="13">
        <v>2031</v>
      </c>
      <c r="B1676" s="13">
        <f t="shared" si="145"/>
        <v>2030</v>
      </c>
      <c r="C1676" t="s">
        <v>86</v>
      </c>
      <c r="D1676" t="s">
        <v>87</v>
      </c>
      <c r="E1676" s="25">
        <v>2153043554.6321135</v>
      </c>
      <c r="F1676" s="13">
        <f>INDEX($R$3:$T$335,MATCH(VPPEL[[#This Row],[DistrictNumber]],$R$3:$R$335,0),3)</f>
        <v>0.67</v>
      </c>
      <c r="G1676" s="9">
        <f t="shared" si="148"/>
        <v>1442539.181603516</v>
      </c>
      <c r="H1676" s="11">
        <v>1.02</v>
      </c>
      <c r="I1676" s="12" cm="1">
        <f t="array" ref="I1676">INDEX(VPPEL[],MATCH(VPPEL[[#This Row],[Base Year]]&amp;VPPEL[[#This Row],[DistrictNumber]],VPPEL[[Fiscal Year]:[Fiscal Year]]&amp;VPPEL[[DistrictNumber]:[DistrictNumber]],0),9)*$H1676</f>
        <v>914435.96597484755</v>
      </c>
      <c r="J1676" s="15">
        <f>IF(VPPEL[[#This Row],[Unadjusted Maximum Revenue]]/(VPPEL[[#This Row],[Proposed Taxable Valuation]]/1000)&gt;VPPEL[[#This Row],[Max VPPEL RATE]],VPPEL[[#This Row],[Max VPPEL RATE]],VPPEL[[#This Row],[Unadjusted Maximum Revenue]]/(VPPEL[[#This Row],[Proposed Taxable Valuation]]/1000))</f>
        <v>0.42471782050460916</v>
      </c>
      <c r="K1676" s="26">
        <f>ROUND(VPPEL[[#This Row],[Proposed Taxable Valuation]]/1000*VPPEL[[#This Row],[Adjusted Rate]],0)</f>
        <v>914436</v>
      </c>
      <c r="L1676" s="19">
        <f t="shared" si="146"/>
        <v>-528103.21562866843</v>
      </c>
      <c r="M1676" s="17">
        <f t="shared" si="149"/>
        <v>-0.24528217949539088</v>
      </c>
      <c r="N1676" s="2">
        <v>1416333082.9461112</v>
      </c>
      <c r="O1676">
        <f>INDEX($R$3:$T$335,MATCH(VPPEL[[#This Row],[DistrictNumber]],$R$3:$R$335,0),3)</f>
        <v>0.67</v>
      </c>
      <c r="P1676" s="9">
        <f t="shared" si="147"/>
        <v>948943</v>
      </c>
    </row>
    <row r="1677" spans="1:16" x14ac:dyDescent="0.35">
      <c r="A1677" s="13">
        <v>2031</v>
      </c>
      <c r="B1677" s="13">
        <f t="shared" si="145"/>
        <v>2030</v>
      </c>
      <c r="C1677" t="s">
        <v>88</v>
      </c>
      <c r="D1677" t="s">
        <v>89</v>
      </c>
      <c r="E1677" s="25">
        <v>5361861869.211051</v>
      </c>
      <c r="F1677" s="13">
        <f>INDEX($R$3:$T$335,MATCH(VPPEL[[#This Row],[DistrictNumber]],$R$3:$R$335,0),3)</f>
        <v>1.34</v>
      </c>
      <c r="G1677" s="9">
        <f t="shared" si="148"/>
        <v>7184894.9047428081</v>
      </c>
      <c r="H1677" s="11">
        <v>1.02</v>
      </c>
      <c r="I1677" s="12" cm="1">
        <f t="array" ref="I1677">INDEX(VPPEL[],MATCH(VPPEL[[#This Row],[Base Year]]&amp;VPPEL[[#This Row],[DistrictNumber]],VPPEL[[Fiscal Year]:[Fiscal Year]]&amp;VPPEL[[DistrictNumber]:[DistrictNumber]],0),9)*$H1677</f>
        <v>3925864.656616603</v>
      </c>
      <c r="J1677" s="15">
        <f>IF(VPPEL[[#This Row],[Unadjusted Maximum Revenue]]/(VPPEL[[#This Row],[Proposed Taxable Valuation]]/1000)&gt;VPPEL[[#This Row],[Max VPPEL RATE]],VPPEL[[#This Row],[Max VPPEL RATE]],VPPEL[[#This Row],[Unadjusted Maximum Revenue]]/(VPPEL[[#This Row],[Proposed Taxable Valuation]]/1000))</f>
        <v>0.73218310213468041</v>
      </c>
      <c r="K1677" s="26">
        <f>ROUND(VPPEL[[#This Row],[Proposed Taxable Valuation]]/1000*VPPEL[[#This Row],[Adjusted Rate]],0)</f>
        <v>3925865</v>
      </c>
      <c r="L1677" s="19">
        <f t="shared" si="146"/>
        <v>-3259030.2481262051</v>
      </c>
      <c r="M1677" s="17">
        <f t="shared" si="149"/>
        <v>-0.60781689786531967</v>
      </c>
      <c r="N1677" s="2">
        <v>3043039175.0752983</v>
      </c>
      <c r="O1677">
        <f>INDEX($R$3:$T$335,MATCH(VPPEL[[#This Row],[DistrictNumber]],$R$3:$R$335,0),3)</f>
        <v>1.34</v>
      </c>
      <c r="P1677" s="9">
        <f t="shared" si="147"/>
        <v>4077672</v>
      </c>
    </row>
    <row r="1678" spans="1:16" x14ac:dyDescent="0.35">
      <c r="A1678" s="13">
        <v>2031</v>
      </c>
      <c r="B1678" s="13">
        <f t="shared" si="145"/>
        <v>2030</v>
      </c>
      <c r="C1678" t="s">
        <v>90</v>
      </c>
      <c r="D1678" t="s">
        <v>91</v>
      </c>
      <c r="E1678" s="25">
        <v>15324243955.878021</v>
      </c>
      <c r="F1678" s="13">
        <f>INDEX($R$3:$T$335,MATCH(VPPEL[[#This Row],[DistrictNumber]],$R$3:$R$335,0),3)</f>
        <v>1.34</v>
      </c>
      <c r="G1678" s="9">
        <f t="shared" si="148"/>
        <v>20534486.900876548</v>
      </c>
      <c r="H1678" s="11">
        <v>1.02</v>
      </c>
      <c r="I1678" s="12" cm="1">
        <f t="array" ref="I1678">INDEX(VPPEL[],MATCH(VPPEL[[#This Row],[Base Year]]&amp;VPPEL[[#This Row],[DistrictNumber]],VPPEL[[Fiscal Year]:[Fiscal Year]]&amp;VPPEL[[DistrictNumber]:[DistrictNumber]],0),9)*$H1678</f>
        <v>10345295.474092983</v>
      </c>
      <c r="J1678" s="15">
        <f>IF(VPPEL[[#This Row],[Unadjusted Maximum Revenue]]/(VPPEL[[#This Row],[Proposed Taxable Valuation]]/1000)&gt;VPPEL[[#This Row],[Max VPPEL RATE]],VPPEL[[#This Row],[Max VPPEL RATE]],VPPEL[[#This Row],[Unadjusted Maximum Revenue]]/(VPPEL[[#This Row],[Proposed Taxable Valuation]]/1000))</f>
        <v>0.67509336864379332</v>
      </c>
      <c r="K1678" s="26">
        <f>ROUND(VPPEL[[#This Row],[Proposed Taxable Valuation]]/1000*VPPEL[[#This Row],[Adjusted Rate]],0)</f>
        <v>10345295</v>
      </c>
      <c r="L1678" s="19">
        <f t="shared" si="146"/>
        <v>-10189191.426783565</v>
      </c>
      <c r="M1678" s="17">
        <f t="shared" si="149"/>
        <v>-0.66490663135620676</v>
      </c>
      <c r="N1678" s="2">
        <v>8762946304.5259571</v>
      </c>
      <c r="O1678">
        <f>INDEX($R$3:$T$335,MATCH(VPPEL[[#This Row],[DistrictNumber]],$R$3:$R$335,0),3)</f>
        <v>1.34</v>
      </c>
      <c r="P1678" s="9">
        <f t="shared" si="147"/>
        <v>11742348</v>
      </c>
    </row>
    <row r="1679" spans="1:16" x14ac:dyDescent="0.35">
      <c r="A1679" s="13">
        <v>2031</v>
      </c>
      <c r="B1679" s="13">
        <f t="shared" si="145"/>
        <v>2030</v>
      </c>
      <c r="C1679" t="s">
        <v>92</v>
      </c>
      <c r="D1679" t="s">
        <v>93</v>
      </c>
      <c r="E1679" s="25">
        <v>857785074.45403481</v>
      </c>
      <c r="F1679" s="13">
        <f>INDEX($R$3:$T$335,MATCH(VPPEL[[#This Row],[DistrictNumber]],$R$3:$R$335,0),3)</f>
        <v>1.34</v>
      </c>
      <c r="G1679" s="9">
        <f t="shared" si="148"/>
        <v>1149431.9997684066</v>
      </c>
      <c r="H1679" s="11">
        <v>1.02</v>
      </c>
      <c r="I1679" s="12" cm="1">
        <f t="array" ref="I1679">INDEX(VPPEL[],MATCH(VPPEL[[#This Row],[Base Year]]&amp;VPPEL[[#This Row],[DistrictNumber]],VPPEL[[Fiscal Year]:[Fiscal Year]]&amp;VPPEL[[DistrictNumber]:[DistrictNumber]],0),9)*$H1679</f>
        <v>609688.84115104633</v>
      </c>
      <c r="J1679" s="15">
        <f>IF(VPPEL[[#This Row],[Unadjusted Maximum Revenue]]/(VPPEL[[#This Row],[Proposed Taxable Valuation]]/1000)&gt;VPPEL[[#This Row],[Max VPPEL RATE]],VPPEL[[#This Row],[Max VPPEL RATE]],VPPEL[[#This Row],[Unadjusted Maximum Revenue]]/(VPPEL[[#This Row],[Proposed Taxable Valuation]]/1000))</f>
        <v>0.71077110025387491</v>
      </c>
      <c r="K1679" s="26">
        <f>ROUND(VPPEL[[#This Row],[Proposed Taxable Valuation]]/1000*VPPEL[[#This Row],[Adjusted Rate]],0)</f>
        <v>609689</v>
      </c>
      <c r="L1679" s="19">
        <f t="shared" si="146"/>
        <v>-539743.15861736028</v>
      </c>
      <c r="M1679" s="17">
        <f t="shared" si="149"/>
        <v>-0.62922889974612517</v>
      </c>
      <c r="N1679" s="2">
        <v>492409160.74901044</v>
      </c>
      <c r="O1679">
        <f>INDEX($R$3:$T$335,MATCH(VPPEL[[#This Row],[DistrictNumber]],$R$3:$R$335,0),3)</f>
        <v>1.34</v>
      </c>
      <c r="P1679" s="9">
        <f t="shared" si="147"/>
        <v>659828</v>
      </c>
    </row>
    <row r="1680" spans="1:16" x14ac:dyDescent="0.35">
      <c r="A1680" s="13">
        <v>2031</v>
      </c>
      <c r="B1680" s="13">
        <f t="shared" si="145"/>
        <v>2030</v>
      </c>
      <c r="C1680" t="s">
        <v>94</v>
      </c>
      <c r="D1680" t="s">
        <v>95</v>
      </c>
      <c r="E1680" s="25">
        <v>697550574.75964904</v>
      </c>
      <c r="F1680" s="13">
        <f>INDEX($R$3:$T$335,MATCH(VPPEL[[#This Row],[DistrictNumber]],$R$3:$R$335,0),3)</f>
        <v>0.92422000000000004</v>
      </c>
      <c r="G1680" s="9">
        <f t="shared" si="148"/>
        <v>644690.19220436283</v>
      </c>
      <c r="H1680" s="11">
        <v>1.02</v>
      </c>
      <c r="I1680" s="12" cm="1">
        <f t="array" ref="I1680">INDEX(VPPEL[],MATCH(VPPEL[[#This Row],[Base Year]]&amp;VPPEL[[#This Row],[DistrictNumber]],VPPEL[[Fiscal Year]:[Fiscal Year]]&amp;VPPEL[[DistrictNumber]:[DistrictNumber]],0),9)*$H1680</f>
        <v>356745.40202797868</v>
      </c>
      <c r="J1680" s="15">
        <f>IF(VPPEL[[#This Row],[Unadjusted Maximum Revenue]]/(VPPEL[[#This Row],[Proposed Taxable Valuation]]/1000)&gt;VPPEL[[#This Row],[Max VPPEL RATE]],VPPEL[[#This Row],[Max VPPEL RATE]],VPPEL[[#This Row],[Unadjusted Maximum Revenue]]/(VPPEL[[#This Row],[Proposed Taxable Valuation]]/1000))</f>
        <v>0.51142585919436789</v>
      </c>
      <c r="K1680" s="26">
        <f>ROUND(VPPEL[[#This Row],[Proposed Taxable Valuation]]/1000*VPPEL[[#This Row],[Adjusted Rate]],0)</f>
        <v>356745</v>
      </c>
      <c r="L1680" s="19">
        <f t="shared" si="146"/>
        <v>-287944.79017638415</v>
      </c>
      <c r="M1680" s="17">
        <f t="shared" si="149"/>
        <v>-0.41279414080563215</v>
      </c>
      <c r="N1680" s="2">
        <v>436612085.41303962</v>
      </c>
      <c r="O1680">
        <f>INDEX($R$3:$T$335,MATCH(VPPEL[[#This Row],[DistrictNumber]],$R$3:$R$335,0),3)</f>
        <v>0.92422000000000004</v>
      </c>
      <c r="P1680" s="9">
        <f t="shared" si="147"/>
        <v>403526</v>
      </c>
    </row>
    <row r="1681" spans="1:16" x14ac:dyDescent="0.35">
      <c r="A1681" s="13">
        <v>2031</v>
      </c>
      <c r="B1681" s="13">
        <f t="shared" si="145"/>
        <v>2030</v>
      </c>
      <c r="C1681" t="s">
        <v>96</v>
      </c>
      <c r="D1681" t="s">
        <v>97</v>
      </c>
      <c r="E1681" s="25">
        <v>384525322.19072485</v>
      </c>
      <c r="F1681" s="13">
        <f>INDEX($R$3:$T$335,MATCH(VPPEL[[#This Row],[DistrictNumber]],$R$3:$R$335,0),3)</f>
        <v>1.34</v>
      </c>
      <c r="G1681" s="9">
        <f t="shared" si="148"/>
        <v>515263.9317355713</v>
      </c>
      <c r="H1681" s="11">
        <v>1.02</v>
      </c>
      <c r="I1681" s="12" cm="1">
        <f t="array" ref="I1681">INDEX(VPPEL[],MATCH(VPPEL[[#This Row],[Base Year]]&amp;VPPEL[[#This Row],[DistrictNumber]],VPPEL[[Fiscal Year]:[Fiscal Year]]&amp;VPPEL[[DistrictNumber]:[DistrictNumber]],0),9)*$H1681</f>
        <v>293665.43104561925</v>
      </c>
      <c r="J1681" s="15">
        <f>IF(VPPEL[[#This Row],[Unadjusted Maximum Revenue]]/(VPPEL[[#This Row],[Proposed Taxable Valuation]]/1000)&gt;VPPEL[[#This Row],[Max VPPEL RATE]],VPPEL[[#This Row],[Max VPPEL RATE]],VPPEL[[#This Row],[Unadjusted Maximum Revenue]]/(VPPEL[[#This Row],[Proposed Taxable Valuation]]/1000))</f>
        <v>0.76370895256661664</v>
      </c>
      <c r="K1681" s="26">
        <f>ROUND(VPPEL[[#This Row],[Proposed Taxable Valuation]]/1000*VPPEL[[#This Row],[Adjusted Rate]],0)</f>
        <v>293665</v>
      </c>
      <c r="L1681" s="19">
        <f t="shared" si="146"/>
        <v>-221598.50068995205</v>
      </c>
      <c r="M1681" s="17">
        <f t="shared" si="149"/>
        <v>-0.57629104743338344</v>
      </c>
      <c r="N1681" s="2">
        <v>231949237.34757477</v>
      </c>
      <c r="O1681">
        <f>INDEX($R$3:$T$335,MATCH(VPPEL[[#This Row],[DistrictNumber]],$R$3:$R$335,0),3)</f>
        <v>1.34</v>
      </c>
      <c r="P1681" s="9">
        <f t="shared" si="147"/>
        <v>310812</v>
      </c>
    </row>
    <row r="1682" spans="1:16" x14ac:dyDescent="0.35">
      <c r="A1682" s="13">
        <v>2031</v>
      </c>
      <c r="B1682" s="13">
        <f t="shared" si="145"/>
        <v>2030</v>
      </c>
      <c r="C1682" t="s">
        <v>98</v>
      </c>
      <c r="D1682" t="s">
        <v>99</v>
      </c>
      <c r="E1682" s="25">
        <v>367256666.50303388</v>
      </c>
      <c r="F1682" s="13">
        <f>INDEX($R$3:$T$335,MATCH(VPPEL[[#This Row],[DistrictNumber]],$R$3:$R$335,0),3)</f>
        <v>0.67</v>
      </c>
      <c r="G1682" s="9">
        <f t="shared" si="148"/>
        <v>246061.96655703272</v>
      </c>
      <c r="H1682" s="11">
        <v>1.02</v>
      </c>
      <c r="I1682" s="12" cm="1">
        <f t="array" ref="I1682">INDEX(VPPEL[],MATCH(VPPEL[[#This Row],[Base Year]]&amp;VPPEL[[#This Row],[DistrictNumber]],VPPEL[[Fiscal Year]:[Fiscal Year]]&amp;VPPEL[[DistrictNumber]:[DistrictNumber]],0),9)*$H1682</f>
        <v>166073.06434485366</v>
      </c>
      <c r="J1682" s="15">
        <f>IF(VPPEL[[#This Row],[Unadjusted Maximum Revenue]]/(VPPEL[[#This Row],[Proposed Taxable Valuation]]/1000)&gt;VPPEL[[#This Row],[Max VPPEL RATE]],VPPEL[[#This Row],[Max VPPEL RATE]],VPPEL[[#This Row],[Unadjusted Maximum Revenue]]/(VPPEL[[#This Row],[Proposed Taxable Valuation]]/1000))</f>
        <v>0.45219891016867825</v>
      </c>
      <c r="K1682" s="26">
        <f>ROUND(VPPEL[[#This Row],[Proposed Taxable Valuation]]/1000*VPPEL[[#This Row],[Adjusted Rate]],0)</f>
        <v>166073</v>
      </c>
      <c r="L1682" s="19">
        <f t="shared" si="146"/>
        <v>-79988.902212179062</v>
      </c>
      <c r="M1682" s="17">
        <f t="shared" si="149"/>
        <v>-0.21780108983132179</v>
      </c>
      <c r="N1682" s="2">
        <v>252071106.35237366</v>
      </c>
      <c r="O1682">
        <f>INDEX($R$3:$T$335,MATCH(VPPEL[[#This Row],[DistrictNumber]],$R$3:$R$335,0),3)</f>
        <v>0.67</v>
      </c>
      <c r="P1682" s="9">
        <f t="shared" si="147"/>
        <v>168888</v>
      </c>
    </row>
    <row r="1683" spans="1:16" x14ac:dyDescent="0.35">
      <c r="A1683" s="13">
        <v>2031</v>
      </c>
      <c r="B1683" s="13">
        <f t="shared" si="145"/>
        <v>2030</v>
      </c>
      <c r="C1683" t="s">
        <v>100</v>
      </c>
      <c r="D1683" t="s">
        <v>101</v>
      </c>
      <c r="E1683" s="25">
        <v>1465076456.6664257</v>
      </c>
      <c r="F1683" s="13">
        <f>INDEX($R$3:$T$335,MATCH(VPPEL[[#This Row],[DistrictNumber]],$R$3:$R$335,0),3)</f>
        <v>1.34</v>
      </c>
      <c r="G1683" s="9">
        <f t="shared" si="148"/>
        <v>1963202.4519330107</v>
      </c>
      <c r="H1683" s="11">
        <v>1.02</v>
      </c>
      <c r="I1683" s="12" cm="1">
        <f t="array" ref="I1683">INDEX(VPPEL[],MATCH(VPPEL[[#This Row],[Base Year]]&amp;VPPEL[[#This Row],[DistrictNumber]],VPPEL[[Fiscal Year]:[Fiscal Year]]&amp;VPPEL[[DistrictNumber]:[DistrictNumber]],0),9)*$H1683</f>
        <v>1101787.2209375284</v>
      </c>
      <c r="J1683" s="15">
        <f>IF(VPPEL[[#This Row],[Unadjusted Maximum Revenue]]/(VPPEL[[#This Row],[Proposed Taxable Valuation]]/1000)&gt;VPPEL[[#This Row],[Max VPPEL RATE]],VPPEL[[#This Row],[Max VPPEL RATE]],VPPEL[[#This Row],[Unadjusted Maximum Revenue]]/(VPPEL[[#This Row],[Proposed Taxable Valuation]]/1000))</f>
        <v>0.75203394056613904</v>
      </c>
      <c r="K1683" s="26">
        <f>ROUND(VPPEL[[#This Row],[Proposed Taxable Valuation]]/1000*VPPEL[[#This Row],[Adjusted Rate]],0)</f>
        <v>1101787</v>
      </c>
      <c r="L1683" s="19">
        <f t="shared" si="146"/>
        <v>-861415.2309954823</v>
      </c>
      <c r="M1683" s="17">
        <f t="shared" si="149"/>
        <v>-0.58796605943386104</v>
      </c>
      <c r="N1683" s="2">
        <v>899237036.86048532</v>
      </c>
      <c r="O1683">
        <f>INDEX($R$3:$T$335,MATCH(VPPEL[[#This Row],[DistrictNumber]],$R$3:$R$335,0),3)</f>
        <v>1.34</v>
      </c>
      <c r="P1683" s="9">
        <f t="shared" si="147"/>
        <v>1204978</v>
      </c>
    </row>
    <row r="1684" spans="1:16" x14ac:dyDescent="0.35">
      <c r="A1684" s="13">
        <v>2031</v>
      </c>
      <c r="B1684" s="13">
        <f t="shared" si="145"/>
        <v>2030</v>
      </c>
      <c r="C1684" t="s">
        <v>102</v>
      </c>
      <c r="D1684" t="s">
        <v>103</v>
      </c>
      <c r="E1684" s="25">
        <v>298144847.73447967</v>
      </c>
      <c r="F1684" s="13">
        <f>INDEX($R$3:$T$335,MATCH(VPPEL[[#This Row],[DistrictNumber]],$R$3:$R$335,0),3)</f>
        <v>0</v>
      </c>
      <c r="G1684" s="9">
        <f t="shared" si="148"/>
        <v>0</v>
      </c>
      <c r="H1684" s="11">
        <v>1.02</v>
      </c>
      <c r="I1684" s="12" cm="1">
        <f t="array" ref="I1684">INDEX(VPPEL[],MATCH(VPPEL[[#This Row],[Base Year]]&amp;VPPEL[[#This Row],[DistrictNumber]],VPPEL[[Fiscal Year]:[Fiscal Year]]&amp;VPPEL[[DistrictNumber]:[DistrictNumber]],0),9)*$H1684</f>
        <v>0</v>
      </c>
      <c r="J1684" s="15">
        <f>IF(VPPEL[[#This Row],[Unadjusted Maximum Revenue]]/(VPPEL[[#This Row],[Proposed Taxable Valuation]]/1000)&gt;VPPEL[[#This Row],[Max VPPEL RATE]],VPPEL[[#This Row],[Max VPPEL RATE]],VPPEL[[#This Row],[Unadjusted Maximum Revenue]]/(VPPEL[[#This Row],[Proposed Taxable Valuation]]/1000))</f>
        <v>0</v>
      </c>
      <c r="K1684" s="26">
        <f>ROUND(VPPEL[[#This Row],[Proposed Taxable Valuation]]/1000*VPPEL[[#This Row],[Adjusted Rate]],0)</f>
        <v>0</v>
      </c>
      <c r="L1684" s="19">
        <f t="shared" si="146"/>
        <v>0</v>
      </c>
      <c r="M1684" s="17">
        <f t="shared" si="149"/>
        <v>0</v>
      </c>
      <c r="N1684" s="2">
        <v>205897290.20324931</v>
      </c>
      <c r="O1684">
        <f>INDEX($R$3:$T$335,MATCH(VPPEL[[#This Row],[DistrictNumber]],$R$3:$R$335,0),3)</f>
        <v>0</v>
      </c>
      <c r="P1684" s="9">
        <f t="shared" si="147"/>
        <v>0</v>
      </c>
    </row>
    <row r="1685" spans="1:16" x14ac:dyDescent="0.35">
      <c r="A1685" s="13">
        <v>2031</v>
      </c>
      <c r="B1685" s="13">
        <f t="shared" si="145"/>
        <v>2030</v>
      </c>
      <c r="C1685" t="s">
        <v>104</v>
      </c>
      <c r="D1685" t="s">
        <v>105</v>
      </c>
      <c r="E1685" s="25">
        <v>674020532.2750119</v>
      </c>
      <c r="F1685" s="13">
        <f>INDEX($R$3:$T$335,MATCH(VPPEL[[#This Row],[DistrictNumber]],$R$3:$R$335,0),3)</f>
        <v>0</v>
      </c>
      <c r="G1685" s="9">
        <f t="shared" si="148"/>
        <v>0</v>
      </c>
      <c r="H1685" s="11">
        <v>1.02</v>
      </c>
      <c r="I1685" s="12" cm="1">
        <f t="array" ref="I1685">INDEX(VPPEL[],MATCH(VPPEL[[#This Row],[Base Year]]&amp;VPPEL[[#This Row],[DistrictNumber]],VPPEL[[Fiscal Year]:[Fiscal Year]]&amp;VPPEL[[DistrictNumber]:[DistrictNumber]],0),9)*$H1685</f>
        <v>0</v>
      </c>
      <c r="J1685" s="15">
        <f>IF(VPPEL[[#This Row],[Unadjusted Maximum Revenue]]/(VPPEL[[#This Row],[Proposed Taxable Valuation]]/1000)&gt;VPPEL[[#This Row],[Max VPPEL RATE]],VPPEL[[#This Row],[Max VPPEL RATE]],VPPEL[[#This Row],[Unadjusted Maximum Revenue]]/(VPPEL[[#This Row],[Proposed Taxable Valuation]]/1000))</f>
        <v>0</v>
      </c>
      <c r="K1685" s="26">
        <f>ROUND(VPPEL[[#This Row],[Proposed Taxable Valuation]]/1000*VPPEL[[#This Row],[Adjusted Rate]],0)</f>
        <v>0</v>
      </c>
      <c r="L1685" s="19">
        <f t="shared" si="146"/>
        <v>0</v>
      </c>
      <c r="M1685" s="17">
        <f t="shared" si="149"/>
        <v>0</v>
      </c>
      <c r="N1685" s="2">
        <v>491452818.3702606</v>
      </c>
      <c r="O1685">
        <f>INDEX($R$3:$T$335,MATCH(VPPEL[[#This Row],[DistrictNumber]],$R$3:$R$335,0),3)</f>
        <v>0</v>
      </c>
      <c r="P1685" s="9">
        <f t="shared" si="147"/>
        <v>0</v>
      </c>
    </row>
    <row r="1686" spans="1:16" x14ac:dyDescent="0.35">
      <c r="A1686" s="13">
        <v>2031</v>
      </c>
      <c r="B1686" s="13">
        <f t="shared" si="145"/>
        <v>2030</v>
      </c>
      <c r="C1686" t="s">
        <v>106</v>
      </c>
      <c r="D1686" t="s">
        <v>107</v>
      </c>
      <c r="E1686" s="25">
        <v>742034985.80852449</v>
      </c>
      <c r="F1686" s="13">
        <f>INDEX($R$3:$T$335,MATCH(VPPEL[[#This Row],[DistrictNumber]],$R$3:$R$335,0),3)</f>
        <v>0.67</v>
      </c>
      <c r="G1686" s="9">
        <f t="shared" si="148"/>
        <v>497163.44049171149</v>
      </c>
      <c r="H1686" s="11">
        <v>1.02</v>
      </c>
      <c r="I1686" s="12" cm="1">
        <f t="array" ref="I1686">INDEX(VPPEL[],MATCH(VPPEL[[#This Row],[Base Year]]&amp;VPPEL[[#This Row],[DistrictNumber]],VPPEL[[Fiscal Year]:[Fiscal Year]]&amp;VPPEL[[DistrictNumber]:[DistrictNumber]],0),9)*$H1686</f>
        <v>300549.31334522966</v>
      </c>
      <c r="J1686" s="15">
        <f>IF(VPPEL[[#This Row],[Unadjusted Maximum Revenue]]/(VPPEL[[#This Row],[Proposed Taxable Valuation]]/1000)&gt;VPPEL[[#This Row],[Max VPPEL RATE]],VPPEL[[#This Row],[Max VPPEL RATE]],VPPEL[[#This Row],[Unadjusted Maximum Revenue]]/(VPPEL[[#This Row],[Proposed Taxable Valuation]]/1000))</f>
        <v>0.40503388531977347</v>
      </c>
      <c r="K1686" s="26">
        <f>ROUND(VPPEL[[#This Row],[Proposed Taxable Valuation]]/1000*VPPEL[[#This Row],[Adjusted Rate]],0)</f>
        <v>300549</v>
      </c>
      <c r="L1686" s="19">
        <f t="shared" si="146"/>
        <v>-196614.12714648183</v>
      </c>
      <c r="M1686" s="17">
        <f t="shared" si="149"/>
        <v>-0.26496611468022657</v>
      </c>
      <c r="N1686" s="2">
        <v>492144307.97278196</v>
      </c>
      <c r="O1686">
        <f>INDEX($R$3:$T$335,MATCH(VPPEL[[#This Row],[DistrictNumber]],$R$3:$R$335,0),3)</f>
        <v>0.67</v>
      </c>
      <c r="P1686" s="9">
        <f t="shared" si="147"/>
        <v>329737</v>
      </c>
    </row>
    <row r="1687" spans="1:16" x14ac:dyDescent="0.35">
      <c r="A1687" s="13">
        <v>2031</v>
      </c>
      <c r="B1687" s="13">
        <f t="shared" si="145"/>
        <v>2030</v>
      </c>
      <c r="C1687" t="s">
        <v>108</v>
      </c>
      <c r="D1687" t="s">
        <v>109</v>
      </c>
      <c r="E1687" s="25">
        <v>753316817.70081043</v>
      </c>
      <c r="F1687" s="13">
        <f>INDEX($R$3:$T$335,MATCH(VPPEL[[#This Row],[DistrictNumber]],$R$3:$R$335,0),3)</f>
        <v>0</v>
      </c>
      <c r="G1687" s="9">
        <f t="shared" si="148"/>
        <v>0</v>
      </c>
      <c r="H1687" s="11">
        <v>1.02</v>
      </c>
      <c r="I1687" s="12" cm="1">
        <f t="array" ref="I1687">INDEX(VPPEL[],MATCH(VPPEL[[#This Row],[Base Year]]&amp;VPPEL[[#This Row],[DistrictNumber]],VPPEL[[Fiscal Year]:[Fiscal Year]]&amp;VPPEL[[DistrictNumber]:[DistrictNumber]],0),9)*$H1687</f>
        <v>0</v>
      </c>
      <c r="J1687" s="15">
        <f>IF(VPPEL[[#This Row],[Unadjusted Maximum Revenue]]/(VPPEL[[#This Row],[Proposed Taxable Valuation]]/1000)&gt;VPPEL[[#This Row],[Max VPPEL RATE]],VPPEL[[#This Row],[Max VPPEL RATE]],VPPEL[[#This Row],[Unadjusted Maximum Revenue]]/(VPPEL[[#This Row],[Proposed Taxable Valuation]]/1000))</f>
        <v>0</v>
      </c>
      <c r="K1687" s="26">
        <f>ROUND(VPPEL[[#This Row],[Proposed Taxable Valuation]]/1000*VPPEL[[#This Row],[Adjusted Rate]],0)</f>
        <v>0</v>
      </c>
      <c r="L1687" s="19">
        <f t="shared" si="146"/>
        <v>0</v>
      </c>
      <c r="M1687" s="17">
        <f t="shared" si="149"/>
        <v>0</v>
      </c>
      <c r="N1687" s="2">
        <v>531126991.96677655</v>
      </c>
      <c r="O1687">
        <f>INDEX($R$3:$T$335,MATCH(VPPEL[[#This Row],[DistrictNumber]],$R$3:$R$335,0),3)</f>
        <v>0</v>
      </c>
      <c r="P1687" s="9">
        <f t="shared" si="147"/>
        <v>0</v>
      </c>
    </row>
    <row r="1688" spans="1:16" x14ac:dyDescent="0.35">
      <c r="A1688" s="13">
        <v>2031</v>
      </c>
      <c r="B1688" s="13">
        <f t="shared" si="145"/>
        <v>2030</v>
      </c>
      <c r="C1688" t="s">
        <v>110</v>
      </c>
      <c r="D1688" t="s">
        <v>111</v>
      </c>
      <c r="E1688" s="25">
        <v>809436711.28968275</v>
      </c>
      <c r="F1688" s="13">
        <f>INDEX($R$3:$T$335,MATCH(VPPEL[[#This Row],[DistrictNumber]],$R$3:$R$335,0),3)</f>
        <v>0.98541999999999996</v>
      </c>
      <c r="G1688" s="9">
        <f t="shared" si="148"/>
        <v>797635.12403907918</v>
      </c>
      <c r="H1688" s="11">
        <v>1.02</v>
      </c>
      <c r="I1688" s="12" cm="1">
        <f t="array" ref="I1688">INDEX(VPPEL[],MATCH(VPPEL[[#This Row],[Base Year]]&amp;VPPEL[[#This Row],[DistrictNumber]],VPPEL[[Fiscal Year]:[Fiscal Year]]&amp;VPPEL[[DistrictNumber]:[DistrictNumber]],0),9)*$H1688</f>
        <v>457360.85893481941</v>
      </c>
      <c r="J1688" s="15">
        <f>IF(VPPEL[[#This Row],[Unadjusted Maximum Revenue]]/(VPPEL[[#This Row],[Proposed Taxable Valuation]]/1000)&gt;VPPEL[[#This Row],[Max VPPEL RATE]],VPPEL[[#This Row],[Max VPPEL RATE]],VPPEL[[#This Row],[Unadjusted Maximum Revenue]]/(VPPEL[[#This Row],[Proposed Taxable Valuation]]/1000))</f>
        <v>0.56503597199848055</v>
      </c>
      <c r="K1688" s="26">
        <f>ROUND(VPPEL[[#This Row],[Proposed Taxable Valuation]]/1000*VPPEL[[#This Row],[Adjusted Rate]],0)</f>
        <v>457361</v>
      </c>
      <c r="L1688" s="19">
        <f t="shared" si="146"/>
        <v>-340274.26510425977</v>
      </c>
      <c r="M1688" s="17">
        <f t="shared" si="149"/>
        <v>-0.42038402800151942</v>
      </c>
      <c r="N1688" s="2">
        <v>524789550.3232488</v>
      </c>
      <c r="O1688">
        <f>INDEX($R$3:$T$335,MATCH(VPPEL[[#This Row],[DistrictNumber]],$R$3:$R$335,0),3)</f>
        <v>0.98541999999999996</v>
      </c>
      <c r="P1688" s="9">
        <f t="shared" si="147"/>
        <v>517138</v>
      </c>
    </row>
    <row r="1689" spans="1:16" x14ac:dyDescent="0.35">
      <c r="A1689" s="13">
        <v>2031</v>
      </c>
      <c r="B1689" s="13">
        <f t="shared" si="145"/>
        <v>2030</v>
      </c>
      <c r="C1689" t="s">
        <v>112</v>
      </c>
      <c r="D1689" t="s">
        <v>113</v>
      </c>
      <c r="E1689" s="25">
        <v>1228785799.7507467</v>
      </c>
      <c r="F1689" s="13">
        <f>INDEX($R$3:$T$335,MATCH(VPPEL[[#This Row],[DistrictNumber]],$R$3:$R$335,0),3)</f>
        <v>1.1802600000000001</v>
      </c>
      <c r="G1689" s="9">
        <f t="shared" si="148"/>
        <v>1450286.7280138163</v>
      </c>
      <c r="H1689" s="11">
        <v>1.02</v>
      </c>
      <c r="I1689" s="12" cm="1">
        <f t="array" ref="I1689">INDEX(VPPEL[],MATCH(VPPEL[[#This Row],[Base Year]]&amp;VPPEL[[#This Row],[DistrictNumber]],VPPEL[[Fiscal Year]:[Fiscal Year]]&amp;VPPEL[[DistrictNumber]:[DistrictNumber]],0),9)*$H1689</f>
        <v>958304.57240792399</v>
      </c>
      <c r="J1689" s="15">
        <f>IF(VPPEL[[#This Row],[Unadjusted Maximum Revenue]]/(VPPEL[[#This Row],[Proposed Taxable Valuation]]/1000)&gt;VPPEL[[#This Row],[Max VPPEL RATE]],VPPEL[[#This Row],[Max VPPEL RATE]],VPPEL[[#This Row],[Unadjusted Maximum Revenue]]/(VPPEL[[#This Row],[Proposed Taxable Valuation]]/1000))</f>
        <v>0.77987926992834022</v>
      </c>
      <c r="K1689" s="26">
        <f>ROUND(VPPEL[[#This Row],[Proposed Taxable Valuation]]/1000*VPPEL[[#This Row],[Adjusted Rate]],0)</f>
        <v>958305</v>
      </c>
      <c r="L1689" s="19">
        <f t="shared" si="146"/>
        <v>-491982.1556058923</v>
      </c>
      <c r="M1689" s="17">
        <f t="shared" si="149"/>
        <v>-0.40038073007165986</v>
      </c>
      <c r="N1689" s="2">
        <v>839393440.63519371</v>
      </c>
      <c r="O1689">
        <f>INDEX($R$3:$T$335,MATCH(VPPEL[[#This Row],[DistrictNumber]],$R$3:$R$335,0),3)</f>
        <v>1.1802600000000001</v>
      </c>
      <c r="P1689" s="9">
        <f t="shared" si="147"/>
        <v>990703</v>
      </c>
    </row>
    <row r="1690" spans="1:16" x14ac:dyDescent="0.35">
      <c r="A1690" s="13">
        <v>2031</v>
      </c>
      <c r="B1690" s="13">
        <f t="shared" si="145"/>
        <v>2030</v>
      </c>
      <c r="C1690" t="s">
        <v>114</v>
      </c>
      <c r="D1690" t="s">
        <v>115</v>
      </c>
      <c r="E1690" s="25">
        <v>297868212.1911124</v>
      </c>
      <c r="F1690" s="13">
        <f>INDEX($R$3:$T$335,MATCH(VPPEL[[#This Row],[DistrictNumber]],$R$3:$R$335,0),3)</f>
        <v>0.59184000000000003</v>
      </c>
      <c r="G1690" s="9">
        <f t="shared" si="148"/>
        <v>176290.32270318797</v>
      </c>
      <c r="H1690" s="11">
        <v>1.02</v>
      </c>
      <c r="I1690" s="12" cm="1">
        <f t="array" ref="I1690">INDEX(VPPEL[],MATCH(VPPEL[[#This Row],[Base Year]]&amp;VPPEL[[#This Row],[DistrictNumber]],VPPEL[[Fiscal Year]:[Fiscal Year]]&amp;VPPEL[[DistrictNumber]:[DistrictNumber]],0),9)*$H1690</f>
        <v>152467.25982260916</v>
      </c>
      <c r="J1690" s="15">
        <f>IF(VPPEL[[#This Row],[Unadjusted Maximum Revenue]]/(VPPEL[[#This Row],[Proposed Taxable Valuation]]/1000)&gt;VPPEL[[#This Row],[Max VPPEL RATE]],VPPEL[[#This Row],[Max VPPEL RATE]],VPPEL[[#This Row],[Unadjusted Maximum Revenue]]/(VPPEL[[#This Row],[Proposed Taxable Valuation]]/1000))</f>
        <v>0.51186146618688566</v>
      </c>
      <c r="K1690" s="26">
        <f>ROUND(VPPEL[[#This Row],[Proposed Taxable Valuation]]/1000*VPPEL[[#This Row],[Adjusted Rate]],0)</f>
        <v>152467</v>
      </c>
      <c r="L1690" s="19">
        <f t="shared" si="146"/>
        <v>-23823.0628805788</v>
      </c>
      <c r="M1690" s="17">
        <f t="shared" si="149"/>
        <v>-7.9978533813114372E-2</v>
      </c>
      <c r="N1690" s="2">
        <v>239760788.91780394</v>
      </c>
      <c r="O1690">
        <f>INDEX($R$3:$T$335,MATCH(VPPEL[[#This Row],[DistrictNumber]],$R$3:$R$335,0),3)</f>
        <v>0.59184000000000003</v>
      </c>
      <c r="P1690" s="9">
        <f t="shared" si="147"/>
        <v>141900</v>
      </c>
    </row>
    <row r="1691" spans="1:16" x14ac:dyDescent="0.35">
      <c r="A1691" s="13">
        <v>2031</v>
      </c>
      <c r="B1691" s="13">
        <f t="shared" si="145"/>
        <v>2030</v>
      </c>
      <c r="C1691" t="s">
        <v>116</v>
      </c>
      <c r="D1691" t="s">
        <v>117</v>
      </c>
      <c r="E1691" s="25">
        <v>705645516.00597358</v>
      </c>
      <c r="F1691" s="13">
        <f>INDEX($R$3:$T$335,MATCH(VPPEL[[#This Row],[DistrictNumber]],$R$3:$R$335,0),3)</f>
        <v>0.85</v>
      </c>
      <c r="G1691" s="9">
        <f t="shared" si="148"/>
        <v>599798.68860507756</v>
      </c>
      <c r="H1691" s="11">
        <v>1.02</v>
      </c>
      <c r="I1691" s="12" cm="1">
        <f t="array" ref="I1691">INDEX(VPPEL[],MATCH(VPPEL[[#This Row],[Base Year]]&amp;VPPEL[[#This Row],[DistrictNumber]],VPPEL[[Fiscal Year]:[Fiscal Year]]&amp;VPPEL[[DistrictNumber]:[DistrictNumber]],0),9)*$H1691</f>
        <v>362878.35561398184</v>
      </c>
      <c r="J1691" s="15">
        <f>IF(VPPEL[[#This Row],[Unadjusted Maximum Revenue]]/(VPPEL[[#This Row],[Proposed Taxable Valuation]]/1000)&gt;VPPEL[[#This Row],[Max VPPEL RATE]],VPPEL[[#This Row],[Max VPPEL RATE]],VPPEL[[#This Row],[Unadjusted Maximum Revenue]]/(VPPEL[[#This Row],[Proposed Taxable Valuation]]/1000))</f>
        <v>0.51425021116538905</v>
      </c>
      <c r="K1691" s="26">
        <f>ROUND(VPPEL[[#This Row],[Proposed Taxable Valuation]]/1000*VPPEL[[#This Row],[Adjusted Rate]],0)</f>
        <v>362878</v>
      </c>
      <c r="L1691" s="19">
        <f t="shared" si="146"/>
        <v>-236920.33299109573</v>
      </c>
      <c r="M1691" s="17">
        <f t="shared" si="149"/>
        <v>-0.33574978883461093</v>
      </c>
      <c r="N1691" s="2">
        <v>470177949.11732638</v>
      </c>
      <c r="O1691">
        <f>INDEX($R$3:$T$335,MATCH(VPPEL[[#This Row],[DistrictNumber]],$R$3:$R$335,0),3)</f>
        <v>0.85</v>
      </c>
      <c r="P1691" s="9">
        <f t="shared" si="147"/>
        <v>399651</v>
      </c>
    </row>
    <row r="1692" spans="1:16" x14ac:dyDescent="0.35">
      <c r="A1692" s="13">
        <v>2031</v>
      </c>
      <c r="B1692" s="13">
        <f t="shared" si="145"/>
        <v>2030</v>
      </c>
      <c r="C1692" t="s">
        <v>118</v>
      </c>
      <c r="D1692" t="s">
        <v>119</v>
      </c>
      <c r="E1692" s="25">
        <v>673453844.91676819</v>
      </c>
      <c r="F1692" s="13">
        <f>INDEX($R$3:$T$335,MATCH(VPPEL[[#This Row],[DistrictNumber]],$R$3:$R$335,0),3)</f>
        <v>0</v>
      </c>
      <c r="G1692" s="9">
        <f t="shared" si="148"/>
        <v>0</v>
      </c>
      <c r="H1692" s="11">
        <v>1.02</v>
      </c>
      <c r="I1692" s="12" cm="1">
        <f t="array" ref="I1692">INDEX(VPPEL[],MATCH(VPPEL[[#This Row],[Base Year]]&amp;VPPEL[[#This Row],[DistrictNumber]],VPPEL[[Fiscal Year]:[Fiscal Year]]&amp;VPPEL[[DistrictNumber]:[DistrictNumber]],0),9)*$H1692</f>
        <v>0</v>
      </c>
      <c r="J1692" s="15">
        <f>IF(VPPEL[[#This Row],[Unadjusted Maximum Revenue]]/(VPPEL[[#This Row],[Proposed Taxable Valuation]]/1000)&gt;VPPEL[[#This Row],[Max VPPEL RATE]],VPPEL[[#This Row],[Max VPPEL RATE]],VPPEL[[#This Row],[Unadjusted Maximum Revenue]]/(VPPEL[[#This Row],[Proposed Taxable Valuation]]/1000))</f>
        <v>0</v>
      </c>
      <c r="K1692" s="26">
        <f>ROUND(VPPEL[[#This Row],[Proposed Taxable Valuation]]/1000*VPPEL[[#This Row],[Adjusted Rate]],0)</f>
        <v>0</v>
      </c>
      <c r="L1692" s="19">
        <f t="shared" si="146"/>
        <v>0</v>
      </c>
      <c r="M1692" s="17">
        <f t="shared" si="149"/>
        <v>0</v>
      </c>
      <c r="N1692" s="2">
        <v>455576179.60710722</v>
      </c>
      <c r="O1692">
        <f>INDEX($R$3:$T$335,MATCH(VPPEL[[#This Row],[DistrictNumber]],$R$3:$R$335,0),3)</f>
        <v>0</v>
      </c>
      <c r="P1692" s="9">
        <f t="shared" si="147"/>
        <v>0</v>
      </c>
    </row>
    <row r="1693" spans="1:16" x14ac:dyDescent="0.35">
      <c r="A1693" s="13">
        <v>2031</v>
      </c>
      <c r="B1693" s="13">
        <f t="shared" si="145"/>
        <v>2030</v>
      </c>
      <c r="C1693" t="s">
        <v>120</v>
      </c>
      <c r="D1693" t="s">
        <v>121</v>
      </c>
      <c r="E1693" s="25">
        <v>962340166.50937676</v>
      </c>
      <c r="F1693" s="13">
        <f>INDEX($R$3:$T$335,MATCH(VPPEL[[#This Row],[DistrictNumber]],$R$3:$R$335,0),3)</f>
        <v>1.34</v>
      </c>
      <c r="G1693" s="9">
        <f t="shared" si="148"/>
        <v>1289535.8231225649</v>
      </c>
      <c r="H1693" s="11">
        <v>1.02</v>
      </c>
      <c r="I1693" s="12" cm="1">
        <f t="array" ref="I1693">INDEX(VPPEL[],MATCH(VPPEL[[#This Row],[Base Year]]&amp;VPPEL[[#This Row],[DistrictNumber]],VPPEL[[Fiscal Year]:[Fiscal Year]]&amp;VPPEL[[DistrictNumber]:[DistrictNumber]],0),9)*$H1693</f>
        <v>951088.20209148584</v>
      </c>
      <c r="J1693" s="15">
        <f>IF(VPPEL[[#This Row],[Unadjusted Maximum Revenue]]/(VPPEL[[#This Row],[Proposed Taxable Valuation]]/1000)&gt;VPPEL[[#This Row],[Max VPPEL RATE]],VPPEL[[#This Row],[Max VPPEL RATE]],VPPEL[[#This Row],[Unadjusted Maximum Revenue]]/(VPPEL[[#This Row],[Proposed Taxable Valuation]]/1000))</f>
        <v>0.9883077057266515</v>
      </c>
      <c r="K1693" s="26">
        <f>ROUND(VPPEL[[#This Row],[Proposed Taxable Valuation]]/1000*VPPEL[[#This Row],[Adjusted Rate]],0)</f>
        <v>951088</v>
      </c>
      <c r="L1693" s="19">
        <f t="shared" si="146"/>
        <v>-338447.62103107909</v>
      </c>
      <c r="M1693" s="17">
        <f t="shared" si="149"/>
        <v>-0.35169229427334858</v>
      </c>
      <c r="N1693" s="2">
        <v>731596541.63766301</v>
      </c>
      <c r="O1693">
        <f>INDEX($R$3:$T$335,MATCH(VPPEL[[#This Row],[DistrictNumber]],$R$3:$R$335,0),3)</f>
        <v>1.34</v>
      </c>
      <c r="P1693" s="9">
        <f t="shared" si="147"/>
        <v>980339</v>
      </c>
    </row>
    <row r="1694" spans="1:16" x14ac:dyDescent="0.35">
      <c r="A1694" s="13">
        <v>2031</v>
      </c>
      <c r="B1694" s="13">
        <f t="shared" si="145"/>
        <v>2030</v>
      </c>
      <c r="C1694" t="s">
        <v>122</v>
      </c>
      <c r="D1694" t="s">
        <v>123</v>
      </c>
      <c r="E1694" s="25">
        <v>813570477.97491693</v>
      </c>
      <c r="F1694" s="13">
        <f>INDEX($R$3:$T$335,MATCH(VPPEL[[#This Row],[DistrictNumber]],$R$3:$R$335,0),3)</f>
        <v>0.13386999999999999</v>
      </c>
      <c r="G1694" s="9">
        <f t="shared" si="148"/>
        <v>108912.67988650213</v>
      </c>
      <c r="H1694" s="11">
        <v>1.02</v>
      </c>
      <c r="I1694" s="12" cm="1">
        <f t="array" ref="I1694">INDEX(VPPEL[],MATCH(VPPEL[[#This Row],[Base Year]]&amp;VPPEL[[#This Row],[DistrictNumber]],VPPEL[[Fiscal Year]:[Fiscal Year]]&amp;VPPEL[[DistrictNumber]:[DistrictNumber]],0),9)*$H1694</f>
        <v>64297.166984267576</v>
      </c>
      <c r="J1694" s="15">
        <f>IF(VPPEL[[#This Row],[Unadjusted Maximum Revenue]]/(VPPEL[[#This Row],[Proposed Taxable Valuation]]/1000)&gt;VPPEL[[#This Row],[Max VPPEL RATE]],VPPEL[[#This Row],[Max VPPEL RATE]],VPPEL[[#This Row],[Unadjusted Maximum Revenue]]/(VPPEL[[#This Row],[Proposed Taxable Valuation]]/1000))</f>
        <v>7.9030850706765576E-2</v>
      </c>
      <c r="K1694" s="26">
        <f>ROUND(VPPEL[[#This Row],[Proposed Taxable Valuation]]/1000*VPPEL[[#This Row],[Adjusted Rate]],0)</f>
        <v>64297</v>
      </c>
      <c r="L1694" s="19">
        <f t="shared" si="146"/>
        <v>-44615.51290223455</v>
      </c>
      <c r="M1694" s="17">
        <f t="shared" si="149"/>
        <v>-5.4839149293234413E-2</v>
      </c>
      <c r="N1694" s="2">
        <v>517762438.59998786</v>
      </c>
      <c r="O1694">
        <f>INDEX($R$3:$T$335,MATCH(VPPEL[[#This Row],[DistrictNumber]],$R$3:$R$335,0),3)</f>
        <v>0.13386999999999999</v>
      </c>
      <c r="P1694" s="9">
        <f t="shared" si="147"/>
        <v>69313</v>
      </c>
    </row>
    <row r="1695" spans="1:16" x14ac:dyDescent="0.35">
      <c r="A1695" s="13">
        <v>2031</v>
      </c>
      <c r="B1695" s="13">
        <f t="shared" si="145"/>
        <v>2030</v>
      </c>
      <c r="C1695" t="s">
        <v>124</v>
      </c>
      <c r="D1695" t="s">
        <v>125</v>
      </c>
      <c r="E1695" s="25">
        <v>206314644.2400974</v>
      </c>
      <c r="F1695" s="13">
        <f>INDEX($R$3:$T$335,MATCH(VPPEL[[#This Row],[DistrictNumber]],$R$3:$R$335,0),3)</f>
        <v>1.17137</v>
      </c>
      <c r="G1695" s="9">
        <f t="shared" si="148"/>
        <v>241670.7848235229</v>
      </c>
      <c r="H1695" s="11">
        <v>1.02</v>
      </c>
      <c r="I1695" s="12" cm="1">
        <f t="array" ref="I1695">INDEX(VPPEL[],MATCH(VPPEL[[#This Row],[Base Year]]&amp;VPPEL[[#This Row],[DistrictNumber]],VPPEL[[Fiscal Year]:[Fiscal Year]]&amp;VPPEL[[DistrictNumber]:[DistrictNumber]],0),9)*$H1695</f>
        <v>162055.20549861056</v>
      </c>
      <c r="J1695" s="15">
        <f>IF(VPPEL[[#This Row],[Unadjusted Maximum Revenue]]/(VPPEL[[#This Row],[Proposed Taxable Valuation]]/1000)&gt;VPPEL[[#This Row],[Max VPPEL RATE]],VPPEL[[#This Row],[Max VPPEL RATE]],VPPEL[[#This Row],[Unadjusted Maximum Revenue]]/(VPPEL[[#This Row],[Proposed Taxable Valuation]]/1000))</f>
        <v>0.78547601938532197</v>
      </c>
      <c r="K1695" s="26">
        <f>ROUND(VPPEL[[#This Row],[Proposed Taxable Valuation]]/1000*VPPEL[[#This Row],[Adjusted Rate]],0)</f>
        <v>162055</v>
      </c>
      <c r="L1695" s="19">
        <f t="shared" si="146"/>
        <v>-79615.579324912338</v>
      </c>
      <c r="M1695" s="17">
        <f t="shared" si="149"/>
        <v>-0.38589398061467806</v>
      </c>
      <c r="N1695" s="2">
        <v>138187772.85615048</v>
      </c>
      <c r="O1695">
        <f>INDEX($R$3:$T$335,MATCH(VPPEL[[#This Row],[DistrictNumber]],$R$3:$R$335,0),3)</f>
        <v>1.17137</v>
      </c>
      <c r="P1695" s="9">
        <f t="shared" si="147"/>
        <v>161869</v>
      </c>
    </row>
    <row r="1696" spans="1:16" x14ac:dyDescent="0.35">
      <c r="A1696" s="13">
        <v>2031</v>
      </c>
      <c r="B1696" s="13">
        <f t="shared" si="145"/>
        <v>2030</v>
      </c>
      <c r="C1696" t="s">
        <v>126</v>
      </c>
      <c r="D1696" t="s">
        <v>127</v>
      </c>
      <c r="E1696" s="25">
        <v>532720859.14842552</v>
      </c>
      <c r="F1696" s="13">
        <f>INDEX($R$3:$T$335,MATCH(VPPEL[[#This Row],[DistrictNumber]],$R$3:$R$335,0),3)</f>
        <v>0</v>
      </c>
      <c r="G1696" s="9">
        <f t="shared" si="148"/>
        <v>0</v>
      </c>
      <c r="H1696" s="11">
        <v>1.02</v>
      </c>
      <c r="I1696" s="12" cm="1">
        <f t="array" ref="I1696">INDEX(VPPEL[],MATCH(VPPEL[[#This Row],[Base Year]]&amp;VPPEL[[#This Row],[DistrictNumber]],VPPEL[[Fiscal Year]:[Fiscal Year]]&amp;VPPEL[[DistrictNumber]:[DistrictNumber]],0),9)*$H1696</f>
        <v>0</v>
      </c>
      <c r="J1696" s="15">
        <f>IF(VPPEL[[#This Row],[Unadjusted Maximum Revenue]]/(VPPEL[[#This Row],[Proposed Taxable Valuation]]/1000)&gt;VPPEL[[#This Row],[Max VPPEL RATE]],VPPEL[[#This Row],[Max VPPEL RATE]],VPPEL[[#This Row],[Unadjusted Maximum Revenue]]/(VPPEL[[#This Row],[Proposed Taxable Valuation]]/1000))</f>
        <v>0</v>
      </c>
      <c r="K1696" s="26">
        <f>ROUND(VPPEL[[#This Row],[Proposed Taxable Valuation]]/1000*VPPEL[[#This Row],[Adjusted Rate]],0)</f>
        <v>0</v>
      </c>
      <c r="L1696" s="19">
        <f t="shared" si="146"/>
        <v>0</v>
      </c>
      <c r="M1696" s="17">
        <f t="shared" si="149"/>
        <v>0</v>
      </c>
      <c r="N1696" s="2">
        <v>435028663.83532763</v>
      </c>
      <c r="O1696">
        <f>INDEX($R$3:$T$335,MATCH(VPPEL[[#This Row],[DistrictNumber]],$R$3:$R$335,0),3)</f>
        <v>0</v>
      </c>
      <c r="P1696" s="9">
        <f t="shared" si="147"/>
        <v>0</v>
      </c>
    </row>
    <row r="1697" spans="1:16" x14ac:dyDescent="0.35">
      <c r="A1697" s="13">
        <v>2031</v>
      </c>
      <c r="B1697" s="13">
        <f t="shared" si="145"/>
        <v>2030</v>
      </c>
      <c r="C1697" t="s">
        <v>128</v>
      </c>
      <c r="D1697" t="s">
        <v>129</v>
      </c>
      <c r="E1697" s="25">
        <v>759877968.07774484</v>
      </c>
      <c r="F1697" s="13">
        <f>INDEX($R$3:$T$335,MATCH(VPPEL[[#This Row],[DistrictNumber]],$R$3:$R$335,0),3)</f>
        <v>1.34</v>
      </c>
      <c r="G1697" s="9">
        <f t="shared" si="148"/>
        <v>1018236.4772241781</v>
      </c>
      <c r="H1697" s="11">
        <v>1.02</v>
      </c>
      <c r="I1697" s="12" cm="1">
        <f t="array" ref="I1697">INDEX(VPPEL[],MATCH(VPPEL[[#This Row],[Base Year]]&amp;VPPEL[[#This Row],[DistrictNumber]],VPPEL[[Fiscal Year]:[Fiscal Year]]&amp;VPPEL[[DistrictNumber]:[DistrictNumber]],0),9)*$H1697</f>
        <v>603319.05262515577</v>
      </c>
      <c r="J1697" s="15">
        <f>IF(VPPEL[[#This Row],[Unadjusted Maximum Revenue]]/(VPPEL[[#This Row],[Proposed Taxable Valuation]]/1000)&gt;VPPEL[[#This Row],[Max VPPEL RATE]],VPPEL[[#This Row],[Max VPPEL RATE]],VPPEL[[#This Row],[Unadjusted Maximum Revenue]]/(VPPEL[[#This Row],[Proposed Taxable Valuation]]/1000))</f>
        <v>0.79396834487959367</v>
      </c>
      <c r="K1697" s="26">
        <f>ROUND(VPPEL[[#This Row],[Proposed Taxable Valuation]]/1000*VPPEL[[#This Row],[Adjusted Rate]],0)</f>
        <v>603319</v>
      </c>
      <c r="L1697" s="19">
        <f t="shared" si="146"/>
        <v>-414917.42459902237</v>
      </c>
      <c r="M1697" s="17">
        <f t="shared" si="149"/>
        <v>-0.54603165512040641</v>
      </c>
      <c r="N1697" s="2">
        <v>469436664.63031745</v>
      </c>
      <c r="O1697">
        <f>INDEX($R$3:$T$335,MATCH(VPPEL[[#This Row],[DistrictNumber]],$R$3:$R$335,0),3)</f>
        <v>1.34</v>
      </c>
      <c r="P1697" s="9">
        <f t="shared" si="147"/>
        <v>629045</v>
      </c>
    </row>
    <row r="1698" spans="1:16" x14ac:dyDescent="0.35">
      <c r="A1698" s="13">
        <v>2031</v>
      </c>
      <c r="B1698" s="13">
        <f t="shared" si="145"/>
        <v>2030</v>
      </c>
      <c r="C1698" t="s">
        <v>130</v>
      </c>
      <c r="D1698" t="s">
        <v>131</v>
      </c>
      <c r="E1698" s="25">
        <v>4040612048.742846</v>
      </c>
      <c r="F1698" s="13">
        <f>INDEX($R$3:$T$335,MATCH(VPPEL[[#This Row],[DistrictNumber]],$R$3:$R$335,0),3)</f>
        <v>0.36901</v>
      </c>
      <c r="G1698" s="9">
        <f t="shared" si="148"/>
        <v>1491026.2521065976</v>
      </c>
      <c r="H1698" s="11">
        <v>1.02</v>
      </c>
      <c r="I1698" s="12" cm="1">
        <f t="array" ref="I1698">INDEX(VPPEL[],MATCH(VPPEL[[#This Row],[Base Year]]&amp;VPPEL[[#This Row],[DistrictNumber]],VPPEL[[Fiscal Year]:[Fiscal Year]]&amp;VPPEL[[DistrictNumber]:[DistrictNumber]],0),9)*$H1698</f>
        <v>742981.53077377297</v>
      </c>
      <c r="J1698" s="15">
        <f>IF(VPPEL[[#This Row],[Unadjusted Maximum Revenue]]/(VPPEL[[#This Row],[Proposed Taxable Valuation]]/1000)&gt;VPPEL[[#This Row],[Max VPPEL RATE]],VPPEL[[#This Row],[Max VPPEL RATE]],VPPEL[[#This Row],[Unadjusted Maximum Revenue]]/(VPPEL[[#This Row],[Proposed Taxable Valuation]]/1000))</f>
        <v>0.18387846242376485</v>
      </c>
      <c r="K1698" s="26">
        <f>ROUND(VPPEL[[#This Row],[Proposed Taxable Valuation]]/1000*VPPEL[[#This Row],[Adjusted Rate]],0)</f>
        <v>742982</v>
      </c>
      <c r="L1698" s="19">
        <f t="shared" si="146"/>
        <v>-748044.72133282467</v>
      </c>
      <c r="M1698" s="17">
        <f t="shared" si="149"/>
        <v>-0.18513153757623516</v>
      </c>
      <c r="N1698" s="2">
        <v>2378401985.4154482</v>
      </c>
      <c r="O1698">
        <f>INDEX($R$3:$T$335,MATCH(VPPEL[[#This Row],[DistrictNumber]],$R$3:$R$335,0),3)</f>
        <v>0.36901</v>
      </c>
      <c r="P1698" s="9">
        <f t="shared" si="147"/>
        <v>877654</v>
      </c>
    </row>
    <row r="1699" spans="1:16" x14ac:dyDescent="0.35">
      <c r="A1699" s="13">
        <v>2031</v>
      </c>
      <c r="B1699" s="13">
        <f t="shared" si="145"/>
        <v>2030</v>
      </c>
      <c r="C1699" t="s">
        <v>132</v>
      </c>
      <c r="D1699" t="s">
        <v>133</v>
      </c>
      <c r="E1699" s="25">
        <v>2787037264.3861012</v>
      </c>
      <c r="F1699" s="13">
        <f>INDEX($R$3:$T$335,MATCH(VPPEL[[#This Row],[DistrictNumber]],$R$3:$R$335,0),3)</f>
        <v>1.34</v>
      </c>
      <c r="G1699" s="9">
        <f t="shared" si="148"/>
        <v>3734629.9342773757</v>
      </c>
      <c r="H1699" s="11">
        <v>1.02</v>
      </c>
      <c r="I1699" s="12" cm="1">
        <f t="array" ref="I1699">INDEX(VPPEL[],MATCH(VPPEL[[#This Row],[Base Year]]&amp;VPPEL[[#This Row],[DistrictNumber]],VPPEL[[Fiscal Year]:[Fiscal Year]]&amp;VPPEL[[DistrictNumber]:[DistrictNumber]],0),9)*$H1699</f>
        <v>1832394.9986328294</v>
      </c>
      <c r="J1699" s="15">
        <f>IF(VPPEL[[#This Row],[Unadjusted Maximum Revenue]]/(VPPEL[[#This Row],[Proposed Taxable Valuation]]/1000)&gt;VPPEL[[#This Row],[Max VPPEL RATE]],VPPEL[[#This Row],[Max VPPEL RATE]],VPPEL[[#This Row],[Unadjusted Maximum Revenue]]/(VPPEL[[#This Row],[Proposed Taxable Valuation]]/1000))</f>
        <v>0.65747057710634871</v>
      </c>
      <c r="K1699" s="26">
        <f>ROUND(VPPEL[[#This Row],[Proposed Taxable Valuation]]/1000*VPPEL[[#This Row],[Adjusted Rate]],0)</f>
        <v>1832395</v>
      </c>
      <c r="L1699" s="19">
        <f t="shared" si="146"/>
        <v>-1902234.9356445463</v>
      </c>
      <c r="M1699" s="17">
        <f t="shared" si="149"/>
        <v>-0.68252942289365137</v>
      </c>
      <c r="N1699" s="2">
        <v>1565418219.0203457</v>
      </c>
      <c r="O1699">
        <f>INDEX($R$3:$T$335,MATCH(VPPEL[[#This Row],[DistrictNumber]],$R$3:$R$335,0),3)</f>
        <v>1.34</v>
      </c>
      <c r="P1699" s="9">
        <f t="shared" si="147"/>
        <v>2097660</v>
      </c>
    </row>
    <row r="1700" spans="1:16" x14ac:dyDescent="0.35">
      <c r="A1700" s="13">
        <v>2031</v>
      </c>
      <c r="B1700" s="13">
        <f t="shared" si="145"/>
        <v>2030</v>
      </c>
      <c r="C1700" t="s">
        <v>134</v>
      </c>
      <c r="D1700" t="s">
        <v>135</v>
      </c>
      <c r="E1700" s="25">
        <v>1754255071.3485253</v>
      </c>
      <c r="F1700" s="13">
        <f>INDEX($R$3:$T$335,MATCH(VPPEL[[#This Row],[DistrictNumber]],$R$3:$R$335,0),3)</f>
        <v>0.75</v>
      </c>
      <c r="G1700" s="9">
        <f t="shared" si="148"/>
        <v>1315691.303511394</v>
      </c>
      <c r="H1700" s="11">
        <v>1.02</v>
      </c>
      <c r="I1700" s="12" cm="1">
        <f t="array" ref="I1700">INDEX(VPPEL[],MATCH(VPPEL[[#This Row],[Base Year]]&amp;VPPEL[[#This Row],[DistrictNumber]],VPPEL[[Fiscal Year]:[Fiscal Year]]&amp;VPPEL[[DistrictNumber]:[DistrictNumber]],0),9)*$H1700</f>
        <v>851586.51955854439</v>
      </c>
      <c r="J1700" s="15">
        <f>IF(VPPEL[[#This Row],[Unadjusted Maximum Revenue]]/(VPPEL[[#This Row],[Proposed Taxable Valuation]]/1000)&gt;VPPEL[[#This Row],[Max VPPEL RATE]],VPPEL[[#This Row],[Max VPPEL RATE]],VPPEL[[#This Row],[Unadjusted Maximum Revenue]]/(VPPEL[[#This Row],[Proposed Taxable Valuation]]/1000))</f>
        <v>0.4854405345420581</v>
      </c>
      <c r="K1700" s="26">
        <f>ROUND(VPPEL[[#This Row],[Proposed Taxable Valuation]]/1000*VPPEL[[#This Row],[Adjusted Rate]],0)</f>
        <v>851587</v>
      </c>
      <c r="L1700" s="19">
        <f t="shared" si="146"/>
        <v>-464104.78395284957</v>
      </c>
      <c r="M1700" s="17">
        <f t="shared" si="149"/>
        <v>-0.2645594654579419</v>
      </c>
      <c r="N1700" s="2">
        <v>1135632801.851136</v>
      </c>
      <c r="O1700">
        <f>INDEX($R$3:$T$335,MATCH(VPPEL[[#This Row],[DistrictNumber]],$R$3:$R$335,0),3)</f>
        <v>0.75</v>
      </c>
      <c r="P1700" s="9">
        <f t="shared" si="147"/>
        <v>851725</v>
      </c>
    </row>
    <row r="1701" spans="1:16" x14ac:dyDescent="0.35">
      <c r="A1701" s="13">
        <v>2031</v>
      </c>
      <c r="B1701" s="13">
        <f t="shared" si="145"/>
        <v>2030</v>
      </c>
      <c r="C1701" t="s">
        <v>136</v>
      </c>
      <c r="D1701" t="s">
        <v>137</v>
      </c>
      <c r="E1701" s="25">
        <v>579319620.42269504</v>
      </c>
      <c r="F1701" s="13">
        <f>INDEX($R$3:$T$335,MATCH(VPPEL[[#This Row],[DistrictNumber]],$R$3:$R$335,0),3)</f>
        <v>1.16378</v>
      </c>
      <c r="G1701" s="9">
        <f t="shared" si="148"/>
        <v>674200.58785552403</v>
      </c>
      <c r="H1701" s="11">
        <v>1.02</v>
      </c>
      <c r="I1701" s="12" cm="1">
        <f t="array" ref="I1701">INDEX(VPPEL[],MATCH(VPPEL[[#This Row],[Base Year]]&amp;VPPEL[[#This Row],[DistrictNumber]],VPPEL[[Fiscal Year]:[Fiscal Year]]&amp;VPPEL[[DistrictNumber]:[DistrictNumber]],0),9)*$H1701</f>
        <v>405350.58214394154</v>
      </c>
      <c r="J1701" s="15">
        <f>IF(VPPEL[[#This Row],[Unadjusted Maximum Revenue]]/(VPPEL[[#This Row],[Proposed Taxable Valuation]]/1000)&gt;VPPEL[[#This Row],[Max VPPEL RATE]],VPPEL[[#This Row],[Max VPPEL RATE]],VPPEL[[#This Row],[Unadjusted Maximum Revenue]]/(VPPEL[[#This Row],[Proposed Taxable Valuation]]/1000))</f>
        <v>0.6997011111900221</v>
      </c>
      <c r="K1701" s="26">
        <f>ROUND(VPPEL[[#This Row],[Proposed Taxable Valuation]]/1000*VPPEL[[#This Row],[Adjusted Rate]],0)</f>
        <v>405351</v>
      </c>
      <c r="L1701" s="19">
        <f t="shared" si="146"/>
        <v>-268850.00571158249</v>
      </c>
      <c r="M1701" s="17">
        <f t="shared" si="149"/>
        <v>-0.46407888880997794</v>
      </c>
      <c r="N1701" s="2">
        <v>370757065.68068159</v>
      </c>
      <c r="O1701">
        <f>INDEX($R$3:$T$335,MATCH(VPPEL[[#This Row],[DistrictNumber]],$R$3:$R$335,0),3)</f>
        <v>1.16378</v>
      </c>
      <c r="P1701" s="9">
        <f t="shared" si="147"/>
        <v>431480</v>
      </c>
    </row>
    <row r="1702" spans="1:16" x14ac:dyDescent="0.35">
      <c r="A1702" s="13">
        <v>2031</v>
      </c>
      <c r="B1702" s="13">
        <f t="shared" si="145"/>
        <v>2030</v>
      </c>
      <c r="C1702" t="s">
        <v>138</v>
      </c>
      <c r="D1702" t="s">
        <v>139</v>
      </c>
      <c r="E1702" s="25">
        <v>5711025299.0336742</v>
      </c>
      <c r="F1702" s="13">
        <f>INDEX($R$3:$T$335,MATCH(VPPEL[[#This Row],[DistrictNumber]],$R$3:$R$335,0),3)</f>
        <v>0.67</v>
      </c>
      <c r="G1702" s="9">
        <f t="shared" si="148"/>
        <v>3826386.9503525621</v>
      </c>
      <c r="H1702" s="11">
        <v>1.02</v>
      </c>
      <c r="I1702" s="12" cm="1">
        <f t="array" ref="I1702">INDEX(VPPEL[],MATCH(VPPEL[[#This Row],[Base Year]]&amp;VPPEL[[#This Row],[DistrictNumber]],VPPEL[[Fiscal Year]:[Fiscal Year]]&amp;VPPEL[[DistrictNumber]:[DistrictNumber]],0),9)*$H1702</f>
        <v>2189960.1047936943</v>
      </c>
      <c r="J1702" s="15">
        <f>IF(VPPEL[[#This Row],[Unadjusted Maximum Revenue]]/(VPPEL[[#This Row],[Proposed Taxable Valuation]]/1000)&gt;VPPEL[[#This Row],[Max VPPEL RATE]],VPPEL[[#This Row],[Max VPPEL RATE]],VPPEL[[#This Row],[Unadjusted Maximum Revenue]]/(VPPEL[[#This Row],[Proposed Taxable Valuation]]/1000))</f>
        <v>0.38346181116799521</v>
      </c>
      <c r="K1702" s="26">
        <f>ROUND(VPPEL[[#This Row],[Proposed Taxable Valuation]]/1000*VPPEL[[#This Row],[Adjusted Rate]],0)</f>
        <v>2189960</v>
      </c>
      <c r="L1702" s="19">
        <f t="shared" si="146"/>
        <v>-1636426.8455588678</v>
      </c>
      <c r="M1702" s="17">
        <f t="shared" si="149"/>
        <v>-0.28653818883200483</v>
      </c>
      <c r="N1702" s="2">
        <v>3606616656.0412951</v>
      </c>
      <c r="O1702">
        <f>INDEX($R$3:$T$335,MATCH(VPPEL[[#This Row],[DistrictNumber]],$R$3:$R$335,0),3)</f>
        <v>0.67</v>
      </c>
      <c r="P1702" s="9">
        <f t="shared" si="147"/>
        <v>2416433</v>
      </c>
    </row>
    <row r="1703" spans="1:16" x14ac:dyDescent="0.35">
      <c r="A1703" s="13">
        <v>2031</v>
      </c>
      <c r="B1703" s="13">
        <f t="shared" si="145"/>
        <v>2030</v>
      </c>
      <c r="C1703" t="s">
        <v>140</v>
      </c>
      <c r="D1703" t="s">
        <v>141</v>
      </c>
      <c r="E1703" s="25">
        <v>399985427.87162304</v>
      </c>
      <c r="F1703" s="13">
        <f>INDEX($R$3:$T$335,MATCH(VPPEL[[#This Row],[DistrictNumber]],$R$3:$R$335,0),3)</f>
        <v>1.34</v>
      </c>
      <c r="G1703" s="9">
        <f t="shared" si="148"/>
        <v>535980.47334797482</v>
      </c>
      <c r="H1703" s="11">
        <v>1.02</v>
      </c>
      <c r="I1703" s="12" cm="1">
        <f t="array" ref="I1703">INDEX(VPPEL[],MATCH(VPPEL[[#This Row],[Base Year]]&amp;VPPEL[[#This Row],[DistrictNumber]],VPPEL[[Fiscal Year]:[Fiscal Year]]&amp;VPPEL[[DistrictNumber]:[DistrictNumber]],0),9)*$H1703</f>
        <v>340248.25473020045</v>
      </c>
      <c r="J1703" s="15">
        <f>IF(VPPEL[[#This Row],[Unadjusted Maximum Revenue]]/(VPPEL[[#This Row],[Proposed Taxable Valuation]]/1000)&gt;VPPEL[[#This Row],[Max VPPEL RATE]],VPPEL[[#This Row],[Max VPPEL RATE]],VPPEL[[#This Row],[Unadjusted Maximum Revenue]]/(VPPEL[[#This Row],[Proposed Taxable Valuation]]/1000))</f>
        <v>0.85065162633725877</v>
      </c>
      <c r="K1703" s="26">
        <f>ROUND(VPPEL[[#This Row],[Proposed Taxable Valuation]]/1000*VPPEL[[#This Row],[Adjusted Rate]],0)</f>
        <v>340248</v>
      </c>
      <c r="L1703" s="19">
        <f t="shared" si="146"/>
        <v>-195732.21861777437</v>
      </c>
      <c r="M1703" s="17">
        <f t="shared" si="149"/>
        <v>-0.48934837366274131</v>
      </c>
      <c r="N1703" s="2">
        <v>257418625.24890706</v>
      </c>
      <c r="O1703">
        <f>INDEX($R$3:$T$335,MATCH(VPPEL[[#This Row],[DistrictNumber]],$R$3:$R$335,0),3)</f>
        <v>1.34</v>
      </c>
      <c r="P1703" s="9">
        <f t="shared" si="147"/>
        <v>344941</v>
      </c>
    </row>
    <row r="1704" spans="1:16" x14ac:dyDescent="0.35">
      <c r="A1704" s="13">
        <v>2031</v>
      </c>
      <c r="B1704" s="13">
        <f t="shared" si="145"/>
        <v>2030</v>
      </c>
      <c r="C1704" t="s">
        <v>142</v>
      </c>
      <c r="D1704" t="s">
        <v>143</v>
      </c>
      <c r="E1704" s="25">
        <v>627382456.90934587</v>
      </c>
      <c r="F1704" s="13">
        <f>INDEX($R$3:$T$335,MATCH(VPPEL[[#This Row],[DistrictNumber]],$R$3:$R$335,0),3)</f>
        <v>1.34</v>
      </c>
      <c r="G1704" s="9">
        <f t="shared" si="148"/>
        <v>840692.49225852347</v>
      </c>
      <c r="H1704" s="11">
        <v>1.02</v>
      </c>
      <c r="I1704" s="12" cm="1">
        <f t="array" ref="I1704">INDEX(VPPEL[],MATCH(VPPEL[[#This Row],[Base Year]]&amp;VPPEL[[#This Row],[DistrictNumber]],VPPEL[[Fiscal Year]:[Fiscal Year]]&amp;VPPEL[[DistrictNumber]:[DistrictNumber]],0),9)*$H1704</f>
        <v>591680.09492868581</v>
      </c>
      <c r="J1704" s="15">
        <f>IF(VPPEL[[#This Row],[Unadjusted Maximum Revenue]]/(VPPEL[[#This Row],[Proposed Taxable Valuation]]/1000)&gt;VPPEL[[#This Row],[Max VPPEL RATE]],VPPEL[[#This Row],[Max VPPEL RATE]],VPPEL[[#This Row],[Unadjusted Maximum Revenue]]/(VPPEL[[#This Row],[Proposed Taxable Valuation]]/1000))</f>
        <v>0.94309314583557302</v>
      </c>
      <c r="K1704" s="26">
        <f>ROUND(VPPEL[[#This Row],[Proposed Taxable Valuation]]/1000*VPPEL[[#This Row],[Adjusted Rate]],0)</f>
        <v>591680</v>
      </c>
      <c r="L1704" s="19">
        <f t="shared" si="146"/>
        <v>-249012.39732983767</v>
      </c>
      <c r="M1704" s="17">
        <f t="shared" si="149"/>
        <v>-0.39690685416442706</v>
      </c>
      <c r="N1704" s="2">
        <v>455632387.25290728</v>
      </c>
      <c r="O1704">
        <f>INDEX($R$3:$T$335,MATCH(VPPEL[[#This Row],[DistrictNumber]],$R$3:$R$335,0),3)</f>
        <v>1.34</v>
      </c>
      <c r="P1704" s="9">
        <f t="shared" si="147"/>
        <v>610547</v>
      </c>
    </row>
    <row r="1705" spans="1:16" x14ac:dyDescent="0.35">
      <c r="A1705" s="13">
        <v>2031</v>
      </c>
      <c r="B1705" s="13">
        <f t="shared" si="145"/>
        <v>2030</v>
      </c>
      <c r="C1705" t="s">
        <v>144</v>
      </c>
      <c r="D1705" t="s">
        <v>145</v>
      </c>
      <c r="E1705" s="25">
        <v>465342762.18437284</v>
      </c>
      <c r="F1705" s="13">
        <f>INDEX($R$3:$T$335,MATCH(VPPEL[[#This Row],[DistrictNumber]],$R$3:$R$335,0),3)</f>
        <v>0.67</v>
      </c>
      <c r="G1705" s="9">
        <f t="shared" si="148"/>
        <v>311779.65066352981</v>
      </c>
      <c r="H1705" s="11">
        <v>1.02</v>
      </c>
      <c r="I1705" s="12" cm="1">
        <f t="array" ref="I1705">INDEX(VPPEL[],MATCH(VPPEL[[#This Row],[Base Year]]&amp;VPPEL[[#This Row],[DistrictNumber]],VPPEL[[Fiscal Year]:[Fiscal Year]]&amp;VPPEL[[DistrictNumber]:[DistrictNumber]],0),9)*$H1705</f>
        <v>226064.71439174077</v>
      </c>
      <c r="J1705" s="15">
        <f>IF(VPPEL[[#This Row],[Unadjusted Maximum Revenue]]/(VPPEL[[#This Row],[Proposed Taxable Valuation]]/1000)&gt;VPPEL[[#This Row],[Max VPPEL RATE]],VPPEL[[#This Row],[Max VPPEL RATE]],VPPEL[[#This Row],[Unadjusted Maximum Revenue]]/(VPPEL[[#This Row],[Proposed Taxable Valuation]]/1000))</f>
        <v>0.48580257986729353</v>
      </c>
      <c r="K1705" s="26">
        <f>ROUND(VPPEL[[#This Row],[Proposed Taxable Valuation]]/1000*VPPEL[[#This Row],[Adjusted Rate]],0)</f>
        <v>226065</v>
      </c>
      <c r="L1705" s="19">
        <f t="shared" si="146"/>
        <v>-85714.936271789047</v>
      </c>
      <c r="M1705" s="17">
        <f t="shared" si="149"/>
        <v>-0.18419742013270651</v>
      </c>
      <c r="N1705" s="2">
        <v>353974570.52806085</v>
      </c>
      <c r="O1705">
        <f>INDEX($R$3:$T$335,MATCH(VPPEL[[#This Row],[DistrictNumber]],$R$3:$R$335,0),3)</f>
        <v>0.67</v>
      </c>
      <c r="P1705" s="9">
        <f t="shared" si="147"/>
        <v>237163</v>
      </c>
    </row>
    <row r="1706" spans="1:16" x14ac:dyDescent="0.35">
      <c r="A1706" s="13">
        <v>2031</v>
      </c>
      <c r="B1706" s="13">
        <f t="shared" si="145"/>
        <v>2030</v>
      </c>
      <c r="C1706" t="s">
        <v>146</v>
      </c>
      <c r="D1706" t="s">
        <v>147</v>
      </c>
      <c r="E1706" s="25">
        <v>381978867.35285884</v>
      </c>
      <c r="F1706" s="13">
        <f>INDEX($R$3:$T$335,MATCH(VPPEL[[#This Row],[DistrictNumber]],$R$3:$R$335,0),3)</f>
        <v>1.34</v>
      </c>
      <c r="G1706" s="9">
        <f t="shared" si="148"/>
        <v>511851.68225283088</v>
      </c>
      <c r="H1706" s="11">
        <v>1.02</v>
      </c>
      <c r="I1706" s="12" cm="1">
        <f t="array" ref="I1706">INDEX(VPPEL[],MATCH(VPPEL[[#This Row],[Base Year]]&amp;VPPEL[[#This Row],[DistrictNumber]],VPPEL[[Fiscal Year]:[Fiscal Year]]&amp;VPPEL[[DistrictNumber]:[DistrictNumber]],0),9)*$H1706</f>
        <v>391628.49101556977</v>
      </c>
      <c r="J1706" s="15">
        <f>IF(VPPEL[[#This Row],[Unadjusted Maximum Revenue]]/(VPPEL[[#This Row],[Proposed Taxable Valuation]]/1000)&gt;VPPEL[[#This Row],[Max VPPEL RATE]],VPPEL[[#This Row],[Max VPPEL RATE]],VPPEL[[#This Row],[Unadjusted Maximum Revenue]]/(VPPEL[[#This Row],[Proposed Taxable Valuation]]/1000))</f>
        <v>1.0252621924599743</v>
      </c>
      <c r="K1706" s="26">
        <f>ROUND(VPPEL[[#This Row],[Proposed Taxable Valuation]]/1000*VPPEL[[#This Row],[Adjusted Rate]],0)</f>
        <v>391628</v>
      </c>
      <c r="L1706" s="19">
        <f t="shared" si="146"/>
        <v>-120223.19123726111</v>
      </c>
      <c r="M1706" s="17">
        <f t="shared" si="149"/>
        <v>-0.31473780754002578</v>
      </c>
      <c r="N1706" s="2">
        <v>293638804.91613954</v>
      </c>
      <c r="O1706">
        <f>INDEX($R$3:$T$335,MATCH(VPPEL[[#This Row],[DistrictNumber]],$R$3:$R$335,0),3)</f>
        <v>1.34</v>
      </c>
      <c r="P1706" s="9">
        <f t="shared" si="147"/>
        <v>393476</v>
      </c>
    </row>
    <row r="1707" spans="1:16" x14ac:dyDescent="0.35">
      <c r="A1707" s="13">
        <v>2031</v>
      </c>
      <c r="B1707" s="13">
        <f t="shared" si="145"/>
        <v>2030</v>
      </c>
      <c r="C1707" t="s">
        <v>148</v>
      </c>
      <c r="D1707" t="s">
        <v>149</v>
      </c>
      <c r="E1707" s="25">
        <v>623114477.41211557</v>
      </c>
      <c r="F1707" s="13">
        <f>INDEX($R$3:$T$335,MATCH(VPPEL[[#This Row],[DistrictNumber]],$R$3:$R$335,0),3)</f>
        <v>0.67</v>
      </c>
      <c r="G1707" s="9">
        <f t="shared" si="148"/>
        <v>417486.69986611744</v>
      </c>
      <c r="H1707" s="11">
        <v>1.02</v>
      </c>
      <c r="I1707" s="12" cm="1">
        <f t="array" ref="I1707">INDEX(VPPEL[],MATCH(VPPEL[[#This Row],[Base Year]]&amp;VPPEL[[#This Row],[DistrictNumber]],VPPEL[[Fiscal Year]:[Fiscal Year]]&amp;VPPEL[[DistrictNumber]:[DistrictNumber]],0),9)*$H1707</f>
        <v>269506.864380421</v>
      </c>
      <c r="J1707" s="15">
        <f>IF(VPPEL[[#This Row],[Unadjusted Maximum Revenue]]/(VPPEL[[#This Row],[Proposed Taxable Valuation]]/1000)&gt;VPPEL[[#This Row],[Max VPPEL RATE]],VPPEL[[#This Row],[Max VPPEL RATE]],VPPEL[[#This Row],[Unadjusted Maximum Revenue]]/(VPPEL[[#This Row],[Proposed Taxable Valuation]]/1000))</f>
        <v>0.43251581234273667</v>
      </c>
      <c r="K1707" s="26">
        <f>ROUND(VPPEL[[#This Row],[Proposed Taxable Valuation]]/1000*VPPEL[[#This Row],[Adjusted Rate]],0)</f>
        <v>269507</v>
      </c>
      <c r="L1707" s="19">
        <f t="shared" si="146"/>
        <v>-147979.83548569644</v>
      </c>
      <c r="M1707" s="17">
        <f t="shared" si="149"/>
        <v>-0.23748418765726337</v>
      </c>
      <c r="N1707" s="2">
        <v>482881051.37385517</v>
      </c>
      <c r="O1707">
        <f>INDEX($R$3:$T$335,MATCH(VPPEL[[#This Row],[DistrictNumber]],$R$3:$R$335,0),3)</f>
        <v>0.67</v>
      </c>
      <c r="P1707" s="9">
        <f t="shared" si="147"/>
        <v>323530</v>
      </c>
    </row>
    <row r="1708" spans="1:16" x14ac:dyDescent="0.35">
      <c r="A1708" s="13">
        <v>2031</v>
      </c>
      <c r="B1708" s="13">
        <f t="shared" si="145"/>
        <v>2030</v>
      </c>
      <c r="C1708" t="s">
        <v>150</v>
      </c>
      <c r="D1708" t="s">
        <v>151</v>
      </c>
      <c r="E1708" s="25">
        <v>5773692714.2268982</v>
      </c>
      <c r="F1708" s="13">
        <f>INDEX($R$3:$T$335,MATCH(VPPEL[[#This Row],[DistrictNumber]],$R$3:$R$335,0),3)</f>
        <v>1.34</v>
      </c>
      <c r="G1708" s="9">
        <f t="shared" si="148"/>
        <v>7736748.2370640431</v>
      </c>
      <c r="H1708" s="11">
        <v>1.02</v>
      </c>
      <c r="I1708" s="12" cm="1">
        <f t="array" ref="I1708">INDEX(VPPEL[],MATCH(VPPEL[[#This Row],[Base Year]]&amp;VPPEL[[#This Row],[DistrictNumber]],VPPEL[[Fiscal Year]:[Fiscal Year]]&amp;VPPEL[[DistrictNumber]:[DistrictNumber]],0),9)*$H1708</f>
        <v>4241594.7340263594</v>
      </c>
      <c r="J1708" s="15">
        <f>IF(VPPEL[[#This Row],[Unadjusted Maximum Revenue]]/(VPPEL[[#This Row],[Proposed Taxable Valuation]]/1000)&gt;VPPEL[[#This Row],[Max VPPEL RATE]],VPPEL[[#This Row],[Max VPPEL RATE]],VPPEL[[#This Row],[Unadjusted Maximum Revenue]]/(VPPEL[[#This Row],[Proposed Taxable Valuation]]/1000))</f>
        <v>0.73464157930931939</v>
      </c>
      <c r="K1708" s="26">
        <f>ROUND(VPPEL[[#This Row],[Proposed Taxable Valuation]]/1000*VPPEL[[#This Row],[Adjusted Rate]],0)</f>
        <v>4241595</v>
      </c>
      <c r="L1708" s="19">
        <f t="shared" si="146"/>
        <v>-3495153.5030376837</v>
      </c>
      <c r="M1708" s="17">
        <f t="shared" si="149"/>
        <v>-0.60535842069068069</v>
      </c>
      <c r="N1708" s="2">
        <v>3400309816.8569846</v>
      </c>
      <c r="O1708">
        <f>INDEX($R$3:$T$335,MATCH(VPPEL[[#This Row],[DistrictNumber]],$R$3:$R$335,0),3)</f>
        <v>1.34</v>
      </c>
      <c r="P1708" s="9">
        <f t="shared" si="147"/>
        <v>4556415</v>
      </c>
    </row>
    <row r="1709" spans="1:16" x14ac:dyDescent="0.35">
      <c r="A1709" s="13">
        <v>2031</v>
      </c>
      <c r="B1709" s="13">
        <f t="shared" si="145"/>
        <v>2030</v>
      </c>
      <c r="C1709" t="s">
        <v>152</v>
      </c>
      <c r="D1709" t="s">
        <v>153</v>
      </c>
      <c r="E1709" s="25">
        <v>1051134094.9801694</v>
      </c>
      <c r="F1709" s="13">
        <f>INDEX($R$3:$T$335,MATCH(VPPEL[[#This Row],[DistrictNumber]],$R$3:$R$335,0),3)</f>
        <v>0.34688999999999998</v>
      </c>
      <c r="G1709" s="9">
        <f t="shared" si="148"/>
        <v>364627.90620767092</v>
      </c>
      <c r="H1709" s="11">
        <v>1.02</v>
      </c>
      <c r="I1709" s="12" cm="1">
        <f t="array" ref="I1709">INDEX(VPPEL[],MATCH(VPPEL[[#This Row],[Base Year]]&amp;VPPEL[[#This Row],[DistrictNumber]],VPPEL[[Fiscal Year]:[Fiscal Year]]&amp;VPPEL[[DistrictNumber]:[DistrictNumber]],0),9)*$H1709</f>
        <v>213482.2739864176</v>
      </c>
      <c r="J1709" s="15">
        <f>IF(VPPEL[[#This Row],[Unadjusted Maximum Revenue]]/(VPPEL[[#This Row],[Proposed Taxable Valuation]]/1000)&gt;VPPEL[[#This Row],[Max VPPEL RATE]],VPPEL[[#This Row],[Max VPPEL RATE]],VPPEL[[#This Row],[Unadjusted Maximum Revenue]]/(VPPEL[[#This Row],[Proposed Taxable Valuation]]/1000))</f>
        <v>0.20309708818877686</v>
      </c>
      <c r="K1709" s="26">
        <f>ROUND(VPPEL[[#This Row],[Proposed Taxable Valuation]]/1000*VPPEL[[#This Row],[Adjusted Rate]],0)</f>
        <v>213482</v>
      </c>
      <c r="L1709" s="19">
        <f t="shared" si="146"/>
        <v>-151145.63222125333</v>
      </c>
      <c r="M1709" s="17">
        <f t="shared" si="149"/>
        <v>-0.14379291181122311</v>
      </c>
      <c r="N1709" s="2">
        <v>692376942.45939004</v>
      </c>
      <c r="O1709">
        <f>INDEX($R$3:$T$335,MATCH(VPPEL[[#This Row],[DistrictNumber]],$R$3:$R$335,0),3)</f>
        <v>0.34688999999999998</v>
      </c>
      <c r="P1709" s="9">
        <f t="shared" si="147"/>
        <v>240179</v>
      </c>
    </row>
    <row r="1710" spans="1:16" x14ac:dyDescent="0.35">
      <c r="A1710" s="13">
        <v>2031</v>
      </c>
      <c r="B1710" s="13">
        <f t="shared" si="145"/>
        <v>2030</v>
      </c>
      <c r="C1710" t="s">
        <v>154</v>
      </c>
      <c r="D1710" t="s">
        <v>155</v>
      </c>
      <c r="E1710" s="25">
        <v>4364278658.7009668</v>
      </c>
      <c r="F1710" s="13">
        <f>INDEX($R$3:$T$335,MATCH(VPPEL[[#This Row],[DistrictNumber]],$R$3:$R$335,0),3)</f>
        <v>1.34</v>
      </c>
      <c r="G1710" s="9">
        <f t="shared" si="148"/>
        <v>5848133.4026592961</v>
      </c>
      <c r="H1710" s="11">
        <v>1.02</v>
      </c>
      <c r="I1710" s="12" cm="1">
        <f t="array" ref="I1710">INDEX(VPPEL[],MATCH(VPPEL[[#This Row],[Base Year]]&amp;VPPEL[[#This Row],[DistrictNumber]],VPPEL[[Fiscal Year]:[Fiscal Year]]&amp;VPPEL[[DistrictNumber]:[DistrictNumber]],0),9)*$H1710</f>
        <v>2738105.7161185765</v>
      </c>
      <c r="J1710" s="15">
        <f>IF(VPPEL[[#This Row],[Unadjusted Maximum Revenue]]/(VPPEL[[#This Row],[Proposed Taxable Valuation]]/1000)&gt;VPPEL[[#This Row],[Max VPPEL RATE]],VPPEL[[#This Row],[Max VPPEL RATE]],VPPEL[[#This Row],[Unadjusted Maximum Revenue]]/(VPPEL[[#This Row],[Proposed Taxable Valuation]]/1000))</f>
        <v>0.6273902127353107</v>
      </c>
      <c r="K1710" s="26">
        <f>ROUND(VPPEL[[#This Row],[Proposed Taxable Valuation]]/1000*VPPEL[[#This Row],[Adjusted Rate]],0)</f>
        <v>2738106</v>
      </c>
      <c r="L1710" s="19">
        <f t="shared" si="146"/>
        <v>-3110027.6865407196</v>
      </c>
      <c r="M1710" s="17">
        <f t="shared" si="149"/>
        <v>-0.71260978726468938</v>
      </c>
      <c r="N1710" s="2">
        <v>2593775006.8242989</v>
      </c>
      <c r="O1710">
        <f>INDEX($R$3:$T$335,MATCH(VPPEL[[#This Row],[DistrictNumber]],$R$3:$R$335,0),3)</f>
        <v>1.34</v>
      </c>
      <c r="P1710" s="9">
        <f t="shared" si="147"/>
        <v>3475659</v>
      </c>
    </row>
    <row r="1711" spans="1:16" x14ac:dyDescent="0.35">
      <c r="A1711" s="13">
        <v>2031</v>
      </c>
      <c r="B1711" s="13">
        <f t="shared" si="145"/>
        <v>2030</v>
      </c>
      <c r="C1711" t="s">
        <v>156</v>
      </c>
      <c r="D1711" t="s">
        <v>157</v>
      </c>
      <c r="E1711" s="25">
        <v>300780878.83696175</v>
      </c>
      <c r="F1711" s="13">
        <f>INDEX($R$3:$T$335,MATCH(VPPEL[[#This Row],[DistrictNumber]],$R$3:$R$335,0),3)</f>
        <v>0</v>
      </c>
      <c r="G1711" s="9">
        <f t="shared" si="148"/>
        <v>0</v>
      </c>
      <c r="H1711" s="11">
        <v>1.02</v>
      </c>
      <c r="I1711" s="12" cm="1">
        <f t="array" ref="I1711">INDEX(VPPEL[],MATCH(VPPEL[[#This Row],[Base Year]]&amp;VPPEL[[#This Row],[DistrictNumber]],VPPEL[[Fiscal Year]:[Fiscal Year]]&amp;VPPEL[[DistrictNumber]:[DistrictNumber]],0),9)*$H1711</f>
        <v>0</v>
      </c>
      <c r="J1711" s="15">
        <f>IF(VPPEL[[#This Row],[Unadjusted Maximum Revenue]]/(VPPEL[[#This Row],[Proposed Taxable Valuation]]/1000)&gt;VPPEL[[#This Row],[Max VPPEL RATE]],VPPEL[[#This Row],[Max VPPEL RATE]],VPPEL[[#This Row],[Unadjusted Maximum Revenue]]/(VPPEL[[#This Row],[Proposed Taxable Valuation]]/1000))</f>
        <v>0</v>
      </c>
      <c r="K1711" s="26">
        <f>ROUND(VPPEL[[#This Row],[Proposed Taxable Valuation]]/1000*VPPEL[[#This Row],[Adjusted Rate]],0)</f>
        <v>0</v>
      </c>
      <c r="L1711" s="19">
        <f t="shared" si="146"/>
        <v>0</v>
      </c>
      <c r="M1711" s="17">
        <f t="shared" si="149"/>
        <v>0</v>
      </c>
      <c r="N1711" s="2">
        <v>195128591.02607241</v>
      </c>
      <c r="O1711">
        <f>INDEX($R$3:$T$335,MATCH(VPPEL[[#This Row],[DistrictNumber]],$R$3:$R$335,0),3)</f>
        <v>0</v>
      </c>
      <c r="P1711" s="9">
        <f t="shared" si="147"/>
        <v>0</v>
      </c>
    </row>
    <row r="1712" spans="1:16" x14ac:dyDescent="0.35">
      <c r="A1712" s="13">
        <v>2031</v>
      </c>
      <c r="B1712" s="13">
        <f t="shared" si="145"/>
        <v>2030</v>
      </c>
      <c r="C1712" t="s">
        <v>158</v>
      </c>
      <c r="D1712" t="s">
        <v>159</v>
      </c>
      <c r="E1712" s="25">
        <v>11068483478.957033</v>
      </c>
      <c r="F1712" s="13">
        <f>INDEX($R$3:$T$335,MATCH(VPPEL[[#This Row],[DistrictNumber]],$R$3:$R$335,0),3)</f>
        <v>1.34</v>
      </c>
      <c r="G1712" s="9">
        <f t="shared" si="148"/>
        <v>14831767.861802425</v>
      </c>
      <c r="H1712" s="11">
        <v>1.02</v>
      </c>
      <c r="I1712" s="12" cm="1">
        <f t="array" ref="I1712">INDEX(VPPEL[],MATCH(VPPEL[[#This Row],[Base Year]]&amp;VPPEL[[#This Row],[DistrictNumber]],VPPEL[[Fiscal Year]:[Fiscal Year]]&amp;VPPEL[[DistrictNumber]:[DistrictNumber]],0),9)*$H1712</f>
        <v>8152366.4308014307</v>
      </c>
      <c r="J1712" s="15">
        <f>IF(VPPEL[[#This Row],[Unadjusted Maximum Revenue]]/(VPPEL[[#This Row],[Proposed Taxable Valuation]]/1000)&gt;VPPEL[[#This Row],[Max VPPEL RATE]],VPPEL[[#This Row],[Max VPPEL RATE]],VPPEL[[#This Row],[Unadjusted Maximum Revenue]]/(VPPEL[[#This Row],[Proposed Taxable Valuation]]/1000))</f>
        <v>0.73653869984089426</v>
      </c>
      <c r="K1712" s="26">
        <f>ROUND(VPPEL[[#This Row],[Proposed Taxable Valuation]]/1000*VPPEL[[#This Row],[Adjusted Rate]],0)</f>
        <v>8152366</v>
      </c>
      <c r="L1712" s="19">
        <f t="shared" si="146"/>
        <v>-6679401.4310009945</v>
      </c>
      <c r="M1712" s="17">
        <f t="shared" si="149"/>
        <v>-0.60346130015910582</v>
      </c>
      <c r="N1712" s="2">
        <v>6537565685.9835052</v>
      </c>
      <c r="O1712">
        <f>INDEX($R$3:$T$335,MATCH(VPPEL[[#This Row],[DistrictNumber]],$R$3:$R$335,0),3)</f>
        <v>1.34</v>
      </c>
      <c r="P1712" s="9">
        <f t="shared" si="147"/>
        <v>8760338</v>
      </c>
    </row>
    <row r="1713" spans="1:16" x14ac:dyDescent="0.35">
      <c r="A1713" s="13">
        <v>2031</v>
      </c>
      <c r="B1713" s="13">
        <f t="shared" si="145"/>
        <v>2030</v>
      </c>
      <c r="C1713" t="s">
        <v>160</v>
      </c>
      <c r="D1713" t="s">
        <v>161</v>
      </c>
      <c r="E1713" s="25">
        <v>852842512.74384952</v>
      </c>
      <c r="F1713" s="13">
        <f>INDEX($R$3:$T$335,MATCH(VPPEL[[#This Row],[DistrictNumber]],$R$3:$R$335,0),3)</f>
        <v>0</v>
      </c>
      <c r="G1713" s="9">
        <f t="shared" si="148"/>
        <v>0</v>
      </c>
      <c r="H1713" s="11">
        <v>1.02</v>
      </c>
      <c r="I1713" s="12" cm="1">
        <f t="array" ref="I1713">INDEX(VPPEL[],MATCH(VPPEL[[#This Row],[Base Year]]&amp;VPPEL[[#This Row],[DistrictNumber]],VPPEL[[Fiscal Year]:[Fiscal Year]]&amp;VPPEL[[DistrictNumber]:[DistrictNumber]],0),9)*$H1713</f>
        <v>0</v>
      </c>
      <c r="J1713" s="15">
        <f>IF(VPPEL[[#This Row],[Unadjusted Maximum Revenue]]/(VPPEL[[#This Row],[Proposed Taxable Valuation]]/1000)&gt;VPPEL[[#This Row],[Max VPPEL RATE]],VPPEL[[#This Row],[Max VPPEL RATE]],VPPEL[[#This Row],[Unadjusted Maximum Revenue]]/(VPPEL[[#This Row],[Proposed Taxable Valuation]]/1000))</f>
        <v>0</v>
      </c>
      <c r="K1713" s="26">
        <f>ROUND(VPPEL[[#This Row],[Proposed Taxable Valuation]]/1000*VPPEL[[#This Row],[Adjusted Rate]],0)</f>
        <v>0</v>
      </c>
      <c r="L1713" s="19">
        <f t="shared" si="146"/>
        <v>0</v>
      </c>
      <c r="M1713" s="17">
        <f t="shared" si="149"/>
        <v>0</v>
      </c>
      <c r="N1713" s="2">
        <v>582688842.08104134</v>
      </c>
      <c r="O1713">
        <f>INDEX($R$3:$T$335,MATCH(VPPEL[[#This Row],[DistrictNumber]],$R$3:$R$335,0),3)</f>
        <v>0</v>
      </c>
      <c r="P1713" s="9">
        <f t="shared" si="147"/>
        <v>0</v>
      </c>
    </row>
    <row r="1714" spans="1:16" x14ac:dyDescent="0.35">
      <c r="A1714" s="13">
        <v>2031</v>
      </c>
      <c r="B1714" s="13">
        <f t="shared" si="145"/>
        <v>2030</v>
      </c>
      <c r="C1714" t="s">
        <v>162</v>
      </c>
      <c r="D1714" t="s">
        <v>163</v>
      </c>
      <c r="E1714" s="25">
        <v>1851541040.7148495</v>
      </c>
      <c r="F1714" s="13">
        <f>INDEX($R$3:$T$335,MATCH(VPPEL[[#This Row],[DistrictNumber]],$R$3:$R$335,0),3)</f>
        <v>1.34</v>
      </c>
      <c r="G1714" s="9">
        <f t="shared" si="148"/>
        <v>2481064.9945578985</v>
      </c>
      <c r="H1714" s="11">
        <v>1.02</v>
      </c>
      <c r="I1714" s="12" cm="1">
        <f t="array" ref="I1714">INDEX(VPPEL[],MATCH(VPPEL[[#This Row],[Base Year]]&amp;VPPEL[[#This Row],[DistrictNumber]],VPPEL[[Fiscal Year]:[Fiscal Year]]&amp;VPPEL[[DistrictNumber]:[DistrictNumber]],0),9)*$H1714</f>
        <v>1371438.0279646886</v>
      </c>
      <c r="J1714" s="15">
        <f>IF(VPPEL[[#This Row],[Unadjusted Maximum Revenue]]/(VPPEL[[#This Row],[Proposed Taxable Valuation]]/1000)&gt;VPPEL[[#This Row],[Max VPPEL RATE]],VPPEL[[#This Row],[Max VPPEL RATE]],VPPEL[[#This Row],[Unadjusted Maximum Revenue]]/(VPPEL[[#This Row],[Proposed Taxable Valuation]]/1000))</f>
        <v>0.74070085286103027</v>
      </c>
      <c r="K1714" s="26">
        <f>ROUND(VPPEL[[#This Row],[Proposed Taxable Valuation]]/1000*VPPEL[[#This Row],[Adjusted Rate]],0)</f>
        <v>1371438</v>
      </c>
      <c r="L1714" s="19">
        <f t="shared" si="146"/>
        <v>-1109626.9665932099</v>
      </c>
      <c r="M1714" s="17">
        <f t="shared" si="149"/>
        <v>-0.59929914713896981</v>
      </c>
      <c r="N1714" s="2">
        <v>1099718639.8335369</v>
      </c>
      <c r="O1714">
        <f>INDEX($R$3:$T$335,MATCH(VPPEL[[#This Row],[DistrictNumber]],$R$3:$R$335,0),3)</f>
        <v>1.34</v>
      </c>
      <c r="P1714" s="9">
        <f t="shared" si="147"/>
        <v>1473623</v>
      </c>
    </row>
    <row r="1715" spans="1:16" x14ac:dyDescent="0.35">
      <c r="A1715" s="13">
        <v>2031</v>
      </c>
      <c r="B1715" s="13">
        <f t="shared" si="145"/>
        <v>2030</v>
      </c>
      <c r="C1715" t="s">
        <v>164</v>
      </c>
      <c r="D1715" t="s">
        <v>165</v>
      </c>
      <c r="E1715" s="25">
        <v>169090844.18114445</v>
      </c>
      <c r="F1715" s="13">
        <f>INDEX($R$3:$T$335,MATCH(VPPEL[[#This Row],[DistrictNumber]],$R$3:$R$335,0),3)</f>
        <v>0.67</v>
      </c>
      <c r="G1715" s="9">
        <f t="shared" si="148"/>
        <v>113290.86560136678</v>
      </c>
      <c r="H1715" s="11">
        <v>1.02</v>
      </c>
      <c r="I1715" s="12" cm="1">
        <f t="array" ref="I1715">INDEX(VPPEL[],MATCH(VPPEL[[#This Row],[Base Year]]&amp;VPPEL[[#This Row],[DistrictNumber]],VPPEL[[Fiscal Year]:[Fiscal Year]]&amp;VPPEL[[DistrictNumber]:[DistrictNumber]],0),9)*$H1715</f>
        <v>84343.560284037958</v>
      </c>
      <c r="J1715" s="15">
        <f>IF(VPPEL[[#This Row],[Unadjusted Maximum Revenue]]/(VPPEL[[#This Row],[Proposed Taxable Valuation]]/1000)&gt;VPPEL[[#This Row],[Max VPPEL RATE]],VPPEL[[#This Row],[Max VPPEL RATE]],VPPEL[[#This Row],[Unadjusted Maximum Revenue]]/(VPPEL[[#This Row],[Proposed Taxable Valuation]]/1000))</f>
        <v>0.49880619315899793</v>
      </c>
      <c r="K1715" s="26">
        <f>ROUND(VPPEL[[#This Row],[Proposed Taxable Valuation]]/1000*VPPEL[[#This Row],[Adjusted Rate]],0)</f>
        <v>84344</v>
      </c>
      <c r="L1715" s="19">
        <f t="shared" si="146"/>
        <v>-28947.305317328821</v>
      </c>
      <c r="M1715" s="17">
        <f t="shared" si="149"/>
        <v>-0.17119380684100211</v>
      </c>
      <c r="N1715" s="2">
        <v>121111522.85710213</v>
      </c>
      <c r="O1715">
        <f>INDEX($R$3:$T$335,MATCH(VPPEL[[#This Row],[DistrictNumber]],$R$3:$R$335,0),3)</f>
        <v>0.67</v>
      </c>
      <c r="P1715" s="9">
        <f t="shared" si="147"/>
        <v>81145</v>
      </c>
    </row>
    <row r="1716" spans="1:16" x14ac:dyDescent="0.35">
      <c r="A1716" s="13">
        <v>2031</v>
      </c>
      <c r="B1716" s="13">
        <f t="shared" si="145"/>
        <v>2030</v>
      </c>
      <c r="C1716" t="s">
        <v>166</v>
      </c>
      <c r="D1716" t="s">
        <v>167</v>
      </c>
      <c r="E1716" s="25">
        <v>978750320.05963933</v>
      </c>
      <c r="F1716" s="13">
        <f>INDEX($R$3:$T$335,MATCH(VPPEL[[#This Row],[DistrictNumber]],$R$3:$R$335,0),3)</f>
        <v>0</v>
      </c>
      <c r="G1716" s="9">
        <f t="shared" si="148"/>
        <v>0</v>
      </c>
      <c r="H1716" s="11">
        <v>1.02</v>
      </c>
      <c r="I1716" s="12" cm="1">
        <f t="array" ref="I1716">INDEX(VPPEL[],MATCH(VPPEL[[#This Row],[Base Year]]&amp;VPPEL[[#This Row],[DistrictNumber]],VPPEL[[Fiscal Year]:[Fiscal Year]]&amp;VPPEL[[DistrictNumber]:[DistrictNumber]],0),9)*$H1716</f>
        <v>0</v>
      </c>
      <c r="J1716" s="15">
        <f>IF(VPPEL[[#This Row],[Unadjusted Maximum Revenue]]/(VPPEL[[#This Row],[Proposed Taxable Valuation]]/1000)&gt;VPPEL[[#This Row],[Max VPPEL RATE]],VPPEL[[#This Row],[Max VPPEL RATE]],VPPEL[[#This Row],[Unadjusted Maximum Revenue]]/(VPPEL[[#This Row],[Proposed Taxable Valuation]]/1000))</f>
        <v>0</v>
      </c>
      <c r="K1716" s="26">
        <f>ROUND(VPPEL[[#This Row],[Proposed Taxable Valuation]]/1000*VPPEL[[#This Row],[Adjusted Rate]],0)</f>
        <v>0</v>
      </c>
      <c r="L1716" s="19">
        <f t="shared" si="146"/>
        <v>0</v>
      </c>
      <c r="M1716" s="17">
        <f t="shared" si="149"/>
        <v>0</v>
      </c>
      <c r="N1716" s="2">
        <v>642331094.26260817</v>
      </c>
      <c r="O1716">
        <f>INDEX($R$3:$T$335,MATCH(VPPEL[[#This Row],[DistrictNumber]],$R$3:$R$335,0),3)</f>
        <v>0</v>
      </c>
      <c r="P1716" s="9">
        <f t="shared" si="147"/>
        <v>0</v>
      </c>
    </row>
    <row r="1717" spans="1:16" x14ac:dyDescent="0.35">
      <c r="A1717" s="13">
        <v>2031</v>
      </c>
      <c r="B1717" s="13">
        <f t="shared" si="145"/>
        <v>2030</v>
      </c>
      <c r="C1717" t="s">
        <v>168</v>
      </c>
      <c r="D1717" t="s">
        <v>169</v>
      </c>
      <c r="E1717" s="25">
        <v>580648630.2540096</v>
      </c>
      <c r="F1717" s="13">
        <f>INDEX($R$3:$T$335,MATCH(VPPEL[[#This Row],[DistrictNumber]],$R$3:$R$335,0),3)</f>
        <v>1.34</v>
      </c>
      <c r="G1717" s="9">
        <f t="shared" si="148"/>
        <v>778069.16454037291</v>
      </c>
      <c r="H1717" s="11">
        <v>1.02</v>
      </c>
      <c r="I1717" s="12" cm="1">
        <f t="array" ref="I1717">INDEX(VPPEL[],MATCH(VPPEL[[#This Row],[Base Year]]&amp;VPPEL[[#This Row],[DistrictNumber]],VPPEL[[Fiscal Year]:[Fiscal Year]]&amp;VPPEL[[DistrictNumber]:[DistrictNumber]],0),9)*$H1717</f>
        <v>409028.72749748826</v>
      </c>
      <c r="J1717" s="15">
        <f>IF(VPPEL[[#This Row],[Unadjusted Maximum Revenue]]/(VPPEL[[#This Row],[Proposed Taxable Valuation]]/1000)&gt;VPPEL[[#This Row],[Max VPPEL RATE]],VPPEL[[#This Row],[Max VPPEL RATE]],VPPEL[[#This Row],[Unadjusted Maximum Revenue]]/(VPPEL[[#This Row],[Proposed Taxable Valuation]]/1000))</f>
        <v>0.70443415550391497</v>
      </c>
      <c r="K1717" s="26">
        <f>ROUND(VPPEL[[#This Row],[Proposed Taxable Valuation]]/1000*VPPEL[[#This Row],[Adjusted Rate]],0)</f>
        <v>409029</v>
      </c>
      <c r="L1717" s="19">
        <f t="shared" si="146"/>
        <v>-369040.43704288465</v>
      </c>
      <c r="M1717" s="17">
        <f t="shared" si="149"/>
        <v>-0.63556584449608511</v>
      </c>
      <c r="N1717" s="2">
        <v>333252749.11366242</v>
      </c>
      <c r="O1717">
        <f>INDEX($R$3:$T$335,MATCH(VPPEL[[#This Row],[DistrictNumber]],$R$3:$R$335,0),3)</f>
        <v>1.34</v>
      </c>
      <c r="P1717" s="9">
        <f t="shared" si="147"/>
        <v>446559</v>
      </c>
    </row>
    <row r="1718" spans="1:16" x14ac:dyDescent="0.35">
      <c r="A1718" s="13">
        <v>2031</v>
      </c>
      <c r="B1718" s="13">
        <f t="shared" si="145"/>
        <v>2030</v>
      </c>
      <c r="C1718" t="s">
        <v>170</v>
      </c>
      <c r="D1718" t="s">
        <v>171</v>
      </c>
      <c r="E1718" s="25">
        <v>24754435994.187672</v>
      </c>
      <c r="F1718" s="13">
        <f>INDEX($R$3:$T$335,MATCH(VPPEL[[#This Row],[DistrictNumber]],$R$3:$R$335,0),3)</f>
        <v>1.34</v>
      </c>
      <c r="G1718" s="9">
        <f t="shared" si="148"/>
        <v>33170944.232211482</v>
      </c>
      <c r="H1718" s="11">
        <v>1.02</v>
      </c>
      <c r="I1718" s="12" cm="1">
        <f t="array" ref="I1718">INDEX(VPPEL[],MATCH(VPPEL[[#This Row],[Base Year]]&amp;VPPEL[[#This Row],[DistrictNumber]],VPPEL[[Fiscal Year]:[Fiscal Year]]&amp;VPPEL[[DistrictNumber]:[DistrictNumber]],0),9)*$H1718</f>
        <v>16189128.861580316</v>
      </c>
      <c r="J1718" s="15">
        <f>IF(VPPEL[[#This Row],[Unadjusted Maximum Revenue]]/(VPPEL[[#This Row],[Proposed Taxable Valuation]]/1000)&gt;VPPEL[[#This Row],[Max VPPEL RATE]],VPPEL[[#This Row],[Max VPPEL RATE]],VPPEL[[#This Row],[Unadjusted Maximum Revenue]]/(VPPEL[[#This Row],[Proposed Taxable Valuation]]/1000))</f>
        <v>0.65398900081510702</v>
      </c>
      <c r="K1718" s="26">
        <f>ROUND(VPPEL[[#This Row],[Proposed Taxable Valuation]]/1000*VPPEL[[#This Row],[Adjusted Rate]],0)</f>
        <v>16189129</v>
      </c>
      <c r="L1718" s="19">
        <f t="shared" si="146"/>
        <v>-16981815.370631166</v>
      </c>
      <c r="M1718" s="17">
        <f t="shared" si="149"/>
        <v>-0.68601099918489306</v>
      </c>
      <c r="N1718" s="2">
        <v>14454842333.897524</v>
      </c>
      <c r="O1718">
        <f>INDEX($R$3:$T$335,MATCH(VPPEL[[#This Row],[DistrictNumber]],$R$3:$R$335,0),3)</f>
        <v>1.34</v>
      </c>
      <c r="P1718" s="9">
        <f t="shared" si="147"/>
        <v>19369489</v>
      </c>
    </row>
    <row r="1719" spans="1:16" x14ac:dyDescent="0.35">
      <c r="A1719" s="13">
        <v>2031</v>
      </c>
      <c r="B1719" s="13">
        <f t="shared" si="145"/>
        <v>2030</v>
      </c>
      <c r="C1719" t="s">
        <v>172</v>
      </c>
      <c r="D1719" t="s">
        <v>173</v>
      </c>
      <c r="E1719" s="25">
        <v>75621018.909995437</v>
      </c>
      <c r="F1719" s="13">
        <f>INDEX($R$3:$T$335,MATCH(VPPEL[[#This Row],[DistrictNumber]],$R$3:$R$335,0),3)</f>
        <v>1.33999</v>
      </c>
      <c r="G1719" s="9">
        <f t="shared" si="148"/>
        <v>101331.40912920478</v>
      </c>
      <c r="H1719" s="11">
        <v>1.02</v>
      </c>
      <c r="I1719" s="12" cm="1">
        <f t="array" ref="I1719">INDEX(VPPEL[],MATCH(VPPEL[[#This Row],[Base Year]]&amp;VPPEL[[#This Row],[DistrictNumber]],VPPEL[[Fiscal Year]:[Fiscal Year]]&amp;VPPEL[[DistrictNumber]:[DistrictNumber]],0),9)*$H1719</f>
        <v>79445.245375259314</v>
      </c>
      <c r="J1719" s="15">
        <f>IF(VPPEL[[#This Row],[Unadjusted Maximum Revenue]]/(VPPEL[[#This Row],[Proposed Taxable Valuation]]/1000)&gt;VPPEL[[#This Row],[Max VPPEL RATE]],VPPEL[[#This Row],[Max VPPEL RATE]],VPPEL[[#This Row],[Unadjusted Maximum Revenue]]/(VPPEL[[#This Row],[Proposed Taxable Valuation]]/1000))</f>
        <v>1.050570946019856</v>
      </c>
      <c r="K1719" s="26">
        <f>ROUND(VPPEL[[#This Row],[Proposed Taxable Valuation]]/1000*VPPEL[[#This Row],[Adjusted Rate]],0)</f>
        <v>79445</v>
      </c>
      <c r="L1719" s="19">
        <f t="shared" si="146"/>
        <v>-21886.163753945468</v>
      </c>
      <c r="M1719" s="17">
        <f t="shared" si="149"/>
        <v>-0.289419053980144</v>
      </c>
      <c r="N1719" s="2">
        <v>58831849.003874391</v>
      </c>
      <c r="O1719">
        <f>INDEX($R$3:$T$335,MATCH(VPPEL[[#This Row],[DistrictNumber]],$R$3:$R$335,0),3)</f>
        <v>1.33999</v>
      </c>
      <c r="P1719" s="9">
        <f t="shared" si="147"/>
        <v>78834</v>
      </c>
    </row>
    <row r="1720" spans="1:16" x14ac:dyDescent="0.35">
      <c r="A1720" s="13">
        <v>2031</v>
      </c>
      <c r="B1720" s="13">
        <f t="shared" si="145"/>
        <v>2030</v>
      </c>
      <c r="C1720" t="s">
        <v>174</v>
      </c>
      <c r="D1720" t="s">
        <v>175</v>
      </c>
      <c r="E1720" s="25">
        <v>661376186.63238537</v>
      </c>
      <c r="F1720" s="13">
        <f>INDEX($R$3:$T$335,MATCH(VPPEL[[#This Row],[DistrictNumber]],$R$3:$R$335,0),3)</f>
        <v>0.5</v>
      </c>
      <c r="G1720" s="9">
        <f t="shared" si="148"/>
        <v>330688.09331619268</v>
      </c>
      <c r="H1720" s="11">
        <v>1.02</v>
      </c>
      <c r="I1720" s="12" cm="1">
        <f t="array" ref="I1720">INDEX(VPPEL[],MATCH(VPPEL[[#This Row],[Base Year]]&amp;VPPEL[[#This Row],[DistrictNumber]],VPPEL[[Fiscal Year]:[Fiscal Year]]&amp;VPPEL[[DistrictNumber]:[DistrictNumber]],0),9)*$H1720</f>
        <v>201462.08014527574</v>
      </c>
      <c r="J1720" s="15">
        <f>IF(VPPEL[[#This Row],[Unadjusted Maximum Revenue]]/(VPPEL[[#This Row],[Proposed Taxable Valuation]]/1000)&gt;VPPEL[[#This Row],[Max VPPEL RATE]],VPPEL[[#This Row],[Max VPPEL RATE]],VPPEL[[#This Row],[Unadjusted Maximum Revenue]]/(VPPEL[[#This Row],[Proposed Taxable Valuation]]/1000))</f>
        <v>0.30461042326166332</v>
      </c>
      <c r="K1720" s="26">
        <f>ROUND(VPPEL[[#This Row],[Proposed Taxable Valuation]]/1000*VPPEL[[#This Row],[Adjusted Rate]],0)</f>
        <v>201462</v>
      </c>
      <c r="L1720" s="19">
        <f t="shared" si="146"/>
        <v>-129226.01317091694</v>
      </c>
      <c r="M1720" s="17">
        <f t="shared" si="149"/>
        <v>-0.19538957673833668</v>
      </c>
      <c r="N1720" s="2">
        <v>424897423.56793857</v>
      </c>
      <c r="O1720">
        <f>INDEX($R$3:$T$335,MATCH(VPPEL[[#This Row],[DistrictNumber]],$R$3:$R$335,0),3)</f>
        <v>0.5</v>
      </c>
      <c r="P1720" s="9">
        <f t="shared" si="147"/>
        <v>212449</v>
      </c>
    </row>
    <row r="1721" spans="1:16" x14ac:dyDescent="0.35">
      <c r="A1721" s="13">
        <v>2031</v>
      </c>
      <c r="B1721" s="13">
        <f t="shared" si="145"/>
        <v>2030</v>
      </c>
      <c r="C1721" t="s">
        <v>176</v>
      </c>
      <c r="D1721" t="s">
        <v>177</v>
      </c>
      <c r="E1721" s="25">
        <v>10813007842.94804</v>
      </c>
      <c r="F1721" s="13">
        <f>INDEX($R$3:$T$335,MATCH(VPPEL[[#This Row],[DistrictNumber]],$R$3:$R$335,0),3)</f>
        <v>0.67</v>
      </c>
      <c r="G1721" s="9">
        <f t="shared" si="148"/>
        <v>7244715.254775187</v>
      </c>
      <c r="H1721" s="11">
        <v>1.02</v>
      </c>
      <c r="I1721" s="12" cm="1">
        <f t="array" ref="I1721">INDEX(VPPEL[],MATCH(VPPEL[[#This Row],[Base Year]]&amp;VPPEL[[#This Row],[DistrictNumber]],VPPEL[[Fiscal Year]:[Fiscal Year]]&amp;VPPEL[[DistrictNumber]:[DistrictNumber]],0),9)*$H1721</f>
        <v>3781335.0619077929</v>
      </c>
      <c r="J1721" s="15">
        <f>IF(VPPEL[[#This Row],[Unadjusted Maximum Revenue]]/(VPPEL[[#This Row],[Proposed Taxable Valuation]]/1000)&gt;VPPEL[[#This Row],[Max VPPEL RATE]],VPPEL[[#This Row],[Max VPPEL RATE]],VPPEL[[#This Row],[Unadjusted Maximum Revenue]]/(VPPEL[[#This Row],[Proposed Taxable Valuation]]/1000))</f>
        <v>0.34970242478589159</v>
      </c>
      <c r="K1721" s="26">
        <f>ROUND(VPPEL[[#This Row],[Proposed Taxable Valuation]]/1000*VPPEL[[#This Row],[Adjusted Rate]],0)</f>
        <v>3781335</v>
      </c>
      <c r="L1721" s="19">
        <f t="shared" si="146"/>
        <v>-3463380.1928673941</v>
      </c>
      <c r="M1721" s="17">
        <f t="shared" si="149"/>
        <v>-0.32029757521410845</v>
      </c>
      <c r="N1721" s="2">
        <v>6217033651.7428875</v>
      </c>
      <c r="O1721">
        <f>INDEX($R$3:$T$335,MATCH(VPPEL[[#This Row],[DistrictNumber]],$R$3:$R$335,0),3)</f>
        <v>0.67</v>
      </c>
      <c r="P1721" s="9">
        <f t="shared" si="147"/>
        <v>4165413</v>
      </c>
    </row>
    <row r="1722" spans="1:16" x14ac:dyDescent="0.35">
      <c r="A1722" s="13">
        <v>2031</v>
      </c>
      <c r="B1722" s="13">
        <f t="shared" si="145"/>
        <v>2030</v>
      </c>
      <c r="C1722" t="s">
        <v>178</v>
      </c>
      <c r="D1722" t="s">
        <v>179</v>
      </c>
      <c r="E1722" s="25">
        <v>314216287.03668809</v>
      </c>
      <c r="F1722" s="13">
        <f>INDEX($R$3:$T$335,MATCH(VPPEL[[#This Row],[DistrictNumber]],$R$3:$R$335,0),3)</f>
        <v>1.34</v>
      </c>
      <c r="G1722" s="9">
        <f t="shared" si="148"/>
        <v>421049.82462916203</v>
      </c>
      <c r="H1722" s="11">
        <v>1.02</v>
      </c>
      <c r="I1722" s="12" cm="1">
        <f t="array" ref="I1722">INDEX(VPPEL[],MATCH(VPPEL[[#This Row],[Base Year]]&amp;VPPEL[[#This Row],[DistrictNumber]],VPPEL[[Fiscal Year]:[Fiscal Year]]&amp;VPPEL[[DistrictNumber]:[DistrictNumber]],0),9)*$H1722</f>
        <v>294629.8786613121</v>
      </c>
      <c r="J1722" s="15">
        <f>IF(VPPEL[[#This Row],[Unadjusted Maximum Revenue]]/(VPPEL[[#This Row],[Proposed Taxable Valuation]]/1000)&gt;VPPEL[[#This Row],[Max VPPEL RATE]],VPPEL[[#This Row],[Max VPPEL RATE]],VPPEL[[#This Row],[Unadjusted Maximum Revenue]]/(VPPEL[[#This Row],[Proposed Taxable Valuation]]/1000))</f>
        <v>0.93766583979432916</v>
      </c>
      <c r="K1722" s="26">
        <f>ROUND(VPPEL[[#This Row],[Proposed Taxable Valuation]]/1000*VPPEL[[#This Row],[Adjusted Rate]],0)</f>
        <v>294630</v>
      </c>
      <c r="L1722" s="19">
        <f t="shared" si="146"/>
        <v>-126419.94596784993</v>
      </c>
      <c r="M1722" s="17">
        <f t="shared" si="149"/>
        <v>-0.40233416020567092</v>
      </c>
      <c r="N1722" s="2">
        <v>207479214.06951591</v>
      </c>
      <c r="O1722">
        <f>INDEX($R$3:$T$335,MATCH(VPPEL[[#This Row],[DistrictNumber]],$R$3:$R$335,0),3)</f>
        <v>1.34</v>
      </c>
      <c r="P1722" s="9">
        <f t="shared" si="147"/>
        <v>278022</v>
      </c>
    </row>
    <row r="1723" spans="1:16" x14ac:dyDescent="0.35">
      <c r="A1723" s="13">
        <v>2031</v>
      </c>
      <c r="B1723" s="13">
        <f t="shared" si="145"/>
        <v>2030</v>
      </c>
      <c r="C1723" t="s">
        <v>180</v>
      </c>
      <c r="D1723" t="s">
        <v>181</v>
      </c>
      <c r="E1723" s="25">
        <v>504849855.49331141</v>
      </c>
      <c r="F1723" s="13">
        <f>INDEX($R$3:$T$335,MATCH(VPPEL[[#This Row],[DistrictNumber]],$R$3:$R$335,0),3)</f>
        <v>0</v>
      </c>
      <c r="G1723" s="9">
        <f t="shared" si="148"/>
        <v>0</v>
      </c>
      <c r="H1723" s="11">
        <v>1.02</v>
      </c>
      <c r="I1723" s="12" cm="1">
        <f t="array" ref="I1723">INDEX(VPPEL[],MATCH(VPPEL[[#This Row],[Base Year]]&amp;VPPEL[[#This Row],[DistrictNumber]],VPPEL[[Fiscal Year]:[Fiscal Year]]&amp;VPPEL[[DistrictNumber]:[DistrictNumber]],0),9)*$H1723</f>
        <v>0</v>
      </c>
      <c r="J1723" s="15">
        <f>IF(VPPEL[[#This Row],[Unadjusted Maximum Revenue]]/(VPPEL[[#This Row],[Proposed Taxable Valuation]]/1000)&gt;VPPEL[[#This Row],[Max VPPEL RATE]],VPPEL[[#This Row],[Max VPPEL RATE]],VPPEL[[#This Row],[Unadjusted Maximum Revenue]]/(VPPEL[[#This Row],[Proposed Taxable Valuation]]/1000))</f>
        <v>0</v>
      </c>
      <c r="K1723" s="26">
        <f>ROUND(VPPEL[[#This Row],[Proposed Taxable Valuation]]/1000*VPPEL[[#This Row],[Adjusted Rate]],0)</f>
        <v>0</v>
      </c>
      <c r="L1723" s="19">
        <f t="shared" si="146"/>
        <v>0</v>
      </c>
      <c r="M1723" s="17">
        <f t="shared" si="149"/>
        <v>0</v>
      </c>
      <c r="N1723" s="2">
        <v>338120170.64463139</v>
      </c>
      <c r="O1723">
        <f>INDEX($R$3:$T$335,MATCH(VPPEL[[#This Row],[DistrictNumber]],$R$3:$R$335,0),3)</f>
        <v>0</v>
      </c>
      <c r="P1723" s="9">
        <f t="shared" si="147"/>
        <v>0</v>
      </c>
    </row>
    <row r="1724" spans="1:16" x14ac:dyDescent="0.35">
      <c r="A1724" s="13">
        <v>2031</v>
      </c>
      <c r="B1724" s="13">
        <f t="shared" si="145"/>
        <v>2030</v>
      </c>
      <c r="C1724" t="s">
        <v>182</v>
      </c>
      <c r="D1724" t="s">
        <v>183</v>
      </c>
      <c r="E1724" s="25">
        <v>765025635.89026833</v>
      </c>
      <c r="F1724" s="13">
        <f>INDEX($R$3:$T$335,MATCH(VPPEL[[#This Row],[DistrictNumber]],$R$3:$R$335,0),3)</f>
        <v>0.67</v>
      </c>
      <c r="G1724" s="9">
        <f t="shared" si="148"/>
        <v>512567.17604647984</v>
      </c>
      <c r="H1724" s="11">
        <v>1.02</v>
      </c>
      <c r="I1724" s="12" cm="1">
        <f t="array" ref="I1724">INDEX(VPPEL[],MATCH(VPPEL[[#This Row],[Base Year]]&amp;VPPEL[[#This Row],[DistrictNumber]],VPPEL[[Fiscal Year]:[Fiscal Year]]&amp;VPPEL[[DistrictNumber]:[DistrictNumber]],0),9)*$H1724</f>
        <v>357284.65741467761</v>
      </c>
      <c r="J1724" s="15">
        <f>IF(VPPEL[[#This Row],[Unadjusted Maximum Revenue]]/(VPPEL[[#This Row],[Proposed Taxable Valuation]]/1000)&gt;VPPEL[[#This Row],[Max VPPEL RATE]],VPPEL[[#This Row],[Max VPPEL RATE]],VPPEL[[#This Row],[Unadjusted Maximum Revenue]]/(VPPEL[[#This Row],[Proposed Taxable Valuation]]/1000))</f>
        <v>0.46702311746573266</v>
      </c>
      <c r="K1724" s="26">
        <f>ROUND(VPPEL[[#This Row],[Proposed Taxable Valuation]]/1000*VPPEL[[#This Row],[Adjusted Rate]],0)</f>
        <v>357285</v>
      </c>
      <c r="L1724" s="19">
        <f t="shared" si="146"/>
        <v>-155282.51863180223</v>
      </c>
      <c r="M1724" s="17">
        <f t="shared" si="149"/>
        <v>-0.20297688253426738</v>
      </c>
      <c r="N1724" s="2">
        <v>596291495.3779372</v>
      </c>
      <c r="O1724">
        <f>INDEX($R$3:$T$335,MATCH(VPPEL[[#This Row],[DistrictNumber]],$R$3:$R$335,0),3)</f>
        <v>0.67</v>
      </c>
      <c r="P1724" s="9">
        <f t="shared" si="147"/>
        <v>399515</v>
      </c>
    </row>
    <row r="1725" spans="1:16" x14ac:dyDescent="0.35">
      <c r="A1725" s="13">
        <v>2031</v>
      </c>
      <c r="B1725" s="13">
        <f t="shared" si="145"/>
        <v>2030</v>
      </c>
      <c r="C1725" t="s">
        <v>184</v>
      </c>
      <c r="D1725" t="s">
        <v>185</v>
      </c>
      <c r="E1725" s="25">
        <v>563339915.34378803</v>
      </c>
      <c r="F1725" s="13">
        <f>INDEX($R$3:$T$335,MATCH(VPPEL[[#This Row],[DistrictNumber]],$R$3:$R$335,0),3)</f>
        <v>1.34</v>
      </c>
      <c r="G1725" s="9">
        <f t="shared" si="148"/>
        <v>754875.4865606759</v>
      </c>
      <c r="H1725" s="11">
        <v>1.02</v>
      </c>
      <c r="I1725" s="12" cm="1">
        <f t="array" ref="I1725">INDEX(VPPEL[],MATCH(VPPEL[[#This Row],[Base Year]]&amp;VPPEL[[#This Row],[DistrictNumber]],VPPEL[[Fiscal Year]:[Fiscal Year]]&amp;VPPEL[[DistrictNumber]:[DistrictNumber]],0),9)*$H1725</f>
        <v>378047.16900852689</v>
      </c>
      <c r="J1725" s="15">
        <f>IF(VPPEL[[#This Row],[Unadjusted Maximum Revenue]]/(VPPEL[[#This Row],[Proposed Taxable Valuation]]/1000)&gt;VPPEL[[#This Row],[Max VPPEL RATE]],VPPEL[[#This Row],[Max VPPEL RATE]],VPPEL[[#This Row],[Unadjusted Maximum Revenue]]/(VPPEL[[#This Row],[Proposed Taxable Valuation]]/1000))</f>
        <v>0.6710818081793779</v>
      </c>
      <c r="K1725" s="26">
        <f>ROUND(VPPEL[[#This Row],[Proposed Taxable Valuation]]/1000*VPPEL[[#This Row],[Adjusted Rate]],0)</f>
        <v>378047</v>
      </c>
      <c r="L1725" s="19">
        <f t="shared" si="146"/>
        <v>-376828.317552149</v>
      </c>
      <c r="M1725" s="17">
        <f t="shared" si="149"/>
        <v>-0.66891819182062218</v>
      </c>
      <c r="N1725" s="2">
        <v>320395780.87684917</v>
      </c>
      <c r="O1725">
        <f>INDEX($R$3:$T$335,MATCH(VPPEL[[#This Row],[DistrictNumber]],$R$3:$R$335,0),3)</f>
        <v>1.34</v>
      </c>
      <c r="P1725" s="9">
        <f t="shared" si="147"/>
        <v>429330</v>
      </c>
    </row>
    <row r="1726" spans="1:16" x14ac:dyDescent="0.35">
      <c r="A1726" s="13">
        <v>2031</v>
      </c>
      <c r="B1726" s="13">
        <f t="shared" si="145"/>
        <v>2030</v>
      </c>
      <c r="C1726" t="s">
        <v>186</v>
      </c>
      <c r="D1726" t="s">
        <v>187</v>
      </c>
      <c r="E1726" s="25">
        <v>393077216.61637902</v>
      </c>
      <c r="F1726" s="13">
        <f>INDEX($R$3:$T$335,MATCH(VPPEL[[#This Row],[DistrictNumber]],$R$3:$R$335,0),3)</f>
        <v>1.34</v>
      </c>
      <c r="G1726" s="9">
        <f t="shared" si="148"/>
        <v>526723.47026594798</v>
      </c>
      <c r="H1726" s="11">
        <v>1.02</v>
      </c>
      <c r="I1726" s="12" cm="1">
        <f t="array" ref="I1726">INDEX(VPPEL[],MATCH(VPPEL[[#This Row],[Base Year]]&amp;VPPEL[[#This Row],[DistrictNumber]],VPPEL[[Fiscal Year]:[Fiscal Year]]&amp;VPPEL[[DistrictNumber]:[DistrictNumber]],0),9)*$H1726</f>
        <v>383620.08929037943</v>
      </c>
      <c r="J1726" s="15">
        <f>IF(VPPEL[[#This Row],[Unadjusted Maximum Revenue]]/(VPPEL[[#This Row],[Proposed Taxable Valuation]]/1000)&gt;VPPEL[[#This Row],[Max VPPEL RATE]],VPPEL[[#This Row],[Max VPPEL RATE]],VPPEL[[#This Row],[Unadjusted Maximum Revenue]]/(VPPEL[[#This Row],[Proposed Taxable Valuation]]/1000))</f>
        <v>0.97594078993586331</v>
      </c>
      <c r="K1726" s="26">
        <f>ROUND(VPPEL[[#This Row],[Proposed Taxable Valuation]]/1000*VPPEL[[#This Row],[Adjusted Rate]],0)</f>
        <v>383620</v>
      </c>
      <c r="L1726" s="19">
        <f t="shared" si="146"/>
        <v>-143103.38097556855</v>
      </c>
      <c r="M1726" s="17">
        <f t="shared" si="149"/>
        <v>-0.36405921006413677</v>
      </c>
      <c r="N1726" s="2">
        <v>283067430.82064062</v>
      </c>
      <c r="O1726">
        <f>INDEX($R$3:$T$335,MATCH(VPPEL[[#This Row],[DistrictNumber]],$R$3:$R$335,0),3)</f>
        <v>1.34</v>
      </c>
      <c r="P1726" s="9">
        <f t="shared" si="147"/>
        <v>379310</v>
      </c>
    </row>
    <row r="1727" spans="1:16" x14ac:dyDescent="0.35">
      <c r="A1727" s="13">
        <v>2031</v>
      </c>
      <c r="B1727" s="13">
        <f t="shared" si="145"/>
        <v>2030</v>
      </c>
      <c r="C1727" t="s">
        <v>188</v>
      </c>
      <c r="D1727" t="s">
        <v>189</v>
      </c>
      <c r="E1727" s="25">
        <v>567407340.69654644</v>
      </c>
      <c r="F1727" s="13">
        <f>INDEX($R$3:$T$335,MATCH(VPPEL[[#This Row],[DistrictNumber]],$R$3:$R$335,0),3)</f>
        <v>0.67</v>
      </c>
      <c r="G1727" s="9">
        <f t="shared" si="148"/>
        <v>380162.91826668615</v>
      </c>
      <c r="H1727" s="11">
        <v>1.02</v>
      </c>
      <c r="I1727" s="12" cm="1">
        <f t="array" ref="I1727">INDEX(VPPEL[],MATCH(VPPEL[[#This Row],[Base Year]]&amp;VPPEL[[#This Row],[DistrictNumber]],VPPEL[[Fiscal Year]:[Fiscal Year]]&amp;VPPEL[[DistrictNumber]:[DistrictNumber]],0),9)*$H1727</f>
        <v>257860.93912810372</v>
      </c>
      <c r="J1727" s="15">
        <f>IF(VPPEL[[#This Row],[Unadjusted Maximum Revenue]]/(VPPEL[[#This Row],[Proposed Taxable Valuation]]/1000)&gt;VPPEL[[#This Row],[Max VPPEL RATE]],VPPEL[[#This Row],[Max VPPEL RATE]],VPPEL[[#This Row],[Unadjusted Maximum Revenue]]/(VPPEL[[#This Row],[Proposed Taxable Valuation]]/1000))</f>
        <v>0.45445471116315644</v>
      </c>
      <c r="K1727" s="26">
        <f>ROUND(VPPEL[[#This Row],[Proposed Taxable Valuation]]/1000*VPPEL[[#This Row],[Adjusted Rate]],0)</f>
        <v>257861</v>
      </c>
      <c r="L1727" s="19">
        <f t="shared" si="146"/>
        <v>-122301.97913858242</v>
      </c>
      <c r="M1727" s="17">
        <f t="shared" si="149"/>
        <v>-0.2155452888368436</v>
      </c>
      <c r="N1727" s="2">
        <v>399748113.06418103</v>
      </c>
      <c r="O1727">
        <f>INDEX($R$3:$T$335,MATCH(VPPEL[[#This Row],[DistrictNumber]],$R$3:$R$335,0),3)</f>
        <v>0.67</v>
      </c>
      <c r="P1727" s="9">
        <f t="shared" si="147"/>
        <v>267831</v>
      </c>
    </row>
    <row r="1728" spans="1:16" x14ac:dyDescent="0.35">
      <c r="A1728" s="13">
        <v>2031</v>
      </c>
      <c r="B1728" s="13">
        <f t="shared" si="145"/>
        <v>2030</v>
      </c>
      <c r="C1728" t="s">
        <v>190</v>
      </c>
      <c r="D1728" t="s">
        <v>191</v>
      </c>
      <c r="E1728" s="25">
        <v>651341445.42584956</v>
      </c>
      <c r="F1728" s="13">
        <f>INDEX($R$3:$T$335,MATCH(VPPEL[[#This Row],[DistrictNumber]],$R$3:$R$335,0),3)</f>
        <v>0.52381999999999995</v>
      </c>
      <c r="G1728" s="9">
        <f t="shared" si="148"/>
        <v>341185.67594296846</v>
      </c>
      <c r="H1728" s="11">
        <v>1.02</v>
      </c>
      <c r="I1728" s="12" cm="1">
        <f t="array" ref="I1728">INDEX(VPPEL[],MATCH(VPPEL[[#This Row],[Base Year]]&amp;VPPEL[[#This Row],[DistrictNumber]],VPPEL[[Fiscal Year]:[Fiscal Year]]&amp;VPPEL[[DistrictNumber]:[DistrictNumber]],0),9)*$H1728</f>
        <v>231758.75741839732</v>
      </c>
      <c r="J1728" s="15">
        <f>IF(VPPEL[[#This Row],[Unadjusted Maximum Revenue]]/(VPPEL[[#This Row],[Proposed Taxable Valuation]]/1000)&gt;VPPEL[[#This Row],[Max VPPEL RATE]],VPPEL[[#This Row],[Max VPPEL RATE]],VPPEL[[#This Row],[Unadjusted Maximum Revenue]]/(VPPEL[[#This Row],[Proposed Taxable Valuation]]/1000))</f>
        <v>0.35581761155529196</v>
      </c>
      <c r="K1728" s="26">
        <f>ROUND(VPPEL[[#This Row],[Proposed Taxable Valuation]]/1000*VPPEL[[#This Row],[Adjusted Rate]],0)</f>
        <v>231759</v>
      </c>
      <c r="L1728" s="19">
        <f t="shared" si="146"/>
        <v>-109426.91852457114</v>
      </c>
      <c r="M1728" s="17">
        <f t="shared" si="149"/>
        <v>-0.168002388444708</v>
      </c>
      <c r="N1728" s="2">
        <v>452050499.07853204</v>
      </c>
      <c r="O1728">
        <f>INDEX($R$3:$T$335,MATCH(VPPEL[[#This Row],[DistrictNumber]],$R$3:$R$335,0),3)</f>
        <v>0.52381999999999995</v>
      </c>
      <c r="P1728" s="9">
        <f t="shared" si="147"/>
        <v>236793</v>
      </c>
    </row>
    <row r="1729" spans="1:16" x14ac:dyDescent="0.35">
      <c r="A1729" s="13">
        <v>2031</v>
      </c>
      <c r="B1729" s="13">
        <f t="shared" si="145"/>
        <v>2030</v>
      </c>
      <c r="C1729" t="s">
        <v>192</v>
      </c>
      <c r="D1729" t="s">
        <v>193</v>
      </c>
      <c r="E1729" s="25">
        <v>959113977.67010033</v>
      </c>
      <c r="F1729" s="13">
        <f>INDEX($R$3:$T$335,MATCH(VPPEL[[#This Row],[DistrictNumber]],$R$3:$R$335,0),3)</f>
        <v>1</v>
      </c>
      <c r="G1729" s="9">
        <f t="shared" si="148"/>
        <v>959113.97767010028</v>
      </c>
      <c r="H1729" s="11">
        <v>1.02</v>
      </c>
      <c r="I1729" s="12" cm="1">
        <f t="array" ref="I1729">INDEX(VPPEL[],MATCH(VPPEL[[#This Row],[Base Year]]&amp;VPPEL[[#This Row],[DistrictNumber]],VPPEL[[Fiscal Year]:[Fiscal Year]]&amp;VPPEL[[DistrictNumber]:[DistrictNumber]],0),9)*$H1729</f>
        <v>611174.39750553609</v>
      </c>
      <c r="J1729" s="15">
        <f>IF(VPPEL[[#This Row],[Unadjusted Maximum Revenue]]/(VPPEL[[#This Row],[Proposed Taxable Valuation]]/1000)&gt;VPPEL[[#This Row],[Max VPPEL RATE]],VPPEL[[#This Row],[Max VPPEL RATE]],VPPEL[[#This Row],[Unadjusted Maximum Revenue]]/(VPPEL[[#This Row],[Proposed Taxable Valuation]]/1000))</f>
        <v>0.63722812067676637</v>
      </c>
      <c r="K1729" s="26">
        <f>ROUND(VPPEL[[#This Row],[Proposed Taxable Valuation]]/1000*VPPEL[[#This Row],[Adjusted Rate]],0)</f>
        <v>611174</v>
      </c>
      <c r="L1729" s="19">
        <f t="shared" si="146"/>
        <v>-347939.58016456419</v>
      </c>
      <c r="M1729" s="17">
        <f t="shared" si="149"/>
        <v>-0.36277187932323363</v>
      </c>
      <c r="N1729" s="2">
        <v>636920160.4032414</v>
      </c>
      <c r="O1729">
        <f>INDEX($R$3:$T$335,MATCH(VPPEL[[#This Row],[DistrictNumber]],$R$3:$R$335,0),3)</f>
        <v>1</v>
      </c>
      <c r="P1729" s="9">
        <f t="shared" si="147"/>
        <v>636920</v>
      </c>
    </row>
    <row r="1730" spans="1:16" x14ac:dyDescent="0.35">
      <c r="A1730" s="13">
        <v>2031</v>
      </c>
      <c r="B1730" s="13">
        <f t="shared" si="145"/>
        <v>2030</v>
      </c>
      <c r="C1730" t="s">
        <v>194</v>
      </c>
      <c r="D1730" t="s">
        <v>195</v>
      </c>
      <c r="E1730" s="25">
        <v>328478408.19080085</v>
      </c>
      <c r="F1730" s="13">
        <f>INDEX($R$3:$T$335,MATCH(VPPEL[[#This Row],[DistrictNumber]],$R$3:$R$335,0),3)</f>
        <v>1.34</v>
      </c>
      <c r="G1730" s="9">
        <f t="shared" si="148"/>
        <v>440161.06697567319</v>
      </c>
      <c r="H1730" s="11">
        <v>1.02</v>
      </c>
      <c r="I1730" s="12" cm="1">
        <f t="array" ref="I1730">INDEX(VPPEL[],MATCH(VPPEL[[#This Row],[Base Year]]&amp;VPPEL[[#This Row],[DistrictNumber]],VPPEL[[Fiscal Year]:[Fiscal Year]]&amp;VPPEL[[DistrictNumber]:[DistrictNumber]],0),9)*$H1730</f>
        <v>274500.92864422739</v>
      </c>
      <c r="J1730" s="15">
        <f>IF(VPPEL[[#This Row],[Unadjusted Maximum Revenue]]/(VPPEL[[#This Row],[Proposed Taxable Valuation]]/1000)&gt;VPPEL[[#This Row],[Max VPPEL RATE]],VPPEL[[#This Row],[Max VPPEL RATE]],VPPEL[[#This Row],[Unadjusted Maximum Revenue]]/(VPPEL[[#This Row],[Proposed Taxable Valuation]]/1000))</f>
        <v>0.83567419288265676</v>
      </c>
      <c r="K1730" s="26">
        <f>ROUND(VPPEL[[#This Row],[Proposed Taxable Valuation]]/1000*VPPEL[[#This Row],[Adjusted Rate]],0)</f>
        <v>274501</v>
      </c>
      <c r="L1730" s="19">
        <f t="shared" si="146"/>
        <v>-165660.13833144581</v>
      </c>
      <c r="M1730" s="17">
        <f t="shared" si="149"/>
        <v>-0.50432580711734332</v>
      </c>
      <c r="N1730" s="2">
        <v>220982981.7736257</v>
      </c>
      <c r="O1730">
        <f>INDEX($R$3:$T$335,MATCH(VPPEL[[#This Row],[DistrictNumber]],$R$3:$R$335,0),3)</f>
        <v>1.34</v>
      </c>
      <c r="P1730" s="9">
        <f t="shared" si="147"/>
        <v>296117</v>
      </c>
    </row>
    <row r="1731" spans="1:16" x14ac:dyDescent="0.35">
      <c r="A1731" s="13">
        <v>2031</v>
      </c>
      <c r="B1731" s="13">
        <f t="shared" si="145"/>
        <v>2030</v>
      </c>
      <c r="C1731" t="s">
        <v>196</v>
      </c>
      <c r="D1731" t="s">
        <v>197</v>
      </c>
      <c r="E1731" s="25">
        <v>428923223.52542388</v>
      </c>
      <c r="F1731" s="13">
        <f>INDEX($R$3:$T$335,MATCH(VPPEL[[#This Row],[DistrictNumber]],$R$3:$R$335,0),3)</f>
        <v>0</v>
      </c>
      <c r="G1731" s="9">
        <f t="shared" si="148"/>
        <v>0</v>
      </c>
      <c r="H1731" s="11">
        <v>1.02</v>
      </c>
      <c r="I1731" s="12" cm="1">
        <f t="array" ref="I1731">INDEX(VPPEL[],MATCH(VPPEL[[#This Row],[Base Year]]&amp;VPPEL[[#This Row],[DistrictNumber]],VPPEL[[Fiscal Year]:[Fiscal Year]]&amp;VPPEL[[DistrictNumber]:[DistrictNumber]],0),9)*$H1731</f>
        <v>0</v>
      </c>
      <c r="J1731" s="15">
        <f>IF(VPPEL[[#This Row],[Unadjusted Maximum Revenue]]/(VPPEL[[#This Row],[Proposed Taxable Valuation]]/1000)&gt;VPPEL[[#This Row],[Max VPPEL RATE]],VPPEL[[#This Row],[Max VPPEL RATE]],VPPEL[[#This Row],[Unadjusted Maximum Revenue]]/(VPPEL[[#This Row],[Proposed Taxable Valuation]]/1000))</f>
        <v>0</v>
      </c>
      <c r="K1731" s="26">
        <f>ROUND(VPPEL[[#This Row],[Proposed Taxable Valuation]]/1000*VPPEL[[#This Row],[Adjusted Rate]],0)</f>
        <v>0</v>
      </c>
      <c r="L1731" s="19">
        <f t="shared" si="146"/>
        <v>0</v>
      </c>
      <c r="M1731" s="17">
        <f t="shared" si="149"/>
        <v>0</v>
      </c>
      <c r="N1731" s="2">
        <v>257125842.26150277</v>
      </c>
      <c r="O1731">
        <f>INDEX($R$3:$T$335,MATCH(VPPEL[[#This Row],[DistrictNumber]],$R$3:$R$335,0),3)</f>
        <v>0</v>
      </c>
      <c r="P1731" s="9">
        <f t="shared" si="147"/>
        <v>0</v>
      </c>
    </row>
    <row r="1732" spans="1:16" x14ac:dyDescent="0.35">
      <c r="A1732" s="13">
        <v>2031</v>
      </c>
      <c r="B1732" s="13">
        <f t="shared" si="145"/>
        <v>2030</v>
      </c>
      <c r="C1732" t="s">
        <v>198</v>
      </c>
      <c r="D1732" t="s">
        <v>199</v>
      </c>
      <c r="E1732" s="25">
        <v>512922482.95884705</v>
      </c>
      <c r="F1732" s="13">
        <f>INDEX($R$3:$T$335,MATCH(VPPEL[[#This Row],[DistrictNumber]],$R$3:$R$335,0),3)</f>
        <v>1.34</v>
      </c>
      <c r="G1732" s="9">
        <f t="shared" si="148"/>
        <v>687316.12716485513</v>
      </c>
      <c r="H1732" s="11">
        <v>1.02</v>
      </c>
      <c r="I1732" s="12" cm="1">
        <f t="array" ref="I1732">INDEX(VPPEL[],MATCH(VPPEL[[#This Row],[Base Year]]&amp;VPPEL[[#This Row],[DistrictNumber]],VPPEL[[Fiscal Year]:[Fiscal Year]]&amp;VPPEL[[DistrictNumber]:[DistrictNumber]],0),9)*$H1732</f>
        <v>444203.37278308102</v>
      </c>
      <c r="J1732" s="15">
        <f>IF(VPPEL[[#This Row],[Unadjusted Maximum Revenue]]/(VPPEL[[#This Row],[Proposed Taxable Valuation]]/1000)&gt;VPPEL[[#This Row],[Max VPPEL RATE]],VPPEL[[#This Row],[Max VPPEL RATE]],VPPEL[[#This Row],[Unadjusted Maximum Revenue]]/(VPPEL[[#This Row],[Proposed Taxable Valuation]]/1000))</f>
        <v>0.86602437510761343</v>
      </c>
      <c r="K1732" s="26">
        <f>ROUND(VPPEL[[#This Row],[Proposed Taxable Valuation]]/1000*VPPEL[[#This Row],[Adjusted Rate]],0)</f>
        <v>444203</v>
      </c>
      <c r="L1732" s="19">
        <f t="shared" si="146"/>
        <v>-243112.75438177411</v>
      </c>
      <c r="M1732" s="17">
        <f t="shared" si="149"/>
        <v>-0.47397562489238665</v>
      </c>
      <c r="N1732" s="2">
        <v>338542017.47251379</v>
      </c>
      <c r="O1732">
        <f>INDEX($R$3:$T$335,MATCH(VPPEL[[#This Row],[DistrictNumber]],$R$3:$R$335,0),3)</f>
        <v>1.34</v>
      </c>
      <c r="P1732" s="9">
        <f t="shared" si="147"/>
        <v>453646</v>
      </c>
    </row>
    <row r="1733" spans="1:16" x14ac:dyDescent="0.35">
      <c r="A1733" s="13">
        <v>2031</v>
      </c>
      <c r="B1733" s="13">
        <f t="shared" ref="B1733:B1796" si="150">A1733-1</f>
        <v>2030</v>
      </c>
      <c r="C1733" t="s">
        <v>200</v>
      </c>
      <c r="D1733" t="s">
        <v>201</v>
      </c>
      <c r="E1733" s="25">
        <v>837799456.89387953</v>
      </c>
      <c r="F1733" s="13">
        <f>INDEX($R$3:$T$335,MATCH(VPPEL[[#This Row],[DistrictNumber]],$R$3:$R$335,0),3)</f>
        <v>1.34</v>
      </c>
      <c r="G1733" s="9">
        <f t="shared" si="148"/>
        <v>1122651.2722377987</v>
      </c>
      <c r="H1733" s="11">
        <v>1.02</v>
      </c>
      <c r="I1733" s="12" cm="1">
        <f t="array" ref="I1733">INDEX(VPPEL[],MATCH(VPPEL[[#This Row],[Base Year]]&amp;VPPEL[[#This Row],[DistrictNumber]],VPPEL[[Fiscal Year]:[Fiscal Year]]&amp;VPPEL[[DistrictNumber]:[DistrictNumber]],0),9)*$H1733</f>
        <v>894109.77472663647</v>
      </c>
      <c r="J1733" s="15">
        <f>IF(VPPEL[[#This Row],[Unadjusted Maximum Revenue]]/(VPPEL[[#This Row],[Proposed Taxable Valuation]]/1000)&gt;VPPEL[[#This Row],[Max VPPEL RATE]],VPPEL[[#This Row],[Max VPPEL RATE]],VPPEL[[#This Row],[Unadjusted Maximum Revenue]]/(VPPEL[[#This Row],[Proposed Taxable Valuation]]/1000))</f>
        <v>1.0672121679829276</v>
      </c>
      <c r="K1733" s="26">
        <f>ROUND(VPPEL[[#This Row],[Proposed Taxable Valuation]]/1000*VPPEL[[#This Row],[Adjusted Rate]],0)</f>
        <v>894110</v>
      </c>
      <c r="L1733" s="19">
        <f t="shared" ref="L1733:L1796" si="151">I1733-G1733</f>
        <v>-228541.49751116219</v>
      </c>
      <c r="M1733" s="17">
        <f t="shared" si="149"/>
        <v>-0.27278783201707246</v>
      </c>
      <c r="N1733" s="2">
        <v>645679156.1364522</v>
      </c>
      <c r="O1733">
        <f>INDEX($R$3:$T$335,MATCH(VPPEL[[#This Row],[DistrictNumber]],$R$3:$R$335,0),3)</f>
        <v>1.34</v>
      </c>
      <c r="P1733" s="9">
        <f t="shared" ref="P1733:P1796" si="152">ROUND(N1733/1000*O1733,0)</f>
        <v>865210</v>
      </c>
    </row>
    <row r="1734" spans="1:16" x14ac:dyDescent="0.35">
      <c r="A1734" s="13">
        <v>2031</v>
      </c>
      <c r="B1734" s="13">
        <f t="shared" si="150"/>
        <v>2030</v>
      </c>
      <c r="C1734" t="s">
        <v>202</v>
      </c>
      <c r="D1734" t="s">
        <v>203</v>
      </c>
      <c r="E1734" s="25">
        <v>379689390.34051889</v>
      </c>
      <c r="F1734" s="13">
        <f>INDEX($R$3:$T$335,MATCH(VPPEL[[#This Row],[DistrictNumber]],$R$3:$R$335,0),3)</f>
        <v>0.91417000000000004</v>
      </c>
      <c r="G1734" s="9">
        <f t="shared" si="148"/>
        <v>347100.64996759221</v>
      </c>
      <c r="H1734" s="11">
        <v>1.02</v>
      </c>
      <c r="I1734" s="12" cm="1">
        <f t="array" ref="I1734">INDEX(VPPEL[],MATCH(VPPEL[[#This Row],[Base Year]]&amp;VPPEL[[#This Row],[DistrictNumber]],VPPEL[[Fiscal Year]:[Fiscal Year]]&amp;VPPEL[[DistrictNumber]:[DistrictNumber]],0),9)*$H1734</f>
        <v>218705.23349595262</v>
      </c>
      <c r="J1734" s="15">
        <f>IF(VPPEL[[#This Row],[Unadjusted Maximum Revenue]]/(VPPEL[[#This Row],[Proposed Taxable Valuation]]/1000)&gt;VPPEL[[#This Row],[Max VPPEL RATE]],VPPEL[[#This Row],[Max VPPEL RATE]],VPPEL[[#This Row],[Unadjusted Maximum Revenue]]/(VPPEL[[#This Row],[Proposed Taxable Valuation]]/1000))</f>
        <v>0.57601091592211728</v>
      </c>
      <c r="K1734" s="26">
        <f>ROUND(VPPEL[[#This Row],[Proposed Taxable Valuation]]/1000*VPPEL[[#This Row],[Adjusted Rate]],0)</f>
        <v>218705</v>
      </c>
      <c r="L1734" s="19">
        <f t="shared" si="151"/>
        <v>-128395.41647163959</v>
      </c>
      <c r="M1734" s="17">
        <f t="shared" si="149"/>
        <v>-0.33815908407788275</v>
      </c>
      <c r="N1734" s="2">
        <v>255873496.42571169</v>
      </c>
      <c r="O1734">
        <f>INDEX($R$3:$T$335,MATCH(VPPEL[[#This Row],[DistrictNumber]],$R$3:$R$335,0),3)</f>
        <v>0.91417000000000004</v>
      </c>
      <c r="P1734" s="9">
        <f t="shared" si="152"/>
        <v>233912</v>
      </c>
    </row>
    <row r="1735" spans="1:16" x14ac:dyDescent="0.35">
      <c r="A1735" s="13">
        <v>2031</v>
      </c>
      <c r="B1735" s="13">
        <f t="shared" si="150"/>
        <v>2030</v>
      </c>
      <c r="C1735" t="s">
        <v>204</v>
      </c>
      <c r="D1735" t="s">
        <v>205</v>
      </c>
      <c r="E1735" s="25">
        <v>419071172.91631836</v>
      </c>
      <c r="F1735" s="13">
        <f>INDEX($R$3:$T$335,MATCH(VPPEL[[#This Row],[DistrictNumber]],$R$3:$R$335,0),3)</f>
        <v>1.34</v>
      </c>
      <c r="G1735" s="9">
        <f t="shared" si="148"/>
        <v>561555.37170786667</v>
      </c>
      <c r="H1735" s="11">
        <v>1.02</v>
      </c>
      <c r="I1735" s="12" cm="1">
        <f t="array" ref="I1735">INDEX(VPPEL[],MATCH(VPPEL[[#This Row],[Base Year]]&amp;VPPEL[[#This Row],[DistrictNumber]],VPPEL[[Fiscal Year]:[Fiscal Year]]&amp;VPPEL[[DistrictNumber]:[DistrictNumber]],0),9)*$H1735</f>
        <v>372539.07754707278</v>
      </c>
      <c r="J1735" s="15">
        <f>IF(VPPEL[[#This Row],[Unadjusted Maximum Revenue]]/(VPPEL[[#This Row],[Proposed Taxable Valuation]]/1000)&gt;VPPEL[[#This Row],[Max VPPEL RATE]],VPPEL[[#This Row],[Max VPPEL RATE]],VPPEL[[#This Row],[Unadjusted Maximum Revenue]]/(VPPEL[[#This Row],[Proposed Taxable Valuation]]/1000))</f>
        <v>0.88896374082371621</v>
      </c>
      <c r="K1735" s="26">
        <f>ROUND(VPPEL[[#This Row],[Proposed Taxable Valuation]]/1000*VPPEL[[#This Row],[Adjusted Rate]],0)</f>
        <v>372539</v>
      </c>
      <c r="L1735" s="19">
        <f t="shared" si="151"/>
        <v>-189016.29416079388</v>
      </c>
      <c r="M1735" s="17">
        <f t="shared" si="149"/>
        <v>-0.45103625917628387</v>
      </c>
      <c r="N1735" s="2">
        <v>318774559.01600343</v>
      </c>
      <c r="O1735">
        <f>INDEX($R$3:$T$335,MATCH(VPPEL[[#This Row],[DistrictNumber]],$R$3:$R$335,0),3)</f>
        <v>1.34</v>
      </c>
      <c r="P1735" s="9">
        <f t="shared" si="152"/>
        <v>427158</v>
      </c>
    </row>
    <row r="1736" spans="1:16" x14ac:dyDescent="0.35">
      <c r="A1736" s="13">
        <v>2031</v>
      </c>
      <c r="B1736" s="13">
        <f t="shared" si="150"/>
        <v>2030</v>
      </c>
      <c r="C1736" t="s">
        <v>206</v>
      </c>
      <c r="D1736" t="s">
        <v>207</v>
      </c>
      <c r="E1736" s="25">
        <v>779467863.98504257</v>
      </c>
      <c r="F1736" s="13">
        <f>INDEX($R$3:$T$335,MATCH(VPPEL[[#This Row],[DistrictNumber]],$R$3:$R$335,0),3)</f>
        <v>1.0104299999999999</v>
      </c>
      <c r="G1736" s="9">
        <f t="shared" si="148"/>
        <v>787597.71380640648</v>
      </c>
      <c r="H1736" s="11">
        <v>1.02</v>
      </c>
      <c r="I1736" s="12" cm="1">
        <f t="array" ref="I1736">INDEX(VPPEL[],MATCH(VPPEL[[#This Row],[Base Year]]&amp;VPPEL[[#This Row],[DistrictNumber]],VPPEL[[Fiscal Year]:[Fiscal Year]]&amp;VPPEL[[DistrictNumber]:[DistrictNumber]],0),9)*$H1736</f>
        <v>555234.02044057264</v>
      </c>
      <c r="J1736" s="15">
        <f>IF(VPPEL[[#This Row],[Unadjusted Maximum Revenue]]/(VPPEL[[#This Row],[Proposed Taxable Valuation]]/1000)&gt;VPPEL[[#This Row],[Max VPPEL RATE]],VPPEL[[#This Row],[Max VPPEL RATE]],VPPEL[[#This Row],[Unadjusted Maximum Revenue]]/(VPPEL[[#This Row],[Proposed Taxable Valuation]]/1000))</f>
        <v>0.7123244537650717</v>
      </c>
      <c r="K1736" s="26">
        <f>ROUND(VPPEL[[#This Row],[Proposed Taxable Valuation]]/1000*VPPEL[[#This Row],[Adjusted Rate]],0)</f>
        <v>555234</v>
      </c>
      <c r="L1736" s="19">
        <f t="shared" si="151"/>
        <v>-232363.69336583384</v>
      </c>
      <c r="M1736" s="17">
        <f t="shared" si="149"/>
        <v>-0.29810554623492824</v>
      </c>
      <c r="N1736" s="2">
        <v>577579588.45716023</v>
      </c>
      <c r="O1736">
        <f>INDEX($R$3:$T$335,MATCH(VPPEL[[#This Row],[DistrictNumber]],$R$3:$R$335,0),3)</f>
        <v>1.0104299999999999</v>
      </c>
      <c r="P1736" s="9">
        <f t="shared" si="152"/>
        <v>583604</v>
      </c>
    </row>
    <row r="1737" spans="1:16" x14ac:dyDescent="0.35">
      <c r="A1737" s="13">
        <v>2031</v>
      </c>
      <c r="B1737" s="13">
        <f t="shared" si="150"/>
        <v>2030</v>
      </c>
      <c r="C1737" t="s">
        <v>208</v>
      </c>
      <c r="D1737" t="s">
        <v>209</v>
      </c>
      <c r="E1737" s="25">
        <v>376172478.24910575</v>
      </c>
      <c r="F1737" s="13">
        <f>INDEX($R$3:$T$335,MATCH(VPPEL[[#This Row],[DistrictNumber]],$R$3:$R$335,0),3)</f>
        <v>0.92934000000000005</v>
      </c>
      <c r="G1737" s="9">
        <f t="shared" si="148"/>
        <v>349592.13093602395</v>
      </c>
      <c r="H1737" s="11">
        <v>1.02</v>
      </c>
      <c r="I1737" s="12" cm="1">
        <f t="array" ref="I1737">INDEX(VPPEL[],MATCH(VPPEL[[#This Row],[Base Year]]&amp;VPPEL[[#This Row],[DistrictNumber]],VPPEL[[Fiscal Year]:[Fiscal Year]]&amp;VPPEL[[DistrictNumber]:[DistrictNumber]],0),9)*$H1737</f>
        <v>260529.6075368044</v>
      </c>
      <c r="J1737" s="15">
        <f>IF(VPPEL[[#This Row],[Unadjusted Maximum Revenue]]/(VPPEL[[#This Row],[Proposed Taxable Valuation]]/1000)&gt;VPPEL[[#This Row],[Max VPPEL RATE]],VPPEL[[#This Row],[Max VPPEL RATE]],VPPEL[[#This Row],[Unadjusted Maximum Revenue]]/(VPPEL[[#This Row],[Proposed Taxable Valuation]]/1000))</f>
        <v>0.69258019286641881</v>
      </c>
      <c r="K1737" s="26">
        <f>ROUND(VPPEL[[#This Row],[Proposed Taxable Valuation]]/1000*VPPEL[[#This Row],[Adjusted Rate]],0)</f>
        <v>260530</v>
      </c>
      <c r="L1737" s="19">
        <f t="shared" si="151"/>
        <v>-89062.523399219557</v>
      </c>
      <c r="M1737" s="17">
        <f t="shared" si="149"/>
        <v>-0.23675980713358125</v>
      </c>
      <c r="N1737" s="2">
        <v>278805864.59159255</v>
      </c>
      <c r="O1737">
        <f>INDEX($R$3:$T$335,MATCH(VPPEL[[#This Row],[DistrictNumber]],$R$3:$R$335,0),3)</f>
        <v>0.92934000000000005</v>
      </c>
      <c r="P1737" s="9">
        <f t="shared" si="152"/>
        <v>259105</v>
      </c>
    </row>
    <row r="1738" spans="1:16" x14ac:dyDescent="0.35">
      <c r="A1738" s="13">
        <v>2031</v>
      </c>
      <c r="B1738" s="13">
        <f t="shared" si="150"/>
        <v>2030</v>
      </c>
      <c r="C1738" t="s">
        <v>210</v>
      </c>
      <c r="D1738" t="s">
        <v>211</v>
      </c>
      <c r="E1738" s="25">
        <v>164457944.33780634</v>
      </c>
      <c r="F1738" s="13">
        <f>INDEX($R$3:$T$335,MATCH(VPPEL[[#This Row],[DistrictNumber]],$R$3:$R$335,0),3)</f>
        <v>1.34</v>
      </c>
      <c r="G1738" s="9">
        <f t="shared" ref="G1738:G1801" si="153">E1738/1000*F1738</f>
        <v>220373.64541266052</v>
      </c>
      <c r="H1738" s="11">
        <v>1.02</v>
      </c>
      <c r="I1738" s="12" cm="1">
        <f t="array" ref="I1738">INDEX(VPPEL[],MATCH(VPPEL[[#This Row],[Base Year]]&amp;VPPEL[[#This Row],[DistrictNumber]],VPPEL[[Fiscal Year]:[Fiscal Year]]&amp;VPPEL[[DistrictNumber]:[DistrictNumber]],0),9)*$H1738</f>
        <v>170792.82261475589</v>
      </c>
      <c r="J1738" s="15">
        <f>IF(VPPEL[[#This Row],[Unadjusted Maximum Revenue]]/(VPPEL[[#This Row],[Proposed Taxable Valuation]]/1000)&gt;VPPEL[[#This Row],[Max VPPEL RATE]],VPPEL[[#This Row],[Max VPPEL RATE]],VPPEL[[#This Row],[Unadjusted Maximum Revenue]]/(VPPEL[[#This Row],[Proposed Taxable Valuation]]/1000))</f>
        <v>1.0385197462029401</v>
      </c>
      <c r="K1738" s="26">
        <f>ROUND(VPPEL[[#This Row],[Proposed Taxable Valuation]]/1000*VPPEL[[#This Row],[Adjusted Rate]],0)</f>
        <v>170793</v>
      </c>
      <c r="L1738" s="19">
        <f t="shared" si="151"/>
        <v>-49580.822797904635</v>
      </c>
      <c r="M1738" s="17">
        <f t="shared" si="149"/>
        <v>-0.30148025379706</v>
      </c>
      <c r="N1738" s="2">
        <v>124434749.73946683</v>
      </c>
      <c r="O1738">
        <f>INDEX($R$3:$T$335,MATCH(VPPEL[[#This Row],[DistrictNumber]],$R$3:$R$335,0),3)</f>
        <v>1.34</v>
      </c>
      <c r="P1738" s="9">
        <f t="shared" si="152"/>
        <v>166743</v>
      </c>
    </row>
    <row r="1739" spans="1:16" x14ac:dyDescent="0.35">
      <c r="A1739" s="13">
        <v>2031</v>
      </c>
      <c r="B1739" s="13">
        <f t="shared" si="150"/>
        <v>2030</v>
      </c>
      <c r="C1739" t="s">
        <v>212</v>
      </c>
      <c r="D1739" t="s">
        <v>213</v>
      </c>
      <c r="E1739" s="25">
        <v>723715212.62037981</v>
      </c>
      <c r="F1739" s="13">
        <f>INDEX($R$3:$T$335,MATCH(VPPEL[[#This Row],[DistrictNumber]],$R$3:$R$335,0),3)</f>
        <v>1.34</v>
      </c>
      <c r="G1739" s="9">
        <f t="shared" si="153"/>
        <v>969778.38491130888</v>
      </c>
      <c r="H1739" s="11">
        <v>1.02</v>
      </c>
      <c r="I1739" s="12" cm="1">
        <f t="array" ref="I1739">INDEX(VPPEL[],MATCH(VPPEL[[#This Row],[Base Year]]&amp;VPPEL[[#This Row],[DistrictNumber]],VPPEL[[Fiscal Year]:[Fiscal Year]]&amp;VPPEL[[DistrictNumber]:[DistrictNumber]],0),9)*$H1739</f>
        <v>685367.98276363185</v>
      </c>
      <c r="J1739" s="15">
        <f>IF(VPPEL[[#This Row],[Unadjusted Maximum Revenue]]/(VPPEL[[#This Row],[Proposed Taxable Valuation]]/1000)&gt;VPPEL[[#This Row],[Max VPPEL RATE]],VPPEL[[#This Row],[Max VPPEL RATE]],VPPEL[[#This Row],[Unadjusted Maximum Revenue]]/(VPPEL[[#This Row],[Proposed Taxable Valuation]]/1000))</f>
        <v>0.94701337046943812</v>
      </c>
      <c r="K1739" s="26">
        <f>ROUND(VPPEL[[#This Row],[Proposed Taxable Valuation]]/1000*VPPEL[[#This Row],[Adjusted Rate]],0)</f>
        <v>685368</v>
      </c>
      <c r="L1739" s="19">
        <f t="shared" si="151"/>
        <v>-284410.40214767703</v>
      </c>
      <c r="M1739" s="17">
        <f t="shared" ref="M1739:M1802" si="154">J1739-F1739</f>
        <v>-0.39298662953056196</v>
      </c>
      <c r="N1739" s="2">
        <v>515683453.44292372</v>
      </c>
      <c r="O1739">
        <f>INDEX($R$3:$T$335,MATCH(VPPEL[[#This Row],[DistrictNumber]],$R$3:$R$335,0),3)</f>
        <v>1.34</v>
      </c>
      <c r="P1739" s="9">
        <f t="shared" si="152"/>
        <v>691016</v>
      </c>
    </row>
    <row r="1740" spans="1:16" x14ac:dyDescent="0.35">
      <c r="A1740" s="13">
        <v>2031</v>
      </c>
      <c r="B1740" s="13">
        <f t="shared" si="150"/>
        <v>2030</v>
      </c>
      <c r="C1740" t="s">
        <v>214</v>
      </c>
      <c r="D1740" t="s">
        <v>215</v>
      </c>
      <c r="E1740" s="25">
        <v>484366736.37266195</v>
      </c>
      <c r="F1740" s="13">
        <f>INDEX($R$3:$T$335,MATCH(VPPEL[[#This Row],[DistrictNumber]],$R$3:$R$335,0),3)</f>
        <v>1</v>
      </c>
      <c r="G1740" s="9">
        <f t="shared" si="153"/>
        <v>484366.73637266195</v>
      </c>
      <c r="H1740" s="11">
        <v>1.02</v>
      </c>
      <c r="I1740" s="12" cm="1">
        <f t="array" ref="I1740">INDEX(VPPEL[],MATCH(VPPEL[[#This Row],[Base Year]]&amp;VPPEL[[#This Row],[DistrictNumber]],VPPEL[[Fiscal Year]:[Fiscal Year]]&amp;VPPEL[[DistrictNumber]:[DistrictNumber]],0),9)*$H1740</f>
        <v>362205.03094247764</v>
      </c>
      <c r="J1740" s="15">
        <f>IF(VPPEL[[#This Row],[Unadjusted Maximum Revenue]]/(VPPEL[[#This Row],[Proposed Taxable Valuation]]/1000)&gt;VPPEL[[#This Row],[Max VPPEL RATE]],VPPEL[[#This Row],[Max VPPEL RATE]],VPPEL[[#This Row],[Unadjusted Maximum Revenue]]/(VPPEL[[#This Row],[Proposed Taxable Valuation]]/1000))</f>
        <v>0.74779088600296539</v>
      </c>
      <c r="K1740" s="26">
        <f>ROUND(VPPEL[[#This Row],[Proposed Taxable Valuation]]/1000*VPPEL[[#This Row],[Adjusted Rate]],0)</f>
        <v>362205</v>
      </c>
      <c r="L1740" s="19">
        <f t="shared" si="151"/>
        <v>-122161.70543018432</v>
      </c>
      <c r="M1740" s="17">
        <f t="shared" si="154"/>
        <v>-0.25220911399703461</v>
      </c>
      <c r="N1740" s="2">
        <v>368687316.56594992</v>
      </c>
      <c r="O1740">
        <f>INDEX($R$3:$T$335,MATCH(VPPEL[[#This Row],[DistrictNumber]],$R$3:$R$335,0),3)</f>
        <v>1</v>
      </c>
      <c r="P1740" s="9">
        <f t="shared" si="152"/>
        <v>368687</v>
      </c>
    </row>
    <row r="1741" spans="1:16" x14ac:dyDescent="0.35">
      <c r="A1741" s="13">
        <v>2031</v>
      </c>
      <c r="B1741" s="13">
        <f t="shared" si="150"/>
        <v>2030</v>
      </c>
      <c r="C1741" t="s">
        <v>216</v>
      </c>
      <c r="D1741" t="s">
        <v>217</v>
      </c>
      <c r="E1741" s="25">
        <v>1855550329.5060799</v>
      </c>
      <c r="F1741" s="13">
        <f>INDEX($R$3:$T$335,MATCH(VPPEL[[#This Row],[DistrictNumber]],$R$3:$R$335,0),3)</f>
        <v>0.67</v>
      </c>
      <c r="G1741" s="9">
        <f t="shared" si="153"/>
        <v>1243218.7207690736</v>
      </c>
      <c r="H1741" s="11">
        <v>1.02</v>
      </c>
      <c r="I1741" s="12" cm="1">
        <f t="array" ref="I1741">INDEX(VPPEL[],MATCH(VPPEL[[#This Row],[Base Year]]&amp;VPPEL[[#This Row],[DistrictNumber]],VPPEL[[Fiscal Year]:[Fiscal Year]]&amp;VPPEL[[DistrictNumber]:[DistrictNumber]],0),9)*$H1741</f>
        <v>749879.38472308638</v>
      </c>
      <c r="J1741" s="15">
        <f>IF(VPPEL[[#This Row],[Unadjusted Maximum Revenue]]/(VPPEL[[#This Row],[Proposed Taxable Valuation]]/1000)&gt;VPPEL[[#This Row],[Max VPPEL RATE]],VPPEL[[#This Row],[Max VPPEL RATE]],VPPEL[[#This Row],[Unadjusted Maximum Revenue]]/(VPPEL[[#This Row],[Proposed Taxable Valuation]]/1000))</f>
        <v>0.40412775272050594</v>
      </c>
      <c r="K1741" s="26">
        <f>ROUND(VPPEL[[#This Row],[Proposed Taxable Valuation]]/1000*VPPEL[[#This Row],[Adjusted Rate]],0)</f>
        <v>749879</v>
      </c>
      <c r="L1741" s="19">
        <f t="shared" si="151"/>
        <v>-493339.33604598721</v>
      </c>
      <c r="M1741" s="17">
        <f t="shared" si="154"/>
        <v>-0.2658722472794941</v>
      </c>
      <c r="N1741" s="2">
        <v>1246225728.3719511</v>
      </c>
      <c r="O1741">
        <f>INDEX($R$3:$T$335,MATCH(VPPEL[[#This Row],[DistrictNumber]],$R$3:$R$335,0),3)</f>
        <v>0.67</v>
      </c>
      <c r="P1741" s="9">
        <f t="shared" si="152"/>
        <v>834971</v>
      </c>
    </row>
    <row r="1742" spans="1:16" x14ac:dyDescent="0.35">
      <c r="A1742" s="13">
        <v>2031</v>
      </c>
      <c r="B1742" s="13">
        <f t="shared" si="150"/>
        <v>2030</v>
      </c>
      <c r="C1742" t="s">
        <v>218</v>
      </c>
      <c r="D1742" t="s">
        <v>219</v>
      </c>
      <c r="E1742" s="25">
        <v>973145310.82535803</v>
      </c>
      <c r="F1742" s="13">
        <f>INDEX($R$3:$T$335,MATCH(VPPEL[[#This Row],[DistrictNumber]],$R$3:$R$335,0),3)</f>
        <v>1.0159199999999999</v>
      </c>
      <c r="G1742" s="9">
        <f t="shared" si="153"/>
        <v>988637.7841736977</v>
      </c>
      <c r="H1742" s="11">
        <v>1.02</v>
      </c>
      <c r="I1742" s="12" cm="1">
        <f t="array" ref="I1742">INDEX(VPPEL[],MATCH(VPPEL[[#This Row],[Base Year]]&amp;VPPEL[[#This Row],[DistrictNumber]],VPPEL[[Fiscal Year]:[Fiscal Year]]&amp;VPPEL[[DistrictNumber]:[DistrictNumber]],0),9)*$H1742</f>
        <v>626863.27018507803</v>
      </c>
      <c r="J1742" s="15">
        <f>IF(VPPEL[[#This Row],[Unadjusted Maximum Revenue]]/(VPPEL[[#This Row],[Proposed Taxable Valuation]]/1000)&gt;VPPEL[[#This Row],[Max VPPEL RATE]],VPPEL[[#This Row],[Max VPPEL RATE]],VPPEL[[#This Row],[Unadjusted Maximum Revenue]]/(VPPEL[[#This Row],[Proposed Taxable Valuation]]/1000))</f>
        <v>0.6441620415900825</v>
      </c>
      <c r="K1742" s="26">
        <f>ROUND(VPPEL[[#This Row],[Proposed Taxable Valuation]]/1000*VPPEL[[#This Row],[Adjusted Rate]],0)</f>
        <v>626863</v>
      </c>
      <c r="L1742" s="19">
        <f t="shared" si="151"/>
        <v>-361774.51398861967</v>
      </c>
      <c r="M1742" s="17">
        <f t="shared" si="154"/>
        <v>-0.37175795840991743</v>
      </c>
      <c r="N1742" s="2">
        <v>676068572.18418908</v>
      </c>
      <c r="O1742">
        <f>INDEX($R$3:$T$335,MATCH(VPPEL[[#This Row],[DistrictNumber]],$R$3:$R$335,0),3)</f>
        <v>1.0159199999999999</v>
      </c>
      <c r="P1742" s="9">
        <f t="shared" si="152"/>
        <v>686832</v>
      </c>
    </row>
    <row r="1743" spans="1:16" x14ac:dyDescent="0.35">
      <c r="A1743" s="13">
        <v>2031</v>
      </c>
      <c r="B1743" s="13">
        <f t="shared" si="150"/>
        <v>2030</v>
      </c>
      <c r="C1743" t="s">
        <v>220</v>
      </c>
      <c r="D1743" t="s">
        <v>221</v>
      </c>
      <c r="E1743" s="25">
        <v>2408074331.7157516</v>
      </c>
      <c r="F1743" s="13">
        <f>INDEX($R$3:$T$335,MATCH(VPPEL[[#This Row],[DistrictNumber]],$R$3:$R$335,0),3)</f>
        <v>1.1297299999999999</v>
      </c>
      <c r="G1743" s="9">
        <f t="shared" si="153"/>
        <v>2720473.8147692354</v>
      </c>
      <c r="H1743" s="11">
        <v>1.02</v>
      </c>
      <c r="I1743" s="12" cm="1">
        <f t="array" ref="I1743">INDEX(VPPEL[],MATCH(VPPEL[[#This Row],[Base Year]]&amp;VPPEL[[#This Row],[DistrictNumber]],VPPEL[[Fiscal Year]:[Fiscal Year]]&amp;VPPEL[[DistrictNumber]:[DistrictNumber]],0),9)*$H1743</f>
        <v>1658463.7942984274</v>
      </c>
      <c r="J1743" s="15">
        <f>IF(VPPEL[[#This Row],[Unadjusted Maximum Revenue]]/(VPPEL[[#This Row],[Proposed Taxable Valuation]]/1000)&gt;VPPEL[[#This Row],[Max VPPEL RATE]],VPPEL[[#This Row],[Max VPPEL RATE]],VPPEL[[#This Row],[Unadjusted Maximum Revenue]]/(VPPEL[[#This Row],[Proposed Taxable Valuation]]/1000))</f>
        <v>0.68870955204973805</v>
      </c>
      <c r="K1743" s="26">
        <f>ROUND(VPPEL[[#This Row],[Proposed Taxable Valuation]]/1000*VPPEL[[#This Row],[Adjusted Rate]],0)</f>
        <v>1658464</v>
      </c>
      <c r="L1743" s="19">
        <f t="shared" si="151"/>
        <v>-1062010.020470808</v>
      </c>
      <c r="M1743" s="17">
        <f t="shared" si="154"/>
        <v>-0.44102044795026185</v>
      </c>
      <c r="N1743" s="2">
        <v>1573327055.4867644</v>
      </c>
      <c r="O1743">
        <f>INDEX($R$3:$T$335,MATCH(VPPEL[[#This Row],[DistrictNumber]],$R$3:$R$335,0),3)</f>
        <v>1.1297299999999999</v>
      </c>
      <c r="P1743" s="9">
        <f t="shared" si="152"/>
        <v>1777435</v>
      </c>
    </row>
    <row r="1744" spans="1:16" x14ac:dyDescent="0.35">
      <c r="A1744" s="13">
        <v>2031</v>
      </c>
      <c r="B1744" s="13">
        <f t="shared" si="150"/>
        <v>2030</v>
      </c>
      <c r="C1744" t="s">
        <v>222</v>
      </c>
      <c r="D1744" t="s">
        <v>223</v>
      </c>
      <c r="E1744" s="25">
        <v>1497082136.3511117</v>
      </c>
      <c r="F1744" s="13">
        <f>INDEX($R$3:$T$335,MATCH(VPPEL[[#This Row],[DistrictNumber]],$R$3:$R$335,0),3)</f>
        <v>1.34</v>
      </c>
      <c r="G1744" s="9">
        <f t="shared" si="153"/>
        <v>2006090.0627104896</v>
      </c>
      <c r="H1744" s="11">
        <v>1.02</v>
      </c>
      <c r="I1744" s="12" cm="1">
        <f t="array" ref="I1744">INDEX(VPPEL[],MATCH(VPPEL[[#This Row],[Base Year]]&amp;VPPEL[[#This Row],[DistrictNumber]],VPPEL[[Fiscal Year]:[Fiscal Year]]&amp;VPPEL[[DistrictNumber]:[DistrictNumber]],0),9)*$H1744</f>
        <v>1285518.4226742233</v>
      </c>
      <c r="J1744" s="15">
        <f>IF(VPPEL[[#This Row],[Unadjusted Maximum Revenue]]/(VPPEL[[#This Row],[Proposed Taxable Valuation]]/1000)&gt;VPPEL[[#This Row],[Max VPPEL RATE]],VPPEL[[#This Row],[Max VPPEL RATE]],VPPEL[[#This Row],[Unadjusted Maximum Revenue]]/(VPPEL[[#This Row],[Proposed Taxable Valuation]]/1000))</f>
        <v>0.85868262766628178</v>
      </c>
      <c r="K1744" s="26">
        <f>ROUND(VPPEL[[#This Row],[Proposed Taxable Valuation]]/1000*VPPEL[[#This Row],[Adjusted Rate]],0)</f>
        <v>1285518</v>
      </c>
      <c r="L1744" s="19">
        <f t="shared" si="151"/>
        <v>-720571.6400362663</v>
      </c>
      <c r="M1744" s="17">
        <f t="shared" si="154"/>
        <v>-0.4813173723337183</v>
      </c>
      <c r="N1744" s="2">
        <v>987404228.35206127</v>
      </c>
      <c r="O1744">
        <f>INDEX($R$3:$T$335,MATCH(VPPEL[[#This Row],[DistrictNumber]],$R$3:$R$335,0),3)</f>
        <v>1.34</v>
      </c>
      <c r="P1744" s="9">
        <f t="shared" si="152"/>
        <v>1323122</v>
      </c>
    </row>
    <row r="1745" spans="1:16" x14ac:dyDescent="0.35">
      <c r="A1745" s="13">
        <v>2031</v>
      </c>
      <c r="B1745" s="13">
        <f t="shared" si="150"/>
        <v>2030</v>
      </c>
      <c r="C1745" t="s">
        <v>224</v>
      </c>
      <c r="D1745" t="s">
        <v>225</v>
      </c>
      <c r="E1745" s="25">
        <v>376798918.38704723</v>
      </c>
      <c r="F1745" s="13">
        <f>INDEX($R$3:$T$335,MATCH(VPPEL[[#This Row],[DistrictNumber]],$R$3:$R$335,0),3)</f>
        <v>0.5212</v>
      </c>
      <c r="G1745" s="9">
        <f t="shared" si="153"/>
        <v>196387.59626332903</v>
      </c>
      <c r="H1745" s="11">
        <v>1.02</v>
      </c>
      <c r="I1745" s="12" cm="1">
        <f t="array" ref="I1745">INDEX(VPPEL[],MATCH(VPPEL[[#This Row],[Base Year]]&amp;VPPEL[[#This Row],[DistrictNumber]],VPPEL[[Fiscal Year]:[Fiscal Year]]&amp;VPPEL[[DistrictNumber]:[DistrictNumber]],0),9)*$H1745</f>
        <v>138619.25362037419</v>
      </c>
      <c r="J1745" s="15">
        <f>IF(VPPEL[[#This Row],[Unadjusted Maximum Revenue]]/(VPPEL[[#This Row],[Proposed Taxable Valuation]]/1000)&gt;VPPEL[[#This Row],[Max VPPEL RATE]],VPPEL[[#This Row],[Max VPPEL RATE]],VPPEL[[#This Row],[Unadjusted Maximum Revenue]]/(VPPEL[[#This Row],[Proposed Taxable Valuation]]/1000))</f>
        <v>0.36788654864976211</v>
      </c>
      <c r="K1745" s="26">
        <f>ROUND(VPPEL[[#This Row],[Proposed Taxable Valuation]]/1000*VPPEL[[#This Row],[Adjusted Rate]],0)</f>
        <v>138619</v>
      </c>
      <c r="L1745" s="19">
        <f t="shared" si="151"/>
        <v>-57768.342642954842</v>
      </c>
      <c r="M1745" s="17">
        <f t="shared" si="154"/>
        <v>-0.15331345135023788</v>
      </c>
      <c r="N1745" s="2">
        <v>260563272.03134844</v>
      </c>
      <c r="O1745">
        <f>INDEX($R$3:$T$335,MATCH(VPPEL[[#This Row],[DistrictNumber]],$R$3:$R$335,0),3)</f>
        <v>0.5212</v>
      </c>
      <c r="P1745" s="9">
        <f t="shared" si="152"/>
        <v>135806</v>
      </c>
    </row>
    <row r="1746" spans="1:16" x14ac:dyDescent="0.35">
      <c r="A1746" s="13">
        <v>2031</v>
      </c>
      <c r="B1746" s="13">
        <f t="shared" si="150"/>
        <v>2030</v>
      </c>
      <c r="C1746" t="s">
        <v>226</v>
      </c>
      <c r="D1746" t="s">
        <v>227</v>
      </c>
      <c r="E1746" s="25">
        <v>561640126.85643101</v>
      </c>
      <c r="F1746" s="13">
        <f>INDEX($R$3:$T$335,MATCH(VPPEL[[#This Row],[DistrictNumber]],$R$3:$R$335,0),3)</f>
        <v>0.81249000000000005</v>
      </c>
      <c r="G1746" s="9">
        <f t="shared" si="153"/>
        <v>456326.98666958167</v>
      </c>
      <c r="H1746" s="11">
        <v>1.02</v>
      </c>
      <c r="I1746" s="12" cm="1">
        <f t="array" ref="I1746">INDEX(VPPEL[],MATCH(VPPEL[[#This Row],[Base Year]]&amp;VPPEL[[#This Row],[DistrictNumber]],VPPEL[[Fiscal Year]:[Fiscal Year]]&amp;VPPEL[[DistrictNumber]:[DistrictNumber]],0),9)*$H1746</f>
        <v>326581.75938047911</v>
      </c>
      <c r="J1746" s="15">
        <f>IF(VPPEL[[#This Row],[Unadjusted Maximum Revenue]]/(VPPEL[[#This Row],[Proposed Taxable Valuation]]/1000)&gt;VPPEL[[#This Row],[Max VPPEL RATE]],VPPEL[[#This Row],[Max VPPEL RATE]],VPPEL[[#This Row],[Unadjusted Maximum Revenue]]/(VPPEL[[#This Row],[Proposed Taxable Valuation]]/1000))</f>
        <v>0.58147867961001554</v>
      </c>
      <c r="K1746" s="26">
        <f>ROUND(VPPEL[[#This Row],[Proposed Taxable Valuation]]/1000*VPPEL[[#This Row],[Adjusted Rate]],0)</f>
        <v>326582</v>
      </c>
      <c r="L1746" s="19">
        <f t="shared" si="151"/>
        <v>-129745.22728910256</v>
      </c>
      <c r="M1746" s="17">
        <f t="shared" si="154"/>
        <v>-0.23101132038998451</v>
      </c>
      <c r="N1746" s="2">
        <v>430599826.82150942</v>
      </c>
      <c r="O1746">
        <f>INDEX($R$3:$T$335,MATCH(VPPEL[[#This Row],[DistrictNumber]],$R$3:$R$335,0),3)</f>
        <v>0.81249000000000005</v>
      </c>
      <c r="P1746" s="9">
        <f t="shared" si="152"/>
        <v>349858</v>
      </c>
    </row>
    <row r="1747" spans="1:16" x14ac:dyDescent="0.35">
      <c r="A1747" s="13">
        <v>2031</v>
      </c>
      <c r="B1747" s="13">
        <f t="shared" si="150"/>
        <v>2030</v>
      </c>
      <c r="C1747" t="s">
        <v>228</v>
      </c>
      <c r="D1747" t="s">
        <v>229</v>
      </c>
      <c r="E1747" s="25">
        <v>1387380277.5932376</v>
      </c>
      <c r="F1747" s="13">
        <f>INDEX($R$3:$T$335,MATCH(VPPEL[[#This Row],[DistrictNumber]],$R$3:$R$335,0),3)</f>
        <v>0.56833</v>
      </c>
      <c r="G1747" s="9">
        <f t="shared" si="153"/>
        <v>788489.83316456468</v>
      </c>
      <c r="H1747" s="11">
        <v>1.02</v>
      </c>
      <c r="I1747" s="12" cm="1">
        <f t="array" ref="I1747">INDEX(VPPEL[],MATCH(VPPEL[[#This Row],[Base Year]]&amp;VPPEL[[#This Row],[DistrictNumber]],VPPEL[[Fiscal Year]:[Fiscal Year]]&amp;VPPEL[[DistrictNumber]:[DistrictNumber]],0),9)*$H1747</f>
        <v>457653.38886617927</v>
      </c>
      <c r="J1747" s="15">
        <f>IF(VPPEL[[#This Row],[Unadjusted Maximum Revenue]]/(VPPEL[[#This Row],[Proposed Taxable Valuation]]/1000)&gt;VPPEL[[#This Row],[Max VPPEL RATE]],VPPEL[[#This Row],[Max VPPEL RATE]],VPPEL[[#This Row],[Unadjusted Maximum Revenue]]/(VPPEL[[#This Row],[Proposed Taxable Valuation]]/1000))</f>
        <v>0.32986874345662098</v>
      </c>
      <c r="K1747" s="26">
        <f>ROUND(VPPEL[[#This Row],[Proposed Taxable Valuation]]/1000*VPPEL[[#This Row],[Adjusted Rate]],0)</f>
        <v>457653</v>
      </c>
      <c r="L1747" s="19">
        <f t="shared" si="151"/>
        <v>-330836.44429838541</v>
      </c>
      <c r="M1747" s="17">
        <f t="shared" si="154"/>
        <v>-0.23846125654337902</v>
      </c>
      <c r="N1747" s="2">
        <v>889033289.68700325</v>
      </c>
      <c r="O1747">
        <f>INDEX($R$3:$T$335,MATCH(VPPEL[[#This Row],[DistrictNumber]],$R$3:$R$335,0),3)</f>
        <v>0.56833</v>
      </c>
      <c r="P1747" s="9">
        <f t="shared" si="152"/>
        <v>505264</v>
      </c>
    </row>
    <row r="1748" spans="1:16" x14ac:dyDescent="0.35">
      <c r="A1748" s="13">
        <v>2031</v>
      </c>
      <c r="B1748" s="13">
        <f t="shared" si="150"/>
        <v>2030</v>
      </c>
      <c r="C1748" t="s">
        <v>230</v>
      </c>
      <c r="D1748" t="s">
        <v>231</v>
      </c>
      <c r="E1748" s="25">
        <v>452870053.54834199</v>
      </c>
      <c r="F1748" s="13">
        <f>INDEX($R$3:$T$335,MATCH(VPPEL[[#This Row],[DistrictNumber]],$R$3:$R$335,0),3)</f>
        <v>0.77239000000000002</v>
      </c>
      <c r="G1748" s="9">
        <f t="shared" si="153"/>
        <v>349792.30066020385</v>
      </c>
      <c r="H1748" s="11">
        <v>1.02</v>
      </c>
      <c r="I1748" s="12" cm="1">
        <f t="array" ref="I1748">INDEX(VPPEL[],MATCH(VPPEL[[#This Row],[Base Year]]&amp;VPPEL[[#This Row],[DistrictNumber]],VPPEL[[Fiscal Year]:[Fiscal Year]]&amp;VPPEL[[DistrictNumber]:[DistrictNumber]],0),9)*$H1748</f>
        <v>265050.34916020016</v>
      </c>
      <c r="J1748" s="15">
        <f>IF(VPPEL[[#This Row],[Unadjusted Maximum Revenue]]/(VPPEL[[#This Row],[Proposed Taxable Valuation]]/1000)&gt;VPPEL[[#This Row],[Max VPPEL RATE]],VPPEL[[#This Row],[Max VPPEL RATE]],VPPEL[[#This Row],[Unadjusted Maximum Revenue]]/(VPPEL[[#This Row],[Proposed Taxable Valuation]]/1000))</f>
        <v>0.58526799704124655</v>
      </c>
      <c r="K1748" s="26">
        <f>ROUND(VPPEL[[#This Row],[Proposed Taxable Valuation]]/1000*VPPEL[[#This Row],[Adjusted Rate]],0)</f>
        <v>265050</v>
      </c>
      <c r="L1748" s="19">
        <f t="shared" si="151"/>
        <v>-84741.951500003692</v>
      </c>
      <c r="M1748" s="17">
        <f t="shared" si="154"/>
        <v>-0.18712200295875347</v>
      </c>
      <c r="N1748" s="2">
        <v>340719786.86331588</v>
      </c>
      <c r="O1748">
        <f>INDEX($R$3:$T$335,MATCH(VPPEL[[#This Row],[DistrictNumber]],$R$3:$R$335,0),3)</f>
        <v>0.77239000000000002</v>
      </c>
      <c r="P1748" s="9">
        <f t="shared" si="152"/>
        <v>263169</v>
      </c>
    </row>
    <row r="1749" spans="1:16" x14ac:dyDescent="0.35">
      <c r="A1749" s="13">
        <v>2031</v>
      </c>
      <c r="B1749" s="13">
        <f t="shared" si="150"/>
        <v>2030</v>
      </c>
      <c r="C1749" t="s">
        <v>232</v>
      </c>
      <c r="D1749" t="s">
        <v>233</v>
      </c>
      <c r="E1749" s="25">
        <v>1847109814.5773282</v>
      </c>
      <c r="F1749" s="13">
        <f>INDEX($R$3:$T$335,MATCH(VPPEL[[#This Row],[DistrictNumber]],$R$3:$R$335,0),3)</f>
        <v>1.34</v>
      </c>
      <c r="G1749" s="9">
        <f t="shared" si="153"/>
        <v>2475127.15153362</v>
      </c>
      <c r="H1749" s="11">
        <v>1.02</v>
      </c>
      <c r="I1749" s="12" cm="1">
        <f t="array" ref="I1749">INDEX(VPPEL[],MATCH(VPPEL[[#This Row],[Base Year]]&amp;VPPEL[[#This Row],[DistrictNumber]],VPPEL[[Fiscal Year]:[Fiscal Year]]&amp;VPPEL[[DistrictNumber]:[DistrictNumber]],0),9)*$H1749</f>
        <v>1116741.9910447123</v>
      </c>
      <c r="J1749" s="15">
        <f>IF(VPPEL[[#This Row],[Unadjusted Maximum Revenue]]/(VPPEL[[#This Row],[Proposed Taxable Valuation]]/1000)&gt;VPPEL[[#This Row],[Max VPPEL RATE]],VPPEL[[#This Row],[Max VPPEL RATE]],VPPEL[[#This Row],[Unadjusted Maximum Revenue]]/(VPPEL[[#This Row],[Proposed Taxable Valuation]]/1000))</f>
        <v>0.60458884589937323</v>
      </c>
      <c r="K1749" s="26">
        <f>ROUND(VPPEL[[#This Row],[Proposed Taxable Valuation]]/1000*VPPEL[[#This Row],[Adjusted Rate]],0)</f>
        <v>1116742</v>
      </c>
      <c r="L1749" s="19">
        <f t="shared" si="151"/>
        <v>-1358385.1604889077</v>
      </c>
      <c r="M1749" s="17">
        <f t="shared" si="154"/>
        <v>-0.73541115410062685</v>
      </c>
      <c r="N1749" s="2">
        <v>969275331.2382313</v>
      </c>
      <c r="O1749">
        <f>INDEX($R$3:$T$335,MATCH(VPPEL[[#This Row],[DistrictNumber]],$R$3:$R$335,0),3)</f>
        <v>1.34</v>
      </c>
      <c r="P1749" s="9">
        <f t="shared" si="152"/>
        <v>1298829</v>
      </c>
    </row>
    <row r="1750" spans="1:16" x14ac:dyDescent="0.35">
      <c r="A1750" s="13">
        <v>2031</v>
      </c>
      <c r="B1750" s="13">
        <f t="shared" si="150"/>
        <v>2030</v>
      </c>
      <c r="C1750" t="s">
        <v>234</v>
      </c>
      <c r="D1750" t="s">
        <v>235</v>
      </c>
      <c r="E1750" s="25">
        <v>183444516.14300147</v>
      </c>
      <c r="F1750" s="13">
        <f>INDEX($R$3:$T$335,MATCH(VPPEL[[#This Row],[DistrictNumber]],$R$3:$R$335,0),3)</f>
        <v>0.97</v>
      </c>
      <c r="G1750" s="9">
        <f t="shared" si="153"/>
        <v>177941.18065871141</v>
      </c>
      <c r="H1750" s="11">
        <v>1.02</v>
      </c>
      <c r="I1750" s="12" cm="1">
        <f t="array" ref="I1750">INDEX(VPPEL[],MATCH(VPPEL[[#This Row],[Base Year]]&amp;VPPEL[[#This Row],[DistrictNumber]],VPPEL[[Fiscal Year]:[Fiscal Year]]&amp;VPPEL[[DistrictNumber]:[DistrictNumber]],0),9)*$H1750</f>
        <v>148352.81092539232</v>
      </c>
      <c r="J1750" s="15">
        <f>IF(VPPEL[[#This Row],[Unadjusted Maximum Revenue]]/(VPPEL[[#This Row],[Proposed Taxable Valuation]]/1000)&gt;VPPEL[[#This Row],[Max VPPEL RATE]],VPPEL[[#This Row],[Max VPPEL RATE]],VPPEL[[#This Row],[Unadjusted Maximum Revenue]]/(VPPEL[[#This Row],[Proposed Taxable Valuation]]/1000))</f>
        <v>0.80870670895251007</v>
      </c>
      <c r="K1750" s="26">
        <f>ROUND(VPPEL[[#This Row],[Proposed Taxable Valuation]]/1000*VPPEL[[#This Row],[Adjusted Rate]],0)</f>
        <v>148353</v>
      </c>
      <c r="L1750" s="19">
        <f t="shared" si="151"/>
        <v>-29588.369733319094</v>
      </c>
      <c r="M1750" s="17">
        <f t="shared" si="154"/>
        <v>-0.16129329104748991</v>
      </c>
      <c r="N1750" s="2">
        <v>151788592.0959461</v>
      </c>
      <c r="O1750">
        <f>INDEX($R$3:$T$335,MATCH(VPPEL[[#This Row],[DistrictNumber]],$R$3:$R$335,0),3)</f>
        <v>0.97</v>
      </c>
      <c r="P1750" s="9">
        <f t="shared" si="152"/>
        <v>147235</v>
      </c>
    </row>
    <row r="1751" spans="1:16" x14ac:dyDescent="0.35">
      <c r="A1751" s="13">
        <v>2031</v>
      </c>
      <c r="B1751" s="13">
        <f t="shared" si="150"/>
        <v>2030</v>
      </c>
      <c r="C1751" t="s">
        <v>236</v>
      </c>
      <c r="D1751" t="s">
        <v>237</v>
      </c>
      <c r="E1751" s="25">
        <v>620312323.11116993</v>
      </c>
      <c r="F1751" s="13">
        <f>INDEX($R$3:$T$335,MATCH(VPPEL[[#This Row],[DistrictNumber]],$R$3:$R$335,0),3)</f>
        <v>0.52919000000000005</v>
      </c>
      <c r="G1751" s="9">
        <f t="shared" si="153"/>
        <v>328263.07826720009</v>
      </c>
      <c r="H1751" s="11">
        <v>1.02</v>
      </c>
      <c r="I1751" s="12" cm="1">
        <f t="array" ref="I1751">INDEX(VPPEL[],MATCH(VPPEL[[#This Row],[Base Year]]&amp;VPPEL[[#This Row],[DistrictNumber]],VPPEL[[Fiscal Year]:[Fiscal Year]]&amp;VPPEL[[DistrictNumber]:[DistrictNumber]],0),9)*$H1751</f>
        <v>236084.70965103232</v>
      </c>
      <c r="J1751" s="15">
        <f>IF(VPPEL[[#This Row],[Unadjusted Maximum Revenue]]/(VPPEL[[#This Row],[Proposed Taxable Valuation]]/1000)&gt;VPPEL[[#This Row],[Max VPPEL RATE]],VPPEL[[#This Row],[Max VPPEL RATE]],VPPEL[[#This Row],[Unadjusted Maximum Revenue]]/(VPPEL[[#This Row],[Proposed Taxable Valuation]]/1000))</f>
        <v>0.38059006867210365</v>
      </c>
      <c r="K1751" s="26">
        <f>ROUND(VPPEL[[#This Row],[Proposed Taxable Valuation]]/1000*VPPEL[[#This Row],[Adjusted Rate]],0)</f>
        <v>236085</v>
      </c>
      <c r="L1751" s="19">
        <f t="shared" si="151"/>
        <v>-92178.368616167776</v>
      </c>
      <c r="M1751" s="17">
        <f t="shared" si="154"/>
        <v>-0.1485999313278964</v>
      </c>
      <c r="N1751" s="2">
        <v>444993117.49976444</v>
      </c>
      <c r="O1751">
        <f>INDEX($R$3:$T$335,MATCH(VPPEL[[#This Row],[DistrictNumber]],$R$3:$R$335,0),3)</f>
        <v>0.52919000000000005</v>
      </c>
      <c r="P1751" s="9">
        <f t="shared" si="152"/>
        <v>235486</v>
      </c>
    </row>
    <row r="1752" spans="1:16" x14ac:dyDescent="0.35">
      <c r="A1752" s="13">
        <v>2031</v>
      </c>
      <c r="B1752" s="13">
        <f t="shared" si="150"/>
        <v>2030</v>
      </c>
      <c r="C1752" t="s">
        <v>238</v>
      </c>
      <c r="D1752" t="s">
        <v>239</v>
      </c>
      <c r="E1752" s="25">
        <v>2009252380.2980063</v>
      </c>
      <c r="F1752" s="13">
        <f>INDEX($R$3:$T$335,MATCH(VPPEL[[#This Row],[DistrictNumber]],$R$3:$R$335,0),3)</f>
        <v>0</v>
      </c>
      <c r="G1752" s="9">
        <f t="shared" si="153"/>
        <v>0</v>
      </c>
      <c r="H1752" s="11">
        <v>1.02</v>
      </c>
      <c r="I1752" s="12" cm="1">
        <f t="array" ref="I1752">INDEX(VPPEL[],MATCH(VPPEL[[#This Row],[Base Year]]&amp;VPPEL[[#This Row],[DistrictNumber]],VPPEL[[Fiscal Year]:[Fiscal Year]]&amp;VPPEL[[DistrictNumber]:[DistrictNumber]],0),9)*$H1752</f>
        <v>0</v>
      </c>
      <c r="J1752" s="15">
        <f>IF(VPPEL[[#This Row],[Unadjusted Maximum Revenue]]/(VPPEL[[#This Row],[Proposed Taxable Valuation]]/1000)&gt;VPPEL[[#This Row],[Max VPPEL RATE]],VPPEL[[#This Row],[Max VPPEL RATE]],VPPEL[[#This Row],[Unadjusted Maximum Revenue]]/(VPPEL[[#This Row],[Proposed Taxable Valuation]]/1000))</f>
        <v>0</v>
      </c>
      <c r="K1752" s="26">
        <f>ROUND(VPPEL[[#This Row],[Proposed Taxable Valuation]]/1000*VPPEL[[#This Row],[Adjusted Rate]],0)</f>
        <v>0</v>
      </c>
      <c r="L1752" s="19">
        <f t="shared" si="151"/>
        <v>0</v>
      </c>
      <c r="M1752" s="17">
        <f t="shared" si="154"/>
        <v>0</v>
      </c>
      <c r="N1752" s="2">
        <v>1122227621.612777</v>
      </c>
      <c r="O1752">
        <f>INDEX($R$3:$T$335,MATCH(VPPEL[[#This Row],[DistrictNumber]],$R$3:$R$335,0),3)</f>
        <v>0</v>
      </c>
      <c r="P1752" s="9">
        <f t="shared" si="152"/>
        <v>0</v>
      </c>
    </row>
    <row r="1753" spans="1:16" x14ac:dyDescent="0.35">
      <c r="A1753" s="13">
        <v>2031</v>
      </c>
      <c r="B1753" s="13">
        <f t="shared" si="150"/>
        <v>2030</v>
      </c>
      <c r="C1753" t="s">
        <v>240</v>
      </c>
      <c r="D1753" t="s">
        <v>241</v>
      </c>
      <c r="E1753" s="25">
        <v>323409467.50839967</v>
      </c>
      <c r="F1753" s="13">
        <f>INDEX($R$3:$T$335,MATCH(VPPEL[[#This Row],[DistrictNumber]],$R$3:$R$335,0),3)</f>
        <v>0</v>
      </c>
      <c r="G1753" s="9">
        <f t="shared" si="153"/>
        <v>0</v>
      </c>
      <c r="H1753" s="11">
        <v>1.02</v>
      </c>
      <c r="I1753" s="12" cm="1">
        <f t="array" ref="I1753">INDEX(VPPEL[],MATCH(VPPEL[[#This Row],[Base Year]]&amp;VPPEL[[#This Row],[DistrictNumber]],VPPEL[[Fiscal Year]:[Fiscal Year]]&amp;VPPEL[[DistrictNumber]:[DistrictNumber]],0),9)*$H1753</f>
        <v>0</v>
      </c>
      <c r="J1753" s="15">
        <f>IF(VPPEL[[#This Row],[Unadjusted Maximum Revenue]]/(VPPEL[[#This Row],[Proposed Taxable Valuation]]/1000)&gt;VPPEL[[#This Row],[Max VPPEL RATE]],VPPEL[[#This Row],[Max VPPEL RATE]],VPPEL[[#This Row],[Unadjusted Maximum Revenue]]/(VPPEL[[#This Row],[Proposed Taxable Valuation]]/1000))</f>
        <v>0</v>
      </c>
      <c r="K1753" s="26">
        <f>ROUND(VPPEL[[#This Row],[Proposed Taxable Valuation]]/1000*VPPEL[[#This Row],[Adjusted Rate]],0)</f>
        <v>0</v>
      </c>
      <c r="L1753" s="19">
        <f t="shared" si="151"/>
        <v>0</v>
      </c>
      <c r="M1753" s="17">
        <f t="shared" si="154"/>
        <v>0</v>
      </c>
      <c r="N1753" s="2">
        <v>239861278.27366161</v>
      </c>
      <c r="O1753">
        <f>INDEX($R$3:$T$335,MATCH(VPPEL[[#This Row],[DistrictNumber]],$R$3:$R$335,0),3)</f>
        <v>0</v>
      </c>
      <c r="P1753" s="9">
        <f t="shared" si="152"/>
        <v>0</v>
      </c>
    </row>
    <row r="1754" spans="1:16" x14ac:dyDescent="0.35">
      <c r="A1754" s="13">
        <v>2031</v>
      </c>
      <c r="B1754" s="13">
        <f t="shared" si="150"/>
        <v>2030</v>
      </c>
      <c r="C1754" t="s">
        <v>242</v>
      </c>
      <c r="D1754" t="s">
        <v>243</v>
      </c>
      <c r="E1754" s="25">
        <v>324066037.97723776</v>
      </c>
      <c r="F1754" s="13">
        <f>INDEX($R$3:$T$335,MATCH(VPPEL[[#This Row],[DistrictNumber]],$R$3:$R$335,0),3)</f>
        <v>1.34</v>
      </c>
      <c r="G1754" s="9">
        <f t="shared" si="153"/>
        <v>434248.49088949867</v>
      </c>
      <c r="H1754" s="11">
        <v>1.02</v>
      </c>
      <c r="I1754" s="12" cm="1">
        <f t="array" ref="I1754">INDEX(VPPEL[],MATCH(VPPEL[[#This Row],[Base Year]]&amp;VPPEL[[#This Row],[DistrictNumber]],VPPEL[[Fiscal Year]:[Fiscal Year]]&amp;VPPEL[[DistrictNumber]:[DistrictNumber]],0),9)*$H1754</f>
        <v>316429.97094668756</v>
      </c>
      <c r="J1754" s="15">
        <f>IF(VPPEL[[#This Row],[Unadjusted Maximum Revenue]]/(VPPEL[[#This Row],[Proposed Taxable Valuation]]/1000)&gt;VPPEL[[#This Row],[Max VPPEL RATE]],VPPEL[[#This Row],[Max VPPEL RATE]],VPPEL[[#This Row],[Unadjusted Maximum Revenue]]/(VPPEL[[#This Row],[Proposed Taxable Valuation]]/1000))</f>
        <v>0.97643669457554649</v>
      </c>
      <c r="K1754" s="26">
        <f>ROUND(VPPEL[[#This Row],[Proposed Taxable Valuation]]/1000*VPPEL[[#This Row],[Adjusted Rate]],0)</f>
        <v>316430</v>
      </c>
      <c r="L1754" s="19">
        <f t="shared" si="151"/>
        <v>-117818.51994281111</v>
      </c>
      <c r="M1754" s="17">
        <f t="shared" si="154"/>
        <v>-0.36356330542445359</v>
      </c>
      <c r="N1754" s="2">
        <v>242103553.97383577</v>
      </c>
      <c r="O1754">
        <f>INDEX($R$3:$T$335,MATCH(VPPEL[[#This Row],[DistrictNumber]],$R$3:$R$335,0),3)</f>
        <v>1.34</v>
      </c>
      <c r="P1754" s="9">
        <f t="shared" si="152"/>
        <v>324419</v>
      </c>
    </row>
    <row r="1755" spans="1:16" x14ac:dyDescent="0.35">
      <c r="A1755" s="13">
        <v>2031</v>
      </c>
      <c r="B1755" s="13">
        <f t="shared" si="150"/>
        <v>2030</v>
      </c>
      <c r="C1755" t="s">
        <v>244</v>
      </c>
      <c r="D1755" t="s">
        <v>245</v>
      </c>
      <c r="E1755" s="25">
        <v>428382284.34209365</v>
      </c>
      <c r="F1755" s="13">
        <f>INDEX($R$3:$T$335,MATCH(VPPEL[[#This Row],[DistrictNumber]],$R$3:$R$335,0),3)</f>
        <v>0.91754999999999998</v>
      </c>
      <c r="G1755" s="9">
        <f t="shared" si="153"/>
        <v>393062.16499808797</v>
      </c>
      <c r="H1755" s="11">
        <v>1.02</v>
      </c>
      <c r="I1755" s="12" cm="1">
        <f t="array" ref="I1755">INDEX(VPPEL[],MATCH(VPPEL[[#This Row],[Base Year]]&amp;VPPEL[[#This Row],[DistrictNumber]],VPPEL[[Fiscal Year]:[Fiscal Year]]&amp;VPPEL[[DistrictNumber]:[DistrictNumber]],0),9)*$H1755</f>
        <v>317775.71415214264</v>
      </c>
      <c r="J1755" s="15">
        <f>IF(VPPEL[[#This Row],[Unadjusted Maximum Revenue]]/(VPPEL[[#This Row],[Proposed Taxable Valuation]]/1000)&gt;VPPEL[[#This Row],[Max VPPEL RATE]],VPPEL[[#This Row],[Max VPPEL RATE]],VPPEL[[#This Row],[Unadjusted Maximum Revenue]]/(VPPEL[[#This Row],[Proposed Taxable Valuation]]/1000))</f>
        <v>0.74180405158486018</v>
      </c>
      <c r="K1755" s="26">
        <f>ROUND(VPPEL[[#This Row],[Proposed Taxable Valuation]]/1000*VPPEL[[#This Row],[Adjusted Rate]],0)</f>
        <v>317776</v>
      </c>
      <c r="L1755" s="19">
        <f t="shared" si="151"/>
        <v>-75286.450845945335</v>
      </c>
      <c r="M1755" s="17">
        <f t="shared" si="154"/>
        <v>-0.1757459484151398</v>
      </c>
      <c r="N1755" s="2">
        <v>329923881.77581567</v>
      </c>
      <c r="O1755">
        <f>INDEX($R$3:$T$335,MATCH(VPPEL[[#This Row],[DistrictNumber]],$R$3:$R$335,0),3)</f>
        <v>0.91754999999999998</v>
      </c>
      <c r="P1755" s="9">
        <f t="shared" si="152"/>
        <v>302722</v>
      </c>
    </row>
    <row r="1756" spans="1:16" x14ac:dyDescent="0.35">
      <c r="A1756" s="13">
        <v>2031</v>
      </c>
      <c r="B1756" s="13">
        <f t="shared" si="150"/>
        <v>2030</v>
      </c>
      <c r="C1756" t="s">
        <v>246</v>
      </c>
      <c r="D1756" t="s">
        <v>247</v>
      </c>
      <c r="E1756" s="25">
        <v>1367078933.5554876</v>
      </c>
      <c r="F1756" s="13">
        <f>INDEX($R$3:$T$335,MATCH(VPPEL[[#This Row],[DistrictNumber]],$R$3:$R$335,0),3)</f>
        <v>1.00793</v>
      </c>
      <c r="G1756" s="9">
        <f t="shared" si="153"/>
        <v>1377919.8694985826</v>
      </c>
      <c r="H1756" s="11">
        <v>1.02</v>
      </c>
      <c r="I1756" s="12" cm="1">
        <f t="array" ref="I1756">INDEX(VPPEL[],MATCH(VPPEL[[#This Row],[Base Year]]&amp;VPPEL[[#This Row],[DistrictNumber]],VPPEL[[Fiscal Year]:[Fiscal Year]]&amp;VPPEL[[DistrictNumber]:[DistrictNumber]],0),9)*$H1756</f>
        <v>894481.01605612494</v>
      </c>
      <c r="J1756" s="15">
        <f>IF(VPPEL[[#This Row],[Unadjusted Maximum Revenue]]/(VPPEL[[#This Row],[Proposed Taxable Valuation]]/1000)&gt;VPPEL[[#This Row],[Max VPPEL RATE]],VPPEL[[#This Row],[Max VPPEL RATE]],VPPEL[[#This Row],[Unadjusted Maximum Revenue]]/(VPPEL[[#This Row],[Proposed Taxable Valuation]]/1000))</f>
        <v>0.6543009288642655</v>
      </c>
      <c r="K1756" s="26">
        <f>ROUND(VPPEL[[#This Row],[Proposed Taxable Valuation]]/1000*VPPEL[[#This Row],[Adjusted Rate]],0)</f>
        <v>894481</v>
      </c>
      <c r="L1756" s="19">
        <f t="shared" si="151"/>
        <v>-483438.85344245762</v>
      </c>
      <c r="M1756" s="17">
        <f t="shared" si="154"/>
        <v>-0.3536290711357345</v>
      </c>
      <c r="N1756" s="2">
        <v>1050622399.5303811</v>
      </c>
      <c r="O1756">
        <f>INDEX($R$3:$T$335,MATCH(VPPEL[[#This Row],[DistrictNumber]],$R$3:$R$335,0),3)</f>
        <v>1.00793</v>
      </c>
      <c r="P1756" s="9">
        <f t="shared" si="152"/>
        <v>1058954</v>
      </c>
    </row>
    <row r="1757" spans="1:16" x14ac:dyDescent="0.35">
      <c r="A1757" s="13">
        <v>2031</v>
      </c>
      <c r="B1757" s="13">
        <f t="shared" si="150"/>
        <v>2030</v>
      </c>
      <c r="C1757" t="s">
        <v>248</v>
      </c>
      <c r="D1757" t="s">
        <v>249</v>
      </c>
      <c r="E1757" s="25">
        <v>1727811562.2342138</v>
      </c>
      <c r="F1757" s="13">
        <f>INDEX($R$3:$T$335,MATCH(VPPEL[[#This Row],[DistrictNumber]],$R$3:$R$335,0),3)</f>
        <v>0.51054999999999995</v>
      </c>
      <c r="G1757" s="9">
        <f t="shared" si="153"/>
        <v>882134.19309867779</v>
      </c>
      <c r="H1757" s="11">
        <v>1.02</v>
      </c>
      <c r="I1757" s="12" cm="1">
        <f t="array" ref="I1757">INDEX(VPPEL[],MATCH(VPPEL[[#This Row],[Base Year]]&amp;VPPEL[[#This Row],[DistrictNumber]],VPPEL[[Fiscal Year]:[Fiscal Year]]&amp;VPPEL[[DistrictNumber]:[DistrictNumber]],0),9)*$H1757</f>
        <v>471125.35961118608</v>
      </c>
      <c r="J1757" s="15">
        <f>IF(VPPEL[[#This Row],[Unadjusted Maximum Revenue]]/(VPPEL[[#This Row],[Proposed Taxable Valuation]]/1000)&gt;VPPEL[[#This Row],[Max VPPEL RATE]],VPPEL[[#This Row],[Max VPPEL RATE]],VPPEL[[#This Row],[Unadjusted Maximum Revenue]]/(VPPEL[[#This Row],[Proposed Taxable Valuation]]/1000))</f>
        <v>0.27267172526729661</v>
      </c>
      <c r="K1757" s="26">
        <f>ROUND(VPPEL[[#This Row],[Proposed Taxable Valuation]]/1000*VPPEL[[#This Row],[Adjusted Rate]],0)</f>
        <v>471125</v>
      </c>
      <c r="L1757" s="19">
        <f t="shared" si="151"/>
        <v>-411008.83348749171</v>
      </c>
      <c r="M1757" s="17">
        <f t="shared" si="154"/>
        <v>-0.23787827473270334</v>
      </c>
      <c r="N1757" s="2">
        <v>1095877531.8443279</v>
      </c>
      <c r="O1757">
        <f>INDEX($R$3:$T$335,MATCH(VPPEL[[#This Row],[DistrictNumber]],$R$3:$R$335,0),3)</f>
        <v>0.51054999999999995</v>
      </c>
      <c r="P1757" s="9">
        <f t="shared" si="152"/>
        <v>559500</v>
      </c>
    </row>
    <row r="1758" spans="1:16" x14ac:dyDescent="0.35">
      <c r="A1758" s="13">
        <v>2031</v>
      </c>
      <c r="B1758" s="13">
        <f t="shared" si="150"/>
        <v>2030</v>
      </c>
      <c r="C1758" t="s">
        <v>250</v>
      </c>
      <c r="D1758" t="s">
        <v>251</v>
      </c>
      <c r="E1758" s="25">
        <v>473814425.7727614</v>
      </c>
      <c r="F1758" s="13">
        <f>INDEX($R$3:$T$335,MATCH(VPPEL[[#This Row],[DistrictNumber]],$R$3:$R$335,0),3)</f>
        <v>0</v>
      </c>
      <c r="G1758" s="9">
        <f t="shared" si="153"/>
        <v>0</v>
      </c>
      <c r="H1758" s="11">
        <v>1.02</v>
      </c>
      <c r="I1758" s="12" cm="1">
        <f t="array" ref="I1758">INDEX(VPPEL[],MATCH(VPPEL[[#This Row],[Base Year]]&amp;VPPEL[[#This Row],[DistrictNumber]],VPPEL[[Fiscal Year]:[Fiscal Year]]&amp;VPPEL[[DistrictNumber]:[DistrictNumber]],0),9)*$H1758</f>
        <v>0</v>
      </c>
      <c r="J1758" s="15">
        <f>IF(VPPEL[[#This Row],[Unadjusted Maximum Revenue]]/(VPPEL[[#This Row],[Proposed Taxable Valuation]]/1000)&gt;VPPEL[[#This Row],[Max VPPEL RATE]],VPPEL[[#This Row],[Max VPPEL RATE]],VPPEL[[#This Row],[Unadjusted Maximum Revenue]]/(VPPEL[[#This Row],[Proposed Taxable Valuation]]/1000))</f>
        <v>0</v>
      </c>
      <c r="K1758" s="26">
        <f>ROUND(VPPEL[[#This Row],[Proposed Taxable Valuation]]/1000*VPPEL[[#This Row],[Adjusted Rate]],0)</f>
        <v>0</v>
      </c>
      <c r="L1758" s="19">
        <f t="shared" si="151"/>
        <v>0</v>
      </c>
      <c r="M1758" s="17">
        <f t="shared" si="154"/>
        <v>0</v>
      </c>
      <c r="N1758" s="2">
        <v>361479709.01947582</v>
      </c>
      <c r="O1758">
        <f>INDEX($R$3:$T$335,MATCH(VPPEL[[#This Row],[DistrictNumber]],$R$3:$R$335,0),3)</f>
        <v>0</v>
      </c>
      <c r="P1758" s="9">
        <f t="shared" si="152"/>
        <v>0</v>
      </c>
    </row>
    <row r="1759" spans="1:16" x14ac:dyDescent="0.35">
      <c r="A1759" s="13">
        <v>2031</v>
      </c>
      <c r="B1759" s="13">
        <f t="shared" si="150"/>
        <v>2030</v>
      </c>
      <c r="C1759" t="s">
        <v>252</v>
      </c>
      <c r="D1759" t="s">
        <v>253</v>
      </c>
      <c r="E1759" s="25">
        <v>559559140.92020082</v>
      </c>
      <c r="F1759" s="13">
        <f>INDEX($R$3:$T$335,MATCH(VPPEL[[#This Row],[DistrictNumber]],$R$3:$R$335,0),3)</f>
        <v>1.34</v>
      </c>
      <c r="G1759" s="9">
        <f t="shared" si="153"/>
        <v>749809.24883306923</v>
      </c>
      <c r="H1759" s="11">
        <v>1.02</v>
      </c>
      <c r="I1759" s="12" cm="1">
        <f t="array" ref="I1759">INDEX(VPPEL[],MATCH(VPPEL[[#This Row],[Base Year]]&amp;VPPEL[[#This Row],[DistrictNumber]],VPPEL[[Fiscal Year]:[Fiscal Year]]&amp;VPPEL[[DistrictNumber]:[DistrictNumber]],0),9)*$H1759</f>
        <v>479144.43517880869</v>
      </c>
      <c r="J1759" s="15">
        <f>IF(VPPEL[[#This Row],[Unadjusted Maximum Revenue]]/(VPPEL[[#This Row],[Proposed Taxable Valuation]]/1000)&gt;VPPEL[[#This Row],[Max VPPEL RATE]],VPPEL[[#This Row],[Max VPPEL RATE]],VPPEL[[#This Row],[Unadjusted Maximum Revenue]]/(VPPEL[[#This Row],[Proposed Taxable Valuation]]/1000))</f>
        <v>0.85628917506530344</v>
      </c>
      <c r="K1759" s="26">
        <f>ROUND(VPPEL[[#This Row],[Proposed Taxable Valuation]]/1000*VPPEL[[#This Row],[Adjusted Rate]],0)</f>
        <v>479144</v>
      </c>
      <c r="L1759" s="19">
        <f t="shared" si="151"/>
        <v>-270664.81365426054</v>
      </c>
      <c r="M1759" s="17">
        <f t="shared" si="154"/>
        <v>-0.48371082493469664</v>
      </c>
      <c r="N1759" s="2">
        <v>386344727.75635535</v>
      </c>
      <c r="O1759">
        <f>INDEX($R$3:$T$335,MATCH(VPPEL[[#This Row],[DistrictNumber]],$R$3:$R$335,0),3)</f>
        <v>1.34</v>
      </c>
      <c r="P1759" s="9">
        <f t="shared" si="152"/>
        <v>517702</v>
      </c>
    </row>
    <row r="1760" spans="1:16" x14ac:dyDescent="0.35">
      <c r="A1760" s="13">
        <v>2031</v>
      </c>
      <c r="B1760" s="13">
        <f t="shared" si="150"/>
        <v>2030</v>
      </c>
      <c r="C1760" t="s">
        <v>254</v>
      </c>
      <c r="D1760" t="s">
        <v>255</v>
      </c>
      <c r="E1760" s="25">
        <v>356117690.05628663</v>
      </c>
      <c r="F1760" s="13">
        <f>INDEX($R$3:$T$335,MATCH(VPPEL[[#This Row],[DistrictNumber]],$R$3:$R$335,0),3)</f>
        <v>1.34</v>
      </c>
      <c r="G1760" s="9">
        <f t="shared" si="153"/>
        <v>477197.70467542415</v>
      </c>
      <c r="H1760" s="11">
        <v>1.02</v>
      </c>
      <c r="I1760" s="12" cm="1">
        <f t="array" ref="I1760">INDEX(VPPEL[],MATCH(VPPEL[[#This Row],[Base Year]]&amp;VPPEL[[#This Row],[DistrictNumber]],VPPEL[[Fiscal Year]:[Fiscal Year]]&amp;VPPEL[[DistrictNumber]:[DistrictNumber]],0),9)*$H1760</f>
        <v>358371.28839743597</v>
      </c>
      <c r="J1760" s="15">
        <f>IF(VPPEL[[#This Row],[Unadjusted Maximum Revenue]]/(VPPEL[[#This Row],[Proposed Taxable Valuation]]/1000)&gt;VPPEL[[#This Row],[Max VPPEL RATE]],VPPEL[[#This Row],[Max VPPEL RATE]],VPPEL[[#This Row],[Unadjusted Maximum Revenue]]/(VPPEL[[#This Row],[Proposed Taxable Valuation]]/1000))</f>
        <v>1.0063282403656868</v>
      </c>
      <c r="K1760" s="26">
        <f>ROUND(VPPEL[[#This Row],[Proposed Taxable Valuation]]/1000*VPPEL[[#This Row],[Adjusted Rate]],0)</f>
        <v>358371</v>
      </c>
      <c r="L1760" s="19">
        <f t="shared" si="151"/>
        <v>-118826.41627798817</v>
      </c>
      <c r="M1760" s="17">
        <f t="shared" si="154"/>
        <v>-0.33367175963431328</v>
      </c>
      <c r="N1760" s="2">
        <v>259677710.02240285</v>
      </c>
      <c r="O1760">
        <f>INDEX($R$3:$T$335,MATCH(VPPEL[[#This Row],[DistrictNumber]],$R$3:$R$335,0),3)</f>
        <v>1.34</v>
      </c>
      <c r="P1760" s="9">
        <f t="shared" si="152"/>
        <v>347968</v>
      </c>
    </row>
    <row r="1761" spans="1:16" x14ac:dyDescent="0.35">
      <c r="A1761" s="13">
        <v>2031</v>
      </c>
      <c r="B1761" s="13">
        <f t="shared" si="150"/>
        <v>2030</v>
      </c>
      <c r="C1761" t="s">
        <v>256</v>
      </c>
      <c r="D1761" t="s">
        <v>257</v>
      </c>
      <c r="E1761" s="25">
        <v>239927728.07584289</v>
      </c>
      <c r="F1761" s="13">
        <f>INDEX($R$3:$T$335,MATCH(VPPEL[[#This Row],[DistrictNumber]],$R$3:$R$335,0),3)</f>
        <v>0.98184000000000005</v>
      </c>
      <c r="G1761" s="9">
        <f t="shared" si="153"/>
        <v>235570.6405339856</v>
      </c>
      <c r="H1761" s="11">
        <v>1.02</v>
      </c>
      <c r="I1761" s="12" cm="1">
        <f t="array" ref="I1761">INDEX(VPPEL[],MATCH(VPPEL[[#This Row],[Base Year]]&amp;VPPEL[[#This Row],[DistrictNumber]],VPPEL[[Fiscal Year]:[Fiscal Year]]&amp;VPPEL[[DistrictNumber]:[DistrictNumber]],0),9)*$H1761</f>
        <v>189716.05488993769</v>
      </c>
      <c r="J1761" s="15">
        <f>IF(VPPEL[[#This Row],[Unadjusted Maximum Revenue]]/(VPPEL[[#This Row],[Proposed Taxable Valuation]]/1000)&gt;VPPEL[[#This Row],[Max VPPEL RATE]],VPPEL[[#This Row],[Max VPPEL RATE]],VPPEL[[#This Row],[Unadjusted Maximum Revenue]]/(VPPEL[[#This Row],[Proposed Taxable Valuation]]/1000))</f>
        <v>0.790721674445094</v>
      </c>
      <c r="K1761" s="26">
        <f>ROUND(VPPEL[[#This Row],[Proposed Taxable Valuation]]/1000*VPPEL[[#This Row],[Adjusted Rate]],0)</f>
        <v>189716</v>
      </c>
      <c r="L1761" s="19">
        <f t="shared" si="151"/>
        <v>-45854.585644047911</v>
      </c>
      <c r="M1761" s="17">
        <f t="shared" si="154"/>
        <v>-0.19111832555490604</v>
      </c>
      <c r="N1761" s="2">
        <v>184741399.44642669</v>
      </c>
      <c r="O1761">
        <f>INDEX($R$3:$T$335,MATCH(VPPEL[[#This Row],[DistrictNumber]],$R$3:$R$335,0),3)</f>
        <v>0.98184000000000005</v>
      </c>
      <c r="P1761" s="9">
        <f t="shared" si="152"/>
        <v>181386</v>
      </c>
    </row>
    <row r="1762" spans="1:16" x14ac:dyDescent="0.35">
      <c r="A1762" s="13">
        <v>2031</v>
      </c>
      <c r="B1762" s="13">
        <f t="shared" si="150"/>
        <v>2030</v>
      </c>
      <c r="C1762" t="s">
        <v>258</v>
      </c>
      <c r="D1762" t="s">
        <v>259</v>
      </c>
      <c r="E1762" s="25">
        <v>741369836.42790794</v>
      </c>
      <c r="F1762" s="13">
        <f>INDEX($R$3:$T$335,MATCH(VPPEL[[#This Row],[DistrictNumber]],$R$3:$R$335,0),3)</f>
        <v>0.67500000000000004</v>
      </c>
      <c r="G1762" s="9">
        <f t="shared" si="153"/>
        <v>500424.63958883786</v>
      </c>
      <c r="H1762" s="11">
        <v>1.02</v>
      </c>
      <c r="I1762" s="12" cm="1">
        <f t="array" ref="I1762">INDEX(VPPEL[],MATCH(VPPEL[[#This Row],[Base Year]]&amp;VPPEL[[#This Row],[DistrictNumber]],VPPEL[[Fiscal Year]:[Fiscal Year]]&amp;VPPEL[[DistrictNumber]:[DistrictNumber]],0),9)*$H1762</f>
        <v>357666.17957473861</v>
      </c>
      <c r="J1762" s="15">
        <f>IF(VPPEL[[#This Row],[Unadjusted Maximum Revenue]]/(VPPEL[[#This Row],[Proposed Taxable Valuation]]/1000)&gt;VPPEL[[#This Row],[Max VPPEL RATE]],VPPEL[[#This Row],[Max VPPEL RATE]],VPPEL[[#This Row],[Unadjusted Maximum Revenue]]/(VPPEL[[#This Row],[Proposed Taxable Valuation]]/1000))</f>
        <v>0.48243961650511347</v>
      </c>
      <c r="K1762" s="26">
        <f>ROUND(VPPEL[[#This Row],[Proposed Taxable Valuation]]/1000*VPPEL[[#This Row],[Adjusted Rate]],0)</f>
        <v>357666</v>
      </c>
      <c r="L1762" s="19">
        <f t="shared" si="151"/>
        <v>-142758.46001409926</v>
      </c>
      <c r="M1762" s="17">
        <f t="shared" si="154"/>
        <v>-0.19256038349488658</v>
      </c>
      <c r="N1762" s="2">
        <v>548135187.37189186</v>
      </c>
      <c r="O1762">
        <f>INDEX($R$3:$T$335,MATCH(VPPEL[[#This Row],[DistrictNumber]],$R$3:$R$335,0),3)</f>
        <v>0.67500000000000004</v>
      </c>
      <c r="P1762" s="9">
        <f t="shared" si="152"/>
        <v>369991</v>
      </c>
    </row>
    <row r="1763" spans="1:16" x14ac:dyDescent="0.35">
      <c r="A1763" s="13">
        <v>2031</v>
      </c>
      <c r="B1763" s="13">
        <f t="shared" si="150"/>
        <v>2030</v>
      </c>
      <c r="C1763" t="s">
        <v>260</v>
      </c>
      <c r="D1763" t="s">
        <v>261</v>
      </c>
      <c r="E1763" s="25">
        <v>1149527503.7461202</v>
      </c>
      <c r="F1763" s="13">
        <f>INDEX($R$3:$T$335,MATCH(VPPEL[[#This Row],[DistrictNumber]],$R$3:$R$335,0),3)</f>
        <v>0.67</v>
      </c>
      <c r="G1763" s="9">
        <f t="shared" si="153"/>
        <v>770183.42750990065</v>
      </c>
      <c r="H1763" s="11">
        <v>1.02</v>
      </c>
      <c r="I1763" s="12" cm="1">
        <f t="array" ref="I1763">INDEX(VPPEL[],MATCH(VPPEL[[#This Row],[Base Year]]&amp;VPPEL[[#This Row],[DistrictNumber]],VPPEL[[Fiscal Year]:[Fiscal Year]]&amp;VPPEL[[DistrictNumber]:[DistrictNumber]],0),9)*$H1763</f>
        <v>513238.57891871186</v>
      </c>
      <c r="J1763" s="15">
        <f>IF(VPPEL[[#This Row],[Unadjusted Maximum Revenue]]/(VPPEL[[#This Row],[Proposed Taxable Valuation]]/1000)&gt;VPPEL[[#This Row],[Max VPPEL RATE]],VPPEL[[#This Row],[Max VPPEL RATE]],VPPEL[[#This Row],[Unadjusted Maximum Revenue]]/(VPPEL[[#This Row],[Proposed Taxable Valuation]]/1000))</f>
        <v>0.44647785916052651</v>
      </c>
      <c r="K1763" s="26">
        <f>ROUND(VPPEL[[#This Row],[Proposed Taxable Valuation]]/1000*VPPEL[[#This Row],[Adjusted Rate]],0)</f>
        <v>513239</v>
      </c>
      <c r="L1763" s="19">
        <f t="shared" si="151"/>
        <v>-256944.84859118878</v>
      </c>
      <c r="M1763" s="17">
        <f t="shared" si="154"/>
        <v>-0.22352214083947353</v>
      </c>
      <c r="N1763" s="2">
        <v>762536063.54222822</v>
      </c>
      <c r="O1763">
        <f>INDEX($R$3:$T$335,MATCH(VPPEL[[#This Row],[DistrictNumber]],$R$3:$R$335,0),3)</f>
        <v>0.67</v>
      </c>
      <c r="P1763" s="9">
        <f t="shared" si="152"/>
        <v>510899</v>
      </c>
    </row>
    <row r="1764" spans="1:16" x14ac:dyDescent="0.35">
      <c r="A1764" s="13">
        <v>2031</v>
      </c>
      <c r="B1764" s="13">
        <f t="shared" si="150"/>
        <v>2030</v>
      </c>
      <c r="C1764" t="s">
        <v>262</v>
      </c>
      <c r="D1764" t="s">
        <v>263</v>
      </c>
      <c r="E1764" s="25">
        <v>495334399.5847671</v>
      </c>
      <c r="F1764" s="13">
        <f>INDEX($R$3:$T$335,MATCH(VPPEL[[#This Row],[DistrictNumber]],$R$3:$R$335,0),3)</f>
        <v>0</v>
      </c>
      <c r="G1764" s="9">
        <f t="shared" si="153"/>
        <v>0</v>
      </c>
      <c r="H1764" s="11">
        <v>1.02</v>
      </c>
      <c r="I1764" s="12" cm="1">
        <f t="array" ref="I1764">INDEX(VPPEL[],MATCH(VPPEL[[#This Row],[Base Year]]&amp;VPPEL[[#This Row],[DistrictNumber]],VPPEL[[Fiscal Year]:[Fiscal Year]]&amp;VPPEL[[DistrictNumber]:[DistrictNumber]],0),9)*$H1764</f>
        <v>0</v>
      </c>
      <c r="J1764" s="15">
        <f>IF(VPPEL[[#This Row],[Unadjusted Maximum Revenue]]/(VPPEL[[#This Row],[Proposed Taxable Valuation]]/1000)&gt;VPPEL[[#This Row],[Max VPPEL RATE]],VPPEL[[#This Row],[Max VPPEL RATE]],VPPEL[[#This Row],[Unadjusted Maximum Revenue]]/(VPPEL[[#This Row],[Proposed Taxable Valuation]]/1000))</f>
        <v>0</v>
      </c>
      <c r="K1764" s="26">
        <f>ROUND(VPPEL[[#This Row],[Proposed Taxable Valuation]]/1000*VPPEL[[#This Row],[Adjusted Rate]],0)</f>
        <v>0</v>
      </c>
      <c r="L1764" s="19">
        <f t="shared" si="151"/>
        <v>0</v>
      </c>
      <c r="M1764" s="17">
        <f t="shared" si="154"/>
        <v>0</v>
      </c>
      <c r="N1764" s="2">
        <v>352085963.95637953</v>
      </c>
      <c r="O1764">
        <f>INDEX($R$3:$T$335,MATCH(VPPEL[[#This Row],[DistrictNumber]],$R$3:$R$335,0),3)</f>
        <v>0</v>
      </c>
      <c r="P1764" s="9">
        <f t="shared" si="152"/>
        <v>0</v>
      </c>
    </row>
    <row r="1765" spans="1:16" x14ac:dyDescent="0.35">
      <c r="A1765" s="13">
        <v>2031</v>
      </c>
      <c r="B1765" s="13">
        <f t="shared" si="150"/>
        <v>2030</v>
      </c>
      <c r="C1765" t="s">
        <v>264</v>
      </c>
      <c r="D1765" t="s">
        <v>265</v>
      </c>
      <c r="E1765" s="25">
        <v>1173441150.0508132</v>
      </c>
      <c r="F1765" s="13">
        <f>INDEX($R$3:$T$335,MATCH(VPPEL[[#This Row],[DistrictNumber]],$R$3:$R$335,0),3)</f>
        <v>1.2544900000000001</v>
      </c>
      <c r="G1765" s="9">
        <f t="shared" si="153"/>
        <v>1472070.1883272447</v>
      </c>
      <c r="H1765" s="11">
        <v>1.02</v>
      </c>
      <c r="I1765" s="12" cm="1">
        <f t="array" ref="I1765">INDEX(VPPEL[],MATCH(VPPEL[[#This Row],[Base Year]]&amp;VPPEL[[#This Row],[DistrictNumber]],VPPEL[[Fiscal Year]:[Fiscal Year]]&amp;VPPEL[[DistrictNumber]:[DistrictNumber]],0),9)*$H1765</f>
        <v>850247.54180186684</v>
      </c>
      <c r="J1765" s="15">
        <f>IF(VPPEL[[#This Row],[Unadjusted Maximum Revenue]]/(VPPEL[[#This Row],[Proposed Taxable Valuation]]/1000)&gt;VPPEL[[#This Row],[Max VPPEL RATE]],VPPEL[[#This Row],[Max VPPEL RATE]],VPPEL[[#This Row],[Unadjusted Maximum Revenue]]/(VPPEL[[#This Row],[Proposed Taxable Valuation]]/1000))</f>
        <v>0.72457621054541077</v>
      </c>
      <c r="K1765" s="26">
        <f>ROUND(VPPEL[[#This Row],[Proposed Taxable Valuation]]/1000*VPPEL[[#This Row],[Adjusted Rate]],0)</f>
        <v>850248</v>
      </c>
      <c r="L1765" s="19">
        <f t="shared" si="151"/>
        <v>-621822.64652537787</v>
      </c>
      <c r="M1765" s="17">
        <f t="shared" si="154"/>
        <v>-0.52991378945458933</v>
      </c>
      <c r="N1765" s="2">
        <v>932943918.54097581</v>
      </c>
      <c r="O1765">
        <f>INDEX($R$3:$T$335,MATCH(VPPEL[[#This Row],[DistrictNumber]],$R$3:$R$335,0),3)</f>
        <v>1.2544900000000001</v>
      </c>
      <c r="P1765" s="9">
        <f t="shared" si="152"/>
        <v>1170369</v>
      </c>
    </row>
    <row r="1766" spans="1:16" x14ac:dyDescent="0.35">
      <c r="A1766" s="13">
        <v>2031</v>
      </c>
      <c r="B1766" s="13">
        <f t="shared" si="150"/>
        <v>2030</v>
      </c>
      <c r="C1766" t="s">
        <v>266</v>
      </c>
      <c r="D1766" t="s">
        <v>267</v>
      </c>
      <c r="E1766" s="25">
        <v>708961520.63298714</v>
      </c>
      <c r="F1766" s="13">
        <f>INDEX($R$3:$T$335,MATCH(VPPEL[[#This Row],[DistrictNumber]],$R$3:$R$335,0),3)</f>
        <v>1</v>
      </c>
      <c r="G1766" s="9">
        <f t="shared" si="153"/>
        <v>708961.52063298714</v>
      </c>
      <c r="H1766" s="11">
        <v>1.02</v>
      </c>
      <c r="I1766" s="12" cm="1">
        <f t="array" ref="I1766">INDEX(VPPEL[],MATCH(VPPEL[[#This Row],[Base Year]]&amp;VPPEL[[#This Row],[DistrictNumber]],VPPEL[[Fiscal Year]:[Fiscal Year]]&amp;VPPEL[[DistrictNumber]:[DistrictNumber]],0),9)*$H1766</f>
        <v>424423.65085514507</v>
      </c>
      <c r="J1766" s="15">
        <f>IF(VPPEL[[#This Row],[Unadjusted Maximum Revenue]]/(VPPEL[[#This Row],[Proposed Taxable Valuation]]/1000)&gt;VPPEL[[#This Row],[Max VPPEL RATE]],VPPEL[[#This Row],[Max VPPEL RATE]],VPPEL[[#This Row],[Unadjusted Maximum Revenue]]/(VPPEL[[#This Row],[Proposed Taxable Valuation]]/1000))</f>
        <v>0.59865541147593437</v>
      </c>
      <c r="K1766" s="26">
        <f>ROUND(VPPEL[[#This Row],[Proposed Taxable Valuation]]/1000*VPPEL[[#This Row],[Adjusted Rate]],0)</f>
        <v>424424</v>
      </c>
      <c r="L1766" s="19">
        <f t="shared" si="151"/>
        <v>-284537.86977784208</v>
      </c>
      <c r="M1766" s="17">
        <f t="shared" si="154"/>
        <v>-0.40134458852406563</v>
      </c>
      <c r="N1766" s="2">
        <v>443943800.46132785</v>
      </c>
      <c r="O1766">
        <f>INDEX($R$3:$T$335,MATCH(VPPEL[[#This Row],[DistrictNumber]],$R$3:$R$335,0),3)</f>
        <v>1</v>
      </c>
      <c r="P1766" s="9">
        <f t="shared" si="152"/>
        <v>443944</v>
      </c>
    </row>
    <row r="1767" spans="1:16" x14ac:dyDescent="0.35">
      <c r="A1767" s="13">
        <v>2031</v>
      </c>
      <c r="B1767" s="13">
        <f t="shared" si="150"/>
        <v>2030</v>
      </c>
      <c r="C1767" t="s">
        <v>268</v>
      </c>
      <c r="D1767" t="s">
        <v>269</v>
      </c>
      <c r="E1767" s="25">
        <v>665192641.60177588</v>
      </c>
      <c r="F1767" s="13">
        <f>INDEX($R$3:$T$335,MATCH(VPPEL[[#This Row],[DistrictNumber]],$R$3:$R$335,0),3)</f>
        <v>1.17744</v>
      </c>
      <c r="G1767" s="9">
        <f t="shared" si="153"/>
        <v>783224.42392759502</v>
      </c>
      <c r="H1767" s="11">
        <v>1.02</v>
      </c>
      <c r="I1767" s="12" cm="1">
        <f t="array" ref="I1767">INDEX(VPPEL[],MATCH(VPPEL[[#This Row],[Base Year]]&amp;VPPEL[[#This Row],[DistrictNumber]],VPPEL[[Fiscal Year]:[Fiscal Year]]&amp;VPPEL[[DistrictNumber]:[DistrictNumber]],0),9)*$H1767</f>
        <v>398445.99623706011</v>
      </c>
      <c r="J1767" s="15">
        <f>IF(VPPEL[[#This Row],[Unadjusted Maximum Revenue]]/(VPPEL[[#This Row],[Proposed Taxable Valuation]]/1000)&gt;VPPEL[[#This Row],[Max VPPEL RATE]],VPPEL[[#This Row],[Max VPPEL RATE]],VPPEL[[#This Row],[Unadjusted Maximum Revenue]]/(VPPEL[[#This Row],[Proposed Taxable Valuation]]/1000))</f>
        <v>0.59899339126423123</v>
      </c>
      <c r="K1767" s="26">
        <f>ROUND(VPPEL[[#This Row],[Proposed Taxable Valuation]]/1000*VPPEL[[#This Row],[Adjusted Rate]],0)</f>
        <v>398446</v>
      </c>
      <c r="L1767" s="19">
        <f t="shared" si="151"/>
        <v>-384778.42769053491</v>
      </c>
      <c r="M1767" s="17">
        <f t="shared" si="154"/>
        <v>-0.57844660873576881</v>
      </c>
      <c r="N1767" s="2">
        <v>398307509.47559136</v>
      </c>
      <c r="O1767">
        <f>INDEX($R$3:$T$335,MATCH(VPPEL[[#This Row],[DistrictNumber]],$R$3:$R$335,0),3)</f>
        <v>1.17744</v>
      </c>
      <c r="P1767" s="9">
        <f t="shared" si="152"/>
        <v>468983</v>
      </c>
    </row>
    <row r="1768" spans="1:16" x14ac:dyDescent="0.35">
      <c r="A1768" s="13">
        <v>2031</v>
      </c>
      <c r="B1768" s="13">
        <f t="shared" si="150"/>
        <v>2030</v>
      </c>
      <c r="C1768" t="s">
        <v>270</v>
      </c>
      <c r="D1768" t="s">
        <v>271</v>
      </c>
      <c r="E1768" s="25">
        <v>331684011.39835781</v>
      </c>
      <c r="F1768" s="13">
        <f>INDEX($R$3:$T$335,MATCH(VPPEL[[#This Row],[DistrictNumber]],$R$3:$R$335,0),3)</f>
        <v>1.2227300000000001</v>
      </c>
      <c r="G1768" s="9">
        <f t="shared" si="153"/>
        <v>405559.99125711404</v>
      </c>
      <c r="H1768" s="11">
        <v>1.02</v>
      </c>
      <c r="I1768" s="12" cm="1">
        <f t="array" ref="I1768">INDEX(VPPEL[],MATCH(VPPEL[[#This Row],[Base Year]]&amp;VPPEL[[#This Row],[DistrictNumber]],VPPEL[[Fiscal Year]:[Fiscal Year]]&amp;VPPEL[[DistrictNumber]:[DistrictNumber]],0),9)*$H1768</f>
        <v>284728.02037427406</v>
      </c>
      <c r="J1768" s="15">
        <f>IF(VPPEL[[#This Row],[Unadjusted Maximum Revenue]]/(VPPEL[[#This Row],[Proposed Taxable Valuation]]/1000)&gt;VPPEL[[#This Row],[Max VPPEL RATE]],VPPEL[[#This Row],[Max VPPEL RATE]],VPPEL[[#This Row],[Unadjusted Maximum Revenue]]/(VPPEL[[#This Row],[Proposed Taxable Valuation]]/1000))</f>
        <v>0.85843155108345315</v>
      </c>
      <c r="K1768" s="26">
        <f>ROUND(VPPEL[[#This Row],[Proposed Taxable Valuation]]/1000*VPPEL[[#This Row],[Adjusted Rate]],0)</f>
        <v>284728</v>
      </c>
      <c r="L1768" s="19">
        <f t="shared" si="151"/>
        <v>-120831.97088283999</v>
      </c>
      <c r="M1768" s="17">
        <f t="shared" si="154"/>
        <v>-0.36429844891654695</v>
      </c>
      <c r="N1768" s="2">
        <v>250060914.548621</v>
      </c>
      <c r="O1768">
        <f>INDEX($R$3:$T$335,MATCH(VPPEL[[#This Row],[DistrictNumber]],$R$3:$R$335,0),3)</f>
        <v>1.2227300000000001</v>
      </c>
      <c r="P1768" s="9">
        <f t="shared" si="152"/>
        <v>305757</v>
      </c>
    </row>
    <row r="1769" spans="1:16" x14ac:dyDescent="0.35">
      <c r="A1769" s="13">
        <v>2031</v>
      </c>
      <c r="B1769" s="13">
        <f t="shared" si="150"/>
        <v>2030</v>
      </c>
      <c r="C1769" t="s">
        <v>272</v>
      </c>
      <c r="D1769" t="s">
        <v>273</v>
      </c>
      <c r="E1769" s="25">
        <v>1108789684.2969434</v>
      </c>
      <c r="F1769" s="13">
        <f>INDEX($R$3:$T$335,MATCH(VPPEL[[#This Row],[DistrictNumber]],$R$3:$R$335,0),3)</f>
        <v>0.95167999999999997</v>
      </c>
      <c r="G1769" s="9">
        <f t="shared" si="153"/>
        <v>1055212.9667517152</v>
      </c>
      <c r="H1769" s="11">
        <v>1.02</v>
      </c>
      <c r="I1769" s="12" cm="1">
        <f t="array" ref="I1769">INDEX(VPPEL[],MATCH(VPPEL[[#This Row],[Base Year]]&amp;VPPEL[[#This Row],[DistrictNumber]],VPPEL[[Fiscal Year]:[Fiscal Year]]&amp;VPPEL[[DistrictNumber]:[DistrictNumber]],0),9)*$H1769</f>
        <v>711176.4407404887</v>
      </c>
      <c r="J1769" s="15">
        <f>IF(VPPEL[[#This Row],[Unadjusted Maximum Revenue]]/(VPPEL[[#This Row],[Proposed Taxable Valuation]]/1000)&gt;VPPEL[[#This Row],[Max VPPEL RATE]],VPPEL[[#This Row],[Max VPPEL RATE]],VPPEL[[#This Row],[Unadjusted Maximum Revenue]]/(VPPEL[[#This Row],[Proposed Taxable Valuation]]/1000))</f>
        <v>0.64139886112976274</v>
      </c>
      <c r="K1769" s="26">
        <f>ROUND(VPPEL[[#This Row],[Proposed Taxable Valuation]]/1000*VPPEL[[#This Row],[Adjusted Rate]],0)</f>
        <v>711176</v>
      </c>
      <c r="L1769" s="19">
        <f t="shared" si="151"/>
        <v>-344036.52601122647</v>
      </c>
      <c r="M1769" s="17">
        <f t="shared" si="154"/>
        <v>-0.31028113887023723</v>
      </c>
      <c r="N1769" s="2">
        <v>760102897.01568842</v>
      </c>
      <c r="O1769">
        <f>INDEX($R$3:$T$335,MATCH(VPPEL[[#This Row],[DistrictNumber]],$R$3:$R$335,0),3)</f>
        <v>0.95167999999999997</v>
      </c>
      <c r="P1769" s="9">
        <f t="shared" si="152"/>
        <v>723375</v>
      </c>
    </row>
    <row r="1770" spans="1:16" x14ac:dyDescent="0.35">
      <c r="A1770" s="13">
        <v>2031</v>
      </c>
      <c r="B1770" s="13">
        <f t="shared" si="150"/>
        <v>2030</v>
      </c>
      <c r="C1770" t="s">
        <v>274</v>
      </c>
      <c r="D1770" t="s">
        <v>275</v>
      </c>
      <c r="E1770" s="25">
        <v>476925636.42555904</v>
      </c>
      <c r="F1770" s="13">
        <f>INDEX($R$3:$T$335,MATCH(VPPEL[[#This Row],[DistrictNumber]],$R$3:$R$335,0),3)</f>
        <v>1.34</v>
      </c>
      <c r="G1770" s="9">
        <f t="shared" si="153"/>
        <v>639080.3528102492</v>
      </c>
      <c r="H1770" s="11">
        <v>1.02</v>
      </c>
      <c r="I1770" s="12" cm="1">
        <f t="array" ref="I1770">INDEX(VPPEL[],MATCH(VPPEL[[#This Row],[Base Year]]&amp;VPPEL[[#This Row],[DistrictNumber]],VPPEL[[Fiscal Year]:[Fiscal Year]]&amp;VPPEL[[DistrictNumber]:[DistrictNumber]],0),9)*$H1770</f>
        <v>515984.36107938166</v>
      </c>
      <c r="J1770" s="15">
        <f>IF(VPPEL[[#This Row],[Unadjusted Maximum Revenue]]/(VPPEL[[#This Row],[Proposed Taxable Valuation]]/1000)&gt;VPPEL[[#This Row],[Max VPPEL RATE]],VPPEL[[#This Row],[Max VPPEL RATE]],VPPEL[[#This Row],[Unadjusted Maximum Revenue]]/(VPPEL[[#This Row],[Proposed Taxable Valuation]]/1000))</f>
        <v>1.0818968863711294</v>
      </c>
      <c r="K1770" s="26">
        <f>ROUND(VPPEL[[#This Row],[Proposed Taxable Valuation]]/1000*VPPEL[[#This Row],[Adjusted Rate]],0)</f>
        <v>515984</v>
      </c>
      <c r="L1770" s="19">
        <f t="shared" si="151"/>
        <v>-123095.99173086754</v>
      </c>
      <c r="M1770" s="17">
        <f t="shared" si="154"/>
        <v>-0.25810311362887073</v>
      </c>
      <c r="N1770" s="2">
        <v>379132215.56627733</v>
      </c>
      <c r="O1770">
        <f>INDEX($R$3:$T$335,MATCH(VPPEL[[#This Row],[DistrictNumber]],$R$3:$R$335,0),3)</f>
        <v>1.34</v>
      </c>
      <c r="P1770" s="9">
        <f t="shared" si="152"/>
        <v>508037</v>
      </c>
    </row>
    <row r="1771" spans="1:16" x14ac:dyDescent="0.35">
      <c r="A1771" s="13">
        <v>2031</v>
      </c>
      <c r="B1771" s="13">
        <f t="shared" si="150"/>
        <v>2030</v>
      </c>
      <c r="C1771" t="s">
        <v>276</v>
      </c>
      <c r="D1771" t="s">
        <v>277</v>
      </c>
      <c r="E1771" s="25">
        <v>598531327.99601758</v>
      </c>
      <c r="F1771" s="13">
        <f>INDEX($R$3:$T$335,MATCH(VPPEL[[#This Row],[DistrictNumber]],$R$3:$R$335,0),3)</f>
        <v>1.34</v>
      </c>
      <c r="G1771" s="9">
        <f t="shared" si="153"/>
        <v>802031.97951466357</v>
      </c>
      <c r="H1771" s="11">
        <v>1.02</v>
      </c>
      <c r="I1771" s="12" cm="1">
        <f t="array" ref="I1771">INDEX(VPPEL[],MATCH(VPPEL[[#This Row],[Base Year]]&amp;VPPEL[[#This Row],[DistrictNumber]],VPPEL[[Fiscal Year]:[Fiscal Year]]&amp;VPPEL[[DistrictNumber]:[DistrictNumber]],0),9)*$H1771</f>
        <v>429171.87745108869</v>
      </c>
      <c r="J1771" s="15">
        <f>IF(VPPEL[[#This Row],[Unadjusted Maximum Revenue]]/(VPPEL[[#This Row],[Proposed Taxable Valuation]]/1000)&gt;VPPEL[[#This Row],[Max VPPEL RATE]],VPPEL[[#This Row],[Max VPPEL RATE]],VPPEL[[#This Row],[Unadjusted Maximum Revenue]]/(VPPEL[[#This Row],[Proposed Taxable Valuation]]/1000))</f>
        <v>0.7170416273581327</v>
      </c>
      <c r="K1771" s="26">
        <f>ROUND(VPPEL[[#This Row],[Proposed Taxable Valuation]]/1000*VPPEL[[#This Row],[Adjusted Rate]],0)</f>
        <v>429172</v>
      </c>
      <c r="L1771" s="19">
        <f t="shared" si="151"/>
        <v>-372860.10206357489</v>
      </c>
      <c r="M1771" s="17">
        <f t="shared" si="154"/>
        <v>-0.62295837264186738</v>
      </c>
      <c r="N1771" s="2">
        <v>358036733.51090765</v>
      </c>
      <c r="O1771">
        <f>INDEX($R$3:$T$335,MATCH(VPPEL[[#This Row],[DistrictNumber]],$R$3:$R$335,0),3)</f>
        <v>1.34</v>
      </c>
      <c r="P1771" s="9">
        <f t="shared" si="152"/>
        <v>479769</v>
      </c>
    </row>
    <row r="1772" spans="1:16" x14ac:dyDescent="0.35">
      <c r="A1772" s="13">
        <v>2031</v>
      </c>
      <c r="B1772" s="13">
        <f t="shared" si="150"/>
        <v>2030</v>
      </c>
      <c r="C1772" t="s">
        <v>278</v>
      </c>
      <c r="D1772" t="s">
        <v>279</v>
      </c>
      <c r="E1772" s="25">
        <v>1179177853.3208182</v>
      </c>
      <c r="F1772" s="13">
        <f>INDEX($R$3:$T$335,MATCH(VPPEL[[#This Row],[DistrictNumber]],$R$3:$R$335,0),3)</f>
        <v>0.67</v>
      </c>
      <c r="G1772" s="9">
        <f t="shared" si="153"/>
        <v>790049.16172494821</v>
      </c>
      <c r="H1772" s="11">
        <v>1.02</v>
      </c>
      <c r="I1772" s="12" cm="1">
        <f t="array" ref="I1772">INDEX(VPPEL[],MATCH(VPPEL[[#This Row],[Base Year]]&amp;VPPEL[[#This Row],[DistrictNumber]],VPPEL[[Fiscal Year]:[Fiscal Year]]&amp;VPPEL[[DistrictNumber]:[DistrictNumber]],0),9)*$H1772</f>
        <v>480165.47171633539</v>
      </c>
      <c r="J1772" s="15">
        <f>IF(VPPEL[[#This Row],[Unadjusted Maximum Revenue]]/(VPPEL[[#This Row],[Proposed Taxable Valuation]]/1000)&gt;VPPEL[[#This Row],[Max VPPEL RATE]],VPPEL[[#This Row],[Max VPPEL RATE]],VPPEL[[#This Row],[Unadjusted Maximum Revenue]]/(VPPEL[[#This Row],[Proposed Taxable Valuation]]/1000))</f>
        <v>0.40720360407387762</v>
      </c>
      <c r="K1772" s="26">
        <f>ROUND(VPPEL[[#This Row],[Proposed Taxable Valuation]]/1000*VPPEL[[#This Row],[Adjusted Rate]],0)</f>
        <v>480165</v>
      </c>
      <c r="L1772" s="19">
        <f t="shared" si="151"/>
        <v>-309883.69000861282</v>
      </c>
      <c r="M1772" s="17">
        <f t="shared" si="154"/>
        <v>-0.26279639592612242</v>
      </c>
      <c r="N1772" s="2">
        <v>779193941.01144671</v>
      </c>
      <c r="O1772">
        <f>INDEX($R$3:$T$335,MATCH(VPPEL[[#This Row],[DistrictNumber]],$R$3:$R$335,0),3)</f>
        <v>0.67</v>
      </c>
      <c r="P1772" s="9">
        <f t="shared" si="152"/>
        <v>522060</v>
      </c>
    </row>
    <row r="1773" spans="1:16" x14ac:dyDescent="0.35">
      <c r="A1773" s="13">
        <v>2031</v>
      </c>
      <c r="B1773" s="13">
        <f t="shared" si="150"/>
        <v>2030</v>
      </c>
      <c r="C1773" t="s">
        <v>280</v>
      </c>
      <c r="D1773" t="s">
        <v>281</v>
      </c>
      <c r="E1773" s="25">
        <v>732931917.39351392</v>
      </c>
      <c r="F1773" s="13">
        <f>INDEX($R$3:$T$335,MATCH(VPPEL[[#This Row],[DistrictNumber]],$R$3:$R$335,0),3)</f>
        <v>1.24091</v>
      </c>
      <c r="G1773" s="9">
        <f t="shared" si="153"/>
        <v>909502.54561278538</v>
      </c>
      <c r="H1773" s="11">
        <v>1.02</v>
      </c>
      <c r="I1773" s="12" cm="1">
        <f t="array" ref="I1773">INDEX(VPPEL[],MATCH(VPPEL[[#This Row],[Base Year]]&amp;VPPEL[[#This Row],[DistrictNumber]],VPPEL[[Fiscal Year]:[Fiscal Year]]&amp;VPPEL[[DistrictNumber]:[DistrictNumber]],0),9)*$H1773</f>
        <v>728742.5630911435</v>
      </c>
      <c r="J1773" s="15">
        <f>IF(VPPEL[[#This Row],[Unadjusted Maximum Revenue]]/(VPPEL[[#This Row],[Proposed Taxable Valuation]]/1000)&gt;VPPEL[[#This Row],[Max VPPEL RATE]],VPPEL[[#This Row],[Max VPPEL RATE]],VPPEL[[#This Row],[Unadjusted Maximum Revenue]]/(VPPEL[[#This Row],[Proposed Taxable Valuation]]/1000))</f>
        <v>0.99428411534147831</v>
      </c>
      <c r="K1773" s="26">
        <f>ROUND(VPPEL[[#This Row],[Proposed Taxable Valuation]]/1000*VPPEL[[#This Row],[Adjusted Rate]],0)</f>
        <v>728743</v>
      </c>
      <c r="L1773" s="19">
        <f t="shared" si="151"/>
        <v>-180759.98252164188</v>
      </c>
      <c r="M1773" s="17">
        <f t="shared" si="154"/>
        <v>-0.24662588465852164</v>
      </c>
      <c r="N1773" s="2">
        <v>561773728.09508705</v>
      </c>
      <c r="O1773">
        <f>INDEX($R$3:$T$335,MATCH(VPPEL[[#This Row],[DistrictNumber]],$R$3:$R$335,0),3)</f>
        <v>1.24091</v>
      </c>
      <c r="P1773" s="9">
        <f t="shared" si="152"/>
        <v>697111</v>
      </c>
    </row>
    <row r="1774" spans="1:16" x14ac:dyDescent="0.35">
      <c r="A1774" s="13">
        <v>2031</v>
      </c>
      <c r="B1774" s="13">
        <f t="shared" si="150"/>
        <v>2030</v>
      </c>
      <c r="C1774" t="s">
        <v>282</v>
      </c>
      <c r="D1774" t="s">
        <v>283</v>
      </c>
      <c r="E1774" s="25">
        <v>1052891868.7380427</v>
      </c>
      <c r="F1774" s="13">
        <f>INDEX($R$3:$T$335,MATCH(VPPEL[[#This Row],[DistrictNumber]],$R$3:$R$335,0),3)</f>
        <v>0.67</v>
      </c>
      <c r="G1774" s="9">
        <f t="shared" si="153"/>
        <v>705437.55205448857</v>
      </c>
      <c r="H1774" s="11">
        <v>1.02</v>
      </c>
      <c r="I1774" s="12" cm="1">
        <f t="array" ref="I1774">INDEX(VPPEL[],MATCH(VPPEL[[#This Row],[Base Year]]&amp;VPPEL[[#This Row],[DistrictNumber]],VPPEL[[Fiscal Year]:[Fiscal Year]]&amp;VPPEL[[DistrictNumber]:[DistrictNumber]],0),9)*$H1774</f>
        <v>427552.52914794849</v>
      </c>
      <c r="J1774" s="15">
        <f>IF(VPPEL[[#This Row],[Unadjusted Maximum Revenue]]/(VPPEL[[#This Row],[Proposed Taxable Valuation]]/1000)&gt;VPPEL[[#This Row],[Max VPPEL RATE]],VPPEL[[#This Row],[Max VPPEL RATE]],VPPEL[[#This Row],[Unadjusted Maximum Revenue]]/(VPPEL[[#This Row],[Proposed Taxable Valuation]]/1000))</f>
        <v>0.40607449049862754</v>
      </c>
      <c r="K1774" s="26">
        <f>ROUND(VPPEL[[#This Row],[Proposed Taxable Valuation]]/1000*VPPEL[[#This Row],[Adjusted Rate]],0)</f>
        <v>427553</v>
      </c>
      <c r="L1774" s="19">
        <f t="shared" si="151"/>
        <v>-277885.02290654008</v>
      </c>
      <c r="M1774" s="17">
        <f t="shared" si="154"/>
        <v>-0.2639255095013725</v>
      </c>
      <c r="N1774" s="2">
        <v>673944127.6367377</v>
      </c>
      <c r="O1774">
        <f>INDEX($R$3:$T$335,MATCH(VPPEL[[#This Row],[DistrictNumber]],$R$3:$R$335,0),3)</f>
        <v>0.67</v>
      </c>
      <c r="P1774" s="9">
        <f t="shared" si="152"/>
        <v>451543</v>
      </c>
    </row>
    <row r="1775" spans="1:16" x14ac:dyDescent="0.35">
      <c r="A1775" s="13">
        <v>2031</v>
      </c>
      <c r="B1775" s="13">
        <f t="shared" si="150"/>
        <v>2030</v>
      </c>
      <c r="C1775" t="s">
        <v>284</v>
      </c>
      <c r="D1775" t="s">
        <v>285</v>
      </c>
      <c r="E1775" s="25">
        <v>3070557407.471076</v>
      </c>
      <c r="F1775" s="13">
        <f>INDEX($R$3:$T$335,MATCH(VPPEL[[#This Row],[DistrictNumber]],$R$3:$R$335,0),3)</f>
        <v>1.34</v>
      </c>
      <c r="G1775" s="9">
        <f t="shared" si="153"/>
        <v>4114546.9260112424</v>
      </c>
      <c r="H1775" s="11">
        <v>1.02</v>
      </c>
      <c r="I1775" s="12" cm="1">
        <f t="array" ref="I1775">INDEX(VPPEL[],MATCH(VPPEL[[#This Row],[Base Year]]&amp;VPPEL[[#This Row],[DistrictNumber]],VPPEL[[Fiscal Year]:[Fiscal Year]]&amp;VPPEL[[DistrictNumber]:[DistrictNumber]],0),9)*$H1775</f>
        <v>1766092.1248117683</v>
      </c>
      <c r="J1775" s="15">
        <f>IF(VPPEL[[#This Row],[Unadjusted Maximum Revenue]]/(VPPEL[[#This Row],[Proposed Taxable Valuation]]/1000)&gt;VPPEL[[#This Row],[Max VPPEL RATE]],VPPEL[[#This Row],[Max VPPEL RATE]],VPPEL[[#This Row],[Unadjusted Maximum Revenue]]/(VPPEL[[#This Row],[Proposed Taxable Valuation]]/1000))</f>
        <v>0.57516987649038265</v>
      </c>
      <c r="K1775" s="26">
        <f>ROUND(VPPEL[[#This Row],[Proposed Taxable Valuation]]/1000*VPPEL[[#This Row],[Adjusted Rate]],0)</f>
        <v>1766092</v>
      </c>
      <c r="L1775" s="19">
        <f t="shared" si="151"/>
        <v>-2348454.8011994744</v>
      </c>
      <c r="M1775" s="17">
        <f t="shared" si="154"/>
        <v>-0.76483012350961743</v>
      </c>
      <c r="N1775" s="2">
        <v>1678018430.1980746</v>
      </c>
      <c r="O1775">
        <f>INDEX($R$3:$T$335,MATCH(VPPEL[[#This Row],[DistrictNumber]],$R$3:$R$335,0),3)</f>
        <v>1.34</v>
      </c>
      <c r="P1775" s="9">
        <f t="shared" si="152"/>
        <v>2248545</v>
      </c>
    </row>
    <row r="1776" spans="1:16" x14ac:dyDescent="0.35">
      <c r="A1776" s="13">
        <v>2031</v>
      </c>
      <c r="B1776" s="13">
        <f t="shared" si="150"/>
        <v>2030</v>
      </c>
      <c r="C1776" t="s">
        <v>286</v>
      </c>
      <c r="D1776" t="s">
        <v>287</v>
      </c>
      <c r="E1776" s="25">
        <v>722852736.74695563</v>
      </c>
      <c r="F1776" s="13">
        <f>INDEX($R$3:$T$335,MATCH(VPPEL[[#This Row],[DistrictNumber]],$R$3:$R$335,0),3)</f>
        <v>1.34</v>
      </c>
      <c r="G1776" s="9">
        <f t="shared" si="153"/>
        <v>968622.66724092059</v>
      </c>
      <c r="H1776" s="11">
        <v>1.02</v>
      </c>
      <c r="I1776" s="12" cm="1">
        <f t="array" ref="I1776">INDEX(VPPEL[],MATCH(VPPEL[[#This Row],[Base Year]]&amp;VPPEL[[#This Row],[DistrictNumber]],VPPEL[[Fiscal Year]:[Fiscal Year]]&amp;VPPEL[[DistrictNumber]:[DistrictNumber]],0),9)*$H1776</f>
        <v>498193.47839645075</v>
      </c>
      <c r="J1776" s="15">
        <f>IF(VPPEL[[#This Row],[Unadjusted Maximum Revenue]]/(VPPEL[[#This Row],[Proposed Taxable Valuation]]/1000)&gt;VPPEL[[#This Row],[Max VPPEL RATE]],VPPEL[[#This Row],[Max VPPEL RATE]],VPPEL[[#This Row],[Unadjusted Maximum Revenue]]/(VPPEL[[#This Row],[Proposed Taxable Valuation]]/1000))</f>
        <v>0.68920466516937329</v>
      </c>
      <c r="K1776" s="26">
        <f>ROUND(VPPEL[[#This Row],[Proposed Taxable Valuation]]/1000*VPPEL[[#This Row],[Adjusted Rate]],0)</f>
        <v>498193</v>
      </c>
      <c r="L1776" s="19">
        <f t="shared" si="151"/>
        <v>-470429.18884446984</v>
      </c>
      <c r="M1776" s="17">
        <f t="shared" si="154"/>
        <v>-0.65079533483062679</v>
      </c>
      <c r="N1776" s="2">
        <v>415468885.98008406</v>
      </c>
      <c r="O1776">
        <f>INDEX($R$3:$T$335,MATCH(VPPEL[[#This Row],[DistrictNumber]],$R$3:$R$335,0),3)</f>
        <v>1.34</v>
      </c>
      <c r="P1776" s="9">
        <f t="shared" si="152"/>
        <v>556728</v>
      </c>
    </row>
    <row r="1777" spans="1:16" x14ac:dyDescent="0.35">
      <c r="A1777" s="13">
        <v>2031</v>
      </c>
      <c r="B1777" s="13">
        <f t="shared" si="150"/>
        <v>2030</v>
      </c>
      <c r="C1777" t="s">
        <v>288</v>
      </c>
      <c r="D1777" t="s">
        <v>289</v>
      </c>
      <c r="E1777" s="25">
        <v>19633689589.906094</v>
      </c>
      <c r="F1777" s="13">
        <f>INDEX($R$3:$T$335,MATCH(VPPEL[[#This Row],[DistrictNumber]],$R$3:$R$335,0),3)</f>
        <v>1.34</v>
      </c>
      <c r="G1777" s="9">
        <f t="shared" si="153"/>
        <v>26309144.050474167</v>
      </c>
      <c r="H1777" s="11">
        <v>1.02</v>
      </c>
      <c r="I1777" s="12" cm="1">
        <f t="array" ref="I1777">INDEX(VPPEL[],MATCH(VPPEL[[#This Row],[Base Year]]&amp;VPPEL[[#This Row],[DistrictNumber]],VPPEL[[Fiscal Year]:[Fiscal Year]]&amp;VPPEL[[DistrictNumber]:[DistrictNumber]],0),9)*$H1777</f>
        <v>12033581.459779117</v>
      </c>
      <c r="J1777" s="15">
        <f>IF(VPPEL[[#This Row],[Unadjusted Maximum Revenue]]/(VPPEL[[#This Row],[Proposed Taxable Valuation]]/1000)&gt;VPPEL[[#This Row],[Max VPPEL RATE]],VPPEL[[#This Row],[Max VPPEL RATE]],VPPEL[[#This Row],[Unadjusted Maximum Revenue]]/(VPPEL[[#This Row],[Proposed Taxable Valuation]]/1000))</f>
        <v>0.61290474236517012</v>
      </c>
      <c r="K1777" s="26">
        <f>ROUND(VPPEL[[#This Row],[Proposed Taxable Valuation]]/1000*VPPEL[[#This Row],[Adjusted Rate]],0)</f>
        <v>12033581</v>
      </c>
      <c r="L1777" s="19">
        <f t="shared" si="151"/>
        <v>-14275562.59069505</v>
      </c>
      <c r="M1777" s="17">
        <f t="shared" si="154"/>
        <v>-0.72709525763482996</v>
      </c>
      <c r="N1777" s="2">
        <v>10500821425.324636</v>
      </c>
      <c r="O1777">
        <f>INDEX($R$3:$T$335,MATCH(VPPEL[[#This Row],[DistrictNumber]],$R$3:$R$335,0),3)</f>
        <v>1.34</v>
      </c>
      <c r="P1777" s="9">
        <f t="shared" si="152"/>
        <v>14071101</v>
      </c>
    </row>
    <row r="1778" spans="1:16" x14ac:dyDescent="0.35">
      <c r="A1778" s="13">
        <v>2031</v>
      </c>
      <c r="B1778" s="13">
        <f t="shared" si="150"/>
        <v>2030</v>
      </c>
      <c r="C1778" t="s">
        <v>290</v>
      </c>
      <c r="D1778" t="s">
        <v>291</v>
      </c>
      <c r="E1778" s="25">
        <v>815361682.51690984</v>
      </c>
      <c r="F1778" s="13">
        <f>INDEX($R$3:$T$335,MATCH(VPPEL[[#This Row],[DistrictNumber]],$R$3:$R$335,0),3)</f>
        <v>0.67</v>
      </c>
      <c r="G1778" s="9">
        <f t="shared" si="153"/>
        <v>546292.32728632959</v>
      </c>
      <c r="H1778" s="11">
        <v>1.02</v>
      </c>
      <c r="I1778" s="12" cm="1">
        <f t="array" ref="I1778">INDEX(VPPEL[],MATCH(VPPEL[[#This Row],[Base Year]]&amp;VPPEL[[#This Row],[DistrictNumber]],VPPEL[[Fiscal Year]:[Fiscal Year]]&amp;VPPEL[[DistrictNumber]:[DistrictNumber]],0),9)*$H1778</f>
        <v>354373.12228593981</v>
      </c>
      <c r="J1778" s="15">
        <f>IF(VPPEL[[#This Row],[Unadjusted Maximum Revenue]]/(VPPEL[[#This Row],[Proposed Taxable Valuation]]/1000)&gt;VPPEL[[#This Row],[Max VPPEL RATE]],VPPEL[[#This Row],[Max VPPEL RATE]],VPPEL[[#This Row],[Unadjusted Maximum Revenue]]/(VPPEL[[#This Row],[Proposed Taxable Valuation]]/1000))</f>
        <v>0.43462077000238536</v>
      </c>
      <c r="K1778" s="26">
        <f>ROUND(VPPEL[[#This Row],[Proposed Taxable Valuation]]/1000*VPPEL[[#This Row],[Adjusted Rate]],0)</f>
        <v>354373</v>
      </c>
      <c r="L1778" s="19">
        <f t="shared" si="151"/>
        <v>-191919.20500038977</v>
      </c>
      <c r="M1778" s="17">
        <f t="shared" si="154"/>
        <v>-0.23537922999761468</v>
      </c>
      <c r="N1778" s="2">
        <v>582132353.29907072</v>
      </c>
      <c r="O1778">
        <f>INDEX($R$3:$T$335,MATCH(VPPEL[[#This Row],[DistrictNumber]],$R$3:$R$335,0),3)</f>
        <v>0.67</v>
      </c>
      <c r="P1778" s="9">
        <f t="shared" si="152"/>
        <v>390029</v>
      </c>
    </row>
    <row r="1779" spans="1:16" x14ac:dyDescent="0.35">
      <c r="A1779" s="13">
        <v>2031</v>
      </c>
      <c r="B1779" s="13">
        <f t="shared" si="150"/>
        <v>2030</v>
      </c>
      <c r="C1779" t="s">
        <v>292</v>
      </c>
      <c r="D1779" t="s">
        <v>293</v>
      </c>
      <c r="E1779" s="25">
        <v>381605683.32374036</v>
      </c>
      <c r="F1779" s="13">
        <f>INDEX($R$3:$T$335,MATCH(VPPEL[[#This Row],[DistrictNumber]],$R$3:$R$335,0),3)</f>
        <v>0.14116999999999999</v>
      </c>
      <c r="G1779" s="9">
        <f t="shared" si="153"/>
        <v>53871.274314812428</v>
      </c>
      <c r="H1779" s="11">
        <v>1.02</v>
      </c>
      <c r="I1779" s="12" cm="1">
        <f t="array" ref="I1779">INDEX(VPPEL[],MATCH(VPPEL[[#This Row],[Base Year]]&amp;VPPEL[[#This Row],[DistrictNumber]],VPPEL[[Fiscal Year]:[Fiscal Year]]&amp;VPPEL[[DistrictNumber]:[DistrictNumber]],0),9)*$H1779</f>
        <v>32544.430615499648</v>
      </c>
      <c r="J1779" s="15">
        <f>IF(VPPEL[[#This Row],[Unadjusted Maximum Revenue]]/(VPPEL[[#This Row],[Proposed Taxable Valuation]]/1000)&gt;VPPEL[[#This Row],[Max VPPEL RATE]],VPPEL[[#This Row],[Max VPPEL RATE]],VPPEL[[#This Row],[Unadjusted Maximum Revenue]]/(VPPEL[[#This Row],[Proposed Taxable Valuation]]/1000))</f>
        <v>8.5282877162733806E-2</v>
      </c>
      <c r="K1779" s="26">
        <f>ROUND(VPPEL[[#This Row],[Proposed Taxable Valuation]]/1000*VPPEL[[#This Row],[Adjusted Rate]],0)</f>
        <v>32544</v>
      </c>
      <c r="L1779" s="19">
        <f t="shared" si="151"/>
        <v>-21326.84369931278</v>
      </c>
      <c r="M1779" s="17">
        <f t="shared" si="154"/>
        <v>-5.5887122837266184E-2</v>
      </c>
      <c r="N1779" s="2">
        <v>251555643.13656691</v>
      </c>
      <c r="O1779">
        <f>INDEX($R$3:$T$335,MATCH(VPPEL[[#This Row],[DistrictNumber]],$R$3:$R$335,0),3)</f>
        <v>0.14116999999999999</v>
      </c>
      <c r="P1779" s="9">
        <f t="shared" si="152"/>
        <v>35512</v>
      </c>
    </row>
    <row r="1780" spans="1:16" x14ac:dyDescent="0.35">
      <c r="A1780" s="13">
        <v>2031</v>
      </c>
      <c r="B1780" s="13">
        <f t="shared" si="150"/>
        <v>2030</v>
      </c>
      <c r="C1780" t="s">
        <v>294</v>
      </c>
      <c r="D1780" t="s">
        <v>295</v>
      </c>
      <c r="E1780" s="25">
        <v>354634442.97798151</v>
      </c>
      <c r="F1780" s="13">
        <f>INDEX($R$3:$T$335,MATCH(VPPEL[[#This Row],[DistrictNumber]],$R$3:$R$335,0),3)</f>
        <v>0</v>
      </c>
      <c r="G1780" s="9">
        <f t="shared" si="153"/>
        <v>0</v>
      </c>
      <c r="H1780" s="11">
        <v>1.02</v>
      </c>
      <c r="I1780" s="12" cm="1">
        <f t="array" ref="I1780">INDEX(VPPEL[],MATCH(VPPEL[[#This Row],[Base Year]]&amp;VPPEL[[#This Row],[DistrictNumber]],VPPEL[[Fiscal Year]:[Fiscal Year]]&amp;VPPEL[[DistrictNumber]:[DistrictNumber]],0),9)*$H1780</f>
        <v>0</v>
      </c>
      <c r="J1780" s="15">
        <f>IF(VPPEL[[#This Row],[Unadjusted Maximum Revenue]]/(VPPEL[[#This Row],[Proposed Taxable Valuation]]/1000)&gt;VPPEL[[#This Row],[Max VPPEL RATE]],VPPEL[[#This Row],[Max VPPEL RATE]],VPPEL[[#This Row],[Unadjusted Maximum Revenue]]/(VPPEL[[#This Row],[Proposed Taxable Valuation]]/1000))</f>
        <v>0</v>
      </c>
      <c r="K1780" s="26">
        <f>ROUND(VPPEL[[#This Row],[Proposed Taxable Valuation]]/1000*VPPEL[[#This Row],[Adjusted Rate]],0)</f>
        <v>0</v>
      </c>
      <c r="L1780" s="19">
        <f t="shared" si="151"/>
        <v>0</v>
      </c>
      <c r="M1780" s="17">
        <f t="shared" si="154"/>
        <v>0</v>
      </c>
      <c r="N1780" s="2">
        <v>204894907.06199619</v>
      </c>
      <c r="O1780">
        <f>INDEX($R$3:$T$335,MATCH(VPPEL[[#This Row],[DistrictNumber]],$R$3:$R$335,0),3)</f>
        <v>0</v>
      </c>
      <c r="P1780" s="9">
        <f t="shared" si="152"/>
        <v>0</v>
      </c>
    </row>
    <row r="1781" spans="1:16" x14ac:dyDescent="0.35">
      <c r="A1781" s="13">
        <v>2031</v>
      </c>
      <c r="B1781" s="13">
        <f t="shared" si="150"/>
        <v>2030</v>
      </c>
      <c r="C1781" t="s">
        <v>296</v>
      </c>
      <c r="D1781" t="s">
        <v>297</v>
      </c>
      <c r="E1781" s="25">
        <v>628066045.22254848</v>
      </c>
      <c r="F1781" s="13">
        <f>INDEX($R$3:$T$335,MATCH(VPPEL[[#This Row],[DistrictNumber]],$R$3:$R$335,0),3)</f>
        <v>0</v>
      </c>
      <c r="G1781" s="9">
        <f t="shared" si="153"/>
        <v>0</v>
      </c>
      <c r="H1781" s="11">
        <v>1.02</v>
      </c>
      <c r="I1781" s="12" cm="1">
        <f t="array" ref="I1781">INDEX(VPPEL[],MATCH(VPPEL[[#This Row],[Base Year]]&amp;VPPEL[[#This Row],[DistrictNumber]],VPPEL[[Fiscal Year]:[Fiscal Year]]&amp;VPPEL[[DistrictNumber]:[DistrictNumber]],0),9)*$H1781</f>
        <v>0</v>
      </c>
      <c r="J1781" s="15">
        <f>IF(VPPEL[[#This Row],[Unadjusted Maximum Revenue]]/(VPPEL[[#This Row],[Proposed Taxable Valuation]]/1000)&gt;VPPEL[[#This Row],[Max VPPEL RATE]],VPPEL[[#This Row],[Max VPPEL RATE]],VPPEL[[#This Row],[Unadjusted Maximum Revenue]]/(VPPEL[[#This Row],[Proposed Taxable Valuation]]/1000))</f>
        <v>0</v>
      </c>
      <c r="K1781" s="26">
        <f>ROUND(VPPEL[[#This Row],[Proposed Taxable Valuation]]/1000*VPPEL[[#This Row],[Adjusted Rate]],0)</f>
        <v>0</v>
      </c>
      <c r="L1781" s="19">
        <f t="shared" si="151"/>
        <v>0</v>
      </c>
      <c r="M1781" s="17">
        <f t="shared" si="154"/>
        <v>0</v>
      </c>
      <c r="N1781" s="2">
        <v>401269053.47455513</v>
      </c>
      <c r="O1781">
        <f>INDEX($R$3:$T$335,MATCH(VPPEL[[#This Row],[DistrictNumber]],$R$3:$R$335,0),3)</f>
        <v>0</v>
      </c>
      <c r="P1781" s="9">
        <f t="shared" si="152"/>
        <v>0</v>
      </c>
    </row>
    <row r="1782" spans="1:16" x14ac:dyDescent="0.35">
      <c r="A1782" s="13">
        <v>2031</v>
      </c>
      <c r="B1782" s="13">
        <f t="shared" si="150"/>
        <v>2030</v>
      </c>
      <c r="C1782" t="s">
        <v>298</v>
      </c>
      <c r="D1782" t="s">
        <v>299</v>
      </c>
      <c r="E1782" s="25">
        <v>8315722902.9753504</v>
      </c>
      <c r="F1782" s="13">
        <f>INDEX($R$3:$T$335,MATCH(VPPEL[[#This Row],[DistrictNumber]],$R$3:$R$335,0),3)</f>
        <v>1.34</v>
      </c>
      <c r="G1782" s="9">
        <f t="shared" si="153"/>
        <v>11143068.68998697</v>
      </c>
      <c r="H1782" s="11">
        <v>1.02</v>
      </c>
      <c r="I1782" s="12" cm="1">
        <f t="array" ref="I1782">INDEX(VPPEL[],MATCH(VPPEL[[#This Row],[Base Year]]&amp;VPPEL[[#This Row],[DistrictNumber]],VPPEL[[Fiscal Year]:[Fiscal Year]]&amp;VPPEL[[DistrictNumber]:[DistrictNumber]],0),9)*$H1782</f>
        <v>5216327.1471434375</v>
      </c>
      <c r="J1782" s="15">
        <f>IF(VPPEL[[#This Row],[Unadjusted Maximum Revenue]]/(VPPEL[[#This Row],[Proposed Taxable Valuation]]/1000)&gt;VPPEL[[#This Row],[Max VPPEL RATE]],VPPEL[[#This Row],[Max VPPEL RATE]],VPPEL[[#This Row],[Unadjusted Maximum Revenue]]/(VPPEL[[#This Row],[Proposed Taxable Valuation]]/1000))</f>
        <v>0.62728486843603759</v>
      </c>
      <c r="K1782" s="26">
        <f>ROUND(VPPEL[[#This Row],[Proposed Taxable Valuation]]/1000*VPPEL[[#This Row],[Adjusted Rate]],0)</f>
        <v>5216327</v>
      </c>
      <c r="L1782" s="19">
        <f t="shared" si="151"/>
        <v>-5926741.5428435327</v>
      </c>
      <c r="M1782" s="17">
        <f t="shared" si="154"/>
        <v>-0.71271513156396249</v>
      </c>
      <c r="N1782" s="2">
        <v>4668226687.1668301</v>
      </c>
      <c r="O1782">
        <f>INDEX($R$3:$T$335,MATCH(VPPEL[[#This Row],[DistrictNumber]],$R$3:$R$335,0),3)</f>
        <v>1.34</v>
      </c>
      <c r="P1782" s="9">
        <f t="shared" si="152"/>
        <v>6255424</v>
      </c>
    </row>
    <row r="1783" spans="1:16" x14ac:dyDescent="0.35">
      <c r="A1783" s="13">
        <v>2031</v>
      </c>
      <c r="B1783" s="13">
        <f t="shared" si="150"/>
        <v>2030</v>
      </c>
      <c r="C1783" t="s">
        <v>300</v>
      </c>
      <c r="D1783" t="s">
        <v>301</v>
      </c>
      <c r="E1783" s="25">
        <v>786297760.19184232</v>
      </c>
      <c r="F1783" s="13">
        <f>INDEX($R$3:$T$335,MATCH(VPPEL[[#This Row],[DistrictNumber]],$R$3:$R$335,0),3)</f>
        <v>1.34</v>
      </c>
      <c r="G1783" s="9">
        <f t="shared" si="153"/>
        <v>1053638.9986570687</v>
      </c>
      <c r="H1783" s="11">
        <v>1.02</v>
      </c>
      <c r="I1783" s="12" cm="1">
        <f t="array" ref="I1783">INDEX(VPPEL[],MATCH(VPPEL[[#This Row],[Base Year]]&amp;VPPEL[[#This Row],[DistrictNumber]],VPPEL[[Fiscal Year]:[Fiscal Year]]&amp;VPPEL[[DistrictNumber]:[DistrictNumber]],0),9)*$H1783</f>
        <v>673819.56704620225</v>
      </c>
      <c r="J1783" s="15">
        <f>IF(VPPEL[[#This Row],[Unadjusted Maximum Revenue]]/(VPPEL[[#This Row],[Proposed Taxable Valuation]]/1000)&gt;VPPEL[[#This Row],[Max VPPEL RATE]],VPPEL[[#This Row],[Max VPPEL RATE]],VPPEL[[#This Row],[Unadjusted Maximum Revenue]]/(VPPEL[[#This Row],[Proposed Taxable Valuation]]/1000))</f>
        <v>0.85695216387466566</v>
      </c>
      <c r="K1783" s="26">
        <f>ROUND(VPPEL[[#This Row],[Proposed Taxable Valuation]]/1000*VPPEL[[#This Row],[Adjusted Rate]],0)</f>
        <v>673820</v>
      </c>
      <c r="L1783" s="19">
        <f t="shared" si="151"/>
        <v>-379819.43161086645</v>
      </c>
      <c r="M1783" s="17">
        <f t="shared" si="154"/>
        <v>-0.48304783612533442</v>
      </c>
      <c r="N1783" s="2">
        <v>517663103.3482638</v>
      </c>
      <c r="O1783">
        <f>INDEX($R$3:$T$335,MATCH(VPPEL[[#This Row],[DistrictNumber]],$R$3:$R$335,0),3)</f>
        <v>1.34</v>
      </c>
      <c r="P1783" s="9">
        <f t="shared" si="152"/>
        <v>693669</v>
      </c>
    </row>
    <row r="1784" spans="1:16" x14ac:dyDescent="0.35">
      <c r="A1784" s="13">
        <v>2031</v>
      </c>
      <c r="B1784" s="13">
        <f t="shared" si="150"/>
        <v>2030</v>
      </c>
      <c r="C1784" t="s">
        <v>302</v>
      </c>
      <c r="D1784" t="s">
        <v>303</v>
      </c>
      <c r="E1784" s="25">
        <v>325034162.63520354</v>
      </c>
      <c r="F1784" s="13">
        <f>INDEX($R$3:$T$335,MATCH(VPPEL[[#This Row],[DistrictNumber]],$R$3:$R$335,0),3)</f>
        <v>1.34</v>
      </c>
      <c r="G1784" s="9">
        <f t="shared" si="153"/>
        <v>435545.77793117281</v>
      </c>
      <c r="H1784" s="11">
        <v>1.02</v>
      </c>
      <c r="I1784" s="12" cm="1">
        <f t="array" ref="I1784">INDEX(VPPEL[],MATCH(VPPEL[[#This Row],[Base Year]]&amp;VPPEL[[#This Row],[DistrictNumber]],VPPEL[[Fiscal Year]:[Fiscal Year]]&amp;VPPEL[[DistrictNumber]:[DistrictNumber]],0),9)*$H1784</f>
        <v>343505.76425508247</v>
      </c>
      <c r="J1784" s="15">
        <f>IF(VPPEL[[#This Row],[Unadjusted Maximum Revenue]]/(VPPEL[[#This Row],[Proposed Taxable Valuation]]/1000)&gt;VPPEL[[#This Row],[Max VPPEL RATE]],VPPEL[[#This Row],[Max VPPEL RATE]],VPPEL[[#This Row],[Unadjusted Maximum Revenue]]/(VPPEL[[#This Row],[Proposed Taxable Valuation]]/1000))</f>
        <v>1.0568297235900406</v>
      </c>
      <c r="K1784" s="26">
        <f>ROUND(VPPEL[[#This Row],[Proposed Taxable Valuation]]/1000*VPPEL[[#This Row],[Adjusted Rate]],0)</f>
        <v>343506</v>
      </c>
      <c r="L1784" s="19">
        <f t="shared" si="151"/>
        <v>-92040.013676090341</v>
      </c>
      <c r="M1784" s="17">
        <f t="shared" si="154"/>
        <v>-0.28317027640995951</v>
      </c>
      <c r="N1784" s="2">
        <v>253372077.84405169</v>
      </c>
      <c r="O1784">
        <f>INDEX($R$3:$T$335,MATCH(VPPEL[[#This Row],[DistrictNumber]],$R$3:$R$335,0),3)</f>
        <v>1.34</v>
      </c>
      <c r="P1784" s="9">
        <f t="shared" si="152"/>
        <v>339519</v>
      </c>
    </row>
    <row r="1785" spans="1:16" x14ac:dyDescent="0.35">
      <c r="A1785" s="13">
        <v>2031</v>
      </c>
      <c r="B1785" s="13">
        <f t="shared" si="150"/>
        <v>2030</v>
      </c>
      <c r="C1785" t="s">
        <v>304</v>
      </c>
      <c r="D1785" t="s">
        <v>305</v>
      </c>
      <c r="E1785" s="25">
        <v>406319316.54376614</v>
      </c>
      <c r="F1785" s="13">
        <f>INDEX($R$3:$T$335,MATCH(VPPEL[[#This Row],[DistrictNumber]],$R$3:$R$335,0),3)</f>
        <v>1.20122</v>
      </c>
      <c r="G1785" s="9">
        <f t="shared" si="153"/>
        <v>488078.88941870275</v>
      </c>
      <c r="H1785" s="11">
        <v>1.02</v>
      </c>
      <c r="I1785" s="12" cm="1">
        <f t="array" ref="I1785">INDEX(VPPEL[],MATCH(VPPEL[[#This Row],[Base Year]]&amp;VPPEL[[#This Row],[DistrictNumber]],VPPEL[[Fiscal Year]:[Fiscal Year]]&amp;VPPEL[[DistrictNumber]:[DistrictNumber]],0),9)*$H1785</f>
        <v>339064.99982436234</v>
      </c>
      <c r="J1785" s="15">
        <f>IF(VPPEL[[#This Row],[Unadjusted Maximum Revenue]]/(VPPEL[[#This Row],[Proposed Taxable Valuation]]/1000)&gt;VPPEL[[#This Row],[Max VPPEL RATE]],VPPEL[[#This Row],[Max VPPEL RATE]],VPPEL[[#This Row],[Unadjusted Maximum Revenue]]/(VPPEL[[#This Row],[Proposed Taxable Valuation]]/1000))</f>
        <v>0.83447915474094969</v>
      </c>
      <c r="K1785" s="26">
        <f>ROUND(VPPEL[[#This Row],[Proposed Taxable Valuation]]/1000*VPPEL[[#This Row],[Adjusted Rate]],0)</f>
        <v>339065</v>
      </c>
      <c r="L1785" s="19">
        <f t="shared" si="151"/>
        <v>-149013.88959434041</v>
      </c>
      <c r="M1785" s="17">
        <f t="shared" si="154"/>
        <v>-0.36674084525905026</v>
      </c>
      <c r="N1785" s="2">
        <v>284558949.51489395</v>
      </c>
      <c r="O1785">
        <f>INDEX($R$3:$T$335,MATCH(VPPEL[[#This Row],[DistrictNumber]],$R$3:$R$335,0),3)</f>
        <v>1.20122</v>
      </c>
      <c r="P1785" s="9">
        <f t="shared" si="152"/>
        <v>341818</v>
      </c>
    </row>
    <row r="1786" spans="1:16" x14ac:dyDescent="0.35">
      <c r="A1786" s="13">
        <v>2031</v>
      </c>
      <c r="B1786" s="13">
        <f t="shared" si="150"/>
        <v>2030</v>
      </c>
      <c r="C1786" t="s">
        <v>306</v>
      </c>
      <c r="D1786" t="s">
        <v>307</v>
      </c>
      <c r="E1786" s="25">
        <v>1288920710.0520875</v>
      </c>
      <c r="F1786" s="13">
        <f>INDEX($R$3:$T$335,MATCH(VPPEL[[#This Row],[DistrictNumber]],$R$3:$R$335,0),3)</f>
        <v>1.34</v>
      </c>
      <c r="G1786" s="9">
        <f t="shared" si="153"/>
        <v>1727153.7514697972</v>
      </c>
      <c r="H1786" s="11">
        <v>1.02</v>
      </c>
      <c r="I1786" s="12" cm="1">
        <f t="array" ref="I1786">INDEX(VPPEL[],MATCH(VPPEL[[#This Row],[Base Year]]&amp;VPPEL[[#This Row],[DistrictNumber]],VPPEL[[Fiscal Year]:[Fiscal Year]]&amp;VPPEL[[DistrictNumber]:[DistrictNumber]],0),9)*$H1786</f>
        <v>850023.38657837606</v>
      </c>
      <c r="J1786" s="15">
        <f>IF(VPPEL[[#This Row],[Unadjusted Maximum Revenue]]/(VPPEL[[#This Row],[Proposed Taxable Valuation]]/1000)&gt;VPPEL[[#This Row],[Max VPPEL RATE]],VPPEL[[#This Row],[Max VPPEL RATE]],VPPEL[[#This Row],[Unadjusted Maximum Revenue]]/(VPPEL[[#This Row],[Proposed Taxable Valuation]]/1000))</f>
        <v>0.65948462147374853</v>
      </c>
      <c r="K1786" s="26">
        <f>ROUND(VPPEL[[#This Row],[Proposed Taxable Valuation]]/1000*VPPEL[[#This Row],[Adjusted Rate]],0)</f>
        <v>850023</v>
      </c>
      <c r="L1786" s="19">
        <f t="shared" si="151"/>
        <v>-877130.36489142117</v>
      </c>
      <c r="M1786" s="17">
        <f t="shared" si="154"/>
        <v>-0.68051537852625155</v>
      </c>
      <c r="N1786" s="2">
        <v>745167640.17204607</v>
      </c>
      <c r="O1786">
        <f>INDEX($R$3:$T$335,MATCH(VPPEL[[#This Row],[DistrictNumber]],$R$3:$R$335,0),3)</f>
        <v>1.34</v>
      </c>
      <c r="P1786" s="9">
        <f t="shared" si="152"/>
        <v>998525</v>
      </c>
    </row>
    <row r="1787" spans="1:16" x14ac:dyDescent="0.35">
      <c r="A1787" s="13">
        <v>2031</v>
      </c>
      <c r="B1787" s="13">
        <f t="shared" si="150"/>
        <v>2030</v>
      </c>
      <c r="C1787" t="s">
        <v>308</v>
      </c>
      <c r="D1787" t="s">
        <v>309</v>
      </c>
      <c r="E1787" s="25">
        <v>599008455.17143726</v>
      </c>
      <c r="F1787" s="13">
        <f>INDEX($R$3:$T$335,MATCH(VPPEL[[#This Row],[DistrictNumber]],$R$3:$R$335,0),3)</f>
        <v>1.34</v>
      </c>
      <c r="G1787" s="9">
        <f t="shared" si="153"/>
        <v>802671.32992972597</v>
      </c>
      <c r="H1787" s="11">
        <v>1.02</v>
      </c>
      <c r="I1787" s="12" cm="1">
        <f t="array" ref="I1787">INDEX(VPPEL[],MATCH(VPPEL[[#This Row],[Base Year]]&amp;VPPEL[[#This Row],[DistrictNumber]],VPPEL[[Fiscal Year]:[Fiscal Year]]&amp;VPPEL[[DistrictNumber]:[DistrictNumber]],0),9)*$H1787</f>
        <v>587712.64479780756</v>
      </c>
      <c r="J1787" s="15">
        <f>IF(VPPEL[[#This Row],[Unadjusted Maximum Revenue]]/(VPPEL[[#This Row],[Proposed Taxable Valuation]]/1000)&gt;VPPEL[[#This Row],[Max VPPEL RATE]],VPPEL[[#This Row],[Max VPPEL RATE]],VPPEL[[#This Row],[Unadjusted Maximum Revenue]]/(VPPEL[[#This Row],[Proposed Taxable Valuation]]/1000))</f>
        <v>0.98114248592635178</v>
      </c>
      <c r="K1787" s="26">
        <f>ROUND(VPPEL[[#This Row],[Proposed Taxable Valuation]]/1000*VPPEL[[#This Row],[Adjusted Rate]],0)</f>
        <v>587713</v>
      </c>
      <c r="L1787" s="19">
        <f t="shared" si="151"/>
        <v>-214958.68513191841</v>
      </c>
      <c r="M1787" s="17">
        <f t="shared" si="154"/>
        <v>-0.3588575140736483</v>
      </c>
      <c r="N1787" s="2">
        <v>439293973.48309457</v>
      </c>
      <c r="O1787">
        <f>INDEX($R$3:$T$335,MATCH(VPPEL[[#This Row],[DistrictNumber]],$R$3:$R$335,0),3)</f>
        <v>1.34</v>
      </c>
      <c r="P1787" s="9">
        <f t="shared" si="152"/>
        <v>588654</v>
      </c>
    </row>
    <row r="1788" spans="1:16" x14ac:dyDescent="0.35">
      <c r="A1788" s="13">
        <v>2031</v>
      </c>
      <c r="B1788" s="13">
        <f t="shared" si="150"/>
        <v>2030</v>
      </c>
      <c r="C1788" t="s">
        <v>310</v>
      </c>
      <c r="D1788" t="s">
        <v>311</v>
      </c>
      <c r="E1788" s="25">
        <v>160287276.40169421</v>
      </c>
      <c r="F1788" s="13">
        <f>INDEX($R$3:$T$335,MATCH(VPPEL[[#This Row],[DistrictNumber]],$R$3:$R$335,0),3)</f>
        <v>1.1967300000000001</v>
      </c>
      <c r="G1788" s="9">
        <f t="shared" si="153"/>
        <v>191820.59228819949</v>
      </c>
      <c r="H1788" s="11">
        <v>1.02</v>
      </c>
      <c r="I1788" s="12" cm="1">
        <f t="array" ref="I1788">INDEX(VPPEL[],MATCH(VPPEL[[#This Row],[Base Year]]&amp;VPPEL[[#This Row],[DistrictNumber]],VPPEL[[Fiscal Year]:[Fiscal Year]]&amp;VPPEL[[DistrictNumber]:[DistrictNumber]],0),9)*$H1788</f>
        <v>129600.19371330977</v>
      </c>
      <c r="J1788" s="15">
        <f>IF(VPPEL[[#This Row],[Unadjusted Maximum Revenue]]/(VPPEL[[#This Row],[Proposed Taxable Valuation]]/1000)&gt;VPPEL[[#This Row],[Max VPPEL RATE]],VPPEL[[#This Row],[Max VPPEL RATE]],VPPEL[[#This Row],[Unadjusted Maximum Revenue]]/(VPPEL[[#This Row],[Proposed Taxable Valuation]]/1000))</f>
        <v>0.8085494783036935</v>
      </c>
      <c r="K1788" s="26">
        <f>ROUND(VPPEL[[#This Row],[Proposed Taxable Valuation]]/1000*VPPEL[[#This Row],[Adjusted Rate]],0)</f>
        <v>129600</v>
      </c>
      <c r="L1788" s="19">
        <f t="shared" si="151"/>
        <v>-62220.398574889725</v>
      </c>
      <c r="M1788" s="17">
        <f t="shared" si="154"/>
        <v>-0.38818052169630657</v>
      </c>
      <c r="N1788" s="2">
        <v>107547764.25082232</v>
      </c>
      <c r="O1788">
        <f>INDEX($R$3:$T$335,MATCH(VPPEL[[#This Row],[DistrictNumber]],$R$3:$R$335,0),3)</f>
        <v>1.1967300000000001</v>
      </c>
      <c r="P1788" s="9">
        <f t="shared" si="152"/>
        <v>128706</v>
      </c>
    </row>
    <row r="1789" spans="1:16" x14ac:dyDescent="0.35">
      <c r="A1789" s="13">
        <v>2031</v>
      </c>
      <c r="B1789" s="13">
        <f t="shared" si="150"/>
        <v>2030</v>
      </c>
      <c r="C1789" t="s">
        <v>312</v>
      </c>
      <c r="D1789" t="s">
        <v>313</v>
      </c>
      <c r="E1789" s="25">
        <v>291118654.31748796</v>
      </c>
      <c r="F1789" s="13">
        <f>INDEX($R$3:$T$335,MATCH(VPPEL[[#This Row],[DistrictNumber]],$R$3:$R$335,0),3)</f>
        <v>0.91281999999999996</v>
      </c>
      <c r="G1789" s="9">
        <f t="shared" si="153"/>
        <v>265738.93003408937</v>
      </c>
      <c r="H1789" s="11">
        <v>1.02</v>
      </c>
      <c r="I1789" s="12" cm="1">
        <f t="array" ref="I1789">INDEX(VPPEL[],MATCH(VPPEL[[#This Row],[Base Year]]&amp;VPPEL[[#This Row],[DistrictNumber]],VPPEL[[Fiscal Year]:[Fiscal Year]]&amp;VPPEL[[DistrictNumber]:[DistrictNumber]],0),9)*$H1789</f>
        <v>215859.93767730432</v>
      </c>
      <c r="J1789" s="15">
        <f>IF(VPPEL[[#This Row],[Unadjusted Maximum Revenue]]/(VPPEL[[#This Row],[Proposed Taxable Valuation]]/1000)&gt;VPPEL[[#This Row],[Max VPPEL RATE]],VPPEL[[#This Row],[Max VPPEL RATE]],VPPEL[[#This Row],[Unadjusted Maximum Revenue]]/(VPPEL[[#This Row],[Proposed Taxable Valuation]]/1000))</f>
        <v>0.74148438952967932</v>
      </c>
      <c r="K1789" s="26">
        <f>ROUND(VPPEL[[#This Row],[Proposed Taxable Valuation]]/1000*VPPEL[[#This Row],[Adjusted Rate]],0)</f>
        <v>215860</v>
      </c>
      <c r="L1789" s="19">
        <f t="shared" si="151"/>
        <v>-49878.992356785049</v>
      </c>
      <c r="M1789" s="17">
        <f t="shared" si="154"/>
        <v>-0.17133561047032064</v>
      </c>
      <c r="N1789" s="2">
        <v>234319911.41248</v>
      </c>
      <c r="O1789">
        <f>INDEX($R$3:$T$335,MATCH(VPPEL[[#This Row],[DistrictNumber]],$R$3:$R$335,0),3)</f>
        <v>0.91281999999999996</v>
      </c>
      <c r="P1789" s="9">
        <f t="shared" si="152"/>
        <v>213892</v>
      </c>
    </row>
    <row r="1790" spans="1:16" x14ac:dyDescent="0.35">
      <c r="A1790" s="13">
        <v>2031</v>
      </c>
      <c r="B1790" s="13">
        <f t="shared" si="150"/>
        <v>2030</v>
      </c>
      <c r="C1790" t="s">
        <v>314</v>
      </c>
      <c r="D1790" t="s">
        <v>315</v>
      </c>
      <c r="E1790" s="25">
        <v>586827663.02174211</v>
      </c>
      <c r="F1790" s="13">
        <f>INDEX($R$3:$T$335,MATCH(VPPEL[[#This Row],[DistrictNumber]],$R$3:$R$335,0),3)</f>
        <v>0</v>
      </c>
      <c r="G1790" s="9">
        <f t="shared" si="153"/>
        <v>0</v>
      </c>
      <c r="H1790" s="11">
        <v>1.02</v>
      </c>
      <c r="I1790" s="12" cm="1">
        <f t="array" ref="I1790">INDEX(VPPEL[],MATCH(VPPEL[[#This Row],[Base Year]]&amp;VPPEL[[#This Row],[DistrictNumber]],VPPEL[[Fiscal Year]:[Fiscal Year]]&amp;VPPEL[[DistrictNumber]:[DistrictNumber]],0),9)*$H1790</f>
        <v>0</v>
      </c>
      <c r="J1790" s="15">
        <f>IF(VPPEL[[#This Row],[Unadjusted Maximum Revenue]]/(VPPEL[[#This Row],[Proposed Taxable Valuation]]/1000)&gt;VPPEL[[#This Row],[Max VPPEL RATE]],VPPEL[[#This Row],[Max VPPEL RATE]],VPPEL[[#This Row],[Unadjusted Maximum Revenue]]/(VPPEL[[#This Row],[Proposed Taxable Valuation]]/1000))</f>
        <v>0</v>
      </c>
      <c r="K1790" s="26">
        <f>ROUND(VPPEL[[#This Row],[Proposed Taxable Valuation]]/1000*VPPEL[[#This Row],[Adjusted Rate]],0)</f>
        <v>0</v>
      </c>
      <c r="L1790" s="19">
        <f t="shared" si="151"/>
        <v>0</v>
      </c>
      <c r="M1790" s="17">
        <f t="shared" si="154"/>
        <v>0</v>
      </c>
      <c r="N1790" s="2">
        <v>359858029.63906348</v>
      </c>
      <c r="O1790">
        <f>INDEX($R$3:$T$335,MATCH(VPPEL[[#This Row],[DistrictNumber]],$R$3:$R$335,0),3)</f>
        <v>0</v>
      </c>
      <c r="P1790" s="9">
        <f t="shared" si="152"/>
        <v>0</v>
      </c>
    </row>
    <row r="1791" spans="1:16" x14ac:dyDescent="0.35">
      <c r="A1791" s="13">
        <v>2031</v>
      </c>
      <c r="B1791" s="13">
        <f t="shared" si="150"/>
        <v>2030</v>
      </c>
      <c r="C1791" t="s">
        <v>316</v>
      </c>
      <c r="D1791" t="s">
        <v>317</v>
      </c>
      <c r="E1791" s="25">
        <v>2460857362.0044689</v>
      </c>
      <c r="F1791" s="13">
        <f>INDEX($R$3:$T$335,MATCH(VPPEL[[#This Row],[DistrictNumber]],$R$3:$R$335,0),3)</f>
        <v>0</v>
      </c>
      <c r="G1791" s="9">
        <f t="shared" si="153"/>
        <v>0</v>
      </c>
      <c r="H1791" s="11">
        <v>1.02</v>
      </c>
      <c r="I1791" s="12" cm="1">
        <f t="array" ref="I1791">INDEX(VPPEL[],MATCH(VPPEL[[#This Row],[Base Year]]&amp;VPPEL[[#This Row],[DistrictNumber]],VPPEL[[Fiscal Year]:[Fiscal Year]]&amp;VPPEL[[DistrictNumber]:[DistrictNumber]],0),9)*$H1791</f>
        <v>0</v>
      </c>
      <c r="J1791" s="15">
        <f>IF(VPPEL[[#This Row],[Unadjusted Maximum Revenue]]/(VPPEL[[#This Row],[Proposed Taxable Valuation]]/1000)&gt;VPPEL[[#This Row],[Max VPPEL RATE]],VPPEL[[#This Row],[Max VPPEL RATE]],VPPEL[[#This Row],[Unadjusted Maximum Revenue]]/(VPPEL[[#This Row],[Proposed Taxable Valuation]]/1000))</f>
        <v>0</v>
      </c>
      <c r="K1791" s="26">
        <f>ROUND(VPPEL[[#This Row],[Proposed Taxable Valuation]]/1000*VPPEL[[#This Row],[Adjusted Rate]],0)</f>
        <v>0</v>
      </c>
      <c r="L1791" s="19">
        <f t="shared" si="151"/>
        <v>0</v>
      </c>
      <c r="M1791" s="17">
        <f t="shared" si="154"/>
        <v>0</v>
      </c>
      <c r="N1791" s="2">
        <v>1559882032.5778654</v>
      </c>
      <c r="O1791">
        <f>INDEX($R$3:$T$335,MATCH(VPPEL[[#This Row],[DistrictNumber]],$R$3:$R$335,0),3)</f>
        <v>0</v>
      </c>
      <c r="P1791" s="9">
        <f t="shared" si="152"/>
        <v>0</v>
      </c>
    </row>
    <row r="1792" spans="1:16" x14ac:dyDescent="0.35">
      <c r="A1792" s="13">
        <v>2031</v>
      </c>
      <c r="B1792" s="13">
        <f t="shared" si="150"/>
        <v>2030</v>
      </c>
      <c r="C1792" t="s">
        <v>318</v>
      </c>
      <c r="D1792" t="s">
        <v>319</v>
      </c>
      <c r="E1792" s="25">
        <v>314622207.05067986</v>
      </c>
      <c r="F1792" s="13">
        <f>INDEX($R$3:$T$335,MATCH(VPPEL[[#This Row],[DistrictNumber]],$R$3:$R$335,0),3)</f>
        <v>1.2033499999999999</v>
      </c>
      <c r="G1792" s="9">
        <f t="shared" si="153"/>
        <v>378600.63285443553</v>
      </c>
      <c r="H1792" s="11">
        <v>1.02</v>
      </c>
      <c r="I1792" s="12" cm="1">
        <f t="array" ref="I1792">INDEX(VPPEL[],MATCH(VPPEL[[#This Row],[Base Year]]&amp;VPPEL[[#This Row],[DistrictNumber]],VPPEL[[Fiscal Year]:[Fiscal Year]]&amp;VPPEL[[DistrictNumber]:[DistrictNumber]],0),9)*$H1792</f>
        <v>281193.14208757732</v>
      </c>
      <c r="J1792" s="15">
        <f>IF(VPPEL[[#This Row],[Unadjusted Maximum Revenue]]/(VPPEL[[#This Row],[Proposed Taxable Valuation]]/1000)&gt;VPPEL[[#This Row],[Max VPPEL RATE]],VPPEL[[#This Row],[Max VPPEL RATE]],VPPEL[[#This Row],[Unadjusted Maximum Revenue]]/(VPPEL[[#This Row],[Proposed Taxable Valuation]]/1000))</f>
        <v>0.89374855234640915</v>
      </c>
      <c r="K1792" s="26">
        <f>ROUND(VPPEL[[#This Row],[Proposed Taxable Valuation]]/1000*VPPEL[[#This Row],[Adjusted Rate]],0)</f>
        <v>281193</v>
      </c>
      <c r="L1792" s="19">
        <f t="shared" si="151"/>
        <v>-97407.490766858216</v>
      </c>
      <c r="M1792" s="17">
        <f t="shared" si="154"/>
        <v>-0.30960144765359077</v>
      </c>
      <c r="N1792" s="2">
        <v>237037950.47030491</v>
      </c>
      <c r="O1792">
        <f>INDEX($R$3:$T$335,MATCH(VPPEL[[#This Row],[DistrictNumber]],$R$3:$R$335,0),3)</f>
        <v>1.2033499999999999</v>
      </c>
      <c r="P1792" s="9">
        <f t="shared" si="152"/>
        <v>285240</v>
      </c>
    </row>
    <row r="1793" spans="1:16" x14ac:dyDescent="0.35">
      <c r="A1793" s="13">
        <v>2031</v>
      </c>
      <c r="B1793" s="13">
        <f t="shared" si="150"/>
        <v>2030</v>
      </c>
      <c r="C1793" t="s">
        <v>320</v>
      </c>
      <c r="D1793" t="s">
        <v>321</v>
      </c>
      <c r="E1793" s="25">
        <v>3489214826.1068802</v>
      </c>
      <c r="F1793" s="13">
        <f>INDEX($R$3:$T$335,MATCH(VPPEL[[#This Row],[DistrictNumber]],$R$3:$R$335,0),3)</f>
        <v>1</v>
      </c>
      <c r="G1793" s="9">
        <f t="shared" si="153"/>
        <v>3489214.8261068803</v>
      </c>
      <c r="H1793" s="11">
        <v>1.02</v>
      </c>
      <c r="I1793" s="12" cm="1">
        <f t="array" ref="I1793">INDEX(VPPEL[],MATCH(VPPEL[[#This Row],[Base Year]]&amp;VPPEL[[#This Row],[DistrictNumber]],VPPEL[[Fiscal Year]:[Fiscal Year]]&amp;VPPEL[[DistrictNumber]:[DistrictNumber]],0),9)*$H1793</f>
        <v>2125749.8642025399</v>
      </c>
      <c r="J1793" s="15">
        <f>IF(VPPEL[[#This Row],[Unadjusted Maximum Revenue]]/(VPPEL[[#This Row],[Proposed Taxable Valuation]]/1000)&gt;VPPEL[[#This Row],[Max VPPEL RATE]],VPPEL[[#This Row],[Max VPPEL RATE]],VPPEL[[#This Row],[Unadjusted Maximum Revenue]]/(VPPEL[[#This Row],[Proposed Taxable Valuation]]/1000))</f>
        <v>0.60923444675785765</v>
      </c>
      <c r="K1793" s="26">
        <f>ROUND(VPPEL[[#This Row],[Proposed Taxable Valuation]]/1000*VPPEL[[#This Row],[Adjusted Rate]],0)</f>
        <v>2125750</v>
      </c>
      <c r="L1793" s="19">
        <f t="shared" si="151"/>
        <v>-1363464.9619043404</v>
      </c>
      <c r="M1793" s="17">
        <f t="shared" si="154"/>
        <v>-0.39076555324214235</v>
      </c>
      <c r="N1793" s="2">
        <v>2255042502.5423908</v>
      </c>
      <c r="O1793">
        <f>INDEX($R$3:$T$335,MATCH(VPPEL[[#This Row],[DistrictNumber]],$R$3:$R$335,0),3)</f>
        <v>1</v>
      </c>
      <c r="P1793" s="9">
        <f t="shared" si="152"/>
        <v>2255043</v>
      </c>
    </row>
    <row r="1794" spans="1:16" x14ac:dyDescent="0.35">
      <c r="A1794" s="13">
        <v>2031</v>
      </c>
      <c r="B1794" s="13">
        <f t="shared" si="150"/>
        <v>2030</v>
      </c>
      <c r="C1794" t="s">
        <v>322</v>
      </c>
      <c r="D1794" t="s">
        <v>323</v>
      </c>
      <c r="E1794" s="25">
        <v>6302534348.710844</v>
      </c>
      <c r="F1794" s="13">
        <f>INDEX($R$3:$T$335,MATCH(VPPEL[[#This Row],[DistrictNumber]],$R$3:$R$335,0),3)</f>
        <v>1.34</v>
      </c>
      <c r="G1794" s="9">
        <f t="shared" si="153"/>
        <v>8445396.0272725318</v>
      </c>
      <c r="H1794" s="11">
        <v>1.02</v>
      </c>
      <c r="I1794" s="12" cm="1">
        <f t="array" ref="I1794">INDEX(VPPEL[],MATCH(VPPEL[[#This Row],[Base Year]]&amp;VPPEL[[#This Row],[DistrictNumber]],VPPEL[[Fiscal Year]:[Fiscal Year]]&amp;VPPEL[[DistrictNumber]:[DistrictNumber]],0),9)*$H1794</f>
        <v>4229344.8609740296</v>
      </c>
      <c r="J1794" s="15">
        <f>IF(VPPEL[[#This Row],[Unadjusted Maximum Revenue]]/(VPPEL[[#This Row],[Proposed Taxable Valuation]]/1000)&gt;VPPEL[[#This Row],[Max VPPEL RATE]],VPPEL[[#This Row],[Max VPPEL RATE]],VPPEL[[#This Row],[Unadjusted Maximum Revenue]]/(VPPEL[[#This Row],[Proposed Taxable Valuation]]/1000))</f>
        <v>0.67105463087862793</v>
      </c>
      <c r="K1794" s="26">
        <f>ROUND(VPPEL[[#This Row],[Proposed Taxable Valuation]]/1000*VPPEL[[#This Row],[Adjusted Rate]],0)</f>
        <v>4229345</v>
      </c>
      <c r="L1794" s="19">
        <f t="shared" si="151"/>
        <v>-4216051.1662985021</v>
      </c>
      <c r="M1794" s="17">
        <f t="shared" si="154"/>
        <v>-0.66894536912137215</v>
      </c>
      <c r="N1794" s="2">
        <v>3502591538.6553178</v>
      </c>
      <c r="O1794">
        <f>INDEX($R$3:$T$335,MATCH(VPPEL[[#This Row],[DistrictNumber]],$R$3:$R$335,0),3)</f>
        <v>1.34</v>
      </c>
      <c r="P1794" s="9">
        <f t="shared" si="152"/>
        <v>4693473</v>
      </c>
    </row>
    <row r="1795" spans="1:16" x14ac:dyDescent="0.35">
      <c r="A1795" s="13">
        <v>2031</v>
      </c>
      <c r="B1795" s="13">
        <f t="shared" si="150"/>
        <v>2030</v>
      </c>
      <c r="C1795" t="s">
        <v>324</v>
      </c>
      <c r="D1795" t="s">
        <v>325</v>
      </c>
      <c r="E1795" s="25">
        <v>494413434.06321794</v>
      </c>
      <c r="F1795" s="13">
        <f>INDEX($R$3:$T$335,MATCH(VPPEL[[#This Row],[DistrictNumber]],$R$3:$R$335,0),3)</f>
        <v>0.67</v>
      </c>
      <c r="G1795" s="9">
        <f t="shared" si="153"/>
        <v>331257.00082235603</v>
      </c>
      <c r="H1795" s="11">
        <v>1.02</v>
      </c>
      <c r="I1795" s="12" cm="1">
        <f t="array" ref="I1795">INDEX(VPPEL[],MATCH(VPPEL[[#This Row],[Base Year]]&amp;VPPEL[[#This Row],[DistrictNumber]],VPPEL[[Fiscal Year]:[Fiscal Year]]&amp;VPPEL[[DistrictNumber]:[DistrictNumber]],0),9)*$H1795</f>
        <v>170570.34757270908</v>
      </c>
      <c r="J1795" s="15">
        <f>IF(VPPEL[[#This Row],[Unadjusted Maximum Revenue]]/(VPPEL[[#This Row],[Proposed Taxable Valuation]]/1000)&gt;VPPEL[[#This Row],[Max VPPEL RATE]],VPPEL[[#This Row],[Max VPPEL RATE]],VPPEL[[#This Row],[Unadjusted Maximum Revenue]]/(VPPEL[[#This Row],[Proposed Taxable Valuation]]/1000))</f>
        <v>0.34499537395438001</v>
      </c>
      <c r="K1795" s="26">
        <f>ROUND(VPPEL[[#This Row],[Proposed Taxable Valuation]]/1000*VPPEL[[#This Row],[Adjusted Rate]],0)</f>
        <v>170570</v>
      </c>
      <c r="L1795" s="19">
        <f t="shared" si="151"/>
        <v>-160686.65324964694</v>
      </c>
      <c r="M1795" s="17">
        <f t="shared" si="154"/>
        <v>-0.32500462604562003</v>
      </c>
      <c r="N1795" s="2">
        <v>282515031.36754858</v>
      </c>
      <c r="O1795">
        <f>INDEX($R$3:$T$335,MATCH(VPPEL[[#This Row],[DistrictNumber]],$R$3:$R$335,0),3)</f>
        <v>0.67</v>
      </c>
      <c r="P1795" s="9">
        <f t="shared" si="152"/>
        <v>189285</v>
      </c>
    </row>
    <row r="1796" spans="1:16" x14ac:dyDescent="0.35">
      <c r="A1796" s="13">
        <v>2031</v>
      </c>
      <c r="B1796" s="13">
        <f t="shared" si="150"/>
        <v>2030</v>
      </c>
      <c r="C1796" t="s">
        <v>326</v>
      </c>
      <c r="D1796" t="s">
        <v>327</v>
      </c>
      <c r="E1796" s="25">
        <v>480661049.65335649</v>
      </c>
      <c r="F1796" s="13">
        <f>INDEX($R$3:$T$335,MATCH(VPPEL[[#This Row],[DistrictNumber]],$R$3:$R$335,0),3)</f>
        <v>0</v>
      </c>
      <c r="G1796" s="9">
        <f t="shared" si="153"/>
        <v>0</v>
      </c>
      <c r="H1796" s="11">
        <v>1.02</v>
      </c>
      <c r="I1796" s="12" cm="1">
        <f t="array" ref="I1796">INDEX(VPPEL[],MATCH(VPPEL[[#This Row],[Base Year]]&amp;VPPEL[[#This Row],[DistrictNumber]],VPPEL[[Fiscal Year]:[Fiscal Year]]&amp;VPPEL[[DistrictNumber]:[DistrictNumber]],0),9)*$H1796</f>
        <v>0</v>
      </c>
      <c r="J1796" s="15">
        <f>IF(VPPEL[[#This Row],[Unadjusted Maximum Revenue]]/(VPPEL[[#This Row],[Proposed Taxable Valuation]]/1000)&gt;VPPEL[[#This Row],[Max VPPEL RATE]],VPPEL[[#This Row],[Max VPPEL RATE]],VPPEL[[#This Row],[Unadjusted Maximum Revenue]]/(VPPEL[[#This Row],[Proposed Taxable Valuation]]/1000))</f>
        <v>0</v>
      </c>
      <c r="K1796" s="26">
        <f>ROUND(VPPEL[[#This Row],[Proposed Taxable Valuation]]/1000*VPPEL[[#This Row],[Adjusted Rate]],0)</f>
        <v>0</v>
      </c>
      <c r="L1796" s="19">
        <f t="shared" si="151"/>
        <v>0</v>
      </c>
      <c r="M1796" s="17">
        <f t="shared" si="154"/>
        <v>0</v>
      </c>
      <c r="N1796" s="2">
        <v>308668749.48489344</v>
      </c>
      <c r="O1796">
        <f>INDEX($R$3:$T$335,MATCH(VPPEL[[#This Row],[DistrictNumber]],$R$3:$R$335,0),3)</f>
        <v>0</v>
      </c>
      <c r="P1796" s="9">
        <f t="shared" si="152"/>
        <v>0</v>
      </c>
    </row>
    <row r="1797" spans="1:16" x14ac:dyDescent="0.35">
      <c r="A1797" s="13">
        <v>2031</v>
      </c>
      <c r="B1797" s="13">
        <f t="shared" ref="B1797:B1860" si="155">A1797-1</f>
        <v>2030</v>
      </c>
      <c r="C1797" t="s">
        <v>328</v>
      </c>
      <c r="D1797" t="s">
        <v>329</v>
      </c>
      <c r="E1797" s="25">
        <v>355383191.66104788</v>
      </c>
      <c r="F1797" s="13">
        <f>INDEX($R$3:$T$335,MATCH(VPPEL[[#This Row],[DistrictNumber]],$R$3:$R$335,0),3)</f>
        <v>0.52588999999999997</v>
      </c>
      <c r="G1797" s="9">
        <f t="shared" si="153"/>
        <v>186892.46666262846</v>
      </c>
      <c r="H1797" s="11">
        <v>1.02</v>
      </c>
      <c r="I1797" s="12" cm="1">
        <f t="array" ref="I1797">INDEX(VPPEL[],MATCH(VPPEL[[#This Row],[Base Year]]&amp;VPPEL[[#This Row],[DistrictNumber]],VPPEL[[Fiscal Year]:[Fiscal Year]]&amp;VPPEL[[DistrictNumber]:[DistrictNumber]],0),9)*$H1797</f>
        <v>118990.382584709</v>
      </c>
      <c r="J1797" s="15">
        <f>IF(VPPEL[[#This Row],[Unadjusted Maximum Revenue]]/(VPPEL[[#This Row],[Proposed Taxable Valuation]]/1000)&gt;VPPEL[[#This Row],[Max VPPEL RATE]],VPPEL[[#This Row],[Max VPPEL RATE]],VPPEL[[#This Row],[Unadjusted Maximum Revenue]]/(VPPEL[[#This Row],[Proposed Taxable Valuation]]/1000))</f>
        <v>0.33482276420714319</v>
      </c>
      <c r="K1797" s="26">
        <f>ROUND(VPPEL[[#This Row],[Proposed Taxable Valuation]]/1000*VPPEL[[#This Row],[Adjusted Rate]],0)</f>
        <v>118990</v>
      </c>
      <c r="L1797" s="19">
        <f t="shared" ref="L1797:L1860" si="156">I1797-G1797</f>
        <v>-67902.084077919455</v>
      </c>
      <c r="M1797" s="17">
        <f t="shared" si="154"/>
        <v>-0.19106723579285678</v>
      </c>
      <c r="N1797" s="2">
        <v>232790277.30772513</v>
      </c>
      <c r="O1797">
        <f>INDEX($R$3:$T$335,MATCH(VPPEL[[#This Row],[DistrictNumber]],$R$3:$R$335,0),3)</f>
        <v>0.52588999999999997</v>
      </c>
      <c r="P1797" s="9">
        <f t="shared" ref="P1797:P1860" si="157">ROUND(N1797/1000*O1797,0)</f>
        <v>122422</v>
      </c>
    </row>
    <row r="1798" spans="1:16" x14ac:dyDescent="0.35">
      <c r="A1798" s="13">
        <v>2031</v>
      </c>
      <c r="B1798" s="13">
        <f t="shared" si="155"/>
        <v>2030</v>
      </c>
      <c r="C1798" t="s">
        <v>330</v>
      </c>
      <c r="D1798" t="s">
        <v>331</v>
      </c>
      <c r="E1798" s="25">
        <v>566229010.03361166</v>
      </c>
      <c r="F1798" s="13">
        <f>INDEX($R$3:$T$335,MATCH(VPPEL[[#This Row],[DistrictNumber]],$R$3:$R$335,0),3)</f>
        <v>1</v>
      </c>
      <c r="G1798" s="9">
        <f t="shared" si="153"/>
        <v>566229.01003361167</v>
      </c>
      <c r="H1798" s="11">
        <v>1.02</v>
      </c>
      <c r="I1798" s="12" cm="1">
        <f t="array" ref="I1798">INDEX(VPPEL[],MATCH(VPPEL[[#This Row],[Base Year]]&amp;VPPEL[[#This Row],[DistrictNumber]],VPPEL[[Fiscal Year]:[Fiscal Year]]&amp;VPPEL[[DistrictNumber]:[DistrictNumber]],0),9)*$H1798</f>
        <v>371930.20304041484</v>
      </c>
      <c r="J1798" s="15">
        <f>IF(VPPEL[[#This Row],[Unadjusted Maximum Revenue]]/(VPPEL[[#This Row],[Proposed Taxable Valuation]]/1000)&gt;VPPEL[[#This Row],[Max VPPEL RATE]],VPPEL[[#This Row],[Max VPPEL RATE]],VPPEL[[#This Row],[Unadjusted Maximum Revenue]]/(VPPEL[[#This Row],[Proposed Taxable Valuation]]/1000))</f>
        <v>0.65685472918163779</v>
      </c>
      <c r="K1798" s="26">
        <f>ROUND(VPPEL[[#This Row],[Proposed Taxable Valuation]]/1000*VPPEL[[#This Row],[Adjusted Rate]],0)</f>
        <v>371930</v>
      </c>
      <c r="L1798" s="19">
        <f t="shared" si="156"/>
        <v>-194298.80699319683</v>
      </c>
      <c r="M1798" s="17">
        <f t="shared" si="154"/>
        <v>-0.34314527081836221</v>
      </c>
      <c r="N1798" s="2">
        <v>379406126.84988439</v>
      </c>
      <c r="O1798">
        <f>INDEX($R$3:$T$335,MATCH(VPPEL[[#This Row],[DistrictNumber]],$R$3:$R$335,0),3)</f>
        <v>1</v>
      </c>
      <c r="P1798" s="9">
        <f t="shared" si="157"/>
        <v>379406</v>
      </c>
    </row>
    <row r="1799" spans="1:16" x14ac:dyDescent="0.35">
      <c r="A1799" s="13">
        <v>2031</v>
      </c>
      <c r="B1799" s="13">
        <f t="shared" si="155"/>
        <v>2030</v>
      </c>
      <c r="C1799" t="s">
        <v>332</v>
      </c>
      <c r="D1799" t="s">
        <v>333</v>
      </c>
      <c r="E1799" s="25">
        <v>503582302.22138697</v>
      </c>
      <c r="F1799" s="13">
        <f>INDEX($R$3:$T$335,MATCH(VPPEL[[#This Row],[DistrictNumber]],$R$3:$R$335,0),3)</f>
        <v>0.32435000000000003</v>
      </c>
      <c r="G1799" s="9">
        <f t="shared" si="153"/>
        <v>163336.91972550689</v>
      </c>
      <c r="H1799" s="11">
        <v>1.02</v>
      </c>
      <c r="I1799" s="12" cm="1">
        <f t="array" ref="I1799">INDEX(VPPEL[],MATCH(VPPEL[[#This Row],[Base Year]]&amp;VPPEL[[#This Row],[DistrictNumber]],VPPEL[[Fiscal Year]:[Fiscal Year]]&amp;VPPEL[[DistrictNumber]:[DistrictNumber]],0),9)*$H1799</f>
        <v>108282.18448582652</v>
      </c>
      <c r="J1799" s="15">
        <f>IF(VPPEL[[#This Row],[Unadjusted Maximum Revenue]]/(VPPEL[[#This Row],[Proposed Taxable Valuation]]/1000)&gt;VPPEL[[#This Row],[Max VPPEL RATE]],VPPEL[[#This Row],[Max VPPEL RATE]],VPPEL[[#This Row],[Unadjusted Maximum Revenue]]/(VPPEL[[#This Row],[Proposed Taxable Valuation]]/1000))</f>
        <v>0.21502380843841301</v>
      </c>
      <c r="K1799" s="26">
        <f>ROUND(VPPEL[[#This Row],[Proposed Taxable Valuation]]/1000*VPPEL[[#This Row],[Adjusted Rate]],0)</f>
        <v>108282</v>
      </c>
      <c r="L1799" s="19">
        <f t="shared" si="156"/>
        <v>-55054.735239680362</v>
      </c>
      <c r="M1799" s="17">
        <f t="shared" si="154"/>
        <v>-0.10932619156158702</v>
      </c>
      <c r="N1799" s="2">
        <v>351218410.00641644</v>
      </c>
      <c r="O1799">
        <f>INDEX($R$3:$T$335,MATCH(VPPEL[[#This Row],[DistrictNumber]],$R$3:$R$335,0),3)</f>
        <v>0.32435000000000003</v>
      </c>
      <c r="P1799" s="9">
        <f t="shared" si="157"/>
        <v>113918</v>
      </c>
    </row>
    <row r="1800" spans="1:16" x14ac:dyDescent="0.35">
      <c r="A1800" s="13">
        <v>2031</v>
      </c>
      <c r="B1800" s="13">
        <f t="shared" si="155"/>
        <v>2030</v>
      </c>
      <c r="C1800" t="s">
        <v>334</v>
      </c>
      <c r="D1800" t="s">
        <v>335</v>
      </c>
      <c r="E1800" s="25">
        <v>471125247.65464926</v>
      </c>
      <c r="F1800" s="13">
        <f>INDEX($R$3:$T$335,MATCH(VPPEL[[#This Row],[DistrictNumber]],$R$3:$R$335,0),3)</f>
        <v>1</v>
      </c>
      <c r="G1800" s="9">
        <f t="shared" si="153"/>
        <v>471125.24765464925</v>
      </c>
      <c r="H1800" s="11">
        <v>1.02</v>
      </c>
      <c r="I1800" s="12" cm="1">
        <f t="array" ref="I1800">INDEX(VPPEL[],MATCH(VPPEL[[#This Row],[Base Year]]&amp;VPPEL[[#This Row],[DistrictNumber]],VPPEL[[Fiscal Year]:[Fiscal Year]]&amp;VPPEL[[DistrictNumber]:[DistrictNumber]],0),9)*$H1800</f>
        <v>224787.88045007864</v>
      </c>
      <c r="J1800" s="15">
        <f>IF(VPPEL[[#This Row],[Unadjusted Maximum Revenue]]/(VPPEL[[#This Row],[Proposed Taxable Valuation]]/1000)&gt;VPPEL[[#This Row],[Max VPPEL RATE]],VPPEL[[#This Row],[Max VPPEL RATE]],VPPEL[[#This Row],[Unadjusted Maximum Revenue]]/(VPPEL[[#This Row],[Proposed Taxable Valuation]]/1000))</f>
        <v>0.47712976871673785</v>
      </c>
      <c r="K1800" s="26">
        <f>ROUND(VPPEL[[#This Row],[Proposed Taxable Valuation]]/1000*VPPEL[[#This Row],[Adjusted Rate]],0)</f>
        <v>224788</v>
      </c>
      <c r="L1800" s="19">
        <f t="shared" si="156"/>
        <v>-246337.36720457062</v>
      </c>
      <c r="M1800" s="17">
        <f t="shared" si="154"/>
        <v>-0.52287023128326215</v>
      </c>
      <c r="N1800" s="2">
        <v>257755735.87058455</v>
      </c>
      <c r="O1800">
        <f>INDEX($R$3:$T$335,MATCH(VPPEL[[#This Row],[DistrictNumber]],$R$3:$R$335,0),3)</f>
        <v>1</v>
      </c>
      <c r="P1800" s="9">
        <f t="shared" si="157"/>
        <v>257756</v>
      </c>
    </row>
    <row r="1801" spans="1:16" x14ac:dyDescent="0.35">
      <c r="A1801" s="13">
        <v>2031</v>
      </c>
      <c r="B1801" s="13">
        <f t="shared" si="155"/>
        <v>2030</v>
      </c>
      <c r="C1801" t="s">
        <v>336</v>
      </c>
      <c r="D1801" t="s">
        <v>337</v>
      </c>
      <c r="E1801" s="25">
        <v>832155232.80405021</v>
      </c>
      <c r="F1801" s="13">
        <f>INDEX($R$3:$T$335,MATCH(VPPEL[[#This Row],[DistrictNumber]],$R$3:$R$335,0),3)</f>
        <v>1.34</v>
      </c>
      <c r="G1801" s="9">
        <f t="shared" si="153"/>
        <v>1115088.0119574273</v>
      </c>
      <c r="H1801" s="11">
        <v>1.02</v>
      </c>
      <c r="I1801" s="12" cm="1">
        <f t="array" ref="I1801">INDEX(VPPEL[],MATCH(VPPEL[[#This Row],[Base Year]]&amp;VPPEL[[#This Row],[DistrictNumber]],VPPEL[[Fiscal Year]:[Fiscal Year]]&amp;VPPEL[[DistrictNumber]:[DistrictNumber]],0),9)*$H1801</f>
        <v>772657.6821996558</v>
      </c>
      <c r="J1801" s="15">
        <f>IF(VPPEL[[#This Row],[Unadjusted Maximum Revenue]]/(VPPEL[[#This Row],[Proposed Taxable Valuation]]/1000)&gt;VPPEL[[#This Row],[Max VPPEL RATE]],VPPEL[[#This Row],[Max VPPEL RATE]],VPPEL[[#This Row],[Unadjusted Maximum Revenue]]/(VPPEL[[#This Row],[Proposed Taxable Valuation]]/1000))</f>
        <v>0.9285018608800788</v>
      </c>
      <c r="K1801" s="26">
        <f>ROUND(VPPEL[[#This Row],[Proposed Taxable Valuation]]/1000*VPPEL[[#This Row],[Adjusted Rate]],0)</f>
        <v>772658</v>
      </c>
      <c r="L1801" s="19">
        <f t="shared" si="156"/>
        <v>-342430.32975777145</v>
      </c>
      <c r="M1801" s="17">
        <f t="shared" si="154"/>
        <v>-0.41149813911992128</v>
      </c>
      <c r="N1801" s="2">
        <v>602782958.14597762</v>
      </c>
      <c r="O1801">
        <f>INDEX($R$3:$T$335,MATCH(VPPEL[[#This Row],[DistrictNumber]],$R$3:$R$335,0),3)</f>
        <v>1.34</v>
      </c>
      <c r="P1801" s="9">
        <f t="shared" si="157"/>
        <v>807729</v>
      </c>
    </row>
    <row r="1802" spans="1:16" x14ac:dyDescent="0.35">
      <c r="A1802" s="13">
        <v>2031</v>
      </c>
      <c r="B1802" s="13">
        <f t="shared" si="155"/>
        <v>2030</v>
      </c>
      <c r="C1802" t="s">
        <v>338</v>
      </c>
      <c r="D1802" t="s">
        <v>339</v>
      </c>
      <c r="E1802" s="25">
        <v>686894704.69991064</v>
      </c>
      <c r="F1802" s="13">
        <f>INDEX($R$3:$T$335,MATCH(VPPEL[[#This Row],[DistrictNumber]],$R$3:$R$335,0),3)</f>
        <v>0</v>
      </c>
      <c r="G1802" s="9">
        <f t="shared" ref="G1802:G1865" si="158">E1802/1000*F1802</f>
        <v>0</v>
      </c>
      <c r="H1802" s="11">
        <v>1.02</v>
      </c>
      <c r="I1802" s="12" cm="1">
        <f t="array" ref="I1802">INDEX(VPPEL[],MATCH(VPPEL[[#This Row],[Base Year]]&amp;VPPEL[[#This Row],[DistrictNumber]],VPPEL[[Fiscal Year]:[Fiscal Year]]&amp;VPPEL[[DistrictNumber]:[DistrictNumber]],0),9)*$H1802</f>
        <v>0</v>
      </c>
      <c r="J1802" s="15">
        <f>IF(VPPEL[[#This Row],[Unadjusted Maximum Revenue]]/(VPPEL[[#This Row],[Proposed Taxable Valuation]]/1000)&gt;VPPEL[[#This Row],[Max VPPEL RATE]],VPPEL[[#This Row],[Max VPPEL RATE]],VPPEL[[#This Row],[Unadjusted Maximum Revenue]]/(VPPEL[[#This Row],[Proposed Taxable Valuation]]/1000))</f>
        <v>0</v>
      </c>
      <c r="K1802" s="26">
        <f>ROUND(VPPEL[[#This Row],[Proposed Taxable Valuation]]/1000*VPPEL[[#This Row],[Adjusted Rate]],0)</f>
        <v>0</v>
      </c>
      <c r="L1802" s="19">
        <f t="shared" si="156"/>
        <v>0</v>
      </c>
      <c r="M1802" s="17">
        <f t="shared" si="154"/>
        <v>0</v>
      </c>
      <c r="N1802" s="2">
        <v>524280439.28536236</v>
      </c>
      <c r="O1802">
        <f>INDEX($R$3:$T$335,MATCH(VPPEL[[#This Row],[DistrictNumber]],$R$3:$R$335,0),3)</f>
        <v>0</v>
      </c>
      <c r="P1802" s="9">
        <f t="shared" si="157"/>
        <v>0</v>
      </c>
    </row>
    <row r="1803" spans="1:16" x14ac:dyDescent="0.35">
      <c r="A1803" s="13">
        <v>2031</v>
      </c>
      <c r="B1803" s="13">
        <f t="shared" si="155"/>
        <v>2030</v>
      </c>
      <c r="C1803" t="s">
        <v>340</v>
      </c>
      <c r="D1803" t="s">
        <v>341</v>
      </c>
      <c r="E1803" s="25">
        <v>930842737.61577213</v>
      </c>
      <c r="F1803" s="13">
        <f>INDEX($R$3:$T$335,MATCH(VPPEL[[#This Row],[DistrictNumber]],$R$3:$R$335,0),3)</f>
        <v>1</v>
      </c>
      <c r="G1803" s="9">
        <f t="shared" si="158"/>
        <v>930842.73761577217</v>
      </c>
      <c r="H1803" s="11">
        <v>1.02</v>
      </c>
      <c r="I1803" s="12" cm="1">
        <f t="array" ref="I1803">INDEX(VPPEL[],MATCH(VPPEL[[#This Row],[Base Year]]&amp;VPPEL[[#This Row],[DistrictNumber]],VPPEL[[Fiscal Year]:[Fiscal Year]]&amp;VPPEL[[DistrictNumber]:[DistrictNumber]],0),9)*$H1803</f>
        <v>568847.09939010662</v>
      </c>
      <c r="J1803" s="15">
        <f>IF(VPPEL[[#This Row],[Unadjusted Maximum Revenue]]/(VPPEL[[#This Row],[Proposed Taxable Valuation]]/1000)&gt;VPPEL[[#This Row],[Max VPPEL RATE]],VPPEL[[#This Row],[Max VPPEL RATE]],VPPEL[[#This Row],[Unadjusted Maximum Revenue]]/(VPPEL[[#This Row],[Proposed Taxable Valuation]]/1000))</f>
        <v>0.61110977870132133</v>
      </c>
      <c r="K1803" s="26">
        <f>ROUND(VPPEL[[#This Row],[Proposed Taxable Valuation]]/1000*VPPEL[[#This Row],[Adjusted Rate]],0)</f>
        <v>568847</v>
      </c>
      <c r="L1803" s="19">
        <f t="shared" si="156"/>
        <v>-361995.63822566555</v>
      </c>
      <c r="M1803" s="17">
        <f t="shared" ref="M1803:M1866" si="159">J1803-F1803</f>
        <v>-0.38889022129867867</v>
      </c>
      <c r="N1803" s="2">
        <v>581712355.0416044</v>
      </c>
      <c r="O1803">
        <f>INDEX($R$3:$T$335,MATCH(VPPEL[[#This Row],[DistrictNumber]],$R$3:$R$335,0),3)</f>
        <v>1</v>
      </c>
      <c r="P1803" s="9">
        <f t="shared" si="157"/>
        <v>581712</v>
      </c>
    </row>
    <row r="1804" spans="1:16" x14ac:dyDescent="0.35">
      <c r="A1804" s="13">
        <v>2031</v>
      </c>
      <c r="B1804" s="13">
        <f t="shared" si="155"/>
        <v>2030</v>
      </c>
      <c r="C1804" t="s">
        <v>342</v>
      </c>
      <c r="D1804" t="s">
        <v>343</v>
      </c>
      <c r="E1804" s="25">
        <v>1094832920.1655962</v>
      </c>
      <c r="F1804" s="13">
        <f>INDEX($R$3:$T$335,MATCH(VPPEL[[#This Row],[DistrictNumber]],$R$3:$R$335,0),3)</f>
        <v>0.67</v>
      </c>
      <c r="G1804" s="9">
        <f t="shared" si="158"/>
        <v>733538.05651094951</v>
      </c>
      <c r="H1804" s="11">
        <v>1.02</v>
      </c>
      <c r="I1804" s="12" cm="1">
        <f t="array" ref="I1804">INDEX(VPPEL[],MATCH(VPPEL[[#This Row],[Base Year]]&amp;VPPEL[[#This Row],[DistrictNumber]],VPPEL[[Fiscal Year]:[Fiscal Year]]&amp;VPPEL[[DistrictNumber]:[DistrictNumber]],0),9)*$H1804</f>
        <v>370464.86746212188</v>
      </c>
      <c r="J1804" s="15">
        <f>IF(VPPEL[[#This Row],[Unadjusted Maximum Revenue]]/(VPPEL[[#This Row],[Proposed Taxable Valuation]]/1000)&gt;VPPEL[[#This Row],[Max VPPEL RATE]],VPPEL[[#This Row],[Max VPPEL RATE]],VPPEL[[#This Row],[Unadjusted Maximum Revenue]]/(VPPEL[[#This Row],[Proposed Taxable Valuation]]/1000))</f>
        <v>0.33837571070304329</v>
      </c>
      <c r="K1804" s="26">
        <f>ROUND(VPPEL[[#This Row],[Proposed Taxable Valuation]]/1000*VPPEL[[#This Row],[Adjusted Rate]],0)</f>
        <v>370465</v>
      </c>
      <c r="L1804" s="19">
        <f t="shared" si="156"/>
        <v>-363073.18904882763</v>
      </c>
      <c r="M1804" s="17">
        <f t="shared" si="159"/>
        <v>-0.33162428929695675</v>
      </c>
      <c r="N1804" s="2">
        <v>641484140.43297303</v>
      </c>
      <c r="O1804">
        <f>INDEX($R$3:$T$335,MATCH(VPPEL[[#This Row],[DistrictNumber]],$R$3:$R$335,0),3)</f>
        <v>0.67</v>
      </c>
      <c r="P1804" s="9">
        <f t="shared" si="157"/>
        <v>429794</v>
      </c>
    </row>
    <row r="1805" spans="1:16" x14ac:dyDescent="0.35">
      <c r="A1805" s="13">
        <v>2031</v>
      </c>
      <c r="B1805" s="13">
        <f t="shared" si="155"/>
        <v>2030</v>
      </c>
      <c r="C1805" t="s">
        <v>344</v>
      </c>
      <c r="D1805" t="s">
        <v>345</v>
      </c>
      <c r="E1805" s="25">
        <v>679037124.14280224</v>
      </c>
      <c r="F1805" s="13">
        <f>INDEX($R$3:$T$335,MATCH(VPPEL[[#This Row],[DistrictNumber]],$R$3:$R$335,0),3)</f>
        <v>0.67</v>
      </c>
      <c r="G1805" s="9">
        <f t="shared" si="158"/>
        <v>454954.87317567749</v>
      </c>
      <c r="H1805" s="11">
        <v>1.02</v>
      </c>
      <c r="I1805" s="12" cm="1">
        <f t="array" ref="I1805">INDEX(VPPEL[],MATCH(VPPEL[[#This Row],[Base Year]]&amp;VPPEL[[#This Row],[DistrictNumber]],VPPEL[[Fiscal Year]:[Fiscal Year]]&amp;VPPEL[[DistrictNumber]:[DistrictNumber]],0),9)*$H1805</f>
        <v>336662.9593921632</v>
      </c>
      <c r="J1805" s="15">
        <f>IF(VPPEL[[#This Row],[Unadjusted Maximum Revenue]]/(VPPEL[[#This Row],[Proposed Taxable Valuation]]/1000)&gt;VPPEL[[#This Row],[Max VPPEL RATE]],VPPEL[[#This Row],[Max VPPEL RATE]],VPPEL[[#This Row],[Unadjusted Maximum Revenue]]/(VPPEL[[#This Row],[Proposed Taxable Valuation]]/1000))</f>
        <v>0.49579462951625403</v>
      </c>
      <c r="K1805" s="26">
        <f>ROUND(VPPEL[[#This Row],[Proposed Taxable Valuation]]/1000*VPPEL[[#This Row],[Adjusted Rate]],0)</f>
        <v>336663</v>
      </c>
      <c r="L1805" s="19">
        <f t="shared" si="156"/>
        <v>-118291.91378351429</v>
      </c>
      <c r="M1805" s="17">
        <f t="shared" si="159"/>
        <v>-0.17420537048374601</v>
      </c>
      <c r="N1805" s="2">
        <v>533641637.29557735</v>
      </c>
      <c r="O1805">
        <f>INDEX($R$3:$T$335,MATCH(VPPEL[[#This Row],[DistrictNumber]],$R$3:$R$335,0),3)</f>
        <v>0.67</v>
      </c>
      <c r="P1805" s="9">
        <f t="shared" si="157"/>
        <v>357540</v>
      </c>
    </row>
    <row r="1806" spans="1:16" x14ac:dyDescent="0.35">
      <c r="A1806" s="13">
        <v>2031</v>
      </c>
      <c r="B1806" s="13">
        <f t="shared" si="155"/>
        <v>2030</v>
      </c>
      <c r="C1806" t="s">
        <v>346</v>
      </c>
      <c r="D1806" t="s">
        <v>347</v>
      </c>
      <c r="E1806" s="25">
        <v>1444853605.3023777</v>
      </c>
      <c r="F1806" s="13">
        <f>INDEX($R$3:$T$335,MATCH(VPPEL[[#This Row],[DistrictNumber]],$R$3:$R$335,0),3)</f>
        <v>1.05644</v>
      </c>
      <c r="G1806" s="9">
        <f t="shared" si="158"/>
        <v>1526401.1427856439</v>
      </c>
      <c r="H1806" s="11">
        <v>1.02</v>
      </c>
      <c r="I1806" s="12" cm="1">
        <f t="array" ref="I1806">INDEX(VPPEL[],MATCH(VPPEL[[#This Row],[Base Year]]&amp;VPPEL[[#This Row],[DistrictNumber]],VPPEL[[Fiscal Year]:[Fiscal Year]]&amp;VPPEL[[DistrictNumber]:[DistrictNumber]],0),9)*$H1806</f>
        <v>734793.50103244989</v>
      </c>
      <c r="J1806" s="15">
        <f>IF(VPPEL[[#This Row],[Unadjusted Maximum Revenue]]/(VPPEL[[#This Row],[Proposed Taxable Valuation]]/1000)&gt;VPPEL[[#This Row],[Max VPPEL RATE]],VPPEL[[#This Row],[Max VPPEL RATE]],VPPEL[[#This Row],[Unadjusted Maximum Revenue]]/(VPPEL[[#This Row],[Proposed Taxable Valuation]]/1000))</f>
        <v>0.50855913591237012</v>
      </c>
      <c r="K1806" s="26">
        <f>ROUND(VPPEL[[#This Row],[Proposed Taxable Valuation]]/1000*VPPEL[[#This Row],[Adjusted Rate]],0)</f>
        <v>734794</v>
      </c>
      <c r="L1806" s="19">
        <f t="shared" si="156"/>
        <v>-791607.64175319404</v>
      </c>
      <c r="M1806" s="17">
        <f t="shared" si="159"/>
        <v>-0.54788086408762993</v>
      </c>
      <c r="N1806" s="2">
        <v>804350286.47643101</v>
      </c>
      <c r="O1806">
        <f>INDEX($R$3:$T$335,MATCH(VPPEL[[#This Row],[DistrictNumber]],$R$3:$R$335,0),3)</f>
        <v>1.05644</v>
      </c>
      <c r="P1806" s="9">
        <f t="shared" si="157"/>
        <v>849748</v>
      </c>
    </row>
    <row r="1807" spans="1:16" x14ac:dyDescent="0.35">
      <c r="A1807" s="13">
        <v>2031</v>
      </c>
      <c r="B1807" s="13">
        <f t="shared" si="155"/>
        <v>2030</v>
      </c>
      <c r="C1807" t="s">
        <v>348</v>
      </c>
      <c r="D1807" t="s">
        <v>349</v>
      </c>
      <c r="E1807" s="25">
        <v>2542738894.5239854</v>
      </c>
      <c r="F1807" s="13">
        <f>INDEX($R$3:$T$335,MATCH(VPPEL[[#This Row],[DistrictNumber]],$R$3:$R$335,0),3)</f>
        <v>0.67</v>
      </c>
      <c r="G1807" s="9">
        <f t="shared" si="158"/>
        <v>1703635.0593310702</v>
      </c>
      <c r="H1807" s="11">
        <v>1.02</v>
      </c>
      <c r="I1807" s="12" cm="1">
        <f t="array" ref="I1807">INDEX(VPPEL[],MATCH(VPPEL[[#This Row],[Base Year]]&amp;VPPEL[[#This Row],[DistrictNumber]],VPPEL[[Fiscal Year]:[Fiscal Year]]&amp;VPPEL[[DistrictNumber]:[DistrictNumber]],0),9)*$H1807</f>
        <v>1007429.4831279371</v>
      </c>
      <c r="J1807" s="15">
        <f>IF(VPPEL[[#This Row],[Unadjusted Maximum Revenue]]/(VPPEL[[#This Row],[Proposed Taxable Valuation]]/1000)&gt;VPPEL[[#This Row],[Max VPPEL RATE]],VPPEL[[#This Row],[Max VPPEL RATE]],VPPEL[[#This Row],[Unadjusted Maximum Revenue]]/(VPPEL[[#This Row],[Proposed Taxable Valuation]]/1000))</f>
        <v>0.39619855790050884</v>
      </c>
      <c r="K1807" s="26">
        <f>ROUND(VPPEL[[#This Row],[Proposed Taxable Valuation]]/1000*VPPEL[[#This Row],[Adjusted Rate]],0)</f>
        <v>1007429</v>
      </c>
      <c r="L1807" s="19">
        <f t="shared" si="156"/>
        <v>-696205.5762031331</v>
      </c>
      <c r="M1807" s="17">
        <f t="shared" si="159"/>
        <v>-0.2738014420994912</v>
      </c>
      <c r="N1807" s="2">
        <v>1529818343.0838206</v>
      </c>
      <c r="O1807">
        <f>INDEX($R$3:$T$335,MATCH(VPPEL[[#This Row],[DistrictNumber]],$R$3:$R$335,0),3)</f>
        <v>0.67</v>
      </c>
      <c r="P1807" s="9">
        <f t="shared" si="157"/>
        <v>1024978</v>
      </c>
    </row>
    <row r="1808" spans="1:16" x14ac:dyDescent="0.35">
      <c r="A1808" s="13">
        <v>2031</v>
      </c>
      <c r="B1808" s="13">
        <f t="shared" si="155"/>
        <v>2030</v>
      </c>
      <c r="C1808" t="s">
        <v>350</v>
      </c>
      <c r="D1808" t="s">
        <v>351</v>
      </c>
      <c r="E1808" s="25">
        <v>564986154.58097148</v>
      </c>
      <c r="F1808" s="13">
        <f>INDEX($R$3:$T$335,MATCH(VPPEL[[#This Row],[DistrictNumber]],$R$3:$R$335,0),3)</f>
        <v>1.34</v>
      </c>
      <c r="G1808" s="9">
        <f t="shared" si="158"/>
        <v>757081.4471385018</v>
      </c>
      <c r="H1808" s="11">
        <v>1.02</v>
      </c>
      <c r="I1808" s="12" cm="1">
        <f t="array" ref="I1808">INDEX(VPPEL[],MATCH(VPPEL[[#This Row],[Base Year]]&amp;VPPEL[[#This Row],[DistrictNumber]],VPPEL[[Fiscal Year]:[Fiscal Year]]&amp;VPPEL[[DistrictNumber]:[DistrictNumber]],0),9)*$H1808</f>
        <v>346088.25306369364</v>
      </c>
      <c r="J1808" s="15">
        <f>IF(VPPEL[[#This Row],[Unadjusted Maximum Revenue]]/(VPPEL[[#This Row],[Proposed Taxable Valuation]]/1000)&gt;VPPEL[[#This Row],[Max VPPEL RATE]],VPPEL[[#This Row],[Max VPPEL RATE]],VPPEL[[#This Row],[Unadjusted Maximum Revenue]]/(VPPEL[[#This Row],[Proposed Taxable Valuation]]/1000))</f>
        <v>0.61256059154294495</v>
      </c>
      <c r="K1808" s="26">
        <f>ROUND(VPPEL[[#This Row],[Proposed Taxable Valuation]]/1000*VPPEL[[#This Row],[Adjusted Rate]],0)</f>
        <v>346088</v>
      </c>
      <c r="L1808" s="19">
        <f t="shared" si="156"/>
        <v>-410993.19407480815</v>
      </c>
      <c r="M1808" s="17">
        <f t="shared" si="159"/>
        <v>-0.72743940845705513</v>
      </c>
      <c r="N1808" s="2">
        <v>304509868.70344508</v>
      </c>
      <c r="O1808">
        <f>INDEX($R$3:$T$335,MATCH(VPPEL[[#This Row],[DistrictNumber]],$R$3:$R$335,0),3)</f>
        <v>1.34</v>
      </c>
      <c r="P1808" s="9">
        <f t="shared" si="157"/>
        <v>408043</v>
      </c>
    </row>
    <row r="1809" spans="1:16" x14ac:dyDescent="0.35">
      <c r="A1809" s="13">
        <v>2031</v>
      </c>
      <c r="B1809" s="13">
        <f t="shared" si="155"/>
        <v>2030</v>
      </c>
      <c r="C1809" t="s">
        <v>352</v>
      </c>
      <c r="D1809" t="s">
        <v>353</v>
      </c>
      <c r="E1809" s="25">
        <v>3050305350.3438601</v>
      </c>
      <c r="F1809" s="13">
        <f>INDEX($R$3:$T$335,MATCH(VPPEL[[#This Row],[DistrictNumber]],$R$3:$R$335,0),3)</f>
        <v>0.67</v>
      </c>
      <c r="G1809" s="9">
        <f t="shared" si="158"/>
        <v>2043704.5847303865</v>
      </c>
      <c r="H1809" s="11">
        <v>1.02</v>
      </c>
      <c r="I1809" s="12" cm="1">
        <f t="array" ref="I1809">INDEX(VPPEL[],MATCH(VPPEL[[#This Row],[Base Year]]&amp;VPPEL[[#This Row],[DistrictNumber]],VPPEL[[Fiscal Year]:[Fiscal Year]]&amp;VPPEL[[DistrictNumber]:[DistrictNumber]],0),9)*$H1809</f>
        <v>1169008.5516234452</v>
      </c>
      <c r="J1809" s="15">
        <f>IF(VPPEL[[#This Row],[Unadjusted Maximum Revenue]]/(VPPEL[[#This Row],[Proposed Taxable Valuation]]/1000)&gt;VPPEL[[#This Row],[Max VPPEL RATE]],VPPEL[[#This Row],[Max VPPEL RATE]],VPPEL[[#This Row],[Unadjusted Maximum Revenue]]/(VPPEL[[#This Row],[Proposed Taxable Valuation]]/1000))</f>
        <v>0.38324312400122929</v>
      </c>
      <c r="K1809" s="26">
        <f>ROUND(VPPEL[[#This Row],[Proposed Taxable Valuation]]/1000*VPPEL[[#This Row],[Adjusted Rate]],0)</f>
        <v>1169009</v>
      </c>
      <c r="L1809" s="19">
        <f t="shared" si="156"/>
        <v>-874696.03310694126</v>
      </c>
      <c r="M1809" s="17">
        <f t="shared" si="159"/>
        <v>-0.28675687599877075</v>
      </c>
      <c r="N1809" s="2">
        <v>1914987718.6902001</v>
      </c>
      <c r="O1809">
        <f>INDEX($R$3:$T$335,MATCH(VPPEL[[#This Row],[DistrictNumber]],$R$3:$R$335,0),3)</f>
        <v>0.67</v>
      </c>
      <c r="P1809" s="9">
        <f t="shared" si="157"/>
        <v>1283042</v>
      </c>
    </row>
    <row r="1810" spans="1:16" x14ac:dyDescent="0.35">
      <c r="A1810" s="13">
        <v>2031</v>
      </c>
      <c r="B1810" s="13">
        <f t="shared" si="155"/>
        <v>2030</v>
      </c>
      <c r="C1810" t="s">
        <v>354</v>
      </c>
      <c r="D1810" t="s">
        <v>355</v>
      </c>
      <c r="E1810" s="25">
        <v>637295956.74036467</v>
      </c>
      <c r="F1810" s="13">
        <f>INDEX($R$3:$T$335,MATCH(VPPEL[[#This Row],[DistrictNumber]],$R$3:$R$335,0),3)</f>
        <v>7.0180000000000006E-2</v>
      </c>
      <c r="G1810" s="9">
        <f t="shared" si="158"/>
        <v>44725.430244038798</v>
      </c>
      <c r="H1810" s="11">
        <v>1.02</v>
      </c>
      <c r="I1810" s="12" cm="1">
        <f t="array" ref="I1810">INDEX(VPPEL[],MATCH(VPPEL[[#This Row],[Base Year]]&amp;VPPEL[[#This Row],[DistrictNumber]],VPPEL[[Fiscal Year]:[Fiscal Year]]&amp;VPPEL[[DistrictNumber]:[DistrictNumber]],0),9)*$H1810</f>
        <v>31192.252332903758</v>
      </c>
      <c r="J1810" s="15">
        <f>IF(VPPEL[[#This Row],[Unadjusted Maximum Revenue]]/(VPPEL[[#This Row],[Proposed Taxable Valuation]]/1000)&gt;VPPEL[[#This Row],[Max VPPEL RATE]],VPPEL[[#This Row],[Max VPPEL RATE]],VPPEL[[#This Row],[Unadjusted Maximum Revenue]]/(VPPEL[[#This Row],[Proposed Taxable Valuation]]/1000))</f>
        <v>4.8944688889045518E-2</v>
      </c>
      <c r="K1810" s="26">
        <f>ROUND(VPPEL[[#This Row],[Proposed Taxable Valuation]]/1000*VPPEL[[#This Row],[Adjusted Rate]],0)</f>
        <v>31192</v>
      </c>
      <c r="L1810" s="19">
        <f t="shared" si="156"/>
        <v>-13533.177911135041</v>
      </c>
      <c r="M1810" s="17">
        <f t="shared" si="159"/>
        <v>-2.1235311110954488E-2</v>
      </c>
      <c r="N1810" s="2">
        <v>442090564.70052522</v>
      </c>
      <c r="O1810">
        <f>INDEX($R$3:$T$335,MATCH(VPPEL[[#This Row],[DistrictNumber]],$R$3:$R$335,0),3)</f>
        <v>7.0180000000000006E-2</v>
      </c>
      <c r="P1810" s="9">
        <f t="shared" si="157"/>
        <v>31026</v>
      </c>
    </row>
    <row r="1811" spans="1:16" x14ac:dyDescent="0.35">
      <c r="A1811" s="13">
        <v>2031</v>
      </c>
      <c r="B1811" s="13">
        <f t="shared" si="155"/>
        <v>2030</v>
      </c>
      <c r="C1811" t="s">
        <v>356</v>
      </c>
      <c r="D1811" t="s">
        <v>357</v>
      </c>
      <c r="E1811" s="25">
        <v>183530605.52562177</v>
      </c>
      <c r="F1811" s="13">
        <f>INDEX($R$3:$T$335,MATCH(VPPEL[[#This Row],[DistrictNumber]],$R$3:$R$335,0),3)</f>
        <v>0</v>
      </c>
      <c r="G1811" s="9">
        <f t="shared" si="158"/>
        <v>0</v>
      </c>
      <c r="H1811" s="11">
        <v>1.02</v>
      </c>
      <c r="I1811" s="12" cm="1">
        <f t="array" ref="I1811">INDEX(VPPEL[],MATCH(VPPEL[[#This Row],[Base Year]]&amp;VPPEL[[#This Row],[DistrictNumber]],VPPEL[[Fiscal Year]:[Fiscal Year]]&amp;VPPEL[[DistrictNumber]:[DistrictNumber]],0),9)*$H1811</f>
        <v>0</v>
      </c>
      <c r="J1811" s="15">
        <f>IF(VPPEL[[#This Row],[Unadjusted Maximum Revenue]]/(VPPEL[[#This Row],[Proposed Taxable Valuation]]/1000)&gt;VPPEL[[#This Row],[Max VPPEL RATE]],VPPEL[[#This Row],[Max VPPEL RATE]],VPPEL[[#This Row],[Unadjusted Maximum Revenue]]/(VPPEL[[#This Row],[Proposed Taxable Valuation]]/1000))</f>
        <v>0</v>
      </c>
      <c r="K1811" s="26">
        <f>ROUND(VPPEL[[#This Row],[Proposed Taxable Valuation]]/1000*VPPEL[[#This Row],[Adjusted Rate]],0)</f>
        <v>0</v>
      </c>
      <c r="L1811" s="19">
        <f t="shared" si="156"/>
        <v>0</v>
      </c>
      <c r="M1811" s="17">
        <f t="shared" si="159"/>
        <v>0</v>
      </c>
      <c r="N1811" s="2">
        <v>120053093.56100193</v>
      </c>
      <c r="O1811">
        <f>INDEX($R$3:$T$335,MATCH(VPPEL[[#This Row],[DistrictNumber]],$R$3:$R$335,0),3)</f>
        <v>0</v>
      </c>
      <c r="P1811" s="9">
        <f t="shared" si="157"/>
        <v>0</v>
      </c>
    </row>
    <row r="1812" spans="1:16" x14ac:dyDescent="0.35">
      <c r="A1812" s="13">
        <v>2031</v>
      </c>
      <c r="B1812" s="13">
        <f t="shared" si="155"/>
        <v>2030</v>
      </c>
      <c r="C1812" t="s">
        <v>358</v>
      </c>
      <c r="D1812" t="s">
        <v>359</v>
      </c>
      <c r="E1812" s="25">
        <v>613491942.43777657</v>
      </c>
      <c r="F1812" s="13">
        <f>INDEX($R$3:$T$335,MATCH(VPPEL[[#This Row],[DistrictNumber]],$R$3:$R$335,0),3)</f>
        <v>0.69701999999999997</v>
      </c>
      <c r="G1812" s="9">
        <f t="shared" si="158"/>
        <v>427616.15371797903</v>
      </c>
      <c r="H1812" s="11">
        <v>1.02</v>
      </c>
      <c r="I1812" s="12" cm="1">
        <f t="array" ref="I1812">INDEX(VPPEL[],MATCH(VPPEL[[#This Row],[Base Year]]&amp;VPPEL[[#This Row],[DistrictNumber]],VPPEL[[Fiscal Year]:[Fiscal Year]]&amp;VPPEL[[DistrictNumber]:[DistrictNumber]],0),9)*$H1812</f>
        <v>258448.12123533472</v>
      </c>
      <c r="J1812" s="15">
        <f>IF(VPPEL[[#This Row],[Unadjusted Maximum Revenue]]/(VPPEL[[#This Row],[Proposed Taxable Valuation]]/1000)&gt;VPPEL[[#This Row],[Max VPPEL RATE]],VPPEL[[#This Row],[Max VPPEL RATE]],VPPEL[[#This Row],[Unadjusted Maximum Revenue]]/(VPPEL[[#This Row],[Proposed Taxable Valuation]]/1000))</f>
        <v>0.4212738641820839</v>
      </c>
      <c r="K1812" s="26">
        <f>ROUND(VPPEL[[#This Row],[Proposed Taxable Valuation]]/1000*VPPEL[[#This Row],[Adjusted Rate]],0)</f>
        <v>258448</v>
      </c>
      <c r="L1812" s="19">
        <f t="shared" si="156"/>
        <v>-169168.03248264431</v>
      </c>
      <c r="M1812" s="17">
        <f t="shared" si="159"/>
        <v>-0.27574613581791607</v>
      </c>
      <c r="N1812" s="2">
        <v>397987442.48817933</v>
      </c>
      <c r="O1812">
        <f>INDEX($R$3:$T$335,MATCH(VPPEL[[#This Row],[DistrictNumber]],$R$3:$R$335,0),3)</f>
        <v>0.69701999999999997</v>
      </c>
      <c r="P1812" s="9">
        <f t="shared" si="157"/>
        <v>277405</v>
      </c>
    </row>
    <row r="1813" spans="1:16" x14ac:dyDescent="0.35">
      <c r="A1813" s="13">
        <v>2031</v>
      </c>
      <c r="B1813" s="13">
        <f t="shared" si="155"/>
        <v>2030</v>
      </c>
      <c r="C1813" t="s">
        <v>360</v>
      </c>
      <c r="D1813" t="s">
        <v>361</v>
      </c>
      <c r="E1813" s="25">
        <v>426312397.12539434</v>
      </c>
      <c r="F1813" s="13">
        <f>INDEX($R$3:$T$335,MATCH(VPPEL[[#This Row],[DistrictNumber]],$R$3:$R$335,0),3)</f>
        <v>0.56232000000000004</v>
      </c>
      <c r="G1813" s="9">
        <f t="shared" si="158"/>
        <v>239723.98715155176</v>
      </c>
      <c r="H1813" s="11">
        <v>1.02</v>
      </c>
      <c r="I1813" s="12" cm="1">
        <f t="array" ref="I1813">INDEX(VPPEL[],MATCH(VPPEL[[#This Row],[Base Year]]&amp;VPPEL[[#This Row],[DistrictNumber]],VPPEL[[Fiscal Year]:[Fiscal Year]]&amp;VPPEL[[DistrictNumber]:[DistrictNumber]],0),9)*$H1813</f>
        <v>194335.52163978328</v>
      </c>
      <c r="J1813" s="15">
        <f>IF(VPPEL[[#This Row],[Unadjusted Maximum Revenue]]/(VPPEL[[#This Row],[Proposed Taxable Valuation]]/1000)&gt;VPPEL[[#This Row],[Max VPPEL RATE]],VPPEL[[#This Row],[Max VPPEL RATE]],VPPEL[[#This Row],[Unadjusted Maximum Revenue]]/(VPPEL[[#This Row],[Proposed Taxable Valuation]]/1000))</f>
        <v>0.45585238184528326</v>
      </c>
      <c r="K1813" s="26">
        <f>ROUND(VPPEL[[#This Row],[Proposed Taxable Valuation]]/1000*VPPEL[[#This Row],[Adjusted Rate]],0)</f>
        <v>194336</v>
      </c>
      <c r="L1813" s="19">
        <f t="shared" si="156"/>
        <v>-45388.465511768474</v>
      </c>
      <c r="M1813" s="17">
        <f t="shared" si="159"/>
        <v>-0.10646761815471678</v>
      </c>
      <c r="N1813" s="2">
        <v>326204568.6536209</v>
      </c>
      <c r="O1813">
        <f>INDEX($R$3:$T$335,MATCH(VPPEL[[#This Row],[DistrictNumber]],$R$3:$R$335,0),3)</f>
        <v>0.56232000000000004</v>
      </c>
      <c r="P1813" s="9">
        <f t="shared" si="157"/>
        <v>183431</v>
      </c>
    </row>
    <row r="1814" spans="1:16" x14ac:dyDescent="0.35">
      <c r="A1814" s="13">
        <v>2031</v>
      </c>
      <c r="B1814" s="13">
        <f t="shared" si="155"/>
        <v>2030</v>
      </c>
      <c r="C1814" t="s">
        <v>362</v>
      </c>
      <c r="D1814" t="s">
        <v>363</v>
      </c>
      <c r="E1814" s="25">
        <v>1242813872.5701308</v>
      </c>
      <c r="F1814" s="13">
        <f>INDEX($R$3:$T$335,MATCH(VPPEL[[#This Row],[DistrictNumber]],$R$3:$R$335,0),3)</f>
        <v>0.69532000000000005</v>
      </c>
      <c r="G1814" s="9">
        <f t="shared" si="158"/>
        <v>864153.34187546337</v>
      </c>
      <c r="H1814" s="11">
        <v>1.02</v>
      </c>
      <c r="I1814" s="12" cm="1">
        <f t="array" ref="I1814">INDEX(VPPEL[],MATCH(VPPEL[[#This Row],[Base Year]]&amp;VPPEL[[#This Row],[DistrictNumber]],VPPEL[[Fiscal Year]:[Fiscal Year]]&amp;VPPEL[[DistrictNumber]:[DistrictNumber]],0),9)*$H1814</f>
        <v>487997.50862802245</v>
      </c>
      <c r="J1814" s="15">
        <f>IF(VPPEL[[#This Row],[Unadjusted Maximum Revenue]]/(VPPEL[[#This Row],[Proposed Taxable Valuation]]/1000)&gt;VPPEL[[#This Row],[Max VPPEL RATE]],VPPEL[[#This Row],[Max VPPEL RATE]],VPPEL[[#This Row],[Unadjusted Maximum Revenue]]/(VPPEL[[#This Row],[Proposed Taxable Valuation]]/1000))</f>
        <v>0.39265534397266333</v>
      </c>
      <c r="K1814" s="26">
        <f>ROUND(VPPEL[[#This Row],[Proposed Taxable Valuation]]/1000*VPPEL[[#This Row],[Adjusted Rate]],0)</f>
        <v>487998</v>
      </c>
      <c r="L1814" s="19">
        <f t="shared" si="156"/>
        <v>-376155.83324744093</v>
      </c>
      <c r="M1814" s="17">
        <f t="shared" si="159"/>
        <v>-0.30266465602733672</v>
      </c>
      <c r="N1814" s="2">
        <v>762866654.48110628</v>
      </c>
      <c r="O1814">
        <f>INDEX($R$3:$T$335,MATCH(VPPEL[[#This Row],[DistrictNumber]],$R$3:$R$335,0),3)</f>
        <v>0.69532000000000005</v>
      </c>
      <c r="P1814" s="9">
        <f t="shared" si="157"/>
        <v>530436</v>
      </c>
    </row>
    <row r="1815" spans="1:16" x14ac:dyDescent="0.35">
      <c r="A1815" s="13">
        <v>2031</v>
      </c>
      <c r="B1815" s="13">
        <f t="shared" si="155"/>
        <v>2030</v>
      </c>
      <c r="C1815" t="s">
        <v>364</v>
      </c>
      <c r="D1815" t="s">
        <v>365</v>
      </c>
      <c r="E1815" s="25">
        <v>771033414.48536849</v>
      </c>
      <c r="F1815" s="13">
        <f>INDEX($R$3:$T$335,MATCH(VPPEL[[#This Row],[DistrictNumber]],$R$3:$R$335,0),3)</f>
        <v>1.34</v>
      </c>
      <c r="G1815" s="9">
        <f t="shared" si="158"/>
        <v>1033184.7754103938</v>
      </c>
      <c r="H1815" s="11">
        <v>1.02</v>
      </c>
      <c r="I1815" s="12" cm="1">
        <f t="array" ref="I1815">INDEX(VPPEL[],MATCH(VPPEL[[#This Row],[Base Year]]&amp;VPPEL[[#This Row],[DistrictNumber]],VPPEL[[Fiscal Year]:[Fiscal Year]]&amp;VPPEL[[DistrictNumber]:[DistrictNumber]],0),9)*$H1815</f>
        <v>573699.47783666232</v>
      </c>
      <c r="J1815" s="15">
        <f>IF(VPPEL[[#This Row],[Unadjusted Maximum Revenue]]/(VPPEL[[#This Row],[Proposed Taxable Valuation]]/1000)&gt;VPPEL[[#This Row],[Max VPPEL RATE]],VPPEL[[#This Row],[Max VPPEL RATE]],VPPEL[[#This Row],[Unadjusted Maximum Revenue]]/(VPPEL[[#This Row],[Proposed Taxable Valuation]]/1000))</f>
        <v>0.74406564885334048</v>
      </c>
      <c r="K1815" s="26">
        <f>ROUND(VPPEL[[#This Row],[Proposed Taxable Valuation]]/1000*VPPEL[[#This Row],[Adjusted Rate]],0)</f>
        <v>573699</v>
      </c>
      <c r="L1815" s="19">
        <f t="shared" si="156"/>
        <v>-459485.29757373151</v>
      </c>
      <c r="M1815" s="17">
        <f t="shared" si="159"/>
        <v>-0.5959343511466596</v>
      </c>
      <c r="N1815" s="2">
        <v>477956129.29453069</v>
      </c>
      <c r="O1815">
        <f>INDEX($R$3:$T$335,MATCH(VPPEL[[#This Row],[DistrictNumber]],$R$3:$R$335,0),3)</f>
        <v>1.34</v>
      </c>
      <c r="P1815" s="9">
        <f t="shared" si="157"/>
        <v>640461</v>
      </c>
    </row>
    <row r="1816" spans="1:16" x14ac:dyDescent="0.35">
      <c r="A1816" s="13">
        <v>2031</v>
      </c>
      <c r="B1816" s="13">
        <f t="shared" si="155"/>
        <v>2030</v>
      </c>
      <c r="C1816" t="s">
        <v>366</v>
      </c>
      <c r="D1816" t="s">
        <v>367</v>
      </c>
      <c r="E1816" s="25">
        <v>1723126660.3839591</v>
      </c>
      <c r="F1816" s="13">
        <f>INDEX($R$3:$T$335,MATCH(VPPEL[[#This Row],[DistrictNumber]],$R$3:$R$335,0),3)</f>
        <v>0</v>
      </c>
      <c r="G1816" s="9">
        <f t="shared" si="158"/>
        <v>0</v>
      </c>
      <c r="H1816" s="11">
        <v>1.02</v>
      </c>
      <c r="I1816" s="12" cm="1">
        <f t="array" ref="I1816">INDEX(VPPEL[],MATCH(VPPEL[[#This Row],[Base Year]]&amp;VPPEL[[#This Row],[DistrictNumber]],VPPEL[[Fiscal Year]:[Fiscal Year]]&amp;VPPEL[[DistrictNumber]:[DistrictNumber]],0),9)*$H1816</f>
        <v>0</v>
      </c>
      <c r="J1816" s="15">
        <f>IF(VPPEL[[#This Row],[Unadjusted Maximum Revenue]]/(VPPEL[[#This Row],[Proposed Taxable Valuation]]/1000)&gt;VPPEL[[#This Row],[Max VPPEL RATE]],VPPEL[[#This Row],[Max VPPEL RATE]],VPPEL[[#This Row],[Unadjusted Maximum Revenue]]/(VPPEL[[#This Row],[Proposed Taxable Valuation]]/1000))</f>
        <v>0</v>
      </c>
      <c r="K1816" s="26">
        <f>ROUND(VPPEL[[#This Row],[Proposed Taxable Valuation]]/1000*VPPEL[[#This Row],[Adjusted Rate]],0)</f>
        <v>0</v>
      </c>
      <c r="L1816" s="19">
        <f t="shared" si="156"/>
        <v>0</v>
      </c>
      <c r="M1816" s="17">
        <f t="shared" si="159"/>
        <v>0</v>
      </c>
      <c r="N1816" s="2">
        <v>1118242142.5362606</v>
      </c>
      <c r="O1816">
        <f>INDEX($R$3:$T$335,MATCH(VPPEL[[#This Row],[DistrictNumber]],$R$3:$R$335,0),3)</f>
        <v>0</v>
      </c>
      <c r="P1816" s="9">
        <f t="shared" si="157"/>
        <v>0</v>
      </c>
    </row>
    <row r="1817" spans="1:16" x14ac:dyDescent="0.35">
      <c r="A1817" s="13">
        <v>2031</v>
      </c>
      <c r="B1817" s="13">
        <f t="shared" si="155"/>
        <v>2030</v>
      </c>
      <c r="C1817" t="s">
        <v>368</v>
      </c>
      <c r="D1817" t="s">
        <v>369</v>
      </c>
      <c r="E1817" s="25">
        <v>1167997612.1476526</v>
      </c>
      <c r="F1817" s="13">
        <f>INDEX($R$3:$T$335,MATCH(VPPEL[[#This Row],[DistrictNumber]],$R$3:$R$335,0),3)</f>
        <v>1.34</v>
      </c>
      <c r="G1817" s="9">
        <f t="shared" si="158"/>
        <v>1565116.8002778545</v>
      </c>
      <c r="H1817" s="11">
        <v>1.02</v>
      </c>
      <c r="I1817" s="12" cm="1">
        <f t="array" ref="I1817">INDEX(VPPEL[],MATCH(VPPEL[[#This Row],[Base Year]]&amp;VPPEL[[#This Row],[DistrictNumber]],VPPEL[[Fiscal Year]:[Fiscal Year]]&amp;VPPEL[[DistrictNumber]:[DistrictNumber]],0),9)*$H1817</f>
        <v>745189.07083081873</v>
      </c>
      <c r="J1817" s="15">
        <f>IF(VPPEL[[#This Row],[Unadjusted Maximum Revenue]]/(VPPEL[[#This Row],[Proposed Taxable Valuation]]/1000)&gt;VPPEL[[#This Row],[Max VPPEL RATE]],VPPEL[[#This Row],[Max VPPEL RATE]],VPPEL[[#This Row],[Unadjusted Maximum Revenue]]/(VPPEL[[#This Row],[Proposed Taxable Valuation]]/1000))</f>
        <v>0.63800564579974117</v>
      </c>
      <c r="K1817" s="26">
        <f>ROUND(VPPEL[[#This Row],[Proposed Taxable Valuation]]/1000*VPPEL[[#This Row],[Adjusted Rate]],0)</f>
        <v>745189</v>
      </c>
      <c r="L1817" s="19">
        <f t="shared" si="156"/>
        <v>-819927.72944703582</v>
      </c>
      <c r="M1817" s="17">
        <f t="shared" si="159"/>
        <v>-0.70199435420025891</v>
      </c>
      <c r="N1817" s="2">
        <v>757539617.9215517</v>
      </c>
      <c r="O1817">
        <f>INDEX($R$3:$T$335,MATCH(VPPEL[[#This Row],[DistrictNumber]],$R$3:$R$335,0),3)</f>
        <v>1.34</v>
      </c>
      <c r="P1817" s="9">
        <f t="shared" si="157"/>
        <v>1015103</v>
      </c>
    </row>
    <row r="1818" spans="1:16" x14ac:dyDescent="0.35">
      <c r="A1818" s="13">
        <v>2031</v>
      </c>
      <c r="B1818" s="13">
        <f t="shared" si="155"/>
        <v>2030</v>
      </c>
      <c r="C1818" t="s">
        <v>370</v>
      </c>
      <c r="D1818" t="s">
        <v>371</v>
      </c>
      <c r="E1818" s="25">
        <v>848146234.57281458</v>
      </c>
      <c r="F1818" s="13">
        <f>INDEX($R$3:$T$335,MATCH(VPPEL[[#This Row],[DistrictNumber]],$R$3:$R$335,0),3)</f>
        <v>0.48657</v>
      </c>
      <c r="G1818" s="9">
        <f t="shared" si="158"/>
        <v>412682.51335609437</v>
      </c>
      <c r="H1818" s="11">
        <v>1.02</v>
      </c>
      <c r="I1818" s="12" cm="1">
        <f t="array" ref="I1818">INDEX(VPPEL[],MATCH(VPPEL[[#This Row],[Base Year]]&amp;VPPEL[[#This Row],[DistrictNumber]],VPPEL[[Fiscal Year]:[Fiscal Year]]&amp;VPPEL[[DistrictNumber]:[DistrictNumber]],0),9)*$H1818</f>
        <v>251499.98469518352</v>
      </c>
      <c r="J1818" s="15">
        <f>IF(VPPEL[[#This Row],[Unadjusted Maximum Revenue]]/(VPPEL[[#This Row],[Proposed Taxable Valuation]]/1000)&gt;VPPEL[[#This Row],[Max VPPEL RATE]],VPPEL[[#This Row],[Max VPPEL RATE]],VPPEL[[#This Row],[Unadjusted Maximum Revenue]]/(VPPEL[[#This Row],[Proposed Taxable Valuation]]/1000))</f>
        <v>0.2965290352575301</v>
      </c>
      <c r="K1818" s="26">
        <f>ROUND(VPPEL[[#This Row],[Proposed Taxable Valuation]]/1000*VPPEL[[#This Row],[Adjusted Rate]],0)</f>
        <v>251500</v>
      </c>
      <c r="L1818" s="19">
        <f t="shared" si="156"/>
        <v>-161182.52866091084</v>
      </c>
      <c r="M1818" s="17">
        <f t="shared" si="159"/>
        <v>-0.1900409647424699</v>
      </c>
      <c r="N1818" s="2">
        <v>540345346.83217359</v>
      </c>
      <c r="O1818">
        <f>INDEX($R$3:$T$335,MATCH(VPPEL[[#This Row],[DistrictNumber]],$R$3:$R$335,0),3)</f>
        <v>0.48657</v>
      </c>
      <c r="P1818" s="9">
        <f t="shared" si="157"/>
        <v>262916</v>
      </c>
    </row>
    <row r="1819" spans="1:16" x14ac:dyDescent="0.35">
      <c r="A1819" s="13">
        <v>2031</v>
      </c>
      <c r="B1819" s="13">
        <f t="shared" si="155"/>
        <v>2030</v>
      </c>
      <c r="C1819" t="s">
        <v>372</v>
      </c>
      <c r="D1819" t="s">
        <v>373</v>
      </c>
      <c r="E1819" s="25">
        <v>431175024.57193691</v>
      </c>
      <c r="F1819" s="13">
        <f>INDEX($R$3:$T$335,MATCH(VPPEL[[#This Row],[DistrictNumber]],$R$3:$R$335,0),3)</f>
        <v>0</v>
      </c>
      <c r="G1819" s="9">
        <f t="shared" si="158"/>
        <v>0</v>
      </c>
      <c r="H1819" s="11">
        <v>1.02</v>
      </c>
      <c r="I1819" s="12" cm="1">
        <f t="array" ref="I1819">INDEX(VPPEL[],MATCH(VPPEL[[#This Row],[Base Year]]&amp;VPPEL[[#This Row],[DistrictNumber]],VPPEL[[Fiscal Year]:[Fiscal Year]]&amp;VPPEL[[DistrictNumber]:[DistrictNumber]],0),9)*$H1819</f>
        <v>0</v>
      </c>
      <c r="J1819" s="15">
        <f>IF(VPPEL[[#This Row],[Unadjusted Maximum Revenue]]/(VPPEL[[#This Row],[Proposed Taxable Valuation]]/1000)&gt;VPPEL[[#This Row],[Max VPPEL RATE]],VPPEL[[#This Row],[Max VPPEL RATE]],VPPEL[[#This Row],[Unadjusted Maximum Revenue]]/(VPPEL[[#This Row],[Proposed Taxable Valuation]]/1000))</f>
        <v>0</v>
      </c>
      <c r="K1819" s="26">
        <f>ROUND(VPPEL[[#This Row],[Proposed Taxable Valuation]]/1000*VPPEL[[#This Row],[Adjusted Rate]],0)</f>
        <v>0</v>
      </c>
      <c r="L1819" s="19">
        <f t="shared" si="156"/>
        <v>0</v>
      </c>
      <c r="M1819" s="17">
        <f t="shared" si="159"/>
        <v>0</v>
      </c>
      <c r="N1819" s="2">
        <v>249865926.15874594</v>
      </c>
      <c r="O1819">
        <f>INDEX($R$3:$T$335,MATCH(VPPEL[[#This Row],[DistrictNumber]],$R$3:$R$335,0),3)</f>
        <v>0</v>
      </c>
      <c r="P1819" s="9">
        <f t="shared" si="157"/>
        <v>0</v>
      </c>
    </row>
    <row r="1820" spans="1:16" x14ac:dyDescent="0.35">
      <c r="A1820" s="13">
        <v>2031</v>
      </c>
      <c r="B1820" s="13">
        <f t="shared" si="155"/>
        <v>2030</v>
      </c>
      <c r="C1820" t="s">
        <v>374</v>
      </c>
      <c r="D1820" t="s">
        <v>375</v>
      </c>
      <c r="E1820" s="25">
        <v>186247207.39857864</v>
      </c>
      <c r="F1820" s="13">
        <f>INDEX($R$3:$T$335,MATCH(VPPEL[[#This Row],[DistrictNumber]],$R$3:$R$335,0),3)</f>
        <v>1.34</v>
      </c>
      <c r="G1820" s="9">
        <f t="shared" si="158"/>
        <v>249571.25791409539</v>
      </c>
      <c r="H1820" s="11">
        <v>1.02</v>
      </c>
      <c r="I1820" s="12" cm="1">
        <f t="array" ref="I1820">INDEX(VPPEL[],MATCH(VPPEL[[#This Row],[Base Year]]&amp;VPPEL[[#This Row],[DistrictNumber]],VPPEL[[Fiscal Year]:[Fiscal Year]]&amp;VPPEL[[DistrictNumber]:[DistrictNumber]],0),9)*$H1820</f>
        <v>183614.7705422873</v>
      </c>
      <c r="J1820" s="15">
        <f>IF(VPPEL[[#This Row],[Unadjusted Maximum Revenue]]/(VPPEL[[#This Row],[Proposed Taxable Valuation]]/1000)&gt;VPPEL[[#This Row],[Max VPPEL RATE]],VPPEL[[#This Row],[Max VPPEL RATE]],VPPEL[[#This Row],[Unadjusted Maximum Revenue]]/(VPPEL[[#This Row],[Proposed Taxable Valuation]]/1000))</f>
        <v>0.98586589891435106</v>
      </c>
      <c r="K1820" s="26">
        <f>ROUND(VPPEL[[#This Row],[Proposed Taxable Valuation]]/1000*VPPEL[[#This Row],[Adjusted Rate]],0)</f>
        <v>183615</v>
      </c>
      <c r="L1820" s="19">
        <f t="shared" si="156"/>
        <v>-65956.487371808093</v>
      </c>
      <c r="M1820" s="17">
        <f t="shared" si="159"/>
        <v>-0.35413410108564902</v>
      </c>
      <c r="N1820" s="2">
        <v>137932786.73916626</v>
      </c>
      <c r="O1820">
        <f>INDEX($R$3:$T$335,MATCH(VPPEL[[#This Row],[DistrictNumber]],$R$3:$R$335,0),3)</f>
        <v>1.34</v>
      </c>
      <c r="P1820" s="9">
        <f t="shared" si="157"/>
        <v>184830</v>
      </c>
    </row>
    <row r="1821" spans="1:16" x14ac:dyDescent="0.35">
      <c r="A1821" s="13">
        <v>2031</v>
      </c>
      <c r="B1821" s="13">
        <f t="shared" si="155"/>
        <v>2030</v>
      </c>
      <c r="C1821" t="s">
        <v>376</v>
      </c>
      <c r="D1821" t="s">
        <v>377</v>
      </c>
      <c r="E1821" s="25">
        <v>121943676.925217</v>
      </c>
      <c r="F1821" s="13">
        <f>INDEX($R$3:$T$335,MATCH(VPPEL[[#This Row],[DistrictNumber]],$R$3:$R$335,0),3)</f>
        <v>0</v>
      </c>
      <c r="G1821" s="9">
        <f t="shared" si="158"/>
        <v>0</v>
      </c>
      <c r="H1821" s="11">
        <v>1.02</v>
      </c>
      <c r="I1821" s="12" cm="1">
        <f t="array" ref="I1821">INDEX(VPPEL[],MATCH(VPPEL[[#This Row],[Base Year]]&amp;VPPEL[[#This Row],[DistrictNumber]],VPPEL[[Fiscal Year]:[Fiscal Year]]&amp;VPPEL[[DistrictNumber]:[DistrictNumber]],0),9)*$H1821</f>
        <v>0</v>
      </c>
      <c r="J1821" s="15">
        <f>IF(VPPEL[[#This Row],[Unadjusted Maximum Revenue]]/(VPPEL[[#This Row],[Proposed Taxable Valuation]]/1000)&gt;VPPEL[[#This Row],[Max VPPEL RATE]],VPPEL[[#This Row],[Max VPPEL RATE]],VPPEL[[#This Row],[Unadjusted Maximum Revenue]]/(VPPEL[[#This Row],[Proposed Taxable Valuation]]/1000))</f>
        <v>0</v>
      </c>
      <c r="K1821" s="26">
        <f>ROUND(VPPEL[[#This Row],[Proposed Taxable Valuation]]/1000*VPPEL[[#This Row],[Adjusted Rate]],0)</f>
        <v>0</v>
      </c>
      <c r="L1821" s="19">
        <f t="shared" si="156"/>
        <v>0</v>
      </c>
      <c r="M1821" s="17">
        <f t="shared" si="159"/>
        <v>0</v>
      </c>
      <c r="N1821" s="2">
        <v>87190989.237196237</v>
      </c>
      <c r="O1821">
        <f>INDEX($R$3:$T$335,MATCH(VPPEL[[#This Row],[DistrictNumber]],$R$3:$R$335,0),3)</f>
        <v>0</v>
      </c>
      <c r="P1821" s="9">
        <f t="shared" si="157"/>
        <v>0</v>
      </c>
    </row>
    <row r="1822" spans="1:16" x14ac:dyDescent="0.35">
      <c r="A1822" s="13">
        <v>2031</v>
      </c>
      <c r="B1822" s="13">
        <f t="shared" si="155"/>
        <v>2030</v>
      </c>
      <c r="C1822" t="s">
        <v>378</v>
      </c>
      <c r="D1822" t="s">
        <v>379</v>
      </c>
      <c r="E1822" s="25">
        <v>231967881.05307034</v>
      </c>
      <c r="F1822" s="13">
        <f>INDEX($R$3:$T$335,MATCH(VPPEL[[#This Row],[DistrictNumber]],$R$3:$R$335,0),3)</f>
        <v>1</v>
      </c>
      <c r="G1822" s="9">
        <f t="shared" si="158"/>
        <v>231967.88105307033</v>
      </c>
      <c r="H1822" s="11">
        <v>1.02</v>
      </c>
      <c r="I1822" s="12" cm="1">
        <f t="array" ref="I1822">INDEX(VPPEL[],MATCH(VPPEL[[#This Row],[Base Year]]&amp;VPPEL[[#This Row],[DistrictNumber]],VPPEL[[Fiscal Year]:[Fiscal Year]]&amp;VPPEL[[DistrictNumber]:[DistrictNumber]],0),9)*$H1822</f>
        <v>129801.3280812178</v>
      </c>
      <c r="J1822" s="15">
        <f>IF(VPPEL[[#This Row],[Unadjusted Maximum Revenue]]/(VPPEL[[#This Row],[Proposed Taxable Valuation]]/1000)&gt;VPPEL[[#This Row],[Max VPPEL RATE]],VPPEL[[#This Row],[Max VPPEL RATE]],VPPEL[[#This Row],[Unadjusted Maximum Revenue]]/(VPPEL[[#This Row],[Proposed Taxable Valuation]]/1000))</f>
        <v>0.55956595150999133</v>
      </c>
      <c r="K1822" s="26">
        <f>ROUND(VPPEL[[#This Row],[Proposed Taxable Valuation]]/1000*VPPEL[[#This Row],[Adjusted Rate]],0)</f>
        <v>129801</v>
      </c>
      <c r="L1822" s="19">
        <f t="shared" si="156"/>
        <v>-102166.55297185254</v>
      </c>
      <c r="M1822" s="17">
        <f t="shared" si="159"/>
        <v>-0.44043404849000867</v>
      </c>
      <c r="N1822" s="2">
        <v>147563008.566762</v>
      </c>
      <c r="O1822">
        <f>INDEX($R$3:$T$335,MATCH(VPPEL[[#This Row],[DistrictNumber]],$R$3:$R$335,0),3)</f>
        <v>1</v>
      </c>
      <c r="P1822" s="9">
        <f t="shared" si="157"/>
        <v>147563</v>
      </c>
    </row>
    <row r="1823" spans="1:16" x14ac:dyDescent="0.35">
      <c r="A1823" s="13">
        <v>2031</v>
      </c>
      <c r="B1823" s="13">
        <f t="shared" si="155"/>
        <v>2030</v>
      </c>
      <c r="C1823" t="s">
        <v>380</v>
      </c>
      <c r="D1823" t="s">
        <v>381</v>
      </c>
      <c r="E1823" s="25">
        <v>928082128.52267766</v>
      </c>
      <c r="F1823" s="13">
        <f>INDEX($R$3:$T$335,MATCH(VPPEL[[#This Row],[DistrictNumber]],$R$3:$R$335,0),3)</f>
        <v>1.34</v>
      </c>
      <c r="G1823" s="9">
        <f t="shared" si="158"/>
        <v>1243630.0522203881</v>
      </c>
      <c r="H1823" s="11">
        <v>1.02</v>
      </c>
      <c r="I1823" s="12" cm="1">
        <f t="array" ref="I1823">INDEX(VPPEL[],MATCH(VPPEL[[#This Row],[Base Year]]&amp;VPPEL[[#This Row],[DistrictNumber]],VPPEL[[Fiscal Year]:[Fiscal Year]]&amp;VPPEL[[DistrictNumber]:[DistrictNumber]],0),9)*$H1823</f>
        <v>633207.03550727002</v>
      </c>
      <c r="J1823" s="15">
        <f>IF(VPPEL[[#This Row],[Unadjusted Maximum Revenue]]/(VPPEL[[#This Row],[Proposed Taxable Valuation]]/1000)&gt;VPPEL[[#This Row],[Max VPPEL RATE]],VPPEL[[#This Row],[Max VPPEL RATE]],VPPEL[[#This Row],[Unadjusted Maximum Revenue]]/(VPPEL[[#This Row],[Proposed Taxable Valuation]]/1000))</f>
        <v>0.68227478586966195</v>
      </c>
      <c r="K1823" s="26">
        <f>ROUND(VPPEL[[#This Row],[Proposed Taxable Valuation]]/1000*VPPEL[[#This Row],[Adjusted Rate]],0)</f>
        <v>633207</v>
      </c>
      <c r="L1823" s="19">
        <f t="shared" si="156"/>
        <v>-610423.01671311806</v>
      </c>
      <c r="M1823" s="17">
        <f t="shared" si="159"/>
        <v>-0.65772521413033813</v>
      </c>
      <c r="N1823" s="2">
        <v>556619952.08526087</v>
      </c>
      <c r="O1823">
        <f>INDEX($R$3:$T$335,MATCH(VPPEL[[#This Row],[DistrictNumber]],$R$3:$R$335,0),3)</f>
        <v>1.34</v>
      </c>
      <c r="P1823" s="9">
        <f t="shared" si="157"/>
        <v>745871</v>
      </c>
    </row>
    <row r="1824" spans="1:16" x14ac:dyDescent="0.35">
      <c r="A1824" s="13">
        <v>2031</v>
      </c>
      <c r="B1824" s="13">
        <f t="shared" si="155"/>
        <v>2030</v>
      </c>
      <c r="C1824" t="s">
        <v>382</v>
      </c>
      <c r="D1824" t="s">
        <v>383</v>
      </c>
      <c r="E1824" s="25">
        <v>1284915065.9474585</v>
      </c>
      <c r="F1824" s="13">
        <f>INDEX($R$3:$T$335,MATCH(VPPEL[[#This Row],[DistrictNumber]],$R$3:$R$335,0),3)</f>
        <v>1.34</v>
      </c>
      <c r="G1824" s="9">
        <f t="shared" si="158"/>
        <v>1721786.1883695947</v>
      </c>
      <c r="H1824" s="11">
        <v>1.02</v>
      </c>
      <c r="I1824" s="12" cm="1">
        <f t="array" ref="I1824">INDEX(VPPEL[],MATCH(VPPEL[[#This Row],[Base Year]]&amp;VPPEL[[#This Row],[DistrictNumber]],VPPEL[[Fiscal Year]:[Fiscal Year]]&amp;VPPEL[[DistrictNumber]:[DistrictNumber]],0),9)*$H1824</f>
        <v>1032690.9630640086</v>
      </c>
      <c r="J1824" s="15">
        <f>IF(VPPEL[[#This Row],[Unadjusted Maximum Revenue]]/(VPPEL[[#This Row],[Proposed Taxable Valuation]]/1000)&gt;VPPEL[[#This Row],[Max VPPEL RATE]],VPPEL[[#This Row],[Max VPPEL RATE]],VPPEL[[#This Row],[Unadjusted Maximum Revenue]]/(VPPEL[[#This Row],[Proposed Taxable Valuation]]/1000))</f>
        <v>0.803703676945007</v>
      </c>
      <c r="K1824" s="26">
        <f>ROUND(VPPEL[[#This Row],[Proposed Taxable Valuation]]/1000*VPPEL[[#This Row],[Adjusted Rate]],0)</f>
        <v>1032691</v>
      </c>
      <c r="L1824" s="19">
        <f t="shared" si="156"/>
        <v>-689095.22530558612</v>
      </c>
      <c r="M1824" s="17">
        <f t="shared" si="159"/>
        <v>-0.53629632305499308</v>
      </c>
      <c r="N1824" s="2">
        <v>805705973.72856438</v>
      </c>
      <c r="O1824">
        <f>INDEX($R$3:$T$335,MATCH(VPPEL[[#This Row],[DistrictNumber]],$R$3:$R$335,0),3)</f>
        <v>1.34</v>
      </c>
      <c r="P1824" s="9">
        <f t="shared" si="157"/>
        <v>1079646</v>
      </c>
    </row>
    <row r="1825" spans="1:16" x14ac:dyDescent="0.35">
      <c r="A1825" s="13">
        <v>2031</v>
      </c>
      <c r="B1825" s="13">
        <f t="shared" si="155"/>
        <v>2030</v>
      </c>
      <c r="C1825" t="s">
        <v>384</v>
      </c>
      <c r="D1825" t="s">
        <v>385</v>
      </c>
      <c r="E1825" s="25">
        <v>975547864.2729485</v>
      </c>
      <c r="F1825" s="13">
        <f>INDEX($R$3:$T$335,MATCH(VPPEL[[#This Row],[DistrictNumber]],$R$3:$R$335,0),3)</f>
        <v>1.34</v>
      </c>
      <c r="G1825" s="9">
        <f t="shared" si="158"/>
        <v>1307234.1381257509</v>
      </c>
      <c r="H1825" s="11">
        <v>1.02</v>
      </c>
      <c r="I1825" s="12" cm="1">
        <f t="array" ref="I1825">INDEX(VPPEL[],MATCH(VPPEL[[#This Row],[Base Year]]&amp;VPPEL[[#This Row],[DistrictNumber]],VPPEL[[Fiscal Year]:[Fiscal Year]]&amp;VPPEL[[DistrictNumber]:[DistrictNumber]],0),9)*$H1825</f>
        <v>643772.65672291256</v>
      </c>
      <c r="J1825" s="15">
        <f>IF(VPPEL[[#This Row],[Unadjusted Maximum Revenue]]/(VPPEL[[#This Row],[Proposed Taxable Valuation]]/1000)&gt;VPPEL[[#This Row],[Max VPPEL RATE]],VPPEL[[#This Row],[Max VPPEL RATE]],VPPEL[[#This Row],[Unadjusted Maximum Revenue]]/(VPPEL[[#This Row],[Proposed Taxable Valuation]]/1000))</f>
        <v>0.6599088371770464</v>
      </c>
      <c r="K1825" s="26">
        <f>ROUND(VPPEL[[#This Row],[Proposed Taxable Valuation]]/1000*VPPEL[[#This Row],[Adjusted Rate]],0)</f>
        <v>643773</v>
      </c>
      <c r="L1825" s="19">
        <f t="shared" si="156"/>
        <v>-663461.48140283837</v>
      </c>
      <c r="M1825" s="17">
        <f t="shared" si="159"/>
        <v>-0.68009116282295368</v>
      </c>
      <c r="N1825" s="2">
        <v>542695976.37788153</v>
      </c>
      <c r="O1825">
        <f>INDEX($R$3:$T$335,MATCH(VPPEL[[#This Row],[DistrictNumber]],$R$3:$R$335,0),3)</f>
        <v>1.34</v>
      </c>
      <c r="P1825" s="9">
        <f t="shared" si="157"/>
        <v>727213</v>
      </c>
    </row>
    <row r="1826" spans="1:16" x14ac:dyDescent="0.35">
      <c r="A1826" s="13">
        <v>2031</v>
      </c>
      <c r="B1826" s="13">
        <f t="shared" si="155"/>
        <v>2030</v>
      </c>
      <c r="C1826" t="s">
        <v>386</v>
      </c>
      <c r="D1826" t="s">
        <v>387</v>
      </c>
      <c r="E1826" s="25">
        <v>146148916.1924704</v>
      </c>
      <c r="F1826" s="13">
        <f>INDEX($R$3:$T$335,MATCH(VPPEL[[#This Row],[DistrictNumber]],$R$3:$R$335,0),3)</f>
        <v>0</v>
      </c>
      <c r="G1826" s="9">
        <f t="shared" si="158"/>
        <v>0</v>
      </c>
      <c r="H1826" s="11">
        <v>1.02</v>
      </c>
      <c r="I1826" s="12" cm="1">
        <f t="array" ref="I1826">INDEX(VPPEL[],MATCH(VPPEL[[#This Row],[Base Year]]&amp;VPPEL[[#This Row],[DistrictNumber]],VPPEL[[Fiscal Year]:[Fiscal Year]]&amp;VPPEL[[DistrictNumber]:[DistrictNumber]],0),9)*$H1826</f>
        <v>0</v>
      </c>
      <c r="J1826" s="15">
        <f>IF(VPPEL[[#This Row],[Unadjusted Maximum Revenue]]/(VPPEL[[#This Row],[Proposed Taxable Valuation]]/1000)&gt;VPPEL[[#This Row],[Max VPPEL RATE]],VPPEL[[#This Row],[Max VPPEL RATE]],VPPEL[[#This Row],[Unadjusted Maximum Revenue]]/(VPPEL[[#This Row],[Proposed Taxable Valuation]]/1000))</f>
        <v>0</v>
      </c>
      <c r="K1826" s="26">
        <f>ROUND(VPPEL[[#This Row],[Proposed Taxable Valuation]]/1000*VPPEL[[#This Row],[Adjusted Rate]],0)</f>
        <v>0</v>
      </c>
      <c r="L1826" s="19">
        <f t="shared" si="156"/>
        <v>0</v>
      </c>
      <c r="M1826" s="17">
        <f t="shared" si="159"/>
        <v>0</v>
      </c>
      <c r="N1826" s="2">
        <v>103023545.61561652</v>
      </c>
      <c r="O1826">
        <f>INDEX($R$3:$T$335,MATCH(VPPEL[[#This Row],[DistrictNumber]],$R$3:$R$335,0),3)</f>
        <v>0</v>
      </c>
      <c r="P1826" s="9">
        <f t="shared" si="157"/>
        <v>0</v>
      </c>
    </row>
    <row r="1827" spans="1:16" x14ac:dyDescent="0.35">
      <c r="A1827" s="13">
        <v>2031</v>
      </c>
      <c r="B1827" s="13">
        <f t="shared" si="155"/>
        <v>2030</v>
      </c>
      <c r="C1827" t="s">
        <v>388</v>
      </c>
      <c r="D1827" t="s">
        <v>389</v>
      </c>
      <c r="E1827" s="25">
        <v>3253100052.7920508</v>
      </c>
      <c r="F1827" s="13">
        <f>INDEX($R$3:$T$335,MATCH(VPPEL[[#This Row],[DistrictNumber]],$R$3:$R$335,0),3)</f>
        <v>1.34</v>
      </c>
      <c r="G1827" s="9">
        <f t="shared" si="158"/>
        <v>4359154.070741348</v>
      </c>
      <c r="H1827" s="11">
        <v>1.02</v>
      </c>
      <c r="I1827" s="12" cm="1">
        <f t="array" ref="I1827">INDEX(VPPEL[],MATCH(VPPEL[[#This Row],[Base Year]]&amp;VPPEL[[#This Row],[DistrictNumber]],VPPEL[[Fiscal Year]:[Fiscal Year]]&amp;VPPEL[[DistrictNumber]:[DistrictNumber]],0),9)*$H1827</f>
        <v>2451112.9429470287</v>
      </c>
      <c r="J1827" s="15">
        <f>IF(VPPEL[[#This Row],[Unadjusted Maximum Revenue]]/(VPPEL[[#This Row],[Proposed Taxable Valuation]]/1000)&gt;VPPEL[[#This Row],[Max VPPEL RATE]],VPPEL[[#This Row],[Max VPPEL RATE]],VPPEL[[#This Row],[Unadjusted Maximum Revenue]]/(VPPEL[[#This Row],[Proposed Taxable Valuation]]/1000))</f>
        <v>0.75346989123291874</v>
      </c>
      <c r="K1827" s="26">
        <f>ROUND(VPPEL[[#This Row],[Proposed Taxable Valuation]]/1000*VPPEL[[#This Row],[Adjusted Rate]],0)</f>
        <v>2451113</v>
      </c>
      <c r="L1827" s="19">
        <f t="shared" si="156"/>
        <v>-1908041.1277943193</v>
      </c>
      <c r="M1827" s="17">
        <f t="shared" si="159"/>
        <v>-0.58653010876708134</v>
      </c>
      <c r="N1827" s="2">
        <v>1987031971.2759936</v>
      </c>
      <c r="O1827">
        <f>INDEX($R$3:$T$335,MATCH(VPPEL[[#This Row],[DistrictNumber]],$R$3:$R$335,0),3)</f>
        <v>1.34</v>
      </c>
      <c r="P1827" s="9">
        <f t="shared" si="157"/>
        <v>2662623</v>
      </c>
    </row>
    <row r="1828" spans="1:16" x14ac:dyDescent="0.35">
      <c r="A1828" s="13">
        <v>2031</v>
      </c>
      <c r="B1828" s="13">
        <f t="shared" si="155"/>
        <v>2030</v>
      </c>
      <c r="C1828" t="s">
        <v>390</v>
      </c>
      <c r="D1828" t="s">
        <v>391</v>
      </c>
      <c r="E1828" s="25">
        <v>500174234.68284023</v>
      </c>
      <c r="F1828" s="13">
        <f>INDEX($R$3:$T$335,MATCH(VPPEL[[#This Row],[DistrictNumber]],$R$3:$R$335,0),3)</f>
        <v>0.59326999999999996</v>
      </c>
      <c r="G1828" s="9">
        <f t="shared" si="158"/>
        <v>296738.36821028864</v>
      </c>
      <c r="H1828" s="11">
        <v>1.02</v>
      </c>
      <c r="I1828" s="12" cm="1">
        <f t="array" ref="I1828">INDEX(VPPEL[],MATCH(VPPEL[[#This Row],[Base Year]]&amp;VPPEL[[#This Row],[DistrictNumber]],VPPEL[[Fiscal Year]:[Fiscal Year]]&amp;VPPEL[[DistrictNumber]:[DistrictNumber]],0),9)*$H1828</f>
        <v>200700.68514231726</v>
      </c>
      <c r="J1828" s="15">
        <f>IF(VPPEL[[#This Row],[Unadjusted Maximum Revenue]]/(VPPEL[[#This Row],[Proposed Taxable Valuation]]/1000)&gt;VPPEL[[#This Row],[Max VPPEL RATE]],VPPEL[[#This Row],[Max VPPEL RATE]],VPPEL[[#This Row],[Unadjusted Maximum Revenue]]/(VPPEL[[#This Row],[Proposed Taxable Valuation]]/1000))</f>
        <v>0.401261542929298</v>
      </c>
      <c r="K1828" s="26">
        <f>ROUND(VPPEL[[#This Row],[Proposed Taxable Valuation]]/1000*VPPEL[[#This Row],[Adjusted Rate]],0)</f>
        <v>200701</v>
      </c>
      <c r="L1828" s="19">
        <f t="shared" si="156"/>
        <v>-96037.683067971375</v>
      </c>
      <c r="M1828" s="17">
        <f t="shared" si="159"/>
        <v>-0.19200845707070197</v>
      </c>
      <c r="N1828" s="2">
        <v>338858823.34208632</v>
      </c>
      <c r="O1828">
        <f>INDEX($R$3:$T$335,MATCH(VPPEL[[#This Row],[DistrictNumber]],$R$3:$R$335,0),3)</f>
        <v>0.59326999999999996</v>
      </c>
      <c r="P1828" s="9">
        <f t="shared" si="157"/>
        <v>201035</v>
      </c>
    </row>
    <row r="1829" spans="1:16" x14ac:dyDescent="0.35">
      <c r="A1829" s="13">
        <v>2031</v>
      </c>
      <c r="B1829" s="13">
        <f t="shared" si="155"/>
        <v>2030</v>
      </c>
      <c r="C1829" t="s">
        <v>392</v>
      </c>
      <c r="D1829" t="s">
        <v>393</v>
      </c>
      <c r="E1829" s="25">
        <v>1306980194.6240675</v>
      </c>
      <c r="F1829" s="13">
        <f>INDEX($R$3:$T$335,MATCH(VPPEL[[#This Row],[DistrictNumber]],$R$3:$R$335,0),3)</f>
        <v>0.67</v>
      </c>
      <c r="G1829" s="9">
        <f t="shared" si="158"/>
        <v>875676.73039812525</v>
      </c>
      <c r="H1829" s="11">
        <v>1.02</v>
      </c>
      <c r="I1829" s="12" cm="1">
        <f t="array" ref="I1829">INDEX(VPPEL[],MATCH(VPPEL[[#This Row],[Base Year]]&amp;VPPEL[[#This Row],[DistrictNumber]],VPPEL[[Fiscal Year]:[Fiscal Year]]&amp;VPPEL[[DistrictNumber]:[DistrictNumber]],0),9)*$H1829</f>
        <v>480755.19516860519</v>
      </c>
      <c r="J1829" s="15">
        <f>IF(VPPEL[[#This Row],[Unadjusted Maximum Revenue]]/(VPPEL[[#This Row],[Proposed Taxable Valuation]]/1000)&gt;VPPEL[[#This Row],[Max VPPEL RATE]],VPPEL[[#This Row],[Max VPPEL RATE]],VPPEL[[#This Row],[Unadjusted Maximum Revenue]]/(VPPEL[[#This Row],[Proposed Taxable Valuation]]/1000))</f>
        <v>0.36783663375012882</v>
      </c>
      <c r="K1829" s="26">
        <f>ROUND(VPPEL[[#This Row],[Proposed Taxable Valuation]]/1000*VPPEL[[#This Row],[Adjusted Rate]],0)</f>
        <v>480755</v>
      </c>
      <c r="L1829" s="19">
        <f t="shared" si="156"/>
        <v>-394921.53522952006</v>
      </c>
      <c r="M1829" s="17">
        <f t="shared" si="159"/>
        <v>-0.30216336624987122</v>
      </c>
      <c r="N1829" s="2">
        <v>809030755.06615305</v>
      </c>
      <c r="O1829">
        <f>INDEX($R$3:$T$335,MATCH(VPPEL[[#This Row],[DistrictNumber]],$R$3:$R$335,0),3)</f>
        <v>0.67</v>
      </c>
      <c r="P1829" s="9">
        <f t="shared" si="157"/>
        <v>542051</v>
      </c>
    </row>
    <row r="1830" spans="1:16" x14ac:dyDescent="0.35">
      <c r="A1830" s="13">
        <v>2031</v>
      </c>
      <c r="B1830" s="13">
        <f t="shared" si="155"/>
        <v>2030</v>
      </c>
      <c r="C1830" t="s">
        <v>394</v>
      </c>
      <c r="D1830" t="s">
        <v>395</v>
      </c>
      <c r="E1830" s="25">
        <v>970260575.88864303</v>
      </c>
      <c r="F1830" s="13">
        <f>INDEX($R$3:$T$335,MATCH(VPPEL[[#This Row],[DistrictNumber]],$R$3:$R$335,0),3)</f>
        <v>0</v>
      </c>
      <c r="G1830" s="9">
        <f t="shared" si="158"/>
        <v>0</v>
      </c>
      <c r="H1830" s="11">
        <v>1.02</v>
      </c>
      <c r="I1830" s="12" cm="1">
        <f t="array" ref="I1830">INDEX(VPPEL[],MATCH(VPPEL[[#This Row],[Base Year]]&amp;VPPEL[[#This Row],[DistrictNumber]],VPPEL[[Fiscal Year]:[Fiscal Year]]&amp;VPPEL[[DistrictNumber]:[DistrictNumber]],0),9)*$H1830</f>
        <v>0</v>
      </c>
      <c r="J1830" s="15">
        <f>IF(VPPEL[[#This Row],[Unadjusted Maximum Revenue]]/(VPPEL[[#This Row],[Proposed Taxable Valuation]]/1000)&gt;VPPEL[[#This Row],[Max VPPEL RATE]],VPPEL[[#This Row],[Max VPPEL RATE]],VPPEL[[#This Row],[Unadjusted Maximum Revenue]]/(VPPEL[[#This Row],[Proposed Taxable Valuation]]/1000))</f>
        <v>0</v>
      </c>
      <c r="K1830" s="26">
        <f>ROUND(VPPEL[[#This Row],[Proposed Taxable Valuation]]/1000*VPPEL[[#This Row],[Adjusted Rate]],0)</f>
        <v>0</v>
      </c>
      <c r="L1830" s="19">
        <f t="shared" si="156"/>
        <v>0</v>
      </c>
      <c r="M1830" s="17">
        <f t="shared" si="159"/>
        <v>0</v>
      </c>
      <c r="N1830" s="2">
        <v>693019826.90664017</v>
      </c>
      <c r="O1830">
        <f>INDEX($R$3:$T$335,MATCH(VPPEL[[#This Row],[DistrictNumber]],$R$3:$R$335,0),3)</f>
        <v>0</v>
      </c>
      <c r="P1830" s="9">
        <f t="shared" si="157"/>
        <v>0</v>
      </c>
    </row>
    <row r="1831" spans="1:16" x14ac:dyDescent="0.35">
      <c r="A1831" s="13">
        <v>2031</v>
      </c>
      <c r="B1831" s="13">
        <f t="shared" si="155"/>
        <v>2030</v>
      </c>
      <c r="C1831" t="s">
        <v>396</v>
      </c>
      <c r="D1831" t="s">
        <v>397</v>
      </c>
      <c r="E1831" s="25">
        <v>281456101.65566313</v>
      </c>
      <c r="F1831" s="13">
        <f>INDEX($R$3:$T$335,MATCH(VPPEL[[#This Row],[DistrictNumber]],$R$3:$R$335,0),3)</f>
        <v>0.20347000000000001</v>
      </c>
      <c r="G1831" s="9">
        <f t="shared" si="158"/>
        <v>57267.873003877779</v>
      </c>
      <c r="H1831" s="11">
        <v>1.02</v>
      </c>
      <c r="I1831" s="12" cm="1">
        <f t="array" ref="I1831">INDEX(VPPEL[],MATCH(VPPEL[[#This Row],[Base Year]]&amp;VPPEL[[#This Row],[DistrictNumber]],VPPEL[[Fiscal Year]:[Fiscal Year]]&amp;VPPEL[[DistrictNumber]:[DistrictNumber]],0),9)*$H1831</f>
        <v>33551.360451022483</v>
      </c>
      <c r="J1831" s="15">
        <f>IF(VPPEL[[#This Row],[Unadjusted Maximum Revenue]]/(VPPEL[[#This Row],[Proposed Taxable Valuation]]/1000)&gt;VPPEL[[#This Row],[Max VPPEL RATE]],VPPEL[[#This Row],[Max VPPEL RATE]],VPPEL[[#This Row],[Unadjusted Maximum Revenue]]/(VPPEL[[#This Row],[Proposed Taxable Valuation]]/1000))</f>
        <v>0.11920637091772711</v>
      </c>
      <c r="K1831" s="26">
        <f>ROUND(VPPEL[[#This Row],[Proposed Taxable Valuation]]/1000*VPPEL[[#This Row],[Adjusted Rate]],0)</f>
        <v>33551</v>
      </c>
      <c r="L1831" s="19">
        <f t="shared" si="156"/>
        <v>-23716.512552855296</v>
      </c>
      <c r="M1831" s="17">
        <f t="shared" si="159"/>
        <v>-8.4263629082272903E-2</v>
      </c>
      <c r="N1831" s="2">
        <v>173640564.73349291</v>
      </c>
      <c r="O1831">
        <f>INDEX($R$3:$T$335,MATCH(VPPEL[[#This Row],[DistrictNumber]],$R$3:$R$335,0),3)</f>
        <v>0.20347000000000001</v>
      </c>
      <c r="P1831" s="9">
        <f t="shared" si="157"/>
        <v>35331</v>
      </c>
    </row>
    <row r="1832" spans="1:16" x14ac:dyDescent="0.35">
      <c r="A1832" s="13">
        <v>2031</v>
      </c>
      <c r="B1832" s="13">
        <f t="shared" si="155"/>
        <v>2030</v>
      </c>
      <c r="C1832" t="s">
        <v>398</v>
      </c>
      <c r="D1832" t="s">
        <v>399</v>
      </c>
      <c r="E1832" s="25">
        <v>474480126.28804427</v>
      </c>
      <c r="F1832" s="13">
        <f>INDEX($R$3:$T$335,MATCH(VPPEL[[#This Row],[DistrictNumber]],$R$3:$R$335,0),3)</f>
        <v>1.34</v>
      </c>
      <c r="G1832" s="9">
        <f t="shared" si="158"/>
        <v>635803.36922597932</v>
      </c>
      <c r="H1832" s="11">
        <v>1.02</v>
      </c>
      <c r="I1832" s="12" cm="1">
        <f t="array" ref="I1832">INDEX(VPPEL[],MATCH(VPPEL[[#This Row],[Base Year]]&amp;VPPEL[[#This Row],[DistrictNumber]],VPPEL[[Fiscal Year]:[Fiscal Year]]&amp;VPPEL[[DistrictNumber]:[DistrictNumber]],0),9)*$H1832</f>
        <v>530395.41032087873</v>
      </c>
      <c r="J1832" s="15">
        <f>IF(VPPEL[[#This Row],[Unadjusted Maximum Revenue]]/(VPPEL[[#This Row],[Proposed Taxable Valuation]]/1000)&gt;VPPEL[[#This Row],[Max VPPEL RATE]],VPPEL[[#This Row],[Max VPPEL RATE]],VPPEL[[#This Row],[Unadjusted Maximum Revenue]]/(VPPEL[[#This Row],[Proposed Taxable Valuation]]/1000))</f>
        <v>1.1178453657696292</v>
      </c>
      <c r="K1832" s="26">
        <f>ROUND(VPPEL[[#This Row],[Proposed Taxable Valuation]]/1000*VPPEL[[#This Row],[Adjusted Rate]],0)</f>
        <v>530395</v>
      </c>
      <c r="L1832" s="19">
        <f t="shared" si="156"/>
        <v>-105407.95890510059</v>
      </c>
      <c r="M1832" s="17">
        <f t="shared" si="159"/>
        <v>-0.22215463423037085</v>
      </c>
      <c r="N1832" s="2">
        <v>388293147.96399164</v>
      </c>
      <c r="O1832">
        <f>INDEX($R$3:$T$335,MATCH(VPPEL[[#This Row],[DistrictNumber]],$R$3:$R$335,0),3)</f>
        <v>1.34</v>
      </c>
      <c r="P1832" s="9">
        <f t="shared" si="157"/>
        <v>520313</v>
      </c>
    </row>
    <row r="1833" spans="1:16" x14ac:dyDescent="0.35">
      <c r="A1833" s="13">
        <v>2031</v>
      </c>
      <c r="B1833" s="13">
        <f t="shared" si="155"/>
        <v>2030</v>
      </c>
      <c r="C1833" t="s">
        <v>400</v>
      </c>
      <c r="D1833" t="s">
        <v>401</v>
      </c>
      <c r="E1833" s="25">
        <v>2276660288.6101623</v>
      </c>
      <c r="F1833" s="13">
        <f>INDEX($R$3:$T$335,MATCH(VPPEL[[#This Row],[DistrictNumber]],$R$3:$R$335,0),3)</f>
        <v>0.67</v>
      </c>
      <c r="G1833" s="9">
        <f t="shared" si="158"/>
        <v>1525362.3933688088</v>
      </c>
      <c r="H1833" s="11">
        <v>1.02</v>
      </c>
      <c r="I1833" s="12" cm="1">
        <f t="array" ref="I1833">INDEX(VPPEL[],MATCH(VPPEL[[#This Row],[Base Year]]&amp;VPPEL[[#This Row],[DistrictNumber]],VPPEL[[Fiscal Year]:[Fiscal Year]]&amp;VPPEL[[DistrictNumber]:[DistrictNumber]],0),9)*$H1833</f>
        <v>830308.90590022248</v>
      </c>
      <c r="J1833" s="15">
        <f>IF(VPPEL[[#This Row],[Unadjusted Maximum Revenue]]/(VPPEL[[#This Row],[Proposed Taxable Valuation]]/1000)&gt;VPPEL[[#This Row],[Max VPPEL RATE]],VPPEL[[#This Row],[Max VPPEL RATE]],VPPEL[[#This Row],[Unadjusted Maximum Revenue]]/(VPPEL[[#This Row],[Proposed Taxable Valuation]]/1000))</f>
        <v>0.36470478711916349</v>
      </c>
      <c r="K1833" s="26">
        <f>ROUND(VPPEL[[#This Row],[Proposed Taxable Valuation]]/1000*VPPEL[[#This Row],[Adjusted Rate]],0)</f>
        <v>830309</v>
      </c>
      <c r="L1833" s="19">
        <f t="shared" si="156"/>
        <v>-695053.4874685863</v>
      </c>
      <c r="M1833" s="17">
        <f t="shared" si="159"/>
        <v>-0.30529521288083655</v>
      </c>
      <c r="N1833" s="2">
        <v>1379664671.7838013</v>
      </c>
      <c r="O1833">
        <f>INDEX($R$3:$T$335,MATCH(VPPEL[[#This Row],[DistrictNumber]],$R$3:$R$335,0),3)</f>
        <v>0.67</v>
      </c>
      <c r="P1833" s="9">
        <f t="shared" si="157"/>
        <v>924375</v>
      </c>
    </row>
    <row r="1834" spans="1:16" x14ac:dyDescent="0.35">
      <c r="A1834" s="13">
        <v>2031</v>
      </c>
      <c r="B1834" s="13">
        <f t="shared" si="155"/>
        <v>2030</v>
      </c>
      <c r="C1834" t="s">
        <v>402</v>
      </c>
      <c r="D1834" t="s">
        <v>403</v>
      </c>
      <c r="E1834" s="25">
        <v>605315444.67239952</v>
      </c>
      <c r="F1834" s="13">
        <f>INDEX($R$3:$T$335,MATCH(VPPEL[[#This Row],[DistrictNumber]],$R$3:$R$335,0),3)</f>
        <v>1.34</v>
      </c>
      <c r="G1834" s="9">
        <f t="shared" si="158"/>
        <v>811122.69586101547</v>
      </c>
      <c r="H1834" s="11">
        <v>1.02</v>
      </c>
      <c r="I1834" s="12" cm="1">
        <f t="array" ref="I1834">INDEX(VPPEL[],MATCH(VPPEL[[#This Row],[Base Year]]&amp;VPPEL[[#This Row],[DistrictNumber]],VPPEL[[Fiscal Year]:[Fiscal Year]]&amp;VPPEL[[DistrictNumber]:[DistrictNumber]],0),9)*$H1834</f>
        <v>541740.08106463938</v>
      </c>
      <c r="J1834" s="15">
        <f>IF(VPPEL[[#This Row],[Unadjusted Maximum Revenue]]/(VPPEL[[#This Row],[Proposed Taxable Valuation]]/1000)&gt;VPPEL[[#This Row],[Max VPPEL RATE]],VPPEL[[#This Row],[Max VPPEL RATE]],VPPEL[[#This Row],[Unadjusted Maximum Revenue]]/(VPPEL[[#This Row],[Proposed Taxable Valuation]]/1000))</f>
        <v>0.8949715158149194</v>
      </c>
      <c r="K1834" s="26">
        <f>ROUND(VPPEL[[#This Row],[Proposed Taxable Valuation]]/1000*VPPEL[[#This Row],[Adjusted Rate]],0)</f>
        <v>541740</v>
      </c>
      <c r="L1834" s="19">
        <f t="shared" si="156"/>
        <v>-269382.61479637609</v>
      </c>
      <c r="M1834" s="17">
        <f t="shared" si="159"/>
        <v>-0.44502848418508067</v>
      </c>
      <c r="N1834" s="2">
        <v>451233688.02591842</v>
      </c>
      <c r="O1834">
        <f>INDEX($R$3:$T$335,MATCH(VPPEL[[#This Row],[DistrictNumber]],$R$3:$R$335,0),3)</f>
        <v>1.34</v>
      </c>
      <c r="P1834" s="9">
        <f t="shared" si="157"/>
        <v>604653</v>
      </c>
    </row>
    <row r="1835" spans="1:16" x14ac:dyDescent="0.35">
      <c r="A1835" s="13">
        <v>2031</v>
      </c>
      <c r="B1835" s="13">
        <f t="shared" si="155"/>
        <v>2030</v>
      </c>
      <c r="C1835" t="s">
        <v>404</v>
      </c>
      <c r="D1835" t="s">
        <v>405</v>
      </c>
      <c r="E1835" s="25">
        <v>471203460.9227041</v>
      </c>
      <c r="F1835" s="13">
        <f>INDEX($R$3:$T$335,MATCH(VPPEL[[#This Row],[DistrictNumber]],$R$3:$R$335,0),3)</f>
        <v>0.67</v>
      </c>
      <c r="G1835" s="9">
        <f t="shared" si="158"/>
        <v>315706.31881821173</v>
      </c>
      <c r="H1835" s="11">
        <v>1.02</v>
      </c>
      <c r="I1835" s="12" cm="1">
        <f t="array" ref="I1835">INDEX(VPPEL[],MATCH(VPPEL[[#This Row],[Base Year]]&amp;VPPEL[[#This Row],[DistrictNumber]],VPPEL[[Fiscal Year]:[Fiscal Year]]&amp;VPPEL[[DistrictNumber]:[DistrictNumber]],0),9)*$H1835</f>
        <v>236640.35456655029</v>
      </c>
      <c r="J1835" s="15">
        <f>IF(VPPEL[[#This Row],[Unadjusted Maximum Revenue]]/(VPPEL[[#This Row],[Proposed Taxable Valuation]]/1000)&gt;VPPEL[[#This Row],[Max VPPEL RATE]],VPPEL[[#This Row],[Max VPPEL RATE]],VPPEL[[#This Row],[Unadjusted Maximum Revenue]]/(VPPEL[[#This Row],[Proposed Taxable Valuation]]/1000))</f>
        <v>0.50220419455995602</v>
      </c>
      <c r="K1835" s="26">
        <f>ROUND(VPPEL[[#This Row],[Proposed Taxable Valuation]]/1000*VPPEL[[#This Row],[Adjusted Rate]],0)</f>
        <v>236640</v>
      </c>
      <c r="L1835" s="19">
        <f t="shared" si="156"/>
        <v>-79065.96425166144</v>
      </c>
      <c r="M1835" s="17">
        <f t="shared" si="159"/>
        <v>-0.16779580544004402</v>
      </c>
      <c r="N1835" s="2">
        <v>345829700.16915023</v>
      </c>
      <c r="O1835">
        <f>INDEX($R$3:$T$335,MATCH(VPPEL[[#This Row],[DistrictNumber]],$R$3:$R$335,0),3)</f>
        <v>0.67</v>
      </c>
      <c r="P1835" s="9">
        <f t="shared" si="157"/>
        <v>231706</v>
      </c>
    </row>
    <row r="1836" spans="1:16" x14ac:dyDescent="0.35">
      <c r="A1836" s="13">
        <v>2031</v>
      </c>
      <c r="B1836" s="13">
        <f t="shared" si="155"/>
        <v>2030</v>
      </c>
      <c r="C1836" t="s">
        <v>406</v>
      </c>
      <c r="D1836" t="s">
        <v>407</v>
      </c>
      <c r="E1836" s="25">
        <v>700157553.02079058</v>
      </c>
      <c r="F1836" s="13">
        <f>INDEX($R$3:$T$335,MATCH(VPPEL[[#This Row],[DistrictNumber]],$R$3:$R$335,0),3)</f>
        <v>0.23641000000000001</v>
      </c>
      <c r="G1836" s="9">
        <f t="shared" si="158"/>
        <v>165524.2471096451</v>
      </c>
      <c r="H1836" s="11">
        <v>1.02</v>
      </c>
      <c r="I1836" s="12" cm="1">
        <f t="array" ref="I1836">INDEX(VPPEL[],MATCH(VPPEL[[#This Row],[Base Year]]&amp;VPPEL[[#This Row],[DistrictNumber]],VPPEL[[Fiscal Year]:[Fiscal Year]]&amp;VPPEL[[DistrictNumber]:[DistrictNumber]],0),9)*$H1836</f>
        <v>111426.61433633015</v>
      </c>
      <c r="J1836" s="15">
        <f>IF(VPPEL[[#This Row],[Unadjusted Maximum Revenue]]/(VPPEL[[#This Row],[Proposed Taxable Valuation]]/1000)&gt;VPPEL[[#This Row],[Max VPPEL RATE]],VPPEL[[#This Row],[Max VPPEL RATE]],VPPEL[[#This Row],[Unadjusted Maximum Revenue]]/(VPPEL[[#This Row],[Proposed Taxable Valuation]]/1000))</f>
        <v>0.15914505793101319</v>
      </c>
      <c r="K1836" s="26">
        <f>ROUND(VPPEL[[#This Row],[Proposed Taxable Valuation]]/1000*VPPEL[[#This Row],[Adjusted Rate]],0)</f>
        <v>111427</v>
      </c>
      <c r="L1836" s="19">
        <f t="shared" si="156"/>
        <v>-54097.632773314952</v>
      </c>
      <c r="M1836" s="17">
        <f t="shared" si="159"/>
        <v>-7.7264942068986819E-2</v>
      </c>
      <c r="N1836" s="2">
        <v>485241952.01321548</v>
      </c>
      <c r="O1836">
        <f>INDEX($R$3:$T$335,MATCH(VPPEL[[#This Row],[DistrictNumber]],$R$3:$R$335,0),3)</f>
        <v>0.23641000000000001</v>
      </c>
      <c r="P1836" s="9">
        <f t="shared" si="157"/>
        <v>114716</v>
      </c>
    </row>
    <row r="1837" spans="1:16" x14ac:dyDescent="0.35">
      <c r="A1837" s="13">
        <v>2031</v>
      </c>
      <c r="B1837" s="13">
        <f t="shared" si="155"/>
        <v>2030</v>
      </c>
      <c r="C1837" t="s">
        <v>408</v>
      </c>
      <c r="D1837" t="s">
        <v>409</v>
      </c>
      <c r="E1837" s="25">
        <v>939245631.51799548</v>
      </c>
      <c r="F1837" s="13">
        <f>INDEX($R$3:$T$335,MATCH(VPPEL[[#This Row],[DistrictNumber]],$R$3:$R$335,0),3)</f>
        <v>1</v>
      </c>
      <c r="G1837" s="9">
        <f t="shared" si="158"/>
        <v>939245.6315179955</v>
      </c>
      <c r="H1837" s="11">
        <v>1.02</v>
      </c>
      <c r="I1837" s="12" cm="1">
        <f t="array" ref="I1837">INDEX(VPPEL[],MATCH(VPPEL[[#This Row],[Base Year]]&amp;VPPEL[[#This Row],[DistrictNumber]],VPPEL[[Fiscal Year]:[Fiscal Year]]&amp;VPPEL[[DistrictNumber]:[DistrictNumber]],0),9)*$H1837</f>
        <v>602971.19196216366</v>
      </c>
      <c r="J1837" s="15">
        <f>IF(VPPEL[[#This Row],[Unadjusted Maximum Revenue]]/(VPPEL[[#This Row],[Proposed Taxable Valuation]]/1000)&gt;VPPEL[[#This Row],[Max VPPEL RATE]],VPPEL[[#This Row],[Max VPPEL RATE]],VPPEL[[#This Row],[Unadjusted Maximum Revenue]]/(VPPEL[[#This Row],[Proposed Taxable Valuation]]/1000))</f>
        <v>0.64197391153967909</v>
      </c>
      <c r="K1837" s="26">
        <f>ROUND(VPPEL[[#This Row],[Proposed Taxable Valuation]]/1000*VPPEL[[#This Row],[Adjusted Rate]],0)</f>
        <v>602971</v>
      </c>
      <c r="L1837" s="19">
        <f t="shared" si="156"/>
        <v>-336274.43955583184</v>
      </c>
      <c r="M1837" s="17">
        <f t="shared" si="159"/>
        <v>-0.35802608846032091</v>
      </c>
      <c r="N1837" s="2">
        <v>635645692.73414826</v>
      </c>
      <c r="O1837">
        <f>INDEX($R$3:$T$335,MATCH(VPPEL[[#This Row],[DistrictNumber]],$R$3:$R$335,0),3)</f>
        <v>1</v>
      </c>
      <c r="P1837" s="9">
        <f t="shared" si="157"/>
        <v>635646</v>
      </c>
    </row>
    <row r="1838" spans="1:16" x14ac:dyDescent="0.35">
      <c r="A1838" s="13">
        <v>2031</v>
      </c>
      <c r="B1838" s="13">
        <f t="shared" si="155"/>
        <v>2030</v>
      </c>
      <c r="C1838" t="s">
        <v>410</v>
      </c>
      <c r="D1838" t="s">
        <v>411</v>
      </c>
      <c r="E1838" s="25">
        <v>731665679.69654942</v>
      </c>
      <c r="F1838" s="13">
        <f>INDEX($R$3:$T$335,MATCH(VPPEL[[#This Row],[DistrictNumber]],$R$3:$R$335,0),3)</f>
        <v>0.93161000000000005</v>
      </c>
      <c r="G1838" s="9">
        <f t="shared" si="158"/>
        <v>681627.06386210246</v>
      </c>
      <c r="H1838" s="11">
        <v>1.02</v>
      </c>
      <c r="I1838" s="12" cm="1">
        <f t="array" ref="I1838">INDEX(VPPEL[],MATCH(VPPEL[[#This Row],[Base Year]]&amp;VPPEL[[#This Row],[DistrictNumber]],VPPEL[[Fiscal Year]:[Fiscal Year]]&amp;VPPEL[[DistrictNumber]:[DistrictNumber]],0),9)*$H1838</f>
        <v>527254.43055116746</v>
      </c>
      <c r="J1838" s="15">
        <f>IF(VPPEL[[#This Row],[Unadjusted Maximum Revenue]]/(VPPEL[[#This Row],[Proposed Taxable Valuation]]/1000)&gt;VPPEL[[#This Row],[Max VPPEL RATE]],VPPEL[[#This Row],[Max VPPEL RATE]],VPPEL[[#This Row],[Unadjusted Maximum Revenue]]/(VPPEL[[#This Row],[Proposed Taxable Valuation]]/1000))</f>
        <v>0.72062206166324572</v>
      </c>
      <c r="K1838" s="26">
        <f>ROUND(VPPEL[[#This Row],[Proposed Taxable Valuation]]/1000*VPPEL[[#This Row],[Adjusted Rate]],0)</f>
        <v>527254</v>
      </c>
      <c r="L1838" s="19">
        <f t="shared" si="156"/>
        <v>-154372.63331093499</v>
      </c>
      <c r="M1838" s="17">
        <f t="shared" si="159"/>
        <v>-0.21098793833675433</v>
      </c>
      <c r="N1838" s="2">
        <v>612474210.20379448</v>
      </c>
      <c r="O1838">
        <f>INDEX($R$3:$T$335,MATCH(VPPEL[[#This Row],[DistrictNumber]],$R$3:$R$335,0),3)</f>
        <v>0.93161000000000005</v>
      </c>
      <c r="P1838" s="9">
        <f t="shared" si="157"/>
        <v>570587</v>
      </c>
    </row>
    <row r="1839" spans="1:16" x14ac:dyDescent="0.35">
      <c r="A1839" s="13">
        <v>2031</v>
      </c>
      <c r="B1839" s="13">
        <f t="shared" si="155"/>
        <v>2030</v>
      </c>
      <c r="C1839" t="s">
        <v>412</v>
      </c>
      <c r="D1839" t="s">
        <v>413</v>
      </c>
      <c r="E1839" s="25">
        <v>436645339.07430232</v>
      </c>
      <c r="F1839" s="13">
        <f>INDEX($R$3:$T$335,MATCH(VPPEL[[#This Row],[DistrictNumber]],$R$3:$R$335,0),3)</f>
        <v>0</v>
      </c>
      <c r="G1839" s="9">
        <f t="shared" si="158"/>
        <v>0</v>
      </c>
      <c r="H1839" s="11">
        <v>1.02</v>
      </c>
      <c r="I1839" s="12" cm="1">
        <f t="array" ref="I1839">INDEX(VPPEL[],MATCH(VPPEL[[#This Row],[Base Year]]&amp;VPPEL[[#This Row],[DistrictNumber]],VPPEL[[Fiscal Year]:[Fiscal Year]]&amp;VPPEL[[DistrictNumber]:[DistrictNumber]],0),9)*$H1839</f>
        <v>0</v>
      </c>
      <c r="J1839" s="15">
        <f>IF(VPPEL[[#This Row],[Unadjusted Maximum Revenue]]/(VPPEL[[#This Row],[Proposed Taxable Valuation]]/1000)&gt;VPPEL[[#This Row],[Max VPPEL RATE]],VPPEL[[#This Row],[Max VPPEL RATE]],VPPEL[[#This Row],[Unadjusted Maximum Revenue]]/(VPPEL[[#This Row],[Proposed Taxable Valuation]]/1000))</f>
        <v>0</v>
      </c>
      <c r="K1839" s="26">
        <f>ROUND(VPPEL[[#This Row],[Proposed Taxable Valuation]]/1000*VPPEL[[#This Row],[Adjusted Rate]],0)</f>
        <v>0</v>
      </c>
      <c r="L1839" s="19">
        <f t="shared" si="156"/>
        <v>0</v>
      </c>
      <c r="M1839" s="17">
        <f t="shared" si="159"/>
        <v>0</v>
      </c>
      <c r="N1839" s="2">
        <v>369290079.01687205</v>
      </c>
      <c r="O1839">
        <f>INDEX($R$3:$T$335,MATCH(VPPEL[[#This Row],[DistrictNumber]],$R$3:$R$335,0),3)</f>
        <v>0</v>
      </c>
      <c r="P1839" s="9">
        <f t="shared" si="157"/>
        <v>0</v>
      </c>
    </row>
    <row r="1840" spans="1:16" x14ac:dyDescent="0.35">
      <c r="A1840" s="13">
        <v>2031</v>
      </c>
      <c r="B1840" s="13">
        <f t="shared" si="155"/>
        <v>2030</v>
      </c>
      <c r="C1840" t="s">
        <v>414</v>
      </c>
      <c r="D1840" t="s">
        <v>415</v>
      </c>
      <c r="E1840" s="25">
        <v>503881116.08018827</v>
      </c>
      <c r="F1840" s="13">
        <f>INDEX($R$3:$T$335,MATCH(VPPEL[[#This Row],[DistrictNumber]],$R$3:$R$335,0),3)</f>
        <v>1.34</v>
      </c>
      <c r="G1840" s="9">
        <f t="shared" si="158"/>
        <v>675200.69554745231</v>
      </c>
      <c r="H1840" s="11">
        <v>1.02</v>
      </c>
      <c r="I1840" s="12" cm="1">
        <f t="array" ref="I1840">INDEX(VPPEL[],MATCH(VPPEL[[#This Row],[Base Year]]&amp;VPPEL[[#This Row],[DistrictNumber]],VPPEL[[Fiscal Year]:[Fiscal Year]]&amp;VPPEL[[DistrictNumber]:[DistrictNumber]],0),9)*$H1840</f>
        <v>438728.14327097987</v>
      </c>
      <c r="J1840" s="15">
        <f>IF(VPPEL[[#This Row],[Unadjusted Maximum Revenue]]/(VPPEL[[#This Row],[Proposed Taxable Valuation]]/1000)&gt;VPPEL[[#This Row],[Max VPPEL RATE]],VPPEL[[#This Row],[Max VPPEL RATE]],VPPEL[[#This Row],[Unadjusted Maximum Revenue]]/(VPPEL[[#This Row],[Proposed Taxable Valuation]]/1000))</f>
        <v>0.87069772863081485</v>
      </c>
      <c r="K1840" s="26">
        <f>ROUND(VPPEL[[#This Row],[Proposed Taxable Valuation]]/1000*VPPEL[[#This Row],[Adjusted Rate]],0)</f>
        <v>438728</v>
      </c>
      <c r="L1840" s="19">
        <f t="shared" si="156"/>
        <v>-236472.55227647244</v>
      </c>
      <c r="M1840" s="17">
        <f t="shared" si="159"/>
        <v>-0.46930227136918523</v>
      </c>
      <c r="N1840" s="2">
        <v>330606367.94806379</v>
      </c>
      <c r="O1840">
        <f>INDEX($R$3:$T$335,MATCH(VPPEL[[#This Row],[DistrictNumber]],$R$3:$R$335,0),3)</f>
        <v>1.34</v>
      </c>
      <c r="P1840" s="9">
        <f t="shared" si="157"/>
        <v>443013</v>
      </c>
    </row>
    <row r="1841" spans="1:16" x14ac:dyDescent="0.35">
      <c r="A1841" s="13">
        <v>2031</v>
      </c>
      <c r="B1841" s="13">
        <f t="shared" si="155"/>
        <v>2030</v>
      </c>
      <c r="C1841" t="s">
        <v>416</v>
      </c>
      <c r="D1841" t="s">
        <v>417</v>
      </c>
      <c r="E1841" s="25">
        <v>572882667.71814203</v>
      </c>
      <c r="F1841" s="13">
        <f>INDEX($R$3:$T$335,MATCH(VPPEL[[#This Row],[DistrictNumber]],$R$3:$R$335,0),3)</f>
        <v>0</v>
      </c>
      <c r="G1841" s="9">
        <f t="shared" si="158"/>
        <v>0</v>
      </c>
      <c r="H1841" s="11">
        <v>1.02</v>
      </c>
      <c r="I1841" s="12" cm="1">
        <f t="array" ref="I1841">INDEX(VPPEL[],MATCH(VPPEL[[#This Row],[Base Year]]&amp;VPPEL[[#This Row],[DistrictNumber]],VPPEL[[Fiscal Year]:[Fiscal Year]]&amp;VPPEL[[DistrictNumber]:[DistrictNumber]],0),9)*$H1841</f>
        <v>0</v>
      </c>
      <c r="J1841" s="15">
        <f>IF(VPPEL[[#This Row],[Unadjusted Maximum Revenue]]/(VPPEL[[#This Row],[Proposed Taxable Valuation]]/1000)&gt;VPPEL[[#This Row],[Max VPPEL RATE]],VPPEL[[#This Row],[Max VPPEL RATE]],VPPEL[[#This Row],[Unadjusted Maximum Revenue]]/(VPPEL[[#This Row],[Proposed Taxable Valuation]]/1000))</f>
        <v>0</v>
      </c>
      <c r="K1841" s="26">
        <f>ROUND(VPPEL[[#This Row],[Proposed Taxable Valuation]]/1000*VPPEL[[#This Row],[Adjusted Rate]],0)</f>
        <v>0</v>
      </c>
      <c r="L1841" s="19">
        <f t="shared" si="156"/>
        <v>0</v>
      </c>
      <c r="M1841" s="17">
        <f t="shared" si="159"/>
        <v>0</v>
      </c>
      <c r="N1841" s="2">
        <v>453398246.49851131</v>
      </c>
      <c r="O1841">
        <f>INDEX($R$3:$T$335,MATCH(VPPEL[[#This Row],[DistrictNumber]],$R$3:$R$335,0),3)</f>
        <v>0</v>
      </c>
      <c r="P1841" s="9">
        <f t="shared" si="157"/>
        <v>0</v>
      </c>
    </row>
    <row r="1842" spans="1:16" x14ac:dyDescent="0.35">
      <c r="A1842" s="13">
        <v>2031</v>
      </c>
      <c r="B1842" s="13">
        <f t="shared" si="155"/>
        <v>2030</v>
      </c>
      <c r="C1842" t="s">
        <v>418</v>
      </c>
      <c r="D1842" t="s">
        <v>419</v>
      </c>
      <c r="E1842" s="25">
        <v>2126889915.0766728</v>
      </c>
      <c r="F1842" s="13">
        <f>INDEX($R$3:$T$335,MATCH(VPPEL[[#This Row],[DistrictNumber]],$R$3:$R$335,0),3)</f>
        <v>1.34</v>
      </c>
      <c r="G1842" s="9">
        <f t="shared" si="158"/>
        <v>2850032.4862027415</v>
      </c>
      <c r="H1842" s="11">
        <v>1.02</v>
      </c>
      <c r="I1842" s="12" cm="1">
        <f t="array" ref="I1842">INDEX(VPPEL[],MATCH(VPPEL[[#This Row],[Base Year]]&amp;VPPEL[[#This Row],[DistrictNumber]],VPPEL[[Fiscal Year]:[Fiscal Year]]&amp;VPPEL[[DistrictNumber]:[DistrictNumber]],0),9)*$H1842</f>
        <v>1177279.9539857062</v>
      </c>
      <c r="J1842" s="15">
        <f>IF(VPPEL[[#This Row],[Unadjusted Maximum Revenue]]/(VPPEL[[#This Row],[Proposed Taxable Valuation]]/1000)&gt;VPPEL[[#This Row],[Max VPPEL RATE]],VPPEL[[#This Row],[Max VPPEL RATE]],VPPEL[[#This Row],[Unadjusted Maximum Revenue]]/(VPPEL[[#This Row],[Proposed Taxable Valuation]]/1000))</f>
        <v>0.55352180930495698</v>
      </c>
      <c r="K1842" s="26">
        <f>ROUND(VPPEL[[#This Row],[Proposed Taxable Valuation]]/1000*VPPEL[[#This Row],[Adjusted Rate]],0)</f>
        <v>1177280</v>
      </c>
      <c r="L1842" s="19">
        <f t="shared" si="156"/>
        <v>-1672752.5322170353</v>
      </c>
      <c r="M1842" s="17">
        <f t="shared" si="159"/>
        <v>-0.7864781906950431</v>
      </c>
      <c r="N1842" s="2">
        <v>1122985956.256635</v>
      </c>
      <c r="O1842">
        <f>INDEX($R$3:$T$335,MATCH(VPPEL[[#This Row],[DistrictNumber]],$R$3:$R$335,0),3)</f>
        <v>1.34</v>
      </c>
      <c r="P1842" s="9">
        <f t="shared" si="157"/>
        <v>1504801</v>
      </c>
    </row>
    <row r="1843" spans="1:16" x14ac:dyDescent="0.35">
      <c r="A1843" s="13">
        <v>2031</v>
      </c>
      <c r="B1843" s="13">
        <f t="shared" si="155"/>
        <v>2030</v>
      </c>
      <c r="C1843" t="s">
        <v>420</v>
      </c>
      <c r="D1843" t="s">
        <v>421</v>
      </c>
      <c r="E1843" s="25">
        <v>3250479537.3468804</v>
      </c>
      <c r="F1843" s="13">
        <f>INDEX($R$3:$T$335,MATCH(VPPEL[[#This Row],[DistrictNumber]],$R$3:$R$335,0),3)</f>
        <v>0.97</v>
      </c>
      <c r="G1843" s="9">
        <f t="shared" si="158"/>
        <v>3152965.151226474</v>
      </c>
      <c r="H1843" s="11">
        <v>1.02</v>
      </c>
      <c r="I1843" s="12" cm="1">
        <f t="array" ref="I1843">INDEX(VPPEL[],MATCH(VPPEL[[#This Row],[Base Year]]&amp;VPPEL[[#This Row],[DistrictNumber]],VPPEL[[Fiscal Year]:[Fiscal Year]]&amp;VPPEL[[DistrictNumber]:[DistrictNumber]],0),9)*$H1843</f>
        <v>1789324.57629915</v>
      </c>
      <c r="J1843" s="15">
        <f>IF(VPPEL[[#This Row],[Unadjusted Maximum Revenue]]/(VPPEL[[#This Row],[Proposed Taxable Valuation]]/1000)&gt;VPPEL[[#This Row],[Max VPPEL RATE]],VPPEL[[#This Row],[Max VPPEL RATE]],VPPEL[[#This Row],[Unadjusted Maximum Revenue]]/(VPPEL[[#This Row],[Proposed Taxable Valuation]]/1000))</f>
        <v>0.55048018476671901</v>
      </c>
      <c r="K1843" s="26">
        <f>ROUND(VPPEL[[#This Row],[Proposed Taxable Valuation]]/1000*VPPEL[[#This Row],[Adjusted Rate]],0)</f>
        <v>1789325</v>
      </c>
      <c r="L1843" s="19">
        <f t="shared" si="156"/>
        <v>-1363640.574927324</v>
      </c>
      <c r="M1843" s="17">
        <f t="shared" si="159"/>
        <v>-0.41951981523328097</v>
      </c>
      <c r="N1843" s="2">
        <v>2028116421.4622808</v>
      </c>
      <c r="O1843">
        <f>INDEX($R$3:$T$335,MATCH(VPPEL[[#This Row],[DistrictNumber]],$R$3:$R$335,0),3)</f>
        <v>0.97</v>
      </c>
      <c r="P1843" s="9">
        <f t="shared" si="157"/>
        <v>1967273</v>
      </c>
    </row>
    <row r="1844" spans="1:16" x14ac:dyDescent="0.35">
      <c r="A1844" s="13">
        <v>2031</v>
      </c>
      <c r="B1844" s="13">
        <f t="shared" si="155"/>
        <v>2030</v>
      </c>
      <c r="C1844" t="s">
        <v>422</v>
      </c>
      <c r="D1844" t="s">
        <v>423</v>
      </c>
      <c r="E1844" s="25">
        <v>402062064.91163456</v>
      </c>
      <c r="F1844" s="13">
        <f>INDEX($R$3:$T$335,MATCH(VPPEL[[#This Row],[DistrictNumber]],$R$3:$R$335,0),3)</f>
        <v>0</v>
      </c>
      <c r="G1844" s="9">
        <f t="shared" si="158"/>
        <v>0</v>
      </c>
      <c r="H1844" s="11">
        <v>1.02</v>
      </c>
      <c r="I1844" s="12" cm="1">
        <f t="array" ref="I1844">INDEX(VPPEL[],MATCH(VPPEL[[#This Row],[Base Year]]&amp;VPPEL[[#This Row],[DistrictNumber]],VPPEL[[Fiscal Year]:[Fiscal Year]]&amp;VPPEL[[DistrictNumber]:[DistrictNumber]],0),9)*$H1844</f>
        <v>0</v>
      </c>
      <c r="J1844" s="15">
        <f>IF(VPPEL[[#This Row],[Unadjusted Maximum Revenue]]/(VPPEL[[#This Row],[Proposed Taxable Valuation]]/1000)&gt;VPPEL[[#This Row],[Max VPPEL RATE]],VPPEL[[#This Row],[Max VPPEL RATE]],VPPEL[[#This Row],[Unadjusted Maximum Revenue]]/(VPPEL[[#This Row],[Proposed Taxable Valuation]]/1000))</f>
        <v>0</v>
      </c>
      <c r="K1844" s="26">
        <f>ROUND(VPPEL[[#This Row],[Proposed Taxable Valuation]]/1000*VPPEL[[#This Row],[Adjusted Rate]],0)</f>
        <v>0</v>
      </c>
      <c r="L1844" s="19">
        <f t="shared" si="156"/>
        <v>0</v>
      </c>
      <c r="M1844" s="17">
        <f t="shared" si="159"/>
        <v>0</v>
      </c>
      <c r="N1844" s="2">
        <v>291848633.3106041</v>
      </c>
      <c r="O1844">
        <f>INDEX($R$3:$T$335,MATCH(VPPEL[[#This Row],[DistrictNumber]],$R$3:$R$335,0),3)</f>
        <v>0</v>
      </c>
      <c r="P1844" s="9">
        <f t="shared" si="157"/>
        <v>0</v>
      </c>
    </row>
    <row r="1845" spans="1:16" x14ac:dyDescent="0.35">
      <c r="A1845" s="13">
        <v>2031</v>
      </c>
      <c r="B1845" s="13">
        <f t="shared" si="155"/>
        <v>2030</v>
      </c>
      <c r="C1845" t="s">
        <v>424</v>
      </c>
      <c r="D1845" t="s">
        <v>425</v>
      </c>
      <c r="E1845" s="25">
        <v>577826556.51806378</v>
      </c>
      <c r="F1845" s="13">
        <f>INDEX($R$3:$T$335,MATCH(VPPEL[[#This Row],[DistrictNumber]],$R$3:$R$335,0),3)</f>
        <v>1.18255</v>
      </c>
      <c r="G1845" s="9">
        <f t="shared" si="158"/>
        <v>683308.7944104363</v>
      </c>
      <c r="H1845" s="11">
        <v>1.02</v>
      </c>
      <c r="I1845" s="12" cm="1">
        <f t="array" ref="I1845">INDEX(VPPEL[],MATCH(VPPEL[[#This Row],[Base Year]]&amp;VPPEL[[#This Row],[DistrictNumber]],VPPEL[[Fiscal Year]:[Fiscal Year]]&amp;VPPEL[[DistrictNumber]:[DistrictNumber]],0),9)*$H1845</f>
        <v>589985.03823188599</v>
      </c>
      <c r="J1845" s="15">
        <f>IF(VPPEL[[#This Row],[Unadjusted Maximum Revenue]]/(VPPEL[[#This Row],[Proposed Taxable Valuation]]/1000)&gt;VPPEL[[#This Row],[Max VPPEL RATE]],VPPEL[[#This Row],[Max VPPEL RATE]],VPPEL[[#This Row],[Unadjusted Maximum Revenue]]/(VPPEL[[#This Row],[Proposed Taxable Valuation]]/1000))</f>
        <v>1.021041749598856</v>
      </c>
      <c r="K1845" s="26">
        <f>ROUND(VPPEL[[#This Row],[Proposed Taxable Valuation]]/1000*VPPEL[[#This Row],[Adjusted Rate]],0)</f>
        <v>589985</v>
      </c>
      <c r="L1845" s="19">
        <f t="shared" si="156"/>
        <v>-93323.756178550306</v>
      </c>
      <c r="M1845" s="17">
        <f t="shared" si="159"/>
        <v>-0.16150825040114403</v>
      </c>
      <c r="N1845" s="2">
        <v>481299779.32026112</v>
      </c>
      <c r="O1845">
        <f>INDEX($R$3:$T$335,MATCH(VPPEL[[#This Row],[DistrictNumber]],$R$3:$R$335,0),3)</f>
        <v>1.18255</v>
      </c>
      <c r="P1845" s="9">
        <f t="shared" si="157"/>
        <v>569161</v>
      </c>
    </row>
    <row r="1846" spans="1:16" x14ac:dyDescent="0.35">
      <c r="A1846" s="13">
        <v>2031</v>
      </c>
      <c r="B1846" s="13">
        <f t="shared" si="155"/>
        <v>2030</v>
      </c>
      <c r="C1846" t="s">
        <v>426</v>
      </c>
      <c r="D1846" t="s">
        <v>427</v>
      </c>
      <c r="E1846" s="25">
        <v>430940625.55760163</v>
      </c>
      <c r="F1846" s="13">
        <f>INDEX($R$3:$T$335,MATCH(VPPEL[[#This Row],[DistrictNumber]],$R$3:$R$335,0),3)</f>
        <v>0.67</v>
      </c>
      <c r="G1846" s="9">
        <f t="shared" si="158"/>
        <v>288730.21912359312</v>
      </c>
      <c r="H1846" s="11">
        <v>1.02</v>
      </c>
      <c r="I1846" s="12" cm="1">
        <f t="array" ref="I1846">INDEX(VPPEL[],MATCH(VPPEL[[#This Row],[Base Year]]&amp;VPPEL[[#This Row],[DistrictNumber]],VPPEL[[Fiscal Year]:[Fiscal Year]]&amp;VPPEL[[DistrictNumber]:[DistrictNumber]],0),9)*$H1846</f>
        <v>198119.64914133487</v>
      </c>
      <c r="J1846" s="15">
        <f>IF(VPPEL[[#This Row],[Unadjusted Maximum Revenue]]/(VPPEL[[#This Row],[Proposed Taxable Valuation]]/1000)&gt;VPPEL[[#This Row],[Max VPPEL RATE]],VPPEL[[#This Row],[Max VPPEL RATE]],VPPEL[[#This Row],[Unadjusted Maximum Revenue]]/(VPPEL[[#This Row],[Proposed Taxable Valuation]]/1000))</f>
        <v>0.45973769329587894</v>
      </c>
      <c r="K1846" s="26">
        <f>ROUND(VPPEL[[#This Row],[Proposed Taxable Valuation]]/1000*VPPEL[[#This Row],[Adjusted Rate]],0)</f>
        <v>198120</v>
      </c>
      <c r="L1846" s="19">
        <f t="shared" si="156"/>
        <v>-90610.569982258254</v>
      </c>
      <c r="M1846" s="17">
        <f t="shared" si="159"/>
        <v>-0.2102623067041211</v>
      </c>
      <c r="N1846" s="2">
        <v>291185799.90697217</v>
      </c>
      <c r="O1846">
        <f>INDEX($R$3:$T$335,MATCH(VPPEL[[#This Row],[DistrictNumber]],$R$3:$R$335,0),3)</f>
        <v>0.67</v>
      </c>
      <c r="P1846" s="9">
        <f t="shared" si="157"/>
        <v>195094</v>
      </c>
    </row>
    <row r="1847" spans="1:16" x14ac:dyDescent="0.35">
      <c r="A1847" s="13">
        <v>2031</v>
      </c>
      <c r="B1847" s="13">
        <f t="shared" si="155"/>
        <v>2030</v>
      </c>
      <c r="C1847" t="s">
        <v>428</v>
      </c>
      <c r="D1847" t="s">
        <v>429</v>
      </c>
      <c r="E1847" s="25">
        <v>632365938.50587726</v>
      </c>
      <c r="F1847" s="13">
        <f>INDEX($R$3:$T$335,MATCH(VPPEL[[#This Row],[DistrictNumber]],$R$3:$R$335,0),3)</f>
        <v>0.67</v>
      </c>
      <c r="G1847" s="9">
        <f t="shared" si="158"/>
        <v>423685.17879893782</v>
      </c>
      <c r="H1847" s="11">
        <v>1.02</v>
      </c>
      <c r="I1847" s="12" cm="1">
        <f t="array" ref="I1847">INDEX(VPPEL[],MATCH(VPPEL[[#This Row],[Base Year]]&amp;VPPEL[[#This Row],[DistrictNumber]],VPPEL[[Fiscal Year]:[Fiscal Year]]&amp;VPPEL[[DistrictNumber]:[DistrictNumber]],0),9)*$H1847</f>
        <v>289744.3171214204</v>
      </c>
      <c r="J1847" s="15">
        <f>IF(VPPEL[[#This Row],[Unadjusted Maximum Revenue]]/(VPPEL[[#This Row],[Proposed Taxable Valuation]]/1000)&gt;VPPEL[[#This Row],[Max VPPEL RATE]],VPPEL[[#This Row],[Max VPPEL RATE]],VPPEL[[#This Row],[Unadjusted Maximum Revenue]]/(VPPEL[[#This Row],[Proposed Taxable Valuation]]/1000))</f>
        <v>0.45819089783047745</v>
      </c>
      <c r="K1847" s="26">
        <f>ROUND(VPPEL[[#This Row],[Proposed Taxable Valuation]]/1000*VPPEL[[#This Row],[Adjusted Rate]],0)</f>
        <v>289744</v>
      </c>
      <c r="L1847" s="19">
        <f t="shared" si="156"/>
        <v>-133940.86167751742</v>
      </c>
      <c r="M1847" s="17">
        <f t="shared" si="159"/>
        <v>-0.21180910216952259</v>
      </c>
      <c r="N1847" s="2">
        <v>468736363.27694005</v>
      </c>
      <c r="O1847">
        <f>INDEX($R$3:$T$335,MATCH(VPPEL[[#This Row],[DistrictNumber]],$R$3:$R$335,0),3)</f>
        <v>0.67</v>
      </c>
      <c r="P1847" s="9">
        <f t="shared" si="157"/>
        <v>314053</v>
      </c>
    </row>
    <row r="1848" spans="1:16" x14ac:dyDescent="0.35">
      <c r="A1848" s="13">
        <v>2031</v>
      </c>
      <c r="B1848" s="13">
        <f t="shared" si="155"/>
        <v>2030</v>
      </c>
      <c r="C1848" t="s">
        <v>430</v>
      </c>
      <c r="D1848" t="s">
        <v>431</v>
      </c>
      <c r="E1848" s="25">
        <v>3769323015.2482252</v>
      </c>
      <c r="F1848" s="13">
        <f>INDEX($R$3:$T$335,MATCH(VPPEL[[#This Row],[DistrictNumber]],$R$3:$R$335,0),3)</f>
        <v>1.34</v>
      </c>
      <c r="G1848" s="9">
        <f t="shared" si="158"/>
        <v>5050892.8404326215</v>
      </c>
      <c r="H1848" s="11">
        <v>1.02</v>
      </c>
      <c r="I1848" s="12" cm="1">
        <f t="array" ref="I1848">INDEX(VPPEL[],MATCH(VPPEL[[#This Row],[Base Year]]&amp;VPPEL[[#This Row],[DistrictNumber]],VPPEL[[Fiscal Year]:[Fiscal Year]]&amp;VPPEL[[DistrictNumber]:[DistrictNumber]],0),9)*$H1848</f>
        <v>2140828.4450256485</v>
      </c>
      <c r="J1848" s="15">
        <f>IF(VPPEL[[#This Row],[Unadjusted Maximum Revenue]]/(VPPEL[[#This Row],[Proposed Taxable Valuation]]/1000)&gt;VPPEL[[#This Row],[Max VPPEL RATE]],VPPEL[[#This Row],[Max VPPEL RATE]],VPPEL[[#This Row],[Unadjusted Maximum Revenue]]/(VPPEL[[#This Row],[Proposed Taxable Valuation]]/1000))</f>
        <v>0.56796099362279417</v>
      </c>
      <c r="K1848" s="26">
        <f>ROUND(VPPEL[[#This Row],[Proposed Taxable Valuation]]/1000*VPPEL[[#This Row],[Adjusted Rate]],0)</f>
        <v>2140828</v>
      </c>
      <c r="L1848" s="19">
        <f t="shared" si="156"/>
        <v>-2910064.3954069731</v>
      </c>
      <c r="M1848" s="17">
        <f t="shared" si="159"/>
        <v>-0.77203900637720591</v>
      </c>
      <c r="N1848" s="2">
        <v>2167206989.130476</v>
      </c>
      <c r="O1848">
        <f>INDEX($R$3:$T$335,MATCH(VPPEL[[#This Row],[DistrictNumber]],$R$3:$R$335,0),3)</f>
        <v>1.34</v>
      </c>
      <c r="P1848" s="9">
        <f t="shared" si="157"/>
        <v>2904057</v>
      </c>
    </row>
    <row r="1849" spans="1:16" x14ac:dyDescent="0.35">
      <c r="A1849" s="13">
        <v>2031</v>
      </c>
      <c r="B1849" s="13">
        <f t="shared" si="155"/>
        <v>2030</v>
      </c>
      <c r="C1849" t="s">
        <v>432</v>
      </c>
      <c r="D1849" t="s">
        <v>433</v>
      </c>
      <c r="E1849" s="25">
        <v>1232618772.7647521</v>
      </c>
      <c r="F1849" s="13">
        <f>INDEX($R$3:$T$335,MATCH(VPPEL[[#This Row],[DistrictNumber]],$R$3:$R$335,0),3)</f>
        <v>1.34</v>
      </c>
      <c r="G1849" s="9">
        <f t="shared" si="158"/>
        <v>1651709.155504768</v>
      </c>
      <c r="H1849" s="11">
        <v>1.02</v>
      </c>
      <c r="I1849" s="12" cm="1">
        <f t="array" ref="I1849">INDEX(VPPEL[],MATCH(VPPEL[[#This Row],[Base Year]]&amp;VPPEL[[#This Row],[DistrictNumber]],VPPEL[[Fiscal Year]:[Fiscal Year]]&amp;VPPEL[[DistrictNumber]:[DistrictNumber]],0),9)*$H1849</f>
        <v>1151575.0981197876</v>
      </c>
      <c r="J1849" s="15">
        <f>IF(VPPEL[[#This Row],[Unadjusted Maximum Revenue]]/(VPPEL[[#This Row],[Proposed Taxable Valuation]]/1000)&gt;VPPEL[[#This Row],[Max VPPEL RATE]],VPPEL[[#This Row],[Max VPPEL RATE]],VPPEL[[#This Row],[Unadjusted Maximum Revenue]]/(VPPEL[[#This Row],[Proposed Taxable Valuation]]/1000))</f>
        <v>0.93425081912132146</v>
      </c>
      <c r="K1849" s="26">
        <f>ROUND(VPPEL[[#This Row],[Proposed Taxable Valuation]]/1000*VPPEL[[#This Row],[Adjusted Rate]],0)</f>
        <v>1151575</v>
      </c>
      <c r="L1849" s="19">
        <f t="shared" si="156"/>
        <v>-500134.05738498038</v>
      </c>
      <c r="M1849" s="17">
        <f t="shared" si="159"/>
        <v>-0.40574918087867862</v>
      </c>
      <c r="N1849" s="2">
        <v>963449722.75081611</v>
      </c>
      <c r="O1849">
        <f>INDEX($R$3:$T$335,MATCH(VPPEL[[#This Row],[DistrictNumber]],$R$3:$R$335,0),3)</f>
        <v>1.34</v>
      </c>
      <c r="P1849" s="9">
        <f t="shared" si="157"/>
        <v>1291023</v>
      </c>
    </row>
    <row r="1850" spans="1:16" x14ac:dyDescent="0.35">
      <c r="A1850" s="13">
        <v>2031</v>
      </c>
      <c r="B1850" s="13">
        <f t="shared" si="155"/>
        <v>2030</v>
      </c>
      <c r="C1850" t="s">
        <v>434</v>
      </c>
      <c r="D1850" t="s">
        <v>435</v>
      </c>
      <c r="E1850" s="25">
        <v>721088231.58687782</v>
      </c>
      <c r="F1850" s="13">
        <f>INDEX($R$3:$T$335,MATCH(VPPEL[[#This Row],[DistrictNumber]],$R$3:$R$335,0),3)</f>
        <v>1.1392899999999999</v>
      </c>
      <c r="G1850" s="9">
        <f t="shared" si="158"/>
        <v>821528.61136461399</v>
      </c>
      <c r="H1850" s="11">
        <v>1.02</v>
      </c>
      <c r="I1850" s="12" cm="1">
        <f t="array" ref="I1850">INDEX(VPPEL[],MATCH(VPPEL[[#This Row],[Base Year]]&amp;VPPEL[[#This Row],[DistrictNumber]],VPPEL[[Fiscal Year]:[Fiscal Year]]&amp;VPPEL[[DistrictNumber]:[DistrictNumber]],0),9)*$H1850</f>
        <v>526320.37085165374</v>
      </c>
      <c r="J1850" s="15">
        <f>IF(VPPEL[[#This Row],[Unadjusted Maximum Revenue]]/(VPPEL[[#This Row],[Proposed Taxable Valuation]]/1000)&gt;VPPEL[[#This Row],[Max VPPEL RATE]],VPPEL[[#This Row],[Max VPPEL RATE]],VPPEL[[#This Row],[Unadjusted Maximum Revenue]]/(VPPEL[[#This Row],[Proposed Taxable Valuation]]/1000))</f>
        <v>0.72989732434461707</v>
      </c>
      <c r="K1850" s="26">
        <f>ROUND(VPPEL[[#This Row],[Proposed Taxable Valuation]]/1000*VPPEL[[#This Row],[Adjusted Rate]],0)</f>
        <v>526320</v>
      </c>
      <c r="L1850" s="19">
        <f t="shared" si="156"/>
        <v>-295208.24051296024</v>
      </c>
      <c r="M1850" s="17">
        <f t="shared" si="159"/>
        <v>-0.40939267565538284</v>
      </c>
      <c r="N1850" s="2">
        <v>497153695.90433282</v>
      </c>
      <c r="O1850">
        <f>INDEX($R$3:$T$335,MATCH(VPPEL[[#This Row],[DistrictNumber]],$R$3:$R$335,0),3)</f>
        <v>1.1392899999999999</v>
      </c>
      <c r="P1850" s="9">
        <f t="shared" si="157"/>
        <v>566402</v>
      </c>
    </row>
    <row r="1851" spans="1:16" x14ac:dyDescent="0.35">
      <c r="A1851" s="13">
        <v>2031</v>
      </c>
      <c r="B1851" s="13">
        <f t="shared" si="155"/>
        <v>2030</v>
      </c>
      <c r="C1851" t="s">
        <v>436</v>
      </c>
      <c r="D1851" t="s">
        <v>437</v>
      </c>
      <c r="E1851" s="25">
        <v>713956133.14884305</v>
      </c>
      <c r="F1851" s="13">
        <f>INDEX($R$3:$T$335,MATCH(VPPEL[[#This Row],[DistrictNumber]],$R$3:$R$335,0),3)</f>
        <v>1.34</v>
      </c>
      <c r="G1851" s="9">
        <f t="shared" si="158"/>
        <v>956701.21841944975</v>
      </c>
      <c r="H1851" s="11">
        <v>1.02</v>
      </c>
      <c r="I1851" s="12" cm="1">
        <f t="array" ref="I1851">INDEX(VPPEL[],MATCH(VPPEL[[#This Row],[Base Year]]&amp;VPPEL[[#This Row],[DistrictNumber]],VPPEL[[Fiscal Year]:[Fiscal Year]]&amp;VPPEL[[DistrictNumber]:[DistrictNumber]],0),9)*$H1851</f>
        <v>623751.54366901831</v>
      </c>
      <c r="J1851" s="15">
        <f>IF(VPPEL[[#This Row],[Unadjusted Maximum Revenue]]/(VPPEL[[#This Row],[Proposed Taxable Valuation]]/1000)&gt;VPPEL[[#This Row],[Max VPPEL RATE]],VPPEL[[#This Row],[Max VPPEL RATE]],VPPEL[[#This Row],[Unadjusted Maximum Revenue]]/(VPPEL[[#This Row],[Proposed Taxable Valuation]]/1000))</f>
        <v>0.8736552775560803</v>
      </c>
      <c r="K1851" s="26">
        <f>ROUND(VPPEL[[#This Row],[Proposed Taxable Valuation]]/1000*VPPEL[[#This Row],[Adjusted Rate]],0)</f>
        <v>623752</v>
      </c>
      <c r="L1851" s="19">
        <f t="shared" si="156"/>
        <v>-332949.67475043144</v>
      </c>
      <c r="M1851" s="17">
        <f t="shared" si="159"/>
        <v>-0.46634472244391978</v>
      </c>
      <c r="N1851" s="2">
        <v>496344031.21690434</v>
      </c>
      <c r="O1851">
        <f>INDEX($R$3:$T$335,MATCH(VPPEL[[#This Row],[DistrictNumber]],$R$3:$R$335,0),3)</f>
        <v>1.34</v>
      </c>
      <c r="P1851" s="9">
        <f t="shared" si="157"/>
        <v>665101</v>
      </c>
    </row>
    <row r="1852" spans="1:16" x14ac:dyDescent="0.35">
      <c r="A1852" s="13">
        <v>2031</v>
      </c>
      <c r="B1852" s="13">
        <f t="shared" si="155"/>
        <v>2030</v>
      </c>
      <c r="C1852" t="s">
        <v>438</v>
      </c>
      <c r="D1852" t="s">
        <v>439</v>
      </c>
      <c r="E1852" s="25">
        <v>5242233312.493639</v>
      </c>
      <c r="F1852" s="13">
        <f>INDEX($R$3:$T$335,MATCH(VPPEL[[#This Row],[DistrictNumber]],$R$3:$R$335,0),3)</f>
        <v>0</v>
      </c>
      <c r="G1852" s="9">
        <f t="shared" si="158"/>
        <v>0</v>
      </c>
      <c r="H1852" s="11">
        <v>1.02</v>
      </c>
      <c r="I1852" s="12" cm="1">
        <f t="array" ref="I1852">INDEX(VPPEL[],MATCH(VPPEL[[#This Row],[Base Year]]&amp;VPPEL[[#This Row],[DistrictNumber]],VPPEL[[Fiscal Year]:[Fiscal Year]]&amp;VPPEL[[DistrictNumber]:[DistrictNumber]],0),9)*$H1852</f>
        <v>0</v>
      </c>
      <c r="J1852" s="15">
        <f>IF(VPPEL[[#This Row],[Unadjusted Maximum Revenue]]/(VPPEL[[#This Row],[Proposed Taxable Valuation]]/1000)&gt;VPPEL[[#This Row],[Max VPPEL RATE]],VPPEL[[#This Row],[Max VPPEL RATE]],VPPEL[[#This Row],[Unadjusted Maximum Revenue]]/(VPPEL[[#This Row],[Proposed Taxable Valuation]]/1000))</f>
        <v>0</v>
      </c>
      <c r="K1852" s="26">
        <f>ROUND(VPPEL[[#This Row],[Proposed Taxable Valuation]]/1000*VPPEL[[#This Row],[Adjusted Rate]],0)</f>
        <v>0</v>
      </c>
      <c r="L1852" s="19">
        <f t="shared" si="156"/>
        <v>0</v>
      </c>
      <c r="M1852" s="17">
        <f t="shared" si="159"/>
        <v>0</v>
      </c>
      <c r="N1852" s="2">
        <v>2738759217.0368676</v>
      </c>
      <c r="O1852">
        <f>INDEX($R$3:$T$335,MATCH(VPPEL[[#This Row],[DistrictNumber]],$R$3:$R$335,0),3)</f>
        <v>0</v>
      </c>
      <c r="P1852" s="9">
        <f t="shared" si="157"/>
        <v>0</v>
      </c>
    </row>
    <row r="1853" spans="1:16" x14ac:dyDescent="0.35">
      <c r="A1853" s="13">
        <v>2031</v>
      </c>
      <c r="B1853" s="13">
        <f t="shared" si="155"/>
        <v>2030</v>
      </c>
      <c r="C1853" t="s">
        <v>440</v>
      </c>
      <c r="D1853" t="s">
        <v>441</v>
      </c>
      <c r="E1853" s="25">
        <v>185734083.7482771</v>
      </c>
      <c r="F1853" s="13">
        <f>INDEX($R$3:$T$335,MATCH(VPPEL[[#This Row],[DistrictNumber]],$R$3:$R$335,0),3)</f>
        <v>0.67</v>
      </c>
      <c r="G1853" s="9">
        <f t="shared" si="158"/>
        <v>124441.83611134566</v>
      </c>
      <c r="H1853" s="11">
        <v>1.02</v>
      </c>
      <c r="I1853" s="12" cm="1">
        <f t="array" ref="I1853">INDEX(VPPEL[],MATCH(VPPEL[[#This Row],[Base Year]]&amp;VPPEL[[#This Row],[DistrictNumber]],VPPEL[[Fiscal Year]:[Fiscal Year]]&amp;VPPEL[[DistrictNumber]:[DistrictNumber]],0),9)*$H1853</f>
        <v>93258.219918412346</v>
      </c>
      <c r="J1853" s="15">
        <f>IF(VPPEL[[#This Row],[Unadjusted Maximum Revenue]]/(VPPEL[[#This Row],[Proposed Taxable Valuation]]/1000)&gt;VPPEL[[#This Row],[Max VPPEL RATE]],VPPEL[[#This Row],[Max VPPEL RATE]],VPPEL[[#This Row],[Unadjusted Maximum Revenue]]/(VPPEL[[#This Row],[Proposed Taxable Valuation]]/1000))</f>
        <v>0.50210611879295108</v>
      </c>
      <c r="K1853" s="26">
        <f>ROUND(VPPEL[[#This Row],[Proposed Taxable Valuation]]/1000*VPPEL[[#This Row],[Adjusted Rate]],0)</f>
        <v>93258</v>
      </c>
      <c r="L1853" s="19">
        <f t="shared" si="156"/>
        <v>-31183.616192933318</v>
      </c>
      <c r="M1853" s="17">
        <f t="shared" si="159"/>
        <v>-0.16789388120704896</v>
      </c>
      <c r="N1853" s="2">
        <v>134395368.99357006</v>
      </c>
      <c r="O1853">
        <f>INDEX($R$3:$T$335,MATCH(VPPEL[[#This Row],[DistrictNumber]],$R$3:$R$335,0),3)</f>
        <v>0.67</v>
      </c>
      <c r="P1853" s="9">
        <f t="shared" si="157"/>
        <v>90045</v>
      </c>
    </row>
    <row r="1854" spans="1:16" x14ac:dyDescent="0.35">
      <c r="A1854" s="13">
        <v>2031</v>
      </c>
      <c r="B1854" s="13">
        <f t="shared" si="155"/>
        <v>2030</v>
      </c>
      <c r="C1854" t="s">
        <v>442</v>
      </c>
      <c r="D1854" t="s">
        <v>443</v>
      </c>
      <c r="E1854" s="25">
        <v>623145162.56117308</v>
      </c>
      <c r="F1854" s="13">
        <f>INDEX($R$3:$T$335,MATCH(VPPEL[[#This Row],[DistrictNumber]],$R$3:$R$335,0),3)</f>
        <v>1</v>
      </c>
      <c r="G1854" s="9">
        <f t="shared" si="158"/>
        <v>623145.16256117309</v>
      </c>
      <c r="H1854" s="11">
        <v>1.02</v>
      </c>
      <c r="I1854" s="12" cm="1">
        <f t="array" ref="I1854">INDEX(VPPEL[],MATCH(VPPEL[[#This Row],[Base Year]]&amp;VPPEL[[#This Row],[DistrictNumber]],VPPEL[[Fiscal Year]:[Fiscal Year]]&amp;VPPEL[[DistrictNumber]:[DistrictNumber]],0),9)*$H1854</f>
        <v>352503.26756572985</v>
      </c>
      <c r="J1854" s="15">
        <f>IF(VPPEL[[#This Row],[Unadjusted Maximum Revenue]]/(VPPEL[[#This Row],[Proposed Taxable Valuation]]/1000)&gt;VPPEL[[#This Row],[Max VPPEL RATE]],VPPEL[[#This Row],[Max VPPEL RATE]],VPPEL[[#This Row],[Unadjusted Maximum Revenue]]/(VPPEL[[#This Row],[Proposed Taxable Valuation]]/1000))</f>
        <v>0.56568403117648403</v>
      </c>
      <c r="K1854" s="26">
        <f>ROUND(VPPEL[[#This Row],[Proposed Taxable Valuation]]/1000*VPPEL[[#This Row],[Adjusted Rate]],0)</f>
        <v>352503</v>
      </c>
      <c r="L1854" s="19">
        <f t="shared" si="156"/>
        <v>-270641.89499544323</v>
      </c>
      <c r="M1854" s="17">
        <f t="shared" si="159"/>
        <v>-0.43431596882351597</v>
      </c>
      <c r="N1854" s="2">
        <v>518160518.1746462</v>
      </c>
      <c r="O1854">
        <f>INDEX($R$3:$T$335,MATCH(VPPEL[[#This Row],[DistrictNumber]],$R$3:$R$335,0),3)</f>
        <v>1</v>
      </c>
      <c r="P1854" s="9">
        <f t="shared" si="157"/>
        <v>518161</v>
      </c>
    </row>
    <row r="1855" spans="1:16" x14ac:dyDescent="0.35">
      <c r="A1855" s="13">
        <v>2031</v>
      </c>
      <c r="B1855" s="13">
        <f t="shared" si="155"/>
        <v>2030</v>
      </c>
      <c r="C1855" t="s">
        <v>444</v>
      </c>
      <c r="D1855" t="s">
        <v>445</v>
      </c>
      <c r="E1855" s="25">
        <v>897585750.71008992</v>
      </c>
      <c r="F1855" s="13">
        <f>INDEX($R$3:$T$335,MATCH(VPPEL[[#This Row],[DistrictNumber]],$R$3:$R$335,0),3)</f>
        <v>1.1976100000000001</v>
      </c>
      <c r="G1855" s="9">
        <f t="shared" si="158"/>
        <v>1074957.6709079109</v>
      </c>
      <c r="H1855" s="11">
        <v>1.02</v>
      </c>
      <c r="I1855" s="12" cm="1">
        <f t="array" ref="I1855">INDEX(VPPEL[],MATCH(VPPEL[[#This Row],[Base Year]]&amp;VPPEL[[#This Row],[DistrictNumber]],VPPEL[[Fiscal Year]:[Fiscal Year]]&amp;VPPEL[[DistrictNumber]:[DistrictNumber]],0),9)*$H1855</f>
        <v>683376.48585494352</v>
      </c>
      <c r="J1855" s="15">
        <f>IF(VPPEL[[#This Row],[Unadjusted Maximum Revenue]]/(VPPEL[[#This Row],[Proposed Taxable Valuation]]/1000)&gt;VPPEL[[#This Row],[Max VPPEL RATE]],VPPEL[[#This Row],[Max VPPEL RATE]],VPPEL[[#This Row],[Unadjusted Maximum Revenue]]/(VPPEL[[#This Row],[Proposed Taxable Valuation]]/1000))</f>
        <v>0.76134952600831385</v>
      </c>
      <c r="K1855" s="26">
        <f>ROUND(VPPEL[[#This Row],[Proposed Taxable Valuation]]/1000*VPPEL[[#This Row],[Adjusted Rate]],0)</f>
        <v>683376</v>
      </c>
      <c r="L1855" s="19">
        <f t="shared" si="156"/>
        <v>-391581.1850529674</v>
      </c>
      <c r="M1855" s="17">
        <f t="shared" si="159"/>
        <v>-0.43626047399168622</v>
      </c>
      <c r="N1855" s="2">
        <v>610160562.42242694</v>
      </c>
      <c r="O1855">
        <f>INDEX($R$3:$T$335,MATCH(VPPEL[[#This Row],[DistrictNumber]],$R$3:$R$335,0),3)</f>
        <v>1.1976100000000001</v>
      </c>
      <c r="P1855" s="9">
        <f t="shared" si="157"/>
        <v>730734</v>
      </c>
    </row>
    <row r="1856" spans="1:16" x14ac:dyDescent="0.35">
      <c r="A1856" s="13">
        <v>2031</v>
      </c>
      <c r="B1856" s="13">
        <f t="shared" si="155"/>
        <v>2030</v>
      </c>
      <c r="C1856" t="s">
        <v>446</v>
      </c>
      <c r="D1856" t="s">
        <v>447</v>
      </c>
      <c r="E1856" s="25">
        <v>1458027455.9798956</v>
      </c>
      <c r="F1856" s="13">
        <f>INDEX($R$3:$T$335,MATCH(VPPEL[[#This Row],[DistrictNumber]],$R$3:$R$335,0),3)</f>
        <v>0.67</v>
      </c>
      <c r="G1856" s="9">
        <f t="shared" si="158"/>
        <v>976878.39550653007</v>
      </c>
      <c r="H1856" s="11">
        <v>1.02</v>
      </c>
      <c r="I1856" s="12" cm="1">
        <f t="array" ref="I1856">INDEX(VPPEL[],MATCH(VPPEL[[#This Row],[Base Year]]&amp;VPPEL[[#This Row],[DistrictNumber]],VPPEL[[Fiscal Year]:[Fiscal Year]]&amp;VPPEL[[DistrictNumber]:[DistrictNumber]],0),9)*$H1856</f>
        <v>587446.36122063175</v>
      </c>
      <c r="J1856" s="15">
        <f>IF(VPPEL[[#This Row],[Unadjusted Maximum Revenue]]/(VPPEL[[#This Row],[Proposed Taxable Valuation]]/1000)&gt;VPPEL[[#This Row],[Max VPPEL RATE]],VPPEL[[#This Row],[Max VPPEL RATE]],VPPEL[[#This Row],[Unadjusted Maximum Revenue]]/(VPPEL[[#This Row],[Proposed Taxable Valuation]]/1000))</f>
        <v>0.40290486904845496</v>
      </c>
      <c r="K1856" s="26">
        <f>ROUND(VPPEL[[#This Row],[Proposed Taxable Valuation]]/1000*VPPEL[[#This Row],[Adjusted Rate]],0)</f>
        <v>587446</v>
      </c>
      <c r="L1856" s="19">
        <f t="shared" si="156"/>
        <v>-389432.03428589832</v>
      </c>
      <c r="M1856" s="17">
        <f t="shared" si="159"/>
        <v>-0.26709513095154508</v>
      </c>
      <c r="N1856" s="2">
        <v>916880761.57283199</v>
      </c>
      <c r="O1856">
        <f>INDEX($R$3:$T$335,MATCH(VPPEL[[#This Row],[DistrictNumber]],$R$3:$R$335,0),3)</f>
        <v>0.67</v>
      </c>
      <c r="P1856" s="9">
        <f t="shared" si="157"/>
        <v>614310</v>
      </c>
    </row>
    <row r="1857" spans="1:16" x14ac:dyDescent="0.35">
      <c r="A1857" s="13">
        <v>2031</v>
      </c>
      <c r="B1857" s="13">
        <f t="shared" si="155"/>
        <v>2030</v>
      </c>
      <c r="C1857" t="s">
        <v>448</v>
      </c>
      <c r="D1857" t="s">
        <v>449</v>
      </c>
      <c r="E1857" s="25">
        <v>1914125275.973803</v>
      </c>
      <c r="F1857" s="13">
        <f>INDEX($R$3:$T$335,MATCH(VPPEL[[#This Row],[DistrictNumber]],$R$3:$R$335,0),3)</f>
        <v>1.34</v>
      </c>
      <c r="G1857" s="9">
        <f t="shared" si="158"/>
        <v>2564927.8698048964</v>
      </c>
      <c r="H1857" s="11">
        <v>1.02</v>
      </c>
      <c r="I1857" s="12" cm="1">
        <f t="array" ref="I1857">INDEX(VPPEL[],MATCH(VPPEL[[#This Row],[Base Year]]&amp;VPPEL[[#This Row],[DistrictNumber]],VPPEL[[Fiscal Year]:[Fiscal Year]]&amp;VPPEL[[DistrictNumber]:[DistrictNumber]],0),9)*$H1857</f>
        <v>1526791.2587181209</v>
      </c>
      <c r="J1857" s="15">
        <f>IF(VPPEL[[#This Row],[Unadjusted Maximum Revenue]]/(VPPEL[[#This Row],[Proposed Taxable Valuation]]/1000)&gt;VPPEL[[#This Row],[Max VPPEL RATE]],VPPEL[[#This Row],[Max VPPEL RATE]],VPPEL[[#This Row],[Unadjusted Maximum Revenue]]/(VPPEL[[#This Row],[Proposed Taxable Valuation]]/1000))</f>
        <v>0.79764437463027194</v>
      </c>
      <c r="K1857" s="26">
        <f>ROUND(VPPEL[[#This Row],[Proposed Taxable Valuation]]/1000*VPPEL[[#This Row],[Adjusted Rate]],0)</f>
        <v>1526791</v>
      </c>
      <c r="L1857" s="19">
        <f t="shared" si="156"/>
        <v>-1038136.6110867755</v>
      </c>
      <c r="M1857" s="17">
        <f t="shared" si="159"/>
        <v>-0.54235562536972814</v>
      </c>
      <c r="N1857" s="2">
        <v>1187696590.9386196</v>
      </c>
      <c r="O1857">
        <f>INDEX($R$3:$T$335,MATCH(VPPEL[[#This Row],[DistrictNumber]],$R$3:$R$335,0),3)</f>
        <v>1.34</v>
      </c>
      <c r="P1857" s="9">
        <f t="shared" si="157"/>
        <v>1591513</v>
      </c>
    </row>
    <row r="1858" spans="1:16" x14ac:dyDescent="0.35">
      <c r="A1858" s="13">
        <v>2031</v>
      </c>
      <c r="B1858" s="13">
        <f t="shared" si="155"/>
        <v>2030</v>
      </c>
      <c r="C1858" t="s">
        <v>450</v>
      </c>
      <c r="D1858" t="s">
        <v>451</v>
      </c>
      <c r="E1858" s="25">
        <v>1868068535.4328651</v>
      </c>
      <c r="F1858" s="13">
        <f>INDEX($R$3:$T$335,MATCH(VPPEL[[#This Row],[DistrictNumber]],$R$3:$R$335,0),3)</f>
        <v>0.67</v>
      </c>
      <c r="G1858" s="9">
        <f t="shared" si="158"/>
        <v>1251605.9187400197</v>
      </c>
      <c r="H1858" s="11">
        <v>1.02</v>
      </c>
      <c r="I1858" s="12" cm="1">
        <f t="array" ref="I1858">INDEX(VPPEL[],MATCH(VPPEL[[#This Row],[Base Year]]&amp;VPPEL[[#This Row],[DistrictNumber]],VPPEL[[Fiscal Year]:[Fiscal Year]]&amp;VPPEL[[DistrictNumber]:[DistrictNumber]],0),9)*$H1858</f>
        <v>528363.57368682895</v>
      </c>
      <c r="J1858" s="15">
        <f>IF(VPPEL[[#This Row],[Unadjusted Maximum Revenue]]/(VPPEL[[#This Row],[Proposed Taxable Valuation]]/1000)&gt;VPPEL[[#This Row],[Max VPPEL RATE]],VPPEL[[#This Row],[Max VPPEL RATE]],VPPEL[[#This Row],[Unadjusted Maximum Revenue]]/(VPPEL[[#This Row],[Proposed Taxable Valuation]]/1000))</f>
        <v>0.28283950169119337</v>
      </c>
      <c r="K1858" s="26">
        <f>ROUND(VPPEL[[#This Row],[Proposed Taxable Valuation]]/1000*VPPEL[[#This Row],[Adjusted Rate]],0)</f>
        <v>528364</v>
      </c>
      <c r="L1858" s="19">
        <f t="shared" si="156"/>
        <v>-723242.34505319071</v>
      </c>
      <c r="M1858" s="17">
        <f t="shared" si="159"/>
        <v>-0.38716049830880667</v>
      </c>
      <c r="N1858" s="2">
        <v>1006074349.563441</v>
      </c>
      <c r="O1858">
        <f>INDEX($R$3:$T$335,MATCH(VPPEL[[#This Row],[DistrictNumber]],$R$3:$R$335,0),3)</f>
        <v>0.67</v>
      </c>
      <c r="P1858" s="9">
        <f t="shared" si="157"/>
        <v>674070</v>
      </c>
    </row>
    <row r="1859" spans="1:16" x14ac:dyDescent="0.35">
      <c r="A1859" s="13">
        <v>2031</v>
      </c>
      <c r="B1859" s="13">
        <f t="shared" si="155"/>
        <v>2030</v>
      </c>
      <c r="C1859" t="s">
        <v>452</v>
      </c>
      <c r="D1859" t="s">
        <v>453</v>
      </c>
      <c r="E1859" s="25">
        <v>244885652.57756653</v>
      </c>
      <c r="F1859" s="13">
        <f>INDEX($R$3:$T$335,MATCH(VPPEL[[#This Row],[DistrictNumber]],$R$3:$R$335,0),3)</f>
        <v>0.86</v>
      </c>
      <c r="G1859" s="9">
        <f t="shared" si="158"/>
        <v>210601.66121670723</v>
      </c>
      <c r="H1859" s="11">
        <v>1.02</v>
      </c>
      <c r="I1859" s="12" cm="1">
        <f t="array" ref="I1859">INDEX(VPPEL[],MATCH(VPPEL[[#This Row],[Base Year]]&amp;VPPEL[[#This Row],[DistrictNumber]],VPPEL[[Fiscal Year]:[Fiscal Year]]&amp;VPPEL[[DistrictNumber]:[DistrictNumber]],0),9)*$H1859</f>
        <v>158900.16640487962</v>
      </c>
      <c r="J1859" s="15">
        <f>IF(VPPEL[[#This Row],[Unadjusted Maximum Revenue]]/(VPPEL[[#This Row],[Proposed Taxable Valuation]]/1000)&gt;VPPEL[[#This Row],[Max VPPEL RATE]],VPPEL[[#This Row],[Max VPPEL RATE]],VPPEL[[#This Row],[Unadjusted Maximum Revenue]]/(VPPEL[[#This Row],[Proposed Taxable Valuation]]/1000))</f>
        <v>0.64887495340115375</v>
      </c>
      <c r="K1859" s="26">
        <f>ROUND(VPPEL[[#This Row],[Proposed Taxable Valuation]]/1000*VPPEL[[#This Row],[Adjusted Rate]],0)</f>
        <v>158900</v>
      </c>
      <c r="L1859" s="19">
        <f t="shared" si="156"/>
        <v>-51701.494811827608</v>
      </c>
      <c r="M1859" s="17">
        <f t="shared" si="159"/>
        <v>-0.21112504659884623</v>
      </c>
      <c r="N1859" s="2">
        <v>203057805.74450266</v>
      </c>
      <c r="O1859">
        <f>INDEX($R$3:$T$335,MATCH(VPPEL[[#This Row],[DistrictNumber]],$R$3:$R$335,0),3)</f>
        <v>0.86</v>
      </c>
      <c r="P1859" s="9">
        <f t="shared" si="157"/>
        <v>174630</v>
      </c>
    </row>
    <row r="1860" spans="1:16" x14ac:dyDescent="0.35">
      <c r="A1860" s="13">
        <v>2031</v>
      </c>
      <c r="B1860" s="13">
        <f t="shared" si="155"/>
        <v>2030</v>
      </c>
      <c r="C1860" t="s">
        <v>454</v>
      </c>
      <c r="D1860" t="s">
        <v>455</v>
      </c>
      <c r="E1860" s="25">
        <v>792111221.11400366</v>
      </c>
      <c r="F1860" s="13">
        <f>INDEX($R$3:$T$335,MATCH(VPPEL[[#This Row],[DistrictNumber]],$R$3:$R$335,0),3)</f>
        <v>1.34</v>
      </c>
      <c r="G1860" s="9">
        <f t="shared" si="158"/>
        <v>1061429.0362927651</v>
      </c>
      <c r="H1860" s="11">
        <v>1.02</v>
      </c>
      <c r="I1860" s="12" cm="1">
        <f t="array" ref="I1860">INDEX(VPPEL[],MATCH(VPPEL[[#This Row],[Base Year]]&amp;VPPEL[[#This Row],[DistrictNumber]],VPPEL[[Fiscal Year]:[Fiscal Year]]&amp;VPPEL[[DistrictNumber]:[DistrictNumber]],0),9)*$H1860</f>
        <v>611192.61265270878</v>
      </c>
      <c r="J1860" s="15">
        <f>IF(VPPEL[[#This Row],[Unadjusted Maximum Revenue]]/(VPPEL[[#This Row],[Proposed Taxable Valuation]]/1000)&gt;VPPEL[[#This Row],[Max VPPEL RATE]],VPPEL[[#This Row],[Max VPPEL RATE]],VPPEL[[#This Row],[Unadjusted Maximum Revenue]]/(VPPEL[[#This Row],[Proposed Taxable Valuation]]/1000))</f>
        <v>0.77159948800263689</v>
      </c>
      <c r="K1860" s="26">
        <f>ROUND(VPPEL[[#This Row],[Proposed Taxable Valuation]]/1000*VPPEL[[#This Row],[Adjusted Rate]],0)</f>
        <v>611193</v>
      </c>
      <c r="L1860" s="19">
        <f t="shared" si="156"/>
        <v>-450236.42364005628</v>
      </c>
      <c r="M1860" s="17">
        <f t="shared" si="159"/>
        <v>-0.56840051199736319</v>
      </c>
      <c r="N1860" s="2">
        <v>488331925.38712138</v>
      </c>
      <c r="O1860">
        <f>INDEX($R$3:$T$335,MATCH(VPPEL[[#This Row],[DistrictNumber]],$R$3:$R$335,0),3)</f>
        <v>1.34</v>
      </c>
      <c r="P1860" s="9">
        <f t="shared" si="157"/>
        <v>654365</v>
      </c>
    </row>
    <row r="1861" spans="1:16" x14ac:dyDescent="0.35">
      <c r="A1861" s="13">
        <v>2031</v>
      </c>
      <c r="B1861" s="13">
        <f t="shared" ref="B1861:B1924" si="160">A1861-1</f>
        <v>2030</v>
      </c>
      <c r="C1861" t="s">
        <v>456</v>
      </c>
      <c r="D1861" t="s">
        <v>457</v>
      </c>
      <c r="E1861" s="25">
        <v>483206154.99632025</v>
      </c>
      <c r="F1861" s="13">
        <f>INDEX($R$3:$T$335,MATCH(VPPEL[[#This Row],[DistrictNumber]],$R$3:$R$335,0),3)</f>
        <v>0.36088999999999999</v>
      </c>
      <c r="G1861" s="9">
        <f t="shared" si="158"/>
        <v>174384.26927662201</v>
      </c>
      <c r="H1861" s="11">
        <v>1.02</v>
      </c>
      <c r="I1861" s="12" cm="1">
        <f t="array" ref="I1861">INDEX(VPPEL[],MATCH(VPPEL[[#This Row],[Base Year]]&amp;VPPEL[[#This Row],[DistrictNumber]],VPPEL[[Fiscal Year]:[Fiscal Year]]&amp;VPPEL[[DistrictNumber]:[DistrictNumber]],0),9)*$H1861</f>
        <v>143629.88870535293</v>
      </c>
      <c r="J1861" s="15">
        <f>IF(VPPEL[[#This Row],[Unadjusted Maximum Revenue]]/(VPPEL[[#This Row],[Proposed Taxable Valuation]]/1000)&gt;VPPEL[[#This Row],[Max VPPEL RATE]],VPPEL[[#This Row],[Max VPPEL RATE]],VPPEL[[#This Row],[Unadjusted Maximum Revenue]]/(VPPEL[[#This Row],[Proposed Taxable Valuation]]/1000))</f>
        <v>0.29724349994351107</v>
      </c>
      <c r="K1861" s="26">
        <f>ROUND(VPPEL[[#This Row],[Proposed Taxable Valuation]]/1000*VPPEL[[#This Row],[Adjusted Rate]],0)</f>
        <v>143630</v>
      </c>
      <c r="L1861" s="19">
        <f t="shared" ref="L1861:L1924" si="161">I1861-G1861</f>
        <v>-30754.380571269081</v>
      </c>
      <c r="M1861" s="17">
        <f t="shared" si="159"/>
        <v>-6.3646500056488919E-2</v>
      </c>
      <c r="N1861" s="2">
        <v>381471060.07012248</v>
      </c>
      <c r="O1861">
        <f>INDEX($R$3:$T$335,MATCH(VPPEL[[#This Row],[DistrictNumber]],$R$3:$R$335,0),3)</f>
        <v>0.36088999999999999</v>
      </c>
      <c r="P1861" s="9">
        <f t="shared" ref="P1861:P1924" si="162">ROUND(N1861/1000*O1861,0)</f>
        <v>137669</v>
      </c>
    </row>
    <row r="1862" spans="1:16" x14ac:dyDescent="0.35">
      <c r="A1862" s="13">
        <v>2031</v>
      </c>
      <c r="B1862" s="13">
        <f t="shared" si="160"/>
        <v>2030</v>
      </c>
      <c r="C1862" t="s">
        <v>458</v>
      </c>
      <c r="D1862" t="s">
        <v>459</v>
      </c>
      <c r="E1862" s="25">
        <v>2722837967.5493913</v>
      </c>
      <c r="F1862" s="13">
        <f>INDEX($R$3:$T$335,MATCH(VPPEL[[#This Row],[DistrictNumber]],$R$3:$R$335,0),3)</f>
        <v>0.67</v>
      </c>
      <c r="G1862" s="9">
        <f t="shared" si="158"/>
        <v>1824301.4382580922</v>
      </c>
      <c r="H1862" s="11">
        <v>1.02</v>
      </c>
      <c r="I1862" s="12" cm="1">
        <f t="array" ref="I1862">INDEX(VPPEL[],MATCH(VPPEL[[#This Row],[Base Year]]&amp;VPPEL[[#This Row],[DistrictNumber]],VPPEL[[Fiscal Year]:[Fiscal Year]]&amp;VPPEL[[DistrictNumber]:[DistrictNumber]],0),9)*$H1862</f>
        <v>905821.66798992536</v>
      </c>
      <c r="J1862" s="15">
        <f>IF(VPPEL[[#This Row],[Unadjusted Maximum Revenue]]/(VPPEL[[#This Row],[Proposed Taxable Valuation]]/1000)&gt;VPPEL[[#This Row],[Max VPPEL RATE]],VPPEL[[#This Row],[Max VPPEL RATE]],VPPEL[[#This Row],[Unadjusted Maximum Revenue]]/(VPPEL[[#This Row],[Proposed Taxable Valuation]]/1000))</f>
        <v>0.33267556820694072</v>
      </c>
      <c r="K1862" s="26">
        <f>ROUND(VPPEL[[#This Row],[Proposed Taxable Valuation]]/1000*VPPEL[[#This Row],[Adjusted Rate]],0)</f>
        <v>905822</v>
      </c>
      <c r="L1862" s="19">
        <f t="shared" si="161"/>
        <v>-918479.77026816679</v>
      </c>
      <c r="M1862" s="17">
        <f t="shared" si="159"/>
        <v>-0.33732443179305932</v>
      </c>
      <c r="N1862" s="2">
        <v>1544550301.6148386</v>
      </c>
      <c r="O1862">
        <f>INDEX($R$3:$T$335,MATCH(VPPEL[[#This Row],[DistrictNumber]],$R$3:$R$335,0),3)</f>
        <v>0.67</v>
      </c>
      <c r="P1862" s="9">
        <f t="shared" si="162"/>
        <v>1034849</v>
      </c>
    </row>
    <row r="1863" spans="1:16" x14ac:dyDescent="0.35">
      <c r="A1863" s="13">
        <v>2031</v>
      </c>
      <c r="B1863" s="13">
        <f t="shared" si="160"/>
        <v>2030</v>
      </c>
      <c r="C1863" t="s">
        <v>460</v>
      </c>
      <c r="D1863" t="s">
        <v>461</v>
      </c>
      <c r="E1863" s="25">
        <v>1029155427.3472788</v>
      </c>
      <c r="F1863" s="13">
        <f>INDEX($R$3:$T$335,MATCH(VPPEL[[#This Row],[DistrictNumber]],$R$3:$R$335,0),3)</f>
        <v>0.40337000000000001</v>
      </c>
      <c r="G1863" s="9">
        <f t="shared" si="158"/>
        <v>415130.42472907185</v>
      </c>
      <c r="H1863" s="11">
        <v>1.02</v>
      </c>
      <c r="I1863" s="12" cm="1">
        <f t="array" ref="I1863">INDEX(VPPEL[],MATCH(VPPEL[[#This Row],[Base Year]]&amp;VPPEL[[#This Row],[DistrictNumber]],VPPEL[[Fiscal Year]:[Fiscal Year]]&amp;VPPEL[[DistrictNumber]:[DistrictNumber]],0),9)*$H1863</f>
        <v>206903.87092140666</v>
      </c>
      <c r="J1863" s="15">
        <f>IF(VPPEL[[#This Row],[Unadjusted Maximum Revenue]]/(VPPEL[[#This Row],[Proposed Taxable Valuation]]/1000)&gt;VPPEL[[#This Row],[Max VPPEL RATE]],VPPEL[[#This Row],[Max VPPEL RATE]],VPPEL[[#This Row],[Unadjusted Maximum Revenue]]/(VPPEL[[#This Row],[Proposed Taxable Valuation]]/1000))</f>
        <v>0.20104239400914989</v>
      </c>
      <c r="K1863" s="26">
        <f>ROUND(VPPEL[[#This Row],[Proposed Taxable Valuation]]/1000*VPPEL[[#This Row],[Adjusted Rate]],0)</f>
        <v>206904</v>
      </c>
      <c r="L1863" s="19">
        <f t="shared" si="161"/>
        <v>-208226.55380766519</v>
      </c>
      <c r="M1863" s="17">
        <f t="shared" si="159"/>
        <v>-0.20232760599085012</v>
      </c>
      <c r="N1863" s="2">
        <v>627053394.15324545</v>
      </c>
      <c r="O1863">
        <f>INDEX($R$3:$T$335,MATCH(VPPEL[[#This Row],[DistrictNumber]],$R$3:$R$335,0),3)</f>
        <v>0.40337000000000001</v>
      </c>
      <c r="P1863" s="9">
        <f t="shared" si="162"/>
        <v>252935</v>
      </c>
    </row>
    <row r="1864" spans="1:16" x14ac:dyDescent="0.35">
      <c r="A1864" s="13">
        <v>2031</v>
      </c>
      <c r="B1864" s="13">
        <f t="shared" si="160"/>
        <v>2030</v>
      </c>
      <c r="C1864" t="s">
        <v>462</v>
      </c>
      <c r="D1864" t="s">
        <v>463</v>
      </c>
      <c r="E1864" s="25">
        <v>5702900979.0106764</v>
      </c>
      <c r="F1864" s="13">
        <f>INDEX($R$3:$T$335,MATCH(VPPEL[[#This Row],[DistrictNumber]],$R$3:$R$335,0),3)</f>
        <v>1.34</v>
      </c>
      <c r="G1864" s="9">
        <f t="shared" si="158"/>
        <v>7641887.3118743068</v>
      </c>
      <c r="H1864" s="11">
        <v>1.02</v>
      </c>
      <c r="I1864" s="12" cm="1">
        <f t="array" ref="I1864">INDEX(VPPEL[],MATCH(VPPEL[[#This Row],[Base Year]]&amp;VPPEL[[#This Row],[DistrictNumber]],VPPEL[[Fiscal Year]:[Fiscal Year]]&amp;VPPEL[[DistrictNumber]:[DistrictNumber]],0),9)*$H1864</f>
        <v>3588398.2105790675</v>
      </c>
      <c r="J1864" s="15">
        <f>IF(VPPEL[[#This Row],[Unadjusted Maximum Revenue]]/(VPPEL[[#This Row],[Proposed Taxable Valuation]]/1000)&gt;VPPEL[[#This Row],[Max VPPEL RATE]],VPPEL[[#This Row],[Max VPPEL RATE]],VPPEL[[#This Row],[Unadjusted Maximum Revenue]]/(VPPEL[[#This Row],[Proposed Taxable Valuation]]/1000))</f>
        <v>0.62922330648665292</v>
      </c>
      <c r="K1864" s="26">
        <f>ROUND(VPPEL[[#This Row],[Proposed Taxable Valuation]]/1000*VPPEL[[#This Row],[Adjusted Rate]],0)</f>
        <v>3588398</v>
      </c>
      <c r="L1864" s="19">
        <f t="shared" si="161"/>
        <v>-4053489.1012952393</v>
      </c>
      <c r="M1864" s="17">
        <f t="shared" si="159"/>
        <v>-0.71077669351334716</v>
      </c>
      <c r="N1864" s="2">
        <v>3036606669.0771241</v>
      </c>
      <c r="O1864">
        <f>INDEX($R$3:$T$335,MATCH(VPPEL[[#This Row],[DistrictNumber]],$R$3:$R$335,0),3)</f>
        <v>1.34</v>
      </c>
      <c r="P1864" s="9">
        <f t="shared" si="162"/>
        <v>4069053</v>
      </c>
    </row>
    <row r="1865" spans="1:16" x14ac:dyDescent="0.35">
      <c r="A1865" s="13">
        <v>2031</v>
      </c>
      <c r="B1865" s="13">
        <f t="shared" si="160"/>
        <v>2030</v>
      </c>
      <c r="C1865" t="s">
        <v>464</v>
      </c>
      <c r="D1865" t="s">
        <v>465</v>
      </c>
      <c r="E1865" s="25">
        <v>492943220.1522311</v>
      </c>
      <c r="F1865" s="13">
        <f>INDEX($R$3:$T$335,MATCH(VPPEL[[#This Row],[DistrictNumber]],$R$3:$R$335,0),3)</f>
        <v>1.34</v>
      </c>
      <c r="G1865" s="9">
        <f t="shared" si="158"/>
        <v>660543.91500398971</v>
      </c>
      <c r="H1865" s="11">
        <v>1.02</v>
      </c>
      <c r="I1865" s="12" cm="1">
        <f t="array" ref="I1865">INDEX(VPPEL[],MATCH(VPPEL[[#This Row],[Base Year]]&amp;VPPEL[[#This Row],[DistrictNumber]],VPPEL[[Fiscal Year]:[Fiscal Year]]&amp;VPPEL[[DistrictNumber]:[DistrictNumber]],0),9)*$H1865</f>
        <v>340671.76731897064</v>
      </c>
      <c r="J1865" s="15">
        <f>IF(VPPEL[[#This Row],[Unadjusted Maximum Revenue]]/(VPPEL[[#This Row],[Proposed Taxable Valuation]]/1000)&gt;VPPEL[[#This Row],[Max VPPEL RATE]],VPPEL[[#This Row],[Max VPPEL RATE]],VPPEL[[#This Row],[Unadjusted Maximum Revenue]]/(VPPEL[[#This Row],[Proposed Taxable Valuation]]/1000))</f>
        <v>0.69109737874833566</v>
      </c>
      <c r="K1865" s="26">
        <f>ROUND(VPPEL[[#This Row],[Proposed Taxable Valuation]]/1000*VPPEL[[#This Row],[Adjusted Rate]],0)</f>
        <v>340672</v>
      </c>
      <c r="L1865" s="19">
        <f t="shared" si="161"/>
        <v>-319872.14768501907</v>
      </c>
      <c r="M1865" s="17">
        <f t="shared" si="159"/>
        <v>-0.64890262125166442</v>
      </c>
      <c r="N1865" s="2">
        <v>297572333.68102211</v>
      </c>
      <c r="O1865">
        <f>INDEX($R$3:$T$335,MATCH(VPPEL[[#This Row],[DistrictNumber]],$R$3:$R$335,0),3)</f>
        <v>1.34</v>
      </c>
      <c r="P1865" s="9">
        <f t="shared" si="162"/>
        <v>398747</v>
      </c>
    </row>
    <row r="1866" spans="1:16" x14ac:dyDescent="0.35">
      <c r="A1866" s="13">
        <v>2031</v>
      </c>
      <c r="B1866" s="13">
        <f t="shared" si="160"/>
        <v>2030</v>
      </c>
      <c r="C1866" t="s">
        <v>466</v>
      </c>
      <c r="D1866" t="s">
        <v>467</v>
      </c>
      <c r="E1866" s="25">
        <v>1013294353.3070674</v>
      </c>
      <c r="F1866" s="13">
        <f>INDEX($R$3:$T$335,MATCH(VPPEL[[#This Row],[DistrictNumber]],$R$3:$R$335,0),3)</f>
        <v>0.67</v>
      </c>
      <c r="G1866" s="9">
        <f t="shared" ref="G1866:G1929" si="163">E1866/1000*F1866</f>
        <v>678907.21671573527</v>
      </c>
      <c r="H1866" s="11">
        <v>1.02</v>
      </c>
      <c r="I1866" s="12" cm="1">
        <f t="array" ref="I1866">INDEX(VPPEL[],MATCH(VPPEL[[#This Row],[Base Year]]&amp;VPPEL[[#This Row],[DistrictNumber]],VPPEL[[Fiscal Year]:[Fiscal Year]]&amp;VPPEL[[DistrictNumber]:[DistrictNumber]],0),9)*$H1866</f>
        <v>547775.54378785903</v>
      </c>
      <c r="J1866" s="15">
        <f>IF(VPPEL[[#This Row],[Unadjusted Maximum Revenue]]/(VPPEL[[#This Row],[Proposed Taxable Valuation]]/1000)&gt;VPPEL[[#This Row],[Max VPPEL RATE]],VPPEL[[#This Row],[Max VPPEL RATE]],VPPEL[[#This Row],[Unadjusted Maximum Revenue]]/(VPPEL[[#This Row],[Proposed Taxable Valuation]]/1000))</f>
        <v>0.54058876574225001</v>
      </c>
      <c r="K1866" s="26">
        <f>ROUND(VPPEL[[#This Row],[Proposed Taxable Valuation]]/1000*VPPEL[[#This Row],[Adjusted Rate]],0)</f>
        <v>547776</v>
      </c>
      <c r="L1866" s="19">
        <f t="shared" si="161"/>
        <v>-131131.67292787624</v>
      </c>
      <c r="M1866" s="17">
        <f t="shared" si="159"/>
        <v>-0.12941123425775003</v>
      </c>
      <c r="N1866" s="2">
        <v>814396379.31114781</v>
      </c>
      <c r="O1866">
        <f>INDEX($R$3:$T$335,MATCH(VPPEL[[#This Row],[DistrictNumber]],$R$3:$R$335,0),3)</f>
        <v>0.67</v>
      </c>
      <c r="P1866" s="9">
        <f t="shared" si="162"/>
        <v>545646</v>
      </c>
    </row>
    <row r="1867" spans="1:16" x14ac:dyDescent="0.35">
      <c r="A1867" s="13">
        <v>2031</v>
      </c>
      <c r="B1867" s="13">
        <f t="shared" si="160"/>
        <v>2030</v>
      </c>
      <c r="C1867" t="s">
        <v>468</v>
      </c>
      <c r="D1867" t="s">
        <v>469</v>
      </c>
      <c r="E1867" s="25">
        <v>334889177.15315503</v>
      </c>
      <c r="F1867" s="13">
        <f>INDEX($R$3:$T$335,MATCH(VPPEL[[#This Row],[DistrictNumber]],$R$3:$R$335,0),3)</f>
        <v>1.11189</v>
      </c>
      <c r="G1867" s="9">
        <f t="shared" si="163"/>
        <v>372359.92718482157</v>
      </c>
      <c r="H1867" s="11">
        <v>1.02</v>
      </c>
      <c r="I1867" s="12" cm="1">
        <f t="array" ref="I1867">INDEX(VPPEL[],MATCH(VPPEL[[#This Row],[Base Year]]&amp;VPPEL[[#This Row],[DistrictNumber]],VPPEL[[Fiscal Year]:[Fiscal Year]]&amp;VPPEL[[DistrictNumber]:[DistrictNumber]],0),9)*$H1867</f>
        <v>266991.27305595472</v>
      </c>
      <c r="J1867" s="15">
        <f>IF(VPPEL[[#This Row],[Unadjusted Maximum Revenue]]/(VPPEL[[#This Row],[Proposed Taxable Valuation]]/1000)&gt;VPPEL[[#This Row],[Max VPPEL RATE]],VPPEL[[#This Row],[Max VPPEL RATE]],VPPEL[[#This Row],[Unadjusted Maximum Revenue]]/(VPPEL[[#This Row],[Proposed Taxable Valuation]]/1000))</f>
        <v>0.79725261749456733</v>
      </c>
      <c r="K1867" s="26">
        <f>ROUND(VPPEL[[#This Row],[Proposed Taxable Valuation]]/1000*VPPEL[[#This Row],[Adjusted Rate]],0)</f>
        <v>266991</v>
      </c>
      <c r="L1867" s="19">
        <f t="shared" si="161"/>
        <v>-105368.65412886685</v>
      </c>
      <c r="M1867" s="17">
        <f t="shared" ref="M1867:M1930" si="164">J1867-F1867</f>
        <v>-0.31463738250543272</v>
      </c>
      <c r="N1867" s="2">
        <v>239019039.10370559</v>
      </c>
      <c r="O1867">
        <f>INDEX($R$3:$T$335,MATCH(VPPEL[[#This Row],[DistrictNumber]],$R$3:$R$335,0),3)</f>
        <v>1.11189</v>
      </c>
      <c r="P1867" s="9">
        <f t="shared" si="162"/>
        <v>265763</v>
      </c>
    </row>
    <row r="1868" spans="1:16" x14ac:dyDescent="0.35">
      <c r="A1868" s="13">
        <v>2031</v>
      </c>
      <c r="B1868" s="13">
        <f t="shared" si="160"/>
        <v>2030</v>
      </c>
      <c r="C1868" t="s">
        <v>470</v>
      </c>
      <c r="D1868" t="s">
        <v>471</v>
      </c>
      <c r="E1868" s="25">
        <v>725333978.56401885</v>
      </c>
      <c r="F1868" s="13">
        <f>INDEX($R$3:$T$335,MATCH(VPPEL[[#This Row],[DistrictNumber]],$R$3:$R$335,0),3)</f>
        <v>1.1983200000000001</v>
      </c>
      <c r="G1868" s="9">
        <f t="shared" si="163"/>
        <v>869182.2131928351</v>
      </c>
      <c r="H1868" s="11">
        <v>1.02</v>
      </c>
      <c r="I1868" s="12" cm="1">
        <f t="array" ref="I1868">INDEX(VPPEL[],MATCH(VPPEL[[#This Row],[Base Year]]&amp;VPPEL[[#This Row],[DistrictNumber]],VPPEL[[Fiscal Year]:[Fiscal Year]]&amp;VPPEL[[DistrictNumber]:[DistrictNumber]],0),9)*$H1868</f>
        <v>626321.64709464554</v>
      </c>
      <c r="J1868" s="15">
        <f>IF(VPPEL[[#This Row],[Unadjusted Maximum Revenue]]/(VPPEL[[#This Row],[Proposed Taxable Valuation]]/1000)&gt;VPPEL[[#This Row],[Max VPPEL RATE]],VPPEL[[#This Row],[Max VPPEL RATE]],VPPEL[[#This Row],[Unadjusted Maximum Revenue]]/(VPPEL[[#This Row],[Proposed Taxable Valuation]]/1000))</f>
        <v>0.86349414973583183</v>
      </c>
      <c r="K1868" s="26">
        <f>ROUND(VPPEL[[#This Row],[Proposed Taxable Valuation]]/1000*VPPEL[[#This Row],[Adjusted Rate]],0)</f>
        <v>626322</v>
      </c>
      <c r="L1868" s="19">
        <f t="shared" si="161"/>
        <v>-242860.56609818956</v>
      </c>
      <c r="M1868" s="17">
        <f t="shared" si="164"/>
        <v>-0.33482585026416822</v>
      </c>
      <c r="N1868" s="2">
        <v>506117424.33559769</v>
      </c>
      <c r="O1868">
        <f>INDEX($R$3:$T$335,MATCH(VPPEL[[#This Row],[DistrictNumber]],$R$3:$R$335,0),3)</f>
        <v>1.1983200000000001</v>
      </c>
      <c r="P1868" s="9">
        <f t="shared" si="162"/>
        <v>606491</v>
      </c>
    </row>
    <row r="1869" spans="1:16" x14ac:dyDescent="0.35">
      <c r="A1869" s="13">
        <v>2031</v>
      </c>
      <c r="B1869" s="13">
        <f t="shared" si="160"/>
        <v>2030</v>
      </c>
      <c r="C1869" t="s">
        <v>472</v>
      </c>
      <c r="D1869" t="s">
        <v>473</v>
      </c>
      <c r="E1869" s="25">
        <v>634758083.40103662</v>
      </c>
      <c r="F1869" s="13">
        <f>INDEX($R$3:$T$335,MATCH(VPPEL[[#This Row],[DistrictNumber]],$R$3:$R$335,0),3)</f>
        <v>0</v>
      </c>
      <c r="G1869" s="9">
        <f t="shared" si="163"/>
        <v>0</v>
      </c>
      <c r="H1869" s="11">
        <v>1.02</v>
      </c>
      <c r="I1869" s="12" cm="1">
        <f t="array" ref="I1869">INDEX(VPPEL[],MATCH(VPPEL[[#This Row],[Base Year]]&amp;VPPEL[[#This Row],[DistrictNumber]],VPPEL[[Fiscal Year]:[Fiscal Year]]&amp;VPPEL[[DistrictNumber]:[DistrictNumber]],0),9)*$H1869</f>
        <v>0</v>
      </c>
      <c r="J1869" s="15">
        <f>IF(VPPEL[[#This Row],[Unadjusted Maximum Revenue]]/(VPPEL[[#This Row],[Proposed Taxable Valuation]]/1000)&gt;VPPEL[[#This Row],[Max VPPEL RATE]],VPPEL[[#This Row],[Max VPPEL RATE]],VPPEL[[#This Row],[Unadjusted Maximum Revenue]]/(VPPEL[[#This Row],[Proposed Taxable Valuation]]/1000))</f>
        <v>0</v>
      </c>
      <c r="K1869" s="26">
        <f>ROUND(VPPEL[[#This Row],[Proposed Taxable Valuation]]/1000*VPPEL[[#This Row],[Adjusted Rate]],0)</f>
        <v>0</v>
      </c>
      <c r="L1869" s="19">
        <f t="shared" si="161"/>
        <v>0</v>
      </c>
      <c r="M1869" s="17">
        <f t="shared" si="164"/>
        <v>0</v>
      </c>
      <c r="N1869" s="2">
        <v>452181500.04285938</v>
      </c>
      <c r="O1869">
        <f>INDEX($R$3:$T$335,MATCH(VPPEL[[#This Row],[DistrictNumber]],$R$3:$R$335,0),3)</f>
        <v>0</v>
      </c>
      <c r="P1869" s="9">
        <f t="shared" si="162"/>
        <v>0</v>
      </c>
    </row>
    <row r="1870" spans="1:16" x14ac:dyDescent="0.35">
      <c r="A1870" s="13">
        <v>2031</v>
      </c>
      <c r="B1870" s="13">
        <f t="shared" si="160"/>
        <v>2030</v>
      </c>
      <c r="C1870" t="s">
        <v>474</v>
      </c>
      <c r="D1870" t="s">
        <v>475</v>
      </c>
      <c r="E1870" s="25">
        <v>685272383.04280519</v>
      </c>
      <c r="F1870" s="13">
        <f>INDEX($R$3:$T$335,MATCH(VPPEL[[#This Row],[DistrictNumber]],$R$3:$R$335,0),3)</f>
        <v>0.76636000000000004</v>
      </c>
      <c r="G1870" s="9">
        <f t="shared" si="163"/>
        <v>525165.34346868424</v>
      </c>
      <c r="H1870" s="11">
        <v>1.02</v>
      </c>
      <c r="I1870" s="12" cm="1">
        <f t="array" ref="I1870">INDEX(VPPEL[],MATCH(VPPEL[[#This Row],[Base Year]]&amp;VPPEL[[#This Row],[DistrictNumber]],VPPEL[[Fiscal Year]:[Fiscal Year]]&amp;VPPEL[[DistrictNumber]:[DistrictNumber]],0),9)*$H1870</f>
        <v>399144.38918147009</v>
      </c>
      <c r="J1870" s="15">
        <f>IF(VPPEL[[#This Row],[Unadjusted Maximum Revenue]]/(VPPEL[[#This Row],[Proposed Taxable Valuation]]/1000)&gt;VPPEL[[#This Row],[Max VPPEL RATE]],VPPEL[[#This Row],[Max VPPEL RATE]],VPPEL[[#This Row],[Unadjusted Maximum Revenue]]/(VPPEL[[#This Row],[Proposed Taxable Valuation]]/1000))</f>
        <v>0.58246092949077399</v>
      </c>
      <c r="K1870" s="26">
        <f>ROUND(VPPEL[[#This Row],[Proposed Taxable Valuation]]/1000*VPPEL[[#This Row],[Adjusted Rate]],0)</f>
        <v>399144</v>
      </c>
      <c r="L1870" s="19">
        <f t="shared" si="161"/>
        <v>-126020.95428721415</v>
      </c>
      <c r="M1870" s="17">
        <f t="shared" si="164"/>
        <v>-0.18389907050922605</v>
      </c>
      <c r="N1870" s="2">
        <v>550991504.25579667</v>
      </c>
      <c r="O1870">
        <f>INDEX($R$3:$T$335,MATCH(VPPEL[[#This Row],[DistrictNumber]],$R$3:$R$335,0),3)</f>
        <v>0.76636000000000004</v>
      </c>
      <c r="P1870" s="9">
        <f t="shared" si="162"/>
        <v>422258</v>
      </c>
    </row>
    <row r="1871" spans="1:16" x14ac:dyDescent="0.35">
      <c r="A1871" s="13">
        <v>2031</v>
      </c>
      <c r="B1871" s="13">
        <f t="shared" si="160"/>
        <v>2030</v>
      </c>
      <c r="C1871" t="s">
        <v>476</v>
      </c>
      <c r="D1871" t="s">
        <v>477</v>
      </c>
      <c r="E1871" s="25">
        <v>387520261.4459843</v>
      </c>
      <c r="F1871" s="13">
        <f>INDEX($R$3:$T$335,MATCH(VPPEL[[#This Row],[DistrictNumber]],$R$3:$R$335,0),3)</f>
        <v>1.24028</v>
      </c>
      <c r="G1871" s="9">
        <f t="shared" si="163"/>
        <v>480633.62986622541</v>
      </c>
      <c r="H1871" s="11">
        <v>1.02</v>
      </c>
      <c r="I1871" s="12" cm="1">
        <f t="array" ref="I1871">INDEX(VPPEL[],MATCH(VPPEL[[#This Row],[Base Year]]&amp;VPPEL[[#This Row],[DistrictNumber]],VPPEL[[Fiscal Year]:[Fiscal Year]]&amp;VPPEL[[DistrictNumber]:[DistrictNumber]],0),9)*$H1871</f>
        <v>385929.81943436438</v>
      </c>
      <c r="J1871" s="15">
        <f>IF(VPPEL[[#This Row],[Unadjusted Maximum Revenue]]/(VPPEL[[#This Row],[Proposed Taxable Valuation]]/1000)&gt;VPPEL[[#This Row],[Max VPPEL RATE]],VPPEL[[#This Row],[Max VPPEL RATE]],VPPEL[[#This Row],[Unadjusted Maximum Revenue]]/(VPPEL[[#This Row],[Proposed Taxable Valuation]]/1000))</f>
        <v>0.99589584811466281</v>
      </c>
      <c r="K1871" s="26">
        <f>ROUND(VPPEL[[#This Row],[Proposed Taxable Valuation]]/1000*VPPEL[[#This Row],[Adjusted Rate]],0)</f>
        <v>385930</v>
      </c>
      <c r="L1871" s="19">
        <f t="shared" si="161"/>
        <v>-94703.810431861028</v>
      </c>
      <c r="M1871" s="17">
        <f t="shared" si="164"/>
        <v>-0.24438415188533724</v>
      </c>
      <c r="N1871" s="2">
        <v>302999540.61493069</v>
      </c>
      <c r="O1871">
        <f>INDEX($R$3:$T$335,MATCH(VPPEL[[#This Row],[DistrictNumber]],$R$3:$R$335,0),3)</f>
        <v>1.24028</v>
      </c>
      <c r="P1871" s="9">
        <f t="shared" si="162"/>
        <v>375804</v>
      </c>
    </row>
    <row r="1872" spans="1:16" x14ac:dyDescent="0.35">
      <c r="A1872" s="13">
        <v>2031</v>
      </c>
      <c r="B1872" s="13">
        <f t="shared" si="160"/>
        <v>2030</v>
      </c>
      <c r="C1872" t="s">
        <v>478</v>
      </c>
      <c r="D1872" t="s">
        <v>479</v>
      </c>
      <c r="E1872" s="25">
        <v>654260032.67839408</v>
      </c>
      <c r="F1872" s="13">
        <f>INDEX($R$3:$T$335,MATCH(VPPEL[[#This Row],[DistrictNumber]],$R$3:$R$335,0),3)</f>
        <v>0</v>
      </c>
      <c r="G1872" s="9">
        <f t="shared" si="163"/>
        <v>0</v>
      </c>
      <c r="H1872" s="11">
        <v>1.02</v>
      </c>
      <c r="I1872" s="12" cm="1">
        <f t="array" ref="I1872">INDEX(VPPEL[],MATCH(VPPEL[[#This Row],[Base Year]]&amp;VPPEL[[#This Row],[DistrictNumber]],VPPEL[[Fiscal Year]:[Fiscal Year]]&amp;VPPEL[[DistrictNumber]:[DistrictNumber]],0),9)*$H1872</f>
        <v>0</v>
      </c>
      <c r="J1872" s="15">
        <f>IF(VPPEL[[#This Row],[Unadjusted Maximum Revenue]]/(VPPEL[[#This Row],[Proposed Taxable Valuation]]/1000)&gt;VPPEL[[#This Row],[Max VPPEL RATE]],VPPEL[[#This Row],[Max VPPEL RATE]],VPPEL[[#This Row],[Unadjusted Maximum Revenue]]/(VPPEL[[#This Row],[Proposed Taxable Valuation]]/1000))</f>
        <v>0</v>
      </c>
      <c r="K1872" s="26">
        <f>ROUND(VPPEL[[#This Row],[Proposed Taxable Valuation]]/1000*VPPEL[[#This Row],[Adjusted Rate]],0)</f>
        <v>0</v>
      </c>
      <c r="L1872" s="19">
        <f t="shared" si="161"/>
        <v>0</v>
      </c>
      <c r="M1872" s="17">
        <f t="shared" si="164"/>
        <v>0</v>
      </c>
      <c r="N1872" s="2">
        <v>475488329.41294777</v>
      </c>
      <c r="O1872">
        <f>INDEX($R$3:$T$335,MATCH(VPPEL[[#This Row],[DistrictNumber]],$R$3:$R$335,0),3)</f>
        <v>0</v>
      </c>
      <c r="P1872" s="9">
        <f t="shared" si="162"/>
        <v>0</v>
      </c>
    </row>
    <row r="1873" spans="1:16" x14ac:dyDescent="0.35">
      <c r="A1873" s="13">
        <v>2031</v>
      </c>
      <c r="B1873" s="13">
        <f t="shared" si="160"/>
        <v>2030</v>
      </c>
      <c r="C1873" t="s">
        <v>480</v>
      </c>
      <c r="D1873" t="s">
        <v>481</v>
      </c>
      <c r="E1873" s="25">
        <v>856875578.22196877</v>
      </c>
      <c r="F1873" s="13">
        <f>INDEX($R$3:$T$335,MATCH(VPPEL[[#This Row],[DistrictNumber]],$R$3:$R$335,0),3)</f>
        <v>1</v>
      </c>
      <c r="G1873" s="9">
        <f t="shared" si="163"/>
        <v>856875.57822196872</v>
      </c>
      <c r="H1873" s="11">
        <v>1.02</v>
      </c>
      <c r="I1873" s="12" cm="1">
        <f t="array" ref="I1873">INDEX(VPPEL[],MATCH(VPPEL[[#This Row],[Base Year]]&amp;VPPEL[[#This Row],[DistrictNumber]],VPPEL[[Fiscal Year]:[Fiscal Year]]&amp;VPPEL[[DistrictNumber]:[DistrictNumber]],0),9)*$H1873</f>
        <v>490467.42495534709</v>
      </c>
      <c r="J1873" s="15">
        <f>IF(VPPEL[[#This Row],[Unadjusted Maximum Revenue]]/(VPPEL[[#This Row],[Proposed Taxable Valuation]]/1000)&gt;VPPEL[[#This Row],[Max VPPEL RATE]],VPPEL[[#This Row],[Max VPPEL RATE]],VPPEL[[#This Row],[Unadjusted Maximum Revenue]]/(VPPEL[[#This Row],[Proposed Taxable Valuation]]/1000))</f>
        <v>0.57239048167655249</v>
      </c>
      <c r="K1873" s="26">
        <f>ROUND(VPPEL[[#This Row],[Proposed Taxable Valuation]]/1000*VPPEL[[#This Row],[Adjusted Rate]],0)</f>
        <v>490467</v>
      </c>
      <c r="L1873" s="19">
        <f t="shared" si="161"/>
        <v>-366408.15326662164</v>
      </c>
      <c r="M1873" s="17">
        <f t="shared" si="164"/>
        <v>-0.42760951832344751</v>
      </c>
      <c r="N1873" s="2">
        <v>557156795.39714015</v>
      </c>
      <c r="O1873">
        <f>INDEX($R$3:$T$335,MATCH(VPPEL[[#This Row],[DistrictNumber]],$R$3:$R$335,0),3)</f>
        <v>1</v>
      </c>
      <c r="P1873" s="9">
        <f t="shared" si="162"/>
        <v>557157</v>
      </c>
    </row>
    <row r="1874" spans="1:16" x14ac:dyDescent="0.35">
      <c r="A1874" s="13">
        <v>2031</v>
      </c>
      <c r="B1874" s="13">
        <f t="shared" si="160"/>
        <v>2030</v>
      </c>
      <c r="C1874" t="s">
        <v>482</v>
      </c>
      <c r="D1874" t="s">
        <v>483</v>
      </c>
      <c r="E1874" s="25">
        <v>943026834.33788502</v>
      </c>
      <c r="F1874" s="13">
        <f>INDEX($R$3:$T$335,MATCH(VPPEL[[#This Row],[DistrictNumber]],$R$3:$R$335,0),3)</f>
        <v>0.75751999999999997</v>
      </c>
      <c r="G1874" s="9">
        <f t="shared" si="163"/>
        <v>714361.68754763459</v>
      </c>
      <c r="H1874" s="11">
        <v>1.02</v>
      </c>
      <c r="I1874" s="12" cm="1">
        <f t="array" ref="I1874">INDEX(VPPEL[],MATCH(VPPEL[[#This Row],[Base Year]]&amp;VPPEL[[#This Row],[DistrictNumber]],VPPEL[[Fiscal Year]:[Fiscal Year]]&amp;VPPEL[[DistrictNumber]:[DistrictNumber]],0),9)*$H1874</f>
        <v>396772.23603075254</v>
      </c>
      <c r="J1874" s="15">
        <f>IF(VPPEL[[#This Row],[Unadjusted Maximum Revenue]]/(VPPEL[[#This Row],[Proposed Taxable Valuation]]/1000)&gt;VPPEL[[#This Row],[Max VPPEL RATE]],VPPEL[[#This Row],[Max VPPEL RATE]],VPPEL[[#This Row],[Unadjusted Maximum Revenue]]/(VPPEL[[#This Row],[Proposed Taxable Valuation]]/1000))</f>
        <v>0.42074331459436465</v>
      </c>
      <c r="K1874" s="26">
        <f>ROUND(VPPEL[[#This Row],[Proposed Taxable Valuation]]/1000*VPPEL[[#This Row],[Adjusted Rate]],0)</f>
        <v>396772</v>
      </c>
      <c r="L1874" s="19">
        <f t="shared" si="161"/>
        <v>-317589.45151688205</v>
      </c>
      <c r="M1874" s="17">
        <f t="shared" si="164"/>
        <v>-0.33677668540563532</v>
      </c>
      <c r="N1874" s="2">
        <v>581058814.05786216</v>
      </c>
      <c r="O1874">
        <f>INDEX($R$3:$T$335,MATCH(VPPEL[[#This Row],[DistrictNumber]],$R$3:$R$335,0),3)</f>
        <v>0.75751999999999997</v>
      </c>
      <c r="P1874" s="9">
        <f t="shared" si="162"/>
        <v>440164</v>
      </c>
    </row>
    <row r="1875" spans="1:16" x14ac:dyDescent="0.35">
      <c r="A1875" s="13">
        <v>2031</v>
      </c>
      <c r="B1875" s="13">
        <f t="shared" si="160"/>
        <v>2030</v>
      </c>
      <c r="C1875" t="s">
        <v>484</v>
      </c>
      <c r="D1875" t="s">
        <v>485</v>
      </c>
      <c r="E1875" s="25">
        <v>390946801.03723931</v>
      </c>
      <c r="F1875" s="13">
        <f>INDEX($R$3:$T$335,MATCH(VPPEL[[#This Row],[DistrictNumber]],$R$3:$R$335,0),3)</f>
        <v>1.34</v>
      </c>
      <c r="G1875" s="9">
        <f t="shared" si="163"/>
        <v>523868.71338990075</v>
      </c>
      <c r="H1875" s="11">
        <v>1.02</v>
      </c>
      <c r="I1875" s="12" cm="1">
        <f t="array" ref="I1875">INDEX(VPPEL[],MATCH(VPPEL[[#This Row],[Base Year]]&amp;VPPEL[[#This Row],[DistrictNumber]],VPPEL[[Fiscal Year]:[Fiscal Year]]&amp;VPPEL[[DistrictNumber]:[DistrictNumber]],0),9)*$H1875</f>
        <v>413648.05354292307</v>
      </c>
      <c r="J1875" s="15">
        <f>IF(VPPEL[[#This Row],[Unadjusted Maximum Revenue]]/(VPPEL[[#This Row],[Proposed Taxable Valuation]]/1000)&gt;VPPEL[[#This Row],[Max VPPEL RATE]],VPPEL[[#This Row],[Max VPPEL RATE]],VPPEL[[#This Row],[Unadjusted Maximum Revenue]]/(VPPEL[[#This Row],[Proposed Taxable Valuation]]/1000))</f>
        <v>1.0580673698965024</v>
      </c>
      <c r="K1875" s="26">
        <f>ROUND(VPPEL[[#This Row],[Proposed Taxable Valuation]]/1000*VPPEL[[#This Row],[Adjusted Rate]],0)</f>
        <v>413648</v>
      </c>
      <c r="L1875" s="19">
        <f t="shared" si="161"/>
        <v>-110220.65984697768</v>
      </c>
      <c r="M1875" s="17">
        <f t="shared" si="164"/>
        <v>-0.28193263010349767</v>
      </c>
      <c r="N1875" s="2">
        <v>286059898.52103001</v>
      </c>
      <c r="O1875">
        <f>INDEX($R$3:$T$335,MATCH(VPPEL[[#This Row],[DistrictNumber]],$R$3:$R$335,0),3)</f>
        <v>1.34</v>
      </c>
      <c r="P1875" s="9">
        <f t="shared" si="162"/>
        <v>383320</v>
      </c>
    </row>
    <row r="1876" spans="1:16" x14ac:dyDescent="0.35">
      <c r="A1876" s="13">
        <v>2031</v>
      </c>
      <c r="B1876" s="13">
        <f t="shared" si="160"/>
        <v>2030</v>
      </c>
      <c r="C1876" t="s">
        <v>486</v>
      </c>
      <c r="D1876" t="s">
        <v>487</v>
      </c>
      <c r="E1876" s="25">
        <v>240684948.9922685</v>
      </c>
      <c r="F1876" s="13">
        <f>INDEX($R$3:$T$335,MATCH(VPPEL[[#This Row],[DistrictNumber]],$R$3:$R$335,0),3)</f>
        <v>0.67</v>
      </c>
      <c r="G1876" s="9">
        <f t="shared" si="163"/>
        <v>161258.91582481991</v>
      </c>
      <c r="H1876" s="11">
        <v>1.02</v>
      </c>
      <c r="I1876" s="12" cm="1">
        <f t="array" ref="I1876">INDEX(VPPEL[],MATCH(VPPEL[[#This Row],[Base Year]]&amp;VPPEL[[#This Row],[DistrictNumber]],VPPEL[[Fiscal Year]:[Fiscal Year]]&amp;VPPEL[[DistrictNumber]:[DistrictNumber]],0),9)*$H1876</f>
        <v>115399.94288107268</v>
      </c>
      <c r="J1876" s="15">
        <f>IF(VPPEL[[#This Row],[Unadjusted Maximum Revenue]]/(VPPEL[[#This Row],[Proposed Taxable Valuation]]/1000)&gt;VPPEL[[#This Row],[Max VPPEL RATE]],VPPEL[[#This Row],[Max VPPEL RATE]],VPPEL[[#This Row],[Unadjusted Maximum Revenue]]/(VPPEL[[#This Row],[Proposed Taxable Valuation]]/1000))</f>
        <v>0.47946472500355503</v>
      </c>
      <c r="K1876" s="26">
        <f>ROUND(VPPEL[[#This Row],[Proposed Taxable Valuation]]/1000*VPPEL[[#This Row],[Adjusted Rate]],0)</f>
        <v>115400</v>
      </c>
      <c r="L1876" s="19">
        <f t="shared" si="161"/>
        <v>-45858.972943747227</v>
      </c>
      <c r="M1876" s="17">
        <f t="shared" si="164"/>
        <v>-0.19053527499644501</v>
      </c>
      <c r="N1876" s="2">
        <v>171072920.75241888</v>
      </c>
      <c r="O1876">
        <f>INDEX($R$3:$T$335,MATCH(VPPEL[[#This Row],[DistrictNumber]],$R$3:$R$335,0),3)</f>
        <v>0.67</v>
      </c>
      <c r="P1876" s="9">
        <f t="shared" si="162"/>
        <v>114619</v>
      </c>
    </row>
    <row r="1877" spans="1:16" x14ac:dyDescent="0.35">
      <c r="A1877" s="13">
        <v>2031</v>
      </c>
      <c r="B1877" s="13">
        <f t="shared" si="160"/>
        <v>2030</v>
      </c>
      <c r="C1877" t="s">
        <v>488</v>
      </c>
      <c r="D1877" t="s">
        <v>489</v>
      </c>
      <c r="E1877" s="25">
        <v>3443522184.7133412</v>
      </c>
      <c r="F1877" s="13">
        <f>INDEX($R$3:$T$335,MATCH(VPPEL[[#This Row],[DistrictNumber]],$R$3:$R$335,0),3)</f>
        <v>1.34</v>
      </c>
      <c r="G1877" s="9">
        <f t="shared" si="163"/>
        <v>4614319.7275158772</v>
      </c>
      <c r="H1877" s="11">
        <v>1.02</v>
      </c>
      <c r="I1877" s="12" cm="1">
        <f t="array" ref="I1877">INDEX(VPPEL[],MATCH(VPPEL[[#This Row],[Base Year]]&amp;VPPEL[[#This Row],[DistrictNumber]],VPPEL[[Fiscal Year]:[Fiscal Year]]&amp;VPPEL[[DistrictNumber]:[DistrictNumber]],0),9)*$H1877</f>
        <v>2554578.4457685528</v>
      </c>
      <c r="J1877" s="15">
        <f>IF(VPPEL[[#This Row],[Unadjusted Maximum Revenue]]/(VPPEL[[#This Row],[Proposed Taxable Valuation]]/1000)&gt;VPPEL[[#This Row],[Max VPPEL RATE]],VPPEL[[#This Row],[Max VPPEL RATE]],VPPEL[[#This Row],[Unadjusted Maximum Revenue]]/(VPPEL[[#This Row],[Proposed Taxable Valuation]]/1000))</f>
        <v>0.74185043938702278</v>
      </c>
      <c r="K1877" s="26">
        <f>ROUND(VPPEL[[#This Row],[Proposed Taxable Valuation]]/1000*VPPEL[[#This Row],[Adjusted Rate]],0)</f>
        <v>2554578</v>
      </c>
      <c r="L1877" s="19">
        <f t="shared" si="161"/>
        <v>-2059741.2817473244</v>
      </c>
      <c r="M1877" s="17">
        <f t="shared" si="164"/>
        <v>-0.5981495606129773</v>
      </c>
      <c r="N1877" s="2">
        <v>2523860713.055192</v>
      </c>
      <c r="O1877">
        <f>INDEX($R$3:$T$335,MATCH(VPPEL[[#This Row],[DistrictNumber]],$R$3:$R$335,0),3)</f>
        <v>1.34</v>
      </c>
      <c r="P1877" s="9">
        <f t="shared" si="162"/>
        <v>3381973</v>
      </c>
    </row>
    <row r="1878" spans="1:16" x14ac:dyDescent="0.35">
      <c r="A1878" s="13">
        <v>2031</v>
      </c>
      <c r="B1878" s="13">
        <f t="shared" si="160"/>
        <v>2030</v>
      </c>
      <c r="C1878" t="s">
        <v>490</v>
      </c>
      <c r="D1878" t="s">
        <v>491</v>
      </c>
      <c r="E1878" s="25">
        <v>420830945.67485595</v>
      </c>
      <c r="F1878" s="13">
        <f>INDEX($R$3:$T$335,MATCH(VPPEL[[#This Row],[DistrictNumber]],$R$3:$R$335,0),3)</f>
        <v>1.24597</v>
      </c>
      <c r="G1878" s="9">
        <f t="shared" si="163"/>
        <v>524342.73338250024</v>
      </c>
      <c r="H1878" s="11">
        <v>1.02</v>
      </c>
      <c r="I1878" s="12" cm="1">
        <f t="array" ref="I1878">INDEX(VPPEL[],MATCH(VPPEL[[#This Row],[Base Year]]&amp;VPPEL[[#This Row],[DistrictNumber]],VPPEL[[Fiscal Year]:[Fiscal Year]]&amp;VPPEL[[DistrictNumber]:[DistrictNumber]],0),9)*$H1878</f>
        <v>403024.55038759037</v>
      </c>
      <c r="J1878" s="15">
        <f>IF(VPPEL[[#This Row],[Unadjusted Maximum Revenue]]/(VPPEL[[#This Row],[Proposed Taxable Valuation]]/1000)&gt;VPPEL[[#This Row],[Max VPPEL RATE]],VPPEL[[#This Row],[Max VPPEL RATE]],VPPEL[[#This Row],[Unadjusted Maximum Revenue]]/(VPPEL[[#This Row],[Proposed Taxable Valuation]]/1000))</f>
        <v>0.95768753350894675</v>
      </c>
      <c r="K1878" s="26">
        <f>ROUND(VPPEL[[#This Row],[Proposed Taxable Valuation]]/1000*VPPEL[[#This Row],[Adjusted Rate]],0)</f>
        <v>403025</v>
      </c>
      <c r="L1878" s="19">
        <f t="shared" si="161"/>
        <v>-121318.18299490988</v>
      </c>
      <c r="M1878" s="17">
        <f t="shared" si="164"/>
        <v>-0.28828246649105327</v>
      </c>
      <c r="N1878" s="2">
        <v>333363154.1902582</v>
      </c>
      <c r="O1878">
        <f>INDEX($R$3:$T$335,MATCH(VPPEL[[#This Row],[DistrictNumber]],$R$3:$R$335,0),3)</f>
        <v>1.24597</v>
      </c>
      <c r="P1878" s="9">
        <f t="shared" si="162"/>
        <v>415360</v>
      </c>
    </row>
    <row r="1879" spans="1:16" x14ac:dyDescent="0.35">
      <c r="A1879" s="13">
        <v>2031</v>
      </c>
      <c r="B1879" s="13">
        <f t="shared" si="160"/>
        <v>2030</v>
      </c>
      <c r="C1879" t="s">
        <v>492</v>
      </c>
      <c r="D1879" t="s">
        <v>493</v>
      </c>
      <c r="E1879" s="25">
        <v>325906444.01152694</v>
      </c>
      <c r="F1879" s="13">
        <f>INDEX($R$3:$T$335,MATCH(VPPEL[[#This Row],[DistrictNumber]],$R$3:$R$335,0),3)</f>
        <v>0.67</v>
      </c>
      <c r="G1879" s="9">
        <f t="shared" si="163"/>
        <v>218357.31748772305</v>
      </c>
      <c r="H1879" s="11">
        <v>1.02</v>
      </c>
      <c r="I1879" s="12" cm="1">
        <f t="array" ref="I1879">INDEX(VPPEL[],MATCH(VPPEL[[#This Row],[Base Year]]&amp;VPPEL[[#This Row],[DistrictNumber]],VPPEL[[Fiscal Year]:[Fiscal Year]]&amp;VPPEL[[DistrictNumber]:[DistrictNumber]],0),9)*$H1879</f>
        <v>175203.70785421264</v>
      </c>
      <c r="J1879" s="15">
        <f>IF(VPPEL[[#This Row],[Unadjusted Maximum Revenue]]/(VPPEL[[#This Row],[Proposed Taxable Valuation]]/1000)&gt;VPPEL[[#This Row],[Max VPPEL RATE]],VPPEL[[#This Row],[Max VPPEL RATE]],VPPEL[[#This Row],[Unadjusted Maximum Revenue]]/(VPPEL[[#This Row],[Proposed Taxable Valuation]]/1000))</f>
        <v>0.53758896478897444</v>
      </c>
      <c r="K1879" s="26">
        <f>ROUND(VPPEL[[#This Row],[Proposed Taxable Valuation]]/1000*VPPEL[[#This Row],[Adjusted Rate]],0)</f>
        <v>175204</v>
      </c>
      <c r="L1879" s="19">
        <f t="shared" si="161"/>
        <v>-43153.609633510408</v>
      </c>
      <c r="M1879" s="17">
        <f t="shared" si="164"/>
        <v>-0.1324110352110256</v>
      </c>
      <c r="N1879" s="2">
        <v>255104356.54388508</v>
      </c>
      <c r="O1879">
        <f>INDEX($R$3:$T$335,MATCH(VPPEL[[#This Row],[DistrictNumber]],$R$3:$R$335,0),3)</f>
        <v>0.67</v>
      </c>
      <c r="P1879" s="9">
        <f t="shared" si="162"/>
        <v>170920</v>
      </c>
    </row>
    <row r="1880" spans="1:16" x14ac:dyDescent="0.35">
      <c r="A1880" s="13">
        <v>2031</v>
      </c>
      <c r="B1880" s="13">
        <f t="shared" si="160"/>
        <v>2030</v>
      </c>
      <c r="C1880" t="s">
        <v>494</v>
      </c>
      <c r="D1880" t="s">
        <v>495</v>
      </c>
      <c r="E1880" s="25">
        <v>2516448581.781733</v>
      </c>
      <c r="F1880" s="13">
        <f>INDEX($R$3:$T$335,MATCH(VPPEL[[#This Row],[DistrictNumber]],$R$3:$R$335,0),3)</f>
        <v>0</v>
      </c>
      <c r="G1880" s="9">
        <f t="shared" si="163"/>
        <v>0</v>
      </c>
      <c r="H1880" s="11">
        <v>1.02</v>
      </c>
      <c r="I1880" s="12" cm="1">
        <f t="array" ref="I1880">INDEX(VPPEL[],MATCH(VPPEL[[#This Row],[Base Year]]&amp;VPPEL[[#This Row],[DistrictNumber]],VPPEL[[Fiscal Year]:[Fiscal Year]]&amp;VPPEL[[DistrictNumber]:[DistrictNumber]],0),9)*$H1880</f>
        <v>0</v>
      </c>
      <c r="J1880" s="15">
        <f>IF(VPPEL[[#This Row],[Unadjusted Maximum Revenue]]/(VPPEL[[#This Row],[Proposed Taxable Valuation]]/1000)&gt;VPPEL[[#This Row],[Max VPPEL RATE]],VPPEL[[#This Row],[Max VPPEL RATE]],VPPEL[[#This Row],[Unadjusted Maximum Revenue]]/(VPPEL[[#This Row],[Proposed Taxable Valuation]]/1000))</f>
        <v>0</v>
      </c>
      <c r="K1880" s="26">
        <f>ROUND(VPPEL[[#This Row],[Proposed Taxable Valuation]]/1000*VPPEL[[#This Row],[Adjusted Rate]],0)</f>
        <v>0</v>
      </c>
      <c r="L1880" s="19">
        <f t="shared" si="161"/>
        <v>0</v>
      </c>
      <c r="M1880" s="17">
        <f t="shared" si="164"/>
        <v>0</v>
      </c>
      <c r="N1880" s="2">
        <v>1844133193.7705851</v>
      </c>
      <c r="O1880">
        <f>INDEX($R$3:$T$335,MATCH(VPPEL[[#This Row],[DistrictNumber]],$R$3:$R$335,0),3)</f>
        <v>0</v>
      </c>
      <c r="P1880" s="9">
        <f t="shared" si="162"/>
        <v>0</v>
      </c>
    </row>
    <row r="1881" spans="1:16" x14ac:dyDescent="0.35">
      <c r="A1881" s="13">
        <v>2031</v>
      </c>
      <c r="B1881" s="13">
        <f t="shared" si="160"/>
        <v>2030</v>
      </c>
      <c r="C1881" t="s">
        <v>496</v>
      </c>
      <c r="D1881" t="s">
        <v>497</v>
      </c>
      <c r="E1881" s="25">
        <v>242120764.44450006</v>
      </c>
      <c r="F1881" s="13">
        <f>INDEX($R$3:$T$335,MATCH(VPPEL[[#This Row],[DistrictNumber]],$R$3:$R$335,0),3)</f>
        <v>0</v>
      </c>
      <c r="G1881" s="9">
        <f t="shared" si="163"/>
        <v>0</v>
      </c>
      <c r="H1881" s="11">
        <v>1.02</v>
      </c>
      <c r="I1881" s="12" cm="1">
        <f t="array" ref="I1881">INDEX(VPPEL[],MATCH(VPPEL[[#This Row],[Base Year]]&amp;VPPEL[[#This Row],[DistrictNumber]],VPPEL[[Fiscal Year]:[Fiscal Year]]&amp;VPPEL[[DistrictNumber]:[DistrictNumber]],0),9)*$H1881</f>
        <v>0</v>
      </c>
      <c r="J1881" s="15">
        <f>IF(VPPEL[[#This Row],[Unadjusted Maximum Revenue]]/(VPPEL[[#This Row],[Proposed Taxable Valuation]]/1000)&gt;VPPEL[[#This Row],[Max VPPEL RATE]],VPPEL[[#This Row],[Max VPPEL RATE]],VPPEL[[#This Row],[Unadjusted Maximum Revenue]]/(VPPEL[[#This Row],[Proposed Taxable Valuation]]/1000))</f>
        <v>0</v>
      </c>
      <c r="K1881" s="26">
        <f>ROUND(VPPEL[[#This Row],[Proposed Taxable Valuation]]/1000*VPPEL[[#This Row],[Adjusted Rate]],0)</f>
        <v>0</v>
      </c>
      <c r="L1881" s="19">
        <f t="shared" si="161"/>
        <v>0</v>
      </c>
      <c r="M1881" s="17">
        <f t="shared" si="164"/>
        <v>0</v>
      </c>
      <c r="N1881" s="2">
        <v>172809118.95408902</v>
      </c>
      <c r="O1881">
        <f>INDEX($R$3:$T$335,MATCH(VPPEL[[#This Row],[DistrictNumber]],$R$3:$R$335,0),3)</f>
        <v>0</v>
      </c>
      <c r="P1881" s="9">
        <f t="shared" si="162"/>
        <v>0</v>
      </c>
    </row>
    <row r="1882" spans="1:16" x14ac:dyDescent="0.35">
      <c r="A1882" s="13">
        <v>2031</v>
      </c>
      <c r="B1882" s="13">
        <f t="shared" si="160"/>
        <v>2030</v>
      </c>
      <c r="C1882" t="s">
        <v>498</v>
      </c>
      <c r="D1882" t="s">
        <v>499</v>
      </c>
      <c r="E1882" s="25">
        <v>1113543914.1277623</v>
      </c>
      <c r="F1882" s="13">
        <f>INDEX($R$3:$T$335,MATCH(VPPEL[[#This Row],[DistrictNumber]],$R$3:$R$335,0),3)</f>
        <v>1.34</v>
      </c>
      <c r="G1882" s="9">
        <f t="shared" si="163"/>
        <v>1492148.8449312018</v>
      </c>
      <c r="H1882" s="11">
        <v>1.02</v>
      </c>
      <c r="I1882" s="12" cm="1">
        <f t="array" ref="I1882">INDEX(VPPEL[],MATCH(VPPEL[[#This Row],[Base Year]]&amp;VPPEL[[#This Row],[DistrictNumber]],VPPEL[[Fiscal Year]:[Fiscal Year]]&amp;VPPEL[[DistrictNumber]:[DistrictNumber]],0),9)*$H1882</f>
        <v>937776.7602489983</v>
      </c>
      <c r="J1882" s="15">
        <f>IF(VPPEL[[#This Row],[Unadjusted Maximum Revenue]]/(VPPEL[[#This Row],[Proposed Taxable Valuation]]/1000)&gt;VPPEL[[#This Row],[Max VPPEL RATE]],VPPEL[[#This Row],[Max VPPEL RATE]],VPPEL[[#This Row],[Unadjusted Maximum Revenue]]/(VPPEL[[#This Row],[Proposed Taxable Valuation]]/1000))</f>
        <v>0.84215516635781507</v>
      </c>
      <c r="K1882" s="26">
        <f>ROUND(VPPEL[[#This Row],[Proposed Taxable Valuation]]/1000*VPPEL[[#This Row],[Adjusted Rate]],0)</f>
        <v>937777</v>
      </c>
      <c r="L1882" s="19">
        <f t="shared" si="161"/>
        <v>-554372.08468220348</v>
      </c>
      <c r="M1882" s="17">
        <f t="shared" si="164"/>
        <v>-0.49784483364218501</v>
      </c>
      <c r="N1882" s="2">
        <v>770618730.71549869</v>
      </c>
      <c r="O1882">
        <f>INDEX($R$3:$T$335,MATCH(VPPEL[[#This Row],[DistrictNumber]],$R$3:$R$335,0),3)</f>
        <v>1.34</v>
      </c>
      <c r="P1882" s="9">
        <f t="shared" si="162"/>
        <v>1032629</v>
      </c>
    </row>
    <row r="1883" spans="1:16" x14ac:dyDescent="0.35">
      <c r="A1883" s="13">
        <v>2031</v>
      </c>
      <c r="B1883" s="13">
        <f t="shared" si="160"/>
        <v>2030</v>
      </c>
      <c r="C1883" t="s">
        <v>500</v>
      </c>
      <c r="D1883" t="s">
        <v>501</v>
      </c>
      <c r="E1883" s="25">
        <v>787961886.8598597</v>
      </c>
      <c r="F1883" s="13">
        <f>INDEX($R$3:$T$335,MATCH(VPPEL[[#This Row],[DistrictNumber]],$R$3:$R$335,0),3)</f>
        <v>0.1062</v>
      </c>
      <c r="G1883" s="9">
        <f t="shared" si="163"/>
        <v>83681.552384517097</v>
      </c>
      <c r="H1883" s="11">
        <v>1.02</v>
      </c>
      <c r="I1883" s="12" cm="1">
        <f t="array" ref="I1883">INDEX(VPPEL[],MATCH(VPPEL[[#This Row],[Base Year]]&amp;VPPEL[[#This Row],[DistrictNumber]],VPPEL[[Fiscal Year]:[Fiscal Year]]&amp;VPPEL[[DistrictNumber]:[DistrictNumber]],0),9)*$H1883</f>
        <v>56220.588769595059</v>
      </c>
      <c r="J1883" s="15">
        <f>IF(VPPEL[[#This Row],[Unadjusted Maximum Revenue]]/(VPPEL[[#This Row],[Proposed Taxable Valuation]]/1000)&gt;VPPEL[[#This Row],[Max VPPEL RATE]],VPPEL[[#This Row],[Max VPPEL RATE]],VPPEL[[#This Row],[Unadjusted Maximum Revenue]]/(VPPEL[[#This Row],[Proposed Taxable Valuation]]/1000))</f>
        <v>7.134937578471226E-2</v>
      </c>
      <c r="K1883" s="26">
        <f>ROUND(VPPEL[[#This Row],[Proposed Taxable Valuation]]/1000*VPPEL[[#This Row],[Adjusted Rate]],0)</f>
        <v>56221</v>
      </c>
      <c r="L1883" s="19">
        <f t="shared" si="161"/>
        <v>-27460.963614922039</v>
      </c>
      <c r="M1883" s="17">
        <f t="shared" si="164"/>
        <v>-3.4850624215287743E-2</v>
      </c>
      <c r="N1883" s="2">
        <v>550880463.88966238</v>
      </c>
      <c r="O1883">
        <f>INDEX($R$3:$T$335,MATCH(VPPEL[[#This Row],[DistrictNumber]],$R$3:$R$335,0),3)</f>
        <v>0.1062</v>
      </c>
      <c r="P1883" s="9">
        <f t="shared" si="162"/>
        <v>58504</v>
      </c>
    </row>
    <row r="1884" spans="1:16" x14ac:dyDescent="0.35">
      <c r="A1884" s="13">
        <v>2031</v>
      </c>
      <c r="B1884" s="13">
        <f t="shared" si="160"/>
        <v>2030</v>
      </c>
      <c r="C1884" t="s">
        <v>502</v>
      </c>
      <c r="D1884" t="s">
        <v>503</v>
      </c>
      <c r="E1884" s="25">
        <v>625829278.45219278</v>
      </c>
      <c r="F1884" s="13">
        <f>INDEX($R$3:$T$335,MATCH(VPPEL[[#This Row],[DistrictNumber]],$R$3:$R$335,0),3)</f>
        <v>9.8820000000000005E-2</v>
      </c>
      <c r="G1884" s="9">
        <f t="shared" si="163"/>
        <v>61844.449296645696</v>
      </c>
      <c r="H1884" s="11">
        <v>1.02</v>
      </c>
      <c r="I1884" s="12" cm="1">
        <f t="array" ref="I1884">INDEX(VPPEL[],MATCH(VPPEL[[#This Row],[Base Year]]&amp;VPPEL[[#This Row],[DistrictNumber]],VPPEL[[Fiscal Year]:[Fiscal Year]]&amp;VPPEL[[DistrictNumber]:[DistrictNumber]],0),9)*$H1884</f>
        <v>46260.66147932873</v>
      </c>
      <c r="J1884" s="15">
        <f>IF(VPPEL[[#This Row],[Unadjusted Maximum Revenue]]/(VPPEL[[#This Row],[Proposed Taxable Valuation]]/1000)&gt;VPPEL[[#This Row],[Max VPPEL RATE]],VPPEL[[#This Row],[Max VPPEL RATE]],VPPEL[[#This Row],[Unadjusted Maximum Revenue]]/(VPPEL[[#This Row],[Proposed Taxable Valuation]]/1000))</f>
        <v>7.391897930013927E-2</v>
      </c>
      <c r="K1884" s="26">
        <f>ROUND(VPPEL[[#This Row],[Proposed Taxable Valuation]]/1000*VPPEL[[#This Row],[Adjusted Rate]],0)</f>
        <v>46261</v>
      </c>
      <c r="L1884" s="19">
        <f t="shared" si="161"/>
        <v>-15583.787817316967</v>
      </c>
      <c r="M1884" s="17">
        <f t="shared" si="164"/>
        <v>-2.4901020699860735E-2</v>
      </c>
      <c r="N1884" s="2">
        <v>471692610.18661565</v>
      </c>
      <c r="O1884">
        <f>INDEX($R$3:$T$335,MATCH(VPPEL[[#This Row],[DistrictNumber]],$R$3:$R$335,0),3)</f>
        <v>9.8820000000000005E-2</v>
      </c>
      <c r="P1884" s="9">
        <f t="shared" si="162"/>
        <v>46613</v>
      </c>
    </row>
    <row r="1885" spans="1:16" x14ac:dyDescent="0.35">
      <c r="A1885" s="13">
        <v>2031</v>
      </c>
      <c r="B1885" s="13">
        <f t="shared" si="160"/>
        <v>2030</v>
      </c>
      <c r="C1885" t="s">
        <v>504</v>
      </c>
      <c r="D1885" t="s">
        <v>505</v>
      </c>
      <c r="E1885" s="25">
        <v>323153895.76425886</v>
      </c>
      <c r="F1885" s="13">
        <f>INDEX($R$3:$T$335,MATCH(VPPEL[[#This Row],[DistrictNumber]],$R$3:$R$335,0),3)</f>
        <v>0.17327000000000001</v>
      </c>
      <c r="G1885" s="9">
        <f t="shared" si="163"/>
        <v>55992.875519073139</v>
      </c>
      <c r="H1885" s="11">
        <v>1.02</v>
      </c>
      <c r="I1885" s="12" cm="1">
        <f t="array" ref="I1885">INDEX(VPPEL[],MATCH(VPPEL[[#This Row],[Base Year]]&amp;VPPEL[[#This Row],[DistrictNumber]],VPPEL[[Fiscal Year]:[Fiscal Year]]&amp;VPPEL[[DistrictNumber]:[DistrictNumber]],0),9)*$H1885</f>
        <v>43544.219543813677</v>
      </c>
      <c r="J1885" s="15">
        <f>IF(VPPEL[[#This Row],[Unadjusted Maximum Revenue]]/(VPPEL[[#This Row],[Proposed Taxable Valuation]]/1000)&gt;VPPEL[[#This Row],[Max VPPEL RATE]],VPPEL[[#This Row],[Max VPPEL RATE]],VPPEL[[#This Row],[Unadjusted Maximum Revenue]]/(VPPEL[[#This Row],[Proposed Taxable Valuation]]/1000))</f>
        <v>0.13474762370056412</v>
      </c>
      <c r="K1885" s="26">
        <f>ROUND(VPPEL[[#This Row],[Proposed Taxable Valuation]]/1000*VPPEL[[#This Row],[Adjusted Rate]],0)</f>
        <v>43544</v>
      </c>
      <c r="L1885" s="19">
        <f t="shared" si="161"/>
        <v>-12448.655975259462</v>
      </c>
      <c r="M1885" s="17">
        <f t="shared" si="164"/>
        <v>-3.852237629943589E-2</v>
      </c>
      <c r="N1885" s="2">
        <v>233846985.70340067</v>
      </c>
      <c r="O1885">
        <f>INDEX($R$3:$T$335,MATCH(VPPEL[[#This Row],[DistrictNumber]],$R$3:$R$335,0),3)</f>
        <v>0.17327000000000001</v>
      </c>
      <c r="P1885" s="9">
        <f t="shared" si="162"/>
        <v>40519</v>
      </c>
    </row>
    <row r="1886" spans="1:16" x14ac:dyDescent="0.35">
      <c r="A1886" s="13">
        <v>2031</v>
      </c>
      <c r="B1886" s="13">
        <f t="shared" si="160"/>
        <v>2030</v>
      </c>
      <c r="C1886" t="s">
        <v>506</v>
      </c>
      <c r="D1886" t="s">
        <v>507</v>
      </c>
      <c r="E1886" s="25">
        <v>366599720.03847927</v>
      </c>
      <c r="F1886" s="13">
        <f>INDEX($R$3:$T$335,MATCH(VPPEL[[#This Row],[DistrictNumber]],$R$3:$R$335,0),3)</f>
        <v>1.34</v>
      </c>
      <c r="G1886" s="9">
        <f t="shared" si="163"/>
        <v>491243.6248515622</v>
      </c>
      <c r="H1886" s="11">
        <v>1.02</v>
      </c>
      <c r="I1886" s="12" cm="1">
        <f t="array" ref="I1886">INDEX(VPPEL[],MATCH(VPPEL[[#This Row],[Base Year]]&amp;VPPEL[[#This Row],[DistrictNumber]],VPPEL[[Fiscal Year]:[Fiscal Year]]&amp;VPPEL[[DistrictNumber]:[DistrictNumber]],0),9)*$H1886</f>
        <v>349549.20131231128</v>
      </c>
      <c r="J1886" s="15">
        <f>IF(VPPEL[[#This Row],[Unadjusted Maximum Revenue]]/(VPPEL[[#This Row],[Proposed Taxable Valuation]]/1000)&gt;VPPEL[[#This Row],[Max VPPEL RATE]],VPPEL[[#This Row],[Max VPPEL RATE]],VPPEL[[#This Row],[Unadjusted Maximum Revenue]]/(VPPEL[[#This Row],[Proposed Taxable Valuation]]/1000))</f>
        <v>0.95349009343384572</v>
      </c>
      <c r="K1886" s="26">
        <f>ROUND(VPPEL[[#This Row],[Proposed Taxable Valuation]]/1000*VPPEL[[#This Row],[Adjusted Rate]],0)</f>
        <v>349549</v>
      </c>
      <c r="L1886" s="19">
        <f t="shared" si="161"/>
        <v>-141694.42353925091</v>
      </c>
      <c r="M1886" s="17">
        <f t="shared" si="164"/>
        <v>-0.38650990656615436</v>
      </c>
      <c r="N1886" s="2">
        <v>261276062.04737708</v>
      </c>
      <c r="O1886">
        <f>INDEX($R$3:$T$335,MATCH(VPPEL[[#This Row],[DistrictNumber]],$R$3:$R$335,0),3)</f>
        <v>1.34</v>
      </c>
      <c r="P1886" s="9">
        <f t="shared" si="162"/>
        <v>350110</v>
      </c>
    </row>
    <row r="1887" spans="1:16" x14ac:dyDescent="0.35">
      <c r="A1887" s="13">
        <v>2031</v>
      </c>
      <c r="B1887" s="13">
        <f t="shared" si="160"/>
        <v>2030</v>
      </c>
      <c r="C1887" t="s">
        <v>508</v>
      </c>
      <c r="D1887" t="s">
        <v>509</v>
      </c>
      <c r="E1887" s="25">
        <v>1695796630.2118952</v>
      </c>
      <c r="F1887" s="13">
        <f>INDEX($R$3:$T$335,MATCH(VPPEL[[#This Row],[DistrictNumber]],$R$3:$R$335,0),3)</f>
        <v>1.03</v>
      </c>
      <c r="G1887" s="9">
        <f t="shared" si="163"/>
        <v>1746670.5291182522</v>
      </c>
      <c r="H1887" s="11">
        <v>1.02</v>
      </c>
      <c r="I1887" s="12" cm="1">
        <f t="array" ref="I1887">INDEX(VPPEL[],MATCH(VPPEL[[#This Row],[Base Year]]&amp;VPPEL[[#This Row],[DistrictNumber]],VPPEL[[Fiscal Year]:[Fiscal Year]]&amp;VPPEL[[DistrictNumber]:[DistrictNumber]],0),9)*$H1887</f>
        <v>875491.32046077482</v>
      </c>
      <c r="J1887" s="15">
        <f>IF(VPPEL[[#This Row],[Unadjusted Maximum Revenue]]/(VPPEL[[#This Row],[Proposed Taxable Valuation]]/1000)&gt;VPPEL[[#This Row],[Max VPPEL RATE]],VPPEL[[#This Row],[Max VPPEL RATE]],VPPEL[[#This Row],[Unadjusted Maximum Revenue]]/(VPPEL[[#This Row],[Proposed Taxable Valuation]]/1000))</f>
        <v>0.51627141183278524</v>
      </c>
      <c r="K1887" s="26">
        <f>ROUND(VPPEL[[#This Row],[Proposed Taxable Valuation]]/1000*VPPEL[[#This Row],[Adjusted Rate]],0)</f>
        <v>875491</v>
      </c>
      <c r="L1887" s="19">
        <f t="shared" si="161"/>
        <v>-871179.2086574774</v>
      </c>
      <c r="M1887" s="17">
        <f t="shared" si="164"/>
        <v>-0.51372858816721478</v>
      </c>
      <c r="N1887" s="2">
        <v>1037039103.5388699</v>
      </c>
      <c r="O1887">
        <f>INDEX($R$3:$T$335,MATCH(VPPEL[[#This Row],[DistrictNumber]],$R$3:$R$335,0),3)</f>
        <v>1.03</v>
      </c>
      <c r="P1887" s="9">
        <f t="shared" si="162"/>
        <v>1068150</v>
      </c>
    </row>
    <row r="1888" spans="1:16" x14ac:dyDescent="0.35">
      <c r="A1888" s="13">
        <v>2031</v>
      </c>
      <c r="B1888" s="13">
        <f t="shared" si="160"/>
        <v>2030</v>
      </c>
      <c r="C1888" t="s">
        <v>510</v>
      </c>
      <c r="D1888" t="s">
        <v>511</v>
      </c>
      <c r="E1888" s="25">
        <v>433132983.90170223</v>
      </c>
      <c r="F1888" s="13">
        <f>INDEX($R$3:$T$335,MATCH(VPPEL[[#This Row],[DistrictNumber]],$R$3:$R$335,0),3)</f>
        <v>1.34</v>
      </c>
      <c r="G1888" s="9">
        <f t="shared" si="163"/>
        <v>580398.198428281</v>
      </c>
      <c r="H1888" s="11">
        <v>1.02</v>
      </c>
      <c r="I1888" s="12" cm="1">
        <f t="array" ref="I1888">INDEX(VPPEL[],MATCH(VPPEL[[#This Row],[Base Year]]&amp;VPPEL[[#This Row],[DistrictNumber]],VPPEL[[Fiscal Year]:[Fiscal Year]]&amp;VPPEL[[DistrictNumber]:[DistrictNumber]],0),9)*$H1888</f>
        <v>476311.64844774699</v>
      </c>
      <c r="J1888" s="15">
        <f>IF(VPPEL[[#This Row],[Unadjusted Maximum Revenue]]/(VPPEL[[#This Row],[Proposed Taxable Valuation]]/1000)&gt;VPPEL[[#This Row],[Max VPPEL RATE]],VPPEL[[#This Row],[Max VPPEL RATE]],VPPEL[[#This Row],[Unadjusted Maximum Revenue]]/(VPPEL[[#This Row],[Proposed Taxable Valuation]]/1000))</f>
        <v>1.0996891627995802</v>
      </c>
      <c r="K1888" s="26">
        <f>ROUND(VPPEL[[#This Row],[Proposed Taxable Valuation]]/1000*VPPEL[[#This Row],[Adjusted Rate]],0)</f>
        <v>476312</v>
      </c>
      <c r="L1888" s="19">
        <f t="shared" si="161"/>
        <v>-104086.54998053401</v>
      </c>
      <c r="M1888" s="17">
        <f t="shared" si="164"/>
        <v>-0.2403108372004199</v>
      </c>
      <c r="N1888" s="2">
        <v>335180333.48153311</v>
      </c>
      <c r="O1888">
        <f>INDEX($R$3:$T$335,MATCH(VPPEL[[#This Row],[DistrictNumber]],$R$3:$R$335,0),3)</f>
        <v>1.34</v>
      </c>
      <c r="P1888" s="9">
        <f t="shared" si="162"/>
        <v>449142</v>
      </c>
    </row>
    <row r="1889" spans="1:16" x14ac:dyDescent="0.35">
      <c r="A1889" s="13">
        <v>2031</v>
      </c>
      <c r="B1889" s="13">
        <f t="shared" si="160"/>
        <v>2030</v>
      </c>
      <c r="C1889" t="s">
        <v>512</v>
      </c>
      <c r="D1889" t="s">
        <v>513</v>
      </c>
      <c r="E1889" s="25">
        <v>8728089696.9152431</v>
      </c>
      <c r="F1889" s="13">
        <f>INDEX($R$3:$T$335,MATCH(VPPEL[[#This Row],[DistrictNumber]],$R$3:$R$335,0),3)</f>
        <v>0</v>
      </c>
      <c r="G1889" s="9">
        <f t="shared" si="163"/>
        <v>0</v>
      </c>
      <c r="H1889" s="11">
        <v>1.02</v>
      </c>
      <c r="I1889" s="12" cm="1">
        <f t="array" ref="I1889">INDEX(VPPEL[],MATCH(VPPEL[[#This Row],[Base Year]]&amp;VPPEL[[#This Row],[DistrictNumber]],VPPEL[[Fiscal Year]:[Fiscal Year]]&amp;VPPEL[[DistrictNumber]:[DistrictNumber]],0),9)*$H1889</f>
        <v>0</v>
      </c>
      <c r="J1889" s="15">
        <f>IF(VPPEL[[#This Row],[Unadjusted Maximum Revenue]]/(VPPEL[[#This Row],[Proposed Taxable Valuation]]/1000)&gt;VPPEL[[#This Row],[Max VPPEL RATE]],VPPEL[[#This Row],[Max VPPEL RATE]],VPPEL[[#This Row],[Unadjusted Maximum Revenue]]/(VPPEL[[#This Row],[Proposed Taxable Valuation]]/1000))</f>
        <v>0</v>
      </c>
      <c r="K1889" s="26">
        <f>ROUND(VPPEL[[#This Row],[Proposed Taxable Valuation]]/1000*VPPEL[[#This Row],[Adjusted Rate]],0)</f>
        <v>0</v>
      </c>
      <c r="L1889" s="19">
        <f t="shared" si="161"/>
        <v>0</v>
      </c>
      <c r="M1889" s="17">
        <f t="shared" si="164"/>
        <v>0</v>
      </c>
      <c r="N1889" s="2">
        <v>5013751163.3826218</v>
      </c>
      <c r="O1889">
        <f>INDEX($R$3:$T$335,MATCH(VPPEL[[#This Row],[DistrictNumber]],$R$3:$R$335,0),3)</f>
        <v>0</v>
      </c>
      <c r="P1889" s="9">
        <f t="shared" si="162"/>
        <v>0</v>
      </c>
    </row>
    <row r="1890" spans="1:16" x14ac:dyDescent="0.35">
      <c r="A1890" s="13">
        <v>2031</v>
      </c>
      <c r="B1890" s="13">
        <f t="shared" si="160"/>
        <v>2030</v>
      </c>
      <c r="C1890" t="s">
        <v>514</v>
      </c>
      <c r="D1890" t="s">
        <v>515</v>
      </c>
      <c r="E1890" s="25">
        <v>1586225616.5570052</v>
      </c>
      <c r="F1890" s="13">
        <f>INDEX($R$3:$T$335,MATCH(VPPEL[[#This Row],[DistrictNumber]],$R$3:$R$335,0),3)</f>
        <v>1.34</v>
      </c>
      <c r="G1890" s="9">
        <f t="shared" si="163"/>
        <v>2125542.3261863869</v>
      </c>
      <c r="H1890" s="11">
        <v>1.02</v>
      </c>
      <c r="I1890" s="12" cm="1">
        <f t="array" ref="I1890">INDEX(VPPEL[],MATCH(VPPEL[[#This Row],[Base Year]]&amp;VPPEL[[#This Row],[DistrictNumber]],VPPEL[[Fiscal Year]:[Fiscal Year]]&amp;VPPEL[[DistrictNumber]:[DistrictNumber]],0),9)*$H1890</f>
        <v>963641.80998093705</v>
      </c>
      <c r="J1890" s="15">
        <f>IF(VPPEL[[#This Row],[Unadjusted Maximum Revenue]]/(VPPEL[[#This Row],[Proposed Taxable Valuation]]/1000)&gt;VPPEL[[#This Row],[Max VPPEL RATE]],VPPEL[[#This Row],[Max VPPEL RATE]],VPPEL[[#This Row],[Unadjusted Maximum Revenue]]/(VPPEL[[#This Row],[Proposed Taxable Valuation]]/1000))</f>
        <v>0.60750614535691183</v>
      </c>
      <c r="K1890" s="26">
        <f>ROUND(VPPEL[[#This Row],[Proposed Taxable Valuation]]/1000*VPPEL[[#This Row],[Adjusted Rate]],0)</f>
        <v>963642</v>
      </c>
      <c r="L1890" s="19">
        <f t="shared" si="161"/>
        <v>-1161900.5162054498</v>
      </c>
      <c r="M1890" s="17">
        <f t="shared" si="164"/>
        <v>-0.73249385464308825</v>
      </c>
      <c r="N1890" s="2">
        <v>826914207.0486021</v>
      </c>
      <c r="O1890">
        <f>INDEX($R$3:$T$335,MATCH(VPPEL[[#This Row],[DistrictNumber]],$R$3:$R$335,0),3)</f>
        <v>1.34</v>
      </c>
      <c r="P1890" s="9">
        <f t="shared" si="162"/>
        <v>1108065</v>
      </c>
    </row>
    <row r="1891" spans="1:16" x14ac:dyDescent="0.35">
      <c r="A1891" s="13">
        <v>2031</v>
      </c>
      <c r="B1891" s="13">
        <f t="shared" si="160"/>
        <v>2030</v>
      </c>
      <c r="C1891" t="s">
        <v>516</v>
      </c>
      <c r="D1891" t="s">
        <v>517</v>
      </c>
      <c r="E1891" s="25">
        <v>957320722.25418925</v>
      </c>
      <c r="F1891" s="13">
        <f>INDEX($R$3:$T$335,MATCH(VPPEL[[#This Row],[DistrictNumber]],$R$3:$R$335,0),3)</f>
        <v>1.34</v>
      </c>
      <c r="G1891" s="9">
        <f t="shared" si="163"/>
        <v>1282809.7678206137</v>
      </c>
      <c r="H1891" s="11">
        <v>1.02</v>
      </c>
      <c r="I1891" s="12" cm="1">
        <f t="array" ref="I1891">INDEX(VPPEL[],MATCH(VPPEL[[#This Row],[Base Year]]&amp;VPPEL[[#This Row],[DistrictNumber]],VPPEL[[Fiscal Year]:[Fiscal Year]]&amp;VPPEL[[DistrictNumber]:[DistrictNumber]],0),9)*$H1891</f>
        <v>990916.79150071007</v>
      </c>
      <c r="J1891" s="15">
        <f>IF(VPPEL[[#This Row],[Unadjusted Maximum Revenue]]/(VPPEL[[#This Row],[Proposed Taxable Valuation]]/1000)&gt;VPPEL[[#This Row],[Max VPPEL RATE]],VPPEL[[#This Row],[Max VPPEL RATE]],VPPEL[[#This Row],[Unadjusted Maximum Revenue]]/(VPPEL[[#This Row],[Proposed Taxable Valuation]]/1000))</f>
        <v>1.0350938493918869</v>
      </c>
      <c r="K1891" s="26">
        <f>ROUND(VPPEL[[#This Row],[Proposed Taxable Valuation]]/1000*VPPEL[[#This Row],[Adjusted Rate]],0)</f>
        <v>990917</v>
      </c>
      <c r="L1891" s="19">
        <f t="shared" si="161"/>
        <v>-291892.97631990362</v>
      </c>
      <c r="M1891" s="17">
        <f t="shared" si="164"/>
        <v>-0.30490615060811321</v>
      </c>
      <c r="N1891" s="2">
        <v>732218838.28288853</v>
      </c>
      <c r="O1891">
        <f>INDEX($R$3:$T$335,MATCH(VPPEL[[#This Row],[DistrictNumber]],$R$3:$R$335,0),3)</f>
        <v>1.34</v>
      </c>
      <c r="P1891" s="9">
        <f t="shared" si="162"/>
        <v>981173</v>
      </c>
    </row>
    <row r="1892" spans="1:16" x14ac:dyDescent="0.35">
      <c r="A1892" s="13">
        <v>2031</v>
      </c>
      <c r="B1892" s="13">
        <f t="shared" si="160"/>
        <v>2030</v>
      </c>
      <c r="C1892" t="s">
        <v>518</v>
      </c>
      <c r="D1892" t="s">
        <v>519</v>
      </c>
      <c r="E1892" s="25">
        <v>624047074.96197104</v>
      </c>
      <c r="F1892" s="13">
        <f>INDEX($R$3:$T$335,MATCH(VPPEL[[#This Row],[DistrictNumber]],$R$3:$R$335,0),3)</f>
        <v>1</v>
      </c>
      <c r="G1892" s="9">
        <f t="shared" si="163"/>
        <v>624047.07496197103</v>
      </c>
      <c r="H1892" s="11">
        <v>1.02</v>
      </c>
      <c r="I1892" s="12" cm="1">
        <f t="array" ref="I1892">INDEX(VPPEL[],MATCH(VPPEL[[#This Row],[Base Year]]&amp;VPPEL[[#This Row],[DistrictNumber]],VPPEL[[Fiscal Year]:[Fiscal Year]]&amp;VPPEL[[DistrictNumber]:[DistrictNumber]],0),9)*$H1892</f>
        <v>441027.51354457269</v>
      </c>
      <c r="J1892" s="15">
        <f>IF(VPPEL[[#This Row],[Unadjusted Maximum Revenue]]/(VPPEL[[#This Row],[Proposed Taxable Valuation]]/1000)&gt;VPPEL[[#This Row],[Max VPPEL RATE]],VPPEL[[#This Row],[Max VPPEL RATE]],VPPEL[[#This Row],[Unadjusted Maximum Revenue]]/(VPPEL[[#This Row],[Proposed Taxable Valuation]]/1000))</f>
        <v>0.70672154592095249</v>
      </c>
      <c r="K1892" s="26">
        <f>ROUND(VPPEL[[#This Row],[Proposed Taxable Valuation]]/1000*VPPEL[[#This Row],[Adjusted Rate]],0)</f>
        <v>441028</v>
      </c>
      <c r="L1892" s="19">
        <f t="shared" si="161"/>
        <v>-183019.56141739833</v>
      </c>
      <c r="M1892" s="17">
        <f t="shared" si="164"/>
        <v>-0.29327845407904751</v>
      </c>
      <c r="N1892" s="2">
        <v>443251298.2986868</v>
      </c>
      <c r="O1892">
        <f>INDEX($R$3:$T$335,MATCH(VPPEL[[#This Row],[DistrictNumber]],$R$3:$R$335,0),3)</f>
        <v>1</v>
      </c>
      <c r="P1892" s="9">
        <f t="shared" si="162"/>
        <v>443251</v>
      </c>
    </row>
    <row r="1893" spans="1:16" x14ac:dyDescent="0.35">
      <c r="A1893" s="13">
        <v>2031</v>
      </c>
      <c r="B1893" s="13">
        <f t="shared" si="160"/>
        <v>2030</v>
      </c>
      <c r="C1893" t="s">
        <v>520</v>
      </c>
      <c r="D1893" t="s">
        <v>521</v>
      </c>
      <c r="E1893" s="25">
        <v>1532004238.1400702</v>
      </c>
      <c r="F1893" s="13">
        <f>INDEX($R$3:$T$335,MATCH(VPPEL[[#This Row],[DistrictNumber]],$R$3:$R$335,0),3)</f>
        <v>1.07822</v>
      </c>
      <c r="G1893" s="9">
        <f t="shared" si="163"/>
        <v>1651837.6096473862</v>
      </c>
      <c r="H1893" s="11">
        <v>1.02</v>
      </c>
      <c r="I1893" s="12" cm="1">
        <f t="array" ref="I1893">INDEX(VPPEL[],MATCH(VPPEL[[#This Row],[Base Year]]&amp;VPPEL[[#This Row],[DistrictNumber]],VPPEL[[Fiscal Year]:[Fiscal Year]]&amp;VPPEL[[DistrictNumber]:[DistrictNumber]],0),9)*$H1893</f>
        <v>939113.00933195406</v>
      </c>
      <c r="J1893" s="15">
        <f>IF(VPPEL[[#This Row],[Unadjusted Maximum Revenue]]/(VPPEL[[#This Row],[Proposed Taxable Valuation]]/1000)&gt;VPPEL[[#This Row],[Max VPPEL RATE]],VPPEL[[#This Row],[Max VPPEL RATE]],VPPEL[[#This Row],[Unadjusted Maximum Revenue]]/(VPPEL[[#This Row],[Proposed Taxable Valuation]]/1000))</f>
        <v>0.6129963520675924</v>
      </c>
      <c r="K1893" s="26">
        <f>ROUND(VPPEL[[#This Row],[Proposed Taxable Valuation]]/1000*VPPEL[[#This Row],[Adjusted Rate]],0)</f>
        <v>939113</v>
      </c>
      <c r="L1893" s="19">
        <f t="shared" si="161"/>
        <v>-712724.60031543218</v>
      </c>
      <c r="M1893" s="17">
        <f t="shared" si="164"/>
        <v>-0.46522364793240756</v>
      </c>
      <c r="N1893" s="2">
        <v>1275308329.3081088</v>
      </c>
      <c r="O1893">
        <f>INDEX($R$3:$T$335,MATCH(VPPEL[[#This Row],[DistrictNumber]],$R$3:$R$335,0),3)</f>
        <v>1.07822</v>
      </c>
      <c r="P1893" s="9">
        <f t="shared" si="162"/>
        <v>1375063</v>
      </c>
    </row>
    <row r="1894" spans="1:16" x14ac:dyDescent="0.35">
      <c r="A1894" s="13">
        <v>2031</v>
      </c>
      <c r="B1894" s="13">
        <f t="shared" si="160"/>
        <v>2030</v>
      </c>
      <c r="C1894" t="s">
        <v>522</v>
      </c>
      <c r="D1894" t="s">
        <v>523</v>
      </c>
      <c r="E1894" s="25">
        <v>184729651.12646616</v>
      </c>
      <c r="F1894" s="13">
        <f>INDEX($R$3:$T$335,MATCH(VPPEL[[#This Row],[DistrictNumber]],$R$3:$R$335,0),3)</f>
        <v>0</v>
      </c>
      <c r="G1894" s="9">
        <f t="shared" si="163"/>
        <v>0</v>
      </c>
      <c r="H1894" s="11">
        <v>1.02</v>
      </c>
      <c r="I1894" s="12" cm="1">
        <f t="array" ref="I1894">INDEX(VPPEL[],MATCH(VPPEL[[#This Row],[Base Year]]&amp;VPPEL[[#This Row],[DistrictNumber]],VPPEL[[Fiscal Year]:[Fiscal Year]]&amp;VPPEL[[DistrictNumber]:[DistrictNumber]],0),9)*$H1894</f>
        <v>0</v>
      </c>
      <c r="J1894" s="15">
        <f>IF(VPPEL[[#This Row],[Unadjusted Maximum Revenue]]/(VPPEL[[#This Row],[Proposed Taxable Valuation]]/1000)&gt;VPPEL[[#This Row],[Max VPPEL RATE]],VPPEL[[#This Row],[Max VPPEL RATE]],VPPEL[[#This Row],[Unadjusted Maximum Revenue]]/(VPPEL[[#This Row],[Proposed Taxable Valuation]]/1000))</f>
        <v>0</v>
      </c>
      <c r="K1894" s="26">
        <f>ROUND(VPPEL[[#This Row],[Proposed Taxable Valuation]]/1000*VPPEL[[#This Row],[Adjusted Rate]],0)</f>
        <v>0</v>
      </c>
      <c r="L1894" s="19">
        <f t="shared" si="161"/>
        <v>0</v>
      </c>
      <c r="M1894" s="17">
        <f t="shared" si="164"/>
        <v>0</v>
      </c>
      <c r="N1894" s="2">
        <v>145327910.13062268</v>
      </c>
      <c r="O1894">
        <f>INDEX($R$3:$T$335,MATCH(VPPEL[[#This Row],[DistrictNumber]],$R$3:$R$335,0),3)</f>
        <v>0</v>
      </c>
      <c r="P1894" s="9">
        <f t="shared" si="162"/>
        <v>0</v>
      </c>
    </row>
    <row r="1895" spans="1:16" x14ac:dyDescent="0.35">
      <c r="A1895" s="13">
        <v>2031</v>
      </c>
      <c r="B1895" s="13">
        <f t="shared" si="160"/>
        <v>2030</v>
      </c>
      <c r="C1895" t="s">
        <v>524</v>
      </c>
      <c r="D1895" t="s">
        <v>525</v>
      </c>
      <c r="E1895" s="25">
        <v>751181429.73811877</v>
      </c>
      <c r="F1895" s="13">
        <f>INDEX($R$3:$T$335,MATCH(VPPEL[[#This Row],[DistrictNumber]],$R$3:$R$335,0),3)</f>
        <v>0</v>
      </c>
      <c r="G1895" s="9">
        <f t="shared" si="163"/>
        <v>0</v>
      </c>
      <c r="H1895" s="11">
        <v>1.02</v>
      </c>
      <c r="I1895" s="12" cm="1">
        <f t="array" ref="I1895">INDEX(VPPEL[],MATCH(VPPEL[[#This Row],[Base Year]]&amp;VPPEL[[#This Row],[DistrictNumber]],VPPEL[[Fiscal Year]:[Fiscal Year]]&amp;VPPEL[[DistrictNumber]:[DistrictNumber]],0),9)*$H1895</f>
        <v>0</v>
      </c>
      <c r="J1895" s="15">
        <f>IF(VPPEL[[#This Row],[Unadjusted Maximum Revenue]]/(VPPEL[[#This Row],[Proposed Taxable Valuation]]/1000)&gt;VPPEL[[#This Row],[Max VPPEL RATE]],VPPEL[[#This Row],[Max VPPEL RATE]],VPPEL[[#This Row],[Unadjusted Maximum Revenue]]/(VPPEL[[#This Row],[Proposed Taxable Valuation]]/1000))</f>
        <v>0</v>
      </c>
      <c r="K1895" s="26">
        <f>ROUND(VPPEL[[#This Row],[Proposed Taxable Valuation]]/1000*VPPEL[[#This Row],[Adjusted Rate]],0)</f>
        <v>0</v>
      </c>
      <c r="L1895" s="19">
        <f t="shared" si="161"/>
        <v>0</v>
      </c>
      <c r="M1895" s="17">
        <f t="shared" si="164"/>
        <v>0</v>
      </c>
      <c r="N1895" s="2">
        <v>521584012.76514733</v>
      </c>
      <c r="O1895">
        <f>INDEX($R$3:$T$335,MATCH(VPPEL[[#This Row],[DistrictNumber]],$R$3:$R$335,0),3)</f>
        <v>0</v>
      </c>
      <c r="P1895" s="9">
        <f t="shared" si="162"/>
        <v>0</v>
      </c>
    </row>
    <row r="1896" spans="1:16" x14ac:dyDescent="0.35">
      <c r="A1896" s="13">
        <v>2031</v>
      </c>
      <c r="B1896" s="13">
        <f t="shared" si="160"/>
        <v>2030</v>
      </c>
      <c r="C1896" t="s">
        <v>526</v>
      </c>
      <c r="D1896" t="s">
        <v>527</v>
      </c>
      <c r="E1896" s="25">
        <v>531177829.48006415</v>
      </c>
      <c r="F1896" s="13">
        <f>INDEX($R$3:$T$335,MATCH(VPPEL[[#This Row],[DistrictNumber]],$R$3:$R$335,0),3)</f>
        <v>0.20097999999999999</v>
      </c>
      <c r="G1896" s="9">
        <f t="shared" si="163"/>
        <v>106756.12016890328</v>
      </c>
      <c r="H1896" s="11">
        <v>1.02</v>
      </c>
      <c r="I1896" s="12" cm="1">
        <f t="array" ref="I1896">INDEX(VPPEL[],MATCH(VPPEL[[#This Row],[Base Year]]&amp;VPPEL[[#This Row],[DistrictNumber]],VPPEL[[Fiscal Year]:[Fiscal Year]]&amp;VPPEL[[DistrictNumber]:[DistrictNumber]],0),9)*$H1896</f>
        <v>66692.75564606594</v>
      </c>
      <c r="J1896" s="15">
        <f>IF(VPPEL[[#This Row],[Unadjusted Maximum Revenue]]/(VPPEL[[#This Row],[Proposed Taxable Valuation]]/1000)&gt;VPPEL[[#This Row],[Max VPPEL RATE]],VPPEL[[#This Row],[Max VPPEL RATE]],VPPEL[[#This Row],[Unadjusted Maximum Revenue]]/(VPPEL[[#This Row],[Proposed Taxable Valuation]]/1000))</f>
        <v>0.1255563616262885</v>
      </c>
      <c r="K1896" s="26">
        <f>ROUND(VPPEL[[#This Row],[Proposed Taxable Valuation]]/1000*VPPEL[[#This Row],[Adjusted Rate]],0)</f>
        <v>66693</v>
      </c>
      <c r="L1896" s="19">
        <f t="shared" si="161"/>
        <v>-40063.364522837335</v>
      </c>
      <c r="M1896" s="17">
        <f t="shared" si="164"/>
        <v>-7.5423638373711493E-2</v>
      </c>
      <c r="N1896" s="2">
        <v>343606352.72305638</v>
      </c>
      <c r="O1896">
        <f>INDEX($R$3:$T$335,MATCH(VPPEL[[#This Row],[DistrictNumber]],$R$3:$R$335,0),3)</f>
        <v>0.20097999999999999</v>
      </c>
      <c r="P1896" s="9">
        <f t="shared" si="162"/>
        <v>69058</v>
      </c>
    </row>
    <row r="1897" spans="1:16" x14ac:dyDescent="0.35">
      <c r="A1897" s="13">
        <v>2031</v>
      </c>
      <c r="B1897" s="13">
        <f t="shared" si="160"/>
        <v>2030</v>
      </c>
      <c r="C1897" t="s">
        <v>528</v>
      </c>
      <c r="D1897" t="s">
        <v>529</v>
      </c>
      <c r="E1897" s="25">
        <v>7354312101.1288509</v>
      </c>
      <c r="F1897" s="13">
        <f>INDEX($R$3:$T$335,MATCH(VPPEL[[#This Row],[DistrictNumber]],$R$3:$R$335,0),3)</f>
        <v>1.34</v>
      </c>
      <c r="G1897" s="9">
        <f t="shared" si="163"/>
        <v>9854778.2155126613</v>
      </c>
      <c r="H1897" s="11">
        <v>1.02</v>
      </c>
      <c r="I1897" s="12" cm="1">
        <f t="array" ref="I1897">INDEX(VPPEL[],MATCH(VPPEL[[#This Row],[Base Year]]&amp;VPPEL[[#This Row],[DistrictNumber]],VPPEL[[Fiscal Year]:[Fiscal Year]]&amp;VPPEL[[DistrictNumber]:[DistrictNumber]],0),9)*$H1897</f>
        <v>4751751.3083033999</v>
      </c>
      <c r="J1897" s="15">
        <f>IF(VPPEL[[#This Row],[Unadjusted Maximum Revenue]]/(VPPEL[[#This Row],[Proposed Taxable Valuation]]/1000)&gt;VPPEL[[#This Row],[Max VPPEL RATE]],VPPEL[[#This Row],[Max VPPEL RATE]],VPPEL[[#This Row],[Unadjusted Maximum Revenue]]/(VPPEL[[#This Row],[Proposed Taxable Valuation]]/1000))</f>
        <v>0.64611771202557877</v>
      </c>
      <c r="K1897" s="26">
        <f>ROUND(VPPEL[[#This Row],[Proposed Taxable Valuation]]/1000*VPPEL[[#This Row],[Adjusted Rate]],0)</f>
        <v>4751751</v>
      </c>
      <c r="L1897" s="19">
        <f t="shared" si="161"/>
        <v>-5103026.9072092613</v>
      </c>
      <c r="M1897" s="17">
        <f t="shared" si="164"/>
        <v>-0.69388228797442131</v>
      </c>
      <c r="N1897" s="2">
        <v>4248298282.8543177</v>
      </c>
      <c r="O1897">
        <f>INDEX($R$3:$T$335,MATCH(VPPEL[[#This Row],[DistrictNumber]],$R$3:$R$335,0),3)</f>
        <v>1.34</v>
      </c>
      <c r="P1897" s="9">
        <f t="shared" si="162"/>
        <v>5692720</v>
      </c>
    </row>
    <row r="1898" spans="1:16" x14ac:dyDescent="0.35">
      <c r="A1898" s="13">
        <v>2031</v>
      </c>
      <c r="B1898" s="13">
        <f t="shared" si="160"/>
        <v>2030</v>
      </c>
      <c r="C1898" t="s">
        <v>530</v>
      </c>
      <c r="D1898" t="s">
        <v>531</v>
      </c>
      <c r="E1898" s="25">
        <v>418550375.01578248</v>
      </c>
      <c r="F1898" s="13">
        <f>INDEX($R$3:$T$335,MATCH(VPPEL[[#This Row],[DistrictNumber]],$R$3:$R$335,0),3)</f>
        <v>1.34</v>
      </c>
      <c r="G1898" s="9">
        <f t="shared" si="163"/>
        <v>560857.50252114853</v>
      </c>
      <c r="H1898" s="11">
        <v>1.02</v>
      </c>
      <c r="I1898" s="12" cm="1">
        <f t="array" ref="I1898">INDEX(VPPEL[],MATCH(VPPEL[[#This Row],[Base Year]]&amp;VPPEL[[#This Row],[DistrictNumber]],VPPEL[[Fiscal Year]:[Fiscal Year]]&amp;VPPEL[[DistrictNumber]:[DistrictNumber]],0),9)*$H1898</f>
        <v>302363.26942596468</v>
      </c>
      <c r="J1898" s="15">
        <f>IF(VPPEL[[#This Row],[Unadjusted Maximum Revenue]]/(VPPEL[[#This Row],[Proposed Taxable Valuation]]/1000)&gt;VPPEL[[#This Row],[Max VPPEL RATE]],VPPEL[[#This Row],[Max VPPEL RATE]],VPPEL[[#This Row],[Unadjusted Maximum Revenue]]/(VPPEL[[#This Row],[Proposed Taxable Valuation]]/1000))</f>
        <v>0.72240592166370254</v>
      </c>
      <c r="K1898" s="26">
        <f>ROUND(VPPEL[[#This Row],[Proposed Taxable Valuation]]/1000*VPPEL[[#This Row],[Adjusted Rate]],0)</f>
        <v>302363</v>
      </c>
      <c r="L1898" s="19">
        <f t="shared" si="161"/>
        <v>-258494.23309518385</v>
      </c>
      <c r="M1898" s="17">
        <f t="shared" si="164"/>
        <v>-0.61759407833629754</v>
      </c>
      <c r="N1898" s="2">
        <v>246636643.30525565</v>
      </c>
      <c r="O1898">
        <f>INDEX($R$3:$T$335,MATCH(VPPEL[[#This Row],[DistrictNumber]],$R$3:$R$335,0),3)</f>
        <v>1.34</v>
      </c>
      <c r="P1898" s="9">
        <f t="shared" si="162"/>
        <v>330493</v>
      </c>
    </row>
    <row r="1899" spans="1:16" x14ac:dyDescent="0.35">
      <c r="A1899" s="13">
        <v>2031</v>
      </c>
      <c r="B1899" s="13">
        <f t="shared" si="160"/>
        <v>2030</v>
      </c>
      <c r="C1899" t="s">
        <v>532</v>
      </c>
      <c r="D1899" t="s">
        <v>533</v>
      </c>
      <c r="E1899" s="25">
        <v>1466400499.4640794</v>
      </c>
      <c r="F1899" s="13">
        <f>INDEX($R$3:$T$335,MATCH(VPPEL[[#This Row],[DistrictNumber]],$R$3:$R$335,0),3)</f>
        <v>0.92027999999999999</v>
      </c>
      <c r="G1899" s="9">
        <f t="shared" si="163"/>
        <v>1349499.0516468028</v>
      </c>
      <c r="H1899" s="11">
        <v>1.02</v>
      </c>
      <c r="I1899" s="12" cm="1">
        <f t="array" ref="I1899">INDEX(VPPEL[],MATCH(VPPEL[[#This Row],[Base Year]]&amp;VPPEL[[#This Row],[DistrictNumber]],VPPEL[[Fiscal Year]:[Fiscal Year]]&amp;VPPEL[[DistrictNumber]:[DistrictNumber]],0),9)*$H1899</f>
        <v>1058511.1094258968</v>
      </c>
      <c r="J1899" s="15">
        <f>IF(VPPEL[[#This Row],[Unadjusted Maximum Revenue]]/(VPPEL[[#This Row],[Proposed Taxable Valuation]]/1000)&gt;VPPEL[[#This Row],[Max VPPEL RATE]],VPPEL[[#This Row],[Max VPPEL RATE]],VPPEL[[#This Row],[Unadjusted Maximum Revenue]]/(VPPEL[[#This Row],[Proposed Taxable Valuation]]/1000))</f>
        <v>0.72184311844734605</v>
      </c>
      <c r="K1899" s="26">
        <f>ROUND(VPPEL[[#This Row],[Proposed Taxable Valuation]]/1000*VPPEL[[#This Row],[Adjusted Rate]],0)</f>
        <v>1058511</v>
      </c>
      <c r="L1899" s="19">
        <f t="shared" si="161"/>
        <v>-290987.94222090603</v>
      </c>
      <c r="M1899" s="17">
        <f t="shared" si="164"/>
        <v>-0.19843688155265393</v>
      </c>
      <c r="N1899" s="2">
        <v>1189901847.0212934</v>
      </c>
      <c r="O1899">
        <f>INDEX($R$3:$T$335,MATCH(VPPEL[[#This Row],[DistrictNumber]],$R$3:$R$335,0),3)</f>
        <v>0.92027999999999999</v>
      </c>
      <c r="P1899" s="9">
        <f t="shared" si="162"/>
        <v>1095043</v>
      </c>
    </row>
    <row r="1900" spans="1:16" x14ac:dyDescent="0.35">
      <c r="A1900" s="13">
        <v>2031</v>
      </c>
      <c r="B1900" s="13">
        <f t="shared" si="160"/>
        <v>2030</v>
      </c>
      <c r="C1900" t="s">
        <v>534</v>
      </c>
      <c r="D1900" t="s">
        <v>535</v>
      </c>
      <c r="E1900" s="25">
        <v>1631682550.222769</v>
      </c>
      <c r="F1900" s="13">
        <f>INDEX($R$3:$T$335,MATCH(VPPEL[[#This Row],[DistrictNumber]],$R$3:$R$335,0),3)</f>
        <v>0.67</v>
      </c>
      <c r="G1900" s="9">
        <f t="shared" si="163"/>
        <v>1093227.3086492552</v>
      </c>
      <c r="H1900" s="11">
        <v>1.02</v>
      </c>
      <c r="I1900" s="12" cm="1">
        <f t="array" ref="I1900">INDEX(VPPEL[],MATCH(VPPEL[[#This Row],[Base Year]]&amp;VPPEL[[#This Row],[DistrictNumber]],VPPEL[[Fiscal Year]:[Fiscal Year]]&amp;VPPEL[[DistrictNumber]:[DistrictNumber]],0),9)*$H1900</f>
        <v>615231.92351670272</v>
      </c>
      <c r="J1900" s="15">
        <f>IF(VPPEL[[#This Row],[Unadjusted Maximum Revenue]]/(VPPEL[[#This Row],[Proposed Taxable Valuation]]/1000)&gt;VPPEL[[#This Row],[Max VPPEL RATE]],VPPEL[[#This Row],[Max VPPEL RATE]],VPPEL[[#This Row],[Unadjusted Maximum Revenue]]/(VPPEL[[#This Row],[Proposed Taxable Valuation]]/1000))</f>
        <v>0.37705368818996493</v>
      </c>
      <c r="K1900" s="26">
        <f>ROUND(VPPEL[[#This Row],[Proposed Taxable Valuation]]/1000*VPPEL[[#This Row],[Adjusted Rate]],0)</f>
        <v>615232</v>
      </c>
      <c r="L1900" s="19">
        <f t="shared" si="161"/>
        <v>-477995.38513255247</v>
      </c>
      <c r="M1900" s="17">
        <f t="shared" si="164"/>
        <v>-0.29294631181003511</v>
      </c>
      <c r="N1900" s="2">
        <v>1017330570.0690101</v>
      </c>
      <c r="O1900">
        <f>INDEX($R$3:$T$335,MATCH(VPPEL[[#This Row],[DistrictNumber]],$R$3:$R$335,0),3)</f>
        <v>0.67</v>
      </c>
      <c r="P1900" s="9">
        <f t="shared" si="162"/>
        <v>681611</v>
      </c>
    </row>
    <row r="1901" spans="1:16" x14ac:dyDescent="0.35">
      <c r="A1901" s="13">
        <v>2031</v>
      </c>
      <c r="B1901" s="13">
        <f t="shared" si="160"/>
        <v>2030</v>
      </c>
      <c r="C1901" t="s">
        <v>536</v>
      </c>
      <c r="D1901" t="s">
        <v>537</v>
      </c>
      <c r="E1901" s="25">
        <v>4279321061.334197</v>
      </c>
      <c r="F1901" s="13">
        <f>INDEX($R$3:$T$335,MATCH(VPPEL[[#This Row],[DistrictNumber]],$R$3:$R$335,0),3)</f>
        <v>0</v>
      </c>
      <c r="G1901" s="9">
        <f t="shared" si="163"/>
        <v>0</v>
      </c>
      <c r="H1901" s="11">
        <v>1.02</v>
      </c>
      <c r="I1901" s="12" cm="1">
        <f t="array" ref="I1901">INDEX(VPPEL[],MATCH(VPPEL[[#This Row],[Base Year]]&amp;VPPEL[[#This Row],[DistrictNumber]],VPPEL[[Fiscal Year]:[Fiscal Year]]&amp;VPPEL[[DistrictNumber]:[DistrictNumber]],0),9)*$H1901</f>
        <v>0</v>
      </c>
      <c r="J1901" s="15">
        <f>IF(VPPEL[[#This Row],[Unadjusted Maximum Revenue]]/(VPPEL[[#This Row],[Proposed Taxable Valuation]]/1000)&gt;VPPEL[[#This Row],[Max VPPEL RATE]],VPPEL[[#This Row],[Max VPPEL RATE]],VPPEL[[#This Row],[Unadjusted Maximum Revenue]]/(VPPEL[[#This Row],[Proposed Taxable Valuation]]/1000))</f>
        <v>0</v>
      </c>
      <c r="K1901" s="26">
        <f>ROUND(VPPEL[[#This Row],[Proposed Taxable Valuation]]/1000*VPPEL[[#This Row],[Adjusted Rate]],0)</f>
        <v>0</v>
      </c>
      <c r="L1901" s="19">
        <f t="shared" si="161"/>
        <v>0</v>
      </c>
      <c r="M1901" s="17">
        <f t="shared" si="164"/>
        <v>0</v>
      </c>
      <c r="N1901" s="2">
        <v>2242672150.4961228</v>
      </c>
      <c r="O1901">
        <f>INDEX($R$3:$T$335,MATCH(VPPEL[[#This Row],[DistrictNumber]],$R$3:$R$335,0),3)</f>
        <v>0</v>
      </c>
      <c r="P1901" s="9">
        <f t="shared" si="162"/>
        <v>0</v>
      </c>
    </row>
    <row r="1902" spans="1:16" x14ac:dyDescent="0.35">
      <c r="A1902" s="13">
        <v>2031</v>
      </c>
      <c r="B1902" s="13">
        <f t="shared" si="160"/>
        <v>2030</v>
      </c>
      <c r="C1902" t="s">
        <v>538</v>
      </c>
      <c r="D1902" t="s">
        <v>539</v>
      </c>
      <c r="E1902" s="25">
        <v>367160263.04839081</v>
      </c>
      <c r="F1902" s="13">
        <f>INDEX($R$3:$T$335,MATCH(VPPEL[[#This Row],[DistrictNumber]],$R$3:$R$335,0),3)</f>
        <v>1.34</v>
      </c>
      <c r="G1902" s="9">
        <f t="shared" si="163"/>
        <v>491994.75248484372</v>
      </c>
      <c r="H1902" s="11">
        <v>1.02</v>
      </c>
      <c r="I1902" s="12" cm="1">
        <f t="array" ref="I1902">INDEX(VPPEL[],MATCH(VPPEL[[#This Row],[Base Year]]&amp;VPPEL[[#This Row],[DistrictNumber]],VPPEL[[Fiscal Year]:[Fiscal Year]]&amp;VPPEL[[DistrictNumber]:[DistrictNumber]],0),9)*$H1902</f>
        <v>283426.98980087298</v>
      </c>
      <c r="J1902" s="15">
        <f>IF(VPPEL[[#This Row],[Unadjusted Maximum Revenue]]/(VPPEL[[#This Row],[Proposed Taxable Valuation]]/1000)&gt;VPPEL[[#This Row],[Max VPPEL RATE]],VPPEL[[#This Row],[Max VPPEL RATE]],VPPEL[[#This Row],[Unadjusted Maximum Revenue]]/(VPPEL[[#This Row],[Proposed Taxable Valuation]]/1000))</f>
        <v>0.77194353072875432</v>
      </c>
      <c r="K1902" s="26">
        <f>ROUND(VPPEL[[#This Row],[Proposed Taxable Valuation]]/1000*VPPEL[[#This Row],[Adjusted Rate]],0)</f>
        <v>283427</v>
      </c>
      <c r="L1902" s="19">
        <f t="shared" si="161"/>
        <v>-208567.76268397074</v>
      </c>
      <c r="M1902" s="17">
        <f t="shared" si="164"/>
        <v>-0.56805646927124576</v>
      </c>
      <c r="N1902" s="2">
        <v>217459938.74120277</v>
      </c>
      <c r="O1902">
        <f>INDEX($R$3:$T$335,MATCH(VPPEL[[#This Row],[DistrictNumber]],$R$3:$R$335,0),3)</f>
        <v>1.34</v>
      </c>
      <c r="P1902" s="9">
        <f t="shared" si="162"/>
        <v>291396</v>
      </c>
    </row>
    <row r="1903" spans="1:16" x14ac:dyDescent="0.35">
      <c r="A1903" s="13">
        <v>2031</v>
      </c>
      <c r="B1903" s="13">
        <f t="shared" si="160"/>
        <v>2030</v>
      </c>
      <c r="C1903" t="s">
        <v>540</v>
      </c>
      <c r="D1903" t="s">
        <v>541</v>
      </c>
      <c r="E1903" s="25">
        <v>1043602611.1207731</v>
      </c>
      <c r="F1903" s="13">
        <f>INDEX($R$3:$T$335,MATCH(VPPEL[[#This Row],[DistrictNumber]],$R$3:$R$335,0),3)</f>
        <v>0.67</v>
      </c>
      <c r="G1903" s="9">
        <f t="shared" si="163"/>
        <v>699213.74945091805</v>
      </c>
      <c r="H1903" s="11">
        <v>1.02</v>
      </c>
      <c r="I1903" s="12" cm="1">
        <f t="array" ref="I1903">INDEX(VPPEL[],MATCH(VPPEL[[#This Row],[Base Year]]&amp;VPPEL[[#This Row],[DistrictNumber]],VPPEL[[Fiscal Year]:[Fiscal Year]]&amp;VPPEL[[DistrictNumber]:[DistrictNumber]],0),9)*$H1903</f>
        <v>471895.10498186748</v>
      </c>
      <c r="J1903" s="15">
        <f>IF(VPPEL[[#This Row],[Unadjusted Maximum Revenue]]/(VPPEL[[#This Row],[Proposed Taxable Valuation]]/1000)&gt;VPPEL[[#This Row],[Max VPPEL RATE]],VPPEL[[#This Row],[Max VPPEL RATE]],VPPEL[[#This Row],[Unadjusted Maximum Revenue]]/(VPPEL[[#This Row],[Proposed Taxable Valuation]]/1000))</f>
        <v>0.45217892323504011</v>
      </c>
      <c r="K1903" s="26">
        <f>ROUND(VPPEL[[#This Row],[Proposed Taxable Valuation]]/1000*VPPEL[[#This Row],[Adjusted Rate]],0)</f>
        <v>471895</v>
      </c>
      <c r="L1903" s="19">
        <f t="shared" si="161"/>
        <v>-227318.64446905057</v>
      </c>
      <c r="M1903" s="17">
        <f t="shared" si="164"/>
        <v>-0.21782107676495993</v>
      </c>
      <c r="N1903" s="2">
        <v>799834851.31604767</v>
      </c>
      <c r="O1903">
        <f>INDEX($R$3:$T$335,MATCH(VPPEL[[#This Row],[DistrictNumber]],$R$3:$R$335,0),3)</f>
        <v>0.67</v>
      </c>
      <c r="P1903" s="9">
        <f t="shared" si="162"/>
        <v>535889</v>
      </c>
    </row>
    <row r="1904" spans="1:16" x14ac:dyDescent="0.35">
      <c r="A1904" s="13">
        <v>2031</v>
      </c>
      <c r="B1904" s="13">
        <f t="shared" si="160"/>
        <v>2030</v>
      </c>
      <c r="C1904" t="s">
        <v>542</v>
      </c>
      <c r="D1904" t="s">
        <v>543</v>
      </c>
      <c r="E1904" s="25">
        <v>145154110.53731561</v>
      </c>
      <c r="F1904" s="13">
        <f>INDEX($R$3:$T$335,MATCH(VPPEL[[#This Row],[DistrictNumber]],$R$3:$R$335,0),3)</f>
        <v>1.2029700000000001</v>
      </c>
      <c r="G1904" s="9">
        <f t="shared" si="163"/>
        <v>174616.04035307455</v>
      </c>
      <c r="H1904" s="11">
        <v>1.02</v>
      </c>
      <c r="I1904" s="12" cm="1">
        <f t="array" ref="I1904">INDEX(VPPEL[],MATCH(VPPEL[[#This Row],[Base Year]]&amp;VPPEL[[#This Row],[DistrictNumber]],VPPEL[[Fiscal Year]:[Fiscal Year]]&amp;VPPEL[[DistrictNumber]:[DistrictNumber]],0),9)*$H1904</f>
        <v>133570.67492484688</v>
      </c>
      <c r="J1904" s="15">
        <f>IF(VPPEL[[#This Row],[Unadjusted Maximum Revenue]]/(VPPEL[[#This Row],[Proposed Taxable Valuation]]/1000)&gt;VPPEL[[#This Row],[Max VPPEL RATE]],VPPEL[[#This Row],[Max VPPEL RATE]],VPPEL[[#This Row],[Unadjusted Maximum Revenue]]/(VPPEL[[#This Row],[Proposed Taxable Valuation]]/1000))</f>
        <v>0.92019905209993413</v>
      </c>
      <c r="K1904" s="26">
        <f>ROUND(VPPEL[[#This Row],[Proposed Taxable Valuation]]/1000*VPPEL[[#This Row],[Adjusted Rate]],0)</f>
        <v>133571</v>
      </c>
      <c r="L1904" s="19">
        <f t="shared" si="161"/>
        <v>-41045.365428227669</v>
      </c>
      <c r="M1904" s="17">
        <f t="shared" si="164"/>
        <v>-0.28277094790006596</v>
      </c>
      <c r="N1904" s="2">
        <v>105644141.9727588</v>
      </c>
      <c r="O1904">
        <f>INDEX($R$3:$T$335,MATCH(VPPEL[[#This Row],[DistrictNumber]],$R$3:$R$335,0),3)</f>
        <v>1.2029700000000001</v>
      </c>
      <c r="P1904" s="9">
        <f t="shared" si="162"/>
        <v>127087</v>
      </c>
    </row>
    <row r="1905" spans="1:16" x14ac:dyDescent="0.35">
      <c r="A1905" s="13">
        <v>2031</v>
      </c>
      <c r="B1905" s="13">
        <f t="shared" si="160"/>
        <v>2030</v>
      </c>
      <c r="C1905" t="s">
        <v>544</v>
      </c>
      <c r="D1905" t="s">
        <v>545</v>
      </c>
      <c r="E1905" s="25">
        <v>482138422.1540494</v>
      </c>
      <c r="F1905" s="13">
        <f>INDEX($R$3:$T$335,MATCH(VPPEL[[#This Row],[DistrictNumber]],$R$3:$R$335,0),3)</f>
        <v>0.22389999999999999</v>
      </c>
      <c r="G1905" s="9">
        <f t="shared" si="163"/>
        <v>107950.79272029165</v>
      </c>
      <c r="H1905" s="11">
        <v>1.02</v>
      </c>
      <c r="I1905" s="12" cm="1">
        <f t="array" ref="I1905">INDEX(VPPEL[],MATCH(VPPEL[[#This Row],[Base Year]]&amp;VPPEL[[#This Row],[DistrictNumber]],VPPEL[[Fiscal Year]:[Fiscal Year]]&amp;VPPEL[[DistrictNumber]:[DistrictNumber]],0),9)*$H1905</f>
        <v>79466.270584320693</v>
      </c>
      <c r="J1905" s="15">
        <f>IF(VPPEL[[#This Row],[Unadjusted Maximum Revenue]]/(VPPEL[[#This Row],[Proposed Taxable Valuation]]/1000)&gt;VPPEL[[#This Row],[Max VPPEL RATE]],VPPEL[[#This Row],[Max VPPEL RATE]],VPPEL[[#This Row],[Unadjusted Maximum Revenue]]/(VPPEL[[#This Row],[Proposed Taxable Valuation]]/1000))</f>
        <v>0.16482044768240894</v>
      </c>
      <c r="K1905" s="26">
        <f>ROUND(VPPEL[[#This Row],[Proposed Taxable Valuation]]/1000*VPPEL[[#This Row],[Adjusted Rate]],0)</f>
        <v>79466</v>
      </c>
      <c r="L1905" s="19">
        <f t="shared" si="161"/>
        <v>-28484.522135970954</v>
      </c>
      <c r="M1905" s="17">
        <f t="shared" si="164"/>
        <v>-5.9079552317591044E-2</v>
      </c>
      <c r="N1905" s="2">
        <v>355724512.06247026</v>
      </c>
      <c r="O1905">
        <f>INDEX($R$3:$T$335,MATCH(VPPEL[[#This Row],[DistrictNumber]],$R$3:$R$335,0),3)</f>
        <v>0.22389999999999999</v>
      </c>
      <c r="P1905" s="9">
        <f t="shared" si="162"/>
        <v>79647</v>
      </c>
    </row>
    <row r="1906" spans="1:16" x14ac:dyDescent="0.35">
      <c r="A1906" s="13">
        <v>2031</v>
      </c>
      <c r="B1906" s="13">
        <f t="shared" si="160"/>
        <v>2030</v>
      </c>
      <c r="C1906" t="s">
        <v>546</v>
      </c>
      <c r="D1906" t="s">
        <v>547</v>
      </c>
      <c r="E1906" s="25">
        <v>1336268333.5488925</v>
      </c>
      <c r="F1906" s="13">
        <f>INDEX($R$3:$T$335,MATCH(VPPEL[[#This Row],[DistrictNumber]],$R$3:$R$335,0),3)</f>
        <v>1.34</v>
      </c>
      <c r="G1906" s="9">
        <f t="shared" si="163"/>
        <v>1790599.5669555161</v>
      </c>
      <c r="H1906" s="11">
        <v>1.02</v>
      </c>
      <c r="I1906" s="12" cm="1">
        <f t="array" ref="I1906">INDEX(VPPEL[],MATCH(VPPEL[[#This Row],[Base Year]]&amp;VPPEL[[#This Row],[DistrictNumber]],VPPEL[[Fiscal Year]:[Fiscal Year]]&amp;VPPEL[[DistrictNumber]:[DistrictNumber]],0),9)*$H1906</f>
        <v>1018735.3429804058</v>
      </c>
      <c r="J1906" s="15">
        <f>IF(VPPEL[[#This Row],[Unadjusted Maximum Revenue]]/(VPPEL[[#This Row],[Proposed Taxable Valuation]]/1000)&gt;VPPEL[[#This Row],[Max VPPEL RATE]],VPPEL[[#This Row],[Max VPPEL RATE]],VPPEL[[#This Row],[Unadjusted Maximum Revenue]]/(VPPEL[[#This Row],[Proposed Taxable Valuation]]/1000))</f>
        <v>0.76237333281319686</v>
      </c>
      <c r="K1906" s="26">
        <f>ROUND(VPPEL[[#This Row],[Proposed Taxable Valuation]]/1000*VPPEL[[#This Row],[Adjusted Rate]],0)</f>
        <v>1018735</v>
      </c>
      <c r="L1906" s="19">
        <f t="shared" si="161"/>
        <v>-771864.22397511033</v>
      </c>
      <c r="M1906" s="17">
        <f t="shared" si="164"/>
        <v>-0.57762666718680322</v>
      </c>
      <c r="N1906" s="2">
        <v>839001239.40448308</v>
      </c>
      <c r="O1906">
        <f>INDEX($R$3:$T$335,MATCH(VPPEL[[#This Row],[DistrictNumber]],$R$3:$R$335,0),3)</f>
        <v>1.34</v>
      </c>
      <c r="P1906" s="9">
        <f t="shared" si="162"/>
        <v>1124262</v>
      </c>
    </row>
    <row r="1907" spans="1:16" x14ac:dyDescent="0.35">
      <c r="A1907" s="13">
        <v>2031</v>
      </c>
      <c r="B1907" s="13">
        <f t="shared" si="160"/>
        <v>2030</v>
      </c>
      <c r="C1907" t="s">
        <v>548</v>
      </c>
      <c r="D1907" t="s">
        <v>549</v>
      </c>
      <c r="E1907" s="25">
        <v>169388486.05047753</v>
      </c>
      <c r="F1907" s="13">
        <f>INDEX($R$3:$T$335,MATCH(VPPEL[[#This Row],[DistrictNumber]],$R$3:$R$335,0),3)</f>
        <v>0.67</v>
      </c>
      <c r="G1907" s="9">
        <f t="shared" si="163"/>
        <v>113490.28565381996</v>
      </c>
      <c r="H1907" s="11">
        <v>1.02</v>
      </c>
      <c r="I1907" s="12" cm="1">
        <f t="array" ref="I1907">INDEX(VPPEL[],MATCH(VPPEL[[#This Row],[Base Year]]&amp;VPPEL[[#This Row],[DistrictNumber]],VPPEL[[Fiscal Year]:[Fiscal Year]]&amp;VPPEL[[DistrictNumber]:[DistrictNumber]],0),9)*$H1907</f>
        <v>80234.49397028533</v>
      </c>
      <c r="J1907" s="15">
        <f>IF(VPPEL[[#This Row],[Unadjusted Maximum Revenue]]/(VPPEL[[#This Row],[Proposed Taxable Valuation]]/1000)&gt;VPPEL[[#This Row],[Max VPPEL RATE]],VPPEL[[#This Row],[Max VPPEL RATE]],VPPEL[[#This Row],[Unadjusted Maximum Revenue]]/(VPPEL[[#This Row],[Proposed Taxable Valuation]]/1000))</f>
        <v>0.47367147461472414</v>
      </c>
      <c r="K1907" s="26">
        <f>ROUND(VPPEL[[#This Row],[Proposed Taxable Valuation]]/1000*VPPEL[[#This Row],[Adjusted Rate]],0)</f>
        <v>80234</v>
      </c>
      <c r="L1907" s="19">
        <f t="shared" si="161"/>
        <v>-33255.791683534626</v>
      </c>
      <c r="M1907" s="17">
        <f t="shared" si="164"/>
        <v>-0.1963285253852759</v>
      </c>
      <c r="N1907" s="2">
        <v>117395998.51187965</v>
      </c>
      <c r="O1907">
        <f>INDEX($R$3:$T$335,MATCH(VPPEL[[#This Row],[DistrictNumber]],$R$3:$R$335,0),3)</f>
        <v>0.67</v>
      </c>
      <c r="P1907" s="9">
        <f t="shared" si="162"/>
        <v>78655</v>
      </c>
    </row>
    <row r="1908" spans="1:16" x14ac:dyDescent="0.35">
      <c r="A1908" s="13">
        <v>2031</v>
      </c>
      <c r="B1908" s="13">
        <f t="shared" si="160"/>
        <v>2030</v>
      </c>
      <c r="C1908" t="s">
        <v>550</v>
      </c>
      <c r="D1908" t="s">
        <v>551</v>
      </c>
      <c r="E1908" s="25">
        <v>649679100.74364352</v>
      </c>
      <c r="F1908" s="13">
        <f>INDEX($R$3:$T$335,MATCH(VPPEL[[#This Row],[DistrictNumber]],$R$3:$R$335,0),3)</f>
        <v>0.94038999999999995</v>
      </c>
      <c r="G1908" s="9">
        <f t="shared" si="163"/>
        <v>610951.72954831482</v>
      </c>
      <c r="H1908" s="11">
        <v>1.02</v>
      </c>
      <c r="I1908" s="12" cm="1">
        <f t="array" ref="I1908">INDEX(VPPEL[],MATCH(VPPEL[[#This Row],[Base Year]]&amp;VPPEL[[#This Row],[DistrictNumber]],VPPEL[[Fiscal Year]:[Fiscal Year]]&amp;VPPEL[[DistrictNumber]:[DistrictNumber]],0),9)*$H1908</f>
        <v>433392.28221767471</v>
      </c>
      <c r="J1908" s="15">
        <f>IF(VPPEL[[#This Row],[Unadjusted Maximum Revenue]]/(VPPEL[[#This Row],[Proposed Taxable Valuation]]/1000)&gt;VPPEL[[#This Row],[Max VPPEL RATE]],VPPEL[[#This Row],[Max VPPEL RATE]],VPPEL[[#This Row],[Unadjusted Maximum Revenue]]/(VPPEL[[#This Row],[Proposed Taxable Valuation]]/1000))</f>
        <v>0.66708669206320481</v>
      </c>
      <c r="K1908" s="26">
        <f>ROUND(VPPEL[[#This Row],[Proposed Taxable Valuation]]/1000*VPPEL[[#This Row],[Adjusted Rate]],0)</f>
        <v>433392</v>
      </c>
      <c r="L1908" s="19">
        <f t="shared" si="161"/>
        <v>-177559.44733064011</v>
      </c>
      <c r="M1908" s="17">
        <f t="shared" si="164"/>
        <v>-0.27330330793679514</v>
      </c>
      <c r="N1908" s="2">
        <v>467312503.16139048</v>
      </c>
      <c r="O1908">
        <f>INDEX($R$3:$T$335,MATCH(VPPEL[[#This Row],[DistrictNumber]],$R$3:$R$335,0),3)</f>
        <v>0.94038999999999995</v>
      </c>
      <c r="P1908" s="9">
        <f t="shared" si="162"/>
        <v>439456</v>
      </c>
    </row>
    <row r="1909" spans="1:16" x14ac:dyDescent="0.35">
      <c r="A1909" s="13">
        <v>2031</v>
      </c>
      <c r="B1909" s="13">
        <f t="shared" si="160"/>
        <v>2030</v>
      </c>
      <c r="C1909" t="s">
        <v>552</v>
      </c>
      <c r="D1909" t="s">
        <v>553</v>
      </c>
      <c r="E1909" s="25">
        <v>744225796.91630781</v>
      </c>
      <c r="F1909" s="13">
        <f>INDEX($R$3:$T$335,MATCH(VPPEL[[#This Row],[DistrictNumber]],$R$3:$R$335,0),3)</f>
        <v>0.43070000000000003</v>
      </c>
      <c r="G1909" s="9">
        <f t="shared" si="163"/>
        <v>320538.05073185376</v>
      </c>
      <c r="H1909" s="11">
        <v>1.02</v>
      </c>
      <c r="I1909" s="12" cm="1">
        <f t="array" ref="I1909">INDEX(VPPEL[],MATCH(VPPEL[[#This Row],[Base Year]]&amp;VPPEL[[#This Row],[DistrictNumber]],VPPEL[[Fiscal Year]:[Fiscal Year]]&amp;VPPEL[[DistrictNumber]:[DistrictNumber]],0),9)*$H1909</f>
        <v>178855.30088484072</v>
      </c>
      <c r="J1909" s="15">
        <f>IF(VPPEL[[#This Row],[Unadjusted Maximum Revenue]]/(VPPEL[[#This Row],[Proposed Taxable Valuation]]/1000)&gt;VPPEL[[#This Row],[Max VPPEL RATE]],VPPEL[[#This Row],[Max VPPEL RATE]],VPPEL[[#This Row],[Unadjusted Maximum Revenue]]/(VPPEL[[#This Row],[Proposed Taxable Valuation]]/1000))</f>
        <v>0.24032397375356496</v>
      </c>
      <c r="K1909" s="26">
        <f>ROUND(VPPEL[[#This Row],[Proposed Taxable Valuation]]/1000*VPPEL[[#This Row],[Adjusted Rate]],0)</f>
        <v>178855</v>
      </c>
      <c r="L1909" s="19">
        <f t="shared" si="161"/>
        <v>-141682.74984701304</v>
      </c>
      <c r="M1909" s="17">
        <f t="shared" si="164"/>
        <v>-0.19037602624643507</v>
      </c>
      <c r="N1909" s="2">
        <v>456499351.42710418</v>
      </c>
      <c r="O1909">
        <f>INDEX($R$3:$T$335,MATCH(VPPEL[[#This Row],[DistrictNumber]],$R$3:$R$335,0),3)</f>
        <v>0.43070000000000003</v>
      </c>
      <c r="P1909" s="9">
        <f t="shared" si="162"/>
        <v>196614</v>
      </c>
    </row>
    <row r="1910" spans="1:16" x14ac:dyDescent="0.35">
      <c r="A1910" s="13">
        <v>2031</v>
      </c>
      <c r="B1910" s="13">
        <f t="shared" si="160"/>
        <v>2030</v>
      </c>
      <c r="C1910" t="s">
        <v>554</v>
      </c>
      <c r="D1910" t="s">
        <v>555</v>
      </c>
      <c r="E1910" s="25">
        <v>586816553.5334903</v>
      </c>
      <c r="F1910" s="13">
        <f>INDEX($R$3:$T$335,MATCH(VPPEL[[#This Row],[DistrictNumber]],$R$3:$R$335,0),3)</f>
        <v>0</v>
      </c>
      <c r="G1910" s="9">
        <f t="shared" si="163"/>
        <v>0</v>
      </c>
      <c r="H1910" s="11">
        <v>1.02</v>
      </c>
      <c r="I1910" s="12" cm="1">
        <f t="array" ref="I1910">INDEX(VPPEL[],MATCH(VPPEL[[#This Row],[Base Year]]&amp;VPPEL[[#This Row],[DistrictNumber]],VPPEL[[Fiscal Year]:[Fiscal Year]]&amp;VPPEL[[DistrictNumber]:[DistrictNumber]],0),9)*$H1910</f>
        <v>0</v>
      </c>
      <c r="J1910" s="15">
        <f>IF(VPPEL[[#This Row],[Unadjusted Maximum Revenue]]/(VPPEL[[#This Row],[Proposed Taxable Valuation]]/1000)&gt;VPPEL[[#This Row],[Max VPPEL RATE]],VPPEL[[#This Row],[Max VPPEL RATE]],VPPEL[[#This Row],[Unadjusted Maximum Revenue]]/(VPPEL[[#This Row],[Proposed Taxable Valuation]]/1000))</f>
        <v>0</v>
      </c>
      <c r="K1910" s="26">
        <f>ROUND(VPPEL[[#This Row],[Proposed Taxable Valuation]]/1000*VPPEL[[#This Row],[Adjusted Rate]],0)</f>
        <v>0</v>
      </c>
      <c r="L1910" s="19">
        <f t="shared" si="161"/>
        <v>0</v>
      </c>
      <c r="M1910" s="17">
        <f t="shared" si="164"/>
        <v>0</v>
      </c>
      <c r="N1910" s="2">
        <v>341656763.56003559</v>
      </c>
      <c r="O1910">
        <f>INDEX($R$3:$T$335,MATCH(VPPEL[[#This Row],[DistrictNumber]],$R$3:$R$335,0),3)</f>
        <v>0</v>
      </c>
      <c r="P1910" s="9">
        <f t="shared" si="162"/>
        <v>0</v>
      </c>
    </row>
    <row r="1911" spans="1:16" x14ac:dyDescent="0.35">
      <c r="A1911" s="13">
        <v>2031</v>
      </c>
      <c r="B1911" s="13">
        <f t="shared" si="160"/>
        <v>2030</v>
      </c>
      <c r="C1911" t="s">
        <v>556</v>
      </c>
      <c r="D1911" t="s">
        <v>557</v>
      </c>
      <c r="E1911" s="25">
        <v>589276837.3109591</v>
      </c>
      <c r="F1911" s="13">
        <f>INDEX($R$3:$T$335,MATCH(VPPEL[[#This Row],[DistrictNumber]],$R$3:$R$335,0),3)</f>
        <v>1.34</v>
      </c>
      <c r="G1911" s="9">
        <f t="shared" si="163"/>
        <v>789630.96199668525</v>
      </c>
      <c r="H1911" s="11">
        <v>1.02</v>
      </c>
      <c r="I1911" s="12" cm="1">
        <f t="array" ref="I1911">INDEX(VPPEL[],MATCH(VPPEL[[#This Row],[Base Year]]&amp;VPPEL[[#This Row],[DistrictNumber]],VPPEL[[Fiscal Year]:[Fiscal Year]]&amp;VPPEL[[DistrictNumber]:[DistrictNumber]],0),9)*$H1911</f>
        <v>484971.17451760959</v>
      </c>
      <c r="J1911" s="15">
        <f>IF(VPPEL[[#This Row],[Unadjusted Maximum Revenue]]/(VPPEL[[#This Row],[Proposed Taxable Valuation]]/1000)&gt;VPPEL[[#This Row],[Max VPPEL RATE]],VPPEL[[#This Row],[Max VPPEL RATE]],VPPEL[[#This Row],[Unadjusted Maximum Revenue]]/(VPPEL[[#This Row],[Proposed Taxable Valuation]]/1000))</f>
        <v>0.82299378460330042</v>
      </c>
      <c r="K1911" s="26">
        <f>ROUND(VPPEL[[#This Row],[Proposed Taxable Valuation]]/1000*VPPEL[[#This Row],[Adjusted Rate]],0)</f>
        <v>484971</v>
      </c>
      <c r="L1911" s="19">
        <f t="shared" si="161"/>
        <v>-304659.78747907566</v>
      </c>
      <c r="M1911" s="17">
        <f t="shared" si="164"/>
        <v>-0.51700621539669966</v>
      </c>
      <c r="N1911" s="2">
        <v>380455101.21484166</v>
      </c>
      <c r="O1911">
        <f>INDEX($R$3:$T$335,MATCH(VPPEL[[#This Row],[DistrictNumber]],$R$3:$R$335,0),3)</f>
        <v>1.34</v>
      </c>
      <c r="P1911" s="9">
        <f t="shared" si="162"/>
        <v>509810</v>
      </c>
    </row>
    <row r="1912" spans="1:16" x14ac:dyDescent="0.35">
      <c r="A1912" s="13">
        <v>2031</v>
      </c>
      <c r="B1912" s="13">
        <f t="shared" si="160"/>
        <v>2030</v>
      </c>
      <c r="C1912" t="s">
        <v>558</v>
      </c>
      <c r="D1912" t="s">
        <v>559</v>
      </c>
      <c r="E1912" s="25">
        <v>228510481.13035136</v>
      </c>
      <c r="F1912" s="13">
        <f>INDEX($R$3:$T$335,MATCH(VPPEL[[#This Row],[DistrictNumber]],$R$3:$R$335,0),3)</f>
        <v>1.24786</v>
      </c>
      <c r="G1912" s="9">
        <f t="shared" si="163"/>
        <v>285149.08898332028</v>
      </c>
      <c r="H1912" s="11">
        <v>1.02</v>
      </c>
      <c r="I1912" s="12" cm="1">
        <f t="array" ref="I1912">INDEX(VPPEL[],MATCH(VPPEL[[#This Row],[Base Year]]&amp;VPPEL[[#This Row],[DistrictNumber]],VPPEL[[Fiscal Year]:[Fiscal Year]]&amp;VPPEL[[DistrictNumber]:[DistrictNumber]],0),9)*$H1912</f>
        <v>214365.94584845827</v>
      </c>
      <c r="J1912" s="15">
        <f>IF(VPPEL[[#This Row],[Unadjusted Maximum Revenue]]/(VPPEL[[#This Row],[Proposed Taxable Valuation]]/1000)&gt;VPPEL[[#This Row],[Max VPPEL RATE]],VPPEL[[#This Row],[Max VPPEL RATE]],VPPEL[[#This Row],[Unadjusted Maximum Revenue]]/(VPPEL[[#This Row],[Proposed Taxable Valuation]]/1000))</f>
        <v>0.93810115312030484</v>
      </c>
      <c r="K1912" s="26">
        <f>ROUND(VPPEL[[#This Row],[Proposed Taxable Valuation]]/1000*VPPEL[[#This Row],[Adjusted Rate]],0)</f>
        <v>214366</v>
      </c>
      <c r="L1912" s="19">
        <f t="shared" si="161"/>
        <v>-70783.14313486201</v>
      </c>
      <c r="M1912" s="17">
        <f t="shared" si="164"/>
        <v>-0.30975884687969513</v>
      </c>
      <c r="N1912" s="2">
        <v>181671242.05886644</v>
      </c>
      <c r="O1912">
        <f>INDEX($R$3:$T$335,MATCH(VPPEL[[#This Row],[DistrictNumber]],$R$3:$R$335,0),3)</f>
        <v>1.24786</v>
      </c>
      <c r="P1912" s="9">
        <f t="shared" si="162"/>
        <v>226700</v>
      </c>
    </row>
    <row r="1913" spans="1:16" x14ac:dyDescent="0.35">
      <c r="A1913" s="13">
        <v>2031</v>
      </c>
      <c r="B1913" s="13">
        <f t="shared" si="160"/>
        <v>2030</v>
      </c>
      <c r="C1913" t="s">
        <v>560</v>
      </c>
      <c r="D1913" t="s">
        <v>561</v>
      </c>
      <c r="E1913" s="25">
        <v>269171341.58907086</v>
      </c>
      <c r="F1913" s="13">
        <f>INDEX($R$3:$T$335,MATCH(VPPEL[[#This Row],[DistrictNumber]],$R$3:$R$335,0),3)</f>
        <v>1.34</v>
      </c>
      <c r="G1913" s="9">
        <f t="shared" si="163"/>
        <v>360689.59772935498</v>
      </c>
      <c r="H1913" s="11">
        <v>1.02</v>
      </c>
      <c r="I1913" s="12" cm="1">
        <f t="array" ref="I1913">INDEX(VPPEL[],MATCH(VPPEL[[#This Row],[Base Year]]&amp;VPPEL[[#This Row],[DistrictNumber]],VPPEL[[Fiscal Year]:[Fiscal Year]]&amp;VPPEL[[DistrictNumber]:[DistrictNumber]],0),9)*$H1913</f>
        <v>239949.23122998499</v>
      </c>
      <c r="J1913" s="15">
        <f>IF(VPPEL[[#This Row],[Unadjusted Maximum Revenue]]/(VPPEL[[#This Row],[Proposed Taxable Valuation]]/1000)&gt;VPPEL[[#This Row],[Max VPPEL RATE]],VPPEL[[#This Row],[Max VPPEL RATE]],VPPEL[[#This Row],[Unadjusted Maximum Revenue]]/(VPPEL[[#This Row],[Proposed Taxable Valuation]]/1000))</f>
        <v>0.89143676965544993</v>
      </c>
      <c r="K1913" s="26">
        <f>ROUND(VPPEL[[#This Row],[Proposed Taxable Valuation]]/1000*VPPEL[[#This Row],[Adjusted Rate]],0)</f>
        <v>239949</v>
      </c>
      <c r="L1913" s="19">
        <f t="shared" si="161"/>
        <v>-120740.36649936999</v>
      </c>
      <c r="M1913" s="17">
        <f t="shared" si="164"/>
        <v>-0.44856323034455015</v>
      </c>
      <c r="N1913" s="2">
        <v>180179260.47334751</v>
      </c>
      <c r="O1913">
        <f>INDEX($R$3:$T$335,MATCH(VPPEL[[#This Row],[DistrictNumber]],$R$3:$R$335,0),3)</f>
        <v>1.34</v>
      </c>
      <c r="P1913" s="9">
        <f t="shared" si="162"/>
        <v>241440</v>
      </c>
    </row>
    <row r="1914" spans="1:16" x14ac:dyDescent="0.35">
      <c r="A1914" s="13">
        <v>2031</v>
      </c>
      <c r="B1914" s="13">
        <f t="shared" si="160"/>
        <v>2030</v>
      </c>
      <c r="C1914" t="s">
        <v>562</v>
      </c>
      <c r="D1914" t="s">
        <v>563</v>
      </c>
      <c r="E1914" s="25">
        <v>405425250.2930814</v>
      </c>
      <c r="F1914" s="13">
        <f>INDEX($R$3:$T$335,MATCH(VPPEL[[#This Row],[DistrictNumber]],$R$3:$R$335,0),3)</f>
        <v>0.67</v>
      </c>
      <c r="G1914" s="9">
        <f t="shared" si="163"/>
        <v>271634.91769636457</v>
      </c>
      <c r="H1914" s="11">
        <v>1.02</v>
      </c>
      <c r="I1914" s="12" cm="1">
        <f t="array" ref="I1914">INDEX(VPPEL[],MATCH(VPPEL[[#This Row],[Base Year]]&amp;VPPEL[[#This Row],[DistrictNumber]],VPPEL[[Fiscal Year]:[Fiscal Year]]&amp;VPPEL[[DistrictNumber]:[DistrictNumber]],0),9)*$H1914</f>
        <v>193567.09963628458</v>
      </c>
      <c r="J1914" s="15">
        <f>IF(VPPEL[[#This Row],[Unadjusted Maximum Revenue]]/(VPPEL[[#This Row],[Proposed Taxable Valuation]]/1000)&gt;VPPEL[[#This Row],[Max VPPEL RATE]],VPPEL[[#This Row],[Max VPPEL RATE]],VPPEL[[#This Row],[Unadjusted Maximum Revenue]]/(VPPEL[[#This Row],[Proposed Taxable Valuation]]/1000))</f>
        <v>0.47744214129819285</v>
      </c>
      <c r="K1914" s="26">
        <f>ROUND(VPPEL[[#This Row],[Proposed Taxable Valuation]]/1000*VPPEL[[#This Row],[Adjusted Rate]],0)</f>
        <v>193567</v>
      </c>
      <c r="L1914" s="19">
        <f t="shared" si="161"/>
        <v>-78067.818060079997</v>
      </c>
      <c r="M1914" s="17">
        <f t="shared" si="164"/>
        <v>-0.19255785870180719</v>
      </c>
      <c r="N1914" s="2">
        <v>290318877.27076912</v>
      </c>
      <c r="O1914">
        <f>INDEX($R$3:$T$335,MATCH(VPPEL[[#This Row],[DistrictNumber]],$R$3:$R$335,0),3)</f>
        <v>0.67</v>
      </c>
      <c r="P1914" s="9">
        <f t="shared" si="162"/>
        <v>194514</v>
      </c>
    </row>
    <row r="1915" spans="1:16" x14ac:dyDescent="0.35">
      <c r="A1915" s="13">
        <v>2031</v>
      </c>
      <c r="B1915" s="13">
        <f t="shared" si="160"/>
        <v>2030</v>
      </c>
      <c r="C1915" t="s">
        <v>564</v>
      </c>
      <c r="D1915" t="s">
        <v>565</v>
      </c>
      <c r="E1915" s="25">
        <v>249240921.57819116</v>
      </c>
      <c r="F1915" s="13">
        <f>INDEX($R$3:$T$335,MATCH(VPPEL[[#This Row],[DistrictNumber]],$R$3:$R$335,0),3)</f>
        <v>0</v>
      </c>
      <c r="G1915" s="9">
        <f t="shared" si="163"/>
        <v>0</v>
      </c>
      <c r="H1915" s="11">
        <v>1.02</v>
      </c>
      <c r="I1915" s="12" cm="1">
        <f t="array" ref="I1915">INDEX(VPPEL[],MATCH(VPPEL[[#This Row],[Base Year]]&amp;VPPEL[[#This Row],[DistrictNumber]],VPPEL[[Fiscal Year]:[Fiscal Year]]&amp;VPPEL[[DistrictNumber]:[DistrictNumber]],0),9)*$H1915</f>
        <v>0</v>
      </c>
      <c r="J1915" s="15">
        <f>IF(VPPEL[[#This Row],[Unadjusted Maximum Revenue]]/(VPPEL[[#This Row],[Proposed Taxable Valuation]]/1000)&gt;VPPEL[[#This Row],[Max VPPEL RATE]],VPPEL[[#This Row],[Max VPPEL RATE]],VPPEL[[#This Row],[Unadjusted Maximum Revenue]]/(VPPEL[[#This Row],[Proposed Taxable Valuation]]/1000))</f>
        <v>0</v>
      </c>
      <c r="K1915" s="26">
        <f>ROUND(VPPEL[[#This Row],[Proposed Taxable Valuation]]/1000*VPPEL[[#This Row],[Adjusted Rate]],0)</f>
        <v>0</v>
      </c>
      <c r="L1915" s="19">
        <f t="shared" si="161"/>
        <v>0</v>
      </c>
      <c r="M1915" s="17">
        <f t="shared" si="164"/>
        <v>0</v>
      </c>
      <c r="N1915" s="2">
        <v>173277098.69206601</v>
      </c>
      <c r="O1915">
        <f>INDEX($R$3:$T$335,MATCH(VPPEL[[#This Row],[DistrictNumber]],$R$3:$R$335,0),3)</f>
        <v>0</v>
      </c>
      <c r="P1915" s="9">
        <f t="shared" si="162"/>
        <v>0</v>
      </c>
    </row>
    <row r="1916" spans="1:16" x14ac:dyDescent="0.35">
      <c r="A1916" s="13">
        <v>2031</v>
      </c>
      <c r="B1916" s="13">
        <f t="shared" si="160"/>
        <v>2030</v>
      </c>
      <c r="C1916" t="s">
        <v>566</v>
      </c>
      <c r="D1916" t="s">
        <v>567</v>
      </c>
      <c r="E1916" s="25">
        <v>255407880.59877956</v>
      </c>
      <c r="F1916" s="13">
        <f>INDEX($R$3:$T$335,MATCH(VPPEL[[#This Row],[DistrictNumber]],$R$3:$R$335,0),3)</f>
        <v>0</v>
      </c>
      <c r="G1916" s="9">
        <f t="shared" si="163"/>
        <v>0</v>
      </c>
      <c r="H1916" s="11">
        <v>1.02</v>
      </c>
      <c r="I1916" s="12" cm="1">
        <f t="array" ref="I1916">INDEX(VPPEL[],MATCH(VPPEL[[#This Row],[Base Year]]&amp;VPPEL[[#This Row],[DistrictNumber]],VPPEL[[Fiscal Year]:[Fiscal Year]]&amp;VPPEL[[DistrictNumber]:[DistrictNumber]],0),9)*$H1916</f>
        <v>0</v>
      </c>
      <c r="J1916" s="15">
        <f>IF(VPPEL[[#This Row],[Unadjusted Maximum Revenue]]/(VPPEL[[#This Row],[Proposed Taxable Valuation]]/1000)&gt;VPPEL[[#This Row],[Max VPPEL RATE]],VPPEL[[#This Row],[Max VPPEL RATE]],VPPEL[[#This Row],[Unadjusted Maximum Revenue]]/(VPPEL[[#This Row],[Proposed Taxable Valuation]]/1000))</f>
        <v>0</v>
      </c>
      <c r="K1916" s="26">
        <f>ROUND(VPPEL[[#This Row],[Proposed Taxable Valuation]]/1000*VPPEL[[#This Row],[Adjusted Rate]],0)</f>
        <v>0</v>
      </c>
      <c r="L1916" s="19">
        <f t="shared" si="161"/>
        <v>0</v>
      </c>
      <c r="M1916" s="17">
        <f t="shared" si="164"/>
        <v>0</v>
      </c>
      <c r="N1916" s="2">
        <v>203856005.12346256</v>
      </c>
      <c r="O1916">
        <f>INDEX($R$3:$T$335,MATCH(VPPEL[[#This Row],[DistrictNumber]],$R$3:$R$335,0),3)</f>
        <v>0</v>
      </c>
      <c r="P1916" s="9">
        <f t="shared" si="162"/>
        <v>0</v>
      </c>
    </row>
    <row r="1917" spans="1:16" x14ac:dyDescent="0.35">
      <c r="A1917" s="13">
        <v>2031</v>
      </c>
      <c r="B1917" s="13">
        <f t="shared" si="160"/>
        <v>2030</v>
      </c>
      <c r="C1917" t="s">
        <v>568</v>
      </c>
      <c r="D1917" t="s">
        <v>569</v>
      </c>
      <c r="E1917" s="25">
        <v>669569658.41586244</v>
      </c>
      <c r="F1917" s="13">
        <f>INDEX($R$3:$T$335,MATCH(VPPEL[[#This Row],[DistrictNumber]],$R$3:$R$335,0),3)</f>
        <v>0</v>
      </c>
      <c r="G1917" s="9">
        <f t="shared" si="163"/>
        <v>0</v>
      </c>
      <c r="H1917" s="11">
        <v>1.02</v>
      </c>
      <c r="I1917" s="12" cm="1">
        <f t="array" ref="I1917">INDEX(VPPEL[],MATCH(VPPEL[[#This Row],[Base Year]]&amp;VPPEL[[#This Row],[DistrictNumber]],VPPEL[[Fiscal Year]:[Fiscal Year]]&amp;VPPEL[[DistrictNumber]:[DistrictNumber]],0),9)*$H1917</f>
        <v>0</v>
      </c>
      <c r="J1917" s="15">
        <f>IF(VPPEL[[#This Row],[Unadjusted Maximum Revenue]]/(VPPEL[[#This Row],[Proposed Taxable Valuation]]/1000)&gt;VPPEL[[#This Row],[Max VPPEL RATE]],VPPEL[[#This Row],[Max VPPEL RATE]],VPPEL[[#This Row],[Unadjusted Maximum Revenue]]/(VPPEL[[#This Row],[Proposed Taxable Valuation]]/1000))</f>
        <v>0</v>
      </c>
      <c r="K1917" s="26">
        <f>ROUND(VPPEL[[#This Row],[Proposed Taxable Valuation]]/1000*VPPEL[[#This Row],[Adjusted Rate]],0)</f>
        <v>0</v>
      </c>
      <c r="L1917" s="19">
        <f t="shared" si="161"/>
        <v>0</v>
      </c>
      <c r="M1917" s="17">
        <f t="shared" si="164"/>
        <v>0</v>
      </c>
      <c r="N1917" s="2">
        <v>406659102.75140935</v>
      </c>
      <c r="O1917">
        <f>INDEX($R$3:$T$335,MATCH(VPPEL[[#This Row],[DistrictNumber]],$R$3:$R$335,0),3)</f>
        <v>0</v>
      </c>
      <c r="P1917" s="9">
        <f t="shared" si="162"/>
        <v>0</v>
      </c>
    </row>
    <row r="1918" spans="1:16" x14ac:dyDescent="0.35">
      <c r="A1918" s="13">
        <v>2031</v>
      </c>
      <c r="B1918" s="13">
        <f t="shared" si="160"/>
        <v>2030</v>
      </c>
      <c r="C1918" t="s">
        <v>570</v>
      </c>
      <c r="D1918" t="s">
        <v>571</v>
      </c>
      <c r="E1918" s="25">
        <v>816805373.27991164</v>
      </c>
      <c r="F1918" s="13">
        <f>INDEX($R$3:$T$335,MATCH(VPPEL[[#This Row],[DistrictNumber]],$R$3:$R$335,0),3)</f>
        <v>1.17126</v>
      </c>
      <c r="G1918" s="9">
        <f t="shared" si="163"/>
        <v>956691.46150782926</v>
      </c>
      <c r="H1918" s="11">
        <v>1.02</v>
      </c>
      <c r="I1918" s="12" cm="1">
        <f t="array" ref="I1918">INDEX(VPPEL[],MATCH(VPPEL[[#This Row],[Base Year]]&amp;VPPEL[[#This Row],[DistrictNumber]],VPPEL[[Fiscal Year]:[Fiscal Year]]&amp;VPPEL[[DistrictNumber]:[DistrictNumber]],0),9)*$H1918</f>
        <v>661415.17828750482</v>
      </c>
      <c r="J1918" s="15">
        <f>IF(VPPEL[[#This Row],[Unadjusted Maximum Revenue]]/(VPPEL[[#This Row],[Proposed Taxable Valuation]]/1000)&gt;VPPEL[[#This Row],[Max VPPEL RATE]],VPPEL[[#This Row],[Max VPPEL RATE]],VPPEL[[#This Row],[Unadjusted Maximum Revenue]]/(VPPEL[[#This Row],[Proposed Taxable Valuation]]/1000))</f>
        <v>0.80975860336418726</v>
      </c>
      <c r="K1918" s="26">
        <f>ROUND(VPPEL[[#This Row],[Proposed Taxable Valuation]]/1000*VPPEL[[#This Row],[Adjusted Rate]],0)</f>
        <v>661415</v>
      </c>
      <c r="L1918" s="19">
        <f t="shared" si="161"/>
        <v>-295276.28322032443</v>
      </c>
      <c r="M1918" s="17">
        <f t="shared" si="164"/>
        <v>-0.36150139663581271</v>
      </c>
      <c r="N1918" s="2">
        <v>548151615.42820811</v>
      </c>
      <c r="O1918">
        <f>INDEX($R$3:$T$335,MATCH(VPPEL[[#This Row],[DistrictNumber]],$R$3:$R$335,0),3)</f>
        <v>1.17126</v>
      </c>
      <c r="P1918" s="9">
        <f t="shared" si="162"/>
        <v>642028</v>
      </c>
    </row>
    <row r="1919" spans="1:16" x14ac:dyDescent="0.35">
      <c r="A1919" s="13">
        <v>2031</v>
      </c>
      <c r="B1919" s="13">
        <f t="shared" si="160"/>
        <v>2030</v>
      </c>
      <c r="C1919" t="s">
        <v>572</v>
      </c>
      <c r="D1919" t="s">
        <v>573</v>
      </c>
      <c r="E1919" s="25">
        <v>786595427.27471352</v>
      </c>
      <c r="F1919" s="13">
        <f>INDEX($R$3:$T$335,MATCH(VPPEL[[#This Row],[DistrictNumber]],$R$3:$R$335,0),3)</f>
        <v>1.34</v>
      </c>
      <c r="G1919" s="9">
        <f t="shared" si="163"/>
        <v>1054037.8725481161</v>
      </c>
      <c r="H1919" s="11">
        <v>1.02</v>
      </c>
      <c r="I1919" s="12" cm="1">
        <f t="array" ref="I1919">INDEX(VPPEL[],MATCH(VPPEL[[#This Row],[Base Year]]&amp;VPPEL[[#This Row],[DistrictNumber]],VPPEL[[Fiscal Year]:[Fiscal Year]]&amp;VPPEL[[DistrictNumber]:[DistrictNumber]],0),9)*$H1919</f>
        <v>638219.67523501953</v>
      </c>
      <c r="J1919" s="15">
        <f>IF(VPPEL[[#This Row],[Unadjusted Maximum Revenue]]/(VPPEL[[#This Row],[Proposed Taxable Valuation]]/1000)&gt;VPPEL[[#This Row],[Max VPPEL RATE]],VPPEL[[#This Row],[Max VPPEL RATE]],VPPEL[[#This Row],[Unadjusted Maximum Revenue]]/(VPPEL[[#This Row],[Proposed Taxable Valuation]]/1000))</f>
        <v>0.81136967379308866</v>
      </c>
      <c r="K1919" s="26">
        <f>ROUND(VPPEL[[#This Row],[Proposed Taxable Valuation]]/1000*VPPEL[[#This Row],[Adjusted Rate]],0)</f>
        <v>638220</v>
      </c>
      <c r="L1919" s="19">
        <f t="shared" si="161"/>
        <v>-415818.19731309661</v>
      </c>
      <c r="M1919" s="17">
        <f t="shared" si="164"/>
        <v>-0.52863032620691142</v>
      </c>
      <c r="N1919" s="2">
        <v>544764523.11636102</v>
      </c>
      <c r="O1919">
        <f>INDEX($R$3:$T$335,MATCH(VPPEL[[#This Row],[DistrictNumber]],$R$3:$R$335,0),3)</f>
        <v>1.34</v>
      </c>
      <c r="P1919" s="9">
        <f t="shared" si="162"/>
        <v>729984</v>
      </c>
    </row>
    <row r="1920" spans="1:16" x14ac:dyDescent="0.35">
      <c r="A1920" s="13">
        <v>2031</v>
      </c>
      <c r="B1920" s="13">
        <f t="shared" si="160"/>
        <v>2030</v>
      </c>
      <c r="C1920" t="s">
        <v>574</v>
      </c>
      <c r="D1920" t="s">
        <v>575</v>
      </c>
      <c r="E1920" s="25">
        <v>4102855653.6315579</v>
      </c>
      <c r="F1920" s="13">
        <f>INDEX($R$3:$T$335,MATCH(VPPEL[[#This Row],[DistrictNumber]],$R$3:$R$335,0),3)</f>
        <v>1.34</v>
      </c>
      <c r="G1920" s="9">
        <f t="shared" si="163"/>
        <v>5497826.5758662876</v>
      </c>
      <c r="H1920" s="11">
        <v>1.02</v>
      </c>
      <c r="I1920" s="12" cm="1">
        <f t="array" ref="I1920">INDEX(VPPEL[],MATCH(VPPEL[[#This Row],[Base Year]]&amp;VPPEL[[#This Row],[DistrictNumber]],VPPEL[[Fiscal Year]:[Fiscal Year]]&amp;VPPEL[[DistrictNumber]:[DistrictNumber]],0),9)*$H1920</f>
        <v>2718676.9629294206</v>
      </c>
      <c r="J1920" s="15">
        <f>IF(VPPEL[[#This Row],[Unadjusted Maximum Revenue]]/(VPPEL[[#This Row],[Proposed Taxable Valuation]]/1000)&gt;VPPEL[[#This Row],[Max VPPEL RATE]],VPPEL[[#This Row],[Max VPPEL RATE]],VPPEL[[#This Row],[Unadjusted Maximum Revenue]]/(VPPEL[[#This Row],[Proposed Taxable Valuation]]/1000))</f>
        <v>0.66263041950380097</v>
      </c>
      <c r="K1920" s="26">
        <f>ROUND(VPPEL[[#This Row],[Proposed Taxable Valuation]]/1000*VPPEL[[#This Row],[Adjusted Rate]],0)</f>
        <v>2718677</v>
      </c>
      <c r="L1920" s="19">
        <f t="shared" si="161"/>
        <v>-2779149.6129368669</v>
      </c>
      <c r="M1920" s="17">
        <f t="shared" si="164"/>
        <v>-0.67736958049619911</v>
      </c>
      <c r="N1920" s="2">
        <v>2379174579.3315654</v>
      </c>
      <c r="O1920">
        <f>INDEX($R$3:$T$335,MATCH(VPPEL[[#This Row],[DistrictNumber]],$R$3:$R$335,0),3)</f>
        <v>1.34</v>
      </c>
      <c r="P1920" s="9">
        <f t="shared" si="162"/>
        <v>3188094</v>
      </c>
    </row>
    <row r="1921" spans="1:16" x14ac:dyDescent="0.35">
      <c r="A1921" s="13">
        <v>2031</v>
      </c>
      <c r="B1921" s="13">
        <f t="shared" si="160"/>
        <v>2030</v>
      </c>
      <c r="C1921" t="s">
        <v>576</v>
      </c>
      <c r="D1921" t="s">
        <v>577</v>
      </c>
      <c r="E1921" s="25">
        <v>883167036.60205817</v>
      </c>
      <c r="F1921" s="13">
        <f>INDEX($R$3:$T$335,MATCH(VPPEL[[#This Row],[DistrictNumber]],$R$3:$R$335,0),3)</f>
        <v>0.67</v>
      </c>
      <c r="G1921" s="9">
        <f t="shared" si="163"/>
        <v>591721.91452337906</v>
      </c>
      <c r="H1921" s="11">
        <v>1.02</v>
      </c>
      <c r="I1921" s="12" cm="1">
        <f t="array" ref="I1921">INDEX(VPPEL[],MATCH(VPPEL[[#This Row],[Base Year]]&amp;VPPEL[[#This Row],[DistrictNumber]],VPPEL[[Fiscal Year]:[Fiscal Year]]&amp;VPPEL[[DistrictNumber]:[DistrictNumber]],0),9)*$H1921</f>
        <v>396044.138663408</v>
      </c>
      <c r="J1921" s="15">
        <f>IF(VPPEL[[#This Row],[Unadjusted Maximum Revenue]]/(VPPEL[[#This Row],[Proposed Taxable Valuation]]/1000)&gt;VPPEL[[#This Row],[Max VPPEL RATE]],VPPEL[[#This Row],[Max VPPEL RATE]],VPPEL[[#This Row],[Unadjusted Maximum Revenue]]/(VPPEL[[#This Row],[Proposed Taxable Valuation]]/1000))</f>
        <v>0.44843627790634982</v>
      </c>
      <c r="K1921" s="26">
        <f>ROUND(VPPEL[[#This Row],[Proposed Taxable Valuation]]/1000*VPPEL[[#This Row],[Adjusted Rate]],0)</f>
        <v>396044</v>
      </c>
      <c r="L1921" s="19">
        <f t="shared" si="161"/>
        <v>-195677.77585997107</v>
      </c>
      <c r="M1921" s="17">
        <f t="shared" si="164"/>
        <v>-0.22156372209365022</v>
      </c>
      <c r="N1921" s="2">
        <v>636494664.87624073</v>
      </c>
      <c r="O1921">
        <f>INDEX($R$3:$T$335,MATCH(VPPEL[[#This Row],[DistrictNumber]],$R$3:$R$335,0),3)</f>
        <v>0.67</v>
      </c>
      <c r="P1921" s="9">
        <f t="shared" si="162"/>
        <v>426451</v>
      </c>
    </row>
    <row r="1922" spans="1:16" x14ac:dyDescent="0.35">
      <c r="A1922" s="13">
        <v>2031</v>
      </c>
      <c r="B1922" s="13">
        <f t="shared" si="160"/>
        <v>2030</v>
      </c>
      <c r="C1922" t="s">
        <v>578</v>
      </c>
      <c r="D1922" t="s">
        <v>579</v>
      </c>
      <c r="E1922" s="25">
        <v>1068881712.5332882</v>
      </c>
      <c r="F1922" s="13">
        <f>INDEX($R$3:$T$335,MATCH(VPPEL[[#This Row],[DistrictNumber]],$R$3:$R$335,0),3)</f>
        <v>1.34</v>
      </c>
      <c r="G1922" s="9">
        <f t="shared" si="163"/>
        <v>1432301.4947946062</v>
      </c>
      <c r="H1922" s="11">
        <v>1.02</v>
      </c>
      <c r="I1922" s="12" cm="1">
        <f t="array" ref="I1922">INDEX(VPPEL[],MATCH(VPPEL[[#This Row],[Base Year]]&amp;VPPEL[[#This Row],[DistrictNumber]],VPPEL[[Fiscal Year]:[Fiscal Year]]&amp;VPPEL[[DistrictNumber]:[DistrictNumber]],0),9)*$H1922</f>
        <v>561585.12111950433</v>
      </c>
      <c r="J1922" s="15">
        <f>IF(VPPEL[[#This Row],[Unadjusted Maximum Revenue]]/(VPPEL[[#This Row],[Proposed Taxable Valuation]]/1000)&gt;VPPEL[[#This Row],[Max VPPEL RATE]],VPPEL[[#This Row],[Max VPPEL RATE]],VPPEL[[#This Row],[Unadjusted Maximum Revenue]]/(VPPEL[[#This Row],[Proposed Taxable Valuation]]/1000))</f>
        <v>0.52539501287614643</v>
      </c>
      <c r="K1922" s="26">
        <f>ROUND(VPPEL[[#This Row],[Proposed Taxable Valuation]]/1000*VPPEL[[#This Row],[Adjusted Rate]],0)</f>
        <v>561585</v>
      </c>
      <c r="L1922" s="19">
        <f t="shared" si="161"/>
        <v>-870716.3736751019</v>
      </c>
      <c r="M1922" s="17">
        <f t="shared" si="164"/>
        <v>-0.81460498712385365</v>
      </c>
      <c r="N1922" s="2">
        <v>566507990.42627835</v>
      </c>
      <c r="O1922">
        <f>INDEX($R$3:$T$335,MATCH(VPPEL[[#This Row],[DistrictNumber]],$R$3:$R$335,0),3)</f>
        <v>1.34</v>
      </c>
      <c r="P1922" s="9">
        <f t="shared" si="162"/>
        <v>759121</v>
      </c>
    </row>
    <row r="1923" spans="1:16" x14ac:dyDescent="0.35">
      <c r="A1923" s="13">
        <v>2031</v>
      </c>
      <c r="B1923" s="13">
        <f t="shared" si="160"/>
        <v>2030</v>
      </c>
      <c r="C1923" t="s">
        <v>580</v>
      </c>
      <c r="D1923" t="s">
        <v>581</v>
      </c>
      <c r="E1923" s="25">
        <v>245200423.61776239</v>
      </c>
      <c r="F1923" s="13">
        <f>INDEX($R$3:$T$335,MATCH(VPPEL[[#This Row],[DistrictNumber]],$R$3:$R$335,0),3)</f>
        <v>0.17777000000000001</v>
      </c>
      <c r="G1923" s="9">
        <f t="shared" si="163"/>
        <v>43589.279306529621</v>
      </c>
      <c r="H1923" s="11">
        <v>1.02</v>
      </c>
      <c r="I1923" s="12" cm="1">
        <f t="array" ref="I1923">INDEX(VPPEL[],MATCH(VPPEL[[#This Row],[Base Year]]&amp;VPPEL[[#This Row],[DistrictNumber]],VPPEL[[Fiscal Year]:[Fiscal Year]]&amp;VPPEL[[DistrictNumber]:[DistrictNumber]],0),9)*$H1923</f>
        <v>36375.450824717882</v>
      </c>
      <c r="J1923" s="15">
        <f>IF(VPPEL[[#This Row],[Unadjusted Maximum Revenue]]/(VPPEL[[#This Row],[Proposed Taxable Valuation]]/1000)&gt;VPPEL[[#This Row],[Max VPPEL RATE]],VPPEL[[#This Row],[Max VPPEL RATE]],VPPEL[[#This Row],[Unadjusted Maximum Revenue]]/(VPPEL[[#This Row],[Proposed Taxable Valuation]]/1000))</f>
        <v>0.14834986941712133</v>
      </c>
      <c r="K1923" s="26">
        <f>ROUND(VPPEL[[#This Row],[Proposed Taxable Valuation]]/1000*VPPEL[[#This Row],[Adjusted Rate]],0)</f>
        <v>36375</v>
      </c>
      <c r="L1923" s="19">
        <f t="shared" si="161"/>
        <v>-7213.828481811739</v>
      </c>
      <c r="M1923" s="17">
        <f t="shared" si="164"/>
        <v>-2.9420130582878679E-2</v>
      </c>
      <c r="N1923" s="2">
        <v>191267073.16289833</v>
      </c>
      <c r="O1923">
        <f>INDEX($R$3:$T$335,MATCH(VPPEL[[#This Row],[DistrictNumber]],$R$3:$R$335,0),3)</f>
        <v>0.17777000000000001</v>
      </c>
      <c r="P1923" s="9">
        <f t="shared" si="162"/>
        <v>34002</v>
      </c>
    </row>
    <row r="1924" spans="1:16" x14ac:dyDescent="0.35">
      <c r="A1924" s="13">
        <v>2031</v>
      </c>
      <c r="B1924" s="13">
        <f t="shared" si="160"/>
        <v>2030</v>
      </c>
      <c r="C1924" t="s">
        <v>582</v>
      </c>
      <c r="D1924" t="s">
        <v>583</v>
      </c>
      <c r="E1924" s="25">
        <v>1230500677.7489367</v>
      </c>
      <c r="F1924" s="13">
        <f>INDEX($R$3:$T$335,MATCH(VPPEL[[#This Row],[DistrictNumber]],$R$3:$R$335,0),3)</f>
        <v>0.47982999999999998</v>
      </c>
      <c r="G1924" s="9">
        <f t="shared" si="163"/>
        <v>590431.14020427223</v>
      </c>
      <c r="H1924" s="11">
        <v>1.02</v>
      </c>
      <c r="I1924" s="12" cm="1">
        <f t="array" ref="I1924">INDEX(VPPEL[],MATCH(VPPEL[[#This Row],[Base Year]]&amp;VPPEL[[#This Row],[DistrictNumber]],VPPEL[[Fiscal Year]:[Fiscal Year]]&amp;VPPEL[[DistrictNumber]:[DistrictNumber]],0),9)*$H1924</f>
        <v>350440.37846748799</v>
      </c>
      <c r="J1924" s="15">
        <f>IF(VPPEL[[#This Row],[Unadjusted Maximum Revenue]]/(VPPEL[[#This Row],[Proposed Taxable Valuation]]/1000)&gt;VPPEL[[#This Row],[Max VPPEL RATE]],VPPEL[[#This Row],[Max VPPEL RATE]],VPPEL[[#This Row],[Unadjusted Maximum Revenue]]/(VPPEL[[#This Row],[Proposed Taxable Valuation]]/1000))</f>
        <v>0.28479494957172996</v>
      </c>
      <c r="K1924" s="26">
        <f>ROUND(VPPEL[[#This Row],[Proposed Taxable Valuation]]/1000*VPPEL[[#This Row],[Adjusted Rate]],0)</f>
        <v>350440</v>
      </c>
      <c r="L1924" s="19">
        <f t="shared" si="161"/>
        <v>-239990.76173678425</v>
      </c>
      <c r="M1924" s="17">
        <f t="shared" si="164"/>
        <v>-0.19503505042827002</v>
      </c>
      <c r="N1924" s="2">
        <v>758974749.40015912</v>
      </c>
      <c r="O1924">
        <f>INDEX($R$3:$T$335,MATCH(VPPEL[[#This Row],[DistrictNumber]],$R$3:$R$335,0),3)</f>
        <v>0.47982999999999998</v>
      </c>
      <c r="P1924" s="9">
        <f t="shared" si="162"/>
        <v>364179</v>
      </c>
    </row>
    <row r="1925" spans="1:16" x14ac:dyDescent="0.35">
      <c r="A1925" s="13">
        <v>2031</v>
      </c>
      <c r="B1925" s="13">
        <f t="shared" ref="B1925:B1959" si="165">A1925-1</f>
        <v>2030</v>
      </c>
      <c r="C1925" t="s">
        <v>584</v>
      </c>
      <c r="D1925" t="s">
        <v>585</v>
      </c>
      <c r="E1925" s="25">
        <v>344215586.05704278</v>
      </c>
      <c r="F1925" s="13">
        <f>INDEX($R$3:$T$335,MATCH(VPPEL[[#This Row],[DistrictNumber]],$R$3:$R$335,0),3)</f>
        <v>1.34</v>
      </c>
      <c r="G1925" s="9">
        <f t="shared" si="163"/>
        <v>461248.88531643734</v>
      </c>
      <c r="H1925" s="11">
        <v>1.02</v>
      </c>
      <c r="I1925" s="12" cm="1">
        <f t="array" ref="I1925">INDEX(VPPEL[],MATCH(VPPEL[[#This Row],[Base Year]]&amp;VPPEL[[#This Row],[DistrictNumber]],VPPEL[[Fiscal Year]:[Fiscal Year]]&amp;VPPEL[[DistrictNumber]:[DistrictNumber]],0),9)*$H1925</f>
        <v>301384.65738099464</v>
      </c>
      <c r="J1925" s="15">
        <f>IF(VPPEL[[#This Row],[Unadjusted Maximum Revenue]]/(VPPEL[[#This Row],[Proposed Taxable Valuation]]/1000)&gt;VPPEL[[#This Row],[Max VPPEL RATE]],VPPEL[[#This Row],[Max VPPEL RATE]],VPPEL[[#This Row],[Unadjusted Maximum Revenue]]/(VPPEL[[#This Row],[Proposed Taxable Valuation]]/1000))</f>
        <v>0.87556946747626285</v>
      </c>
      <c r="K1925" s="26">
        <f>ROUND(VPPEL[[#This Row],[Proposed Taxable Valuation]]/1000*VPPEL[[#This Row],[Adjusted Rate]],0)</f>
        <v>301385</v>
      </c>
      <c r="L1925" s="19">
        <f t="shared" ref="L1925:L1959" si="166">I1925-G1925</f>
        <v>-159864.2279354427</v>
      </c>
      <c r="M1925" s="17">
        <f t="shared" si="164"/>
        <v>-0.46443053252373723</v>
      </c>
      <c r="N1925" s="2">
        <v>231540270.75108659</v>
      </c>
      <c r="O1925">
        <f>INDEX($R$3:$T$335,MATCH(VPPEL[[#This Row],[DistrictNumber]],$R$3:$R$335,0),3)</f>
        <v>1.34</v>
      </c>
      <c r="P1925" s="9">
        <f t="shared" ref="P1925:P1958" si="167">ROUND(N1925/1000*O1925,0)</f>
        <v>310264</v>
      </c>
    </row>
    <row r="1926" spans="1:16" x14ac:dyDescent="0.35">
      <c r="A1926" s="13">
        <v>2031</v>
      </c>
      <c r="B1926" s="13">
        <f t="shared" si="165"/>
        <v>2030</v>
      </c>
      <c r="C1926" t="s">
        <v>586</v>
      </c>
      <c r="D1926" t="s">
        <v>587</v>
      </c>
      <c r="E1926" s="25">
        <v>401778583.68682075</v>
      </c>
      <c r="F1926" s="13">
        <f>INDEX($R$3:$T$335,MATCH(VPPEL[[#This Row],[DistrictNumber]],$R$3:$R$335,0),3)</f>
        <v>0.47206999999999999</v>
      </c>
      <c r="G1926" s="9">
        <f t="shared" si="163"/>
        <v>189667.61600103747</v>
      </c>
      <c r="H1926" s="11">
        <v>1.02</v>
      </c>
      <c r="I1926" s="12" cm="1">
        <f t="array" ref="I1926">INDEX(VPPEL[],MATCH(VPPEL[[#This Row],[Base Year]]&amp;VPPEL[[#This Row],[DistrictNumber]],VPPEL[[Fiscal Year]:[Fiscal Year]]&amp;VPPEL[[DistrictNumber]:[DistrictNumber]],0),9)*$H1926</f>
        <v>135829.99164535713</v>
      </c>
      <c r="J1926" s="15">
        <f>IF(VPPEL[[#This Row],[Unadjusted Maximum Revenue]]/(VPPEL[[#This Row],[Proposed Taxable Valuation]]/1000)&gt;VPPEL[[#This Row],[Max VPPEL RATE]],VPPEL[[#This Row],[Max VPPEL RATE]],VPPEL[[#This Row],[Unadjusted Maximum Revenue]]/(VPPEL[[#This Row],[Proposed Taxable Valuation]]/1000))</f>
        <v>0.33807175683419249</v>
      </c>
      <c r="K1926" s="26">
        <f>ROUND(VPPEL[[#This Row],[Proposed Taxable Valuation]]/1000*VPPEL[[#This Row],[Adjusted Rate]],0)</f>
        <v>135830</v>
      </c>
      <c r="L1926" s="19">
        <f t="shared" si="166"/>
        <v>-53837.624355680338</v>
      </c>
      <c r="M1926" s="17">
        <f t="shared" si="164"/>
        <v>-0.1339982431658075</v>
      </c>
      <c r="N1926" s="2">
        <v>284646769.89874667</v>
      </c>
      <c r="O1926">
        <f>INDEX($R$3:$T$335,MATCH(VPPEL[[#This Row],[DistrictNumber]],$R$3:$R$335,0),3)</f>
        <v>0.47206999999999999</v>
      </c>
      <c r="P1926" s="9">
        <f t="shared" si="167"/>
        <v>134373</v>
      </c>
    </row>
    <row r="1927" spans="1:16" x14ac:dyDescent="0.35">
      <c r="A1927" s="13">
        <v>2031</v>
      </c>
      <c r="B1927" s="13">
        <f t="shared" si="165"/>
        <v>2030</v>
      </c>
      <c r="C1927" t="s">
        <v>588</v>
      </c>
      <c r="D1927" t="s">
        <v>589</v>
      </c>
      <c r="E1927" s="25">
        <v>487254663.25098622</v>
      </c>
      <c r="F1927" s="13">
        <f>INDEX($R$3:$T$335,MATCH(VPPEL[[#This Row],[DistrictNumber]],$R$3:$R$335,0),3)</f>
        <v>0.98841999999999997</v>
      </c>
      <c r="G1927" s="9">
        <f t="shared" si="163"/>
        <v>481612.25425053976</v>
      </c>
      <c r="H1927" s="11">
        <v>1.02</v>
      </c>
      <c r="I1927" s="12" cm="1">
        <f t="array" ref="I1927">INDEX(VPPEL[],MATCH(VPPEL[[#This Row],[Base Year]]&amp;VPPEL[[#This Row],[DistrictNumber]],VPPEL[[Fiscal Year]:[Fiscal Year]]&amp;VPPEL[[DistrictNumber]:[DistrictNumber]],0),9)*$H1927</f>
        <v>298592.87344471144</v>
      </c>
      <c r="J1927" s="15">
        <f>IF(VPPEL[[#This Row],[Unadjusted Maximum Revenue]]/(VPPEL[[#This Row],[Proposed Taxable Valuation]]/1000)&gt;VPPEL[[#This Row],[Max VPPEL RATE]],VPPEL[[#This Row],[Max VPPEL RATE]],VPPEL[[#This Row],[Unadjusted Maximum Revenue]]/(VPPEL[[#This Row],[Proposed Taxable Valuation]]/1000))</f>
        <v>0.61280659984346919</v>
      </c>
      <c r="K1927" s="26">
        <f>ROUND(VPPEL[[#This Row],[Proposed Taxable Valuation]]/1000*VPPEL[[#This Row],[Adjusted Rate]],0)</f>
        <v>298593</v>
      </c>
      <c r="L1927" s="19">
        <f t="shared" si="166"/>
        <v>-183019.38080582832</v>
      </c>
      <c r="M1927" s="17">
        <f t="shared" si="164"/>
        <v>-0.37561340015653077</v>
      </c>
      <c r="N1927" s="2">
        <v>320728751.83276445</v>
      </c>
      <c r="O1927">
        <f>INDEX($R$3:$T$335,MATCH(VPPEL[[#This Row],[DistrictNumber]],$R$3:$R$335,0),3)</f>
        <v>0.98841999999999997</v>
      </c>
      <c r="P1927" s="9">
        <f t="shared" si="167"/>
        <v>317015</v>
      </c>
    </row>
    <row r="1928" spans="1:16" x14ac:dyDescent="0.35">
      <c r="A1928" s="13">
        <v>2031</v>
      </c>
      <c r="B1928" s="13">
        <f t="shared" si="165"/>
        <v>2030</v>
      </c>
      <c r="C1928" t="s">
        <v>590</v>
      </c>
      <c r="D1928" t="s">
        <v>591</v>
      </c>
      <c r="E1928" s="25">
        <v>1100150679.7338853</v>
      </c>
      <c r="F1928" s="13">
        <f>INDEX($R$3:$T$335,MATCH(VPPEL[[#This Row],[DistrictNumber]],$R$3:$R$335,0),3)</f>
        <v>1</v>
      </c>
      <c r="G1928" s="9">
        <f t="shared" si="163"/>
        <v>1100150.6797338852</v>
      </c>
      <c r="H1928" s="11">
        <v>1.02</v>
      </c>
      <c r="I1928" s="12" cm="1">
        <f t="array" ref="I1928">INDEX(VPPEL[],MATCH(VPPEL[[#This Row],[Base Year]]&amp;VPPEL[[#This Row],[DistrictNumber]],VPPEL[[Fiscal Year]:[Fiscal Year]]&amp;VPPEL[[DistrictNumber]:[DistrictNumber]],0),9)*$H1928</f>
        <v>657658.19218610588</v>
      </c>
      <c r="J1928" s="15">
        <f>IF(VPPEL[[#This Row],[Unadjusted Maximum Revenue]]/(VPPEL[[#This Row],[Proposed Taxable Valuation]]/1000)&gt;VPPEL[[#This Row],[Max VPPEL RATE]],VPPEL[[#This Row],[Max VPPEL RATE]],VPPEL[[#This Row],[Unadjusted Maximum Revenue]]/(VPPEL[[#This Row],[Proposed Taxable Valuation]]/1000))</f>
        <v>0.5977891976989792</v>
      </c>
      <c r="K1928" s="26">
        <f>ROUND(VPPEL[[#This Row],[Proposed Taxable Valuation]]/1000*VPPEL[[#This Row],[Adjusted Rate]],0)</f>
        <v>657658</v>
      </c>
      <c r="L1928" s="19">
        <f t="shared" si="166"/>
        <v>-442492.48754777934</v>
      </c>
      <c r="M1928" s="17">
        <f t="shared" si="164"/>
        <v>-0.4022108023010208</v>
      </c>
      <c r="N1928" s="2">
        <v>695992996.26502466</v>
      </c>
      <c r="O1928">
        <f>INDEX($R$3:$T$335,MATCH(VPPEL[[#This Row],[DistrictNumber]],$R$3:$R$335,0),3)</f>
        <v>1</v>
      </c>
      <c r="P1928" s="9">
        <f t="shared" si="167"/>
        <v>695993</v>
      </c>
    </row>
    <row r="1929" spans="1:16" x14ac:dyDescent="0.35">
      <c r="A1929" s="13">
        <v>2031</v>
      </c>
      <c r="B1929" s="13">
        <f t="shared" si="165"/>
        <v>2030</v>
      </c>
      <c r="C1929" t="s">
        <v>592</v>
      </c>
      <c r="D1929" t="s">
        <v>593</v>
      </c>
      <c r="E1929" s="25">
        <v>6859889357.962594</v>
      </c>
      <c r="F1929" s="13">
        <f>INDEX($R$3:$T$335,MATCH(VPPEL[[#This Row],[DistrictNumber]],$R$3:$R$335,0),3)</f>
        <v>0.67</v>
      </c>
      <c r="G1929" s="9">
        <f t="shared" si="163"/>
        <v>4596125.8698349381</v>
      </c>
      <c r="H1929" s="11">
        <v>1.02</v>
      </c>
      <c r="I1929" s="12" cm="1">
        <f t="array" ref="I1929">INDEX(VPPEL[],MATCH(VPPEL[[#This Row],[Base Year]]&amp;VPPEL[[#This Row],[DistrictNumber]],VPPEL[[Fiscal Year]:[Fiscal Year]]&amp;VPPEL[[DistrictNumber]:[DistrictNumber]],0),9)*$H1929</f>
        <v>2639450.0075678434</v>
      </c>
      <c r="J1929" s="15">
        <f>IF(VPPEL[[#This Row],[Unadjusted Maximum Revenue]]/(VPPEL[[#This Row],[Proposed Taxable Valuation]]/1000)&gt;VPPEL[[#This Row],[Max VPPEL RATE]],VPPEL[[#This Row],[Max VPPEL RATE]],VPPEL[[#This Row],[Unadjusted Maximum Revenue]]/(VPPEL[[#This Row],[Proposed Taxable Valuation]]/1000))</f>
        <v>0.38476568204472722</v>
      </c>
      <c r="K1929" s="26">
        <f>ROUND(VPPEL[[#This Row],[Proposed Taxable Valuation]]/1000*VPPEL[[#This Row],[Adjusted Rate]],0)</f>
        <v>2639450</v>
      </c>
      <c r="L1929" s="19">
        <f t="shared" si="166"/>
        <v>-1956675.8622670947</v>
      </c>
      <c r="M1929" s="17">
        <f t="shared" si="164"/>
        <v>-0.28523431795527282</v>
      </c>
      <c r="N1929" s="2">
        <v>4225360420.9629278</v>
      </c>
      <c r="O1929">
        <f>INDEX($R$3:$T$335,MATCH(VPPEL[[#This Row],[DistrictNumber]],$R$3:$R$335,0),3)</f>
        <v>0.67</v>
      </c>
      <c r="P1929" s="9">
        <f t="shared" si="167"/>
        <v>2830991</v>
      </c>
    </row>
    <row r="1930" spans="1:16" x14ac:dyDescent="0.35">
      <c r="A1930" s="13">
        <v>2031</v>
      </c>
      <c r="B1930" s="13">
        <f t="shared" si="165"/>
        <v>2030</v>
      </c>
      <c r="C1930" t="s">
        <v>594</v>
      </c>
      <c r="D1930" t="s">
        <v>595</v>
      </c>
      <c r="E1930" s="25">
        <v>22814088379.760719</v>
      </c>
      <c r="F1930" s="13">
        <f>INDEX($R$3:$T$335,MATCH(VPPEL[[#This Row],[DistrictNumber]],$R$3:$R$335,0),3)</f>
        <v>1.34</v>
      </c>
      <c r="G1930" s="9">
        <f t="shared" ref="G1930:G1959" si="168">E1930/1000*F1930</f>
        <v>30570878.428879365</v>
      </c>
      <c r="H1930" s="11">
        <v>1.02</v>
      </c>
      <c r="I1930" s="12" cm="1">
        <f t="array" ref="I1930">INDEX(VPPEL[],MATCH(VPPEL[[#This Row],[Base Year]]&amp;VPPEL[[#This Row],[DistrictNumber]],VPPEL[[Fiscal Year]:[Fiscal Year]]&amp;VPPEL[[DistrictNumber]:[DistrictNumber]],0),9)*$H1930</f>
        <v>11573565.851103688</v>
      </c>
      <c r="J1930" s="15">
        <f>IF(VPPEL[[#This Row],[Unadjusted Maximum Revenue]]/(VPPEL[[#This Row],[Proposed Taxable Valuation]]/1000)&gt;VPPEL[[#This Row],[Max VPPEL RATE]],VPPEL[[#This Row],[Max VPPEL RATE]],VPPEL[[#This Row],[Unadjusted Maximum Revenue]]/(VPPEL[[#This Row],[Proposed Taxable Valuation]]/1000))</f>
        <v>0.50729907145319275</v>
      </c>
      <c r="K1930" s="26">
        <f>ROUND(VPPEL[[#This Row],[Proposed Taxable Valuation]]/1000*VPPEL[[#This Row],[Adjusted Rate]],0)</f>
        <v>11573566</v>
      </c>
      <c r="L1930" s="19">
        <f t="shared" si="166"/>
        <v>-18997312.57777568</v>
      </c>
      <c r="M1930" s="17">
        <f t="shared" si="164"/>
        <v>-0.83270092854680733</v>
      </c>
      <c r="N1930" s="2">
        <v>12598084502.561941</v>
      </c>
      <c r="O1930">
        <f>INDEX($R$3:$T$335,MATCH(VPPEL[[#This Row],[DistrictNumber]],$R$3:$R$335,0),3)</f>
        <v>1.34</v>
      </c>
      <c r="P1930" s="9">
        <f t="shared" si="167"/>
        <v>16881433</v>
      </c>
    </row>
    <row r="1931" spans="1:16" x14ac:dyDescent="0.35">
      <c r="A1931" s="13">
        <v>2031</v>
      </c>
      <c r="B1931" s="13">
        <f t="shared" si="165"/>
        <v>2030</v>
      </c>
      <c r="C1931" t="s">
        <v>596</v>
      </c>
      <c r="D1931" t="s">
        <v>597</v>
      </c>
      <c r="E1931" s="25">
        <v>2066028011.4215386</v>
      </c>
      <c r="F1931" s="13">
        <f>INDEX($R$3:$T$335,MATCH(VPPEL[[#This Row],[DistrictNumber]],$R$3:$R$335,0),3)</f>
        <v>0</v>
      </c>
      <c r="G1931" s="9">
        <f t="shared" si="168"/>
        <v>0</v>
      </c>
      <c r="H1931" s="11">
        <v>1.02</v>
      </c>
      <c r="I1931" s="12" cm="1">
        <f t="array" ref="I1931">INDEX(VPPEL[],MATCH(VPPEL[[#This Row],[Base Year]]&amp;VPPEL[[#This Row],[DistrictNumber]],VPPEL[[Fiscal Year]:[Fiscal Year]]&amp;VPPEL[[DistrictNumber]:[DistrictNumber]],0),9)*$H1931</f>
        <v>0</v>
      </c>
      <c r="J1931" s="15">
        <f>IF(VPPEL[[#This Row],[Unadjusted Maximum Revenue]]/(VPPEL[[#This Row],[Proposed Taxable Valuation]]/1000)&gt;VPPEL[[#This Row],[Max VPPEL RATE]],VPPEL[[#This Row],[Max VPPEL RATE]],VPPEL[[#This Row],[Unadjusted Maximum Revenue]]/(VPPEL[[#This Row],[Proposed Taxable Valuation]]/1000))</f>
        <v>0</v>
      </c>
      <c r="K1931" s="26">
        <f>ROUND(VPPEL[[#This Row],[Proposed Taxable Valuation]]/1000*VPPEL[[#This Row],[Adjusted Rate]],0)</f>
        <v>0</v>
      </c>
      <c r="L1931" s="19">
        <f t="shared" si="166"/>
        <v>0</v>
      </c>
      <c r="M1931" s="17">
        <f t="shared" ref="M1931:M1959" si="169">J1931-F1931</f>
        <v>0</v>
      </c>
      <c r="N1931" s="2">
        <v>1254314571.6880069</v>
      </c>
      <c r="O1931">
        <f>INDEX($R$3:$T$335,MATCH(VPPEL[[#This Row],[DistrictNumber]],$R$3:$R$335,0),3)</f>
        <v>0</v>
      </c>
      <c r="P1931" s="9">
        <f t="shared" si="167"/>
        <v>0</v>
      </c>
    </row>
    <row r="1932" spans="1:16" x14ac:dyDescent="0.35">
      <c r="A1932" s="13">
        <v>2031</v>
      </c>
      <c r="B1932" s="13">
        <f t="shared" si="165"/>
        <v>2030</v>
      </c>
      <c r="C1932" t="s">
        <v>598</v>
      </c>
      <c r="D1932" t="s">
        <v>599</v>
      </c>
      <c r="E1932" s="25">
        <v>524820295.35914487</v>
      </c>
      <c r="F1932" s="13">
        <f>INDEX($R$3:$T$335,MATCH(VPPEL[[#This Row],[DistrictNumber]],$R$3:$R$335,0),3)</f>
        <v>0</v>
      </c>
      <c r="G1932" s="9">
        <f t="shared" si="168"/>
        <v>0</v>
      </c>
      <c r="H1932" s="11">
        <v>1.02</v>
      </c>
      <c r="I1932" s="12" cm="1">
        <f t="array" ref="I1932">INDEX(VPPEL[],MATCH(VPPEL[[#This Row],[Base Year]]&amp;VPPEL[[#This Row],[DistrictNumber]],VPPEL[[Fiscal Year]:[Fiscal Year]]&amp;VPPEL[[DistrictNumber]:[DistrictNumber]],0),9)*$H1932</f>
        <v>0</v>
      </c>
      <c r="J1932" s="15">
        <f>IF(VPPEL[[#This Row],[Unadjusted Maximum Revenue]]/(VPPEL[[#This Row],[Proposed Taxable Valuation]]/1000)&gt;VPPEL[[#This Row],[Max VPPEL RATE]],VPPEL[[#This Row],[Max VPPEL RATE]],VPPEL[[#This Row],[Unadjusted Maximum Revenue]]/(VPPEL[[#This Row],[Proposed Taxable Valuation]]/1000))</f>
        <v>0</v>
      </c>
      <c r="K1932" s="26">
        <f>ROUND(VPPEL[[#This Row],[Proposed Taxable Valuation]]/1000*VPPEL[[#This Row],[Adjusted Rate]],0)</f>
        <v>0</v>
      </c>
      <c r="L1932" s="19">
        <f t="shared" si="166"/>
        <v>0</v>
      </c>
      <c r="M1932" s="17">
        <f t="shared" si="169"/>
        <v>0</v>
      </c>
      <c r="N1932" s="2">
        <v>393675079.49733692</v>
      </c>
      <c r="O1932">
        <f>INDEX($R$3:$T$335,MATCH(VPPEL[[#This Row],[DistrictNumber]],$R$3:$R$335,0),3)</f>
        <v>0</v>
      </c>
      <c r="P1932" s="9">
        <f t="shared" si="167"/>
        <v>0</v>
      </c>
    </row>
    <row r="1933" spans="1:16" x14ac:dyDescent="0.35">
      <c r="A1933" s="13">
        <v>2031</v>
      </c>
      <c r="B1933" s="13">
        <f t="shared" si="165"/>
        <v>2030</v>
      </c>
      <c r="C1933" t="s">
        <v>600</v>
      </c>
      <c r="D1933" t="s">
        <v>601</v>
      </c>
      <c r="E1933" s="25">
        <v>1385003241.6926849</v>
      </c>
      <c r="F1933" s="13">
        <f>INDEX($R$3:$T$335,MATCH(VPPEL[[#This Row],[DistrictNumber]],$R$3:$R$335,0),3)</f>
        <v>0.77</v>
      </c>
      <c r="G1933" s="9">
        <f t="shared" si="168"/>
        <v>1066452.4961033673</v>
      </c>
      <c r="H1933" s="11">
        <v>1.02</v>
      </c>
      <c r="I1933" s="12" cm="1">
        <f t="array" ref="I1933">INDEX(VPPEL[],MATCH(VPPEL[[#This Row],[Base Year]]&amp;VPPEL[[#This Row],[DistrictNumber]],VPPEL[[Fiscal Year]:[Fiscal Year]]&amp;VPPEL[[DistrictNumber]:[DistrictNumber]],0),9)*$H1933</f>
        <v>704633.10395706538</v>
      </c>
      <c r="J1933" s="15">
        <f>IF(VPPEL[[#This Row],[Unadjusted Maximum Revenue]]/(VPPEL[[#This Row],[Proposed Taxable Valuation]]/1000)&gt;VPPEL[[#This Row],[Max VPPEL RATE]],VPPEL[[#This Row],[Max VPPEL RATE]],VPPEL[[#This Row],[Unadjusted Maximum Revenue]]/(VPPEL[[#This Row],[Proposed Taxable Valuation]]/1000))</f>
        <v>0.50875917308027119</v>
      </c>
      <c r="K1933" s="26">
        <f>ROUND(VPPEL[[#This Row],[Proposed Taxable Valuation]]/1000*VPPEL[[#This Row],[Adjusted Rate]],0)</f>
        <v>704633</v>
      </c>
      <c r="L1933" s="19">
        <f t="shared" si="166"/>
        <v>-361819.39214630192</v>
      </c>
      <c r="M1933" s="17">
        <f t="shared" si="169"/>
        <v>-0.26124082691972883</v>
      </c>
      <c r="N1933" s="2">
        <v>971443108.56702161</v>
      </c>
      <c r="O1933">
        <f>INDEX($R$3:$T$335,MATCH(VPPEL[[#This Row],[DistrictNumber]],$R$3:$R$335,0),3)</f>
        <v>0.77</v>
      </c>
      <c r="P1933" s="9">
        <f t="shared" si="167"/>
        <v>748011</v>
      </c>
    </row>
    <row r="1934" spans="1:16" x14ac:dyDescent="0.35">
      <c r="A1934" s="13">
        <v>2031</v>
      </c>
      <c r="B1934" s="13">
        <f t="shared" si="165"/>
        <v>2030</v>
      </c>
      <c r="C1934" t="s">
        <v>602</v>
      </c>
      <c r="D1934" t="s">
        <v>603</v>
      </c>
      <c r="E1934" s="25">
        <v>367610578.05058718</v>
      </c>
      <c r="F1934" s="13">
        <f>INDEX($R$3:$T$335,MATCH(VPPEL[[#This Row],[DistrictNumber]],$R$3:$R$335,0),3)</f>
        <v>1.34</v>
      </c>
      <c r="G1934" s="9">
        <f t="shared" si="168"/>
        <v>492598.17458778684</v>
      </c>
      <c r="H1934" s="11">
        <v>1.02</v>
      </c>
      <c r="I1934" s="12" cm="1">
        <f t="array" ref="I1934">INDEX(VPPEL[],MATCH(VPPEL[[#This Row],[Base Year]]&amp;VPPEL[[#This Row],[DistrictNumber]],VPPEL[[Fiscal Year]:[Fiscal Year]]&amp;VPPEL[[DistrictNumber]:[DistrictNumber]],0),9)*$H1934</f>
        <v>402220.48523270543</v>
      </c>
      <c r="J1934" s="15">
        <f>IF(VPPEL[[#This Row],[Unadjusted Maximum Revenue]]/(VPPEL[[#This Row],[Proposed Taxable Valuation]]/1000)&gt;VPPEL[[#This Row],[Max VPPEL RATE]],VPPEL[[#This Row],[Max VPPEL RATE]],VPPEL[[#This Row],[Unadjusted Maximum Revenue]]/(VPPEL[[#This Row],[Proposed Taxable Valuation]]/1000))</f>
        <v>1.0941482896538293</v>
      </c>
      <c r="K1934" s="26">
        <f>ROUND(VPPEL[[#This Row],[Proposed Taxable Valuation]]/1000*VPPEL[[#This Row],[Adjusted Rate]],0)</f>
        <v>402220</v>
      </c>
      <c r="L1934" s="19">
        <f t="shared" si="166"/>
        <v>-90377.689355081413</v>
      </c>
      <c r="M1934" s="17">
        <f t="shared" si="169"/>
        <v>-0.24585171034617082</v>
      </c>
      <c r="N1934" s="2">
        <v>282891846.36277127</v>
      </c>
      <c r="O1934">
        <f>INDEX($R$3:$T$335,MATCH(VPPEL[[#This Row],[DistrictNumber]],$R$3:$R$335,0),3)</f>
        <v>1.34</v>
      </c>
      <c r="P1934" s="9">
        <f t="shared" si="167"/>
        <v>379075</v>
      </c>
    </row>
    <row r="1935" spans="1:16" x14ac:dyDescent="0.35">
      <c r="A1935" s="13">
        <v>2031</v>
      </c>
      <c r="B1935" s="13">
        <f t="shared" si="165"/>
        <v>2030</v>
      </c>
      <c r="C1935" t="s">
        <v>604</v>
      </c>
      <c r="D1935" t="s">
        <v>605</v>
      </c>
      <c r="E1935" s="25">
        <v>952354170.95315826</v>
      </c>
      <c r="F1935" s="13">
        <f>INDEX($R$3:$T$335,MATCH(VPPEL[[#This Row],[DistrictNumber]],$R$3:$R$335,0),3)</f>
        <v>1.0696699999999999</v>
      </c>
      <c r="G1935" s="9">
        <f t="shared" si="168"/>
        <v>1018704.6860434647</v>
      </c>
      <c r="H1935" s="11">
        <v>1.02</v>
      </c>
      <c r="I1935" s="12" cm="1">
        <f t="array" ref="I1935">INDEX(VPPEL[],MATCH(VPPEL[[#This Row],[Base Year]]&amp;VPPEL[[#This Row],[DistrictNumber]],VPPEL[[Fiscal Year]:[Fiscal Year]]&amp;VPPEL[[DistrictNumber]:[DistrictNumber]],0),9)*$H1935</f>
        <v>589618.79701815022</v>
      </c>
      <c r="J1935" s="15">
        <f>IF(VPPEL[[#This Row],[Unadjusted Maximum Revenue]]/(VPPEL[[#This Row],[Proposed Taxable Valuation]]/1000)&gt;VPPEL[[#This Row],[Max VPPEL RATE]],VPPEL[[#This Row],[Max VPPEL RATE]],VPPEL[[#This Row],[Unadjusted Maximum Revenue]]/(VPPEL[[#This Row],[Proposed Taxable Valuation]]/1000))</f>
        <v>0.61911714675227769</v>
      </c>
      <c r="K1935" s="26">
        <f>ROUND(VPPEL[[#This Row],[Proposed Taxable Valuation]]/1000*VPPEL[[#This Row],[Adjusted Rate]],0)</f>
        <v>589619</v>
      </c>
      <c r="L1935" s="19">
        <f t="shared" si="166"/>
        <v>-429085.88902531448</v>
      </c>
      <c r="M1935" s="17">
        <f t="shared" si="169"/>
        <v>-0.45055285324772221</v>
      </c>
      <c r="N1935" s="2">
        <v>594756896.39394891</v>
      </c>
      <c r="O1935">
        <f>INDEX($R$3:$T$335,MATCH(VPPEL[[#This Row],[DistrictNumber]],$R$3:$R$335,0),3)</f>
        <v>1.0696699999999999</v>
      </c>
      <c r="P1935" s="9">
        <f t="shared" si="167"/>
        <v>636194</v>
      </c>
    </row>
    <row r="1936" spans="1:16" x14ac:dyDescent="0.35">
      <c r="A1936" s="13">
        <v>2031</v>
      </c>
      <c r="B1936" s="13">
        <f t="shared" si="165"/>
        <v>2030</v>
      </c>
      <c r="C1936" t="s">
        <v>606</v>
      </c>
      <c r="D1936" t="s">
        <v>607</v>
      </c>
      <c r="E1936" s="25">
        <v>423411218.81120741</v>
      </c>
      <c r="F1936" s="13">
        <f>INDEX($R$3:$T$335,MATCH(VPPEL[[#This Row],[DistrictNumber]],$R$3:$R$335,0),3)</f>
        <v>1.34</v>
      </c>
      <c r="G1936" s="9">
        <f t="shared" si="168"/>
        <v>567371.03320701793</v>
      </c>
      <c r="H1936" s="11">
        <v>1.02</v>
      </c>
      <c r="I1936" s="12" cm="1">
        <f t="array" ref="I1936">INDEX(VPPEL[],MATCH(VPPEL[[#This Row],[Base Year]]&amp;VPPEL[[#This Row],[DistrictNumber]],VPPEL[[Fiscal Year]:[Fiscal Year]]&amp;VPPEL[[DistrictNumber]:[DistrictNumber]],0),9)*$H1936</f>
        <v>324274.2892837596</v>
      </c>
      <c r="J1936" s="15">
        <f>IF(VPPEL[[#This Row],[Unadjusted Maximum Revenue]]/(VPPEL[[#This Row],[Proposed Taxable Valuation]]/1000)&gt;VPPEL[[#This Row],[Max VPPEL RATE]],VPPEL[[#This Row],[Max VPPEL RATE]],VPPEL[[#This Row],[Unadjusted Maximum Revenue]]/(VPPEL[[#This Row],[Proposed Taxable Valuation]]/1000))</f>
        <v>0.76586135387297938</v>
      </c>
      <c r="K1936" s="26">
        <f>ROUND(VPPEL[[#This Row],[Proposed Taxable Valuation]]/1000*VPPEL[[#This Row],[Adjusted Rate]],0)</f>
        <v>324274</v>
      </c>
      <c r="L1936" s="19">
        <f t="shared" si="166"/>
        <v>-243096.74392325833</v>
      </c>
      <c r="M1936" s="17">
        <f t="shared" si="169"/>
        <v>-0.5741386461270207</v>
      </c>
      <c r="N1936" s="2">
        <v>289183379.20805097</v>
      </c>
      <c r="O1936">
        <f>INDEX($R$3:$T$335,MATCH(VPPEL[[#This Row],[DistrictNumber]],$R$3:$R$335,0),3)</f>
        <v>1.34</v>
      </c>
      <c r="P1936" s="9">
        <f t="shared" si="167"/>
        <v>387506</v>
      </c>
    </row>
    <row r="1937" spans="1:16" x14ac:dyDescent="0.35">
      <c r="A1937" s="13">
        <v>2031</v>
      </c>
      <c r="B1937" s="13">
        <f t="shared" si="165"/>
        <v>2030</v>
      </c>
      <c r="C1937" t="s">
        <v>608</v>
      </c>
      <c r="D1937" t="s">
        <v>609</v>
      </c>
      <c r="E1937" s="25">
        <v>280131275.21116775</v>
      </c>
      <c r="F1937" s="13">
        <f>INDEX($R$3:$T$335,MATCH(VPPEL[[#This Row],[DistrictNumber]],$R$3:$R$335,0),3)</f>
        <v>1.24471</v>
      </c>
      <c r="G1937" s="9">
        <f t="shared" si="168"/>
        <v>348682.19956809259</v>
      </c>
      <c r="H1937" s="11">
        <v>1.02</v>
      </c>
      <c r="I1937" s="12" cm="1">
        <f t="array" ref="I1937">INDEX(VPPEL[],MATCH(VPPEL[[#This Row],[Base Year]]&amp;VPPEL[[#This Row],[DistrictNumber]],VPPEL[[Fiscal Year]:[Fiscal Year]]&amp;VPPEL[[DistrictNumber]:[DistrictNumber]],0),9)*$H1937</f>
        <v>272754.07139380754</v>
      </c>
      <c r="J1937" s="15">
        <f>IF(VPPEL[[#This Row],[Unadjusted Maximum Revenue]]/(VPPEL[[#This Row],[Proposed Taxable Valuation]]/1000)&gt;VPPEL[[#This Row],[Max VPPEL RATE]],VPPEL[[#This Row],[Max VPPEL RATE]],VPPEL[[#This Row],[Unadjusted Maximum Revenue]]/(VPPEL[[#This Row],[Proposed Taxable Valuation]]/1000))</f>
        <v>0.97366519032264731</v>
      </c>
      <c r="K1937" s="26">
        <f>ROUND(VPPEL[[#This Row],[Proposed Taxable Valuation]]/1000*VPPEL[[#This Row],[Adjusted Rate]],0)</f>
        <v>272754</v>
      </c>
      <c r="L1937" s="19">
        <f t="shared" si="166"/>
        <v>-75928.128174285055</v>
      </c>
      <c r="M1937" s="17">
        <f t="shared" si="169"/>
        <v>-0.27104480967735267</v>
      </c>
      <c r="N1937" s="2">
        <v>217199411.45410225</v>
      </c>
      <c r="O1937">
        <f>INDEX($R$3:$T$335,MATCH(VPPEL[[#This Row],[DistrictNumber]],$R$3:$R$335,0),3)</f>
        <v>1.24471</v>
      </c>
      <c r="P1937" s="9">
        <f t="shared" si="167"/>
        <v>270350</v>
      </c>
    </row>
    <row r="1938" spans="1:16" x14ac:dyDescent="0.35">
      <c r="A1938" s="13">
        <v>2031</v>
      </c>
      <c r="B1938" s="13">
        <f t="shared" si="165"/>
        <v>2030</v>
      </c>
      <c r="C1938" t="s">
        <v>610</v>
      </c>
      <c r="D1938" t="s">
        <v>611</v>
      </c>
      <c r="E1938" s="25">
        <v>1502240795.2520642</v>
      </c>
      <c r="F1938" s="13">
        <f>INDEX($R$3:$T$335,MATCH(VPPEL[[#This Row],[DistrictNumber]],$R$3:$R$335,0),3)</f>
        <v>0</v>
      </c>
      <c r="G1938" s="9">
        <f t="shared" si="168"/>
        <v>0</v>
      </c>
      <c r="H1938" s="11">
        <v>1.02</v>
      </c>
      <c r="I1938" s="12" cm="1">
        <f t="array" ref="I1938">INDEX(VPPEL[],MATCH(VPPEL[[#This Row],[Base Year]]&amp;VPPEL[[#This Row],[DistrictNumber]],VPPEL[[Fiscal Year]:[Fiscal Year]]&amp;VPPEL[[DistrictNumber]:[DistrictNumber]],0),9)*$H1938</f>
        <v>0</v>
      </c>
      <c r="J1938" s="15">
        <f>IF(VPPEL[[#This Row],[Unadjusted Maximum Revenue]]/(VPPEL[[#This Row],[Proposed Taxable Valuation]]/1000)&gt;VPPEL[[#This Row],[Max VPPEL RATE]],VPPEL[[#This Row],[Max VPPEL RATE]],VPPEL[[#This Row],[Unadjusted Maximum Revenue]]/(VPPEL[[#This Row],[Proposed Taxable Valuation]]/1000))</f>
        <v>0</v>
      </c>
      <c r="K1938" s="26">
        <f>ROUND(VPPEL[[#This Row],[Proposed Taxable Valuation]]/1000*VPPEL[[#This Row],[Adjusted Rate]],0)</f>
        <v>0</v>
      </c>
      <c r="L1938" s="19">
        <f t="shared" si="166"/>
        <v>0</v>
      </c>
      <c r="M1938" s="17">
        <f t="shared" si="169"/>
        <v>0</v>
      </c>
      <c r="N1938" s="2">
        <v>1064321289.0373102</v>
      </c>
      <c r="O1938">
        <f>INDEX($R$3:$T$335,MATCH(VPPEL[[#This Row],[DistrictNumber]],$R$3:$R$335,0),3)</f>
        <v>0</v>
      </c>
      <c r="P1938" s="9">
        <f t="shared" si="167"/>
        <v>0</v>
      </c>
    </row>
    <row r="1939" spans="1:16" x14ac:dyDescent="0.35">
      <c r="A1939" s="13">
        <v>2031</v>
      </c>
      <c r="B1939" s="13">
        <f t="shared" si="165"/>
        <v>2030</v>
      </c>
      <c r="C1939" t="s">
        <v>612</v>
      </c>
      <c r="D1939" t="s">
        <v>613</v>
      </c>
      <c r="E1939" s="25">
        <v>1511177710.7083347</v>
      </c>
      <c r="F1939" s="13">
        <f>INDEX($R$3:$T$335,MATCH(VPPEL[[#This Row],[DistrictNumber]],$R$3:$R$335,0),3)</f>
        <v>0.67</v>
      </c>
      <c r="G1939" s="9">
        <f t="shared" si="168"/>
        <v>1012489.0661745842</v>
      </c>
      <c r="H1939" s="11">
        <v>1.02</v>
      </c>
      <c r="I1939" s="12" cm="1">
        <f t="array" ref="I1939">INDEX(VPPEL[],MATCH(VPPEL[[#This Row],[Base Year]]&amp;VPPEL[[#This Row],[DistrictNumber]],VPPEL[[Fiscal Year]:[Fiscal Year]]&amp;VPPEL[[DistrictNumber]:[DistrictNumber]],0),9)*$H1939</f>
        <v>564292.40011828369</v>
      </c>
      <c r="J1939" s="15">
        <f>IF(VPPEL[[#This Row],[Unadjusted Maximum Revenue]]/(VPPEL[[#This Row],[Proposed Taxable Valuation]]/1000)&gt;VPPEL[[#This Row],[Max VPPEL RATE]],VPPEL[[#This Row],[Max VPPEL RATE]],VPPEL[[#This Row],[Unadjusted Maximum Revenue]]/(VPPEL[[#This Row],[Proposed Taxable Valuation]]/1000))</f>
        <v>0.3734123366958495</v>
      </c>
      <c r="K1939" s="26">
        <f>ROUND(VPPEL[[#This Row],[Proposed Taxable Valuation]]/1000*VPPEL[[#This Row],[Adjusted Rate]],0)</f>
        <v>564292</v>
      </c>
      <c r="L1939" s="19">
        <f t="shared" si="166"/>
        <v>-448196.66605630051</v>
      </c>
      <c r="M1939" s="17">
        <f t="shared" si="169"/>
        <v>-0.29658766330415054</v>
      </c>
      <c r="N1939" s="2">
        <v>973467473.06473029</v>
      </c>
      <c r="O1939">
        <f>INDEX($R$3:$T$335,MATCH(VPPEL[[#This Row],[DistrictNumber]],$R$3:$R$335,0),3)</f>
        <v>0.67</v>
      </c>
      <c r="P1939" s="9">
        <f t="shared" si="167"/>
        <v>652223</v>
      </c>
    </row>
    <row r="1940" spans="1:16" x14ac:dyDescent="0.35">
      <c r="A1940" s="13">
        <v>2031</v>
      </c>
      <c r="B1940" s="13">
        <f t="shared" si="165"/>
        <v>2030</v>
      </c>
      <c r="C1940" t="s">
        <v>614</v>
      </c>
      <c r="D1940" t="s">
        <v>615</v>
      </c>
      <c r="E1940" s="25">
        <v>14098779979.821938</v>
      </c>
      <c r="F1940" s="13">
        <f>INDEX($R$3:$T$335,MATCH(VPPEL[[#This Row],[DistrictNumber]],$R$3:$R$335,0),3)</f>
        <v>1.34</v>
      </c>
      <c r="G1940" s="9">
        <f t="shared" si="168"/>
        <v>18892365.172961395</v>
      </c>
      <c r="H1940" s="11">
        <v>1.02</v>
      </c>
      <c r="I1940" s="12" cm="1">
        <f t="array" ref="I1940">INDEX(VPPEL[],MATCH(VPPEL[[#This Row],[Base Year]]&amp;VPPEL[[#This Row],[DistrictNumber]],VPPEL[[Fiscal Year]:[Fiscal Year]]&amp;VPPEL[[DistrictNumber]:[DistrictNumber]],0),9)*$H1940</f>
        <v>9356788.9627729934</v>
      </c>
      <c r="J1940" s="15">
        <f>IF(VPPEL[[#This Row],[Unadjusted Maximum Revenue]]/(VPPEL[[#This Row],[Proposed Taxable Valuation]]/1000)&gt;VPPEL[[#This Row],[Max VPPEL RATE]],VPPEL[[#This Row],[Max VPPEL RATE]],VPPEL[[#This Row],[Unadjusted Maximum Revenue]]/(VPPEL[[#This Row],[Proposed Taxable Valuation]]/1000))</f>
        <v>0.66365947806578696</v>
      </c>
      <c r="K1940" s="26">
        <f>ROUND(VPPEL[[#This Row],[Proposed Taxable Valuation]]/1000*VPPEL[[#This Row],[Adjusted Rate]],0)</f>
        <v>9356789</v>
      </c>
      <c r="L1940" s="19">
        <f t="shared" si="166"/>
        <v>-9535576.2101884019</v>
      </c>
      <c r="M1940" s="17">
        <f t="shared" si="169"/>
        <v>-0.67634052193421312</v>
      </c>
      <c r="N1940" s="2">
        <v>8236741359.9646797</v>
      </c>
      <c r="O1940">
        <f>INDEX($R$3:$T$335,MATCH(VPPEL[[#This Row],[DistrictNumber]],$R$3:$R$335,0),3)</f>
        <v>1.34</v>
      </c>
      <c r="P1940" s="9">
        <f t="shared" si="167"/>
        <v>11037233</v>
      </c>
    </row>
    <row r="1941" spans="1:16" x14ac:dyDescent="0.35">
      <c r="A1941" s="13">
        <v>2031</v>
      </c>
      <c r="B1941" s="13">
        <f t="shared" si="165"/>
        <v>2030</v>
      </c>
      <c r="C1941" t="s">
        <v>616</v>
      </c>
      <c r="D1941" t="s">
        <v>617</v>
      </c>
      <c r="E1941" s="25">
        <v>736987694.930462</v>
      </c>
      <c r="F1941" s="13">
        <f>INDEX($R$3:$T$335,MATCH(VPPEL[[#This Row],[DistrictNumber]],$R$3:$R$335,0),3)</f>
        <v>0.67</v>
      </c>
      <c r="G1941" s="9">
        <f t="shared" si="168"/>
        <v>493781.75560340961</v>
      </c>
      <c r="H1941" s="11">
        <v>1.02</v>
      </c>
      <c r="I1941" s="12" cm="1">
        <f t="array" ref="I1941">INDEX(VPPEL[],MATCH(VPPEL[[#This Row],[Base Year]]&amp;VPPEL[[#This Row],[DistrictNumber]],VPPEL[[Fiscal Year]:[Fiscal Year]]&amp;VPPEL[[DistrictNumber]:[DistrictNumber]],0),9)*$H1941</f>
        <v>376584.25376304804</v>
      </c>
      <c r="J1941" s="15">
        <f>IF(VPPEL[[#This Row],[Unadjusted Maximum Revenue]]/(VPPEL[[#This Row],[Proposed Taxable Valuation]]/1000)&gt;VPPEL[[#This Row],[Max VPPEL RATE]],VPPEL[[#This Row],[Max VPPEL RATE]],VPPEL[[#This Row],[Unadjusted Maximum Revenue]]/(VPPEL[[#This Row],[Proposed Taxable Valuation]]/1000))</f>
        <v>0.51097766808519152</v>
      </c>
      <c r="K1941" s="26">
        <f>ROUND(VPPEL[[#This Row],[Proposed Taxable Valuation]]/1000*VPPEL[[#This Row],[Adjusted Rate]],0)</f>
        <v>376584</v>
      </c>
      <c r="L1941" s="19">
        <f t="shared" si="166"/>
        <v>-117197.50184036157</v>
      </c>
      <c r="M1941" s="17">
        <f t="shared" si="169"/>
        <v>-0.15902233191480852</v>
      </c>
      <c r="N1941" s="2">
        <v>551754256.2107563</v>
      </c>
      <c r="O1941">
        <f>INDEX($R$3:$T$335,MATCH(VPPEL[[#This Row],[DistrictNumber]],$R$3:$R$335,0),3)</f>
        <v>0.67</v>
      </c>
      <c r="P1941" s="9">
        <f t="shared" si="167"/>
        <v>369675</v>
      </c>
    </row>
    <row r="1942" spans="1:16" x14ac:dyDescent="0.35">
      <c r="A1942" s="13">
        <v>2031</v>
      </c>
      <c r="B1942" s="13">
        <f t="shared" si="165"/>
        <v>2030</v>
      </c>
      <c r="C1942" t="s">
        <v>618</v>
      </c>
      <c r="D1942" t="s">
        <v>619</v>
      </c>
      <c r="E1942" s="25">
        <v>555058650.06139696</v>
      </c>
      <c r="F1942" s="13">
        <f>INDEX($R$3:$T$335,MATCH(VPPEL[[#This Row],[DistrictNumber]],$R$3:$R$335,0),3)</f>
        <v>0.155</v>
      </c>
      <c r="G1942" s="9">
        <f t="shared" si="168"/>
        <v>86034.090759516534</v>
      </c>
      <c r="H1942" s="11">
        <v>1.02</v>
      </c>
      <c r="I1942" s="12" cm="1">
        <f t="array" ref="I1942">INDEX(VPPEL[],MATCH(VPPEL[[#This Row],[Base Year]]&amp;VPPEL[[#This Row],[DistrictNumber]],VPPEL[[Fiscal Year]:[Fiscal Year]]&amp;VPPEL[[DistrictNumber]:[DistrictNumber]],0),9)*$H1942</f>
        <v>60863.13499189882</v>
      </c>
      <c r="J1942" s="15">
        <f>IF(VPPEL[[#This Row],[Unadjusted Maximum Revenue]]/(VPPEL[[#This Row],[Proposed Taxable Valuation]]/1000)&gt;VPPEL[[#This Row],[Max VPPEL RATE]],VPPEL[[#This Row],[Max VPPEL RATE]],VPPEL[[#This Row],[Unadjusted Maximum Revenue]]/(VPPEL[[#This Row],[Proposed Taxable Valuation]]/1000))</f>
        <v>0.10965171876011037</v>
      </c>
      <c r="K1942" s="26">
        <f>ROUND(VPPEL[[#This Row],[Proposed Taxable Valuation]]/1000*VPPEL[[#This Row],[Adjusted Rate]],0)</f>
        <v>60863</v>
      </c>
      <c r="L1942" s="19">
        <f t="shared" si="166"/>
        <v>-25170.955767617714</v>
      </c>
      <c r="M1942" s="17">
        <f t="shared" si="169"/>
        <v>-4.5348281239889626E-2</v>
      </c>
      <c r="N1942" s="2">
        <v>414558357.4938761</v>
      </c>
      <c r="O1942">
        <f>INDEX($R$3:$T$335,MATCH(VPPEL[[#This Row],[DistrictNumber]],$R$3:$R$335,0),3)</f>
        <v>0.155</v>
      </c>
      <c r="P1942" s="9">
        <f t="shared" si="167"/>
        <v>64257</v>
      </c>
    </row>
    <row r="1943" spans="1:16" x14ac:dyDescent="0.35">
      <c r="A1943" s="13">
        <v>2031</v>
      </c>
      <c r="B1943" s="13">
        <f t="shared" si="165"/>
        <v>2030</v>
      </c>
      <c r="C1943" t="s">
        <v>620</v>
      </c>
      <c r="D1943" t="s">
        <v>621</v>
      </c>
      <c r="E1943" s="25">
        <v>465894385.83015263</v>
      </c>
      <c r="F1943" s="13">
        <f>INDEX($R$3:$T$335,MATCH(VPPEL[[#This Row],[DistrictNumber]],$R$3:$R$335,0),3)</f>
        <v>0.54115999999999997</v>
      </c>
      <c r="G1943" s="9">
        <f t="shared" si="168"/>
        <v>252123.40583584536</v>
      </c>
      <c r="H1943" s="11">
        <v>1.02</v>
      </c>
      <c r="I1943" s="12" cm="1">
        <f t="array" ref="I1943">INDEX(VPPEL[],MATCH(VPPEL[[#This Row],[Base Year]]&amp;VPPEL[[#This Row],[DistrictNumber]],VPPEL[[Fiscal Year]:[Fiscal Year]]&amp;VPPEL[[DistrictNumber]:[DistrictNumber]],0),9)*$H1943</f>
        <v>182069.88472343917</v>
      </c>
      <c r="J1943" s="15">
        <f>IF(VPPEL[[#This Row],[Unadjusted Maximum Revenue]]/(VPPEL[[#This Row],[Proposed Taxable Valuation]]/1000)&gt;VPPEL[[#This Row],[Max VPPEL RATE]],VPPEL[[#This Row],[Max VPPEL RATE]],VPPEL[[#This Row],[Unadjusted Maximum Revenue]]/(VPPEL[[#This Row],[Proposed Taxable Valuation]]/1000))</f>
        <v>0.39079647718660199</v>
      </c>
      <c r="K1943" s="26">
        <f>ROUND(VPPEL[[#This Row],[Proposed Taxable Valuation]]/1000*VPPEL[[#This Row],[Adjusted Rate]],0)</f>
        <v>182070</v>
      </c>
      <c r="L1943" s="19">
        <f t="shared" si="166"/>
        <v>-70053.52111240619</v>
      </c>
      <c r="M1943" s="17">
        <f t="shared" si="169"/>
        <v>-0.15036352281339799</v>
      </c>
      <c r="N1943" s="2">
        <v>339747079.31493396</v>
      </c>
      <c r="O1943">
        <f>INDEX($R$3:$T$335,MATCH(VPPEL[[#This Row],[DistrictNumber]],$R$3:$R$335,0),3)</f>
        <v>0.54115999999999997</v>
      </c>
      <c r="P1943" s="9">
        <f t="shared" si="167"/>
        <v>183858</v>
      </c>
    </row>
    <row r="1944" spans="1:16" x14ac:dyDescent="0.35">
      <c r="A1944" s="13">
        <v>2031</v>
      </c>
      <c r="B1944" s="13">
        <f t="shared" si="165"/>
        <v>2030</v>
      </c>
      <c r="C1944" t="s">
        <v>622</v>
      </c>
      <c r="D1944" t="s">
        <v>623</v>
      </c>
      <c r="E1944" s="25">
        <v>739698102.59791172</v>
      </c>
      <c r="F1944" s="13">
        <f>INDEX($R$3:$T$335,MATCH(VPPEL[[#This Row],[DistrictNumber]],$R$3:$R$335,0),3)</f>
        <v>1.15194</v>
      </c>
      <c r="G1944" s="9">
        <f t="shared" si="168"/>
        <v>852087.83230663836</v>
      </c>
      <c r="H1944" s="11">
        <v>1.02</v>
      </c>
      <c r="I1944" s="12" cm="1">
        <f t="array" ref="I1944">INDEX(VPPEL[],MATCH(VPPEL[[#This Row],[Base Year]]&amp;VPPEL[[#This Row],[DistrictNumber]],VPPEL[[Fiscal Year]:[Fiscal Year]]&amp;VPPEL[[DistrictNumber]:[DistrictNumber]],0),9)*$H1944</f>
        <v>476760.89984288975</v>
      </c>
      <c r="J1944" s="15">
        <f>IF(VPPEL[[#This Row],[Unadjusted Maximum Revenue]]/(VPPEL[[#This Row],[Proposed Taxable Valuation]]/1000)&gt;VPPEL[[#This Row],[Max VPPEL RATE]],VPPEL[[#This Row],[Max VPPEL RATE]],VPPEL[[#This Row],[Unadjusted Maximum Revenue]]/(VPPEL[[#This Row],[Proposed Taxable Valuation]]/1000))</f>
        <v>0.64453443664171395</v>
      </c>
      <c r="K1944" s="26">
        <f>ROUND(VPPEL[[#This Row],[Proposed Taxable Valuation]]/1000*VPPEL[[#This Row],[Adjusted Rate]],0)</f>
        <v>476761</v>
      </c>
      <c r="L1944" s="19">
        <f t="shared" si="166"/>
        <v>-375326.93246374861</v>
      </c>
      <c r="M1944" s="17">
        <f t="shared" si="169"/>
        <v>-0.50740556335828602</v>
      </c>
      <c r="N1944" s="2">
        <v>455773336.97466028</v>
      </c>
      <c r="O1944">
        <f>INDEX($R$3:$T$335,MATCH(VPPEL[[#This Row],[DistrictNumber]],$R$3:$R$335,0),3)</f>
        <v>1.15194</v>
      </c>
      <c r="P1944" s="9">
        <f t="shared" si="167"/>
        <v>525024</v>
      </c>
    </row>
    <row r="1945" spans="1:16" x14ac:dyDescent="0.35">
      <c r="A1945" s="13">
        <v>2031</v>
      </c>
      <c r="B1945" s="13">
        <f t="shared" si="165"/>
        <v>2030</v>
      </c>
      <c r="C1945" t="s">
        <v>624</v>
      </c>
      <c r="D1945" t="s">
        <v>625</v>
      </c>
      <c r="E1945" s="25">
        <v>1110597871.7487164</v>
      </c>
      <c r="F1945" s="13">
        <f>INDEX($R$3:$T$335,MATCH(VPPEL[[#This Row],[DistrictNumber]],$R$3:$R$335,0),3)</f>
        <v>0.67</v>
      </c>
      <c r="G1945" s="9">
        <f t="shared" si="168"/>
        <v>744100.57407164003</v>
      </c>
      <c r="H1945" s="11">
        <v>1.02</v>
      </c>
      <c r="I1945" s="12" cm="1">
        <f t="array" ref="I1945">INDEX(VPPEL[],MATCH(VPPEL[[#This Row],[Base Year]]&amp;VPPEL[[#This Row],[DistrictNumber]],VPPEL[[Fiscal Year]:[Fiscal Year]]&amp;VPPEL[[DistrictNumber]:[DistrictNumber]],0),9)*$H1945</f>
        <v>458837.60425246105</v>
      </c>
      <c r="J1945" s="15">
        <f>IF(VPPEL[[#This Row],[Unadjusted Maximum Revenue]]/(VPPEL[[#This Row],[Proposed Taxable Valuation]]/1000)&gt;VPPEL[[#This Row],[Max VPPEL RATE]],VPPEL[[#This Row],[Max VPPEL RATE]],VPPEL[[#This Row],[Unadjusted Maximum Revenue]]/(VPPEL[[#This Row],[Proposed Taxable Valuation]]/1000))</f>
        <v>0.41314468172893959</v>
      </c>
      <c r="K1945" s="26">
        <f>ROUND(VPPEL[[#This Row],[Proposed Taxable Valuation]]/1000*VPPEL[[#This Row],[Adjusted Rate]],0)</f>
        <v>458838</v>
      </c>
      <c r="L1945" s="19">
        <f t="shared" si="166"/>
        <v>-285262.96981917898</v>
      </c>
      <c r="M1945" s="17">
        <f t="shared" si="169"/>
        <v>-0.25685531827106045</v>
      </c>
      <c r="N1945" s="2">
        <v>758457924.55354202</v>
      </c>
      <c r="O1945">
        <f>INDEX($R$3:$T$335,MATCH(VPPEL[[#This Row],[DistrictNumber]],$R$3:$R$335,0),3)</f>
        <v>0.67</v>
      </c>
      <c r="P1945" s="9">
        <f t="shared" si="167"/>
        <v>508167</v>
      </c>
    </row>
    <row r="1946" spans="1:16" x14ac:dyDescent="0.35">
      <c r="A1946" s="13">
        <v>2031</v>
      </c>
      <c r="B1946" s="13">
        <f t="shared" si="165"/>
        <v>2030</v>
      </c>
      <c r="C1946" t="s">
        <v>626</v>
      </c>
      <c r="D1946" t="s">
        <v>627</v>
      </c>
      <c r="E1946" s="25">
        <v>605717021.36433899</v>
      </c>
      <c r="F1946" s="13">
        <f>INDEX($R$3:$T$335,MATCH(VPPEL[[#This Row],[DistrictNumber]],$R$3:$R$335,0),3)</f>
        <v>1</v>
      </c>
      <c r="G1946" s="9">
        <f t="shared" si="168"/>
        <v>605717.02136433905</v>
      </c>
      <c r="H1946" s="11">
        <v>1.02</v>
      </c>
      <c r="I1946" s="12" cm="1">
        <f t="array" ref="I1946">INDEX(VPPEL[],MATCH(VPPEL[[#This Row],[Base Year]]&amp;VPPEL[[#This Row],[DistrictNumber]],VPPEL[[Fiscal Year]:[Fiscal Year]]&amp;VPPEL[[DistrictNumber]:[DistrictNumber]],0),9)*$H1946</f>
        <v>416942.9635179523</v>
      </c>
      <c r="J1946" s="15">
        <f>IF(VPPEL[[#This Row],[Unadjusted Maximum Revenue]]/(VPPEL[[#This Row],[Proposed Taxable Valuation]]/1000)&gt;VPPEL[[#This Row],[Max VPPEL RATE]],VPPEL[[#This Row],[Max VPPEL RATE]],VPPEL[[#This Row],[Unadjusted Maximum Revenue]]/(VPPEL[[#This Row],[Proposed Taxable Valuation]]/1000))</f>
        <v>0.68834612337426937</v>
      </c>
      <c r="K1946" s="26">
        <f>ROUND(VPPEL[[#This Row],[Proposed Taxable Valuation]]/1000*VPPEL[[#This Row],[Adjusted Rate]],0)</f>
        <v>416943</v>
      </c>
      <c r="L1946" s="19">
        <f t="shared" si="166"/>
        <v>-188774.05784638674</v>
      </c>
      <c r="M1946" s="17">
        <f t="shared" si="169"/>
        <v>-0.31165387662573063</v>
      </c>
      <c r="N1946" s="2">
        <v>397290918.35895115</v>
      </c>
      <c r="O1946">
        <f>INDEX($R$3:$T$335,MATCH(VPPEL[[#This Row],[DistrictNumber]],$R$3:$R$335,0),3)</f>
        <v>1</v>
      </c>
      <c r="P1946" s="9">
        <f t="shared" si="167"/>
        <v>397291</v>
      </c>
    </row>
    <row r="1947" spans="1:16" x14ac:dyDescent="0.35">
      <c r="A1947" s="13">
        <v>2031</v>
      </c>
      <c r="B1947" s="13">
        <f t="shared" si="165"/>
        <v>2030</v>
      </c>
      <c r="C1947" t="s">
        <v>628</v>
      </c>
      <c r="D1947" t="s">
        <v>629</v>
      </c>
      <c r="E1947" s="25">
        <v>622511646.93375874</v>
      </c>
      <c r="F1947" s="13">
        <f>INDEX($R$3:$T$335,MATCH(VPPEL[[#This Row],[DistrictNumber]],$R$3:$R$335,0),3)</f>
        <v>1.1319300000000001</v>
      </c>
      <c r="G1947" s="9">
        <f t="shared" si="168"/>
        <v>704639.60851372965</v>
      </c>
      <c r="H1947" s="11">
        <v>1.02</v>
      </c>
      <c r="I1947" s="12" cm="1">
        <f t="array" ref="I1947">INDEX(VPPEL[],MATCH(VPPEL[[#This Row],[Base Year]]&amp;VPPEL[[#This Row],[DistrictNumber]],VPPEL[[Fiscal Year]:[Fiscal Year]]&amp;VPPEL[[DistrictNumber]:[DistrictNumber]],0),9)*$H1947</f>
        <v>492085.69733847975</v>
      </c>
      <c r="J1947" s="15">
        <f>IF(VPPEL[[#This Row],[Unadjusted Maximum Revenue]]/(VPPEL[[#This Row],[Proposed Taxable Valuation]]/1000)&gt;VPPEL[[#This Row],[Max VPPEL RATE]],VPPEL[[#This Row],[Max VPPEL RATE]],VPPEL[[#This Row],[Unadjusted Maximum Revenue]]/(VPPEL[[#This Row],[Proposed Taxable Valuation]]/1000))</f>
        <v>0.79048432228102938</v>
      </c>
      <c r="K1947" s="26">
        <f>ROUND(VPPEL[[#This Row],[Proposed Taxable Valuation]]/1000*VPPEL[[#This Row],[Adjusted Rate]],0)</f>
        <v>492086</v>
      </c>
      <c r="L1947" s="19">
        <f t="shared" si="166"/>
        <v>-212553.9111752499</v>
      </c>
      <c r="M1947" s="17">
        <f t="shared" si="169"/>
        <v>-0.34144567771897072</v>
      </c>
      <c r="N1947" s="2">
        <v>445257732.51796871</v>
      </c>
      <c r="O1947">
        <f>INDEX($R$3:$T$335,MATCH(VPPEL[[#This Row],[DistrictNumber]],$R$3:$R$335,0),3)</f>
        <v>1.1319300000000001</v>
      </c>
      <c r="P1947" s="9">
        <f t="shared" si="167"/>
        <v>504001</v>
      </c>
    </row>
    <row r="1948" spans="1:16" x14ac:dyDescent="0.35">
      <c r="A1948" s="13">
        <v>2031</v>
      </c>
      <c r="B1948" s="13">
        <f t="shared" si="165"/>
        <v>2030</v>
      </c>
      <c r="C1948" t="s">
        <v>630</v>
      </c>
      <c r="D1948" t="s">
        <v>631</v>
      </c>
      <c r="E1948" s="25">
        <v>491054272.89196771</v>
      </c>
      <c r="F1948" s="13">
        <f>INDEX($R$3:$T$335,MATCH(VPPEL[[#This Row],[DistrictNumber]],$R$3:$R$335,0),3)</f>
        <v>1.34</v>
      </c>
      <c r="G1948" s="9">
        <f t="shared" si="168"/>
        <v>658012.72567523678</v>
      </c>
      <c r="H1948" s="11">
        <v>1.02</v>
      </c>
      <c r="I1948" s="12" cm="1">
        <f t="array" ref="I1948">INDEX(VPPEL[],MATCH(VPPEL[[#This Row],[Base Year]]&amp;VPPEL[[#This Row],[DistrictNumber]],VPPEL[[Fiscal Year]:[Fiscal Year]]&amp;VPPEL[[DistrictNumber]:[DistrictNumber]],0),9)*$H1948</f>
        <v>428564.21840490558</v>
      </c>
      <c r="J1948" s="15">
        <f>IF(VPPEL[[#This Row],[Unadjusted Maximum Revenue]]/(VPPEL[[#This Row],[Proposed Taxable Valuation]]/1000)&gt;VPPEL[[#This Row],[Max VPPEL RATE]],VPPEL[[#This Row],[Max VPPEL RATE]],VPPEL[[#This Row],[Unadjusted Maximum Revenue]]/(VPPEL[[#This Row],[Proposed Taxable Valuation]]/1000))</f>
        <v>0.87274307966197051</v>
      </c>
      <c r="K1948" s="26">
        <f>ROUND(VPPEL[[#This Row],[Proposed Taxable Valuation]]/1000*VPPEL[[#This Row],[Adjusted Rate]],0)</f>
        <v>428564</v>
      </c>
      <c r="L1948" s="19">
        <f t="shared" si="166"/>
        <v>-229448.5072703312</v>
      </c>
      <c r="M1948" s="17">
        <f t="shared" si="169"/>
        <v>-0.46725692033802957</v>
      </c>
      <c r="N1948" s="2">
        <v>339793989.41682589</v>
      </c>
      <c r="O1948">
        <f>INDEX($R$3:$T$335,MATCH(VPPEL[[#This Row],[DistrictNumber]],$R$3:$R$335,0),3)</f>
        <v>1.34</v>
      </c>
      <c r="P1948" s="9">
        <f t="shared" si="167"/>
        <v>455324</v>
      </c>
    </row>
    <row r="1949" spans="1:16" x14ac:dyDescent="0.35">
      <c r="A1949" s="13">
        <v>2031</v>
      </c>
      <c r="B1949" s="13">
        <f t="shared" si="165"/>
        <v>2030</v>
      </c>
      <c r="C1949" t="s">
        <v>632</v>
      </c>
      <c r="D1949" t="s">
        <v>633</v>
      </c>
      <c r="E1949" s="25">
        <v>3952813806.4022999</v>
      </c>
      <c r="F1949" s="13">
        <f>INDEX($R$3:$T$335,MATCH(VPPEL[[#This Row],[DistrictNumber]],$R$3:$R$335,0),3)</f>
        <v>1</v>
      </c>
      <c r="G1949" s="9">
        <f t="shared" si="168"/>
        <v>3952813.8064023</v>
      </c>
      <c r="H1949" s="11">
        <v>1.02</v>
      </c>
      <c r="I1949" s="12" cm="1">
        <f t="array" ref="I1949">INDEX(VPPEL[],MATCH(VPPEL[[#This Row],[Base Year]]&amp;VPPEL[[#This Row],[DistrictNumber]],VPPEL[[Fiscal Year]:[Fiscal Year]]&amp;VPPEL[[DistrictNumber]:[DistrictNumber]],0),9)*$H1949</f>
        <v>2210696.1563734422</v>
      </c>
      <c r="J1949" s="15">
        <f>IF(VPPEL[[#This Row],[Unadjusted Maximum Revenue]]/(VPPEL[[#This Row],[Proposed Taxable Valuation]]/1000)&gt;VPPEL[[#This Row],[Max VPPEL RATE]],VPPEL[[#This Row],[Max VPPEL RATE]],VPPEL[[#This Row],[Unadjusted Maximum Revenue]]/(VPPEL[[#This Row],[Proposed Taxable Valuation]]/1000))</f>
        <v>0.55927151255969054</v>
      </c>
      <c r="K1949" s="26">
        <f>ROUND(VPPEL[[#This Row],[Proposed Taxable Valuation]]/1000*VPPEL[[#This Row],[Adjusted Rate]],0)</f>
        <v>2210696</v>
      </c>
      <c r="L1949" s="19">
        <f t="shared" si="166"/>
        <v>-1742117.6500288579</v>
      </c>
      <c r="M1949" s="17">
        <f t="shared" si="169"/>
        <v>-0.44072848744030946</v>
      </c>
      <c r="N1949" s="2">
        <v>2443454475.6786804</v>
      </c>
      <c r="O1949">
        <f>INDEX($R$3:$T$335,MATCH(VPPEL[[#This Row],[DistrictNumber]],$R$3:$R$335,0),3)</f>
        <v>1</v>
      </c>
      <c r="P1949" s="9">
        <f t="shared" si="167"/>
        <v>2443454</v>
      </c>
    </row>
    <row r="1950" spans="1:16" x14ac:dyDescent="0.35">
      <c r="A1950" s="13">
        <v>2031</v>
      </c>
      <c r="B1950" s="13">
        <f t="shared" si="165"/>
        <v>2030</v>
      </c>
      <c r="C1950" t="s">
        <v>634</v>
      </c>
      <c r="D1950" t="s">
        <v>635</v>
      </c>
      <c r="E1950" s="25">
        <v>734527871.36657608</v>
      </c>
      <c r="F1950" s="13">
        <f>INDEX($R$3:$T$335,MATCH(VPPEL[[#This Row],[DistrictNumber]],$R$3:$R$335,0),3)</f>
        <v>1.1657</v>
      </c>
      <c r="G1950" s="9">
        <f t="shared" si="168"/>
        <v>856239.13965201774</v>
      </c>
      <c r="H1950" s="11">
        <v>1.02</v>
      </c>
      <c r="I1950" s="12" cm="1">
        <f t="array" ref="I1950">INDEX(VPPEL[],MATCH(VPPEL[[#This Row],[Base Year]]&amp;VPPEL[[#This Row],[DistrictNumber]],VPPEL[[Fiscal Year]:[Fiscal Year]]&amp;VPPEL[[DistrictNumber]:[DistrictNumber]],0),9)*$H1950</f>
        <v>568742.45965778083</v>
      </c>
      <c r="J1950" s="15">
        <f>IF(VPPEL[[#This Row],[Unadjusted Maximum Revenue]]/(VPPEL[[#This Row],[Proposed Taxable Valuation]]/1000)&gt;VPPEL[[#This Row],[Max VPPEL RATE]],VPPEL[[#This Row],[Max VPPEL RATE]],VPPEL[[#This Row],[Unadjusted Maximum Revenue]]/(VPPEL[[#This Row],[Proposed Taxable Valuation]]/1000))</f>
        <v>0.77429663574187535</v>
      </c>
      <c r="K1950" s="26">
        <f>ROUND(VPPEL[[#This Row],[Proposed Taxable Valuation]]/1000*VPPEL[[#This Row],[Adjusted Rate]],0)</f>
        <v>568742</v>
      </c>
      <c r="L1950" s="19">
        <f t="shared" si="166"/>
        <v>-287496.67999423691</v>
      </c>
      <c r="M1950" s="17">
        <f t="shared" si="169"/>
        <v>-0.39140336425812461</v>
      </c>
      <c r="N1950" s="2">
        <v>551663908.94685805</v>
      </c>
      <c r="O1950">
        <f>INDEX($R$3:$T$335,MATCH(VPPEL[[#This Row],[DistrictNumber]],$R$3:$R$335,0),3)</f>
        <v>1.1657</v>
      </c>
      <c r="P1950" s="9">
        <f t="shared" si="167"/>
        <v>643075</v>
      </c>
    </row>
    <row r="1951" spans="1:16" x14ac:dyDescent="0.35">
      <c r="A1951" s="13">
        <v>2031</v>
      </c>
      <c r="B1951" s="13">
        <f t="shared" si="165"/>
        <v>2030</v>
      </c>
      <c r="C1951" t="s">
        <v>636</v>
      </c>
      <c r="D1951" t="s">
        <v>637</v>
      </c>
      <c r="E1951" s="25">
        <v>218181437.67328763</v>
      </c>
      <c r="F1951" s="13">
        <f>INDEX($R$3:$T$335,MATCH(VPPEL[[#This Row],[DistrictNumber]],$R$3:$R$335,0),3)</f>
        <v>0.67</v>
      </c>
      <c r="G1951" s="9">
        <f t="shared" si="168"/>
        <v>146181.56324110273</v>
      </c>
      <c r="H1951" s="11">
        <v>1.02</v>
      </c>
      <c r="I1951" s="12" cm="1">
        <f t="array" ref="I1951">INDEX(VPPEL[],MATCH(VPPEL[[#This Row],[Base Year]]&amp;VPPEL[[#This Row],[DistrictNumber]],VPPEL[[Fiscal Year]:[Fiscal Year]]&amp;VPPEL[[DistrictNumber]:[DistrictNumber]],0),9)*$H1951</f>
        <v>119553.03299258871</v>
      </c>
      <c r="J1951" s="15">
        <f>IF(VPPEL[[#This Row],[Unadjusted Maximum Revenue]]/(VPPEL[[#This Row],[Proposed Taxable Valuation]]/1000)&gt;VPPEL[[#This Row],[Max VPPEL RATE]],VPPEL[[#This Row],[Max VPPEL RATE]],VPPEL[[#This Row],[Unadjusted Maximum Revenue]]/(VPPEL[[#This Row],[Proposed Taxable Valuation]]/1000))</f>
        <v>0.5479523568435346</v>
      </c>
      <c r="K1951" s="26">
        <f>ROUND(VPPEL[[#This Row],[Proposed Taxable Valuation]]/1000*VPPEL[[#This Row],[Adjusted Rate]],0)</f>
        <v>119553</v>
      </c>
      <c r="L1951" s="19">
        <f t="shared" si="166"/>
        <v>-26628.530248514027</v>
      </c>
      <c r="M1951" s="17">
        <f t="shared" si="169"/>
        <v>-0.12204764315646544</v>
      </c>
      <c r="N1951" s="2">
        <v>169669385.28979272</v>
      </c>
      <c r="O1951">
        <f>INDEX($R$3:$T$335,MATCH(VPPEL[[#This Row],[DistrictNumber]],$R$3:$R$335,0),3)</f>
        <v>0.67</v>
      </c>
      <c r="P1951" s="9">
        <f t="shared" si="167"/>
        <v>113678</v>
      </c>
    </row>
    <row r="1952" spans="1:16" x14ac:dyDescent="0.35">
      <c r="A1952" s="13">
        <v>2031</v>
      </c>
      <c r="B1952" s="13">
        <f t="shared" si="165"/>
        <v>2030</v>
      </c>
      <c r="C1952" t="s">
        <v>638</v>
      </c>
      <c r="D1952" t="s">
        <v>639</v>
      </c>
      <c r="E1952" s="25">
        <v>1013540191.9493842</v>
      </c>
      <c r="F1952" s="13">
        <f>INDEX($R$3:$T$335,MATCH(VPPEL[[#This Row],[DistrictNumber]],$R$3:$R$335,0),3)</f>
        <v>1.34</v>
      </c>
      <c r="G1952" s="9">
        <f t="shared" si="168"/>
        <v>1358143.8572121749</v>
      </c>
      <c r="H1952" s="11">
        <v>1.02</v>
      </c>
      <c r="I1952" s="12" cm="1">
        <f t="array" ref="I1952">INDEX(VPPEL[],MATCH(VPPEL[[#This Row],[Base Year]]&amp;VPPEL[[#This Row],[DistrictNumber]],VPPEL[[Fiscal Year]:[Fiscal Year]]&amp;VPPEL[[DistrictNumber]:[DistrictNumber]],0),9)*$H1952</f>
        <v>797582.96332621865</v>
      </c>
      <c r="J1952" s="15">
        <f>IF(VPPEL[[#This Row],[Unadjusted Maximum Revenue]]/(VPPEL[[#This Row],[Proposed Taxable Valuation]]/1000)&gt;VPPEL[[#This Row],[Max VPPEL RATE]],VPPEL[[#This Row],[Max VPPEL RATE]],VPPEL[[#This Row],[Unadjusted Maximum Revenue]]/(VPPEL[[#This Row],[Proposed Taxable Valuation]]/1000))</f>
        <v>0.78692780973213705</v>
      </c>
      <c r="K1952" s="26">
        <f>ROUND(VPPEL[[#This Row],[Proposed Taxable Valuation]]/1000*VPPEL[[#This Row],[Adjusted Rate]],0)</f>
        <v>797583</v>
      </c>
      <c r="L1952" s="19">
        <f t="shared" si="166"/>
        <v>-560560.89388595626</v>
      </c>
      <c r="M1952" s="17">
        <f t="shared" si="169"/>
        <v>-0.55307219026786303</v>
      </c>
      <c r="N1952" s="2">
        <v>648079810.1997447</v>
      </c>
      <c r="O1952">
        <f>INDEX($R$3:$T$335,MATCH(VPPEL[[#This Row],[DistrictNumber]],$R$3:$R$335,0),3)</f>
        <v>1.34</v>
      </c>
      <c r="P1952" s="9">
        <f t="shared" si="167"/>
        <v>868427</v>
      </c>
    </row>
    <row r="1953" spans="1:16" x14ac:dyDescent="0.35">
      <c r="A1953" s="13">
        <v>2031</v>
      </c>
      <c r="B1953" s="13">
        <f t="shared" si="165"/>
        <v>2030</v>
      </c>
      <c r="C1953" t="s">
        <v>640</v>
      </c>
      <c r="D1953" t="s">
        <v>641</v>
      </c>
      <c r="E1953" s="25">
        <v>625385396.18183351</v>
      </c>
      <c r="F1953" s="13">
        <f>INDEX($R$3:$T$335,MATCH(VPPEL[[#This Row],[DistrictNumber]],$R$3:$R$335,0),3)</f>
        <v>0</v>
      </c>
      <c r="G1953" s="9">
        <f t="shared" si="168"/>
        <v>0</v>
      </c>
      <c r="H1953" s="11">
        <v>1.02</v>
      </c>
      <c r="I1953" s="12" cm="1">
        <f t="array" ref="I1953">INDEX(VPPEL[],MATCH(VPPEL[[#This Row],[Base Year]]&amp;VPPEL[[#This Row],[DistrictNumber]],VPPEL[[Fiscal Year]:[Fiscal Year]]&amp;VPPEL[[DistrictNumber]:[DistrictNumber]],0),9)*$H1953</f>
        <v>0</v>
      </c>
      <c r="J1953" s="15">
        <f>IF(VPPEL[[#This Row],[Unadjusted Maximum Revenue]]/(VPPEL[[#This Row],[Proposed Taxable Valuation]]/1000)&gt;VPPEL[[#This Row],[Max VPPEL RATE]],VPPEL[[#This Row],[Max VPPEL RATE]],VPPEL[[#This Row],[Unadjusted Maximum Revenue]]/(VPPEL[[#This Row],[Proposed Taxable Valuation]]/1000))</f>
        <v>0</v>
      </c>
      <c r="K1953" s="26">
        <f>ROUND(VPPEL[[#This Row],[Proposed Taxable Valuation]]/1000*VPPEL[[#This Row],[Adjusted Rate]],0)</f>
        <v>0</v>
      </c>
      <c r="L1953" s="19">
        <f t="shared" si="166"/>
        <v>0</v>
      </c>
      <c r="M1953" s="17">
        <f t="shared" si="169"/>
        <v>0</v>
      </c>
      <c r="N1953" s="2">
        <v>399577368.66473103</v>
      </c>
      <c r="O1953">
        <f>INDEX($R$3:$T$335,MATCH(VPPEL[[#This Row],[DistrictNumber]],$R$3:$R$335,0),3)</f>
        <v>0</v>
      </c>
      <c r="P1953" s="9">
        <f t="shared" si="167"/>
        <v>0</v>
      </c>
    </row>
    <row r="1954" spans="1:16" x14ac:dyDescent="0.35">
      <c r="A1954" s="13">
        <v>2031</v>
      </c>
      <c r="B1954" s="13">
        <f t="shared" si="165"/>
        <v>2030</v>
      </c>
      <c r="C1954" t="s">
        <v>642</v>
      </c>
      <c r="D1954" t="s">
        <v>643</v>
      </c>
      <c r="E1954" s="25">
        <v>202395235.71875167</v>
      </c>
      <c r="F1954" s="13">
        <f>INDEX($R$3:$T$335,MATCH(VPPEL[[#This Row],[DistrictNumber]],$R$3:$R$335,0),3)</f>
        <v>1.34</v>
      </c>
      <c r="G1954" s="9">
        <f t="shared" si="168"/>
        <v>271209.61586312728</v>
      </c>
      <c r="H1954" s="11">
        <v>1.02</v>
      </c>
      <c r="I1954" s="12" cm="1">
        <f t="array" ref="I1954">INDEX(VPPEL[],MATCH(VPPEL[[#This Row],[Base Year]]&amp;VPPEL[[#This Row],[DistrictNumber]],VPPEL[[Fiscal Year]:[Fiscal Year]]&amp;VPPEL[[DistrictNumber]:[DistrictNumber]],0),9)*$H1954</f>
        <v>206265.05406731437</v>
      </c>
      <c r="J1954" s="15">
        <f>IF(VPPEL[[#This Row],[Unadjusted Maximum Revenue]]/(VPPEL[[#This Row],[Proposed Taxable Valuation]]/1000)&gt;VPPEL[[#This Row],[Max VPPEL RATE]],VPPEL[[#This Row],[Max VPPEL RATE]],VPPEL[[#This Row],[Unadjusted Maximum Revenue]]/(VPPEL[[#This Row],[Proposed Taxable Valuation]]/1000))</f>
        <v>1.0191201059393522</v>
      </c>
      <c r="K1954" s="26">
        <f>ROUND(VPPEL[[#This Row],[Proposed Taxable Valuation]]/1000*VPPEL[[#This Row],[Adjusted Rate]],0)</f>
        <v>206265</v>
      </c>
      <c r="L1954" s="19">
        <f t="shared" si="166"/>
        <v>-64944.561795812915</v>
      </c>
      <c r="M1954" s="17">
        <f t="shared" si="169"/>
        <v>-0.32087989406064787</v>
      </c>
      <c r="N1954" s="2">
        <v>147282902.15663981</v>
      </c>
      <c r="O1954">
        <f>INDEX($R$3:$T$335,MATCH(VPPEL[[#This Row],[DistrictNumber]],$R$3:$R$335,0),3)</f>
        <v>1.34</v>
      </c>
      <c r="P1954" s="9">
        <f t="shared" si="167"/>
        <v>197359</v>
      </c>
    </row>
    <row r="1955" spans="1:16" x14ac:dyDescent="0.35">
      <c r="A1955" s="13">
        <v>2031</v>
      </c>
      <c r="B1955" s="13">
        <f t="shared" si="165"/>
        <v>2030</v>
      </c>
      <c r="C1955" t="s">
        <v>644</v>
      </c>
      <c r="D1955" t="s">
        <v>645</v>
      </c>
      <c r="E1955" s="25">
        <v>1736020942.443048</v>
      </c>
      <c r="F1955" s="13">
        <f>INDEX($R$3:$T$335,MATCH(VPPEL[[#This Row],[DistrictNumber]],$R$3:$R$335,0),3)</f>
        <v>1.34</v>
      </c>
      <c r="G1955" s="9">
        <f t="shared" si="168"/>
        <v>2326268.0628736848</v>
      </c>
      <c r="H1955" s="11">
        <v>1.02</v>
      </c>
      <c r="I1955" s="12" cm="1">
        <f t="array" ref="I1955">INDEX(VPPEL[],MATCH(VPPEL[[#This Row],[Base Year]]&amp;VPPEL[[#This Row],[DistrictNumber]],VPPEL[[Fiscal Year]:[Fiscal Year]]&amp;VPPEL[[DistrictNumber]:[DistrictNumber]],0),9)*$H1955</f>
        <v>1141627.1105254472</v>
      </c>
      <c r="J1955" s="15">
        <f>IF(VPPEL[[#This Row],[Unadjusted Maximum Revenue]]/(VPPEL[[#This Row],[Proposed Taxable Valuation]]/1000)&gt;VPPEL[[#This Row],[Max VPPEL RATE]],VPPEL[[#This Row],[Max VPPEL RATE]],VPPEL[[#This Row],[Unadjusted Maximum Revenue]]/(VPPEL[[#This Row],[Proposed Taxable Valuation]]/1000))</f>
        <v>0.65761137012487358</v>
      </c>
      <c r="K1955" s="26">
        <f>ROUND(VPPEL[[#This Row],[Proposed Taxable Valuation]]/1000*VPPEL[[#This Row],[Adjusted Rate]],0)</f>
        <v>1141627</v>
      </c>
      <c r="L1955" s="19">
        <f t="shared" si="166"/>
        <v>-1184640.9523482376</v>
      </c>
      <c r="M1955" s="17">
        <f t="shared" si="169"/>
        <v>-0.6823886298751265</v>
      </c>
      <c r="N1955" s="2">
        <v>1003276680.4471754</v>
      </c>
      <c r="O1955">
        <f>INDEX($R$3:$T$335,MATCH(VPPEL[[#This Row],[DistrictNumber]],$R$3:$R$335,0),3)</f>
        <v>1.34</v>
      </c>
      <c r="P1955" s="9">
        <f t="shared" si="167"/>
        <v>1344391</v>
      </c>
    </row>
    <row r="1956" spans="1:16" x14ac:dyDescent="0.35">
      <c r="A1956" s="13">
        <v>2031</v>
      </c>
      <c r="B1956" s="13">
        <f t="shared" si="165"/>
        <v>2030</v>
      </c>
      <c r="C1956" t="s">
        <v>646</v>
      </c>
      <c r="D1956" t="s">
        <v>647</v>
      </c>
      <c r="E1956" s="25">
        <v>439084219.83039063</v>
      </c>
      <c r="F1956" s="13">
        <f>INDEX($R$3:$T$335,MATCH(VPPEL[[#This Row],[DistrictNumber]],$R$3:$R$335,0),3)</f>
        <v>1.14116</v>
      </c>
      <c r="G1956" s="9">
        <f t="shared" si="168"/>
        <v>501065.34830164857</v>
      </c>
      <c r="H1956" s="11">
        <v>1.02</v>
      </c>
      <c r="I1956" s="12" cm="1">
        <f t="array" ref="I1956">INDEX(VPPEL[],MATCH(VPPEL[[#This Row],[Base Year]]&amp;VPPEL[[#This Row],[DistrictNumber]],VPPEL[[Fiscal Year]:[Fiscal Year]]&amp;VPPEL[[DistrictNumber]:[DistrictNumber]],0),9)*$H1956</f>
        <v>312752.04639934265</v>
      </c>
      <c r="J1956" s="15">
        <f>IF(VPPEL[[#This Row],[Unadjusted Maximum Revenue]]/(VPPEL[[#This Row],[Proposed Taxable Valuation]]/1000)&gt;VPPEL[[#This Row],[Max VPPEL RATE]],VPPEL[[#This Row],[Max VPPEL RATE]],VPPEL[[#This Row],[Unadjusted Maximum Revenue]]/(VPPEL[[#This Row],[Proposed Taxable Valuation]]/1000))</f>
        <v>0.71228259243785264</v>
      </c>
      <c r="K1956" s="26">
        <f>ROUND(VPPEL[[#This Row],[Proposed Taxable Valuation]]/1000*VPPEL[[#This Row],[Adjusted Rate]],0)</f>
        <v>312752</v>
      </c>
      <c r="L1956" s="19">
        <f t="shared" si="166"/>
        <v>-188313.30190230592</v>
      </c>
      <c r="M1956" s="17">
        <f t="shared" si="169"/>
        <v>-0.42887740756214732</v>
      </c>
      <c r="N1956" s="2">
        <v>294525066.97905672</v>
      </c>
      <c r="O1956">
        <f>INDEX($R$3:$T$335,MATCH(VPPEL[[#This Row],[DistrictNumber]],$R$3:$R$335,0),3)</f>
        <v>1.14116</v>
      </c>
      <c r="P1956" s="9">
        <f t="shared" si="167"/>
        <v>336100</v>
      </c>
    </row>
    <row r="1957" spans="1:16" x14ac:dyDescent="0.35">
      <c r="A1957" s="13">
        <v>2031</v>
      </c>
      <c r="B1957" s="13">
        <f t="shared" si="165"/>
        <v>2030</v>
      </c>
      <c r="C1957" t="s">
        <v>648</v>
      </c>
      <c r="D1957" t="s">
        <v>649</v>
      </c>
      <c r="E1957" s="25">
        <v>472763943.45117611</v>
      </c>
      <c r="F1957" s="13">
        <f>INDEX($R$3:$T$335,MATCH(VPPEL[[#This Row],[DistrictNumber]],$R$3:$R$335,0),3)</f>
        <v>0.98670999999999998</v>
      </c>
      <c r="G1957" s="9">
        <f t="shared" si="168"/>
        <v>466480.91064270999</v>
      </c>
      <c r="H1957" s="11">
        <v>1.02</v>
      </c>
      <c r="I1957" s="12" cm="1">
        <f t="array" ref="I1957">INDEX(VPPEL[],MATCH(VPPEL[[#This Row],[Base Year]]&amp;VPPEL[[#This Row],[DistrictNumber]],VPPEL[[Fiscal Year]:[Fiscal Year]]&amp;VPPEL[[DistrictNumber]:[DistrictNumber]],0),9)*$H1957</f>
        <v>286591.83281006507</v>
      </c>
      <c r="J1957" s="15">
        <f>IF(VPPEL[[#This Row],[Unadjusted Maximum Revenue]]/(VPPEL[[#This Row],[Proposed Taxable Valuation]]/1000)&gt;VPPEL[[#This Row],[Max VPPEL RATE]],VPPEL[[#This Row],[Max VPPEL RATE]],VPPEL[[#This Row],[Unadjusted Maximum Revenue]]/(VPPEL[[#This Row],[Proposed Taxable Valuation]]/1000))</f>
        <v>0.60620492907717349</v>
      </c>
      <c r="K1957" s="26">
        <f>ROUND(VPPEL[[#This Row],[Proposed Taxable Valuation]]/1000*VPPEL[[#This Row],[Adjusted Rate]],0)</f>
        <v>286592</v>
      </c>
      <c r="L1957" s="19">
        <f t="shared" si="166"/>
        <v>-179889.07783264492</v>
      </c>
      <c r="M1957" s="17">
        <f t="shared" si="169"/>
        <v>-0.38050507092282648</v>
      </c>
      <c r="N1957" s="2">
        <v>309640413.5803923</v>
      </c>
      <c r="O1957">
        <f>INDEX($R$3:$T$335,MATCH(VPPEL[[#This Row],[DistrictNumber]],$R$3:$R$335,0),3)</f>
        <v>0.98670999999999998</v>
      </c>
      <c r="P1957" s="9">
        <f t="shared" si="167"/>
        <v>305525</v>
      </c>
    </row>
    <row r="1958" spans="1:16" x14ac:dyDescent="0.35">
      <c r="A1958" s="13">
        <v>2031</v>
      </c>
      <c r="B1958" s="13">
        <f t="shared" si="165"/>
        <v>2030</v>
      </c>
      <c r="C1958" t="s">
        <v>650</v>
      </c>
      <c r="D1958" t="s">
        <v>651</v>
      </c>
      <c r="E1958" s="25">
        <v>1108479143.6045177</v>
      </c>
      <c r="F1958" s="13">
        <f>INDEX($R$3:$T$335,MATCH(VPPEL[[#This Row],[DistrictNumber]],$R$3:$R$335,0),3)</f>
        <v>1.34</v>
      </c>
      <c r="G1958" s="9">
        <f t="shared" si="168"/>
        <v>1485362.0524300537</v>
      </c>
      <c r="H1958" s="11">
        <v>1.02</v>
      </c>
      <c r="I1958" s="12" cm="1">
        <f t="array" ref="I1958">INDEX(VPPEL[],MATCH(VPPEL[[#This Row],[Base Year]]&amp;VPPEL[[#This Row],[DistrictNumber]],VPPEL[[Fiscal Year]:[Fiscal Year]]&amp;VPPEL[[DistrictNumber]:[DistrictNumber]],0),9)*$H1958</f>
        <v>654349.11356421048</v>
      </c>
      <c r="J1958" s="15">
        <f>IF(VPPEL[[#This Row],[Unadjusted Maximum Revenue]]/(VPPEL[[#This Row],[Proposed Taxable Valuation]]/1000)&gt;VPPEL[[#This Row],[Max VPPEL RATE]],VPPEL[[#This Row],[Max VPPEL RATE]],VPPEL[[#This Row],[Unadjusted Maximum Revenue]]/(VPPEL[[#This Row],[Proposed Taxable Valuation]]/1000))</f>
        <v>0.59031251723547862</v>
      </c>
      <c r="K1958" s="26">
        <f>ROUND(VPPEL[[#This Row],[Proposed Taxable Valuation]]/1000*VPPEL[[#This Row],[Adjusted Rate]],0)</f>
        <v>654349</v>
      </c>
      <c r="L1958" s="19">
        <f t="shared" si="166"/>
        <v>-831012.93886584323</v>
      </c>
      <c r="M1958" s="17">
        <f t="shared" si="169"/>
        <v>-0.74968748276452146</v>
      </c>
      <c r="N1958" s="2">
        <v>611032232.84671879</v>
      </c>
      <c r="O1958">
        <f>INDEX($R$3:$T$335,MATCH(VPPEL[[#This Row],[DistrictNumber]],$R$3:$R$335,0),3)</f>
        <v>1.34</v>
      </c>
      <c r="P1958" s="9">
        <f t="shared" si="167"/>
        <v>818783</v>
      </c>
    </row>
    <row r="1959" spans="1:16" x14ac:dyDescent="0.35">
      <c r="A1959" s="13">
        <v>2031</v>
      </c>
      <c r="B1959" s="13">
        <f t="shared" si="165"/>
        <v>2030</v>
      </c>
      <c r="C1959" s="10" t="s">
        <v>660</v>
      </c>
      <c r="D1959" t="s">
        <v>661</v>
      </c>
      <c r="E1959" s="25">
        <f t="shared" ref="E1959" si="170">SUM(E1634:E1958)</f>
        <v>483756713849.32007</v>
      </c>
      <c r="F1959" s="13">
        <f>INDEX($R$3:$T$335,MATCH(VPPEL[[#This Row],[DistrictNumber]],$R$3:$R$335,0),3)</f>
        <v>0</v>
      </c>
      <c r="G1959" s="9">
        <f t="shared" si="168"/>
        <v>0</v>
      </c>
      <c r="H1959" s="11">
        <v>1.02</v>
      </c>
      <c r="I1959" s="12" cm="1">
        <f t="array" ref="I1959">INDEX(VPPEL[],MATCH(VPPEL[[#This Row],[Base Year]]&amp;VPPEL[[#This Row],[DistrictNumber]],VPPEL[[Fiscal Year]:[Fiscal Year]]&amp;VPPEL[[DistrictNumber]:[DistrictNumber]],0),9)*$H1959</f>
        <v>0</v>
      </c>
      <c r="J1959" s="15">
        <f>IF(VPPEL[[#This Row],[Unadjusted Maximum Revenue]]/(VPPEL[[#This Row],[Proposed Taxable Valuation]]/1000)&gt;VPPEL[[#This Row],[Max VPPEL RATE]],VPPEL[[#This Row],[Max VPPEL RATE]],VPPEL[[#This Row],[Unadjusted Maximum Revenue]]/(VPPEL[[#This Row],[Proposed Taxable Valuation]]/1000))</f>
        <v>0</v>
      </c>
      <c r="K1959" s="26">
        <f>SUM(K1634:K1958)</f>
        <v>255685253</v>
      </c>
      <c r="L1959" s="19">
        <f t="shared" si="166"/>
        <v>0</v>
      </c>
      <c r="M1959" s="17">
        <f t="shared" si="169"/>
        <v>0</v>
      </c>
      <c r="N1959" s="20">
        <f t="shared" ref="N1959" si="171">SUM(N1634:N1958)</f>
        <v>298731106128.75885</v>
      </c>
      <c r="O1959">
        <f>INDEX($R$3:$T$335,MATCH(VPPEL[[#This Row],[DistrictNumber]],$R$3:$R$335,0),3)</f>
        <v>0</v>
      </c>
      <c r="P1959" s="26">
        <f>SUM(P1634:P1958)</f>
        <v>291387118</v>
      </c>
    </row>
    <row r="1960" spans="1:16" x14ac:dyDescent="0.35">
      <c r="G1960" s="9"/>
      <c r="H1960" s="11"/>
      <c r="I1960" s="12"/>
      <c r="J1960" s="15"/>
      <c r="K1960" s="15"/>
      <c r="P1960" s="9"/>
    </row>
    <row r="1961" spans="1:16" x14ac:dyDescent="0.35">
      <c r="G1961" s="9"/>
      <c r="H1961" s="11"/>
      <c r="I1961" s="12"/>
      <c r="J1961" s="15"/>
      <c r="K1961" s="15"/>
      <c r="P1961" s="9"/>
    </row>
    <row r="1962" spans="1:16" x14ac:dyDescent="0.35">
      <c r="G1962" s="9"/>
      <c r="H1962" s="11"/>
      <c r="I1962" s="12"/>
      <c r="J1962" s="15"/>
      <c r="K1962" s="15"/>
      <c r="P1962" s="9"/>
    </row>
    <row r="1963" spans="1:16" x14ac:dyDescent="0.35">
      <c r="G1963" s="9"/>
      <c r="H1963" s="11"/>
      <c r="I1963" s="12"/>
      <c r="J1963" s="15"/>
      <c r="K1963" s="15"/>
      <c r="P1963" s="9"/>
    </row>
    <row r="1964" spans="1:16" x14ac:dyDescent="0.35">
      <c r="G1964" s="9"/>
      <c r="H1964" s="11"/>
      <c r="I1964" s="12"/>
      <c r="J1964" s="15"/>
      <c r="K1964" s="15"/>
      <c r="P1964" s="9"/>
    </row>
    <row r="1965" spans="1:16" x14ac:dyDescent="0.35">
      <c r="G1965" s="9"/>
      <c r="H1965" s="11"/>
      <c r="I1965" s="12"/>
      <c r="J1965" s="15"/>
      <c r="K1965" s="15"/>
      <c r="P1965" s="9"/>
    </row>
    <row r="1966" spans="1:16" x14ac:dyDescent="0.35">
      <c r="G1966" s="9"/>
      <c r="H1966" s="11"/>
      <c r="I1966" s="12"/>
      <c r="J1966" s="15"/>
      <c r="K1966" s="15"/>
      <c r="P1966" s="9"/>
    </row>
    <row r="1967" spans="1:16" x14ac:dyDescent="0.35">
      <c r="G1967" s="9"/>
      <c r="H1967" s="11"/>
      <c r="I1967" s="12"/>
      <c r="J1967" s="15"/>
      <c r="K1967" s="15"/>
      <c r="P1967" s="9"/>
    </row>
    <row r="1968" spans="1:16" x14ac:dyDescent="0.35">
      <c r="G1968" s="9"/>
      <c r="H1968" s="11"/>
      <c r="I1968" s="12"/>
      <c r="J1968" s="15"/>
      <c r="K1968" s="15"/>
      <c r="P1968" s="9"/>
    </row>
    <row r="1969" spans="7:16" x14ac:dyDescent="0.35">
      <c r="G1969" s="9"/>
      <c r="H1969" s="11"/>
      <c r="I1969" s="12"/>
      <c r="J1969" s="15"/>
      <c r="K1969" s="15"/>
      <c r="P1969" s="9"/>
    </row>
    <row r="1970" spans="7:16" x14ac:dyDescent="0.35">
      <c r="G1970" s="9"/>
      <c r="H1970" s="11"/>
      <c r="I1970" s="12"/>
      <c r="J1970" s="15"/>
      <c r="K1970" s="15"/>
      <c r="P1970" s="9"/>
    </row>
    <row r="1971" spans="7:16" x14ac:dyDescent="0.35">
      <c r="G1971" s="9"/>
      <c r="H1971" s="11"/>
      <c r="I1971" s="12"/>
      <c r="J1971" s="15"/>
      <c r="K1971" s="15"/>
      <c r="P1971" s="9"/>
    </row>
    <row r="1972" spans="7:16" x14ac:dyDescent="0.35">
      <c r="G1972" s="9"/>
      <c r="H1972" s="11"/>
      <c r="I1972" s="12"/>
      <c r="J1972" s="15"/>
      <c r="K1972" s="15"/>
      <c r="P1972" s="9"/>
    </row>
    <row r="1973" spans="7:16" x14ac:dyDescent="0.35">
      <c r="G1973" s="9"/>
      <c r="H1973" s="11"/>
      <c r="I1973" s="12"/>
      <c r="J1973" s="15"/>
      <c r="K1973" s="15"/>
      <c r="P1973" s="9"/>
    </row>
    <row r="1974" spans="7:16" x14ac:dyDescent="0.35">
      <c r="G1974" s="9"/>
      <c r="H1974" s="11"/>
      <c r="I1974" s="12"/>
      <c r="J1974" s="15"/>
      <c r="K1974" s="15"/>
      <c r="P1974" s="9"/>
    </row>
    <row r="1975" spans="7:16" x14ac:dyDescent="0.35">
      <c r="G1975" s="9"/>
      <c r="H1975" s="11"/>
      <c r="I1975" s="12"/>
      <c r="J1975" s="15"/>
      <c r="K1975" s="15"/>
      <c r="P1975" s="9"/>
    </row>
    <row r="1976" spans="7:16" x14ac:dyDescent="0.35">
      <c r="G1976" s="9"/>
      <c r="H1976" s="11"/>
      <c r="I1976" s="12"/>
      <c r="J1976" s="15"/>
      <c r="K1976" s="15"/>
      <c r="P1976" s="9"/>
    </row>
    <row r="1977" spans="7:16" x14ac:dyDescent="0.35">
      <c r="G1977" s="9"/>
      <c r="H1977" s="11"/>
      <c r="I1977" s="12"/>
      <c r="J1977" s="15"/>
      <c r="K1977" s="15"/>
      <c r="P1977" s="9"/>
    </row>
    <row r="1978" spans="7:16" x14ac:dyDescent="0.35">
      <c r="G1978" s="9"/>
      <c r="H1978" s="11"/>
      <c r="I1978" s="12"/>
      <c r="J1978" s="15"/>
      <c r="K1978" s="15"/>
      <c r="P1978" s="9"/>
    </row>
    <row r="1979" spans="7:16" x14ac:dyDescent="0.35">
      <c r="G1979" s="9"/>
      <c r="H1979" s="11"/>
      <c r="I1979" s="12"/>
      <c r="J1979" s="15"/>
      <c r="K1979" s="15"/>
      <c r="P1979" s="9"/>
    </row>
    <row r="1980" spans="7:16" x14ac:dyDescent="0.35">
      <c r="G1980" s="9"/>
      <c r="H1980" s="11"/>
      <c r="I1980" s="12"/>
      <c r="J1980" s="15"/>
      <c r="K1980" s="15"/>
      <c r="P1980" s="9"/>
    </row>
    <row r="1981" spans="7:16" x14ac:dyDescent="0.35">
      <c r="G1981" s="9"/>
      <c r="H1981" s="11"/>
      <c r="I1981" s="12"/>
      <c r="J1981" s="15"/>
      <c r="K1981" s="15"/>
      <c r="P1981" s="9"/>
    </row>
    <row r="1982" spans="7:16" x14ac:dyDescent="0.35">
      <c r="G1982" s="9"/>
      <c r="H1982" s="11"/>
      <c r="I1982" s="12"/>
      <c r="J1982" s="15"/>
      <c r="K1982" s="15"/>
      <c r="P1982" s="9"/>
    </row>
    <row r="1983" spans="7:16" x14ac:dyDescent="0.35">
      <c r="G1983" s="9"/>
      <c r="H1983" s="11"/>
      <c r="I1983" s="12"/>
      <c r="J1983" s="15"/>
      <c r="K1983" s="15"/>
      <c r="P1983" s="9"/>
    </row>
    <row r="1984" spans="7:16" x14ac:dyDescent="0.35">
      <c r="G1984" s="9"/>
      <c r="H1984" s="11"/>
      <c r="I1984" s="12"/>
      <c r="J1984" s="15"/>
      <c r="K1984" s="15"/>
      <c r="P1984" s="9"/>
    </row>
    <row r="1985" spans="7:16" x14ac:dyDescent="0.35">
      <c r="G1985" s="9"/>
      <c r="H1985" s="11"/>
      <c r="I1985" s="12"/>
      <c r="J1985" s="15"/>
      <c r="K1985" s="15"/>
      <c r="P1985" s="9"/>
    </row>
    <row r="1986" spans="7:16" x14ac:dyDescent="0.35">
      <c r="G1986" s="9"/>
      <c r="H1986" s="11"/>
      <c r="I1986" s="12"/>
      <c r="J1986" s="15"/>
      <c r="K1986" s="15"/>
      <c r="P1986" s="9"/>
    </row>
    <row r="1987" spans="7:16" x14ac:dyDescent="0.35">
      <c r="G1987" s="9"/>
      <c r="H1987" s="11"/>
      <c r="I1987" s="12"/>
      <c r="J1987" s="15"/>
      <c r="K1987" s="15"/>
      <c r="P1987" s="9"/>
    </row>
    <row r="1988" spans="7:16" x14ac:dyDescent="0.35">
      <c r="G1988" s="9"/>
      <c r="H1988" s="11"/>
      <c r="I1988" s="12"/>
      <c r="J1988" s="15"/>
      <c r="K1988" s="15"/>
      <c r="P1988" s="9"/>
    </row>
    <row r="1989" spans="7:16" x14ac:dyDescent="0.35">
      <c r="G1989" s="9"/>
      <c r="H1989" s="11"/>
      <c r="I1989" s="12"/>
      <c r="J1989" s="15"/>
      <c r="K1989" s="15"/>
      <c r="P1989" s="9"/>
    </row>
    <row r="1990" spans="7:16" x14ac:dyDescent="0.35">
      <c r="G1990" s="9"/>
      <c r="H1990" s="11"/>
      <c r="I1990" s="12"/>
      <c r="J1990" s="15"/>
      <c r="K1990" s="15"/>
      <c r="P1990" s="9"/>
    </row>
    <row r="1991" spans="7:16" x14ac:dyDescent="0.35">
      <c r="G1991" s="9"/>
      <c r="H1991" s="11"/>
      <c r="I1991" s="12"/>
      <c r="J1991" s="15"/>
      <c r="K1991" s="15"/>
      <c r="P1991" s="9"/>
    </row>
    <row r="1992" spans="7:16" x14ac:dyDescent="0.35">
      <c r="G1992" s="9"/>
      <c r="H1992" s="11"/>
      <c r="I1992" s="12"/>
      <c r="J1992" s="15"/>
      <c r="K1992" s="15"/>
      <c r="P1992" s="9"/>
    </row>
    <row r="1993" spans="7:16" x14ac:dyDescent="0.35">
      <c r="G1993" s="9"/>
      <c r="H1993" s="11"/>
      <c r="I1993" s="12"/>
      <c r="J1993" s="15"/>
      <c r="K1993" s="15"/>
      <c r="P1993" s="9"/>
    </row>
    <row r="1994" spans="7:16" x14ac:dyDescent="0.35">
      <c r="G1994" s="9"/>
      <c r="H1994" s="11"/>
      <c r="I1994" s="12"/>
      <c r="J1994" s="15"/>
      <c r="K1994" s="15"/>
      <c r="P1994" s="9"/>
    </row>
    <row r="1995" spans="7:16" x14ac:dyDescent="0.35">
      <c r="G1995" s="9"/>
      <c r="H1995" s="11"/>
      <c r="I1995" s="12"/>
      <c r="J1995" s="15"/>
      <c r="K1995" s="15"/>
      <c r="P1995" s="9"/>
    </row>
    <row r="1996" spans="7:16" x14ac:dyDescent="0.35">
      <c r="G1996" s="9"/>
      <c r="H1996" s="11"/>
      <c r="I1996" s="12"/>
      <c r="J1996" s="15"/>
      <c r="K1996" s="15"/>
      <c r="P1996" s="9"/>
    </row>
    <row r="1997" spans="7:16" x14ac:dyDescent="0.35">
      <c r="G1997" s="9"/>
      <c r="H1997" s="11"/>
      <c r="I1997" s="12"/>
      <c r="J1997" s="15"/>
      <c r="K1997" s="15"/>
      <c r="P1997" s="9"/>
    </row>
    <row r="1998" spans="7:16" x14ac:dyDescent="0.35">
      <c r="G1998" s="9"/>
      <c r="H1998" s="11"/>
      <c r="I1998" s="12"/>
      <c r="J1998" s="15"/>
      <c r="K1998" s="15"/>
      <c r="P1998" s="9"/>
    </row>
    <row r="1999" spans="7:16" x14ac:dyDescent="0.35">
      <c r="G1999" s="9"/>
      <c r="H1999" s="11"/>
      <c r="I1999" s="12"/>
      <c r="J1999" s="15"/>
      <c r="K1999" s="15"/>
      <c r="P1999" s="9"/>
    </row>
    <row r="2000" spans="7:16" x14ac:dyDescent="0.35">
      <c r="G2000" s="9"/>
      <c r="H2000" s="11"/>
      <c r="I2000" s="12"/>
      <c r="J2000" s="15"/>
      <c r="K2000" s="15"/>
      <c r="P2000" s="9"/>
    </row>
    <row r="2001" spans="7:16" x14ac:dyDescent="0.35">
      <c r="G2001" s="9"/>
      <c r="H2001" s="11"/>
      <c r="I2001" s="12"/>
      <c r="J2001" s="15"/>
      <c r="K2001" s="15"/>
      <c r="P2001" s="9"/>
    </row>
    <row r="2002" spans="7:16" x14ac:dyDescent="0.35">
      <c r="G2002" s="9"/>
      <c r="H2002" s="11"/>
      <c r="I2002" s="12"/>
      <c r="J2002" s="15"/>
      <c r="K2002" s="15"/>
      <c r="P2002" s="9"/>
    </row>
    <row r="2003" spans="7:16" x14ac:dyDescent="0.35">
      <c r="G2003" s="9"/>
      <c r="H2003" s="11"/>
      <c r="I2003" s="12"/>
      <c r="J2003" s="15"/>
      <c r="K2003" s="15"/>
      <c r="P2003" s="9"/>
    </row>
    <row r="2004" spans="7:16" x14ac:dyDescent="0.35">
      <c r="G2004" s="9"/>
      <c r="H2004" s="11"/>
      <c r="I2004" s="12"/>
      <c r="J2004" s="15"/>
      <c r="K2004" s="15"/>
      <c r="P2004" s="9"/>
    </row>
    <row r="2005" spans="7:16" x14ac:dyDescent="0.35">
      <c r="G2005" s="9"/>
      <c r="H2005" s="11"/>
      <c r="I2005" s="12"/>
      <c r="J2005" s="15"/>
      <c r="K2005" s="15"/>
      <c r="P2005" s="9"/>
    </row>
    <row r="2006" spans="7:16" x14ac:dyDescent="0.35">
      <c r="G2006" s="9"/>
      <c r="H2006" s="11"/>
      <c r="I2006" s="12"/>
      <c r="J2006" s="15"/>
      <c r="K2006" s="15"/>
      <c r="P2006" s="9"/>
    </row>
    <row r="2007" spans="7:16" x14ac:dyDescent="0.35">
      <c r="G2007" s="9"/>
      <c r="H2007" s="11"/>
      <c r="I2007" s="12"/>
      <c r="J2007" s="15"/>
      <c r="K2007" s="15"/>
      <c r="P2007" s="9"/>
    </row>
    <row r="2008" spans="7:16" x14ac:dyDescent="0.35">
      <c r="G2008" s="9"/>
      <c r="H2008" s="11"/>
      <c r="I2008" s="12"/>
      <c r="J2008" s="15"/>
      <c r="K2008" s="15"/>
      <c r="P2008" s="9"/>
    </row>
    <row r="2009" spans="7:16" x14ac:dyDescent="0.35">
      <c r="G2009" s="9"/>
      <c r="H2009" s="11"/>
      <c r="I2009" s="12"/>
      <c r="J2009" s="15"/>
      <c r="K2009" s="15"/>
      <c r="P2009" s="9"/>
    </row>
    <row r="2010" spans="7:16" x14ac:dyDescent="0.35">
      <c r="G2010" s="9"/>
      <c r="H2010" s="11"/>
      <c r="I2010" s="12"/>
      <c r="J2010" s="15"/>
      <c r="K2010" s="15"/>
      <c r="P2010" s="9"/>
    </row>
    <row r="2011" spans="7:16" x14ac:dyDescent="0.35">
      <c r="G2011" s="9"/>
      <c r="H2011" s="11"/>
      <c r="I2011" s="12"/>
      <c r="J2011" s="15"/>
      <c r="K2011" s="15"/>
      <c r="P2011" s="9"/>
    </row>
    <row r="2012" spans="7:16" x14ac:dyDescent="0.35">
      <c r="G2012" s="9"/>
      <c r="H2012" s="11"/>
      <c r="I2012" s="12"/>
      <c r="J2012" s="15"/>
      <c r="K2012" s="15"/>
      <c r="P2012" s="9"/>
    </row>
    <row r="2013" spans="7:16" x14ac:dyDescent="0.35">
      <c r="G2013" s="9"/>
      <c r="H2013" s="11"/>
      <c r="I2013" s="12"/>
      <c r="J2013" s="15"/>
      <c r="K2013" s="15"/>
      <c r="P2013" s="9"/>
    </row>
    <row r="2014" spans="7:16" x14ac:dyDescent="0.35">
      <c r="G2014" s="9"/>
      <c r="H2014" s="11"/>
      <c r="I2014" s="12"/>
      <c r="J2014" s="15"/>
      <c r="K2014" s="15"/>
      <c r="P2014" s="9"/>
    </row>
    <row r="2015" spans="7:16" x14ac:dyDescent="0.35">
      <c r="G2015" s="9"/>
      <c r="H2015" s="11"/>
      <c r="I2015" s="12"/>
      <c r="J2015" s="15"/>
      <c r="K2015" s="15"/>
      <c r="P2015" s="9"/>
    </row>
    <row r="2016" spans="7:16" x14ac:dyDescent="0.35">
      <c r="G2016" s="9"/>
      <c r="H2016" s="11"/>
      <c r="I2016" s="12"/>
      <c r="J2016" s="15"/>
      <c r="K2016" s="15"/>
      <c r="P2016" s="9"/>
    </row>
    <row r="2017" spans="7:16" x14ac:dyDescent="0.35">
      <c r="G2017" s="9"/>
      <c r="H2017" s="11"/>
      <c r="I2017" s="12"/>
      <c r="J2017" s="15"/>
      <c r="K2017" s="15"/>
      <c r="P2017" s="9"/>
    </row>
    <row r="2018" spans="7:16" x14ac:dyDescent="0.35">
      <c r="G2018" s="9"/>
      <c r="H2018" s="11"/>
      <c r="I2018" s="12"/>
      <c r="J2018" s="15"/>
      <c r="K2018" s="15"/>
      <c r="P2018" s="9"/>
    </row>
    <row r="2019" spans="7:16" x14ac:dyDescent="0.35">
      <c r="G2019" s="9"/>
      <c r="H2019" s="11"/>
      <c r="I2019" s="12"/>
      <c r="J2019" s="15"/>
      <c r="K2019" s="15"/>
      <c r="P2019" s="9"/>
    </row>
    <row r="2020" spans="7:16" x14ac:dyDescent="0.35">
      <c r="G2020" s="9"/>
      <c r="H2020" s="11"/>
      <c r="I2020" s="12"/>
      <c r="J2020" s="15"/>
      <c r="K2020" s="15"/>
      <c r="P2020" s="9"/>
    </row>
    <row r="2021" spans="7:16" x14ac:dyDescent="0.35">
      <c r="G2021" s="9"/>
      <c r="H2021" s="11"/>
      <c r="I2021" s="12"/>
      <c r="J2021" s="15"/>
      <c r="K2021" s="15"/>
      <c r="P2021" s="9"/>
    </row>
    <row r="2022" spans="7:16" x14ac:dyDescent="0.35">
      <c r="G2022" s="9"/>
      <c r="H2022" s="11"/>
      <c r="I2022" s="12"/>
      <c r="J2022" s="15"/>
      <c r="K2022" s="15"/>
      <c r="P2022" s="9"/>
    </row>
    <row r="2023" spans="7:16" x14ac:dyDescent="0.35">
      <c r="G2023" s="9"/>
      <c r="H2023" s="11"/>
      <c r="I2023" s="12"/>
      <c r="J2023" s="15"/>
      <c r="K2023" s="15"/>
      <c r="P2023" s="9"/>
    </row>
    <row r="2024" spans="7:16" x14ac:dyDescent="0.35">
      <c r="G2024" s="9"/>
      <c r="H2024" s="11"/>
      <c r="I2024" s="12"/>
      <c r="J2024" s="15"/>
      <c r="K2024" s="15"/>
      <c r="P2024" s="9"/>
    </row>
    <row r="2025" spans="7:16" x14ac:dyDescent="0.35">
      <c r="G2025" s="9"/>
      <c r="H2025" s="11"/>
      <c r="I2025" s="12"/>
      <c r="J2025" s="15"/>
      <c r="K2025" s="15"/>
      <c r="P2025" s="9"/>
    </row>
    <row r="2026" spans="7:16" x14ac:dyDescent="0.35">
      <c r="G2026" s="9"/>
      <c r="H2026" s="11"/>
      <c r="I2026" s="12"/>
      <c r="J2026" s="15"/>
      <c r="K2026" s="15"/>
      <c r="P2026" s="9"/>
    </row>
    <row r="2027" spans="7:16" x14ac:dyDescent="0.35">
      <c r="G2027" s="9"/>
      <c r="H2027" s="11"/>
      <c r="I2027" s="12"/>
      <c r="J2027" s="15"/>
      <c r="K2027" s="15"/>
      <c r="P2027" s="9"/>
    </row>
    <row r="2028" spans="7:16" x14ac:dyDescent="0.35">
      <c r="G2028" s="9"/>
      <c r="H2028" s="11"/>
      <c r="I2028" s="12"/>
      <c r="J2028" s="15"/>
      <c r="K2028" s="15"/>
      <c r="P2028" s="9"/>
    </row>
    <row r="2029" spans="7:16" x14ac:dyDescent="0.35">
      <c r="G2029" s="9"/>
      <c r="H2029" s="11"/>
      <c r="I2029" s="12"/>
      <c r="J2029" s="15"/>
      <c r="K2029" s="15"/>
      <c r="P2029" s="9"/>
    </row>
    <row r="2030" spans="7:16" x14ac:dyDescent="0.35">
      <c r="G2030" s="9"/>
      <c r="H2030" s="11"/>
      <c r="I2030" s="12"/>
      <c r="J2030" s="15"/>
      <c r="K2030" s="15"/>
      <c r="P2030" s="9"/>
    </row>
    <row r="2031" spans="7:16" x14ac:dyDescent="0.35">
      <c r="G2031" s="9"/>
      <c r="H2031" s="11"/>
      <c r="I2031" s="12"/>
      <c r="J2031" s="15"/>
      <c r="K2031" s="15"/>
      <c r="P2031" s="9"/>
    </row>
    <row r="2032" spans="7:16" x14ac:dyDescent="0.35">
      <c r="G2032" s="9"/>
      <c r="H2032" s="11"/>
      <c r="I2032" s="12"/>
      <c r="J2032" s="15"/>
      <c r="K2032" s="15"/>
      <c r="P2032" s="9"/>
    </row>
    <row r="2033" spans="7:16" x14ac:dyDescent="0.35">
      <c r="G2033" s="9"/>
      <c r="H2033" s="11"/>
      <c r="I2033" s="12"/>
      <c r="J2033" s="15"/>
      <c r="K2033" s="15"/>
      <c r="P2033" s="9"/>
    </row>
    <row r="2034" spans="7:16" x14ac:dyDescent="0.35">
      <c r="G2034" s="9"/>
      <c r="H2034" s="11"/>
      <c r="I2034" s="12"/>
      <c r="J2034" s="15"/>
      <c r="K2034" s="15"/>
      <c r="P2034" s="9"/>
    </row>
    <row r="2035" spans="7:16" x14ac:dyDescent="0.35">
      <c r="G2035" s="9"/>
      <c r="H2035" s="11"/>
      <c r="I2035" s="12"/>
      <c r="J2035" s="15"/>
      <c r="K2035" s="15"/>
      <c r="P2035" s="9"/>
    </row>
    <row r="2036" spans="7:16" x14ac:dyDescent="0.35">
      <c r="G2036" s="9"/>
      <c r="H2036" s="11"/>
      <c r="I2036" s="12"/>
      <c r="J2036" s="15"/>
      <c r="K2036" s="15"/>
      <c r="P2036" s="9"/>
    </row>
    <row r="2037" spans="7:16" x14ac:dyDescent="0.35">
      <c r="G2037" s="9"/>
      <c r="H2037" s="11"/>
      <c r="I2037" s="12"/>
      <c r="J2037" s="15"/>
      <c r="K2037" s="15"/>
      <c r="P2037" s="9"/>
    </row>
    <row r="2038" spans="7:16" x14ac:dyDescent="0.35">
      <c r="G2038" s="9"/>
      <c r="H2038" s="11"/>
      <c r="I2038" s="12"/>
      <c r="J2038" s="15"/>
      <c r="K2038" s="15"/>
      <c r="P2038" s="9"/>
    </row>
    <row r="2039" spans="7:16" x14ac:dyDescent="0.35">
      <c r="G2039" s="9"/>
      <c r="H2039" s="11"/>
      <c r="I2039" s="12"/>
      <c r="J2039" s="15"/>
      <c r="K2039" s="15"/>
      <c r="P2039" s="9"/>
    </row>
    <row r="2040" spans="7:16" x14ac:dyDescent="0.35">
      <c r="G2040" s="9"/>
      <c r="H2040" s="11"/>
      <c r="I2040" s="12"/>
      <c r="J2040" s="15"/>
      <c r="K2040" s="15"/>
      <c r="P2040" s="9"/>
    </row>
    <row r="2041" spans="7:16" x14ac:dyDescent="0.35">
      <c r="G2041" s="9"/>
      <c r="H2041" s="11"/>
      <c r="I2041" s="12"/>
      <c r="J2041" s="15"/>
      <c r="K2041" s="15"/>
      <c r="P2041" s="9"/>
    </row>
    <row r="2042" spans="7:16" x14ac:dyDescent="0.35">
      <c r="G2042" s="9"/>
      <c r="H2042" s="11"/>
      <c r="I2042" s="12"/>
      <c r="J2042" s="15"/>
      <c r="K2042" s="15"/>
      <c r="P2042" s="9"/>
    </row>
    <row r="2043" spans="7:16" x14ac:dyDescent="0.35">
      <c r="G2043" s="9"/>
      <c r="H2043" s="11"/>
      <c r="I2043" s="12"/>
      <c r="J2043" s="15"/>
      <c r="K2043" s="15"/>
      <c r="P2043" s="9"/>
    </row>
    <row r="2044" spans="7:16" x14ac:dyDescent="0.35">
      <c r="G2044" s="9"/>
      <c r="H2044" s="11"/>
      <c r="I2044" s="12"/>
      <c r="J2044" s="15"/>
      <c r="K2044" s="15"/>
      <c r="P2044" s="9"/>
    </row>
    <row r="2045" spans="7:16" x14ac:dyDescent="0.35">
      <c r="G2045" s="9"/>
      <c r="H2045" s="11"/>
      <c r="I2045" s="12"/>
      <c r="J2045" s="15"/>
      <c r="K2045" s="15"/>
      <c r="P2045" s="9"/>
    </row>
    <row r="2046" spans="7:16" x14ac:dyDescent="0.35">
      <c r="G2046" s="9"/>
      <c r="H2046" s="11"/>
      <c r="I2046" s="12"/>
      <c r="J2046" s="15"/>
      <c r="K2046" s="15"/>
      <c r="P2046" s="9"/>
    </row>
    <row r="2047" spans="7:16" x14ac:dyDescent="0.35">
      <c r="G2047" s="9"/>
      <c r="H2047" s="11"/>
      <c r="I2047" s="12"/>
      <c r="J2047" s="15"/>
      <c r="K2047" s="15"/>
      <c r="P2047" s="9"/>
    </row>
    <row r="2048" spans="7:16" x14ac:dyDescent="0.35">
      <c r="G2048" s="9"/>
      <c r="H2048" s="11"/>
      <c r="I2048" s="12"/>
      <c r="J2048" s="15"/>
      <c r="K2048" s="15"/>
      <c r="P2048" s="9"/>
    </row>
    <row r="2049" spans="7:16" x14ac:dyDescent="0.35">
      <c r="G2049" s="9"/>
      <c r="H2049" s="11"/>
      <c r="I2049" s="12"/>
      <c r="J2049" s="15"/>
      <c r="K2049" s="15"/>
      <c r="P2049" s="9"/>
    </row>
    <row r="2050" spans="7:16" x14ac:dyDescent="0.35">
      <c r="G2050" s="9"/>
      <c r="H2050" s="11"/>
      <c r="I2050" s="12"/>
      <c r="J2050" s="15"/>
      <c r="K2050" s="15"/>
      <c r="P2050" s="9"/>
    </row>
    <row r="2051" spans="7:16" x14ac:dyDescent="0.35">
      <c r="G2051" s="9"/>
      <c r="H2051" s="11"/>
      <c r="I2051" s="12"/>
      <c r="J2051" s="15"/>
      <c r="K2051" s="15"/>
      <c r="P2051" s="9"/>
    </row>
    <row r="2052" spans="7:16" x14ac:dyDescent="0.35">
      <c r="G2052" s="9"/>
      <c r="H2052" s="11"/>
      <c r="I2052" s="12"/>
      <c r="J2052" s="15"/>
      <c r="K2052" s="15"/>
      <c r="P2052" s="9"/>
    </row>
    <row r="2053" spans="7:16" x14ac:dyDescent="0.35">
      <c r="G2053" s="9"/>
      <c r="H2053" s="11"/>
      <c r="I2053" s="12"/>
      <c r="J2053" s="15"/>
      <c r="K2053" s="15"/>
      <c r="P2053" s="9"/>
    </row>
    <row r="2054" spans="7:16" x14ac:dyDescent="0.35">
      <c r="G2054" s="9"/>
      <c r="H2054" s="11"/>
      <c r="I2054" s="12"/>
      <c r="J2054" s="15"/>
      <c r="K2054" s="15"/>
      <c r="P2054" s="9"/>
    </row>
    <row r="2055" spans="7:16" x14ac:dyDescent="0.35">
      <c r="G2055" s="9"/>
      <c r="H2055" s="11"/>
      <c r="I2055" s="12"/>
      <c r="J2055" s="15"/>
      <c r="K2055" s="15"/>
      <c r="P2055" s="9"/>
    </row>
    <row r="2056" spans="7:16" x14ac:dyDescent="0.35">
      <c r="G2056" s="9"/>
      <c r="H2056" s="11"/>
      <c r="I2056" s="12"/>
      <c r="J2056" s="15"/>
      <c r="K2056" s="15"/>
      <c r="P2056" s="9"/>
    </row>
    <row r="2057" spans="7:16" x14ac:dyDescent="0.35">
      <c r="G2057" s="9"/>
      <c r="H2057" s="11"/>
      <c r="I2057" s="12"/>
      <c r="J2057" s="15"/>
      <c r="K2057" s="15"/>
      <c r="P2057" s="9"/>
    </row>
    <row r="2058" spans="7:16" x14ac:dyDescent="0.35">
      <c r="G2058" s="9"/>
      <c r="H2058" s="11"/>
      <c r="I2058" s="12"/>
      <c r="J2058" s="15"/>
      <c r="K2058" s="15"/>
      <c r="P2058" s="9"/>
    </row>
    <row r="2059" spans="7:16" x14ac:dyDescent="0.35">
      <c r="G2059" s="9"/>
      <c r="H2059" s="11"/>
      <c r="I2059" s="12"/>
      <c r="J2059" s="15"/>
      <c r="K2059" s="15"/>
      <c r="P2059" s="9"/>
    </row>
    <row r="2060" spans="7:16" x14ac:dyDescent="0.35">
      <c r="G2060" s="9"/>
      <c r="H2060" s="11"/>
      <c r="I2060" s="12"/>
      <c r="J2060" s="15"/>
      <c r="K2060" s="15"/>
      <c r="P2060" s="9"/>
    </row>
    <row r="2061" spans="7:16" x14ac:dyDescent="0.35">
      <c r="G2061" s="9"/>
      <c r="H2061" s="11"/>
      <c r="I2061" s="12"/>
      <c r="J2061" s="15"/>
      <c r="K2061" s="15"/>
      <c r="P2061" s="9"/>
    </row>
    <row r="2062" spans="7:16" x14ac:dyDescent="0.35">
      <c r="G2062" s="9"/>
      <c r="H2062" s="11"/>
      <c r="I2062" s="12"/>
      <c r="J2062" s="15"/>
      <c r="K2062" s="15"/>
      <c r="P2062" s="9"/>
    </row>
    <row r="2063" spans="7:16" x14ac:dyDescent="0.35">
      <c r="G2063" s="9"/>
      <c r="H2063" s="11"/>
      <c r="I2063" s="12"/>
      <c r="J2063" s="15"/>
      <c r="K2063" s="15"/>
      <c r="P2063" s="9"/>
    </row>
    <row r="2064" spans="7:16" x14ac:dyDescent="0.35">
      <c r="G2064" s="9"/>
      <c r="H2064" s="11"/>
      <c r="I2064" s="12"/>
      <c r="J2064" s="15"/>
      <c r="K2064" s="15"/>
      <c r="P2064" s="9"/>
    </row>
    <row r="2065" spans="7:16" x14ac:dyDescent="0.35">
      <c r="G2065" s="9"/>
      <c r="H2065" s="11"/>
      <c r="I2065" s="12"/>
      <c r="J2065" s="15"/>
      <c r="K2065" s="15"/>
      <c r="P2065" s="9"/>
    </row>
    <row r="2066" spans="7:16" x14ac:dyDescent="0.35">
      <c r="G2066" s="9"/>
      <c r="H2066" s="11"/>
      <c r="I2066" s="12"/>
      <c r="J2066" s="15"/>
      <c r="K2066" s="15"/>
      <c r="P2066" s="9"/>
    </row>
    <row r="2067" spans="7:16" x14ac:dyDescent="0.35">
      <c r="G2067" s="9"/>
      <c r="H2067" s="11"/>
      <c r="I2067" s="12"/>
      <c r="J2067" s="15"/>
      <c r="K2067" s="15"/>
      <c r="P2067" s="9"/>
    </row>
    <row r="2068" spans="7:16" x14ac:dyDescent="0.35">
      <c r="G2068" s="9"/>
      <c r="H2068" s="11"/>
      <c r="I2068" s="12"/>
      <c r="J2068" s="15"/>
      <c r="K2068" s="15"/>
      <c r="P2068" s="9"/>
    </row>
    <row r="2069" spans="7:16" x14ac:dyDescent="0.35">
      <c r="G2069" s="9"/>
      <c r="H2069" s="11"/>
      <c r="I2069" s="12"/>
      <c r="J2069" s="15"/>
      <c r="K2069" s="15"/>
      <c r="P2069" s="9"/>
    </row>
    <row r="2070" spans="7:16" x14ac:dyDescent="0.35">
      <c r="G2070" s="9"/>
      <c r="H2070" s="11"/>
      <c r="I2070" s="12"/>
      <c r="J2070" s="15"/>
      <c r="K2070" s="15"/>
      <c r="P2070" s="9"/>
    </row>
    <row r="2071" spans="7:16" x14ac:dyDescent="0.35">
      <c r="G2071" s="9"/>
      <c r="H2071" s="11"/>
      <c r="I2071" s="12"/>
      <c r="J2071" s="15"/>
      <c r="K2071" s="15"/>
      <c r="P2071" s="9"/>
    </row>
    <row r="2072" spans="7:16" x14ac:dyDescent="0.35">
      <c r="G2072" s="9"/>
      <c r="H2072" s="11"/>
      <c r="I2072" s="12"/>
      <c r="J2072" s="15"/>
      <c r="K2072" s="15"/>
      <c r="P2072" s="9"/>
    </row>
    <row r="2073" spans="7:16" x14ac:dyDescent="0.35">
      <c r="G2073" s="9"/>
      <c r="H2073" s="11"/>
      <c r="I2073" s="12"/>
      <c r="J2073" s="15"/>
      <c r="K2073" s="15"/>
      <c r="P2073" s="9"/>
    </row>
    <row r="2074" spans="7:16" x14ac:dyDescent="0.35">
      <c r="G2074" s="9"/>
      <c r="H2074" s="11"/>
      <c r="I2074" s="12"/>
      <c r="J2074" s="15"/>
      <c r="K2074" s="15"/>
      <c r="P2074" s="9"/>
    </row>
    <row r="2075" spans="7:16" x14ac:dyDescent="0.35">
      <c r="G2075" s="9"/>
      <c r="H2075" s="11"/>
      <c r="I2075" s="12"/>
      <c r="J2075" s="15"/>
      <c r="K2075" s="15"/>
      <c r="P2075" s="9"/>
    </row>
    <row r="2076" spans="7:16" x14ac:dyDescent="0.35">
      <c r="G2076" s="9"/>
      <c r="H2076" s="11"/>
      <c r="I2076" s="12"/>
      <c r="J2076" s="15"/>
      <c r="K2076" s="15"/>
      <c r="P2076" s="9"/>
    </row>
    <row r="2077" spans="7:16" x14ac:dyDescent="0.35">
      <c r="G2077" s="9"/>
      <c r="H2077" s="11"/>
      <c r="I2077" s="12"/>
      <c r="J2077" s="15"/>
      <c r="K2077" s="15"/>
      <c r="P2077" s="9"/>
    </row>
    <row r="2078" spans="7:16" x14ac:dyDescent="0.35">
      <c r="G2078" s="9"/>
      <c r="H2078" s="11"/>
      <c r="I2078" s="12"/>
      <c r="J2078" s="15"/>
      <c r="K2078" s="15"/>
      <c r="P2078" s="9"/>
    </row>
    <row r="2079" spans="7:16" x14ac:dyDescent="0.35">
      <c r="G2079" s="9"/>
      <c r="H2079" s="11"/>
      <c r="I2079" s="12"/>
      <c r="J2079" s="15"/>
      <c r="K2079" s="15"/>
      <c r="P2079" s="9"/>
    </row>
    <row r="2080" spans="7:16" x14ac:dyDescent="0.35">
      <c r="G2080" s="9"/>
      <c r="H2080" s="11"/>
      <c r="I2080" s="12"/>
      <c r="J2080" s="15"/>
      <c r="K2080" s="15"/>
      <c r="P2080" s="9"/>
    </row>
    <row r="2081" spans="7:16" x14ac:dyDescent="0.35">
      <c r="G2081" s="9"/>
      <c r="H2081" s="11"/>
      <c r="I2081" s="12"/>
      <c r="J2081" s="15"/>
      <c r="K2081" s="15"/>
      <c r="P2081" s="9"/>
    </row>
    <row r="2082" spans="7:16" x14ac:dyDescent="0.35">
      <c r="G2082" s="9"/>
      <c r="H2082" s="11"/>
      <c r="I2082" s="12"/>
      <c r="J2082" s="15"/>
      <c r="K2082" s="15"/>
      <c r="P2082" s="9"/>
    </row>
    <row r="2083" spans="7:16" x14ac:dyDescent="0.35">
      <c r="G2083" s="9"/>
      <c r="H2083" s="11"/>
      <c r="I2083" s="12"/>
      <c r="J2083" s="15"/>
      <c r="K2083" s="15"/>
      <c r="P2083" s="9"/>
    </row>
    <row r="2084" spans="7:16" x14ac:dyDescent="0.35">
      <c r="G2084" s="9"/>
      <c r="H2084" s="11"/>
      <c r="I2084" s="12"/>
      <c r="J2084" s="15"/>
      <c r="K2084" s="15"/>
      <c r="P2084" s="9"/>
    </row>
    <row r="2085" spans="7:16" x14ac:dyDescent="0.35">
      <c r="G2085" s="9"/>
      <c r="H2085" s="11"/>
      <c r="I2085" s="12"/>
      <c r="J2085" s="15"/>
      <c r="K2085" s="15"/>
      <c r="P2085" s="9"/>
    </row>
    <row r="2086" spans="7:16" x14ac:dyDescent="0.35">
      <c r="G2086" s="9"/>
      <c r="H2086" s="11"/>
      <c r="I2086" s="12"/>
      <c r="J2086" s="15"/>
      <c r="K2086" s="15"/>
      <c r="P2086" s="9"/>
    </row>
    <row r="2087" spans="7:16" x14ac:dyDescent="0.35">
      <c r="G2087" s="9"/>
      <c r="H2087" s="11"/>
      <c r="I2087" s="12"/>
      <c r="J2087" s="15"/>
      <c r="K2087" s="15"/>
      <c r="P2087" s="9"/>
    </row>
    <row r="2088" spans="7:16" x14ac:dyDescent="0.35">
      <c r="G2088" s="9"/>
      <c r="H2088" s="11"/>
      <c r="I2088" s="12"/>
      <c r="J2088" s="15"/>
      <c r="K2088" s="15"/>
      <c r="P2088" s="9"/>
    </row>
    <row r="2089" spans="7:16" x14ac:dyDescent="0.35">
      <c r="G2089" s="9"/>
      <c r="H2089" s="11"/>
      <c r="I2089" s="12"/>
      <c r="J2089" s="15"/>
      <c r="K2089" s="15"/>
      <c r="P2089" s="9"/>
    </row>
    <row r="2090" spans="7:16" x14ac:dyDescent="0.35">
      <c r="G2090" s="9"/>
      <c r="H2090" s="11"/>
      <c r="I2090" s="12"/>
      <c r="J2090" s="15"/>
      <c r="K2090" s="15"/>
      <c r="P2090" s="9"/>
    </row>
    <row r="2091" spans="7:16" x14ac:dyDescent="0.35">
      <c r="G2091" s="9"/>
      <c r="H2091" s="11"/>
      <c r="I2091" s="12"/>
      <c r="J2091" s="15"/>
      <c r="K2091" s="15"/>
      <c r="P2091" s="9"/>
    </row>
    <row r="2092" spans="7:16" x14ac:dyDescent="0.35">
      <c r="G2092" s="9"/>
      <c r="H2092" s="11"/>
      <c r="I2092" s="12"/>
      <c r="J2092" s="15"/>
      <c r="K2092" s="15"/>
      <c r="P2092" s="9"/>
    </row>
    <row r="2093" spans="7:16" x14ac:dyDescent="0.35">
      <c r="G2093" s="9"/>
      <c r="H2093" s="11"/>
      <c r="I2093" s="12"/>
      <c r="J2093" s="15"/>
      <c r="K2093" s="15"/>
      <c r="P2093" s="9"/>
    </row>
    <row r="2094" spans="7:16" x14ac:dyDescent="0.35">
      <c r="G2094" s="9"/>
      <c r="H2094" s="11"/>
      <c r="I2094" s="12"/>
      <c r="J2094" s="15"/>
      <c r="K2094" s="15"/>
      <c r="P2094" s="9"/>
    </row>
    <row r="2095" spans="7:16" x14ac:dyDescent="0.35">
      <c r="G2095" s="9"/>
      <c r="H2095" s="11"/>
      <c r="I2095" s="12"/>
      <c r="J2095" s="15"/>
      <c r="K2095" s="15"/>
      <c r="P2095" s="9"/>
    </row>
    <row r="2096" spans="7:16" x14ac:dyDescent="0.35">
      <c r="G2096" s="9"/>
      <c r="H2096" s="11"/>
      <c r="I2096" s="12"/>
      <c r="J2096" s="15"/>
      <c r="K2096" s="15"/>
      <c r="P2096" s="9"/>
    </row>
    <row r="2097" spans="7:16" x14ac:dyDescent="0.35">
      <c r="G2097" s="9"/>
      <c r="H2097" s="11"/>
      <c r="I2097" s="12"/>
      <c r="J2097" s="15"/>
      <c r="K2097" s="15"/>
      <c r="P2097" s="9"/>
    </row>
    <row r="2098" spans="7:16" x14ac:dyDescent="0.35">
      <c r="G2098" s="9"/>
      <c r="H2098" s="11"/>
      <c r="I2098" s="12"/>
      <c r="J2098" s="15"/>
      <c r="K2098" s="15"/>
      <c r="P2098" s="9"/>
    </row>
    <row r="2099" spans="7:16" x14ac:dyDescent="0.35">
      <c r="G2099" s="9"/>
      <c r="H2099" s="11"/>
      <c r="I2099" s="12"/>
      <c r="J2099" s="15"/>
      <c r="K2099" s="15"/>
      <c r="P2099" s="9"/>
    </row>
    <row r="2100" spans="7:16" x14ac:dyDescent="0.35">
      <c r="G2100" s="9"/>
      <c r="H2100" s="11"/>
      <c r="I2100" s="12"/>
      <c r="J2100" s="15"/>
      <c r="K2100" s="15"/>
      <c r="P2100" s="9"/>
    </row>
    <row r="2101" spans="7:16" x14ac:dyDescent="0.35">
      <c r="G2101" s="9"/>
      <c r="H2101" s="11"/>
      <c r="I2101" s="12"/>
      <c r="J2101" s="15"/>
      <c r="K2101" s="15"/>
      <c r="P2101" s="9"/>
    </row>
    <row r="2102" spans="7:16" x14ac:dyDescent="0.35">
      <c r="G2102" s="9"/>
      <c r="H2102" s="11"/>
      <c r="I2102" s="12"/>
      <c r="J2102" s="15"/>
      <c r="K2102" s="15"/>
      <c r="P2102" s="9"/>
    </row>
    <row r="2103" spans="7:16" x14ac:dyDescent="0.35">
      <c r="G2103" s="9"/>
      <c r="H2103" s="11"/>
      <c r="I2103" s="12"/>
      <c r="J2103" s="15"/>
      <c r="K2103" s="15"/>
      <c r="P2103" s="9"/>
    </row>
    <row r="2104" spans="7:16" x14ac:dyDescent="0.35">
      <c r="G2104" s="9"/>
      <c r="H2104" s="11"/>
      <c r="I2104" s="12"/>
      <c r="J2104" s="15"/>
      <c r="K2104" s="15"/>
      <c r="P2104" s="9"/>
    </row>
    <row r="2105" spans="7:16" x14ac:dyDescent="0.35">
      <c r="G2105" s="9"/>
      <c r="H2105" s="11"/>
      <c r="I2105" s="12"/>
      <c r="J2105" s="15"/>
      <c r="K2105" s="15"/>
      <c r="P2105" s="9"/>
    </row>
    <row r="2106" spans="7:16" x14ac:dyDescent="0.35">
      <c r="G2106" s="9"/>
      <c r="H2106" s="11"/>
      <c r="I2106" s="12"/>
      <c r="J2106" s="15"/>
      <c r="K2106" s="15"/>
      <c r="P2106" s="9"/>
    </row>
    <row r="2107" spans="7:16" x14ac:dyDescent="0.35">
      <c r="G2107" s="9"/>
      <c r="H2107" s="11"/>
      <c r="I2107" s="12"/>
      <c r="J2107" s="15"/>
      <c r="K2107" s="15"/>
      <c r="P2107" s="9"/>
    </row>
    <row r="2108" spans="7:16" x14ac:dyDescent="0.35">
      <c r="G2108" s="9"/>
      <c r="H2108" s="11"/>
      <c r="I2108" s="12"/>
      <c r="J2108" s="15"/>
      <c r="K2108" s="15"/>
      <c r="P2108" s="9"/>
    </row>
    <row r="2109" spans="7:16" x14ac:dyDescent="0.35">
      <c r="G2109" s="9"/>
      <c r="H2109" s="11"/>
      <c r="I2109" s="12"/>
      <c r="J2109" s="15"/>
      <c r="K2109" s="15"/>
      <c r="P2109" s="9"/>
    </row>
    <row r="2110" spans="7:16" x14ac:dyDescent="0.35">
      <c r="G2110" s="9"/>
      <c r="H2110" s="11"/>
      <c r="I2110" s="12"/>
      <c r="J2110" s="15"/>
      <c r="K2110" s="15"/>
      <c r="P2110" s="9"/>
    </row>
    <row r="2111" spans="7:16" x14ac:dyDescent="0.35">
      <c r="G2111" s="9"/>
      <c r="H2111" s="11"/>
      <c r="I2111" s="12"/>
      <c r="J2111" s="15"/>
      <c r="K2111" s="15"/>
      <c r="P2111" s="9"/>
    </row>
    <row r="2112" spans="7:16" x14ac:dyDescent="0.35">
      <c r="G2112" s="9"/>
      <c r="H2112" s="11"/>
      <c r="I2112" s="12"/>
      <c r="J2112" s="15"/>
      <c r="K2112" s="15"/>
      <c r="P2112" s="9"/>
    </row>
    <row r="2113" spans="7:16" x14ac:dyDescent="0.35">
      <c r="G2113" s="9"/>
      <c r="H2113" s="11"/>
      <c r="I2113" s="12"/>
      <c r="J2113" s="15"/>
      <c r="K2113" s="15"/>
      <c r="P2113" s="9"/>
    </row>
    <row r="2114" spans="7:16" x14ac:dyDescent="0.35">
      <c r="G2114" s="9"/>
      <c r="H2114" s="11"/>
      <c r="I2114" s="12"/>
      <c r="J2114" s="15"/>
      <c r="K2114" s="15"/>
      <c r="P2114" s="9"/>
    </row>
    <row r="2115" spans="7:16" x14ac:dyDescent="0.35">
      <c r="G2115" s="9"/>
      <c r="H2115" s="11"/>
      <c r="I2115" s="12"/>
      <c r="J2115" s="15"/>
      <c r="K2115" s="15"/>
      <c r="P2115" s="9"/>
    </row>
    <row r="2116" spans="7:16" x14ac:dyDescent="0.35">
      <c r="G2116" s="9"/>
      <c r="H2116" s="11"/>
      <c r="I2116" s="12"/>
      <c r="J2116" s="15"/>
      <c r="K2116" s="15"/>
      <c r="P2116" s="9"/>
    </row>
    <row r="2117" spans="7:16" x14ac:dyDescent="0.35">
      <c r="G2117" s="9"/>
      <c r="H2117" s="11"/>
      <c r="I2117" s="12"/>
      <c r="J2117" s="15"/>
      <c r="K2117" s="15"/>
      <c r="P2117" s="9"/>
    </row>
    <row r="2118" spans="7:16" x14ac:dyDescent="0.35">
      <c r="G2118" s="9"/>
      <c r="H2118" s="11"/>
      <c r="I2118" s="12"/>
      <c r="J2118" s="15"/>
      <c r="K2118" s="15"/>
      <c r="P2118" s="9"/>
    </row>
    <row r="2119" spans="7:16" x14ac:dyDescent="0.35">
      <c r="G2119" s="9"/>
      <c r="H2119" s="11"/>
      <c r="I2119" s="12"/>
      <c r="J2119" s="15"/>
      <c r="K2119" s="15"/>
      <c r="P2119" s="9"/>
    </row>
    <row r="2120" spans="7:16" x14ac:dyDescent="0.35">
      <c r="G2120" s="9"/>
      <c r="H2120" s="11"/>
      <c r="I2120" s="12"/>
      <c r="J2120" s="15"/>
      <c r="K2120" s="15"/>
      <c r="P2120" s="9"/>
    </row>
    <row r="2121" spans="7:16" x14ac:dyDescent="0.35">
      <c r="G2121" s="9"/>
      <c r="H2121" s="11"/>
      <c r="I2121" s="12"/>
      <c r="J2121" s="15"/>
      <c r="K2121" s="15"/>
      <c r="P2121" s="9"/>
    </row>
    <row r="2122" spans="7:16" x14ac:dyDescent="0.35">
      <c r="G2122" s="9"/>
      <c r="H2122" s="11"/>
      <c r="I2122" s="12"/>
      <c r="J2122" s="15"/>
      <c r="K2122" s="15"/>
      <c r="P2122" s="9"/>
    </row>
    <row r="2123" spans="7:16" x14ac:dyDescent="0.35">
      <c r="G2123" s="9"/>
      <c r="H2123" s="11"/>
      <c r="I2123" s="12"/>
      <c r="J2123" s="15"/>
      <c r="K2123" s="15"/>
      <c r="P2123" s="9"/>
    </row>
    <row r="2124" spans="7:16" x14ac:dyDescent="0.35">
      <c r="G2124" s="9"/>
      <c r="H2124" s="11"/>
      <c r="I2124" s="12"/>
      <c r="J2124" s="15"/>
      <c r="K2124" s="15"/>
      <c r="P2124" s="9"/>
    </row>
    <row r="2125" spans="7:16" x14ac:dyDescent="0.35">
      <c r="G2125" s="9"/>
      <c r="H2125" s="11"/>
      <c r="I2125" s="12"/>
      <c r="J2125" s="15"/>
      <c r="K2125" s="15"/>
      <c r="P2125" s="9"/>
    </row>
    <row r="2126" spans="7:16" x14ac:dyDescent="0.35">
      <c r="G2126" s="9"/>
      <c r="H2126" s="11"/>
      <c r="I2126" s="12"/>
      <c r="J2126" s="15"/>
      <c r="K2126" s="15"/>
      <c r="P2126" s="9"/>
    </row>
    <row r="2127" spans="7:16" x14ac:dyDescent="0.35">
      <c r="G2127" s="9"/>
      <c r="H2127" s="11"/>
      <c r="I2127" s="12"/>
      <c r="J2127" s="15"/>
      <c r="K2127" s="15"/>
      <c r="P2127" s="9"/>
    </row>
    <row r="2128" spans="7:16" x14ac:dyDescent="0.35">
      <c r="G2128" s="9"/>
      <c r="H2128" s="11"/>
      <c r="I2128" s="12"/>
      <c r="J2128" s="15"/>
      <c r="K2128" s="15"/>
      <c r="P2128" s="9"/>
    </row>
    <row r="2129" spans="7:16" x14ac:dyDescent="0.35">
      <c r="G2129" s="9"/>
      <c r="H2129" s="11"/>
      <c r="I2129" s="12"/>
      <c r="J2129" s="15"/>
      <c r="K2129" s="15"/>
      <c r="P2129" s="9"/>
    </row>
    <row r="2130" spans="7:16" x14ac:dyDescent="0.35">
      <c r="G2130" s="9"/>
      <c r="H2130" s="11"/>
      <c r="I2130" s="12"/>
      <c r="J2130" s="15"/>
      <c r="K2130" s="15"/>
      <c r="P2130" s="9"/>
    </row>
    <row r="2131" spans="7:16" x14ac:dyDescent="0.35">
      <c r="G2131" s="9"/>
      <c r="H2131" s="11"/>
      <c r="I2131" s="12"/>
      <c r="J2131" s="15"/>
      <c r="K2131" s="15"/>
      <c r="P2131" s="9"/>
    </row>
    <row r="2132" spans="7:16" x14ac:dyDescent="0.35">
      <c r="G2132" s="9"/>
      <c r="H2132" s="11"/>
      <c r="I2132" s="12"/>
      <c r="J2132" s="15"/>
      <c r="K2132" s="15"/>
      <c r="P2132" s="9"/>
    </row>
    <row r="2133" spans="7:16" x14ac:dyDescent="0.35">
      <c r="G2133" s="9"/>
      <c r="H2133" s="11"/>
      <c r="I2133" s="12"/>
      <c r="J2133" s="15"/>
      <c r="K2133" s="15"/>
      <c r="P2133" s="9"/>
    </row>
    <row r="2134" spans="7:16" x14ac:dyDescent="0.35">
      <c r="G2134" s="9"/>
      <c r="H2134" s="11"/>
      <c r="I2134" s="12"/>
      <c r="J2134" s="15"/>
      <c r="K2134" s="15"/>
      <c r="P2134" s="9"/>
    </row>
    <row r="2135" spans="7:16" x14ac:dyDescent="0.35">
      <c r="G2135" s="9"/>
      <c r="H2135" s="11"/>
      <c r="I2135" s="12"/>
      <c r="J2135" s="15"/>
      <c r="K2135" s="15"/>
      <c r="P2135" s="9"/>
    </row>
    <row r="2136" spans="7:16" x14ac:dyDescent="0.35">
      <c r="G2136" s="9"/>
      <c r="H2136" s="11"/>
      <c r="I2136" s="12"/>
      <c r="J2136" s="15"/>
      <c r="K2136" s="15"/>
      <c r="P2136" s="9"/>
    </row>
    <row r="2137" spans="7:16" x14ac:dyDescent="0.35">
      <c r="G2137" s="9"/>
      <c r="H2137" s="11"/>
      <c r="I2137" s="12"/>
      <c r="J2137" s="15"/>
      <c r="K2137" s="15"/>
      <c r="P2137" s="9"/>
    </row>
    <row r="2138" spans="7:16" x14ac:dyDescent="0.35">
      <c r="G2138" s="9"/>
      <c r="H2138" s="11"/>
      <c r="I2138" s="12"/>
      <c r="J2138" s="15"/>
      <c r="K2138" s="15"/>
      <c r="P2138" s="9"/>
    </row>
    <row r="2139" spans="7:16" x14ac:dyDescent="0.35">
      <c r="G2139" s="9"/>
      <c r="H2139" s="11"/>
      <c r="I2139" s="12"/>
      <c r="J2139" s="15"/>
      <c r="K2139" s="15"/>
      <c r="P2139" s="9"/>
    </row>
    <row r="2140" spans="7:16" x14ac:dyDescent="0.35">
      <c r="G2140" s="9"/>
      <c r="H2140" s="11"/>
      <c r="I2140" s="12"/>
      <c r="J2140" s="15"/>
      <c r="K2140" s="15"/>
      <c r="P2140" s="9"/>
    </row>
    <row r="2141" spans="7:16" x14ac:dyDescent="0.35">
      <c r="G2141" s="9"/>
      <c r="H2141" s="11"/>
      <c r="I2141" s="12"/>
      <c r="J2141" s="15"/>
      <c r="K2141" s="15"/>
      <c r="P2141" s="9"/>
    </row>
    <row r="2142" spans="7:16" x14ac:dyDescent="0.35">
      <c r="G2142" s="9"/>
      <c r="H2142" s="11"/>
      <c r="I2142" s="12"/>
      <c r="J2142" s="15"/>
      <c r="K2142" s="15"/>
      <c r="P2142" s="9"/>
    </row>
    <row r="2143" spans="7:16" x14ac:dyDescent="0.35">
      <c r="G2143" s="9"/>
      <c r="H2143" s="11"/>
      <c r="I2143" s="12"/>
      <c r="J2143" s="15"/>
      <c r="K2143" s="15"/>
      <c r="P2143" s="9"/>
    </row>
    <row r="2144" spans="7:16" x14ac:dyDescent="0.35">
      <c r="G2144" s="9"/>
      <c r="H2144" s="11"/>
      <c r="I2144" s="12"/>
      <c r="J2144" s="15"/>
      <c r="K2144" s="15"/>
      <c r="P2144" s="9"/>
    </row>
    <row r="2145" spans="7:16" x14ac:dyDescent="0.35">
      <c r="G2145" s="9"/>
      <c r="H2145" s="11"/>
      <c r="I2145" s="12"/>
      <c r="J2145" s="15"/>
      <c r="K2145" s="15"/>
      <c r="P2145" s="9"/>
    </row>
    <row r="2146" spans="7:16" x14ac:dyDescent="0.35">
      <c r="G2146" s="9"/>
      <c r="H2146" s="11"/>
      <c r="I2146" s="12"/>
      <c r="J2146" s="15"/>
      <c r="K2146" s="15"/>
      <c r="P2146" s="9"/>
    </row>
    <row r="2147" spans="7:16" x14ac:dyDescent="0.35">
      <c r="G2147" s="9"/>
      <c r="H2147" s="11"/>
      <c r="I2147" s="12"/>
      <c r="J2147" s="15"/>
      <c r="K2147" s="15"/>
      <c r="P2147" s="9"/>
    </row>
    <row r="2148" spans="7:16" x14ac:dyDescent="0.35">
      <c r="G2148" s="9"/>
      <c r="H2148" s="11"/>
      <c r="I2148" s="12"/>
      <c r="J2148" s="15"/>
      <c r="K2148" s="15"/>
      <c r="P2148" s="9"/>
    </row>
    <row r="2149" spans="7:16" x14ac:dyDescent="0.35">
      <c r="G2149" s="9"/>
      <c r="H2149" s="11"/>
      <c r="I2149" s="12"/>
      <c r="J2149" s="15"/>
      <c r="K2149" s="15"/>
      <c r="P2149" s="9"/>
    </row>
    <row r="2150" spans="7:16" x14ac:dyDescent="0.35">
      <c r="G2150" s="9"/>
      <c r="H2150" s="11"/>
      <c r="I2150" s="12"/>
      <c r="J2150" s="15"/>
      <c r="K2150" s="15"/>
      <c r="P2150" s="9"/>
    </row>
    <row r="2151" spans="7:16" x14ac:dyDescent="0.35">
      <c r="G2151" s="9"/>
      <c r="H2151" s="11"/>
      <c r="I2151" s="12"/>
      <c r="J2151" s="15"/>
      <c r="K2151" s="15"/>
      <c r="P2151" s="9"/>
    </row>
    <row r="2152" spans="7:16" x14ac:dyDescent="0.35">
      <c r="G2152" s="9"/>
      <c r="H2152" s="11"/>
      <c r="I2152" s="12"/>
      <c r="J2152" s="15"/>
      <c r="K2152" s="15"/>
      <c r="P2152" s="9"/>
    </row>
    <row r="2153" spans="7:16" x14ac:dyDescent="0.35">
      <c r="G2153" s="9"/>
      <c r="H2153" s="11"/>
      <c r="I2153" s="12"/>
      <c r="J2153" s="15"/>
      <c r="K2153" s="15"/>
      <c r="P2153" s="9"/>
    </row>
    <row r="2154" spans="7:16" x14ac:dyDescent="0.35">
      <c r="G2154" s="9"/>
      <c r="H2154" s="11"/>
      <c r="I2154" s="12"/>
      <c r="J2154" s="15"/>
      <c r="K2154" s="15"/>
      <c r="P2154" s="9"/>
    </row>
    <row r="2155" spans="7:16" x14ac:dyDescent="0.35">
      <c r="G2155" s="9"/>
      <c r="H2155" s="11"/>
      <c r="I2155" s="12"/>
      <c r="J2155" s="15"/>
      <c r="K2155" s="15"/>
      <c r="P2155" s="9"/>
    </row>
    <row r="2156" spans="7:16" x14ac:dyDescent="0.35">
      <c r="G2156" s="9"/>
      <c r="H2156" s="11"/>
      <c r="I2156" s="12"/>
      <c r="J2156" s="15"/>
      <c r="K2156" s="15"/>
      <c r="P2156" s="9"/>
    </row>
    <row r="2157" spans="7:16" x14ac:dyDescent="0.35">
      <c r="G2157" s="9"/>
      <c r="H2157" s="11"/>
      <c r="I2157" s="12"/>
      <c r="J2157" s="15"/>
      <c r="K2157" s="15"/>
      <c r="P2157" s="9"/>
    </row>
    <row r="2158" spans="7:16" x14ac:dyDescent="0.35">
      <c r="G2158" s="9"/>
      <c r="H2158" s="11"/>
      <c r="I2158" s="12"/>
      <c r="J2158" s="15"/>
      <c r="K2158" s="15"/>
      <c r="P2158" s="9"/>
    </row>
    <row r="2159" spans="7:16" x14ac:dyDescent="0.35">
      <c r="G2159" s="9"/>
      <c r="H2159" s="11"/>
      <c r="I2159" s="12"/>
      <c r="J2159" s="15"/>
      <c r="K2159" s="15"/>
      <c r="P2159" s="9"/>
    </row>
    <row r="2160" spans="7:16" x14ac:dyDescent="0.35">
      <c r="G2160" s="9"/>
      <c r="H2160" s="11"/>
      <c r="I2160" s="12"/>
      <c r="J2160" s="15"/>
      <c r="K2160" s="15"/>
      <c r="P2160" s="9"/>
    </row>
    <row r="2161" spans="7:16" x14ac:dyDescent="0.35">
      <c r="G2161" s="9"/>
      <c r="H2161" s="11"/>
      <c r="I2161" s="12"/>
      <c r="J2161" s="15"/>
      <c r="K2161" s="15"/>
      <c r="P2161" s="9"/>
    </row>
    <row r="2162" spans="7:16" x14ac:dyDescent="0.35">
      <c r="G2162" s="9"/>
      <c r="H2162" s="11"/>
      <c r="I2162" s="12"/>
      <c r="J2162" s="15"/>
      <c r="K2162" s="15"/>
      <c r="P2162" s="9"/>
    </row>
    <row r="2163" spans="7:16" x14ac:dyDescent="0.35">
      <c r="G2163" s="9"/>
      <c r="H2163" s="11"/>
      <c r="I2163" s="12"/>
      <c r="J2163" s="15"/>
      <c r="K2163" s="15"/>
      <c r="P2163" s="9"/>
    </row>
    <row r="2164" spans="7:16" x14ac:dyDescent="0.35">
      <c r="G2164" s="9"/>
      <c r="H2164" s="11"/>
      <c r="I2164" s="12"/>
      <c r="J2164" s="15"/>
      <c r="K2164" s="15"/>
      <c r="P2164" s="9"/>
    </row>
    <row r="2165" spans="7:16" x14ac:dyDescent="0.35">
      <c r="G2165" s="9"/>
      <c r="H2165" s="11"/>
      <c r="I2165" s="12"/>
      <c r="J2165" s="15"/>
      <c r="K2165" s="15"/>
      <c r="P2165" s="9"/>
    </row>
    <row r="2166" spans="7:16" x14ac:dyDescent="0.35">
      <c r="G2166" s="9"/>
      <c r="H2166" s="11"/>
      <c r="I2166" s="12"/>
      <c r="J2166" s="15"/>
      <c r="K2166" s="15"/>
      <c r="P2166" s="9"/>
    </row>
    <row r="2167" spans="7:16" x14ac:dyDescent="0.35">
      <c r="G2167" s="9"/>
      <c r="H2167" s="11"/>
      <c r="I2167" s="12"/>
      <c r="J2167" s="15"/>
      <c r="K2167" s="15"/>
      <c r="P2167" s="9"/>
    </row>
    <row r="2168" spans="7:16" x14ac:dyDescent="0.35">
      <c r="G2168" s="9"/>
      <c r="H2168" s="11"/>
      <c r="I2168" s="12"/>
      <c r="J2168" s="15"/>
      <c r="K2168" s="15"/>
      <c r="P2168" s="9"/>
    </row>
    <row r="2169" spans="7:16" x14ac:dyDescent="0.35">
      <c r="G2169" s="9"/>
      <c r="H2169" s="11"/>
      <c r="I2169" s="12"/>
      <c r="J2169" s="15"/>
      <c r="K2169" s="15"/>
      <c r="P2169" s="9"/>
    </row>
    <row r="2170" spans="7:16" x14ac:dyDescent="0.35">
      <c r="G2170" s="9"/>
      <c r="H2170" s="11"/>
      <c r="I2170" s="12"/>
      <c r="J2170" s="15"/>
      <c r="K2170" s="15"/>
      <c r="P2170" s="9"/>
    </row>
    <row r="2171" spans="7:16" x14ac:dyDescent="0.35">
      <c r="G2171" s="9"/>
      <c r="H2171" s="11"/>
      <c r="I2171" s="12"/>
      <c r="J2171" s="15"/>
      <c r="K2171" s="15"/>
      <c r="P2171" s="9"/>
    </row>
    <row r="2172" spans="7:16" x14ac:dyDescent="0.35">
      <c r="G2172" s="9"/>
      <c r="H2172" s="11"/>
      <c r="I2172" s="12"/>
      <c r="J2172" s="15"/>
      <c r="K2172" s="15"/>
      <c r="P2172" s="9"/>
    </row>
    <row r="2173" spans="7:16" x14ac:dyDescent="0.35">
      <c r="G2173" s="9"/>
      <c r="H2173" s="11"/>
      <c r="I2173" s="12"/>
      <c r="J2173" s="15"/>
      <c r="K2173" s="15"/>
      <c r="P2173" s="9"/>
    </row>
    <row r="2174" spans="7:16" x14ac:dyDescent="0.35">
      <c r="G2174" s="9"/>
      <c r="H2174" s="11"/>
      <c r="I2174" s="12"/>
      <c r="J2174" s="15"/>
      <c r="K2174" s="15"/>
      <c r="P2174" s="9"/>
    </row>
    <row r="2175" spans="7:16" x14ac:dyDescent="0.35">
      <c r="G2175" s="9"/>
      <c r="H2175" s="11"/>
      <c r="I2175" s="12"/>
      <c r="J2175" s="15"/>
      <c r="K2175" s="15"/>
      <c r="P2175" s="9"/>
    </row>
    <row r="2176" spans="7:16" x14ac:dyDescent="0.35">
      <c r="G2176" s="9"/>
      <c r="H2176" s="11"/>
      <c r="I2176" s="12"/>
      <c r="J2176" s="15"/>
      <c r="K2176" s="15"/>
      <c r="P2176" s="9"/>
    </row>
    <row r="2177" spans="7:16" x14ac:dyDescent="0.35">
      <c r="G2177" s="9"/>
      <c r="H2177" s="11"/>
      <c r="I2177" s="12"/>
      <c r="J2177" s="15"/>
      <c r="K2177" s="15"/>
      <c r="P2177" s="9"/>
    </row>
    <row r="2178" spans="7:16" x14ac:dyDescent="0.35">
      <c r="G2178" s="9"/>
      <c r="H2178" s="11"/>
      <c r="I2178" s="12"/>
      <c r="J2178" s="15"/>
      <c r="K2178" s="15"/>
      <c r="P2178" s="9"/>
    </row>
    <row r="2179" spans="7:16" x14ac:dyDescent="0.35">
      <c r="G2179" s="9"/>
      <c r="H2179" s="11"/>
      <c r="I2179" s="12"/>
      <c r="J2179" s="15"/>
      <c r="K2179" s="15"/>
      <c r="P2179" s="9"/>
    </row>
    <row r="2180" spans="7:16" x14ac:dyDescent="0.35">
      <c r="G2180" s="9"/>
      <c r="H2180" s="11"/>
      <c r="I2180" s="12"/>
      <c r="J2180" s="15"/>
      <c r="K2180" s="15"/>
      <c r="P2180" s="9"/>
    </row>
    <row r="2181" spans="7:16" x14ac:dyDescent="0.35">
      <c r="G2181" s="9"/>
      <c r="H2181" s="11"/>
      <c r="I2181" s="12"/>
      <c r="J2181" s="15"/>
      <c r="K2181" s="15"/>
      <c r="P2181" s="9"/>
    </row>
    <row r="2182" spans="7:16" x14ac:dyDescent="0.35">
      <c r="G2182" s="9"/>
      <c r="H2182" s="11"/>
      <c r="I2182" s="12"/>
      <c r="J2182" s="15"/>
      <c r="K2182" s="15"/>
      <c r="P2182" s="9"/>
    </row>
    <row r="2183" spans="7:16" x14ac:dyDescent="0.35">
      <c r="G2183" s="9"/>
      <c r="H2183" s="11"/>
      <c r="I2183" s="12"/>
      <c r="J2183" s="15"/>
      <c r="K2183" s="15"/>
      <c r="P2183" s="9"/>
    </row>
    <row r="2184" spans="7:16" x14ac:dyDescent="0.35">
      <c r="G2184" s="9"/>
      <c r="H2184" s="11"/>
      <c r="I2184" s="12"/>
      <c r="J2184" s="15"/>
      <c r="K2184" s="15"/>
      <c r="P2184" s="9"/>
    </row>
    <row r="2185" spans="7:16" x14ac:dyDescent="0.35">
      <c r="G2185" s="9"/>
      <c r="H2185" s="11"/>
      <c r="I2185" s="12"/>
      <c r="J2185" s="15"/>
      <c r="K2185" s="15"/>
      <c r="P2185" s="9"/>
    </row>
    <row r="2186" spans="7:16" x14ac:dyDescent="0.35">
      <c r="G2186" s="9"/>
      <c r="H2186" s="11"/>
      <c r="I2186" s="12"/>
      <c r="J2186" s="15"/>
      <c r="K2186" s="15"/>
      <c r="P2186" s="9"/>
    </row>
    <row r="2187" spans="7:16" x14ac:dyDescent="0.35">
      <c r="G2187" s="9"/>
      <c r="H2187" s="11"/>
      <c r="I2187" s="12"/>
      <c r="J2187" s="15"/>
      <c r="K2187" s="15"/>
      <c r="P2187" s="9"/>
    </row>
    <row r="2188" spans="7:16" x14ac:dyDescent="0.35">
      <c r="G2188" s="9"/>
      <c r="H2188" s="11"/>
      <c r="I2188" s="12"/>
      <c r="J2188" s="15"/>
      <c r="K2188" s="15"/>
      <c r="P2188" s="9"/>
    </row>
    <row r="2189" spans="7:16" x14ac:dyDescent="0.35">
      <c r="G2189" s="9"/>
      <c r="H2189" s="11"/>
      <c r="I2189" s="12"/>
      <c r="J2189" s="15"/>
      <c r="K2189" s="15"/>
      <c r="P2189" s="9"/>
    </row>
    <row r="2190" spans="7:16" x14ac:dyDescent="0.35">
      <c r="G2190" s="9"/>
      <c r="H2190" s="11"/>
      <c r="I2190" s="12"/>
      <c r="J2190" s="15"/>
      <c r="K2190" s="15"/>
      <c r="P2190" s="9"/>
    </row>
    <row r="2191" spans="7:16" x14ac:dyDescent="0.35">
      <c r="G2191" s="9"/>
      <c r="H2191" s="11"/>
      <c r="I2191" s="12"/>
      <c r="J2191" s="15"/>
      <c r="K2191" s="15"/>
      <c r="P2191" s="9"/>
    </row>
    <row r="2192" spans="7:16" x14ac:dyDescent="0.35">
      <c r="G2192" s="9"/>
      <c r="H2192" s="11"/>
      <c r="I2192" s="12"/>
      <c r="J2192" s="15"/>
      <c r="K2192" s="15"/>
      <c r="P2192" s="9"/>
    </row>
    <row r="2193" spans="7:16" x14ac:dyDescent="0.35">
      <c r="G2193" s="9"/>
      <c r="H2193" s="11"/>
      <c r="I2193" s="12"/>
      <c r="J2193" s="15"/>
      <c r="K2193" s="15"/>
      <c r="P2193" s="9"/>
    </row>
    <row r="2194" spans="7:16" x14ac:dyDescent="0.35">
      <c r="G2194" s="9"/>
      <c r="H2194" s="11"/>
      <c r="I2194" s="12"/>
      <c r="J2194" s="15"/>
      <c r="K2194" s="15"/>
      <c r="P2194" s="9"/>
    </row>
    <row r="2195" spans="7:16" x14ac:dyDescent="0.35">
      <c r="G2195" s="9"/>
      <c r="H2195" s="11"/>
      <c r="I2195" s="12"/>
      <c r="J2195" s="15"/>
      <c r="K2195" s="15"/>
      <c r="P2195" s="9"/>
    </row>
    <row r="2196" spans="7:16" x14ac:dyDescent="0.35">
      <c r="G2196" s="9"/>
      <c r="H2196" s="11"/>
      <c r="I2196" s="12"/>
      <c r="J2196" s="15"/>
      <c r="K2196" s="15"/>
      <c r="P2196" s="9"/>
    </row>
    <row r="2197" spans="7:16" x14ac:dyDescent="0.35">
      <c r="G2197" s="9"/>
      <c r="H2197" s="11"/>
      <c r="I2197" s="12"/>
      <c r="J2197" s="15"/>
      <c r="K2197" s="15"/>
      <c r="P2197" s="9"/>
    </row>
    <row r="2198" spans="7:16" x14ac:dyDescent="0.35">
      <c r="G2198" s="9"/>
      <c r="H2198" s="11"/>
      <c r="I2198" s="12"/>
      <c r="J2198" s="15"/>
      <c r="K2198" s="15"/>
      <c r="P2198" s="9"/>
    </row>
    <row r="2199" spans="7:16" x14ac:dyDescent="0.35">
      <c r="G2199" s="9"/>
      <c r="H2199" s="11"/>
      <c r="I2199" s="12"/>
      <c r="J2199" s="15"/>
      <c r="K2199" s="15"/>
      <c r="P2199" s="9"/>
    </row>
    <row r="2200" spans="7:16" x14ac:dyDescent="0.35">
      <c r="G2200" s="9"/>
      <c r="H2200" s="11"/>
      <c r="I2200" s="12"/>
      <c r="J2200" s="15"/>
      <c r="K2200" s="15"/>
      <c r="P2200" s="9"/>
    </row>
    <row r="2201" spans="7:16" x14ac:dyDescent="0.35">
      <c r="G2201" s="9"/>
      <c r="H2201" s="11"/>
      <c r="I2201" s="12"/>
      <c r="J2201" s="15"/>
      <c r="K2201" s="15"/>
      <c r="P2201" s="9"/>
    </row>
    <row r="2202" spans="7:16" x14ac:dyDescent="0.35">
      <c r="G2202" s="9"/>
      <c r="H2202" s="11"/>
      <c r="I2202" s="12"/>
      <c r="J2202" s="15"/>
      <c r="K2202" s="15"/>
      <c r="P2202" s="9"/>
    </row>
    <row r="2203" spans="7:16" x14ac:dyDescent="0.35">
      <c r="G2203" s="9"/>
      <c r="H2203" s="11"/>
      <c r="I2203" s="12"/>
      <c r="J2203" s="15"/>
      <c r="K2203" s="15"/>
      <c r="P2203" s="9"/>
    </row>
    <row r="2204" spans="7:16" x14ac:dyDescent="0.35">
      <c r="G2204" s="9"/>
      <c r="H2204" s="11"/>
      <c r="I2204" s="12"/>
      <c r="J2204" s="15"/>
      <c r="K2204" s="15"/>
      <c r="P2204" s="9"/>
    </row>
    <row r="2205" spans="7:16" x14ac:dyDescent="0.35">
      <c r="G2205" s="9"/>
      <c r="H2205" s="11"/>
      <c r="I2205" s="12"/>
      <c r="J2205" s="15"/>
      <c r="K2205" s="15"/>
      <c r="P2205" s="9"/>
    </row>
    <row r="2206" spans="7:16" x14ac:dyDescent="0.35">
      <c r="G2206" s="9"/>
      <c r="H2206" s="11"/>
      <c r="I2206" s="12"/>
      <c r="J2206" s="15"/>
      <c r="K2206" s="15"/>
      <c r="P2206" s="9"/>
    </row>
    <row r="2207" spans="7:16" x14ac:dyDescent="0.35">
      <c r="G2207" s="9"/>
      <c r="H2207" s="11"/>
      <c r="I2207" s="12"/>
      <c r="J2207" s="15"/>
      <c r="K2207" s="15"/>
      <c r="P2207" s="9"/>
    </row>
    <row r="2208" spans="7:16" x14ac:dyDescent="0.35">
      <c r="G2208" s="9"/>
      <c r="H2208" s="11"/>
      <c r="I2208" s="12"/>
      <c r="J2208" s="15"/>
      <c r="K2208" s="15"/>
      <c r="P2208" s="9"/>
    </row>
    <row r="2209" spans="7:16" x14ac:dyDescent="0.35">
      <c r="G2209" s="9"/>
      <c r="H2209" s="11"/>
      <c r="I2209" s="12"/>
      <c r="J2209" s="15"/>
      <c r="K2209" s="15"/>
      <c r="P2209" s="9"/>
    </row>
    <row r="2210" spans="7:16" x14ac:dyDescent="0.35">
      <c r="G2210" s="9"/>
      <c r="H2210" s="11"/>
      <c r="I2210" s="12"/>
      <c r="J2210" s="15"/>
      <c r="K2210" s="15"/>
      <c r="P2210" s="9"/>
    </row>
    <row r="2211" spans="7:16" x14ac:dyDescent="0.35">
      <c r="G2211" s="9"/>
      <c r="H2211" s="11"/>
      <c r="I2211" s="12"/>
      <c r="J2211" s="15"/>
      <c r="K2211" s="15"/>
      <c r="P2211" s="9"/>
    </row>
    <row r="2212" spans="7:16" x14ac:dyDescent="0.35">
      <c r="G2212" s="9"/>
      <c r="H2212" s="11"/>
      <c r="I2212" s="12"/>
      <c r="J2212" s="15"/>
      <c r="K2212" s="15"/>
      <c r="P2212" s="9"/>
    </row>
    <row r="2213" spans="7:16" x14ac:dyDescent="0.35">
      <c r="G2213" s="9"/>
      <c r="H2213" s="11"/>
      <c r="I2213" s="12"/>
      <c r="J2213" s="15"/>
      <c r="K2213" s="15"/>
      <c r="P2213" s="9"/>
    </row>
    <row r="2214" spans="7:16" x14ac:dyDescent="0.35">
      <c r="G2214" s="9"/>
      <c r="H2214" s="11"/>
      <c r="I2214" s="12"/>
      <c r="J2214" s="15"/>
      <c r="K2214" s="15"/>
      <c r="P2214" s="9"/>
    </row>
    <row r="2215" spans="7:16" x14ac:dyDescent="0.35">
      <c r="G2215" s="9"/>
      <c r="H2215" s="11"/>
      <c r="I2215" s="12"/>
      <c r="J2215" s="15"/>
      <c r="K2215" s="15"/>
      <c r="P2215" s="9"/>
    </row>
    <row r="2216" spans="7:16" x14ac:dyDescent="0.35">
      <c r="G2216" s="9"/>
      <c r="H2216" s="11"/>
      <c r="I2216" s="12"/>
      <c r="J2216" s="15"/>
      <c r="K2216" s="15"/>
      <c r="P2216" s="9"/>
    </row>
    <row r="2217" spans="7:16" x14ac:dyDescent="0.35">
      <c r="G2217" s="9"/>
      <c r="H2217" s="11"/>
      <c r="I2217" s="12"/>
      <c r="J2217" s="15"/>
      <c r="K2217" s="15"/>
      <c r="P2217" s="9"/>
    </row>
    <row r="2218" spans="7:16" x14ac:dyDescent="0.35">
      <c r="G2218" s="9"/>
      <c r="H2218" s="11"/>
      <c r="I2218" s="12"/>
      <c r="J2218" s="15"/>
      <c r="K2218" s="15"/>
      <c r="P2218" s="9"/>
    </row>
    <row r="2219" spans="7:16" x14ac:dyDescent="0.35">
      <c r="G2219" s="9"/>
      <c r="H2219" s="11"/>
      <c r="I2219" s="12"/>
      <c r="J2219" s="15"/>
      <c r="K2219" s="15"/>
      <c r="P2219" s="9"/>
    </row>
    <row r="2220" spans="7:16" x14ac:dyDescent="0.35">
      <c r="G2220" s="9"/>
      <c r="H2220" s="11"/>
      <c r="I2220" s="12"/>
      <c r="J2220" s="15"/>
      <c r="K2220" s="15"/>
      <c r="P2220" s="9"/>
    </row>
    <row r="2221" spans="7:16" x14ac:dyDescent="0.35">
      <c r="G2221" s="9"/>
      <c r="H2221" s="11"/>
      <c r="I2221" s="12"/>
      <c r="J2221" s="15"/>
      <c r="K2221" s="15"/>
      <c r="P2221" s="9"/>
    </row>
    <row r="2222" spans="7:16" x14ac:dyDescent="0.35">
      <c r="G2222" s="9"/>
      <c r="H2222" s="11"/>
      <c r="I2222" s="12"/>
      <c r="J2222" s="15"/>
      <c r="K2222" s="15"/>
      <c r="P2222" s="9"/>
    </row>
    <row r="2223" spans="7:16" x14ac:dyDescent="0.35">
      <c r="G2223" s="9"/>
      <c r="H2223" s="11"/>
      <c r="I2223" s="12"/>
      <c r="J2223" s="15"/>
      <c r="K2223" s="15"/>
      <c r="P2223" s="9"/>
    </row>
    <row r="2224" spans="7:16" x14ac:dyDescent="0.35">
      <c r="G2224" s="9"/>
      <c r="H2224" s="11"/>
      <c r="I2224" s="12"/>
      <c r="J2224" s="15"/>
      <c r="K2224" s="15"/>
      <c r="P2224" s="9"/>
    </row>
    <row r="2225" spans="7:16" x14ac:dyDescent="0.35">
      <c r="G2225" s="9"/>
      <c r="H2225" s="11"/>
      <c r="I2225" s="12"/>
      <c r="J2225" s="15"/>
      <c r="K2225" s="15"/>
      <c r="P2225" s="9"/>
    </row>
    <row r="2226" spans="7:16" x14ac:dyDescent="0.35">
      <c r="G2226" s="9"/>
      <c r="H2226" s="11"/>
      <c r="I2226" s="12"/>
      <c r="J2226" s="15"/>
      <c r="K2226" s="15"/>
      <c r="P2226" s="9"/>
    </row>
    <row r="2227" spans="7:16" x14ac:dyDescent="0.35">
      <c r="G2227" s="9"/>
      <c r="H2227" s="11"/>
      <c r="I2227" s="12"/>
      <c r="J2227" s="15"/>
      <c r="K2227" s="15"/>
      <c r="P2227" s="9"/>
    </row>
    <row r="2228" spans="7:16" x14ac:dyDescent="0.35">
      <c r="G2228" s="9"/>
      <c r="H2228" s="11"/>
      <c r="I2228" s="12"/>
      <c r="J2228" s="15"/>
      <c r="K2228" s="15"/>
      <c r="P2228" s="9"/>
    </row>
    <row r="2229" spans="7:16" x14ac:dyDescent="0.35">
      <c r="G2229" s="9"/>
      <c r="H2229" s="11"/>
      <c r="I2229" s="12"/>
      <c r="J2229" s="15"/>
      <c r="K2229" s="15"/>
      <c r="P2229" s="9"/>
    </row>
    <row r="2230" spans="7:16" x14ac:dyDescent="0.35">
      <c r="G2230" s="9"/>
      <c r="H2230" s="11"/>
      <c r="I2230" s="12"/>
      <c r="J2230" s="15"/>
      <c r="K2230" s="15"/>
      <c r="P2230" s="9"/>
    </row>
    <row r="2231" spans="7:16" x14ac:dyDescent="0.35">
      <c r="G2231" s="9"/>
      <c r="H2231" s="11"/>
      <c r="I2231" s="12"/>
      <c r="J2231" s="15"/>
      <c r="K2231" s="15"/>
      <c r="P2231" s="9"/>
    </row>
    <row r="2232" spans="7:16" x14ac:dyDescent="0.35">
      <c r="G2232" s="9"/>
      <c r="H2232" s="11"/>
      <c r="I2232" s="12"/>
      <c r="J2232" s="15"/>
      <c r="K2232" s="15"/>
      <c r="P2232" s="9"/>
    </row>
    <row r="2233" spans="7:16" x14ac:dyDescent="0.35">
      <c r="G2233" s="9"/>
      <c r="H2233" s="11"/>
      <c r="I2233" s="12"/>
      <c r="J2233" s="15"/>
      <c r="K2233" s="15"/>
      <c r="P2233" s="9"/>
    </row>
    <row r="2234" spans="7:16" x14ac:dyDescent="0.35">
      <c r="G2234" s="9"/>
      <c r="H2234" s="11"/>
      <c r="I2234" s="12"/>
      <c r="J2234" s="15"/>
      <c r="K2234" s="15"/>
      <c r="P2234" s="9"/>
    </row>
    <row r="2235" spans="7:16" x14ac:dyDescent="0.35">
      <c r="G2235" s="9"/>
      <c r="H2235" s="11"/>
      <c r="I2235" s="12"/>
      <c r="J2235" s="15"/>
      <c r="K2235" s="15"/>
      <c r="P2235" s="9"/>
    </row>
    <row r="2236" spans="7:16" x14ac:dyDescent="0.35">
      <c r="G2236" s="9"/>
      <c r="H2236" s="11"/>
      <c r="I2236" s="12"/>
      <c r="J2236" s="15"/>
      <c r="K2236" s="15"/>
      <c r="P2236" s="9"/>
    </row>
    <row r="2237" spans="7:16" x14ac:dyDescent="0.35">
      <c r="G2237" s="9"/>
      <c r="H2237" s="11"/>
      <c r="I2237" s="12"/>
      <c r="J2237" s="15"/>
      <c r="K2237" s="15"/>
      <c r="P2237" s="9"/>
    </row>
    <row r="2238" spans="7:16" x14ac:dyDescent="0.35">
      <c r="G2238" s="9"/>
      <c r="H2238" s="11"/>
      <c r="I2238" s="12"/>
      <c r="J2238" s="15"/>
      <c r="K2238" s="15"/>
      <c r="P2238" s="9"/>
    </row>
    <row r="2239" spans="7:16" x14ac:dyDescent="0.35">
      <c r="G2239" s="9"/>
      <c r="H2239" s="11"/>
      <c r="I2239" s="12"/>
      <c r="J2239" s="15"/>
      <c r="K2239" s="15"/>
      <c r="P2239" s="9"/>
    </row>
    <row r="2240" spans="7:16" x14ac:dyDescent="0.35">
      <c r="G2240" s="9"/>
      <c r="H2240" s="11"/>
      <c r="I2240" s="12"/>
      <c r="J2240" s="15"/>
      <c r="K2240" s="15"/>
      <c r="P2240" s="9"/>
    </row>
    <row r="2241" spans="7:16" x14ac:dyDescent="0.35">
      <c r="G2241" s="9"/>
      <c r="H2241" s="11"/>
      <c r="I2241" s="12"/>
      <c r="J2241" s="15"/>
      <c r="K2241" s="15"/>
      <c r="P2241" s="9"/>
    </row>
    <row r="2242" spans="7:16" x14ac:dyDescent="0.35">
      <c r="G2242" s="9"/>
      <c r="H2242" s="11"/>
      <c r="I2242" s="12"/>
      <c r="J2242" s="15"/>
      <c r="K2242" s="15"/>
      <c r="P2242" s="9"/>
    </row>
    <row r="2243" spans="7:16" x14ac:dyDescent="0.35">
      <c r="G2243" s="9"/>
      <c r="H2243" s="11"/>
      <c r="I2243" s="12"/>
      <c r="J2243" s="15"/>
      <c r="K2243" s="15"/>
      <c r="P2243" s="9"/>
    </row>
    <row r="2244" spans="7:16" x14ac:dyDescent="0.35">
      <c r="G2244" s="9"/>
      <c r="H2244" s="11"/>
      <c r="I2244" s="12"/>
      <c r="J2244" s="15"/>
      <c r="K2244" s="15"/>
      <c r="P2244" s="9"/>
    </row>
    <row r="2245" spans="7:16" x14ac:dyDescent="0.35">
      <c r="G2245" s="9"/>
      <c r="H2245" s="11"/>
      <c r="I2245" s="12"/>
      <c r="J2245" s="15"/>
      <c r="K2245" s="15"/>
      <c r="P2245" s="9"/>
    </row>
    <row r="2246" spans="7:16" x14ac:dyDescent="0.35">
      <c r="G2246" s="9"/>
      <c r="H2246" s="11"/>
      <c r="I2246" s="12"/>
      <c r="J2246" s="15"/>
      <c r="K2246" s="15"/>
      <c r="P2246" s="9"/>
    </row>
    <row r="2247" spans="7:16" x14ac:dyDescent="0.35">
      <c r="G2247" s="9"/>
      <c r="H2247" s="11"/>
      <c r="I2247" s="12"/>
      <c r="J2247" s="15"/>
      <c r="K2247" s="15"/>
      <c r="P2247" s="9"/>
    </row>
    <row r="2248" spans="7:16" x14ac:dyDescent="0.35">
      <c r="G2248" s="9"/>
      <c r="H2248" s="11"/>
      <c r="I2248" s="12"/>
      <c r="J2248" s="15"/>
      <c r="K2248" s="15"/>
      <c r="P2248" s="9"/>
    </row>
    <row r="2249" spans="7:16" x14ac:dyDescent="0.35">
      <c r="G2249" s="9"/>
      <c r="H2249" s="11"/>
      <c r="I2249" s="12"/>
      <c r="J2249" s="15"/>
      <c r="K2249" s="15"/>
      <c r="P2249" s="9"/>
    </row>
    <row r="2250" spans="7:16" x14ac:dyDescent="0.35">
      <c r="G2250" s="9"/>
      <c r="H2250" s="11"/>
      <c r="I2250" s="12"/>
      <c r="J2250" s="15"/>
      <c r="K2250" s="15"/>
      <c r="P2250" s="9"/>
    </row>
    <row r="2251" spans="7:16" x14ac:dyDescent="0.35">
      <c r="G2251" s="9"/>
      <c r="H2251" s="11"/>
      <c r="I2251" s="12"/>
      <c r="J2251" s="15"/>
      <c r="K2251" s="15"/>
      <c r="P2251" s="9"/>
    </row>
    <row r="2252" spans="7:16" x14ac:dyDescent="0.35">
      <c r="G2252" s="9"/>
      <c r="H2252" s="11"/>
      <c r="I2252" s="12"/>
      <c r="J2252" s="15"/>
      <c r="K2252" s="15"/>
      <c r="P2252" s="9"/>
    </row>
    <row r="2253" spans="7:16" x14ac:dyDescent="0.35">
      <c r="G2253" s="9"/>
      <c r="H2253" s="11"/>
      <c r="I2253" s="12"/>
      <c r="J2253" s="15"/>
      <c r="K2253" s="15"/>
      <c r="P2253" s="9"/>
    </row>
    <row r="2254" spans="7:16" x14ac:dyDescent="0.35">
      <c r="G2254" s="9"/>
      <c r="H2254" s="11"/>
      <c r="I2254" s="12"/>
      <c r="J2254" s="15"/>
      <c r="K2254" s="15"/>
      <c r="P2254" s="9"/>
    </row>
    <row r="2255" spans="7:16" x14ac:dyDescent="0.35">
      <c r="G2255" s="9"/>
      <c r="H2255" s="11"/>
      <c r="I2255" s="12"/>
      <c r="J2255" s="15"/>
      <c r="K2255" s="15"/>
      <c r="P2255" s="9"/>
    </row>
    <row r="2256" spans="7:16" x14ac:dyDescent="0.35">
      <c r="G2256" s="9"/>
      <c r="H2256" s="11"/>
      <c r="I2256" s="12"/>
      <c r="J2256" s="15"/>
      <c r="K2256" s="15"/>
      <c r="P2256" s="9"/>
    </row>
    <row r="2257" spans="7:16" x14ac:dyDescent="0.35">
      <c r="G2257" s="9"/>
      <c r="H2257" s="11"/>
      <c r="I2257" s="12"/>
      <c r="J2257" s="15"/>
      <c r="K2257" s="15"/>
      <c r="P2257" s="9"/>
    </row>
    <row r="2258" spans="7:16" x14ac:dyDescent="0.35">
      <c r="G2258" s="9"/>
      <c r="H2258" s="11"/>
      <c r="I2258" s="12"/>
      <c r="J2258" s="15"/>
      <c r="K2258" s="15"/>
      <c r="P2258" s="9"/>
    </row>
    <row r="2259" spans="7:16" x14ac:dyDescent="0.35">
      <c r="G2259" s="9"/>
      <c r="H2259" s="11"/>
      <c r="I2259" s="12"/>
      <c r="J2259" s="15"/>
      <c r="K2259" s="15"/>
      <c r="P2259" s="9"/>
    </row>
    <row r="2260" spans="7:16" x14ac:dyDescent="0.35">
      <c r="G2260" s="9"/>
      <c r="H2260" s="11"/>
      <c r="I2260" s="12"/>
      <c r="J2260" s="15"/>
      <c r="K2260" s="15"/>
      <c r="P2260" s="9"/>
    </row>
    <row r="2261" spans="7:16" x14ac:dyDescent="0.35">
      <c r="G2261" s="9"/>
      <c r="H2261" s="11"/>
      <c r="I2261" s="12"/>
      <c r="J2261" s="15"/>
      <c r="K2261" s="15"/>
      <c r="P2261" s="9"/>
    </row>
    <row r="2262" spans="7:16" x14ac:dyDescent="0.35">
      <c r="G2262" s="9"/>
      <c r="H2262" s="11"/>
      <c r="I2262" s="12"/>
      <c r="J2262" s="15"/>
      <c r="K2262" s="15"/>
      <c r="P2262" s="9"/>
    </row>
    <row r="2263" spans="7:16" x14ac:dyDescent="0.35">
      <c r="G2263" s="9"/>
      <c r="H2263" s="11"/>
      <c r="I2263" s="12"/>
      <c r="J2263" s="15"/>
      <c r="K2263" s="15"/>
      <c r="P2263" s="9"/>
    </row>
    <row r="2264" spans="7:16" x14ac:dyDescent="0.35">
      <c r="G2264" s="9"/>
      <c r="H2264" s="11"/>
      <c r="I2264" s="12"/>
      <c r="J2264" s="15"/>
      <c r="K2264" s="15"/>
      <c r="P2264" s="9"/>
    </row>
    <row r="2265" spans="7:16" x14ac:dyDescent="0.35">
      <c r="G2265" s="9"/>
      <c r="H2265" s="11"/>
      <c r="I2265" s="12"/>
      <c r="J2265" s="15"/>
      <c r="K2265" s="15"/>
      <c r="P2265" s="9"/>
    </row>
    <row r="2266" spans="7:16" x14ac:dyDescent="0.35">
      <c r="G2266" s="9"/>
      <c r="H2266" s="11"/>
      <c r="I2266" s="12"/>
      <c r="J2266" s="15"/>
      <c r="K2266" s="15"/>
      <c r="P2266" s="9"/>
    </row>
    <row r="2267" spans="7:16" x14ac:dyDescent="0.35">
      <c r="G2267" s="9"/>
      <c r="H2267" s="11"/>
      <c r="I2267" s="12"/>
      <c r="J2267" s="15"/>
      <c r="K2267" s="15"/>
      <c r="P2267" s="9"/>
    </row>
    <row r="2268" spans="7:16" x14ac:dyDescent="0.35">
      <c r="G2268" s="9"/>
      <c r="H2268" s="11"/>
      <c r="I2268" s="12"/>
      <c r="J2268" s="15"/>
      <c r="K2268" s="15"/>
      <c r="P2268" s="9"/>
    </row>
    <row r="2269" spans="7:16" x14ac:dyDescent="0.35">
      <c r="G2269" s="9"/>
      <c r="H2269" s="11"/>
      <c r="I2269" s="12"/>
      <c r="J2269" s="15"/>
      <c r="K2269" s="15"/>
      <c r="P2269" s="9"/>
    </row>
    <row r="2270" spans="7:16" x14ac:dyDescent="0.35">
      <c r="G2270" s="9"/>
      <c r="H2270" s="11"/>
      <c r="I2270" s="12"/>
      <c r="J2270" s="15"/>
      <c r="K2270" s="15"/>
      <c r="P2270" s="9"/>
    </row>
    <row r="2271" spans="7:16" x14ac:dyDescent="0.35">
      <c r="G2271" s="9"/>
      <c r="H2271" s="11"/>
      <c r="I2271" s="12"/>
      <c r="J2271" s="15"/>
      <c r="K2271" s="15"/>
      <c r="P2271" s="9"/>
    </row>
    <row r="2272" spans="7:16" x14ac:dyDescent="0.35">
      <c r="G2272" s="9"/>
      <c r="H2272" s="11"/>
      <c r="I2272" s="12"/>
      <c r="J2272" s="15"/>
      <c r="K2272" s="15"/>
      <c r="P2272" s="9"/>
    </row>
    <row r="2273" spans="3:16" x14ac:dyDescent="0.35">
      <c r="G2273" s="9"/>
      <c r="H2273" s="11"/>
      <c r="I2273" s="12"/>
      <c r="J2273" s="15"/>
      <c r="K2273" s="15"/>
      <c r="P2273" s="9"/>
    </row>
    <row r="2274" spans="3:16" x14ac:dyDescent="0.35">
      <c r="G2274" s="9"/>
      <c r="H2274" s="11"/>
      <c r="I2274" s="12"/>
      <c r="J2274" s="15"/>
      <c r="K2274" s="15"/>
      <c r="P2274" s="9"/>
    </row>
    <row r="2275" spans="3:16" x14ac:dyDescent="0.35">
      <c r="G2275" s="9"/>
      <c r="H2275" s="11"/>
      <c r="I2275" s="12"/>
      <c r="J2275" s="15"/>
      <c r="K2275" s="15"/>
      <c r="P2275" s="9"/>
    </row>
    <row r="2276" spans="3:16" x14ac:dyDescent="0.35">
      <c r="G2276" s="9"/>
      <c r="H2276" s="11"/>
      <c r="I2276" s="12"/>
      <c r="J2276" s="15"/>
      <c r="K2276" s="15"/>
      <c r="P2276" s="9"/>
    </row>
    <row r="2277" spans="3:16" x14ac:dyDescent="0.35">
      <c r="G2277" s="9"/>
      <c r="H2277" s="11"/>
      <c r="I2277" s="12"/>
      <c r="J2277" s="15"/>
      <c r="K2277" s="15"/>
      <c r="P2277" s="9"/>
    </row>
    <row r="2278" spans="3:16" x14ac:dyDescent="0.35">
      <c r="G2278" s="9"/>
      <c r="H2278" s="11"/>
      <c r="I2278" s="12"/>
      <c r="J2278" s="15"/>
      <c r="K2278" s="15"/>
      <c r="P2278" s="9"/>
    </row>
    <row r="2279" spans="3:16" x14ac:dyDescent="0.35">
      <c r="G2279" s="9"/>
      <c r="H2279" s="11"/>
      <c r="I2279" s="12"/>
      <c r="J2279" s="15"/>
      <c r="K2279" s="15"/>
      <c r="P2279" s="9"/>
    </row>
    <row r="2280" spans="3:16" x14ac:dyDescent="0.35">
      <c r="G2280" s="9"/>
      <c r="H2280" s="11"/>
      <c r="I2280" s="12"/>
      <c r="J2280" s="15"/>
      <c r="K2280" s="15"/>
      <c r="P2280" s="9"/>
    </row>
    <row r="2281" spans="3:16" x14ac:dyDescent="0.35">
      <c r="G2281" s="9"/>
      <c r="H2281" s="11"/>
      <c r="I2281" s="12"/>
      <c r="J2281" s="15"/>
      <c r="K2281" s="15"/>
      <c r="P2281" s="9"/>
    </row>
    <row r="2282" spans="3:16" x14ac:dyDescent="0.35">
      <c r="G2282" s="9"/>
      <c r="H2282" s="11"/>
      <c r="I2282" s="12"/>
      <c r="J2282" s="15"/>
      <c r="K2282" s="15"/>
      <c r="P2282" s="9"/>
    </row>
    <row r="2283" spans="3:16" x14ac:dyDescent="0.35">
      <c r="G2283" s="9"/>
      <c r="H2283" s="11"/>
      <c r="I2283" s="12"/>
      <c r="J2283" s="15"/>
      <c r="K2283" s="15"/>
      <c r="P2283" s="9"/>
    </row>
    <row r="2284" spans="3:16" x14ac:dyDescent="0.35">
      <c r="G2284" s="9"/>
      <c r="H2284" s="11"/>
      <c r="I2284" s="12"/>
      <c r="J2284" s="15"/>
      <c r="K2284" s="15"/>
      <c r="P2284" s="9"/>
    </row>
    <row r="2285" spans="3:16" x14ac:dyDescent="0.35">
      <c r="C2285" s="10"/>
      <c r="G2285" s="9"/>
      <c r="H2285" s="11"/>
      <c r="I2285" s="12"/>
      <c r="J2285" s="15"/>
      <c r="K2285" s="15"/>
      <c r="P2285" s="9"/>
    </row>
    <row r="2286" spans="3:16" x14ac:dyDescent="0.35">
      <c r="G2286" s="9"/>
      <c r="H2286" s="11"/>
      <c r="I2286" s="12"/>
      <c r="J2286" s="15"/>
      <c r="K2286" s="15"/>
      <c r="P2286" s="9"/>
    </row>
    <row r="2287" spans="3:16" x14ac:dyDescent="0.35">
      <c r="G2287" s="9"/>
      <c r="H2287" s="11"/>
      <c r="I2287" s="12"/>
      <c r="J2287" s="15"/>
      <c r="K2287" s="15"/>
      <c r="P2287" s="9"/>
    </row>
    <row r="2611" spans="3:3" x14ac:dyDescent="0.35">
      <c r="C2611" s="10"/>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A5009-5EA6-4A13-B054-23010C3EE72D}">
  <sheetPr>
    <tabColor rgb="FFFFC000"/>
  </sheetPr>
  <dimension ref="A1:T2611"/>
  <sheetViews>
    <sheetView zoomScale="85" zoomScaleNormal="85" workbookViewId="0">
      <pane ySplit="3" topLeftCell="A303" activePane="bottomLeft" state="frozen"/>
      <selection activeCell="F25" sqref="F25"/>
      <selection pane="bottomLeft" activeCell="F25" sqref="F25"/>
    </sheetView>
  </sheetViews>
  <sheetFormatPr defaultRowHeight="14.5" x14ac:dyDescent="0.35"/>
  <cols>
    <col min="1" max="1" width="11.6328125" style="13" customWidth="1"/>
    <col min="2" max="2" width="10.81640625" style="13" customWidth="1"/>
    <col min="3" max="3" width="16.08984375" customWidth="1"/>
    <col min="4" max="4" width="23.81640625" customWidth="1"/>
    <col min="5" max="5" width="20.08984375" style="5" customWidth="1"/>
    <col min="6" max="6" width="17.1796875" style="13" customWidth="1"/>
    <col min="7" max="7" width="23.81640625" customWidth="1"/>
    <col min="8" max="8" width="24" customWidth="1"/>
    <col min="9" max="9" width="23.81640625" customWidth="1"/>
    <col min="10" max="11" width="23.81640625" style="4" customWidth="1"/>
    <col min="12" max="12" width="23.81640625" style="19" customWidth="1"/>
    <col min="13" max="13" width="23.81640625" style="17" customWidth="1"/>
    <col min="14" max="14" width="20.1796875" customWidth="1"/>
    <col min="15" max="15" width="10.6328125" customWidth="1"/>
    <col min="16" max="16" width="16.1796875" customWidth="1"/>
  </cols>
  <sheetData>
    <row r="1" spans="1:20" x14ac:dyDescent="0.35">
      <c r="A1" s="13">
        <v>1</v>
      </c>
      <c r="B1" s="13">
        <v>2</v>
      </c>
      <c r="C1" s="13">
        <v>3</v>
      </c>
      <c r="D1" s="13">
        <v>4</v>
      </c>
      <c r="E1" s="22">
        <v>5</v>
      </c>
      <c r="F1" s="13">
        <v>6</v>
      </c>
      <c r="G1" s="13">
        <v>7</v>
      </c>
      <c r="H1" s="13">
        <v>8</v>
      </c>
      <c r="I1" s="13">
        <v>9</v>
      </c>
      <c r="J1" s="13">
        <v>10</v>
      </c>
      <c r="K1" s="13">
        <v>11</v>
      </c>
      <c r="L1" s="13">
        <v>12</v>
      </c>
      <c r="M1" s="13">
        <v>13</v>
      </c>
      <c r="N1" s="13">
        <v>14</v>
      </c>
      <c r="O1" s="13">
        <v>15</v>
      </c>
      <c r="P1" s="13">
        <v>16</v>
      </c>
    </row>
    <row r="2" spans="1:20" x14ac:dyDescent="0.35">
      <c r="E2" s="23" t="s">
        <v>659</v>
      </c>
      <c r="F2" s="7" t="s">
        <v>659</v>
      </c>
      <c r="G2" s="7" t="s">
        <v>659</v>
      </c>
      <c r="H2" s="7" t="s">
        <v>659</v>
      </c>
      <c r="I2" s="7" t="s">
        <v>659</v>
      </c>
      <c r="J2" s="7" t="s">
        <v>659</v>
      </c>
      <c r="K2" s="7" t="s">
        <v>659</v>
      </c>
      <c r="L2" s="7" t="s">
        <v>659</v>
      </c>
      <c r="M2" s="7" t="s">
        <v>659</v>
      </c>
      <c r="N2" s="6" t="s">
        <v>658</v>
      </c>
      <c r="O2" s="6" t="s">
        <v>658</v>
      </c>
      <c r="P2" s="6" t="s">
        <v>658</v>
      </c>
    </row>
    <row r="3" spans="1:20" ht="24.5" x14ac:dyDescent="0.35">
      <c r="A3" s="13" t="s">
        <v>664</v>
      </c>
      <c r="B3" s="13" t="s">
        <v>668</v>
      </c>
      <c r="C3" s="1" t="s">
        <v>0</v>
      </c>
      <c r="D3" s="1" t="s">
        <v>1</v>
      </c>
      <c r="E3" s="24" t="s">
        <v>676</v>
      </c>
      <c r="F3" s="14" t="s">
        <v>699</v>
      </c>
      <c r="G3" s="1" t="s">
        <v>700</v>
      </c>
      <c r="H3" s="1" t="s">
        <v>667</v>
      </c>
      <c r="I3" s="1" t="s">
        <v>674</v>
      </c>
      <c r="J3" s="3" t="s">
        <v>669</v>
      </c>
      <c r="K3" s="3" t="s">
        <v>675</v>
      </c>
      <c r="L3" s="18" t="s">
        <v>670</v>
      </c>
      <c r="M3" s="16" t="s">
        <v>671</v>
      </c>
      <c r="N3" s="3" t="s">
        <v>677</v>
      </c>
      <c r="O3" t="s">
        <v>701</v>
      </c>
      <c r="P3" t="s">
        <v>672</v>
      </c>
      <c r="R3" t="s">
        <v>698</v>
      </c>
      <c r="S3" s="35" t="s">
        <v>685</v>
      </c>
      <c r="T3" s="32" t="s">
        <v>702</v>
      </c>
    </row>
    <row r="4" spans="1:20" x14ac:dyDescent="0.35">
      <c r="A4" s="13">
        <v>2026</v>
      </c>
      <c r="B4" s="13">
        <f>A4-1</f>
        <v>2025</v>
      </c>
      <c r="C4" t="s">
        <v>2</v>
      </c>
      <c r="D4" t="s">
        <v>3</v>
      </c>
      <c r="E4" s="5">
        <v>367642027</v>
      </c>
      <c r="F4" s="13">
        <f>INDEX($R$3:$T$335,MATCH(Debt[[#This Row],[DistrictNumber]],$R$3:$R$335,0),3)</f>
        <v>0</v>
      </c>
      <c r="G4" s="9">
        <f>E4/1000*F4</f>
        <v>0</v>
      </c>
      <c r="H4" s="11">
        <v>1.02</v>
      </c>
      <c r="I4" s="12">
        <f>G4</f>
        <v>0</v>
      </c>
      <c r="J4" s="15">
        <f>IF(Debt[[#This Row],[Unadjusted Maximum Revenue]]/(Debt[[#This Row],[Proposed Taxable Valuation]]/1000)&gt;Debt[[#This Row],[Max Debt RATE]],Debt[[#This Row],[Max Debt RATE]],Debt[[#This Row],[Unadjusted Maximum Revenue]]/(Debt[[#This Row],[Proposed Taxable Valuation]]/1000))</f>
        <v>0</v>
      </c>
      <c r="K4" s="26">
        <f>ROUND(Debt[[#This Row],[Proposed Taxable Valuation]]/1000*Debt[[#This Row],[Adjusted Rate]],0)</f>
        <v>0</v>
      </c>
      <c r="L4" s="19">
        <f>I4-G4</f>
        <v>0</v>
      </c>
      <c r="M4" s="17">
        <f>J4-F4</f>
        <v>0</v>
      </c>
      <c r="N4" s="5">
        <v>367642027</v>
      </c>
      <c r="O4">
        <f>INDEX($R$3:$T$335,MATCH(Debt[[#This Row],[DistrictNumber]],$R$3:$R$335,0),3)</f>
        <v>0</v>
      </c>
      <c r="P4" s="9">
        <f>N4/1000*O4</f>
        <v>0</v>
      </c>
      <c r="R4" t="s">
        <v>6</v>
      </c>
      <c r="S4" s="36" t="s">
        <v>6</v>
      </c>
      <c r="T4" s="33">
        <v>0</v>
      </c>
    </row>
    <row r="5" spans="1:20" x14ac:dyDescent="0.35">
      <c r="A5" s="13">
        <v>2026</v>
      </c>
      <c r="B5" s="13">
        <f t="shared" ref="B5:B68" si="0">A5-1</f>
        <v>2025</v>
      </c>
      <c r="C5" t="s">
        <v>4</v>
      </c>
      <c r="D5" t="s">
        <v>5</v>
      </c>
      <c r="E5" s="5">
        <v>787963142</v>
      </c>
      <c r="F5" s="13">
        <f>INDEX($R$3:$T$335,MATCH(Debt[[#This Row],[DistrictNumber]],$R$3:$R$335,0),3)</f>
        <v>4.05</v>
      </c>
      <c r="G5" s="9">
        <f t="shared" ref="G5:G68" si="1">E5/1000*F5</f>
        <v>3191250.7250999999</v>
      </c>
      <c r="H5" s="11">
        <v>1.02</v>
      </c>
      <c r="I5" s="12">
        <f t="shared" ref="I5:I68" si="2">G5</f>
        <v>3191250.7250999999</v>
      </c>
      <c r="J5" s="15">
        <f>IF(Debt[[#This Row],[Unadjusted Maximum Revenue]]/(Debt[[#This Row],[Proposed Taxable Valuation]]/1000)&gt;Debt[[#This Row],[Max Debt RATE]],Debt[[#This Row],[Max Debt RATE]],Debt[[#This Row],[Unadjusted Maximum Revenue]]/(Debt[[#This Row],[Proposed Taxable Valuation]]/1000))</f>
        <v>4.05</v>
      </c>
      <c r="K5" s="26">
        <f>ROUND(Debt[[#This Row],[Proposed Taxable Valuation]]/1000*Debt[[#This Row],[Adjusted Rate]],0)</f>
        <v>3191251</v>
      </c>
      <c r="L5" s="19">
        <f t="shared" ref="L5:L68" si="3">I5-G5</f>
        <v>0</v>
      </c>
      <c r="M5" s="17">
        <f t="shared" ref="M5:M68" si="4">J5-F5</f>
        <v>0</v>
      </c>
      <c r="N5" s="5">
        <v>787963142</v>
      </c>
      <c r="O5">
        <f>INDEX($R$3:$T$335,MATCH(Debt[[#This Row],[DistrictNumber]],$R$3:$R$335,0),3)</f>
        <v>4.05</v>
      </c>
      <c r="P5" s="9">
        <f t="shared" ref="P5:P68" si="5">N5/1000*O5</f>
        <v>3191250.7250999999</v>
      </c>
      <c r="R5" t="s">
        <v>8</v>
      </c>
      <c r="S5" s="37" t="s">
        <v>8</v>
      </c>
      <c r="T5" s="34">
        <v>2.3148399999999998</v>
      </c>
    </row>
    <row r="6" spans="1:20" x14ac:dyDescent="0.35">
      <c r="A6" s="13">
        <v>2026</v>
      </c>
      <c r="B6" s="13">
        <f t="shared" si="0"/>
        <v>2025</v>
      </c>
      <c r="C6" t="s">
        <v>6</v>
      </c>
      <c r="D6" t="s">
        <v>7</v>
      </c>
      <c r="E6" s="5">
        <v>523998234</v>
      </c>
      <c r="F6" s="13">
        <f>INDEX($R$3:$T$335,MATCH(Debt[[#This Row],[DistrictNumber]],$R$3:$R$335,0),3)</f>
        <v>0</v>
      </c>
      <c r="G6" s="9">
        <f t="shared" si="1"/>
        <v>0</v>
      </c>
      <c r="H6" s="11">
        <v>1.02</v>
      </c>
      <c r="I6" s="12">
        <f t="shared" si="2"/>
        <v>0</v>
      </c>
      <c r="J6" s="15">
        <f>IF(Debt[[#This Row],[Unadjusted Maximum Revenue]]/(Debt[[#This Row],[Proposed Taxable Valuation]]/1000)&gt;Debt[[#This Row],[Max Debt RATE]],Debt[[#This Row],[Max Debt RATE]],Debt[[#This Row],[Unadjusted Maximum Revenue]]/(Debt[[#This Row],[Proposed Taxable Valuation]]/1000))</f>
        <v>0</v>
      </c>
      <c r="K6" s="26">
        <f>ROUND(Debt[[#This Row],[Proposed Taxable Valuation]]/1000*Debt[[#This Row],[Adjusted Rate]],0)</f>
        <v>0</v>
      </c>
      <c r="L6" s="19">
        <f t="shared" si="3"/>
        <v>0</v>
      </c>
      <c r="M6" s="17">
        <f t="shared" si="4"/>
        <v>0</v>
      </c>
      <c r="N6" s="5">
        <v>523998234</v>
      </c>
      <c r="O6">
        <f>INDEX($R$3:$T$335,MATCH(Debt[[#This Row],[DistrictNumber]],$R$3:$R$335,0),3)</f>
        <v>0</v>
      </c>
      <c r="P6" s="9">
        <f t="shared" si="5"/>
        <v>0</v>
      </c>
      <c r="R6" t="s">
        <v>2</v>
      </c>
      <c r="S6" s="36" t="s">
        <v>2</v>
      </c>
      <c r="T6" s="33">
        <v>0</v>
      </c>
    </row>
    <row r="7" spans="1:20" x14ac:dyDescent="0.35">
      <c r="A7" s="13">
        <v>2026</v>
      </c>
      <c r="B7" s="13">
        <f t="shared" si="0"/>
        <v>2025</v>
      </c>
      <c r="C7" t="s">
        <v>8</v>
      </c>
      <c r="D7" t="s">
        <v>9</v>
      </c>
      <c r="E7" s="5">
        <v>640764592</v>
      </c>
      <c r="F7" s="13">
        <f>INDEX($R$3:$T$335,MATCH(Debt[[#This Row],[DistrictNumber]],$R$3:$R$335,0),3)</f>
        <v>2.3148399999999998</v>
      </c>
      <c r="G7" s="9">
        <f t="shared" si="1"/>
        <v>1483267.5081452797</v>
      </c>
      <c r="H7" s="11">
        <v>1.02</v>
      </c>
      <c r="I7" s="12">
        <f t="shared" si="2"/>
        <v>1483267.5081452797</v>
      </c>
      <c r="J7" s="15">
        <f>IF(Debt[[#This Row],[Unadjusted Maximum Revenue]]/(Debt[[#This Row],[Proposed Taxable Valuation]]/1000)&gt;Debt[[#This Row],[Max Debt RATE]],Debt[[#This Row],[Max Debt RATE]],Debt[[#This Row],[Unadjusted Maximum Revenue]]/(Debt[[#This Row],[Proposed Taxable Valuation]]/1000))</f>
        <v>2.3148399999999998</v>
      </c>
      <c r="K7" s="26">
        <f>ROUND(Debt[[#This Row],[Proposed Taxable Valuation]]/1000*Debt[[#This Row],[Adjusted Rate]],0)</f>
        <v>1483268</v>
      </c>
      <c r="L7" s="19">
        <f t="shared" si="3"/>
        <v>0</v>
      </c>
      <c r="M7" s="17">
        <f t="shared" si="4"/>
        <v>0</v>
      </c>
      <c r="N7" s="5">
        <v>640764592</v>
      </c>
      <c r="O7">
        <f>INDEX($R$3:$T$335,MATCH(Debt[[#This Row],[DistrictNumber]],$R$3:$R$335,0),3)</f>
        <v>2.3148399999999998</v>
      </c>
      <c r="P7" s="9">
        <f t="shared" si="5"/>
        <v>1483267.5081452797</v>
      </c>
      <c r="R7" t="s">
        <v>4</v>
      </c>
      <c r="S7" s="37" t="s">
        <v>4</v>
      </c>
      <c r="T7" s="34">
        <v>4.05</v>
      </c>
    </row>
    <row r="8" spans="1:20" x14ac:dyDescent="0.35">
      <c r="A8" s="13">
        <v>2026</v>
      </c>
      <c r="B8" s="13">
        <f t="shared" si="0"/>
        <v>2025</v>
      </c>
      <c r="C8" t="s">
        <v>10</v>
      </c>
      <c r="D8" t="s">
        <v>11</v>
      </c>
      <c r="E8" s="5">
        <v>258156258</v>
      </c>
      <c r="F8" s="13">
        <f>INDEX($R$3:$T$335,MATCH(Debt[[#This Row],[DistrictNumber]],$R$3:$R$335,0),3)</f>
        <v>2.5147599999999999</v>
      </c>
      <c r="G8" s="9">
        <f t="shared" si="1"/>
        <v>649201.03136807994</v>
      </c>
      <c r="H8" s="11">
        <v>1.02</v>
      </c>
      <c r="I8" s="12">
        <f t="shared" si="2"/>
        <v>649201.03136807994</v>
      </c>
      <c r="J8" s="15">
        <f>IF(Debt[[#This Row],[Unadjusted Maximum Revenue]]/(Debt[[#This Row],[Proposed Taxable Valuation]]/1000)&gt;Debt[[#This Row],[Max Debt RATE]],Debt[[#This Row],[Max Debt RATE]],Debt[[#This Row],[Unadjusted Maximum Revenue]]/(Debt[[#This Row],[Proposed Taxable Valuation]]/1000))</f>
        <v>2.5147599999999999</v>
      </c>
      <c r="K8" s="26">
        <f>ROUND(Debt[[#This Row],[Proposed Taxable Valuation]]/1000*Debt[[#This Row],[Adjusted Rate]],0)</f>
        <v>649201</v>
      </c>
      <c r="L8" s="19">
        <f t="shared" si="3"/>
        <v>0</v>
      </c>
      <c r="M8" s="17">
        <f t="shared" si="4"/>
        <v>0</v>
      </c>
      <c r="N8" s="5">
        <v>258156258</v>
      </c>
      <c r="O8">
        <f>INDEX($R$3:$T$335,MATCH(Debt[[#This Row],[DistrictNumber]],$R$3:$R$335,0),3)</f>
        <v>2.5147599999999999</v>
      </c>
      <c r="P8" s="9">
        <f t="shared" si="5"/>
        <v>649201.03136807994</v>
      </c>
      <c r="R8" t="s">
        <v>10</v>
      </c>
      <c r="S8" s="36" t="s">
        <v>10</v>
      </c>
      <c r="T8" s="33">
        <v>2.5147599999999999</v>
      </c>
    </row>
    <row r="9" spans="1:20" x14ac:dyDescent="0.35">
      <c r="A9" s="13">
        <v>2026</v>
      </c>
      <c r="B9" s="13">
        <f t="shared" si="0"/>
        <v>2025</v>
      </c>
      <c r="C9" t="s">
        <v>12</v>
      </c>
      <c r="D9" t="s">
        <v>13</v>
      </c>
      <c r="E9" s="5">
        <v>204843618</v>
      </c>
      <c r="F9" s="13">
        <f>INDEX($R$3:$T$335,MATCH(Debt[[#This Row],[DistrictNumber]],$R$3:$R$335,0),3)</f>
        <v>0</v>
      </c>
      <c r="G9" s="9">
        <f t="shared" si="1"/>
        <v>0</v>
      </c>
      <c r="H9" s="11">
        <v>1.02</v>
      </c>
      <c r="I9" s="12">
        <f t="shared" si="2"/>
        <v>0</v>
      </c>
      <c r="J9" s="15">
        <f>IF(Debt[[#This Row],[Unadjusted Maximum Revenue]]/(Debt[[#This Row],[Proposed Taxable Valuation]]/1000)&gt;Debt[[#This Row],[Max Debt RATE]],Debt[[#This Row],[Max Debt RATE]],Debt[[#This Row],[Unadjusted Maximum Revenue]]/(Debt[[#This Row],[Proposed Taxable Valuation]]/1000))</f>
        <v>0</v>
      </c>
      <c r="K9" s="26">
        <f>ROUND(Debt[[#This Row],[Proposed Taxable Valuation]]/1000*Debt[[#This Row],[Adjusted Rate]],0)</f>
        <v>0</v>
      </c>
      <c r="L9" s="19">
        <f t="shared" si="3"/>
        <v>0</v>
      </c>
      <c r="M9" s="17">
        <f t="shared" si="4"/>
        <v>0</v>
      </c>
      <c r="N9" s="5">
        <v>204843618</v>
      </c>
      <c r="O9">
        <f>INDEX($R$3:$T$335,MATCH(Debt[[#This Row],[DistrictNumber]],$R$3:$R$335,0),3)</f>
        <v>0</v>
      </c>
      <c r="P9" s="9">
        <f t="shared" si="5"/>
        <v>0</v>
      </c>
      <c r="R9" t="s">
        <v>12</v>
      </c>
      <c r="S9" s="37" t="s">
        <v>12</v>
      </c>
      <c r="T9" s="34">
        <v>0</v>
      </c>
    </row>
    <row r="10" spans="1:20" x14ac:dyDescent="0.35">
      <c r="A10" s="13">
        <v>2026</v>
      </c>
      <c r="B10" s="13">
        <f t="shared" si="0"/>
        <v>2025</v>
      </c>
      <c r="C10" t="s">
        <v>14</v>
      </c>
      <c r="D10" t="s">
        <v>15</v>
      </c>
      <c r="E10" s="5">
        <v>374245059</v>
      </c>
      <c r="F10" s="13">
        <f>INDEX($R$3:$T$335,MATCH(Debt[[#This Row],[DistrictNumber]],$R$3:$R$335,0),3)</f>
        <v>0</v>
      </c>
      <c r="G10" s="9">
        <f t="shared" si="1"/>
        <v>0</v>
      </c>
      <c r="H10" s="11">
        <v>1.02</v>
      </c>
      <c r="I10" s="12">
        <f t="shared" si="2"/>
        <v>0</v>
      </c>
      <c r="J10" s="15">
        <f>IF(Debt[[#This Row],[Unadjusted Maximum Revenue]]/(Debt[[#This Row],[Proposed Taxable Valuation]]/1000)&gt;Debt[[#This Row],[Max Debt RATE]],Debt[[#This Row],[Max Debt RATE]],Debt[[#This Row],[Unadjusted Maximum Revenue]]/(Debt[[#This Row],[Proposed Taxable Valuation]]/1000))</f>
        <v>0</v>
      </c>
      <c r="K10" s="26">
        <f>ROUND(Debt[[#This Row],[Proposed Taxable Valuation]]/1000*Debt[[#This Row],[Adjusted Rate]],0)</f>
        <v>0</v>
      </c>
      <c r="L10" s="19">
        <f t="shared" si="3"/>
        <v>0</v>
      </c>
      <c r="M10" s="17">
        <f t="shared" si="4"/>
        <v>0</v>
      </c>
      <c r="N10" s="5">
        <v>374245059</v>
      </c>
      <c r="O10">
        <f>INDEX($R$3:$T$335,MATCH(Debt[[#This Row],[DistrictNumber]],$R$3:$R$335,0),3)</f>
        <v>0</v>
      </c>
      <c r="P10" s="9">
        <f t="shared" si="5"/>
        <v>0</v>
      </c>
      <c r="R10" t="s">
        <v>14</v>
      </c>
      <c r="S10" s="36" t="s">
        <v>14</v>
      </c>
      <c r="T10" s="33">
        <v>0</v>
      </c>
    </row>
    <row r="11" spans="1:20" x14ac:dyDescent="0.35">
      <c r="A11" s="13">
        <v>2026</v>
      </c>
      <c r="B11" s="13">
        <f t="shared" si="0"/>
        <v>2025</v>
      </c>
      <c r="C11" t="s">
        <v>16</v>
      </c>
      <c r="D11" t="s">
        <v>17</v>
      </c>
      <c r="E11" s="5">
        <v>279744643</v>
      </c>
      <c r="F11" s="13">
        <f>INDEX($R$3:$T$335,MATCH(Debt[[#This Row],[DistrictNumber]],$R$3:$R$335,0),3)</f>
        <v>3.3382700000000001</v>
      </c>
      <c r="G11" s="9">
        <f t="shared" si="1"/>
        <v>933863.14938760991</v>
      </c>
      <c r="H11" s="11">
        <v>1.02</v>
      </c>
      <c r="I11" s="12">
        <f t="shared" si="2"/>
        <v>933863.14938760991</v>
      </c>
      <c r="J11" s="15">
        <f>IF(Debt[[#This Row],[Unadjusted Maximum Revenue]]/(Debt[[#This Row],[Proposed Taxable Valuation]]/1000)&gt;Debt[[#This Row],[Max Debt RATE]],Debt[[#This Row],[Max Debt RATE]],Debt[[#This Row],[Unadjusted Maximum Revenue]]/(Debt[[#This Row],[Proposed Taxable Valuation]]/1000))</f>
        <v>3.3382700000000001</v>
      </c>
      <c r="K11" s="26">
        <f>ROUND(Debt[[#This Row],[Proposed Taxable Valuation]]/1000*Debt[[#This Row],[Adjusted Rate]],0)</f>
        <v>933863</v>
      </c>
      <c r="L11" s="19">
        <f t="shared" si="3"/>
        <v>0</v>
      </c>
      <c r="M11" s="17">
        <f t="shared" si="4"/>
        <v>0</v>
      </c>
      <c r="N11" s="5">
        <v>279744643</v>
      </c>
      <c r="O11">
        <f>INDEX($R$3:$T$335,MATCH(Debt[[#This Row],[DistrictNumber]],$R$3:$R$335,0),3)</f>
        <v>3.3382700000000001</v>
      </c>
      <c r="P11" s="9">
        <f t="shared" si="5"/>
        <v>933863.14938760991</v>
      </c>
      <c r="R11" t="s">
        <v>16</v>
      </c>
      <c r="S11" s="37" t="s">
        <v>16</v>
      </c>
      <c r="T11" s="34">
        <v>3.3382700000000001</v>
      </c>
    </row>
    <row r="12" spans="1:20" x14ac:dyDescent="0.35">
      <c r="A12" s="13">
        <v>2026</v>
      </c>
      <c r="B12" s="13">
        <f t="shared" si="0"/>
        <v>2025</v>
      </c>
      <c r="C12" t="s">
        <v>18</v>
      </c>
      <c r="D12" t="s">
        <v>19</v>
      </c>
      <c r="E12" s="5">
        <v>168688186</v>
      </c>
      <c r="F12" s="13">
        <f>INDEX($R$3:$T$335,MATCH(Debt[[#This Row],[DistrictNumber]],$R$3:$R$335,0),3)</f>
        <v>0</v>
      </c>
      <c r="G12" s="9">
        <f t="shared" si="1"/>
        <v>0</v>
      </c>
      <c r="H12" s="11">
        <v>1.02</v>
      </c>
      <c r="I12" s="12">
        <f t="shared" si="2"/>
        <v>0</v>
      </c>
      <c r="J12" s="15">
        <f>IF(Debt[[#This Row],[Unadjusted Maximum Revenue]]/(Debt[[#This Row],[Proposed Taxable Valuation]]/1000)&gt;Debt[[#This Row],[Max Debt RATE]],Debt[[#This Row],[Max Debt RATE]],Debt[[#This Row],[Unadjusted Maximum Revenue]]/(Debt[[#This Row],[Proposed Taxable Valuation]]/1000))</f>
        <v>0</v>
      </c>
      <c r="K12" s="26">
        <f>ROUND(Debt[[#This Row],[Proposed Taxable Valuation]]/1000*Debt[[#This Row],[Adjusted Rate]],0)</f>
        <v>0</v>
      </c>
      <c r="L12" s="19">
        <f t="shared" si="3"/>
        <v>0</v>
      </c>
      <c r="M12" s="17">
        <f t="shared" si="4"/>
        <v>0</v>
      </c>
      <c r="N12" s="5">
        <v>168688186</v>
      </c>
      <c r="O12">
        <f>INDEX($R$3:$T$335,MATCH(Debt[[#This Row],[DistrictNumber]],$R$3:$R$335,0),3)</f>
        <v>0</v>
      </c>
      <c r="P12" s="9">
        <f t="shared" si="5"/>
        <v>0</v>
      </c>
      <c r="R12" t="s">
        <v>18</v>
      </c>
      <c r="S12" s="36" t="s">
        <v>18</v>
      </c>
      <c r="T12" s="33">
        <v>0</v>
      </c>
    </row>
    <row r="13" spans="1:20" x14ac:dyDescent="0.35">
      <c r="A13" s="13">
        <v>2026</v>
      </c>
      <c r="B13" s="13">
        <f t="shared" si="0"/>
        <v>2025</v>
      </c>
      <c r="C13" t="s">
        <v>20</v>
      </c>
      <c r="D13" t="s">
        <v>21</v>
      </c>
      <c r="E13" s="5">
        <v>1211781063</v>
      </c>
      <c r="F13" s="13">
        <f>INDEX($R$3:$T$335,MATCH(Debt[[#This Row],[DistrictNumber]],$R$3:$R$335,0),3)</f>
        <v>0</v>
      </c>
      <c r="G13" s="9">
        <f t="shared" si="1"/>
        <v>0</v>
      </c>
      <c r="H13" s="11">
        <v>1.02</v>
      </c>
      <c r="I13" s="12">
        <f t="shared" si="2"/>
        <v>0</v>
      </c>
      <c r="J13" s="15">
        <f>IF(Debt[[#This Row],[Unadjusted Maximum Revenue]]/(Debt[[#This Row],[Proposed Taxable Valuation]]/1000)&gt;Debt[[#This Row],[Max Debt RATE]],Debt[[#This Row],[Max Debt RATE]],Debt[[#This Row],[Unadjusted Maximum Revenue]]/(Debt[[#This Row],[Proposed Taxable Valuation]]/1000))</f>
        <v>0</v>
      </c>
      <c r="K13" s="26">
        <f>ROUND(Debt[[#This Row],[Proposed Taxable Valuation]]/1000*Debt[[#This Row],[Adjusted Rate]],0)</f>
        <v>0</v>
      </c>
      <c r="L13" s="19">
        <f t="shared" si="3"/>
        <v>0</v>
      </c>
      <c r="M13" s="17">
        <f t="shared" si="4"/>
        <v>0</v>
      </c>
      <c r="N13" s="5">
        <v>1211781063</v>
      </c>
      <c r="O13">
        <f>INDEX($R$3:$T$335,MATCH(Debt[[#This Row],[DistrictNumber]],$R$3:$R$335,0),3)</f>
        <v>0</v>
      </c>
      <c r="P13" s="9">
        <f t="shared" si="5"/>
        <v>0</v>
      </c>
      <c r="R13" t="s">
        <v>20</v>
      </c>
      <c r="S13" s="37" t="s">
        <v>20</v>
      </c>
      <c r="T13" s="34">
        <v>0</v>
      </c>
    </row>
    <row r="14" spans="1:20" x14ac:dyDescent="0.35">
      <c r="A14" s="13">
        <v>2026</v>
      </c>
      <c r="B14" s="13">
        <f t="shared" si="0"/>
        <v>2025</v>
      </c>
      <c r="C14" t="s">
        <v>22</v>
      </c>
      <c r="D14" t="s">
        <v>23</v>
      </c>
      <c r="E14" s="5">
        <v>670966243</v>
      </c>
      <c r="F14" s="13">
        <f>INDEX($R$3:$T$335,MATCH(Debt[[#This Row],[DistrictNumber]],$R$3:$R$335,0),3)</f>
        <v>0.81262000000000001</v>
      </c>
      <c r="G14" s="9">
        <f t="shared" si="1"/>
        <v>545240.58838665998</v>
      </c>
      <c r="H14" s="11">
        <v>1.02</v>
      </c>
      <c r="I14" s="12">
        <f t="shared" si="2"/>
        <v>545240.58838665998</v>
      </c>
      <c r="J14" s="15">
        <f>IF(Debt[[#This Row],[Unadjusted Maximum Revenue]]/(Debt[[#This Row],[Proposed Taxable Valuation]]/1000)&gt;Debt[[#This Row],[Max Debt RATE]],Debt[[#This Row],[Max Debt RATE]],Debt[[#This Row],[Unadjusted Maximum Revenue]]/(Debt[[#This Row],[Proposed Taxable Valuation]]/1000))</f>
        <v>0.8126199999999999</v>
      </c>
      <c r="K14" s="26">
        <f>ROUND(Debt[[#This Row],[Proposed Taxable Valuation]]/1000*Debt[[#This Row],[Adjusted Rate]],0)</f>
        <v>545241</v>
      </c>
      <c r="L14" s="19">
        <f t="shared" si="3"/>
        <v>0</v>
      </c>
      <c r="M14" s="17">
        <f t="shared" si="4"/>
        <v>0</v>
      </c>
      <c r="N14" s="5">
        <v>670966243</v>
      </c>
      <c r="O14">
        <f>INDEX($R$3:$T$335,MATCH(Debt[[#This Row],[DistrictNumber]],$R$3:$R$335,0),3)</f>
        <v>0.81262000000000001</v>
      </c>
      <c r="P14" s="9">
        <f t="shared" si="5"/>
        <v>545240.58838665998</v>
      </c>
      <c r="R14" t="e">
        <v>#N/A</v>
      </c>
      <c r="S14" s="36" t="s">
        <v>686</v>
      </c>
      <c r="T14" s="33">
        <v>0</v>
      </c>
    </row>
    <row r="15" spans="1:20" x14ac:dyDescent="0.35">
      <c r="A15" s="13">
        <v>2026</v>
      </c>
      <c r="B15" s="13">
        <f t="shared" si="0"/>
        <v>2025</v>
      </c>
      <c r="C15" t="s">
        <v>24</v>
      </c>
      <c r="D15" t="s">
        <v>25</v>
      </c>
      <c r="E15" s="5">
        <v>546598234</v>
      </c>
      <c r="F15" s="13">
        <f>INDEX($R$3:$T$335,MATCH(Debt[[#This Row],[DistrictNumber]],$R$3:$R$335,0),3)</f>
        <v>0</v>
      </c>
      <c r="G15" s="9">
        <f t="shared" si="1"/>
        <v>0</v>
      </c>
      <c r="H15" s="11">
        <v>1.02</v>
      </c>
      <c r="I15" s="12">
        <f t="shared" si="2"/>
        <v>0</v>
      </c>
      <c r="J15" s="15">
        <f>IF(Debt[[#This Row],[Unadjusted Maximum Revenue]]/(Debt[[#This Row],[Proposed Taxable Valuation]]/1000)&gt;Debt[[#This Row],[Max Debt RATE]],Debt[[#This Row],[Max Debt RATE]],Debt[[#This Row],[Unadjusted Maximum Revenue]]/(Debt[[#This Row],[Proposed Taxable Valuation]]/1000))</f>
        <v>0</v>
      </c>
      <c r="K15" s="26">
        <f>ROUND(Debt[[#This Row],[Proposed Taxable Valuation]]/1000*Debt[[#This Row],[Adjusted Rate]],0)</f>
        <v>0</v>
      </c>
      <c r="L15" s="19">
        <f t="shared" si="3"/>
        <v>0</v>
      </c>
      <c r="M15" s="17">
        <f t="shared" si="4"/>
        <v>0</v>
      </c>
      <c r="N15" s="5">
        <v>546598234</v>
      </c>
      <c r="O15">
        <f>INDEX($R$3:$T$335,MATCH(Debt[[#This Row],[DistrictNumber]],$R$3:$R$335,0),3)</f>
        <v>0</v>
      </c>
      <c r="P15" s="9">
        <f t="shared" si="5"/>
        <v>0</v>
      </c>
      <c r="R15" t="e">
        <v>#N/A</v>
      </c>
      <c r="S15" s="37" t="s">
        <v>687</v>
      </c>
      <c r="T15" s="34">
        <v>1.3405100000000001</v>
      </c>
    </row>
    <row r="16" spans="1:20" x14ac:dyDescent="0.35">
      <c r="A16" s="13">
        <v>2026</v>
      </c>
      <c r="B16" s="13">
        <f t="shared" si="0"/>
        <v>2025</v>
      </c>
      <c r="C16" t="s">
        <v>26</v>
      </c>
      <c r="D16" t="s">
        <v>27</v>
      </c>
      <c r="E16" s="5">
        <v>3376089900</v>
      </c>
      <c r="F16" s="13">
        <f>INDEX($R$3:$T$335,MATCH(Debt[[#This Row],[DistrictNumber]],$R$3:$R$335,0),3)</f>
        <v>4.0470300000000003</v>
      </c>
      <c r="G16" s="9">
        <f t="shared" si="1"/>
        <v>13663137.107997</v>
      </c>
      <c r="H16" s="11">
        <v>1.02</v>
      </c>
      <c r="I16" s="12">
        <f t="shared" si="2"/>
        <v>13663137.107997</v>
      </c>
      <c r="J16" s="15">
        <f>IF(Debt[[#This Row],[Unadjusted Maximum Revenue]]/(Debt[[#This Row],[Proposed Taxable Valuation]]/1000)&gt;Debt[[#This Row],[Max Debt RATE]],Debt[[#This Row],[Max Debt RATE]],Debt[[#This Row],[Unadjusted Maximum Revenue]]/(Debt[[#This Row],[Proposed Taxable Valuation]]/1000))</f>
        <v>4.0470300000000003</v>
      </c>
      <c r="K16" s="26">
        <f>ROUND(Debt[[#This Row],[Proposed Taxable Valuation]]/1000*Debt[[#This Row],[Adjusted Rate]],0)</f>
        <v>13663137</v>
      </c>
      <c r="L16" s="19">
        <f t="shared" si="3"/>
        <v>0</v>
      </c>
      <c r="M16" s="17">
        <f t="shared" si="4"/>
        <v>0</v>
      </c>
      <c r="N16" s="5">
        <v>3376089900</v>
      </c>
      <c r="O16">
        <f>INDEX($R$3:$T$335,MATCH(Debt[[#This Row],[DistrictNumber]],$R$3:$R$335,0),3)</f>
        <v>4.0470300000000003</v>
      </c>
      <c r="P16" s="9">
        <f t="shared" si="5"/>
        <v>13663137.107997</v>
      </c>
      <c r="R16" t="s">
        <v>22</v>
      </c>
      <c r="S16" s="36" t="s">
        <v>22</v>
      </c>
      <c r="T16" s="33">
        <v>0.81262000000000001</v>
      </c>
    </row>
    <row r="17" spans="1:20" x14ac:dyDescent="0.35">
      <c r="A17" s="13">
        <v>2026</v>
      </c>
      <c r="B17" s="13">
        <f t="shared" si="0"/>
        <v>2025</v>
      </c>
      <c r="C17" t="s">
        <v>28</v>
      </c>
      <c r="D17" t="s">
        <v>29</v>
      </c>
      <c r="E17" s="5">
        <v>514375303</v>
      </c>
      <c r="F17" s="13">
        <f>INDEX($R$3:$T$335,MATCH(Debt[[#This Row],[DistrictNumber]],$R$3:$R$335,0),3)</f>
        <v>4.0498399999999997</v>
      </c>
      <c r="G17" s="9">
        <f t="shared" si="1"/>
        <v>2083137.6771015199</v>
      </c>
      <c r="H17" s="11">
        <v>1.02</v>
      </c>
      <c r="I17" s="12">
        <f t="shared" si="2"/>
        <v>2083137.6771015199</v>
      </c>
      <c r="J17" s="15">
        <f>IF(Debt[[#This Row],[Unadjusted Maximum Revenue]]/(Debt[[#This Row],[Proposed Taxable Valuation]]/1000)&gt;Debt[[#This Row],[Max Debt RATE]],Debt[[#This Row],[Max Debt RATE]],Debt[[#This Row],[Unadjusted Maximum Revenue]]/(Debt[[#This Row],[Proposed Taxable Valuation]]/1000))</f>
        <v>4.0498399999999997</v>
      </c>
      <c r="K17" s="26">
        <f>ROUND(Debt[[#This Row],[Proposed Taxable Valuation]]/1000*Debt[[#This Row],[Adjusted Rate]],0)</f>
        <v>2083138</v>
      </c>
      <c r="L17" s="19">
        <f t="shared" si="3"/>
        <v>0</v>
      </c>
      <c r="M17" s="17">
        <f t="shared" si="4"/>
        <v>0</v>
      </c>
      <c r="N17" s="5">
        <v>514375303</v>
      </c>
      <c r="O17">
        <f>INDEX($R$3:$T$335,MATCH(Debt[[#This Row],[DistrictNumber]],$R$3:$R$335,0),3)</f>
        <v>4.0498399999999997</v>
      </c>
      <c r="P17" s="9">
        <f t="shared" si="5"/>
        <v>2083137.6771015199</v>
      </c>
      <c r="R17" t="s">
        <v>24</v>
      </c>
      <c r="S17" s="37" t="s">
        <v>24</v>
      </c>
      <c r="T17" s="34">
        <v>0</v>
      </c>
    </row>
    <row r="18" spans="1:20" x14ac:dyDescent="0.35">
      <c r="A18" s="13">
        <v>2026</v>
      </c>
      <c r="B18" s="13">
        <f t="shared" si="0"/>
        <v>2025</v>
      </c>
      <c r="C18" t="s">
        <v>30</v>
      </c>
      <c r="D18" t="s">
        <v>31</v>
      </c>
      <c r="E18" s="5">
        <v>139922862</v>
      </c>
      <c r="F18" s="13">
        <f>INDEX($R$3:$T$335,MATCH(Debt[[#This Row],[DistrictNumber]],$R$3:$R$335,0),3)</f>
        <v>0</v>
      </c>
      <c r="G18" s="9">
        <f t="shared" si="1"/>
        <v>0</v>
      </c>
      <c r="H18" s="11">
        <v>1.02</v>
      </c>
      <c r="I18" s="12">
        <f t="shared" si="2"/>
        <v>0</v>
      </c>
      <c r="J18" s="15">
        <f>IF(Debt[[#This Row],[Unadjusted Maximum Revenue]]/(Debt[[#This Row],[Proposed Taxable Valuation]]/1000)&gt;Debt[[#This Row],[Max Debt RATE]],Debt[[#This Row],[Max Debt RATE]],Debt[[#This Row],[Unadjusted Maximum Revenue]]/(Debt[[#This Row],[Proposed Taxable Valuation]]/1000))</f>
        <v>0</v>
      </c>
      <c r="K18" s="26">
        <f>ROUND(Debt[[#This Row],[Proposed Taxable Valuation]]/1000*Debt[[#This Row],[Adjusted Rate]],0)</f>
        <v>0</v>
      </c>
      <c r="L18" s="19">
        <f t="shared" si="3"/>
        <v>0</v>
      </c>
      <c r="M18" s="17">
        <f t="shared" si="4"/>
        <v>0</v>
      </c>
      <c r="N18" s="5">
        <v>139922862</v>
      </c>
      <c r="O18">
        <f>INDEX($R$3:$T$335,MATCH(Debt[[#This Row],[DistrictNumber]],$R$3:$R$335,0),3)</f>
        <v>0</v>
      </c>
      <c r="P18" s="9">
        <f t="shared" si="5"/>
        <v>0</v>
      </c>
      <c r="R18" t="s">
        <v>26</v>
      </c>
      <c r="S18" s="36" t="s">
        <v>26</v>
      </c>
      <c r="T18" s="33">
        <v>4.0470300000000003</v>
      </c>
    </row>
    <row r="19" spans="1:20" x14ac:dyDescent="0.35">
      <c r="A19" s="13">
        <v>2026</v>
      </c>
      <c r="B19" s="13">
        <f t="shared" si="0"/>
        <v>2025</v>
      </c>
      <c r="C19" t="s">
        <v>32</v>
      </c>
      <c r="D19" t="s">
        <v>33</v>
      </c>
      <c r="E19" s="5">
        <v>6031341560</v>
      </c>
      <c r="F19" s="13">
        <f>INDEX($R$3:$T$335,MATCH(Debt[[#This Row],[DistrictNumber]],$R$3:$R$335,0),3)</f>
        <v>2.59</v>
      </c>
      <c r="G19" s="9">
        <f t="shared" si="1"/>
        <v>15621174.640399998</v>
      </c>
      <c r="H19" s="11">
        <v>1.02</v>
      </c>
      <c r="I19" s="12">
        <f t="shared" si="2"/>
        <v>15621174.640399998</v>
      </c>
      <c r="J19" s="15">
        <f>IF(Debt[[#This Row],[Unadjusted Maximum Revenue]]/(Debt[[#This Row],[Proposed Taxable Valuation]]/1000)&gt;Debt[[#This Row],[Max Debt RATE]],Debt[[#This Row],[Max Debt RATE]],Debt[[#This Row],[Unadjusted Maximum Revenue]]/(Debt[[#This Row],[Proposed Taxable Valuation]]/1000))</f>
        <v>2.59</v>
      </c>
      <c r="K19" s="26">
        <f>ROUND(Debt[[#This Row],[Proposed Taxable Valuation]]/1000*Debt[[#This Row],[Adjusted Rate]],0)</f>
        <v>15621175</v>
      </c>
      <c r="L19" s="19">
        <f t="shared" si="3"/>
        <v>0</v>
      </c>
      <c r="M19" s="17">
        <f t="shared" si="4"/>
        <v>0</v>
      </c>
      <c r="N19" s="5">
        <v>6031341560</v>
      </c>
      <c r="O19">
        <f>INDEX($R$3:$T$335,MATCH(Debt[[#This Row],[DistrictNumber]],$R$3:$R$335,0),3)</f>
        <v>2.59</v>
      </c>
      <c r="P19" s="9">
        <f t="shared" si="5"/>
        <v>15621174.640399998</v>
      </c>
      <c r="R19" t="s">
        <v>28</v>
      </c>
      <c r="S19" s="37" t="s">
        <v>28</v>
      </c>
      <c r="T19" s="34">
        <v>4.0498399999999997</v>
      </c>
    </row>
    <row r="20" spans="1:20" x14ac:dyDescent="0.35">
      <c r="A20" s="13">
        <v>2026</v>
      </c>
      <c r="B20" s="13">
        <f t="shared" si="0"/>
        <v>2025</v>
      </c>
      <c r="C20" t="s">
        <v>34</v>
      </c>
      <c r="D20" t="s">
        <v>35</v>
      </c>
      <c r="E20" s="5">
        <v>377834512</v>
      </c>
      <c r="F20" s="13">
        <f>INDEX($R$3:$T$335,MATCH(Debt[[#This Row],[DistrictNumber]],$R$3:$R$335,0),3)</f>
        <v>0</v>
      </c>
      <c r="G20" s="9">
        <f t="shared" si="1"/>
        <v>0</v>
      </c>
      <c r="H20" s="11">
        <v>1.02</v>
      </c>
      <c r="I20" s="12">
        <f t="shared" si="2"/>
        <v>0</v>
      </c>
      <c r="J20" s="15">
        <f>IF(Debt[[#This Row],[Unadjusted Maximum Revenue]]/(Debt[[#This Row],[Proposed Taxable Valuation]]/1000)&gt;Debt[[#This Row],[Max Debt RATE]],Debt[[#This Row],[Max Debt RATE]],Debt[[#This Row],[Unadjusted Maximum Revenue]]/(Debt[[#This Row],[Proposed Taxable Valuation]]/1000))</f>
        <v>0</v>
      </c>
      <c r="K20" s="26">
        <f>ROUND(Debt[[#This Row],[Proposed Taxable Valuation]]/1000*Debt[[#This Row],[Adjusted Rate]],0)</f>
        <v>0</v>
      </c>
      <c r="L20" s="19">
        <f t="shared" si="3"/>
        <v>0</v>
      </c>
      <c r="M20" s="17">
        <f t="shared" si="4"/>
        <v>0</v>
      </c>
      <c r="N20" s="5">
        <v>377834512</v>
      </c>
      <c r="O20">
        <f>INDEX($R$3:$T$335,MATCH(Debt[[#This Row],[DistrictNumber]],$R$3:$R$335,0),3)</f>
        <v>0</v>
      </c>
      <c r="P20" s="9">
        <f t="shared" si="5"/>
        <v>0</v>
      </c>
      <c r="R20" t="s">
        <v>30</v>
      </c>
      <c r="S20" s="36" t="s">
        <v>30</v>
      </c>
      <c r="T20" s="33">
        <v>0</v>
      </c>
    </row>
    <row r="21" spans="1:20" x14ac:dyDescent="0.35">
      <c r="A21" s="13">
        <v>2026</v>
      </c>
      <c r="B21" s="13">
        <f t="shared" si="0"/>
        <v>2025</v>
      </c>
      <c r="C21" t="s">
        <v>36</v>
      </c>
      <c r="D21" t="s">
        <v>37</v>
      </c>
      <c r="E21" s="5">
        <v>328918681</v>
      </c>
      <c r="F21" s="13">
        <f>INDEX($R$3:$T$335,MATCH(Debt[[#This Row],[DistrictNumber]],$R$3:$R$335,0),3)</f>
        <v>0</v>
      </c>
      <c r="G21" s="9">
        <f t="shared" si="1"/>
        <v>0</v>
      </c>
      <c r="H21" s="11">
        <v>1.02</v>
      </c>
      <c r="I21" s="12">
        <f t="shared" si="2"/>
        <v>0</v>
      </c>
      <c r="J21" s="15">
        <f>IF(Debt[[#This Row],[Unadjusted Maximum Revenue]]/(Debt[[#This Row],[Proposed Taxable Valuation]]/1000)&gt;Debt[[#This Row],[Max Debt RATE]],Debt[[#This Row],[Max Debt RATE]],Debt[[#This Row],[Unadjusted Maximum Revenue]]/(Debt[[#This Row],[Proposed Taxable Valuation]]/1000))</f>
        <v>0</v>
      </c>
      <c r="K21" s="26">
        <f>ROUND(Debt[[#This Row],[Proposed Taxable Valuation]]/1000*Debt[[#This Row],[Adjusted Rate]],0)</f>
        <v>0</v>
      </c>
      <c r="L21" s="19">
        <f t="shared" si="3"/>
        <v>0</v>
      </c>
      <c r="M21" s="17">
        <f t="shared" si="4"/>
        <v>0</v>
      </c>
      <c r="N21" s="5">
        <v>328918681</v>
      </c>
      <c r="O21">
        <f>INDEX($R$3:$T$335,MATCH(Debt[[#This Row],[DistrictNumber]],$R$3:$R$335,0),3)</f>
        <v>0</v>
      </c>
      <c r="P21" s="9">
        <f t="shared" si="5"/>
        <v>0</v>
      </c>
      <c r="R21" t="s">
        <v>32</v>
      </c>
      <c r="S21" s="37" t="s">
        <v>32</v>
      </c>
      <c r="T21" s="34">
        <v>2.59</v>
      </c>
    </row>
    <row r="22" spans="1:20" x14ac:dyDescent="0.35">
      <c r="A22" s="13">
        <v>2026</v>
      </c>
      <c r="B22" s="13">
        <f t="shared" si="0"/>
        <v>2025</v>
      </c>
      <c r="C22" t="s">
        <v>38</v>
      </c>
      <c r="D22" t="s">
        <v>39</v>
      </c>
      <c r="E22" s="5">
        <v>620063287</v>
      </c>
      <c r="F22" s="13">
        <f>INDEX($R$3:$T$335,MATCH(Debt[[#This Row],[DistrictNumber]],$R$3:$R$335,0),3)</f>
        <v>2.29765</v>
      </c>
      <c r="G22" s="9">
        <f t="shared" si="1"/>
        <v>1424688.4113755501</v>
      </c>
      <c r="H22" s="11">
        <v>1.02</v>
      </c>
      <c r="I22" s="12">
        <f t="shared" si="2"/>
        <v>1424688.4113755501</v>
      </c>
      <c r="J22" s="15">
        <f>IF(Debt[[#This Row],[Unadjusted Maximum Revenue]]/(Debt[[#This Row],[Proposed Taxable Valuation]]/1000)&gt;Debt[[#This Row],[Max Debt RATE]],Debt[[#This Row],[Max Debt RATE]],Debt[[#This Row],[Unadjusted Maximum Revenue]]/(Debt[[#This Row],[Proposed Taxable Valuation]]/1000))</f>
        <v>2.29765</v>
      </c>
      <c r="K22" s="26">
        <f>ROUND(Debt[[#This Row],[Proposed Taxable Valuation]]/1000*Debt[[#This Row],[Adjusted Rate]],0)</f>
        <v>1424688</v>
      </c>
      <c r="L22" s="19">
        <f t="shared" si="3"/>
        <v>0</v>
      </c>
      <c r="M22" s="17">
        <f t="shared" si="4"/>
        <v>0</v>
      </c>
      <c r="N22" s="5">
        <v>620063287</v>
      </c>
      <c r="O22">
        <f>INDEX($R$3:$T$335,MATCH(Debt[[#This Row],[DistrictNumber]],$R$3:$R$335,0),3)</f>
        <v>2.29765</v>
      </c>
      <c r="P22" s="9">
        <f t="shared" si="5"/>
        <v>1424688.4113755501</v>
      </c>
      <c r="R22" t="s">
        <v>34</v>
      </c>
      <c r="S22" s="36" t="s">
        <v>34</v>
      </c>
      <c r="T22" s="33">
        <v>0</v>
      </c>
    </row>
    <row r="23" spans="1:20" x14ac:dyDescent="0.35">
      <c r="A23" s="13">
        <v>2026</v>
      </c>
      <c r="B23" s="13">
        <f t="shared" si="0"/>
        <v>2025</v>
      </c>
      <c r="C23" t="s">
        <v>40</v>
      </c>
      <c r="D23" t="s">
        <v>41</v>
      </c>
      <c r="E23" s="5">
        <v>382280393</v>
      </c>
      <c r="F23" s="13">
        <f>INDEX($R$3:$T$335,MATCH(Debt[[#This Row],[DistrictNumber]],$R$3:$R$335,0),3)</f>
        <v>1.5046600000000001</v>
      </c>
      <c r="G23" s="9">
        <f t="shared" si="1"/>
        <v>575202.01613137999</v>
      </c>
      <c r="H23" s="11">
        <v>1.02</v>
      </c>
      <c r="I23" s="12">
        <f t="shared" si="2"/>
        <v>575202.01613137999</v>
      </c>
      <c r="J23" s="15">
        <f>IF(Debt[[#This Row],[Unadjusted Maximum Revenue]]/(Debt[[#This Row],[Proposed Taxable Valuation]]/1000)&gt;Debt[[#This Row],[Max Debt RATE]],Debt[[#This Row],[Max Debt RATE]],Debt[[#This Row],[Unadjusted Maximum Revenue]]/(Debt[[#This Row],[Proposed Taxable Valuation]]/1000))</f>
        <v>1.5046600000000001</v>
      </c>
      <c r="K23" s="26">
        <f>ROUND(Debt[[#This Row],[Proposed Taxable Valuation]]/1000*Debt[[#This Row],[Adjusted Rate]],0)</f>
        <v>575202</v>
      </c>
      <c r="L23" s="19">
        <f t="shared" si="3"/>
        <v>0</v>
      </c>
      <c r="M23" s="17">
        <f t="shared" si="4"/>
        <v>0</v>
      </c>
      <c r="N23" s="5">
        <v>382280393</v>
      </c>
      <c r="O23">
        <f>INDEX($R$3:$T$335,MATCH(Debt[[#This Row],[DistrictNumber]],$R$3:$R$335,0),3)</f>
        <v>1.5046600000000001</v>
      </c>
      <c r="P23" s="9">
        <f t="shared" si="5"/>
        <v>575202.01613137999</v>
      </c>
      <c r="R23" t="s">
        <v>36</v>
      </c>
      <c r="S23" s="37" t="s">
        <v>36</v>
      </c>
      <c r="T23" s="34">
        <v>0</v>
      </c>
    </row>
    <row r="24" spans="1:20" x14ac:dyDescent="0.35">
      <c r="A24" s="13">
        <v>2026</v>
      </c>
      <c r="B24" s="13">
        <f t="shared" si="0"/>
        <v>2025</v>
      </c>
      <c r="C24" t="s">
        <v>42</v>
      </c>
      <c r="D24" t="s">
        <v>43</v>
      </c>
      <c r="E24" s="5">
        <v>687799225</v>
      </c>
      <c r="F24" s="13">
        <f>INDEX($R$3:$T$335,MATCH(Debt[[#This Row],[DistrictNumber]],$R$3:$R$335,0),3)</f>
        <v>3.5121699999999998</v>
      </c>
      <c r="G24" s="9">
        <f t="shared" si="1"/>
        <v>2415667.8040682497</v>
      </c>
      <c r="H24" s="11">
        <v>1.02</v>
      </c>
      <c r="I24" s="12">
        <f t="shared" si="2"/>
        <v>2415667.8040682497</v>
      </c>
      <c r="J24" s="15">
        <f>IF(Debt[[#This Row],[Unadjusted Maximum Revenue]]/(Debt[[#This Row],[Proposed Taxable Valuation]]/1000)&gt;Debt[[#This Row],[Max Debt RATE]],Debt[[#This Row],[Max Debt RATE]],Debt[[#This Row],[Unadjusted Maximum Revenue]]/(Debt[[#This Row],[Proposed Taxable Valuation]]/1000))</f>
        <v>3.5121699999999998</v>
      </c>
      <c r="K24" s="26">
        <f>ROUND(Debt[[#This Row],[Proposed Taxable Valuation]]/1000*Debt[[#This Row],[Adjusted Rate]],0)</f>
        <v>2415668</v>
      </c>
      <c r="L24" s="19">
        <f t="shared" si="3"/>
        <v>0</v>
      </c>
      <c r="M24" s="17">
        <f t="shared" si="4"/>
        <v>0</v>
      </c>
      <c r="N24" s="5">
        <v>687799225</v>
      </c>
      <c r="O24">
        <f>INDEX($R$3:$T$335,MATCH(Debt[[#This Row],[DistrictNumber]],$R$3:$R$335,0),3)</f>
        <v>3.5121699999999998</v>
      </c>
      <c r="P24" s="9">
        <f t="shared" si="5"/>
        <v>2415667.8040682497</v>
      </c>
      <c r="R24" t="s">
        <v>38</v>
      </c>
      <c r="S24" s="36" t="s">
        <v>38</v>
      </c>
      <c r="T24" s="33">
        <v>2.29765</v>
      </c>
    </row>
    <row r="25" spans="1:20" x14ac:dyDescent="0.35">
      <c r="A25" s="13">
        <v>2026</v>
      </c>
      <c r="B25" s="13">
        <f t="shared" si="0"/>
        <v>2025</v>
      </c>
      <c r="C25" t="s">
        <v>44</v>
      </c>
      <c r="D25" t="s">
        <v>45</v>
      </c>
      <c r="E25" s="5">
        <v>143071823</v>
      </c>
      <c r="F25" s="13">
        <f>INDEX($R$3:$T$335,MATCH(Debt[[#This Row],[DistrictNumber]],$R$3:$R$335,0),3)</f>
        <v>3.2291400000000001</v>
      </c>
      <c r="G25" s="9">
        <f t="shared" si="1"/>
        <v>461998.94652222004</v>
      </c>
      <c r="H25" s="11">
        <v>1.02</v>
      </c>
      <c r="I25" s="12">
        <f t="shared" si="2"/>
        <v>461998.94652222004</v>
      </c>
      <c r="J25" s="15">
        <f>IF(Debt[[#This Row],[Unadjusted Maximum Revenue]]/(Debt[[#This Row],[Proposed Taxable Valuation]]/1000)&gt;Debt[[#This Row],[Max Debt RATE]],Debt[[#This Row],[Max Debt RATE]],Debt[[#This Row],[Unadjusted Maximum Revenue]]/(Debt[[#This Row],[Proposed Taxable Valuation]]/1000))</f>
        <v>3.2291400000000001</v>
      </c>
      <c r="K25" s="26">
        <f>ROUND(Debt[[#This Row],[Proposed Taxable Valuation]]/1000*Debt[[#This Row],[Adjusted Rate]],0)</f>
        <v>461999</v>
      </c>
      <c r="L25" s="19">
        <f t="shared" si="3"/>
        <v>0</v>
      </c>
      <c r="M25" s="17">
        <f t="shared" si="4"/>
        <v>0</v>
      </c>
      <c r="N25" s="5">
        <v>143071823</v>
      </c>
      <c r="O25">
        <f>INDEX($R$3:$T$335,MATCH(Debt[[#This Row],[DistrictNumber]],$R$3:$R$335,0),3)</f>
        <v>3.2291400000000001</v>
      </c>
      <c r="P25" s="9">
        <f t="shared" si="5"/>
        <v>461998.94652222004</v>
      </c>
      <c r="R25" t="s">
        <v>40</v>
      </c>
      <c r="S25" s="37" t="s">
        <v>40</v>
      </c>
      <c r="T25" s="34">
        <v>1.5046600000000001</v>
      </c>
    </row>
    <row r="26" spans="1:20" x14ac:dyDescent="0.35">
      <c r="A26" s="13">
        <v>2026</v>
      </c>
      <c r="B26" s="13">
        <f t="shared" si="0"/>
        <v>2025</v>
      </c>
      <c r="C26" t="s">
        <v>46</v>
      </c>
      <c r="D26" t="s">
        <v>47</v>
      </c>
      <c r="E26" s="5">
        <v>346448381</v>
      </c>
      <c r="F26" s="13">
        <f>INDEX($R$3:$T$335,MATCH(Debt[[#This Row],[DistrictNumber]],$R$3:$R$335,0),3)</f>
        <v>0</v>
      </c>
      <c r="G26" s="9">
        <f t="shared" si="1"/>
        <v>0</v>
      </c>
      <c r="H26" s="11">
        <v>1.02</v>
      </c>
      <c r="I26" s="12">
        <f t="shared" si="2"/>
        <v>0</v>
      </c>
      <c r="J26" s="15">
        <f>IF(Debt[[#This Row],[Unadjusted Maximum Revenue]]/(Debt[[#This Row],[Proposed Taxable Valuation]]/1000)&gt;Debt[[#This Row],[Max Debt RATE]],Debt[[#This Row],[Max Debt RATE]],Debt[[#This Row],[Unadjusted Maximum Revenue]]/(Debt[[#This Row],[Proposed Taxable Valuation]]/1000))</f>
        <v>0</v>
      </c>
      <c r="K26" s="26">
        <f>ROUND(Debt[[#This Row],[Proposed Taxable Valuation]]/1000*Debt[[#This Row],[Adjusted Rate]],0)</f>
        <v>0</v>
      </c>
      <c r="L26" s="19">
        <f t="shared" si="3"/>
        <v>0</v>
      </c>
      <c r="M26" s="17">
        <f t="shared" si="4"/>
        <v>0</v>
      </c>
      <c r="N26" s="5">
        <v>346448381</v>
      </c>
      <c r="O26">
        <f>INDEX($R$3:$T$335,MATCH(Debt[[#This Row],[DistrictNumber]],$R$3:$R$335,0),3)</f>
        <v>0</v>
      </c>
      <c r="P26" s="9">
        <f t="shared" si="5"/>
        <v>0</v>
      </c>
      <c r="R26" t="s">
        <v>46</v>
      </c>
      <c r="S26" s="36" t="s">
        <v>46</v>
      </c>
      <c r="T26" s="33">
        <v>0</v>
      </c>
    </row>
    <row r="27" spans="1:20" x14ac:dyDescent="0.35">
      <c r="A27" s="13">
        <v>2026</v>
      </c>
      <c r="B27" s="13">
        <f t="shared" si="0"/>
        <v>2025</v>
      </c>
      <c r="C27" t="s">
        <v>48</v>
      </c>
      <c r="D27" t="s">
        <v>49</v>
      </c>
      <c r="E27" s="5">
        <v>289226695</v>
      </c>
      <c r="F27" s="13">
        <f>INDEX($R$3:$T$335,MATCH(Debt[[#This Row],[DistrictNumber]],$R$3:$R$335,0),3)</f>
        <v>0</v>
      </c>
      <c r="G27" s="9">
        <f t="shared" si="1"/>
        <v>0</v>
      </c>
      <c r="H27" s="11">
        <v>1.02</v>
      </c>
      <c r="I27" s="12">
        <f t="shared" si="2"/>
        <v>0</v>
      </c>
      <c r="J27" s="15">
        <f>IF(Debt[[#This Row],[Unadjusted Maximum Revenue]]/(Debt[[#This Row],[Proposed Taxable Valuation]]/1000)&gt;Debt[[#This Row],[Max Debt RATE]],Debt[[#This Row],[Max Debt RATE]],Debt[[#This Row],[Unadjusted Maximum Revenue]]/(Debt[[#This Row],[Proposed Taxable Valuation]]/1000))</f>
        <v>0</v>
      </c>
      <c r="K27" s="26">
        <f>ROUND(Debt[[#This Row],[Proposed Taxable Valuation]]/1000*Debt[[#This Row],[Adjusted Rate]],0)</f>
        <v>0</v>
      </c>
      <c r="L27" s="19">
        <f t="shared" si="3"/>
        <v>0</v>
      </c>
      <c r="M27" s="17">
        <f t="shared" si="4"/>
        <v>0</v>
      </c>
      <c r="N27" s="5">
        <v>289226695</v>
      </c>
      <c r="O27">
        <f>INDEX($R$3:$T$335,MATCH(Debt[[#This Row],[DistrictNumber]],$R$3:$R$335,0),3)</f>
        <v>0</v>
      </c>
      <c r="P27" s="9">
        <f t="shared" si="5"/>
        <v>0</v>
      </c>
      <c r="R27" t="s">
        <v>42</v>
      </c>
      <c r="S27" s="37" t="s">
        <v>42</v>
      </c>
      <c r="T27" s="34">
        <v>3.5121699999999998</v>
      </c>
    </row>
    <row r="28" spans="1:20" x14ac:dyDescent="0.35">
      <c r="A28" s="13">
        <v>2026</v>
      </c>
      <c r="B28" s="13">
        <f t="shared" si="0"/>
        <v>2025</v>
      </c>
      <c r="C28" t="s">
        <v>50</v>
      </c>
      <c r="D28" t="s">
        <v>51</v>
      </c>
      <c r="E28" s="5">
        <v>204677690</v>
      </c>
      <c r="F28" s="13">
        <f>INDEX($R$3:$T$335,MATCH(Debt[[#This Row],[DistrictNumber]],$R$3:$R$335,0),3)</f>
        <v>1.4805200000000001</v>
      </c>
      <c r="G28" s="9">
        <f t="shared" si="1"/>
        <v>303029.41359880002</v>
      </c>
      <c r="H28" s="11">
        <v>1.02</v>
      </c>
      <c r="I28" s="12">
        <f t="shared" si="2"/>
        <v>303029.41359880002</v>
      </c>
      <c r="J28" s="15">
        <f>IF(Debt[[#This Row],[Unadjusted Maximum Revenue]]/(Debt[[#This Row],[Proposed Taxable Valuation]]/1000)&gt;Debt[[#This Row],[Max Debt RATE]],Debt[[#This Row],[Max Debt RATE]],Debt[[#This Row],[Unadjusted Maximum Revenue]]/(Debt[[#This Row],[Proposed Taxable Valuation]]/1000))</f>
        <v>1.4805200000000001</v>
      </c>
      <c r="K28" s="26">
        <f>ROUND(Debt[[#This Row],[Proposed Taxable Valuation]]/1000*Debt[[#This Row],[Adjusted Rate]],0)</f>
        <v>303029</v>
      </c>
      <c r="L28" s="19">
        <f t="shared" si="3"/>
        <v>0</v>
      </c>
      <c r="M28" s="17">
        <f t="shared" si="4"/>
        <v>0</v>
      </c>
      <c r="N28" s="5">
        <v>204677690</v>
      </c>
      <c r="O28">
        <f>INDEX($R$3:$T$335,MATCH(Debt[[#This Row],[DistrictNumber]],$R$3:$R$335,0),3)</f>
        <v>1.4805200000000001</v>
      </c>
      <c r="P28" s="9">
        <f t="shared" si="5"/>
        <v>303029.41359880002</v>
      </c>
      <c r="R28" t="s">
        <v>44</v>
      </c>
      <c r="S28" s="36" t="s">
        <v>44</v>
      </c>
      <c r="T28" s="33">
        <v>3.2291400000000001</v>
      </c>
    </row>
    <row r="29" spans="1:20" x14ac:dyDescent="0.35">
      <c r="A29" s="13">
        <v>2026</v>
      </c>
      <c r="B29" s="13">
        <f t="shared" si="0"/>
        <v>2025</v>
      </c>
      <c r="C29" t="s">
        <v>52</v>
      </c>
      <c r="D29" t="s">
        <v>53</v>
      </c>
      <c r="E29" s="5">
        <v>356445594</v>
      </c>
      <c r="F29" s="13">
        <f>INDEX($R$3:$T$335,MATCH(Debt[[#This Row],[DistrictNumber]],$R$3:$R$335,0),3)</f>
        <v>2.5564200000000001</v>
      </c>
      <c r="G29" s="9">
        <f t="shared" si="1"/>
        <v>911224.64541348</v>
      </c>
      <c r="H29" s="11">
        <v>1.02</v>
      </c>
      <c r="I29" s="12">
        <f t="shared" si="2"/>
        <v>911224.64541348</v>
      </c>
      <c r="J29" s="15">
        <f>IF(Debt[[#This Row],[Unadjusted Maximum Revenue]]/(Debt[[#This Row],[Proposed Taxable Valuation]]/1000)&gt;Debt[[#This Row],[Max Debt RATE]],Debt[[#This Row],[Max Debt RATE]],Debt[[#This Row],[Unadjusted Maximum Revenue]]/(Debt[[#This Row],[Proposed Taxable Valuation]]/1000))</f>
        <v>2.5564200000000001</v>
      </c>
      <c r="K29" s="26">
        <f>ROUND(Debt[[#This Row],[Proposed Taxable Valuation]]/1000*Debt[[#This Row],[Adjusted Rate]],0)</f>
        <v>911225</v>
      </c>
      <c r="L29" s="19">
        <f t="shared" si="3"/>
        <v>0</v>
      </c>
      <c r="M29" s="17">
        <f t="shared" si="4"/>
        <v>0</v>
      </c>
      <c r="N29" s="5">
        <v>356445594</v>
      </c>
      <c r="O29">
        <f>INDEX($R$3:$T$335,MATCH(Debt[[#This Row],[DistrictNumber]],$R$3:$R$335,0),3)</f>
        <v>2.5564200000000001</v>
      </c>
      <c r="P29" s="9">
        <f t="shared" si="5"/>
        <v>911224.64541348</v>
      </c>
      <c r="R29" t="s">
        <v>48</v>
      </c>
      <c r="S29" s="37" t="s">
        <v>48</v>
      </c>
      <c r="T29" s="34">
        <v>0</v>
      </c>
    </row>
    <row r="30" spans="1:20" x14ac:dyDescent="0.35">
      <c r="A30" s="13">
        <v>2026</v>
      </c>
      <c r="B30" s="13">
        <f t="shared" si="0"/>
        <v>2025</v>
      </c>
      <c r="C30" t="s">
        <v>54</v>
      </c>
      <c r="D30" t="s">
        <v>55</v>
      </c>
      <c r="E30" s="5">
        <v>379477321</v>
      </c>
      <c r="F30" s="13">
        <f>INDEX($R$3:$T$335,MATCH(Debt[[#This Row],[DistrictNumber]],$R$3:$R$335,0),3)</f>
        <v>0</v>
      </c>
      <c r="G30" s="9">
        <f t="shared" si="1"/>
        <v>0</v>
      </c>
      <c r="H30" s="11">
        <v>1.02</v>
      </c>
      <c r="I30" s="12">
        <f t="shared" si="2"/>
        <v>0</v>
      </c>
      <c r="J30" s="15">
        <f>IF(Debt[[#This Row],[Unadjusted Maximum Revenue]]/(Debt[[#This Row],[Proposed Taxable Valuation]]/1000)&gt;Debt[[#This Row],[Max Debt RATE]],Debt[[#This Row],[Max Debt RATE]],Debt[[#This Row],[Unadjusted Maximum Revenue]]/(Debt[[#This Row],[Proposed Taxable Valuation]]/1000))</f>
        <v>0</v>
      </c>
      <c r="K30" s="26">
        <f>ROUND(Debt[[#This Row],[Proposed Taxable Valuation]]/1000*Debt[[#This Row],[Adjusted Rate]],0)</f>
        <v>0</v>
      </c>
      <c r="L30" s="19">
        <f t="shared" si="3"/>
        <v>0</v>
      </c>
      <c r="M30" s="17">
        <f t="shared" si="4"/>
        <v>0</v>
      </c>
      <c r="N30" s="5">
        <v>379477321</v>
      </c>
      <c r="O30">
        <f>INDEX($R$3:$T$335,MATCH(Debt[[#This Row],[DistrictNumber]],$R$3:$R$335,0),3)</f>
        <v>0</v>
      </c>
      <c r="P30" s="9">
        <f t="shared" si="5"/>
        <v>0</v>
      </c>
      <c r="R30" t="s">
        <v>50</v>
      </c>
      <c r="S30" s="36" t="s">
        <v>50</v>
      </c>
      <c r="T30" s="33">
        <v>1.4805200000000001</v>
      </c>
    </row>
    <row r="31" spans="1:20" x14ac:dyDescent="0.35">
      <c r="A31" s="13">
        <v>2026</v>
      </c>
      <c r="B31" s="13">
        <f t="shared" si="0"/>
        <v>2025</v>
      </c>
      <c r="C31" t="s">
        <v>56</v>
      </c>
      <c r="D31" t="s">
        <v>57</v>
      </c>
      <c r="E31" s="5">
        <v>132338482</v>
      </c>
      <c r="F31" s="13">
        <f>INDEX($R$3:$T$335,MATCH(Debt[[#This Row],[DistrictNumber]],$R$3:$R$335,0),3)</f>
        <v>0</v>
      </c>
      <c r="G31" s="9">
        <f t="shared" si="1"/>
        <v>0</v>
      </c>
      <c r="H31" s="11">
        <v>1.02</v>
      </c>
      <c r="I31" s="12">
        <f t="shared" si="2"/>
        <v>0</v>
      </c>
      <c r="J31" s="15">
        <f>IF(Debt[[#This Row],[Unadjusted Maximum Revenue]]/(Debt[[#This Row],[Proposed Taxable Valuation]]/1000)&gt;Debt[[#This Row],[Max Debt RATE]],Debt[[#This Row],[Max Debt RATE]],Debt[[#This Row],[Unadjusted Maximum Revenue]]/(Debt[[#This Row],[Proposed Taxable Valuation]]/1000))</f>
        <v>0</v>
      </c>
      <c r="K31" s="26">
        <f>ROUND(Debt[[#This Row],[Proposed Taxable Valuation]]/1000*Debt[[#This Row],[Adjusted Rate]],0)</f>
        <v>0</v>
      </c>
      <c r="L31" s="19">
        <f t="shared" si="3"/>
        <v>0</v>
      </c>
      <c r="M31" s="17">
        <f t="shared" si="4"/>
        <v>0</v>
      </c>
      <c r="N31" s="5">
        <v>132338482</v>
      </c>
      <c r="O31">
        <f>INDEX($R$3:$T$335,MATCH(Debt[[#This Row],[DistrictNumber]],$R$3:$R$335,0),3)</f>
        <v>0</v>
      </c>
      <c r="P31" s="9">
        <f t="shared" si="5"/>
        <v>0</v>
      </c>
      <c r="R31" t="s">
        <v>52</v>
      </c>
      <c r="S31" s="37" t="s">
        <v>52</v>
      </c>
      <c r="T31" s="34">
        <v>2.5564200000000001</v>
      </c>
    </row>
    <row r="32" spans="1:20" x14ac:dyDescent="0.35">
      <c r="A32" s="13">
        <v>2026</v>
      </c>
      <c r="B32" s="13">
        <f t="shared" si="0"/>
        <v>2025</v>
      </c>
      <c r="C32" t="s">
        <v>58</v>
      </c>
      <c r="D32" t="s">
        <v>59</v>
      </c>
      <c r="E32" s="5">
        <v>846457433</v>
      </c>
      <c r="F32" s="13">
        <f>INDEX($R$3:$T$335,MATCH(Debt[[#This Row],[DistrictNumber]],$R$3:$R$335,0),3)</f>
        <v>0</v>
      </c>
      <c r="G32" s="9">
        <f t="shared" si="1"/>
        <v>0</v>
      </c>
      <c r="H32" s="11">
        <v>1.02</v>
      </c>
      <c r="I32" s="12">
        <f t="shared" si="2"/>
        <v>0</v>
      </c>
      <c r="J32" s="15">
        <f>IF(Debt[[#This Row],[Unadjusted Maximum Revenue]]/(Debt[[#This Row],[Proposed Taxable Valuation]]/1000)&gt;Debt[[#This Row],[Max Debt RATE]],Debt[[#This Row],[Max Debt RATE]],Debt[[#This Row],[Unadjusted Maximum Revenue]]/(Debt[[#This Row],[Proposed Taxable Valuation]]/1000))</f>
        <v>0</v>
      </c>
      <c r="K32" s="26">
        <f>ROUND(Debt[[#This Row],[Proposed Taxable Valuation]]/1000*Debt[[#This Row],[Adjusted Rate]],0)</f>
        <v>0</v>
      </c>
      <c r="L32" s="19">
        <f t="shared" si="3"/>
        <v>0</v>
      </c>
      <c r="M32" s="17">
        <f t="shared" si="4"/>
        <v>0</v>
      </c>
      <c r="N32" s="5">
        <v>846457433</v>
      </c>
      <c r="O32">
        <f>INDEX($R$3:$T$335,MATCH(Debt[[#This Row],[DistrictNumber]],$R$3:$R$335,0),3)</f>
        <v>0</v>
      </c>
      <c r="P32" s="9">
        <f t="shared" si="5"/>
        <v>0</v>
      </c>
      <c r="R32" t="s">
        <v>54</v>
      </c>
      <c r="S32" s="36" t="s">
        <v>54</v>
      </c>
      <c r="T32" s="33">
        <v>0</v>
      </c>
    </row>
    <row r="33" spans="1:20" x14ac:dyDescent="0.35">
      <c r="A33" s="13">
        <v>2026</v>
      </c>
      <c r="B33" s="13">
        <f t="shared" si="0"/>
        <v>2025</v>
      </c>
      <c r="C33" t="s">
        <v>60</v>
      </c>
      <c r="D33" t="s">
        <v>61</v>
      </c>
      <c r="E33" s="5">
        <v>1914083207</v>
      </c>
      <c r="F33" s="13">
        <f>INDEX($R$3:$T$335,MATCH(Debt[[#This Row],[DistrictNumber]],$R$3:$R$335,0),3)</f>
        <v>0</v>
      </c>
      <c r="G33" s="9">
        <f t="shared" si="1"/>
        <v>0</v>
      </c>
      <c r="H33" s="11">
        <v>1.02</v>
      </c>
      <c r="I33" s="12">
        <f t="shared" si="2"/>
        <v>0</v>
      </c>
      <c r="J33" s="15">
        <f>IF(Debt[[#This Row],[Unadjusted Maximum Revenue]]/(Debt[[#This Row],[Proposed Taxable Valuation]]/1000)&gt;Debt[[#This Row],[Max Debt RATE]],Debt[[#This Row],[Max Debt RATE]],Debt[[#This Row],[Unadjusted Maximum Revenue]]/(Debt[[#This Row],[Proposed Taxable Valuation]]/1000))</f>
        <v>0</v>
      </c>
      <c r="K33" s="26">
        <f>ROUND(Debt[[#This Row],[Proposed Taxable Valuation]]/1000*Debt[[#This Row],[Adjusted Rate]],0)</f>
        <v>0</v>
      </c>
      <c r="L33" s="19">
        <f t="shared" si="3"/>
        <v>0</v>
      </c>
      <c r="M33" s="17">
        <f t="shared" si="4"/>
        <v>0</v>
      </c>
      <c r="N33" s="5">
        <v>1914083207</v>
      </c>
      <c r="O33">
        <f>INDEX($R$3:$T$335,MATCH(Debt[[#This Row],[DistrictNumber]],$R$3:$R$335,0),3)</f>
        <v>0</v>
      </c>
      <c r="P33" s="9">
        <f t="shared" si="5"/>
        <v>0</v>
      </c>
      <c r="R33" t="s">
        <v>56</v>
      </c>
      <c r="S33" s="37" t="s">
        <v>56</v>
      </c>
      <c r="T33" s="34">
        <v>0</v>
      </c>
    </row>
    <row r="34" spans="1:20" x14ac:dyDescent="0.35">
      <c r="A34" s="13">
        <v>2026</v>
      </c>
      <c r="B34" s="13">
        <f t="shared" si="0"/>
        <v>2025</v>
      </c>
      <c r="C34" t="s">
        <v>62</v>
      </c>
      <c r="D34" t="s">
        <v>63</v>
      </c>
      <c r="E34" s="5">
        <v>1160788149</v>
      </c>
      <c r="F34" s="13">
        <f>INDEX($R$3:$T$335,MATCH(Debt[[#This Row],[DistrictNumber]],$R$3:$R$335,0),3)</f>
        <v>4.05</v>
      </c>
      <c r="G34" s="9">
        <f t="shared" si="1"/>
        <v>4701192.0034499997</v>
      </c>
      <c r="H34" s="11">
        <v>1.02</v>
      </c>
      <c r="I34" s="12">
        <f t="shared" si="2"/>
        <v>4701192.0034499997</v>
      </c>
      <c r="J34" s="15">
        <f>IF(Debt[[#This Row],[Unadjusted Maximum Revenue]]/(Debt[[#This Row],[Proposed Taxable Valuation]]/1000)&gt;Debt[[#This Row],[Max Debt RATE]],Debt[[#This Row],[Max Debt RATE]],Debt[[#This Row],[Unadjusted Maximum Revenue]]/(Debt[[#This Row],[Proposed Taxable Valuation]]/1000))</f>
        <v>4.05</v>
      </c>
      <c r="K34" s="26">
        <f>ROUND(Debt[[#This Row],[Proposed Taxable Valuation]]/1000*Debt[[#This Row],[Adjusted Rate]],0)</f>
        <v>4701192</v>
      </c>
      <c r="L34" s="19">
        <f t="shared" si="3"/>
        <v>0</v>
      </c>
      <c r="M34" s="17">
        <f t="shared" si="4"/>
        <v>0</v>
      </c>
      <c r="N34" s="5">
        <v>1160788149</v>
      </c>
      <c r="O34">
        <f>INDEX($R$3:$T$335,MATCH(Debt[[#This Row],[DistrictNumber]],$R$3:$R$335,0),3)</f>
        <v>4.05</v>
      </c>
      <c r="P34" s="9">
        <f t="shared" si="5"/>
        <v>4701192.0034499997</v>
      </c>
      <c r="R34" t="s">
        <v>58</v>
      </c>
      <c r="S34" s="36" t="s">
        <v>58</v>
      </c>
      <c r="T34" s="33">
        <v>0</v>
      </c>
    </row>
    <row r="35" spans="1:20" x14ac:dyDescent="0.35">
      <c r="A35" s="13">
        <v>2026</v>
      </c>
      <c r="B35" s="13">
        <f t="shared" si="0"/>
        <v>2025</v>
      </c>
      <c r="C35" t="s">
        <v>64</v>
      </c>
      <c r="D35" t="s">
        <v>65</v>
      </c>
      <c r="E35" s="5">
        <v>741006675</v>
      </c>
      <c r="F35" s="13">
        <f>INDEX($R$3:$T$335,MATCH(Debt[[#This Row],[DistrictNumber]],$R$3:$R$335,0),3)</f>
        <v>4.0465099999999996</v>
      </c>
      <c r="G35" s="9">
        <f t="shared" si="1"/>
        <v>2998490.9204542497</v>
      </c>
      <c r="H35" s="11">
        <v>1.02</v>
      </c>
      <c r="I35" s="12">
        <f t="shared" si="2"/>
        <v>2998490.9204542497</v>
      </c>
      <c r="J35" s="15">
        <f>IF(Debt[[#This Row],[Unadjusted Maximum Revenue]]/(Debt[[#This Row],[Proposed Taxable Valuation]]/1000)&gt;Debt[[#This Row],[Max Debt RATE]],Debt[[#This Row],[Max Debt RATE]],Debt[[#This Row],[Unadjusted Maximum Revenue]]/(Debt[[#This Row],[Proposed Taxable Valuation]]/1000))</f>
        <v>4.0465099999999996</v>
      </c>
      <c r="K35" s="26">
        <f>ROUND(Debt[[#This Row],[Proposed Taxable Valuation]]/1000*Debt[[#This Row],[Adjusted Rate]],0)</f>
        <v>2998491</v>
      </c>
      <c r="L35" s="19">
        <f t="shared" si="3"/>
        <v>0</v>
      </c>
      <c r="M35" s="17">
        <f t="shared" si="4"/>
        <v>0</v>
      </c>
      <c r="N35" s="5">
        <v>741006675</v>
      </c>
      <c r="O35">
        <f>INDEX($R$3:$T$335,MATCH(Debt[[#This Row],[DistrictNumber]],$R$3:$R$335,0),3)</f>
        <v>4.0465099999999996</v>
      </c>
      <c r="P35" s="9">
        <f t="shared" si="5"/>
        <v>2998490.9204542497</v>
      </c>
      <c r="R35" t="s">
        <v>60</v>
      </c>
      <c r="S35" s="37" t="s">
        <v>60</v>
      </c>
      <c r="T35" s="34">
        <v>0</v>
      </c>
    </row>
    <row r="36" spans="1:20" x14ac:dyDescent="0.35">
      <c r="A36" s="13">
        <v>2026</v>
      </c>
      <c r="B36" s="13">
        <f t="shared" si="0"/>
        <v>2025</v>
      </c>
      <c r="C36" t="s">
        <v>66</v>
      </c>
      <c r="D36" t="s">
        <v>67</v>
      </c>
      <c r="E36" s="5">
        <v>390782740</v>
      </c>
      <c r="F36" s="13">
        <f>INDEX($R$3:$T$335,MATCH(Debt[[#This Row],[DistrictNumber]],$R$3:$R$335,0),3)</f>
        <v>2.6879200000000001</v>
      </c>
      <c r="G36" s="9">
        <f t="shared" si="1"/>
        <v>1050392.7425007999</v>
      </c>
      <c r="H36" s="11">
        <v>1.02</v>
      </c>
      <c r="I36" s="12">
        <f t="shared" si="2"/>
        <v>1050392.7425007999</v>
      </c>
      <c r="J36" s="15">
        <f>IF(Debt[[#This Row],[Unadjusted Maximum Revenue]]/(Debt[[#This Row],[Proposed Taxable Valuation]]/1000)&gt;Debt[[#This Row],[Max Debt RATE]],Debt[[#This Row],[Max Debt RATE]],Debt[[#This Row],[Unadjusted Maximum Revenue]]/(Debt[[#This Row],[Proposed Taxable Valuation]]/1000))</f>
        <v>2.6879200000000001</v>
      </c>
      <c r="K36" s="26">
        <f>ROUND(Debt[[#This Row],[Proposed Taxable Valuation]]/1000*Debt[[#This Row],[Adjusted Rate]],0)</f>
        <v>1050393</v>
      </c>
      <c r="L36" s="19">
        <f t="shared" si="3"/>
        <v>0</v>
      </c>
      <c r="M36" s="17">
        <f t="shared" si="4"/>
        <v>0</v>
      </c>
      <c r="N36" s="5">
        <v>390782740</v>
      </c>
      <c r="O36">
        <f>INDEX($R$3:$T$335,MATCH(Debt[[#This Row],[DistrictNumber]],$R$3:$R$335,0),3)</f>
        <v>2.6879200000000001</v>
      </c>
      <c r="P36" s="9">
        <f t="shared" si="5"/>
        <v>1050392.7425007999</v>
      </c>
      <c r="R36" t="s">
        <v>62</v>
      </c>
      <c r="S36" s="36" t="s">
        <v>62</v>
      </c>
      <c r="T36" s="33">
        <v>4.05</v>
      </c>
    </row>
    <row r="37" spans="1:20" x14ac:dyDescent="0.35">
      <c r="A37" s="13">
        <v>2026</v>
      </c>
      <c r="B37" s="13">
        <f t="shared" si="0"/>
        <v>2025</v>
      </c>
      <c r="C37" t="s">
        <v>68</v>
      </c>
      <c r="D37" t="s">
        <v>69</v>
      </c>
      <c r="E37" s="5">
        <v>302869930</v>
      </c>
      <c r="F37" s="13">
        <f>INDEX($R$3:$T$335,MATCH(Debt[[#This Row],[DistrictNumber]],$R$3:$R$335,0),3)</f>
        <v>2.0717699999999999</v>
      </c>
      <c r="G37" s="9">
        <f t="shared" si="1"/>
        <v>627476.83487609995</v>
      </c>
      <c r="H37" s="11">
        <v>1.02</v>
      </c>
      <c r="I37" s="12">
        <f t="shared" si="2"/>
        <v>627476.83487609995</v>
      </c>
      <c r="J37" s="15">
        <f>IF(Debt[[#This Row],[Unadjusted Maximum Revenue]]/(Debt[[#This Row],[Proposed Taxable Valuation]]/1000)&gt;Debt[[#This Row],[Max Debt RATE]],Debt[[#This Row],[Max Debt RATE]],Debt[[#This Row],[Unadjusted Maximum Revenue]]/(Debt[[#This Row],[Proposed Taxable Valuation]]/1000))</f>
        <v>2.0717699999999999</v>
      </c>
      <c r="K37" s="26">
        <f>ROUND(Debt[[#This Row],[Proposed Taxable Valuation]]/1000*Debt[[#This Row],[Adjusted Rate]],0)</f>
        <v>627477</v>
      </c>
      <c r="L37" s="19">
        <f t="shared" si="3"/>
        <v>0</v>
      </c>
      <c r="M37" s="17">
        <f t="shared" si="4"/>
        <v>0</v>
      </c>
      <c r="N37" s="5">
        <v>302869930</v>
      </c>
      <c r="O37">
        <f>INDEX($R$3:$T$335,MATCH(Debt[[#This Row],[DistrictNumber]],$R$3:$R$335,0),3)</f>
        <v>2.0717699999999999</v>
      </c>
      <c r="P37" s="9">
        <f t="shared" si="5"/>
        <v>627476.83487609995</v>
      </c>
      <c r="R37" t="s">
        <v>64</v>
      </c>
      <c r="S37" s="37" t="s">
        <v>64</v>
      </c>
      <c r="T37" s="34">
        <v>4.0465099999999996</v>
      </c>
    </row>
    <row r="38" spans="1:20" x14ac:dyDescent="0.35">
      <c r="A38" s="13">
        <v>2026</v>
      </c>
      <c r="B38" s="13">
        <f t="shared" si="0"/>
        <v>2025</v>
      </c>
      <c r="C38" t="s">
        <v>70</v>
      </c>
      <c r="D38" t="s">
        <v>71</v>
      </c>
      <c r="E38" s="5">
        <v>353316673</v>
      </c>
      <c r="F38" s="13">
        <f>INDEX($R$3:$T$335,MATCH(Debt[[#This Row],[DistrictNumber]],$R$3:$R$335,0),3)</f>
        <v>3.3463400000000001</v>
      </c>
      <c r="G38" s="9">
        <f t="shared" si="1"/>
        <v>1182317.7155268202</v>
      </c>
      <c r="H38" s="11">
        <v>1.02</v>
      </c>
      <c r="I38" s="12">
        <f t="shared" si="2"/>
        <v>1182317.7155268202</v>
      </c>
      <c r="J38" s="15">
        <f>IF(Debt[[#This Row],[Unadjusted Maximum Revenue]]/(Debt[[#This Row],[Proposed Taxable Valuation]]/1000)&gt;Debt[[#This Row],[Max Debt RATE]],Debt[[#This Row],[Max Debt RATE]],Debt[[#This Row],[Unadjusted Maximum Revenue]]/(Debt[[#This Row],[Proposed Taxable Valuation]]/1000))</f>
        <v>3.3463400000000005</v>
      </c>
      <c r="K38" s="26">
        <f>ROUND(Debt[[#This Row],[Proposed Taxable Valuation]]/1000*Debt[[#This Row],[Adjusted Rate]],0)</f>
        <v>1182318</v>
      </c>
      <c r="L38" s="19">
        <f t="shared" si="3"/>
        <v>0</v>
      </c>
      <c r="M38" s="17">
        <f t="shared" si="4"/>
        <v>0</v>
      </c>
      <c r="N38" s="5">
        <v>353316673</v>
      </c>
      <c r="O38">
        <f>INDEX($R$3:$T$335,MATCH(Debt[[#This Row],[DistrictNumber]],$R$3:$R$335,0),3)</f>
        <v>3.3463400000000001</v>
      </c>
      <c r="P38" s="9">
        <f t="shared" si="5"/>
        <v>1182317.7155268202</v>
      </c>
      <c r="R38" t="s">
        <v>66</v>
      </c>
      <c r="S38" s="36" t="s">
        <v>66</v>
      </c>
      <c r="T38" s="33">
        <v>2.6879200000000001</v>
      </c>
    </row>
    <row r="39" spans="1:20" x14ac:dyDescent="0.35">
      <c r="A39" s="13">
        <v>2026</v>
      </c>
      <c r="B39" s="13">
        <f t="shared" si="0"/>
        <v>2025</v>
      </c>
      <c r="C39" t="s">
        <v>72</v>
      </c>
      <c r="D39" t="s">
        <v>73</v>
      </c>
      <c r="E39" s="5">
        <v>1393549742</v>
      </c>
      <c r="F39" s="13">
        <f>INDEX($R$3:$T$335,MATCH(Debt[[#This Row],[DistrictNumber]],$R$3:$R$335,0),3)</f>
        <v>0</v>
      </c>
      <c r="G39" s="9">
        <f t="shared" si="1"/>
        <v>0</v>
      </c>
      <c r="H39" s="11">
        <v>1.02</v>
      </c>
      <c r="I39" s="12">
        <f t="shared" si="2"/>
        <v>0</v>
      </c>
      <c r="J39" s="15">
        <f>IF(Debt[[#This Row],[Unadjusted Maximum Revenue]]/(Debt[[#This Row],[Proposed Taxable Valuation]]/1000)&gt;Debt[[#This Row],[Max Debt RATE]],Debt[[#This Row],[Max Debt RATE]],Debt[[#This Row],[Unadjusted Maximum Revenue]]/(Debt[[#This Row],[Proposed Taxable Valuation]]/1000))</f>
        <v>0</v>
      </c>
      <c r="K39" s="26">
        <f>ROUND(Debt[[#This Row],[Proposed Taxable Valuation]]/1000*Debt[[#This Row],[Adjusted Rate]],0)</f>
        <v>0</v>
      </c>
      <c r="L39" s="19">
        <f t="shared" si="3"/>
        <v>0</v>
      </c>
      <c r="M39" s="17">
        <f t="shared" si="4"/>
        <v>0</v>
      </c>
      <c r="N39" s="5">
        <v>1393549742</v>
      </c>
      <c r="O39">
        <f>INDEX($R$3:$T$335,MATCH(Debt[[#This Row],[DistrictNumber]],$R$3:$R$335,0),3)</f>
        <v>0</v>
      </c>
      <c r="P39" s="9">
        <f t="shared" si="5"/>
        <v>0</v>
      </c>
      <c r="R39" t="s">
        <v>68</v>
      </c>
      <c r="S39" s="37" t="s">
        <v>68</v>
      </c>
      <c r="T39" s="34">
        <v>2.0717699999999999</v>
      </c>
    </row>
    <row r="40" spans="1:20" x14ac:dyDescent="0.35">
      <c r="A40" s="13">
        <v>2026</v>
      </c>
      <c r="B40" s="13">
        <f t="shared" si="0"/>
        <v>2025</v>
      </c>
      <c r="C40" t="s">
        <v>74</v>
      </c>
      <c r="D40" t="s">
        <v>75</v>
      </c>
      <c r="E40" s="5">
        <v>190088621</v>
      </c>
      <c r="F40" s="13">
        <f>INDEX($R$3:$T$335,MATCH(Debt[[#This Row],[DistrictNumber]],$R$3:$R$335,0),3)</f>
        <v>0</v>
      </c>
      <c r="G40" s="9">
        <f t="shared" si="1"/>
        <v>0</v>
      </c>
      <c r="H40" s="11">
        <v>1.02</v>
      </c>
      <c r="I40" s="12">
        <f t="shared" si="2"/>
        <v>0</v>
      </c>
      <c r="J40" s="15">
        <f>IF(Debt[[#This Row],[Unadjusted Maximum Revenue]]/(Debt[[#This Row],[Proposed Taxable Valuation]]/1000)&gt;Debt[[#This Row],[Max Debt RATE]],Debt[[#This Row],[Max Debt RATE]],Debt[[#This Row],[Unadjusted Maximum Revenue]]/(Debt[[#This Row],[Proposed Taxable Valuation]]/1000))</f>
        <v>0</v>
      </c>
      <c r="K40" s="26">
        <f>ROUND(Debt[[#This Row],[Proposed Taxable Valuation]]/1000*Debt[[#This Row],[Adjusted Rate]],0)</f>
        <v>0</v>
      </c>
      <c r="L40" s="19">
        <f t="shared" si="3"/>
        <v>0</v>
      </c>
      <c r="M40" s="17">
        <f t="shared" si="4"/>
        <v>0</v>
      </c>
      <c r="N40" s="5">
        <v>190088621</v>
      </c>
      <c r="O40">
        <f>INDEX($R$3:$T$335,MATCH(Debt[[#This Row],[DistrictNumber]],$R$3:$R$335,0),3)</f>
        <v>0</v>
      </c>
      <c r="P40" s="9">
        <f t="shared" si="5"/>
        <v>0</v>
      </c>
      <c r="R40" t="s">
        <v>70</v>
      </c>
      <c r="S40" s="36" t="s">
        <v>70</v>
      </c>
      <c r="T40" s="33">
        <v>3.3463400000000001</v>
      </c>
    </row>
    <row r="41" spans="1:20" x14ac:dyDescent="0.35">
      <c r="A41" s="13">
        <v>2026</v>
      </c>
      <c r="B41" s="13">
        <f t="shared" si="0"/>
        <v>2025</v>
      </c>
      <c r="C41" t="s">
        <v>76</v>
      </c>
      <c r="D41" t="s">
        <v>77</v>
      </c>
      <c r="E41" s="5">
        <v>230122546</v>
      </c>
      <c r="F41" s="13">
        <f>INDEX($R$3:$T$335,MATCH(Debt[[#This Row],[DistrictNumber]],$R$3:$R$335,0),3)</f>
        <v>0</v>
      </c>
      <c r="G41" s="9">
        <f t="shared" si="1"/>
        <v>0</v>
      </c>
      <c r="H41" s="11">
        <v>1.02</v>
      </c>
      <c r="I41" s="12">
        <f t="shared" si="2"/>
        <v>0</v>
      </c>
      <c r="J41" s="15">
        <f>IF(Debt[[#This Row],[Unadjusted Maximum Revenue]]/(Debt[[#This Row],[Proposed Taxable Valuation]]/1000)&gt;Debt[[#This Row],[Max Debt RATE]],Debt[[#This Row],[Max Debt RATE]],Debt[[#This Row],[Unadjusted Maximum Revenue]]/(Debt[[#This Row],[Proposed Taxable Valuation]]/1000))</f>
        <v>0</v>
      </c>
      <c r="K41" s="26">
        <f>ROUND(Debt[[#This Row],[Proposed Taxable Valuation]]/1000*Debt[[#This Row],[Adjusted Rate]],0)</f>
        <v>0</v>
      </c>
      <c r="L41" s="19">
        <f t="shared" si="3"/>
        <v>0</v>
      </c>
      <c r="M41" s="17">
        <f t="shared" si="4"/>
        <v>0</v>
      </c>
      <c r="N41" s="5">
        <v>230122546</v>
      </c>
      <c r="O41">
        <f>INDEX($R$3:$T$335,MATCH(Debt[[#This Row],[DistrictNumber]],$R$3:$R$335,0),3)</f>
        <v>0</v>
      </c>
      <c r="P41" s="9">
        <f t="shared" si="5"/>
        <v>0</v>
      </c>
      <c r="R41" t="s">
        <v>72</v>
      </c>
      <c r="S41" s="37" t="s">
        <v>72</v>
      </c>
      <c r="T41" s="34">
        <v>0</v>
      </c>
    </row>
    <row r="42" spans="1:20" x14ac:dyDescent="0.35">
      <c r="A42" s="13">
        <v>2026</v>
      </c>
      <c r="B42" s="13">
        <f t="shared" si="0"/>
        <v>2025</v>
      </c>
      <c r="C42" t="s">
        <v>78</v>
      </c>
      <c r="D42" t="s">
        <v>79</v>
      </c>
      <c r="E42" s="5">
        <v>553582665</v>
      </c>
      <c r="F42" s="13">
        <f>INDEX($R$3:$T$335,MATCH(Debt[[#This Row],[DistrictNumber]],$R$3:$R$335,0),3)</f>
        <v>0</v>
      </c>
      <c r="G42" s="9">
        <f t="shared" si="1"/>
        <v>0</v>
      </c>
      <c r="H42" s="11">
        <v>1.02</v>
      </c>
      <c r="I42" s="12">
        <f t="shared" si="2"/>
        <v>0</v>
      </c>
      <c r="J42" s="15">
        <f>IF(Debt[[#This Row],[Unadjusted Maximum Revenue]]/(Debt[[#This Row],[Proposed Taxable Valuation]]/1000)&gt;Debt[[#This Row],[Max Debt RATE]],Debt[[#This Row],[Max Debt RATE]],Debt[[#This Row],[Unadjusted Maximum Revenue]]/(Debt[[#This Row],[Proposed Taxable Valuation]]/1000))</f>
        <v>0</v>
      </c>
      <c r="K42" s="26">
        <f>ROUND(Debt[[#This Row],[Proposed Taxable Valuation]]/1000*Debt[[#This Row],[Adjusted Rate]],0)</f>
        <v>0</v>
      </c>
      <c r="L42" s="19">
        <f t="shared" si="3"/>
        <v>0</v>
      </c>
      <c r="M42" s="17">
        <f t="shared" si="4"/>
        <v>0</v>
      </c>
      <c r="N42" s="5">
        <v>553582665</v>
      </c>
      <c r="O42">
        <f>INDEX($R$3:$T$335,MATCH(Debt[[#This Row],[DistrictNumber]],$R$3:$R$335,0),3)</f>
        <v>0</v>
      </c>
      <c r="P42" s="9">
        <f t="shared" si="5"/>
        <v>0</v>
      </c>
      <c r="R42" t="s">
        <v>74</v>
      </c>
      <c r="S42" s="36" t="s">
        <v>74</v>
      </c>
      <c r="T42" s="33">
        <v>0</v>
      </c>
    </row>
    <row r="43" spans="1:20" x14ac:dyDescent="0.35">
      <c r="A43" s="13">
        <v>2026</v>
      </c>
      <c r="B43" s="13">
        <f t="shared" si="0"/>
        <v>2025</v>
      </c>
      <c r="C43" t="s">
        <v>80</v>
      </c>
      <c r="D43" t="s">
        <v>81</v>
      </c>
      <c r="E43" s="5">
        <v>407651121</v>
      </c>
      <c r="F43" s="13">
        <f>INDEX($R$3:$T$335,MATCH(Debt[[#This Row],[DistrictNumber]],$R$3:$R$335,0),3)</f>
        <v>2.1451199999999999</v>
      </c>
      <c r="G43" s="9">
        <f t="shared" si="1"/>
        <v>874460.57267951989</v>
      </c>
      <c r="H43" s="11">
        <v>1.02</v>
      </c>
      <c r="I43" s="12">
        <f t="shared" si="2"/>
        <v>874460.57267951989</v>
      </c>
      <c r="J43" s="15">
        <f>IF(Debt[[#This Row],[Unadjusted Maximum Revenue]]/(Debt[[#This Row],[Proposed Taxable Valuation]]/1000)&gt;Debt[[#This Row],[Max Debt RATE]],Debt[[#This Row],[Max Debt RATE]],Debt[[#This Row],[Unadjusted Maximum Revenue]]/(Debt[[#This Row],[Proposed Taxable Valuation]]/1000))</f>
        <v>2.1451199999999999</v>
      </c>
      <c r="K43" s="26">
        <f>ROUND(Debt[[#This Row],[Proposed Taxable Valuation]]/1000*Debt[[#This Row],[Adjusted Rate]],0)</f>
        <v>874461</v>
      </c>
      <c r="L43" s="19">
        <f t="shared" si="3"/>
        <v>0</v>
      </c>
      <c r="M43" s="17">
        <f t="shared" si="4"/>
        <v>0</v>
      </c>
      <c r="N43" s="5">
        <v>407651121</v>
      </c>
      <c r="O43">
        <f>INDEX($R$3:$T$335,MATCH(Debt[[#This Row],[DistrictNumber]],$R$3:$R$335,0),3)</f>
        <v>2.1451199999999999</v>
      </c>
      <c r="P43" s="9">
        <f t="shared" si="5"/>
        <v>874460.57267951989</v>
      </c>
      <c r="R43" t="s">
        <v>78</v>
      </c>
      <c r="S43" s="37" t="s">
        <v>78</v>
      </c>
      <c r="T43" s="34">
        <v>0</v>
      </c>
    </row>
    <row r="44" spans="1:20" x14ac:dyDescent="0.35">
      <c r="A44" s="13">
        <v>2026</v>
      </c>
      <c r="B44" s="13">
        <f t="shared" si="0"/>
        <v>2025</v>
      </c>
      <c r="C44" t="s">
        <v>82</v>
      </c>
      <c r="D44" t="s">
        <v>83</v>
      </c>
      <c r="E44" s="5">
        <v>205820040</v>
      </c>
      <c r="F44" s="13">
        <f>INDEX($R$3:$T$335,MATCH(Debt[[#This Row],[DistrictNumber]],$R$3:$R$335,0),3)</f>
        <v>1.72068</v>
      </c>
      <c r="G44" s="9">
        <f t="shared" si="1"/>
        <v>354150.42642720003</v>
      </c>
      <c r="H44" s="11">
        <v>1.02</v>
      </c>
      <c r="I44" s="12">
        <f t="shared" si="2"/>
        <v>354150.42642720003</v>
      </c>
      <c r="J44" s="15">
        <f>IF(Debt[[#This Row],[Unadjusted Maximum Revenue]]/(Debt[[#This Row],[Proposed Taxable Valuation]]/1000)&gt;Debt[[#This Row],[Max Debt RATE]],Debt[[#This Row],[Max Debt RATE]],Debt[[#This Row],[Unadjusted Maximum Revenue]]/(Debt[[#This Row],[Proposed Taxable Valuation]]/1000))</f>
        <v>1.72068</v>
      </c>
      <c r="K44" s="26">
        <f>ROUND(Debt[[#This Row],[Proposed Taxable Valuation]]/1000*Debt[[#This Row],[Adjusted Rate]],0)</f>
        <v>354150</v>
      </c>
      <c r="L44" s="19">
        <f t="shared" si="3"/>
        <v>0</v>
      </c>
      <c r="M44" s="17">
        <f t="shared" si="4"/>
        <v>0</v>
      </c>
      <c r="N44" s="5">
        <v>205820040</v>
      </c>
      <c r="O44">
        <f>INDEX($R$3:$T$335,MATCH(Debt[[#This Row],[DistrictNumber]],$R$3:$R$335,0),3)</f>
        <v>1.72068</v>
      </c>
      <c r="P44" s="9">
        <f t="shared" si="5"/>
        <v>354150.42642720003</v>
      </c>
      <c r="R44" t="s">
        <v>76</v>
      </c>
      <c r="S44" s="36" t="s">
        <v>76</v>
      </c>
      <c r="T44" s="33">
        <v>0</v>
      </c>
    </row>
    <row r="45" spans="1:20" x14ac:dyDescent="0.35">
      <c r="A45" s="13">
        <v>2026</v>
      </c>
      <c r="B45" s="13">
        <f t="shared" si="0"/>
        <v>2025</v>
      </c>
      <c r="C45" t="s">
        <v>84</v>
      </c>
      <c r="D45" t="s">
        <v>85</v>
      </c>
      <c r="E45" s="5">
        <v>510181950</v>
      </c>
      <c r="F45" s="13">
        <f>INDEX($R$3:$T$335,MATCH(Debt[[#This Row],[DistrictNumber]],$R$3:$R$335,0),3)</f>
        <v>4.04664</v>
      </c>
      <c r="G45" s="9">
        <f t="shared" si="1"/>
        <v>2064522.6861479999</v>
      </c>
      <c r="H45" s="11">
        <v>1.02</v>
      </c>
      <c r="I45" s="12">
        <f t="shared" si="2"/>
        <v>2064522.6861479999</v>
      </c>
      <c r="J45" s="15">
        <f>IF(Debt[[#This Row],[Unadjusted Maximum Revenue]]/(Debt[[#This Row],[Proposed Taxable Valuation]]/1000)&gt;Debt[[#This Row],[Max Debt RATE]],Debt[[#This Row],[Max Debt RATE]],Debt[[#This Row],[Unadjusted Maximum Revenue]]/(Debt[[#This Row],[Proposed Taxable Valuation]]/1000))</f>
        <v>4.04664</v>
      </c>
      <c r="K45" s="26">
        <f>ROUND(Debt[[#This Row],[Proposed Taxable Valuation]]/1000*Debt[[#This Row],[Adjusted Rate]],0)</f>
        <v>2064523</v>
      </c>
      <c r="L45" s="19">
        <f t="shared" si="3"/>
        <v>0</v>
      </c>
      <c r="M45" s="17">
        <f t="shared" si="4"/>
        <v>0</v>
      </c>
      <c r="N45" s="5">
        <v>510181950</v>
      </c>
      <c r="O45">
        <f>INDEX($R$3:$T$335,MATCH(Debt[[#This Row],[DistrictNumber]],$R$3:$R$335,0),3)</f>
        <v>4.04664</v>
      </c>
      <c r="P45" s="9">
        <f t="shared" si="5"/>
        <v>2064522.6861479999</v>
      </c>
      <c r="R45" t="s">
        <v>80</v>
      </c>
      <c r="S45" s="37" t="s">
        <v>80</v>
      </c>
      <c r="T45" s="34">
        <v>2.1451199999999999</v>
      </c>
    </row>
    <row r="46" spans="1:20" x14ac:dyDescent="0.35">
      <c r="A46" s="13">
        <v>2026</v>
      </c>
      <c r="B46" s="13">
        <f t="shared" si="0"/>
        <v>2025</v>
      </c>
      <c r="C46" t="s">
        <v>86</v>
      </c>
      <c r="D46" t="s">
        <v>87</v>
      </c>
      <c r="E46" s="5">
        <v>1236168400</v>
      </c>
      <c r="F46" s="13">
        <f>INDEX($R$3:$T$335,MATCH(Debt[[#This Row],[DistrictNumber]],$R$3:$R$335,0),3)</f>
        <v>0</v>
      </c>
      <c r="G46" s="9">
        <f t="shared" si="1"/>
        <v>0</v>
      </c>
      <c r="H46" s="11">
        <v>1.02</v>
      </c>
      <c r="I46" s="12">
        <f t="shared" si="2"/>
        <v>0</v>
      </c>
      <c r="J46" s="15">
        <f>IF(Debt[[#This Row],[Unadjusted Maximum Revenue]]/(Debt[[#This Row],[Proposed Taxable Valuation]]/1000)&gt;Debt[[#This Row],[Max Debt RATE]],Debt[[#This Row],[Max Debt RATE]],Debt[[#This Row],[Unadjusted Maximum Revenue]]/(Debt[[#This Row],[Proposed Taxable Valuation]]/1000))</f>
        <v>0</v>
      </c>
      <c r="K46" s="26">
        <f>ROUND(Debt[[#This Row],[Proposed Taxable Valuation]]/1000*Debt[[#This Row],[Adjusted Rate]],0)</f>
        <v>0</v>
      </c>
      <c r="L46" s="19">
        <f t="shared" si="3"/>
        <v>0</v>
      </c>
      <c r="M46" s="17">
        <f t="shared" si="4"/>
        <v>0</v>
      </c>
      <c r="N46" s="5">
        <v>1236168400</v>
      </c>
      <c r="O46">
        <f>INDEX($R$3:$T$335,MATCH(Debt[[#This Row],[DistrictNumber]],$R$3:$R$335,0),3)</f>
        <v>0</v>
      </c>
      <c r="P46" s="9">
        <f t="shared" si="5"/>
        <v>0</v>
      </c>
      <c r="R46" t="s">
        <v>82</v>
      </c>
      <c r="S46" s="36" t="s">
        <v>82</v>
      </c>
      <c r="T46" s="33">
        <v>1.72068</v>
      </c>
    </row>
    <row r="47" spans="1:20" x14ac:dyDescent="0.35">
      <c r="A47" s="13">
        <v>2026</v>
      </c>
      <c r="B47" s="13">
        <f t="shared" si="0"/>
        <v>2025</v>
      </c>
      <c r="C47" t="s">
        <v>88</v>
      </c>
      <c r="D47" t="s">
        <v>89</v>
      </c>
      <c r="E47" s="5">
        <v>2653564608</v>
      </c>
      <c r="F47" s="13">
        <f>INDEX($R$3:$T$335,MATCH(Debt[[#This Row],[DistrictNumber]],$R$3:$R$335,0),3)</f>
        <v>2.90028</v>
      </c>
      <c r="G47" s="9">
        <f t="shared" si="1"/>
        <v>7696080.3612902397</v>
      </c>
      <c r="H47" s="11">
        <v>1.02</v>
      </c>
      <c r="I47" s="12">
        <f t="shared" si="2"/>
        <v>7696080.3612902397</v>
      </c>
      <c r="J47" s="15">
        <f>IF(Debt[[#This Row],[Unadjusted Maximum Revenue]]/(Debt[[#This Row],[Proposed Taxable Valuation]]/1000)&gt;Debt[[#This Row],[Max Debt RATE]],Debt[[#This Row],[Max Debt RATE]],Debt[[#This Row],[Unadjusted Maximum Revenue]]/(Debt[[#This Row],[Proposed Taxable Valuation]]/1000))</f>
        <v>2.90028</v>
      </c>
      <c r="K47" s="26">
        <f>ROUND(Debt[[#This Row],[Proposed Taxable Valuation]]/1000*Debt[[#This Row],[Adjusted Rate]],0)</f>
        <v>7696080</v>
      </c>
      <c r="L47" s="19">
        <f t="shared" si="3"/>
        <v>0</v>
      </c>
      <c r="M47" s="17">
        <f t="shared" si="4"/>
        <v>0</v>
      </c>
      <c r="N47" s="5">
        <v>2653564608</v>
      </c>
      <c r="O47">
        <f>INDEX($R$3:$T$335,MATCH(Debt[[#This Row],[DistrictNumber]],$R$3:$R$335,0),3)</f>
        <v>2.90028</v>
      </c>
      <c r="P47" s="9">
        <f t="shared" si="5"/>
        <v>7696080.3612902397</v>
      </c>
      <c r="R47" t="s">
        <v>84</v>
      </c>
      <c r="S47" s="37" t="s">
        <v>84</v>
      </c>
      <c r="T47" s="34">
        <v>4.04664</v>
      </c>
    </row>
    <row r="48" spans="1:20" x14ac:dyDescent="0.35">
      <c r="A48" s="13">
        <v>2026</v>
      </c>
      <c r="B48" s="13">
        <f t="shared" si="0"/>
        <v>2025</v>
      </c>
      <c r="C48" t="s">
        <v>90</v>
      </c>
      <c r="D48" t="s">
        <v>91</v>
      </c>
      <c r="E48" s="5">
        <v>6992576752</v>
      </c>
      <c r="F48" s="13">
        <f>INDEX($R$3:$T$335,MATCH(Debt[[#This Row],[DistrictNumber]],$R$3:$R$335,0),3)</f>
        <v>0</v>
      </c>
      <c r="G48" s="9">
        <f t="shared" si="1"/>
        <v>0</v>
      </c>
      <c r="H48" s="11">
        <v>1.02</v>
      </c>
      <c r="I48" s="12">
        <f t="shared" si="2"/>
        <v>0</v>
      </c>
      <c r="J48" s="15">
        <f>IF(Debt[[#This Row],[Unadjusted Maximum Revenue]]/(Debt[[#This Row],[Proposed Taxable Valuation]]/1000)&gt;Debt[[#This Row],[Max Debt RATE]],Debt[[#This Row],[Max Debt RATE]],Debt[[#This Row],[Unadjusted Maximum Revenue]]/(Debt[[#This Row],[Proposed Taxable Valuation]]/1000))</f>
        <v>0</v>
      </c>
      <c r="K48" s="26">
        <f>ROUND(Debt[[#This Row],[Proposed Taxable Valuation]]/1000*Debt[[#This Row],[Adjusted Rate]],0)</f>
        <v>0</v>
      </c>
      <c r="L48" s="19">
        <f t="shared" si="3"/>
        <v>0</v>
      </c>
      <c r="M48" s="17">
        <f t="shared" si="4"/>
        <v>0</v>
      </c>
      <c r="N48" s="5">
        <v>6992576752</v>
      </c>
      <c r="O48">
        <f>INDEX($R$3:$T$335,MATCH(Debt[[#This Row],[DistrictNumber]],$R$3:$R$335,0),3)</f>
        <v>0</v>
      </c>
      <c r="P48" s="9">
        <f t="shared" si="5"/>
        <v>0</v>
      </c>
      <c r="R48" t="s">
        <v>86</v>
      </c>
      <c r="S48" s="36" t="s">
        <v>86</v>
      </c>
      <c r="T48" s="33">
        <v>0</v>
      </c>
    </row>
    <row r="49" spans="1:20" x14ac:dyDescent="0.35">
      <c r="A49" s="13">
        <v>2026</v>
      </c>
      <c r="B49" s="13">
        <f t="shared" si="0"/>
        <v>2025</v>
      </c>
      <c r="C49" t="s">
        <v>92</v>
      </c>
      <c r="D49" t="s">
        <v>93</v>
      </c>
      <c r="E49" s="5">
        <v>412099976</v>
      </c>
      <c r="F49" s="13">
        <f>INDEX($R$3:$T$335,MATCH(Debt[[#This Row],[DistrictNumber]],$R$3:$R$335,0),3)</f>
        <v>4.0494399999999997</v>
      </c>
      <c r="G49" s="9">
        <f t="shared" si="1"/>
        <v>1668774.1268134399</v>
      </c>
      <c r="H49" s="11">
        <v>1.02</v>
      </c>
      <c r="I49" s="12">
        <f t="shared" si="2"/>
        <v>1668774.1268134399</v>
      </c>
      <c r="J49" s="15">
        <f>IF(Debt[[#This Row],[Unadjusted Maximum Revenue]]/(Debt[[#This Row],[Proposed Taxable Valuation]]/1000)&gt;Debt[[#This Row],[Max Debt RATE]],Debt[[#This Row],[Max Debt RATE]],Debt[[#This Row],[Unadjusted Maximum Revenue]]/(Debt[[#This Row],[Proposed Taxable Valuation]]/1000))</f>
        <v>4.0494399999999997</v>
      </c>
      <c r="K49" s="26">
        <f>ROUND(Debt[[#This Row],[Proposed Taxable Valuation]]/1000*Debt[[#This Row],[Adjusted Rate]],0)</f>
        <v>1668774</v>
      </c>
      <c r="L49" s="19">
        <f t="shared" si="3"/>
        <v>0</v>
      </c>
      <c r="M49" s="17">
        <f t="shared" si="4"/>
        <v>0</v>
      </c>
      <c r="N49" s="5">
        <v>412099976</v>
      </c>
      <c r="O49">
        <f>INDEX($R$3:$T$335,MATCH(Debt[[#This Row],[DistrictNumber]],$R$3:$R$335,0),3)</f>
        <v>4.0494399999999997</v>
      </c>
      <c r="P49" s="9">
        <f t="shared" si="5"/>
        <v>1668774.1268134399</v>
      </c>
      <c r="R49" t="s">
        <v>88</v>
      </c>
      <c r="S49" s="37" t="s">
        <v>88</v>
      </c>
      <c r="T49" s="34">
        <v>2.90028</v>
      </c>
    </row>
    <row r="50" spans="1:20" x14ac:dyDescent="0.35">
      <c r="A50" s="13">
        <v>2026</v>
      </c>
      <c r="B50" s="13">
        <f t="shared" si="0"/>
        <v>2025</v>
      </c>
      <c r="C50" t="s">
        <v>94</v>
      </c>
      <c r="D50" t="s">
        <v>95</v>
      </c>
      <c r="E50" s="5">
        <v>349608645</v>
      </c>
      <c r="F50" s="13">
        <f>INDEX($R$3:$T$335,MATCH(Debt[[#This Row],[DistrictNumber]],$R$3:$R$335,0),3)</f>
        <v>2.4948999999999999</v>
      </c>
      <c r="G50" s="9">
        <f t="shared" si="1"/>
        <v>872238.60841049999</v>
      </c>
      <c r="H50" s="11">
        <v>1.02</v>
      </c>
      <c r="I50" s="12">
        <f t="shared" si="2"/>
        <v>872238.60841049999</v>
      </c>
      <c r="J50" s="15">
        <f>IF(Debt[[#This Row],[Unadjusted Maximum Revenue]]/(Debt[[#This Row],[Proposed Taxable Valuation]]/1000)&gt;Debt[[#This Row],[Max Debt RATE]],Debt[[#This Row],[Max Debt RATE]],Debt[[#This Row],[Unadjusted Maximum Revenue]]/(Debt[[#This Row],[Proposed Taxable Valuation]]/1000))</f>
        <v>2.4948999999999999</v>
      </c>
      <c r="K50" s="26">
        <f>ROUND(Debt[[#This Row],[Proposed Taxable Valuation]]/1000*Debt[[#This Row],[Adjusted Rate]],0)</f>
        <v>872239</v>
      </c>
      <c r="L50" s="19">
        <f t="shared" si="3"/>
        <v>0</v>
      </c>
      <c r="M50" s="17">
        <f t="shared" si="4"/>
        <v>0</v>
      </c>
      <c r="N50" s="5">
        <v>349608645</v>
      </c>
      <c r="O50">
        <f>INDEX($R$3:$T$335,MATCH(Debt[[#This Row],[DistrictNumber]],$R$3:$R$335,0),3)</f>
        <v>2.4948999999999999</v>
      </c>
      <c r="P50" s="9">
        <f t="shared" si="5"/>
        <v>872238.60841049999</v>
      </c>
      <c r="R50" t="s">
        <v>90</v>
      </c>
      <c r="S50" s="36" t="s">
        <v>90</v>
      </c>
      <c r="T50" s="33">
        <v>0</v>
      </c>
    </row>
    <row r="51" spans="1:20" x14ac:dyDescent="0.35">
      <c r="A51" s="13">
        <v>2026</v>
      </c>
      <c r="B51" s="13">
        <f t="shared" si="0"/>
        <v>2025</v>
      </c>
      <c r="C51" t="s">
        <v>96</v>
      </c>
      <c r="D51" t="s">
        <v>97</v>
      </c>
      <c r="E51" s="5">
        <v>198493902</v>
      </c>
      <c r="F51" s="13">
        <f>INDEX($R$3:$T$335,MATCH(Debt[[#This Row],[DistrictNumber]],$R$3:$R$335,0),3)</f>
        <v>1.5493699999999999</v>
      </c>
      <c r="G51" s="9">
        <f t="shared" si="1"/>
        <v>307540.49694173998</v>
      </c>
      <c r="H51" s="11">
        <v>1.02</v>
      </c>
      <c r="I51" s="12">
        <f t="shared" si="2"/>
        <v>307540.49694173998</v>
      </c>
      <c r="J51" s="15">
        <f>IF(Debt[[#This Row],[Unadjusted Maximum Revenue]]/(Debt[[#This Row],[Proposed Taxable Valuation]]/1000)&gt;Debt[[#This Row],[Max Debt RATE]],Debt[[#This Row],[Max Debt RATE]],Debt[[#This Row],[Unadjusted Maximum Revenue]]/(Debt[[#This Row],[Proposed Taxable Valuation]]/1000))</f>
        <v>1.5493699999999999</v>
      </c>
      <c r="K51" s="26">
        <f>ROUND(Debt[[#This Row],[Proposed Taxable Valuation]]/1000*Debt[[#This Row],[Adjusted Rate]],0)</f>
        <v>307540</v>
      </c>
      <c r="L51" s="19">
        <f t="shared" si="3"/>
        <v>0</v>
      </c>
      <c r="M51" s="17">
        <f t="shared" si="4"/>
        <v>0</v>
      </c>
      <c r="N51" s="5">
        <v>198493902</v>
      </c>
      <c r="O51">
        <f>INDEX($R$3:$T$335,MATCH(Debt[[#This Row],[DistrictNumber]],$R$3:$R$335,0),3)</f>
        <v>1.5493699999999999</v>
      </c>
      <c r="P51" s="9">
        <f t="shared" si="5"/>
        <v>307540.49694173998</v>
      </c>
      <c r="R51" t="s">
        <v>92</v>
      </c>
      <c r="S51" s="37" t="s">
        <v>92</v>
      </c>
      <c r="T51" s="34">
        <v>4.0494399999999997</v>
      </c>
    </row>
    <row r="52" spans="1:20" x14ac:dyDescent="0.35">
      <c r="A52" s="13">
        <v>2026</v>
      </c>
      <c r="B52" s="13">
        <f t="shared" si="0"/>
        <v>2025</v>
      </c>
      <c r="C52" t="s">
        <v>98</v>
      </c>
      <c r="D52" t="s">
        <v>99</v>
      </c>
      <c r="E52" s="5">
        <v>224503718</v>
      </c>
      <c r="F52" s="13">
        <f>INDEX($R$3:$T$335,MATCH(Debt[[#This Row],[DistrictNumber]],$R$3:$R$335,0),3)</f>
        <v>1.8281000000000001</v>
      </c>
      <c r="G52" s="9">
        <f t="shared" si="1"/>
        <v>410415.24687580002</v>
      </c>
      <c r="H52" s="11">
        <v>1.02</v>
      </c>
      <c r="I52" s="12">
        <f t="shared" si="2"/>
        <v>410415.24687580002</v>
      </c>
      <c r="J52" s="15">
        <f>IF(Debt[[#This Row],[Unadjusted Maximum Revenue]]/(Debt[[#This Row],[Proposed Taxable Valuation]]/1000)&gt;Debt[[#This Row],[Max Debt RATE]],Debt[[#This Row],[Max Debt RATE]],Debt[[#This Row],[Unadjusted Maximum Revenue]]/(Debt[[#This Row],[Proposed Taxable Valuation]]/1000))</f>
        <v>1.8281000000000001</v>
      </c>
      <c r="K52" s="26">
        <f>ROUND(Debt[[#This Row],[Proposed Taxable Valuation]]/1000*Debt[[#This Row],[Adjusted Rate]],0)</f>
        <v>410415</v>
      </c>
      <c r="L52" s="19">
        <f t="shared" si="3"/>
        <v>0</v>
      </c>
      <c r="M52" s="17">
        <f t="shared" si="4"/>
        <v>0</v>
      </c>
      <c r="N52" s="5">
        <v>224503718</v>
      </c>
      <c r="O52">
        <f>INDEX($R$3:$T$335,MATCH(Debt[[#This Row],[DistrictNumber]],$R$3:$R$335,0),3)</f>
        <v>1.8281000000000001</v>
      </c>
      <c r="P52" s="9">
        <f t="shared" si="5"/>
        <v>410415.24687580002</v>
      </c>
      <c r="R52" t="s">
        <v>94</v>
      </c>
      <c r="S52" s="36" t="s">
        <v>94</v>
      </c>
      <c r="T52" s="33">
        <v>2.4948999999999999</v>
      </c>
    </row>
    <row r="53" spans="1:20" x14ac:dyDescent="0.35">
      <c r="A53" s="13">
        <v>2026</v>
      </c>
      <c r="B53" s="13">
        <f t="shared" si="0"/>
        <v>2025</v>
      </c>
      <c r="C53" t="s">
        <v>100</v>
      </c>
      <c r="D53" t="s">
        <v>101</v>
      </c>
      <c r="E53" s="5">
        <v>744718382</v>
      </c>
      <c r="F53" s="13">
        <f>INDEX($R$3:$T$335,MATCH(Debt[[#This Row],[DistrictNumber]],$R$3:$R$335,0),3)</f>
        <v>1.4495899999999999</v>
      </c>
      <c r="G53" s="9">
        <f t="shared" si="1"/>
        <v>1079536.3193633799</v>
      </c>
      <c r="H53" s="11">
        <v>1.02</v>
      </c>
      <c r="I53" s="12">
        <f t="shared" si="2"/>
        <v>1079536.3193633799</v>
      </c>
      <c r="J53" s="15">
        <f>IF(Debt[[#This Row],[Unadjusted Maximum Revenue]]/(Debt[[#This Row],[Proposed Taxable Valuation]]/1000)&gt;Debt[[#This Row],[Max Debt RATE]],Debt[[#This Row],[Max Debt RATE]],Debt[[#This Row],[Unadjusted Maximum Revenue]]/(Debt[[#This Row],[Proposed Taxable Valuation]]/1000))</f>
        <v>1.4495899999999999</v>
      </c>
      <c r="K53" s="26">
        <f>ROUND(Debt[[#This Row],[Proposed Taxable Valuation]]/1000*Debt[[#This Row],[Adjusted Rate]],0)</f>
        <v>1079536</v>
      </c>
      <c r="L53" s="19">
        <f t="shared" si="3"/>
        <v>0</v>
      </c>
      <c r="M53" s="17">
        <f t="shared" si="4"/>
        <v>0</v>
      </c>
      <c r="N53" s="5">
        <v>744718382</v>
      </c>
      <c r="O53">
        <f>INDEX($R$3:$T$335,MATCH(Debt[[#This Row],[DistrictNumber]],$R$3:$R$335,0),3)</f>
        <v>1.4495899999999999</v>
      </c>
      <c r="P53" s="9">
        <f t="shared" si="5"/>
        <v>1079536.3193633799</v>
      </c>
      <c r="R53" t="s">
        <v>96</v>
      </c>
      <c r="S53" s="37" t="s">
        <v>96</v>
      </c>
      <c r="T53" s="34">
        <v>1.5493699999999999</v>
      </c>
    </row>
    <row r="54" spans="1:20" x14ac:dyDescent="0.35">
      <c r="A54" s="13">
        <v>2026</v>
      </c>
      <c r="B54" s="13">
        <f t="shared" si="0"/>
        <v>2025</v>
      </c>
      <c r="C54" t="s">
        <v>102</v>
      </c>
      <c r="D54" t="s">
        <v>103</v>
      </c>
      <c r="E54" s="5">
        <v>186511418</v>
      </c>
      <c r="F54" s="13">
        <f>INDEX($R$3:$T$335,MATCH(Debt[[#This Row],[DistrictNumber]],$R$3:$R$335,0),3)</f>
        <v>0</v>
      </c>
      <c r="G54" s="9">
        <f t="shared" si="1"/>
        <v>0</v>
      </c>
      <c r="H54" s="11">
        <v>1.02</v>
      </c>
      <c r="I54" s="12">
        <f t="shared" si="2"/>
        <v>0</v>
      </c>
      <c r="J54" s="15">
        <f>IF(Debt[[#This Row],[Unadjusted Maximum Revenue]]/(Debt[[#This Row],[Proposed Taxable Valuation]]/1000)&gt;Debt[[#This Row],[Max Debt RATE]],Debt[[#This Row],[Max Debt RATE]],Debt[[#This Row],[Unadjusted Maximum Revenue]]/(Debt[[#This Row],[Proposed Taxable Valuation]]/1000))</f>
        <v>0</v>
      </c>
      <c r="K54" s="26">
        <f>ROUND(Debt[[#This Row],[Proposed Taxable Valuation]]/1000*Debt[[#This Row],[Adjusted Rate]],0)</f>
        <v>0</v>
      </c>
      <c r="L54" s="19">
        <f t="shared" si="3"/>
        <v>0</v>
      </c>
      <c r="M54" s="17">
        <f t="shared" si="4"/>
        <v>0</v>
      </c>
      <c r="N54" s="5">
        <v>186511418</v>
      </c>
      <c r="O54">
        <f>INDEX($R$3:$T$335,MATCH(Debt[[#This Row],[DistrictNumber]],$R$3:$R$335,0),3)</f>
        <v>0</v>
      </c>
      <c r="P54" s="9">
        <f t="shared" si="5"/>
        <v>0</v>
      </c>
      <c r="R54" t="s">
        <v>98</v>
      </c>
      <c r="S54" s="36" t="s">
        <v>98</v>
      </c>
      <c r="T54" s="33">
        <v>1.8281000000000001</v>
      </c>
    </row>
    <row r="55" spans="1:20" x14ac:dyDescent="0.35">
      <c r="A55" s="13">
        <v>2026</v>
      </c>
      <c r="B55" s="13">
        <f t="shared" si="0"/>
        <v>2025</v>
      </c>
      <c r="C55" t="s">
        <v>104</v>
      </c>
      <c r="D55" t="s">
        <v>105</v>
      </c>
      <c r="E55" s="5">
        <v>429999022</v>
      </c>
      <c r="F55" s="13">
        <f>INDEX($R$3:$T$335,MATCH(Debt[[#This Row],[DistrictNumber]],$R$3:$R$335,0),3)</f>
        <v>2.1015600000000001</v>
      </c>
      <c r="G55" s="9">
        <f t="shared" si="1"/>
        <v>903668.74467431998</v>
      </c>
      <c r="H55" s="11">
        <v>1.02</v>
      </c>
      <c r="I55" s="12">
        <f t="shared" si="2"/>
        <v>903668.74467431998</v>
      </c>
      <c r="J55" s="15">
        <f>IF(Debt[[#This Row],[Unadjusted Maximum Revenue]]/(Debt[[#This Row],[Proposed Taxable Valuation]]/1000)&gt;Debt[[#This Row],[Max Debt RATE]],Debt[[#This Row],[Max Debt RATE]],Debt[[#This Row],[Unadjusted Maximum Revenue]]/(Debt[[#This Row],[Proposed Taxable Valuation]]/1000))</f>
        <v>2.1015600000000001</v>
      </c>
      <c r="K55" s="26">
        <f>ROUND(Debt[[#This Row],[Proposed Taxable Valuation]]/1000*Debt[[#This Row],[Adjusted Rate]],0)</f>
        <v>903669</v>
      </c>
      <c r="L55" s="19">
        <f t="shared" si="3"/>
        <v>0</v>
      </c>
      <c r="M55" s="17">
        <f t="shared" si="4"/>
        <v>0</v>
      </c>
      <c r="N55" s="5">
        <v>429999022</v>
      </c>
      <c r="O55">
        <f>INDEX($R$3:$T$335,MATCH(Debt[[#This Row],[DistrictNumber]],$R$3:$R$335,0),3)</f>
        <v>2.1015600000000001</v>
      </c>
      <c r="P55" s="9">
        <f t="shared" si="5"/>
        <v>903668.74467431998</v>
      </c>
      <c r="R55" t="s">
        <v>100</v>
      </c>
      <c r="S55" s="37" t="s">
        <v>100</v>
      </c>
      <c r="T55" s="34">
        <v>1.4495899999999999</v>
      </c>
    </row>
    <row r="56" spans="1:20" x14ac:dyDescent="0.35">
      <c r="A56" s="13">
        <v>2026</v>
      </c>
      <c r="B56" s="13">
        <f t="shared" si="0"/>
        <v>2025</v>
      </c>
      <c r="C56" t="s">
        <v>106</v>
      </c>
      <c r="D56" t="s">
        <v>107</v>
      </c>
      <c r="E56" s="5">
        <v>406293691</v>
      </c>
      <c r="F56" s="13">
        <f>INDEX($R$3:$T$335,MATCH(Debt[[#This Row],[DistrictNumber]],$R$3:$R$335,0),3)</f>
        <v>0</v>
      </c>
      <c r="G56" s="9">
        <f t="shared" si="1"/>
        <v>0</v>
      </c>
      <c r="H56" s="11">
        <v>1.02</v>
      </c>
      <c r="I56" s="12">
        <f t="shared" si="2"/>
        <v>0</v>
      </c>
      <c r="J56" s="15">
        <f>IF(Debt[[#This Row],[Unadjusted Maximum Revenue]]/(Debt[[#This Row],[Proposed Taxable Valuation]]/1000)&gt;Debt[[#This Row],[Max Debt RATE]],Debt[[#This Row],[Max Debt RATE]],Debt[[#This Row],[Unadjusted Maximum Revenue]]/(Debt[[#This Row],[Proposed Taxable Valuation]]/1000))</f>
        <v>0</v>
      </c>
      <c r="K56" s="26">
        <f>ROUND(Debt[[#This Row],[Proposed Taxable Valuation]]/1000*Debt[[#This Row],[Adjusted Rate]],0)</f>
        <v>0</v>
      </c>
      <c r="L56" s="19">
        <f t="shared" si="3"/>
        <v>0</v>
      </c>
      <c r="M56" s="17">
        <f t="shared" si="4"/>
        <v>0</v>
      </c>
      <c r="N56" s="5">
        <v>406293691</v>
      </c>
      <c r="O56">
        <f>INDEX($R$3:$T$335,MATCH(Debt[[#This Row],[DistrictNumber]],$R$3:$R$335,0),3)</f>
        <v>0</v>
      </c>
      <c r="P56" s="9">
        <f t="shared" si="5"/>
        <v>0</v>
      </c>
      <c r="R56" t="s">
        <v>102</v>
      </c>
      <c r="S56" s="36" t="s">
        <v>102</v>
      </c>
      <c r="T56" s="33">
        <v>0</v>
      </c>
    </row>
    <row r="57" spans="1:20" x14ac:dyDescent="0.35">
      <c r="A57" s="13">
        <v>2026</v>
      </c>
      <c r="B57" s="13">
        <f t="shared" si="0"/>
        <v>2025</v>
      </c>
      <c r="C57" t="s">
        <v>108</v>
      </c>
      <c r="D57" t="s">
        <v>109</v>
      </c>
      <c r="E57" s="5">
        <v>476579592</v>
      </c>
      <c r="F57" s="13">
        <f>INDEX($R$3:$T$335,MATCH(Debt[[#This Row],[DistrictNumber]],$R$3:$R$335,0),3)</f>
        <v>0</v>
      </c>
      <c r="G57" s="9">
        <f t="shared" si="1"/>
        <v>0</v>
      </c>
      <c r="H57" s="11">
        <v>1.02</v>
      </c>
      <c r="I57" s="12">
        <f t="shared" si="2"/>
        <v>0</v>
      </c>
      <c r="J57" s="15">
        <f>IF(Debt[[#This Row],[Unadjusted Maximum Revenue]]/(Debt[[#This Row],[Proposed Taxable Valuation]]/1000)&gt;Debt[[#This Row],[Max Debt RATE]],Debt[[#This Row],[Max Debt RATE]],Debt[[#This Row],[Unadjusted Maximum Revenue]]/(Debt[[#This Row],[Proposed Taxable Valuation]]/1000))</f>
        <v>0</v>
      </c>
      <c r="K57" s="26">
        <f>ROUND(Debt[[#This Row],[Proposed Taxable Valuation]]/1000*Debt[[#This Row],[Adjusted Rate]],0)</f>
        <v>0</v>
      </c>
      <c r="L57" s="19">
        <f t="shared" si="3"/>
        <v>0</v>
      </c>
      <c r="M57" s="17">
        <f t="shared" si="4"/>
        <v>0</v>
      </c>
      <c r="N57" s="5">
        <v>476579592</v>
      </c>
      <c r="O57">
        <f>INDEX($R$3:$T$335,MATCH(Debt[[#This Row],[DistrictNumber]],$R$3:$R$335,0),3)</f>
        <v>0</v>
      </c>
      <c r="P57" s="9">
        <f t="shared" si="5"/>
        <v>0</v>
      </c>
      <c r="R57" t="s">
        <v>104</v>
      </c>
      <c r="S57" s="37" t="s">
        <v>104</v>
      </c>
      <c r="T57" s="34">
        <v>2.1015600000000001</v>
      </c>
    </row>
    <row r="58" spans="1:20" x14ac:dyDescent="0.35">
      <c r="A58" s="13">
        <v>2026</v>
      </c>
      <c r="B58" s="13">
        <f t="shared" si="0"/>
        <v>2025</v>
      </c>
      <c r="C58" t="s">
        <v>110</v>
      </c>
      <c r="D58" t="s">
        <v>111</v>
      </c>
      <c r="E58" s="5">
        <v>420374887</v>
      </c>
      <c r="F58" s="13">
        <f>INDEX($R$3:$T$335,MATCH(Debt[[#This Row],[DistrictNumber]],$R$3:$R$335,0),3)</f>
        <v>0</v>
      </c>
      <c r="G58" s="9">
        <f t="shared" si="1"/>
        <v>0</v>
      </c>
      <c r="H58" s="11">
        <v>1.02</v>
      </c>
      <c r="I58" s="12">
        <f t="shared" si="2"/>
        <v>0</v>
      </c>
      <c r="J58" s="15">
        <f>IF(Debt[[#This Row],[Unadjusted Maximum Revenue]]/(Debt[[#This Row],[Proposed Taxable Valuation]]/1000)&gt;Debt[[#This Row],[Max Debt RATE]],Debt[[#This Row],[Max Debt RATE]],Debt[[#This Row],[Unadjusted Maximum Revenue]]/(Debt[[#This Row],[Proposed Taxable Valuation]]/1000))</f>
        <v>0</v>
      </c>
      <c r="K58" s="26">
        <f>ROUND(Debt[[#This Row],[Proposed Taxable Valuation]]/1000*Debt[[#This Row],[Adjusted Rate]],0)</f>
        <v>0</v>
      </c>
      <c r="L58" s="19">
        <f t="shared" si="3"/>
        <v>0</v>
      </c>
      <c r="M58" s="17">
        <f t="shared" si="4"/>
        <v>0</v>
      </c>
      <c r="N58" s="5">
        <v>420374887</v>
      </c>
      <c r="O58">
        <f>INDEX($R$3:$T$335,MATCH(Debt[[#This Row],[DistrictNumber]],$R$3:$R$335,0),3)</f>
        <v>0</v>
      </c>
      <c r="P58" s="9">
        <f t="shared" si="5"/>
        <v>0</v>
      </c>
      <c r="R58" t="s">
        <v>106</v>
      </c>
      <c r="S58" s="36" t="s">
        <v>106</v>
      </c>
      <c r="T58" s="33">
        <v>0</v>
      </c>
    </row>
    <row r="59" spans="1:20" x14ac:dyDescent="0.35">
      <c r="A59" s="13">
        <v>2026</v>
      </c>
      <c r="B59" s="13">
        <f t="shared" si="0"/>
        <v>2025</v>
      </c>
      <c r="C59" t="s">
        <v>112</v>
      </c>
      <c r="D59" t="s">
        <v>113</v>
      </c>
      <c r="E59" s="5">
        <v>735402349</v>
      </c>
      <c r="F59" s="13">
        <f>INDEX($R$3:$T$335,MATCH(Debt[[#This Row],[DistrictNumber]],$R$3:$R$335,0),3)</f>
        <v>0</v>
      </c>
      <c r="G59" s="9">
        <f t="shared" si="1"/>
        <v>0</v>
      </c>
      <c r="H59" s="11">
        <v>1.02</v>
      </c>
      <c r="I59" s="12">
        <f t="shared" si="2"/>
        <v>0</v>
      </c>
      <c r="J59" s="15">
        <f>IF(Debt[[#This Row],[Unadjusted Maximum Revenue]]/(Debt[[#This Row],[Proposed Taxable Valuation]]/1000)&gt;Debt[[#This Row],[Max Debt RATE]],Debt[[#This Row],[Max Debt RATE]],Debt[[#This Row],[Unadjusted Maximum Revenue]]/(Debt[[#This Row],[Proposed Taxable Valuation]]/1000))</f>
        <v>0</v>
      </c>
      <c r="K59" s="26">
        <f>ROUND(Debt[[#This Row],[Proposed Taxable Valuation]]/1000*Debt[[#This Row],[Adjusted Rate]],0)</f>
        <v>0</v>
      </c>
      <c r="L59" s="19">
        <f t="shared" si="3"/>
        <v>0</v>
      </c>
      <c r="M59" s="17">
        <f t="shared" si="4"/>
        <v>0</v>
      </c>
      <c r="N59" s="5">
        <v>735402349</v>
      </c>
      <c r="O59">
        <f>INDEX($R$3:$T$335,MATCH(Debt[[#This Row],[DistrictNumber]],$R$3:$R$335,0),3)</f>
        <v>0</v>
      </c>
      <c r="P59" s="9">
        <f t="shared" si="5"/>
        <v>0</v>
      </c>
      <c r="R59" t="s">
        <v>108</v>
      </c>
      <c r="S59" s="37" t="s">
        <v>108</v>
      </c>
      <c r="T59" s="34">
        <v>0</v>
      </c>
    </row>
    <row r="60" spans="1:20" x14ac:dyDescent="0.35">
      <c r="A60" s="13">
        <v>2026</v>
      </c>
      <c r="B60" s="13">
        <f t="shared" si="0"/>
        <v>2025</v>
      </c>
      <c r="C60" t="s">
        <v>114</v>
      </c>
      <c r="D60" t="s">
        <v>115</v>
      </c>
      <c r="E60" s="5">
        <v>233330452</v>
      </c>
      <c r="F60" s="13">
        <f>INDEX($R$3:$T$335,MATCH(Debt[[#This Row],[DistrictNumber]],$R$3:$R$335,0),3)</f>
        <v>0</v>
      </c>
      <c r="G60" s="9">
        <f t="shared" si="1"/>
        <v>0</v>
      </c>
      <c r="H60" s="11">
        <v>1.02</v>
      </c>
      <c r="I60" s="12">
        <f t="shared" si="2"/>
        <v>0</v>
      </c>
      <c r="J60" s="15">
        <f>IF(Debt[[#This Row],[Unadjusted Maximum Revenue]]/(Debt[[#This Row],[Proposed Taxable Valuation]]/1000)&gt;Debt[[#This Row],[Max Debt RATE]],Debt[[#This Row],[Max Debt RATE]],Debt[[#This Row],[Unadjusted Maximum Revenue]]/(Debt[[#This Row],[Proposed Taxable Valuation]]/1000))</f>
        <v>0</v>
      </c>
      <c r="K60" s="26">
        <f>ROUND(Debt[[#This Row],[Proposed Taxable Valuation]]/1000*Debt[[#This Row],[Adjusted Rate]],0)</f>
        <v>0</v>
      </c>
      <c r="L60" s="19">
        <f t="shared" si="3"/>
        <v>0</v>
      </c>
      <c r="M60" s="17">
        <f t="shared" si="4"/>
        <v>0</v>
      </c>
      <c r="N60" s="5">
        <v>233330452</v>
      </c>
      <c r="O60">
        <f>INDEX($R$3:$T$335,MATCH(Debt[[#This Row],[DistrictNumber]],$R$3:$R$335,0),3)</f>
        <v>0</v>
      </c>
      <c r="P60" s="9">
        <f t="shared" si="5"/>
        <v>0</v>
      </c>
      <c r="R60" t="s">
        <v>110</v>
      </c>
      <c r="S60" s="36" t="s">
        <v>110</v>
      </c>
      <c r="T60" s="33">
        <v>0</v>
      </c>
    </row>
    <row r="61" spans="1:20" x14ac:dyDescent="0.35">
      <c r="A61" s="13">
        <v>2026</v>
      </c>
      <c r="B61" s="13">
        <f t="shared" si="0"/>
        <v>2025</v>
      </c>
      <c r="C61" t="s">
        <v>116</v>
      </c>
      <c r="D61" t="s">
        <v>117</v>
      </c>
      <c r="E61" s="5">
        <v>386670714</v>
      </c>
      <c r="F61" s="13">
        <f>INDEX($R$3:$T$335,MATCH(Debt[[#This Row],[DistrictNumber]],$R$3:$R$335,0),3)</f>
        <v>1.08883</v>
      </c>
      <c r="G61" s="9">
        <f t="shared" si="1"/>
        <v>421018.67352461995</v>
      </c>
      <c r="H61" s="11">
        <v>1.02</v>
      </c>
      <c r="I61" s="12">
        <f t="shared" si="2"/>
        <v>421018.67352461995</v>
      </c>
      <c r="J61" s="15">
        <f>IF(Debt[[#This Row],[Unadjusted Maximum Revenue]]/(Debt[[#This Row],[Proposed Taxable Valuation]]/1000)&gt;Debt[[#This Row],[Max Debt RATE]],Debt[[#This Row],[Max Debt RATE]],Debt[[#This Row],[Unadjusted Maximum Revenue]]/(Debt[[#This Row],[Proposed Taxable Valuation]]/1000))</f>
        <v>1.08883</v>
      </c>
      <c r="K61" s="26">
        <f>ROUND(Debt[[#This Row],[Proposed Taxable Valuation]]/1000*Debt[[#This Row],[Adjusted Rate]],0)</f>
        <v>421019</v>
      </c>
      <c r="L61" s="19">
        <f t="shared" si="3"/>
        <v>0</v>
      </c>
      <c r="M61" s="17">
        <f t="shared" si="4"/>
        <v>0</v>
      </c>
      <c r="N61" s="5">
        <v>386670714</v>
      </c>
      <c r="O61">
        <f>INDEX($R$3:$T$335,MATCH(Debt[[#This Row],[DistrictNumber]],$R$3:$R$335,0),3)</f>
        <v>1.08883</v>
      </c>
      <c r="P61" s="9">
        <f t="shared" si="5"/>
        <v>421018.67352461995</v>
      </c>
      <c r="R61" t="s">
        <v>112</v>
      </c>
      <c r="S61" s="37" t="s">
        <v>112</v>
      </c>
      <c r="T61" s="34">
        <v>0</v>
      </c>
    </row>
    <row r="62" spans="1:20" x14ac:dyDescent="0.35">
      <c r="A62" s="13">
        <v>2026</v>
      </c>
      <c r="B62" s="13">
        <f t="shared" si="0"/>
        <v>2025</v>
      </c>
      <c r="C62" t="s">
        <v>118</v>
      </c>
      <c r="D62" t="s">
        <v>119</v>
      </c>
      <c r="E62" s="5">
        <v>381449004</v>
      </c>
      <c r="F62" s="13">
        <f>INDEX($R$3:$T$335,MATCH(Debt[[#This Row],[DistrictNumber]],$R$3:$R$335,0),3)</f>
        <v>0</v>
      </c>
      <c r="G62" s="9">
        <f t="shared" si="1"/>
        <v>0</v>
      </c>
      <c r="H62" s="11">
        <v>1.02</v>
      </c>
      <c r="I62" s="12">
        <f t="shared" si="2"/>
        <v>0</v>
      </c>
      <c r="J62" s="15">
        <f>IF(Debt[[#This Row],[Unadjusted Maximum Revenue]]/(Debt[[#This Row],[Proposed Taxable Valuation]]/1000)&gt;Debt[[#This Row],[Max Debt RATE]],Debt[[#This Row],[Max Debt RATE]],Debt[[#This Row],[Unadjusted Maximum Revenue]]/(Debt[[#This Row],[Proposed Taxable Valuation]]/1000))</f>
        <v>0</v>
      </c>
      <c r="K62" s="26">
        <f>ROUND(Debt[[#This Row],[Proposed Taxable Valuation]]/1000*Debt[[#This Row],[Adjusted Rate]],0)</f>
        <v>0</v>
      </c>
      <c r="L62" s="19">
        <f t="shared" si="3"/>
        <v>0</v>
      </c>
      <c r="M62" s="17">
        <f t="shared" si="4"/>
        <v>0</v>
      </c>
      <c r="N62" s="5">
        <v>381449004</v>
      </c>
      <c r="O62">
        <f>INDEX($R$3:$T$335,MATCH(Debt[[#This Row],[DistrictNumber]],$R$3:$R$335,0),3)</f>
        <v>0</v>
      </c>
      <c r="P62" s="9">
        <f t="shared" si="5"/>
        <v>0</v>
      </c>
      <c r="R62" t="s">
        <v>114</v>
      </c>
      <c r="S62" s="36" t="s">
        <v>114</v>
      </c>
      <c r="T62" s="33">
        <v>0</v>
      </c>
    </row>
    <row r="63" spans="1:20" x14ac:dyDescent="0.35">
      <c r="A63" s="13">
        <v>2026</v>
      </c>
      <c r="B63" s="13">
        <f t="shared" si="0"/>
        <v>2025</v>
      </c>
      <c r="C63" t="s">
        <v>120</v>
      </c>
      <c r="D63" t="s">
        <v>121</v>
      </c>
      <c r="E63" s="5">
        <v>642858125</v>
      </c>
      <c r="F63" s="13">
        <f>INDEX($R$3:$T$335,MATCH(Debt[[#This Row],[DistrictNumber]],$R$3:$R$335,0),3)</f>
        <v>0.55245</v>
      </c>
      <c r="G63" s="9">
        <f t="shared" si="1"/>
        <v>355146.97115624999</v>
      </c>
      <c r="H63" s="11">
        <v>1.02</v>
      </c>
      <c r="I63" s="12">
        <f t="shared" si="2"/>
        <v>355146.97115624999</v>
      </c>
      <c r="J63" s="15">
        <f>IF(Debt[[#This Row],[Unadjusted Maximum Revenue]]/(Debt[[#This Row],[Proposed Taxable Valuation]]/1000)&gt;Debt[[#This Row],[Max Debt RATE]],Debt[[#This Row],[Max Debt RATE]],Debt[[#This Row],[Unadjusted Maximum Revenue]]/(Debt[[#This Row],[Proposed Taxable Valuation]]/1000))</f>
        <v>0.55245</v>
      </c>
      <c r="K63" s="26">
        <f>ROUND(Debt[[#This Row],[Proposed Taxable Valuation]]/1000*Debt[[#This Row],[Adjusted Rate]],0)</f>
        <v>355147</v>
      </c>
      <c r="L63" s="19">
        <f t="shared" si="3"/>
        <v>0</v>
      </c>
      <c r="M63" s="17">
        <f t="shared" si="4"/>
        <v>0</v>
      </c>
      <c r="N63" s="5">
        <v>642858125</v>
      </c>
      <c r="O63">
        <f>INDEX($R$3:$T$335,MATCH(Debt[[#This Row],[DistrictNumber]],$R$3:$R$335,0),3)</f>
        <v>0.55245</v>
      </c>
      <c r="P63" s="9">
        <f t="shared" si="5"/>
        <v>355146.97115624999</v>
      </c>
      <c r="R63" t="s">
        <v>116</v>
      </c>
      <c r="S63" s="37" t="s">
        <v>116</v>
      </c>
      <c r="T63" s="34">
        <v>1.08883</v>
      </c>
    </row>
    <row r="64" spans="1:20" x14ac:dyDescent="0.35">
      <c r="A64" s="13">
        <v>2026</v>
      </c>
      <c r="B64" s="13">
        <f t="shared" si="0"/>
        <v>2025</v>
      </c>
      <c r="C64" t="s">
        <v>122</v>
      </c>
      <c r="D64" t="s">
        <v>123</v>
      </c>
      <c r="E64" s="5">
        <v>435018489</v>
      </c>
      <c r="F64" s="13">
        <f>INDEX($R$3:$T$335,MATCH(Debt[[#This Row],[DistrictNumber]],$R$3:$R$335,0),3)</f>
        <v>2.1242299999999998</v>
      </c>
      <c r="G64" s="9">
        <f t="shared" si="1"/>
        <v>924079.32488846988</v>
      </c>
      <c r="H64" s="11">
        <v>1.02</v>
      </c>
      <c r="I64" s="12">
        <f t="shared" si="2"/>
        <v>924079.32488846988</v>
      </c>
      <c r="J64" s="15">
        <f>IF(Debt[[#This Row],[Unadjusted Maximum Revenue]]/(Debt[[#This Row],[Proposed Taxable Valuation]]/1000)&gt;Debt[[#This Row],[Max Debt RATE]],Debt[[#This Row],[Max Debt RATE]],Debt[[#This Row],[Unadjusted Maximum Revenue]]/(Debt[[#This Row],[Proposed Taxable Valuation]]/1000))</f>
        <v>2.1242299999999998</v>
      </c>
      <c r="K64" s="26">
        <f>ROUND(Debt[[#This Row],[Proposed Taxable Valuation]]/1000*Debt[[#This Row],[Adjusted Rate]],0)</f>
        <v>924079</v>
      </c>
      <c r="L64" s="19">
        <f t="shared" si="3"/>
        <v>0</v>
      </c>
      <c r="M64" s="17">
        <f t="shared" si="4"/>
        <v>0</v>
      </c>
      <c r="N64" s="5">
        <v>435018489</v>
      </c>
      <c r="O64">
        <f>INDEX($R$3:$T$335,MATCH(Debt[[#This Row],[DistrictNumber]],$R$3:$R$335,0),3)</f>
        <v>2.1242299999999998</v>
      </c>
      <c r="P64" s="9">
        <f t="shared" si="5"/>
        <v>924079.32488846988</v>
      </c>
      <c r="R64" t="s">
        <v>118</v>
      </c>
      <c r="S64" s="36" t="s">
        <v>118</v>
      </c>
      <c r="T64" s="33">
        <v>0</v>
      </c>
    </row>
    <row r="65" spans="1:20" x14ac:dyDescent="0.35">
      <c r="A65" s="13">
        <v>2026</v>
      </c>
      <c r="B65" s="13">
        <f t="shared" si="0"/>
        <v>2025</v>
      </c>
      <c r="C65" t="s">
        <v>124</v>
      </c>
      <c r="D65" t="s">
        <v>125</v>
      </c>
      <c r="E65" s="5">
        <v>125304893</v>
      </c>
      <c r="F65" s="13">
        <f>INDEX($R$3:$T$335,MATCH(Debt[[#This Row],[DistrictNumber]],$R$3:$R$335,0),3)</f>
        <v>0</v>
      </c>
      <c r="G65" s="9">
        <f t="shared" si="1"/>
        <v>0</v>
      </c>
      <c r="H65" s="11">
        <v>1.02</v>
      </c>
      <c r="I65" s="12">
        <f t="shared" si="2"/>
        <v>0</v>
      </c>
      <c r="J65" s="15">
        <f>IF(Debt[[#This Row],[Unadjusted Maximum Revenue]]/(Debt[[#This Row],[Proposed Taxable Valuation]]/1000)&gt;Debt[[#This Row],[Max Debt RATE]],Debt[[#This Row],[Max Debt RATE]],Debt[[#This Row],[Unadjusted Maximum Revenue]]/(Debt[[#This Row],[Proposed Taxable Valuation]]/1000))</f>
        <v>0</v>
      </c>
      <c r="K65" s="26">
        <f>ROUND(Debt[[#This Row],[Proposed Taxable Valuation]]/1000*Debt[[#This Row],[Adjusted Rate]],0)</f>
        <v>0</v>
      </c>
      <c r="L65" s="19">
        <f t="shared" si="3"/>
        <v>0</v>
      </c>
      <c r="M65" s="17">
        <f t="shared" si="4"/>
        <v>0</v>
      </c>
      <c r="N65" s="5">
        <v>125304893</v>
      </c>
      <c r="O65">
        <f>INDEX($R$3:$T$335,MATCH(Debt[[#This Row],[DistrictNumber]],$R$3:$R$335,0),3)</f>
        <v>0</v>
      </c>
      <c r="P65" s="9">
        <f t="shared" si="5"/>
        <v>0</v>
      </c>
      <c r="R65" t="s">
        <v>120</v>
      </c>
      <c r="S65" s="37" t="s">
        <v>120</v>
      </c>
      <c r="T65" s="34">
        <v>0.55245</v>
      </c>
    </row>
    <row r="66" spans="1:20" x14ac:dyDescent="0.35">
      <c r="A66" s="13">
        <v>2026</v>
      </c>
      <c r="B66" s="13">
        <f t="shared" si="0"/>
        <v>2025</v>
      </c>
      <c r="C66" t="s">
        <v>126</v>
      </c>
      <c r="D66" t="s">
        <v>127</v>
      </c>
      <c r="E66" s="5">
        <v>362400705</v>
      </c>
      <c r="F66" s="13">
        <f>INDEX($R$3:$T$335,MATCH(Debt[[#This Row],[DistrictNumber]],$R$3:$R$335,0),3)</f>
        <v>0</v>
      </c>
      <c r="G66" s="9">
        <f t="shared" si="1"/>
        <v>0</v>
      </c>
      <c r="H66" s="11">
        <v>1.02</v>
      </c>
      <c r="I66" s="12">
        <f t="shared" si="2"/>
        <v>0</v>
      </c>
      <c r="J66" s="15">
        <f>IF(Debt[[#This Row],[Unadjusted Maximum Revenue]]/(Debt[[#This Row],[Proposed Taxable Valuation]]/1000)&gt;Debt[[#This Row],[Max Debt RATE]],Debt[[#This Row],[Max Debt RATE]],Debt[[#This Row],[Unadjusted Maximum Revenue]]/(Debt[[#This Row],[Proposed Taxable Valuation]]/1000))</f>
        <v>0</v>
      </c>
      <c r="K66" s="26">
        <f>ROUND(Debt[[#This Row],[Proposed Taxable Valuation]]/1000*Debt[[#This Row],[Adjusted Rate]],0)</f>
        <v>0</v>
      </c>
      <c r="L66" s="19">
        <f t="shared" si="3"/>
        <v>0</v>
      </c>
      <c r="M66" s="17">
        <f t="shared" si="4"/>
        <v>0</v>
      </c>
      <c r="N66" s="5">
        <v>362400705</v>
      </c>
      <c r="O66">
        <f>INDEX($R$3:$T$335,MATCH(Debt[[#This Row],[DistrictNumber]],$R$3:$R$335,0),3)</f>
        <v>0</v>
      </c>
      <c r="P66" s="9">
        <f t="shared" si="5"/>
        <v>0</v>
      </c>
      <c r="R66" t="e">
        <v>#N/A</v>
      </c>
      <c r="S66" s="36" t="s">
        <v>688</v>
      </c>
      <c r="T66" s="33">
        <v>0</v>
      </c>
    </row>
    <row r="67" spans="1:20" x14ac:dyDescent="0.35">
      <c r="A67" s="13">
        <v>2026</v>
      </c>
      <c r="B67" s="13">
        <f t="shared" si="0"/>
        <v>2025</v>
      </c>
      <c r="C67" t="s">
        <v>128</v>
      </c>
      <c r="D67" t="s">
        <v>129</v>
      </c>
      <c r="E67" s="5">
        <v>407794518</v>
      </c>
      <c r="F67" s="13">
        <f>INDEX($R$3:$T$335,MATCH(Debt[[#This Row],[DistrictNumber]],$R$3:$R$335,0),3)</f>
        <v>0</v>
      </c>
      <c r="G67" s="9">
        <f t="shared" si="1"/>
        <v>0</v>
      </c>
      <c r="H67" s="11">
        <v>1.02</v>
      </c>
      <c r="I67" s="12">
        <f t="shared" si="2"/>
        <v>0</v>
      </c>
      <c r="J67" s="15">
        <f>IF(Debt[[#This Row],[Unadjusted Maximum Revenue]]/(Debt[[#This Row],[Proposed Taxable Valuation]]/1000)&gt;Debt[[#This Row],[Max Debt RATE]],Debt[[#This Row],[Max Debt RATE]],Debt[[#This Row],[Unadjusted Maximum Revenue]]/(Debt[[#This Row],[Proposed Taxable Valuation]]/1000))</f>
        <v>0</v>
      </c>
      <c r="K67" s="26">
        <f>ROUND(Debt[[#This Row],[Proposed Taxable Valuation]]/1000*Debt[[#This Row],[Adjusted Rate]],0)</f>
        <v>0</v>
      </c>
      <c r="L67" s="19">
        <f t="shared" si="3"/>
        <v>0</v>
      </c>
      <c r="M67" s="17">
        <f t="shared" si="4"/>
        <v>0</v>
      </c>
      <c r="N67" s="5">
        <v>407794518</v>
      </c>
      <c r="O67">
        <f>INDEX($R$3:$T$335,MATCH(Debt[[#This Row],[DistrictNumber]],$R$3:$R$335,0),3)</f>
        <v>0</v>
      </c>
      <c r="P67" s="9">
        <f t="shared" si="5"/>
        <v>0</v>
      </c>
      <c r="R67" t="s">
        <v>122</v>
      </c>
      <c r="S67" s="37" t="s">
        <v>122</v>
      </c>
      <c r="T67" s="34">
        <v>2.1242299999999998</v>
      </c>
    </row>
    <row r="68" spans="1:20" x14ac:dyDescent="0.35">
      <c r="A68" s="13">
        <v>2026</v>
      </c>
      <c r="B68" s="13">
        <f t="shared" si="0"/>
        <v>2025</v>
      </c>
      <c r="C68" t="s">
        <v>130</v>
      </c>
      <c r="D68" t="s">
        <v>131</v>
      </c>
      <c r="E68" s="5">
        <v>1823639640</v>
      </c>
      <c r="F68" s="13">
        <f>INDEX($R$3:$T$335,MATCH(Debt[[#This Row],[DistrictNumber]],$R$3:$R$335,0),3)</f>
        <v>4.0497800000000002</v>
      </c>
      <c r="G68" s="9">
        <f t="shared" si="1"/>
        <v>7385339.3412792003</v>
      </c>
      <c r="H68" s="11">
        <v>1.02</v>
      </c>
      <c r="I68" s="12">
        <f t="shared" si="2"/>
        <v>7385339.3412792003</v>
      </c>
      <c r="J68" s="15">
        <f>IF(Debt[[#This Row],[Unadjusted Maximum Revenue]]/(Debt[[#This Row],[Proposed Taxable Valuation]]/1000)&gt;Debt[[#This Row],[Max Debt RATE]],Debt[[#This Row],[Max Debt RATE]],Debt[[#This Row],[Unadjusted Maximum Revenue]]/(Debt[[#This Row],[Proposed Taxable Valuation]]/1000))</f>
        <v>4.0497800000000002</v>
      </c>
      <c r="K68" s="26">
        <f>ROUND(Debt[[#This Row],[Proposed Taxable Valuation]]/1000*Debt[[#This Row],[Adjusted Rate]],0)</f>
        <v>7385339</v>
      </c>
      <c r="L68" s="19">
        <f t="shared" si="3"/>
        <v>0</v>
      </c>
      <c r="M68" s="17">
        <f t="shared" si="4"/>
        <v>0</v>
      </c>
      <c r="N68" s="5">
        <v>1823639640</v>
      </c>
      <c r="O68">
        <f>INDEX($R$3:$T$335,MATCH(Debt[[#This Row],[DistrictNumber]],$R$3:$R$335,0),3)</f>
        <v>4.0497800000000002</v>
      </c>
      <c r="P68" s="9">
        <f t="shared" si="5"/>
        <v>7385339.3412792003</v>
      </c>
      <c r="R68" t="s">
        <v>124</v>
      </c>
      <c r="S68" s="36" t="s">
        <v>124</v>
      </c>
      <c r="T68" s="33">
        <v>0</v>
      </c>
    </row>
    <row r="69" spans="1:20" x14ac:dyDescent="0.35">
      <c r="A69" s="13">
        <v>2026</v>
      </c>
      <c r="B69" s="13">
        <f t="shared" ref="B69:B132" si="6">A69-1</f>
        <v>2025</v>
      </c>
      <c r="C69" t="s">
        <v>132</v>
      </c>
      <c r="D69" t="s">
        <v>133</v>
      </c>
      <c r="E69" s="5">
        <v>1238549706</v>
      </c>
      <c r="F69" s="13">
        <f>INDEX($R$3:$T$335,MATCH(Debt[[#This Row],[DistrictNumber]],$R$3:$R$335,0),3)</f>
        <v>1.20835</v>
      </c>
      <c r="G69" s="9">
        <f t="shared" ref="G69:G132" si="7">E69/1000*F69</f>
        <v>1496601.5372451001</v>
      </c>
      <c r="H69" s="11">
        <v>1.02</v>
      </c>
      <c r="I69" s="12">
        <f t="shared" ref="I69:I132" si="8">G69</f>
        <v>1496601.5372451001</v>
      </c>
      <c r="J69" s="15">
        <f>IF(Debt[[#This Row],[Unadjusted Maximum Revenue]]/(Debt[[#This Row],[Proposed Taxable Valuation]]/1000)&gt;Debt[[#This Row],[Max Debt RATE]],Debt[[#This Row],[Max Debt RATE]],Debt[[#This Row],[Unadjusted Maximum Revenue]]/(Debt[[#This Row],[Proposed Taxable Valuation]]/1000))</f>
        <v>1.20835</v>
      </c>
      <c r="K69" s="26">
        <f>ROUND(Debt[[#This Row],[Proposed Taxable Valuation]]/1000*Debt[[#This Row],[Adjusted Rate]],0)</f>
        <v>1496602</v>
      </c>
      <c r="L69" s="19">
        <f t="shared" ref="L69:L132" si="9">I69-G69</f>
        <v>0</v>
      </c>
      <c r="M69" s="17">
        <f t="shared" ref="M69:M132" si="10">J69-F69</f>
        <v>0</v>
      </c>
      <c r="N69" s="5">
        <v>1238549706</v>
      </c>
      <c r="O69">
        <f>INDEX($R$3:$T$335,MATCH(Debt[[#This Row],[DistrictNumber]],$R$3:$R$335,0),3)</f>
        <v>1.20835</v>
      </c>
      <c r="P69" s="9">
        <f t="shared" ref="P69:P132" si="11">N69/1000*O69</f>
        <v>1496601.5372451001</v>
      </c>
      <c r="R69" t="s">
        <v>126</v>
      </c>
      <c r="S69" s="37" t="s">
        <v>126</v>
      </c>
      <c r="T69" s="34">
        <v>0</v>
      </c>
    </row>
    <row r="70" spans="1:20" x14ac:dyDescent="0.35">
      <c r="A70" s="13">
        <v>2026</v>
      </c>
      <c r="B70" s="13">
        <f t="shared" si="6"/>
        <v>2025</v>
      </c>
      <c r="C70" t="s">
        <v>134</v>
      </c>
      <c r="D70" t="s">
        <v>135</v>
      </c>
      <c r="E70" s="5">
        <v>1028410864</v>
      </c>
      <c r="F70" s="13">
        <f>INDEX($R$3:$T$335,MATCH(Debt[[#This Row],[DistrictNumber]],$R$3:$R$335,0),3)</f>
        <v>2.6995200000000001</v>
      </c>
      <c r="G70" s="9">
        <f t="shared" si="7"/>
        <v>2776215.6955852802</v>
      </c>
      <c r="H70" s="11">
        <v>1.02</v>
      </c>
      <c r="I70" s="12">
        <f t="shared" si="8"/>
        <v>2776215.6955852802</v>
      </c>
      <c r="J70" s="15">
        <f>IF(Debt[[#This Row],[Unadjusted Maximum Revenue]]/(Debt[[#This Row],[Proposed Taxable Valuation]]/1000)&gt;Debt[[#This Row],[Max Debt RATE]],Debt[[#This Row],[Max Debt RATE]],Debt[[#This Row],[Unadjusted Maximum Revenue]]/(Debt[[#This Row],[Proposed Taxable Valuation]]/1000))</f>
        <v>2.6995200000000001</v>
      </c>
      <c r="K70" s="26">
        <f>ROUND(Debt[[#This Row],[Proposed Taxable Valuation]]/1000*Debt[[#This Row],[Adjusted Rate]],0)</f>
        <v>2776216</v>
      </c>
      <c r="L70" s="19">
        <f t="shared" si="9"/>
        <v>0</v>
      </c>
      <c r="M70" s="17">
        <f t="shared" si="10"/>
        <v>0</v>
      </c>
      <c r="N70" s="5">
        <v>1028410864</v>
      </c>
      <c r="O70">
        <f>INDEX($R$3:$T$335,MATCH(Debt[[#This Row],[DistrictNumber]],$R$3:$R$335,0),3)</f>
        <v>2.6995200000000001</v>
      </c>
      <c r="P70" s="9">
        <f t="shared" si="11"/>
        <v>2776215.6955852802</v>
      </c>
      <c r="R70" t="s">
        <v>128</v>
      </c>
      <c r="S70" s="36" t="s">
        <v>128</v>
      </c>
      <c r="T70" s="33">
        <v>0</v>
      </c>
    </row>
    <row r="71" spans="1:20" x14ac:dyDescent="0.35">
      <c r="A71" s="13">
        <v>2026</v>
      </c>
      <c r="B71" s="13">
        <f t="shared" si="6"/>
        <v>2025</v>
      </c>
      <c r="C71" t="s">
        <v>136</v>
      </c>
      <c r="D71" t="s">
        <v>137</v>
      </c>
      <c r="E71" s="5">
        <v>315470717</v>
      </c>
      <c r="F71" s="13">
        <f>INDEX($R$3:$T$335,MATCH(Debt[[#This Row],[DistrictNumber]],$R$3:$R$335,0),3)</f>
        <v>2.6909399999999999</v>
      </c>
      <c r="G71" s="9">
        <f t="shared" si="7"/>
        <v>848912.77120397997</v>
      </c>
      <c r="H71" s="11">
        <v>1.02</v>
      </c>
      <c r="I71" s="12">
        <f t="shared" si="8"/>
        <v>848912.77120397997</v>
      </c>
      <c r="J71" s="15">
        <f>IF(Debt[[#This Row],[Unadjusted Maximum Revenue]]/(Debt[[#This Row],[Proposed Taxable Valuation]]/1000)&gt;Debt[[#This Row],[Max Debt RATE]],Debt[[#This Row],[Max Debt RATE]],Debt[[#This Row],[Unadjusted Maximum Revenue]]/(Debt[[#This Row],[Proposed Taxable Valuation]]/1000))</f>
        <v>2.6909399999999999</v>
      </c>
      <c r="K71" s="26">
        <f>ROUND(Debt[[#This Row],[Proposed Taxable Valuation]]/1000*Debt[[#This Row],[Adjusted Rate]],0)</f>
        <v>848913</v>
      </c>
      <c r="L71" s="19">
        <f t="shared" si="9"/>
        <v>0</v>
      </c>
      <c r="M71" s="17">
        <f t="shared" si="10"/>
        <v>0</v>
      </c>
      <c r="N71" s="5">
        <v>315470717</v>
      </c>
      <c r="O71">
        <f>INDEX($R$3:$T$335,MATCH(Debt[[#This Row],[DistrictNumber]],$R$3:$R$335,0),3)</f>
        <v>2.6909399999999999</v>
      </c>
      <c r="P71" s="9">
        <f t="shared" si="11"/>
        <v>848912.77120397997</v>
      </c>
      <c r="R71" t="s">
        <v>130</v>
      </c>
      <c r="S71" s="37" t="s">
        <v>130</v>
      </c>
      <c r="T71" s="34">
        <v>4.0497800000000002</v>
      </c>
    </row>
    <row r="72" spans="1:20" x14ac:dyDescent="0.35">
      <c r="A72" s="13">
        <v>2026</v>
      </c>
      <c r="B72" s="13">
        <f t="shared" si="6"/>
        <v>2025</v>
      </c>
      <c r="C72" t="s">
        <v>138</v>
      </c>
      <c r="D72" t="s">
        <v>139</v>
      </c>
      <c r="E72" s="5">
        <v>2960469163</v>
      </c>
      <c r="F72" s="13">
        <f>INDEX($R$3:$T$335,MATCH(Debt[[#This Row],[DistrictNumber]],$R$3:$R$335,0),3)</f>
        <v>4.05</v>
      </c>
      <c r="G72" s="9">
        <f t="shared" si="7"/>
        <v>11989900.11015</v>
      </c>
      <c r="H72" s="11">
        <v>1.02</v>
      </c>
      <c r="I72" s="12">
        <f t="shared" si="8"/>
        <v>11989900.11015</v>
      </c>
      <c r="J72" s="15">
        <f>IF(Debt[[#This Row],[Unadjusted Maximum Revenue]]/(Debt[[#This Row],[Proposed Taxable Valuation]]/1000)&gt;Debt[[#This Row],[Max Debt RATE]],Debt[[#This Row],[Max Debt RATE]],Debt[[#This Row],[Unadjusted Maximum Revenue]]/(Debt[[#This Row],[Proposed Taxable Valuation]]/1000))</f>
        <v>4.05</v>
      </c>
      <c r="K72" s="26">
        <f>ROUND(Debt[[#This Row],[Proposed Taxable Valuation]]/1000*Debt[[#This Row],[Adjusted Rate]],0)</f>
        <v>11989900</v>
      </c>
      <c r="L72" s="19">
        <f t="shared" si="9"/>
        <v>0</v>
      </c>
      <c r="M72" s="17">
        <f t="shared" si="10"/>
        <v>0</v>
      </c>
      <c r="N72" s="5">
        <v>2960469163</v>
      </c>
      <c r="O72">
        <f>INDEX($R$3:$T$335,MATCH(Debt[[#This Row],[DistrictNumber]],$R$3:$R$335,0),3)</f>
        <v>4.05</v>
      </c>
      <c r="P72" s="9">
        <f t="shared" si="11"/>
        <v>11989900.11015</v>
      </c>
      <c r="R72" t="e">
        <v>#N/A</v>
      </c>
      <c r="S72" s="36" t="s">
        <v>689</v>
      </c>
      <c r="T72" s="33">
        <v>4.0497800000000002</v>
      </c>
    </row>
    <row r="73" spans="1:20" x14ac:dyDescent="0.35">
      <c r="A73" s="13">
        <v>2026</v>
      </c>
      <c r="B73" s="13">
        <f t="shared" si="6"/>
        <v>2025</v>
      </c>
      <c r="C73" t="s">
        <v>140</v>
      </c>
      <c r="D73" t="s">
        <v>141</v>
      </c>
      <c r="E73" s="5">
        <v>229980095</v>
      </c>
      <c r="F73" s="13">
        <f>INDEX($R$3:$T$335,MATCH(Debt[[#This Row],[DistrictNumber]],$R$3:$R$335,0),3)</f>
        <v>4.05</v>
      </c>
      <c r="G73" s="9">
        <f t="shared" si="7"/>
        <v>931419.38474999997</v>
      </c>
      <c r="H73" s="11">
        <v>1.02</v>
      </c>
      <c r="I73" s="12">
        <f t="shared" si="8"/>
        <v>931419.38474999997</v>
      </c>
      <c r="J73" s="15">
        <f>IF(Debt[[#This Row],[Unadjusted Maximum Revenue]]/(Debt[[#This Row],[Proposed Taxable Valuation]]/1000)&gt;Debt[[#This Row],[Max Debt RATE]],Debt[[#This Row],[Max Debt RATE]],Debt[[#This Row],[Unadjusted Maximum Revenue]]/(Debt[[#This Row],[Proposed Taxable Valuation]]/1000))</f>
        <v>4.05</v>
      </c>
      <c r="K73" s="26">
        <f>ROUND(Debt[[#This Row],[Proposed Taxable Valuation]]/1000*Debt[[#This Row],[Adjusted Rate]],0)</f>
        <v>931419</v>
      </c>
      <c r="L73" s="19">
        <f t="shared" si="9"/>
        <v>0</v>
      </c>
      <c r="M73" s="17">
        <f t="shared" si="10"/>
        <v>0</v>
      </c>
      <c r="N73" s="5">
        <v>229980095</v>
      </c>
      <c r="O73">
        <f>INDEX($R$3:$T$335,MATCH(Debt[[#This Row],[DistrictNumber]],$R$3:$R$335,0),3)</f>
        <v>4.05</v>
      </c>
      <c r="P73" s="9">
        <f t="shared" si="11"/>
        <v>931419.38474999997</v>
      </c>
      <c r="R73" t="s">
        <v>132</v>
      </c>
      <c r="S73" s="37" t="s">
        <v>132</v>
      </c>
      <c r="T73" s="34">
        <v>1.20835</v>
      </c>
    </row>
    <row r="74" spans="1:20" x14ac:dyDescent="0.35">
      <c r="A74" s="13">
        <v>2026</v>
      </c>
      <c r="B74" s="13">
        <f t="shared" si="6"/>
        <v>2025</v>
      </c>
      <c r="C74" t="s">
        <v>142</v>
      </c>
      <c r="D74" t="s">
        <v>143</v>
      </c>
      <c r="E74" s="5">
        <v>399927531</v>
      </c>
      <c r="F74" s="13">
        <f>INDEX($R$3:$T$335,MATCH(Debt[[#This Row],[DistrictNumber]],$R$3:$R$335,0),3)</f>
        <v>2.2284700000000002</v>
      </c>
      <c r="G74" s="9">
        <f t="shared" si="7"/>
        <v>891226.50500757014</v>
      </c>
      <c r="H74" s="11">
        <v>1.02</v>
      </c>
      <c r="I74" s="12">
        <f t="shared" si="8"/>
        <v>891226.50500757014</v>
      </c>
      <c r="J74" s="15">
        <f>IF(Debt[[#This Row],[Unadjusted Maximum Revenue]]/(Debt[[#This Row],[Proposed Taxable Valuation]]/1000)&gt;Debt[[#This Row],[Max Debt RATE]],Debt[[#This Row],[Max Debt RATE]],Debt[[#This Row],[Unadjusted Maximum Revenue]]/(Debt[[#This Row],[Proposed Taxable Valuation]]/1000))</f>
        <v>2.2284700000000002</v>
      </c>
      <c r="K74" s="26">
        <f>ROUND(Debt[[#This Row],[Proposed Taxable Valuation]]/1000*Debt[[#This Row],[Adjusted Rate]],0)</f>
        <v>891227</v>
      </c>
      <c r="L74" s="19">
        <f t="shared" si="9"/>
        <v>0</v>
      </c>
      <c r="M74" s="17">
        <f t="shared" si="10"/>
        <v>0</v>
      </c>
      <c r="N74" s="5">
        <v>399927531</v>
      </c>
      <c r="O74">
        <f>INDEX($R$3:$T$335,MATCH(Debt[[#This Row],[DistrictNumber]],$R$3:$R$335,0),3)</f>
        <v>2.2284700000000002</v>
      </c>
      <c r="P74" s="9">
        <f t="shared" si="11"/>
        <v>891226.50500757014</v>
      </c>
      <c r="R74" t="s">
        <v>134</v>
      </c>
      <c r="S74" s="36" t="s">
        <v>134</v>
      </c>
      <c r="T74" s="33">
        <v>2.6995200000000001</v>
      </c>
    </row>
    <row r="75" spans="1:20" x14ac:dyDescent="0.35">
      <c r="A75" s="13">
        <v>2026</v>
      </c>
      <c r="B75" s="13">
        <f t="shared" si="6"/>
        <v>2025</v>
      </c>
      <c r="C75" t="s">
        <v>144</v>
      </c>
      <c r="D75" t="s">
        <v>145</v>
      </c>
      <c r="E75" s="5">
        <v>305602652</v>
      </c>
      <c r="F75" s="13">
        <f>INDEX($R$3:$T$335,MATCH(Debt[[#This Row],[DistrictNumber]],$R$3:$R$335,0),3)</f>
        <v>0</v>
      </c>
      <c r="G75" s="9">
        <f t="shared" si="7"/>
        <v>0</v>
      </c>
      <c r="H75" s="11">
        <v>1.02</v>
      </c>
      <c r="I75" s="12">
        <f t="shared" si="8"/>
        <v>0</v>
      </c>
      <c r="J75" s="15">
        <f>IF(Debt[[#This Row],[Unadjusted Maximum Revenue]]/(Debt[[#This Row],[Proposed Taxable Valuation]]/1000)&gt;Debt[[#This Row],[Max Debt RATE]],Debt[[#This Row],[Max Debt RATE]],Debt[[#This Row],[Unadjusted Maximum Revenue]]/(Debt[[#This Row],[Proposed Taxable Valuation]]/1000))</f>
        <v>0</v>
      </c>
      <c r="K75" s="26">
        <f>ROUND(Debt[[#This Row],[Proposed Taxable Valuation]]/1000*Debt[[#This Row],[Adjusted Rate]],0)</f>
        <v>0</v>
      </c>
      <c r="L75" s="19">
        <f t="shared" si="9"/>
        <v>0</v>
      </c>
      <c r="M75" s="17">
        <f t="shared" si="10"/>
        <v>0</v>
      </c>
      <c r="N75" s="5">
        <v>305602652</v>
      </c>
      <c r="O75">
        <f>INDEX($R$3:$T$335,MATCH(Debt[[#This Row],[DistrictNumber]],$R$3:$R$335,0),3)</f>
        <v>0</v>
      </c>
      <c r="P75" s="9">
        <f t="shared" si="11"/>
        <v>0</v>
      </c>
      <c r="R75" t="s">
        <v>136</v>
      </c>
      <c r="S75" s="37" t="s">
        <v>136</v>
      </c>
      <c r="T75" s="34">
        <v>2.6909399999999999</v>
      </c>
    </row>
    <row r="76" spans="1:20" x14ac:dyDescent="0.35">
      <c r="A76" s="13">
        <v>2026</v>
      </c>
      <c r="B76" s="13">
        <f t="shared" si="6"/>
        <v>2025</v>
      </c>
      <c r="C76" t="s">
        <v>146</v>
      </c>
      <c r="D76" t="s">
        <v>147</v>
      </c>
      <c r="E76" s="5">
        <v>264708948</v>
      </c>
      <c r="F76" s="13">
        <f>INDEX($R$3:$T$335,MATCH(Debt[[#This Row],[DistrictNumber]],$R$3:$R$335,0),3)</f>
        <v>0</v>
      </c>
      <c r="G76" s="9">
        <f t="shared" si="7"/>
        <v>0</v>
      </c>
      <c r="H76" s="11">
        <v>1.02</v>
      </c>
      <c r="I76" s="12">
        <f t="shared" si="8"/>
        <v>0</v>
      </c>
      <c r="J76" s="15">
        <f>IF(Debt[[#This Row],[Unadjusted Maximum Revenue]]/(Debt[[#This Row],[Proposed Taxable Valuation]]/1000)&gt;Debt[[#This Row],[Max Debt RATE]],Debt[[#This Row],[Max Debt RATE]],Debt[[#This Row],[Unadjusted Maximum Revenue]]/(Debt[[#This Row],[Proposed Taxable Valuation]]/1000))</f>
        <v>0</v>
      </c>
      <c r="K76" s="26">
        <f>ROUND(Debt[[#This Row],[Proposed Taxable Valuation]]/1000*Debt[[#This Row],[Adjusted Rate]],0)</f>
        <v>0</v>
      </c>
      <c r="L76" s="19">
        <f t="shared" si="9"/>
        <v>0</v>
      </c>
      <c r="M76" s="17">
        <f t="shared" si="10"/>
        <v>0</v>
      </c>
      <c r="N76" s="5">
        <v>264708948</v>
      </c>
      <c r="O76">
        <f>INDEX($R$3:$T$335,MATCH(Debt[[#This Row],[DistrictNumber]],$R$3:$R$335,0),3)</f>
        <v>0</v>
      </c>
      <c r="P76" s="9">
        <f t="shared" si="11"/>
        <v>0</v>
      </c>
      <c r="R76" t="s">
        <v>138</v>
      </c>
      <c r="S76" s="36" t="s">
        <v>138</v>
      </c>
      <c r="T76" s="33">
        <v>4.05</v>
      </c>
    </row>
    <row r="77" spans="1:20" x14ac:dyDescent="0.35">
      <c r="A77" s="13">
        <v>2026</v>
      </c>
      <c r="B77" s="13">
        <f t="shared" si="6"/>
        <v>2025</v>
      </c>
      <c r="C77" t="s">
        <v>148</v>
      </c>
      <c r="D77" t="s">
        <v>149</v>
      </c>
      <c r="E77" s="5">
        <v>364329359</v>
      </c>
      <c r="F77" s="13">
        <f>INDEX($R$3:$T$335,MATCH(Debt[[#This Row],[DistrictNumber]],$R$3:$R$335,0),3)</f>
        <v>4.05</v>
      </c>
      <c r="G77" s="9">
        <f t="shared" si="7"/>
        <v>1475533.9039499999</v>
      </c>
      <c r="H77" s="11">
        <v>1.02</v>
      </c>
      <c r="I77" s="12">
        <f t="shared" si="8"/>
        <v>1475533.9039499999</v>
      </c>
      <c r="J77" s="15">
        <f>IF(Debt[[#This Row],[Unadjusted Maximum Revenue]]/(Debt[[#This Row],[Proposed Taxable Valuation]]/1000)&gt;Debt[[#This Row],[Max Debt RATE]],Debt[[#This Row],[Max Debt RATE]],Debt[[#This Row],[Unadjusted Maximum Revenue]]/(Debt[[#This Row],[Proposed Taxable Valuation]]/1000))</f>
        <v>4.05</v>
      </c>
      <c r="K77" s="26">
        <f>ROUND(Debt[[#This Row],[Proposed Taxable Valuation]]/1000*Debt[[#This Row],[Adjusted Rate]],0)</f>
        <v>1475534</v>
      </c>
      <c r="L77" s="19">
        <f t="shared" si="9"/>
        <v>0</v>
      </c>
      <c r="M77" s="17">
        <f t="shared" si="10"/>
        <v>0</v>
      </c>
      <c r="N77" s="5">
        <v>364329359</v>
      </c>
      <c r="O77">
        <f>INDEX($R$3:$T$335,MATCH(Debt[[#This Row],[DistrictNumber]],$R$3:$R$335,0),3)</f>
        <v>4.05</v>
      </c>
      <c r="P77" s="9">
        <f t="shared" si="11"/>
        <v>1475533.9039499999</v>
      </c>
      <c r="R77" t="s">
        <v>140</v>
      </c>
      <c r="S77" s="37" t="s">
        <v>140</v>
      </c>
      <c r="T77" s="34">
        <v>4.05</v>
      </c>
    </row>
    <row r="78" spans="1:20" x14ac:dyDescent="0.35">
      <c r="A78" s="13">
        <v>2026</v>
      </c>
      <c r="B78" s="13">
        <f t="shared" si="6"/>
        <v>2025</v>
      </c>
      <c r="C78" t="s">
        <v>150</v>
      </c>
      <c r="D78" t="s">
        <v>151</v>
      </c>
      <c r="E78" s="5">
        <v>2866972413</v>
      </c>
      <c r="F78" s="13">
        <f>INDEX($R$3:$T$335,MATCH(Debt[[#This Row],[DistrictNumber]],$R$3:$R$335,0),3)</f>
        <v>0.49</v>
      </c>
      <c r="G78" s="9">
        <f t="shared" si="7"/>
        <v>1404816.4823700001</v>
      </c>
      <c r="H78" s="11">
        <v>1.02</v>
      </c>
      <c r="I78" s="12">
        <f t="shared" si="8"/>
        <v>1404816.4823700001</v>
      </c>
      <c r="J78" s="15">
        <f>IF(Debt[[#This Row],[Unadjusted Maximum Revenue]]/(Debt[[#This Row],[Proposed Taxable Valuation]]/1000)&gt;Debt[[#This Row],[Max Debt RATE]],Debt[[#This Row],[Max Debt RATE]],Debt[[#This Row],[Unadjusted Maximum Revenue]]/(Debt[[#This Row],[Proposed Taxable Valuation]]/1000))</f>
        <v>0.49</v>
      </c>
      <c r="K78" s="26">
        <f>ROUND(Debt[[#This Row],[Proposed Taxable Valuation]]/1000*Debt[[#This Row],[Adjusted Rate]],0)</f>
        <v>1404816</v>
      </c>
      <c r="L78" s="19">
        <f t="shared" si="9"/>
        <v>0</v>
      </c>
      <c r="M78" s="17">
        <f t="shared" si="10"/>
        <v>0</v>
      </c>
      <c r="N78" s="5">
        <v>2866972413</v>
      </c>
      <c r="O78">
        <f>INDEX($R$3:$T$335,MATCH(Debt[[#This Row],[DistrictNumber]],$R$3:$R$335,0),3)</f>
        <v>0.49</v>
      </c>
      <c r="P78" s="9">
        <f t="shared" si="11"/>
        <v>1404816.4823700001</v>
      </c>
      <c r="R78" t="s">
        <v>142</v>
      </c>
      <c r="S78" s="36" t="s">
        <v>142</v>
      </c>
      <c r="T78" s="33">
        <v>2.2284700000000002</v>
      </c>
    </row>
    <row r="79" spans="1:20" x14ac:dyDescent="0.35">
      <c r="A79" s="13">
        <v>2026</v>
      </c>
      <c r="B79" s="13">
        <f t="shared" si="6"/>
        <v>2025</v>
      </c>
      <c r="C79" t="s">
        <v>152</v>
      </c>
      <c r="D79" t="s">
        <v>153</v>
      </c>
      <c r="E79" s="5">
        <v>557402845</v>
      </c>
      <c r="F79" s="13">
        <f>INDEX($R$3:$T$335,MATCH(Debt[[#This Row],[DistrictNumber]],$R$3:$R$335,0),3)</f>
        <v>0</v>
      </c>
      <c r="G79" s="9">
        <f t="shared" si="7"/>
        <v>0</v>
      </c>
      <c r="H79" s="11">
        <v>1.02</v>
      </c>
      <c r="I79" s="12">
        <f t="shared" si="8"/>
        <v>0</v>
      </c>
      <c r="J79" s="15">
        <f>IF(Debt[[#This Row],[Unadjusted Maximum Revenue]]/(Debt[[#This Row],[Proposed Taxable Valuation]]/1000)&gt;Debt[[#This Row],[Max Debt RATE]],Debt[[#This Row],[Max Debt RATE]],Debt[[#This Row],[Unadjusted Maximum Revenue]]/(Debt[[#This Row],[Proposed Taxable Valuation]]/1000))</f>
        <v>0</v>
      </c>
      <c r="K79" s="26">
        <f>ROUND(Debt[[#This Row],[Proposed Taxable Valuation]]/1000*Debt[[#This Row],[Adjusted Rate]],0)</f>
        <v>0</v>
      </c>
      <c r="L79" s="19">
        <f t="shared" si="9"/>
        <v>0</v>
      </c>
      <c r="M79" s="17">
        <f t="shared" si="10"/>
        <v>0</v>
      </c>
      <c r="N79" s="5">
        <v>557402845</v>
      </c>
      <c r="O79">
        <f>INDEX($R$3:$T$335,MATCH(Debt[[#This Row],[DistrictNumber]],$R$3:$R$335,0),3)</f>
        <v>0</v>
      </c>
      <c r="P79" s="9">
        <f t="shared" si="11"/>
        <v>0</v>
      </c>
      <c r="R79" t="s">
        <v>144</v>
      </c>
      <c r="S79" s="37" t="s">
        <v>144</v>
      </c>
      <c r="T79" s="34">
        <v>0</v>
      </c>
    </row>
    <row r="80" spans="1:20" x14ac:dyDescent="0.35">
      <c r="A80" s="13">
        <v>2026</v>
      </c>
      <c r="B80" s="13">
        <f t="shared" si="6"/>
        <v>2025</v>
      </c>
      <c r="C80" t="s">
        <v>154</v>
      </c>
      <c r="D80" t="s">
        <v>155</v>
      </c>
      <c r="E80" s="5">
        <v>1850736349</v>
      </c>
      <c r="F80" s="13">
        <f>INDEX($R$3:$T$335,MATCH(Debt[[#This Row],[DistrictNumber]],$R$3:$R$335,0),3)</f>
        <v>4.0461299999999998</v>
      </c>
      <c r="G80" s="9">
        <f t="shared" si="7"/>
        <v>7488319.8637793697</v>
      </c>
      <c r="H80" s="11">
        <v>1.02</v>
      </c>
      <c r="I80" s="12">
        <f t="shared" si="8"/>
        <v>7488319.8637793697</v>
      </c>
      <c r="J80" s="15">
        <f>IF(Debt[[#This Row],[Unadjusted Maximum Revenue]]/(Debt[[#This Row],[Proposed Taxable Valuation]]/1000)&gt;Debt[[#This Row],[Max Debt RATE]],Debt[[#This Row],[Max Debt RATE]],Debt[[#This Row],[Unadjusted Maximum Revenue]]/(Debt[[#This Row],[Proposed Taxable Valuation]]/1000))</f>
        <v>4.0461299999999998</v>
      </c>
      <c r="K80" s="26">
        <f>ROUND(Debt[[#This Row],[Proposed Taxable Valuation]]/1000*Debt[[#This Row],[Adjusted Rate]],0)</f>
        <v>7488320</v>
      </c>
      <c r="L80" s="19">
        <f t="shared" si="9"/>
        <v>0</v>
      </c>
      <c r="M80" s="17">
        <f t="shared" si="10"/>
        <v>0</v>
      </c>
      <c r="N80" s="5">
        <v>1850736349</v>
      </c>
      <c r="O80">
        <f>INDEX($R$3:$T$335,MATCH(Debt[[#This Row],[DistrictNumber]],$R$3:$R$335,0),3)</f>
        <v>4.0461299999999998</v>
      </c>
      <c r="P80" s="9">
        <f t="shared" si="11"/>
        <v>7488319.8637793697</v>
      </c>
      <c r="R80" t="s">
        <v>146</v>
      </c>
      <c r="S80" s="36" t="s">
        <v>146</v>
      </c>
      <c r="T80" s="33">
        <v>0</v>
      </c>
    </row>
    <row r="81" spans="1:20" x14ac:dyDescent="0.35">
      <c r="A81" s="13">
        <v>2026</v>
      </c>
      <c r="B81" s="13">
        <f t="shared" si="6"/>
        <v>2025</v>
      </c>
      <c r="C81" t="s">
        <v>156</v>
      </c>
      <c r="D81" t="s">
        <v>157</v>
      </c>
      <c r="E81" s="5">
        <v>173197539</v>
      </c>
      <c r="F81" s="13">
        <f>INDEX($R$3:$T$335,MATCH(Debt[[#This Row],[DistrictNumber]],$R$3:$R$335,0),3)</f>
        <v>3.5453199999999998</v>
      </c>
      <c r="G81" s="9">
        <f t="shared" si="7"/>
        <v>614040.69896747998</v>
      </c>
      <c r="H81" s="11">
        <v>1.02</v>
      </c>
      <c r="I81" s="12">
        <f t="shared" si="8"/>
        <v>614040.69896747998</v>
      </c>
      <c r="J81" s="15">
        <f>IF(Debt[[#This Row],[Unadjusted Maximum Revenue]]/(Debt[[#This Row],[Proposed Taxable Valuation]]/1000)&gt;Debt[[#This Row],[Max Debt RATE]],Debt[[#This Row],[Max Debt RATE]],Debt[[#This Row],[Unadjusted Maximum Revenue]]/(Debt[[#This Row],[Proposed Taxable Valuation]]/1000))</f>
        <v>3.5453200000000002</v>
      </c>
      <c r="K81" s="26">
        <f>ROUND(Debt[[#This Row],[Proposed Taxable Valuation]]/1000*Debt[[#This Row],[Adjusted Rate]],0)</f>
        <v>614041</v>
      </c>
      <c r="L81" s="19">
        <f t="shared" si="9"/>
        <v>0</v>
      </c>
      <c r="M81" s="17">
        <f t="shared" si="10"/>
        <v>0</v>
      </c>
      <c r="N81" s="5">
        <v>173197539</v>
      </c>
      <c r="O81">
        <f>INDEX($R$3:$T$335,MATCH(Debt[[#This Row],[DistrictNumber]],$R$3:$R$335,0),3)</f>
        <v>3.5453199999999998</v>
      </c>
      <c r="P81" s="9">
        <f t="shared" si="11"/>
        <v>614040.69896747998</v>
      </c>
      <c r="R81" t="s">
        <v>148</v>
      </c>
      <c r="S81" s="37" t="s">
        <v>148</v>
      </c>
      <c r="T81" s="34">
        <v>4.05</v>
      </c>
    </row>
    <row r="82" spans="1:20" x14ac:dyDescent="0.35">
      <c r="A82" s="13">
        <v>2026</v>
      </c>
      <c r="B82" s="13">
        <f t="shared" si="6"/>
        <v>2025</v>
      </c>
      <c r="C82" t="s">
        <v>158</v>
      </c>
      <c r="D82" t="s">
        <v>159</v>
      </c>
      <c r="E82" s="5">
        <v>5510335410</v>
      </c>
      <c r="F82" s="13">
        <f>INDEX($R$3:$T$335,MATCH(Debt[[#This Row],[DistrictNumber]],$R$3:$R$335,0),3)</f>
        <v>0</v>
      </c>
      <c r="G82" s="9">
        <f t="shared" si="7"/>
        <v>0</v>
      </c>
      <c r="H82" s="11">
        <v>1.02</v>
      </c>
      <c r="I82" s="12">
        <f t="shared" si="8"/>
        <v>0</v>
      </c>
      <c r="J82" s="15">
        <f>IF(Debt[[#This Row],[Unadjusted Maximum Revenue]]/(Debt[[#This Row],[Proposed Taxable Valuation]]/1000)&gt;Debt[[#This Row],[Max Debt RATE]],Debt[[#This Row],[Max Debt RATE]],Debt[[#This Row],[Unadjusted Maximum Revenue]]/(Debt[[#This Row],[Proposed Taxable Valuation]]/1000))</f>
        <v>0</v>
      </c>
      <c r="K82" s="26">
        <f>ROUND(Debt[[#This Row],[Proposed Taxable Valuation]]/1000*Debt[[#This Row],[Adjusted Rate]],0)</f>
        <v>0</v>
      </c>
      <c r="L82" s="19">
        <f t="shared" si="9"/>
        <v>0</v>
      </c>
      <c r="M82" s="17">
        <f t="shared" si="10"/>
        <v>0</v>
      </c>
      <c r="N82" s="5">
        <v>5510335410</v>
      </c>
      <c r="O82">
        <f>INDEX($R$3:$T$335,MATCH(Debt[[#This Row],[DistrictNumber]],$R$3:$R$335,0),3)</f>
        <v>0</v>
      </c>
      <c r="P82" s="9">
        <f t="shared" si="11"/>
        <v>0</v>
      </c>
      <c r="R82" t="s">
        <v>150</v>
      </c>
      <c r="S82" s="36" t="s">
        <v>150</v>
      </c>
      <c r="T82" s="33">
        <v>0.49</v>
      </c>
    </row>
    <row r="83" spans="1:20" x14ac:dyDescent="0.35">
      <c r="A83" s="13">
        <v>2026</v>
      </c>
      <c r="B83" s="13">
        <f t="shared" si="6"/>
        <v>2025</v>
      </c>
      <c r="C83" t="s">
        <v>160</v>
      </c>
      <c r="D83" t="s">
        <v>161</v>
      </c>
      <c r="E83" s="5">
        <v>480348536</v>
      </c>
      <c r="F83" s="13">
        <f>INDEX($R$3:$T$335,MATCH(Debt[[#This Row],[DistrictNumber]],$R$3:$R$335,0),3)</f>
        <v>2.1592199999999999</v>
      </c>
      <c r="G83" s="9">
        <f t="shared" si="7"/>
        <v>1037178.1659019201</v>
      </c>
      <c r="H83" s="11">
        <v>1.02</v>
      </c>
      <c r="I83" s="12">
        <f t="shared" si="8"/>
        <v>1037178.1659019201</v>
      </c>
      <c r="J83" s="15">
        <f>IF(Debt[[#This Row],[Unadjusted Maximum Revenue]]/(Debt[[#This Row],[Proposed Taxable Valuation]]/1000)&gt;Debt[[#This Row],[Max Debt RATE]],Debt[[#This Row],[Max Debt RATE]],Debt[[#This Row],[Unadjusted Maximum Revenue]]/(Debt[[#This Row],[Proposed Taxable Valuation]]/1000))</f>
        <v>2.1592199999999999</v>
      </c>
      <c r="K83" s="26">
        <f>ROUND(Debt[[#This Row],[Proposed Taxable Valuation]]/1000*Debt[[#This Row],[Adjusted Rate]],0)</f>
        <v>1037178</v>
      </c>
      <c r="L83" s="19">
        <f t="shared" si="9"/>
        <v>0</v>
      </c>
      <c r="M83" s="17">
        <f t="shared" si="10"/>
        <v>0</v>
      </c>
      <c r="N83" s="5">
        <v>480348536</v>
      </c>
      <c r="O83">
        <f>INDEX($R$3:$T$335,MATCH(Debt[[#This Row],[DistrictNumber]],$R$3:$R$335,0),3)</f>
        <v>2.1592199999999999</v>
      </c>
      <c r="P83" s="9">
        <f t="shared" si="11"/>
        <v>1037178.1659019201</v>
      </c>
      <c r="R83" t="s">
        <v>152</v>
      </c>
      <c r="S83" s="37" t="s">
        <v>152</v>
      </c>
      <c r="T83" s="34">
        <v>0</v>
      </c>
    </row>
    <row r="84" spans="1:20" x14ac:dyDescent="0.35">
      <c r="A84" s="13">
        <v>2026</v>
      </c>
      <c r="B84" s="13">
        <f t="shared" si="6"/>
        <v>2025</v>
      </c>
      <c r="C84" t="s">
        <v>162</v>
      </c>
      <c r="D84" t="s">
        <v>163</v>
      </c>
      <c r="E84" s="5">
        <v>926980355</v>
      </c>
      <c r="F84" s="13">
        <f>INDEX($R$3:$T$335,MATCH(Debt[[#This Row],[DistrictNumber]],$R$3:$R$335,0),3)</f>
        <v>0.44107000000000002</v>
      </c>
      <c r="G84" s="9">
        <f t="shared" si="7"/>
        <v>408863.22517985001</v>
      </c>
      <c r="H84" s="11">
        <v>1.02</v>
      </c>
      <c r="I84" s="12">
        <f t="shared" si="8"/>
        <v>408863.22517985001</v>
      </c>
      <c r="J84" s="15">
        <f>IF(Debt[[#This Row],[Unadjusted Maximum Revenue]]/(Debt[[#This Row],[Proposed Taxable Valuation]]/1000)&gt;Debt[[#This Row],[Max Debt RATE]],Debt[[#This Row],[Max Debt RATE]],Debt[[#This Row],[Unadjusted Maximum Revenue]]/(Debt[[#This Row],[Proposed Taxable Valuation]]/1000))</f>
        <v>0.44107000000000002</v>
      </c>
      <c r="K84" s="26">
        <f>ROUND(Debt[[#This Row],[Proposed Taxable Valuation]]/1000*Debt[[#This Row],[Adjusted Rate]],0)</f>
        <v>408863</v>
      </c>
      <c r="L84" s="19">
        <f t="shared" si="9"/>
        <v>0</v>
      </c>
      <c r="M84" s="17">
        <f t="shared" si="10"/>
        <v>0</v>
      </c>
      <c r="N84" s="5">
        <v>926980355</v>
      </c>
      <c r="O84">
        <f>INDEX($R$3:$T$335,MATCH(Debt[[#This Row],[DistrictNumber]],$R$3:$R$335,0),3)</f>
        <v>0.44107000000000002</v>
      </c>
      <c r="P84" s="9">
        <f t="shared" si="11"/>
        <v>408863.22517985001</v>
      </c>
      <c r="R84" t="s">
        <v>154</v>
      </c>
      <c r="S84" s="36" t="s">
        <v>154</v>
      </c>
      <c r="T84" s="33">
        <v>4.0461299999999998</v>
      </c>
    </row>
    <row r="85" spans="1:20" x14ac:dyDescent="0.35">
      <c r="A85" s="13">
        <v>2026</v>
      </c>
      <c r="B85" s="13">
        <f t="shared" si="6"/>
        <v>2025</v>
      </c>
      <c r="C85" t="s">
        <v>164</v>
      </c>
      <c r="D85" t="s">
        <v>165</v>
      </c>
      <c r="E85" s="5">
        <v>114018748</v>
      </c>
      <c r="F85" s="13">
        <f>INDEX($R$3:$T$335,MATCH(Debt[[#This Row],[DistrictNumber]],$R$3:$R$335,0),3)</f>
        <v>0</v>
      </c>
      <c r="G85" s="9">
        <f t="shared" si="7"/>
        <v>0</v>
      </c>
      <c r="H85" s="11">
        <v>1.02</v>
      </c>
      <c r="I85" s="12">
        <f t="shared" si="8"/>
        <v>0</v>
      </c>
      <c r="J85" s="15">
        <f>IF(Debt[[#This Row],[Unadjusted Maximum Revenue]]/(Debt[[#This Row],[Proposed Taxable Valuation]]/1000)&gt;Debt[[#This Row],[Max Debt RATE]],Debt[[#This Row],[Max Debt RATE]],Debt[[#This Row],[Unadjusted Maximum Revenue]]/(Debt[[#This Row],[Proposed Taxable Valuation]]/1000))</f>
        <v>0</v>
      </c>
      <c r="K85" s="26">
        <f>ROUND(Debt[[#This Row],[Proposed Taxable Valuation]]/1000*Debt[[#This Row],[Adjusted Rate]],0)</f>
        <v>0</v>
      </c>
      <c r="L85" s="19">
        <f t="shared" si="9"/>
        <v>0</v>
      </c>
      <c r="M85" s="17">
        <f t="shared" si="10"/>
        <v>0</v>
      </c>
      <c r="N85" s="5">
        <v>114018748</v>
      </c>
      <c r="O85">
        <f>INDEX($R$3:$T$335,MATCH(Debt[[#This Row],[DistrictNumber]],$R$3:$R$335,0),3)</f>
        <v>0</v>
      </c>
      <c r="P85" s="9">
        <f t="shared" si="11"/>
        <v>0</v>
      </c>
      <c r="R85" t="s">
        <v>156</v>
      </c>
      <c r="S85" s="37" t="s">
        <v>156</v>
      </c>
      <c r="T85" s="34">
        <v>3.5453199999999998</v>
      </c>
    </row>
    <row r="86" spans="1:20" x14ac:dyDescent="0.35">
      <c r="A86" s="13">
        <v>2026</v>
      </c>
      <c r="B86" s="13">
        <f t="shared" si="6"/>
        <v>2025</v>
      </c>
      <c r="C86" t="s">
        <v>166</v>
      </c>
      <c r="D86" t="s">
        <v>167</v>
      </c>
      <c r="E86" s="5">
        <v>560676552</v>
      </c>
      <c r="F86" s="13">
        <f>INDEX($R$3:$T$335,MATCH(Debt[[#This Row],[DistrictNumber]],$R$3:$R$335,0),3)</f>
        <v>0.64341999999999999</v>
      </c>
      <c r="G86" s="9">
        <f t="shared" si="7"/>
        <v>360750.50708784</v>
      </c>
      <c r="H86" s="11">
        <v>1.02</v>
      </c>
      <c r="I86" s="12">
        <f t="shared" si="8"/>
        <v>360750.50708784</v>
      </c>
      <c r="J86" s="15">
        <f>IF(Debt[[#This Row],[Unadjusted Maximum Revenue]]/(Debt[[#This Row],[Proposed Taxable Valuation]]/1000)&gt;Debt[[#This Row],[Max Debt RATE]],Debt[[#This Row],[Max Debt RATE]],Debt[[#This Row],[Unadjusted Maximum Revenue]]/(Debt[[#This Row],[Proposed Taxable Valuation]]/1000))</f>
        <v>0.64341999999999999</v>
      </c>
      <c r="K86" s="26">
        <f>ROUND(Debt[[#This Row],[Proposed Taxable Valuation]]/1000*Debt[[#This Row],[Adjusted Rate]],0)</f>
        <v>360751</v>
      </c>
      <c r="L86" s="19">
        <f t="shared" si="9"/>
        <v>0</v>
      </c>
      <c r="M86" s="17">
        <f t="shared" si="10"/>
        <v>0</v>
      </c>
      <c r="N86" s="5">
        <v>560676552</v>
      </c>
      <c r="O86">
        <f>INDEX($R$3:$T$335,MATCH(Debt[[#This Row],[DistrictNumber]],$R$3:$R$335,0),3)</f>
        <v>0.64341999999999999</v>
      </c>
      <c r="P86" s="9">
        <f t="shared" si="11"/>
        <v>360750.50708784</v>
      </c>
      <c r="R86" t="s">
        <v>158</v>
      </c>
      <c r="S86" s="36" t="s">
        <v>158</v>
      </c>
      <c r="T86" s="33">
        <v>0</v>
      </c>
    </row>
    <row r="87" spans="1:20" x14ac:dyDescent="0.35">
      <c r="A87" s="13">
        <v>2026</v>
      </c>
      <c r="B87" s="13">
        <f t="shared" si="6"/>
        <v>2025</v>
      </c>
      <c r="C87" t="s">
        <v>168</v>
      </c>
      <c r="D87" t="s">
        <v>169</v>
      </c>
      <c r="E87" s="5">
        <v>276470090</v>
      </c>
      <c r="F87" s="13">
        <f>INDEX($R$3:$T$335,MATCH(Debt[[#This Row],[DistrictNumber]],$R$3:$R$335,0),3)</f>
        <v>2.66662</v>
      </c>
      <c r="G87" s="9">
        <f t="shared" si="7"/>
        <v>737240.67139580008</v>
      </c>
      <c r="H87" s="11">
        <v>1.02</v>
      </c>
      <c r="I87" s="12">
        <f t="shared" si="8"/>
        <v>737240.67139580008</v>
      </c>
      <c r="J87" s="15">
        <f>IF(Debt[[#This Row],[Unadjusted Maximum Revenue]]/(Debt[[#This Row],[Proposed Taxable Valuation]]/1000)&gt;Debt[[#This Row],[Max Debt RATE]],Debt[[#This Row],[Max Debt RATE]],Debt[[#This Row],[Unadjusted Maximum Revenue]]/(Debt[[#This Row],[Proposed Taxable Valuation]]/1000))</f>
        <v>2.66662</v>
      </c>
      <c r="K87" s="26">
        <f>ROUND(Debt[[#This Row],[Proposed Taxable Valuation]]/1000*Debt[[#This Row],[Adjusted Rate]],0)</f>
        <v>737241</v>
      </c>
      <c r="L87" s="19">
        <f t="shared" si="9"/>
        <v>0</v>
      </c>
      <c r="M87" s="17">
        <f t="shared" si="10"/>
        <v>0</v>
      </c>
      <c r="N87" s="5">
        <v>276470090</v>
      </c>
      <c r="O87">
        <f>INDEX($R$3:$T$335,MATCH(Debt[[#This Row],[DistrictNumber]],$R$3:$R$335,0),3)</f>
        <v>2.66662</v>
      </c>
      <c r="P87" s="9">
        <f t="shared" si="11"/>
        <v>737240.67139580008</v>
      </c>
      <c r="R87" t="s">
        <v>160</v>
      </c>
      <c r="S87" s="37" t="s">
        <v>160</v>
      </c>
      <c r="T87" s="34">
        <v>2.1592199999999999</v>
      </c>
    </row>
    <row r="88" spans="1:20" x14ac:dyDescent="0.35">
      <c r="A88" s="13">
        <v>2026</v>
      </c>
      <c r="B88" s="13">
        <f t="shared" si="6"/>
        <v>2025</v>
      </c>
      <c r="C88" t="s">
        <v>170</v>
      </c>
      <c r="D88" t="s">
        <v>171</v>
      </c>
      <c r="E88" s="5">
        <v>10942531936</v>
      </c>
      <c r="F88" s="13">
        <f>INDEX($R$3:$T$335,MATCH(Debt[[#This Row],[DistrictNumber]],$R$3:$R$335,0),3)</f>
        <v>0</v>
      </c>
      <c r="G88" s="9">
        <f t="shared" si="7"/>
        <v>0</v>
      </c>
      <c r="H88" s="11">
        <v>1.02</v>
      </c>
      <c r="I88" s="12">
        <f t="shared" si="8"/>
        <v>0</v>
      </c>
      <c r="J88" s="15">
        <f>IF(Debt[[#This Row],[Unadjusted Maximum Revenue]]/(Debt[[#This Row],[Proposed Taxable Valuation]]/1000)&gt;Debt[[#This Row],[Max Debt RATE]],Debt[[#This Row],[Max Debt RATE]],Debt[[#This Row],[Unadjusted Maximum Revenue]]/(Debt[[#This Row],[Proposed Taxable Valuation]]/1000))</f>
        <v>0</v>
      </c>
      <c r="K88" s="26">
        <f>ROUND(Debt[[#This Row],[Proposed Taxable Valuation]]/1000*Debt[[#This Row],[Adjusted Rate]],0)</f>
        <v>0</v>
      </c>
      <c r="L88" s="19">
        <f t="shared" si="9"/>
        <v>0</v>
      </c>
      <c r="M88" s="17">
        <f t="shared" si="10"/>
        <v>0</v>
      </c>
      <c r="N88" s="5">
        <v>10942531936</v>
      </c>
      <c r="O88">
        <f>INDEX($R$3:$T$335,MATCH(Debt[[#This Row],[DistrictNumber]],$R$3:$R$335,0),3)</f>
        <v>0</v>
      </c>
      <c r="P88" s="9">
        <f t="shared" si="11"/>
        <v>0</v>
      </c>
      <c r="R88" t="s">
        <v>162</v>
      </c>
      <c r="S88" s="36" t="s">
        <v>162</v>
      </c>
      <c r="T88" s="33">
        <v>0.44107000000000002</v>
      </c>
    </row>
    <row r="89" spans="1:20" x14ac:dyDescent="0.35">
      <c r="A89" s="13">
        <v>2026</v>
      </c>
      <c r="B89" s="13">
        <f t="shared" si="6"/>
        <v>2025</v>
      </c>
      <c r="C89" t="s">
        <v>172</v>
      </c>
      <c r="D89" t="s">
        <v>173</v>
      </c>
      <c r="E89" s="5">
        <v>53698913</v>
      </c>
      <c r="F89" s="13">
        <f>INDEX($R$3:$T$335,MATCH(Debt[[#This Row],[DistrictNumber]],$R$3:$R$335,0),3)</f>
        <v>0</v>
      </c>
      <c r="G89" s="9">
        <f t="shared" si="7"/>
        <v>0</v>
      </c>
      <c r="H89" s="11">
        <v>1.02</v>
      </c>
      <c r="I89" s="12">
        <f t="shared" si="8"/>
        <v>0</v>
      </c>
      <c r="J89" s="15">
        <f>IF(Debt[[#This Row],[Unadjusted Maximum Revenue]]/(Debt[[#This Row],[Proposed Taxable Valuation]]/1000)&gt;Debt[[#This Row],[Max Debt RATE]],Debt[[#This Row],[Max Debt RATE]],Debt[[#This Row],[Unadjusted Maximum Revenue]]/(Debt[[#This Row],[Proposed Taxable Valuation]]/1000))</f>
        <v>0</v>
      </c>
      <c r="K89" s="26">
        <f>ROUND(Debt[[#This Row],[Proposed Taxable Valuation]]/1000*Debt[[#This Row],[Adjusted Rate]],0)</f>
        <v>0</v>
      </c>
      <c r="L89" s="19">
        <f t="shared" si="9"/>
        <v>0</v>
      </c>
      <c r="M89" s="17">
        <f t="shared" si="10"/>
        <v>0</v>
      </c>
      <c r="N89" s="5">
        <v>53698913</v>
      </c>
      <c r="O89">
        <f>INDEX($R$3:$T$335,MATCH(Debt[[#This Row],[DistrictNumber]],$R$3:$R$335,0),3)</f>
        <v>0</v>
      </c>
      <c r="P89" s="9">
        <f t="shared" si="11"/>
        <v>0</v>
      </c>
      <c r="R89" t="s">
        <v>164</v>
      </c>
      <c r="S89" s="37" t="s">
        <v>164</v>
      </c>
      <c r="T89" s="34">
        <v>0</v>
      </c>
    </row>
    <row r="90" spans="1:20" x14ac:dyDescent="0.35">
      <c r="A90" s="13">
        <v>2026</v>
      </c>
      <c r="B90" s="13">
        <f t="shared" si="6"/>
        <v>2025</v>
      </c>
      <c r="C90" t="s">
        <v>174</v>
      </c>
      <c r="D90" t="s">
        <v>175</v>
      </c>
      <c r="E90" s="5">
        <v>364940826</v>
      </c>
      <c r="F90" s="13">
        <f>INDEX($R$3:$T$335,MATCH(Debt[[#This Row],[DistrictNumber]],$R$3:$R$335,0),3)</f>
        <v>1.49777</v>
      </c>
      <c r="G90" s="9">
        <f t="shared" si="7"/>
        <v>546597.42095802003</v>
      </c>
      <c r="H90" s="11">
        <v>1.02</v>
      </c>
      <c r="I90" s="12">
        <f t="shared" si="8"/>
        <v>546597.42095802003</v>
      </c>
      <c r="J90" s="15">
        <f>IF(Debt[[#This Row],[Unadjusted Maximum Revenue]]/(Debt[[#This Row],[Proposed Taxable Valuation]]/1000)&gt;Debt[[#This Row],[Max Debt RATE]],Debt[[#This Row],[Max Debt RATE]],Debt[[#This Row],[Unadjusted Maximum Revenue]]/(Debt[[#This Row],[Proposed Taxable Valuation]]/1000))</f>
        <v>1.49777</v>
      </c>
      <c r="K90" s="26">
        <f>ROUND(Debt[[#This Row],[Proposed Taxable Valuation]]/1000*Debt[[#This Row],[Adjusted Rate]],0)</f>
        <v>546597</v>
      </c>
      <c r="L90" s="19">
        <f t="shared" si="9"/>
        <v>0</v>
      </c>
      <c r="M90" s="17">
        <f t="shared" si="10"/>
        <v>0</v>
      </c>
      <c r="N90" s="5">
        <v>364940826</v>
      </c>
      <c r="O90">
        <f>INDEX($R$3:$T$335,MATCH(Debt[[#This Row],[DistrictNumber]],$R$3:$R$335,0),3)</f>
        <v>1.49777</v>
      </c>
      <c r="P90" s="9">
        <f t="shared" si="11"/>
        <v>546597.42095802003</v>
      </c>
      <c r="R90" t="s">
        <v>166</v>
      </c>
      <c r="S90" s="36" t="s">
        <v>166</v>
      </c>
      <c r="T90" s="33">
        <v>0.64341999999999999</v>
      </c>
    </row>
    <row r="91" spans="1:20" x14ac:dyDescent="0.35">
      <c r="A91" s="13">
        <v>2026</v>
      </c>
      <c r="B91" s="13">
        <f t="shared" si="6"/>
        <v>2025</v>
      </c>
      <c r="C91" t="s">
        <v>176</v>
      </c>
      <c r="D91" t="s">
        <v>177</v>
      </c>
      <c r="E91" s="5">
        <v>5111748758</v>
      </c>
      <c r="F91" s="13">
        <f>INDEX($R$3:$T$335,MATCH(Debt[[#This Row],[DistrictNumber]],$R$3:$R$335,0),3)</f>
        <v>0</v>
      </c>
      <c r="G91" s="9">
        <f t="shared" si="7"/>
        <v>0</v>
      </c>
      <c r="H91" s="11">
        <v>1.02</v>
      </c>
      <c r="I91" s="12">
        <f t="shared" si="8"/>
        <v>0</v>
      </c>
      <c r="J91" s="15">
        <f>IF(Debt[[#This Row],[Unadjusted Maximum Revenue]]/(Debt[[#This Row],[Proposed Taxable Valuation]]/1000)&gt;Debt[[#This Row],[Max Debt RATE]],Debt[[#This Row],[Max Debt RATE]],Debt[[#This Row],[Unadjusted Maximum Revenue]]/(Debt[[#This Row],[Proposed Taxable Valuation]]/1000))</f>
        <v>0</v>
      </c>
      <c r="K91" s="26">
        <f>ROUND(Debt[[#This Row],[Proposed Taxable Valuation]]/1000*Debt[[#This Row],[Adjusted Rate]],0)</f>
        <v>0</v>
      </c>
      <c r="L91" s="19">
        <f t="shared" si="9"/>
        <v>0</v>
      </c>
      <c r="M91" s="17">
        <f t="shared" si="10"/>
        <v>0</v>
      </c>
      <c r="N91" s="5">
        <v>5111748758</v>
      </c>
      <c r="O91">
        <f>INDEX($R$3:$T$335,MATCH(Debt[[#This Row],[DistrictNumber]],$R$3:$R$335,0),3)</f>
        <v>0</v>
      </c>
      <c r="P91" s="9">
        <f t="shared" si="11"/>
        <v>0</v>
      </c>
      <c r="R91" t="s">
        <v>168</v>
      </c>
      <c r="S91" s="37" t="s">
        <v>168</v>
      </c>
      <c r="T91" s="34">
        <v>2.66662</v>
      </c>
    </row>
    <row r="92" spans="1:20" x14ac:dyDescent="0.35">
      <c r="A92" s="13">
        <v>2026</v>
      </c>
      <c r="B92" s="13">
        <f t="shared" si="6"/>
        <v>2025</v>
      </c>
      <c r="C92" t="s">
        <v>178</v>
      </c>
      <c r="D92" t="s">
        <v>179</v>
      </c>
      <c r="E92" s="5">
        <v>199145790</v>
      </c>
      <c r="F92" s="13">
        <f>INDEX($R$3:$T$335,MATCH(Debt[[#This Row],[DistrictNumber]],$R$3:$R$335,0),3)</f>
        <v>2.6975600000000002</v>
      </c>
      <c r="G92" s="9">
        <f t="shared" si="7"/>
        <v>537207.71727240004</v>
      </c>
      <c r="H92" s="11">
        <v>1.02</v>
      </c>
      <c r="I92" s="12">
        <f t="shared" si="8"/>
        <v>537207.71727240004</v>
      </c>
      <c r="J92" s="15">
        <f>IF(Debt[[#This Row],[Unadjusted Maximum Revenue]]/(Debt[[#This Row],[Proposed Taxable Valuation]]/1000)&gt;Debt[[#This Row],[Max Debt RATE]],Debt[[#This Row],[Max Debt RATE]],Debt[[#This Row],[Unadjusted Maximum Revenue]]/(Debt[[#This Row],[Proposed Taxable Valuation]]/1000))</f>
        <v>2.6975600000000002</v>
      </c>
      <c r="K92" s="26">
        <f>ROUND(Debt[[#This Row],[Proposed Taxable Valuation]]/1000*Debt[[#This Row],[Adjusted Rate]],0)</f>
        <v>537208</v>
      </c>
      <c r="L92" s="19">
        <f t="shared" si="9"/>
        <v>0</v>
      </c>
      <c r="M92" s="17">
        <f t="shared" si="10"/>
        <v>0</v>
      </c>
      <c r="N92" s="5">
        <v>199145790</v>
      </c>
      <c r="O92">
        <f>INDEX($R$3:$T$335,MATCH(Debt[[#This Row],[DistrictNumber]],$R$3:$R$335,0),3)</f>
        <v>2.6975600000000002</v>
      </c>
      <c r="P92" s="9">
        <f t="shared" si="11"/>
        <v>537207.71727240004</v>
      </c>
      <c r="R92" t="s">
        <v>170</v>
      </c>
      <c r="S92" s="36" t="s">
        <v>170</v>
      </c>
      <c r="T92" s="33">
        <v>0</v>
      </c>
    </row>
    <row r="93" spans="1:20" x14ac:dyDescent="0.35">
      <c r="A93" s="13">
        <v>2026</v>
      </c>
      <c r="B93" s="13">
        <f t="shared" si="6"/>
        <v>2025</v>
      </c>
      <c r="C93" t="s">
        <v>180</v>
      </c>
      <c r="D93" t="s">
        <v>181</v>
      </c>
      <c r="E93" s="5">
        <v>298501475</v>
      </c>
      <c r="F93" s="13">
        <f>INDEX($R$3:$T$335,MATCH(Debt[[#This Row],[DistrictNumber]],$R$3:$R$335,0),3)</f>
        <v>2.7</v>
      </c>
      <c r="G93" s="9">
        <f t="shared" si="7"/>
        <v>805953.98250000004</v>
      </c>
      <c r="H93" s="11">
        <v>1.02</v>
      </c>
      <c r="I93" s="12">
        <f t="shared" si="8"/>
        <v>805953.98250000004</v>
      </c>
      <c r="J93" s="15">
        <f>IF(Debt[[#This Row],[Unadjusted Maximum Revenue]]/(Debt[[#This Row],[Proposed Taxable Valuation]]/1000)&gt;Debt[[#This Row],[Max Debt RATE]],Debt[[#This Row],[Max Debt RATE]],Debt[[#This Row],[Unadjusted Maximum Revenue]]/(Debt[[#This Row],[Proposed Taxable Valuation]]/1000))</f>
        <v>2.7</v>
      </c>
      <c r="K93" s="26">
        <f>ROUND(Debt[[#This Row],[Proposed Taxable Valuation]]/1000*Debt[[#This Row],[Adjusted Rate]],0)</f>
        <v>805954</v>
      </c>
      <c r="L93" s="19">
        <f t="shared" si="9"/>
        <v>0</v>
      </c>
      <c r="M93" s="17">
        <f t="shared" si="10"/>
        <v>0</v>
      </c>
      <c r="N93" s="5">
        <v>298501475</v>
      </c>
      <c r="O93">
        <f>INDEX($R$3:$T$335,MATCH(Debt[[#This Row],[DistrictNumber]],$R$3:$R$335,0),3)</f>
        <v>2.7</v>
      </c>
      <c r="P93" s="9">
        <f t="shared" si="11"/>
        <v>805953.98250000004</v>
      </c>
      <c r="R93" t="s">
        <v>172</v>
      </c>
      <c r="S93" s="37" t="s">
        <v>172</v>
      </c>
      <c r="T93" s="34">
        <v>0</v>
      </c>
    </row>
    <row r="94" spans="1:20" x14ac:dyDescent="0.35">
      <c r="A94" s="13">
        <v>2026</v>
      </c>
      <c r="B94" s="13">
        <f t="shared" si="6"/>
        <v>2025</v>
      </c>
      <c r="C94" t="s">
        <v>182</v>
      </c>
      <c r="D94" t="s">
        <v>183</v>
      </c>
      <c r="E94" s="5">
        <v>482990630</v>
      </c>
      <c r="F94" s="13">
        <f>INDEX($R$3:$T$335,MATCH(Debt[[#This Row],[DistrictNumber]],$R$3:$R$335,0),3)</f>
        <v>0</v>
      </c>
      <c r="G94" s="9">
        <f t="shared" si="7"/>
        <v>0</v>
      </c>
      <c r="H94" s="11">
        <v>1.02</v>
      </c>
      <c r="I94" s="12">
        <f t="shared" si="8"/>
        <v>0</v>
      </c>
      <c r="J94" s="15">
        <f>IF(Debt[[#This Row],[Unadjusted Maximum Revenue]]/(Debt[[#This Row],[Proposed Taxable Valuation]]/1000)&gt;Debt[[#This Row],[Max Debt RATE]],Debt[[#This Row],[Max Debt RATE]],Debt[[#This Row],[Unadjusted Maximum Revenue]]/(Debt[[#This Row],[Proposed Taxable Valuation]]/1000))</f>
        <v>0</v>
      </c>
      <c r="K94" s="26">
        <f>ROUND(Debt[[#This Row],[Proposed Taxable Valuation]]/1000*Debt[[#This Row],[Adjusted Rate]],0)</f>
        <v>0</v>
      </c>
      <c r="L94" s="19">
        <f t="shared" si="9"/>
        <v>0</v>
      </c>
      <c r="M94" s="17">
        <f t="shared" si="10"/>
        <v>0</v>
      </c>
      <c r="N94" s="5">
        <v>482990630</v>
      </c>
      <c r="O94">
        <f>INDEX($R$3:$T$335,MATCH(Debt[[#This Row],[DistrictNumber]],$R$3:$R$335,0),3)</f>
        <v>0</v>
      </c>
      <c r="P94" s="9">
        <f t="shared" si="11"/>
        <v>0</v>
      </c>
      <c r="R94" t="s">
        <v>174</v>
      </c>
      <c r="S94" s="36" t="s">
        <v>174</v>
      </c>
      <c r="T94" s="33">
        <v>1.49777</v>
      </c>
    </row>
    <row r="95" spans="1:20" x14ac:dyDescent="0.35">
      <c r="A95" s="13">
        <v>2026</v>
      </c>
      <c r="B95" s="13">
        <f t="shared" si="6"/>
        <v>2025</v>
      </c>
      <c r="C95" t="s">
        <v>184</v>
      </c>
      <c r="D95" t="s">
        <v>185</v>
      </c>
      <c r="E95" s="5">
        <v>255529081</v>
      </c>
      <c r="F95" s="13">
        <f>INDEX($R$3:$T$335,MATCH(Debt[[#This Row],[DistrictNumber]],$R$3:$R$335,0),3)</f>
        <v>0</v>
      </c>
      <c r="G95" s="9">
        <f t="shared" si="7"/>
        <v>0</v>
      </c>
      <c r="H95" s="11">
        <v>1.02</v>
      </c>
      <c r="I95" s="12">
        <f t="shared" si="8"/>
        <v>0</v>
      </c>
      <c r="J95" s="15">
        <f>IF(Debt[[#This Row],[Unadjusted Maximum Revenue]]/(Debt[[#This Row],[Proposed Taxable Valuation]]/1000)&gt;Debt[[#This Row],[Max Debt RATE]],Debt[[#This Row],[Max Debt RATE]],Debt[[#This Row],[Unadjusted Maximum Revenue]]/(Debt[[#This Row],[Proposed Taxable Valuation]]/1000))</f>
        <v>0</v>
      </c>
      <c r="K95" s="26">
        <f>ROUND(Debt[[#This Row],[Proposed Taxable Valuation]]/1000*Debt[[#This Row],[Adjusted Rate]],0)</f>
        <v>0</v>
      </c>
      <c r="L95" s="19">
        <f t="shared" si="9"/>
        <v>0</v>
      </c>
      <c r="M95" s="17">
        <f t="shared" si="10"/>
        <v>0</v>
      </c>
      <c r="N95" s="5">
        <v>255529081</v>
      </c>
      <c r="O95">
        <f>INDEX($R$3:$T$335,MATCH(Debt[[#This Row],[DistrictNumber]],$R$3:$R$335,0),3)</f>
        <v>0</v>
      </c>
      <c r="P95" s="9">
        <f t="shared" si="11"/>
        <v>0</v>
      </c>
      <c r="R95" t="s">
        <v>176</v>
      </c>
      <c r="S95" s="37" t="s">
        <v>176</v>
      </c>
      <c r="T95" s="34">
        <v>0</v>
      </c>
    </row>
    <row r="96" spans="1:20" x14ac:dyDescent="0.35">
      <c r="A96" s="13">
        <v>2026</v>
      </c>
      <c r="B96" s="13">
        <f t="shared" si="6"/>
        <v>2025</v>
      </c>
      <c r="C96" t="s">
        <v>186</v>
      </c>
      <c r="D96" t="s">
        <v>187</v>
      </c>
      <c r="E96" s="5">
        <v>259295921</v>
      </c>
      <c r="F96" s="13">
        <f>INDEX($R$3:$T$335,MATCH(Debt[[#This Row],[DistrictNumber]],$R$3:$R$335,0),3)</f>
        <v>0.22112999999999999</v>
      </c>
      <c r="G96" s="9">
        <f t="shared" si="7"/>
        <v>57338.107010729997</v>
      </c>
      <c r="H96" s="11">
        <v>1.02</v>
      </c>
      <c r="I96" s="12">
        <f t="shared" si="8"/>
        <v>57338.107010729997</v>
      </c>
      <c r="J96" s="15">
        <f>IF(Debt[[#This Row],[Unadjusted Maximum Revenue]]/(Debt[[#This Row],[Proposed Taxable Valuation]]/1000)&gt;Debt[[#This Row],[Max Debt RATE]],Debt[[#This Row],[Max Debt RATE]],Debt[[#This Row],[Unadjusted Maximum Revenue]]/(Debt[[#This Row],[Proposed Taxable Valuation]]/1000))</f>
        <v>0.22112999999999999</v>
      </c>
      <c r="K96" s="26">
        <f>ROUND(Debt[[#This Row],[Proposed Taxable Valuation]]/1000*Debt[[#This Row],[Adjusted Rate]],0)</f>
        <v>57338</v>
      </c>
      <c r="L96" s="19">
        <f t="shared" si="9"/>
        <v>0</v>
      </c>
      <c r="M96" s="17">
        <f t="shared" si="10"/>
        <v>0</v>
      </c>
      <c r="N96" s="5">
        <v>259295921</v>
      </c>
      <c r="O96">
        <f>INDEX($R$3:$T$335,MATCH(Debt[[#This Row],[DistrictNumber]],$R$3:$R$335,0),3)</f>
        <v>0.22112999999999999</v>
      </c>
      <c r="P96" s="9">
        <f t="shared" si="11"/>
        <v>57338.107010729997</v>
      </c>
      <c r="R96" t="s">
        <v>178</v>
      </c>
      <c r="S96" s="36" t="s">
        <v>178</v>
      </c>
      <c r="T96" s="33">
        <v>2.6975600000000002</v>
      </c>
    </row>
    <row r="97" spans="1:20" x14ac:dyDescent="0.35">
      <c r="A97" s="13">
        <v>2026</v>
      </c>
      <c r="B97" s="13">
        <f t="shared" si="6"/>
        <v>2025</v>
      </c>
      <c r="C97" t="s">
        <v>188</v>
      </c>
      <c r="D97" t="s">
        <v>189</v>
      </c>
      <c r="E97" s="5">
        <v>348585966</v>
      </c>
      <c r="F97" s="13">
        <f>INDEX($R$3:$T$335,MATCH(Debt[[#This Row],[DistrictNumber]],$R$3:$R$335,0),3)</f>
        <v>0</v>
      </c>
      <c r="G97" s="9">
        <f t="shared" si="7"/>
        <v>0</v>
      </c>
      <c r="H97" s="11">
        <v>1.02</v>
      </c>
      <c r="I97" s="12">
        <f t="shared" si="8"/>
        <v>0</v>
      </c>
      <c r="J97" s="15">
        <f>IF(Debt[[#This Row],[Unadjusted Maximum Revenue]]/(Debt[[#This Row],[Proposed Taxable Valuation]]/1000)&gt;Debt[[#This Row],[Max Debt RATE]],Debt[[#This Row],[Max Debt RATE]],Debt[[#This Row],[Unadjusted Maximum Revenue]]/(Debt[[#This Row],[Proposed Taxable Valuation]]/1000))</f>
        <v>0</v>
      </c>
      <c r="K97" s="26">
        <f>ROUND(Debt[[#This Row],[Proposed Taxable Valuation]]/1000*Debt[[#This Row],[Adjusted Rate]],0)</f>
        <v>0</v>
      </c>
      <c r="L97" s="19">
        <f t="shared" si="9"/>
        <v>0</v>
      </c>
      <c r="M97" s="17">
        <f t="shared" si="10"/>
        <v>0</v>
      </c>
      <c r="N97" s="5">
        <v>348585966</v>
      </c>
      <c r="O97">
        <f>INDEX($R$3:$T$335,MATCH(Debt[[#This Row],[DistrictNumber]],$R$3:$R$335,0),3)</f>
        <v>0</v>
      </c>
      <c r="P97" s="9">
        <f t="shared" si="11"/>
        <v>0</v>
      </c>
      <c r="R97" t="s">
        <v>180</v>
      </c>
      <c r="S97" s="37" t="s">
        <v>180</v>
      </c>
      <c r="T97" s="34">
        <v>2.7</v>
      </c>
    </row>
    <row r="98" spans="1:20" x14ac:dyDescent="0.35">
      <c r="A98" s="13">
        <v>2026</v>
      </c>
      <c r="B98" s="13">
        <f t="shared" si="6"/>
        <v>2025</v>
      </c>
      <c r="C98" t="s">
        <v>190</v>
      </c>
      <c r="D98" t="s">
        <v>191</v>
      </c>
      <c r="E98" s="5">
        <v>400731257</v>
      </c>
      <c r="F98" s="13">
        <f>INDEX($R$3:$T$335,MATCH(Debt[[#This Row],[DistrictNumber]],$R$3:$R$335,0),3)</f>
        <v>4.05</v>
      </c>
      <c r="G98" s="9">
        <f t="shared" si="7"/>
        <v>1622961.5908499998</v>
      </c>
      <c r="H98" s="11">
        <v>1.02</v>
      </c>
      <c r="I98" s="12">
        <f t="shared" si="8"/>
        <v>1622961.5908499998</v>
      </c>
      <c r="J98" s="15">
        <f>IF(Debt[[#This Row],[Unadjusted Maximum Revenue]]/(Debt[[#This Row],[Proposed Taxable Valuation]]/1000)&gt;Debt[[#This Row],[Max Debt RATE]],Debt[[#This Row],[Max Debt RATE]],Debt[[#This Row],[Unadjusted Maximum Revenue]]/(Debt[[#This Row],[Proposed Taxable Valuation]]/1000))</f>
        <v>4.05</v>
      </c>
      <c r="K98" s="26">
        <f>ROUND(Debt[[#This Row],[Proposed Taxable Valuation]]/1000*Debt[[#This Row],[Adjusted Rate]],0)</f>
        <v>1622962</v>
      </c>
      <c r="L98" s="19">
        <f t="shared" si="9"/>
        <v>0</v>
      </c>
      <c r="M98" s="17">
        <f t="shared" si="10"/>
        <v>0</v>
      </c>
      <c r="N98" s="5">
        <v>400731257</v>
      </c>
      <c r="O98">
        <f>INDEX($R$3:$T$335,MATCH(Debt[[#This Row],[DistrictNumber]],$R$3:$R$335,0),3)</f>
        <v>4.05</v>
      </c>
      <c r="P98" s="9">
        <f t="shared" si="11"/>
        <v>1622961.5908499998</v>
      </c>
      <c r="R98" t="s">
        <v>182</v>
      </c>
      <c r="S98" s="36" t="s">
        <v>182</v>
      </c>
      <c r="T98" s="33">
        <v>0</v>
      </c>
    </row>
    <row r="99" spans="1:20" x14ac:dyDescent="0.35">
      <c r="A99" s="13">
        <v>2026</v>
      </c>
      <c r="B99" s="13">
        <f t="shared" si="6"/>
        <v>2025</v>
      </c>
      <c r="C99" t="s">
        <v>192</v>
      </c>
      <c r="D99" t="s">
        <v>193</v>
      </c>
      <c r="E99" s="5">
        <v>553559482</v>
      </c>
      <c r="F99" s="13">
        <f>INDEX($R$3:$T$335,MATCH(Debt[[#This Row],[DistrictNumber]],$R$3:$R$335,0),3)</f>
        <v>0</v>
      </c>
      <c r="G99" s="9">
        <f t="shared" si="7"/>
        <v>0</v>
      </c>
      <c r="H99" s="11">
        <v>1.02</v>
      </c>
      <c r="I99" s="12">
        <f t="shared" si="8"/>
        <v>0</v>
      </c>
      <c r="J99" s="15">
        <f>IF(Debt[[#This Row],[Unadjusted Maximum Revenue]]/(Debt[[#This Row],[Proposed Taxable Valuation]]/1000)&gt;Debt[[#This Row],[Max Debt RATE]],Debt[[#This Row],[Max Debt RATE]],Debt[[#This Row],[Unadjusted Maximum Revenue]]/(Debt[[#This Row],[Proposed Taxable Valuation]]/1000))</f>
        <v>0</v>
      </c>
      <c r="K99" s="26">
        <f>ROUND(Debt[[#This Row],[Proposed Taxable Valuation]]/1000*Debt[[#This Row],[Adjusted Rate]],0)</f>
        <v>0</v>
      </c>
      <c r="L99" s="19">
        <f t="shared" si="9"/>
        <v>0</v>
      </c>
      <c r="M99" s="17">
        <f t="shared" si="10"/>
        <v>0</v>
      </c>
      <c r="N99" s="5">
        <v>553559482</v>
      </c>
      <c r="O99">
        <f>INDEX($R$3:$T$335,MATCH(Debt[[#This Row],[DistrictNumber]],$R$3:$R$335,0),3)</f>
        <v>0</v>
      </c>
      <c r="P99" s="9">
        <f t="shared" si="11"/>
        <v>0</v>
      </c>
      <c r="R99" t="s">
        <v>184</v>
      </c>
      <c r="S99" s="37" t="s">
        <v>184</v>
      </c>
      <c r="T99" s="34">
        <v>0</v>
      </c>
    </row>
    <row r="100" spans="1:20" x14ac:dyDescent="0.35">
      <c r="A100" s="13">
        <v>2026</v>
      </c>
      <c r="B100" s="13">
        <f t="shared" si="6"/>
        <v>2025</v>
      </c>
      <c r="C100" t="s">
        <v>194</v>
      </c>
      <c r="D100" t="s">
        <v>195</v>
      </c>
      <c r="E100" s="5">
        <v>185540260</v>
      </c>
      <c r="F100" s="13">
        <f>INDEX($R$3:$T$335,MATCH(Debt[[#This Row],[DistrictNumber]],$R$3:$R$335,0),3)</f>
        <v>2.4175599999999999</v>
      </c>
      <c r="G100" s="9">
        <f t="shared" si="7"/>
        <v>448554.71096559998</v>
      </c>
      <c r="H100" s="11">
        <v>1.02</v>
      </c>
      <c r="I100" s="12">
        <f t="shared" si="8"/>
        <v>448554.71096559998</v>
      </c>
      <c r="J100" s="15">
        <f>IF(Debt[[#This Row],[Unadjusted Maximum Revenue]]/(Debt[[#This Row],[Proposed Taxable Valuation]]/1000)&gt;Debt[[#This Row],[Max Debt RATE]],Debt[[#This Row],[Max Debt RATE]],Debt[[#This Row],[Unadjusted Maximum Revenue]]/(Debt[[#This Row],[Proposed Taxable Valuation]]/1000))</f>
        <v>2.4175599999999999</v>
      </c>
      <c r="K100" s="26">
        <f>ROUND(Debt[[#This Row],[Proposed Taxable Valuation]]/1000*Debt[[#This Row],[Adjusted Rate]],0)</f>
        <v>448555</v>
      </c>
      <c r="L100" s="19">
        <f t="shared" si="9"/>
        <v>0</v>
      </c>
      <c r="M100" s="17">
        <f t="shared" si="10"/>
        <v>0</v>
      </c>
      <c r="N100" s="5">
        <v>185540260</v>
      </c>
      <c r="O100">
        <f>INDEX($R$3:$T$335,MATCH(Debt[[#This Row],[DistrictNumber]],$R$3:$R$335,0),3)</f>
        <v>2.4175599999999999</v>
      </c>
      <c r="P100" s="9">
        <f t="shared" si="11"/>
        <v>448554.71096559998</v>
      </c>
      <c r="R100" t="s">
        <v>186</v>
      </c>
      <c r="S100" s="36" t="s">
        <v>186</v>
      </c>
      <c r="T100" s="33">
        <v>0.22112999999999999</v>
      </c>
    </row>
    <row r="101" spans="1:20" x14ac:dyDescent="0.35">
      <c r="A101" s="13">
        <v>2026</v>
      </c>
      <c r="B101" s="13">
        <f t="shared" si="6"/>
        <v>2025</v>
      </c>
      <c r="C101" t="s">
        <v>196</v>
      </c>
      <c r="D101" t="s">
        <v>197</v>
      </c>
      <c r="E101" s="5">
        <v>253015269</v>
      </c>
      <c r="F101" s="13">
        <f>INDEX($R$3:$T$335,MATCH(Debt[[#This Row],[DistrictNumber]],$R$3:$R$335,0),3)</f>
        <v>0</v>
      </c>
      <c r="G101" s="9">
        <f t="shared" si="7"/>
        <v>0</v>
      </c>
      <c r="H101" s="11">
        <v>1.02</v>
      </c>
      <c r="I101" s="12">
        <f t="shared" si="8"/>
        <v>0</v>
      </c>
      <c r="J101" s="15">
        <f>IF(Debt[[#This Row],[Unadjusted Maximum Revenue]]/(Debt[[#This Row],[Proposed Taxable Valuation]]/1000)&gt;Debt[[#This Row],[Max Debt RATE]],Debt[[#This Row],[Max Debt RATE]],Debt[[#This Row],[Unadjusted Maximum Revenue]]/(Debt[[#This Row],[Proposed Taxable Valuation]]/1000))</f>
        <v>0</v>
      </c>
      <c r="K101" s="26">
        <f>ROUND(Debt[[#This Row],[Proposed Taxable Valuation]]/1000*Debt[[#This Row],[Adjusted Rate]],0)</f>
        <v>0</v>
      </c>
      <c r="L101" s="19">
        <f t="shared" si="9"/>
        <v>0</v>
      </c>
      <c r="M101" s="17">
        <f t="shared" si="10"/>
        <v>0</v>
      </c>
      <c r="N101" s="5">
        <v>253015269</v>
      </c>
      <c r="O101">
        <f>INDEX($R$3:$T$335,MATCH(Debt[[#This Row],[DistrictNumber]],$R$3:$R$335,0),3)</f>
        <v>0</v>
      </c>
      <c r="P101" s="9">
        <f t="shared" si="11"/>
        <v>0</v>
      </c>
      <c r="R101" t="s">
        <v>188</v>
      </c>
      <c r="S101" s="37" t="s">
        <v>690</v>
      </c>
      <c r="T101" s="34">
        <v>0</v>
      </c>
    </row>
    <row r="102" spans="1:20" x14ac:dyDescent="0.35">
      <c r="A102" s="13">
        <v>2026</v>
      </c>
      <c r="B102" s="13">
        <f t="shared" si="6"/>
        <v>2025</v>
      </c>
      <c r="C102" t="s">
        <v>198</v>
      </c>
      <c r="D102" t="s">
        <v>199</v>
      </c>
      <c r="E102" s="5">
        <v>300245284</v>
      </c>
      <c r="F102" s="13">
        <f>INDEX($R$3:$T$335,MATCH(Debt[[#This Row],[DistrictNumber]],$R$3:$R$335,0),3)</f>
        <v>2.7</v>
      </c>
      <c r="G102" s="9">
        <f t="shared" si="7"/>
        <v>810662.26679999998</v>
      </c>
      <c r="H102" s="11">
        <v>1.02</v>
      </c>
      <c r="I102" s="12">
        <f t="shared" si="8"/>
        <v>810662.26679999998</v>
      </c>
      <c r="J102" s="15">
        <f>IF(Debt[[#This Row],[Unadjusted Maximum Revenue]]/(Debt[[#This Row],[Proposed Taxable Valuation]]/1000)&gt;Debt[[#This Row],[Max Debt RATE]],Debt[[#This Row],[Max Debt RATE]],Debt[[#This Row],[Unadjusted Maximum Revenue]]/(Debt[[#This Row],[Proposed Taxable Valuation]]/1000))</f>
        <v>2.7</v>
      </c>
      <c r="K102" s="26">
        <f>ROUND(Debt[[#This Row],[Proposed Taxable Valuation]]/1000*Debt[[#This Row],[Adjusted Rate]],0)</f>
        <v>810662</v>
      </c>
      <c r="L102" s="19">
        <f t="shared" si="9"/>
        <v>0</v>
      </c>
      <c r="M102" s="17">
        <f t="shared" si="10"/>
        <v>0</v>
      </c>
      <c r="N102" s="5">
        <v>300245284</v>
      </c>
      <c r="O102">
        <f>INDEX($R$3:$T$335,MATCH(Debt[[#This Row],[DistrictNumber]],$R$3:$R$335,0),3)</f>
        <v>2.7</v>
      </c>
      <c r="P102" s="9">
        <f t="shared" si="11"/>
        <v>810662.26679999998</v>
      </c>
      <c r="R102" t="s">
        <v>190</v>
      </c>
      <c r="S102" s="36" t="s">
        <v>190</v>
      </c>
      <c r="T102" s="33">
        <v>4.05</v>
      </c>
    </row>
    <row r="103" spans="1:20" x14ac:dyDescent="0.35">
      <c r="A103" s="13">
        <v>2026</v>
      </c>
      <c r="B103" s="13">
        <f t="shared" si="6"/>
        <v>2025</v>
      </c>
      <c r="C103" t="s">
        <v>200</v>
      </c>
      <c r="D103" t="s">
        <v>201</v>
      </c>
      <c r="E103" s="5">
        <v>604345351</v>
      </c>
      <c r="F103" s="13">
        <f>INDEX($R$3:$T$335,MATCH(Debt[[#This Row],[DistrictNumber]],$R$3:$R$335,0),3)</f>
        <v>0</v>
      </c>
      <c r="G103" s="9">
        <f t="shared" si="7"/>
        <v>0</v>
      </c>
      <c r="H103" s="11">
        <v>1.02</v>
      </c>
      <c r="I103" s="12">
        <f t="shared" si="8"/>
        <v>0</v>
      </c>
      <c r="J103" s="15">
        <f>IF(Debt[[#This Row],[Unadjusted Maximum Revenue]]/(Debt[[#This Row],[Proposed Taxable Valuation]]/1000)&gt;Debt[[#This Row],[Max Debt RATE]],Debt[[#This Row],[Max Debt RATE]],Debt[[#This Row],[Unadjusted Maximum Revenue]]/(Debt[[#This Row],[Proposed Taxable Valuation]]/1000))</f>
        <v>0</v>
      </c>
      <c r="K103" s="26">
        <f>ROUND(Debt[[#This Row],[Proposed Taxable Valuation]]/1000*Debt[[#This Row],[Adjusted Rate]],0)</f>
        <v>0</v>
      </c>
      <c r="L103" s="19">
        <f t="shared" si="9"/>
        <v>0</v>
      </c>
      <c r="M103" s="17">
        <f t="shared" si="10"/>
        <v>0</v>
      </c>
      <c r="N103" s="5">
        <v>604345351</v>
      </c>
      <c r="O103">
        <f>INDEX($R$3:$T$335,MATCH(Debt[[#This Row],[DistrictNumber]],$R$3:$R$335,0),3)</f>
        <v>0</v>
      </c>
      <c r="P103" s="9">
        <f t="shared" si="11"/>
        <v>0</v>
      </c>
      <c r="R103" t="s">
        <v>192</v>
      </c>
      <c r="S103" s="37" t="s">
        <v>192</v>
      </c>
      <c r="T103" s="34">
        <v>0</v>
      </c>
    </row>
    <row r="104" spans="1:20" x14ac:dyDescent="0.35">
      <c r="A104" s="13">
        <v>2026</v>
      </c>
      <c r="B104" s="13">
        <f t="shared" si="6"/>
        <v>2025</v>
      </c>
      <c r="C104" t="s">
        <v>202</v>
      </c>
      <c r="D104" t="s">
        <v>203</v>
      </c>
      <c r="E104" s="5">
        <v>216686249</v>
      </c>
      <c r="F104" s="13">
        <f>INDEX($R$3:$T$335,MATCH(Debt[[#This Row],[DistrictNumber]],$R$3:$R$335,0),3)</f>
        <v>4.05</v>
      </c>
      <c r="G104" s="9">
        <f t="shared" si="7"/>
        <v>877579.30845000001</v>
      </c>
      <c r="H104" s="11">
        <v>1.02</v>
      </c>
      <c r="I104" s="12">
        <f t="shared" si="8"/>
        <v>877579.30845000001</v>
      </c>
      <c r="J104" s="15">
        <f>IF(Debt[[#This Row],[Unadjusted Maximum Revenue]]/(Debt[[#This Row],[Proposed Taxable Valuation]]/1000)&gt;Debt[[#This Row],[Max Debt RATE]],Debt[[#This Row],[Max Debt RATE]],Debt[[#This Row],[Unadjusted Maximum Revenue]]/(Debt[[#This Row],[Proposed Taxable Valuation]]/1000))</f>
        <v>4.05</v>
      </c>
      <c r="K104" s="26">
        <f>ROUND(Debt[[#This Row],[Proposed Taxable Valuation]]/1000*Debt[[#This Row],[Adjusted Rate]],0)</f>
        <v>877579</v>
      </c>
      <c r="L104" s="19">
        <f t="shared" si="9"/>
        <v>0</v>
      </c>
      <c r="M104" s="17">
        <f t="shared" si="10"/>
        <v>0</v>
      </c>
      <c r="N104" s="5">
        <v>216686249</v>
      </c>
      <c r="O104">
        <f>INDEX($R$3:$T$335,MATCH(Debt[[#This Row],[DistrictNumber]],$R$3:$R$335,0),3)</f>
        <v>4.05</v>
      </c>
      <c r="P104" s="9">
        <f t="shared" si="11"/>
        <v>877579.30845000001</v>
      </c>
      <c r="R104" t="s">
        <v>194</v>
      </c>
      <c r="S104" s="36" t="s">
        <v>194</v>
      </c>
      <c r="T104" s="33">
        <v>2.4175599999999999</v>
      </c>
    </row>
    <row r="105" spans="1:20" x14ac:dyDescent="0.35">
      <c r="A105" s="13">
        <v>2026</v>
      </c>
      <c r="B105" s="13">
        <f t="shared" si="6"/>
        <v>2025</v>
      </c>
      <c r="C105" t="s">
        <v>204</v>
      </c>
      <c r="D105" t="s">
        <v>205</v>
      </c>
      <c r="E105" s="5">
        <v>251806060</v>
      </c>
      <c r="F105" s="13">
        <f>INDEX($R$3:$T$335,MATCH(Debt[[#This Row],[DistrictNumber]],$R$3:$R$335,0),3)</f>
        <v>0</v>
      </c>
      <c r="G105" s="9">
        <f t="shared" si="7"/>
        <v>0</v>
      </c>
      <c r="H105" s="11">
        <v>1.02</v>
      </c>
      <c r="I105" s="12">
        <f t="shared" si="8"/>
        <v>0</v>
      </c>
      <c r="J105" s="15">
        <f>IF(Debt[[#This Row],[Unadjusted Maximum Revenue]]/(Debt[[#This Row],[Proposed Taxable Valuation]]/1000)&gt;Debt[[#This Row],[Max Debt RATE]],Debt[[#This Row],[Max Debt RATE]],Debt[[#This Row],[Unadjusted Maximum Revenue]]/(Debt[[#This Row],[Proposed Taxable Valuation]]/1000))</f>
        <v>0</v>
      </c>
      <c r="K105" s="26">
        <f>ROUND(Debt[[#This Row],[Proposed Taxable Valuation]]/1000*Debt[[#This Row],[Adjusted Rate]],0)</f>
        <v>0</v>
      </c>
      <c r="L105" s="19">
        <f t="shared" si="9"/>
        <v>0</v>
      </c>
      <c r="M105" s="17">
        <f t="shared" si="10"/>
        <v>0</v>
      </c>
      <c r="N105" s="5">
        <v>251806060</v>
      </c>
      <c r="O105">
        <f>INDEX($R$3:$T$335,MATCH(Debt[[#This Row],[DistrictNumber]],$R$3:$R$335,0),3)</f>
        <v>0</v>
      </c>
      <c r="P105" s="9">
        <f t="shared" si="11"/>
        <v>0</v>
      </c>
      <c r="R105" t="s">
        <v>196</v>
      </c>
      <c r="S105" s="37" t="s">
        <v>196</v>
      </c>
      <c r="T105" s="34">
        <v>0</v>
      </c>
    </row>
    <row r="106" spans="1:20" x14ac:dyDescent="0.35">
      <c r="A106" s="13">
        <v>2026</v>
      </c>
      <c r="B106" s="13">
        <f t="shared" si="6"/>
        <v>2025</v>
      </c>
      <c r="C106" t="s">
        <v>206</v>
      </c>
      <c r="D106" t="s">
        <v>207</v>
      </c>
      <c r="E106" s="5">
        <v>497701532</v>
      </c>
      <c r="F106" s="13">
        <f>INDEX($R$3:$T$335,MATCH(Debt[[#This Row],[DistrictNumber]],$R$3:$R$335,0),3)</f>
        <v>1.5091699999999999</v>
      </c>
      <c r="G106" s="9">
        <f t="shared" si="7"/>
        <v>751116.22104843997</v>
      </c>
      <c r="H106" s="11">
        <v>1.02</v>
      </c>
      <c r="I106" s="12">
        <f t="shared" si="8"/>
        <v>751116.22104843997</v>
      </c>
      <c r="J106" s="15">
        <f>IF(Debt[[#This Row],[Unadjusted Maximum Revenue]]/(Debt[[#This Row],[Proposed Taxable Valuation]]/1000)&gt;Debt[[#This Row],[Max Debt RATE]],Debt[[#This Row],[Max Debt RATE]],Debt[[#This Row],[Unadjusted Maximum Revenue]]/(Debt[[#This Row],[Proposed Taxable Valuation]]/1000))</f>
        <v>1.5091699999999999</v>
      </c>
      <c r="K106" s="26">
        <f>ROUND(Debt[[#This Row],[Proposed Taxable Valuation]]/1000*Debt[[#This Row],[Adjusted Rate]],0)</f>
        <v>751116</v>
      </c>
      <c r="L106" s="19">
        <f t="shared" si="9"/>
        <v>0</v>
      </c>
      <c r="M106" s="17">
        <f t="shared" si="10"/>
        <v>0</v>
      </c>
      <c r="N106" s="5">
        <v>497701532</v>
      </c>
      <c r="O106">
        <f>INDEX($R$3:$T$335,MATCH(Debt[[#This Row],[DistrictNumber]],$R$3:$R$335,0),3)</f>
        <v>1.5091699999999999</v>
      </c>
      <c r="P106" s="9">
        <f t="shared" si="11"/>
        <v>751116.22104843997</v>
      </c>
      <c r="R106" t="s">
        <v>198</v>
      </c>
      <c r="S106" s="36" t="s">
        <v>198</v>
      </c>
      <c r="T106" s="33">
        <v>2.7</v>
      </c>
    </row>
    <row r="107" spans="1:20" x14ac:dyDescent="0.35">
      <c r="A107" s="13">
        <v>2026</v>
      </c>
      <c r="B107" s="13">
        <f t="shared" si="6"/>
        <v>2025</v>
      </c>
      <c r="C107" t="s">
        <v>208</v>
      </c>
      <c r="D107" t="s">
        <v>209</v>
      </c>
      <c r="E107" s="5">
        <v>253911047</v>
      </c>
      <c r="F107" s="13">
        <f>INDEX($R$3:$T$335,MATCH(Debt[[#This Row],[DistrictNumber]],$R$3:$R$335,0),3)</f>
        <v>0</v>
      </c>
      <c r="G107" s="9">
        <f t="shared" si="7"/>
        <v>0</v>
      </c>
      <c r="H107" s="11">
        <v>1.02</v>
      </c>
      <c r="I107" s="12">
        <f t="shared" si="8"/>
        <v>0</v>
      </c>
      <c r="J107" s="15">
        <f>IF(Debt[[#This Row],[Unadjusted Maximum Revenue]]/(Debt[[#This Row],[Proposed Taxable Valuation]]/1000)&gt;Debt[[#This Row],[Max Debt RATE]],Debt[[#This Row],[Max Debt RATE]],Debt[[#This Row],[Unadjusted Maximum Revenue]]/(Debt[[#This Row],[Proposed Taxable Valuation]]/1000))</f>
        <v>0</v>
      </c>
      <c r="K107" s="26">
        <f>ROUND(Debt[[#This Row],[Proposed Taxable Valuation]]/1000*Debt[[#This Row],[Adjusted Rate]],0)</f>
        <v>0</v>
      </c>
      <c r="L107" s="19">
        <f t="shared" si="9"/>
        <v>0</v>
      </c>
      <c r="M107" s="17">
        <f t="shared" si="10"/>
        <v>0</v>
      </c>
      <c r="N107" s="5">
        <v>253911047</v>
      </c>
      <c r="O107">
        <f>INDEX($R$3:$T$335,MATCH(Debt[[#This Row],[DistrictNumber]],$R$3:$R$335,0),3)</f>
        <v>0</v>
      </c>
      <c r="P107" s="9">
        <f t="shared" si="11"/>
        <v>0</v>
      </c>
      <c r="R107" t="s">
        <v>200</v>
      </c>
      <c r="S107" s="37" t="s">
        <v>200</v>
      </c>
      <c r="T107" s="34">
        <v>0</v>
      </c>
    </row>
    <row r="108" spans="1:20" x14ac:dyDescent="0.35">
      <c r="A108" s="13">
        <v>2026</v>
      </c>
      <c r="B108" s="13">
        <f t="shared" si="6"/>
        <v>2025</v>
      </c>
      <c r="C108" t="s">
        <v>210</v>
      </c>
      <c r="D108" t="s">
        <v>211</v>
      </c>
      <c r="E108" s="5">
        <v>115442031</v>
      </c>
      <c r="F108" s="13">
        <f>INDEX($R$3:$T$335,MATCH(Debt[[#This Row],[DistrictNumber]],$R$3:$R$335,0),3)</f>
        <v>0</v>
      </c>
      <c r="G108" s="9">
        <f t="shared" si="7"/>
        <v>0</v>
      </c>
      <c r="H108" s="11">
        <v>1.02</v>
      </c>
      <c r="I108" s="12">
        <f t="shared" si="8"/>
        <v>0</v>
      </c>
      <c r="J108" s="15">
        <f>IF(Debt[[#This Row],[Unadjusted Maximum Revenue]]/(Debt[[#This Row],[Proposed Taxable Valuation]]/1000)&gt;Debt[[#This Row],[Max Debt RATE]],Debt[[#This Row],[Max Debt RATE]],Debt[[#This Row],[Unadjusted Maximum Revenue]]/(Debt[[#This Row],[Proposed Taxable Valuation]]/1000))</f>
        <v>0</v>
      </c>
      <c r="K108" s="26">
        <f>ROUND(Debt[[#This Row],[Proposed Taxable Valuation]]/1000*Debt[[#This Row],[Adjusted Rate]],0)</f>
        <v>0</v>
      </c>
      <c r="L108" s="19">
        <f t="shared" si="9"/>
        <v>0</v>
      </c>
      <c r="M108" s="17">
        <f t="shared" si="10"/>
        <v>0</v>
      </c>
      <c r="N108" s="5">
        <v>115442031</v>
      </c>
      <c r="O108">
        <f>INDEX($R$3:$T$335,MATCH(Debt[[#This Row],[DistrictNumber]],$R$3:$R$335,0),3)</f>
        <v>0</v>
      </c>
      <c r="P108" s="9">
        <f t="shared" si="11"/>
        <v>0</v>
      </c>
      <c r="R108" t="s">
        <v>202</v>
      </c>
      <c r="S108" s="36" t="s">
        <v>202</v>
      </c>
      <c r="T108" s="33">
        <v>4.05</v>
      </c>
    </row>
    <row r="109" spans="1:20" x14ac:dyDescent="0.35">
      <c r="A109" s="13">
        <v>2026</v>
      </c>
      <c r="B109" s="13">
        <f t="shared" si="6"/>
        <v>2025</v>
      </c>
      <c r="C109" t="s">
        <v>212</v>
      </c>
      <c r="D109" t="s">
        <v>213</v>
      </c>
      <c r="E109" s="5">
        <v>463252909</v>
      </c>
      <c r="F109" s="13">
        <f>INDEX($R$3:$T$335,MATCH(Debt[[#This Row],[DistrictNumber]],$R$3:$R$335,0),3)</f>
        <v>1.14595</v>
      </c>
      <c r="G109" s="9">
        <f t="shared" si="7"/>
        <v>530864.67106854997</v>
      </c>
      <c r="H109" s="11">
        <v>1.02</v>
      </c>
      <c r="I109" s="12">
        <f t="shared" si="8"/>
        <v>530864.67106854997</v>
      </c>
      <c r="J109" s="15">
        <f>IF(Debt[[#This Row],[Unadjusted Maximum Revenue]]/(Debt[[#This Row],[Proposed Taxable Valuation]]/1000)&gt;Debt[[#This Row],[Max Debt RATE]],Debt[[#This Row],[Max Debt RATE]],Debt[[#This Row],[Unadjusted Maximum Revenue]]/(Debt[[#This Row],[Proposed Taxable Valuation]]/1000))</f>
        <v>1.14595</v>
      </c>
      <c r="K109" s="26">
        <f>ROUND(Debt[[#This Row],[Proposed Taxable Valuation]]/1000*Debt[[#This Row],[Adjusted Rate]],0)</f>
        <v>530865</v>
      </c>
      <c r="L109" s="19">
        <f t="shared" si="9"/>
        <v>0</v>
      </c>
      <c r="M109" s="17">
        <f t="shared" si="10"/>
        <v>0</v>
      </c>
      <c r="N109" s="5">
        <v>463252909</v>
      </c>
      <c r="O109">
        <f>INDEX($R$3:$T$335,MATCH(Debt[[#This Row],[DistrictNumber]],$R$3:$R$335,0),3)</f>
        <v>1.14595</v>
      </c>
      <c r="P109" s="9">
        <f t="shared" si="11"/>
        <v>530864.67106854997</v>
      </c>
      <c r="R109" t="s">
        <v>204</v>
      </c>
      <c r="S109" s="37" t="s">
        <v>204</v>
      </c>
      <c r="T109" s="34">
        <v>0</v>
      </c>
    </row>
    <row r="110" spans="1:20" x14ac:dyDescent="0.35">
      <c r="A110" s="13">
        <v>2026</v>
      </c>
      <c r="B110" s="13">
        <f t="shared" si="6"/>
        <v>2025</v>
      </c>
      <c r="C110" t="s">
        <v>214</v>
      </c>
      <c r="D110" t="s">
        <v>215</v>
      </c>
      <c r="E110" s="5">
        <v>328060256</v>
      </c>
      <c r="F110" s="13">
        <f>INDEX($R$3:$T$335,MATCH(Debt[[#This Row],[DistrictNumber]],$R$3:$R$335,0),3)</f>
        <v>1.48848</v>
      </c>
      <c r="G110" s="9">
        <f t="shared" si="7"/>
        <v>488311.12985088001</v>
      </c>
      <c r="H110" s="11">
        <v>1.02</v>
      </c>
      <c r="I110" s="12">
        <f t="shared" si="8"/>
        <v>488311.12985088001</v>
      </c>
      <c r="J110" s="15">
        <f>IF(Debt[[#This Row],[Unadjusted Maximum Revenue]]/(Debt[[#This Row],[Proposed Taxable Valuation]]/1000)&gt;Debt[[#This Row],[Max Debt RATE]],Debt[[#This Row],[Max Debt RATE]],Debt[[#This Row],[Unadjusted Maximum Revenue]]/(Debt[[#This Row],[Proposed Taxable Valuation]]/1000))</f>
        <v>1.48848</v>
      </c>
      <c r="K110" s="26">
        <f>ROUND(Debt[[#This Row],[Proposed Taxable Valuation]]/1000*Debt[[#This Row],[Adjusted Rate]],0)</f>
        <v>488311</v>
      </c>
      <c r="L110" s="19">
        <f t="shared" si="9"/>
        <v>0</v>
      </c>
      <c r="M110" s="17">
        <f t="shared" si="10"/>
        <v>0</v>
      </c>
      <c r="N110" s="5">
        <v>328060256</v>
      </c>
      <c r="O110">
        <f>INDEX($R$3:$T$335,MATCH(Debt[[#This Row],[DistrictNumber]],$R$3:$R$335,0),3)</f>
        <v>1.48848</v>
      </c>
      <c r="P110" s="9">
        <f t="shared" si="11"/>
        <v>488311.12985088001</v>
      </c>
      <c r="R110" t="s">
        <v>206</v>
      </c>
      <c r="S110" s="36" t="s">
        <v>206</v>
      </c>
      <c r="T110" s="33">
        <v>1.5091699999999999</v>
      </c>
    </row>
    <row r="111" spans="1:20" x14ac:dyDescent="0.35">
      <c r="A111" s="13">
        <v>2026</v>
      </c>
      <c r="B111" s="13">
        <f t="shared" si="6"/>
        <v>2025</v>
      </c>
      <c r="C111" t="s">
        <v>216</v>
      </c>
      <c r="D111" t="s">
        <v>217</v>
      </c>
      <c r="E111" s="5">
        <v>1013714720</v>
      </c>
      <c r="F111" s="13">
        <f>INDEX($R$3:$T$335,MATCH(Debt[[#This Row],[DistrictNumber]],$R$3:$R$335,0),3)</f>
        <v>0</v>
      </c>
      <c r="G111" s="9">
        <f t="shared" si="7"/>
        <v>0</v>
      </c>
      <c r="H111" s="11">
        <v>1.02</v>
      </c>
      <c r="I111" s="12">
        <f t="shared" si="8"/>
        <v>0</v>
      </c>
      <c r="J111" s="15">
        <f>IF(Debt[[#This Row],[Unadjusted Maximum Revenue]]/(Debt[[#This Row],[Proposed Taxable Valuation]]/1000)&gt;Debt[[#This Row],[Max Debt RATE]],Debt[[#This Row],[Max Debt RATE]],Debt[[#This Row],[Unadjusted Maximum Revenue]]/(Debt[[#This Row],[Proposed Taxable Valuation]]/1000))</f>
        <v>0</v>
      </c>
      <c r="K111" s="26">
        <f>ROUND(Debt[[#This Row],[Proposed Taxable Valuation]]/1000*Debt[[#This Row],[Adjusted Rate]],0)</f>
        <v>0</v>
      </c>
      <c r="L111" s="19">
        <f t="shared" si="9"/>
        <v>0</v>
      </c>
      <c r="M111" s="17">
        <f t="shared" si="10"/>
        <v>0</v>
      </c>
      <c r="N111" s="5">
        <v>1013714720</v>
      </c>
      <c r="O111">
        <f>INDEX($R$3:$T$335,MATCH(Debt[[#This Row],[DistrictNumber]],$R$3:$R$335,0),3)</f>
        <v>0</v>
      </c>
      <c r="P111" s="9">
        <f t="shared" si="11"/>
        <v>0</v>
      </c>
      <c r="R111" t="s">
        <v>208</v>
      </c>
      <c r="S111" s="37" t="s">
        <v>208</v>
      </c>
      <c r="T111" s="34">
        <v>0</v>
      </c>
    </row>
    <row r="112" spans="1:20" x14ac:dyDescent="0.35">
      <c r="A112" s="13">
        <v>2026</v>
      </c>
      <c r="B112" s="13">
        <f t="shared" si="6"/>
        <v>2025</v>
      </c>
      <c r="C112" t="s">
        <v>218</v>
      </c>
      <c r="D112" t="s">
        <v>219</v>
      </c>
      <c r="E112" s="5">
        <v>558872133</v>
      </c>
      <c r="F112" s="13">
        <f>INDEX($R$3:$T$335,MATCH(Debt[[#This Row],[DistrictNumber]],$R$3:$R$335,0),3)</f>
        <v>0</v>
      </c>
      <c r="G112" s="9">
        <f t="shared" si="7"/>
        <v>0</v>
      </c>
      <c r="H112" s="11">
        <v>1.02</v>
      </c>
      <c r="I112" s="12">
        <f t="shared" si="8"/>
        <v>0</v>
      </c>
      <c r="J112" s="15">
        <f>IF(Debt[[#This Row],[Unadjusted Maximum Revenue]]/(Debt[[#This Row],[Proposed Taxable Valuation]]/1000)&gt;Debt[[#This Row],[Max Debt RATE]],Debt[[#This Row],[Max Debt RATE]],Debt[[#This Row],[Unadjusted Maximum Revenue]]/(Debt[[#This Row],[Proposed Taxable Valuation]]/1000))</f>
        <v>0</v>
      </c>
      <c r="K112" s="26">
        <f>ROUND(Debt[[#This Row],[Proposed Taxable Valuation]]/1000*Debt[[#This Row],[Adjusted Rate]],0)</f>
        <v>0</v>
      </c>
      <c r="L112" s="19">
        <f t="shared" si="9"/>
        <v>0</v>
      </c>
      <c r="M112" s="17">
        <f t="shared" si="10"/>
        <v>0</v>
      </c>
      <c r="N112" s="5">
        <v>558872133</v>
      </c>
      <c r="O112">
        <f>INDEX($R$3:$T$335,MATCH(Debt[[#This Row],[DistrictNumber]],$R$3:$R$335,0),3)</f>
        <v>0</v>
      </c>
      <c r="P112" s="9">
        <f t="shared" si="11"/>
        <v>0</v>
      </c>
      <c r="R112" t="s">
        <v>210</v>
      </c>
      <c r="S112" s="36" t="s">
        <v>210</v>
      </c>
      <c r="T112" s="33">
        <v>0</v>
      </c>
    </row>
    <row r="113" spans="1:20" x14ac:dyDescent="0.35">
      <c r="A113" s="13">
        <v>2026</v>
      </c>
      <c r="B113" s="13">
        <f t="shared" si="6"/>
        <v>2025</v>
      </c>
      <c r="C113" t="s">
        <v>220</v>
      </c>
      <c r="D113" t="s">
        <v>221</v>
      </c>
      <c r="E113" s="5">
        <v>1329628987</v>
      </c>
      <c r="F113" s="13">
        <f>INDEX($R$3:$T$335,MATCH(Debt[[#This Row],[DistrictNumber]],$R$3:$R$335,0),3)</f>
        <v>2.4804200000000001</v>
      </c>
      <c r="G113" s="9">
        <f t="shared" si="7"/>
        <v>3298038.3319345401</v>
      </c>
      <c r="H113" s="11">
        <v>1.02</v>
      </c>
      <c r="I113" s="12">
        <f t="shared" si="8"/>
        <v>3298038.3319345401</v>
      </c>
      <c r="J113" s="15">
        <f>IF(Debt[[#This Row],[Unadjusted Maximum Revenue]]/(Debt[[#This Row],[Proposed Taxable Valuation]]/1000)&gt;Debt[[#This Row],[Max Debt RATE]],Debt[[#This Row],[Max Debt RATE]],Debt[[#This Row],[Unadjusted Maximum Revenue]]/(Debt[[#This Row],[Proposed Taxable Valuation]]/1000))</f>
        <v>2.4804200000000001</v>
      </c>
      <c r="K113" s="26">
        <f>ROUND(Debt[[#This Row],[Proposed Taxable Valuation]]/1000*Debt[[#This Row],[Adjusted Rate]],0)</f>
        <v>3298038</v>
      </c>
      <c r="L113" s="19">
        <f t="shared" si="9"/>
        <v>0</v>
      </c>
      <c r="M113" s="17">
        <f t="shared" si="10"/>
        <v>0</v>
      </c>
      <c r="N113" s="5">
        <v>1329628987</v>
      </c>
      <c r="O113">
        <f>INDEX($R$3:$T$335,MATCH(Debt[[#This Row],[DistrictNumber]],$R$3:$R$335,0),3)</f>
        <v>2.4804200000000001</v>
      </c>
      <c r="P113" s="9">
        <f t="shared" si="11"/>
        <v>3298038.3319345401</v>
      </c>
      <c r="R113" t="s">
        <v>212</v>
      </c>
      <c r="S113" s="37" t="s">
        <v>212</v>
      </c>
      <c r="T113" s="34">
        <v>1.14595</v>
      </c>
    </row>
    <row r="114" spans="1:20" x14ac:dyDescent="0.35">
      <c r="A114" s="13">
        <v>2026</v>
      </c>
      <c r="B114" s="13">
        <f t="shared" si="6"/>
        <v>2025</v>
      </c>
      <c r="C114" t="s">
        <v>222</v>
      </c>
      <c r="D114" t="s">
        <v>223</v>
      </c>
      <c r="E114" s="5">
        <v>868905703</v>
      </c>
      <c r="F114" s="13">
        <f>INDEX($R$3:$T$335,MATCH(Debt[[#This Row],[DistrictNumber]],$R$3:$R$335,0),3)</f>
        <v>0</v>
      </c>
      <c r="G114" s="9">
        <f t="shared" si="7"/>
        <v>0</v>
      </c>
      <c r="H114" s="11">
        <v>1.02</v>
      </c>
      <c r="I114" s="12">
        <f t="shared" si="8"/>
        <v>0</v>
      </c>
      <c r="J114" s="15">
        <f>IF(Debt[[#This Row],[Unadjusted Maximum Revenue]]/(Debt[[#This Row],[Proposed Taxable Valuation]]/1000)&gt;Debt[[#This Row],[Max Debt RATE]],Debt[[#This Row],[Max Debt RATE]],Debt[[#This Row],[Unadjusted Maximum Revenue]]/(Debt[[#This Row],[Proposed Taxable Valuation]]/1000))</f>
        <v>0</v>
      </c>
      <c r="K114" s="26">
        <f>ROUND(Debt[[#This Row],[Proposed Taxable Valuation]]/1000*Debt[[#This Row],[Adjusted Rate]],0)</f>
        <v>0</v>
      </c>
      <c r="L114" s="19">
        <f t="shared" si="9"/>
        <v>0</v>
      </c>
      <c r="M114" s="17">
        <f t="shared" si="10"/>
        <v>0</v>
      </c>
      <c r="N114" s="5">
        <v>868905703</v>
      </c>
      <c r="O114">
        <f>INDEX($R$3:$T$335,MATCH(Debt[[#This Row],[DistrictNumber]],$R$3:$R$335,0),3)</f>
        <v>0</v>
      </c>
      <c r="P114" s="9">
        <f t="shared" si="11"/>
        <v>0</v>
      </c>
      <c r="R114" t="s">
        <v>214</v>
      </c>
      <c r="S114" s="36" t="s">
        <v>214</v>
      </c>
      <c r="T114" s="33">
        <v>1.48848</v>
      </c>
    </row>
    <row r="115" spans="1:20" x14ac:dyDescent="0.35">
      <c r="A115" s="13">
        <v>2026</v>
      </c>
      <c r="B115" s="13">
        <f t="shared" si="6"/>
        <v>2025</v>
      </c>
      <c r="C115" t="s">
        <v>224</v>
      </c>
      <c r="D115" t="s">
        <v>225</v>
      </c>
      <c r="E115" s="5">
        <v>240889733</v>
      </c>
      <c r="F115" s="13">
        <f>INDEX($R$3:$T$335,MATCH(Debt[[#This Row],[DistrictNumber]],$R$3:$R$335,0),3)</f>
        <v>1.6490899999999999</v>
      </c>
      <c r="G115" s="9">
        <f t="shared" si="7"/>
        <v>397248.84979297</v>
      </c>
      <c r="H115" s="11">
        <v>1.02</v>
      </c>
      <c r="I115" s="12">
        <f t="shared" si="8"/>
        <v>397248.84979297</v>
      </c>
      <c r="J115" s="15">
        <f>IF(Debt[[#This Row],[Unadjusted Maximum Revenue]]/(Debt[[#This Row],[Proposed Taxable Valuation]]/1000)&gt;Debt[[#This Row],[Max Debt RATE]],Debt[[#This Row],[Max Debt RATE]],Debt[[#This Row],[Unadjusted Maximum Revenue]]/(Debt[[#This Row],[Proposed Taxable Valuation]]/1000))</f>
        <v>1.6490899999999999</v>
      </c>
      <c r="K115" s="26">
        <f>ROUND(Debt[[#This Row],[Proposed Taxable Valuation]]/1000*Debt[[#This Row],[Adjusted Rate]],0)</f>
        <v>397249</v>
      </c>
      <c r="L115" s="19">
        <f t="shared" si="9"/>
        <v>0</v>
      </c>
      <c r="M115" s="17">
        <f t="shared" si="10"/>
        <v>0</v>
      </c>
      <c r="N115" s="5">
        <v>240889733</v>
      </c>
      <c r="O115">
        <f>INDEX($R$3:$T$335,MATCH(Debt[[#This Row],[DistrictNumber]],$R$3:$R$335,0),3)</f>
        <v>1.6490899999999999</v>
      </c>
      <c r="P115" s="9">
        <f t="shared" si="11"/>
        <v>397248.84979297</v>
      </c>
      <c r="R115" t="s">
        <v>216</v>
      </c>
      <c r="S115" s="37" t="s">
        <v>216</v>
      </c>
      <c r="T115" s="34">
        <v>0</v>
      </c>
    </row>
    <row r="116" spans="1:20" x14ac:dyDescent="0.35">
      <c r="A116" s="13">
        <v>2026</v>
      </c>
      <c r="B116" s="13">
        <f t="shared" si="6"/>
        <v>2025</v>
      </c>
      <c r="C116" t="s">
        <v>226</v>
      </c>
      <c r="D116" t="s">
        <v>227</v>
      </c>
      <c r="E116" s="5">
        <v>364060064</v>
      </c>
      <c r="F116" s="13">
        <f>INDEX($R$3:$T$335,MATCH(Debt[[#This Row],[DistrictNumber]],$R$3:$R$335,0),3)</f>
        <v>2.7350300000000001</v>
      </c>
      <c r="G116" s="9">
        <f t="shared" si="7"/>
        <v>995715.19684192003</v>
      </c>
      <c r="H116" s="11">
        <v>1.02</v>
      </c>
      <c r="I116" s="12">
        <f t="shared" si="8"/>
        <v>995715.19684192003</v>
      </c>
      <c r="J116" s="15">
        <f>IF(Debt[[#This Row],[Unadjusted Maximum Revenue]]/(Debt[[#This Row],[Proposed Taxable Valuation]]/1000)&gt;Debt[[#This Row],[Max Debt RATE]],Debt[[#This Row],[Max Debt RATE]],Debt[[#This Row],[Unadjusted Maximum Revenue]]/(Debt[[#This Row],[Proposed Taxable Valuation]]/1000))</f>
        <v>2.7350300000000001</v>
      </c>
      <c r="K116" s="26">
        <f>ROUND(Debt[[#This Row],[Proposed Taxable Valuation]]/1000*Debt[[#This Row],[Adjusted Rate]],0)</f>
        <v>995715</v>
      </c>
      <c r="L116" s="19">
        <f t="shared" si="9"/>
        <v>0</v>
      </c>
      <c r="M116" s="17">
        <f t="shared" si="10"/>
        <v>0</v>
      </c>
      <c r="N116" s="5">
        <v>364060064</v>
      </c>
      <c r="O116">
        <f>INDEX($R$3:$T$335,MATCH(Debt[[#This Row],[DistrictNumber]],$R$3:$R$335,0),3)</f>
        <v>2.7350300000000001</v>
      </c>
      <c r="P116" s="9">
        <f t="shared" si="11"/>
        <v>995715.19684192003</v>
      </c>
      <c r="R116" t="s">
        <v>218</v>
      </c>
      <c r="S116" s="36" t="s">
        <v>218</v>
      </c>
      <c r="T116" s="33">
        <v>0</v>
      </c>
    </row>
    <row r="117" spans="1:20" x14ac:dyDescent="0.35">
      <c r="A117" s="13">
        <v>2026</v>
      </c>
      <c r="B117" s="13">
        <f t="shared" si="6"/>
        <v>2025</v>
      </c>
      <c r="C117" t="s">
        <v>228</v>
      </c>
      <c r="D117" t="s">
        <v>229</v>
      </c>
      <c r="E117" s="5">
        <v>729348749</v>
      </c>
      <c r="F117" s="13">
        <f>INDEX($R$3:$T$335,MATCH(Debt[[#This Row],[DistrictNumber]],$R$3:$R$335,0),3)</f>
        <v>0</v>
      </c>
      <c r="G117" s="9">
        <f t="shared" si="7"/>
        <v>0</v>
      </c>
      <c r="H117" s="11">
        <v>1.02</v>
      </c>
      <c r="I117" s="12">
        <f t="shared" si="8"/>
        <v>0</v>
      </c>
      <c r="J117" s="15">
        <f>IF(Debt[[#This Row],[Unadjusted Maximum Revenue]]/(Debt[[#This Row],[Proposed Taxable Valuation]]/1000)&gt;Debt[[#This Row],[Max Debt RATE]],Debt[[#This Row],[Max Debt RATE]],Debt[[#This Row],[Unadjusted Maximum Revenue]]/(Debt[[#This Row],[Proposed Taxable Valuation]]/1000))</f>
        <v>0</v>
      </c>
      <c r="K117" s="26">
        <f>ROUND(Debt[[#This Row],[Proposed Taxable Valuation]]/1000*Debt[[#This Row],[Adjusted Rate]],0)</f>
        <v>0</v>
      </c>
      <c r="L117" s="19">
        <f t="shared" si="9"/>
        <v>0</v>
      </c>
      <c r="M117" s="17">
        <f t="shared" si="10"/>
        <v>0</v>
      </c>
      <c r="N117" s="5">
        <v>729348749</v>
      </c>
      <c r="O117">
        <f>INDEX($R$3:$T$335,MATCH(Debt[[#This Row],[DistrictNumber]],$R$3:$R$335,0),3)</f>
        <v>0</v>
      </c>
      <c r="P117" s="9">
        <f t="shared" si="11"/>
        <v>0</v>
      </c>
      <c r="R117" t="s">
        <v>220</v>
      </c>
      <c r="S117" s="37" t="s">
        <v>220</v>
      </c>
      <c r="T117" s="34">
        <v>2.4804200000000001</v>
      </c>
    </row>
    <row r="118" spans="1:20" x14ac:dyDescent="0.35">
      <c r="A118" s="13">
        <v>2026</v>
      </c>
      <c r="B118" s="13">
        <f t="shared" si="6"/>
        <v>2025</v>
      </c>
      <c r="C118" t="s">
        <v>230</v>
      </c>
      <c r="D118" t="s">
        <v>231</v>
      </c>
      <c r="E118" s="5">
        <v>310807063</v>
      </c>
      <c r="F118" s="13">
        <f>INDEX($R$3:$T$335,MATCH(Debt[[#This Row],[DistrictNumber]],$R$3:$R$335,0),3)</f>
        <v>0.74270000000000003</v>
      </c>
      <c r="G118" s="9">
        <f t="shared" si="7"/>
        <v>230836.40569010001</v>
      </c>
      <c r="H118" s="11">
        <v>1.02</v>
      </c>
      <c r="I118" s="12">
        <f t="shared" si="8"/>
        <v>230836.40569010001</v>
      </c>
      <c r="J118" s="15">
        <f>IF(Debt[[#This Row],[Unadjusted Maximum Revenue]]/(Debt[[#This Row],[Proposed Taxable Valuation]]/1000)&gt;Debt[[#This Row],[Max Debt RATE]],Debt[[#This Row],[Max Debt RATE]],Debt[[#This Row],[Unadjusted Maximum Revenue]]/(Debt[[#This Row],[Proposed Taxable Valuation]]/1000))</f>
        <v>0.74270000000000003</v>
      </c>
      <c r="K118" s="26">
        <f>ROUND(Debt[[#This Row],[Proposed Taxable Valuation]]/1000*Debt[[#This Row],[Adjusted Rate]],0)</f>
        <v>230836</v>
      </c>
      <c r="L118" s="19">
        <f t="shared" si="9"/>
        <v>0</v>
      </c>
      <c r="M118" s="17">
        <f t="shared" si="10"/>
        <v>0</v>
      </c>
      <c r="N118" s="5">
        <v>310807063</v>
      </c>
      <c r="O118">
        <f>INDEX($R$3:$T$335,MATCH(Debt[[#This Row],[DistrictNumber]],$R$3:$R$335,0),3)</f>
        <v>0.74270000000000003</v>
      </c>
      <c r="P118" s="9">
        <f t="shared" si="11"/>
        <v>230836.40569010001</v>
      </c>
      <c r="R118" t="s">
        <v>222</v>
      </c>
      <c r="S118" s="36" t="s">
        <v>222</v>
      </c>
      <c r="T118" s="33">
        <v>0</v>
      </c>
    </row>
    <row r="119" spans="1:20" x14ac:dyDescent="0.35">
      <c r="A119" s="13">
        <v>2026</v>
      </c>
      <c r="B119" s="13">
        <f t="shared" si="6"/>
        <v>2025</v>
      </c>
      <c r="C119" t="s">
        <v>232</v>
      </c>
      <c r="D119" t="s">
        <v>233</v>
      </c>
      <c r="E119" s="5">
        <v>754826588</v>
      </c>
      <c r="F119" s="13">
        <f>INDEX($R$3:$T$335,MATCH(Debt[[#This Row],[DistrictNumber]],$R$3:$R$335,0),3)</f>
        <v>4.05</v>
      </c>
      <c r="G119" s="9">
        <f t="shared" si="7"/>
        <v>3057047.6813999997</v>
      </c>
      <c r="H119" s="11">
        <v>1.02</v>
      </c>
      <c r="I119" s="12">
        <f t="shared" si="8"/>
        <v>3057047.6813999997</v>
      </c>
      <c r="J119" s="15">
        <f>IF(Debt[[#This Row],[Unadjusted Maximum Revenue]]/(Debt[[#This Row],[Proposed Taxable Valuation]]/1000)&gt;Debt[[#This Row],[Max Debt RATE]],Debt[[#This Row],[Max Debt RATE]],Debt[[#This Row],[Unadjusted Maximum Revenue]]/(Debt[[#This Row],[Proposed Taxable Valuation]]/1000))</f>
        <v>4.05</v>
      </c>
      <c r="K119" s="26">
        <f>ROUND(Debt[[#This Row],[Proposed Taxable Valuation]]/1000*Debt[[#This Row],[Adjusted Rate]],0)</f>
        <v>3057048</v>
      </c>
      <c r="L119" s="19">
        <f t="shared" si="9"/>
        <v>0</v>
      </c>
      <c r="M119" s="17">
        <f t="shared" si="10"/>
        <v>0</v>
      </c>
      <c r="N119" s="5">
        <v>754826588</v>
      </c>
      <c r="O119">
        <f>INDEX($R$3:$T$335,MATCH(Debt[[#This Row],[DistrictNumber]],$R$3:$R$335,0),3)</f>
        <v>4.05</v>
      </c>
      <c r="P119" s="9">
        <f t="shared" si="11"/>
        <v>3057047.6813999997</v>
      </c>
      <c r="R119" t="s">
        <v>224</v>
      </c>
      <c r="S119" s="37" t="s">
        <v>224</v>
      </c>
      <c r="T119" s="34">
        <v>1.6490899999999999</v>
      </c>
    </row>
    <row r="120" spans="1:20" x14ac:dyDescent="0.35">
      <c r="A120" s="13">
        <v>2026</v>
      </c>
      <c r="B120" s="13">
        <f t="shared" si="6"/>
        <v>2025</v>
      </c>
      <c r="C120" t="s">
        <v>234</v>
      </c>
      <c r="D120" t="s">
        <v>235</v>
      </c>
      <c r="E120" s="5">
        <v>138523414</v>
      </c>
      <c r="F120" s="13">
        <f>INDEX($R$3:$T$335,MATCH(Debt[[#This Row],[DistrictNumber]],$R$3:$R$335,0),3)</f>
        <v>0</v>
      </c>
      <c r="G120" s="9">
        <f t="shared" si="7"/>
        <v>0</v>
      </c>
      <c r="H120" s="11">
        <v>1.02</v>
      </c>
      <c r="I120" s="12">
        <f t="shared" si="8"/>
        <v>0</v>
      </c>
      <c r="J120" s="15">
        <f>IF(Debt[[#This Row],[Unadjusted Maximum Revenue]]/(Debt[[#This Row],[Proposed Taxable Valuation]]/1000)&gt;Debt[[#This Row],[Max Debt RATE]],Debt[[#This Row],[Max Debt RATE]],Debt[[#This Row],[Unadjusted Maximum Revenue]]/(Debt[[#This Row],[Proposed Taxable Valuation]]/1000))</f>
        <v>0</v>
      </c>
      <c r="K120" s="26">
        <f>ROUND(Debt[[#This Row],[Proposed Taxable Valuation]]/1000*Debt[[#This Row],[Adjusted Rate]],0)</f>
        <v>0</v>
      </c>
      <c r="L120" s="19">
        <f t="shared" si="9"/>
        <v>0</v>
      </c>
      <c r="M120" s="17">
        <f t="shared" si="10"/>
        <v>0</v>
      </c>
      <c r="N120" s="5">
        <v>138523414</v>
      </c>
      <c r="O120">
        <f>INDEX($R$3:$T$335,MATCH(Debt[[#This Row],[DistrictNumber]],$R$3:$R$335,0),3)</f>
        <v>0</v>
      </c>
      <c r="P120" s="9">
        <f t="shared" si="11"/>
        <v>0</v>
      </c>
      <c r="R120" t="s">
        <v>242</v>
      </c>
      <c r="S120" s="36" t="s">
        <v>242</v>
      </c>
      <c r="T120" s="33">
        <v>0.69462999999999997</v>
      </c>
    </row>
    <row r="121" spans="1:20" x14ac:dyDescent="0.35">
      <c r="A121" s="13">
        <v>2026</v>
      </c>
      <c r="B121" s="13">
        <f t="shared" si="6"/>
        <v>2025</v>
      </c>
      <c r="C121" t="s">
        <v>236</v>
      </c>
      <c r="D121" t="s">
        <v>237</v>
      </c>
      <c r="E121" s="5">
        <v>404068851</v>
      </c>
      <c r="F121" s="13">
        <f>INDEX($R$3:$T$335,MATCH(Debt[[#This Row],[DistrictNumber]],$R$3:$R$335,0),3)</f>
        <v>0</v>
      </c>
      <c r="G121" s="9">
        <f t="shared" si="7"/>
        <v>0</v>
      </c>
      <c r="H121" s="11">
        <v>1.02</v>
      </c>
      <c r="I121" s="12">
        <f t="shared" si="8"/>
        <v>0</v>
      </c>
      <c r="J121" s="15">
        <f>IF(Debt[[#This Row],[Unadjusted Maximum Revenue]]/(Debt[[#This Row],[Proposed Taxable Valuation]]/1000)&gt;Debt[[#This Row],[Max Debt RATE]],Debt[[#This Row],[Max Debt RATE]],Debt[[#This Row],[Unadjusted Maximum Revenue]]/(Debt[[#This Row],[Proposed Taxable Valuation]]/1000))</f>
        <v>0</v>
      </c>
      <c r="K121" s="26">
        <f>ROUND(Debt[[#This Row],[Proposed Taxable Valuation]]/1000*Debt[[#This Row],[Adjusted Rate]],0)</f>
        <v>0</v>
      </c>
      <c r="L121" s="19">
        <f t="shared" si="9"/>
        <v>0</v>
      </c>
      <c r="M121" s="17">
        <f t="shared" si="10"/>
        <v>0</v>
      </c>
      <c r="N121" s="5">
        <v>404068851</v>
      </c>
      <c r="O121">
        <f>INDEX($R$3:$T$335,MATCH(Debt[[#This Row],[DistrictNumber]],$R$3:$R$335,0),3)</f>
        <v>0</v>
      </c>
      <c r="P121" s="9">
        <f t="shared" si="11"/>
        <v>0</v>
      </c>
      <c r="R121" t="s">
        <v>226</v>
      </c>
      <c r="S121" s="37" t="s">
        <v>226</v>
      </c>
      <c r="T121" s="34">
        <v>2.7350300000000001</v>
      </c>
    </row>
    <row r="122" spans="1:20" x14ac:dyDescent="0.35">
      <c r="A122" s="13">
        <v>2026</v>
      </c>
      <c r="B122" s="13">
        <f t="shared" si="6"/>
        <v>2025</v>
      </c>
      <c r="C122" t="s">
        <v>238</v>
      </c>
      <c r="D122" t="s">
        <v>239</v>
      </c>
      <c r="E122" s="5">
        <v>822251078</v>
      </c>
      <c r="F122" s="13">
        <f>INDEX($R$3:$T$335,MATCH(Debt[[#This Row],[DistrictNumber]],$R$3:$R$335,0),3)</f>
        <v>2.7124700000000002</v>
      </c>
      <c r="G122" s="9">
        <f t="shared" si="7"/>
        <v>2230331.3815426603</v>
      </c>
      <c r="H122" s="11">
        <v>1.02</v>
      </c>
      <c r="I122" s="12">
        <f t="shared" si="8"/>
        <v>2230331.3815426603</v>
      </c>
      <c r="J122" s="15">
        <f>IF(Debt[[#This Row],[Unadjusted Maximum Revenue]]/(Debt[[#This Row],[Proposed Taxable Valuation]]/1000)&gt;Debt[[#This Row],[Max Debt RATE]],Debt[[#This Row],[Max Debt RATE]],Debt[[#This Row],[Unadjusted Maximum Revenue]]/(Debt[[#This Row],[Proposed Taxable Valuation]]/1000))</f>
        <v>2.7124700000000006</v>
      </c>
      <c r="K122" s="26">
        <f>ROUND(Debt[[#This Row],[Proposed Taxable Valuation]]/1000*Debt[[#This Row],[Adjusted Rate]],0)</f>
        <v>2230331</v>
      </c>
      <c r="L122" s="19">
        <f t="shared" si="9"/>
        <v>0</v>
      </c>
      <c r="M122" s="17">
        <f t="shared" si="10"/>
        <v>0</v>
      </c>
      <c r="N122" s="5">
        <v>822251078</v>
      </c>
      <c r="O122">
        <f>INDEX($R$3:$T$335,MATCH(Debt[[#This Row],[DistrictNumber]],$R$3:$R$335,0),3)</f>
        <v>2.7124700000000002</v>
      </c>
      <c r="P122" s="9">
        <f t="shared" si="11"/>
        <v>2230331.3815426603</v>
      </c>
      <c r="R122" t="s">
        <v>228</v>
      </c>
      <c r="S122" s="36" t="s">
        <v>228</v>
      </c>
      <c r="T122" s="33">
        <v>0</v>
      </c>
    </row>
    <row r="123" spans="1:20" x14ac:dyDescent="0.35">
      <c r="A123" s="13">
        <v>2026</v>
      </c>
      <c r="B123" s="13">
        <f t="shared" si="6"/>
        <v>2025</v>
      </c>
      <c r="C123" t="s">
        <v>240</v>
      </c>
      <c r="D123" t="s">
        <v>241</v>
      </c>
      <c r="E123" s="5">
        <v>219035967</v>
      </c>
      <c r="F123" s="13">
        <f>INDEX($R$3:$T$335,MATCH(Debt[[#This Row],[DistrictNumber]],$R$3:$R$335,0),3)</f>
        <v>0</v>
      </c>
      <c r="G123" s="9">
        <f t="shared" si="7"/>
        <v>0</v>
      </c>
      <c r="H123" s="11">
        <v>1.02</v>
      </c>
      <c r="I123" s="12">
        <f t="shared" si="8"/>
        <v>0</v>
      </c>
      <c r="J123" s="15">
        <f>IF(Debt[[#This Row],[Unadjusted Maximum Revenue]]/(Debt[[#This Row],[Proposed Taxable Valuation]]/1000)&gt;Debt[[#This Row],[Max Debt RATE]],Debt[[#This Row],[Max Debt RATE]],Debt[[#This Row],[Unadjusted Maximum Revenue]]/(Debt[[#This Row],[Proposed Taxable Valuation]]/1000))</f>
        <v>0</v>
      </c>
      <c r="K123" s="26">
        <f>ROUND(Debt[[#This Row],[Proposed Taxable Valuation]]/1000*Debt[[#This Row],[Adjusted Rate]],0)</f>
        <v>0</v>
      </c>
      <c r="L123" s="19">
        <f t="shared" si="9"/>
        <v>0</v>
      </c>
      <c r="M123" s="17">
        <f t="shared" si="10"/>
        <v>0</v>
      </c>
      <c r="N123" s="5">
        <v>219035967</v>
      </c>
      <c r="O123">
        <f>INDEX($R$3:$T$335,MATCH(Debt[[#This Row],[DistrictNumber]],$R$3:$R$335,0),3)</f>
        <v>0</v>
      </c>
      <c r="P123" s="9">
        <f t="shared" si="11"/>
        <v>0</v>
      </c>
      <c r="R123" t="s">
        <v>230</v>
      </c>
      <c r="S123" s="37" t="s">
        <v>230</v>
      </c>
      <c r="T123" s="34">
        <v>0.74270000000000003</v>
      </c>
    </row>
    <row r="124" spans="1:20" x14ac:dyDescent="0.35">
      <c r="A124" s="13">
        <v>2026</v>
      </c>
      <c r="B124" s="13">
        <f t="shared" si="6"/>
        <v>2025</v>
      </c>
      <c r="C124" t="s">
        <v>242</v>
      </c>
      <c r="D124" t="s">
        <v>243</v>
      </c>
      <c r="E124" s="5">
        <v>213880876</v>
      </c>
      <c r="F124" s="13">
        <f>INDEX($R$3:$T$335,MATCH(Debt[[#This Row],[DistrictNumber]],$R$3:$R$335,0),3)</f>
        <v>0.69462999999999997</v>
      </c>
      <c r="G124" s="9">
        <f t="shared" si="7"/>
        <v>148568.07289587997</v>
      </c>
      <c r="H124" s="11">
        <v>1.02</v>
      </c>
      <c r="I124" s="12">
        <f t="shared" si="8"/>
        <v>148568.07289587997</v>
      </c>
      <c r="J124" s="15">
        <f>IF(Debt[[#This Row],[Unadjusted Maximum Revenue]]/(Debt[[#This Row],[Proposed Taxable Valuation]]/1000)&gt;Debt[[#This Row],[Max Debt RATE]],Debt[[#This Row],[Max Debt RATE]],Debt[[#This Row],[Unadjusted Maximum Revenue]]/(Debt[[#This Row],[Proposed Taxable Valuation]]/1000))</f>
        <v>0.69462999999999986</v>
      </c>
      <c r="K124" s="26">
        <f>ROUND(Debt[[#This Row],[Proposed Taxable Valuation]]/1000*Debt[[#This Row],[Adjusted Rate]],0)</f>
        <v>148568</v>
      </c>
      <c r="L124" s="19">
        <f t="shared" si="9"/>
        <v>0</v>
      </c>
      <c r="M124" s="17">
        <f t="shared" si="10"/>
        <v>0</v>
      </c>
      <c r="N124" s="5">
        <v>213880876</v>
      </c>
      <c r="O124">
        <f>INDEX($R$3:$T$335,MATCH(Debt[[#This Row],[DistrictNumber]],$R$3:$R$335,0),3)</f>
        <v>0.69462999999999997</v>
      </c>
      <c r="P124" s="9">
        <f t="shared" si="11"/>
        <v>148568.07289587997</v>
      </c>
      <c r="R124" t="s">
        <v>232</v>
      </c>
      <c r="S124" s="36" t="s">
        <v>232</v>
      </c>
      <c r="T124" s="33">
        <v>4.05</v>
      </c>
    </row>
    <row r="125" spans="1:20" x14ac:dyDescent="0.35">
      <c r="A125" s="13">
        <v>2026</v>
      </c>
      <c r="B125" s="13">
        <f t="shared" si="6"/>
        <v>2025</v>
      </c>
      <c r="C125" t="s">
        <v>244</v>
      </c>
      <c r="D125" t="s">
        <v>245</v>
      </c>
      <c r="E125" s="5">
        <v>313682366</v>
      </c>
      <c r="F125" s="13">
        <f>INDEX($R$3:$T$335,MATCH(Debt[[#This Row],[DistrictNumber]],$R$3:$R$335,0),3)</f>
        <v>1.9068499999999999</v>
      </c>
      <c r="G125" s="9">
        <f t="shared" si="7"/>
        <v>598145.21960709989</v>
      </c>
      <c r="H125" s="11">
        <v>1.02</v>
      </c>
      <c r="I125" s="12">
        <f t="shared" si="8"/>
        <v>598145.21960709989</v>
      </c>
      <c r="J125" s="15">
        <f>IF(Debt[[#This Row],[Unadjusted Maximum Revenue]]/(Debt[[#This Row],[Proposed Taxable Valuation]]/1000)&gt;Debt[[#This Row],[Max Debt RATE]],Debt[[#This Row],[Max Debt RATE]],Debt[[#This Row],[Unadjusted Maximum Revenue]]/(Debt[[#This Row],[Proposed Taxable Valuation]]/1000))</f>
        <v>1.9068499999999997</v>
      </c>
      <c r="K125" s="26">
        <f>ROUND(Debt[[#This Row],[Proposed Taxable Valuation]]/1000*Debt[[#This Row],[Adjusted Rate]],0)</f>
        <v>598145</v>
      </c>
      <c r="L125" s="19">
        <f t="shared" si="9"/>
        <v>0</v>
      </c>
      <c r="M125" s="17">
        <f t="shared" si="10"/>
        <v>0</v>
      </c>
      <c r="N125" s="5">
        <v>313682366</v>
      </c>
      <c r="O125">
        <f>INDEX($R$3:$T$335,MATCH(Debt[[#This Row],[DistrictNumber]],$R$3:$R$335,0),3)</f>
        <v>1.9068499999999999</v>
      </c>
      <c r="P125" s="9">
        <f t="shared" si="11"/>
        <v>598145.21960709989</v>
      </c>
      <c r="R125" t="s">
        <v>234</v>
      </c>
      <c r="S125" s="37" t="s">
        <v>234</v>
      </c>
      <c r="T125" s="34">
        <v>0</v>
      </c>
    </row>
    <row r="126" spans="1:20" x14ac:dyDescent="0.35">
      <c r="A126" s="13">
        <v>2026</v>
      </c>
      <c r="B126" s="13">
        <f t="shared" si="6"/>
        <v>2025</v>
      </c>
      <c r="C126" t="s">
        <v>246</v>
      </c>
      <c r="D126" t="s">
        <v>247</v>
      </c>
      <c r="E126" s="5">
        <v>803785000</v>
      </c>
      <c r="F126" s="13">
        <f>INDEX($R$3:$T$335,MATCH(Debt[[#This Row],[DistrictNumber]],$R$3:$R$335,0),3)</f>
        <v>1.9031800000000001</v>
      </c>
      <c r="G126" s="9">
        <f t="shared" si="7"/>
        <v>1529747.5363</v>
      </c>
      <c r="H126" s="11">
        <v>1.02</v>
      </c>
      <c r="I126" s="12">
        <f t="shared" si="8"/>
        <v>1529747.5363</v>
      </c>
      <c r="J126" s="15">
        <f>IF(Debt[[#This Row],[Unadjusted Maximum Revenue]]/(Debt[[#This Row],[Proposed Taxable Valuation]]/1000)&gt;Debt[[#This Row],[Max Debt RATE]],Debt[[#This Row],[Max Debt RATE]],Debt[[#This Row],[Unadjusted Maximum Revenue]]/(Debt[[#This Row],[Proposed Taxable Valuation]]/1000))</f>
        <v>1.9031800000000001</v>
      </c>
      <c r="K126" s="26">
        <f>ROUND(Debt[[#This Row],[Proposed Taxable Valuation]]/1000*Debt[[#This Row],[Adjusted Rate]],0)</f>
        <v>1529748</v>
      </c>
      <c r="L126" s="19">
        <f t="shared" si="9"/>
        <v>0</v>
      </c>
      <c r="M126" s="17">
        <f t="shared" si="10"/>
        <v>0</v>
      </c>
      <c r="N126" s="5">
        <v>803785000</v>
      </c>
      <c r="O126">
        <f>INDEX($R$3:$T$335,MATCH(Debt[[#This Row],[DistrictNumber]],$R$3:$R$335,0),3)</f>
        <v>1.9031800000000001</v>
      </c>
      <c r="P126" s="9">
        <f t="shared" si="11"/>
        <v>1529747.5363</v>
      </c>
      <c r="R126" t="s">
        <v>236</v>
      </c>
      <c r="S126" s="36" t="s">
        <v>236</v>
      </c>
      <c r="T126" s="33">
        <v>0</v>
      </c>
    </row>
    <row r="127" spans="1:20" x14ac:dyDescent="0.35">
      <c r="A127" s="13">
        <v>2026</v>
      </c>
      <c r="B127" s="13">
        <f t="shared" si="6"/>
        <v>2025</v>
      </c>
      <c r="C127" t="s">
        <v>248</v>
      </c>
      <c r="D127" t="s">
        <v>249</v>
      </c>
      <c r="E127" s="5">
        <v>835790331</v>
      </c>
      <c r="F127" s="13">
        <f>INDEX($R$3:$T$335,MATCH(Debt[[#This Row],[DistrictNumber]],$R$3:$R$335,0),3)</f>
        <v>0</v>
      </c>
      <c r="G127" s="9">
        <f t="shared" si="7"/>
        <v>0</v>
      </c>
      <c r="H127" s="11">
        <v>1.02</v>
      </c>
      <c r="I127" s="12">
        <f t="shared" si="8"/>
        <v>0</v>
      </c>
      <c r="J127" s="15">
        <f>IF(Debt[[#This Row],[Unadjusted Maximum Revenue]]/(Debt[[#This Row],[Proposed Taxable Valuation]]/1000)&gt;Debt[[#This Row],[Max Debt RATE]],Debt[[#This Row],[Max Debt RATE]],Debt[[#This Row],[Unadjusted Maximum Revenue]]/(Debt[[#This Row],[Proposed Taxable Valuation]]/1000))</f>
        <v>0</v>
      </c>
      <c r="K127" s="26">
        <f>ROUND(Debt[[#This Row],[Proposed Taxable Valuation]]/1000*Debt[[#This Row],[Adjusted Rate]],0)</f>
        <v>0</v>
      </c>
      <c r="L127" s="19">
        <f t="shared" si="9"/>
        <v>0</v>
      </c>
      <c r="M127" s="17">
        <f t="shared" si="10"/>
        <v>0</v>
      </c>
      <c r="N127" s="5">
        <v>835790331</v>
      </c>
      <c r="O127">
        <f>INDEX($R$3:$T$335,MATCH(Debt[[#This Row],[DistrictNumber]],$R$3:$R$335,0),3)</f>
        <v>0</v>
      </c>
      <c r="P127" s="9">
        <f t="shared" si="11"/>
        <v>0</v>
      </c>
      <c r="R127" t="s">
        <v>238</v>
      </c>
      <c r="S127" s="37" t="s">
        <v>238</v>
      </c>
      <c r="T127" s="34">
        <v>2.7124700000000002</v>
      </c>
    </row>
    <row r="128" spans="1:20" x14ac:dyDescent="0.35">
      <c r="A128" s="13">
        <v>2026</v>
      </c>
      <c r="B128" s="13">
        <f t="shared" si="6"/>
        <v>2025</v>
      </c>
      <c r="C128" t="s">
        <v>250</v>
      </c>
      <c r="D128" t="s">
        <v>251</v>
      </c>
      <c r="E128" s="5">
        <v>345733437</v>
      </c>
      <c r="F128" s="13">
        <f>INDEX($R$3:$T$335,MATCH(Debt[[#This Row],[DistrictNumber]],$R$3:$R$335,0),3)</f>
        <v>2.6850299999999998</v>
      </c>
      <c r="G128" s="9">
        <f t="shared" si="7"/>
        <v>928304.65034810989</v>
      </c>
      <c r="H128" s="11">
        <v>1.02</v>
      </c>
      <c r="I128" s="12">
        <f t="shared" si="8"/>
        <v>928304.65034810989</v>
      </c>
      <c r="J128" s="15">
        <f>IF(Debt[[#This Row],[Unadjusted Maximum Revenue]]/(Debt[[#This Row],[Proposed Taxable Valuation]]/1000)&gt;Debt[[#This Row],[Max Debt RATE]],Debt[[#This Row],[Max Debt RATE]],Debt[[#This Row],[Unadjusted Maximum Revenue]]/(Debt[[#This Row],[Proposed Taxable Valuation]]/1000))</f>
        <v>2.6850299999999998</v>
      </c>
      <c r="K128" s="26">
        <f>ROUND(Debt[[#This Row],[Proposed Taxable Valuation]]/1000*Debt[[#This Row],[Adjusted Rate]],0)</f>
        <v>928305</v>
      </c>
      <c r="L128" s="19">
        <f t="shared" si="9"/>
        <v>0</v>
      </c>
      <c r="M128" s="17">
        <f t="shared" si="10"/>
        <v>0</v>
      </c>
      <c r="N128" s="5">
        <v>345733437</v>
      </c>
      <c r="O128">
        <f>INDEX($R$3:$T$335,MATCH(Debt[[#This Row],[DistrictNumber]],$R$3:$R$335,0),3)</f>
        <v>2.6850299999999998</v>
      </c>
      <c r="P128" s="9">
        <f t="shared" si="11"/>
        <v>928304.65034810989</v>
      </c>
      <c r="R128" t="s">
        <v>240</v>
      </c>
      <c r="S128" s="36" t="s">
        <v>240</v>
      </c>
      <c r="T128" s="33">
        <v>0</v>
      </c>
    </row>
    <row r="129" spans="1:20" x14ac:dyDescent="0.35">
      <c r="A129" s="13">
        <v>2026</v>
      </c>
      <c r="B129" s="13">
        <f t="shared" si="6"/>
        <v>2025</v>
      </c>
      <c r="C129" t="s">
        <v>252</v>
      </c>
      <c r="D129" t="s">
        <v>253</v>
      </c>
      <c r="E129" s="5">
        <v>323862595</v>
      </c>
      <c r="F129" s="13">
        <f>INDEX($R$3:$T$335,MATCH(Debt[[#This Row],[DistrictNumber]],$R$3:$R$335,0),3)</f>
        <v>2.7</v>
      </c>
      <c r="G129" s="9">
        <f t="shared" si="7"/>
        <v>874429.00650000002</v>
      </c>
      <c r="H129" s="11">
        <v>1.02</v>
      </c>
      <c r="I129" s="12">
        <f t="shared" si="8"/>
        <v>874429.00650000002</v>
      </c>
      <c r="J129" s="15">
        <f>IF(Debt[[#This Row],[Unadjusted Maximum Revenue]]/(Debt[[#This Row],[Proposed Taxable Valuation]]/1000)&gt;Debt[[#This Row],[Max Debt RATE]],Debt[[#This Row],[Max Debt RATE]],Debt[[#This Row],[Unadjusted Maximum Revenue]]/(Debt[[#This Row],[Proposed Taxable Valuation]]/1000))</f>
        <v>2.7</v>
      </c>
      <c r="K129" s="26">
        <f>ROUND(Debt[[#This Row],[Proposed Taxable Valuation]]/1000*Debt[[#This Row],[Adjusted Rate]],0)</f>
        <v>874429</v>
      </c>
      <c r="L129" s="19">
        <f t="shared" si="9"/>
        <v>0</v>
      </c>
      <c r="M129" s="17">
        <f t="shared" si="10"/>
        <v>0</v>
      </c>
      <c r="N129" s="5">
        <v>323862595</v>
      </c>
      <c r="O129">
        <f>INDEX($R$3:$T$335,MATCH(Debt[[#This Row],[DistrictNumber]],$R$3:$R$335,0),3)</f>
        <v>2.7</v>
      </c>
      <c r="P129" s="9">
        <f t="shared" si="11"/>
        <v>874429.00650000002</v>
      </c>
      <c r="R129" t="s">
        <v>244</v>
      </c>
      <c r="S129" s="37" t="s">
        <v>244</v>
      </c>
      <c r="T129" s="34">
        <v>1.9068499999999999</v>
      </c>
    </row>
    <row r="130" spans="1:20" x14ac:dyDescent="0.35">
      <c r="A130" s="13">
        <v>2026</v>
      </c>
      <c r="B130" s="13">
        <f t="shared" si="6"/>
        <v>2025</v>
      </c>
      <c r="C130" t="s">
        <v>254</v>
      </c>
      <c r="D130" t="s">
        <v>255</v>
      </c>
      <c r="E130" s="5">
        <v>242229789</v>
      </c>
      <c r="F130" s="13">
        <f>INDEX($R$3:$T$335,MATCH(Debt[[#This Row],[DistrictNumber]],$R$3:$R$335,0),3)</f>
        <v>0</v>
      </c>
      <c r="G130" s="9">
        <f t="shared" si="7"/>
        <v>0</v>
      </c>
      <c r="H130" s="11">
        <v>1.02</v>
      </c>
      <c r="I130" s="12">
        <f t="shared" si="8"/>
        <v>0</v>
      </c>
      <c r="J130" s="15">
        <f>IF(Debt[[#This Row],[Unadjusted Maximum Revenue]]/(Debt[[#This Row],[Proposed Taxable Valuation]]/1000)&gt;Debt[[#This Row],[Max Debt RATE]],Debt[[#This Row],[Max Debt RATE]],Debt[[#This Row],[Unadjusted Maximum Revenue]]/(Debt[[#This Row],[Proposed Taxable Valuation]]/1000))</f>
        <v>0</v>
      </c>
      <c r="K130" s="26">
        <f>ROUND(Debt[[#This Row],[Proposed Taxable Valuation]]/1000*Debt[[#This Row],[Adjusted Rate]],0)</f>
        <v>0</v>
      </c>
      <c r="L130" s="19">
        <f t="shared" si="9"/>
        <v>0</v>
      </c>
      <c r="M130" s="17">
        <f t="shared" si="10"/>
        <v>0</v>
      </c>
      <c r="N130" s="5">
        <v>242229789</v>
      </c>
      <c r="O130">
        <f>INDEX($R$3:$T$335,MATCH(Debt[[#This Row],[DistrictNumber]],$R$3:$R$335,0),3)</f>
        <v>0</v>
      </c>
      <c r="P130" s="9">
        <f t="shared" si="11"/>
        <v>0</v>
      </c>
      <c r="R130" t="s">
        <v>246</v>
      </c>
      <c r="S130" s="36" t="s">
        <v>246</v>
      </c>
      <c r="T130" s="33">
        <v>1.9031800000000001</v>
      </c>
    </row>
    <row r="131" spans="1:20" x14ac:dyDescent="0.35">
      <c r="A131" s="13">
        <v>2026</v>
      </c>
      <c r="B131" s="13">
        <f t="shared" si="6"/>
        <v>2025</v>
      </c>
      <c r="C131" t="s">
        <v>256</v>
      </c>
      <c r="D131" t="s">
        <v>257</v>
      </c>
      <c r="E131" s="5">
        <v>175009855</v>
      </c>
      <c r="F131" s="13">
        <f>INDEX($R$3:$T$335,MATCH(Debt[[#This Row],[DistrictNumber]],$R$3:$R$335,0),3)</f>
        <v>1.4804900000000001</v>
      </c>
      <c r="G131" s="9">
        <f t="shared" si="7"/>
        <v>259100.34022895002</v>
      </c>
      <c r="H131" s="11">
        <v>1.02</v>
      </c>
      <c r="I131" s="12">
        <f t="shared" si="8"/>
        <v>259100.34022895002</v>
      </c>
      <c r="J131" s="15">
        <f>IF(Debt[[#This Row],[Unadjusted Maximum Revenue]]/(Debt[[#This Row],[Proposed Taxable Valuation]]/1000)&gt;Debt[[#This Row],[Max Debt RATE]],Debt[[#This Row],[Max Debt RATE]],Debt[[#This Row],[Unadjusted Maximum Revenue]]/(Debt[[#This Row],[Proposed Taxable Valuation]]/1000))</f>
        <v>1.4804900000000001</v>
      </c>
      <c r="K131" s="26">
        <f>ROUND(Debt[[#This Row],[Proposed Taxable Valuation]]/1000*Debt[[#This Row],[Adjusted Rate]],0)</f>
        <v>259100</v>
      </c>
      <c r="L131" s="19">
        <f t="shared" si="9"/>
        <v>0</v>
      </c>
      <c r="M131" s="17">
        <f t="shared" si="10"/>
        <v>0</v>
      </c>
      <c r="N131" s="5">
        <v>175009855</v>
      </c>
      <c r="O131">
        <f>INDEX($R$3:$T$335,MATCH(Debt[[#This Row],[DistrictNumber]],$R$3:$R$335,0),3)</f>
        <v>1.4804900000000001</v>
      </c>
      <c r="P131" s="9">
        <f t="shared" si="11"/>
        <v>259100.34022895002</v>
      </c>
      <c r="R131" t="s">
        <v>248</v>
      </c>
      <c r="S131" s="37" t="s">
        <v>248</v>
      </c>
      <c r="T131" s="34">
        <v>0</v>
      </c>
    </row>
    <row r="132" spans="1:20" x14ac:dyDescent="0.35">
      <c r="A132" s="13">
        <v>2026</v>
      </c>
      <c r="B132" s="13">
        <f t="shared" si="6"/>
        <v>2025</v>
      </c>
      <c r="C132" t="s">
        <v>258</v>
      </c>
      <c r="D132" t="s">
        <v>259</v>
      </c>
      <c r="E132" s="5">
        <v>479924857</v>
      </c>
      <c r="F132" s="13">
        <f>INDEX($R$3:$T$335,MATCH(Debt[[#This Row],[DistrictNumber]],$R$3:$R$335,0),3)</f>
        <v>0</v>
      </c>
      <c r="G132" s="9">
        <f t="shared" si="7"/>
        <v>0</v>
      </c>
      <c r="H132" s="11">
        <v>1.02</v>
      </c>
      <c r="I132" s="12">
        <f t="shared" si="8"/>
        <v>0</v>
      </c>
      <c r="J132" s="15">
        <f>IF(Debt[[#This Row],[Unadjusted Maximum Revenue]]/(Debt[[#This Row],[Proposed Taxable Valuation]]/1000)&gt;Debt[[#This Row],[Max Debt RATE]],Debt[[#This Row],[Max Debt RATE]],Debt[[#This Row],[Unadjusted Maximum Revenue]]/(Debt[[#This Row],[Proposed Taxable Valuation]]/1000))</f>
        <v>0</v>
      </c>
      <c r="K132" s="26">
        <f>ROUND(Debt[[#This Row],[Proposed Taxable Valuation]]/1000*Debt[[#This Row],[Adjusted Rate]],0)</f>
        <v>0</v>
      </c>
      <c r="L132" s="19">
        <f t="shared" si="9"/>
        <v>0</v>
      </c>
      <c r="M132" s="17">
        <f t="shared" si="10"/>
        <v>0</v>
      </c>
      <c r="N132" s="5">
        <v>479924857</v>
      </c>
      <c r="O132">
        <f>INDEX($R$3:$T$335,MATCH(Debt[[#This Row],[DistrictNumber]],$R$3:$R$335,0),3)</f>
        <v>0</v>
      </c>
      <c r="P132" s="9">
        <f t="shared" si="11"/>
        <v>0</v>
      </c>
      <c r="R132" t="s">
        <v>250</v>
      </c>
      <c r="S132" s="36" t="s">
        <v>250</v>
      </c>
      <c r="T132" s="33">
        <v>2.6850299999999998</v>
      </c>
    </row>
    <row r="133" spans="1:20" x14ac:dyDescent="0.35">
      <c r="A133" s="13">
        <v>2026</v>
      </c>
      <c r="B133" s="13">
        <f t="shared" ref="B133:B196" si="12">A133-1</f>
        <v>2025</v>
      </c>
      <c r="C133" t="s">
        <v>260</v>
      </c>
      <c r="D133" t="s">
        <v>261</v>
      </c>
      <c r="E133" s="5">
        <v>693814916</v>
      </c>
      <c r="F133" s="13">
        <f>INDEX($R$3:$T$335,MATCH(Debt[[#This Row],[DistrictNumber]],$R$3:$R$335,0),3)</f>
        <v>2.33</v>
      </c>
      <c r="G133" s="9">
        <f t="shared" ref="G133:G196" si="13">E133/1000*F133</f>
        <v>1616588.75428</v>
      </c>
      <c r="H133" s="11">
        <v>1.02</v>
      </c>
      <c r="I133" s="12">
        <f t="shared" ref="I133:I196" si="14">G133</f>
        <v>1616588.75428</v>
      </c>
      <c r="J133" s="15">
        <f>IF(Debt[[#This Row],[Unadjusted Maximum Revenue]]/(Debt[[#This Row],[Proposed Taxable Valuation]]/1000)&gt;Debt[[#This Row],[Max Debt RATE]],Debt[[#This Row],[Max Debt RATE]],Debt[[#This Row],[Unadjusted Maximum Revenue]]/(Debt[[#This Row],[Proposed Taxable Valuation]]/1000))</f>
        <v>2.33</v>
      </c>
      <c r="K133" s="26">
        <f>ROUND(Debt[[#This Row],[Proposed Taxable Valuation]]/1000*Debt[[#This Row],[Adjusted Rate]],0)</f>
        <v>1616589</v>
      </c>
      <c r="L133" s="19">
        <f t="shared" ref="L133:L196" si="15">I133-G133</f>
        <v>0</v>
      </c>
      <c r="M133" s="17">
        <f t="shared" ref="M133:M196" si="16">J133-F133</f>
        <v>0</v>
      </c>
      <c r="N133" s="5">
        <v>693814916</v>
      </c>
      <c r="O133">
        <f>INDEX($R$3:$T$335,MATCH(Debt[[#This Row],[DistrictNumber]],$R$3:$R$335,0),3)</f>
        <v>2.33</v>
      </c>
      <c r="P133" s="9">
        <f t="shared" ref="P133:P196" si="17">N133/1000*O133</f>
        <v>1616588.75428</v>
      </c>
      <c r="R133" t="s">
        <v>252</v>
      </c>
      <c r="S133" s="37" t="s">
        <v>252</v>
      </c>
      <c r="T133" s="34">
        <v>2.7</v>
      </c>
    </row>
    <row r="134" spans="1:20" x14ac:dyDescent="0.35">
      <c r="A134" s="13">
        <v>2026</v>
      </c>
      <c r="B134" s="13">
        <f t="shared" si="12"/>
        <v>2025</v>
      </c>
      <c r="C134" t="s">
        <v>262</v>
      </c>
      <c r="D134" t="s">
        <v>263</v>
      </c>
      <c r="E134" s="5">
        <v>320962649</v>
      </c>
      <c r="F134" s="13">
        <f>INDEX($R$3:$T$335,MATCH(Debt[[#This Row],[DistrictNumber]],$R$3:$R$335,0),3)</f>
        <v>4.05</v>
      </c>
      <c r="G134" s="9">
        <f t="shared" si="13"/>
        <v>1299898.7284499998</v>
      </c>
      <c r="H134" s="11">
        <v>1.02</v>
      </c>
      <c r="I134" s="12">
        <f t="shared" si="14"/>
        <v>1299898.7284499998</v>
      </c>
      <c r="J134" s="15">
        <f>IF(Debt[[#This Row],[Unadjusted Maximum Revenue]]/(Debt[[#This Row],[Proposed Taxable Valuation]]/1000)&gt;Debt[[#This Row],[Max Debt RATE]],Debt[[#This Row],[Max Debt RATE]],Debt[[#This Row],[Unadjusted Maximum Revenue]]/(Debt[[#This Row],[Proposed Taxable Valuation]]/1000))</f>
        <v>4.05</v>
      </c>
      <c r="K134" s="26">
        <f>ROUND(Debt[[#This Row],[Proposed Taxable Valuation]]/1000*Debt[[#This Row],[Adjusted Rate]],0)</f>
        <v>1299899</v>
      </c>
      <c r="L134" s="19">
        <f t="shared" si="15"/>
        <v>0</v>
      </c>
      <c r="M134" s="17">
        <f t="shared" si="16"/>
        <v>0</v>
      </c>
      <c r="N134" s="5">
        <v>320962649</v>
      </c>
      <c r="O134">
        <f>INDEX($R$3:$T$335,MATCH(Debt[[#This Row],[DistrictNumber]],$R$3:$R$335,0),3)</f>
        <v>4.05</v>
      </c>
      <c r="P134" s="9">
        <f t="shared" si="17"/>
        <v>1299898.7284499998</v>
      </c>
      <c r="R134" t="s">
        <v>254</v>
      </c>
      <c r="S134" s="36" t="s">
        <v>254</v>
      </c>
      <c r="T134" s="33">
        <v>0</v>
      </c>
    </row>
    <row r="135" spans="1:20" x14ac:dyDescent="0.35">
      <c r="A135" s="13">
        <v>2026</v>
      </c>
      <c r="B135" s="13">
        <f t="shared" si="12"/>
        <v>2025</v>
      </c>
      <c r="C135" t="s">
        <v>264</v>
      </c>
      <c r="D135" t="s">
        <v>265</v>
      </c>
      <c r="E135" s="5">
        <v>613871290</v>
      </c>
      <c r="F135" s="13">
        <f>INDEX($R$3:$T$335,MATCH(Debt[[#This Row],[DistrictNumber]],$R$3:$R$335,0),3)</f>
        <v>2.69997</v>
      </c>
      <c r="G135" s="9">
        <f t="shared" si="13"/>
        <v>1657434.0668613</v>
      </c>
      <c r="H135" s="11">
        <v>1.02</v>
      </c>
      <c r="I135" s="12">
        <f t="shared" si="14"/>
        <v>1657434.0668613</v>
      </c>
      <c r="J135" s="15">
        <f>IF(Debt[[#This Row],[Unadjusted Maximum Revenue]]/(Debt[[#This Row],[Proposed Taxable Valuation]]/1000)&gt;Debt[[#This Row],[Max Debt RATE]],Debt[[#This Row],[Max Debt RATE]],Debt[[#This Row],[Unadjusted Maximum Revenue]]/(Debt[[#This Row],[Proposed Taxable Valuation]]/1000))</f>
        <v>2.69997</v>
      </c>
      <c r="K135" s="26">
        <f>ROUND(Debt[[#This Row],[Proposed Taxable Valuation]]/1000*Debt[[#This Row],[Adjusted Rate]],0)</f>
        <v>1657434</v>
      </c>
      <c r="L135" s="19">
        <f t="shared" si="15"/>
        <v>0</v>
      </c>
      <c r="M135" s="17">
        <f t="shared" si="16"/>
        <v>0</v>
      </c>
      <c r="N135" s="5">
        <v>613871290</v>
      </c>
      <c r="O135">
        <f>INDEX($R$3:$T$335,MATCH(Debt[[#This Row],[DistrictNumber]],$R$3:$R$335,0),3)</f>
        <v>2.69997</v>
      </c>
      <c r="P135" s="9">
        <f t="shared" si="17"/>
        <v>1657434.0668613</v>
      </c>
      <c r="R135" t="s">
        <v>270</v>
      </c>
      <c r="S135" s="37" t="s">
        <v>270</v>
      </c>
      <c r="T135" s="34">
        <v>1.5627800000000001</v>
      </c>
    </row>
    <row r="136" spans="1:20" x14ac:dyDescent="0.35">
      <c r="A136" s="13">
        <v>2026</v>
      </c>
      <c r="B136" s="13">
        <f t="shared" si="12"/>
        <v>2025</v>
      </c>
      <c r="C136" t="s">
        <v>266</v>
      </c>
      <c r="D136" t="s">
        <v>267</v>
      </c>
      <c r="E136" s="5">
        <v>384413577</v>
      </c>
      <c r="F136" s="13">
        <f>INDEX($R$3:$T$335,MATCH(Debt[[#This Row],[DistrictNumber]],$R$3:$R$335,0),3)</f>
        <v>2.1336599999999999</v>
      </c>
      <c r="G136" s="9">
        <f t="shared" si="13"/>
        <v>820207.87270181999</v>
      </c>
      <c r="H136" s="11">
        <v>1.02</v>
      </c>
      <c r="I136" s="12">
        <f t="shared" si="14"/>
        <v>820207.87270181999</v>
      </c>
      <c r="J136" s="15">
        <f>IF(Debt[[#This Row],[Unadjusted Maximum Revenue]]/(Debt[[#This Row],[Proposed Taxable Valuation]]/1000)&gt;Debt[[#This Row],[Max Debt RATE]],Debt[[#This Row],[Max Debt RATE]],Debt[[#This Row],[Unadjusted Maximum Revenue]]/(Debt[[#This Row],[Proposed Taxable Valuation]]/1000))</f>
        <v>2.1336599999999999</v>
      </c>
      <c r="K136" s="26">
        <f>ROUND(Debt[[#This Row],[Proposed Taxable Valuation]]/1000*Debt[[#This Row],[Adjusted Rate]],0)</f>
        <v>820208</v>
      </c>
      <c r="L136" s="19">
        <f t="shared" si="15"/>
        <v>0</v>
      </c>
      <c r="M136" s="17">
        <f t="shared" si="16"/>
        <v>0</v>
      </c>
      <c r="N136" s="5">
        <v>384413577</v>
      </c>
      <c r="O136">
        <f>INDEX($R$3:$T$335,MATCH(Debt[[#This Row],[DistrictNumber]],$R$3:$R$335,0),3)</f>
        <v>2.1336599999999999</v>
      </c>
      <c r="P136" s="9">
        <f t="shared" si="17"/>
        <v>820207.87270181999</v>
      </c>
      <c r="R136" t="s">
        <v>256</v>
      </c>
      <c r="S136" s="36" t="s">
        <v>256</v>
      </c>
      <c r="T136" s="33">
        <v>1.4804900000000001</v>
      </c>
    </row>
    <row r="137" spans="1:20" x14ac:dyDescent="0.35">
      <c r="A137" s="13">
        <v>2026</v>
      </c>
      <c r="B137" s="13">
        <f t="shared" si="12"/>
        <v>2025</v>
      </c>
      <c r="C137" t="s">
        <v>268</v>
      </c>
      <c r="D137" t="s">
        <v>269</v>
      </c>
      <c r="E137" s="5">
        <v>306499537</v>
      </c>
      <c r="F137" s="13">
        <f>INDEX($R$3:$T$335,MATCH(Debt[[#This Row],[DistrictNumber]],$R$3:$R$335,0),3)</f>
        <v>1.66225</v>
      </c>
      <c r="G137" s="9">
        <f t="shared" si="13"/>
        <v>509478.85537825001</v>
      </c>
      <c r="H137" s="11">
        <v>1.02</v>
      </c>
      <c r="I137" s="12">
        <f t="shared" si="14"/>
        <v>509478.85537825001</v>
      </c>
      <c r="J137" s="15">
        <f>IF(Debt[[#This Row],[Unadjusted Maximum Revenue]]/(Debt[[#This Row],[Proposed Taxable Valuation]]/1000)&gt;Debt[[#This Row],[Max Debt RATE]],Debt[[#This Row],[Max Debt RATE]],Debt[[#This Row],[Unadjusted Maximum Revenue]]/(Debt[[#This Row],[Proposed Taxable Valuation]]/1000))</f>
        <v>1.66225</v>
      </c>
      <c r="K137" s="26">
        <f>ROUND(Debt[[#This Row],[Proposed Taxable Valuation]]/1000*Debt[[#This Row],[Adjusted Rate]],0)</f>
        <v>509479</v>
      </c>
      <c r="L137" s="19">
        <f t="shared" si="15"/>
        <v>0</v>
      </c>
      <c r="M137" s="17">
        <f t="shared" si="16"/>
        <v>0</v>
      </c>
      <c r="N137" s="5">
        <v>306499537</v>
      </c>
      <c r="O137">
        <f>INDEX($R$3:$T$335,MATCH(Debt[[#This Row],[DistrictNumber]],$R$3:$R$335,0),3)</f>
        <v>1.66225</v>
      </c>
      <c r="P137" s="9">
        <f t="shared" si="17"/>
        <v>509478.85537825001</v>
      </c>
      <c r="R137" t="s">
        <v>258</v>
      </c>
      <c r="S137" s="37" t="s">
        <v>258</v>
      </c>
      <c r="T137" s="34">
        <v>0</v>
      </c>
    </row>
    <row r="138" spans="1:20" x14ac:dyDescent="0.35">
      <c r="A138" s="13">
        <v>2026</v>
      </c>
      <c r="B138" s="13">
        <f t="shared" si="12"/>
        <v>2025</v>
      </c>
      <c r="C138" t="s">
        <v>270</v>
      </c>
      <c r="D138" t="s">
        <v>271</v>
      </c>
      <c r="E138" s="5">
        <v>210910782</v>
      </c>
      <c r="F138" s="13">
        <f>INDEX($R$3:$T$335,MATCH(Debt[[#This Row],[DistrictNumber]],$R$3:$R$335,0),3)</f>
        <v>1.5627800000000001</v>
      </c>
      <c r="G138" s="9">
        <f t="shared" si="13"/>
        <v>329607.15189396002</v>
      </c>
      <c r="H138" s="11">
        <v>1.02</v>
      </c>
      <c r="I138" s="12">
        <f t="shared" si="14"/>
        <v>329607.15189396002</v>
      </c>
      <c r="J138" s="15">
        <f>IF(Debt[[#This Row],[Unadjusted Maximum Revenue]]/(Debt[[#This Row],[Proposed Taxable Valuation]]/1000)&gt;Debt[[#This Row],[Max Debt RATE]],Debt[[#This Row],[Max Debt RATE]],Debt[[#This Row],[Unadjusted Maximum Revenue]]/(Debt[[#This Row],[Proposed Taxable Valuation]]/1000))</f>
        <v>1.5627800000000001</v>
      </c>
      <c r="K138" s="26">
        <f>ROUND(Debt[[#This Row],[Proposed Taxable Valuation]]/1000*Debt[[#This Row],[Adjusted Rate]],0)</f>
        <v>329607</v>
      </c>
      <c r="L138" s="19">
        <f t="shared" si="15"/>
        <v>0</v>
      </c>
      <c r="M138" s="17">
        <f t="shared" si="16"/>
        <v>0</v>
      </c>
      <c r="N138" s="5">
        <v>210910782</v>
      </c>
      <c r="O138">
        <f>INDEX($R$3:$T$335,MATCH(Debt[[#This Row],[DistrictNumber]],$R$3:$R$335,0),3)</f>
        <v>1.5627800000000001</v>
      </c>
      <c r="P138" s="9">
        <f t="shared" si="17"/>
        <v>329607.15189396002</v>
      </c>
      <c r="R138" t="s">
        <v>260</v>
      </c>
      <c r="S138" s="36" t="s">
        <v>260</v>
      </c>
      <c r="T138" s="33">
        <v>2.33</v>
      </c>
    </row>
    <row r="139" spans="1:20" x14ac:dyDescent="0.35">
      <c r="A139" s="13">
        <v>2026</v>
      </c>
      <c r="B139" s="13">
        <f t="shared" si="12"/>
        <v>2025</v>
      </c>
      <c r="C139" t="s">
        <v>272</v>
      </c>
      <c r="D139" t="s">
        <v>273</v>
      </c>
      <c r="E139" s="5">
        <v>676839288</v>
      </c>
      <c r="F139" s="13">
        <f>INDEX($R$3:$T$335,MATCH(Debt[[#This Row],[DistrictNumber]],$R$3:$R$335,0),3)</f>
        <v>0</v>
      </c>
      <c r="G139" s="9">
        <f t="shared" si="13"/>
        <v>0</v>
      </c>
      <c r="H139" s="11">
        <v>1.02</v>
      </c>
      <c r="I139" s="12">
        <f t="shared" si="14"/>
        <v>0</v>
      </c>
      <c r="J139" s="15">
        <f>IF(Debt[[#This Row],[Unadjusted Maximum Revenue]]/(Debt[[#This Row],[Proposed Taxable Valuation]]/1000)&gt;Debt[[#This Row],[Max Debt RATE]],Debt[[#This Row],[Max Debt RATE]],Debt[[#This Row],[Unadjusted Maximum Revenue]]/(Debt[[#This Row],[Proposed Taxable Valuation]]/1000))</f>
        <v>0</v>
      </c>
      <c r="K139" s="26">
        <f>ROUND(Debt[[#This Row],[Proposed Taxable Valuation]]/1000*Debt[[#This Row],[Adjusted Rate]],0)</f>
        <v>0</v>
      </c>
      <c r="L139" s="19">
        <f t="shared" si="15"/>
        <v>0</v>
      </c>
      <c r="M139" s="17">
        <f t="shared" si="16"/>
        <v>0</v>
      </c>
      <c r="N139" s="5">
        <v>676839288</v>
      </c>
      <c r="O139">
        <f>INDEX($R$3:$T$335,MATCH(Debt[[#This Row],[DistrictNumber]],$R$3:$R$335,0),3)</f>
        <v>0</v>
      </c>
      <c r="P139" s="9">
        <f t="shared" si="17"/>
        <v>0</v>
      </c>
      <c r="R139" t="s">
        <v>262</v>
      </c>
      <c r="S139" s="37" t="s">
        <v>262</v>
      </c>
      <c r="T139" s="34">
        <v>4.05</v>
      </c>
    </row>
    <row r="140" spans="1:20" x14ac:dyDescent="0.35">
      <c r="A140" s="13">
        <v>2026</v>
      </c>
      <c r="B140" s="13">
        <f t="shared" si="12"/>
        <v>2025</v>
      </c>
      <c r="C140" t="s">
        <v>274</v>
      </c>
      <c r="D140" t="s">
        <v>275</v>
      </c>
      <c r="E140" s="5">
        <v>348763383</v>
      </c>
      <c r="F140" s="13">
        <f>INDEX($R$3:$T$335,MATCH(Debt[[#This Row],[DistrictNumber]],$R$3:$R$335,0),3)</f>
        <v>2.69346</v>
      </c>
      <c r="G140" s="9">
        <f t="shared" si="13"/>
        <v>939380.22157517995</v>
      </c>
      <c r="H140" s="11">
        <v>1.02</v>
      </c>
      <c r="I140" s="12">
        <f t="shared" si="14"/>
        <v>939380.22157517995</v>
      </c>
      <c r="J140" s="15">
        <f>IF(Debt[[#This Row],[Unadjusted Maximum Revenue]]/(Debt[[#This Row],[Proposed Taxable Valuation]]/1000)&gt;Debt[[#This Row],[Max Debt RATE]],Debt[[#This Row],[Max Debt RATE]],Debt[[#This Row],[Unadjusted Maximum Revenue]]/(Debt[[#This Row],[Proposed Taxable Valuation]]/1000))</f>
        <v>2.69346</v>
      </c>
      <c r="K140" s="26">
        <f>ROUND(Debt[[#This Row],[Proposed Taxable Valuation]]/1000*Debt[[#This Row],[Adjusted Rate]],0)</f>
        <v>939380</v>
      </c>
      <c r="L140" s="19">
        <f t="shared" si="15"/>
        <v>0</v>
      </c>
      <c r="M140" s="17">
        <f t="shared" si="16"/>
        <v>0</v>
      </c>
      <c r="N140" s="5">
        <v>348763383</v>
      </c>
      <c r="O140">
        <f>INDEX($R$3:$T$335,MATCH(Debt[[#This Row],[DistrictNumber]],$R$3:$R$335,0),3)</f>
        <v>2.69346</v>
      </c>
      <c r="P140" s="9">
        <f t="shared" si="17"/>
        <v>939380.22157517995</v>
      </c>
      <c r="R140" t="s">
        <v>264</v>
      </c>
      <c r="S140" s="36" t="s">
        <v>264</v>
      </c>
      <c r="T140" s="33">
        <v>2.69997</v>
      </c>
    </row>
    <row r="141" spans="1:20" x14ac:dyDescent="0.35">
      <c r="A141" s="13">
        <v>2026</v>
      </c>
      <c r="B141" s="13">
        <f t="shared" si="12"/>
        <v>2025</v>
      </c>
      <c r="C141" t="s">
        <v>276</v>
      </c>
      <c r="D141" t="s">
        <v>277</v>
      </c>
      <c r="E141" s="5">
        <v>290085218</v>
      </c>
      <c r="F141" s="13">
        <f>INDEX($R$3:$T$335,MATCH(Debt[[#This Row],[DistrictNumber]],$R$3:$R$335,0),3)</f>
        <v>2.7</v>
      </c>
      <c r="G141" s="9">
        <f t="shared" si="13"/>
        <v>783230.08860000002</v>
      </c>
      <c r="H141" s="11">
        <v>1.02</v>
      </c>
      <c r="I141" s="12">
        <f t="shared" si="14"/>
        <v>783230.08860000002</v>
      </c>
      <c r="J141" s="15">
        <f>IF(Debt[[#This Row],[Unadjusted Maximum Revenue]]/(Debt[[#This Row],[Proposed Taxable Valuation]]/1000)&gt;Debt[[#This Row],[Max Debt RATE]],Debt[[#This Row],[Max Debt RATE]],Debt[[#This Row],[Unadjusted Maximum Revenue]]/(Debt[[#This Row],[Proposed Taxable Valuation]]/1000))</f>
        <v>2.7</v>
      </c>
      <c r="K141" s="26">
        <f>ROUND(Debt[[#This Row],[Proposed Taxable Valuation]]/1000*Debt[[#This Row],[Adjusted Rate]],0)</f>
        <v>783230</v>
      </c>
      <c r="L141" s="19">
        <f t="shared" si="15"/>
        <v>0</v>
      </c>
      <c r="M141" s="17">
        <f t="shared" si="16"/>
        <v>0</v>
      </c>
      <c r="N141" s="5">
        <v>290085218</v>
      </c>
      <c r="O141">
        <f>INDEX($R$3:$T$335,MATCH(Debt[[#This Row],[DistrictNumber]],$R$3:$R$335,0),3)</f>
        <v>2.7</v>
      </c>
      <c r="P141" s="9">
        <f t="shared" si="17"/>
        <v>783230.08860000002</v>
      </c>
      <c r="R141" t="s">
        <v>266</v>
      </c>
      <c r="S141" s="37" t="s">
        <v>266</v>
      </c>
      <c r="T141" s="34">
        <v>2.1336599999999999</v>
      </c>
    </row>
    <row r="142" spans="1:20" x14ac:dyDescent="0.35">
      <c r="A142" s="13">
        <v>2026</v>
      </c>
      <c r="B142" s="13">
        <f t="shared" si="12"/>
        <v>2025</v>
      </c>
      <c r="C142" t="s">
        <v>278</v>
      </c>
      <c r="D142" t="s">
        <v>279</v>
      </c>
      <c r="E142" s="5">
        <v>649105465</v>
      </c>
      <c r="F142" s="13">
        <f>INDEX($R$3:$T$335,MATCH(Debt[[#This Row],[DistrictNumber]],$R$3:$R$335,0),3)</f>
        <v>0</v>
      </c>
      <c r="G142" s="9">
        <f t="shared" si="13"/>
        <v>0</v>
      </c>
      <c r="H142" s="11">
        <v>1.02</v>
      </c>
      <c r="I142" s="12">
        <f t="shared" si="14"/>
        <v>0</v>
      </c>
      <c r="J142" s="15">
        <f>IF(Debt[[#This Row],[Unadjusted Maximum Revenue]]/(Debt[[#This Row],[Proposed Taxable Valuation]]/1000)&gt;Debt[[#This Row],[Max Debt RATE]],Debt[[#This Row],[Max Debt RATE]],Debt[[#This Row],[Unadjusted Maximum Revenue]]/(Debt[[#This Row],[Proposed Taxable Valuation]]/1000))</f>
        <v>0</v>
      </c>
      <c r="K142" s="26">
        <f>ROUND(Debt[[#This Row],[Proposed Taxable Valuation]]/1000*Debt[[#This Row],[Adjusted Rate]],0)</f>
        <v>0</v>
      </c>
      <c r="L142" s="19">
        <f t="shared" si="15"/>
        <v>0</v>
      </c>
      <c r="M142" s="17">
        <f t="shared" si="16"/>
        <v>0</v>
      </c>
      <c r="N142" s="5">
        <v>649105465</v>
      </c>
      <c r="O142">
        <f>INDEX($R$3:$T$335,MATCH(Debt[[#This Row],[DistrictNumber]],$R$3:$R$335,0),3)</f>
        <v>0</v>
      </c>
      <c r="P142" s="9">
        <f t="shared" si="17"/>
        <v>0</v>
      </c>
      <c r="R142" t="s">
        <v>268</v>
      </c>
      <c r="S142" s="36" t="s">
        <v>268</v>
      </c>
      <c r="T142" s="33">
        <v>1.66225</v>
      </c>
    </row>
    <row r="143" spans="1:20" x14ac:dyDescent="0.35">
      <c r="A143" s="13">
        <v>2026</v>
      </c>
      <c r="B143" s="13">
        <f t="shared" si="12"/>
        <v>2025</v>
      </c>
      <c r="C143" t="s">
        <v>280</v>
      </c>
      <c r="D143" t="s">
        <v>281</v>
      </c>
      <c r="E143" s="5">
        <v>531903677</v>
      </c>
      <c r="F143" s="13">
        <f>INDEX($R$3:$T$335,MATCH(Debt[[#This Row],[DistrictNumber]],$R$3:$R$335,0),3)</f>
        <v>0</v>
      </c>
      <c r="G143" s="9">
        <f t="shared" si="13"/>
        <v>0</v>
      </c>
      <c r="H143" s="11">
        <v>1.02</v>
      </c>
      <c r="I143" s="12">
        <f t="shared" si="14"/>
        <v>0</v>
      </c>
      <c r="J143" s="15">
        <f>IF(Debt[[#This Row],[Unadjusted Maximum Revenue]]/(Debt[[#This Row],[Proposed Taxable Valuation]]/1000)&gt;Debt[[#This Row],[Max Debt RATE]],Debt[[#This Row],[Max Debt RATE]],Debt[[#This Row],[Unadjusted Maximum Revenue]]/(Debt[[#This Row],[Proposed Taxable Valuation]]/1000))</f>
        <v>0</v>
      </c>
      <c r="K143" s="26">
        <f>ROUND(Debt[[#This Row],[Proposed Taxable Valuation]]/1000*Debt[[#This Row],[Adjusted Rate]],0)</f>
        <v>0</v>
      </c>
      <c r="L143" s="19">
        <f t="shared" si="15"/>
        <v>0</v>
      </c>
      <c r="M143" s="17">
        <f t="shared" si="16"/>
        <v>0</v>
      </c>
      <c r="N143" s="5">
        <v>531903677</v>
      </c>
      <c r="O143">
        <f>INDEX($R$3:$T$335,MATCH(Debt[[#This Row],[DistrictNumber]],$R$3:$R$335,0),3)</f>
        <v>0</v>
      </c>
      <c r="P143" s="9">
        <f t="shared" si="17"/>
        <v>0</v>
      </c>
      <c r="R143" t="s">
        <v>272</v>
      </c>
      <c r="S143" s="37" t="s">
        <v>272</v>
      </c>
      <c r="T143" s="34">
        <v>0</v>
      </c>
    </row>
    <row r="144" spans="1:20" x14ac:dyDescent="0.35">
      <c r="A144" s="13">
        <v>2026</v>
      </c>
      <c r="B144" s="13">
        <f t="shared" si="12"/>
        <v>2025</v>
      </c>
      <c r="C144" t="s">
        <v>282</v>
      </c>
      <c r="D144" t="s">
        <v>283</v>
      </c>
      <c r="E144" s="5">
        <v>577981341</v>
      </c>
      <c r="F144" s="13">
        <f>INDEX($R$3:$T$335,MATCH(Debt[[#This Row],[DistrictNumber]],$R$3:$R$335,0),3)</f>
        <v>1.7881899999999999</v>
      </c>
      <c r="G144" s="9">
        <f t="shared" si="13"/>
        <v>1033540.45416279</v>
      </c>
      <c r="H144" s="11">
        <v>1.02</v>
      </c>
      <c r="I144" s="12">
        <f t="shared" si="14"/>
        <v>1033540.45416279</v>
      </c>
      <c r="J144" s="15">
        <f>IF(Debt[[#This Row],[Unadjusted Maximum Revenue]]/(Debt[[#This Row],[Proposed Taxable Valuation]]/1000)&gt;Debt[[#This Row],[Max Debt RATE]],Debt[[#This Row],[Max Debt RATE]],Debt[[#This Row],[Unadjusted Maximum Revenue]]/(Debt[[#This Row],[Proposed Taxable Valuation]]/1000))</f>
        <v>1.7881899999999999</v>
      </c>
      <c r="K144" s="26">
        <f>ROUND(Debt[[#This Row],[Proposed Taxable Valuation]]/1000*Debt[[#This Row],[Adjusted Rate]],0)</f>
        <v>1033540</v>
      </c>
      <c r="L144" s="19">
        <f t="shared" si="15"/>
        <v>0</v>
      </c>
      <c r="M144" s="17">
        <f t="shared" si="16"/>
        <v>0</v>
      </c>
      <c r="N144" s="5">
        <v>577981341</v>
      </c>
      <c r="O144">
        <f>INDEX($R$3:$T$335,MATCH(Debt[[#This Row],[DistrictNumber]],$R$3:$R$335,0),3)</f>
        <v>1.7881899999999999</v>
      </c>
      <c r="P144" s="9">
        <f t="shared" si="17"/>
        <v>1033540.45416279</v>
      </c>
      <c r="R144" t="s">
        <v>274</v>
      </c>
      <c r="S144" s="36" t="s">
        <v>274</v>
      </c>
      <c r="T144" s="33">
        <v>2.69346</v>
      </c>
    </row>
    <row r="145" spans="1:20" x14ac:dyDescent="0.35">
      <c r="A145" s="13">
        <v>2026</v>
      </c>
      <c r="B145" s="13">
        <f t="shared" si="12"/>
        <v>2025</v>
      </c>
      <c r="C145" t="s">
        <v>284</v>
      </c>
      <c r="D145" t="s">
        <v>285</v>
      </c>
      <c r="E145" s="5">
        <v>1193734366</v>
      </c>
      <c r="F145" s="13">
        <f>INDEX($R$3:$T$335,MATCH(Debt[[#This Row],[DistrictNumber]],$R$3:$R$335,0),3)</f>
        <v>4.05</v>
      </c>
      <c r="G145" s="9">
        <f t="shared" si="13"/>
        <v>4834624.1822999995</v>
      </c>
      <c r="H145" s="11">
        <v>1.02</v>
      </c>
      <c r="I145" s="12">
        <f t="shared" si="14"/>
        <v>4834624.1822999995</v>
      </c>
      <c r="J145" s="15">
        <f>IF(Debt[[#This Row],[Unadjusted Maximum Revenue]]/(Debt[[#This Row],[Proposed Taxable Valuation]]/1000)&gt;Debt[[#This Row],[Max Debt RATE]],Debt[[#This Row],[Max Debt RATE]],Debt[[#This Row],[Unadjusted Maximum Revenue]]/(Debt[[#This Row],[Proposed Taxable Valuation]]/1000))</f>
        <v>4.05</v>
      </c>
      <c r="K145" s="26">
        <f>ROUND(Debt[[#This Row],[Proposed Taxable Valuation]]/1000*Debt[[#This Row],[Adjusted Rate]],0)</f>
        <v>4834624</v>
      </c>
      <c r="L145" s="19">
        <f t="shared" si="15"/>
        <v>0</v>
      </c>
      <c r="M145" s="17">
        <f t="shared" si="16"/>
        <v>0</v>
      </c>
      <c r="N145" s="5">
        <v>1193734366</v>
      </c>
      <c r="O145">
        <f>INDEX($R$3:$T$335,MATCH(Debt[[#This Row],[DistrictNumber]],$R$3:$R$335,0),3)</f>
        <v>4.05</v>
      </c>
      <c r="P145" s="9">
        <f t="shared" si="17"/>
        <v>4834624.1822999995</v>
      </c>
      <c r="R145" t="s">
        <v>276</v>
      </c>
      <c r="S145" s="37" t="s">
        <v>276</v>
      </c>
      <c r="T145" s="34">
        <v>2.7</v>
      </c>
    </row>
    <row r="146" spans="1:20" x14ac:dyDescent="0.35">
      <c r="A146" s="13">
        <v>2026</v>
      </c>
      <c r="B146" s="13">
        <f t="shared" si="12"/>
        <v>2025</v>
      </c>
      <c r="C146" t="s">
        <v>286</v>
      </c>
      <c r="D146" t="s">
        <v>287</v>
      </c>
      <c r="E146" s="5">
        <v>336738196</v>
      </c>
      <c r="F146" s="13">
        <f>INDEX($R$3:$T$335,MATCH(Debt[[#This Row],[DistrictNumber]],$R$3:$R$335,0),3)</f>
        <v>4.05</v>
      </c>
      <c r="G146" s="9">
        <f t="shared" si="13"/>
        <v>1363789.6938</v>
      </c>
      <c r="H146" s="11">
        <v>1.02</v>
      </c>
      <c r="I146" s="12">
        <f t="shared" si="14"/>
        <v>1363789.6938</v>
      </c>
      <c r="J146" s="15">
        <f>IF(Debt[[#This Row],[Unadjusted Maximum Revenue]]/(Debt[[#This Row],[Proposed Taxable Valuation]]/1000)&gt;Debt[[#This Row],[Max Debt RATE]],Debt[[#This Row],[Max Debt RATE]],Debt[[#This Row],[Unadjusted Maximum Revenue]]/(Debt[[#This Row],[Proposed Taxable Valuation]]/1000))</f>
        <v>4.05</v>
      </c>
      <c r="K146" s="26">
        <f>ROUND(Debt[[#This Row],[Proposed Taxable Valuation]]/1000*Debt[[#This Row],[Adjusted Rate]],0)</f>
        <v>1363790</v>
      </c>
      <c r="L146" s="19">
        <f t="shared" si="15"/>
        <v>0</v>
      </c>
      <c r="M146" s="17">
        <f t="shared" si="16"/>
        <v>0</v>
      </c>
      <c r="N146" s="5">
        <v>336738196</v>
      </c>
      <c r="O146">
        <f>INDEX($R$3:$T$335,MATCH(Debt[[#This Row],[DistrictNumber]],$R$3:$R$335,0),3)</f>
        <v>4.05</v>
      </c>
      <c r="P146" s="9">
        <f t="shared" si="17"/>
        <v>1363789.6938</v>
      </c>
      <c r="R146" t="s">
        <v>278</v>
      </c>
      <c r="S146" s="36" t="s">
        <v>278</v>
      </c>
      <c r="T146" s="33">
        <v>0</v>
      </c>
    </row>
    <row r="147" spans="1:20" x14ac:dyDescent="0.35">
      <c r="A147" s="13">
        <v>2026</v>
      </c>
      <c r="B147" s="13">
        <f t="shared" si="12"/>
        <v>2025</v>
      </c>
      <c r="C147" t="s">
        <v>288</v>
      </c>
      <c r="D147" t="s">
        <v>289</v>
      </c>
      <c r="E147" s="5">
        <v>8133720508</v>
      </c>
      <c r="F147" s="13">
        <f>INDEX($R$3:$T$335,MATCH(Debt[[#This Row],[DistrictNumber]],$R$3:$R$335,0),3)</f>
        <v>1.7161599999999999</v>
      </c>
      <c r="G147" s="9">
        <f t="shared" si="13"/>
        <v>13958765.78700928</v>
      </c>
      <c r="H147" s="11">
        <v>1.02</v>
      </c>
      <c r="I147" s="12">
        <f t="shared" si="14"/>
        <v>13958765.78700928</v>
      </c>
      <c r="J147" s="15">
        <f>IF(Debt[[#This Row],[Unadjusted Maximum Revenue]]/(Debt[[#This Row],[Proposed Taxable Valuation]]/1000)&gt;Debt[[#This Row],[Max Debt RATE]],Debt[[#This Row],[Max Debt RATE]],Debt[[#This Row],[Unadjusted Maximum Revenue]]/(Debt[[#This Row],[Proposed Taxable Valuation]]/1000))</f>
        <v>1.7161599999999999</v>
      </c>
      <c r="K147" s="26">
        <f>ROUND(Debt[[#This Row],[Proposed Taxable Valuation]]/1000*Debt[[#This Row],[Adjusted Rate]],0)</f>
        <v>13958766</v>
      </c>
      <c r="L147" s="19">
        <f t="shared" si="15"/>
        <v>0</v>
      </c>
      <c r="M147" s="17">
        <f t="shared" si="16"/>
        <v>0</v>
      </c>
      <c r="N147" s="5">
        <v>8133720508</v>
      </c>
      <c r="O147">
        <f>INDEX($R$3:$T$335,MATCH(Debt[[#This Row],[DistrictNumber]],$R$3:$R$335,0),3)</f>
        <v>1.7161599999999999</v>
      </c>
      <c r="P147" s="9">
        <f t="shared" si="17"/>
        <v>13958765.78700928</v>
      </c>
      <c r="R147" t="s">
        <v>280</v>
      </c>
      <c r="S147" s="37" t="s">
        <v>280</v>
      </c>
      <c r="T147" s="34">
        <v>0</v>
      </c>
    </row>
    <row r="148" spans="1:20" x14ac:dyDescent="0.35">
      <c r="A148" s="13">
        <v>2026</v>
      </c>
      <c r="B148" s="13">
        <f t="shared" si="12"/>
        <v>2025</v>
      </c>
      <c r="C148" t="s">
        <v>290</v>
      </c>
      <c r="D148" t="s">
        <v>291</v>
      </c>
      <c r="E148" s="5">
        <v>479054709</v>
      </c>
      <c r="F148" s="13">
        <f>INDEX($R$3:$T$335,MATCH(Debt[[#This Row],[DistrictNumber]],$R$3:$R$335,0),3)</f>
        <v>0</v>
      </c>
      <c r="G148" s="9">
        <f t="shared" si="13"/>
        <v>0</v>
      </c>
      <c r="H148" s="11">
        <v>1.02</v>
      </c>
      <c r="I148" s="12">
        <f t="shared" si="14"/>
        <v>0</v>
      </c>
      <c r="J148" s="15">
        <f>IF(Debt[[#This Row],[Unadjusted Maximum Revenue]]/(Debt[[#This Row],[Proposed Taxable Valuation]]/1000)&gt;Debt[[#This Row],[Max Debt RATE]],Debt[[#This Row],[Max Debt RATE]],Debt[[#This Row],[Unadjusted Maximum Revenue]]/(Debt[[#This Row],[Proposed Taxable Valuation]]/1000))</f>
        <v>0</v>
      </c>
      <c r="K148" s="26">
        <f>ROUND(Debt[[#This Row],[Proposed Taxable Valuation]]/1000*Debt[[#This Row],[Adjusted Rate]],0)</f>
        <v>0</v>
      </c>
      <c r="L148" s="19">
        <f t="shared" si="15"/>
        <v>0</v>
      </c>
      <c r="M148" s="17">
        <f t="shared" si="16"/>
        <v>0</v>
      </c>
      <c r="N148" s="5">
        <v>479054709</v>
      </c>
      <c r="O148">
        <f>INDEX($R$3:$T$335,MATCH(Debt[[#This Row],[DistrictNumber]],$R$3:$R$335,0),3)</f>
        <v>0</v>
      </c>
      <c r="P148" s="9">
        <f t="shared" si="17"/>
        <v>0</v>
      </c>
      <c r="R148" t="s">
        <v>282</v>
      </c>
      <c r="S148" s="36" t="s">
        <v>282</v>
      </c>
      <c r="T148" s="33">
        <v>1.7881899999999999</v>
      </c>
    </row>
    <row r="149" spans="1:20" x14ac:dyDescent="0.35">
      <c r="A149" s="13">
        <v>2026</v>
      </c>
      <c r="B149" s="13">
        <f t="shared" si="12"/>
        <v>2025</v>
      </c>
      <c r="C149" t="s">
        <v>292</v>
      </c>
      <c r="D149" t="s">
        <v>293</v>
      </c>
      <c r="E149" s="5">
        <v>208801399</v>
      </c>
      <c r="F149" s="13">
        <f>INDEX($R$3:$T$335,MATCH(Debt[[#This Row],[DistrictNumber]],$R$3:$R$335,0),3)</f>
        <v>4.05</v>
      </c>
      <c r="G149" s="9">
        <f t="shared" si="13"/>
        <v>845645.66594999994</v>
      </c>
      <c r="H149" s="11">
        <v>1.02</v>
      </c>
      <c r="I149" s="12">
        <f t="shared" si="14"/>
        <v>845645.66594999994</v>
      </c>
      <c r="J149" s="15">
        <f>IF(Debt[[#This Row],[Unadjusted Maximum Revenue]]/(Debt[[#This Row],[Proposed Taxable Valuation]]/1000)&gt;Debt[[#This Row],[Max Debt RATE]],Debt[[#This Row],[Max Debt RATE]],Debt[[#This Row],[Unadjusted Maximum Revenue]]/(Debt[[#This Row],[Proposed Taxable Valuation]]/1000))</f>
        <v>4.05</v>
      </c>
      <c r="K149" s="26">
        <f>ROUND(Debt[[#This Row],[Proposed Taxable Valuation]]/1000*Debt[[#This Row],[Adjusted Rate]],0)</f>
        <v>845646</v>
      </c>
      <c r="L149" s="19">
        <f t="shared" si="15"/>
        <v>0</v>
      </c>
      <c r="M149" s="17">
        <f t="shared" si="16"/>
        <v>0</v>
      </c>
      <c r="N149" s="5">
        <v>208801399</v>
      </c>
      <c r="O149">
        <f>INDEX($R$3:$T$335,MATCH(Debt[[#This Row],[DistrictNumber]],$R$3:$R$335,0),3)</f>
        <v>4.05</v>
      </c>
      <c r="P149" s="9">
        <f t="shared" si="17"/>
        <v>845645.66594999994</v>
      </c>
      <c r="R149" t="s">
        <v>284</v>
      </c>
      <c r="S149" s="37" t="s">
        <v>284</v>
      </c>
      <c r="T149" s="34">
        <v>4.05</v>
      </c>
    </row>
    <row r="150" spans="1:20" x14ac:dyDescent="0.35">
      <c r="A150" s="13">
        <v>2026</v>
      </c>
      <c r="B150" s="13">
        <f t="shared" si="12"/>
        <v>2025</v>
      </c>
      <c r="C150" t="s">
        <v>294</v>
      </c>
      <c r="D150" t="s">
        <v>295</v>
      </c>
      <c r="E150" s="5">
        <v>175252705</v>
      </c>
      <c r="F150" s="13">
        <f>INDEX($R$3:$T$335,MATCH(Debt[[#This Row],[DistrictNumber]],$R$3:$R$335,0),3)</f>
        <v>3.6021800000000002</v>
      </c>
      <c r="G150" s="9">
        <f t="shared" si="13"/>
        <v>631291.78889690002</v>
      </c>
      <c r="H150" s="11">
        <v>1.02</v>
      </c>
      <c r="I150" s="12">
        <f t="shared" si="14"/>
        <v>631291.78889690002</v>
      </c>
      <c r="J150" s="15">
        <f>IF(Debt[[#This Row],[Unadjusted Maximum Revenue]]/(Debt[[#This Row],[Proposed Taxable Valuation]]/1000)&gt;Debt[[#This Row],[Max Debt RATE]],Debt[[#This Row],[Max Debt RATE]],Debt[[#This Row],[Unadjusted Maximum Revenue]]/(Debt[[#This Row],[Proposed Taxable Valuation]]/1000))</f>
        <v>3.6021800000000002</v>
      </c>
      <c r="K150" s="26">
        <f>ROUND(Debt[[#This Row],[Proposed Taxable Valuation]]/1000*Debt[[#This Row],[Adjusted Rate]],0)</f>
        <v>631292</v>
      </c>
      <c r="L150" s="19">
        <f t="shared" si="15"/>
        <v>0</v>
      </c>
      <c r="M150" s="17">
        <f t="shared" si="16"/>
        <v>0</v>
      </c>
      <c r="N150" s="5">
        <v>175252705</v>
      </c>
      <c r="O150">
        <f>INDEX($R$3:$T$335,MATCH(Debt[[#This Row],[DistrictNumber]],$R$3:$R$335,0),3)</f>
        <v>3.6021800000000002</v>
      </c>
      <c r="P150" s="9">
        <f t="shared" si="17"/>
        <v>631291.78889690002</v>
      </c>
      <c r="R150" t="s">
        <v>286</v>
      </c>
      <c r="S150" s="36" t="s">
        <v>286</v>
      </c>
      <c r="T150" s="33">
        <v>4.05</v>
      </c>
    </row>
    <row r="151" spans="1:20" x14ac:dyDescent="0.35">
      <c r="A151" s="13">
        <v>2026</v>
      </c>
      <c r="B151" s="13">
        <f t="shared" si="12"/>
        <v>2025</v>
      </c>
      <c r="C151" t="s">
        <v>296</v>
      </c>
      <c r="D151" t="s">
        <v>297</v>
      </c>
      <c r="E151" s="5">
        <v>362973472</v>
      </c>
      <c r="F151" s="13">
        <f>INDEX($R$3:$T$335,MATCH(Debt[[#This Row],[DistrictNumber]],$R$3:$R$335,0),3)</f>
        <v>2.7</v>
      </c>
      <c r="G151" s="9">
        <f t="shared" si="13"/>
        <v>980028.37440000009</v>
      </c>
      <c r="H151" s="11">
        <v>1.02</v>
      </c>
      <c r="I151" s="12">
        <f t="shared" si="14"/>
        <v>980028.37440000009</v>
      </c>
      <c r="J151" s="15">
        <f>IF(Debt[[#This Row],[Unadjusted Maximum Revenue]]/(Debt[[#This Row],[Proposed Taxable Valuation]]/1000)&gt;Debt[[#This Row],[Max Debt RATE]],Debt[[#This Row],[Max Debt RATE]],Debt[[#This Row],[Unadjusted Maximum Revenue]]/(Debt[[#This Row],[Proposed Taxable Valuation]]/1000))</f>
        <v>2.7</v>
      </c>
      <c r="K151" s="26">
        <f>ROUND(Debt[[#This Row],[Proposed Taxable Valuation]]/1000*Debt[[#This Row],[Adjusted Rate]],0)</f>
        <v>980028</v>
      </c>
      <c r="L151" s="19">
        <f t="shared" si="15"/>
        <v>0</v>
      </c>
      <c r="M151" s="17">
        <f t="shared" si="16"/>
        <v>0</v>
      </c>
      <c r="N151" s="5">
        <v>362973472</v>
      </c>
      <c r="O151">
        <f>INDEX($R$3:$T$335,MATCH(Debt[[#This Row],[DistrictNumber]],$R$3:$R$335,0),3)</f>
        <v>2.7</v>
      </c>
      <c r="P151" s="9">
        <f t="shared" si="17"/>
        <v>980028.37440000009</v>
      </c>
      <c r="R151" t="s">
        <v>288</v>
      </c>
      <c r="S151" s="37" t="s">
        <v>288</v>
      </c>
      <c r="T151" s="34">
        <v>1.7161599999999999</v>
      </c>
    </row>
    <row r="152" spans="1:20" x14ac:dyDescent="0.35">
      <c r="A152" s="13">
        <v>2026</v>
      </c>
      <c r="B152" s="13">
        <f t="shared" si="12"/>
        <v>2025</v>
      </c>
      <c r="C152" t="s">
        <v>298</v>
      </c>
      <c r="D152" t="s">
        <v>299</v>
      </c>
      <c r="E152" s="5">
        <v>3525812098</v>
      </c>
      <c r="F152" s="13">
        <f>INDEX($R$3:$T$335,MATCH(Debt[[#This Row],[DistrictNumber]],$R$3:$R$335,0),3)</f>
        <v>0</v>
      </c>
      <c r="G152" s="9">
        <f t="shared" si="13"/>
        <v>0</v>
      </c>
      <c r="H152" s="11">
        <v>1.02</v>
      </c>
      <c r="I152" s="12">
        <f t="shared" si="14"/>
        <v>0</v>
      </c>
      <c r="J152" s="15">
        <f>IF(Debt[[#This Row],[Unadjusted Maximum Revenue]]/(Debt[[#This Row],[Proposed Taxable Valuation]]/1000)&gt;Debt[[#This Row],[Max Debt RATE]],Debt[[#This Row],[Max Debt RATE]],Debt[[#This Row],[Unadjusted Maximum Revenue]]/(Debt[[#This Row],[Proposed Taxable Valuation]]/1000))</f>
        <v>0</v>
      </c>
      <c r="K152" s="26">
        <f>ROUND(Debt[[#This Row],[Proposed Taxable Valuation]]/1000*Debt[[#This Row],[Adjusted Rate]],0)</f>
        <v>0</v>
      </c>
      <c r="L152" s="19">
        <f t="shared" si="15"/>
        <v>0</v>
      </c>
      <c r="M152" s="17">
        <f t="shared" si="16"/>
        <v>0</v>
      </c>
      <c r="N152" s="5">
        <v>3525812098</v>
      </c>
      <c r="O152">
        <f>INDEX($R$3:$T$335,MATCH(Debt[[#This Row],[DistrictNumber]],$R$3:$R$335,0),3)</f>
        <v>0</v>
      </c>
      <c r="P152" s="9">
        <f t="shared" si="17"/>
        <v>0</v>
      </c>
      <c r="R152" t="s">
        <v>290</v>
      </c>
      <c r="S152" s="36" t="s">
        <v>290</v>
      </c>
      <c r="T152" s="33">
        <v>0</v>
      </c>
    </row>
    <row r="153" spans="1:20" x14ac:dyDescent="0.35">
      <c r="A153" s="13">
        <v>2026</v>
      </c>
      <c r="B153" s="13">
        <f t="shared" si="12"/>
        <v>2025</v>
      </c>
      <c r="C153" t="s">
        <v>300</v>
      </c>
      <c r="D153" t="s">
        <v>301</v>
      </c>
      <c r="E153" s="5">
        <v>455447121</v>
      </c>
      <c r="F153" s="13">
        <f>INDEX($R$3:$T$335,MATCH(Debt[[#This Row],[DistrictNumber]],$R$3:$R$335,0),3)</f>
        <v>0</v>
      </c>
      <c r="G153" s="9">
        <f t="shared" si="13"/>
        <v>0</v>
      </c>
      <c r="H153" s="11">
        <v>1.02</v>
      </c>
      <c r="I153" s="12">
        <f t="shared" si="14"/>
        <v>0</v>
      </c>
      <c r="J153" s="15">
        <f>IF(Debt[[#This Row],[Unadjusted Maximum Revenue]]/(Debt[[#This Row],[Proposed Taxable Valuation]]/1000)&gt;Debt[[#This Row],[Max Debt RATE]],Debt[[#This Row],[Max Debt RATE]],Debt[[#This Row],[Unadjusted Maximum Revenue]]/(Debt[[#This Row],[Proposed Taxable Valuation]]/1000))</f>
        <v>0</v>
      </c>
      <c r="K153" s="26">
        <f>ROUND(Debt[[#This Row],[Proposed Taxable Valuation]]/1000*Debt[[#This Row],[Adjusted Rate]],0)</f>
        <v>0</v>
      </c>
      <c r="L153" s="19">
        <f t="shared" si="15"/>
        <v>0</v>
      </c>
      <c r="M153" s="17">
        <f t="shared" si="16"/>
        <v>0</v>
      </c>
      <c r="N153" s="5">
        <v>455447121</v>
      </c>
      <c r="O153">
        <f>INDEX($R$3:$T$335,MATCH(Debt[[#This Row],[DistrictNumber]],$R$3:$R$335,0),3)</f>
        <v>0</v>
      </c>
      <c r="P153" s="9">
        <f t="shared" si="17"/>
        <v>0</v>
      </c>
      <c r="R153" t="s">
        <v>292</v>
      </c>
      <c r="S153" s="37" t="s">
        <v>292</v>
      </c>
      <c r="T153" s="34">
        <v>4.05</v>
      </c>
    </row>
    <row r="154" spans="1:20" x14ac:dyDescent="0.35">
      <c r="A154" s="13">
        <v>2026</v>
      </c>
      <c r="B154" s="13">
        <f t="shared" si="12"/>
        <v>2025</v>
      </c>
      <c r="C154" t="s">
        <v>302</v>
      </c>
      <c r="D154" t="s">
        <v>303</v>
      </c>
      <c r="E154" s="5">
        <v>232181906</v>
      </c>
      <c r="F154" s="13">
        <f>INDEX($R$3:$T$335,MATCH(Debt[[#This Row],[DistrictNumber]],$R$3:$R$335,0),3)</f>
        <v>0</v>
      </c>
      <c r="G154" s="9">
        <f t="shared" si="13"/>
        <v>0</v>
      </c>
      <c r="H154" s="11">
        <v>1.02</v>
      </c>
      <c r="I154" s="12">
        <f t="shared" si="14"/>
        <v>0</v>
      </c>
      <c r="J154" s="15">
        <f>IF(Debt[[#This Row],[Unadjusted Maximum Revenue]]/(Debt[[#This Row],[Proposed Taxable Valuation]]/1000)&gt;Debt[[#This Row],[Max Debt RATE]],Debt[[#This Row],[Max Debt RATE]],Debt[[#This Row],[Unadjusted Maximum Revenue]]/(Debt[[#This Row],[Proposed Taxable Valuation]]/1000))</f>
        <v>0</v>
      </c>
      <c r="K154" s="26">
        <f>ROUND(Debt[[#This Row],[Proposed Taxable Valuation]]/1000*Debt[[#This Row],[Adjusted Rate]],0)</f>
        <v>0</v>
      </c>
      <c r="L154" s="19">
        <f t="shared" si="15"/>
        <v>0</v>
      </c>
      <c r="M154" s="17">
        <f t="shared" si="16"/>
        <v>0</v>
      </c>
      <c r="N154" s="5">
        <v>232181906</v>
      </c>
      <c r="O154">
        <f>INDEX($R$3:$T$335,MATCH(Debt[[#This Row],[DistrictNumber]],$R$3:$R$335,0),3)</f>
        <v>0</v>
      </c>
      <c r="P154" s="9">
        <f t="shared" si="17"/>
        <v>0</v>
      </c>
      <c r="R154" t="s">
        <v>294</v>
      </c>
      <c r="S154" s="36" t="s">
        <v>294</v>
      </c>
      <c r="T154" s="33">
        <v>3.6021800000000002</v>
      </c>
    </row>
    <row r="155" spans="1:20" x14ac:dyDescent="0.35">
      <c r="A155" s="13">
        <v>2026</v>
      </c>
      <c r="B155" s="13">
        <f t="shared" si="12"/>
        <v>2025</v>
      </c>
      <c r="C155" t="s">
        <v>304</v>
      </c>
      <c r="D155" t="s">
        <v>305</v>
      </c>
      <c r="E155" s="5">
        <v>255658095</v>
      </c>
      <c r="F155" s="13">
        <f>INDEX($R$3:$T$335,MATCH(Debt[[#This Row],[DistrictNumber]],$R$3:$R$335,0),3)</f>
        <v>0</v>
      </c>
      <c r="G155" s="9">
        <f t="shared" si="13"/>
        <v>0</v>
      </c>
      <c r="H155" s="11">
        <v>1.02</v>
      </c>
      <c r="I155" s="12">
        <f t="shared" si="14"/>
        <v>0</v>
      </c>
      <c r="J155" s="15">
        <f>IF(Debt[[#This Row],[Unadjusted Maximum Revenue]]/(Debt[[#This Row],[Proposed Taxable Valuation]]/1000)&gt;Debt[[#This Row],[Max Debt RATE]],Debt[[#This Row],[Max Debt RATE]],Debt[[#This Row],[Unadjusted Maximum Revenue]]/(Debt[[#This Row],[Proposed Taxable Valuation]]/1000))</f>
        <v>0</v>
      </c>
      <c r="K155" s="26">
        <f>ROUND(Debt[[#This Row],[Proposed Taxable Valuation]]/1000*Debt[[#This Row],[Adjusted Rate]],0)</f>
        <v>0</v>
      </c>
      <c r="L155" s="19">
        <f t="shared" si="15"/>
        <v>0</v>
      </c>
      <c r="M155" s="17">
        <f t="shared" si="16"/>
        <v>0</v>
      </c>
      <c r="N155" s="5">
        <v>255658095</v>
      </c>
      <c r="O155">
        <f>INDEX($R$3:$T$335,MATCH(Debt[[#This Row],[DistrictNumber]],$R$3:$R$335,0),3)</f>
        <v>0</v>
      </c>
      <c r="P155" s="9">
        <f t="shared" si="17"/>
        <v>0</v>
      </c>
      <c r="R155" t="s">
        <v>296</v>
      </c>
      <c r="S155" s="37" t="s">
        <v>296</v>
      </c>
      <c r="T155" s="34">
        <v>2.7</v>
      </c>
    </row>
    <row r="156" spans="1:20" x14ac:dyDescent="0.35">
      <c r="A156" s="13">
        <v>2026</v>
      </c>
      <c r="B156" s="13">
        <f t="shared" si="12"/>
        <v>2025</v>
      </c>
      <c r="C156" t="s">
        <v>306</v>
      </c>
      <c r="D156" t="s">
        <v>307</v>
      </c>
      <c r="E156" s="5">
        <v>574546545</v>
      </c>
      <c r="F156" s="13">
        <f>INDEX($R$3:$T$335,MATCH(Debt[[#This Row],[DistrictNumber]],$R$3:$R$335,0),3)</f>
        <v>3.3571399999999998</v>
      </c>
      <c r="G156" s="9">
        <f t="shared" si="13"/>
        <v>1928833.1880813001</v>
      </c>
      <c r="H156" s="11">
        <v>1.02</v>
      </c>
      <c r="I156" s="12">
        <f t="shared" si="14"/>
        <v>1928833.1880813001</v>
      </c>
      <c r="J156" s="15">
        <f>IF(Debt[[#This Row],[Unadjusted Maximum Revenue]]/(Debt[[#This Row],[Proposed Taxable Valuation]]/1000)&gt;Debt[[#This Row],[Max Debt RATE]],Debt[[#This Row],[Max Debt RATE]],Debt[[#This Row],[Unadjusted Maximum Revenue]]/(Debt[[#This Row],[Proposed Taxable Valuation]]/1000))</f>
        <v>3.3571399999999998</v>
      </c>
      <c r="K156" s="26">
        <f>ROUND(Debt[[#This Row],[Proposed Taxable Valuation]]/1000*Debt[[#This Row],[Adjusted Rate]],0)</f>
        <v>1928833</v>
      </c>
      <c r="L156" s="19">
        <f t="shared" si="15"/>
        <v>0</v>
      </c>
      <c r="M156" s="17">
        <f t="shared" si="16"/>
        <v>0</v>
      </c>
      <c r="N156" s="5">
        <v>574546545</v>
      </c>
      <c r="O156">
        <f>INDEX($R$3:$T$335,MATCH(Debt[[#This Row],[DistrictNumber]],$R$3:$R$335,0),3)</f>
        <v>3.3571399999999998</v>
      </c>
      <c r="P156" s="9">
        <f t="shared" si="17"/>
        <v>1928833.1880813001</v>
      </c>
      <c r="R156" t="s">
        <v>298</v>
      </c>
      <c r="S156" s="36" t="s">
        <v>298</v>
      </c>
      <c r="T156" s="33">
        <v>0</v>
      </c>
    </row>
    <row r="157" spans="1:20" x14ac:dyDescent="0.35">
      <c r="A157" s="13">
        <v>2026</v>
      </c>
      <c r="B157" s="13">
        <f t="shared" si="12"/>
        <v>2025</v>
      </c>
      <c r="C157" t="s">
        <v>308</v>
      </c>
      <c r="D157" t="s">
        <v>309</v>
      </c>
      <c r="E157" s="5">
        <v>397245858</v>
      </c>
      <c r="F157" s="13">
        <f>INDEX($R$3:$T$335,MATCH(Debt[[#This Row],[DistrictNumber]],$R$3:$R$335,0),3)</f>
        <v>0</v>
      </c>
      <c r="G157" s="9">
        <f t="shared" si="13"/>
        <v>0</v>
      </c>
      <c r="H157" s="11">
        <v>1.02</v>
      </c>
      <c r="I157" s="12">
        <f t="shared" si="14"/>
        <v>0</v>
      </c>
      <c r="J157" s="15">
        <f>IF(Debt[[#This Row],[Unadjusted Maximum Revenue]]/(Debt[[#This Row],[Proposed Taxable Valuation]]/1000)&gt;Debt[[#This Row],[Max Debt RATE]],Debt[[#This Row],[Max Debt RATE]],Debt[[#This Row],[Unadjusted Maximum Revenue]]/(Debt[[#This Row],[Proposed Taxable Valuation]]/1000))</f>
        <v>0</v>
      </c>
      <c r="K157" s="26">
        <f>ROUND(Debt[[#This Row],[Proposed Taxable Valuation]]/1000*Debt[[#This Row],[Adjusted Rate]],0)</f>
        <v>0</v>
      </c>
      <c r="L157" s="19">
        <f t="shared" si="15"/>
        <v>0</v>
      </c>
      <c r="M157" s="17">
        <f t="shared" si="16"/>
        <v>0</v>
      </c>
      <c r="N157" s="5">
        <v>397245858</v>
      </c>
      <c r="O157">
        <f>INDEX($R$3:$T$335,MATCH(Debt[[#This Row],[DistrictNumber]],$R$3:$R$335,0),3)</f>
        <v>0</v>
      </c>
      <c r="P157" s="9">
        <f t="shared" si="17"/>
        <v>0</v>
      </c>
      <c r="R157" t="s">
        <v>300</v>
      </c>
      <c r="S157" s="37" t="s">
        <v>300</v>
      </c>
      <c r="T157" s="34">
        <v>0</v>
      </c>
    </row>
    <row r="158" spans="1:20" x14ac:dyDescent="0.35">
      <c r="A158" s="13">
        <v>2026</v>
      </c>
      <c r="B158" s="13">
        <f t="shared" si="12"/>
        <v>2025</v>
      </c>
      <c r="C158" t="s">
        <v>310</v>
      </c>
      <c r="D158" t="s">
        <v>311</v>
      </c>
      <c r="E158" s="5">
        <v>98086359</v>
      </c>
      <c r="F158" s="13">
        <f>INDEX($R$3:$T$335,MATCH(Debt[[#This Row],[DistrictNumber]],$R$3:$R$335,0),3)</f>
        <v>1.5800700000000001</v>
      </c>
      <c r="G158" s="9">
        <f t="shared" si="13"/>
        <v>154983.31326513001</v>
      </c>
      <c r="H158" s="11">
        <v>1.02</v>
      </c>
      <c r="I158" s="12">
        <f t="shared" si="14"/>
        <v>154983.31326513001</v>
      </c>
      <c r="J158" s="15">
        <f>IF(Debt[[#This Row],[Unadjusted Maximum Revenue]]/(Debt[[#This Row],[Proposed Taxable Valuation]]/1000)&gt;Debt[[#This Row],[Max Debt RATE]],Debt[[#This Row],[Max Debt RATE]],Debt[[#This Row],[Unadjusted Maximum Revenue]]/(Debt[[#This Row],[Proposed Taxable Valuation]]/1000))</f>
        <v>1.5800700000000001</v>
      </c>
      <c r="K158" s="26">
        <f>ROUND(Debt[[#This Row],[Proposed Taxable Valuation]]/1000*Debt[[#This Row],[Adjusted Rate]],0)</f>
        <v>154983</v>
      </c>
      <c r="L158" s="19">
        <f t="shared" si="15"/>
        <v>0</v>
      </c>
      <c r="M158" s="17">
        <f t="shared" si="16"/>
        <v>0</v>
      </c>
      <c r="N158" s="5">
        <v>98086359</v>
      </c>
      <c r="O158">
        <f>INDEX($R$3:$T$335,MATCH(Debt[[#This Row],[DistrictNumber]],$R$3:$R$335,0),3)</f>
        <v>1.5800700000000001</v>
      </c>
      <c r="P158" s="9">
        <f t="shared" si="17"/>
        <v>154983.31326513001</v>
      </c>
      <c r="R158" t="s">
        <v>302</v>
      </c>
      <c r="S158" s="36" t="s">
        <v>302</v>
      </c>
      <c r="T158" s="33">
        <v>0</v>
      </c>
    </row>
    <row r="159" spans="1:20" x14ac:dyDescent="0.35">
      <c r="A159" s="13">
        <v>2026</v>
      </c>
      <c r="B159" s="13">
        <f t="shared" si="12"/>
        <v>2025</v>
      </c>
      <c r="C159" t="s">
        <v>312</v>
      </c>
      <c r="D159" t="s">
        <v>313</v>
      </c>
      <c r="E159" s="5">
        <v>214183515</v>
      </c>
      <c r="F159" s="13">
        <f>INDEX($R$3:$T$335,MATCH(Debt[[#This Row],[DistrictNumber]],$R$3:$R$335,0),3)</f>
        <v>0</v>
      </c>
      <c r="G159" s="9">
        <f t="shared" si="13"/>
        <v>0</v>
      </c>
      <c r="H159" s="11">
        <v>1.02</v>
      </c>
      <c r="I159" s="12">
        <f t="shared" si="14"/>
        <v>0</v>
      </c>
      <c r="J159" s="15">
        <f>IF(Debt[[#This Row],[Unadjusted Maximum Revenue]]/(Debt[[#This Row],[Proposed Taxable Valuation]]/1000)&gt;Debt[[#This Row],[Max Debt RATE]],Debt[[#This Row],[Max Debt RATE]],Debt[[#This Row],[Unadjusted Maximum Revenue]]/(Debt[[#This Row],[Proposed Taxable Valuation]]/1000))</f>
        <v>0</v>
      </c>
      <c r="K159" s="26">
        <f>ROUND(Debt[[#This Row],[Proposed Taxable Valuation]]/1000*Debt[[#This Row],[Adjusted Rate]],0)</f>
        <v>0</v>
      </c>
      <c r="L159" s="19">
        <f t="shared" si="15"/>
        <v>0</v>
      </c>
      <c r="M159" s="17">
        <f t="shared" si="16"/>
        <v>0</v>
      </c>
      <c r="N159" s="5">
        <v>214183515</v>
      </c>
      <c r="O159">
        <f>INDEX($R$3:$T$335,MATCH(Debt[[#This Row],[DistrictNumber]],$R$3:$R$335,0),3)</f>
        <v>0</v>
      </c>
      <c r="P159" s="9">
        <f t="shared" si="17"/>
        <v>0</v>
      </c>
      <c r="R159" t="s">
        <v>304</v>
      </c>
      <c r="S159" s="37" t="s">
        <v>304</v>
      </c>
      <c r="T159" s="34">
        <v>0</v>
      </c>
    </row>
    <row r="160" spans="1:20" x14ac:dyDescent="0.35">
      <c r="A160" s="13">
        <v>2026</v>
      </c>
      <c r="B160" s="13">
        <f t="shared" si="12"/>
        <v>2025</v>
      </c>
      <c r="C160" t="s">
        <v>314</v>
      </c>
      <c r="D160" t="s">
        <v>315</v>
      </c>
      <c r="E160" s="5">
        <v>303802054</v>
      </c>
      <c r="F160" s="13">
        <f>INDEX($R$3:$T$335,MATCH(Debt[[#This Row],[DistrictNumber]],$R$3:$R$335,0),3)</f>
        <v>0</v>
      </c>
      <c r="G160" s="9">
        <f t="shared" si="13"/>
        <v>0</v>
      </c>
      <c r="H160" s="11">
        <v>1.02</v>
      </c>
      <c r="I160" s="12">
        <f t="shared" si="14"/>
        <v>0</v>
      </c>
      <c r="J160" s="15">
        <f>IF(Debt[[#This Row],[Unadjusted Maximum Revenue]]/(Debt[[#This Row],[Proposed Taxable Valuation]]/1000)&gt;Debt[[#This Row],[Max Debt RATE]],Debt[[#This Row],[Max Debt RATE]],Debt[[#This Row],[Unadjusted Maximum Revenue]]/(Debt[[#This Row],[Proposed Taxable Valuation]]/1000))</f>
        <v>0</v>
      </c>
      <c r="K160" s="26">
        <f>ROUND(Debt[[#This Row],[Proposed Taxable Valuation]]/1000*Debt[[#This Row],[Adjusted Rate]],0)</f>
        <v>0</v>
      </c>
      <c r="L160" s="19">
        <f t="shared" si="15"/>
        <v>0</v>
      </c>
      <c r="M160" s="17">
        <f t="shared" si="16"/>
        <v>0</v>
      </c>
      <c r="N160" s="5">
        <v>303802054</v>
      </c>
      <c r="O160">
        <f>INDEX($R$3:$T$335,MATCH(Debt[[#This Row],[DistrictNumber]],$R$3:$R$335,0),3)</f>
        <v>0</v>
      </c>
      <c r="P160" s="9">
        <f t="shared" si="17"/>
        <v>0</v>
      </c>
      <c r="R160" t="s">
        <v>306</v>
      </c>
      <c r="S160" s="36" t="s">
        <v>306</v>
      </c>
      <c r="T160" s="33">
        <v>3.3571399999999998</v>
      </c>
    </row>
    <row r="161" spans="1:20" x14ac:dyDescent="0.35">
      <c r="A161" s="13">
        <v>2026</v>
      </c>
      <c r="B161" s="13">
        <f t="shared" si="12"/>
        <v>2025</v>
      </c>
      <c r="C161" t="s">
        <v>316</v>
      </c>
      <c r="D161" t="s">
        <v>317</v>
      </c>
      <c r="E161" s="5">
        <v>1249876231</v>
      </c>
      <c r="F161" s="13">
        <f>INDEX($R$3:$T$335,MATCH(Debt[[#This Row],[DistrictNumber]],$R$3:$R$335,0),3)</f>
        <v>0</v>
      </c>
      <c r="G161" s="9">
        <f t="shared" si="13"/>
        <v>0</v>
      </c>
      <c r="H161" s="11">
        <v>1.02</v>
      </c>
      <c r="I161" s="12">
        <f t="shared" si="14"/>
        <v>0</v>
      </c>
      <c r="J161" s="15">
        <f>IF(Debt[[#This Row],[Unadjusted Maximum Revenue]]/(Debt[[#This Row],[Proposed Taxable Valuation]]/1000)&gt;Debt[[#This Row],[Max Debt RATE]],Debt[[#This Row],[Max Debt RATE]],Debt[[#This Row],[Unadjusted Maximum Revenue]]/(Debt[[#This Row],[Proposed Taxable Valuation]]/1000))</f>
        <v>0</v>
      </c>
      <c r="K161" s="26">
        <f>ROUND(Debt[[#This Row],[Proposed Taxable Valuation]]/1000*Debt[[#This Row],[Adjusted Rate]],0)</f>
        <v>0</v>
      </c>
      <c r="L161" s="19">
        <f t="shared" si="15"/>
        <v>0</v>
      </c>
      <c r="M161" s="17">
        <f t="shared" si="16"/>
        <v>0</v>
      </c>
      <c r="N161" s="5">
        <v>1249876231</v>
      </c>
      <c r="O161">
        <f>INDEX($R$3:$T$335,MATCH(Debt[[#This Row],[DistrictNumber]],$R$3:$R$335,0),3)</f>
        <v>0</v>
      </c>
      <c r="P161" s="9">
        <f t="shared" si="17"/>
        <v>0</v>
      </c>
      <c r="R161" t="s">
        <v>308</v>
      </c>
      <c r="S161" s="37" t="s">
        <v>308</v>
      </c>
      <c r="T161" s="34">
        <v>0</v>
      </c>
    </row>
    <row r="162" spans="1:20" x14ac:dyDescent="0.35">
      <c r="A162" s="13">
        <v>2026</v>
      </c>
      <c r="B162" s="13">
        <f t="shared" si="12"/>
        <v>2025</v>
      </c>
      <c r="C162" t="s">
        <v>318</v>
      </c>
      <c r="D162" t="s">
        <v>319</v>
      </c>
      <c r="E162" s="5">
        <v>211646896</v>
      </c>
      <c r="F162" s="13">
        <f>INDEX($R$3:$T$335,MATCH(Debt[[#This Row],[DistrictNumber]],$R$3:$R$335,0),3)</f>
        <v>3.5331299999999999</v>
      </c>
      <c r="G162" s="9">
        <f t="shared" si="13"/>
        <v>747775.99766448</v>
      </c>
      <c r="H162" s="11">
        <v>1.02</v>
      </c>
      <c r="I162" s="12">
        <f t="shared" si="14"/>
        <v>747775.99766448</v>
      </c>
      <c r="J162" s="15">
        <f>IF(Debt[[#This Row],[Unadjusted Maximum Revenue]]/(Debt[[#This Row],[Proposed Taxable Valuation]]/1000)&gt;Debt[[#This Row],[Max Debt RATE]],Debt[[#This Row],[Max Debt RATE]],Debt[[#This Row],[Unadjusted Maximum Revenue]]/(Debt[[#This Row],[Proposed Taxable Valuation]]/1000))</f>
        <v>3.5331299999999999</v>
      </c>
      <c r="K162" s="26">
        <f>ROUND(Debt[[#This Row],[Proposed Taxable Valuation]]/1000*Debt[[#This Row],[Adjusted Rate]],0)</f>
        <v>747776</v>
      </c>
      <c r="L162" s="19">
        <f t="shared" si="15"/>
        <v>0</v>
      </c>
      <c r="M162" s="17">
        <f t="shared" si="16"/>
        <v>0</v>
      </c>
      <c r="N162" s="5">
        <v>211646896</v>
      </c>
      <c r="O162">
        <f>INDEX($R$3:$T$335,MATCH(Debt[[#This Row],[DistrictNumber]],$R$3:$R$335,0),3)</f>
        <v>3.5331299999999999</v>
      </c>
      <c r="P162" s="9">
        <f t="shared" si="17"/>
        <v>747775.99766448</v>
      </c>
      <c r="R162" t="s">
        <v>310</v>
      </c>
      <c r="S162" s="36" t="s">
        <v>310</v>
      </c>
      <c r="T162" s="33">
        <v>1.5800700000000001</v>
      </c>
    </row>
    <row r="163" spans="1:20" x14ac:dyDescent="0.35">
      <c r="A163" s="13">
        <v>2026</v>
      </c>
      <c r="B163" s="13">
        <f t="shared" si="12"/>
        <v>2025</v>
      </c>
      <c r="C163" t="s">
        <v>320</v>
      </c>
      <c r="D163" t="s">
        <v>321</v>
      </c>
      <c r="E163" s="5">
        <v>1925357146</v>
      </c>
      <c r="F163" s="13">
        <f>INDEX($R$3:$T$335,MATCH(Debt[[#This Row],[DistrictNumber]],$R$3:$R$335,0),3)</f>
        <v>0</v>
      </c>
      <c r="G163" s="9">
        <f t="shared" si="13"/>
        <v>0</v>
      </c>
      <c r="H163" s="11">
        <v>1.02</v>
      </c>
      <c r="I163" s="12">
        <f t="shared" si="14"/>
        <v>0</v>
      </c>
      <c r="J163" s="15">
        <f>IF(Debt[[#This Row],[Unadjusted Maximum Revenue]]/(Debt[[#This Row],[Proposed Taxable Valuation]]/1000)&gt;Debt[[#This Row],[Max Debt RATE]],Debt[[#This Row],[Max Debt RATE]],Debt[[#This Row],[Unadjusted Maximum Revenue]]/(Debt[[#This Row],[Proposed Taxable Valuation]]/1000))</f>
        <v>0</v>
      </c>
      <c r="K163" s="26">
        <f>ROUND(Debt[[#This Row],[Proposed Taxable Valuation]]/1000*Debt[[#This Row],[Adjusted Rate]],0)</f>
        <v>0</v>
      </c>
      <c r="L163" s="19">
        <f t="shared" si="15"/>
        <v>0</v>
      </c>
      <c r="M163" s="17">
        <f t="shared" si="16"/>
        <v>0</v>
      </c>
      <c r="N163" s="5">
        <v>1925357146</v>
      </c>
      <c r="O163">
        <f>INDEX($R$3:$T$335,MATCH(Debt[[#This Row],[DistrictNumber]],$R$3:$R$335,0),3)</f>
        <v>0</v>
      </c>
      <c r="P163" s="9">
        <f t="shared" si="17"/>
        <v>0</v>
      </c>
      <c r="R163" t="s">
        <v>312</v>
      </c>
      <c r="S163" s="37" t="s">
        <v>312</v>
      </c>
      <c r="T163" s="34">
        <v>0</v>
      </c>
    </row>
    <row r="164" spans="1:20" x14ac:dyDescent="0.35">
      <c r="A164" s="13">
        <v>2026</v>
      </c>
      <c r="B164" s="13">
        <f t="shared" si="12"/>
        <v>2025</v>
      </c>
      <c r="C164" t="s">
        <v>322</v>
      </c>
      <c r="D164" t="s">
        <v>323</v>
      </c>
      <c r="E164" s="5">
        <v>2858692497</v>
      </c>
      <c r="F164" s="13">
        <f>INDEX($R$3:$T$335,MATCH(Debt[[#This Row],[DistrictNumber]],$R$3:$R$335,0),3)</f>
        <v>1.97028</v>
      </c>
      <c r="G164" s="9">
        <f t="shared" si="13"/>
        <v>5632424.6529891603</v>
      </c>
      <c r="H164" s="11">
        <v>1.02</v>
      </c>
      <c r="I164" s="12">
        <f t="shared" si="14"/>
        <v>5632424.6529891603</v>
      </c>
      <c r="J164" s="15">
        <f>IF(Debt[[#This Row],[Unadjusted Maximum Revenue]]/(Debt[[#This Row],[Proposed Taxable Valuation]]/1000)&gt;Debt[[#This Row],[Max Debt RATE]],Debt[[#This Row],[Max Debt RATE]],Debt[[#This Row],[Unadjusted Maximum Revenue]]/(Debt[[#This Row],[Proposed Taxable Valuation]]/1000))</f>
        <v>1.97028</v>
      </c>
      <c r="K164" s="26">
        <f>ROUND(Debt[[#This Row],[Proposed Taxable Valuation]]/1000*Debt[[#This Row],[Adjusted Rate]],0)</f>
        <v>5632425</v>
      </c>
      <c r="L164" s="19">
        <f t="shared" si="15"/>
        <v>0</v>
      </c>
      <c r="M164" s="17">
        <f t="shared" si="16"/>
        <v>0</v>
      </c>
      <c r="N164" s="5">
        <v>2858692497</v>
      </c>
      <c r="O164">
        <f>INDEX($R$3:$T$335,MATCH(Debt[[#This Row],[DistrictNumber]],$R$3:$R$335,0),3)</f>
        <v>1.97028</v>
      </c>
      <c r="P164" s="9">
        <f t="shared" si="17"/>
        <v>5632424.6529891603</v>
      </c>
      <c r="R164" t="s">
        <v>314</v>
      </c>
      <c r="S164" s="36" t="s">
        <v>314</v>
      </c>
      <c r="T164" s="33">
        <v>0</v>
      </c>
    </row>
    <row r="165" spans="1:20" x14ac:dyDescent="0.35">
      <c r="A165" s="13">
        <v>2026</v>
      </c>
      <c r="B165" s="13">
        <f t="shared" si="12"/>
        <v>2025</v>
      </c>
      <c r="C165" t="s">
        <v>324</v>
      </c>
      <c r="D165" t="s">
        <v>325</v>
      </c>
      <c r="E165" s="5">
        <v>230583312</v>
      </c>
      <c r="F165" s="13">
        <f>INDEX($R$3:$T$335,MATCH(Debt[[#This Row],[DistrictNumber]],$R$3:$R$335,0),3)</f>
        <v>4.03789</v>
      </c>
      <c r="G165" s="9">
        <f t="shared" si="13"/>
        <v>931070.04969168</v>
      </c>
      <c r="H165" s="11">
        <v>1.02</v>
      </c>
      <c r="I165" s="12">
        <f t="shared" si="14"/>
        <v>931070.04969168</v>
      </c>
      <c r="J165" s="15">
        <f>IF(Debt[[#This Row],[Unadjusted Maximum Revenue]]/(Debt[[#This Row],[Proposed Taxable Valuation]]/1000)&gt;Debt[[#This Row],[Max Debt RATE]],Debt[[#This Row],[Max Debt RATE]],Debt[[#This Row],[Unadjusted Maximum Revenue]]/(Debt[[#This Row],[Proposed Taxable Valuation]]/1000))</f>
        <v>4.03789</v>
      </c>
      <c r="K165" s="26">
        <f>ROUND(Debt[[#This Row],[Proposed Taxable Valuation]]/1000*Debt[[#This Row],[Adjusted Rate]],0)</f>
        <v>931070</v>
      </c>
      <c r="L165" s="19">
        <f t="shared" si="15"/>
        <v>0</v>
      </c>
      <c r="M165" s="17">
        <f t="shared" si="16"/>
        <v>0</v>
      </c>
      <c r="N165" s="5">
        <v>230583312</v>
      </c>
      <c r="O165">
        <f>INDEX($R$3:$T$335,MATCH(Debt[[#This Row],[DistrictNumber]],$R$3:$R$335,0),3)</f>
        <v>4.03789</v>
      </c>
      <c r="P165" s="9">
        <f t="shared" si="17"/>
        <v>931070.04969168</v>
      </c>
      <c r="R165" t="s">
        <v>316</v>
      </c>
      <c r="S165" s="37" t="s">
        <v>316</v>
      </c>
      <c r="T165" s="34">
        <v>0</v>
      </c>
    </row>
    <row r="166" spans="1:20" x14ac:dyDescent="0.35">
      <c r="A166" s="13">
        <v>2026</v>
      </c>
      <c r="B166" s="13">
        <f t="shared" si="12"/>
        <v>2025</v>
      </c>
      <c r="C166" t="s">
        <v>326</v>
      </c>
      <c r="D166" t="s">
        <v>327</v>
      </c>
      <c r="E166" s="5">
        <v>257389511</v>
      </c>
      <c r="F166" s="13">
        <f>INDEX($R$3:$T$335,MATCH(Debt[[#This Row],[DistrictNumber]],$R$3:$R$335,0),3)</f>
        <v>2.55653</v>
      </c>
      <c r="G166" s="9">
        <f t="shared" si="13"/>
        <v>658024.00655683002</v>
      </c>
      <c r="H166" s="11">
        <v>1.02</v>
      </c>
      <c r="I166" s="12">
        <f t="shared" si="14"/>
        <v>658024.00655683002</v>
      </c>
      <c r="J166" s="15">
        <f>IF(Debt[[#This Row],[Unadjusted Maximum Revenue]]/(Debt[[#This Row],[Proposed Taxable Valuation]]/1000)&gt;Debt[[#This Row],[Max Debt RATE]],Debt[[#This Row],[Max Debt RATE]],Debt[[#This Row],[Unadjusted Maximum Revenue]]/(Debt[[#This Row],[Proposed Taxable Valuation]]/1000))</f>
        <v>2.55653</v>
      </c>
      <c r="K166" s="26">
        <f>ROUND(Debt[[#This Row],[Proposed Taxable Valuation]]/1000*Debt[[#This Row],[Adjusted Rate]],0)</f>
        <v>658024</v>
      </c>
      <c r="L166" s="19">
        <f t="shared" si="15"/>
        <v>0</v>
      </c>
      <c r="M166" s="17">
        <f t="shared" si="16"/>
        <v>0</v>
      </c>
      <c r="N166" s="5">
        <v>257389511</v>
      </c>
      <c r="O166">
        <f>INDEX($R$3:$T$335,MATCH(Debt[[#This Row],[DistrictNumber]],$R$3:$R$335,0),3)</f>
        <v>2.55653</v>
      </c>
      <c r="P166" s="9">
        <f t="shared" si="17"/>
        <v>658024.00655683002</v>
      </c>
      <c r="R166" t="s">
        <v>318</v>
      </c>
      <c r="S166" s="36" t="s">
        <v>318</v>
      </c>
      <c r="T166" s="33">
        <v>3.5331299999999999</v>
      </c>
    </row>
    <row r="167" spans="1:20" x14ac:dyDescent="0.35">
      <c r="A167" s="13">
        <v>2026</v>
      </c>
      <c r="B167" s="13">
        <f t="shared" si="12"/>
        <v>2025</v>
      </c>
      <c r="C167" t="s">
        <v>328</v>
      </c>
      <c r="D167" t="s">
        <v>329</v>
      </c>
      <c r="E167" s="5">
        <v>204934978</v>
      </c>
      <c r="F167" s="13">
        <f>INDEX($R$3:$T$335,MATCH(Debt[[#This Row],[DistrictNumber]],$R$3:$R$335,0),3)</f>
        <v>2.6888899999999998</v>
      </c>
      <c r="G167" s="9">
        <f t="shared" si="13"/>
        <v>551047.61299441999</v>
      </c>
      <c r="H167" s="11">
        <v>1.02</v>
      </c>
      <c r="I167" s="12">
        <f t="shared" si="14"/>
        <v>551047.61299441999</v>
      </c>
      <c r="J167" s="15">
        <f>IF(Debt[[#This Row],[Unadjusted Maximum Revenue]]/(Debt[[#This Row],[Proposed Taxable Valuation]]/1000)&gt;Debt[[#This Row],[Max Debt RATE]],Debt[[#This Row],[Max Debt RATE]],Debt[[#This Row],[Unadjusted Maximum Revenue]]/(Debt[[#This Row],[Proposed Taxable Valuation]]/1000))</f>
        <v>2.6888899999999998</v>
      </c>
      <c r="K167" s="26">
        <f>ROUND(Debt[[#This Row],[Proposed Taxable Valuation]]/1000*Debt[[#This Row],[Adjusted Rate]],0)</f>
        <v>551048</v>
      </c>
      <c r="L167" s="19">
        <f t="shared" si="15"/>
        <v>0</v>
      </c>
      <c r="M167" s="17">
        <f t="shared" si="16"/>
        <v>0</v>
      </c>
      <c r="N167" s="5">
        <v>204934978</v>
      </c>
      <c r="O167">
        <f>INDEX($R$3:$T$335,MATCH(Debt[[#This Row],[DistrictNumber]],$R$3:$R$335,0),3)</f>
        <v>2.6888899999999998</v>
      </c>
      <c r="P167" s="9">
        <f t="shared" si="17"/>
        <v>551047.61299441999</v>
      </c>
      <c r="R167" t="s">
        <v>320</v>
      </c>
      <c r="S167" s="37" t="s">
        <v>320</v>
      </c>
      <c r="T167" s="34">
        <v>0</v>
      </c>
    </row>
    <row r="168" spans="1:20" x14ac:dyDescent="0.35">
      <c r="A168" s="13">
        <v>2026</v>
      </c>
      <c r="B168" s="13">
        <f t="shared" si="12"/>
        <v>2025</v>
      </c>
      <c r="C168" t="s">
        <v>330</v>
      </c>
      <c r="D168" t="s">
        <v>331</v>
      </c>
      <c r="E168" s="5">
        <v>336868644</v>
      </c>
      <c r="F168" s="13">
        <f>INDEX($R$3:$T$335,MATCH(Debt[[#This Row],[DistrictNumber]],$R$3:$R$335,0),3)</f>
        <v>0</v>
      </c>
      <c r="G168" s="9">
        <f t="shared" si="13"/>
        <v>0</v>
      </c>
      <c r="H168" s="11">
        <v>1.02</v>
      </c>
      <c r="I168" s="12">
        <f t="shared" si="14"/>
        <v>0</v>
      </c>
      <c r="J168" s="15">
        <f>IF(Debt[[#This Row],[Unadjusted Maximum Revenue]]/(Debt[[#This Row],[Proposed Taxable Valuation]]/1000)&gt;Debt[[#This Row],[Max Debt RATE]],Debt[[#This Row],[Max Debt RATE]],Debt[[#This Row],[Unadjusted Maximum Revenue]]/(Debt[[#This Row],[Proposed Taxable Valuation]]/1000))</f>
        <v>0</v>
      </c>
      <c r="K168" s="26">
        <f>ROUND(Debt[[#This Row],[Proposed Taxable Valuation]]/1000*Debt[[#This Row],[Adjusted Rate]],0)</f>
        <v>0</v>
      </c>
      <c r="L168" s="19">
        <f t="shared" si="15"/>
        <v>0</v>
      </c>
      <c r="M168" s="17">
        <f t="shared" si="16"/>
        <v>0</v>
      </c>
      <c r="N168" s="5">
        <v>336868644</v>
      </c>
      <c r="O168">
        <f>INDEX($R$3:$T$335,MATCH(Debt[[#This Row],[DistrictNumber]],$R$3:$R$335,0),3)</f>
        <v>0</v>
      </c>
      <c r="P168" s="9">
        <f t="shared" si="17"/>
        <v>0</v>
      </c>
      <c r="R168" t="s">
        <v>322</v>
      </c>
      <c r="S168" s="36" t="s">
        <v>322</v>
      </c>
      <c r="T168" s="33">
        <v>1.97028</v>
      </c>
    </row>
    <row r="169" spans="1:20" x14ac:dyDescent="0.35">
      <c r="A169" s="13">
        <v>2026</v>
      </c>
      <c r="B169" s="13">
        <f t="shared" si="12"/>
        <v>2025</v>
      </c>
      <c r="C169" t="s">
        <v>332</v>
      </c>
      <c r="D169" t="s">
        <v>333</v>
      </c>
      <c r="E169" s="5">
        <v>302372470</v>
      </c>
      <c r="F169" s="13">
        <f>INDEX($R$3:$T$335,MATCH(Debt[[#This Row],[DistrictNumber]],$R$3:$R$335,0),3)</f>
        <v>2.67041</v>
      </c>
      <c r="G169" s="9">
        <f t="shared" si="13"/>
        <v>807458.46761269995</v>
      </c>
      <c r="H169" s="11">
        <v>1.02</v>
      </c>
      <c r="I169" s="12">
        <f t="shared" si="14"/>
        <v>807458.46761269995</v>
      </c>
      <c r="J169" s="15">
        <f>IF(Debt[[#This Row],[Unadjusted Maximum Revenue]]/(Debt[[#This Row],[Proposed Taxable Valuation]]/1000)&gt;Debt[[#This Row],[Max Debt RATE]],Debt[[#This Row],[Max Debt RATE]],Debt[[#This Row],[Unadjusted Maximum Revenue]]/(Debt[[#This Row],[Proposed Taxable Valuation]]/1000))</f>
        <v>2.67041</v>
      </c>
      <c r="K169" s="26">
        <f>ROUND(Debt[[#This Row],[Proposed Taxable Valuation]]/1000*Debt[[#This Row],[Adjusted Rate]],0)</f>
        <v>807458</v>
      </c>
      <c r="L169" s="19">
        <f t="shared" si="15"/>
        <v>0</v>
      </c>
      <c r="M169" s="17">
        <f t="shared" si="16"/>
        <v>0</v>
      </c>
      <c r="N169" s="5">
        <v>302372470</v>
      </c>
      <c r="O169">
        <f>INDEX($R$3:$T$335,MATCH(Debt[[#This Row],[DistrictNumber]],$R$3:$R$335,0),3)</f>
        <v>2.67041</v>
      </c>
      <c r="P169" s="9">
        <f t="shared" si="17"/>
        <v>807458.46761269995</v>
      </c>
      <c r="R169" t="s">
        <v>324</v>
      </c>
      <c r="S169" s="37" t="s">
        <v>324</v>
      </c>
      <c r="T169" s="34">
        <v>4.03789</v>
      </c>
    </row>
    <row r="170" spans="1:20" x14ac:dyDescent="0.35">
      <c r="A170" s="13">
        <v>2026</v>
      </c>
      <c r="B170" s="13">
        <f t="shared" si="12"/>
        <v>2025</v>
      </c>
      <c r="C170" t="s">
        <v>334</v>
      </c>
      <c r="D170" t="s">
        <v>335</v>
      </c>
      <c r="E170" s="5">
        <v>203597309</v>
      </c>
      <c r="F170" s="13">
        <f>INDEX($R$3:$T$335,MATCH(Debt[[#This Row],[DistrictNumber]],$R$3:$R$335,0),3)</f>
        <v>2.0753699999999999</v>
      </c>
      <c r="G170" s="9">
        <f t="shared" si="13"/>
        <v>422539.74717932998</v>
      </c>
      <c r="H170" s="11">
        <v>1.02</v>
      </c>
      <c r="I170" s="12">
        <f t="shared" si="14"/>
        <v>422539.74717932998</v>
      </c>
      <c r="J170" s="15">
        <f>IF(Debt[[#This Row],[Unadjusted Maximum Revenue]]/(Debt[[#This Row],[Proposed Taxable Valuation]]/1000)&gt;Debt[[#This Row],[Max Debt RATE]],Debt[[#This Row],[Max Debt RATE]],Debt[[#This Row],[Unadjusted Maximum Revenue]]/(Debt[[#This Row],[Proposed Taxable Valuation]]/1000))</f>
        <v>2.0753699999999999</v>
      </c>
      <c r="K170" s="26">
        <f>ROUND(Debt[[#This Row],[Proposed Taxable Valuation]]/1000*Debt[[#This Row],[Adjusted Rate]],0)</f>
        <v>422540</v>
      </c>
      <c r="L170" s="19">
        <f t="shared" si="15"/>
        <v>0</v>
      </c>
      <c r="M170" s="17">
        <f t="shared" si="16"/>
        <v>0</v>
      </c>
      <c r="N170" s="5">
        <v>203597309</v>
      </c>
      <c r="O170">
        <f>INDEX($R$3:$T$335,MATCH(Debt[[#This Row],[DistrictNumber]],$R$3:$R$335,0),3)</f>
        <v>2.0753699999999999</v>
      </c>
      <c r="P170" s="9">
        <f t="shared" si="17"/>
        <v>422539.74717932998</v>
      </c>
      <c r="R170" t="s">
        <v>326</v>
      </c>
      <c r="S170" s="36" t="s">
        <v>326</v>
      </c>
      <c r="T170" s="33">
        <v>2.55653</v>
      </c>
    </row>
    <row r="171" spans="1:20" x14ac:dyDescent="0.35">
      <c r="A171" s="13">
        <v>2026</v>
      </c>
      <c r="B171" s="13">
        <f t="shared" si="12"/>
        <v>2025</v>
      </c>
      <c r="C171" t="s">
        <v>336</v>
      </c>
      <c r="D171" t="s">
        <v>337</v>
      </c>
      <c r="E171" s="5">
        <v>522253633</v>
      </c>
      <c r="F171" s="13">
        <f>INDEX($R$3:$T$335,MATCH(Debt[[#This Row],[DistrictNumber]],$R$3:$R$335,0),3)</f>
        <v>0</v>
      </c>
      <c r="G171" s="9">
        <f t="shared" si="13"/>
        <v>0</v>
      </c>
      <c r="H171" s="11">
        <v>1.02</v>
      </c>
      <c r="I171" s="12">
        <f t="shared" si="14"/>
        <v>0</v>
      </c>
      <c r="J171" s="15">
        <f>IF(Debt[[#This Row],[Unadjusted Maximum Revenue]]/(Debt[[#This Row],[Proposed Taxable Valuation]]/1000)&gt;Debt[[#This Row],[Max Debt RATE]],Debt[[#This Row],[Max Debt RATE]],Debt[[#This Row],[Unadjusted Maximum Revenue]]/(Debt[[#This Row],[Proposed Taxable Valuation]]/1000))</f>
        <v>0</v>
      </c>
      <c r="K171" s="26">
        <f>ROUND(Debt[[#This Row],[Proposed Taxable Valuation]]/1000*Debt[[#This Row],[Adjusted Rate]],0)</f>
        <v>0</v>
      </c>
      <c r="L171" s="19">
        <f t="shared" si="15"/>
        <v>0</v>
      </c>
      <c r="M171" s="17">
        <f t="shared" si="16"/>
        <v>0</v>
      </c>
      <c r="N171" s="5">
        <v>522253633</v>
      </c>
      <c r="O171">
        <f>INDEX($R$3:$T$335,MATCH(Debt[[#This Row],[DistrictNumber]],$R$3:$R$335,0),3)</f>
        <v>0</v>
      </c>
      <c r="P171" s="9">
        <f t="shared" si="17"/>
        <v>0</v>
      </c>
      <c r="R171" t="s">
        <v>328</v>
      </c>
      <c r="S171" s="37" t="s">
        <v>328</v>
      </c>
      <c r="T171" s="34">
        <v>2.6888899999999998</v>
      </c>
    </row>
    <row r="172" spans="1:20" x14ac:dyDescent="0.35">
      <c r="A172" s="13">
        <v>2026</v>
      </c>
      <c r="B172" s="13">
        <f t="shared" si="12"/>
        <v>2025</v>
      </c>
      <c r="C172" t="s">
        <v>338</v>
      </c>
      <c r="D172" t="s">
        <v>339</v>
      </c>
      <c r="E172" s="5">
        <v>483234620</v>
      </c>
      <c r="F172" s="13">
        <f>INDEX($R$3:$T$335,MATCH(Debt[[#This Row],[DistrictNumber]],$R$3:$R$335,0),3)</f>
        <v>0</v>
      </c>
      <c r="G172" s="9">
        <f t="shared" si="13"/>
        <v>0</v>
      </c>
      <c r="H172" s="11">
        <v>1.02</v>
      </c>
      <c r="I172" s="12">
        <f t="shared" si="14"/>
        <v>0</v>
      </c>
      <c r="J172" s="15">
        <f>IF(Debt[[#This Row],[Unadjusted Maximum Revenue]]/(Debt[[#This Row],[Proposed Taxable Valuation]]/1000)&gt;Debt[[#This Row],[Max Debt RATE]],Debt[[#This Row],[Max Debt RATE]],Debt[[#This Row],[Unadjusted Maximum Revenue]]/(Debt[[#This Row],[Proposed Taxable Valuation]]/1000))</f>
        <v>0</v>
      </c>
      <c r="K172" s="26">
        <f>ROUND(Debt[[#This Row],[Proposed Taxable Valuation]]/1000*Debt[[#This Row],[Adjusted Rate]],0)</f>
        <v>0</v>
      </c>
      <c r="L172" s="19">
        <f t="shared" si="15"/>
        <v>0</v>
      </c>
      <c r="M172" s="17">
        <f t="shared" si="16"/>
        <v>0</v>
      </c>
      <c r="N172" s="5">
        <v>483234620</v>
      </c>
      <c r="O172">
        <f>INDEX($R$3:$T$335,MATCH(Debt[[#This Row],[DistrictNumber]],$R$3:$R$335,0),3)</f>
        <v>0</v>
      </c>
      <c r="P172" s="9">
        <f t="shared" si="17"/>
        <v>0</v>
      </c>
      <c r="R172" t="s">
        <v>330</v>
      </c>
      <c r="S172" s="36" t="s">
        <v>330</v>
      </c>
      <c r="T172" s="33">
        <v>0</v>
      </c>
    </row>
    <row r="173" spans="1:20" x14ac:dyDescent="0.35">
      <c r="A173" s="13">
        <v>2026</v>
      </c>
      <c r="B173" s="13">
        <f t="shared" si="12"/>
        <v>2025</v>
      </c>
      <c r="C173" t="s">
        <v>340</v>
      </c>
      <c r="D173" t="s">
        <v>341</v>
      </c>
      <c r="E173" s="5">
        <v>515222344</v>
      </c>
      <c r="F173" s="13">
        <f>INDEX($R$3:$T$335,MATCH(Debt[[#This Row],[DistrictNumber]],$R$3:$R$335,0),3)</f>
        <v>0</v>
      </c>
      <c r="G173" s="9">
        <f t="shared" si="13"/>
        <v>0</v>
      </c>
      <c r="H173" s="11">
        <v>1.02</v>
      </c>
      <c r="I173" s="12">
        <f t="shared" si="14"/>
        <v>0</v>
      </c>
      <c r="J173" s="15">
        <f>IF(Debt[[#This Row],[Unadjusted Maximum Revenue]]/(Debt[[#This Row],[Proposed Taxable Valuation]]/1000)&gt;Debt[[#This Row],[Max Debt RATE]],Debt[[#This Row],[Max Debt RATE]],Debt[[#This Row],[Unadjusted Maximum Revenue]]/(Debt[[#This Row],[Proposed Taxable Valuation]]/1000))</f>
        <v>0</v>
      </c>
      <c r="K173" s="26">
        <f>ROUND(Debt[[#This Row],[Proposed Taxable Valuation]]/1000*Debt[[#This Row],[Adjusted Rate]],0)</f>
        <v>0</v>
      </c>
      <c r="L173" s="19">
        <f t="shared" si="15"/>
        <v>0</v>
      </c>
      <c r="M173" s="17">
        <f t="shared" si="16"/>
        <v>0</v>
      </c>
      <c r="N173" s="5">
        <v>515222344</v>
      </c>
      <c r="O173">
        <f>INDEX($R$3:$T$335,MATCH(Debt[[#This Row],[DistrictNumber]],$R$3:$R$335,0),3)</f>
        <v>0</v>
      </c>
      <c r="P173" s="9">
        <f t="shared" si="17"/>
        <v>0</v>
      </c>
      <c r="R173" t="s">
        <v>332</v>
      </c>
      <c r="S173" s="37" t="s">
        <v>332</v>
      </c>
      <c r="T173" s="34">
        <v>2.67041</v>
      </c>
    </row>
    <row r="174" spans="1:20" x14ac:dyDescent="0.35">
      <c r="A174" s="13">
        <v>2026</v>
      </c>
      <c r="B174" s="13">
        <f t="shared" si="12"/>
        <v>2025</v>
      </c>
      <c r="C174" t="s">
        <v>342</v>
      </c>
      <c r="D174" t="s">
        <v>343</v>
      </c>
      <c r="E174" s="5">
        <v>500808126</v>
      </c>
      <c r="F174" s="13">
        <f>INDEX($R$3:$T$335,MATCH(Debt[[#This Row],[DistrictNumber]],$R$3:$R$335,0),3)</f>
        <v>0</v>
      </c>
      <c r="G174" s="9">
        <f t="shared" si="13"/>
        <v>0</v>
      </c>
      <c r="H174" s="11">
        <v>1.02</v>
      </c>
      <c r="I174" s="12">
        <f t="shared" si="14"/>
        <v>0</v>
      </c>
      <c r="J174" s="15">
        <f>IF(Debt[[#This Row],[Unadjusted Maximum Revenue]]/(Debt[[#This Row],[Proposed Taxable Valuation]]/1000)&gt;Debt[[#This Row],[Max Debt RATE]],Debt[[#This Row],[Max Debt RATE]],Debt[[#This Row],[Unadjusted Maximum Revenue]]/(Debt[[#This Row],[Proposed Taxable Valuation]]/1000))</f>
        <v>0</v>
      </c>
      <c r="K174" s="26">
        <f>ROUND(Debt[[#This Row],[Proposed Taxable Valuation]]/1000*Debt[[#This Row],[Adjusted Rate]],0)</f>
        <v>0</v>
      </c>
      <c r="L174" s="19">
        <f t="shared" si="15"/>
        <v>0</v>
      </c>
      <c r="M174" s="17">
        <f t="shared" si="16"/>
        <v>0</v>
      </c>
      <c r="N174" s="5">
        <v>500808126</v>
      </c>
      <c r="O174">
        <f>INDEX($R$3:$T$335,MATCH(Debt[[#This Row],[DistrictNumber]],$R$3:$R$335,0),3)</f>
        <v>0</v>
      </c>
      <c r="P174" s="9">
        <f t="shared" si="17"/>
        <v>0</v>
      </c>
      <c r="R174" t="s">
        <v>358</v>
      </c>
      <c r="S174" s="36" t="s">
        <v>358</v>
      </c>
      <c r="T174" s="33">
        <v>0</v>
      </c>
    </row>
    <row r="175" spans="1:20" x14ac:dyDescent="0.35">
      <c r="A175" s="13">
        <v>2026</v>
      </c>
      <c r="B175" s="13">
        <f t="shared" si="12"/>
        <v>2025</v>
      </c>
      <c r="C175" t="s">
        <v>344</v>
      </c>
      <c r="D175" t="s">
        <v>345</v>
      </c>
      <c r="E175" s="5">
        <v>455113455</v>
      </c>
      <c r="F175" s="13">
        <f>INDEX($R$3:$T$335,MATCH(Debt[[#This Row],[DistrictNumber]],$R$3:$R$335,0),3)</f>
        <v>3.4068399999999999</v>
      </c>
      <c r="G175" s="9">
        <f t="shared" si="13"/>
        <v>1550498.7230322</v>
      </c>
      <c r="H175" s="11">
        <v>1.02</v>
      </c>
      <c r="I175" s="12">
        <f t="shared" si="14"/>
        <v>1550498.7230322</v>
      </c>
      <c r="J175" s="15">
        <f>IF(Debt[[#This Row],[Unadjusted Maximum Revenue]]/(Debt[[#This Row],[Proposed Taxable Valuation]]/1000)&gt;Debt[[#This Row],[Max Debt RATE]],Debt[[#This Row],[Max Debt RATE]],Debt[[#This Row],[Unadjusted Maximum Revenue]]/(Debt[[#This Row],[Proposed Taxable Valuation]]/1000))</f>
        <v>3.4068399999999999</v>
      </c>
      <c r="K175" s="26">
        <f>ROUND(Debt[[#This Row],[Proposed Taxable Valuation]]/1000*Debt[[#This Row],[Adjusted Rate]],0)</f>
        <v>1550499</v>
      </c>
      <c r="L175" s="19">
        <f t="shared" si="15"/>
        <v>0</v>
      </c>
      <c r="M175" s="17">
        <f t="shared" si="16"/>
        <v>0</v>
      </c>
      <c r="N175" s="5">
        <v>455113455</v>
      </c>
      <c r="O175">
        <f>INDEX($R$3:$T$335,MATCH(Debt[[#This Row],[DistrictNumber]],$R$3:$R$335,0),3)</f>
        <v>3.4068399999999999</v>
      </c>
      <c r="P175" s="9">
        <f t="shared" si="17"/>
        <v>1550498.7230322</v>
      </c>
      <c r="R175" t="s">
        <v>334</v>
      </c>
      <c r="S175" s="37" t="s">
        <v>334</v>
      </c>
      <c r="T175" s="34">
        <v>2.0753699999999999</v>
      </c>
    </row>
    <row r="176" spans="1:20" x14ac:dyDescent="0.35">
      <c r="A176" s="13">
        <v>2026</v>
      </c>
      <c r="B176" s="13">
        <f t="shared" si="12"/>
        <v>2025</v>
      </c>
      <c r="C176" t="s">
        <v>346</v>
      </c>
      <c r="D176" t="s">
        <v>347</v>
      </c>
      <c r="E176" s="5">
        <v>629969627</v>
      </c>
      <c r="F176" s="13">
        <f>INDEX($R$3:$T$335,MATCH(Debt[[#This Row],[DistrictNumber]],$R$3:$R$335,0),3)</f>
        <v>4.0494500000000002</v>
      </c>
      <c r="G176" s="9">
        <f t="shared" si="13"/>
        <v>2551030.5060551502</v>
      </c>
      <c r="H176" s="11">
        <v>1.02</v>
      </c>
      <c r="I176" s="12">
        <f t="shared" si="14"/>
        <v>2551030.5060551502</v>
      </c>
      <c r="J176" s="15">
        <f>IF(Debt[[#This Row],[Unadjusted Maximum Revenue]]/(Debt[[#This Row],[Proposed Taxable Valuation]]/1000)&gt;Debt[[#This Row],[Max Debt RATE]],Debt[[#This Row],[Max Debt RATE]],Debt[[#This Row],[Unadjusted Maximum Revenue]]/(Debt[[#This Row],[Proposed Taxable Valuation]]/1000))</f>
        <v>4.0494500000000002</v>
      </c>
      <c r="K176" s="26">
        <f>ROUND(Debt[[#This Row],[Proposed Taxable Valuation]]/1000*Debt[[#This Row],[Adjusted Rate]],0)</f>
        <v>2551031</v>
      </c>
      <c r="L176" s="19">
        <f t="shared" si="15"/>
        <v>0</v>
      </c>
      <c r="M176" s="17">
        <f t="shared" si="16"/>
        <v>0</v>
      </c>
      <c r="N176" s="5">
        <v>629969627</v>
      </c>
      <c r="O176">
        <f>INDEX($R$3:$T$335,MATCH(Debt[[#This Row],[DistrictNumber]],$R$3:$R$335,0),3)</f>
        <v>4.0494500000000002</v>
      </c>
      <c r="P176" s="9">
        <f t="shared" si="17"/>
        <v>2551030.5060551502</v>
      </c>
      <c r="R176" t="s">
        <v>336</v>
      </c>
      <c r="S176" s="36" t="s">
        <v>336</v>
      </c>
      <c r="T176" s="33">
        <v>0</v>
      </c>
    </row>
    <row r="177" spans="1:20" x14ac:dyDescent="0.35">
      <c r="A177" s="13">
        <v>2026</v>
      </c>
      <c r="B177" s="13">
        <f t="shared" si="12"/>
        <v>2025</v>
      </c>
      <c r="C177" t="s">
        <v>348</v>
      </c>
      <c r="D177" t="s">
        <v>349</v>
      </c>
      <c r="E177" s="5">
        <v>1361880480</v>
      </c>
      <c r="F177" s="13">
        <f>INDEX($R$3:$T$335,MATCH(Debt[[#This Row],[DistrictNumber]],$R$3:$R$335,0),3)</f>
        <v>0</v>
      </c>
      <c r="G177" s="9">
        <f t="shared" si="13"/>
        <v>0</v>
      </c>
      <c r="H177" s="11">
        <v>1.02</v>
      </c>
      <c r="I177" s="12">
        <f t="shared" si="14"/>
        <v>0</v>
      </c>
      <c r="J177" s="15">
        <f>IF(Debt[[#This Row],[Unadjusted Maximum Revenue]]/(Debt[[#This Row],[Proposed Taxable Valuation]]/1000)&gt;Debt[[#This Row],[Max Debt RATE]],Debt[[#This Row],[Max Debt RATE]],Debt[[#This Row],[Unadjusted Maximum Revenue]]/(Debt[[#This Row],[Proposed Taxable Valuation]]/1000))</f>
        <v>0</v>
      </c>
      <c r="K177" s="26">
        <f>ROUND(Debt[[#This Row],[Proposed Taxable Valuation]]/1000*Debt[[#This Row],[Adjusted Rate]],0)</f>
        <v>0</v>
      </c>
      <c r="L177" s="19">
        <f t="shared" si="15"/>
        <v>0</v>
      </c>
      <c r="M177" s="17">
        <f t="shared" si="16"/>
        <v>0</v>
      </c>
      <c r="N177" s="5">
        <v>1361880480</v>
      </c>
      <c r="O177">
        <f>INDEX($R$3:$T$335,MATCH(Debt[[#This Row],[DistrictNumber]],$R$3:$R$335,0),3)</f>
        <v>0</v>
      </c>
      <c r="P177" s="9">
        <f t="shared" si="17"/>
        <v>0</v>
      </c>
      <c r="R177" t="s">
        <v>338</v>
      </c>
      <c r="S177" s="37" t="s">
        <v>338</v>
      </c>
      <c r="T177" s="34">
        <v>0</v>
      </c>
    </row>
    <row r="178" spans="1:20" x14ac:dyDescent="0.35">
      <c r="A178" s="13">
        <v>2026</v>
      </c>
      <c r="B178" s="13">
        <f t="shared" si="12"/>
        <v>2025</v>
      </c>
      <c r="C178" t="s">
        <v>350</v>
      </c>
      <c r="D178" t="s">
        <v>351</v>
      </c>
      <c r="E178" s="5">
        <v>233927458</v>
      </c>
      <c r="F178" s="13">
        <f>INDEX($R$3:$T$335,MATCH(Debt[[#This Row],[DistrictNumber]],$R$3:$R$335,0),3)</f>
        <v>0</v>
      </c>
      <c r="G178" s="9">
        <f t="shared" si="13"/>
        <v>0</v>
      </c>
      <c r="H178" s="11">
        <v>1.02</v>
      </c>
      <c r="I178" s="12">
        <f t="shared" si="14"/>
        <v>0</v>
      </c>
      <c r="J178" s="15">
        <f>IF(Debt[[#This Row],[Unadjusted Maximum Revenue]]/(Debt[[#This Row],[Proposed Taxable Valuation]]/1000)&gt;Debt[[#This Row],[Max Debt RATE]],Debt[[#This Row],[Max Debt RATE]],Debt[[#This Row],[Unadjusted Maximum Revenue]]/(Debt[[#This Row],[Proposed Taxable Valuation]]/1000))</f>
        <v>0</v>
      </c>
      <c r="K178" s="26">
        <f>ROUND(Debt[[#This Row],[Proposed Taxable Valuation]]/1000*Debt[[#This Row],[Adjusted Rate]],0)</f>
        <v>0</v>
      </c>
      <c r="L178" s="19">
        <f t="shared" si="15"/>
        <v>0</v>
      </c>
      <c r="M178" s="17">
        <f t="shared" si="16"/>
        <v>0</v>
      </c>
      <c r="N178" s="5">
        <v>233927458</v>
      </c>
      <c r="O178">
        <f>INDEX($R$3:$T$335,MATCH(Debt[[#This Row],[DistrictNumber]],$R$3:$R$335,0),3)</f>
        <v>0</v>
      </c>
      <c r="P178" s="9">
        <f t="shared" si="17"/>
        <v>0</v>
      </c>
      <c r="R178" t="s">
        <v>340</v>
      </c>
      <c r="S178" s="36" t="s">
        <v>340</v>
      </c>
      <c r="T178" s="33">
        <v>0</v>
      </c>
    </row>
    <row r="179" spans="1:20" x14ac:dyDescent="0.35">
      <c r="A179" s="13">
        <v>2026</v>
      </c>
      <c r="B179" s="13">
        <f t="shared" si="12"/>
        <v>2025</v>
      </c>
      <c r="C179" t="s">
        <v>352</v>
      </c>
      <c r="D179" t="s">
        <v>353</v>
      </c>
      <c r="E179" s="5">
        <v>1580309048</v>
      </c>
      <c r="F179" s="13">
        <f>INDEX($R$3:$T$335,MATCH(Debt[[#This Row],[DistrictNumber]],$R$3:$R$335,0),3)</f>
        <v>0</v>
      </c>
      <c r="G179" s="9">
        <f t="shared" si="13"/>
        <v>0</v>
      </c>
      <c r="H179" s="11">
        <v>1.02</v>
      </c>
      <c r="I179" s="12">
        <f t="shared" si="14"/>
        <v>0</v>
      </c>
      <c r="J179" s="15">
        <f>IF(Debt[[#This Row],[Unadjusted Maximum Revenue]]/(Debt[[#This Row],[Proposed Taxable Valuation]]/1000)&gt;Debt[[#This Row],[Max Debt RATE]],Debt[[#This Row],[Max Debt RATE]],Debt[[#This Row],[Unadjusted Maximum Revenue]]/(Debt[[#This Row],[Proposed Taxable Valuation]]/1000))</f>
        <v>0</v>
      </c>
      <c r="K179" s="26">
        <f>ROUND(Debt[[#This Row],[Proposed Taxable Valuation]]/1000*Debt[[#This Row],[Adjusted Rate]],0)</f>
        <v>0</v>
      </c>
      <c r="L179" s="19">
        <f t="shared" si="15"/>
        <v>0</v>
      </c>
      <c r="M179" s="17">
        <f t="shared" si="16"/>
        <v>0</v>
      </c>
      <c r="N179" s="5">
        <v>1580309048</v>
      </c>
      <c r="O179">
        <f>INDEX($R$3:$T$335,MATCH(Debt[[#This Row],[DistrictNumber]],$R$3:$R$335,0),3)</f>
        <v>0</v>
      </c>
      <c r="P179" s="9">
        <f t="shared" si="17"/>
        <v>0</v>
      </c>
      <c r="R179" t="s">
        <v>342</v>
      </c>
      <c r="S179" s="37" t="s">
        <v>342</v>
      </c>
      <c r="T179" s="34">
        <v>0</v>
      </c>
    </row>
    <row r="180" spans="1:20" x14ac:dyDescent="0.35">
      <c r="A180" s="13">
        <v>2026</v>
      </c>
      <c r="B180" s="13">
        <f t="shared" si="12"/>
        <v>2025</v>
      </c>
      <c r="C180" t="s">
        <v>354</v>
      </c>
      <c r="D180" t="s">
        <v>355</v>
      </c>
      <c r="E180" s="5">
        <v>402561755</v>
      </c>
      <c r="F180" s="13">
        <f>INDEX($R$3:$T$335,MATCH(Debt[[#This Row],[DistrictNumber]],$R$3:$R$335,0),3)</f>
        <v>0</v>
      </c>
      <c r="G180" s="9">
        <f t="shared" si="13"/>
        <v>0</v>
      </c>
      <c r="H180" s="11">
        <v>1.02</v>
      </c>
      <c r="I180" s="12">
        <f t="shared" si="14"/>
        <v>0</v>
      </c>
      <c r="J180" s="15">
        <f>IF(Debt[[#This Row],[Unadjusted Maximum Revenue]]/(Debt[[#This Row],[Proposed Taxable Valuation]]/1000)&gt;Debt[[#This Row],[Max Debt RATE]],Debt[[#This Row],[Max Debt RATE]],Debt[[#This Row],[Unadjusted Maximum Revenue]]/(Debt[[#This Row],[Proposed Taxable Valuation]]/1000))</f>
        <v>0</v>
      </c>
      <c r="K180" s="26">
        <f>ROUND(Debt[[#This Row],[Proposed Taxable Valuation]]/1000*Debt[[#This Row],[Adjusted Rate]],0)</f>
        <v>0</v>
      </c>
      <c r="L180" s="19">
        <f t="shared" si="15"/>
        <v>0</v>
      </c>
      <c r="M180" s="17">
        <f t="shared" si="16"/>
        <v>0</v>
      </c>
      <c r="N180" s="5">
        <v>402561755</v>
      </c>
      <c r="O180">
        <f>INDEX($R$3:$T$335,MATCH(Debt[[#This Row],[DistrictNumber]],$R$3:$R$335,0),3)</f>
        <v>0</v>
      </c>
      <c r="P180" s="9">
        <f t="shared" si="17"/>
        <v>0</v>
      </c>
      <c r="R180" t="s">
        <v>344</v>
      </c>
      <c r="S180" s="36" t="s">
        <v>344</v>
      </c>
      <c r="T180" s="33">
        <v>3.4068399999999999</v>
      </c>
    </row>
    <row r="181" spans="1:20" x14ac:dyDescent="0.35">
      <c r="A181" s="13">
        <v>2026</v>
      </c>
      <c r="B181" s="13">
        <f t="shared" si="12"/>
        <v>2025</v>
      </c>
      <c r="C181" t="s">
        <v>356</v>
      </c>
      <c r="D181" t="s">
        <v>357</v>
      </c>
      <c r="E181" s="5">
        <v>97975396</v>
      </c>
      <c r="F181" s="13">
        <f>INDEX($R$3:$T$335,MATCH(Debt[[#This Row],[DistrictNumber]],$R$3:$R$335,0),3)</f>
        <v>3.8783400000000001</v>
      </c>
      <c r="G181" s="9">
        <f t="shared" si="13"/>
        <v>379981.89732264</v>
      </c>
      <c r="H181" s="11">
        <v>1.02</v>
      </c>
      <c r="I181" s="12">
        <f t="shared" si="14"/>
        <v>379981.89732264</v>
      </c>
      <c r="J181" s="15">
        <f>IF(Debt[[#This Row],[Unadjusted Maximum Revenue]]/(Debt[[#This Row],[Proposed Taxable Valuation]]/1000)&gt;Debt[[#This Row],[Max Debt RATE]],Debt[[#This Row],[Max Debt RATE]],Debt[[#This Row],[Unadjusted Maximum Revenue]]/(Debt[[#This Row],[Proposed Taxable Valuation]]/1000))</f>
        <v>3.8783400000000001</v>
      </c>
      <c r="K181" s="26">
        <f>ROUND(Debt[[#This Row],[Proposed Taxable Valuation]]/1000*Debt[[#This Row],[Adjusted Rate]],0)</f>
        <v>379982</v>
      </c>
      <c r="L181" s="19">
        <f t="shared" si="15"/>
        <v>0</v>
      </c>
      <c r="M181" s="17">
        <f t="shared" si="16"/>
        <v>0</v>
      </c>
      <c r="N181" s="5">
        <v>97975396</v>
      </c>
      <c r="O181">
        <f>INDEX($R$3:$T$335,MATCH(Debt[[#This Row],[DistrictNumber]],$R$3:$R$335,0),3)</f>
        <v>3.8783400000000001</v>
      </c>
      <c r="P181" s="9">
        <f t="shared" si="17"/>
        <v>379981.89732264</v>
      </c>
      <c r="R181" t="s">
        <v>346</v>
      </c>
      <c r="S181" s="37" t="s">
        <v>346</v>
      </c>
      <c r="T181" s="34">
        <v>4.0494500000000002</v>
      </c>
    </row>
    <row r="182" spans="1:20" x14ac:dyDescent="0.35">
      <c r="A182" s="13">
        <v>2026</v>
      </c>
      <c r="B182" s="13">
        <f t="shared" si="12"/>
        <v>2025</v>
      </c>
      <c r="C182" t="s">
        <v>358</v>
      </c>
      <c r="D182" t="s">
        <v>359</v>
      </c>
      <c r="E182" s="5">
        <v>335836025</v>
      </c>
      <c r="F182" s="13">
        <f>INDEX($R$3:$T$335,MATCH(Debt[[#This Row],[DistrictNumber]],$R$3:$R$335,0),3)</f>
        <v>0</v>
      </c>
      <c r="G182" s="9">
        <f t="shared" si="13"/>
        <v>0</v>
      </c>
      <c r="H182" s="11">
        <v>1.02</v>
      </c>
      <c r="I182" s="12">
        <f t="shared" si="14"/>
        <v>0</v>
      </c>
      <c r="J182" s="15">
        <f>IF(Debt[[#This Row],[Unadjusted Maximum Revenue]]/(Debt[[#This Row],[Proposed Taxable Valuation]]/1000)&gt;Debt[[#This Row],[Max Debt RATE]],Debt[[#This Row],[Max Debt RATE]],Debt[[#This Row],[Unadjusted Maximum Revenue]]/(Debt[[#This Row],[Proposed Taxable Valuation]]/1000))</f>
        <v>0</v>
      </c>
      <c r="K182" s="26">
        <f>ROUND(Debt[[#This Row],[Proposed Taxable Valuation]]/1000*Debt[[#This Row],[Adjusted Rate]],0)</f>
        <v>0</v>
      </c>
      <c r="L182" s="19">
        <f t="shared" si="15"/>
        <v>0</v>
      </c>
      <c r="M182" s="17">
        <f t="shared" si="16"/>
        <v>0</v>
      </c>
      <c r="N182" s="5">
        <v>335836025</v>
      </c>
      <c r="O182">
        <f>INDEX($R$3:$T$335,MATCH(Debt[[#This Row],[DistrictNumber]],$R$3:$R$335,0),3)</f>
        <v>0</v>
      </c>
      <c r="P182" s="9">
        <f t="shared" si="17"/>
        <v>0</v>
      </c>
      <c r="R182" t="s">
        <v>348</v>
      </c>
      <c r="S182" s="36" t="s">
        <v>348</v>
      </c>
      <c r="T182" s="33">
        <v>0</v>
      </c>
    </row>
    <row r="183" spans="1:20" x14ac:dyDescent="0.35">
      <c r="A183" s="13">
        <v>2026</v>
      </c>
      <c r="B183" s="13">
        <f t="shared" si="12"/>
        <v>2025</v>
      </c>
      <c r="C183" t="s">
        <v>360</v>
      </c>
      <c r="D183" t="s">
        <v>361</v>
      </c>
      <c r="E183" s="5">
        <v>313016911</v>
      </c>
      <c r="F183" s="13">
        <f>INDEX($R$3:$T$335,MATCH(Debt[[#This Row],[DistrictNumber]],$R$3:$R$335,0),3)</f>
        <v>2.2797900000000002</v>
      </c>
      <c r="G183" s="9">
        <f t="shared" si="13"/>
        <v>713612.82352869015</v>
      </c>
      <c r="H183" s="11">
        <v>1.02</v>
      </c>
      <c r="I183" s="12">
        <f t="shared" si="14"/>
        <v>713612.82352869015</v>
      </c>
      <c r="J183" s="15">
        <f>IF(Debt[[#This Row],[Unadjusted Maximum Revenue]]/(Debt[[#This Row],[Proposed Taxable Valuation]]/1000)&gt;Debt[[#This Row],[Max Debt RATE]],Debt[[#This Row],[Max Debt RATE]],Debt[[#This Row],[Unadjusted Maximum Revenue]]/(Debt[[#This Row],[Proposed Taxable Valuation]]/1000))</f>
        <v>2.2797900000000002</v>
      </c>
      <c r="K183" s="26">
        <f>ROUND(Debt[[#This Row],[Proposed Taxable Valuation]]/1000*Debt[[#This Row],[Adjusted Rate]],0)</f>
        <v>713613</v>
      </c>
      <c r="L183" s="19">
        <f t="shared" si="15"/>
        <v>0</v>
      </c>
      <c r="M183" s="17">
        <f t="shared" si="16"/>
        <v>0</v>
      </c>
      <c r="N183" s="5">
        <v>313016911</v>
      </c>
      <c r="O183">
        <f>INDEX($R$3:$T$335,MATCH(Debt[[#This Row],[DistrictNumber]],$R$3:$R$335,0),3)</f>
        <v>2.2797900000000002</v>
      </c>
      <c r="P183" s="9">
        <f t="shared" si="17"/>
        <v>713612.82352869015</v>
      </c>
      <c r="R183" t="s">
        <v>350</v>
      </c>
      <c r="S183" s="37" t="s">
        <v>350</v>
      </c>
      <c r="T183" s="34">
        <v>0</v>
      </c>
    </row>
    <row r="184" spans="1:20" x14ac:dyDescent="0.35">
      <c r="A184" s="13">
        <v>2026</v>
      </c>
      <c r="B184" s="13">
        <f t="shared" si="12"/>
        <v>2025</v>
      </c>
      <c r="C184" t="s">
        <v>362</v>
      </c>
      <c r="D184" t="s">
        <v>363</v>
      </c>
      <c r="E184" s="5">
        <v>635670452</v>
      </c>
      <c r="F184" s="13">
        <f>INDEX($R$3:$T$335,MATCH(Debt[[#This Row],[DistrictNumber]],$R$3:$R$335,0),3)</f>
        <v>2.7</v>
      </c>
      <c r="G184" s="9">
        <f t="shared" si="13"/>
        <v>1716310.2204000002</v>
      </c>
      <c r="H184" s="11">
        <v>1.02</v>
      </c>
      <c r="I184" s="12">
        <f t="shared" si="14"/>
        <v>1716310.2204000002</v>
      </c>
      <c r="J184" s="15">
        <f>IF(Debt[[#This Row],[Unadjusted Maximum Revenue]]/(Debt[[#This Row],[Proposed Taxable Valuation]]/1000)&gt;Debt[[#This Row],[Max Debt RATE]],Debt[[#This Row],[Max Debt RATE]],Debt[[#This Row],[Unadjusted Maximum Revenue]]/(Debt[[#This Row],[Proposed Taxable Valuation]]/1000))</f>
        <v>2.7</v>
      </c>
      <c r="K184" s="26">
        <f>ROUND(Debt[[#This Row],[Proposed Taxable Valuation]]/1000*Debt[[#This Row],[Adjusted Rate]],0)</f>
        <v>1716310</v>
      </c>
      <c r="L184" s="19">
        <f t="shared" si="15"/>
        <v>0</v>
      </c>
      <c r="M184" s="17">
        <f t="shared" si="16"/>
        <v>0</v>
      </c>
      <c r="N184" s="5">
        <v>635670452</v>
      </c>
      <c r="O184">
        <f>INDEX($R$3:$T$335,MATCH(Debt[[#This Row],[DistrictNumber]],$R$3:$R$335,0),3)</f>
        <v>2.7</v>
      </c>
      <c r="P184" s="9">
        <f t="shared" si="17"/>
        <v>1716310.2204000002</v>
      </c>
      <c r="R184" t="s">
        <v>352</v>
      </c>
      <c r="S184" s="36" t="s">
        <v>352</v>
      </c>
      <c r="T184" s="33">
        <v>0</v>
      </c>
    </row>
    <row r="185" spans="1:20" x14ac:dyDescent="0.35">
      <c r="A185" s="13">
        <v>2026</v>
      </c>
      <c r="B185" s="13">
        <f t="shared" si="12"/>
        <v>2025</v>
      </c>
      <c r="C185" t="s">
        <v>364</v>
      </c>
      <c r="D185" t="s">
        <v>365</v>
      </c>
      <c r="E185" s="5">
        <v>387774099</v>
      </c>
      <c r="F185" s="13">
        <f>INDEX($R$3:$T$335,MATCH(Debt[[#This Row],[DistrictNumber]],$R$3:$R$335,0),3)</f>
        <v>0.87585999999999997</v>
      </c>
      <c r="G185" s="9">
        <f t="shared" si="13"/>
        <v>339635.82235013996</v>
      </c>
      <c r="H185" s="11">
        <v>1.02</v>
      </c>
      <c r="I185" s="12">
        <f t="shared" si="14"/>
        <v>339635.82235013996</v>
      </c>
      <c r="J185" s="15">
        <f>IF(Debt[[#This Row],[Unadjusted Maximum Revenue]]/(Debt[[#This Row],[Proposed Taxable Valuation]]/1000)&gt;Debt[[#This Row],[Max Debt RATE]],Debt[[#This Row],[Max Debt RATE]],Debt[[#This Row],[Unadjusted Maximum Revenue]]/(Debt[[#This Row],[Proposed Taxable Valuation]]/1000))</f>
        <v>0.87585999999999997</v>
      </c>
      <c r="K185" s="26">
        <f>ROUND(Debt[[#This Row],[Proposed Taxable Valuation]]/1000*Debt[[#This Row],[Adjusted Rate]],0)</f>
        <v>339636</v>
      </c>
      <c r="L185" s="19">
        <f t="shared" si="15"/>
        <v>0</v>
      </c>
      <c r="M185" s="17">
        <f t="shared" si="16"/>
        <v>0</v>
      </c>
      <c r="N185" s="5">
        <v>387774099</v>
      </c>
      <c r="O185">
        <f>INDEX($R$3:$T$335,MATCH(Debt[[#This Row],[DistrictNumber]],$R$3:$R$335,0),3)</f>
        <v>0.87585999999999997</v>
      </c>
      <c r="P185" s="9">
        <f t="shared" si="17"/>
        <v>339635.82235013996</v>
      </c>
      <c r="R185" t="s">
        <v>354</v>
      </c>
      <c r="S185" s="37" t="s">
        <v>354</v>
      </c>
      <c r="T185" s="34">
        <v>0</v>
      </c>
    </row>
    <row r="186" spans="1:20" x14ac:dyDescent="0.35">
      <c r="A186" s="13">
        <v>2026</v>
      </c>
      <c r="B186" s="13">
        <f t="shared" si="12"/>
        <v>2025</v>
      </c>
      <c r="C186" t="s">
        <v>366</v>
      </c>
      <c r="D186" t="s">
        <v>367</v>
      </c>
      <c r="E186" s="5">
        <v>901771558</v>
      </c>
      <c r="F186" s="13">
        <f>INDEX($R$3:$T$335,MATCH(Debt[[#This Row],[DistrictNumber]],$R$3:$R$335,0),3)</f>
        <v>2.69719</v>
      </c>
      <c r="G186" s="9">
        <f t="shared" si="13"/>
        <v>2432249.2285220199</v>
      </c>
      <c r="H186" s="11">
        <v>1.02</v>
      </c>
      <c r="I186" s="12">
        <f t="shared" si="14"/>
        <v>2432249.2285220199</v>
      </c>
      <c r="J186" s="15">
        <f>IF(Debt[[#This Row],[Unadjusted Maximum Revenue]]/(Debt[[#This Row],[Proposed Taxable Valuation]]/1000)&gt;Debt[[#This Row],[Max Debt RATE]],Debt[[#This Row],[Max Debt RATE]],Debt[[#This Row],[Unadjusted Maximum Revenue]]/(Debt[[#This Row],[Proposed Taxable Valuation]]/1000))</f>
        <v>2.69719</v>
      </c>
      <c r="K186" s="26">
        <f>ROUND(Debt[[#This Row],[Proposed Taxable Valuation]]/1000*Debt[[#This Row],[Adjusted Rate]],0)</f>
        <v>2432249</v>
      </c>
      <c r="L186" s="19">
        <f t="shared" si="15"/>
        <v>0</v>
      </c>
      <c r="M186" s="17">
        <f t="shared" si="16"/>
        <v>0</v>
      </c>
      <c r="N186" s="5">
        <v>901771558</v>
      </c>
      <c r="O186">
        <f>INDEX($R$3:$T$335,MATCH(Debt[[#This Row],[DistrictNumber]],$R$3:$R$335,0),3)</f>
        <v>2.69719</v>
      </c>
      <c r="P186" s="9">
        <f t="shared" si="17"/>
        <v>2432249.2285220199</v>
      </c>
      <c r="R186" t="s">
        <v>356</v>
      </c>
      <c r="S186" s="36" t="s">
        <v>356</v>
      </c>
      <c r="T186" s="33">
        <v>3.8783400000000001</v>
      </c>
    </row>
    <row r="187" spans="1:20" x14ac:dyDescent="0.35">
      <c r="A187" s="13">
        <v>2026</v>
      </c>
      <c r="B187" s="13">
        <f t="shared" si="12"/>
        <v>2025</v>
      </c>
      <c r="C187" t="s">
        <v>368</v>
      </c>
      <c r="D187" t="s">
        <v>369</v>
      </c>
      <c r="E187" s="5">
        <v>503687090</v>
      </c>
      <c r="F187" s="13">
        <f>INDEX($R$3:$T$335,MATCH(Debt[[#This Row],[DistrictNumber]],$R$3:$R$335,0),3)</f>
        <v>0.73972000000000004</v>
      </c>
      <c r="G187" s="9">
        <f t="shared" si="13"/>
        <v>372587.41421480005</v>
      </c>
      <c r="H187" s="11">
        <v>1.02</v>
      </c>
      <c r="I187" s="12">
        <f t="shared" si="14"/>
        <v>372587.41421480005</v>
      </c>
      <c r="J187" s="15">
        <f>IF(Debt[[#This Row],[Unadjusted Maximum Revenue]]/(Debt[[#This Row],[Proposed Taxable Valuation]]/1000)&gt;Debt[[#This Row],[Max Debt RATE]],Debt[[#This Row],[Max Debt RATE]],Debt[[#This Row],[Unadjusted Maximum Revenue]]/(Debt[[#This Row],[Proposed Taxable Valuation]]/1000))</f>
        <v>0.73972000000000004</v>
      </c>
      <c r="K187" s="26">
        <f>ROUND(Debt[[#This Row],[Proposed Taxable Valuation]]/1000*Debt[[#This Row],[Adjusted Rate]],0)</f>
        <v>372587</v>
      </c>
      <c r="L187" s="19">
        <f t="shared" si="15"/>
        <v>0</v>
      </c>
      <c r="M187" s="17">
        <f t="shared" si="16"/>
        <v>0</v>
      </c>
      <c r="N187" s="5">
        <v>503687090</v>
      </c>
      <c r="O187">
        <f>INDEX($R$3:$T$335,MATCH(Debt[[#This Row],[DistrictNumber]],$R$3:$R$335,0),3)</f>
        <v>0.73972000000000004</v>
      </c>
      <c r="P187" s="9">
        <f t="shared" si="17"/>
        <v>372587.41421480005</v>
      </c>
      <c r="R187" t="s">
        <v>362</v>
      </c>
      <c r="S187" s="37" t="s">
        <v>362</v>
      </c>
      <c r="T187" s="34">
        <v>2.7</v>
      </c>
    </row>
    <row r="188" spans="1:20" x14ac:dyDescent="0.35">
      <c r="A188" s="13">
        <v>2026</v>
      </c>
      <c r="B188" s="13">
        <f t="shared" si="12"/>
        <v>2025</v>
      </c>
      <c r="C188" t="s">
        <v>370</v>
      </c>
      <c r="D188" t="s">
        <v>371</v>
      </c>
      <c r="E188" s="5">
        <v>468157274</v>
      </c>
      <c r="F188" s="13">
        <f>INDEX($R$3:$T$335,MATCH(Debt[[#This Row],[DistrictNumber]],$R$3:$R$335,0),3)</f>
        <v>2.3504900000000002</v>
      </c>
      <c r="G188" s="9">
        <f t="shared" si="13"/>
        <v>1100398.99096426</v>
      </c>
      <c r="H188" s="11">
        <v>1.02</v>
      </c>
      <c r="I188" s="12">
        <f t="shared" si="14"/>
        <v>1100398.99096426</v>
      </c>
      <c r="J188" s="15">
        <f>IF(Debt[[#This Row],[Unadjusted Maximum Revenue]]/(Debt[[#This Row],[Proposed Taxable Valuation]]/1000)&gt;Debt[[#This Row],[Max Debt RATE]],Debt[[#This Row],[Max Debt RATE]],Debt[[#This Row],[Unadjusted Maximum Revenue]]/(Debt[[#This Row],[Proposed Taxable Valuation]]/1000))</f>
        <v>2.3504900000000002</v>
      </c>
      <c r="K188" s="26">
        <f>ROUND(Debt[[#This Row],[Proposed Taxable Valuation]]/1000*Debt[[#This Row],[Adjusted Rate]],0)</f>
        <v>1100399</v>
      </c>
      <c r="L188" s="19">
        <f t="shared" si="15"/>
        <v>0</v>
      </c>
      <c r="M188" s="17">
        <f t="shared" si="16"/>
        <v>0</v>
      </c>
      <c r="N188" s="5">
        <v>468157274</v>
      </c>
      <c r="O188">
        <f>INDEX($R$3:$T$335,MATCH(Debt[[#This Row],[DistrictNumber]],$R$3:$R$335,0),3)</f>
        <v>2.3504900000000002</v>
      </c>
      <c r="P188" s="9">
        <f t="shared" si="17"/>
        <v>1100398.99096426</v>
      </c>
      <c r="R188" t="s">
        <v>360</v>
      </c>
      <c r="S188" s="36" t="s">
        <v>360</v>
      </c>
      <c r="T188" s="33">
        <v>2.2797900000000002</v>
      </c>
    </row>
    <row r="189" spans="1:20" x14ac:dyDescent="0.35">
      <c r="A189" s="13">
        <v>2026</v>
      </c>
      <c r="B189" s="13">
        <f t="shared" si="12"/>
        <v>2025</v>
      </c>
      <c r="C189" t="s">
        <v>372</v>
      </c>
      <c r="D189" t="s">
        <v>373</v>
      </c>
      <c r="E189" s="5">
        <v>181680224</v>
      </c>
      <c r="F189" s="13">
        <f>INDEX($R$3:$T$335,MATCH(Debt[[#This Row],[DistrictNumber]],$R$3:$R$335,0),3)</f>
        <v>0.98007999999999995</v>
      </c>
      <c r="G189" s="9">
        <f t="shared" si="13"/>
        <v>178061.15393791997</v>
      </c>
      <c r="H189" s="11">
        <v>1.02</v>
      </c>
      <c r="I189" s="12">
        <f t="shared" si="14"/>
        <v>178061.15393791997</v>
      </c>
      <c r="J189" s="15">
        <f>IF(Debt[[#This Row],[Unadjusted Maximum Revenue]]/(Debt[[#This Row],[Proposed Taxable Valuation]]/1000)&gt;Debt[[#This Row],[Max Debt RATE]],Debt[[#This Row],[Max Debt RATE]],Debt[[#This Row],[Unadjusted Maximum Revenue]]/(Debt[[#This Row],[Proposed Taxable Valuation]]/1000))</f>
        <v>0.98007999999999984</v>
      </c>
      <c r="K189" s="26">
        <f>ROUND(Debt[[#This Row],[Proposed Taxable Valuation]]/1000*Debt[[#This Row],[Adjusted Rate]],0)</f>
        <v>178061</v>
      </c>
      <c r="L189" s="19">
        <f t="shared" si="15"/>
        <v>0</v>
      </c>
      <c r="M189" s="17">
        <f t="shared" si="16"/>
        <v>0</v>
      </c>
      <c r="N189" s="5">
        <v>181680224</v>
      </c>
      <c r="O189">
        <f>INDEX($R$3:$T$335,MATCH(Debt[[#This Row],[DistrictNumber]],$R$3:$R$335,0),3)</f>
        <v>0.98007999999999995</v>
      </c>
      <c r="P189" s="9">
        <f t="shared" si="17"/>
        <v>178061.15393791997</v>
      </c>
      <c r="R189" t="s">
        <v>364</v>
      </c>
      <c r="S189" s="37" t="s">
        <v>364</v>
      </c>
      <c r="T189" s="34">
        <v>0.87585999999999997</v>
      </c>
    </row>
    <row r="190" spans="1:20" x14ac:dyDescent="0.35">
      <c r="A190" s="13">
        <v>2026</v>
      </c>
      <c r="B190" s="13">
        <f t="shared" si="12"/>
        <v>2025</v>
      </c>
      <c r="C190" t="s">
        <v>374</v>
      </c>
      <c r="D190" t="s">
        <v>375</v>
      </c>
      <c r="E190" s="5">
        <v>124108623</v>
      </c>
      <c r="F190" s="13">
        <f>INDEX($R$3:$T$335,MATCH(Debt[[#This Row],[DistrictNumber]],$R$3:$R$335,0),3)</f>
        <v>3.9023099999999999</v>
      </c>
      <c r="G190" s="9">
        <f t="shared" si="13"/>
        <v>484310.32061913004</v>
      </c>
      <c r="H190" s="11">
        <v>1.02</v>
      </c>
      <c r="I190" s="12">
        <f t="shared" si="14"/>
        <v>484310.32061913004</v>
      </c>
      <c r="J190" s="15">
        <f>IF(Debt[[#This Row],[Unadjusted Maximum Revenue]]/(Debt[[#This Row],[Proposed Taxable Valuation]]/1000)&gt;Debt[[#This Row],[Max Debt RATE]],Debt[[#This Row],[Max Debt RATE]],Debt[[#This Row],[Unadjusted Maximum Revenue]]/(Debt[[#This Row],[Proposed Taxable Valuation]]/1000))</f>
        <v>3.9023099999999999</v>
      </c>
      <c r="K190" s="26">
        <f>ROUND(Debt[[#This Row],[Proposed Taxable Valuation]]/1000*Debt[[#This Row],[Adjusted Rate]],0)</f>
        <v>484310</v>
      </c>
      <c r="L190" s="19">
        <f t="shared" si="15"/>
        <v>0</v>
      </c>
      <c r="M190" s="17">
        <f t="shared" si="16"/>
        <v>0</v>
      </c>
      <c r="N190" s="5">
        <v>124108623</v>
      </c>
      <c r="O190">
        <f>INDEX($R$3:$T$335,MATCH(Debt[[#This Row],[DistrictNumber]],$R$3:$R$335,0),3)</f>
        <v>3.9023099999999999</v>
      </c>
      <c r="P190" s="9">
        <f t="shared" si="17"/>
        <v>484310.32061913004</v>
      </c>
      <c r="R190" t="s">
        <v>366</v>
      </c>
      <c r="S190" s="36" t="s">
        <v>366</v>
      </c>
      <c r="T190" s="33">
        <v>2.69719</v>
      </c>
    </row>
    <row r="191" spans="1:20" x14ac:dyDescent="0.35">
      <c r="A191" s="13">
        <v>2026</v>
      </c>
      <c r="B191" s="13">
        <f t="shared" si="12"/>
        <v>2025</v>
      </c>
      <c r="C191" t="s">
        <v>376</v>
      </c>
      <c r="D191" t="s">
        <v>377</v>
      </c>
      <c r="E191" s="5">
        <v>82497627</v>
      </c>
      <c r="F191" s="13">
        <f>INDEX($R$3:$T$335,MATCH(Debt[[#This Row],[DistrictNumber]],$R$3:$R$335,0),3)</f>
        <v>0</v>
      </c>
      <c r="G191" s="9">
        <f t="shared" si="13"/>
        <v>0</v>
      </c>
      <c r="H191" s="11">
        <v>1.02</v>
      </c>
      <c r="I191" s="12">
        <f t="shared" si="14"/>
        <v>0</v>
      </c>
      <c r="J191" s="15">
        <f>IF(Debt[[#This Row],[Unadjusted Maximum Revenue]]/(Debt[[#This Row],[Proposed Taxable Valuation]]/1000)&gt;Debt[[#This Row],[Max Debt RATE]],Debt[[#This Row],[Max Debt RATE]],Debt[[#This Row],[Unadjusted Maximum Revenue]]/(Debt[[#This Row],[Proposed Taxable Valuation]]/1000))</f>
        <v>0</v>
      </c>
      <c r="K191" s="26">
        <f>ROUND(Debt[[#This Row],[Proposed Taxable Valuation]]/1000*Debt[[#This Row],[Adjusted Rate]],0)</f>
        <v>0</v>
      </c>
      <c r="L191" s="19">
        <f t="shared" si="15"/>
        <v>0</v>
      </c>
      <c r="M191" s="17">
        <f t="shared" si="16"/>
        <v>0</v>
      </c>
      <c r="N191" s="5">
        <v>82497627</v>
      </c>
      <c r="O191">
        <f>INDEX($R$3:$T$335,MATCH(Debt[[#This Row],[DistrictNumber]],$R$3:$R$335,0),3)</f>
        <v>0</v>
      </c>
      <c r="P191" s="9">
        <f t="shared" si="17"/>
        <v>0</v>
      </c>
      <c r="R191" t="s">
        <v>368</v>
      </c>
      <c r="S191" s="37" t="s">
        <v>368</v>
      </c>
      <c r="T191" s="34">
        <v>0.73972000000000004</v>
      </c>
    </row>
    <row r="192" spans="1:20" x14ac:dyDescent="0.35">
      <c r="A192" s="13">
        <v>2026</v>
      </c>
      <c r="B192" s="13">
        <f t="shared" si="12"/>
        <v>2025</v>
      </c>
      <c r="C192" t="s">
        <v>378</v>
      </c>
      <c r="D192" t="s">
        <v>379</v>
      </c>
      <c r="E192" s="5">
        <v>117565062</v>
      </c>
      <c r="F192" s="13">
        <f>INDEX($R$3:$T$335,MATCH(Debt[[#This Row],[DistrictNumber]],$R$3:$R$335,0),3)</f>
        <v>0</v>
      </c>
      <c r="G192" s="9">
        <f t="shared" si="13"/>
        <v>0</v>
      </c>
      <c r="H192" s="11">
        <v>1.02</v>
      </c>
      <c r="I192" s="12">
        <f t="shared" si="14"/>
        <v>0</v>
      </c>
      <c r="J192" s="15">
        <f>IF(Debt[[#This Row],[Unadjusted Maximum Revenue]]/(Debt[[#This Row],[Proposed Taxable Valuation]]/1000)&gt;Debt[[#This Row],[Max Debt RATE]],Debt[[#This Row],[Max Debt RATE]],Debt[[#This Row],[Unadjusted Maximum Revenue]]/(Debt[[#This Row],[Proposed Taxable Valuation]]/1000))</f>
        <v>0</v>
      </c>
      <c r="K192" s="26">
        <f>ROUND(Debt[[#This Row],[Proposed Taxable Valuation]]/1000*Debt[[#This Row],[Adjusted Rate]],0)</f>
        <v>0</v>
      </c>
      <c r="L192" s="19">
        <f t="shared" si="15"/>
        <v>0</v>
      </c>
      <c r="M192" s="17">
        <f t="shared" si="16"/>
        <v>0</v>
      </c>
      <c r="N192" s="5">
        <v>117565062</v>
      </c>
      <c r="O192">
        <f>INDEX($R$3:$T$335,MATCH(Debt[[#This Row],[DistrictNumber]],$R$3:$R$335,0),3)</f>
        <v>0</v>
      </c>
      <c r="P192" s="9">
        <f t="shared" si="17"/>
        <v>0</v>
      </c>
      <c r="R192" t="s">
        <v>370</v>
      </c>
      <c r="S192" s="36" t="s">
        <v>370</v>
      </c>
      <c r="T192" s="33">
        <v>2.3504900000000002</v>
      </c>
    </row>
    <row r="193" spans="1:20" x14ac:dyDescent="0.35">
      <c r="A193" s="13">
        <v>2026</v>
      </c>
      <c r="B193" s="13">
        <f t="shared" si="12"/>
        <v>2025</v>
      </c>
      <c r="C193" t="s">
        <v>380</v>
      </c>
      <c r="D193" t="s">
        <v>381</v>
      </c>
      <c r="E193" s="5">
        <v>427996359</v>
      </c>
      <c r="F193" s="13">
        <f>INDEX($R$3:$T$335,MATCH(Debt[[#This Row],[DistrictNumber]],$R$3:$R$335,0),3)</f>
        <v>0.49762000000000001</v>
      </c>
      <c r="G193" s="9">
        <f t="shared" si="13"/>
        <v>212979.54816558</v>
      </c>
      <c r="H193" s="11">
        <v>1.02</v>
      </c>
      <c r="I193" s="12">
        <f t="shared" si="14"/>
        <v>212979.54816558</v>
      </c>
      <c r="J193" s="15">
        <f>IF(Debt[[#This Row],[Unadjusted Maximum Revenue]]/(Debt[[#This Row],[Proposed Taxable Valuation]]/1000)&gt;Debt[[#This Row],[Max Debt RATE]],Debt[[#This Row],[Max Debt RATE]],Debt[[#This Row],[Unadjusted Maximum Revenue]]/(Debt[[#This Row],[Proposed Taxable Valuation]]/1000))</f>
        <v>0.49762000000000001</v>
      </c>
      <c r="K193" s="26">
        <f>ROUND(Debt[[#This Row],[Proposed Taxable Valuation]]/1000*Debt[[#This Row],[Adjusted Rate]],0)</f>
        <v>212980</v>
      </c>
      <c r="L193" s="19">
        <f t="shared" si="15"/>
        <v>0</v>
      </c>
      <c r="M193" s="17">
        <f t="shared" si="16"/>
        <v>0</v>
      </c>
      <c r="N193" s="5">
        <v>427996359</v>
      </c>
      <c r="O193">
        <f>INDEX($R$3:$T$335,MATCH(Debt[[#This Row],[DistrictNumber]],$R$3:$R$335,0),3)</f>
        <v>0.49762000000000001</v>
      </c>
      <c r="P193" s="9">
        <f t="shared" si="17"/>
        <v>212979.54816558</v>
      </c>
      <c r="R193" t="s">
        <v>372</v>
      </c>
      <c r="S193" s="37" t="s">
        <v>372</v>
      </c>
      <c r="T193" s="34">
        <v>0.98007999999999995</v>
      </c>
    </row>
    <row r="194" spans="1:20" x14ac:dyDescent="0.35">
      <c r="A194" s="13">
        <v>2026</v>
      </c>
      <c r="B194" s="13">
        <f t="shared" si="12"/>
        <v>2025</v>
      </c>
      <c r="C194" t="s">
        <v>382</v>
      </c>
      <c r="D194" t="s">
        <v>383</v>
      </c>
      <c r="E194" s="5">
        <v>698014942</v>
      </c>
      <c r="F194" s="13">
        <f>INDEX($R$3:$T$335,MATCH(Debt[[#This Row],[DistrictNumber]],$R$3:$R$335,0),3)</f>
        <v>0</v>
      </c>
      <c r="G194" s="9">
        <f t="shared" si="13"/>
        <v>0</v>
      </c>
      <c r="H194" s="11">
        <v>1.02</v>
      </c>
      <c r="I194" s="12">
        <f t="shared" si="14"/>
        <v>0</v>
      </c>
      <c r="J194" s="15">
        <f>IF(Debt[[#This Row],[Unadjusted Maximum Revenue]]/(Debt[[#This Row],[Proposed Taxable Valuation]]/1000)&gt;Debt[[#This Row],[Max Debt RATE]],Debt[[#This Row],[Max Debt RATE]],Debt[[#This Row],[Unadjusted Maximum Revenue]]/(Debt[[#This Row],[Proposed Taxable Valuation]]/1000))</f>
        <v>0</v>
      </c>
      <c r="K194" s="26">
        <f>ROUND(Debt[[#This Row],[Proposed Taxable Valuation]]/1000*Debt[[#This Row],[Adjusted Rate]],0)</f>
        <v>0</v>
      </c>
      <c r="L194" s="19">
        <f t="shared" si="15"/>
        <v>0</v>
      </c>
      <c r="M194" s="17">
        <f t="shared" si="16"/>
        <v>0</v>
      </c>
      <c r="N194" s="5">
        <v>698014942</v>
      </c>
      <c r="O194">
        <f>INDEX($R$3:$T$335,MATCH(Debt[[#This Row],[DistrictNumber]],$R$3:$R$335,0),3)</f>
        <v>0</v>
      </c>
      <c r="P194" s="9">
        <f t="shared" si="17"/>
        <v>0</v>
      </c>
      <c r="R194" t="s">
        <v>374</v>
      </c>
      <c r="S194" s="36" t="s">
        <v>374</v>
      </c>
      <c r="T194" s="33">
        <v>3.9023099999999999</v>
      </c>
    </row>
    <row r="195" spans="1:20" x14ac:dyDescent="0.35">
      <c r="A195" s="13">
        <v>2026</v>
      </c>
      <c r="B195" s="13">
        <f t="shared" si="12"/>
        <v>2025</v>
      </c>
      <c r="C195" t="s">
        <v>384</v>
      </c>
      <c r="D195" t="s">
        <v>385</v>
      </c>
      <c r="E195" s="5">
        <v>435137858</v>
      </c>
      <c r="F195" s="13">
        <f>INDEX($R$3:$T$335,MATCH(Debt[[#This Row],[DistrictNumber]],$R$3:$R$335,0),3)</f>
        <v>3.0295000000000001</v>
      </c>
      <c r="G195" s="9">
        <f t="shared" si="13"/>
        <v>1318250.140811</v>
      </c>
      <c r="H195" s="11">
        <v>1.02</v>
      </c>
      <c r="I195" s="12">
        <f t="shared" si="14"/>
        <v>1318250.140811</v>
      </c>
      <c r="J195" s="15">
        <f>IF(Debt[[#This Row],[Unadjusted Maximum Revenue]]/(Debt[[#This Row],[Proposed Taxable Valuation]]/1000)&gt;Debt[[#This Row],[Max Debt RATE]],Debt[[#This Row],[Max Debt RATE]],Debt[[#This Row],[Unadjusted Maximum Revenue]]/(Debt[[#This Row],[Proposed Taxable Valuation]]/1000))</f>
        <v>3.0295000000000001</v>
      </c>
      <c r="K195" s="26">
        <f>ROUND(Debt[[#This Row],[Proposed Taxable Valuation]]/1000*Debt[[#This Row],[Adjusted Rate]],0)</f>
        <v>1318250</v>
      </c>
      <c r="L195" s="19">
        <f t="shared" si="15"/>
        <v>0</v>
      </c>
      <c r="M195" s="17">
        <f t="shared" si="16"/>
        <v>0</v>
      </c>
      <c r="N195" s="5">
        <v>435137858</v>
      </c>
      <c r="O195">
        <f>INDEX($R$3:$T$335,MATCH(Debt[[#This Row],[DistrictNumber]],$R$3:$R$335,0),3)</f>
        <v>3.0295000000000001</v>
      </c>
      <c r="P195" s="9">
        <f t="shared" si="17"/>
        <v>1318250.140811</v>
      </c>
      <c r="R195" t="s">
        <v>376</v>
      </c>
      <c r="S195" s="37" t="s">
        <v>376</v>
      </c>
      <c r="T195" s="34">
        <v>0</v>
      </c>
    </row>
    <row r="196" spans="1:20" x14ac:dyDescent="0.35">
      <c r="A196" s="13">
        <v>2026</v>
      </c>
      <c r="B196" s="13">
        <f t="shared" si="12"/>
        <v>2025</v>
      </c>
      <c r="C196" t="s">
        <v>386</v>
      </c>
      <c r="D196" t="s">
        <v>387</v>
      </c>
      <c r="E196" s="5">
        <v>90408789</v>
      </c>
      <c r="F196" s="13">
        <f>INDEX($R$3:$T$335,MATCH(Debt[[#This Row],[DistrictNumber]],$R$3:$R$335,0),3)</f>
        <v>1.43431</v>
      </c>
      <c r="G196" s="9">
        <f t="shared" si="13"/>
        <v>129674.23015059001</v>
      </c>
      <c r="H196" s="11">
        <v>1.02</v>
      </c>
      <c r="I196" s="12">
        <f t="shared" si="14"/>
        <v>129674.23015059001</v>
      </c>
      <c r="J196" s="15">
        <f>IF(Debt[[#This Row],[Unadjusted Maximum Revenue]]/(Debt[[#This Row],[Proposed Taxable Valuation]]/1000)&gt;Debt[[#This Row],[Max Debt RATE]],Debt[[#This Row],[Max Debt RATE]],Debt[[#This Row],[Unadjusted Maximum Revenue]]/(Debt[[#This Row],[Proposed Taxable Valuation]]/1000))</f>
        <v>1.43431</v>
      </c>
      <c r="K196" s="26">
        <f>ROUND(Debt[[#This Row],[Proposed Taxable Valuation]]/1000*Debt[[#This Row],[Adjusted Rate]],0)</f>
        <v>129674</v>
      </c>
      <c r="L196" s="19">
        <f t="shared" si="15"/>
        <v>0</v>
      </c>
      <c r="M196" s="17">
        <f t="shared" si="16"/>
        <v>0</v>
      </c>
      <c r="N196" s="5">
        <v>90408789</v>
      </c>
      <c r="O196">
        <f>INDEX($R$3:$T$335,MATCH(Debt[[#This Row],[DistrictNumber]],$R$3:$R$335,0),3)</f>
        <v>1.43431</v>
      </c>
      <c r="P196" s="9">
        <f t="shared" si="17"/>
        <v>129674.23015059001</v>
      </c>
      <c r="R196" t="s">
        <v>378</v>
      </c>
      <c r="S196" s="36" t="s">
        <v>378</v>
      </c>
      <c r="T196" s="33">
        <v>0</v>
      </c>
    </row>
    <row r="197" spans="1:20" x14ac:dyDescent="0.35">
      <c r="A197" s="13">
        <v>2026</v>
      </c>
      <c r="B197" s="13">
        <f t="shared" ref="B197:B260" si="18">A197-1</f>
        <v>2025</v>
      </c>
      <c r="C197" t="s">
        <v>388</v>
      </c>
      <c r="D197" t="s">
        <v>389</v>
      </c>
      <c r="E197" s="5">
        <v>1656752620</v>
      </c>
      <c r="F197" s="13">
        <f>INDEX($R$3:$T$335,MATCH(Debt[[#This Row],[DistrictNumber]],$R$3:$R$335,0),3)</f>
        <v>0</v>
      </c>
      <c r="G197" s="9">
        <f t="shared" ref="G197:G260" si="19">E197/1000*F197</f>
        <v>0</v>
      </c>
      <c r="H197" s="11">
        <v>1.02</v>
      </c>
      <c r="I197" s="12">
        <f t="shared" ref="I197:I260" si="20">G197</f>
        <v>0</v>
      </c>
      <c r="J197" s="15">
        <f>IF(Debt[[#This Row],[Unadjusted Maximum Revenue]]/(Debt[[#This Row],[Proposed Taxable Valuation]]/1000)&gt;Debt[[#This Row],[Max Debt RATE]],Debt[[#This Row],[Max Debt RATE]],Debt[[#This Row],[Unadjusted Maximum Revenue]]/(Debt[[#This Row],[Proposed Taxable Valuation]]/1000))</f>
        <v>0</v>
      </c>
      <c r="K197" s="26">
        <f>ROUND(Debt[[#This Row],[Proposed Taxable Valuation]]/1000*Debt[[#This Row],[Adjusted Rate]],0)</f>
        <v>0</v>
      </c>
      <c r="L197" s="19">
        <f t="shared" ref="L197:L260" si="21">I197-G197</f>
        <v>0</v>
      </c>
      <c r="M197" s="17">
        <f t="shared" ref="M197:M260" si="22">J197-F197</f>
        <v>0</v>
      </c>
      <c r="N197" s="5">
        <v>1656752620</v>
      </c>
      <c r="O197">
        <f>INDEX($R$3:$T$335,MATCH(Debt[[#This Row],[DistrictNumber]],$R$3:$R$335,0),3)</f>
        <v>0</v>
      </c>
      <c r="P197" s="9">
        <f t="shared" ref="P197:P260" si="23">N197/1000*O197</f>
        <v>0</v>
      </c>
      <c r="R197" t="s">
        <v>380</v>
      </c>
      <c r="S197" s="37" t="s">
        <v>380</v>
      </c>
      <c r="T197" s="34">
        <v>0.49762000000000001</v>
      </c>
    </row>
    <row r="198" spans="1:20" x14ac:dyDescent="0.35">
      <c r="A198" s="13">
        <v>2026</v>
      </c>
      <c r="B198" s="13">
        <f t="shared" si="18"/>
        <v>2025</v>
      </c>
      <c r="C198" t="s">
        <v>390</v>
      </c>
      <c r="D198" t="s">
        <v>391</v>
      </c>
      <c r="E198" s="5">
        <v>306404831</v>
      </c>
      <c r="F198" s="13">
        <f>INDEX($R$3:$T$335,MATCH(Debt[[#This Row],[DistrictNumber]],$R$3:$R$335,0),3)</f>
        <v>0</v>
      </c>
      <c r="G198" s="9">
        <f t="shared" si="19"/>
        <v>0</v>
      </c>
      <c r="H198" s="11">
        <v>1.02</v>
      </c>
      <c r="I198" s="12">
        <f t="shared" si="20"/>
        <v>0</v>
      </c>
      <c r="J198" s="15">
        <f>IF(Debt[[#This Row],[Unadjusted Maximum Revenue]]/(Debt[[#This Row],[Proposed Taxable Valuation]]/1000)&gt;Debt[[#This Row],[Max Debt RATE]],Debt[[#This Row],[Max Debt RATE]],Debt[[#This Row],[Unadjusted Maximum Revenue]]/(Debt[[#This Row],[Proposed Taxable Valuation]]/1000))</f>
        <v>0</v>
      </c>
      <c r="K198" s="26">
        <f>ROUND(Debt[[#This Row],[Proposed Taxable Valuation]]/1000*Debt[[#This Row],[Adjusted Rate]],0)</f>
        <v>0</v>
      </c>
      <c r="L198" s="19">
        <f t="shared" si="21"/>
        <v>0</v>
      </c>
      <c r="M198" s="17">
        <f t="shared" si="22"/>
        <v>0</v>
      </c>
      <c r="N198" s="5">
        <v>306404831</v>
      </c>
      <c r="O198">
        <f>INDEX($R$3:$T$335,MATCH(Debt[[#This Row],[DistrictNumber]],$R$3:$R$335,0),3)</f>
        <v>0</v>
      </c>
      <c r="P198" s="9">
        <f t="shared" si="23"/>
        <v>0</v>
      </c>
      <c r="R198" t="s">
        <v>382</v>
      </c>
      <c r="S198" s="36" t="s">
        <v>382</v>
      </c>
      <c r="T198" s="33">
        <v>0</v>
      </c>
    </row>
    <row r="199" spans="1:20" x14ac:dyDescent="0.35">
      <c r="A199" s="13">
        <v>2026</v>
      </c>
      <c r="B199" s="13">
        <f t="shared" si="18"/>
        <v>2025</v>
      </c>
      <c r="C199" t="s">
        <v>392</v>
      </c>
      <c r="D199" t="s">
        <v>393</v>
      </c>
      <c r="E199" s="5">
        <v>649902675</v>
      </c>
      <c r="F199" s="13">
        <f>INDEX($R$3:$T$335,MATCH(Debt[[#This Row],[DistrictNumber]],$R$3:$R$335,0),3)</f>
        <v>1.3877900000000001</v>
      </c>
      <c r="G199" s="9">
        <f t="shared" si="19"/>
        <v>901928.43333825015</v>
      </c>
      <c r="H199" s="11">
        <v>1.02</v>
      </c>
      <c r="I199" s="12">
        <f t="shared" si="20"/>
        <v>901928.43333825015</v>
      </c>
      <c r="J199" s="15">
        <f>IF(Debt[[#This Row],[Unadjusted Maximum Revenue]]/(Debt[[#This Row],[Proposed Taxable Valuation]]/1000)&gt;Debt[[#This Row],[Max Debt RATE]],Debt[[#This Row],[Max Debt RATE]],Debt[[#This Row],[Unadjusted Maximum Revenue]]/(Debt[[#This Row],[Proposed Taxable Valuation]]/1000))</f>
        <v>1.3877900000000001</v>
      </c>
      <c r="K199" s="26">
        <f>ROUND(Debt[[#This Row],[Proposed Taxable Valuation]]/1000*Debt[[#This Row],[Adjusted Rate]],0)</f>
        <v>901928</v>
      </c>
      <c r="L199" s="19">
        <f t="shared" si="21"/>
        <v>0</v>
      </c>
      <c r="M199" s="17">
        <f t="shared" si="22"/>
        <v>0</v>
      </c>
      <c r="N199" s="5">
        <v>649902675</v>
      </c>
      <c r="O199">
        <f>INDEX($R$3:$T$335,MATCH(Debt[[#This Row],[DistrictNumber]],$R$3:$R$335,0),3)</f>
        <v>1.3877900000000001</v>
      </c>
      <c r="P199" s="9">
        <f t="shared" si="23"/>
        <v>901928.43333825015</v>
      </c>
      <c r="R199" t="s">
        <v>384</v>
      </c>
      <c r="S199" s="37" t="s">
        <v>384</v>
      </c>
      <c r="T199" s="34">
        <v>3.0295000000000001</v>
      </c>
    </row>
    <row r="200" spans="1:20" x14ac:dyDescent="0.35">
      <c r="A200" s="13">
        <v>2026</v>
      </c>
      <c r="B200" s="13">
        <f t="shared" si="18"/>
        <v>2025</v>
      </c>
      <c r="C200" t="s">
        <v>394</v>
      </c>
      <c r="D200" t="s">
        <v>395</v>
      </c>
      <c r="E200" s="5">
        <v>613402559</v>
      </c>
      <c r="F200" s="13">
        <f>INDEX($R$3:$T$335,MATCH(Debt[[#This Row],[DistrictNumber]],$R$3:$R$335,0),3)</f>
        <v>1.6032900000000001</v>
      </c>
      <c r="G200" s="9">
        <f t="shared" si="19"/>
        <v>983462.18881911004</v>
      </c>
      <c r="H200" s="11">
        <v>1.02</v>
      </c>
      <c r="I200" s="12">
        <f t="shared" si="20"/>
        <v>983462.18881911004</v>
      </c>
      <c r="J200" s="15">
        <f>IF(Debt[[#This Row],[Unadjusted Maximum Revenue]]/(Debt[[#This Row],[Proposed Taxable Valuation]]/1000)&gt;Debt[[#This Row],[Max Debt RATE]],Debt[[#This Row],[Max Debt RATE]],Debt[[#This Row],[Unadjusted Maximum Revenue]]/(Debt[[#This Row],[Proposed Taxable Valuation]]/1000))</f>
        <v>1.6032900000000001</v>
      </c>
      <c r="K200" s="26">
        <f>ROUND(Debt[[#This Row],[Proposed Taxable Valuation]]/1000*Debt[[#This Row],[Adjusted Rate]],0)</f>
        <v>983462</v>
      </c>
      <c r="L200" s="19">
        <f t="shared" si="21"/>
        <v>0</v>
      </c>
      <c r="M200" s="17">
        <f t="shared" si="22"/>
        <v>0</v>
      </c>
      <c r="N200" s="5">
        <v>613402559</v>
      </c>
      <c r="O200">
        <f>INDEX($R$3:$T$335,MATCH(Debt[[#This Row],[DistrictNumber]],$R$3:$R$335,0),3)</f>
        <v>1.6032900000000001</v>
      </c>
      <c r="P200" s="9">
        <f t="shared" si="23"/>
        <v>983462.18881911004</v>
      </c>
      <c r="R200" t="s">
        <v>386</v>
      </c>
      <c r="S200" s="36" t="s">
        <v>386</v>
      </c>
      <c r="T200" s="33">
        <v>1.43431</v>
      </c>
    </row>
    <row r="201" spans="1:20" x14ac:dyDescent="0.35">
      <c r="A201" s="13">
        <v>2026</v>
      </c>
      <c r="B201" s="13">
        <f t="shared" si="18"/>
        <v>2025</v>
      </c>
      <c r="C201" t="s">
        <v>396</v>
      </c>
      <c r="D201" t="s">
        <v>397</v>
      </c>
      <c r="E201" s="5">
        <v>149351260</v>
      </c>
      <c r="F201" s="13">
        <f>INDEX($R$3:$T$335,MATCH(Debt[[#This Row],[DistrictNumber]],$R$3:$R$335,0),3)</f>
        <v>2.5142199999999999</v>
      </c>
      <c r="G201" s="9">
        <f t="shared" si="19"/>
        <v>375501.9249172</v>
      </c>
      <c r="H201" s="11">
        <v>1.02</v>
      </c>
      <c r="I201" s="12">
        <f t="shared" si="20"/>
        <v>375501.9249172</v>
      </c>
      <c r="J201" s="15">
        <f>IF(Debt[[#This Row],[Unadjusted Maximum Revenue]]/(Debt[[#This Row],[Proposed Taxable Valuation]]/1000)&gt;Debt[[#This Row],[Max Debt RATE]],Debt[[#This Row],[Max Debt RATE]],Debt[[#This Row],[Unadjusted Maximum Revenue]]/(Debt[[#This Row],[Proposed Taxable Valuation]]/1000))</f>
        <v>2.5142199999999999</v>
      </c>
      <c r="K201" s="26">
        <f>ROUND(Debt[[#This Row],[Proposed Taxable Valuation]]/1000*Debt[[#This Row],[Adjusted Rate]],0)</f>
        <v>375502</v>
      </c>
      <c r="L201" s="19">
        <f t="shared" si="21"/>
        <v>0</v>
      </c>
      <c r="M201" s="17">
        <f t="shared" si="22"/>
        <v>0</v>
      </c>
      <c r="N201" s="5">
        <v>149351260</v>
      </c>
      <c r="O201">
        <f>INDEX($R$3:$T$335,MATCH(Debt[[#This Row],[DistrictNumber]],$R$3:$R$335,0),3)</f>
        <v>2.5142199999999999</v>
      </c>
      <c r="P201" s="9">
        <f t="shared" si="23"/>
        <v>375501.9249172</v>
      </c>
      <c r="R201" t="s">
        <v>388</v>
      </c>
      <c r="S201" s="37" t="s">
        <v>388</v>
      </c>
      <c r="T201" s="34">
        <v>0</v>
      </c>
    </row>
    <row r="202" spans="1:20" x14ac:dyDescent="0.35">
      <c r="A202" s="13">
        <v>2026</v>
      </c>
      <c r="B202" s="13">
        <f t="shared" si="18"/>
        <v>2025</v>
      </c>
      <c r="C202" t="s">
        <v>398</v>
      </c>
      <c r="D202" t="s">
        <v>399</v>
      </c>
      <c r="E202" s="5">
        <v>358504078</v>
      </c>
      <c r="F202" s="13">
        <f>INDEX($R$3:$T$335,MATCH(Debt[[#This Row],[DistrictNumber]],$R$3:$R$335,0),3)</f>
        <v>2.31366</v>
      </c>
      <c r="G202" s="9">
        <f t="shared" si="19"/>
        <v>829456.54510548001</v>
      </c>
      <c r="H202" s="11">
        <v>1.02</v>
      </c>
      <c r="I202" s="12">
        <f t="shared" si="20"/>
        <v>829456.54510548001</v>
      </c>
      <c r="J202" s="15">
        <f>IF(Debt[[#This Row],[Unadjusted Maximum Revenue]]/(Debt[[#This Row],[Proposed Taxable Valuation]]/1000)&gt;Debt[[#This Row],[Max Debt RATE]],Debt[[#This Row],[Max Debt RATE]],Debt[[#This Row],[Unadjusted Maximum Revenue]]/(Debt[[#This Row],[Proposed Taxable Valuation]]/1000))</f>
        <v>2.31366</v>
      </c>
      <c r="K202" s="26">
        <f>ROUND(Debt[[#This Row],[Proposed Taxable Valuation]]/1000*Debt[[#This Row],[Adjusted Rate]],0)</f>
        <v>829457</v>
      </c>
      <c r="L202" s="19">
        <f t="shared" si="21"/>
        <v>0</v>
      </c>
      <c r="M202" s="17">
        <f t="shared" si="22"/>
        <v>0</v>
      </c>
      <c r="N202" s="5">
        <v>358504078</v>
      </c>
      <c r="O202">
        <f>INDEX($R$3:$T$335,MATCH(Debt[[#This Row],[DistrictNumber]],$R$3:$R$335,0),3)</f>
        <v>2.31366</v>
      </c>
      <c r="P202" s="9">
        <f t="shared" si="23"/>
        <v>829456.54510548001</v>
      </c>
      <c r="R202" t="s">
        <v>390</v>
      </c>
      <c r="S202" s="36" t="s">
        <v>390</v>
      </c>
      <c r="T202" s="33">
        <v>0</v>
      </c>
    </row>
    <row r="203" spans="1:20" x14ac:dyDescent="0.35">
      <c r="A203" s="13">
        <v>2026</v>
      </c>
      <c r="B203" s="13">
        <f t="shared" si="18"/>
        <v>2025</v>
      </c>
      <c r="C203" t="s">
        <v>400</v>
      </c>
      <c r="D203" t="s">
        <v>401</v>
      </c>
      <c r="E203" s="5">
        <v>1122442325</v>
      </c>
      <c r="F203" s="13">
        <f>INDEX($R$3:$T$335,MATCH(Debt[[#This Row],[DistrictNumber]],$R$3:$R$335,0),3)</f>
        <v>2.4491700000000001</v>
      </c>
      <c r="G203" s="9">
        <f t="shared" si="19"/>
        <v>2749052.0691202502</v>
      </c>
      <c r="H203" s="11">
        <v>1.02</v>
      </c>
      <c r="I203" s="12">
        <f t="shared" si="20"/>
        <v>2749052.0691202502</v>
      </c>
      <c r="J203" s="15">
        <f>IF(Debt[[#This Row],[Unadjusted Maximum Revenue]]/(Debt[[#This Row],[Proposed Taxable Valuation]]/1000)&gt;Debt[[#This Row],[Max Debt RATE]],Debt[[#This Row],[Max Debt RATE]],Debt[[#This Row],[Unadjusted Maximum Revenue]]/(Debt[[#This Row],[Proposed Taxable Valuation]]/1000))</f>
        <v>2.4491700000000001</v>
      </c>
      <c r="K203" s="26">
        <f>ROUND(Debt[[#This Row],[Proposed Taxable Valuation]]/1000*Debt[[#This Row],[Adjusted Rate]],0)</f>
        <v>2749052</v>
      </c>
      <c r="L203" s="19">
        <f t="shared" si="21"/>
        <v>0</v>
      </c>
      <c r="M203" s="17">
        <f t="shared" si="22"/>
        <v>0</v>
      </c>
      <c r="N203" s="5">
        <v>1122442325</v>
      </c>
      <c r="O203">
        <f>INDEX($R$3:$T$335,MATCH(Debt[[#This Row],[DistrictNumber]],$R$3:$R$335,0),3)</f>
        <v>2.4491700000000001</v>
      </c>
      <c r="P203" s="9">
        <f t="shared" si="23"/>
        <v>2749052.0691202502</v>
      </c>
      <c r="R203" t="s">
        <v>392</v>
      </c>
      <c r="S203" s="37" t="s">
        <v>392</v>
      </c>
      <c r="T203" s="34">
        <v>1.3877900000000001</v>
      </c>
    </row>
    <row r="204" spans="1:20" x14ac:dyDescent="0.35">
      <c r="A204" s="13">
        <v>2026</v>
      </c>
      <c r="B204" s="13">
        <f t="shared" si="18"/>
        <v>2025</v>
      </c>
      <c r="C204" t="s">
        <v>402</v>
      </c>
      <c r="D204" t="s">
        <v>403</v>
      </c>
      <c r="E204" s="5">
        <v>366172151</v>
      </c>
      <c r="F204" s="13">
        <f>INDEX($R$3:$T$335,MATCH(Debt[[#This Row],[DistrictNumber]],$R$3:$R$335,0),3)</f>
        <v>2.6997399999999998</v>
      </c>
      <c r="G204" s="9">
        <f t="shared" si="19"/>
        <v>988569.60294073995</v>
      </c>
      <c r="H204" s="11">
        <v>1.02</v>
      </c>
      <c r="I204" s="12">
        <f t="shared" si="20"/>
        <v>988569.60294073995</v>
      </c>
      <c r="J204" s="15">
        <f>IF(Debt[[#This Row],[Unadjusted Maximum Revenue]]/(Debt[[#This Row],[Proposed Taxable Valuation]]/1000)&gt;Debt[[#This Row],[Max Debt RATE]],Debt[[#This Row],[Max Debt RATE]],Debt[[#This Row],[Unadjusted Maximum Revenue]]/(Debt[[#This Row],[Proposed Taxable Valuation]]/1000))</f>
        <v>2.6997399999999998</v>
      </c>
      <c r="K204" s="26">
        <f>ROUND(Debt[[#This Row],[Proposed Taxable Valuation]]/1000*Debt[[#This Row],[Adjusted Rate]],0)</f>
        <v>988570</v>
      </c>
      <c r="L204" s="19">
        <f t="shared" si="21"/>
        <v>0</v>
      </c>
      <c r="M204" s="17">
        <f t="shared" si="22"/>
        <v>0</v>
      </c>
      <c r="N204" s="5">
        <v>366172151</v>
      </c>
      <c r="O204">
        <f>INDEX($R$3:$T$335,MATCH(Debt[[#This Row],[DistrictNumber]],$R$3:$R$335,0),3)</f>
        <v>2.6997399999999998</v>
      </c>
      <c r="P204" s="9">
        <f t="shared" si="23"/>
        <v>988569.60294073995</v>
      </c>
      <c r="R204" t="s">
        <v>394</v>
      </c>
      <c r="S204" s="36" t="s">
        <v>394</v>
      </c>
      <c r="T204" s="33">
        <v>1.6032900000000001</v>
      </c>
    </row>
    <row r="205" spans="1:20" x14ac:dyDescent="0.35">
      <c r="A205" s="13">
        <v>2026</v>
      </c>
      <c r="B205" s="13">
        <f t="shared" si="18"/>
        <v>2025</v>
      </c>
      <c r="C205" t="s">
        <v>404</v>
      </c>
      <c r="D205" t="s">
        <v>405</v>
      </c>
      <c r="E205" s="5">
        <v>319899194</v>
      </c>
      <c r="F205" s="13">
        <f>INDEX($R$3:$T$335,MATCH(Debt[[#This Row],[DistrictNumber]],$R$3:$R$335,0),3)</f>
        <v>0</v>
      </c>
      <c r="G205" s="9">
        <f t="shared" si="19"/>
        <v>0</v>
      </c>
      <c r="H205" s="11">
        <v>1.02</v>
      </c>
      <c r="I205" s="12">
        <f t="shared" si="20"/>
        <v>0</v>
      </c>
      <c r="J205" s="15">
        <f>IF(Debt[[#This Row],[Unadjusted Maximum Revenue]]/(Debt[[#This Row],[Proposed Taxable Valuation]]/1000)&gt;Debt[[#This Row],[Max Debt RATE]],Debt[[#This Row],[Max Debt RATE]],Debt[[#This Row],[Unadjusted Maximum Revenue]]/(Debt[[#This Row],[Proposed Taxable Valuation]]/1000))</f>
        <v>0</v>
      </c>
      <c r="K205" s="26">
        <f>ROUND(Debt[[#This Row],[Proposed Taxable Valuation]]/1000*Debt[[#This Row],[Adjusted Rate]],0)</f>
        <v>0</v>
      </c>
      <c r="L205" s="19">
        <f t="shared" si="21"/>
        <v>0</v>
      </c>
      <c r="M205" s="17">
        <f t="shared" si="22"/>
        <v>0</v>
      </c>
      <c r="N205" s="5">
        <v>319899194</v>
      </c>
      <c r="O205">
        <f>INDEX($R$3:$T$335,MATCH(Debt[[#This Row],[DistrictNumber]],$R$3:$R$335,0),3)</f>
        <v>0</v>
      </c>
      <c r="P205" s="9">
        <f t="shared" si="23"/>
        <v>0</v>
      </c>
      <c r="R205" t="s">
        <v>396</v>
      </c>
      <c r="S205" s="37" t="s">
        <v>396</v>
      </c>
      <c r="T205" s="34">
        <v>2.5142199999999999</v>
      </c>
    </row>
    <row r="206" spans="1:20" x14ac:dyDescent="0.35">
      <c r="A206" s="13">
        <v>2026</v>
      </c>
      <c r="B206" s="13">
        <f t="shared" si="18"/>
        <v>2025</v>
      </c>
      <c r="C206" t="s">
        <v>406</v>
      </c>
      <c r="D206" t="s">
        <v>407</v>
      </c>
      <c r="E206" s="5">
        <v>426896145</v>
      </c>
      <c r="F206" s="13">
        <f>INDEX($R$3:$T$335,MATCH(Debt[[#This Row],[DistrictNumber]],$R$3:$R$335,0),3)</f>
        <v>0</v>
      </c>
      <c r="G206" s="9">
        <f t="shared" si="19"/>
        <v>0</v>
      </c>
      <c r="H206" s="11">
        <v>1.02</v>
      </c>
      <c r="I206" s="12">
        <f t="shared" si="20"/>
        <v>0</v>
      </c>
      <c r="J206" s="15">
        <f>IF(Debt[[#This Row],[Unadjusted Maximum Revenue]]/(Debt[[#This Row],[Proposed Taxable Valuation]]/1000)&gt;Debt[[#This Row],[Max Debt RATE]],Debt[[#This Row],[Max Debt RATE]],Debt[[#This Row],[Unadjusted Maximum Revenue]]/(Debt[[#This Row],[Proposed Taxable Valuation]]/1000))</f>
        <v>0</v>
      </c>
      <c r="K206" s="26">
        <f>ROUND(Debt[[#This Row],[Proposed Taxable Valuation]]/1000*Debt[[#This Row],[Adjusted Rate]],0)</f>
        <v>0</v>
      </c>
      <c r="L206" s="19">
        <f t="shared" si="21"/>
        <v>0</v>
      </c>
      <c r="M206" s="17">
        <f t="shared" si="22"/>
        <v>0</v>
      </c>
      <c r="N206" s="5">
        <v>426896145</v>
      </c>
      <c r="O206">
        <f>INDEX($R$3:$T$335,MATCH(Debt[[#This Row],[DistrictNumber]],$R$3:$R$335,0),3)</f>
        <v>0</v>
      </c>
      <c r="P206" s="9">
        <f t="shared" si="23"/>
        <v>0</v>
      </c>
      <c r="R206" t="s">
        <v>398</v>
      </c>
      <c r="S206" s="36" t="s">
        <v>398</v>
      </c>
      <c r="T206" s="33">
        <v>2.31366</v>
      </c>
    </row>
    <row r="207" spans="1:20" x14ac:dyDescent="0.35">
      <c r="A207" s="13">
        <v>2026</v>
      </c>
      <c r="B207" s="13">
        <f t="shared" si="18"/>
        <v>2025</v>
      </c>
      <c r="C207" t="s">
        <v>408</v>
      </c>
      <c r="D207" t="s">
        <v>409</v>
      </c>
      <c r="E207" s="5">
        <v>546129586</v>
      </c>
      <c r="F207" s="13">
        <f>INDEX($R$3:$T$335,MATCH(Debt[[#This Row],[DistrictNumber]],$R$3:$R$335,0),3)</f>
        <v>0</v>
      </c>
      <c r="G207" s="9">
        <f t="shared" si="19"/>
        <v>0</v>
      </c>
      <c r="H207" s="11">
        <v>1.02</v>
      </c>
      <c r="I207" s="12">
        <f t="shared" si="20"/>
        <v>0</v>
      </c>
      <c r="J207" s="15">
        <f>IF(Debt[[#This Row],[Unadjusted Maximum Revenue]]/(Debt[[#This Row],[Proposed Taxable Valuation]]/1000)&gt;Debt[[#This Row],[Max Debt RATE]],Debt[[#This Row],[Max Debt RATE]],Debt[[#This Row],[Unadjusted Maximum Revenue]]/(Debt[[#This Row],[Proposed Taxable Valuation]]/1000))</f>
        <v>0</v>
      </c>
      <c r="K207" s="26">
        <f>ROUND(Debt[[#This Row],[Proposed Taxable Valuation]]/1000*Debt[[#This Row],[Adjusted Rate]],0)</f>
        <v>0</v>
      </c>
      <c r="L207" s="19">
        <f t="shared" si="21"/>
        <v>0</v>
      </c>
      <c r="M207" s="17">
        <f t="shared" si="22"/>
        <v>0</v>
      </c>
      <c r="N207" s="5">
        <v>546129586</v>
      </c>
      <c r="O207">
        <f>INDEX($R$3:$T$335,MATCH(Debt[[#This Row],[DistrictNumber]],$R$3:$R$335,0),3)</f>
        <v>0</v>
      </c>
      <c r="P207" s="9">
        <f t="shared" si="23"/>
        <v>0</v>
      </c>
      <c r="R207" t="s">
        <v>400</v>
      </c>
      <c r="S207" s="37" t="s">
        <v>400</v>
      </c>
      <c r="T207" s="34">
        <v>2.4491700000000001</v>
      </c>
    </row>
    <row r="208" spans="1:20" x14ac:dyDescent="0.35">
      <c r="A208" s="13">
        <v>2026</v>
      </c>
      <c r="B208" s="13">
        <f t="shared" si="18"/>
        <v>2025</v>
      </c>
      <c r="C208" t="s">
        <v>410</v>
      </c>
      <c r="D208" t="s">
        <v>411</v>
      </c>
      <c r="E208" s="5">
        <v>512607832</v>
      </c>
      <c r="F208" s="13">
        <f>INDEX($R$3:$T$335,MATCH(Debt[[#This Row],[DistrictNumber]],$R$3:$R$335,0),3)</f>
        <v>0</v>
      </c>
      <c r="G208" s="9">
        <f t="shared" si="19"/>
        <v>0</v>
      </c>
      <c r="H208" s="11">
        <v>1.02</v>
      </c>
      <c r="I208" s="12">
        <f t="shared" si="20"/>
        <v>0</v>
      </c>
      <c r="J208" s="15">
        <f>IF(Debt[[#This Row],[Unadjusted Maximum Revenue]]/(Debt[[#This Row],[Proposed Taxable Valuation]]/1000)&gt;Debt[[#This Row],[Max Debt RATE]],Debt[[#This Row],[Max Debt RATE]],Debt[[#This Row],[Unadjusted Maximum Revenue]]/(Debt[[#This Row],[Proposed Taxable Valuation]]/1000))</f>
        <v>0</v>
      </c>
      <c r="K208" s="26">
        <f>ROUND(Debt[[#This Row],[Proposed Taxable Valuation]]/1000*Debt[[#This Row],[Adjusted Rate]],0)</f>
        <v>0</v>
      </c>
      <c r="L208" s="19">
        <f t="shared" si="21"/>
        <v>0</v>
      </c>
      <c r="M208" s="17">
        <f t="shared" si="22"/>
        <v>0</v>
      </c>
      <c r="N208" s="5">
        <v>512607832</v>
      </c>
      <c r="O208">
        <f>INDEX($R$3:$T$335,MATCH(Debt[[#This Row],[DistrictNumber]],$R$3:$R$335,0),3)</f>
        <v>0</v>
      </c>
      <c r="P208" s="9">
        <f t="shared" si="23"/>
        <v>0</v>
      </c>
      <c r="R208" t="s">
        <v>402</v>
      </c>
      <c r="S208" s="36" t="s">
        <v>402</v>
      </c>
      <c r="T208" s="33">
        <v>2.6997399999999998</v>
      </c>
    </row>
    <row r="209" spans="1:20" x14ac:dyDescent="0.35">
      <c r="A209" s="13">
        <v>2026</v>
      </c>
      <c r="B209" s="13">
        <f t="shared" si="18"/>
        <v>2025</v>
      </c>
      <c r="C209" t="s">
        <v>412</v>
      </c>
      <c r="D209" t="s">
        <v>413</v>
      </c>
      <c r="E209" s="5">
        <v>329669235</v>
      </c>
      <c r="F209" s="13">
        <f>INDEX($R$3:$T$335,MATCH(Debt[[#This Row],[DistrictNumber]],$R$3:$R$335,0),3)</f>
        <v>0</v>
      </c>
      <c r="G209" s="9">
        <f t="shared" si="19"/>
        <v>0</v>
      </c>
      <c r="H209" s="11">
        <v>1.02</v>
      </c>
      <c r="I209" s="12">
        <f t="shared" si="20"/>
        <v>0</v>
      </c>
      <c r="J209" s="15">
        <f>IF(Debt[[#This Row],[Unadjusted Maximum Revenue]]/(Debt[[#This Row],[Proposed Taxable Valuation]]/1000)&gt;Debt[[#This Row],[Max Debt RATE]],Debt[[#This Row],[Max Debt RATE]],Debt[[#This Row],[Unadjusted Maximum Revenue]]/(Debt[[#This Row],[Proposed Taxable Valuation]]/1000))</f>
        <v>0</v>
      </c>
      <c r="K209" s="26">
        <f>ROUND(Debt[[#This Row],[Proposed Taxable Valuation]]/1000*Debt[[#This Row],[Adjusted Rate]],0)</f>
        <v>0</v>
      </c>
      <c r="L209" s="19">
        <f t="shared" si="21"/>
        <v>0</v>
      </c>
      <c r="M209" s="17">
        <f t="shared" si="22"/>
        <v>0</v>
      </c>
      <c r="N209" s="5">
        <v>329669235</v>
      </c>
      <c r="O209">
        <f>INDEX($R$3:$T$335,MATCH(Debt[[#This Row],[DistrictNumber]],$R$3:$R$335,0),3)</f>
        <v>0</v>
      </c>
      <c r="P209" s="9">
        <f t="shared" si="23"/>
        <v>0</v>
      </c>
      <c r="R209" t="s">
        <v>404</v>
      </c>
      <c r="S209" s="37" t="s">
        <v>404</v>
      </c>
      <c r="T209" s="34">
        <v>0</v>
      </c>
    </row>
    <row r="210" spans="1:20" x14ac:dyDescent="0.35">
      <c r="A210" s="13">
        <v>2026</v>
      </c>
      <c r="B210" s="13">
        <f t="shared" si="18"/>
        <v>2025</v>
      </c>
      <c r="C210" t="s">
        <v>414</v>
      </c>
      <c r="D210" t="s">
        <v>415</v>
      </c>
      <c r="E210" s="5">
        <v>296544475</v>
      </c>
      <c r="F210" s="13">
        <f>INDEX($R$3:$T$335,MATCH(Debt[[#This Row],[DistrictNumber]],$R$3:$R$335,0),3)</f>
        <v>2.5779100000000001</v>
      </c>
      <c r="G210" s="9">
        <f t="shared" si="19"/>
        <v>764464.96754724998</v>
      </c>
      <c r="H210" s="11">
        <v>1.02</v>
      </c>
      <c r="I210" s="12">
        <f t="shared" si="20"/>
        <v>764464.96754724998</v>
      </c>
      <c r="J210" s="15">
        <f>IF(Debt[[#This Row],[Unadjusted Maximum Revenue]]/(Debt[[#This Row],[Proposed Taxable Valuation]]/1000)&gt;Debt[[#This Row],[Max Debt RATE]],Debt[[#This Row],[Max Debt RATE]],Debt[[#This Row],[Unadjusted Maximum Revenue]]/(Debt[[#This Row],[Proposed Taxable Valuation]]/1000))</f>
        <v>2.5779100000000001</v>
      </c>
      <c r="K210" s="26">
        <f>ROUND(Debt[[#This Row],[Proposed Taxable Valuation]]/1000*Debt[[#This Row],[Adjusted Rate]],0)</f>
        <v>764465</v>
      </c>
      <c r="L210" s="19">
        <f t="shared" si="21"/>
        <v>0</v>
      </c>
      <c r="M210" s="17">
        <f t="shared" si="22"/>
        <v>0</v>
      </c>
      <c r="N210" s="5">
        <v>296544475</v>
      </c>
      <c r="O210">
        <f>INDEX($R$3:$T$335,MATCH(Debt[[#This Row],[DistrictNumber]],$R$3:$R$335,0),3)</f>
        <v>2.5779100000000001</v>
      </c>
      <c r="P210" s="9">
        <f t="shared" si="23"/>
        <v>764464.96754724998</v>
      </c>
      <c r="R210" t="s">
        <v>406</v>
      </c>
      <c r="S210" s="36" t="s">
        <v>406</v>
      </c>
      <c r="T210" s="33">
        <v>0</v>
      </c>
    </row>
    <row r="211" spans="1:20" x14ac:dyDescent="0.35">
      <c r="A211" s="13">
        <v>2026</v>
      </c>
      <c r="B211" s="13">
        <f t="shared" si="18"/>
        <v>2025</v>
      </c>
      <c r="C211" t="s">
        <v>416</v>
      </c>
      <c r="D211" t="s">
        <v>417</v>
      </c>
      <c r="E211" s="5">
        <v>378579210</v>
      </c>
      <c r="F211" s="13">
        <f>INDEX($R$3:$T$335,MATCH(Debt[[#This Row],[DistrictNumber]],$R$3:$R$335,0),3)</f>
        <v>2.6950799999999999</v>
      </c>
      <c r="G211" s="9">
        <f t="shared" si="19"/>
        <v>1020301.2572868001</v>
      </c>
      <c r="H211" s="11">
        <v>1.02</v>
      </c>
      <c r="I211" s="12">
        <f t="shared" si="20"/>
        <v>1020301.2572868001</v>
      </c>
      <c r="J211" s="15">
        <f>IF(Debt[[#This Row],[Unadjusted Maximum Revenue]]/(Debt[[#This Row],[Proposed Taxable Valuation]]/1000)&gt;Debt[[#This Row],[Max Debt RATE]],Debt[[#This Row],[Max Debt RATE]],Debt[[#This Row],[Unadjusted Maximum Revenue]]/(Debt[[#This Row],[Proposed Taxable Valuation]]/1000))</f>
        <v>2.6950799999999999</v>
      </c>
      <c r="K211" s="26">
        <f>ROUND(Debt[[#This Row],[Proposed Taxable Valuation]]/1000*Debt[[#This Row],[Adjusted Rate]],0)</f>
        <v>1020301</v>
      </c>
      <c r="L211" s="19">
        <f t="shared" si="21"/>
        <v>0</v>
      </c>
      <c r="M211" s="17">
        <f t="shared" si="22"/>
        <v>0</v>
      </c>
      <c r="N211" s="5">
        <v>378579210</v>
      </c>
      <c r="O211">
        <f>INDEX($R$3:$T$335,MATCH(Debt[[#This Row],[DistrictNumber]],$R$3:$R$335,0),3)</f>
        <v>2.6950799999999999</v>
      </c>
      <c r="P211" s="9">
        <f t="shared" si="23"/>
        <v>1020301.2572868001</v>
      </c>
      <c r="R211" t="s">
        <v>408</v>
      </c>
      <c r="S211" s="37" t="s">
        <v>408</v>
      </c>
      <c r="T211" s="34">
        <v>0</v>
      </c>
    </row>
    <row r="212" spans="1:20" x14ac:dyDescent="0.35">
      <c r="A212" s="13">
        <v>2026</v>
      </c>
      <c r="B212" s="13">
        <f t="shared" si="18"/>
        <v>2025</v>
      </c>
      <c r="C212" t="s">
        <v>418</v>
      </c>
      <c r="D212" t="s">
        <v>419</v>
      </c>
      <c r="E212" s="5">
        <v>795745318</v>
      </c>
      <c r="F212" s="13">
        <f>INDEX($R$3:$T$335,MATCH(Debt[[#This Row],[DistrictNumber]],$R$3:$R$335,0),3)</f>
        <v>3.15</v>
      </c>
      <c r="G212" s="9">
        <f t="shared" si="19"/>
        <v>2506597.7516999999</v>
      </c>
      <c r="H212" s="11">
        <v>1.02</v>
      </c>
      <c r="I212" s="12">
        <f t="shared" si="20"/>
        <v>2506597.7516999999</v>
      </c>
      <c r="J212" s="15">
        <f>IF(Debt[[#This Row],[Unadjusted Maximum Revenue]]/(Debt[[#This Row],[Proposed Taxable Valuation]]/1000)&gt;Debt[[#This Row],[Max Debt RATE]],Debt[[#This Row],[Max Debt RATE]],Debt[[#This Row],[Unadjusted Maximum Revenue]]/(Debt[[#This Row],[Proposed Taxable Valuation]]/1000))</f>
        <v>3.15</v>
      </c>
      <c r="K212" s="26">
        <f>ROUND(Debt[[#This Row],[Proposed Taxable Valuation]]/1000*Debt[[#This Row],[Adjusted Rate]],0)</f>
        <v>2506598</v>
      </c>
      <c r="L212" s="19">
        <f t="shared" si="21"/>
        <v>0</v>
      </c>
      <c r="M212" s="17">
        <f t="shared" si="22"/>
        <v>0</v>
      </c>
      <c r="N212" s="5">
        <v>795745318</v>
      </c>
      <c r="O212">
        <f>INDEX($R$3:$T$335,MATCH(Debt[[#This Row],[DistrictNumber]],$R$3:$R$335,0),3)</f>
        <v>3.15</v>
      </c>
      <c r="P212" s="9">
        <f t="shared" si="23"/>
        <v>2506597.7516999999</v>
      </c>
      <c r="R212" t="s">
        <v>410</v>
      </c>
      <c r="S212" s="36" t="s">
        <v>410</v>
      </c>
      <c r="T212" s="33">
        <v>0</v>
      </c>
    </row>
    <row r="213" spans="1:20" x14ac:dyDescent="0.35">
      <c r="A213" s="13">
        <v>2026</v>
      </c>
      <c r="B213" s="13">
        <f t="shared" si="18"/>
        <v>2025</v>
      </c>
      <c r="C213" t="s">
        <v>420</v>
      </c>
      <c r="D213" t="s">
        <v>421</v>
      </c>
      <c r="E213" s="5">
        <v>1670769482</v>
      </c>
      <c r="F213" s="13">
        <f>INDEX($R$3:$T$335,MATCH(Debt[[#This Row],[DistrictNumber]],$R$3:$R$335,0),3)</f>
        <v>1.22235</v>
      </c>
      <c r="G213" s="9">
        <f t="shared" si="19"/>
        <v>2042265.0763227001</v>
      </c>
      <c r="H213" s="11">
        <v>1.02</v>
      </c>
      <c r="I213" s="12">
        <f t="shared" si="20"/>
        <v>2042265.0763227001</v>
      </c>
      <c r="J213" s="15">
        <f>IF(Debt[[#This Row],[Unadjusted Maximum Revenue]]/(Debt[[#This Row],[Proposed Taxable Valuation]]/1000)&gt;Debt[[#This Row],[Max Debt RATE]],Debt[[#This Row],[Max Debt RATE]],Debt[[#This Row],[Unadjusted Maximum Revenue]]/(Debt[[#This Row],[Proposed Taxable Valuation]]/1000))</f>
        <v>1.22235</v>
      </c>
      <c r="K213" s="26">
        <f>ROUND(Debt[[#This Row],[Proposed Taxable Valuation]]/1000*Debt[[#This Row],[Adjusted Rate]],0)</f>
        <v>2042265</v>
      </c>
      <c r="L213" s="19">
        <f t="shared" si="21"/>
        <v>0</v>
      </c>
      <c r="M213" s="17">
        <f t="shared" si="22"/>
        <v>0</v>
      </c>
      <c r="N213" s="5">
        <v>1670769482</v>
      </c>
      <c r="O213">
        <f>INDEX($R$3:$T$335,MATCH(Debt[[#This Row],[DistrictNumber]],$R$3:$R$335,0),3)</f>
        <v>1.22235</v>
      </c>
      <c r="P213" s="9">
        <f t="shared" si="23"/>
        <v>2042265.0763227001</v>
      </c>
      <c r="R213" t="s">
        <v>412</v>
      </c>
      <c r="S213" s="37" t="s">
        <v>412</v>
      </c>
      <c r="T213" s="34">
        <v>0</v>
      </c>
    </row>
    <row r="214" spans="1:20" x14ac:dyDescent="0.35">
      <c r="A214" s="13">
        <v>2026</v>
      </c>
      <c r="B214" s="13">
        <f t="shared" si="18"/>
        <v>2025</v>
      </c>
      <c r="C214" t="s">
        <v>422</v>
      </c>
      <c r="D214" t="s">
        <v>423</v>
      </c>
      <c r="E214" s="5">
        <v>267544133</v>
      </c>
      <c r="F214" s="13">
        <f>INDEX($R$3:$T$335,MATCH(Debt[[#This Row],[DistrictNumber]],$R$3:$R$335,0),3)</f>
        <v>4.05</v>
      </c>
      <c r="G214" s="9">
        <f t="shared" si="19"/>
        <v>1083553.73865</v>
      </c>
      <c r="H214" s="11">
        <v>1.02</v>
      </c>
      <c r="I214" s="12">
        <f t="shared" si="20"/>
        <v>1083553.73865</v>
      </c>
      <c r="J214" s="15">
        <f>IF(Debt[[#This Row],[Unadjusted Maximum Revenue]]/(Debt[[#This Row],[Proposed Taxable Valuation]]/1000)&gt;Debt[[#This Row],[Max Debt RATE]],Debt[[#This Row],[Max Debt RATE]],Debt[[#This Row],[Unadjusted Maximum Revenue]]/(Debt[[#This Row],[Proposed Taxable Valuation]]/1000))</f>
        <v>4.05</v>
      </c>
      <c r="K214" s="26">
        <f>ROUND(Debt[[#This Row],[Proposed Taxable Valuation]]/1000*Debt[[#This Row],[Adjusted Rate]],0)</f>
        <v>1083554</v>
      </c>
      <c r="L214" s="19">
        <f t="shared" si="21"/>
        <v>0</v>
      </c>
      <c r="M214" s="17">
        <f t="shared" si="22"/>
        <v>0</v>
      </c>
      <c r="N214" s="5">
        <v>267544133</v>
      </c>
      <c r="O214">
        <f>INDEX($R$3:$T$335,MATCH(Debt[[#This Row],[DistrictNumber]],$R$3:$R$335,0),3)</f>
        <v>4.05</v>
      </c>
      <c r="P214" s="9">
        <f t="shared" si="23"/>
        <v>1083553.73865</v>
      </c>
      <c r="R214" t="s">
        <v>414</v>
      </c>
      <c r="S214" s="36" t="s">
        <v>414</v>
      </c>
      <c r="T214" s="33">
        <v>2.5779100000000001</v>
      </c>
    </row>
    <row r="215" spans="1:20" x14ac:dyDescent="0.35">
      <c r="A215" s="13">
        <v>2026</v>
      </c>
      <c r="B215" s="13">
        <f t="shared" si="18"/>
        <v>2025</v>
      </c>
      <c r="C215" t="s">
        <v>424</v>
      </c>
      <c r="D215" t="s">
        <v>425</v>
      </c>
      <c r="E215" s="5">
        <v>451877406</v>
      </c>
      <c r="F215" s="13">
        <f>INDEX($R$3:$T$335,MATCH(Debt[[#This Row],[DistrictNumber]],$R$3:$R$335,0),3)</f>
        <v>0</v>
      </c>
      <c r="G215" s="9">
        <f t="shared" si="19"/>
        <v>0</v>
      </c>
      <c r="H215" s="11">
        <v>1.02</v>
      </c>
      <c r="I215" s="12">
        <f t="shared" si="20"/>
        <v>0</v>
      </c>
      <c r="J215" s="15">
        <f>IF(Debt[[#This Row],[Unadjusted Maximum Revenue]]/(Debt[[#This Row],[Proposed Taxable Valuation]]/1000)&gt;Debt[[#This Row],[Max Debt RATE]],Debt[[#This Row],[Max Debt RATE]],Debt[[#This Row],[Unadjusted Maximum Revenue]]/(Debt[[#This Row],[Proposed Taxable Valuation]]/1000))</f>
        <v>0</v>
      </c>
      <c r="K215" s="26">
        <f>ROUND(Debt[[#This Row],[Proposed Taxable Valuation]]/1000*Debt[[#This Row],[Adjusted Rate]],0)</f>
        <v>0</v>
      </c>
      <c r="L215" s="19">
        <f t="shared" si="21"/>
        <v>0</v>
      </c>
      <c r="M215" s="17">
        <f t="shared" si="22"/>
        <v>0</v>
      </c>
      <c r="N215" s="5">
        <v>451877406</v>
      </c>
      <c r="O215">
        <f>INDEX($R$3:$T$335,MATCH(Debt[[#This Row],[DistrictNumber]],$R$3:$R$335,0),3)</f>
        <v>0</v>
      </c>
      <c r="P215" s="9">
        <f t="shared" si="23"/>
        <v>0</v>
      </c>
      <c r="R215" t="s">
        <v>416</v>
      </c>
      <c r="S215" s="37" t="s">
        <v>416</v>
      </c>
      <c r="T215" s="34">
        <v>2.6950799999999999</v>
      </c>
    </row>
    <row r="216" spans="1:20" x14ac:dyDescent="0.35">
      <c r="A216" s="13">
        <v>2026</v>
      </c>
      <c r="B216" s="13">
        <f t="shared" si="18"/>
        <v>2025</v>
      </c>
      <c r="C216" t="s">
        <v>426</v>
      </c>
      <c r="D216" t="s">
        <v>427</v>
      </c>
      <c r="E216" s="5">
        <v>267825478</v>
      </c>
      <c r="F216" s="13">
        <f>INDEX($R$3:$T$335,MATCH(Debt[[#This Row],[DistrictNumber]],$R$3:$R$335,0),3)</f>
        <v>1.99149</v>
      </c>
      <c r="G216" s="9">
        <f t="shared" si="19"/>
        <v>533371.76118221995</v>
      </c>
      <c r="H216" s="11">
        <v>1.02</v>
      </c>
      <c r="I216" s="12">
        <f t="shared" si="20"/>
        <v>533371.76118221995</v>
      </c>
      <c r="J216" s="15">
        <f>IF(Debt[[#This Row],[Unadjusted Maximum Revenue]]/(Debt[[#This Row],[Proposed Taxable Valuation]]/1000)&gt;Debt[[#This Row],[Max Debt RATE]],Debt[[#This Row],[Max Debt RATE]],Debt[[#This Row],[Unadjusted Maximum Revenue]]/(Debt[[#This Row],[Proposed Taxable Valuation]]/1000))</f>
        <v>1.9914899999999998</v>
      </c>
      <c r="K216" s="26">
        <f>ROUND(Debt[[#This Row],[Proposed Taxable Valuation]]/1000*Debt[[#This Row],[Adjusted Rate]],0)</f>
        <v>533372</v>
      </c>
      <c r="L216" s="19">
        <f t="shared" si="21"/>
        <v>0</v>
      </c>
      <c r="M216" s="17">
        <f t="shared" si="22"/>
        <v>0</v>
      </c>
      <c r="N216" s="5">
        <v>267825478</v>
      </c>
      <c r="O216">
        <f>INDEX($R$3:$T$335,MATCH(Debt[[#This Row],[DistrictNumber]],$R$3:$R$335,0),3)</f>
        <v>1.99149</v>
      </c>
      <c r="P216" s="9">
        <f t="shared" si="23"/>
        <v>533371.76118221995</v>
      </c>
      <c r="R216" t="s">
        <v>418</v>
      </c>
      <c r="S216" s="36" t="s">
        <v>418</v>
      </c>
      <c r="T216" s="33">
        <v>3.15</v>
      </c>
    </row>
    <row r="217" spans="1:20" x14ac:dyDescent="0.35">
      <c r="A217" s="13">
        <v>2026</v>
      </c>
      <c r="B217" s="13">
        <f t="shared" si="18"/>
        <v>2025</v>
      </c>
      <c r="C217" t="s">
        <v>428</v>
      </c>
      <c r="D217" t="s">
        <v>429</v>
      </c>
      <c r="E217" s="5">
        <v>391687097</v>
      </c>
      <c r="F217" s="13">
        <f>INDEX($R$3:$T$335,MATCH(Debt[[#This Row],[DistrictNumber]],$R$3:$R$335,0),3)</f>
        <v>1.0649500000000001</v>
      </c>
      <c r="G217" s="9">
        <f t="shared" si="19"/>
        <v>417127.17395015003</v>
      </c>
      <c r="H217" s="11">
        <v>1.02</v>
      </c>
      <c r="I217" s="12">
        <f t="shared" si="20"/>
        <v>417127.17395015003</v>
      </c>
      <c r="J217" s="15">
        <f>IF(Debt[[#This Row],[Unadjusted Maximum Revenue]]/(Debt[[#This Row],[Proposed Taxable Valuation]]/1000)&gt;Debt[[#This Row],[Max Debt RATE]],Debt[[#This Row],[Max Debt RATE]],Debt[[#This Row],[Unadjusted Maximum Revenue]]/(Debt[[#This Row],[Proposed Taxable Valuation]]/1000))</f>
        <v>1.0649500000000001</v>
      </c>
      <c r="K217" s="26">
        <f>ROUND(Debt[[#This Row],[Proposed Taxable Valuation]]/1000*Debt[[#This Row],[Adjusted Rate]],0)</f>
        <v>417127</v>
      </c>
      <c r="L217" s="19">
        <f t="shared" si="21"/>
        <v>0</v>
      </c>
      <c r="M217" s="17">
        <f t="shared" si="22"/>
        <v>0</v>
      </c>
      <c r="N217" s="5">
        <v>391687097</v>
      </c>
      <c r="O217">
        <f>INDEX($R$3:$T$335,MATCH(Debt[[#This Row],[DistrictNumber]],$R$3:$R$335,0),3)</f>
        <v>1.0649500000000001</v>
      </c>
      <c r="P217" s="9">
        <f t="shared" si="23"/>
        <v>417127.17395015003</v>
      </c>
      <c r="R217" t="s">
        <v>420</v>
      </c>
      <c r="S217" s="37" t="s">
        <v>420</v>
      </c>
      <c r="T217" s="34">
        <v>1.22235</v>
      </c>
    </row>
    <row r="218" spans="1:20" x14ac:dyDescent="0.35">
      <c r="A218" s="13">
        <v>2026</v>
      </c>
      <c r="B218" s="13">
        <f t="shared" si="18"/>
        <v>2025</v>
      </c>
      <c r="C218" t="s">
        <v>430</v>
      </c>
      <c r="D218" t="s">
        <v>431</v>
      </c>
      <c r="E218" s="5">
        <v>1447025583</v>
      </c>
      <c r="F218" s="13">
        <f>INDEX($R$3:$T$335,MATCH(Debt[[#This Row],[DistrictNumber]],$R$3:$R$335,0),3)</f>
        <v>4.0481199999999999</v>
      </c>
      <c r="G218" s="9">
        <f t="shared" si="19"/>
        <v>5857733.2030539606</v>
      </c>
      <c r="H218" s="11">
        <v>1.02</v>
      </c>
      <c r="I218" s="12">
        <f t="shared" si="20"/>
        <v>5857733.2030539606</v>
      </c>
      <c r="J218" s="15">
        <f>IF(Debt[[#This Row],[Unadjusted Maximum Revenue]]/(Debt[[#This Row],[Proposed Taxable Valuation]]/1000)&gt;Debt[[#This Row],[Max Debt RATE]],Debt[[#This Row],[Max Debt RATE]],Debt[[#This Row],[Unadjusted Maximum Revenue]]/(Debt[[#This Row],[Proposed Taxable Valuation]]/1000))</f>
        <v>4.0481199999999999</v>
      </c>
      <c r="K218" s="26">
        <f>ROUND(Debt[[#This Row],[Proposed Taxable Valuation]]/1000*Debt[[#This Row],[Adjusted Rate]],0)</f>
        <v>5857733</v>
      </c>
      <c r="L218" s="19">
        <f t="shared" si="21"/>
        <v>0</v>
      </c>
      <c r="M218" s="17">
        <f t="shared" si="22"/>
        <v>0</v>
      </c>
      <c r="N218" s="5">
        <v>1447025583</v>
      </c>
      <c r="O218">
        <f>INDEX($R$3:$T$335,MATCH(Debt[[#This Row],[DistrictNumber]],$R$3:$R$335,0),3)</f>
        <v>4.0481199999999999</v>
      </c>
      <c r="P218" s="9">
        <f t="shared" si="23"/>
        <v>5857733.2030539606</v>
      </c>
      <c r="R218" t="s">
        <v>422</v>
      </c>
      <c r="S218" s="36" t="s">
        <v>422</v>
      </c>
      <c r="T218" s="33">
        <v>4.05</v>
      </c>
    </row>
    <row r="219" spans="1:20" x14ac:dyDescent="0.35">
      <c r="A219" s="13">
        <v>2026</v>
      </c>
      <c r="B219" s="13">
        <f t="shared" si="18"/>
        <v>2025</v>
      </c>
      <c r="C219" t="s">
        <v>432</v>
      </c>
      <c r="D219" t="s">
        <v>433</v>
      </c>
      <c r="E219" s="5">
        <v>778370930</v>
      </c>
      <c r="F219" s="13">
        <f>INDEX($R$3:$T$335,MATCH(Debt[[#This Row],[DistrictNumber]],$R$3:$R$335,0),3)</f>
        <v>2.6976300000000002</v>
      </c>
      <c r="G219" s="9">
        <f t="shared" si="19"/>
        <v>2099756.7718959004</v>
      </c>
      <c r="H219" s="11">
        <v>1.02</v>
      </c>
      <c r="I219" s="12">
        <f t="shared" si="20"/>
        <v>2099756.7718959004</v>
      </c>
      <c r="J219" s="15">
        <f>IF(Debt[[#This Row],[Unadjusted Maximum Revenue]]/(Debt[[#This Row],[Proposed Taxable Valuation]]/1000)&gt;Debt[[#This Row],[Max Debt RATE]],Debt[[#This Row],[Max Debt RATE]],Debt[[#This Row],[Unadjusted Maximum Revenue]]/(Debt[[#This Row],[Proposed Taxable Valuation]]/1000))</f>
        <v>2.6976300000000002</v>
      </c>
      <c r="K219" s="26">
        <f>ROUND(Debt[[#This Row],[Proposed Taxable Valuation]]/1000*Debt[[#This Row],[Adjusted Rate]],0)</f>
        <v>2099757</v>
      </c>
      <c r="L219" s="19">
        <f t="shared" si="21"/>
        <v>0</v>
      </c>
      <c r="M219" s="17">
        <f t="shared" si="22"/>
        <v>0</v>
      </c>
      <c r="N219" s="5">
        <v>778370930</v>
      </c>
      <c r="O219">
        <f>INDEX($R$3:$T$335,MATCH(Debt[[#This Row],[DistrictNumber]],$R$3:$R$335,0),3)</f>
        <v>2.6976300000000002</v>
      </c>
      <c r="P219" s="9">
        <f t="shared" si="23"/>
        <v>2099756.7718959004</v>
      </c>
      <c r="R219" t="s">
        <v>424</v>
      </c>
      <c r="S219" s="37" t="s">
        <v>424</v>
      </c>
      <c r="T219" s="34">
        <v>0</v>
      </c>
    </row>
    <row r="220" spans="1:20" x14ac:dyDescent="0.35">
      <c r="A220" s="13">
        <v>2026</v>
      </c>
      <c r="B220" s="13">
        <f t="shared" si="18"/>
        <v>2025</v>
      </c>
      <c r="C220" t="s">
        <v>434</v>
      </c>
      <c r="D220" t="s">
        <v>435</v>
      </c>
      <c r="E220" s="5">
        <v>418422505</v>
      </c>
      <c r="F220" s="13">
        <f>INDEX($R$3:$T$335,MATCH(Debt[[#This Row],[DistrictNumber]],$R$3:$R$335,0),3)</f>
        <v>0</v>
      </c>
      <c r="G220" s="9">
        <f t="shared" si="19"/>
        <v>0</v>
      </c>
      <c r="H220" s="11">
        <v>1.02</v>
      </c>
      <c r="I220" s="12">
        <f t="shared" si="20"/>
        <v>0</v>
      </c>
      <c r="J220" s="15">
        <f>IF(Debt[[#This Row],[Unadjusted Maximum Revenue]]/(Debt[[#This Row],[Proposed Taxable Valuation]]/1000)&gt;Debt[[#This Row],[Max Debt RATE]],Debt[[#This Row],[Max Debt RATE]],Debt[[#This Row],[Unadjusted Maximum Revenue]]/(Debt[[#This Row],[Proposed Taxable Valuation]]/1000))</f>
        <v>0</v>
      </c>
      <c r="K220" s="26">
        <f>ROUND(Debt[[#This Row],[Proposed Taxable Valuation]]/1000*Debt[[#This Row],[Adjusted Rate]],0)</f>
        <v>0</v>
      </c>
      <c r="L220" s="19">
        <f t="shared" si="21"/>
        <v>0</v>
      </c>
      <c r="M220" s="17">
        <f t="shared" si="22"/>
        <v>0</v>
      </c>
      <c r="N220" s="5">
        <v>418422505</v>
      </c>
      <c r="O220">
        <f>INDEX($R$3:$T$335,MATCH(Debt[[#This Row],[DistrictNumber]],$R$3:$R$335,0),3)</f>
        <v>0</v>
      </c>
      <c r="P220" s="9">
        <f t="shared" si="23"/>
        <v>0</v>
      </c>
      <c r="R220" t="s">
        <v>426</v>
      </c>
      <c r="S220" s="36" t="s">
        <v>426</v>
      </c>
      <c r="T220" s="33">
        <v>1.99149</v>
      </c>
    </row>
    <row r="221" spans="1:20" x14ac:dyDescent="0.35">
      <c r="A221" s="13">
        <v>2026</v>
      </c>
      <c r="B221" s="13">
        <f t="shared" si="18"/>
        <v>2025</v>
      </c>
      <c r="C221" t="s">
        <v>436</v>
      </c>
      <c r="D221" t="s">
        <v>437</v>
      </c>
      <c r="E221" s="5">
        <v>421605217</v>
      </c>
      <c r="F221" s="13">
        <f>INDEX($R$3:$T$335,MATCH(Debt[[#This Row],[DistrictNumber]],$R$3:$R$335,0),3)</f>
        <v>2.7</v>
      </c>
      <c r="G221" s="9">
        <f t="shared" si="19"/>
        <v>1138334.0859000001</v>
      </c>
      <c r="H221" s="11">
        <v>1.02</v>
      </c>
      <c r="I221" s="12">
        <f t="shared" si="20"/>
        <v>1138334.0859000001</v>
      </c>
      <c r="J221" s="15">
        <f>IF(Debt[[#This Row],[Unadjusted Maximum Revenue]]/(Debt[[#This Row],[Proposed Taxable Valuation]]/1000)&gt;Debt[[#This Row],[Max Debt RATE]],Debt[[#This Row],[Max Debt RATE]],Debt[[#This Row],[Unadjusted Maximum Revenue]]/(Debt[[#This Row],[Proposed Taxable Valuation]]/1000))</f>
        <v>2.7</v>
      </c>
      <c r="K221" s="26">
        <f>ROUND(Debt[[#This Row],[Proposed Taxable Valuation]]/1000*Debt[[#This Row],[Adjusted Rate]],0)</f>
        <v>1138334</v>
      </c>
      <c r="L221" s="19">
        <f t="shared" si="21"/>
        <v>0</v>
      </c>
      <c r="M221" s="17">
        <f t="shared" si="22"/>
        <v>0</v>
      </c>
      <c r="N221" s="5">
        <v>421605217</v>
      </c>
      <c r="O221">
        <f>INDEX($R$3:$T$335,MATCH(Debt[[#This Row],[DistrictNumber]],$R$3:$R$335,0),3)</f>
        <v>2.7</v>
      </c>
      <c r="P221" s="9">
        <f t="shared" si="23"/>
        <v>1138334.0859000001</v>
      </c>
      <c r="R221" t="s">
        <v>428</v>
      </c>
      <c r="S221" s="37" t="s">
        <v>428</v>
      </c>
      <c r="T221" s="34">
        <v>1.0649500000000001</v>
      </c>
    </row>
    <row r="222" spans="1:20" x14ac:dyDescent="0.35">
      <c r="A222" s="13">
        <v>2026</v>
      </c>
      <c r="B222" s="13">
        <f t="shared" si="18"/>
        <v>2025</v>
      </c>
      <c r="C222" t="s">
        <v>438</v>
      </c>
      <c r="D222" t="s">
        <v>439</v>
      </c>
      <c r="E222" s="5">
        <v>2124652932</v>
      </c>
      <c r="F222" s="13">
        <f>INDEX($R$3:$T$335,MATCH(Debt[[#This Row],[DistrictNumber]],$R$3:$R$335,0),3)</f>
        <v>2.6997599999999999</v>
      </c>
      <c r="G222" s="9">
        <f t="shared" si="19"/>
        <v>5736052.9996963199</v>
      </c>
      <c r="H222" s="11">
        <v>1.02</v>
      </c>
      <c r="I222" s="12">
        <f t="shared" si="20"/>
        <v>5736052.9996963199</v>
      </c>
      <c r="J222" s="15">
        <f>IF(Debt[[#This Row],[Unadjusted Maximum Revenue]]/(Debt[[#This Row],[Proposed Taxable Valuation]]/1000)&gt;Debt[[#This Row],[Max Debt RATE]],Debt[[#This Row],[Max Debt RATE]],Debt[[#This Row],[Unadjusted Maximum Revenue]]/(Debt[[#This Row],[Proposed Taxable Valuation]]/1000))</f>
        <v>2.6997599999999999</v>
      </c>
      <c r="K222" s="26">
        <f>ROUND(Debt[[#This Row],[Proposed Taxable Valuation]]/1000*Debt[[#This Row],[Adjusted Rate]],0)</f>
        <v>5736053</v>
      </c>
      <c r="L222" s="19">
        <f t="shared" si="21"/>
        <v>0</v>
      </c>
      <c r="M222" s="17">
        <f t="shared" si="22"/>
        <v>0</v>
      </c>
      <c r="N222" s="5">
        <v>2124652932</v>
      </c>
      <c r="O222">
        <f>INDEX($R$3:$T$335,MATCH(Debt[[#This Row],[DistrictNumber]],$R$3:$R$335,0),3)</f>
        <v>2.6997599999999999</v>
      </c>
      <c r="P222" s="9">
        <f t="shared" si="23"/>
        <v>5736052.9996963199</v>
      </c>
      <c r="R222" t="s">
        <v>430</v>
      </c>
      <c r="S222" s="36" t="s">
        <v>430</v>
      </c>
      <c r="T222" s="33">
        <v>4.0481199999999999</v>
      </c>
    </row>
    <row r="223" spans="1:20" x14ac:dyDescent="0.35">
      <c r="A223" s="13">
        <v>2026</v>
      </c>
      <c r="B223" s="13">
        <f t="shared" si="18"/>
        <v>2025</v>
      </c>
      <c r="C223" t="s">
        <v>440</v>
      </c>
      <c r="D223" t="s">
        <v>441</v>
      </c>
      <c r="E223" s="5">
        <v>126069915</v>
      </c>
      <c r="F223" s="13">
        <f>INDEX($R$3:$T$335,MATCH(Debt[[#This Row],[DistrictNumber]],$R$3:$R$335,0),3)</f>
        <v>0</v>
      </c>
      <c r="G223" s="9">
        <f t="shared" si="19"/>
        <v>0</v>
      </c>
      <c r="H223" s="11">
        <v>1.02</v>
      </c>
      <c r="I223" s="12">
        <f t="shared" si="20"/>
        <v>0</v>
      </c>
      <c r="J223" s="15">
        <f>IF(Debt[[#This Row],[Unadjusted Maximum Revenue]]/(Debt[[#This Row],[Proposed Taxable Valuation]]/1000)&gt;Debt[[#This Row],[Max Debt RATE]],Debt[[#This Row],[Max Debt RATE]],Debt[[#This Row],[Unadjusted Maximum Revenue]]/(Debt[[#This Row],[Proposed Taxable Valuation]]/1000))</f>
        <v>0</v>
      </c>
      <c r="K223" s="26">
        <f>ROUND(Debt[[#This Row],[Proposed Taxable Valuation]]/1000*Debt[[#This Row],[Adjusted Rate]],0)</f>
        <v>0</v>
      </c>
      <c r="L223" s="19">
        <f t="shared" si="21"/>
        <v>0</v>
      </c>
      <c r="M223" s="17">
        <f t="shared" si="22"/>
        <v>0</v>
      </c>
      <c r="N223" s="5">
        <v>126069915</v>
      </c>
      <c r="O223">
        <f>INDEX($R$3:$T$335,MATCH(Debt[[#This Row],[DistrictNumber]],$R$3:$R$335,0),3)</f>
        <v>0</v>
      </c>
      <c r="P223" s="9">
        <f t="shared" si="23"/>
        <v>0</v>
      </c>
      <c r="R223" t="s">
        <v>432</v>
      </c>
      <c r="S223" s="37" t="s">
        <v>432</v>
      </c>
      <c r="T223" s="34">
        <v>2.6976300000000002</v>
      </c>
    </row>
    <row r="224" spans="1:20" x14ac:dyDescent="0.35">
      <c r="A224" s="13">
        <v>2026</v>
      </c>
      <c r="B224" s="13">
        <f t="shared" si="18"/>
        <v>2025</v>
      </c>
      <c r="C224" t="s">
        <v>442</v>
      </c>
      <c r="D224" t="s">
        <v>443</v>
      </c>
      <c r="E224" s="5">
        <v>319273070</v>
      </c>
      <c r="F224" s="13">
        <f>INDEX($R$3:$T$335,MATCH(Debt[[#This Row],[DistrictNumber]],$R$3:$R$335,0),3)</f>
        <v>0</v>
      </c>
      <c r="G224" s="9">
        <f t="shared" si="19"/>
        <v>0</v>
      </c>
      <c r="H224" s="11">
        <v>1.02</v>
      </c>
      <c r="I224" s="12">
        <f t="shared" si="20"/>
        <v>0</v>
      </c>
      <c r="J224" s="15">
        <f>IF(Debt[[#This Row],[Unadjusted Maximum Revenue]]/(Debt[[#This Row],[Proposed Taxable Valuation]]/1000)&gt;Debt[[#This Row],[Max Debt RATE]],Debt[[#This Row],[Max Debt RATE]],Debt[[#This Row],[Unadjusted Maximum Revenue]]/(Debt[[#This Row],[Proposed Taxable Valuation]]/1000))</f>
        <v>0</v>
      </c>
      <c r="K224" s="26">
        <f>ROUND(Debt[[#This Row],[Proposed Taxable Valuation]]/1000*Debt[[#This Row],[Adjusted Rate]],0)</f>
        <v>0</v>
      </c>
      <c r="L224" s="19">
        <f t="shared" si="21"/>
        <v>0</v>
      </c>
      <c r="M224" s="17">
        <f t="shared" si="22"/>
        <v>0</v>
      </c>
      <c r="N224" s="5">
        <v>319273070</v>
      </c>
      <c r="O224">
        <f>INDEX($R$3:$T$335,MATCH(Debt[[#This Row],[DistrictNumber]],$R$3:$R$335,0),3)</f>
        <v>0</v>
      </c>
      <c r="P224" s="9">
        <f t="shared" si="23"/>
        <v>0</v>
      </c>
      <c r="R224" t="s">
        <v>434</v>
      </c>
      <c r="S224" s="36" t="s">
        <v>434</v>
      </c>
      <c r="T224" s="33">
        <v>0</v>
      </c>
    </row>
    <row r="225" spans="1:20" x14ac:dyDescent="0.35">
      <c r="A225" s="13">
        <v>2026</v>
      </c>
      <c r="B225" s="13">
        <f t="shared" si="18"/>
        <v>2025</v>
      </c>
      <c r="C225" t="s">
        <v>444</v>
      </c>
      <c r="D225" t="s">
        <v>445</v>
      </c>
      <c r="E225" s="5">
        <v>516825292</v>
      </c>
      <c r="F225" s="13">
        <f>INDEX($R$3:$T$335,MATCH(Debt[[#This Row],[DistrictNumber]],$R$3:$R$335,0),3)</f>
        <v>0</v>
      </c>
      <c r="G225" s="9">
        <f t="shared" si="19"/>
        <v>0</v>
      </c>
      <c r="H225" s="11">
        <v>1.02</v>
      </c>
      <c r="I225" s="12">
        <f t="shared" si="20"/>
        <v>0</v>
      </c>
      <c r="J225" s="15">
        <f>IF(Debt[[#This Row],[Unadjusted Maximum Revenue]]/(Debt[[#This Row],[Proposed Taxable Valuation]]/1000)&gt;Debt[[#This Row],[Max Debt RATE]],Debt[[#This Row],[Max Debt RATE]],Debt[[#This Row],[Unadjusted Maximum Revenue]]/(Debt[[#This Row],[Proposed Taxable Valuation]]/1000))</f>
        <v>0</v>
      </c>
      <c r="K225" s="26">
        <f>ROUND(Debt[[#This Row],[Proposed Taxable Valuation]]/1000*Debt[[#This Row],[Adjusted Rate]],0)</f>
        <v>0</v>
      </c>
      <c r="L225" s="19">
        <f t="shared" si="21"/>
        <v>0</v>
      </c>
      <c r="M225" s="17">
        <f t="shared" si="22"/>
        <v>0</v>
      </c>
      <c r="N225" s="5">
        <v>516825292</v>
      </c>
      <c r="O225">
        <f>INDEX($R$3:$T$335,MATCH(Debt[[#This Row],[DistrictNumber]],$R$3:$R$335,0),3)</f>
        <v>0</v>
      </c>
      <c r="P225" s="9">
        <f t="shared" si="23"/>
        <v>0</v>
      </c>
      <c r="R225" t="s">
        <v>436</v>
      </c>
      <c r="S225" s="37" t="s">
        <v>436</v>
      </c>
      <c r="T225" s="34">
        <v>2.7</v>
      </c>
    </row>
    <row r="226" spans="1:20" x14ac:dyDescent="0.35">
      <c r="A226" s="13">
        <v>2026</v>
      </c>
      <c r="B226" s="13">
        <f t="shared" si="18"/>
        <v>2025</v>
      </c>
      <c r="C226" t="s">
        <v>446</v>
      </c>
      <c r="D226" t="s">
        <v>447</v>
      </c>
      <c r="E226" s="5">
        <v>794131744</v>
      </c>
      <c r="F226" s="13">
        <f>INDEX($R$3:$T$335,MATCH(Debt[[#This Row],[DistrictNumber]],$R$3:$R$335,0),3)</f>
        <v>0</v>
      </c>
      <c r="G226" s="9">
        <f t="shared" si="19"/>
        <v>0</v>
      </c>
      <c r="H226" s="11">
        <v>1.02</v>
      </c>
      <c r="I226" s="12">
        <f t="shared" si="20"/>
        <v>0</v>
      </c>
      <c r="J226" s="15">
        <f>IF(Debt[[#This Row],[Unadjusted Maximum Revenue]]/(Debt[[#This Row],[Proposed Taxable Valuation]]/1000)&gt;Debt[[#This Row],[Max Debt RATE]],Debt[[#This Row],[Max Debt RATE]],Debt[[#This Row],[Unadjusted Maximum Revenue]]/(Debt[[#This Row],[Proposed Taxable Valuation]]/1000))</f>
        <v>0</v>
      </c>
      <c r="K226" s="26">
        <f>ROUND(Debt[[#This Row],[Proposed Taxable Valuation]]/1000*Debt[[#This Row],[Adjusted Rate]],0)</f>
        <v>0</v>
      </c>
      <c r="L226" s="19">
        <f t="shared" si="21"/>
        <v>0</v>
      </c>
      <c r="M226" s="17">
        <f t="shared" si="22"/>
        <v>0</v>
      </c>
      <c r="N226" s="5">
        <v>794131744</v>
      </c>
      <c r="O226">
        <f>INDEX($R$3:$T$335,MATCH(Debt[[#This Row],[DistrictNumber]],$R$3:$R$335,0),3)</f>
        <v>0</v>
      </c>
      <c r="P226" s="9">
        <f t="shared" si="23"/>
        <v>0</v>
      </c>
      <c r="R226" t="s">
        <v>438</v>
      </c>
      <c r="S226" s="36" t="s">
        <v>438</v>
      </c>
      <c r="T226" s="33">
        <v>2.6997599999999999</v>
      </c>
    </row>
    <row r="227" spans="1:20" x14ac:dyDescent="0.35">
      <c r="A227" s="13">
        <v>2026</v>
      </c>
      <c r="B227" s="13">
        <f t="shared" si="18"/>
        <v>2025</v>
      </c>
      <c r="C227" t="s">
        <v>448</v>
      </c>
      <c r="D227" t="s">
        <v>449</v>
      </c>
      <c r="E227" s="5">
        <v>1031986480</v>
      </c>
      <c r="F227" s="13">
        <f>INDEX($R$3:$T$335,MATCH(Debt[[#This Row],[DistrictNumber]],$R$3:$R$335,0),3)</f>
        <v>0</v>
      </c>
      <c r="G227" s="9">
        <f t="shared" si="19"/>
        <v>0</v>
      </c>
      <c r="H227" s="11">
        <v>1.02</v>
      </c>
      <c r="I227" s="12">
        <f t="shared" si="20"/>
        <v>0</v>
      </c>
      <c r="J227" s="15">
        <f>IF(Debt[[#This Row],[Unadjusted Maximum Revenue]]/(Debt[[#This Row],[Proposed Taxable Valuation]]/1000)&gt;Debt[[#This Row],[Max Debt RATE]],Debt[[#This Row],[Max Debt RATE]],Debt[[#This Row],[Unadjusted Maximum Revenue]]/(Debt[[#This Row],[Proposed Taxable Valuation]]/1000))</f>
        <v>0</v>
      </c>
      <c r="K227" s="26">
        <f>ROUND(Debt[[#This Row],[Proposed Taxable Valuation]]/1000*Debt[[#This Row],[Adjusted Rate]],0)</f>
        <v>0</v>
      </c>
      <c r="L227" s="19">
        <f t="shared" si="21"/>
        <v>0</v>
      </c>
      <c r="M227" s="17">
        <f t="shared" si="22"/>
        <v>0</v>
      </c>
      <c r="N227" s="5">
        <v>1031986480</v>
      </c>
      <c r="O227">
        <f>INDEX($R$3:$T$335,MATCH(Debt[[#This Row],[DistrictNumber]],$R$3:$R$335,0),3)</f>
        <v>0</v>
      </c>
      <c r="P227" s="9">
        <f t="shared" si="23"/>
        <v>0</v>
      </c>
      <c r="R227" t="s">
        <v>440</v>
      </c>
      <c r="S227" s="37" t="s">
        <v>440</v>
      </c>
      <c r="T227" s="34">
        <v>0</v>
      </c>
    </row>
    <row r="228" spans="1:20" x14ac:dyDescent="0.35">
      <c r="A228" s="13">
        <v>2026</v>
      </c>
      <c r="B228" s="13">
        <f t="shared" si="18"/>
        <v>2025</v>
      </c>
      <c r="C228" t="s">
        <v>450</v>
      </c>
      <c r="D228" t="s">
        <v>451</v>
      </c>
      <c r="E228" s="5">
        <v>714261444</v>
      </c>
      <c r="F228" s="13">
        <f>INDEX($R$3:$T$335,MATCH(Debt[[#This Row],[DistrictNumber]],$R$3:$R$335,0),3)</f>
        <v>2.3007599999999999</v>
      </c>
      <c r="G228" s="9">
        <f t="shared" si="19"/>
        <v>1643344.1598974399</v>
      </c>
      <c r="H228" s="11">
        <v>1.02</v>
      </c>
      <c r="I228" s="12">
        <f t="shared" si="20"/>
        <v>1643344.1598974399</v>
      </c>
      <c r="J228" s="15">
        <f>IF(Debt[[#This Row],[Unadjusted Maximum Revenue]]/(Debt[[#This Row],[Proposed Taxable Valuation]]/1000)&gt;Debt[[#This Row],[Max Debt RATE]],Debt[[#This Row],[Max Debt RATE]],Debt[[#This Row],[Unadjusted Maximum Revenue]]/(Debt[[#This Row],[Proposed Taxable Valuation]]/1000))</f>
        <v>2.3007599999999999</v>
      </c>
      <c r="K228" s="26">
        <f>ROUND(Debt[[#This Row],[Proposed Taxable Valuation]]/1000*Debt[[#This Row],[Adjusted Rate]],0)</f>
        <v>1643344</v>
      </c>
      <c r="L228" s="19">
        <f t="shared" si="21"/>
        <v>0</v>
      </c>
      <c r="M228" s="17">
        <f t="shared" si="22"/>
        <v>0</v>
      </c>
      <c r="N228" s="5">
        <v>714261444</v>
      </c>
      <c r="O228">
        <f>INDEX($R$3:$T$335,MATCH(Debt[[#This Row],[DistrictNumber]],$R$3:$R$335,0),3)</f>
        <v>2.3007599999999999</v>
      </c>
      <c r="P228" s="9">
        <f t="shared" si="23"/>
        <v>1643344.1598974399</v>
      </c>
      <c r="R228" t="s">
        <v>442</v>
      </c>
      <c r="S228" s="36" t="s">
        <v>442</v>
      </c>
      <c r="T228" s="33">
        <v>0</v>
      </c>
    </row>
    <row r="229" spans="1:20" x14ac:dyDescent="0.35">
      <c r="A229" s="13">
        <v>2026</v>
      </c>
      <c r="B229" s="13">
        <f t="shared" si="18"/>
        <v>2025</v>
      </c>
      <c r="C229" t="s">
        <v>452</v>
      </c>
      <c r="D229" t="s">
        <v>453</v>
      </c>
      <c r="E229" s="5">
        <v>167349740</v>
      </c>
      <c r="F229" s="13">
        <f>INDEX($R$3:$T$335,MATCH(Debt[[#This Row],[DistrictNumber]],$R$3:$R$335,0),3)</f>
        <v>0</v>
      </c>
      <c r="G229" s="9">
        <f t="shared" si="19"/>
        <v>0</v>
      </c>
      <c r="H229" s="11">
        <v>1.02</v>
      </c>
      <c r="I229" s="12">
        <f t="shared" si="20"/>
        <v>0</v>
      </c>
      <c r="J229" s="15">
        <f>IF(Debt[[#This Row],[Unadjusted Maximum Revenue]]/(Debt[[#This Row],[Proposed Taxable Valuation]]/1000)&gt;Debt[[#This Row],[Max Debt RATE]],Debt[[#This Row],[Max Debt RATE]],Debt[[#This Row],[Unadjusted Maximum Revenue]]/(Debt[[#This Row],[Proposed Taxable Valuation]]/1000))</f>
        <v>0</v>
      </c>
      <c r="K229" s="26">
        <f>ROUND(Debt[[#This Row],[Proposed Taxable Valuation]]/1000*Debt[[#This Row],[Adjusted Rate]],0)</f>
        <v>0</v>
      </c>
      <c r="L229" s="19">
        <f t="shared" si="21"/>
        <v>0</v>
      </c>
      <c r="M229" s="17">
        <f t="shared" si="22"/>
        <v>0</v>
      </c>
      <c r="N229" s="5">
        <v>167349740</v>
      </c>
      <c r="O229">
        <f>INDEX($R$3:$T$335,MATCH(Debt[[#This Row],[DistrictNumber]],$R$3:$R$335,0),3)</f>
        <v>0</v>
      </c>
      <c r="P229" s="9">
        <f t="shared" si="23"/>
        <v>0</v>
      </c>
      <c r="R229" t="s">
        <v>444</v>
      </c>
      <c r="S229" s="37" t="s">
        <v>444</v>
      </c>
      <c r="T229" s="34">
        <v>0</v>
      </c>
    </row>
    <row r="230" spans="1:20" x14ac:dyDescent="0.35">
      <c r="A230" s="13">
        <v>2026</v>
      </c>
      <c r="B230" s="13">
        <f t="shared" si="18"/>
        <v>2025</v>
      </c>
      <c r="C230" t="s">
        <v>454</v>
      </c>
      <c r="D230" t="s">
        <v>455</v>
      </c>
      <c r="E230" s="5">
        <v>413116403</v>
      </c>
      <c r="F230" s="13">
        <f>INDEX($R$3:$T$335,MATCH(Debt[[#This Row],[DistrictNumber]],$R$3:$R$335,0),3)</f>
        <v>2.7</v>
      </c>
      <c r="G230" s="9">
        <f t="shared" si="19"/>
        <v>1115414.2881</v>
      </c>
      <c r="H230" s="11">
        <v>1.02</v>
      </c>
      <c r="I230" s="12">
        <f t="shared" si="20"/>
        <v>1115414.2881</v>
      </c>
      <c r="J230" s="15">
        <f>IF(Debt[[#This Row],[Unadjusted Maximum Revenue]]/(Debt[[#This Row],[Proposed Taxable Valuation]]/1000)&gt;Debt[[#This Row],[Max Debt RATE]],Debt[[#This Row],[Max Debt RATE]],Debt[[#This Row],[Unadjusted Maximum Revenue]]/(Debt[[#This Row],[Proposed Taxable Valuation]]/1000))</f>
        <v>2.7</v>
      </c>
      <c r="K230" s="26">
        <f>ROUND(Debt[[#This Row],[Proposed Taxable Valuation]]/1000*Debt[[#This Row],[Adjusted Rate]],0)</f>
        <v>1115414</v>
      </c>
      <c r="L230" s="19">
        <f t="shared" si="21"/>
        <v>0</v>
      </c>
      <c r="M230" s="17">
        <f t="shared" si="22"/>
        <v>0</v>
      </c>
      <c r="N230" s="5">
        <v>413116403</v>
      </c>
      <c r="O230">
        <f>INDEX($R$3:$T$335,MATCH(Debt[[#This Row],[DistrictNumber]],$R$3:$R$335,0),3)</f>
        <v>2.7</v>
      </c>
      <c r="P230" s="9">
        <f t="shared" si="23"/>
        <v>1115414.2881</v>
      </c>
      <c r="R230" t="s">
        <v>446</v>
      </c>
      <c r="S230" s="36" t="s">
        <v>446</v>
      </c>
      <c r="T230" s="33">
        <v>0</v>
      </c>
    </row>
    <row r="231" spans="1:20" x14ac:dyDescent="0.35">
      <c r="A231" s="13">
        <v>2026</v>
      </c>
      <c r="B231" s="13">
        <f t="shared" si="18"/>
        <v>2025</v>
      </c>
      <c r="C231" t="s">
        <v>456</v>
      </c>
      <c r="D231" t="s">
        <v>457</v>
      </c>
      <c r="E231" s="5">
        <v>360469992</v>
      </c>
      <c r="F231" s="13">
        <f>INDEX($R$3:$T$335,MATCH(Debt[[#This Row],[DistrictNumber]],$R$3:$R$335,0),3)</f>
        <v>1.57582</v>
      </c>
      <c r="G231" s="9">
        <f t="shared" si="19"/>
        <v>568035.82279344008</v>
      </c>
      <c r="H231" s="11">
        <v>1.02</v>
      </c>
      <c r="I231" s="12">
        <f t="shared" si="20"/>
        <v>568035.82279344008</v>
      </c>
      <c r="J231" s="15">
        <f>IF(Debt[[#This Row],[Unadjusted Maximum Revenue]]/(Debt[[#This Row],[Proposed Taxable Valuation]]/1000)&gt;Debt[[#This Row],[Max Debt RATE]],Debt[[#This Row],[Max Debt RATE]],Debt[[#This Row],[Unadjusted Maximum Revenue]]/(Debt[[#This Row],[Proposed Taxable Valuation]]/1000))</f>
        <v>1.57582</v>
      </c>
      <c r="K231" s="26">
        <f>ROUND(Debt[[#This Row],[Proposed Taxable Valuation]]/1000*Debt[[#This Row],[Adjusted Rate]],0)</f>
        <v>568036</v>
      </c>
      <c r="L231" s="19">
        <f t="shared" si="21"/>
        <v>0</v>
      </c>
      <c r="M231" s="17">
        <f t="shared" si="22"/>
        <v>0</v>
      </c>
      <c r="N231" s="5">
        <v>360469992</v>
      </c>
      <c r="O231">
        <f>INDEX($R$3:$T$335,MATCH(Debt[[#This Row],[DistrictNumber]],$R$3:$R$335,0),3)</f>
        <v>1.57582</v>
      </c>
      <c r="P231" s="9">
        <f t="shared" si="23"/>
        <v>568035.82279344008</v>
      </c>
      <c r="R231" t="s">
        <v>448</v>
      </c>
      <c r="S231" s="37" t="s">
        <v>448</v>
      </c>
      <c r="T231" s="34">
        <v>0</v>
      </c>
    </row>
    <row r="232" spans="1:20" x14ac:dyDescent="0.35">
      <c r="A232" s="13">
        <v>2026</v>
      </c>
      <c r="B232" s="13">
        <f t="shared" si="18"/>
        <v>2025</v>
      </c>
      <c r="C232" t="s">
        <v>458</v>
      </c>
      <c r="D232" t="s">
        <v>459</v>
      </c>
      <c r="E232" s="5">
        <v>1224523273</v>
      </c>
      <c r="F232" s="13">
        <f>INDEX($R$3:$T$335,MATCH(Debt[[#This Row],[DistrictNumber]],$R$3:$R$335,0),3)</f>
        <v>3.6</v>
      </c>
      <c r="G232" s="9">
        <f t="shared" si="19"/>
        <v>4408283.7828000002</v>
      </c>
      <c r="H232" s="11">
        <v>1.02</v>
      </c>
      <c r="I232" s="12">
        <f t="shared" si="20"/>
        <v>4408283.7828000002</v>
      </c>
      <c r="J232" s="15">
        <f>IF(Debt[[#This Row],[Unadjusted Maximum Revenue]]/(Debt[[#This Row],[Proposed Taxable Valuation]]/1000)&gt;Debt[[#This Row],[Max Debt RATE]],Debt[[#This Row],[Max Debt RATE]],Debt[[#This Row],[Unadjusted Maximum Revenue]]/(Debt[[#This Row],[Proposed Taxable Valuation]]/1000))</f>
        <v>3.6</v>
      </c>
      <c r="K232" s="26">
        <f>ROUND(Debt[[#This Row],[Proposed Taxable Valuation]]/1000*Debt[[#This Row],[Adjusted Rate]],0)</f>
        <v>4408284</v>
      </c>
      <c r="L232" s="19">
        <f t="shared" si="21"/>
        <v>0</v>
      </c>
      <c r="M232" s="17">
        <f t="shared" si="22"/>
        <v>0</v>
      </c>
      <c r="N232" s="5">
        <v>1224523273</v>
      </c>
      <c r="O232">
        <f>INDEX($R$3:$T$335,MATCH(Debt[[#This Row],[DistrictNumber]],$R$3:$R$335,0),3)</f>
        <v>3.6</v>
      </c>
      <c r="P232" s="9">
        <f t="shared" si="23"/>
        <v>4408283.7828000002</v>
      </c>
      <c r="R232" t="s">
        <v>454</v>
      </c>
      <c r="S232" s="36" t="s">
        <v>691</v>
      </c>
      <c r="T232" s="33">
        <v>2.7</v>
      </c>
    </row>
    <row r="233" spans="1:20" x14ac:dyDescent="0.35">
      <c r="A233" s="13">
        <v>2026</v>
      </c>
      <c r="B233" s="13">
        <f t="shared" si="18"/>
        <v>2025</v>
      </c>
      <c r="C233" t="s">
        <v>460</v>
      </c>
      <c r="D233" t="s">
        <v>461</v>
      </c>
      <c r="E233" s="5">
        <v>464583907</v>
      </c>
      <c r="F233" s="13">
        <f>INDEX($R$3:$T$335,MATCH(Debt[[#This Row],[DistrictNumber]],$R$3:$R$335,0),3)</f>
        <v>4.0457999999999998</v>
      </c>
      <c r="G233" s="9">
        <f t="shared" si="19"/>
        <v>1879613.5709406</v>
      </c>
      <c r="H233" s="11">
        <v>1.02</v>
      </c>
      <c r="I233" s="12">
        <f t="shared" si="20"/>
        <v>1879613.5709406</v>
      </c>
      <c r="J233" s="15">
        <f>IF(Debt[[#This Row],[Unadjusted Maximum Revenue]]/(Debt[[#This Row],[Proposed Taxable Valuation]]/1000)&gt;Debt[[#This Row],[Max Debt RATE]],Debt[[#This Row],[Max Debt RATE]],Debt[[#This Row],[Unadjusted Maximum Revenue]]/(Debt[[#This Row],[Proposed Taxable Valuation]]/1000))</f>
        <v>4.0457999999999998</v>
      </c>
      <c r="K233" s="26">
        <f>ROUND(Debt[[#This Row],[Proposed Taxable Valuation]]/1000*Debt[[#This Row],[Adjusted Rate]],0)</f>
        <v>1879614</v>
      </c>
      <c r="L233" s="19">
        <f t="shared" si="21"/>
        <v>0</v>
      </c>
      <c r="M233" s="17">
        <f t="shared" si="22"/>
        <v>0</v>
      </c>
      <c r="N233" s="5">
        <v>464583907</v>
      </c>
      <c r="O233">
        <f>INDEX($R$3:$T$335,MATCH(Debt[[#This Row],[DistrictNumber]],$R$3:$R$335,0),3)</f>
        <v>4.0457999999999998</v>
      </c>
      <c r="P233" s="9">
        <f t="shared" si="23"/>
        <v>1879613.5709406</v>
      </c>
      <c r="R233" t="s">
        <v>450</v>
      </c>
      <c r="S233" s="37" t="s">
        <v>450</v>
      </c>
      <c r="T233" s="34">
        <v>2.3007599999999999</v>
      </c>
    </row>
    <row r="234" spans="1:20" x14ac:dyDescent="0.35">
      <c r="A234" s="13">
        <v>2026</v>
      </c>
      <c r="B234" s="13">
        <f t="shared" si="18"/>
        <v>2025</v>
      </c>
      <c r="C234" t="s">
        <v>462</v>
      </c>
      <c r="D234" t="s">
        <v>463</v>
      </c>
      <c r="E234" s="5">
        <v>2425464789</v>
      </c>
      <c r="F234" s="13">
        <f>INDEX($R$3:$T$335,MATCH(Debt[[#This Row],[DistrictNumber]],$R$3:$R$335,0),3)</f>
        <v>0</v>
      </c>
      <c r="G234" s="9">
        <f t="shared" si="19"/>
        <v>0</v>
      </c>
      <c r="H234" s="11">
        <v>1.02</v>
      </c>
      <c r="I234" s="12">
        <f t="shared" si="20"/>
        <v>0</v>
      </c>
      <c r="J234" s="15">
        <f>IF(Debt[[#This Row],[Unadjusted Maximum Revenue]]/(Debt[[#This Row],[Proposed Taxable Valuation]]/1000)&gt;Debt[[#This Row],[Max Debt RATE]],Debt[[#This Row],[Max Debt RATE]],Debt[[#This Row],[Unadjusted Maximum Revenue]]/(Debt[[#This Row],[Proposed Taxable Valuation]]/1000))</f>
        <v>0</v>
      </c>
      <c r="K234" s="26">
        <f>ROUND(Debt[[#This Row],[Proposed Taxable Valuation]]/1000*Debt[[#This Row],[Adjusted Rate]],0)</f>
        <v>0</v>
      </c>
      <c r="L234" s="19">
        <f t="shared" si="21"/>
        <v>0</v>
      </c>
      <c r="M234" s="17">
        <f t="shared" si="22"/>
        <v>0</v>
      </c>
      <c r="N234" s="5">
        <v>2425464789</v>
      </c>
      <c r="O234">
        <f>INDEX($R$3:$T$335,MATCH(Debt[[#This Row],[DistrictNumber]],$R$3:$R$335,0),3)</f>
        <v>0</v>
      </c>
      <c r="P234" s="9">
        <f t="shared" si="23"/>
        <v>0</v>
      </c>
      <c r="R234" t="s">
        <v>452</v>
      </c>
      <c r="S234" s="36" t="s">
        <v>452</v>
      </c>
      <c r="T234" s="33">
        <v>0</v>
      </c>
    </row>
    <row r="235" spans="1:20" x14ac:dyDescent="0.35">
      <c r="A235" s="13">
        <v>2026</v>
      </c>
      <c r="B235" s="13">
        <f t="shared" si="18"/>
        <v>2025</v>
      </c>
      <c r="C235" t="s">
        <v>464</v>
      </c>
      <c r="D235" t="s">
        <v>465</v>
      </c>
      <c r="E235" s="5">
        <v>230266355</v>
      </c>
      <c r="F235" s="13">
        <f>INDEX($R$3:$T$335,MATCH(Debt[[#This Row],[DistrictNumber]],$R$3:$R$335,0),3)</f>
        <v>1.9267700000000001</v>
      </c>
      <c r="G235" s="9">
        <f t="shared" si="19"/>
        <v>443670.30482335004</v>
      </c>
      <c r="H235" s="11">
        <v>1.02</v>
      </c>
      <c r="I235" s="12">
        <f t="shared" si="20"/>
        <v>443670.30482335004</v>
      </c>
      <c r="J235" s="15">
        <f>IF(Debt[[#This Row],[Unadjusted Maximum Revenue]]/(Debt[[#This Row],[Proposed Taxable Valuation]]/1000)&gt;Debt[[#This Row],[Max Debt RATE]],Debt[[#This Row],[Max Debt RATE]],Debt[[#This Row],[Unadjusted Maximum Revenue]]/(Debt[[#This Row],[Proposed Taxable Valuation]]/1000))</f>
        <v>1.9267700000000001</v>
      </c>
      <c r="K235" s="26">
        <f>ROUND(Debt[[#This Row],[Proposed Taxable Valuation]]/1000*Debt[[#This Row],[Adjusted Rate]],0)</f>
        <v>443670</v>
      </c>
      <c r="L235" s="19">
        <f t="shared" si="21"/>
        <v>0</v>
      </c>
      <c r="M235" s="17">
        <f t="shared" si="22"/>
        <v>0</v>
      </c>
      <c r="N235" s="5">
        <v>230266355</v>
      </c>
      <c r="O235">
        <f>INDEX($R$3:$T$335,MATCH(Debt[[#This Row],[DistrictNumber]],$R$3:$R$335,0),3)</f>
        <v>1.9267700000000001</v>
      </c>
      <c r="P235" s="9">
        <f t="shared" si="23"/>
        <v>443670.30482335004</v>
      </c>
      <c r="R235" t="s">
        <v>456</v>
      </c>
      <c r="S235" s="37" t="s">
        <v>456</v>
      </c>
      <c r="T235" s="34">
        <v>1.57582</v>
      </c>
    </row>
    <row r="236" spans="1:20" x14ac:dyDescent="0.35">
      <c r="A236" s="13">
        <v>2026</v>
      </c>
      <c r="B236" s="13">
        <f t="shared" si="18"/>
        <v>2025</v>
      </c>
      <c r="C236" t="s">
        <v>466</v>
      </c>
      <c r="D236" t="s">
        <v>467</v>
      </c>
      <c r="E236" s="5">
        <v>740503264</v>
      </c>
      <c r="F236" s="13">
        <f>INDEX($R$3:$T$335,MATCH(Debt[[#This Row],[DistrictNumber]],$R$3:$R$335,0),3)</f>
        <v>0</v>
      </c>
      <c r="G236" s="9">
        <f t="shared" si="19"/>
        <v>0</v>
      </c>
      <c r="H236" s="11">
        <v>1.02</v>
      </c>
      <c r="I236" s="12">
        <f t="shared" si="20"/>
        <v>0</v>
      </c>
      <c r="J236" s="15">
        <f>IF(Debt[[#This Row],[Unadjusted Maximum Revenue]]/(Debt[[#This Row],[Proposed Taxable Valuation]]/1000)&gt;Debt[[#This Row],[Max Debt RATE]],Debt[[#This Row],[Max Debt RATE]],Debt[[#This Row],[Unadjusted Maximum Revenue]]/(Debt[[#This Row],[Proposed Taxable Valuation]]/1000))</f>
        <v>0</v>
      </c>
      <c r="K236" s="26">
        <f>ROUND(Debt[[#This Row],[Proposed Taxable Valuation]]/1000*Debt[[#This Row],[Adjusted Rate]],0)</f>
        <v>0</v>
      </c>
      <c r="L236" s="19">
        <f t="shared" si="21"/>
        <v>0</v>
      </c>
      <c r="M236" s="17">
        <f t="shared" si="22"/>
        <v>0</v>
      </c>
      <c r="N236" s="5">
        <v>740503264</v>
      </c>
      <c r="O236">
        <f>INDEX($R$3:$T$335,MATCH(Debt[[#This Row],[DistrictNumber]],$R$3:$R$335,0),3)</f>
        <v>0</v>
      </c>
      <c r="P236" s="9">
        <f t="shared" si="23"/>
        <v>0</v>
      </c>
      <c r="R236" t="s">
        <v>458</v>
      </c>
      <c r="S236" s="36" t="s">
        <v>458</v>
      </c>
      <c r="T236" s="33">
        <v>3.6</v>
      </c>
    </row>
    <row r="237" spans="1:20" x14ac:dyDescent="0.35">
      <c r="A237" s="13">
        <v>2026</v>
      </c>
      <c r="B237" s="13">
        <f t="shared" si="18"/>
        <v>2025</v>
      </c>
      <c r="C237" t="s">
        <v>468</v>
      </c>
      <c r="D237" t="s">
        <v>469</v>
      </c>
      <c r="E237" s="5">
        <v>217487541</v>
      </c>
      <c r="F237" s="13">
        <f>INDEX($R$3:$T$335,MATCH(Debt[[#This Row],[DistrictNumber]],$R$3:$R$335,0),3)</f>
        <v>0</v>
      </c>
      <c r="G237" s="9">
        <f t="shared" si="19"/>
        <v>0</v>
      </c>
      <c r="H237" s="11">
        <v>1.02</v>
      </c>
      <c r="I237" s="12">
        <f t="shared" si="20"/>
        <v>0</v>
      </c>
      <c r="J237" s="15">
        <f>IF(Debt[[#This Row],[Unadjusted Maximum Revenue]]/(Debt[[#This Row],[Proposed Taxable Valuation]]/1000)&gt;Debt[[#This Row],[Max Debt RATE]],Debt[[#This Row],[Max Debt RATE]],Debt[[#This Row],[Unadjusted Maximum Revenue]]/(Debt[[#This Row],[Proposed Taxable Valuation]]/1000))</f>
        <v>0</v>
      </c>
      <c r="K237" s="26">
        <f>ROUND(Debt[[#This Row],[Proposed Taxable Valuation]]/1000*Debt[[#This Row],[Adjusted Rate]],0)</f>
        <v>0</v>
      </c>
      <c r="L237" s="19">
        <f t="shared" si="21"/>
        <v>0</v>
      </c>
      <c r="M237" s="17">
        <f t="shared" si="22"/>
        <v>0</v>
      </c>
      <c r="N237" s="5">
        <v>217487541</v>
      </c>
      <c r="O237">
        <f>INDEX($R$3:$T$335,MATCH(Debt[[#This Row],[DistrictNumber]],$R$3:$R$335,0),3)</f>
        <v>0</v>
      </c>
      <c r="P237" s="9">
        <f t="shared" si="23"/>
        <v>0</v>
      </c>
      <c r="R237" t="s">
        <v>460</v>
      </c>
      <c r="S237" s="37" t="s">
        <v>460</v>
      </c>
      <c r="T237" s="34">
        <v>4.0457999999999998</v>
      </c>
    </row>
    <row r="238" spans="1:20" x14ac:dyDescent="0.35">
      <c r="A238" s="13">
        <v>2026</v>
      </c>
      <c r="B238" s="13">
        <f t="shared" si="18"/>
        <v>2025</v>
      </c>
      <c r="C238" t="s">
        <v>470</v>
      </c>
      <c r="D238" t="s">
        <v>471</v>
      </c>
      <c r="E238" s="5">
        <v>473395097</v>
      </c>
      <c r="F238" s="13">
        <f>INDEX($R$3:$T$335,MATCH(Debt[[#This Row],[DistrictNumber]],$R$3:$R$335,0),3)</f>
        <v>4.05</v>
      </c>
      <c r="G238" s="9">
        <f t="shared" si="19"/>
        <v>1917250.1428499999</v>
      </c>
      <c r="H238" s="11">
        <v>1.02</v>
      </c>
      <c r="I238" s="12">
        <f t="shared" si="20"/>
        <v>1917250.1428499999</v>
      </c>
      <c r="J238" s="15">
        <f>IF(Debt[[#This Row],[Unadjusted Maximum Revenue]]/(Debt[[#This Row],[Proposed Taxable Valuation]]/1000)&gt;Debt[[#This Row],[Max Debt RATE]],Debt[[#This Row],[Max Debt RATE]],Debt[[#This Row],[Unadjusted Maximum Revenue]]/(Debt[[#This Row],[Proposed Taxable Valuation]]/1000))</f>
        <v>4.05</v>
      </c>
      <c r="K238" s="26">
        <f>ROUND(Debt[[#This Row],[Proposed Taxable Valuation]]/1000*Debt[[#This Row],[Adjusted Rate]],0)</f>
        <v>1917250</v>
      </c>
      <c r="L238" s="19">
        <f t="shared" si="21"/>
        <v>0</v>
      </c>
      <c r="M238" s="17">
        <f t="shared" si="22"/>
        <v>0</v>
      </c>
      <c r="N238" s="5">
        <v>473395097</v>
      </c>
      <c r="O238">
        <f>INDEX($R$3:$T$335,MATCH(Debt[[#This Row],[DistrictNumber]],$R$3:$R$335,0),3)</f>
        <v>4.05</v>
      </c>
      <c r="P238" s="9">
        <f t="shared" si="23"/>
        <v>1917250.1428499999</v>
      </c>
      <c r="R238" t="s">
        <v>462</v>
      </c>
      <c r="S238" s="36" t="s">
        <v>462</v>
      </c>
      <c r="T238" s="33">
        <v>0</v>
      </c>
    </row>
    <row r="239" spans="1:20" x14ac:dyDescent="0.35">
      <c r="A239" s="13">
        <v>2026</v>
      </c>
      <c r="B239" s="13">
        <f t="shared" si="18"/>
        <v>2025</v>
      </c>
      <c r="C239" t="s">
        <v>472</v>
      </c>
      <c r="D239" t="s">
        <v>473</v>
      </c>
      <c r="E239" s="5">
        <v>380786444</v>
      </c>
      <c r="F239" s="13">
        <f>INDEX($R$3:$T$335,MATCH(Debt[[#This Row],[DistrictNumber]],$R$3:$R$335,0),3)</f>
        <v>0</v>
      </c>
      <c r="G239" s="9">
        <f t="shared" si="19"/>
        <v>0</v>
      </c>
      <c r="H239" s="11">
        <v>1.02</v>
      </c>
      <c r="I239" s="12">
        <f t="shared" si="20"/>
        <v>0</v>
      </c>
      <c r="J239" s="15">
        <f>IF(Debt[[#This Row],[Unadjusted Maximum Revenue]]/(Debt[[#This Row],[Proposed Taxable Valuation]]/1000)&gt;Debt[[#This Row],[Max Debt RATE]],Debt[[#This Row],[Max Debt RATE]],Debt[[#This Row],[Unadjusted Maximum Revenue]]/(Debt[[#This Row],[Proposed Taxable Valuation]]/1000))</f>
        <v>0</v>
      </c>
      <c r="K239" s="26">
        <f>ROUND(Debt[[#This Row],[Proposed Taxable Valuation]]/1000*Debt[[#This Row],[Adjusted Rate]],0)</f>
        <v>0</v>
      </c>
      <c r="L239" s="19">
        <f t="shared" si="21"/>
        <v>0</v>
      </c>
      <c r="M239" s="17">
        <f t="shared" si="22"/>
        <v>0</v>
      </c>
      <c r="N239" s="5">
        <v>380786444</v>
      </c>
      <c r="O239">
        <f>INDEX($R$3:$T$335,MATCH(Debt[[#This Row],[DistrictNumber]],$R$3:$R$335,0),3)</f>
        <v>0</v>
      </c>
      <c r="P239" s="9">
        <f t="shared" si="23"/>
        <v>0</v>
      </c>
      <c r="R239" t="s">
        <v>464</v>
      </c>
      <c r="S239" s="37" t="s">
        <v>464</v>
      </c>
      <c r="T239" s="34">
        <v>1.9267700000000001</v>
      </c>
    </row>
    <row r="240" spans="1:20" x14ac:dyDescent="0.35">
      <c r="A240" s="13">
        <v>2026</v>
      </c>
      <c r="B240" s="13">
        <f t="shared" si="18"/>
        <v>2025</v>
      </c>
      <c r="C240" t="s">
        <v>474</v>
      </c>
      <c r="D240" t="s">
        <v>475</v>
      </c>
      <c r="E240" s="5">
        <v>471733090</v>
      </c>
      <c r="F240" s="13">
        <f>INDEX($R$3:$T$335,MATCH(Debt[[#This Row],[DistrictNumber]],$R$3:$R$335,0),3)</f>
        <v>0</v>
      </c>
      <c r="G240" s="9">
        <f t="shared" si="19"/>
        <v>0</v>
      </c>
      <c r="H240" s="11">
        <v>1.02</v>
      </c>
      <c r="I240" s="12">
        <f t="shared" si="20"/>
        <v>0</v>
      </c>
      <c r="J240" s="15">
        <f>IF(Debt[[#This Row],[Unadjusted Maximum Revenue]]/(Debt[[#This Row],[Proposed Taxable Valuation]]/1000)&gt;Debt[[#This Row],[Max Debt RATE]],Debt[[#This Row],[Max Debt RATE]],Debt[[#This Row],[Unadjusted Maximum Revenue]]/(Debt[[#This Row],[Proposed Taxable Valuation]]/1000))</f>
        <v>0</v>
      </c>
      <c r="K240" s="26">
        <f>ROUND(Debt[[#This Row],[Proposed Taxable Valuation]]/1000*Debt[[#This Row],[Adjusted Rate]],0)</f>
        <v>0</v>
      </c>
      <c r="L240" s="19">
        <f t="shared" si="21"/>
        <v>0</v>
      </c>
      <c r="M240" s="17">
        <f t="shared" si="22"/>
        <v>0</v>
      </c>
      <c r="N240" s="5">
        <v>471733090</v>
      </c>
      <c r="O240">
        <f>INDEX($R$3:$T$335,MATCH(Debt[[#This Row],[DistrictNumber]],$R$3:$R$335,0),3)</f>
        <v>0</v>
      </c>
      <c r="P240" s="9">
        <f t="shared" si="23"/>
        <v>0</v>
      </c>
      <c r="R240" t="s">
        <v>466</v>
      </c>
      <c r="S240" s="36" t="s">
        <v>466</v>
      </c>
      <c r="T240" s="33">
        <v>0</v>
      </c>
    </row>
    <row r="241" spans="1:20" x14ac:dyDescent="0.35">
      <c r="A241" s="13">
        <v>2026</v>
      </c>
      <c r="B241" s="13">
        <f t="shared" si="18"/>
        <v>2025</v>
      </c>
      <c r="C241" t="s">
        <v>476</v>
      </c>
      <c r="D241" t="s">
        <v>477</v>
      </c>
      <c r="E241" s="5">
        <v>281830335</v>
      </c>
      <c r="F241" s="13">
        <f>INDEX($R$3:$T$335,MATCH(Debt[[#This Row],[DistrictNumber]],$R$3:$R$335,0),3)</f>
        <v>0</v>
      </c>
      <c r="G241" s="9">
        <f t="shared" si="19"/>
        <v>0</v>
      </c>
      <c r="H241" s="11">
        <v>1.02</v>
      </c>
      <c r="I241" s="12">
        <f t="shared" si="20"/>
        <v>0</v>
      </c>
      <c r="J241" s="15">
        <f>IF(Debt[[#This Row],[Unadjusted Maximum Revenue]]/(Debt[[#This Row],[Proposed Taxable Valuation]]/1000)&gt;Debt[[#This Row],[Max Debt RATE]],Debt[[#This Row],[Max Debt RATE]],Debt[[#This Row],[Unadjusted Maximum Revenue]]/(Debt[[#This Row],[Proposed Taxable Valuation]]/1000))</f>
        <v>0</v>
      </c>
      <c r="K241" s="26">
        <f>ROUND(Debt[[#This Row],[Proposed Taxable Valuation]]/1000*Debt[[#This Row],[Adjusted Rate]],0)</f>
        <v>0</v>
      </c>
      <c r="L241" s="19">
        <f t="shared" si="21"/>
        <v>0</v>
      </c>
      <c r="M241" s="17">
        <f t="shared" si="22"/>
        <v>0</v>
      </c>
      <c r="N241" s="5">
        <v>281830335</v>
      </c>
      <c r="O241">
        <f>INDEX($R$3:$T$335,MATCH(Debt[[#This Row],[DistrictNumber]],$R$3:$R$335,0),3)</f>
        <v>0</v>
      </c>
      <c r="P241" s="9">
        <f t="shared" si="23"/>
        <v>0</v>
      </c>
      <c r="R241" t="s">
        <v>468</v>
      </c>
      <c r="S241" s="37" t="s">
        <v>468</v>
      </c>
      <c r="T241" s="34">
        <v>0</v>
      </c>
    </row>
    <row r="242" spans="1:20" x14ac:dyDescent="0.35">
      <c r="A242" s="13">
        <v>2026</v>
      </c>
      <c r="B242" s="13">
        <f t="shared" si="18"/>
        <v>2025</v>
      </c>
      <c r="C242" t="s">
        <v>478</v>
      </c>
      <c r="D242" t="s">
        <v>479</v>
      </c>
      <c r="E242" s="5">
        <v>457104933</v>
      </c>
      <c r="F242" s="13">
        <f>INDEX($R$3:$T$335,MATCH(Debt[[#This Row],[DistrictNumber]],$R$3:$R$335,0),3)</f>
        <v>2.6988799999999999</v>
      </c>
      <c r="G242" s="9">
        <f t="shared" si="19"/>
        <v>1233671.36157504</v>
      </c>
      <c r="H242" s="11">
        <v>1.02</v>
      </c>
      <c r="I242" s="12">
        <f t="shared" si="20"/>
        <v>1233671.36157504</v>
      </c>
      <c r="J242" s="15">
        <f>IF(Debt[[#This Row],[Unadjusted Maximum Revenue]]/(Debt[[#This Row],[Proposed Taxable Valuation]]/1000)&gt;Debt[[#This Row],[Max Debt RATE]],Debt[[#This Row],[Max Debt RATE]],Debt[[#This Row],[Unadjusted Maximum Revenue]]/(Debt[[#This Row],[Proposed Taxable Valuation]]/1000))</f>
        <v>2.6988799999999999</v>
      </c>
      <c r="K242" s="26">
        <f>ROUND(Debt[[#This Row],[Proposed Taxable Valuation]]/1000*Debt[[#This Row],[Adjusted Rate]],0)</f>
        <v>1233671</v>
      </c>
      <c r="L242" s="19">
        <f t="shared" si="21"/>
        <v>0</v>
      </c>
      <c r="M242" s="17">
        <f t="shared" si="22"/>
        <v>0</v>
      </c>
      <c r="N242" s="5">
        <v>457104933</v>
      </c>
      <c r="O242">
        <f>INDEX($R$3:$T$335,MATCH(Debt[[#This Row],[DistrictNumber]],$R$3:$R$335,0),3)</f>
        <v>2.6988799999999999</v>
      </c>
      <c r="P242" s="9">
        <f t="shared" si="23"/>
        <v>1233671.36157504</v>
      </c>
      <c r="R242" t="s">
        <v>470</v>
      </c>
      <c r="S242" s="36" t="s">
        <v>470</v>
      </c>
      <c r="T242" s="33">
        <v>4.05</v>
      </c>
    </row>
    <row r="243" spans="1:20" x14ac:dyDescent="0.35">
      <c r="A243" s="13">
        <v>2026</v>
      </c>
      <c r="B243" s="13">
        <f t="shared" si="18"/>
        <v>2025</v>
      </c>
      <c r="C243" t="s">
        <v>480</v>
      </c>
      <c r="D243" t="s">
        <v>481</v>
      </c>
      <c r="E243" s="5">
        <v>444231458</v>
      </c>
      <c r="F243" s="13">
        <f>INDEX($R$3:$T$335,MATCH(Debt[[#This Row],[DistrictNumber]],$R$3:$R$335,0),3)</f>
        <v>4.05</v>
      </c>
      <c r="G243" s="9">
        <f t="shared" si="19"/>
        <v>1799137.4049</v>
      </c>
      <c r="H243" s="11">
        <v>1.02</v>
      </c>
      <c r="I243" s="12">
        <f t="shared" si="20"/>
        <v>1799137.4049</v>
      </c>
      <c r="J243" s="15">
        <f>IF(Debt[[#This Row],[Unadjusted Maximum Revenue]]/(Debt[[#This Row],[Proposed Taxable Valuation]]/1000)&gt;Debt[[#This Row],[Max Debt RATE]],Debt[[#This Row],[Max Debt RATE]],Debt[[#This Row],[Unadjusted Maximum Revenue]]/(Debt[[#This Row],[Proposed Taxable Valuation]]/1000))</f>
        <v>4.05</v>
      </c>
      <c r="K243" s="26">
        <f>ROUND(Debt[[#This Row],[Proposed Taxable Valuation]]/1000*Debt[[#This Row],[Adjusted Rate]],0)</f>
        <v>1799137</v>
      </c>
      <c r="L243" s="19">
        <f t="shared" si="21"/>
        <v>0</v>
      </c>
      <c r="M243" s="17">
        <f t="shared" si="22"/>
        <v>0</v>
      </c>
      <c r="N243" s="5">
        <v>444231458</v>
      </c>
      <c r="O243">
        <f>INDEX($R$3:$T$335,MATCH(Debt[[#This Row],[DistrictNumber]],$R$3:$R$335,0),3)</f>
        <v>4.05</v>
      </c>
      <c r="P243" s="9">
        <f t="shared" si="23"/>
        <v>1799137.4049</v>
      </c>
      <c r="R243" t="s">
        <v>472</v>
      </c>
      <c r="S243" s="37" t="s">
        <v>472</v>
      </c>
      <c r="T243" s="34">
        <v>0</v>
      </c>
    </row>
    <row r="244" spans="1:20" x14ac:dyDescent="0.35">
      <c r="A244" s="13">
        <v>2026</v>
      </c>
      <c r="B244" s="13">
        <f t="shared" si="18"/>
        <v>2025</v>
      </c>
      <c r="C244" t="s">
        <v>482</v>
      </c>
      <c r="D244" t="s">
        <v>483</v>
      </c>
      <c r="E244" s="5">
        <v>474401783</v>
      </c>
      <c r="F244" s="13">
        <f>INDEX($R$3:$T$335,MATCH(Debt[[#This Row],[DistrictNumber]],$R$3:$R$335,0),3)</f>
        <v>2.4595799999999999</v>
      </c>
      <c r="G244" s="9">
        <f t="shared" si="19"/>
        <v>1166829.1374311398</v>
      </c>
      <c r="H244" s="11">
        <v>1.02</v>
      </c>
      <c r="I244" s="12">
        <f t="shared" si="20"/>
        <v>1166829.1374311398</v>
      </c>
      <c r="J244" s="15">
        <f>IF(Debt[[#This Row],[Unadjusted Maximum Revenue]]/(Debt[[#This Row],[Proposed Taxable Valuation]]/1000)&gt;Debt[[#This Row],[Max Debt RATE]],Debt[[#This Row],[Max Debt RATE]],Debt[[#This Row],[Unadjusted Maximum Revenue]]/(Debt[[#This Row],[Proposed Taxable Valuation]]/1000))</f>
        <v>2.4595799999999994</v>
      </c>
      <c r="K244" s="26">
        <f>ROUND(Debt[[#This Row],[Proposed Taxable Valuation]]/1000*Debt[[#This Row],[Adjusted Rate]],0)</f>
        <v>1166829</v>
      </c>
      <c r="L244" s="19">
        <f t="shared" si="21"/>
        <v>0</v>
      </c>
      <c r="M244" s="17">
        <f t="shared" si="22"/>
        <v>0</v>
      </c>
      <c r="N244" s="5">
        <v>474401783</v>
      </c>
      <c r="O244">
        <f>INDEX($R$3:$T$335,MATCH(Debt[[#This Row],[DistrictNumber]],$R$3:$R$335,0),3)</f>
        <v>2.4595799999999999</v>
      </c>
      <c r="P244" s="9">
        <f t="shared" si="23"/>
        <v>1166829.1374311398</v>
      </c>
      <c r="R244" t="s">
        <v>474</v>
      </c>
      <c r="S244" s="36" t="s">
        <v>474</v>
      </c>
      <c r="T244" s="33">
        <v>0</v>
      </c>
    </row>
    <row r="245" spans="1:20" x14ac:dyDescent="0.35">
      <c r="A245" s="13">
        <v>2026</v>
      </c>
      <c r="B245" s="13">
        <f t="shared" si="18"/>
        <v>2025</v>
      </c>
      <c r="C245" t="s">
        <v>484</v>
      </c>
      <c r="D245" t="s">
        <v>485</v>
      </c>
      <c r="E245" s="5">
        <v>279592378</v>
      </c>
      <c r="F245" s="13">
        <f>INDEX($R$3:$T$335,MATCH(Debt[[#This Row],[DistrictNumber]],$R$3:$R$335,0),3)</f>
        <v>0</v>
      </c>
      <c r="G245" s="9">
        <f t="shared" si="19"/>
        <v>0</v>
      </c>
      <c r="H245" s="11">
        <v>1.02</v>
      </c>
      <c r="I245" s="12">
        <f t="shared" si="20"/>
        <v>0</v>
      </c>
      <c r="J245" s="15">
        <f>IF(Debt[[#This Row],[Unadjusted Maximum Revenue]]/(Debt[[#This Row],[Proposed Taxable Valuation]]/1000)&gt;Debt[[#This Row],[Max Debt RATE]],Debt[[#This Row],[Max Debt RATE]],Debt[[#This Row],[Unadjusted Maximum Revenue]]/(Debt[[#This Row],[Proposed Taxable Valuation]]/1000))</f>
        <v>0</v>
      </c>
      <c r="K245" s="26">
        <f>ROUND(Debt[[#This Row],[Proposed Taxable Valuation]]/1000*Debt[[#This Row],[Adjusted Rate]],0)</f>
        <v>0</v>
      </c>
      <c r="L245" s="19">
        <f t="shared" si="21"/>
        <v>0</v>
      </c>
      <c r="M245" s="17">
        <f t="shared" si="22"/>
        <v>0</v>
      </c>
      <c r="N245" s="5">
        <v>279592378</v>
      </c>
      <c r="O245">
        <f>INDEX($R$3:$T$335,MATCH(Debt[[#This Row],[DistrictNumber]],$R$3:$R$335,0),3)</f>
        <v>0</v>
      </c>
      <c r="P245" s="9">
        <f t="shared" si="23"/>
        <v>0</v>
      </c>
      <c r="R245" t="s">
        <v>476</v>
      </c>
      <c r="S245" s="37" t="s">
        <v>476</v>
      </c>
      <c r="T245" s="34">
        <v>0</v>
      </c>
    </row>
    <row r="246" spans="1:20" x14ac:dyDescent="0.35">
      <c r="A246" s="13">
        <v>2026</v>
      </c>
      <c r="B246" s="13">
        <f t="shared" si="18"/>
        <v>2025</v>
      </c>
      <c r="C246" t="s">
        <v>486</v>
      </c>
      <c r="D246" t="s">
        <v>487</v>
      </c>
      <c r="E246" s="5">
        <v>156001916</v>
      </c>
      <c r="F246" s="13">
        <f>INDEX($R$3:$T$335,MATCH(Debt[[#This Row],[DistrictNumber]],$R$3:$R$335,0),3)</f>
        <v>0</v>
      </c>
      <c r="G246" s="9">
        <f t="shared" si="19"/>
        <v>0</v>
      </c>
      <c r="H246" s="11">
        <v>1.02</v>
      </c>
      <c r="I246" s="12">
        <f t="shared" si="20"/>
        <v>0</v>
      </c>
      <c r="J246" s="15">
        <f>IF(Debt[[#This Row],[Unadjusted Maximum Revenue]]/(Debt[[#This Row],[Proposed Taxable Valuation]]/1000)&gt;Debt[[#This Row],[Max Debt RATE]],Debt[[#This Row],[Max Debt RATE]],Debt[[#This Row],[Unadjusted Maximum Revenue]]/(Debt[[#This Row],[Proposed Taxable Valuation]]/1000))</f>
        <v>0</v>
      </c>
      <c r="K246" s="26">
        <f>ROUND(Debt[[#This Row],[Proposed Taxable Valuation]]/1000*Debt[[#This Row],[Adjusted Rate]],0)</f>
        <v>0</v>
      </c>
      <c r="L246" s="19">
        <f t="shared" si="21"/>
        <v>0</v>
      </c>
      <c r="M246" s="17">
        <f t="shared" si="22"/>
        <v>0</v>
      </c>
      <c r="N246" s="5">
        <v>156001916</v>
      </c>
      <c r="O246">
        <f>INDEX($R$3:$T$335,MATCH(Debt[[#This Row],[DistrictNumber]],$R$3:$R$335,0),3)</f>
        <v>0</v>
      </c>
      <c r="P246" s="9">
        <f t="shared" si="23"/>
        <v>0</v>
      </c>
      <c r="R246" t="s">
        <v>478</v>
      </c>
      <c r="S246" s="36" t="s">
        <v>692</v>
      </c>
      <c r="T246" s="33">
        <v>2.6988799999999999</v>
      </c>
    </row>
    <row r="247" spans="1:20" x14ac:dyDescent="0.35">
      <c r="A247" s="13">
        <v>2026</v>
      </c>
      <c r="B247" s="13">
        <f t="shared" si="18"/>
        <v>2025</v>
      </c>
      <c r="C247" t="s">
        <v>488</v>
      </c>
      <c r="D247" t="s">
        <v>489</v>
      </c>
      <c r="E247" s="5">
        <v>1726686869</v>
      </c>
      <c r="F247" s="13">
        <f>INDEX($R$3:$T$335,MATCH(Debt[[#This Row],[DistrictNumber]],$R$3:$R$335,0),3)</f>
        <v>1.76315</v>
      </c>
      <c r="G247" s="9">
        <f t="shared" si="19"/>
        <v>3044407.9530773498</v>
      </c>
      <c r="H247" s="11">
        <v>1.02</v>
      </c>
      <c r="I247" s="12">
        <f t="shared" si="20"/>
        <v>3044407.9530773498</v>
      </c>
      <c r="J247" s="15">
        <f>IF(Debt[[#This Row],[Unadjusted Maximum Revenue]]/(Debt[[#This Row],[Proposed Taxable Valuation]]/1000)&gt;Debt[[#This Row],[Max Debt RATE]],Debt[[#This Row],[Max Debt RATE]],Debt[[#This Row],[Unadjusted Maximum Revenue]]/(Debt[[#This Row],[Proposed Taxable Valuation]]/1000))</f>
        <v>1.76315</v>
      </c>
      <c r="K247" s="26">
        <f>ROUND(Debt[[#This Row],[Proposed Taxable Valuation]]/1000*Debt[[#This Row],[Adjusted Rate]],0)</f>
        <v>3044408</v>
      </c>
      <c r="L247" s="19">
        <f t="shared" si="21"/>
        <v>0</v>
      </c>
      <c r="M247" s="17">
        <f t="shared" si="22"/>
        <v>0</v>
      </c>
      <c r="N247" s="5">
        <v>1726686869</v>
      </c>
      <c r="O247">
        <f>INDEX($R$3:$T$335,MATCH(Debt[[#This Row],[DistrictNumber]],$R$3:$R$335,0),3)</f>
        <v>1.76315</v>
      </c>
      <c r="P247" s="9">
        <f t="shared" si="23"/>
        <v>3044407.9530773498</v>
      </c>
      <c r="R247" t="s">
        <v>480</v>
      </c>
      <c r="S247" s="37" t="s">
        <v>480</v>
      </c>
      <c r="T247" s="34">
        <v>4.05</v>
      </c>
    </row>
    <row r="248" spans="1:20" x14ac:dyDescent="0.35">
      <c r="A248" s="13">
        <v>2026</v>
      </c>
      <c r="B248" s="13">
        <f t="shared" si="18"/>
        <v>2025</v>
      </c>
      <c r="C248" t="s">
        <v>490</v>
      </c>
      <c r="D248" t="s">
        <v>491</v>
      </c>
      <c r="E248" s="5">
        <v>292969937</v>
      </c>
      <c r="F248" s="13">
        <f>INDEX($R$3:$T$335,MATCH(Debt[[#This Row],[DistrictNumber]],$R$3:$R$335,0),3)</f>
        <v>0</v>
      </c>
      <c r="G248" s="9">
        <f t="shared" si="19"/>
        <v>0</v>
      </c>
      <c r="H248" s="11">
        <v>1.02</v>
      </c>
      <c r="I248" s="12">
        <f t="shared" si="20"/>
        <v>0</v>
      </c>
      <c r="J248" s="15">
        <f>IF(Debt[[#This Row],[Unadjusted Maximum Revenue]]/(Debt[[#This Row],[Proposed Taxable Valuation]]/1000)&gt;Debt[[#This Row],[Max Debt RATE]],Debt[[#This Row],[Max Debt RATE]],Debt[[#This Row],[Unadjusted Maximum Revenue]]/(Debt[[#This Row],[Proposed Taxable Valuation]]/1000))</f>
        <v>0</v>
      </c>
      <c r="K248" s="26">
        <f>ROUND(Debt[[#This Row],[Proposed Taxable Valuation]]/1000*Debt[[#This Row],[Adjusted Rate]],0)</f>
        <v>0</v>
      </c>
      <c r="L248" s="19">
        <f t="shared" si="21"/>
        <v>0</v>
      </c>
      <c r="M248" s="17">
        <f t="shared" si="22"/>
        <v>0</v>
      </c>
      <c r="N248" s="5">
        <v>292969937</v>
      </c>
      <c r="O248">
        <f>INDEX($R$3:$T$335,MATCH(Debt[[#This Row],[DistrictNumber]],$R$3:$R$335,0),3)</f>
        <v>0</v>
      </c>
      <c r="P248" s="9">
        <f t="shared" si="23"/>
        <v>0</v>
      </c>
      <c r="R248" t="s">
        <v>482</v>
      </c>
      <c r="S248" s="36" t="s">
        <v>482</v>
      </c>
      <c r="T248" s="33">
        <v>2.4595799999999999</v>
      </c>
    </row>
    <row r="249" spans="1:20" x14ac:dyDescent="0.35">
      <c r="A249" s="13">
        <v>2026</v>
      </c>
      <c r="B249" s="13">
        <f t="shared" si="18"/>
        <v>2025</v>
      </c>
      <c r="C249" t="s">
        <v>492</v>
      </c>
      <c r="D249" t="s">
        <v>493</v>
      </c>
      <c r="E249" s="5">
        <v>236846860</v>
      </c>
      <c r="F249" s="13">
        <f>INDEX($R$3:$T$335,MATCH(Debt[[#This Row],[DistrictNumber]],$R$3:$R$335,0),3)</f>
        <v>2.0314299999999998</v>
      </c>
      <c r="G249" s="9">
        <f t="shared" si="19"/>
        <v>481137.81680979993</v>
      </c>
      <c r="H249" s="11">
        <v>1.02</v>
      </c>
      <c r="I249" s="12">
        <f t="shared" si="20"/>
        <v>481137.81680979993</v>
      </c>
      <c r="J249" s="15">
        <f>IF(Debt[[#This Row],[Unadjusted Maximum Revenue]]/(Debt[[#This Row],[Proposed Taxable Valuation]]/1000)&gt;Debt[[#This Row],[Max Debt RATE]],Debt[[#This Row],[Max Debt RATE]],Debt[[#This Row],[Unadjusted Maximum Revenue]]/(Debt[[#This Row],[Proposed Taxable Valuation]]/1000))</f>
        <v>2.0314299999999998</v>
      </c>
      <c r="K249" s="26">
        <f>ROUND(Debt[[#This Row],[Proposed Taxable Valuation]]/1000*Debt[[#This Row],[Adjusted Rate]],0)</f>
        <v>481138</v>
      </c>
      <c r="L249" s="19">
        <f t="shared" si="21"/>
        <v>0</v>
      </c>
      <c r="M249" s="17">
        <f t="shared" si="22"/>
        <v>0</v>
      </c>
      <c r="N249" s="5">
        <v>236846860</v>
      </c>
      <c r="O249">
        <f>INDEX($R$3:$T$335,MATCH(Debt[[#This Row],[DistrictNumber]],$R$3:$R$335,0),3)</f>
        <v>2.0314299999999998</v>
      </c>
      <c r="P249" s="9">
        <f t="shared" si="23"/>
        <v>481137.81680979993</v>
      </c>
      <c r="R249" t="s">
        <v>484</v>
      </c>
      <c r="S249" s="37" t="s">
        <v>484</v>
      </c>
      <c r="T249" s="34">
        <v>0</v>
      </c>
    </row>
    <row r="250" spans="1:20" x14ac:dyDescent="0.35">
      <c r="A250" s="13">
        <v>2026</v>
      </c>
      <c r="B250" s="13">
        <f t="shared" si="18"/>
        <v>2025</v>
      </c>
      <c r="C250" t="s">
        <v>494</v>
      </c>
      <c r="D250" t="s">
        <v>495</v>
      </c>
      <c r="E250" s="5">
        <v>1268551892</v>
      </c>
      <c r="F250" s="13">
        <f>INDEX($R$3:$T$335,MATCH(Debt[[#This Row],[DistrictNumber]],$R$3:$R$335,0),3)</f>
        <v>0</v>
      </c>
      <c r="G250" s="9">
        <f t="shared" si="19"/>
        <v>0</v>
      </c>
      <c r="H250" s="11">
        <v>1.02</v>
      </c>
      <c r="I250" s="12">
        <f t="shared" si="20"/>
        <v>0</v>
      </c>
      <c r="J250" s="15">
        <f>IF(Debt[[#This Row],[Unadjusted Maximum Revenue]]/(Debt[[#This Row],[Proposed Taxable Valuation]]/1000)&gt;Debt[[#This Row],[Max Debt RATE]],Debt[[#This Row],[Max Debt RATE]],Debt[[#This Row],[Unadjusted Maximum Revenue]]/(Debt[[#This Row],[Proposed Taxable Valuation]]/1000))</f>
        <v>0</v>
      </c>
      <c r="K250" s="26">
        <f>ROUND(Debt[[#This Row],[Proposed Taxable Valuation]]/1000*Debt[[#This Row],[Adjusted Rate]],0)</f>
        <v>0</v>
      </c>
      <c r="L250" s="19">
        <f t="shared" si="21"/>
        <v>0</v>
      </c>
      <c r="M250" s="17">
        <f t="shared" si="22"/>
        <v>0</v>
      </c>
      <c r="N250" s="5">
        <v>1268551892</v>
      </c>
      <c r="O250">
        <f>INDEX($R$3:$T$335,MATCH(Debt[[#This Row],[DistrictNumber]],$R$3:$R$335,0),3)</f>
        <v>0</v>
      </c>
      <c r="P250" s="9">
        <f t="shared" si="23"/>
        <v>0</v>
      </c>
      <c r="R250" t="s">
        <v>486</v>
      </c>
      <c r="S250" s="36" t="s">
        <v>486</v>
      </c>
      <c r="T250" s="33">
        <v>0</v>
      </c>
    </row>
    <row r="251" spans="1:20" x14ac:dyDescent="0.35">
      <c r="A251" s="13">
        <v>2026</v>
      </c>
      <c r="B251" s="13">
        <f t="shared" si="18"/>
        <v>2025</v>
      </c>
      <c r="C251" t="s">
        <v>496</v>
      </c>
      <c r="D251" t="s">
        <v>497</v>
      </c>
      <c r="E251" s="5">
        <v>148174006</v>
      </c>
      <c r="F251" s="13">
        <f>INDEX($R$3:$T$335,MATCH(Debt[[#This Row],[DistrictNumber]],$R$3:$R$335,0),3)</f>
        <v>0.88497999999999999</v>
      </c>
      <c r="G251" s="9">
        <f t="shared" si="19"/>
        <v>131131.03182988</v>
      </c>
      <c r="H251" s="11">
        <v>1.02</v>
      </c>
      <c r="I251" s="12">
        <f t="shared" si="20"/>
        <v>131131.03182988</v>
      </c>
      <c r="J251" s="15">
        <f>IF(Debt[[#This Row],[Unadjusted Maximum Revenue]]/(Debt[[#This Row],[Proposed Taxable Valuation]]/1000)&gt;Debt[[#This Row],[Max Debt RATE]],Debt[[#This Row],[Max Debt RATE]],Debt[[#This Row],[Unadjusted Maximum Revenue]]/(Debt[[#This Row],[Proposed Taxable Valuation]]/1000))</f>
        <v>0.88497999999999999</v>
      </c>
      <c r="K251" s="26">
        <f>ROUND(Debt[[#This Row],[Proposed Taxable Valuation]]/1000*Debt[[#This Row],[Adjusted Rate]],0)</f>
        <v>131131</v>
      </c>
      <c r="L251" s="19">
        <f t="shared" si="21"/>
        <v>0</v>
      </c>
      <c r="M251" s="17">
        <f t="shared" si="22"/>
        <v>0</v>
      </c>
      <c r="N251" s="5">
        <v>148174006</v>
      </c>
      <c r="O251">
        <f>INDEX($R$3:$T$335,MATCH(Debt[[#This Row],[DistrictNumber]],$R$3:$R$335,0),3)</f>
        <v>0.88497999999999999</v>
      </c>
      <c r="P251" s="9">
        <f t="shared" si="23"/>
        <v>131131.03182988</v>
      </c>
      <c r="R251" t="s">
        <v>488</v>
      </c>
      <c r="S251" s="37" t="s">
        <v>488</v>
      </c>
      <c r="T251" s="34">
        <v>1.76315</v>
      </c>
    </row>
    <row r="252" spans="1:20" x14ac:dyDescent="0.35">
      <c r="A252" s="13">
        <v>2026</v>
      </c>
      <c r="B252" s="13">
        <f t="shared" si="18"/>
        <v>2025</v>
      </c>
      <c r="C252" t="s">
        <v>498</v>
      </c>
      <c r="D252" t="s">
        <v>499</v>
      </c>
      <c r="E252" s="5">
        <v>633860675</v>
      </c>
      <c r="F252" s="13">
        <f>INDEX($R$3:$T$335,MATCH(Debt[[#This Row],[DistrictNumber]],$R$3:$R$335,0),3)</f>
        <v>2.4700000000000002</v>
      </c>
      <c r="G252" s="9">
        <f t="shared" si="19"/>
        <v>1565635.8672500001</v>
      </c>
      <c r="H252" s="11">
        <v>1.02</v>
      </c>
      <c r="I252" s="12">
        <f t="shared" si="20"/>
        <v>1565635.8672500001</v>
      </c>
      <c r="J252" s="15">
        <f>IF(Debt[[#This Row],[Unadjusted Maximum Revenue]]/(Debt[[#This Row],[Proposed Taxable Valuation]]/1000)&gt;Debt[[#This Row],[Max Debt RATE]],Debt[[#This Row],[Max Debt RATE]],Debt[[#This Row],[Unadjusted Maximum Revenue]]/(Debt[[#This Row],[Proposed Taxable Valuation]]/1000))</f>
        <v>2.4700000000000002</v>
      </c>
      <c r="K252" s="26">
        <f>ROUND(Debt[[#This Row],[Proposed Taxable Valuation]]/1000*Debt[[#This Row],[Adjusted Rate]],0)</f>
        <v>1565636</v>
      </c>
      <c r="L252" s="19">
        <f t="shared" si="21"/>
        <v>0</v>
      </c>
      <c r="M252" s="17">
        <f t="shared" si="22"/>
        <v>0</v>
      </c>
      <c r="N252" s="5">
        <v>633860675</v>
      </c>
      <c r="O252">
        <f>INDEX($R$3:$T$335,MATCH(Debt[[#This Row],[DistrictNumber]],$R$3:$R$335,0),3)</f>
        <v>2.4700000000000002</v>
      </c>
      <c r="P252" s="9">
        <f t="shared" si="23"/>
        <v>1565635.8672500001</v>
      </c>
      <c r="R252" t="s">
        <v>490</v>
      </c>
      <c r="S252" s="36" t="s">
        <v>490</v>
      </c>
      <c r="T252" s="33">
        <v>0</v>
      </c>
    </row>
    <row r="253" spans="1:20" x14ac:dyDescent="0.35">
      <c r="A253" s="13">
        <v>2026</v>
      </c>
      <c r="B253" s="13">
        <f t="shared" si="18"/>
        <v>2025</v>
      </c>
      <c r="C253" t="s">
        <v>500</v>
      </c>
      <c r="D253" t="s">
        <v>501</v>
      </c>
      <c r="E253" s="5">
        <v>479479467</v>
      </c>
      <c r="F253" s="13">
        <f>INDEX($R$3:$T$335,MATCH(Debt[[#This Row],[DistrictNumber]],$R$3:$R$335,0),3)</f>
        <v>0</v>
      </c>
      <c r="G253" s="9">
        <f t="shared" si="19"/>
        <v>0</v>
      </c>
      <c r="H253" s="11">
        <v>1.02</v>
      </c>
      <c r="I253" s="12">
        <f t="shared" si="20"/>
        <v>0</v>
      </c>
      <c r="J253" s="15">
        <f>IF(Debt[[#This Row],[Unadjusted Maximum Revenue]]/(Debt[[#This Row],[Proposed Taxable Valuation]]/1000)&gt;Debt[[#This Row],[Max Debt RATE]],Debt[[#This Row],[Max Debt RATE]],Debt[[#This Row],[Unadjusted Maximum Revenue]]/(Debt[[#This Row],[Proposed Taxable Valuation]]/1000))</f>
        <v>0</v>
      </c>
      <c r="K253" s="26">
        <f>ROUND(Debt[[#This Row],[Proposed Taxable Valuation]]/1000*Debt[[#This Row],[Adjusted Rate]],0)</f>
        <v>0</v>
      </c>
      <c r="L253" s="19">
        <f t="shared" si="21"/>
        <v>0</v>
      </c>
      <c r="M253" s="17">
        <f t="shared" si="22"/>
        <v>0</v>
      </c>
      <c r="N253" s="5">
        <v>479479467</v>
      </c>
      <c r="O253">
        <f>INDEX($R$3:$T$335,MATCH(Debt[[#This Row],[DistrictNumber]],$R$3:$R$335,0),3)</f>
        <v>0</v>
      </c>
      <c r="P253" s="9">
        <f t="shared" si="23"/>
        <v>0</v>
      </c>
      <c r="R253" t="s">
        <v>492</v>
      </c>
      <c r="S253" s="37" t="s">
        <v>492</v>
      </c>
      <c r="T253" s="34">
        <v>2.0314299999999998</v>
      </c>
    </row>
    <row r="254" spans="1:20" x14ac:dyDescent="0.35">
      <c r="A254" s="13">
        <v>2026</v>
      </c>
      <c r="B254" s="13">
        <f t="shared" si="18"/>
        <v>2025</v>
      </c>
      <c r="C254" t="s">
        <v>502</v>
      </c>
      <c r="D254" t="s">
        <v>503</v>
      </c>
      <c r="E254" s="5">
        <v>424000267</v>
      </c>
      <c r="F254" s="13">
        <f>INDEX($R$3:$T$335,MATCH(Debt[[#This Row],[DistrictNumber]],$R$3:$R$335,0),3)</f>
        <v>0</v>
      </c>
      <c r="G254" s="9">
        <f t="shared" si="19"/>
        <v>0</v>
      </c>
      <c r="H254" s="11">
        <v>1.02</v>
      </c>
      <c r="I254" s="12">
        <f t="shared" si="20"/>
        <v>0</v>
      </c>
      <c r="J254" s="15">
        <f>IF(Debt[[#This Row],[Unadjusted Maximum Revenue]]/(Debt[[#This Row],[Proposed Taxable Valuation]]/1000)&gt;Debt[[#This Row],[Max Debt RATE]],Debt[[#This Row],[Max Debt RATE]],Debt[[#This Row],[Unadjusted Maximum Revenue]]/(Debt[[#This Row],[Proposed Taxable Valuation]]/1000))</f>
        <v>0</v>
      </c>
      <c r="K254" s="26">
        <f>ROUND(Debt[[#This Row],[Proposed Taxable Valuation]]/1000*Debt[[#This Row],[Adjusted Rate]],0)</f>
        <v>0</v>
      </c>
      <c r="L254" s="19">
        <f t="shared" si="21"/>
        <v>0</v>
      </c>
      <c r="M254" s="17">
        <f t="shared" si="22"/>
        <v>0</v>
      </c>
      <c r="N254" s="5">
        <v>424000267</v>
      </c>
      <c r="O254">
        <f>INDEX($R$3:$T$335,MATCH(Debt[[#This Row],[DistrictNumber]],$R$3:$R$335,0),3)</f>
        <v>0</v>
      </c>
      <c r="P254" s="9">
        <f t="shared" si="23"/>
        <v>0</v>
      </c>
      <c r="R254" t="s">
        <v>494</v>
      </c>
      <c r="S254" s="36" t="s">
        <v>494</v>
      </c>
      <c r="T254" s="33">
        <v>0</v>
      </c>
    </row>
    <row r="255" spans="1:20" x14ac:dyDescent="0.35">
      <c r="A255" s="13">
        <v>2026</v>
      </c>
      <c r="B255" s="13">
        <f t="shared" si="18"/>
        <v>2025</v>
      </c>
      <c r="C255" t="s">
        <v>504</v>
      </c>
      <c r="D255" t="s">
        <v>505</v>
      </c>
      <c r="E255" s="5">
        <v>227617829</v>
      </c>
      <c r="F255" s="13">
        <f>INDEX($R$3:$T$335,MATCH(Debt[[#This Row],[DistrictNumber]],$R$3:$R$335,0),3)</f>
        <v>2.7476600000000002</v>
      </c>
      <c r="G255" s="9">
        <f t="shared" si="19"/>
        <v>625416.40403014002</v>
      </c>
      <c r="H255" s="11">
        <v>1.02</v>
      </c>
      <c r="I255" s="12">
        <f t="shared" si="20"/>
        <v>625416.40403014002</v>
      </c>
      <c r="J255" s="15">
        <f>IF(Debt[[#This Row],[Unadjusted Maximum Revenue]]/(Debt[[#This Row],[Proposed Taxable Valuation]]/1000)&gt;Debt[[#This Row],[Max Debt RATE]],Debt[[#This Row],[Max Debt RATE]],Debt[[#This Row],[Unadjusted Maximum Revenue]]/(Debt[[#This Row],[Proposed Taxable Valuation]]/1000))</f>
        <v>2.7476600000000002</v>
      </c>
      <c r="K255" s="26">
        <f>ROUND(Debt[[#This Row],[Proposed Taxable Valuation]]/1000*Debt[[#This Row],[Adjusted Rate]],0)</f>
        <v>625416</v>
      </c>
      <c r="L255" s="19">
        <f t="shared" si="21"/>
        <v>0</v>
      </c>
      <c r="M255" s="17">
        <f t="shared" si="22"/>
        <v>0</v>
      </c>
      <c r="N255" s="5">
        <v>227617829</v>
      </c>
      <c r="O255">
        <f>INDEX($R$3:$T$335,MATCH(Debt[[#This Row],[DistrictNumber]],$R$3:$R$335,0),3)</f>
        <v>2.7476600000000002</v>
      </c>
      <c r="P255" s="9">
        <f t="shared" si="23"/>
        <v>625416.40403014002</v>
      </c>
      <c r="R255" t="s">
        <v>496</v>
      </c>
      <c r="S255" s="37" t="s">
        <v>496</v>
      </c>
      <c r="T255" s="34">
        <v>0.88497999999999999</v>
      </c>
    </row>
    <row r="256" spans="1:20" x14ac:dyDescent="0.35">
      <c r="A256" s="13">
        <v>2026</v>
      </c>
      <c r="B256" s="13">
        <f t="shared" si="18"/>
        <v>2025</v>
      </c>
      <c r="C256" t="s">
        <v>506</v>
      </c>
      <c r="D256" t="s">
        <v>507</v>
      </c>
      <c r="E256" s="5">
        <v>236266777</v>
      </c>
      <c r="F256" s="13">
        <f>INDEX($R$3:$T$335,MATCH(Debt[[#This Row],[DistrictNumber]],$R$3:$R$335,0),3)</f>
        <v>0</v>
      </c>
      <c r="G256" s="9">
        <f t="shared" si="19"/>
        <v>0</v>
      </c>
      <c r="H256" s="11">
        <v>1.02</v>
      </c>
      <c r="I256" s="12">
        <f t="shared" si="20"/>
        <v>0</v>
      </c>
      <c r="J256" s="15">
        <f>IF(Debt[[#This Row],[Unadjusted Maximum Revenue]]/(Debt[[#This Row],[Proposed Taxable Valuation]]/1000)&gt;Debt[[#This Row],[Max Debt RATE]],Debt[[#This Row],[Max Debt RATE]],Debt[[#This Row],[Unadjusted Maximum Revenue]]/(Debt[[#This Row],[Proposed Taxable Valuation]]/1000))</f>
        <v>0</v>
      </c>
      <c r="K256" s="26">
        <f>ROUND(Debt[[#This Row],[Proposed Taxable Valuation]]/1000*Debt[[#This Row],[Adjusted Rate]],0)</f>
        <v>0</v>
      </c>
      <c r="L256" s="19">
        <f t="shared" si="21"/>
        <v>0</v>
      </c>
      <c r="M256" s="17">
        <f t="shared" si="22"/>
        <v>0</v>
      </c>
      <c r="N256" s="5">
        <v>236266777</v>
      </c>
      <c r="O256">
        <f>INDEX($R$3:$T$335,MATCH(Debt[[#This Row],[DistrictNumber]],$R$3:$R$335,0),3)</f>
        <v>0</v>
      </c>
      <c r="P256" s="9">
        <f t="shared" si="23"/>
        <v>0</v>
      </c>
      <c r="R256" t="s">
        <v>498</v>
      </c>
      <c r="S256" s="36" t="s">
        <v>498</v>
      </c>
      <c r="T256" s="33">
        <v>2.4700000000000002</v>
      </c>
    </row>
    <row r="257" spans="1:20" x14ac:dyDescent="0.35">
      <c r="A257" s="13">
        <v>2026</v>
      </c>
      <c r="B257" s="13">
        <f t="shared" si="18"/>
        <v>2025</v>
      </c>
      <c r="C257" t="s">
        <v>508</v>
      </c>
      <c r="D257" t="s">
        <v>509</v>
      </c>
      <c r="E257" s="5">
        <v>769863556</v>
      </c>
      <c r="F257" s="13">
        <f>INDEX($R$3:$T$335,MATCH(Debt[[#This Row],[DistrictNumber]],$R$3:$R$335,0),3)</f>
        <v>4.0463800000000001</v>
      </c>
      <c r="G257" s="9">
        <f t="shared" si="19"/>
        <v>3115160.4957272802</v>
      </c>
      <c r="H257" s="11">
        <v>1.02</v>
      </c>
      <c r="I257" s="12">
        <f t="shared" si="20"/>
        <v>3115160.4957272802</v>
      </c>
      <c r="J257" s="15">
        <f>IF(Debt[[#This Row],[Unadjusted Maximum Revenue]]/(Debt[[#This Row],[Proposed Taxable Valuation]]/1000)&gt;Debt[[#This Row],[Max Debt RATE]],Debt[[#This Row],[Max Debt RATE]],Debt[[#This Row],[Unadjusted Maximum Revenue]]/(Debt[[#This Row],[Proposed Taxable Valuation]]/1000))</f>
        <v>4.0463800000000001</v>
      </c>
      <c r="K257" s="26">
        <f>ROUND(Debt[[#This Row],[Proposed Taxable Valuation]]/1000*Debt[[#This Row],[Adjusted Rate]],0)</f>
        <v>3115160</v>
      </c>
      <c r="L257" s="19">
        <f t="shared" si="21"/>
        <v>0</v>
      </c>
      <c r="M257" s="17">
        <f t="shared" si="22"/>
        <v>0</v>
      </c>
      <c r="N257" s="5">
        <v>769863556</v>
      </c>
      <c r="O257">
        <f>INDEX($R$3:$T$335,MATCH(Debt[[#This Row],[DistrictNumber]],$R$3:$R$335,0),3)</f>
        <v>4.0463800000000001</v>
      </c>
      <c r="P257" s="9">
        <f t="shared" si="23"/>
        <v>3115160.4957272802</v>
      </c>
      <c r="R257" t="s">
        <v>500</v>
      </c>
      <c r="S257" s="37" t="s">
        <v>500</v>
      </c>
      <c r="T257" s="34">
        <v>0</v>
      </c>
    </row>
    <row r="258" spans="1:20" x14ac:dyDescent="0.35">
      <c r="A258" s="13">
        <v>2026</v>
      </c>
      <c r="B258" s="13">
        <f t="shared" si="18"/>
        <v>2025</v>
      </c>
      <c r="C258" t="s">
        <v>510</v>
      </c>
      <c r="D258" t="s">
        <v>511</v>
      </c>
      <c r="E258" s="5">
        <v>321947862</v>
      </c>
      <c r="F258" s="13">
        <f>INDEX($R$3:$T$335,MATCH(Debt[[#This Row],[DistrictNumber]],$R$3:$R$335,0),3)</f>
        <v>1.62222</v>
      </c>
      <c r="G258" s="9">
        <f t="shared" si="19"/>
        <v>522270.26069364004</v>
      </c>
      <c r="H258" s="11">
        <v>1.02</v>
      </c>
      <c r="I258" s="12">
        <f t="shared" si="20"/>
        <v>522270.26069364004</v>
      </c>
      <c r="J258" s="15">
        <f>IF(Debt[[#This Row],[Unadjusted Maximum Revenue]]/(Debt[[#This Row],[Proposed Taxable Valuation]]/1000)&gt;Debt[[#This Row],[Max Debt RATE]],Debt[[#This Row],[Max Debt RATE]],Debt[[#This Row],[Unadjusted Maximum Revenue]]/(Debt[[#This Row],[Proposed Taxable Valuation]]/1000))</f>
        <v>1.62222</v>
      </c>
      <c r="K258" s="26">
        <f>ROUND(Debt[[#This Row],[Proposed Taxable Valuation]]/1000*Debt[[#This Row],[Adjusted Rate]],0)</f>
        <v>522270</v>
      </c>
      <c r="L258" s="19">
        <f t="shared" si="21"/>
        <v>0</v>
      </c>
      <c r="M258" s="17">
        <f t="shared" si="22"/>
        <v>0</v>
      </c>
      <c r="N258" s="5">
        <v>321947862</v>
      </c>
      <c r="O258">
        <f>INDEX($R$3:$T$335,MATCH(Debt[[#This Row],[DistrictNumber]],$R$3:$R$335,0),3)</f>
        <v>1.62222</v>
      </c>
      <c r="P258" s="9">
        <f t="shared" si="23"/>
        <v>522270.26069364004</v>
      </c>
      <c r="R258" t="s">
        <v>502</v>
      </c>
      <c r="S258" s="36" t="s">
        <v>502</v>
      </c>
      <c r="T258" s="33">
        <v>0</v>
      </c>
    </row>
    <row r="259" spans="1:20" x14ac:dyDescent="0.35">
      <c r="A259" s="13">
        <v>2026</v>
      </c>
      <c r="B259" s="13">
        <f t="shared" si="18"/>
        <v>2025</v>
      </c>
      <c r="C259" t="s">
        <v>512</v>
      </c>
      <c r="D259" t="s">
        <v>513</v>
      </c>
      <c r="E259" s="5">
        <v>3794864904</v>
      </c>
      <c r="F259" s="13">
        <f>INDEX($R$3:$T$335,MATCH(Debt[[#This Row],[DistrictNumber]],$R$3:$R$335,0),3)</f>
        <v>0</v>
      </c>
      <c r="G259" s="9">
        <f t="shared" si="19"/>
        <v>0</v>
      </c>
      <c r="H259" s="11">
        <v>1.02</v>
      </c>
      <c r="I259" s="12">
        <f t="shared" si="20"/>
        <v>0</v>
      </c>
      <c r="J259" s="15">
        <f>IF(Debt[[#This Row],[Unadjusted Maximum Revenue]]/(Debt[[#This Row],[Proposed Taxable Valuation]]/1000)&gt;Debt[[#This Row],[Max Debt RATE]],Debt[[#This Row],[Max Debt RATE]],Debt[[#This Row],[Unadjusted Maximum Revenue]]/(Debt[[#This Row],[Proposed Taxable Valuation]]/1000))</f>
        <v>0</v>
      </c>
      <c r="K259" s="26">
        <f>ROUND(Debt[[#This Row],[Proposed Taxable Valuation]]/1000*Debt[[#This Row],[Adjusted Rate]],0)</f>
        <v>0</v>
      </c>
      <c r="L259" s="19">
        <f t="shared" si="21"/>
        <v>0</v>
      </c>
      <c r="M259" s="17">
        <f t="shared" si="22"/>
        <v>0</v>
      </c>
      <c r="N259" s="5">
        <v>3794864904</v>
      </c>
      <c r="O259">
        <f>INDEX($R$3:$T$335,MATCH(Debt[[#This Row],[DistrictNumber]],$R$3:$R$335,0),3)</f>
        <v>0</v>
      </c>
      <c r="P259" s="9">
        <f t="shared" si="23"/>
        <v>0</v>
      </c>
      <c r="R259" t="s">
        <v>504</v>
      </c>
      <c r="S259" s="37" t="s">
        <v>504</v>
      </c>
      <c r="T259" s="34">
        <v>2.7476600000000002</v>
      </c>
    </row>
    <row r="260" spans="1:20" x14ac:dyDescent="0.35">
      <c r="A260" s="13">
        <v>2026</v>
      </c>
      <c r="B260" s="13">
        <f t="shared" si="18"/>
        <v>2025</v>
      </c>
      <c r="C260" t="s">
        <v>514</v>
      </c>
      <c r="D260" t="s">
        <v>515</v>
      </c>
      <c r="E260" s="5">
        <v>651343341</v>
      </c>
      <c r="F260" s="13">
        <f>INDEX($R$3:$T$335,MATCH(Debt[[#This Row],[DistrictNumber]],$R$3:$R$335,0),3)</f>
        <v>4.05</v>
      </c>
      <c r="G260" s="9">
        <f t="shared" si="19"/>
        <v>2637940.5310499999</v>
      </c>
      <c r="H260" s="11">
        <v>1.02</v>
      </c>
      <c r="I260" s="12">
        <f t="shared" si="20"/>
        <v>2637940.5310499999</v>
      </c>
      <c r="J260" s="15">
        <f>IF(Debt[[#This Row],[Unadjusted Maximum Revenue]]/(Debt[[#This Row],[Proposed Taxable Valuation]]/1000)&gt;Debt[[#This Row],[Max Debt RATE]],Debt[[#This Row],[Max Debt RATE]],Debt[[#This Row],[Unadjusted Maximum Revenue]]/(Debt[[#This Row],[Proposed Taxable Valuation]]/1000))</f>
        <v>4.05</v>
      </c>
      <c r="K260" s="26">
        <f>ROUND(Debt[[#This Row],[Proposed Taxable Valuation]]/1000*Debt[[#This Row],[Adjusted Rate]],0)</f>
        <v>2637941</v>
      </c>
      <c r="L260" s="19">
        <f t="shared" si="21"/>
        <v>0</v>
      </c>
      <c r="M260" s="17">
        <f t="shared" si="22"/>
        <v>0</v>
      </c>
      <c r="N260" s="5">
        <v>651343341</v>
      </c>
      <c r="O260">
        <f>INDEX($R$3:$T$335,MATCH(Debt[[#This Row],[DistrictNumber]],$R$3:$R$335,0),3)</f>
        <v>4.05</v>
      </c>
      <c r="P260" s="9">
        <f t="shared" si="23"/>
        <v>2637940.5310499999</v>
      </c>
      <c r="R260" t="s">
        <v>506</v>
      </c>
      <c r="S260" s="36" t="s">
        <v>506</v>
      </c>
      <c r="T260" s="33">
        <v>0</v>
      </c>
    </row>
    <row r="261" spans="1:20" x14ac:dyDescent="0.35">
      <c r="A261" s="13">
        <v>2026</v>
      </c>
      <c r="B261" s="13">
        <f t="shared" ref="B261:B324" si="24">A261-1</f>
        <v>2025</v>
      </c>
      <c r="C261" t="s">
        <v>516</v>
      </c>
      <c r="D261" t="s">
        <v>517</v>
      </c>
      <c r="E261" s="5">
        <v>669779006</v>
      </c>
      <c r="F261" s="13">
        <f>INDEX($R$3:$T$335,MATCH(Debt[[#This Row],[DistrictNumber]],$R$3:$R$335,0),3)</f>
        <v>0</v>
      </c>
      <c r="G261" s="9">
        <f t="shared" ref="G261:G324" si="25">E261/1000*F261</f>
        <v>0</v>
      </c>
      <c r="H261" s="11">
        <v>1.02</v>
      </c>
      <c r="I261" s="12">
        <f t="shared" ref="I261:I324" si="26">G261</f>
        <v>0</v>
      </c>
      <c r="J261" s="15">
        <f>IF(Debt[[#This Row],[Unadjusted Maximum Revenue]]/(Debt[[#This Row],[Proposed Taxable Valuation]]/1000)&gt;Debt[[#This Row],[Max Debt RATE]],Debt[[#This Row],[Max Debt RATE]],Debt[[#This Row],[Unadjusted Maximum Revenue]]/(Debt[[#This Row],[Proposed Taxable Valuation]]/1000))</f>
        <v>0</v>
      </c>
      <c r="K261" s="26">
        <f>ROUND(Debt[[#This Row],[Proposed Taxable Valuation]]/1000*Debt[[#This Row],[Adjusted Rate]],0)</f>
        <v>0</v>
      </c>
      <c r="L261" s="19">
        <f t="shared" ref="L261:L324" si="27">I261-G261</f>
        <v>0</v>
      </c>
      <c r="M261" s="17">
        <f t="shared" ref="M261:M324" si="28">J261-F261</f>
        <v>0</v>
      </c>
      <c r="N261" s="5">
        <v>669779006</v>
      </c>
      <c r="O261">
        <f>INDEX($R$3:$T$335,MATCH(Debt[[#This Row],[DistrictNumber]],$R$3:$R$335,0),3)</f>
        <v>0</v>
      </c>
      <c r="P261" s="9">
        <f t="shared" ref="P261:P324" si="29">N261/1000*O261</f>
        <v>0</v>
      </c>
      <c r="R261" t="s">
        <v>508</v>
      </c>
      <c r="S261" s="37" t="s">
        <v>508</v>
      </c>
      <c r="T261" s="34">
        <v>4.0463800000000001</v>
      </c>
    </row>
    <row r="262" spans="1:20" x14ac:dyDescent="0.35">
      <c r="A262" s="13">
        <v>2026</v>
      </c>
      <c r="B262" s="13">
        <f t="shared" si="24"/>
        <v>2025</v>
      </c>
      <c r="C262" t="s">
        <v>518</v>
      </c>
      <c r="D262" t="s">
        <v>519</v>
      </c>
      <c r="E262" s="5">
        <v>399452207</v>
      </c>
      <c r="F262" s="13">
        <f>INDEX($R$3:$T$335,MATCH(Debt[[#This Row],[DistrictNumber]],$R$3:$R$335,0),3)</f>
        <v>2.69428</v>
      </c>
      <c r="G262" s="9">
        <f t="shared" si="25"/>
        <v>1076236.0922759599</v>
      </c>
      <c r="H262" s="11">
        <v>1.02</v>
      </c>
      <c r="I262" s="12">
        <f t="shared" si="26"/>
        <v>1076236.0922759599</v>
      </c>
      <c r="J262" s="15">
        <f>IF(Debt[[#This Row],[Unadjusted Maximum Revenue]]/(Debt[[#This Row],[Proposed Taxable Valuation]]/1000)&gt;Debt[[#This Row],[Max Debt RATE]],Debt[[#This Row],[Max Debt RATE]],Debt[[#This Row],[Unadjusted Maximum Revenue]]/(Debt[[#This Row],[Proposed Taxable Valuation]]/1000))</f>
        <v>2.69428</v>
      </c>
      <c r="K262" s="26">
        <f>ROUND(Debt[[#This Row],[Proposed Taxable Valuation]]/1000*Debt[[#This Row],[Adjusted Rate]],0)</f>
        <v>1076236</v>
      </c>
      <c r="L262" s="19">
        <f t="shared" si="27"/>
        <v>0</v>
      </c>
      <c r="M262" s="17">
        <f t="shared" si="28"/>
        <v>0</v>
      </c>
      <c r="N262" s="5">
        <v>399452207</v>
      </c>
      <c r="O262">
        <f>INDEX($R$3:$T$335,MATCH(Debt[[#This Row],[DistrictNumber]],$R$3:$R$335,0),3)</f>
        <v>2.69428</v>
      </c>
      <c r="P262" s="9">
        <f t="shared" si="29"/>
        <v>1076236.0922759599</v>
      </c>
      <c r="R262" t="s">
        <v>510</v>
      </c>
      <c r="S262" s="36" t="s">
        <v>693</v>
      </c>
      <c r="T262" s="33">
        <v>1.62222</v>
      </c>
    </row>
    <row r="263" spans="1:20" x14ac:dyDescent="0.35">
      <c r="A263" s="13">
        <v>2026</v>
      </c>
      <c r="B263" s="13">
        <f t="shared" si="24"/>
        <v>2025</v>
      </c>
      <c r="C263" t="s">
        <v>520</v>
      </c>
      <c r="D263" t="s">
        <v>521</v>
      </c>
      <c r="E263" s="5">
        <v>788877582</v>
      </c>
      <c r="F263" s="13">
        <f>INDEX($R$3:$T$335,MATCH(Debt[[#This Row],[DistrictNumber]],$R$3:$R$335,0),3)</f>
        <v>2.7</v>
      </c>
      <c r="G263" s="9">
        <f t="shared" si="25"/>
        <v>2129969.4714000002</v>
      </c>
      <c r="H263" s="11">
        <v>1.02</v>
      </c>
      <c r="I263" s="12">
        <f t="shared" si="26"/>
        <v>2129969.4714000002</v>
      </c>
      <c r="J263" s="15">
        <f>IF(Debt[[#This Row],[Unadjusted Maximum Revenue]]/(Debt[[#This Row],[Proposed Taxable Valuation]]/1000)&gt;Debt[[#This Row],[Max Debt RATE]],Debt[[#This Row],[Max Debt RATE]],Debt[[#This Row],[Unadjusted Maximum Revenue]]/(Debt[[#This Row],[Proposed Taxable Valuation]]/1000))</f>
        <v>2.7</v>
      </c>
      <c r="K263" s="26">
        <f>ROUND(Debt[[#This Row],[Proposed Taxable Valuation]]/1000*Debt[[#This Row],[Adjusted Rate]],0)</f>
        <v>2129969</v>
      </c>
      <c r="L263" s="19">
        <f t="shared" si="27"/>
        <v>0</v>
      </c>
      <c r="M263" s="17">
        <f t="shared" si="28"/>
        <v>0</v>
      </c>
      <c r="N263" s="5">
        <v>788877582</v>
      </c>
      <c r="O263">
        <f>INDEX($R$3:$T$335,MATCH(Debt[[#This Row],[DistrictNumber]],$R$3:$R$335,0),3)</f>
        <v>2.7</v>
      </c>
      <c r="P263" s="9">
        <f t="shared" si="29"/>
        <v>2129969.4714000002</v>
      </c>
      <c r="R263" t="s">
        <v>512</v>
      </c>
      <c r="S263" s="37" t="s">
        <v>512</v>
      </c>
      <c r="T263" s="34">
        <v>0</v>
      </c>
    </row>
    <row r="264" spans="1:20" x14ac:dyDescent="0.35">
      <c r="A264" s="13">
        <v>2026</v>
      </c>
      <c r="B264" s="13">
        <f t="shared" si="24"/>
        <v>2025</v>
      </c>
      <c r="C264" t="s">
        <v>522</v>
      </c>
      <c r="D264" t="s">
        <v>523</v>
      </c>
      <c r="E264" s="5">
        <v>141228180</v>
      </c>
      <c r="F264" s="13">
        <f>INDEX($R$3:$T$335,MATCH(Debt[[#This Row],[DistrictNumber]],$R$3:$R$335,0),3)</f>
        <v>0</v>
      </c>
      <c r="G264" s="9">
        <f t="shared" si="25"/>
        <v>0</v>
      </c>
      <c r="H264" s="11">
        <v>1.02</v>
      </c>
      <c r="I264" s="12">
        <f t="shared" si="26"/>
        <v>0</v>
      </c>
      <c r="J264" s="15">
        <f>IF(Debt[[#This Row],[Unadjusted Maximum Revenue]]/(Debt[[#This Row],[Proposed Taxable Valuation]]/1000)&gt;Debt[[#This Row],[Max Debt RATE]],Debt[[#This Row],[Max Debt RATE]],Debt[[#This Row],[Unadjusted Maximum Revenue]]/(Debt[[#This Row],[Proposed Taxable Valuation]]/1000))</f>
        <v>0</v>
      </c>
      <c r="K264" s="26">
        <f>ROUND(Debt[[#This Row],[Proposed Taxable Valuation]]/1000*Debt[[#This Row],[Adjusted Rate]],0)</f>
        <v>0</v>
      </c>
      <c r="L264" s="19">
        <f t="shared" si="27"/>
        <v>0</v>
      </c>
      <c r="M264" s="17">
        <f t="shared" si="28"/>
        <v>0</v>
      </c>
      <c r="N264" s="5">
        <v>141228180</v>
      </c>
      <c r="O264">
        <f>INDEX($R$3:$T$335,MATCH(Debt[[#This Row],[DistrictNumber]],$R$3:$R$335,0),3)</f>
        <v>0</v>
      </c>
      <c r="P264" s="9">
        <f t="shared" si="29"/>
        <v>0</v>
      </c>
      <c r="R264" t="s">
        <v>514</v>
      </c>
      <c r="S264" s="36" t="s">
        <v>514</v>
      </c>
      <c r="T264" s="33">
        <v>4.05</v>
      </c>
    </row>
    <row r="265" spans="1:20" x14ac:dyDescent="0.35">
      <c r="A265" s="13">
        <v>2026</v>
      </c>
      <c r="B265" s="13">
        <f t="shared" si="24"/>
        <v>2025</v>
      </c>
      <c r="C265" t="s">
        <v>524</v>
      </c>
      <c r="D265" t="s">
        <v>525</v>
      </c>
      <c r="E265" s="5">
        <v>447033156</v>
      </c>
      <c r="F265" s="13">
        <f>INDEX($R$3:$T$335,MATCH(Debt[[#This Row],[DistrictNumber]],$R$3:$R$335,0),3)</f>
        <v>2.0621299999999998</v>
      </c>
      <c r="G265" s="9">
        <f t="shared" si="25"/>
        <v>921840.48198227992</v>
      </c>
      <c r="H265" s="11">
        <v>1.02</v>
      </c>
      <c r="I265" s="12">
        <f t="shared" si="26"/>
        <v>921840.48198227992</v>
      </c>
      <c r="J265" s="15">
        <f>IF(Debt[[#This Row],[Unadjusted Maximum Revenue]]/(Debt[[#This Row],[Proposed Taxable Valuation]]/1000)&gt;Debt[[#This Row],[Max Debt RATE]],Debt[[#This Row],[Max Debt RATE]],Debt[[#This Row],[Unadjusted Maximum Revenue]]/(Debt[[#This Row],[Proposed Taxable Valuation]]/1000))</f>
        <v>2.0621299999999998</v>
      </c>
      <c r="K265" s="26">
        <f>ROUND(Debt[[#This Row],[Proposed Taxable Valuation]]/1000*Debt[[#This Row],[Adjusted Rate]],0)</f>
        <v>921840</v>
      </c>
      <c r="L265" s="19">
        <f t="shared" si="27"/>
        <v>0</v>
      </c>
      <c r="M265" s="17">
        <f t="shared" si="28"/>
        <v>0</v>
      </c>
      <c r="N265" s="5">
        <v>447033156</v>
      </c>
      <c r="O265">
        <f>INDEX($R$3:$T$335,MATCH(Debt[[#This Row],[DistrictNumber]],$R$3:$R$335,0),3)</f>
        <v>2.0621299999999998</v>
      </c>
      <c r="P265" s="9">
        <f t="shared" si="29"/>
        <v>921840.48198227992</v>
      </c>
      <c r="R265" t="s">
        <v>516</v>
      </c>
      <c r="S265" s="37" t="s">
        <v>516</v>
      </c>
      <c r="T265" s="34">
        <v>0</v>
      </c>
    </row>
    <row r="266" spans="1:20" x14ac:dyDescent="0.35">
      <c r="A266" s="13">
        <v>2026</v>
      </c>
      <c r="B266" s="13">
        <f t="shared" si="24"/>
        <v>2025</v>
      </c>
      <c r="C266" t="s">
        <v>526</v>
      </c>
      <c r="D266" t="s">
        <v>527</v>
      </c>
      <c r="E266" s="5">
        <v>300555695</v>
      </c>
      <c r="F266" s="13">
        <f>INDEX($R$3:$T$335,MATCH(Debt[[#This Row],[DistrictNumber]],$R$3:$R$335,0),3)</f>
        <v>0</v>
      </c>
      <c r="G266" s="9">
        <f t="shared" si="25"/>
        <v>0</v>
      </c>
      <c r="H266" s="11">
        <v>1.02</v>
      </c>
      <c r="I266" s="12">
        <f t="shared" si="26"/>
        <v>0</v>
      </c>
      <c r="J266" s="15">
        <f>IF(Debt[[#This Row],[Unadjusted Maximum Revenue]]/(Debt[[#This Row],[Proposed Taxable Valuation]]/1000)&gt;Debt[[#This Row],[Max Debt RATE]],Debt[[#This Row],[Max Debt RATE]],Debt[[#This Row],[Unadjusted Maximum Revenue]]/(Debt[[#This Row],[Proposed Taxable Valuation]]/1000))</f>
        <v>0</v>
      </c>
      <c r="K266" s="26">
        <f>ROUND(Debt[[#This Row],[Proposed Taxable Valuation]]/1000*Debt[[#This Row],[Adjusted Rate]],0)</f>
        <v>0</v>
      </c>
      <c r="L266" s="19">
        <f t="shared" si="27"/>
        <v>0</v>
      </c>
      <c r="M266" s="17">
        <f t="shared" si="28"/>
        <v>0</v>
      </c>
      <c r="N266" s="5">
        <v>300555695</v>
      </c>
      <c r="O266">
        <f>INDEX($R$3:$T$335,MATCH(Debt[[#This Row],[DistrictNumber]],$R$3:$R$335,0),3)</f>
        <v>0</v>
      </c>
      <c r="P266" s="9">
        <f t="shared" si="29"/>
        <v>0</v>
      </c>
      <c r="R266" t="s">
        <v>518</v>
      </c>
      <c r="S266" s="36" t="s">
        <v>518</v>
      </c>
      <c r="T266" s="33">
        <v>2.69428</v>
      </c>
    </row>
    <row r="267" spans="1:20" x14ac:dyDescent="0.35">
      <c r="A267" s="13">
        <v>2026</v>
      </c>
      <c r="B267" s="13">
        <f t="shared" si="24"/>
        <v>2025</v>
      </c>
      <c r="C267" t="s">
        <v>528</v>
      </c>
      <c r="D267" t="s">
        <v>529</v>
      </c>
      <c r="E267" s="5">
        <v>3211796687</v>
      </c>
      <c r="F267" s="13">
        <f>INDEX($R$3:$T$335,MATCH(Debt[[#This Row],[DistrictNumber]],$R$3:$R$335,0),3)</f>
        <v>2.1475200000000001</v>
      </c>
      <c r="G267" s="9">
        <f t="shared" si="25"/>
        <v>6897397.6212662403</v>
      </c>
      <c r="H267" s="11">
        <v>1.02</v>
      </c>
      <c r="I267" s="12">
        <f t="shared" si="26"/>
        <v>6897397.6212662403</v>
      </c>
      <c r="J267" s="15">
        <f>IF(Debt[[#This Row],[Unadjusted Maximum Revenue]]/(Debt[[#This Row],[Proposed Taxable Valuation]]/1000)&gt;Debt[[#This Row],[Max Debt RATE]],Debt[[#This Row],[Max Debt RATE]],Debt[[#This Row],[Unadjusted Maximum Revenue]]/(Debt[[#This Row],[Proposed Taxable Valuation]]/1000))</f>
        <v>2.1475200000000001</v>
      </c>
      <c r="K267" s="26">
        <f>ROUND(Debt[[#This Row],[Proposed Taxable Valuation]]/1000*Debt[[#This Row],[Adjusted Rate]],0)</f>
        <v>6897398</v>
      </c>
      <c r="L267" s="19">
        <f t="shared" si="27"/>
        <v>0</v>
      </c>
      <c r="M267" s="17">
        <f t="shared" si="28"/>
        <v>0</v>
      </c>
      <c r="N267" s="5">
        <v>3211796687</v>
      </c>
      <c r="O267">
        <f>INDEX($R$3:$T$335,MATCH(Debt[[#This Row],[DistrictNumber]],$R$3:$R$335,0),3)</f>
        <v>2.1475200000000001</v>
      </c>
      <c r="P267" s="9">
        <f t="shared" si="29"/>
        <v>6897397.6212662403</v>
      </c>
      <c r="R267" t="s">
        <v>520</v>
      </c>
      <c r="S267" s="37" t="s">
        <v>694</v>
      </c>
      <c r="T267" s="34">
        <v>2.7</v>
      </c>
    </row>
    <row r="268" spans="1:20" x14ac:dyDescent="0.35">
      <c r="A268" s="13">
        <v>2026</v>
      </c>
      <c r="B268" s="13">
        <f t="shared" si="24"/>
        <v>2025</v>
      </c>
      <c r="C268" t="s">
        <v>530</v>
      </c>
      <c r="D268" t="s">
        <v>531</v>
      </c>
      <c r="E268" s="5">
        <v>204372932</v>
      </c>
      <c r="F268" s="13">
        <f>INDEX($R$3:$T$335,MATCH(Debt[[#This Row],[DistrictNumber]],$R$3:$R$335,0),3)</f>
        <v>0</v>
      </c>
      <c r="G268" s="9">
        <f t="shared" si="25"/>
        <v>0</v>
      </c>
      <c r="H268" s="11">
        <v>1.02</v>
      </c>
      <c r="I268" s="12">
        <f t="shared" si="26"/>
        <v>0</v>
      </c>
      <c r="J268" s="15">
        <f>IF(Debt[[#This Row],[Unadjusted Maximum Revenue]]/(Debt[[#This Row],[Proposed Taxable Valuation]]/1000)&gt;Debt[[#This Row],[Max Debt RATE]],Debt[[#This Row],[Max Debt RATE]],Debt[[#This Row],[Unadjusted Maximum Revenue]]/(Debt[[#This Row],[Proposed Taxable Valuation]]/1000))</f>
        <v>0</v>
      </c>
      <c r="K268" s="26">
        <f>ROUND(Debt[[#This Row],[Proposed Taxable Valuation]]/1000*Debt[[#This Row],[Adjusted Rate]],0)</f>
        <v>0</v>
      </c>
      <c r="L268" s="19">
        <f t="shared" si="27"/>
        <v>0</v>
      </c>
      <c r="M268" s="17">
        <f t="shared" si="28"/>
        <v>0</v>
      </c>
      <c r="N268" s="5">
        <v>204372932</v>
      </c>
      <c r="O268">
        <f>INDEX($R$3:$T$335,MATCH(Debt[[#This Row],[DistrictNumber]],$R$3:$R$335,0),3)</f>
        <v>0</v>
      </c>
      <c r="P268" s="9">
        <f t="shared" si="29"/>
        <v>0</v>
      </c>
      <c r="R268" t="s">
        <v>522</v>
      </c>
      <c r="S268" s="36" t="s">
        <v>522</v>
      </c>
      <c r="T268" s="33">
        <v>0</v>
      </c>
    </row>
    <row r="269" spans="1:20" x14ac:dyDescent="0.35">
      <c r="A269" s="13">
        <v>2026</v>
      </c>
      <c r="B269" s="13">
        <f t="shared" si="24"/>
        <v>2025</v>
      </c>
      <c r="C269" t="s">
        <v>532</v>
      </c>
      <c r="D269" t="s">
        <v>533</v>
      </c>
      <c r="E269" s="5">
        <v>1041776551</v>
      </c>
      <c r="F269" s="13">
        <f>INDEX($R$3:$T$335,MATCH(Debt[[#This Row],[DistrictNumber]],$R$3:$R$335,0),3)</f>
        <v>0</v>
      </c>
      <c r="G269" s="9">
        <f t="shared" si="25"/>
        <v>0</v>
      </c>
      <c r="H269" s="11">
        <v>1.02</v>
      </c>
      <c r="I269" s="12">
        <f t="shared" si="26"/>
        <v>0</v>
      </c>
      <c r="J269" s="15">
        <f>IF(Debt[[#This Row],[Unadjusted Maximum Revenue]]/(Debt[[#This Row],[Proposed Taxable Valuation]]/1000)&gt;Debt[[#This Row],[Max Debt RATE]],Debt[[#This Row],[Max Debt RATE]],Debt[[#This Row],[Unadjusted Maximum Revenue]]/(Debt[[#This Row],[Proposed Taxable Valuation]]/1000))</f>
        <v>0</v>
      </c>
      <c r="K269" s="26">
        <f>ROUND(Debt[[#This Row],[Proposed Taxable Valuation]]/1000*Debt[[#This Row],[Adjusted Rate]],0)</f>
        <v>0</v>
      </c>
      <c r="L269" s="19">
        <f t="shared" si="27"/>
        <v>0</v>
      </c>
      <c r="M269" s="17">
        <f t="shared" si="28"/>
        <v>0</v>
      </c>
      <c r="N269" s="5">
        <v>1041776551</v>
      </c>
      <c r="O269">
        <f>INDEX($R$3:$T$335,MATCH(Debt[[#This Row],[DistrictNumber]],$R$3:$R$335,0),3)</f>
        <v>0</v>
      </c>
      <c r="P269" s="9">
        <f t="shared" si="29"/>
        <v>0</v>
      </c>
      <c r="R269" t="s">
        <v>524</v>
      </c>
      <c r="S269" s="37" t="s">
        <v>524</v>
      </c>
      <c r="T269" s="34">
        <v>2.0621299999999998</v>
      </c>
    </row>
    <row r="270" spans="1:20" x14ac:dyDescent="0.35">
      <c r="A270" s="13">
        <v>2026</v>
      </c>
      <c r="B270" s="13">
        <f t="shared" si="24"/>
        <v>2025</v>
      </c>
      <c r="C270" t="s">
        <v>534</v>
      </c>
      <c r="D270" t="s">
        <v>535</v>
      </c>
      <c r="E270" s="5">
        <v>831693296</v>
      </c>
      <c r="F270" s="13">
        <f>INDEX($R$3:$T$335,MATCH(Debt[[#This Row],[DistrictNumber]],$R$3:$R$335,0),3)</f>
        <v>0</v>
      </c>
      <c r="G270" s="9">
        <f t="shared" si="25"/>
        <v>0</v>
      </c>
      <c r="H270" s="11">
        <v>1.02</v>
      </c>
      <c r="I270" s="12">
        <f t="shared" si="26"/>
        <v>0</v>
      </c>
      <c r="J270" s="15">
        <f>IF(Debt[[#This Row],[Unadjusted Maximum Revenue]]/(Debt[[#This Row],[Proposed Taxable Valuation]]/1000)&gt;Debt[[#This Row],[Max Debt RATE]],Debt[[#This Row],[Max Debt RATE]],Debt[[#This Row],[Unadjusted Maximum Revenue]]/(Debt[[#This Row],[Proposed Taxable Valuation]]/1000))</f>
        <v>0</v>
      </c>
      <c r="K270" s="26">
        <f>ROUND(Debt[[#This Row],[Proposed Taxable Valuation]]/1000*Debt[[#This Row],[Adjusted Rate]],0)</f>
        <v>0</v>
      </c>
      <c r="L270" s="19">
        <f t="shared" si="27"/>
        <v>0</v>
      </c>
      <c r="M270" s="17">
        <f t="shared" si="28"/>
        <v>0</v>
      </c>
      <c r="N270" s="5">
        <v>831693296</v>
      </c>
      <c r="O270">
        <f>INDEX($R$3:$T$335,MATCH(Debt[[#This Row],[DistrictNumber]],$R$3:$R$335,0),3)</f>
        <v>0</v>
      </c>
      <c r="P270" s="9">
        <f t="shared" si="29"/>
        <v>0</v>
      </c>
      <c r="R270" t="s">
        <v>526</v>
      </c>
      <c r="S270" s="36" t="s">
        <v>526</v>
      </c>
      <c r="T270" s="33">
        <v>0</v>
      </c>
    </row>
    <row r="271" spans="1:20" x14ac:dyDescent="0.35">
      <c r="A271" s="13">
        <v>2026</v>
      </c>
      <c r="B271" s="13">
        <f t="shared" si="24"/>
        <v>2025</v>
      </c>
      <c r="C271" t="s">
        <v>536</v>
      </c>
      <c r="D271" t="s">
        <v>537</v>
      </c>
      <c r="E271" s="5">
        <v>1783272739</v>
      </c>
      <c r="F271" s="13">
        <f>INDEX($R$3:$T$335,MATCH(Debt[[#This Row],[DistrictNumber]],$R$3:$R$335,0),3)</f>
        <v>0</v>
      </c>
      <c r="G271" s="9">
        <f t="shared" si="25"/>
        <v>0</v>
      </c>
      <c r="H271" s="11">
        <v>1.02</v>
      </c>
      <c r="I271" s="12">
        <f t="shared" si="26"/>
        <v>0</v>
      </c>
      <c r="J271" s="15">
        <f>IF(Debt[[#This Row],[Unadjusted Maximum Revenue]]/(Debt[[#This Row],[Proposed Taxable Valuation]]/1000)&gt;Debt[[#This Row],[Max Debt RATE]],Debt[[#This Row],[Max Debt RATE]],Debt[[#This Row],[Unadjusted Maximum Revenue]]/(Debt[[#This Row],[Proposed Taxable Valuation]]/1000))</f>
        <v>0</v>
      </c>
      <c r="K271" s="26">
        <f>ROUND(Debt[[#This Row],[Proposed Taxable Valuation]]/1000*Debt[[#This Row],[Adjusted Rate]],0)</f>
        <v>0</v>
      </c>
      <c r="L271" s="19">
        <f t="shared" si="27"/>
        <v>0</v>
      </c>
      <c r="M271" s="17">
        <f t="shared" si="28"/>
        <v>0</v>
      </c>
      <c r="N271" s="5">
        <v>1783272739</v>
      </c>
      <c r="O271">
        <f>INDEX($R$3:$T$335,MATCH(Debt[[#This Row],[DistrictNumber]],$R$3:$R$335,0),3)</f>
        <v>0</v>
      </c>
      <c r="P271" s="9">
        <f t="shared" si="29"/>
        <v>0</v>
      </c>
      <c r="R271" t="s">
        <v>528</v>
      </c>
      <c r="S271" s="37" t="s">
        <v>528</v>
      </c>
      <c r="T271" s="34">
        <v>2.1475200000000001</v>
      </c>
    </row>
    <row r="272" spans="1:20" x14ac:dyDescent="0.35">
      <c r="A272" s="13">
        <v>2026</v>
      </c>
      <c r="B272" s="13">
        <f t="shared" si="24"/>
        <v>2025</v>
      </c>
      <c r="C272" t="s">
        <v>538</v>
      </c>
      <c r="D272" t="s">
        <v>539</v>
      </c>
      <c r="E272" s="5">
        <v>191573550</v>
      </c>
      <c r="F272" s="13">
        <f>INDEX($R$3:$T$335,MATCH(Debt[[#This Row],[DistrictNumber]],$R$3:$R$335,0),3)</f>
        <v>2.6924399999999999</v>
      </c>
      <c r="G272" s="9">
        <f t="shared" si="25"/>
        <v>515800.28896199993</v>
      </c>
      <c r="H272" s="11">
        <v>1.02</v>
      </c>
      <c r="I272" s="12">
        <f t="shared" si="26"/>
        <v>515800.28896199993</v>
      </c>
      <c r="J272" s="15">
        <f>IF(Debt[[#This Row],[Unadjusted Maximum Revenue]]/(Debt[[#This Row],[Proposed Taxable Valuation]]/1000)&gt;Debt[[#This Row],[Max Debt RATE]],Debt[[#This Row],[Max Debt RATE]],Debt[[#This Row],[Unadjusted Maximum Revenue]]/(Debt[[#This Row],[Proposed Taxable Valuation]]/1000))</f>
        <v>2.6924399999999999</v>
      </c>
      <c r="K272" s="26">
        <f>ROUND(Debt[[#This Row],[Proposed Taxable Valuation]]/1000*Debt[[#This Row],[Adjusted Rate]],0)</f>
        <v>515800</v>
      </c>
      <c r="L272" s="19">
        <f t="shared" si="27"/>
        <v>0</v>
      </c>
      <c r="M272" s="17">
        <f t="shared" si="28"/>
        <v>0</v>
      </c>
      <c r="N272" s="5">
        <v>191573550</v>
      </c>
      <c r="O272">
        <f>INDEX($R$3:$T$335,MATCH(Debt[[#This Row],[DistrictNumber]],$R$3:$R$335,0),3)</f>
        <v>2.6924399999999999</v>
      </c>
      <c r="P272" s="9">
        <f t="shared" si="29"/>
        <v>515800.28896199993</v>
      </c>
      <c r="R272" t="s">
        <v>532</v>
      </c>
      <c r="S272" s="36" t="s">
        <v>532</v>
      </c>
      <c r="T272" s="33">
        <v>0</v>
      </c>
    </row>
    <row r="273" spans="1:20" x14ac:dyDescent="0.35">
      <c r="A273" s="13">
        <v>2026</v>
      </c>
      <c r="B273" s="13">
        <f t="shared" si="24"/>
        <v>2025</v>
      </c>
      <c r="C273" t="s">
        <v>540</v>
      </c>
      <c r="D273" t="s">
        <v>541</v>
      </c>
      <c r="E273" s="5">
        <v>637925277</v>
      </c>
      <c r="F273" s="13">
        <f>INDEX($R$3:$T$335,MATCH(Debt[[#This Row],[DistrictNumber]],$R$3:$R$335,0),3)</f>
        <v>2.6975600000000002</v>
      </c>
      <c r="G273" s="9">
        <f t="shared" si="25"/>
        <v>1720841.7102241202</v>
      </c>
      <c r="H273" s="11">
        <v>1.02</v>
      </c>
      <c r="I273" s="12">
        <f t="shared" si="26"/>
        <v>1720841.7102241202</v>
      </c>
      <c r="J273" s="15">
        <f>IF(Debt[[#This Row],[Unadjusted Maximum Revenue]]/(Debt[[#This Row],[Proposed Taxable Valuation]]/1000)&gt;Debt[[#This Row],[Max Debt RATE]],Debt[[#This Row],[Max Debt RATE]],Debt[[#This Row],[Unadjusted Maximum Revenue]]/(Debt[[#This Row],[Proposed Taxable Valuation]]/1000))</f>
        <v>2.6975600000000002</v>
      </c>
      <c r="K273" s="26">
        <f>ROUND(Debt[[#This Row],[Proposed Taxable Valuation]]/1000*Debt[[#This Row],[Adjusted Rate]],0)</f>
        <v>1720842</v>
      </c>
      <c r="L273" s="19">
        <f t="shared" si="27"/>
        <v>0</v>
      </c>
      <c r="M273" s="17">
        <f t="shared" si="28"/>
        <v>0</v>
      </c>
      <c r="N273" s="5">
        <v>637925277</v>
      </c>
      <c r="O273">
        <f>INDEX($R$3:$T$335,MATCH(Debt[[#This Row],[DistrictNumber]],$R$3:$R$335,0),3)</f>
        <v>2.6975600000000002</v>
      </c>
      <c r="P273" s="9">
        <f t="shared" si="29"/>
        <v>1720841.7102241202</v>
      </c>
      <c r="R273" t="e">
        <v>#N/A</v>
      </c>
      <c r="S273" s="37" t="s">
        <v>695</v>
      </c>
      <c r="T273" s="34">
        <v>0</v>
      </c>
    </row>
    <row r="274" spans="1:20" x14ac:dyDescent="0.35">
      <c r="A274" s="13">
        <v>2026</v>
      </c>
      <c r="B274" s="13">
        <f t="shared" si="24"/>
        <v>2025</v>
      </c>
      <c r="C274" t="s">
        <v>542</v>
      </c>
      <c r="D274" t="s">
        <v>543</v>
      </c>
      <c r="E274" s="5">
        <v>100566993</v>
      </c>
      <c r="F274" s="13">
        <f>INDEX($R$3:$T$335,MATCH(Debt[[#This Row],[DistrictNumber]],$R$3:$R$335,0),3)</f>
        <v>0</v>
      </c>
      <c r="G274" s="9">
        <f t="shared" si="25"/>
        <v>0</v>
      </c>
      <c r="H274" s="11">
        <v>1.02</v>
      </c>
      <c r="I274" s="12">
        <f t="shared" si="26"/>
        <v>0</v>
      </c>
      <c r="J274" s="15">
        <f>IF(Debt[[#This Row],[Unadjusted Maximum Revenue]]/(Debt[[#This Row],[Proposed Taxable Valuation]]/1000)&gt;Debt[[#This Row],[Max Debt RATE]],Debt[[#This Row],[Max Debt RATE]],Debt[[#This Row],[Unadjusted Maximum Revenue]]/(Debt[[#This Row],[Proposed Taxable Valuation]]/1000))</f>
        <v>0</v>
      </c>
      <c r="K274" s="26">
        <f>ROUND(Debt[[#This Row],[Proposed Taxable Valuation]]/1000*Debt[[#This Row],[Adjusted Rate]],0)</f>
        <v>0</v>
      </c>
      <c r="L274" s="19">
        <f t="shared" si="27"/>
        <v>0</v>
      </c>
      <c r="M274" s="17">
        <f t="shared" si="28"/>
        <v>0</v>
      </c>
      <c r="N274" s="5">
        <v>100566993</v>
      </c>
      <c r="O274">
        <f>INDEX($R$3:$T$335,MATCH(Debt[[#This Row],[DistrictNumber]],$R$3:$R$335,0),3)</f>
        <v>0</v>
      </c>
      <c r="P274" s="9">
        <f t="shared" si="29"/>
        <v>0</v>
      </c>
      <c r="R274" t="s">
        <v>530</v>
      </c>
      <c r="S274" s="36" t="s">
        <v>530</v>
      </c>
      <c r="T274" s="33">
        <v>0</v>
      </c>
    </row>
    <row r="275" spans="1:20" x14ac:dyDescent="0.35">
      <c r="A275" s="13">
        <v>2026</v>
      </c>
      <c r="B275" s="13">
        <f t="shared" si="24"/>
        <v>2025</v>
      </c>
      <c r="C275" t="s">
        <v>544</v>
      </c>
      <c r="D275" t="s">
        <v>545</v>
      </c>
      <c r="E275" s="5">
        <v>321460695</v>
      </c>
      <c r="F275" s="13">
        <f>INDEX($R$3:$T$335,MATCH(Debt[[#This Row],[DistrictNumber]],$R$3:$R$335,0),3)</f>
        <v>0</v>
      </c>
      <c r="G275" s="9">
        <f t="shared" si="25"/>
        <v>0</v>
      </c>
      <c r="H275" s="11">
        <v>1.02</v>
      </c>
      <c r="I275" s="12">
        <f t="shared" si="26"/>
        <v>0</v>
      </c>
      <c r="J275" s="15">
        <f>IF(Debt[[#This Row],[Unadjusted Maximum Revenue]]/(Debt[[#This Row],[Proposed Taxable Valuation]]/1000)&gt;Debt[[#This Row],[Max Debt RATE]],Debt[[#This Row],[Max Debt RATE]],Debt[[#This Row],[Unadjusted Maximum Revenue]]/(Debt[[#This Row],[Proposed Taxable Valuation]]/1000))</f>
        <v>0</v>
      </c>
      <c r="K275" s="26">
        <f>ROUND(Debt[[#This Row],[Proposed Taxable Valuation]]/1000*Debt[[#This Row],[Adjusted Rate]],0)</f>
        <v>0</v>
      </c>
      <c r="L275" s="19">
        <f t="shared" si="27"/>
        <v>0</v>
      </c>
      <c r="M275" s="17">
        <f t="shared" si="28"/>
        <v>0</v>
      </c>
      <c r="N275" s="5">
        <v>321460695</v>
      </c>
      <c r="O275">
        <f>INDEX($R$3:$T$335,MATCH(Debt[[#This Row],[DistrictNumber]],$R$3:$R$335,0),3)</f>
        <v>0</v>
      </c>
      <c r="P275" s="9">
        <f t="shared" si="29"/>
        <v>0</v>
      </c>
      <c r="R275" t="s">
        <v>534</v>
      </c>
      <c r="S275" s="37" t="s">
        <v>534</v>
      </c>
      <c r="T275" s="34">
        <v>0</v>
      </c>
    </row>
    <row r="276" spans="1:20" x14ac:dyDescent="0.35">
      <c r="A276" s="13">
        <v>2026</v>
      </c>
      <c r="B276" s="13">
        <f t="shared" si="24"/>
        <v>2025</v>
      </c>
      <c r="C276" t="s">
        <v>546</v>
      </c>
      <c r="D276" t="s">
        <v>547</v>
      </c>
      <c r="E276" s="5">
        <v>688582080</v>
      </c>
      <c r="F276" s="13">
        <f>INDEX($R$3:$T$335,MATCH(Debt[[#This Row],[DistrictNumber]],$R$3:$R$335,0),3)</f>
        <v>2.7</v>
      </c>
      <c r="G276" s="9">
        <f t="shared" si="25"/>
        <v>1859171.6159999999</v>
      </c>
      <c r="H276" s="11">
        <v>1.02</v>
      </c>
      <c r="I276" s="12">
        <f t="shared" si="26"/>
        <v>1859171.6159999999</v>
      </c>
      <c r="J276" s="15">
        <f>IF(Debt[[#This Row],[Unadjusted Maximum Revenue]]/(Debt[[#This Row],[Proposed Taxable Valuation]]/1000)&gt;Debt[[#This Row],[Max Debt RATE]],Debt[[#This Row],[Max Debt RATE]],Debt[[#This Row],[Unadjusted Maximum Revenue]]/(Debt[[#This Row],[Proposed Taxable Valuation]]/1000))</f>
        <v>2.7</v>
      </c>
      <c r="K276" s="26">
        <f>ROUND(Debt[[#This Row],[Proposed Taxable Valuation]]/1000*Debt[[#This Row],[Adjusted Rate]],0)</f>
        <v>1859172</v>
      </c>
      <c r="L276" s="19">
        <f t="shared" si="27"/>
        <v>0</v>
      </c>
      <c r="M276" s="17">
        <f t="shared" si="28"/>
        <v>0</v>
      </c>
      <c r="N276" s="5">
        <v>688582080</v>
      </c>
      <c r="O276">
        <f>INDEX($R$3:$T$335,MATCH(Debt[[#This Row],[DistrictNumber]],$R$3:$R$335,0),3)</f>
        <v>2.7</v>
      </c>
      <c r="P276" s="9">
        <f t="shared" si="29"/>
        <v>1859171.6159999999</v>
      </c>
      <c r="R276" t="s">
        <v>536</v>
      </c>
      <c r="S276" s="36" t="s">
        <v>536</v>
      </c>
      <c r="T276" s="33">
        <v>0</v>
      </c>
    </row>
    <row r="277" spans="1:20" x14ac:dyDescent="0.35">
      <c r="A277" s="13">
        <v>2026</v>
      </c>
      <c r="B277" s="13">
        <f t="shared" si="24"/>
        <v>2025</v>
      </c>
      <c r="C277" t="s">
        <v>548</v>
      </c>
      <c r="D277" t="s">
        <v>549</v>
      </c>
      <c r="E277" s="5">
        <v>108463960</v>
      </c>
      <c r="F277" s="13">
        <f>INDEX($R$3:$T$335,MATCH(Debt[[#This Row],[DistrictNumber]],$R$3:$R$335,0),3)</f>
        <v>0</v>
      </c>
      <c r="G277" s="9">
        <f t="shared" si="25"/>
        <v>0</v>
      </c>
      <c r="H277" s="11">
        <v>1.02</v>
      </c>
      <c r="I277" s="12">
        <f t="shared" si="26"/>
        <v>0</v>
      </c>
      <c r="J277" s="15">
        <f>IF(Debt[[#This Row],[Unadjusted Maximum Revenue]]/(Debt[[#This Row],[Proposed Taxable Valuation]]/1000)&gt;Debt[[#This Row],[Max Debt RATE]],Debt[[#This Row],[Max Debt RATE]],Debt[[#This Row],[Unadjusted Maximum Revenue]]/(Debt[[#This Row],[Proposed Taxable Valuation]]/1000))</f>
        <v>0</v>
      </c>
      <c r="K277" s="26">
        <f>ROUND(Debt[[#This Row],[Proposed Taxable Valuation]]/1000*Debt[[#This Row],[Adjusted Rate]],0)</f>
        <v>0</v>
      </c>
      <c r="L277" s="19">
        <f t="shared" si="27"/>
        <v>0</v>
      </c>
      <c r="M277" s="17">
        <f t="shared" si="28"/>
        <v>0</v>
      </c>
      <c r="N277" s="5">
        <v>108463960</v>
      </c>
      <c r="O277">
        <f>INDEX($R$3:$T$335,MATCH(Debt[[#This Row],[DistrictNumber]],$R$3:$R$335,0),3)</f>
        <v>0</v>
      </c>
      <c r="P277" s="9">
        <f t="shared" si="29"/>
        <v>0</v>
      </c>
      <c r="R277" t="s">
        <v>538</v>
      </c>
      <c r="S277" s="37" t="s">
        <v>538</v>
      </c>
      <c r="T277" s="34">
        <v>2.6924399999999999</v>
      </c>
    </row>
    <row r="278" spans="1:20" x14ac:dyDescent="0.35">
      <c r="A278" s="13">
        <v>2026</v>
      </c>
      <c r="B278" s="13">
        <f t="shared" si="24"/>
        <v>2025</v>
      </c>
      <c r="C278" t="s">
        <v>550</v>
      </c>
      <c r="D278" t="s">
        <v>551</v>
      </c>
      <c r="E278" s="5">
        <v>417419095</v>
      </c>
      <c r="F278" s="13">
        <f>INDEX($R$3:$T$335,MATCH(Debt[[#This Row],[DistrictNumber]],$R$3:$R$335,0),3)</f>
        <v>0.41237000000000001</v>
      </c>
      <c r="G278" s="9">
        <f t="shared" si="25"/>
        <v>172131.11220514998</v>
      </c>
      <c r="H278" s="11">
        <v>1.02</v>
      </c>
      <c r="I278" s="12">
        <f t="shared" si="26"/>
        <v>172131.11220514998</v>
      </c>
      <c r="J278" s="15">
        <f>IF(Debt[[#This Row],[Unadjusted Maximum Revenue]]/(Debt[[#This Row],[Proposed Taxable Valuation]]/1000)&gt;Debt[[#This Row],[Max Debt RATE]],Debt[[#This Row],[Max Debt RATE]],Debt[[#This Row],[Unadjusted Maximum Revenue]]/(Debt[[#This Row],[Proposed Taxable Valuation]]/1000))</f>
        <v>0.41237000000000001</v>
      </c>
      <c r="K278" s="26">
        <f>ROUND(Debt[[#This Row],[Proposed Taxable Valuation]]/1000*Debt[[#This Row],[Adjusted Rate]],0)</f>
        <v>172131</v>
      </c>
      <c r="L278" s="19">
        <f t="shared" si="27"/>
        <v>0</v>
      </c>
      <c r="M278" s="17">
        <f t="shared" si="28"/>
        <v>0</v>
      </c>
      <c r="N278" s="5">
        <v>417419095</v>
      </c>
      <c r="O278">
        <f>INDEX($R$3:$T$335,MATCH(Debt[[#This Row],[DistrictNumber]],$R$3:$R$335,0),3)</f>
        <v>0.41237000000000001</v>
      </c>
      <c r="P278" s="9">
        <f t="shared" si="29"/>
        <v>172131.11220514998</v>
      </c>
      <c r="R278" t="s">
        <v>540</v>
      </c>
      <c r="S278" s="36" t="s">
        <v>540</v>
      </c>
      <c r="T278" s="33">
        <v>2.6975600000000002</v>
      </c>
    </row>
    <row r="279" spans="1:20" x14ac:dyDescent="0.35">
      <c r="A279" s="13">
        <v>2026</v>
      </c>
      <c r="B279" s="13">
        <f t="shared" si="24"/>
        <v>2025</v>
      </c>
      <c r="C279" t="s">
        <v>552</v>
      </c>
      <c r="D279" t="s">
        <v>553</v>
      </c>
      <c r="E279" s="5">
        <v>376119704</v>
      </c>
      <c r="F279" s="13">
        <f>INDEX($R$3:$T$335,MATCH(Debt[[#This Row],[DistrictNumber]],$R$3:$R$335,0),3)</f>
        <v>1.2218</v>
      </c>
      <c r="G279" s="9">
        <f t="shared" si="25"/>
        <v>459543.05434720003</v>
      </c>
      <c r="H279" s="11">
        <v>1.02</v>
      </c>
      <c r="I279" s="12">
        <f t="shared" si="26"/>
        <v>459543.05434720003</v>
      </c>
      <c r="J279" s="15">
        <f>IF(Debt[[#This Row],[Unadjusted Maximum Revenue]]/(Debt[[#This Row],[Proposed Taxable Valuation]]/1000)&gt;Debt[[#This Row],[Max Debt RATE]],Debt[[#This Row],[Max Debt RATE]],Debt[[#This Row],[Unadjusted Maximum Revenue]]/(Debt[[#This Row],[Proposed Taxable Valuation]]/1000))</f>
        <v>1.2218</v>
      </c>
      <c r="K279" s="26">
        <f>ROUND(Debt[[#This Row],[Proposed Taxable Valuation]]/1000*Debt[[#This Row],[Adjusted Rate]],0)</f>
        <v>459543</v>
      </c>
      <c r="L279" s="19">
        <f t="shared" si="27"/>
        <v>0</v>
      </c>
      <c r="M279" s="17">
        <f t="shared" si="28"/>
        <v>0</v>
      </c>
      <c r="N279" s="5">
        <v>376119704</v>
      </c>
      <c r="O279">
        <f>INDEX($R$3:$T$335,MATCH(Debt[[#This Row],[DistrictNumber]],$R$3:$R$335,0),3)</f>
        <v>1.2218</v>
      </c>
      <c r="P279" s="9">
        <f t="shared" si="29"/>
        <v>459543.05434720003</v>
      </c>
      <c r="R279" t="s">
        <v>542</v>
      </c>
      <c r="S279" s="37" t="s">
        <v>542</v>
      </c>
      <c r="T279" s="34">
        <v>0</v>
      </c>
    </row>
    <row r="280" spans="1:20" x14ac:dyDescent="0.35">
      <c r="A280" s="13">
        <v>2026</v>
      </c>
      <c r="B280" s="13">
        <f t="shared" si="24"/>
        <v>2025</v>
      </c>
      <c r="C280" t="s">
        <v>554</v>
      </c>
      <c r="D280" t="s">
        <v>555</v>
      </c>
      <c r="E280" s="5">
        <v>306022946</v>
      </c>
      <c r="F280" s="13">
        <f>INDEX($R$3:$T$335,MATCH(Debt[[#This Row],[DistrictNumber]],$R$3:$R$335,0),3)</f>
        <v>4.0417699999999996</v>
      </c>
      <c r="G280" s="9">
        <f t="shared" si="25"/>
        <v>1236874.36245442</v>
      </c>
      <c r="H280" s="11">
        <v>1.02</v>
      </c>
      <c r="I280" s="12">
        <f t="shared" si="26"/>
        <v>1236874.36245442</v>
      </c>
      <c r="J280" s="15">
        <f>IF(Debt[[#This Row],[Unadjusted Maximum Revenue]]/(Debt[[#This Row],[Proposed Taxable Valuation]]/1000)&gt;Debt[[#This Row],[Max Debt RATE]],Debt[[#This Row],[Max Debt RATE]],Debt[[#This Row],[Unadjusted Maximum Revenue]]/(Debt[[#This Row],[Proposed Taxable Valuation]]/1000))</f>
        <v>4.0417699999999996</v>
      </c>
      <c r="K280" s="26">
        <f>ROUND(Debt[[#This Row],[Proposed Taxable Valuation]]/1000*Debt[[#This Row],[Adjusted Rate]],0)</f>
        <v>1236874</v>
      </c>
      <c r="L280" s="19">
        <f t="shared" si="27"/>
        <v>0</v>
      </c>
      <c r="M280" s="17">
        <f t="shared" si="28"/>
        <v>0</v>
      </c>
      <c r="N280" s="5">
        <v>306022946</v>
      </c>
      <c r="O280">
        <f>INDEX($R$3:$T$335,MATCH(Debt[[#This Row],[DistrictNumber]],$R$3:$R$335,0),3)</f>
        <v>4.0417699999999996</v>
      </c>
      <c r="P280" s="9">
        <f t="shared" si="29"/>
        <v>1236874.36245442</v>
      </c>
      <c r="R280" t="s">
        <v>544</v>
      </c>
      <c r="S280" s="36" t="s">
        <v>544</v>
      </c>
      <c r="T280" s="33">
        <v>0</v>
      </c>
    </row>
    <row r="281" spans="1:20" x14ac:dyDescent="0.35">
      <c r="A281" s="13">
        <v>2026</v>
      </c>
      <c r="B281" s="13">
        <f t="shared" si="24"/>
        <v>2025</v>
      </c>
      <c r="C281" t="s">
        <v>556</v>
      </c>
      <c r="D281" t="s">
        <v>557</v>
      </c>
      <c r="E281" s="5">
        <v>327800996</v>
      </c>
      <c r="F281" s="13">
        <f>INDEX($R$3:$T$335,MATCH(Debt[[#This Row],[DistrictNumber]],$R$3:$R$335,0),3)</f>
        <v>0</v>
      </c>
      <c r="G281" s="9">
        <f t="shared" si="25"/>
        <v>0</v>
      </c>
      <c r="H281" s="11">
        <v>1.02</v>
      </c>
      <c r="I281" s="12">
        <f t="shared" si="26"/>
        <v>0</v>
      </c>
      <c r="J281" s="15">
        <f>IF(Debt[[#This Row],[Unadjusted Maximum Revenue]]/(Debt[[#This Row],[Proposed Taxable Valuation]]/1000)&gt;Debt[[#This Row],[Max Debt RATE]],Debt[[#This Row],[Max Debt RATE]],Debt[[#This Row],[Unadjusted Maximum Revenue]]/(Debt[[#This Row],[Proposed Taxable Valuation]]/1000))</f>
        <v>0</v>
      </c>
      <c r="K281" s="26">
        <f>ROUND(Debt[[#This Row],[Proposed Taxable Valuation]]/1000*Debt[[#This Row],[Adjusted Rate]],0)</f>
        <v>0</v>
      </c>
      <c r="L281" s="19">
        <f t="shared" si="27"/>
        <v>0</v>
      </c>
      <c r="M281" s="17">
        <f t="shared" si="28"/>
        <v>0</v>
      </c>
      <c r="N281" s="5">
        <v>327800996</v>
      </c>
      <c r="O281">
        <f>INDEX($R$3:$T$335,MATCH(Debt[[#This Row],[DistrictNumber]],$R$3:$R$335,0),3)</f>
        <v>0</v>
      </c>
      <c r="P281" s="9">
        <f t="shared" si="29"/>
        <v>0</v>
      </c>
      <c r="R281" t="s">
        <v>546</v>
      </c>
      <c r="S281" s="37" t="s">
        <v>546</v>
      </c>
      <c r="T281" s="34">
        <v>2.7</v>
      </c>
    </row>
    <row r="282" spans="1:20" x14ac:dyDescent="0.35">
      <c r="A282" s="13">
        <v>2026</v>
      </c>
      <c r="B282" s="13">
        <f t="shared" si="24"/>
        <v>2025</v>
      </c>
      <c r="C282" t="s">
        <v>558</v>
      </c>
      <c r="D282" t="s">
        <v>559</v>
      </c>
      <c r="E282" s="5">
        <v>155592648</v>
      </c>
      <c r="F282" s="13">
        <f>INDEX($R$3:$T$335,MATCH(Debt[[#This Row],[DistrictNumber]],$R$3:$R$335,0),3)</f>
        <v>0</v>
      </c>
      <c r="G282" s="9">
        <f t="shared" si="25"/>
        <v>0</v>
      </c>
      <c r="H282" s="11">
        <v>1.02</v>
      </c>
      <c r="I282" s="12">
        <f t="shared" si="26"/>
        <v>0</v>
      </c>
      <c r="J282" s="15">
        <f>IF(Debt[[#This Row],[Unadjusted Maximum Revenue]]/(Debt[[#This Row],[Proposed Taxable Valuation]]/1000)&gt;Debt[[#This Row],[Max Debt RATE]],Debt[[#This Row],[Max Debt RATE]],Debt[[#This Row],[Unadjusted Maximum Revenue]]/(Debt[[#This Row],[Proposed Taxable Valuation]]/1000))</f>
        <v>0</v>
      </c>
      <c r="K282" s="26">
        <f>ROUND(Debt[[#This Row],[Proposed Taxable Valuation]]/1000*Debt[[#This Row],[Adjusted Rate]],0)</f>
        <v>0</v>
      </c>
      <c r="L282" s="19">
        <f t="shared" si="27"/>
        <v>0</v>
      </c>
      <c r="M282" s="17">
        <f t="shared" si="28"/>
        <v>0</v>
      </c>
      <c r="N282" s="5">
        <v>155592648</v>
      </c>
      <c r="O282">
        <f>INDEX($R$3:$T$335,MATCH(Debt[[#This Row],[DistrictNumber]],$R$3:$R$335,0),3)</f>
        <v>0</v>
      </c>
      <c r="P282" s="9">
        <f t="shared" si="29"/>
        <v>0</v>
      </c>
      <c r="R282" t="s">
        <v>548</v>
      </c>
      <c r="S282" s="36" t="s">
        <v>548</v>
      </c>
      <c r="T282" s="33">
        <v>0</v>
      </c>
    </row>
    <row r="283" spans="1:20" x14ac:dyDescent="0.35">
      <c r="A283" s="13">
        <v>2026</v>
      </c>
      <c r="B283" s="13">
        <f t="shared" si="24"/>
        <v>2025</v>
      </c>
      <c r="C283" t="s">
        <v>560</v>
      </c>
      <c r="D283" t="s">
        <v>561</v>
      </c>
      <c r="E283" s="5">
        <v>162186128</v>
      </c>
      <c r="F283" s="13">
        <f>INDEX($R$3:$T$335,MATCH(Debt[[#This Row],[DistrictNumber]],$R$3:$R$335,0),3)</f>
        <v>1.76433</v>
      </c>
      <c r="G283" s="9">
        <f t="shared" si="25"/>
        <v>286149.85121424001</v>
      </c>
      <c r="H283" s="11">
        <v>1.02</v>
      </c>
      <c r="I283" s="12">
        <f t="shared" si="26"/>
        <v>286149.85121424001</v>
      </c>
      <c r="J283" s="15">
        <f>IF(Debt[[#This Row],[Unadjusted Maximum Revenue]]/(Debt[[#This Row],[Proposed Taxable Valuation]]/1000)&gt;Debt[[#This Row],[Max Debt RATE]],Debt[[#This Row],[Max Debt RATE]],Debt[[#This Row],[Unadjusted Maximum Revenue]]/(Debt[[#This Row],[Proposed Taxable Valuation]]/1000))</f>
        <v>1.7643300000000002</v>
      </c>
      <c r="K283" s="26">
        <f>ROUND(Debt[[#This Row],[Proposed Taxable Valuation]]/1000*Debt[[#This Row],[Adjusted Rate]],0)</f>
        <v>286150</v>
      </c>
      <c r="L283" s="19">
        <f t="shared" si="27"/>
        <v>0</v>
      </c>
      <c r="M283" s="17">
        <f t="shared" si="28"/>
        <v>0</v>
      </c>
      <c r="N283" s="5">
        <v>162186128</v>
      </c>
      <c r="O283">
        <f>INDEX($R$3:$T$335,MATCH(Debt[[#This Row],[DistrictNumber]],$R$3:$R$335,0),3)</f>
        <v>1.76433</v>
      </c>
      <c r="P283" s="9">
        <f t="shared" si="29"/>
        <v>286149.85121424001</v>
      </c>
      <c r="R283" t="s">
        <v>550</v>
      </c>
      <c r="S283" s="37" t="s">
        <v>550</v>
      </c>
      <c r="T283" s="34">
        <v>0.41237000000000001</v>
      </c>
    </row>
    <row r="284" spans="1:20" x14ac:dyDescent="0.35">
      <c r="A284" s="13">
        <v>2026</v>
      </c>
      <c r="B284" s="13">
        <f t="shared" si="24"/>
        <v>2025</v>
      </c>
      <c r="C284" t="s">
        <v>562</v>
      </c>
      <c r="D284" t="s">
        <v>563</v>
      </c>
      <c r="E284" s="5">
        <v>261671173</v>
      </c>
      <c r="F284" s="13">
        <f>INDEX($R$3:$T$335,MATCH(Debt[[#This Row],[DistrictNumber]],$R$3:$R$335,0),3)</f>
        <v>0</v>
      </c>
      <c r="G284" s="9">
        <f t="shared" si="25"/>
        <v>0</v>
      </c>
      <c r="H284" s="11">
        <v>1.02</v>
      </c>
      <c r="I284" s="12">
        <f t="shared" si="26"/>
        <v>0</v>
      </c>
      <c r="J284" s="15">
        <f>IF(Debt[[#This Row],[Unadjusted Maximum Revenue]]/(Debt[[#This Row],[Proposed Taxable Valuation]]/1000)&gt;Debt[[#This Row],[Max Debt RATE]],Debt[[#This Row],[Max Debt RATE]],Debt[[#This Row],[Unadjusted Maximum Revenue]]/(Debt[[#This Row],[Proposed Taxable Valuation]]/1000))</f>
        <v>0</v>
      </c>
      <c r="K284" s="26">
        <f>ROUND(Debt[[#This Row],[Proposed Taxable Valuation]]/1000*Debt[[#This Row],[Adjusted Rate]],0)</f>
        <v>0</v>
      </c>
      <c r="L284" s="19">
        <f t="shared" si="27"/>
        <v>0</v>
      </c>
      <c r="M284" s="17">
        <f t="shared" si="28"/>
        <v>0</v>
      </c>
      <c r="N284" s="5">
        <v>261671173</v>
      </c>
      <c r="O284">
        <f>INDEX($R$3:$T$335,MATCH(Debt[[#This Row],[DistrictNumber]],$R$3:$R$335,0),3)</f>
        <v>0</v>
      </c>
      <c r="P284" s="9">
        <f t="shared" si="29"/>
        <v>0</v>
      </c>
      <c r="R284" t="s">
        <v>552</v>
      </c>
      <c r="S284" s="36" t="s">
        <v>552</v>
      </c>
      <c r="T284" s="33">
        <v>1.2218</v>
      </c>
    </row>
    <row r="285" spans="1:20" x14ac:dyDescent="0.35">
      <c r="A285" s="13">
        <v>2026</v>
      </c>
      <c r="B285" s="13">
        <f t="shared" si="24"/>
        <v>2025</v>
      </c>
      <c r="C285" t="s">
        <v>564</v>
      </c>
      <c r="D285" t="s">
        <v>565</v>
      </c>
      <c r="E285" s="5">
        <v>151259845</v>
      </c>
      <c r="F285" s="13">
        <f>INDEX($R$3:$T$335,MATCH(Debt[[#This Row],[DistrictNumber]],$R$3:$R$335,0),3)</f>
        <v>0</v>
      </c>
      <c r="G285" s="9">
        <f t="shared" si="25"/>
        <v>0</v>
      </c>
      <c r="H285" s="11">
        <v>1.02</v>
      </c>
      <c r="I285" s="12">
        <f t="shared" si="26"/>
        <v>0</v>
      </c>
      <c r="J285" s="15">
        <f>IF(Debt[[#This Row],[Unadjusted Maximum Revenue]]/(Debt[[#This Row],[Proposed Taxable Valuation]]/1000)&gt;Debt[[#This Row],[Max Debt RATE]],Debt[[#This Row],[Max Debt RATE]],Debt[[#This Row],[Unadjusted Maximum Revenue]]/(Debt[[#This Row],[Proposed Taxable Valuation]]/1000))</f>
        <v>0</v>
      </c>
      <c r="K285" s="26">
        <f>ROUND(Debt[[#This Row],[Proposed Taxable Valuation]]/1000*Debt[[#This Row],[Adjusted Rate]],0)</f>
        <v>0</v>
      </c>
      <c r="L285" s="19">
        <f t="shared" si="27"/>
        <v>0</v>
      </c>
      <c r="M285" s="17">
        <f t="shared" si="28"/>
        <v>0</v>
      </c>
      <c r="N285" s="5">
        <v>151259845</v>
      </c>
      <c r="O285">
        <f>INDEX($R$3:$T$335,MATCH(Debt[[#This Row],[DistrictNumber]],$R$3:$R$335,0),3)</f>
        <v>0</v>
      </c>
      <c r="P285" s="9">
        <f t="shared" si="29"/>
        <v>0</v>
      </c>
      <c r="R285" t="s">
        <v>554</v>
      </c>
      <c r="S285" s="37" t="s">
        <v>554</v>
      </c>
      <c r="T285" s="34">
        <v>4.0417699999999996</v>
      </c>
    </row>
    <row r="286" spans="1:20" x14ac:dyDescent="0.35">
      <c r="A286" s="13">
        <v>2026</v>
      </c>
      <c r="B286" s="13">
        <f t="shared" si="24"/>
        <v>2025</v>
      </c>
      <c r="C286" t="s">
        <v>566</v>
      </c>
      <c r="D286" t="s">
        <v>567</v>
      </c>
      <c r="E286" s="5">
        <v>185576764</v>
      </c>
      <c r="F286" s="13">
        <f>INDEX($R$3:$T$335,MATCH(Debt[[#This Row],[DistrictNumber]],$R$3:$R$335,0),3)</f>
        <v>0</v>
      </c>
      <c r="G286" s="9">
        <f t="shared" si="25"/>
        <v>0</v>
      </c>
      <c r="H286" s="11">
        <v>1.02</v>
      </c>
      <c r="I286" s="12">
        <f t="shared" si="26"/>
        <v>0</v>
      </c>
      <c r="J286" s="15">
        <f>IF(Debt[[#This Row],[Unadjusted Maximum Revenue]]/(Debt[[#This Row],[Proposed Taxable Valuation]]/1000)&gt;Debt[[#This Row],[Max Debt RATE]],Debt[[#This Row],[Max Debt RATE]],Debt[[#This Row],[Unadjusted Maximum Revenue]]/(Debt[[#This Row],[Proposed Taxable Valuation]]/1000))</f>
        <v>0</v>
      </c>
      <c r="K286" s="26">
        <f>ROUND(Debt[[#This Row],[Proposed Taxable Valuation]]/1000*Debt[[#This Row],[Adjusted Rate]],0)</f>
        <v>0</v>
      </c>
      <c r="L286" s="19">
        <f t="shared" si="27"/>
        <v>0</v>
      </c>
      <c r="M286" s="17">
        <f t="shared" si="28"/>
        <v>0</v>
      </c>
      <c r="N286" s="5">
        <v>185576764</v>
      </c>
      <c r="O286">
        <f>INDEX($R$3:$T$335,MATCH(Debt[[#This Row],[DistrictNumber]],$R$3:$R$335,0),3)</f>
        <v>0</v>
      </c>
      <c r="P286" s="9">
        <f t="shared" si="29"/>
        <v>0</v>
      </c>
      <c r="R286" t="s">
        <v>556</v>
      </c>
      <c r="S286" s="36" t="s">
        <v>556</v>
      </c>
      <c r="T286" s="33">
        <v>0</v>
      </c>
    </row>
    <row r="287" spans="1:20" x14ac:dyDescent="0.35">
      <c r="A287" s="13">
        <v>2026</v>
      </c>
      <c r="B287" s="13">
        <f t="shared" si="24"/>
        <v>2025</v>
      </c>
      <c r="C287" t="s">
        <v>568</v>
      </c>
      <c r="D287" t="s">
        <v>569</v>
      </c>
      <c r="E287" s="5">
        <v>353144078</v>
      </c>
      <c r="F287" s="13">
        <f>INDEX($R$3:$T$335,MATCH(Debt[[#This Row],[DistrictNumber]],$R$3:$R$335,0),3)</f>
        <v>1.1455599999999999</v>
      </c>
      <c r="G287" s="9">
        <f t="shared" si="25"/>
        <v>404547.72999367997</v>
      </c>
      <c r="H287" s="11">
        <v>1.02</v>
      </c>
      <c r="I287" s="12">
        <f t="shared" si="26"/>
        <v>404547.72999367997</v>
      </c>
      <c r="J287" s="15">
        <f>IF(Debt[[#This Row],[Unadjusted Maximum Revenue]]/(Debt[[#This Row],[Proposed Taxable Valuation]]/1000)&gt;Debt[[#This Row],[Max Debt RATE]],Debt[[#This Row],[Max Debt RATE]],Debt[[#This Row],[Unadjusted Maximum Revenue]]/(Debt[[#This Row],[Proposed Taxable Valuation]]/1000))</f>
        <v>1.1455599999999999</v>
      </c>
      <c r="K287" s="26">
        <f>ROUND(Debt[[#This Row],[Proposed Taxable Valuation]]/1000*Debt[[#This Row],[Adjusted Rate]],0)</f>
        <v>404548</v>
      </c>
      <c r="L287" s="19">
        <f t="shared" si="27"/>
        <v>0</v>
      </c>
      <c r="M287" s="17">
        <f t="shared" si="28"/>
        <v>0</v>
      </c>
      <c r="N287" s="5">
        <v>353144078</v>
      </c>
      <c r="O287">
        <f>INDEX($R$3:$T$335,MATCH(Debt[[#This Row],[DistrictNumber]],$R$3:$R$335,0),3)</f>
        <v>1.1455599999999999</v>
      </c>
      <c r="P287" s="9">
        <f t="shared" si="29"/>
        <v>404547.72999367997</v>
      </c>
      <c r="R287" t="s">
        <v>558</v>
      </c>
      <c r="S287" s="37" t="s">
        <v>558</v>
      </c>
      <c r="T287" s="34">
        <v>0</v>
      </c>
    </row>
    <row r="288" spans="1:20" x14ac:dyDescent="0.35">
      <c r="A288" s="13">
        <v>2026</v>
      </c>
      <c r="B288" s="13">
        <f t="shared" si="24"/>
        <v>2025</v>
      </c>
      <c r="C288" t="s">
        <v>570</v>
      </c>
      <c r="D288" t="s">
        <v>571</v>
      </c>
      <c r="E288" s="5">
        <v>511469789</v>
      </c>
      <c r="F288" s="13">
        <f>INDEX($R$3:$T$335,MATCH(Debt[[#This Row],[DistrictNumber]],$R$3:$R$335,0),3)</f>
        <v>0</v>
      </c>
      <c r="G288" s="9">
        <f t="shared" si="25"/>
        <v>0</v>
      </c>
      <c r="H288" s="11">
        <v>1.02</v>
      </c>
      <c r="I288" s="12">
        <f t="shared" si="26"/>
        <v>0</v>
      </c>
      <c r="J288" s="15">
        <f>IF(Debt[[#This Row],[Unadjusted Maximum Revenue]]/(Debt[[#This Row],[Proposed Taxable Valuation]]/1000)&gt;Debt[[#This Row],[Max Debt RATE]],Debt[[#This Row],[Max Debt RATE]],Debt[[#This Row],[Unadjusted Maximum Revenue]]/(Debt[[#This Row],[Proposed Taxable Valuation]]/1000))</f>
        <v>0</v>
      </c>
      <c r="K288" s="26">
        <f>ROUND(Debt[[#This Row],[Proposed Taxable Valuation]]/1000*Debt[[#This Row],[Adjusted Rate]],0)</f>
        <v>0</v>
      </c>
      <c r="L288" s="19">
        <f t="shared" si="27"/>
        <v>0</v>
      </c>
      <c r="M288" s="17">
        <f t="shared" si="28"/>
        <v>0</v>
      </c>
      <c r="N288" s="5">
        <v>511469789</v>
      </c>
      <c r="O288">
        <f>INDEX($R$3:$T$335,MATCH(Debt[[#This Row],[DistrictNumber]],$R$3:$R$335,0),3)</f>
        <v>0</v>
      </c>
      <c r="P288" s="9">
        <f t="shared" si="29"/>
        <v>0</v>
      </c>
      <c r="R288" t="s">
        <v>560</v>
      </c>
      <c r="S288" s="36" t="s">
        <v>560</v>
      </c>
      <c r="T288" s="33">
        <v>1.76433</v>
      </c>
    </row>
    <row r="289" spans="1:20" x14ac:dyDescent="0.35">
      <c r="A289" s="13">
        <v>2026</v>
      </c>
      <c r="B289" s="13">
        <f t="shared" si="24"/>
        <v>2025</v>
      </c>
      <c r="C289" t="s">
        <v>572</v>
      </c>
      <c r="D289" t="s">
        <v>573</v>
      </c>
      <c r="E289" s="5">
        <v>431384495</v>
      </c>
      <c r="F289" s="13">
        <f>INDEX($R$3:$T$335,MATCH(Debt[[#This Row],[DistrictNumber]],$R$3:$R$335,0),3)</f>
        <v>0</v>
      </c>
      <c r="G289" s="9">
        <f t="shared" si="25"/>
        <v>0</v>
      </c>
      <c r="H289" s="11">
        <v>1.02</v>
      </c>
      <c r="I289" s="12">
        <f t="shared" si="26"/>
        <v>0</v>
      </c>
      <c r="J289" s="15">
        <f>IF(Debt[[#This Row],[Unadjusted Maximum Revenue]]/(Debt[[#This Row],[Proposed Taxable Valuation]]/1000)&gt;Debt[[#This Row],[Max Debt RATE]],Debt[[#This Row],[Max Debt RATE]],Debt[[#This Row],[Unadjusted Maximum Revenue]]/(Debt[[#This Row],[Proposed Taxable Valuation]]/1000))</f>
        <v>0</v>
      </c>
      <c r="K289" s="26">
        <f>ROUND(Debt[[#This Row],[Proposed Taxable Valuation]]/1000*Debt[[#This Row],[Adjusted Rate]],0)</f>
        <v>0</v>
      </c>
      <c r="L289" s="19">
        <f t="shared" si="27"/>
        <v>0</v>
      </c>
      <c r="M289" s="17">
        <f t="shared" si="28"/>
        <v>0</v>
      </c>
      <c r="N289" s="5">
        <v>431384495</v>
      </c>
      <c r="O289">
        <f>INDEX($R$3:$T$335,MATCH(Debt[[#This Row],[DistrictNumber]],$R$3:$R$335,0),3)</f>
        <v>0</v>
      </c>
      <c r="P289" s="9">
        <f t="shared" si="29"/>
        <v>0</v>
      </c>
      <c r="R289" t="s">
        <v>562</v>
      </c>
      <c r="S289" s="37" t="s">
        <v>562</v>
      </c>
      <c r="T289" s="34">
        <v>0</v>
      </c>
    </row>
    <row r="290" spans="1:20" x14ac:dyDescent="0.35">
      <c r="A290" s="13">
        <v>2026</v>
      </c>
      <c r="B290" s="13">
        <f t="shared" si="24"/>
        <v>2025</v>
      </c>
      <c r="C290" t="s">
        <v>574</v>
      </c>
      <c r="D290" t="s">
        <v>575</v>
      </c>
      <c r="E290" s="5">
        <v>1837604095</v>
      </c>
      <c r="F290" s="13">
        <f>INDEX($R$3:$T$335,MATCH(Debt[[#This Row],[DistrictNumber]],$R$3:$R$335,0),3)</f>
        <v>3.2897599999999998</v>
      </c>
      <c r="G290" s="9">
        <f t="shared" si="25"/>
        <v>6045276.4475671994</v>
      </c>
      <c r="H290" s="11">
        <v>1.02</v>
      </c>
      <c r="I290" s="12">
        <f t="shared" si="26"/>
        <v>6045276.4475671994</v>
      </c>
      <c r="J290" s="15">
        <f>IF(Debt[[#This Row],[Unadjusted Maximum Revenue]]/(Debt[[#This Row],[Proposed Taxable Valuation]]/1000)&gt;Debt[[#This Row],[Max Debt RATE]],Debt[[#This Row],[Max Debt RATE]],Debt[[#This Row],[Unadjusted Maximum Revenue]]/(Debt[[#This Row],[Proposed Taxable Valuation]]/1000))</f>
        <v>3.2897599999999998</v>
      </c>
      <c r="K290" s="26">
        <f>ROUND(Debt[[#This Row],[Proposed Taxable Valuation]]/1000*Debt[[#This Row],[Adjusted Rate]],0)</f>
        <v>6045276</v>
      </c>
      <c r="L290" s="19">
        <f t="shared" si="27"/>
        <v>0</v>
      </c>
      <c r="M290" s="17">
        <f t="shared" si="28"/>
        <v>0</v>
      </c>
      <c r="N290" s="5">
        <v>1837604095</v>
      </c>
      <c r="O290">
        <f>INDEX($R$3:$T$335,MATCH(Debt[[#This Row],[DistrictNumber]],$R$3:$R$335,0),3)</f>
        <v>3.2897599999999998</v>
      </c>
      <c r="P290" s="9">
        <f t="shared" si="29"/>
        <v>6045276.4475671994</v>
      </c>
      <c r="R290" t="s">
        <v>564</v>
      </c>
      <c r="S290" s="36" t="s">
        <v>564</v>
      </c>
      <c r="T290" s="33">
        <v>0</v>
      </c>
    </row>
    <row r="291" spans="1:20" x14ac:dyDescent="0.35">
      <c r="A291" s="13">
        <v>2026</v>
      </c>
      <c r="B291" s="13">
        <f t="shared" si="24"/>
        <v>2025</v>
      </c>
      <c r="C291" t="s">
        <v>576</v>
      </c>
      <c r="D291" t="s">
        <v>577</v>
      </c>
      <c r="E291" s="5">
        <v>535387132</v>
      </c>
      <c r="F291" s="13">
        <f>INDEX($R$3:$T$335,MATCH(Debt[[#This Row],[DistrictNumber]],$R$3:$R$335,0),3)</f>
        <v>0</v>
      </c>
      <c r="G291" s="9">
        <f t="shared" si="25"/>
        <v>0</v>
      </c>
      <c r="H291" s="11">
        <v>1.02</v>
      </c>
      <c r="I291" s="12">
        <f t="shared" si="26"/>
        <v>0</v>
      </c>
      <c r="J291" s="15">
        <f>IF(Debt[[#This Row],[Unadjusted Maximum Revenue]]/(Debt[[#This Row],[Proposed Taxable Valuation]]/1000)&gt;Debt[[#This Row],[Max Debt RATE]],Debt[[#This Row],[Max Debt RATE]],Debt[[#This Row],[Unadjusted Maximum Revenue]]/(Debt[[#This Row],[Proposed Taxable Valuation]]/1000))</f>
        <v>0</v>
      </c>
      <c r="K291" s="26">
        <f>ROUND(Debt[[#This Row],[Proposed Taxable Valuation]]/1000*Debt[[#This Row],[Adjusted Rate]],0)</f>
        <v>0</v>
      </c>
      <c r="L291" s="19">
        <f t="shared" si="27"/>
        <v>0</v>
      </c>
      <c r="M291" s="17">
        <f t="shared" si="28"/>
        <v>0</v>
      </c>
      <c r="N291" s="5">
        <v>535387132</v>
      </c>
      <c r="O291">
        <f>INDEX($R$3:$T$335,MATCH(Debt[[#This Row],[DistrictNumber]],$R$3:$R$335,0),3)</f>
        <v>0</v>
      </c>
      <c r="P291" s="9">
        <f t="shared" si="29"/>
        <v>0</v>
      </c>
      <c r="R291" t="s">
        <v>566</v>
      </c>
      <c r="S291" s="37" t="s">
        <v>566</v>
      </c>
      <c r="T291" s="34">
        <v>0</v>
      </c>
    </row>
    <row r="292" spans="1:20" x14ac:dyDescent="0.35">
      <c r="A292" s="13">
        <v>2026</v>
      </c>
      <c r="B292" s="13">
        <f t="shared" si="24"/>
        <v>2025</v>
      </c>
      <c r="C292" t="s">
        <v>578</v>
      </c>
      <c r="D292" t="s">
        <v>579</v>
      </c>
      <c r="E292" s="5">
        <v>379585781</v>
      </c>
      <c r="F292" s="13">
        <f>INDEX($R$3:$T$335,MATCH(Debt[[#This Row],[DistrictNumber]],$R$3:$R$335,0),3)</f>
        <v>4.05</v>
      </c>
      <c r="G292" s="9">
        <f t="shared" si="25"/>
        <v>1537322.4130500001</v>
      </c>
      <c r="H292" s="11">
        <v>1.02</v>
      </c>
      <c r="I292" s="12">
        <f t="shared" si="26"/>
        <v>1537322.4130500001</v>
      </c>
      <c r="J292" s="15">
        <f>IF(Debt[[#This Row],[Unadjusted Maximum Revenue]]/(Debt[[#This Row],[Proposed Taxable Valuation]]/1000)&gt;Debt[[#This Row],[Max Debt RATE]],Debt[[#This Row],[Max Debt RATE]],Debt[[#This Row],[Unadjusted Maximum Revenue]]/(Debt[[#This Row],[Proposed Taxable Valuation]]/1000))</f>
        <v>4.05</v>
      </c>
      <c r="K292" s="26">
        <f>ROUND(Debt[[#This Row],[Proposed Taxable Valuation]]/1000*Debt[[#This Row],[Adjusted Rate]],0)</f>
        <v>1537322</v>
      </c>
      <c r="L292" s="19">
        <f t="shared" si="27"/>
        <v>0</v>
      </c>
      <c r="M292" s="17">
        <f t="shared" si="28"/>
        <v>0</v>
      </c>
      <c r="N292" s="5">
        <v>379585781</v>
      </c>
      <c r="O292">
        <f>INDEX($R$3:$T$335,MATCH(Debt[[#This Row],[DistrictNumber]],$R$3:$R$335,0),3)</f>
        <v>4.05</v>
      </c>
      <c r="P292" s="9">
        <f t="shared" si="29"/>
        <v>1537322.4130500001</v>
      </c>
      <c r="R292" t="s">
        <v>568</v>
      </c>
      <c r="S292" s="36" t="s">
        <v>568</v>
      </c>
      <c r="T292" s="33">
        <v>1.1455599999999999</v>
      </c>
    </row>
    <row r="293" spans="1:20" x14ac:dyDescent="0.35">
      <c r="A293" s="13">
        <v>2026</v>
      </c>
      <c r="B293" s="13">
        <f t="shared" si="24"/>
        <v>2025</v>
      </c>
      <c r="C293" t="s">
        <v>580</v>
      </c>
      <c r="D293" t="s">
        <v>581</v>
      </c>
      <c r="E293" s="5">
        <v>185331420</v>
      </c>
      <c r="F293" s="13">
        <f>INDEX($R$3:$T$335,MATCH(Debt[[#This Row],[DistrictNumber]],$R$3:$R$335,0),3)</f>
        <v>2.8586999999999998</v>
      </c>
      <c r="G293" s="9">
        <f t="shared" si="25"/>
        <v>529806.93035399995</v>
      </c>
      <c r="H293" s="11">
        <v>1.02</v>
      </c>
      <c r="I293" s="12">
        <f t="shared" si="26"/>
        <v>529806.93035399995</v>
      </c>
      <c r="J293" s="15">
        <f>IF(Debt[[#This Row],[Unadjusted Maximum Revenue]]/(Debt[[#This Row],[Proposed Taxable Valuation]]/1000)&gt;Debt[[#This Row],[Max Debt RATE]],Debt[[#This Row],[Max Debt RATE]],Debt[[#This Row],[Unadjusted Maximum Revenue]]/(Debt[[#This Row],[Proposed Taxable Valuation]]/1000))</f>
        <v>2.8586999999999994</v>
      </c>
      <c r="K293" s="26">
        <f>ROUND(Debt[[#This Row],[Proposed Taxable Valuation]]/1000*Debt[[#This Row],[Adjusted Rate]],0)</f>
        <v>529807</v>
      </c>
      <c r="L293" s="19">
        <f t="shared" si="27"/>
        <v>0</v>
      </c>
      <c r="M293" s="17">
        <f t="shared" si="28"/>
        <v>0</v>
      </c>
      <c r="N293" s="5">
        <v>185331420</v>
      </c>
      <c r="O293">
        <f>INDEX($R$3:$T$335,MATCH(Debt[[#This Row],[DistrictNumber]],$R$3:$R$335,0),3)</f>
        <v>2.8586999999999998</v>
      </c>
      <c r="P293" s="9">
        <f t="shared" si="29"/>
        <v>529806.93035399995</v>
      </c>
      <c r="R293" t="s">
        <v>570</v>
      </c>
      <c r="S293" s="37" t="s">
        <v>696</v>
      </c>
      <c r="T293" s="34">
        <v>0</v>
      </c>
    </row>
    <row r="294" spans="1:20" x14ac:dyDescent="0.35">
      <c r="A294" s="13">
        <v>2026</v>
      </c>
      <c r="B294" s="13">
        <f t="shared" si="24"/>
        <v>2025</v>
      </c>
      <c r="C294" t="s">
        <v>582</v>
      </c>
      <c r="D294" t="s">
        <v>583</v>
      </c>
      <c r="E294" s="5">
        <v>661493962</v>
      </c>
      <c r="F294" s="13">
        <f>INDEX($R$3:$T$335,MATCH(Debt[[#This Row],[DistrictNumber]],$R$3:$R$335,0),3)</f>
        <v>0</v>
      </c>
      <c r="G294" s="9">
        <f t="shared" si="25"/>
        <v>0</v>
      </c>
      <c r="H294" s="11">
        <v>1.02</v>
      </c>
      <c r="I294" s="12">
        <f t="shared" si="26"/>
        <v>0</v>
      </c>
      <c r="J294" s="15">
        <f>IF(Debt[[#This Row],[Unadjusted Maximum Revenue]]/(Debt[[#This Row],[Proposed Taxable Valuation]]/1000)&gt;Debt[[#This Row],[Max Debt RATE]],Debt[[#This Row],[Max Debt RATE]],Debt[[#This Row],[Unadjusted Maximum Revenue]]/(Debt[[#This Row],[Proposed Taxable Valuation]]/1000))</f>
        <v>0</v>
      </c>
      <c r="K294" s="26">
        <f>ROUND(Debt[[#This Row],[Proposed Taxable Valuation]]/1000*Debt[[#This Row],[Adjusted Rate]],0)</f>
        <v>0</v>
      </c>
      <c r="L294" s="19">
        <f t="shared" si="27"/>
        <v>0</v>
      </c>
      <c r="M294" s="17">
        <f t="shared" si="28"/>
        <v>0</v>
      </c>
      <c r="N294" s="5">
        <v>661493962</v>
      </c>
      <c r="O294">
        <f>INDEX($R$3:$T$335,MATCH(Debt[[#This Row],[DistrictNumber]],$R$3:$R$335,0),3)</f>
        <v>0</v>
      </c>
      <c r="P294" s="9">
        <f t="shared" si="29"/>
        <v>0</v>
      </c>
      <c r="R294" t="s">
        <v>572</v>
      </c>
      <c r="S294" s="36" t="s">
        <v>572</v>
      </c>
      <c r="T294" s="33">
        <v>0</v>
      </c>
    </row>
    <row r="295" spans="1:20" x14ac:dyDescent="0.35">
      <c r="A295" s="13">
        <v>2026</v>
      </c>
      <c r="B295" s="13">
        <f t="shared" si="24"/>
        <v>2025</v>
      </c>
      <c r="C295" t="s">
        <v>584</v>
      </c>
      <c r="D295" t="s">
        <v>585</v>
      </c>
      <c r="E295" s="5">
        <v>203711470</v>
      </c>
      <c r="F295" s="13">
        <f>INDEX($R$3:$T$335,MATCH(Debt[[#This Row],[DistrictNumber]],$R$3:$R$335,0),3)</f>
        <v>0</v>
      </c>
      <c r="G295" s="9">
        <f t="shared" si="25"/>
        <v>0</v>
      </c>
      <c r="H295" s="11">
        <v>1.02</v>
      </c>
      <c r="I295" s="12">
        <f t="shared" si="26"/>
        <v>0</v>
      </c>
      <c r="J295" s="15">
        <f>IF(Debt[[#This Row],[Unadjusted Maximum Revenue]]/(Debt[[#This Row],[Proposed Taxable Valuation]]/1000)&gt;Debt[[#This Row],[Max Debt RATE]],Debt[[#This Row],[Max Debt RATE]],Debt[[#This Row],[Unadjusted Maximum Revenue]]/(Debt[[#This Row],[Proposed Taxable Valuation]]/1000))</f>
        <v>0</v>
      </c>
      <c r="K295" s="26">
        <f>ROUND(Debt[[#This Row],[Proposed Taxable Valuation]]/1000*Debt[[#This Row],[Adjusted Rate]],0)</f>
        <v>0</v>
      </c>
      <c r="L295" s="19">
        <f t="shared" si="27"/>
        <v>0</v>
      </c>
      <c r="M295" s="17">
        <f t="shared" si="28"/>
        <v>0</v>
      </c>
      <c r="N295" s="5">
        <v>203711470</v>
      </c>
      <c r="O295">
        <f>INDEX($R$3:$T$335,MATCH(Debt[[#This Row],[DistrictNumber]],$R$3:$R$335,0),3)</f>
        <v>0</v>
      </c>
      <c r="P295" s="9">
        <f t="shared" si="29"/>
        <v>0</v>
      </c>
      <c r="R295" t="s">
        <v>574</v>
      </c>
      <c r="S295" s="37" t="s">
        <v>574</v>
      </c>
      <c r="T295" s="34">
        <v>3.2897599999999998</v>
      </c>
    </row>
    <row r="296" spans="1:20" x14ac:dyDescent="0.35">
      <c r="A296" s="13">
        <v>2026</v>
      </c>
      <c r="B296" s="13">
        <f t="shared" si="24"/>
        <v>2025</v>
      </c>
      <c r="C296" t="s">
        <v>586</v>
      </c>
      <c r="D296" t="s">
        <v>587</v>
      </c>
      <c r="E296" s="5">
        <v>260608402</v>
      </c>
      <c r="F296" s="13">
        <f>INDEX($R$3:$T$335,MATCH(Debt[[#This Row],[DistrictNumber]],$R$3:$R$335,0),3)</f>
        <v>0</v>
      </c>
      <c r="G296" s="9">
        <f t="shared" si="25"/>
        <v>0</v>
      </c>
      <c r="H296" s="11">
        <v>1.02</v>
      </c>
      <c r="I296" s="12">
        <f t="shared" si="26"/>
        <v>0</v>
      </c>
      <c r="J296" s="15">
        <f>IF(Debt[[#This Row],[Unadjusted Maximum Revenue]]/(Debt[[#This Row],[Proposed Taxable Valuation]]/1000)&gt;Debt[[#This Row],[Max Debt RATE]],Debt[[#This Row],[Max Debt RATE]],Debt[[#This Row],[Unadjusted Maximum Revenue]]/(Debt[[#This Row],[Proposed Taxable Valuation]]/1000))</f>
        <v>0</v>
      </c>
      <c r="K296" s="26">
        <f>ROUND(Debt[[#This Row],[Proposed Taxable Valuation]]/1000*Debt[[#This Row],[Adjusted Rate]],0)</f>
        <v>0</v>
      </c>
      <c r="L296" s="19">
        <f t="shared" si="27"/>
        <v>0</v>
      </c>
      <c r="M296" s="17">
        <f t="shared" si="28"/>
        <v>0</v>
      </c>
      <c r="N296" s="5">
        <v>260608402</v>
      </c>
      <c r="O296">
        <f>INDEX($R$3:$T$335,MATCH(Debt[[#This Row],[DistrictNumber]],$R$3:$R$335,0),3)</f>
        <v>0</v>
      </c>
      <c r="P296" s="9">
        <f t="shared" si="29"/>
        <v>0</v>
      </c>
      <c r="R296" t="s">
        <v>576</v>
      </c>
      <c r="S296" s="36" t="s">
        <v>576</v>
      </c>
      <c r="T296" s="33">
        <v>0</v>
      </c>
    </row>
    <row r="297" spans="1:20" x14ac:dyDescent="0.35">
      <c r="A297" s="13">
        <v>2026</v>
      </c>
      <c r="B297" s="13">
        <f t="shared" si="24"/>
        <v>2025</v>
      </c>
      <c r="C297" t="s">
        <v>588</v>
      </c>
      <c r="D297" t="s">
        <v>589</v>
      </c>
      <c r="E297" s="5">
        <v>273613206</v>
      </c>
      <c r="F297" s="13">
        <f>INDEX($R$3:$T$335,MATCH(Debt[[#This Row],[DistrictNumber]],$R$3:$R$335,0),3)</f>
        <v>1.1627799999999999</v>
      </c>
      <c r="G297" s="9">
        <f t="shared" si="25"/>
        <v>318151.96367267997</v>
      </c>
      <c r="H297" s="11">
        <v>1.02</v>
      </c>
      <c r="I297" s="12">
        <f t="shared" si="26"/>
        <v>318151.96367267997</v>
      </c>
      <c r="J297" s="15">
        <f>IF(Debt[[#This Row],[Unadjusted Maximum Revenue]]/(Debt[[#This Row],[Proposed Taxable Valuation]]/1000)&gt;Debt[[#This Row],[Max Debt RATE]],Debt[[#This Row],[Max Debt RATE]],Debt[[#This Row],[Unadjusted Maximum Revenue]]/(Debt[[#This Row],[Proposed Taxable Valuation]]/1000))</f>
        <v>1.1627799999999999</v>
      </c>
      <c r="K297" s="26">
        <f>ROUND(Debt[[#This Row],[Proposed Taxable Valuation]]/1000*Debt[[#This Row],[Adjusted Rate]],0)</f>
        <v>318152</v>
      </c>
      <c r="L297" s="19">
        <f t="shared" si="27"/>
        <v>0</v>
      </c>
      <c r="M297" s="17">
        <f t="shared" si="28"/>
        <v>0</v>
      </c>
      <c r="N297" s="5">
        <v>273613206</v>
      </c>
      <c r="O297">
        <f>INDEX($R$3:$T$335,MATCH(Debt[[#This Row],[DistrictNumber]],$R$3:$R$335,0),3)</f>
        <v>1.1627799999999999</v>
      </c>
      <c r="P297" s="9">
        <f t="shared" si="29"/>
        <v>318151.96367267997</v>
      </c>
      <c r="R297" t="s">
        <v>578</v>
      </c>
      <c r="S297" s="37" t="s">
        <v>578</v>
      </c>
      <c r="T297" s="34">
        <v>4.05</v>
      </c>
    </row>
    <row r="298" spans="1:20" x14ac:dyDescent="0.35">
      <c r="A298" s="13">
        <v>2026</v>
      </c>
      <c r="B298" s="13">
        <f t="shared" si="24"/>
        <v>2025</v>
      </c>
      <c r="C298" t="s">
        <v>590</v>
      </c>
      <c r="D298" t="s">
        <v>591</v>
      </c>
      <c r="E298" s="5">
        <v>595661287</v>
      </c>
      <c r="F298" s="13">
        <f>INDEX($R$3:$T$335,MATCH(Debt[[#This Row],[DistrictNumber]],$R$3:$R$335,0),3)</f>
        <v>2.7</v>
      </c>
      <c r="G298" s="9">
        <f t="shared" si="25"/>
        <v>1608285.4749</v>
      </c>
      <c r="H298" s="11">
        <v>1.02</v>
      </c>
      <c r="I298" s="12">
        <f t="shared" si="26"/>
        <v>1608285.4749</v>
      </c>
      <c r="J298" s="15">
        <f>IF(Debt[[#This Row],[Unadjusted Maximum Revenue]]/(Debt[[#This Row],[Proposed Taxable Valuation]]/1000)&gt;Debt[[#This Row],[Max Debt RATE]],Debt[[#This Row],[Max Debt RATE]],Debt[[#This Row],[Unadjusted Maximum Revenue]]/(Debt[[#This Row],[Proposed Taxable Valuation]]/1000))</f>
        <v>2.7</v>
      </c>
      <c r="K298" s="26">
        <f>ROUND(Debt[[#This Row],[Proposed Taxable Valuation]]/1000*Debt[[#This Row],[Adjusted Rate]],0)</f>
        <v>1608285</v>
      </c>
      <c r="L298" s="19">
        <f t="shared" si="27"/>
        <v>0</v>
      </c>
      <c r="M298" s="17">
        <f t="shared" si="28"/>
        <v>0</v>
      </c>
      <c r="N298" s="5">
        <v>595661287</v>
      </c>
      <c r="O298">
        <f>INDEX($R$3:$T$335,MATCH(Debt[[#This Row],[DistrictNumber]],$R$3:$R$335,0),3)</f>
        <v>2.7</v>
      </c>
      <c r="P298" s="9">
        <f t="shared" si="29"/>
        <v>1608285.4749</v>
      </c>
      <c r="R298" t="s">
        <v>580</v>
      </c>
      <c r="S298" s="36" t="s">
        <v>580</v>
      </c>
      <c r="T298" s="33">
        <v>2.8586999999999998</v>
      </c>
    </row>
    <row r="299" spans="1:20" x14ac:dyDescent="0.35">
      <c r="A299" s="13">
        <v>2026</v>
      </c>
      <c r="B299" s="13">
        <f t="shared" si="24"/>
        <v>2025</v>
      </c>
      <c r="C299" t="s">
        <v>592</v>
      </c>
      <c r="D299" t="s">
        <v>593</v>
      </c>
      <c r="E299" s="5">
        <v>3568106258</v>
      </c>
      <c r="F299" s="13">
        <f>INDEX($R$3:$T$335,MATCH(Debt[[#This Row],[DistrictNumber]],$R$3:$R$335,0),3)</f>
        <v>0</v>
      </c>
      <c r="G299" s="9">
        <f t="shared" si="25"/>
        <v>0</v>
      </c>
      <c r="H299" s="11">
        <v>1.02</v>
      </c>
      <c r="I299" s="12">
        <f t="shared" si="26"/>
        <v>0</v>
      </c>
      <c r="J299" s="15">
        <f>IF(Debt[[#This Row],[Unadjusted Maximum Revenue]]/(Debt[[#This Row],[Proposed Taxable Valuation]]/1000)&gt;Debt[[#This Row],[Max Debt RATE]],Debt[[#This Row],[Max Debt RATE]],Debt[[#This Row],[Unadjusted Maximum Revenue]]/(Debt[[#This Row],[Proposed Taxable Valuation]]/1000))</f>
        <v>0</v>
      </c>
      <c r="K299" s="26">
        <f>ROUND(Debt[[#This Row],[Proposed Taxable Valuation]]/1000*Debt[[#This Row],[Adjusted Rate]],0)</f>
        <v>0</v>
      </c>
      <c r="L299" s="19">
        <f t="shared" si="27"/>
        <v>0</v>
      </c>
      <c r="M299" s="17">
        <f t="shared" si="28"/>
        <v>0</v>
      </c>
      <c r="N299" s="5">
        <v>3568106258</v>
      </c>
      <c r="O299">
        <f>INDEX($R$3:$T$335,MATCH(Debt[[#This Row],[DistrictNumber]],$R$3:$R$335,0),3)</f>
        <v>0</v>
      </c>
      <c r="P299" s="9">
        <f t="shared" si="29"/>
        <v>0</v>
      </c>
      <c r="R299" t="s">
        <v>582</v>
      </c>
      <c r="S299" s="37" t="s">
        <v>582</v>
      </c>
      <c r="T299" s="34">
        <v>0</v>
      </c>
    </row>
    <row r="300" spans="1:20" x14ac:dyDescent="0.35">
      <c r="A300" s="13">
        <v>2026</v>
      </c>
      <c r="B300" s="13">
        <f t="shared" si="24"/>
        <v>2025</v>
      </c>
      <c r="C300" t="s">
        <v>594</v>
      </c>
      <c r="D300" t="s">
        <v>595</v>
      </c>
      <c r="E300" s="5">
        <v>7822787441</v>
      </c>
      <c r="F300" s="13">
        <f>INDEX($R$3:$T$335,MATCH(Debt[[#This Row],[DistrictNumber]],$R$3:$R$335,0),3)</f>
        <v>3.9700199999999999</v>
      </c>
      <c r="G300" s="9">
        <f t="shared" si="25"/>
        <v>31056622.596518818</v>
      </c>
      <c r="H300" s="11">
        <v>1.02</v>
      </c>
      <c r="I300" s="12">
        <f t="shared" si="26"/>
        <v>31056622.596518818</v>
      </c>
      <c r="J300" s="15">
        <f>IF(Debt[[#This Row],[Unadjusted Maximum Revenue]]/(Debt[[#This Row],[Proposed Taxable Valuation]]/1000)&gt;Debt[[#This Row],[Max Debt RATE]],Debt[[#This Row],[Max Debt RATE]],Debt[[#This Row],[Unadjusted Maximum Revenue]]/(Debt[[#This Row],[Proposed Taxable Valuation]]/1000))</f>
        <v>3.9700199999999999</v>
      </c>
      <c r="K300" s="26">
        <f>ROUND(Debt[[#This Row],[Proposed Taxable Valuation]]/1000*Debt[[#This Row],[Adjusted Rate]],0)</f>
        <v>31056623</v>
      </c>
      <c r="L300" s="19">
        <f t="shared" si="27"/>
        <v>0</v>
      </c>
      <c r="M300" s="17">
        <f t="shared" si="28"/>
        <v>0</v>
      </c>
      <c r="N300" s="5">
        <v>7822787441</v>
      </c>
      <c r="O300">
        <f>INDEX($R$3:$T$335,MATCH(Debt[[#This Row],[DistrictNumber]],$R$3:$R$335,0),3)</f>
        <v>3.9700199999999999</v>
      </c>
      <c r="P300" s="9">
        <f t="shared" si="29"/>
        <v>31056622.596518818</v>
      </c>
      <c r="R300" t="s">
        <v>584</v>
      </c>
      <c r="S300" s="36" t="s">
        <v>584</v>
      </c>
      <c r="T300" s="33">
        <v>0</v>
      </c>
    </row>
    <row r="301" spans="1:20" x14ac:dyDescent="0.35">
      <c r="A301" s="13">
        <v>2026</v>
      </c>
      <c r="B301" s="13">
        <f t="shared" si="24"/>
        <v>2025</v>
      </c>
      <c r="C301" t="s">
        <v>596</v>
      </c>
      <c r="D301" t="s">
        <v>597</v>
      </c>
      <c r="E301" s="5">
        <v>1008425662</v>
      </c>
      <c r="F301" s="13">
        <f>INDEX($R$3:$T$335,MATCH(Debt[[#This Row],[DistrictNumber]],$R$3:$R$335,0),3)</f>
        <v>2.6998700000000002</v>
      </c>
      <c r="G301" s="9">
        <f t="shared" si="25"/>
        <v>2722618.1920639402</v>
      </c>
      <c r="H301" s="11">
        <v>1.02</v>
      </c>
      <c r="I301" s="12">
        <f t="shared" si="26"/>
        <v>2722618.1920639402</v>
      </c>
      <c r="J301" s="15">
        <f>IF(Debt[[#This Row],[Unadjusted Maximum Revenue]]/(Debt[[#This Row],[Proposed Taxable Valuation]]/1000)&gt;Debt[[#This Row],[Max Debt RATE]],Debt[[#This Row],[Max Debt RATE]],Debt[[#This Row],[Unadjusted Maximum Revenue]]/(Debt[[#This Row],[Proposed Taxable Valuation]]/1000))</f>
        <v>2.6998700000000002</v>
      </c>
      <c r="K301" s="26">
        <f>ROUND(Debt[[#This Row],[Proposed Taxable Valuation]]/1000*Debt[[#This Row],[Adjusted Rate]],0)</f>
        <v>2722618</v>
      </c>
      <c r="L301" s="19">
        <f t="shared" si="27"/>
        <v>0</v>
      </c>
      <c r="M301" s="17">
        <f t="shared" si="28"/>
        <v>0</v>
      </c>
      <c r="N301" s="5">
        <v>1008425662</v>
      </c>
      <c r="O301">
        <f>INDEX($R$3:$T$335,MATCH(Debt[[#This Row],[DistrictNumber]],$R$3:$R$335,0),3)</f>
        <v>2.6998700000000002</v>
      </c>
      <c r="P301" s="9">
        <f t="shared" si="29"/>
        <v>2722618.1920639402</v>
      </c>
      <c r="R301" t="s">
        <v>586</v>
      </c>
      <c r="S301" s="37" t="s">
        <v>586</v>
      </c>
      <c r="T301" s="34">
        <v>0</v>
      </c>
    </row>
    <row r="302" spans="1:20" x14ac:dyDescent="0.35">
      <c r="A302" s="13">
        <v>2026</v>
      </c>
      <c r="B302" s="13">
        <f t="shared" si="24"/>
        <v>2025</v>
      </c>
      <c r="C302" t="s">
        <v>598</v>
      </c>
      <c r="D302" t="s">
        <v>599</v>
      </c>
      <c r="E302" s="5">
        <v>321297800</v>
      </c>
      <c r="F302" s="13">
        <f>INDEX($R$3:$T$335,MATCH(Debt[[#This Row],[DistrictNumber]],$R$3:$R$335,0),3)</f>
        <v>0</v>
      </c>
      <c r="G302" s="9">
        <f t="shared" si="25"/>
        <v>0</v>
      </c>
      <c r="H302" s="11">
        <v>1.02</v>
      </c>
      <c r="I302" s="12">
        <f t="shared" si="26"/>
        <v>0</v>
      </c>
      <c r="J302" s="15">
        <f>IF(Debt[[#This Row],[Unadjusted Maximum Revenue]]/(Debt[[#This Row],[Proposed Taxable Valuation]]/1000)&gt;Debt[[#This Row],[Max Debt RATE]],Debt[[#This Row],[Max Debt RATE]],Debt[[#This Row],[Unadjusted Maximum Revenue]]/(Debt[[#This Row],[Proposed Taxable Valuation]]/1000))</f>
        <v>0</v>
      </c>
      <c r="K302" s="26">
        <f>ROUND(Debt[[#This Row],[Proposed Taxable Valuation]]/1000*Debt[[#This Row],[Adjusted Rate]],0)</f>
        <v>0</v>
      </c>
      <c r="L302" s="19">
        <f t="shared" si="27"/>
        <v>0</v>
      </c>
      <c r="M302" s="17">
        <f t="shared" si="28"/>
        <v>0</v>
      </c>
      <c r="N302" s="5">
        <v>321297800</v>
      </c>
      <c r="O302">
        <f>INDEX($R$3:$T$335,MATCH(Debt[[#This Row],[DistrictNumber]],$R$3:$R$335,0),3)</f>
        <v>0</v>
      </c>
      <c r="P302" s="9">
        <f t="shared" si="29"/>
        <v>0</v>
      </c>
      <c r="R302" t="s">
        <v>588</v>
      </c>
      <c r="S302" s="36" t="s">
        <v>588</v>
      </c>
      <c r="T302" s="33">
        <v>1.1627799999999999</v>
      </c>
    </row>
    <row r="303" spans="1:20" x14ac:dyDescent="0.35">
      <c r="A303" s="13">
        <v>2026</v>
      </c>
      <c r="B303" s="13">
        <f t="shared" si="24"/>
        <v>2025</v>
      </c>
      <c r="C303" t="s">
        <v>600</v>
      </c>
      <c r="D303" t="s">
        <v>601</v>
      </c>
      <c r="E303" s="5">
        <v>828841444</v>
      </c>
      <c r="F303" s="13">
        <f>INDEX($R$3:$T$335,MATCH(Debt[[#This Row],[DistrictNumber]],$R$3:$R$335,0),3)</f>
        <v>1.3620399999999999</v>
      </c>
      <c r="G303" s="9">
        <f t="shared" si="25"/>
        <v>1128915.2003857601</v>
      </c>
      <c r="H303" s="11">
        <v>1.02</v>
      </c>
      <c r="I303" s="12">
        <f t="shared" si="26"/>
        <v>1128915.2003857601</v>
      </c>
      <c r="J303" s="15">
        <f>IF(Debt[[#This Row],[Unadjusted Maximum Revenue]]/(Debt[[#This Row],[Proposed Taxable Valuation]]/1000)&gt;Debt[[#This Row],[Max Debt RATE]],Debt[[#This Row],[Max Debt RATE]],Debt[[#This Row],[Unadjusted Maximum Revenue]]/(Debt[[#This Row],[Proposed Taxable Valuation]]/1000))</f>
        <v>1.3620400000000001</v>
      </c>
      <c r="K303" s="26">
        <f>ROUND(Debt[[#This Row],[Proposed Taxable Valuation]]/1000*Debt[[#This Row],[Adjusted Rate]],0)</f>
        <v>1128915</v>
      </c>
      <c r="L303" s="19">
        <f t="shared" si="27"/>
        <v>0</v>
      </c>
      <c r="M303" s="17">
        <f t="shared" si="28"/>
        <v>0</v>
      </c>
      <c r="N303" s="5">
        <v>828841444</v>
      </c>
      <c r="O303">
        <f>INDEX($R$3:$T$335,MATCH(Debt[[#This Row],[DistrictNumber]],$R$3:$R$335,0),3)</f>
        <v>1.3620399999999999</v>
      </c>
      <c r="P303" s="9">
        <f t="shared" si="29"/>
        <v>1128915.2003857601</v>
      </c>
      <c r="R303" t="s">
        <v>590</v>
      </c>
      <c r="S303" s="37" t="s">
        <v>590</v>
      </c>
      <c r="T303" s="34">
        <v>2.7</v>
      </c>
    </row>
    <row r="304" spans="1:20" x14ac:dyDescent="0.35">
      <c r="A304" s="13">
        <v>2026</v>
      </c>
      <c r="B304" s="13">
        <f t="shared" si="24"/>
        <v>2025</v>
      </c>
      <c r="C304" t="s">
        <v>602</v>
      </c>
      <c r="D304" t="s">
        <v>603</v>
      </c>
      <c r="E304" s="5">
        <v>271868273</v>
      </c>
      <c r="F304" s="13">
        <f>INDEX($R$3:$T$335,MATCH(Debt[[#This Row],[DistrictNumber]],$R$3:$R$335,0),3)</f>
        <v>0</v>
      </c>
      <c r="G304" s="9">
        <f t="shared" si="25"/>
        <v>0</v>
      </c>
      <c r="H304" s="11">
        <v>1.02</v>
      </c>
      <c r="I304" s="12">
        <f t="shared" si="26"/>
        <v>0</v>
      </c>
      <c r="J304" s="15">
        <f>IF(Debt[[#This Row],[Unadjusted Maximum Revenue]]/(Debt[[#This Row],[Proposed Taxable Valuation]]/1000)&gt;Debt[[#This Row],[Max Debt RATE]],Debt[[#This Row],[Max Debt RATE]],Debt[[#This Row],[Unadjusted Maximum Revenue]]/(Debt[[#This Row],[Proposed Taxable Valuation]]/1000))</f>
        <v>0</v>
      </c>
      <c r="K304" s="26">
        <f>ROUND(Debt[[#This Row],[Proposed Taxable Valuation]]/1000*Debt[[#This Row],[Adjusted Rate]],0)</f>
        <v>0</v>
      </c>
      <c r="L304" s="19">
        <f t="shared" si="27"/>
        <v>0</v>
      </c>
      <c r="M304" s="17">
        <f t="shared" si="28"/>
        <v>0</v>
      </c>
      <c r="N304" s="5">
        <v>271868273</v>
      </c>
      <c r="O304">
        <f>INDEX($R$3:$T$335,MATCH(Debt[[#This Row],[DistrictNumber]],$R$3:$R$335,0),3)</f>
        <v>0</v>
      </c>
      <c r="P304" s="9">
        <f t="shared" si="29"/>
        <v>0</v>
      </c>
      <c r="R304" t="s">
        <v>592</v>
      </c>
      <c r="S304" s="36" t="s">
        <v>592</v>
      </c>
      <c r="T304" s="33">
        <v>0</v>
      </c>
    </row>
    <row r="305" spans="1:20" x14ac:dyDescent="0.35">
      <c r="A305" s="13">
        <v>2026</v>
      </c>
      <c r="B305" s="13">
        <f t="shared" si="24"/>
        <v>2025</v>
      </c>
      <c r="C305" t="s">
        <v>604</v>
      </c>
      <c r="D305" t="s">
        <v>605</v>
      </c>
      <c r="E305" s="5">
        <v>499252957</v>
      </c>
      <c r="F305" s="13">
        <f>INDEX($R$3:$T$335,MATCH(Debt[[#This Row],[DistrictNumber]],$R$3:$R$335,0),3)</f>
        <v>2.6675200000000001</v>
      </c>
      <c r="G305" s="9">
        <f t="shared" si="25"/>
        <v>1331767.24785664</v>
      </c>
      <c r="H305" s="11">
        <v>1.02</v>
      </c>
      <c r="I305" s="12">
        <f t="shared" si="26"/>
        <v>1331767.24785664</v>
      </c>
      <c r="J305" s="15">
        <f>IF(Debt[[#This Row],[Unadjusted Maximum Revenue]]/(Debt[[#This Row],[Proposed Taxable Valuation]]/1000)&gt;Debt[[#This Row],[Max Debt RATE]],Debt[[#This Row],[Max Debt RATE]],Debt[[#This Row],[Unadjusted Maximum Revenue]]/(Debt[[#This Row],[Proposed Taxable Valuation]]/1000))</f>
        <v>2.6675200000000001</v>
      </c>
      <c r="K305" s="26">
        <f>ROUND(Debt[[#This Row],[Proposed Taxable Valuation]]/1000*Debt[[#This Row],[Adjusted Rate]],0)</f>
        <v>1331767</v>
      </c>
      <c r="L305" s="19">
        <f t="shared" si="27"/>
        <v>0</v>
      </c>
      <c r="M305" s="17">
        <f t="shared" si="28"/>
        <v>0</v>
      </c>
      <c r="N305" s="5">
        <v>499252957</v>
      </c>
      <c r="O305">
        <f>INDEX($R$3:$T$335,MATCH(Debt[[#This Row],[DistrictNumber]],$R$3:$R$335,0),3)</f>
        <v>2.6675200000000001</v>
      </c>
      <c r="P305" s="9">
        <f t="shared" si="29"/>
        <v>1331767.24785664</v>
      </c>
      <c r="R305" t="s">
        <v>594</v>
      </c>
      <c r="S305" s="37" t="s">
        <v>594</v>
      </c>
      <c r="T305" s="34">
        <v>3.9700199999999999</v>
      </c>
    </row>
    <row r="306" spans="1:20" x14ac:dyDescent="0.35">
      <c r="A306" s="13">
        <v>2026</v>
      </c>
      <c r="B306" s="13">
        <f t="shared" si="24"/>
        <v>2025</v>
      </c>
      <c r="C306" t="s">
        <v>606</v>
      </c>
      <c r="D306" t="s">
        <v>607</v>
      </c>
      <c r="E306" s="5">
        <v>219182996</v>
      </c>
      <c r="F306" s="13">
        <f>INDEX($R$3:$T$335,MATCH(Debt[[#This Row],[DistrictNumber]],$R$3:$R$335,0),3)</f>
        <v>0</v>
      </c>
      <c r="G306" s="9">
        <f t="shared" si="25"/>
        <v>0</v>
      </c>
      <c r="H306" s="11">
        <v>1.02</v>
      </c>
      <c r="I306" s="12">
        <f t="shared" si="26"/>
        <v>0</v>
      </c>
      <c r="J306" s="15">
        <f>IF(Debt[[#This Row],[Unadjusted Maximum Revenue]]/(Debt[[#This Row],[Proposed Taxable Valuation]]/1000)&gt;Debt[[#This Row],[Max Debt RATE]],Debt[[#This Row],[Max Debt RATE]],Debt[[#This Row],[Unadjusted Maximum Revenue]]/(Debt[[#This Row],[Proposed Taxable Valuation]]/1000))</f>
        <v>0</v>
      </c>
      <c r="K306" s="26">
        <f>ROUND(Debt[[#This Row],[Proposed Taxable Valuation]]/1000*Debt[[#This Row],[Adjusted Rate]],0)</f>
        <v>0</v>
      </c>
      <c r="L306" s="19">
        <f t="shared" si="27"/>
        <v>0</v>
      </c>
      <c r="M306" s="17">
        <f t="shared" si="28"/>
        <v>0</v>
      </c>
      <c r="N306" s="5">
        <v>219182996</v>
      </c>
      <c r="O306">
        <f>INDEX($R$3:$T$335,MATCH(Debt[[#This Row],[DistrictNumber]],$R$3:$R$335,0),3)</f>
        <v>0</v>
      </c>
      <c r="P306" s="9">
        <f t="shared" si="29"/>
        <v>0</v>
      </c>
      <c r="R306" t="s">
        <v>596</v>
      </c>
      <c r="S306" s="36" t="s">
        <v>596</v>
      </c>
      <c r="T306" s="33">
        <v>2.6998700000000002</v>
      </c>
    </row>
    <row r="307" spans="1:20" x14ac:dyDescent="0.35">
      <c r="A307" s="13">
        <v>2026</v>
      </c>
      <c r="B307" s="13">
        <f t="shared" si="24"/>
        <v>2025</v>
      </c>
      <c r="C307" t="s">
        <v>608</v>
      </c>
      <c r="D307" t="s">
        <v>609</v>
      </c>
      <c r="E307" s="5">
        <v>198473352</v>
      </c>
      <c r="F307" s="13">
        <f>INDEX($R$3:$T$335,MATCH(Debt[[#This Row],[DistrictNumber]],$R$3:$R$335,0),3)</f>
        <v>2.4291999999999998</v>
      </c>
      <c r="G307" s="9">
        <f t="shared" si="25"/>
        <v>482131.4666784</v>
      </c>
      <c r="H307" s="11">
        <v>1.02</v>
      </c>
      <c r="I307" s="12">
        <f t="shared" si="26"/>
        <v>482131.4666784</v>
      </c>
      <c r="J307" s="15">
        <f>IF(Debt[[#This Row],[Unadjusted Maximum Revenue]]/(Debt[[#This Row],[Proposed Taxable Valuation]]/1000)&gt;Debt[[#This Row],[Max Debt RATE]],Debt[[#This Row],[Max Debt RATE]],Debt[[#This Row],[Unadjusted Maximum Revenue]]/(Debt[[#This Row],[Proposed Taxable Valuation]]/1000))</f>
        <v>2.4291999999999998</v>
      </c>
      <c r="K307" s="26">
        <f>ROUND(Debt[[#This Row],[Proposed Taxable Valuation]]/1000*Debt[[#This Row],[Adjusted Rate]],0)</f>
        <v>482131</v>
      </c>
      <c r="L307" s="19">
        <f t="shared" si="27"/>
        <v>0</v>
      </c>
      <c r="M307" s="17">
        <f t="shared" si="28"/>
        <v>0</v>
      </c>
      <c r="N307" s="5">
        <v>198473352</v>
      </c>
      <c r="O307">
        <f>INDEX($R$3:$T$335,MATCH(Debt[[#This Row],[DistrictNumber]],$R$3:$R$335,0),3)</f>
        <v>2.4291999999999998</v>
      </c>
      <c r="P307" s="9">
        <f t="shared" si="29"/>
        <v>482131.4666784</v>
      </c>
      <c r="R307" t="s">
        <v>598</v>
      </c>
      <c r="S307" s="37" t="s">
        <v>598</v>
      </c>
      <c r="T307" s="34">
        <v>0</v>
      </c>
    </row>
    <row r="308" spans="1:20" x14ac:dyDescent="0.35">
      <c r="A308" s="13">
        <v>2026</v>
      </c>
      <c r="B308" s="13">
        <f t="shared" si="24"/>
        <v>2025</v>
      </c>
      <c r="C308" t="s">
        <v>610</v>
      </c>
      <c r="D308" t="s">
        <v>611</v>
      </c>
      <c r="E308" s="5">
        <v>798818875</v>
      </c>
      <c r="F308" s="13">
        <f>INDEX($R$3:$T$335,MATCH(Debt[[#This Row],[DistrictNumber]],$R$3:$R$335,0),3)</f>
        <v>0</v>
      </c>
      <c r="G308" s="9">
        <f t="shared" si="25"/>
        <v>0</v>
      </c>
      <c r="H308" s="11">
        <v>1.02</v>
      </c>
      <c r="I308" s="12">
        <f t="shared" si="26"/>
        <v>0</v>
      </c>
      <c r="J308" s="15">
        <f>IF(Debt[[#This Row],[Unadjusted Maximum Revenue]]/(Debt[[#This Row],[Proposed Taxable Valuation]]/1000)&gt;Debt[[#This Row],[Max Debt RATE]],Debt[[#This Row],[Max Debt RATE]],Debt[[#This Row],[Unadjusted Maximum Revenue]]/(Debt[[#This Row],[Proposed Taxable Valuation]]/1000))</f>
        <v>0</v>
      </c>
      <c r="K308" s="26">
        <f>ROUND(Debt[[#This Row],[Proposed Taxable Valuation]]/1000*Debt[[#This Row],[Adjusted Rate]],0)</f>
        <v>0</v>
      </c>
      <c r="L308" s="19">
        <f t="shared" si="27"/>
        <v>0</v>
      </c>
      <c r="M308" s="17">
        <f t="shared" si="28"/>
        <v>0</v>
      </c>
      <c r="N308" s="5">
        <v>798818875</v>
      </c>
      <c r="O308">
        <f>INDEX($R$3:$T$335,MATCH(Debt[[#This Row],[DistrictNumber]],$R$3:$R$335,0),3)</f>
        <v>0</v>
      </c>
      <c r="P308" s="9">
        <f t="shared" si="29"/>
        <v>0</v>
      </c>
      <c r="R308" t="s">
        <v>600</v>
      </c>
      <c r="S308" s="36" t="s">
        <v>600</v>
      </c>
      <c r="T308" s="33">
        <v>1.3620399999999999</v>
      </c>
    </row>
    <row r="309" spans="1:20" x14ac:dyDescent="0.35">
      <c r="A309" s="13">
        <v>2026</v>
      </c>
      <c r="B309" s="13">
        <f t="shared" si="24"/>
        <v>2025</v>
      </c>
      <c r="C309" t="s">
        <v>612</v>
      </c>
      <c r="D309" t="s">
        <v>613</v>
      </c>
      <c r="E309" s="5">
        <v>762831362</v>
      </c>
      <c r="F309" s="13">
        <f>INDEX($R$3:$T$335,MATCH(Debt[[#This Row],[DistrictNumber]],$R$3:$R$335,0),3)</f>
        <v>2.0415899999999998</v>
      </c>
      <c r="G309" s="9">
        <f t="shared" si="25"/>
        <v>1557388.8803455797</v>
      </c>
      <c r="H309" s="11">
        <v>1.02</v>
      </c>
      <c r="I309" s="12">
        <f t="shared" si="26"/>
        <v>1557388.8803455797</v>
      </c>
      <c r="J309" s="15">
        <f>IF(Debt[[#This Row],[Unadjusted Maximum Revenue]]/(Debt[[#This Row],[Proposed Taxable Valuation]]/1000)&gt;Debt[[#This Row],[Max Debt RATE]],Debt[[#This Row],[Max Debt RATE]],Debt[[#This Row],[Unadjusted Maximum Revenue]]/(Debt[[#This Row],[Proposed Taxable Valuation]]/1000))</f>
        <v>2.0415899999999998</v>
      </c>
      <c r="K309" s="26">
        <f>ROUND(Debt[[#This Row],[Proposed Taxable Valuation]]/1000*Debt[[#This Row],[Adjusted Rate]],0)</f>
        <v>1557389</v>
      </c>
      <c r="L309" s="19">
        <f t="shared" si="27"/>
        <v>0</v>
      </c>
      <c r="M309" s="17">
        <f t="shared" si="28"/>
        <v>0</v>
      </c>
      <c r="N309" s="5">
        <v>762831362</v>
      </c>
      <c r="O309">
        <f>INDEX($R$3:$T$335,MATCH(Debt[[#This Row],[DistrictNumber]],$R$3:$R$335,0),3)</f>
        <v>2.0415899999999998</v>
      </c>
      <c r="P309" s="9">
        <f t="shared" si="29"/>
        <v>1557388.8803455797</v>
      </c>
      <c r="R309" t="e">
        <v>#N/A</v>
      </c>
      <c r="S309" s="37" t="s">
        <v>697</v>
      </c>
      <c r="T309" s="34">
        <v>0</v>
      </c>
    </row>
    <row r="310" spans="1:20" x14ac:dyDescent="0.35">
      <c r="A310" s="13">
        <v>2026</v>
      </c>
      <c r="B310" s="13">
        <f t="shared" si="24"/>
        <v>2025</v>
      </c>
      <c r="C310" t="s">
        <v>614</v>
      </c>
      <c r="D310" t="s">
        <v>615</v>
      </c>
      <c r="E310" s="5">
        <v>6324426899</v>
      </c>
      <c r="F310" s="13">
        <f>INDEX($R$3:$T$335,MATCH(Debt[[#This Row],[DistrictNumber]],$R$3:$R$335,0),3)</f>
        <v>0</v>
      </c>
      <c r="G310" s="9">
        <f t="shared" si="25"/>
        <v>0</v>
      </c>
      <c r="H310" s="11">
        <v>1.02</v>
      </c>
      <c r="I310" s="12">
        <f t="shared" si="26"/>
        <v>0</v>
      </c>
      <c r="J310" s="15">
        <f>IF(Debt[[#This Row],[Unadjusted Maximum Revenue]]/(Debt[[#This Row],[Proposed Taxable Valuation]]/1000)&gt;Debt[[#This Row],[Max Debt RATE]],Debt[[#This Row],[Max Debt RATE]],Debt[[#This Row],[Unadjusted Maximum Revenue]]/(Debt[[#This Row],[Proposed Taxable Valuation]]/1000))</f>
        <v>0</v>
      </c>
      <c r="K310" s="26">
        <f>ROUND(Debt[[#This Row],[Proposed Taxable Valuation]]/1000*Debt[[#This Row],[Adjusted Rate]],0)</f>
        <v>0</v>
      </c>
      <c r="L310" s="19">
        <f t="shared" si="27"/>
        <v>0</v>
      </c>
      <c r="M310" s="17">
        <f t="shared" si="28"/>
        <v>0</v>
      </c>
      <c r="N310" s="5">
        <v>6324426899</v>
      </c>
      <c r="O310">
        <f>INDEX($R$3:$T$335,MATCH(Debt[[#This Row],[DistrictNumber]],$R$3:$R$335,0),3)</f>
        <v>0</v>
      </c>
      <c r="P310" s="9">
        <f t="shared" si="29"/>
        <v>0</v>
      </c>
      <c r="R310" t="s">
        <v>602</v>
      </c>
      <c r="S310" s="36" t="s">
        <v>602</v>
      </c>
      <c r="T310" s="33">
        <v>0</v>
      </c>
    </row>
    <row r="311" spans="1:20" x14ac:dyDescent="0.35">
      <c r="A311" s="13">
        <v>2026</v>
      </c>
      <c r="B311" s="13">
        <f t="shared" si="24"/>
        <v>2025</v>
      </c>
      <c r="C311" t="s">
        <v>616</v>
      </c>
      <c r="D311" t="s">
        <v>617</v>
      </c>
      <c r="E311" s="5">
        <v>509080539</v>
      </c>
      <c r="F311" s="13">
        <f>INDEX($R$3:$T$335,MATCH(Debt[[#This Row],[DistrictNumber]],$R$3:$R$335,0),3)</f>
        <v>0</v>
      </c>
      <c r="G311" s="9">
        <f t="shared" si="25"/>
        <v>0</v>
      </c>
      <c r="H311" s="11">
        <v>1.02</v>
      </c>
      <c r="I311" s="12">
        <f t="shared" si="26"/>
        <v>0</v>
      </c>
      <c r="J311" s="15">
        <f>IF(Debt[[#This Row],[Unadjusted Maximum Revenue]]/(Debt[[#This Row],[Proposed Taxable Valuation]]/1000)&gt;Debt[[#This Row],[Max Debt RATE]],Debt[[#This Row],[Max Debt RATE]],Debt[[#This Row],[Unadjusted Maximum Revenue]]/(Debt[[#This Row],[Proposed Taxable Valuation]]/1000))</f>
        <v>0</v>
      </c>
      <c r="K311" s="26">
        <f>ROUND(Debt[[#This Row],[Proposed Taxable Valuation]]/1000*Debt[[#This Row],[Adjusted Rate]],0)</f>
        <v>0</v>
      </c>
      <c r="L311" s="19">
        <f t="shared" si="27"/>
        <v>0</v>
      </c>
      <c r="M311" s="17">
        <f t="shared" si="28"/>
        <v>0</v>
      </c>
      <c r="N311" s="5">
        <v>509080539</v>
      </c>
      <c r="O311">
        <f>INDEX($R$3:$T$335,MATCH(Debt[[#This Row],[DistrictNumber]],$R$3:$R$335,0),3)</f>
        <v>0</v>
      </c>
      <c r="P311" s="9">
        <f t="shared" si="29"/>
        <v>0</v>
      </c>
      <c r="R311" t="s">
        <v>604</v>
      </c>
      <c r="S311" s="37" t="s">
        <v>604</v>
      </c>
      <c r="T311" s="34">
        <v>2.6675200000000001</v>
      </c>
    </row>
    <row r="312" spans="1:20" x14ac:dyDescent="0.35">
      <c r="A312" s="13">
        <v>2026</v>
      </c>
      <c r="B312" s="13">
        <f t="shared" si="24"/>
        <v>2025</v>
      </c>
      <c r="C312" t="s">
        <v>618</v>
      </c>
      <c r="D312" t="s">
        <v>619</v>
      </c>
      <c r="E312" s="5">
        <v>355649139</v>
      </c>
      <c r="F312" s="13">
        <f>INDEX($R$3:$T$335,MATCH(Debt[[#This Row],[DistrictNumber]],$R$3:$R$335,0),3)</f>
        <v>0</v>
      </c>
      <c r="G312" s="9">
        <f t="shared" si="25"/>
        <v>0</v>
      </c>
      <c r="H312" s="11">
        <v>1.02</v>
      </c>
      <c r="I312" s="12">
        <f t="shared" si="26"/>
        <v>0</v>
      </c>
      <c r="J312" s="15">
        <f>IF(Debt[[#This Row],[Unadjusted Maximum Revenue]]/(Debt[[#This Row],[Proposed Taxable Valuation]]/1000)&gt;Debt[[#This Row],[Max Debt RATE]],Debt[[#This Row],[Max Debt RATE]],Debt[[#This Row],[Unadjusted Maximum Revenue]]/(Debt[[#This Row],[Proposed Taxable Valuation]]/1000))</f>
        <v>0</v>
      </c>
      <c r="K312" s="26">
        <f>ROUND(Debt[[#This Row],[Proposed Taxable Valuation]]/1000*Debt[[#This Row],[Adjusted Rate]],0)</f>
        <v>0</v>
      </c>
      <c r="L312" s="19">
        <f t="shared" si="27"/>
        <v>0</v>
      </c>
      <c r="M312" s="17">
        <f t="shared" si="28"/>
        <v>0</v>
      </c>
      <c r="N312" s="5">
        <v>355649139</v>
      </c>
      <c r="O312">
        <f>INDEX($R$3:$T$335,MATCH(Debt[[#This Row],[DistrictNumber]],$R$3:$R$335,0),3)</f>
        <v>0</v>
      </c>
      <c r="P312" s="9">
        <f t="shared" si="29"/>
        <v>0</v>
      </c>
      <c r="R312" t="s">
        <v>606</v>
      </c>
      <c r="S312" s="36" t="s">
        <v>606</v>
      </c>
      <c r="T312" s="33">
        <v>0</v>
      </c>
    </row>
    <row r="313" spans="1:20" x14ac:dyDescent="0.35">
      <c r="A313" s="13">
        <v>2026</v>
      </c>
      <c r="B313" s="13">
        <f t="shared" si="24"/>
        <v>2025</v>
      </c>
      <c r="C313" t="s">
        <v>620</v>
      </c>
      <c r="D313" t="s">
        <v>621</v>
      </c>
      <c r="E313" s="5">
        <v>304727445</v>
      </c>
      <c r="F313" s="13">
        <f>INDEX($R$3:$T$335,MATCH(Debt[[#This Row],[DistrictNumber]],$R$3:$R$335,0),3)</f>
        <v>0</v>
      </c>
      <c r="G313" s="9">
        <f t="shared" si="25"/>
        <v>0</v>
      </c>
      <c r="H313" s="11">
        <v>1.02</v>
      </c>
      <c r="I313" s="12">
        <f t="shared" si="26"/>
        <v>0</v>
      </c>
      <c r="J313" s="15">
        <f>IF(Debt[[#This Row],[Unadjusted Maximum Revenue]]/(Debt[[#This Row],[Proposed Taxable Valuation]]/1000)&gt;Debt[[#This Row],[Max Debt RATE]],Debt[[#This Row],[Max Debt RATE]],Debt[[#This Row],[Unadjusted Maximum Revenue]]/(Debt[[#This Row],[Proposed Taxable Valuation]]/1000))</f>
        <v>0</v>
      </c>
      <c r="K313" s="26">
        <f>ROUND(Debt[[#This Row],[Proposed Taxable Valuation]]/1000*Debt[[#This Row],[Adjusted Rate]],0)</f>
        <v>0</v>
      </c>
      <c r="L313" s="19">
        <f t="shared" si="27"/>
        <v>0</v>
      </c>
      <c r="M313" s="17">
        <f t="shared" si="28"/>
        <v>0</v>
      </c>
      <c r="N313" s="5">
        <v>304727445</v>
      </c>
      <c r="O313">
        <f>INDEX($R$3:$T$335,MATCH(Debt[[#This Row],[DistrictNumber]],$R$3:$R$335,0),3)</f>
        <v>0</v>
      </c>
      <c r="P313" s="9">
        <f t="shared" si="29"/>
        <v>0</v>
      </c>
      <c r="R313" t="s">
        <v>608</v>
      </c>
      <c r="S313" s="37" t="s">
        <v>608</v>
      </c>
      <c r="T313" s="34">
        <v>2.4291999999999998</v>
      </c>
    </row>
    <row r="314" spans="1:20" x14ac:dyDescent="0.35">
      <c r="A314" s="13">
        <v>2026</v>
      </c>
      <c r="B314" s="13">
        <f t="shared" si="24"/>
        <v>2025</v>
      </c>
      <c r="C314" t="s">
        <v>622</v>
      </c>
      <c r="D314" t="s">
        <v>623</v>
      </c>
      <c r="E314" s="5">
        <v>374860701</v>
      </c>
      <c r="F314" s="13">
        <f>INDEX($R$3:$T$335,MATCH(Debt[[#This Row],[DistrictNumber]],$R$3:$R$335,0),3)</f>
        <v>0</v>
      </c>
      <c r="G314" s="9">
        <f t="shared" si="25"/>
        <v>0</v>
      </c>
      <c r="H314" s="11">
        <v>1.02</v>
      </c>
      <c r="I314" s="12">
        <f t="shared" si="26"/>
        <v>0</v>
      </c>
      <c r="J314" s="15">
        <f>IF(Debt[[#This Row],[Unadjusted Maximum Revenue]]/(Debt[[#This Row],[Proposed Taxable Valuation]]/1000)&gt;Debt[[#This Row],[Max Debt RATE]],Debt[[#This Row],[Max Debt RATE]],Debt[[#This Row],[Unadjusted Maximum Revenue]]/(Debt[[#This Row],[Proposed Taxable Valuation]]/1000))</f>
        <v>0</v>
      </c>
      <c r="K314" s="26">
        <f>ROUND(Debt[[#This Row],[Proposed Taxable Valuation]]/1000*Debt[[#This Row],[Adjusted Rate]],0)</f>
        <v>0</v>
      </c>
      <c r="L314" s="19">
        <f t="shared" si="27"/>
        <v>0</v>
      </c>
      <c r="M314" s="17">
        <f t="shared" si="28"/>
        <v>0</v>
      </c>
      <c r="N314" s="5">
        <v>374860701</v>
      </c>
      <c r="O314">
        <f>INDEX($R$3:$T$335,MATCH(Debt[[#This Row],[DistrictNumber]],$R$3:$R$335,0),3)</f>
        <v>0</v>
      </c>
      <c r="P314" s="9">
        <f t="shared" si="29"/>
        <v>0</v>
      </c>
      <c r="R314" t="s">
        <v>610</v>
      </c>
      <c r="S314" s="36" t="s">
        <v>610</v>
      </c>
      <c r="T314" s="33">
        <v>0</v>
      </c>
    </row>
    <row r="315" spans="1:20" x14ac:dyDescent="0.35">
      <c r="A315" s="13">
        <v>2026</v>
      </c>
      <c r="B315" s="13">
        <f t="shared" si="24"/>
        <v>2025</v>
      </c>
      <c r="C315" t="s">
        <v>624</v>
      </c>
      <c r="D315" t="s">
        <v>625</v>
      </c>
      <c r="E315" s="5">
        <v>620273664</v>
      </c>
      <c r="F315" s="13">
        <f>INDEX($R$3:$T$335,MATCH(Debt[[#This Row],[DistrictNumber]],$R$3:$R$335,0),3)</f>
        <v>2.7</v>
      </c>
      <c r="G315" s="9">
        <f t="shared" si="25"/>
        <v>1674738.8928</v>
      </c>
      <c r="H315" s="11">
        <v>1.02</v>
      </c>
      <c r="I315" s="12">
        <f t="shared" si="26"/>
        <v>1674738.8928</v>
      </c>
      <c r="J315" s="15">
        <f>IF(Debt[[#This Row],[Unadjusted Maximum Revenue]]/(Debt[[#This Row],[Proposed Taxable Valuation]]/1000)&gt;Debt[[#This Row],[Max Debt RATE]],Debt[[#This Row],[Max Debt RATE]],Debt[[#This Row],[Unadjusted Maximum Revenue]]/(Debt[[#This Row],[Proposed Taxable Valuation]]/1000))</f>
        <v>2.7</v>
      </c>
      <c r="K315" s="26">
        <f>ROUND(Debt[[#This Row],[Proposed Taxable Valuation]]/1000*Debt[[#This Row],[Adjusted Rate]],0)</f>
        <v>1674739</v>
      </c>
      <c r="L315" s="19">
        <f t="shared" si="27"/>
        <v>0</v>
      </c>
      <c r="M315" s="17">
        <f t="shared" si="28"/>
        <v>0</v>
      </c>
      <c r="N315" s="5">
        <v>620273664</v>
      </c>
      <c r="O315">
        <f>INDEX($R$3:$T$335,MATCH(Debt[[#This Row],[DistrictNumber]],$R$3:$R$335,0),3)</f>
        <v>2.7</v>
      </c>
      <c r="P315" s="9">
        <f t="shared" si="29"/>
        <v>1674738.8928</v>
      </c>
      <c r="R315" t="s">
        <v>612</v>
      </c>
      <c r="S315" s="37" t="s">
        <v>612</v>
      </c>
      <c r="T315" s="34">
        <v>2.0415899999999998</v>
      </c>
    </row>
    <row r="316" spans="1:20" x14ac:dyDescent="0.35">
      <c r="A316" s="13">
        <v>2026</v>
      </c>
      <c r="B316" s="13">
        <f t="shared" si="24"/>
        <v>2025</v>
      </c>
      <c r="C316" t="s">
        <v>626</v>
      </c>
      <c r="D316" t="s">
        <v>627</v>
      </c>
      <c r="E316" s="5">
        <v>377638088</v>
      </c>
      <c r="F316" s="13">
        <f>INDEX($R$3:$T$335,MATCH(Debt[[#This Row],[DistrictNumber]],$R$3:$R$335,0),3)</f>
        <v>0.73758999999999997</v>
      </c>
      <c r="G316" s="9">
        <f t="shared" si="25"/>
        <v>278542.07732792001</v>
      </c>
      <c r="H316" s="11">
        <v>1.02</v>
      </c>
      <c r="I316" s="12">
        <f t="shared" si="26"/>
        <v>278542.07732792001</v>
      </c>
      <c r="J316" s="15">
        <f>IF(Debt[[#This Row],[Unadjusted Maximum Revenue]]/(Debt[[#This Row],[Proposed Taxable Valuation]]/1000)&gt;Debt[[#This Row],[Max Debt RATE]],Debt[[#This Row],[Max Debt RATE]],Debt[[#This Row],[Unadjusted Maximum Revenue]]/(Debt[[#This Row],[Proposed Taxable Valuation]]/1000))</f>
        <v>0.73759000000000008</v>
      </c>
      <c r="K316" s="26">
        <f>ROUND(Debt[[#This Row],[Proposed Taxable Valuation]]/1000*Debt[[#This Row],[Adjusted Rate]],0)</f>
        <v>278542</v>
      </c>
      <c r="L316" s="19">
        <f t="shared" si="27"/>
        <v>0</v>
      </c>
      <c r="M316" s="17">
        <f t="shared" si="28"/>
        <v>0</v>
      </c>
      <c r="N316" s="5">
        <v>377638088</v>
      </c>
      <c r="O316">
        <f>INDEX($R$3:$T$335,MATCH(Debt[[#This Row],[DistrictNumber]],$R$3:$R$335,0),3)</f>
        <v>0.73758999999999997</v>
      </c>
      <c r="P316" s="9">
        <f t="shared" si="29"/>
        <v>278542.07732792001</v>
      </c>
      <c r="R316" t="s">
        <v>614</v>
      </c>
      <c r="S316" s="36" t="s">
        <v>614</v>
      </c>
      <c r="T316" s="33">
        <v>0</v>
      </c>
    </row>
    <row r="317" spans="1:20" x14ac:dyDescent="0.35">
      <c r="A317" s="13">
        <v>2026</v>
      </c>
      <c r="B317" s="13">
        <f t="shared" si="24"/>
        <v>2025</v>
      </c>
      <c r="C317" t="s">
        <v>628</v>
      </c>
      <c r="D317" t="s">
        <v>629</v>
      </c>
      <c r="E317" s="5">
        <v>393749770</v>
      </c>
      <c r="F317" s="13">
        <f>INDEX($R$3:$T$335,MATCH(Debt[[#This Row],[DistrictNumber]],$R$3:$R$335,0),3)</f>
        <v>0.20333000000000001</v>
      </c>
      <c r="G317" s="9">
        <f t="shared" si="25"/>
        <v>80061.140734100001</v>
      </c>
      <c r="H317" s="11">
        <v>1.02</v>
      </c>
      <c r="I317" s="12">
        <f t="shared" si="26"/>
        <v>80061.140734100001</v>
      </c>
      <c r="J317" s="15">
        <f>IF(Debt[[#This Row],[Unadjusted Maximum Revenue]]/(Debt[[#This Row],[Proposed Taxable Valuation]]/1000)&gt;Debt[[#This Row],[Max Debt RATE]],Debt[[#This Row],[Max Debt RATE]],Debt[[#This Row],[Unadjusted Maximum Revenue]]/(Debt[[#This Row],[Proposed Taxable Valuation]]/1000))</f>
        <v>0.20332999999999998</v>
      </c>
      <c r="K317" s="26">
        <f>ROUND(Debt[[#This Row],[Proposed Taxable Valuation]]/1000*Debt[[#This Row],[Adjusted Rate]],0)</f>
        <v>80061</v>
      </c>
      <c r="L317" s="19">
        <f t="shared" si="27"/>
        <v>0</v>
      </c>
      <c r="M317" s="17">
        <f t="shared" si="28"/>
        <v>0</v>
      </c>
      <c r="N317" s="5">
        <v>393749770</v>
      </c>
      <c r="O317">
        <f>INDEX($R$3:$T$335,MATCH(Debt[[#This Row],[DistrictNumber]],$R$3:$R$335,0),3)</f>
        <v>0.20333000000000001</v>
      </c>
      <c r="P317" s="9">
        <f t="shared" si="29"/>
        <v>80061.140734100001</v>
      </c>
      <c r="R317" t="s">
        <v>616</v>
      </c>
      <c r="S317" s="37" t="s">
        <v>616</v>
      </c>
      <c r="T317" s="34">
        <v>0</v>
      </c>
    </row>
    <row r="318" spans="1:20" x14ac:dyDescent="0.35">
      <c r="A318" s="13">
        <v>2026</v>
      </c>
      <c r="B318" s="13">
        <f t="shared" si="24"/>
        <v>2025</v>
      </c>
      <c r="C318" t="s">
        <v>630</v>
      </c>
      <c r="D318" t="s">
        <v>631</v>
      </c>
      <c r="E318" s="5">
        <v>289674490</v>
      </c>
      <c r="F318" s="13">
        <f>INDEX($R$3:$T$335,MATCH(Debt[[#This Row],[DistrictNumber]],$R$3:$R$335,0),3)</f>
        <v>3.9</v>
      </c>
      <c r="G318" s="9">
        <f t="shared" si="25"/>
        <v>1129730.5109999999</v>
      </c>
      <c r="H318" s="11">
        <v>1.02</v>
      </c>
      <c r="I318" s="12">
        <f t="shared" si="26"/>
        <v>1129730.5109999999</v>
      </c>
      <c r="J318" s="15">
        <f>IF(Debt[[#This Row],[Unadjusted Maximum Revenue]]/(Debt[[#This Row],[Proposed Taxable Valuation]]/1000)&gt;Debt[[#This Row],[Max Debt RATE]],Debt[[#This Row],[Max Debt RATE]],Debt[[#This Row],[Unadjusted Maximum Revenue]]/(Debt[[#This Row],[Proposed Taxable Valuation]]/1000))</f>
        <v>3.9</v>
      </c>
      <c r="K318" s="26">
        <f>ROUND(Debt[[#This Row],[Proposed Taxable Valuation]]/1000*Debt[[#This Row],[Adjusted Rate]],0)</f>
        <v>1129731</v>
      </c>
      <c r="L318" s="19">
        <f t="shared" si="27"/>
        <v>0</v>
      </c>
      <c r="M318" s="17">
        <f t="shared" si="28"/>
        <v>0</v>
      </c>
      <c r="N318" s="5">
        <v>289674490</v>
      </c>
      <c r="O318">
        <f>INDEX($R$3:$T$335,MATCH(Debt[[#This Row],[DistrictNumber]],$R$3:$R$335,0),3)</f>
        <v>3.9</v>
      </c>
      <c r="P318" s="9">
        <f t="shared" si="29"/>
        <v>1129730.5109999999</v>
      </c>
      <c r="R318" t="s">
        <v>618</v>
      </c>
      <c r="S318" s="36" t="s">
        <v>618</v>
      </c>
      <c r="T318" s="33">
        <v>0</v>
      </c>
    </row>
    <row r="319" spans="1:20" x14ac:dyDescent="0.35">
      <c r="A319" s="13">
        <v>2026</v>
      </c>
      <c r="B319" s="13">
        <f t="shared" si="24"/>
        <v>2025</v>
      </c>
      <c r="C319" t="s">
        <v>632</v>
      </c>
      <c r="D319" t="s">
        <v>633</v>
      </c>
      <c r="E319" s="5">
        <v>2002295620</v>
      </c>
      <c r="F319" s="13">
        <f>INDEX($R$3:$T$335,MATCH(Debt[[#This Row],[DistrictNumber]],$R$3:$R$335,0),3)</f>
        <v>0.89944000000000002</v>
      </c>
      <c r="G319" s="9">
        <f t="shared" si="25"/>
        <v>1800944.7724528001</v>
      </c>
      <c r="H319" s="11">
        <v>1.02</v>
      </c>
      <c r="I319" s="12">
        <f t="shared" si="26"/>
        <v>1800944.7724528001</v>
      </c>
      <c r="J319" s="15">
        <f>IF(Debt[[#This Row],[Unadjusted Maximum Revenue]]/(Debt[[#This Row],[Proposed Taxable Valuation]]/1000)&gt;Debt[[#This Row],[Max Debt RATE]],Debt[[#This Row],[Max Debt RATE]],Debt[[#This Row],[Unadjusted Maximum Revenue]]/(Debt[[#This Row],[Proposed Taxable Valuation]]/1000))</f>
        <v>0.89944000000000002</v>
      </c>
      <c r="K319" s="26">
        <f>ROUND(Debt[[#This Row],[Proposed Taxable Valuation]]/1000*Debt[[#This Row],[Adjusted Rate]],0)</f>
        <v>1800945</v>
      </c>
      <c r="L319" s="19">
        <f t="shared" si="27"/>
        <v>0</v>
      </c>
      <c r="M319" s="17">
        <f t="shared" si="28"/>
        <v>0</v>
      </c>
      <c r="N319" s="5">
        <v>2002295620</v>
      </c>
      <c r="O319">
        <f>INDEX($R$3:$T$335,MATCH(Debt[[#This Row],[DistrictNumber]],$R$3:$R$335,0),3)</f>
        <v>0.89944000000000002</v>
      </c>
      <c r="P319" s="9">
        <f t="shared" si="29"/>
        <v>1800944.7724528001</v>
      </c>
      <c r="R319" t="s">
        <v>620</v>
      </c>
      <c r="S319" s="37" t="s">
        <v>620</v>
      </c>
      <c r="T319" s="34">
        <v>0</v>
      </c>
    </row>
    <row r="320" spans="1:20" x14ac:dyDescent="0.35">
      <c r="A320" s="13">
        <v>2026</v>
      </c>
      <c r="B320" s="13">
        <f t="shared" si="24"/>
        <v>2025</v>
      </c>
      <c r="C320" t="s">
        <v>634</v>
      </c>
      <c r="D320" t="s">
        <v>635</v>
      </c>
      <c r="E320" s="5">
        <v>441904065</v>
      </c>
      <c r="F320" s="13">
        <f>INDEX($R$3:$T$335,MATCH(Debt[[#This Row],[DistrictNumber]],$R$3:$R$335,0),3)</f>
        <v>0</v>
      </c>
      <c r="G320" s="9">
        <f t="shared" si="25"/>
        <v>0</v>
      </c>
      <c r="H320" s="11">
        <v>1.02</v>
      </c>
      <c r="I320" s="12">
        <f t="shared" si="26"/>
        <v>0</v>
      </c>
      <c r="J320" s="15">
        <f>IF(Debt[[#This Row],[Unadjusted Maximum Revenue]]/(Debt[[#This Row],[Proposed Taxable Valuation]]/1000)&gt;Debt[[#This Row],[Max Debt RATE]],Debt[[#This Row],[Max Debt RATE]],Debt[[#This Row],[Unadjusted Maximum Revenue]]/(Debt[[#This Row],[Proposed Taxable Valuation]]/1000))</f>
        <v>0</v>
      </c>
      <c r="K320" s="26">
        <f>ROUND(Debt[[#This Row],[Proposed Taxable Valuation]]/1000*Debt[[#This Row],[Adjusted Rate]],0)</f>
        <v>0</v>
      </c>
      <c r="L320" s="19">
        <f t="shared" si="27"/>
        <v>0</v>
      </c>
      <c r="M320" s="17">
        <f t="shared" si="28"/>
        <v>0</v>
      </c>
      <c r="N320" s="5">
        <v>441904065</v>
      </c>
      <c r="O320">
        <f>INDEX($R$3:$T$335,MATCH(Debt[[#This Row],[DistrictNumber]],$R$3:$R$335,0),3)</f>
        <v>0</v>
      </c>
      <c r="P320" s="9">
        <f t="shared" si="29"/>
        <v>0</v>
      </c>
      <c r="R320" t="s">
        <v>622</v>
      </c>
      <c r="S320" s="36" t="s">
        <v>622</v>
      </c>
      <c r="T320" s="33">
        <v>0</v>
      </c>
    </row>
    <row r="321" spans="1:20" x14ac:dyDescent="0.35">
      <c r="A321" s="13">
        <v>2026</v>
      </c>
      <c r="B321" s="13">
        <f t="shared" si="24"/>
        <v>2025</v>
      </c>
      <c r="C321" t="s">
        <v>636</v>
      </c>
      <c r="D321" t="s">
        <v>637</v>
      </c>
      <c r="E321" s="5">
        <v>161616217</v>
      </c>
      <c r="F321" s="13">
        <f>INDEX($R$3:$T$335,MATCH(Debt[[#This Row],[DistrictNumber]],$R$3:$R$335,0),3)</f>
        <v>0</v>
      </c>
      <c r="G321" s="9">
        <f t="shared" si="25"/>
        <v>0</v>
      </c>
      <c r="H321" s="11">
        <v>1.02</v>
      </c>
      <c r="I321" s="12">
        <f t="shared" si="26"/>
        <v>0</v>
      </c>
      <c r="J321" s="15">
        <f>IF(Debt[[#This Row],[Unadjusted Maximum Revenue]]/(Debt[[#This Row],[Proposed Taxable Valuation]]/1000)&gt;Debt[[#This Row],[Max Debt RATE]],Debt[[#This Row],[Max Debt RATE]],Debt[[#This Row],[Unadjusted Maximum Revenue]]/(Debt[[#This Row],[Proposed Taxable Valuation]]/1000))</f>
        <v>0</v>
      </c>
      <c r="K321" s="26">
        <f>ROUND(Debt[[#This Row],[Proposed Taxable Valuation]]/1000*Debt[[#This Row],[Adjusted Rate]],0)</f>
        <v>0</v>
      </c>
      <c r="L321" s="19">
        <f t="shared" si="27"/>
        <v>0</v>
      </c>
      <c r="M321" s="17">
        <f t="shared" si="28"/>
        <v>0</v>
      </c>
      <c r="N321" s="5">
        <v>161616217</v>
      </c>
      <c r="O321">
        <f>INDEX($R$3:$T$335,MATCH(Debt[[#This Row],[DistrictNumber]],$R$3:$R$335,0),3)</f>
        <v>0</v>
      </c>
      <c r="P321" s="9">
        <f t="shared" si="29"/>
        <v>0</v>
      </c>
      <c r="R321" t="s">
        <v>624</v>
      </c>
      <c r="S321" s="37" t="s">
        <v>624</v>
      </c>
      <c r="T321" s="34">
        <v>2.7</v>
      </c>
    </row>
    <row r="322" spans="1:20" x14ac:dyDescent="0.35">
      <c r="A322" s="13">
        <v>2026</v>
      </c>
      <c r="B322" s="13">
        <f t="shared" si="24"/>
        <v>2025</v>
      </c>
      <c r="C322" t="s">
        <v>638</v>
      </c>
      <c r="D322" t="s">
        <v>639</v>
      </c>
      <c r="E322" s="5">
        <v>539101092</v>
      </c>
      <c r="F322" s="13">
        <f>INDEX($R$3:$T$335,MATCH(Debt[[#This Row],[DistrictNumber]],$R$3:$R$335,0),3)</f>
        <v>0.87480000000000002</v>
      </c>
      <c r="G322" s="9">
        <f t="shared" si="25"/>
        <v>471605.63528159994</v>
      </c>
      <c r="H322" s="11">
        <v>1.02</v>
      </c>
      <c r="I322" s="12">
        <f t="shared" si="26"/>
        <v>471605.63528159994</v>
      </c>
      <c r="J322" s="15">
        <f>IF(Debt[[#This Row],[Unadjusted Maximum Revenue]]/(Debt[[#This Row],[Proposed Taxable Valuation]]/1000)&gt;Debt[[#This Row],[Max Debt RATE]],Debt[[#This Row],[Max Debt RATE]],Debt[[#This Row],[Unadjusted Maximum Revenue]]/(Debt[[#This Row],[Proposed Taxable Valuation]]/1000))</f>
        <v>0.87480000000000002</v>
      </c>
      <c r="K322" s="26">
        <f>ROUND(Debt[[#This Row],[Proposed Taxable Valuation]]/1000*Debt[[#This Row],[Adjusted Rate]],0)</f>
        <v>471606</v>
      </c>
      <c r="L322" s="19">
        <f t="shared" si="27"/>
        <v>0</v>
      </c>
      <c r="M322" s="17">
        <f t="shared" si="28"/>
        <v>0</v>
      </c>
      <c r="N322" s="5">
        <v>539101092</v>
      </c>
      <c r="O322">
        <f>INDEX($R$3:$T$335,MATCH(Debt[[#This Row],[DistrictNumber]],$R$3:$R$335,0),3)</f>
        <v>0.87480000000000002</v>
      </c>
      <c r="P322" s="9">
        <f t="shared" si="29"/>
        <v>471605.63528159994</v>
      </c>
      <c r="R322" t="s">
        <v>626</v>
      </c>
      <c r="S322" s="36" t="s">
        <v>626</v>
      </c>
      <c r="T322" s="33">
        <v>0.73758999999999997</v>
      </c>
    </row>
    <row r="323" spans="1:20" x14ac:dyDescent="0.35">
      <c r="A323" s="13">
        <v>2026</v>
      </c>
      <c r="B323" s="13">
        <f t="shared" si="24"/>
        <v>2025</v>
      </c>
      <c r="C323" t="s">
        <v>640</v>
      </c>
      <c r="D323" t="s">
        <v>641</v>
      </c>
      <c r="E323" s="5">
        <v>333886469</v>
      </c>
      <c r="F323" s="13">
        <f>INDEX($R$3:$T$335,MATCH(Debt[[#This Row],[DistrictNumber]],$R$3:$R$335,0),3)</f>
        <v>2.5794700000000002</v>
      </c>
      <c r="G323" s="9">
        <f t="shared" si="25"/>
        <v>861250.13019142998</v>
      </c>
      <c r="H323" s="11">
        <v>1.02</v>
      </c>
      <c r="I323" s="12">
        <f t="shared" si="26"/>
        <v>861250.13019142998</v>
      </c>
      <c r="J323" s="15">
        <f>IF(Debt[[#This Row],[Unadjusted Maximum Revenue]]/(Debt[[#This Row],[Proposed Taxable Valuation]]/1000)&gt;Debt[[#This Row],[Max Debt RATE]],Debt[[#This Row],[Max Debt RATE]],Debt[[#This Row],[Unadjusted Maximum Revenue]]/(Debt[[#This Row],[Proposed Taxable Valuation]]/1000))</f>
        <v>2.5794700000000002</v>
      </c>
      <c r="K323" s="26">
        <f>ROUND(Debt[[#This Row],[Proposed Taxable Valuation]]/1000*Debt[[#This Row],[Adjusted Rate]],0)</f>
        <v>861250</v>
      </c>
      <c r="L323" s="19">
        <f t="shared" si="27"/>
        <v>0</v>
      </c>
      <c r="M323" s="17">
        <f t="shared" si="28"/>
        <v>0</v>
      </c>
      <c r="N323" s="5">
        <v>333886469</v>
      </c>
      <c r="O323">
        <f>INDEX($R$3:$T$335,MATCH(Debt[[#This Row],[DistrictNumber]],$R$3:$R$335,0),3)</f>
        <v>2.5794700000000002</v>
      </c>
      <c r="P323" s="9">
        <f t="shared" si="29"/>
        <v>861250.13019142998</v>
      </c>
      <c r="R323" t="s">
        <v>628</v>
      </c>
      <c r="S323" s="37" t="s">
        <v>628</v>
      </c>
      <c r="T323" s="34">
        <v>0.20333000000000001</v>
      </c>
    </row>
    <row r="324" spans="1:20" x14ac:dyDescent="0.35">
      <c r="A324" s="13">
        <v>2026</v>
      </c>
      <c r="B324" s="13">
        <f t="shared" si="24"/>
        <v>2025</v>
      </c>
      <c r="C324" t="s">
        <v>642</v>
      </c>
      <c r="D324" t="s">
        <v>643</v>
      </c>
      <c r="E324" s="5">
        <v>139418369</v>
      </c>
      <c r="F324" s="13">
        <f>INDEX($R$3:$T$335,MATCH(Debt[[#This Row],[DistrictNumber]],$R$3:$R$335,0),3)</f>
        <v>0</v>
      </c>
      <c r="G324" s="9">
        <f t="shared" si="25"/>
        <v>0</v>
      </c>
      <c r="H324" s="11">
        <v>1.02</v>
      </c>
      <c r="I324" s="12">
        <f t="shared" si="26"/>
        <v>0</v>
      </c>
      <c r="J324" s="15">
        <f>IF(Debt[[#This Row],[Unadjusted Maximum Revenue]]/(Debt[[#This Row],[Proposed Taxable Valuation]]/1000)&gt;Debt[[#This Row],[Max Debt RATE]],Debt[[#This Row],[Max Debt RATE]],Debt[[#This Row],[Unadjusted Maximum Revenue]]/(Debt[[#This Row],[Proposed Taxable Valuation]]/1000))</f>
        <v>0</v>
      </c>
      <c r="K324" s="26">
        <f>ROUND(Debt[[#This Row],[Proposed Taxable Valuation]]/1000*Debt[[#This Row],[Adjusted Rate]],0)</f>
        <v>0</v>
      </c>
      <c r="L324" s="19">
        <f t="shared" si="27"/>
        <v>0</v>
      </c>
      <c r="M324" s="17">
        <f t="shared" si="28"/>
        <v>0</v>
      </c>
      <c r="N324" s="5">
        <v>139418369</v>
      </c>
      <c r="O324">
        <f>INDEX($R$3:$T$335,MATCH(Debt[[#This Row],[DistrictNumber]],$R$3:$R$335,0),3)</f>
        <v>0</v>
      </c>
      <c r="P324" s="9">
        <f t="shared" si="29"/>
        <v>0</v>
      </c>
      <c r="R324" t="s">
        <v>630</v>
      </c>
      <c r="S324" s="36" t="s">
        <v>630</v>
      </c>
      <c r="T324" s="33">
        <v>3.9</v>
      </c>
    </row>
    <row r="325" spans="1:20" x14ac:dyDescent="0.35">
      <c r="A325" s="13">
        <v>2026</v>
      </c>
      <c r="B325" s="13">
        <f t="shared" ref="B325:B388" si="30">A325-1</f>
        <v>2025</v>
      </c>
      <c r="C325" t="s">
        <v>644</v>
      </c>
      <c r="D325" t="s">
        <v>645</v>
      </c>
      <c r="E325" s="5">
        <v>771646901</v>
      </c>
      <c r="F325" s="13">
        <f>INDEX($R$3:$T$335,MATCH(Debt[[#This Row],[DistrictNumber]],$R$3:$R$335,0),3)</f>
        <v>3.24133</v>
      </c>
      <c r="G325" s="9">
        <f t="shared" ref="G325:G328" si="31">E325/1000*F325</f>
        <v>2501162.24961833</v>
      </c>
      <c r="H325" s="11">
        <v>1.02</v>
      </c>
      <c r="I325" s="12">
        <f t="shared" ref="I325:I329" si="32">G325</f>
        <v>2501162.24961833</v>
      </c>
      <c r="J325" s="15">
        <f>IF(Debt[[#This Row],[Unadjusted Maximum Revenue]]/(Debt[[#This Row],[Proposed Taxable Valuation]]/1000)&gt;Debt[[#This Row],[Max Debt RATE]],Debt[[#This Row],[Max Debt RATE]],Debt[[#This Row],[Unadjusted Maximum Revenue]]/(Debt[[#This Row],[Proposed Taxable Valuation]]/1000))</f>
        <v>3.24133</v>
      </c>
      <c r="K325" s="26">
        <f>ROUND(Debt[[#This Row],[Proposed Taxable Valuation]]/1000*Debt[[#This Row],[Adjusted Rate]],0)</f>
        <v>2501162</v>
      </c>
      <c r="L325" s="19">
        <f t="shared" ref="L325:L388" si="33">I325-G325</f>
        <v>0</v>
      </c>
      <c r="M325" s="17">
        <f t="shared" ref="M325:M329" si="34">J325-F325</f>
        <v>0</v>
      </c>
      <c r="N325" s="5">
        <v>771646901</v>
      </c>
      <c r="O325">
        <f>INDEX($R$3:$T$335,MATCH(Debt[[#This Row],[DistrictNumber]],$R$3:$R$335,0),3)</f>
        <v>3.24133</v>
      </c>
      <c r="P325" s="9">
        <f t="shared" ref="P325:P388" si="35">N325/1000*O325</f>
        <v>2501162.24961833</v>
      </c>
      <c r="R325" t="s">
        <v>632</v>
      </c>
      <c r="S325" s="37" t="s">
        <v>632</v>
      </c>
      <c r="T325" s="34">
        <v>0.89944000000000002</v>
      </c>
    </row>
    <row r="326" spans="1:20" x14ac:dyDescent="0.35">
      <c r="A326" s="13">
        <v>2026</v>
      </c>
      <c r="B326" s="13">
        <f t="shared" si="30"/>
        <v>2025</v>
      </c>
      <c r="C326" t="s">
        <v>646</v>
      </c>
      <c r="D326" t="s">
        <v>647</v>
      </c>
      <c r="E326" s="5">
        <v>248229139</v>
      </c>
      <c r="F326" s="13">
        <f>INDEX($R$3:$T$335,MATCH(Debt[[#This Row],[DistrictNumber]],$R$3:$R$335,0),3)</f>
        <v>2.6932</v>
      </c>
      <c r="G326" s="9">
        <f t="shared" si="31"/>
        <v>668530.71715479996</v>
      </c>
      <c r="H326" s="11">
        <v>1.02</v>
      </c>
      <c r="I326" s="12">
        <f t="shared" si="32"/>
        <v>668530.71715479996</v>
      </c>
      <c r="J326" s="15">
        <f>IF(Debt[[#This Row],[Unadjusted Maximum Revenue]]/(Debt[[#This Row],[Proposed Taxable Valuation]]/1000)&gt;Debt[[#This Row],[Max Debt RATE]],Debt[[#This Row],[Max Debt RATE]],Debt[[#This Row],[Unadjusted Maximum Revenue]]/(Debt[[#This Row],[Proposed Taxable Valuation]]/1000))</f>
        <v>2.6932</v>
      </c>
      <c r="K326" s="26">
        <f>ROUND(Debt[[#This Row],[Proposed Taxable Valuation]]/1000*Debt[[#This Row],[Adjusted Rate]],0)</f>
        <v>668531</v>
      </c>
      <c r="L326" s="19">
        <f t="shared" si="33"/>
        <v>0</v>
      </c>
      <c r="M326" s="17">
        <f t="shared" si="34"/>
        <v>0</v>
      </c>
      <c r="N326" s="5">
        <v>248229139</v>
      </c>
      <c r="O326">
        <f>INDEX($R$3:$T$335,MATCH(Debt[[#This Row],[DistrictNumber]],$R$3:$R$335,0),3)</f>
        <v>2.6932</v>
      </c>
      <c r="P326" s="9">
        <f t="shared" si="35"/>
        <v>668530.71715479996</v>
      </c>
      <c r="R326" t="s">
        <v>634</v>
      </c>
      <c r="S326" s="36" t="s">
        <v>634</v>
      </c>
      <c r="T326" s="33">
        <v>0</v>
      </c>
    </row>
    <row r="327" spans="1:20" x14ac:dyDescent="0.35">
      <c r="A327" s="13">
        <v>2026</v>
      </c>
      <c r="B327" s="13">
        <f t="shared" si="30"/>
        <v>2025</v>
      </c>
      <c r="C327" t="s">
        <v>648</v>
      </c>
      <c r="D327" t="s">
        <v>649</v>
      </c>
      <c r="E327" s="5">
        <v>263071270</v>
      </c>
      <c r="F327" s="13">
        <f>INDEX($R$3:$T$335,MATCH(Debt[[#This Row],[DistrictNumber]],$R$3:$R$335,0),3)</f>
        <v>0</v>
      </c>
      <c r="G327" s="9">
        <f t="shared" si="31"/>
        <v>0</v>
      </c>
      <c r="H327" s="11">
        <v>1.02</v>
      </c>
      <c r="I327" s="12">
        <f t="shared" si="32"/>
        <v>0</v>
      </c>
      <c r="J327" s="15">
        <f>IF(Debt[[#This Row],[Unadjusted Maximum Revenue]]/(Debt[[#This Row],[Proposed Taxable Valuation]]/1000)&gt;Debt[[#This Row],[Max Debt RATE]],Debt[[#This Row],[Max Debt RATE]],Debt[[#This Row],[Unadjusted Maximum Revenue]]/(Debt[[#This Row],[Proposed Taxable Valuation]]/1000))</f>
        <v>0</v>
      </c>
      <c r="K327" s="26">
        <f>ROUND(Debt[[#This Row],[Proposed Taxable Valuation]]/1000*Debt[[#This Row],[Adjusted Rate]],0)</f>
        <v>0</v>
      </c>
      <c r="L327" s="19">
        <f t="shared" si="33"/>
        <v>0</v>
      </c>
      <c r="M327" s="17">
        <f t="shared" si="34"/>
        <v>0</v>
      </c>
      <c r="N327" s="5">
        <v>263071270</v>
      </c>
      <c r="O327">
        <f>INDEX($R$3:$T$335,MATCH(Debt[[#This Row],[DistrictNumber]],$R$3:$R$335,0),3)</f>
        <v>0</v>
      </c>
      <c r="P327" s="9">
        <f t="shared" si="35"/>
        <v>0</v>
      </c>
      <c r="R327" t="s">
        <v>636</v>
      </c>
      <c r="S327" s="37" t="s">
        <v>636</v>
      </c>
      <c r="T327" s="34">
        <v>0</v>
      </c>
    </row>
    <row r="328" spans="1:20" x14ac:dyDescent="0.35">
      <c r="A328" s="13">
        <v>2026</v>
      </c>
      <c r="B328" s="13">
        <f t="shared" si="30"/>
        <v>2025</v>
      </c>
      <c r="C328" t="s">
        <v>650</v>
      </c>
      <c r="D328" t="s">
        <v>651</v>
      </c>
      <c r="E328" s="5">
        <v>442286681</v>
      </c>
      <c r="F328" s="13">
        <f>INDEX($R$3:$T$335,MATCH(Debt[[#This Row],[DistrictNumber]],$R$3:$R$335,0),3)</f>
        <v>4.0480999999999998</v>
      </c>
      <c r="G328" s="9">
        <f t="shared" si="31"/>
        <v>1790420.7133560998</v>
      </c>
      <c r="H328" s="11">
        <v>1.02</v>
      </c>
      <c r="I328" s="12">
        <f t="shared" si="32"/>
        <v>1790420.7133560998</v>
      </c>
      <c r="J328" s="15">
        <f>IF(Debt[[#This Row],[Unadjusted Maximum Revenue]]/(Debt[[#This Row],[Proposed Taxable Valuation]]/1000)&gt;Debt[[#This Row],[Max Debt RATE]],Debt[[#This Row],[Max Debt RATE]],Debt[[#This Row],[Unadjusted Maximum Revenue]]/(Debt[[#This Row],[Proposed Taxable Valuation]]/1000))</f>
        <v>4.0480999999999998</v>
      </c>
      <c r="K328" s="26">
        <f>ROUND(Debt[[#This Row],[Proposed Taxable Valuation]]/1000*Debt[[#This Row],[Adjusted Rate]],0)</f>
        <v>1790421</v>
      </c>
      <c r="L328" s="19">
        <f t="shared" si="33"/>
        <v>0</v>
      </c>
      <c r="M328" s="17">
        <f t="shared" si="34"/>
        <v>0</v>
      </c>
      <c r="N328" s="5">
        <v>442286681</v>
      </c>
      <c r="O328">
        <f>INDEX($R$3:$T$335,MATCH(Debt[[#This Row],[DistrictNumber]],$R$3:$R$335,0),3)</f>
        <v>4.0480999999999998</v>
      </c>
      <c r="P328" s="9">
        <f t="shared" si="35"/>
        <v>1790420.7133560998</v>
      </c>
      <c r="R328" t="s">
        <v>638</v>
      </c>
      <c r="S328" s="36" t="s">
        <v>638</v>
      </c>
      <c r="T328" s="33">
        <v>0.87480000000000002</v>
      </c>
    </row>
    <row r="329" spans="1:20" x14ac:dyDescent="0.35">
      <c r="A329" s="13">
        <v>2026</v>
      </c>
      <c r="B329" s="13">
        <f t="shared" si="30"/>
        <v>2025</v>
      </c>
      <c r="C329" s="10" t="s">
        <v>660</v>
      </c>
      <c r="D329" t="s">
        <v>661</v>
      </c>
      <c r="E329" s="5">
        <f t="shared" ref="E329" si="36">SUM(E4:E328)</f>
        <v>240367467673</v>
      </c>
      <c r="F329" s="13">
        <f>INDEX($R$3:$T$335,MATCH(Debt[[#This Row],[DistrictNumber]],$R$3:$R$335,0),3)</f>
        <v>0</v>
      </c>
      <c r="G329" s="9">
        <f>E329/1000*F329</f>
        <v>0</v>
      </c>
      <c r="H329" s="11">
        <v>1.02</v>
      </c>
      <c r="I329" s="12">
        <f t="shared" si="32"/>
        <v>0</v>
      </c>
      <c r="J329" s="15">
        <f>IF(Debt[[#This Row],[Unadjusted Maximum Revenue]]/(Debt[[#This Row],[Proposed Taxable Valuation]]/1000)&gt;Debt[[#This Row],[Max Debt RATE]],Debt[[#This Row],[Max Debt RATE]],Debt[[#This Row],[Unadjusted Maximum Revenue]]/(Debt[[#This Row],[Proposed Taxable Valuation]]/1000))</f>
        <v>0</v>
      </c>
      <c r="K329" s="26">
        <f>SUM(K4:K328)</f>
        <v>327123512</v>
      </c>
      <c r="L329" s="19">
        <f t="shared" si="33"/>
        <v>0</v>
      </c>
      <c r="M329" s="17">
        <f t="shared" si="34"/>
        <v>0</v>
      </c>
      <c r="N329" s="5">
        <f t="shared" ref="N329" si="37">SUM(N4:N328)</f>
        <v>240367467673</v>
      </c>
      <c r="O329">
        <f>INDEX($R$3:$T$335,MATCH(Debt[[#This Row],[DistrictNumber]],$R$3:$R$335,0),3)</f>
        <v>0</v>
      </c>
      <c r="P329" s="26">
        <f>SUM(P4:P328)</f>
        <v>327123511.78071684</v>
      </c>
      <c r="R329" t="s">
        <v>640</v>
      </c>
      <c r="S329" s="37" t="s">
        <v>640</v>
      </c>
      <c r="T329" s="34">
        <v>2.5794700000000002</v>
      </c>
    </row>
    <row r="330" spans="1:20" x14ac:dyDescent="0.35">
      <c r="A330" s="13">
        <v>2027</v>
      </c>
      <c r="B330" s="13">
        <f t="shared" si="30"/>
        <v>2026</v>
      </c>
      <c r="C330" t="s">
        <v>2</v>
      </c>
      <c r="D330" t="s">
        <v>3</v>
      </c>
      <c r="E330" s="5">
        <v>430593508.83762097</v>
      </c>
      <c r="F330" s="13">
        <f>INDEX($R$3:$T$335,MATCH(Debt[[#This Row],[DistrictNumber]],$R$3:$R$335,0),3)</f>
        <v>0</v>
      </c>
      <c r="G330" s="9">
        <f t="shared" ref="G330:G393" si="38">E330/1000*F330</f>
        <v>0</v>
      </c>
      <c r="H330" s="11">
        <v>1.02</v>
      </c>
      <c r="I330" s="12" cm="1">
        <f t="array" ref="I330">INDEX(Debt[],MATCH(Debt[[#This Row],[Base Year]]&amp;Debt[[#This Row],[DistrictNumber]],Debt[[Fiscal Year]:[Fiscal Year]]&amp;Debt[[DistrictNumber]:[DistrictNumber]],0),9)*$H330</f>
        <v>0</v>
      </c>
      <c r="J330" s="15">
        <f>IF(Debt[[#This Row],[Unadjusted Maximum Revenue]]/(Debt[[#This Row],[Proposed Taxable Valuation]]/1000)&gt;Debt[[#This Row],[Max Debt RATE]],Debt[[#This Row],[Max Debt RATE]],Debt[[#This Row],[Unadjusted Maximum Revenue]]/(Debt[[#This Row],[Proposed Taxable Valuation]]/1000))</f>
        <v>0</v>
      </c>
      <c r="K330" s="26">
        <f>ROUND(Debt[[#This Row],[Proposed Taxable Valuation]]/1000*Debt[[#This Row],[Adjusted Rate]],0)</f>
        <v>0</v>
      </c>
      <c r="L330" s="19">
        <f t="shared" si="33"/>
        <v>0</v>
      </c>
      <c r="M330" s="17">
        <f>J330-F330</f>
        <v>0</v>
      </c>
      <c r="N330">
        <v>398744195.76420218</v>
      </c>
      <c r="O330">
        <f>INDEX($R$3:$T$335,MATCH(Debt[[#This Row],[DistrictNumber]],$R$3:$R$335,0),3)</f>
        <v>0</v>
      </c>
      <c r="P330" s="9">
        <f t="shared" si="35"/>
        <v>0</v>
      </c>
      <c r="R330" t="s">
        <v>642</v>
      </c>
      <c r="S330" s="36" t="s">
        <v>642</v>
      </c>
      <c r="T330" s="33">
        <v>0</v>
      </c>
    </row>
    <row r="331" spans="1:20" x14ac:dyDescent="0.35">
      <c r="A331" s="13">
        <v>2027</v>
      </c>
      <c r="B331" s="13">
        <f t="shared" si="30"/>
        <v>2026</v>
      </c>
      <c r="C331" t="s">
        <v>4</v>
      </c>
      <c r="D331" t="s">
        <v>5</v>
      </c>
      <c r="E331" s="5">
        <v>1068136104.4560642</v>
      </c>
      <c r="F331" s="13">
        <f>INDEX($R$3:$T$335,MATCH(Debt[[#This Row],[DistrictNumber]],$R$3:$R$335,0),3)</f>
        <v>4.05</v>
      </c>
      <c r="G331" s="9">
        <f t="shared" si="38"/>
        <v>4325951.22304706</v>
      </c>
      <c r="H331" s="11">
        <v>1.02</v>
      </c>
      <c r="I331" s="12" cm="1">
        <f t="array" ref="I331">INDEX(Debt[],MATCH(Debt[[#This Row],[Base Year]]&amp;Debt[[#This Row],[DistrictNumber]],Debt[[Fiscal Year]:[Fiscal Year]]&amp;Debt[[DistrictNumber]:[DistrictNumber]],0),9)*$H331</f>
        <v>3255075.739602</v>
      </c>
      <c r="J331" s="15">
        <f>IF(Debt[[#This Row],[Unadjusted Maximum Revenue]]/(Debt[[#This Row],[Proposed Taxable Valuation]]/1000)&gt;Debt[[#This Row],[Max Debt RATE]],Debt[[#This Row],[Max Debt RATE]],Debt[[#This Row],[Unadjusted Maximum Revenue]]/(Debt[[#This Row],[Proposed Taxable Valuation]]/1000))</f>
        <v>3.0474353652333557</v>
      </c>
      <c r="K331" s="26">
        <f>ROUND(Debt[[#This Row],[Proposed Taxable Valuation]]/1000*Debt[[#This Row],[Adjusted Rate]],0)</f>
        <v>3255076</v>
      </c>
      <c r="L331" s="19">
        <f t="shared" si="33"/>
        <v>-1070875.48344506</v>
      </c>
      <c r="M331" s="17">
        <f t="shared" ref="M331:M394" si="39">J331-F331</f>
        <v>-1.0025646347666441</v>
      </c>
      <c r="N331">
        <v>911763171.89207482</v>
      </c>
      <c r="O331">
        <f>INDEX($R$3:$T$335,MATCH(Debt[[#This Row],[DistrictNumber]],$R$3:$R$335,0),3)</f>
        <v>4.05</v>
      </c>
      <c r="P331" s="9">
        <f t="shared" si="35"/>
        <v>3692640.8461629031</v>
      </c>
      <c r="R331" t="s">
        <v>644</v>
      </c>
      <c r="S331" s="37" t="s">
        <v>644</v>
      </c>
      <c r="T331" s="34">
        <v>3.24133</v>
      </c>
    </row>
    <row r="332" spans="1:20" x14ac:dyDescent="0.35">
      <c r="A332" s="13">
        <v>2027</v>
      </c>
      <c r="B332" s="13">
        <f t="shared" si="30"/>
        <v>2026</v>
      </c>
      <c r="C332" t="s">
        <v>6</v>
      </c>
      <c r="D332" t="s">
        <v>7</v>
      </c>
      <c r="E332" s="5">
        <v>579227612.74608505</v>
      </c>
      <c r="F332" s="13">
        <f>INDEX($R$3:$T$335,MATCH(Debt[[#This Row],[DistrictNumber]],$R$3:$R$335,0),3)</f>
        <v>0</v>
      </c>
      <c r="G332" s="9">
        <f t="shared" si="38"/>
        <v>0</v>
      </c>
      <c r="H332" s="11">
        <v>1.02</v>
      </c>
      <c r="I332" s="12" cm="1">
        <f t="array" ref="I332">INDEX(Debt[],MATCH(Debt[[#This Row],[Base Year]]&amp;Debt[[#This Row],[DistrictNumber]],Debt[[Fiscal Year]:[Fiscal Year]]&amp;Debt[[DistrictNumber]:[DistrictNumber]],0),9)*$H332</f>
        <v>0</v>
      </c>
      <c r="J332" s="15">
        <f>IF(Debt[[#This Row],[Unadjusted Maximum Revenue]]/(Debt[[#This Row],[Proposed Taxable Valuation]]/1000)&gt;Debt[[#This Row],[Max Debt RATE]],Debt[[#This Row],[Max Debt RATE]],Debt[[#This Row],[Unadjusted Maximum Revenue]]/(Debt[[#This Row],[Proposed Taxable Valuation]]/1000))</f>
        <v>0</v>
      </c>
      <c r="K332" s="26">
        <f>ROUND(Debt[[#This Row],[Proposed Taxable Valuation]]/1000*Debt[[#This Row],[Adjusted Rate]],0)</f>
        <v>0</v>
      </c>
      <c r="L332" s="19">
        <f t="shared" si="33"/>
        <v>0</v>
      </c>
      <c r="M332" s="17">
        <f t="shared" si="39"/>
        <v>0</v>
      </c>
      <c r="N332">
        <v>539495666.8391571</v>
      </c>
      <c r="O332">
        <f>INDEX($R$3:$T$335,MATCH(Debt[[#This Row],[DistrictNumber]],$R$3:$R$335,0),3)</f>
        <v>0</v>
      </c>
      <c r="P332" s="9">
        <f t="shared" si="35"/>
        <v>0</v>
      </c>
      <c r="R332" t="s">
        <v>646</v>
      </c>
      <c r="S332" s="36" t="s">
        <v>646</v>
      </c>
      <c r="T332" s="33">
        <v>2.6932</v>
      </c>
    </row>
    <row r="333" spans="1:20" x14ac:dyDescent="0.35">
      <c r="A333" s="13">
        <v>2027</v>
      </c>
      <c r="B333" s="13">
        <f t="shared" si="30"/>
        <v>2026</v>
      </c>
      <c r="C333" t="s">
        <v>8</v>
      </c>
      <c r="D333" t="s">
        <v>9</v>
      </c>
      <c r="E333" s="5">
        <v>704457768.85178864</v>
      </c>
      <c r="F333" s="13">
        <f>INDEX($R$3:$T$335,MATCH(Debt[[#This Row],[DistrictNumber]],$R$3:$R$335,0),3)</f>
        <v>2.3148399999999998</v>
      </c>
      <c r="G333" s="9">
        <f t="shared" si="38"/>
        <v>1630707.0216488743</v>
      </c>
      <c r="H333" s="11">
        <v>1.02</v>
      </c>
      <c r="I333" s="12" cm="1">
        <f t="array" ref="I333">INDEX(Debt[],MATCH(Debt[[#This Row],[Base Year]]&amp;Debt[[#This Row],[DistrictNumber]],Debt[[Fiscal Year]:[Fiscal Year]]&amp;Debt[[DistrictNumber]:[DistrictNumber]],0),9)*$H333</f>
        <v>1512932.8583081854</v>
      </c>
      <c r="J333" s="15">
        <f>IF(Debt[[#This Row],[Unadjusted Maximum Revenue]]/(Debt[[#This Row],[Proposed Taxable Valuation]]/1000)&gt;Debt[[#This Row],[Max Debt RATE]],Debt[[#This Row],[Max Debt RATE]],Debt[[#This Row],[Unadjusted Maximum Revenue]]/(Debt[[#This Row],[Proposed Taxable Valuation]]/1000))</f>
        <v>2.147655864132421</v>
      </c>
      <c r="K333" s="26">
        <f>ROUND(Debt[[#This Row],[Proposed Taxable Valuation]]/1000*Debt[[#This Row],[Adjusted Rate]],0)</f>
        <v>1512933</v>
      </c>
      <c r="L333" s="19">
        <f t="shared" si="33"/>
        <v>-117774.16334068892</v>
      </c>
      <c r="M333" s="17">
        <f t="shared" si="39"/>
        <v>-0.16718413586757874</v>
      </c>
      <c r="N333">
        <v>647405961.67198551</v>
      </c>
      <c r="O333">
        <f>INDEX($R$3:$T$335,MATCH(Debt[[#This Row],[DistrictNumber]],$R$3:$R$335,0),3)</f>
        <v>2.3148399999999998</v>
      </c>
      <c r="P333" s="9">
        <f t="shared" si="35"/>
        <v>1498641.2163167787</v>
      </c>
      <c r="R333" t="s">
        <v>648</v>
      </c>
      <c r="S333" s="37" t="s">
        <v>648</v>
      </c>
      <c r="T333" s="34">
        <v>0</v>
      </c>
    </row>
    <row r="334" spans="1:20" x14ac:dyDescent="0.35">
      <c r="A334" s="13">
        <v>2027</v>
      </c>
      <c r="B334" s="13">
        <f t="shared" si="30"/>
        <v>2026</v>
      </c>
      <c r="C334" t="s">
        <v>10</v>
      </c>
      <c r="D334" t="s">
        <v>11</v>
      </c>
      <c r="E334" s="5">
        <v>305429649.39266104</v>
      </c>
      <c r="F334" s="13">
        <f>INDEX($R$3:$T$335,MATCH(Debt[[#This Row],[DistrictNumber]],$R$3:$R$335,0),3)</f>
        <v>2.5147599999999999</v>
      </c>
      <c r="G334" s="9">
        <f t="shared" si="38"/>
        <v>768082.26510668825</v>
      </c>
      <c r="H334" s="11">
        <v>1.02</v>
      </c>
      <c r="I334" s="12" cm="1">
        <f t="array" ref="I334">INDEX(Debt[],MATCH(Debt[[#This Row],[Base Year]]&amp;Debt[[#This Row],[DistrictNumber]],Debt[[Fiscal Year]:[Fiscal Year]]&amp;Debt[[DistrictNumber]:[DistrictNumber]],0),9)*$H334</f>
        <v>662185.05199544155</v>
      </c>
      <c r="J334" s="15">
        <f>IF(Debt[[#This Row],[Unadjusted Maximum Revenue]]/(Debt[[#This Row],[Proposed Taxable Valuation]]/1000)&gt;Debt[[#This Row],[Max Debt RATE]],Debt[[#This Row],[Max Debt RATE]],Debt[[#This Row],[Unadjusted Maximum Revenue]]/(Debt[[#This Row],[Proposed Taxable Valuation]]/1000))</f>
        <v>2.1680444361317881</v>
      </c>
      <c r="K334" s="26">
        <f>ROUND(Debt[[#This Row],[Proposed Taxable Valuation]]/1000*Debt[[#This Row],[Adjusted Rate]],0)</f>
        <v>662185</v>
      </c>
      <c r="L334" s="19">
        <f t="shared" si="33"/>
        <v>-105897.2131112467</v>
      </c>
      <c r="M334" s="17">
        <f t="shared" si="39"/>
        <v>-0.34671556386821178</v>
      </c>
      <c r="N334">
        <v>272610230.84067619</v>
      </c>
      <c r="O334">
        <f>INDEX($R$3:$T$335,MATCH(Debt[[#This Row],[DistrictNumber]],$R$3:$R$335,0),3)</f>
        <v>2.5147599999999999</v>
      </c>
      <c r="P334" s="9">
        <f t="shared" si="35"/>
        <v>685549.30410889874</v>
      </c>
      <c r="R334" t="s">
        <v>650</v>
      </c>
      <c r="S334" s="36" t="s">
        <v>650</v>
      </c>
      <c r="T334" s="33">
        <v>4.0480999999999998</v>
      </c>
    </row>
    <row r="335" spans="1:20" x14ac:dyDescent="0.35">
      <c r="A335" s="13">
        <v>2027</v>
      </c>
      <c r="B335" s="13">
        <f t="shared" si="30"/>
        <v>2026</v>
      </c>
      <c r="C335" t="s">
        <v>12</v>
      </c>
      <c r="D335" t="s">
        <v>13</v>
      </c>
      <c r="E335" s="5">
        <v>215574036.61394998</v>
      </c>
      <c r="F335" s="13">
        <f>INDEX($R$3:$T$335,MATCH(Debt[[#This Row],[DistrictNumber]],$R$3:$R$335,0),3)</f>
        <v>0</v>
      </c>
      <c r="G335" s="9">
        <f t="shared" si="38"/>
        <v>0</v>
      </c>
      <c r="H335" s="11">
        <v>1.02</v>
      </c>
      <c r="I335" s="12" cm="1">
        <f t="array" ref="I335">INDEX(Debt[],MATCH(Debt[[#This Row],[Base Year]]&amp;Debt[[#This Row],[DistrictNumber]],Debt[[Fiscal Year]:[Fiscal Year]]&amp;Debt[[DistrictNumber]:[DistrictNumber]],0),9)*$H335</f>
        <v>0</v>
      </c>
      <c r="J335" s="15">
        <f>IF(Debt[[#This Row],[Unadjusted Maximum Revenue]]/(Debt[[#This Row],[Proposed Taxable Valuation]]/1000)&gt;Debt[[#This Row],[Max Debt RATE]],Debt[[#This Row],[Max Debt RATE]],Debt[[#This Row],[Unadjusted Maximum Revenue]]/(Debt[[#This Row],[Proposed Taxable Valuation]]/1000))</f>
        <v>0</v>
      </c>
      <c r="K335" s="26">
        <f>ROUND(Debt[[#This Row],[Proposed Taxable Valuation]]/1000*Debt[[#This Row],[Adjusted Rate]],0)</f>
        <v>0</v>
      </c>
      <c r="L335" s="19">
        <f t="shared" si="33"/>
        <v>0</v>
      </c>
      <c r="M335" s="17">
        <f t="shared" si="39"/>
        <v>0</v>
      </c>
      <c r="N335">
        <v>202382284.30853415</v>
      </c>
      <c r="O335">
        <f>INDEX($R$3:$T$335,MATCH(Debt[[#This Row],[DistrictNumber]],$R$3:$R$335,0),3)</f>
        <v>0</v>
      </c>
      <c r="P335" s="9">
        <f t="shared" si="35"/>
        <v>0</v>
      </c>
      <c r="R335" t="s">
        <v>660</v>
      </c>
      <c r="S335" s="37" t="s">
        <v>660</v>
      </c>
    </row>
    <row r="336" spans="1:20" x14ac:dyDescent="0.35">
      <c r="A336" s="13">
        <v>2027</v>
      </c>
      <c r="B336" s="13">
        <f t="shared" si="30"/>
        <v>2026</v>
      </c>
      <c r="C336" t="s">
        <v>14</v>
      </c>
      <c r="D336" t="s">
        <v>15</v>
      </c>
      <c r="E336" s="5">
        <v>442050474.88622391</v>
      </c>
      <c r="F336" s="13">
        <f>INDEX($R$3:$T$335,MATCH(Debt[[#This Row],[DistrictNumber]],$R$3:$R$335,0),3)</f>
        <v>0</v>
      </c>
      <c r="G336" s="9">
        <f t="shared" si="38"/>
        <v>0</v>
      </c>
      <c r="H336" s="11">
        <v>1.02</v>
      </c>
      <c r="I336" s="12" cm="1">
        <f t="array" ref="I336">INDEX(Debt[],MATCH(Debt[[#This Row],[Base Year]]&amp;Debt[[#This Row],[DistrictNumber]],Debt[[Fiscal Year]:[Fiscal Year]]&amp;Debt[[DistrictNumber]:[DistrictNumber]],0),9)*$H336</f>
        <v>0</v>
      </c>
      <c r="J336" s="15">
        <f>IF(Debt[[#This Row],[Unadjusted Maximum Revenue]]/(Debt[[#This Row],[Proposed Taxable Valuation]]/1000)&gt;Debt[[#This Row],[Max Debt RATE]],Debt[[#This Row],[Max Debt RATE]],Debt[[#This Row],[Unadjusted Maximum Revenue]]/(Debt[[#This Row],[Proposed Taxable Valuation]]/1000))</f>
        <v>0</v>
      </c>
      <c r="K336" s="26">
        <f>ROUND(Debt[[#This Row],[Proposed Taxable Valuation]]/1000*Debt[[#This Row],[Adjusted Rate]],0)</f>
        <v>0</v>
      </c>
      <c r="L336" s="19">
        <f t="shared" si="33"/>
        <v>0</v>
      </c>
      <c r="M336" s="17">
        <f t="shared" si="39"/>
        <v>0</v>
      </c>
      <c r="N336">
        <v>387303672.50589508</v>
      </c>
      <c r="O336">
        <f>INDEX($R$3:$T$335,MATCH(Debt[[#This Row],[DistrictNumber]],$R$3:$R$335,0),3)</f>
        <v>0</v>
      </c>
      <c r="P336" s="9">
        <f t="shared" si="35"/>
        <v>0</v>
      </c>
    </row>
    <row r="337" spans="1:16" x14ac:dyDescent="0.35">
      <c r="A337" s="13">
        <v>2027</v>
      </c>
      <c r="B337" s="13">
        <f t="shared" si="30"/>
        <v>2026</v>
      </c>
      <c r="C337" t="s">
        <v>16</v>
      </c>
      <c r="D337" t="s">
        <v>17</v>
      </c>
      <c r="E337" s="5">
        <v>346965447.98521757</v>
      </c>
      <c r="F337" s="13">
        <f>INDEX($R$3:$T$335,MATCH(Debt[[#This Row],[DistrictNumber]],$R$3:$R$335,0),3)</f>
        <v>3.3382700000000001</v>
      </c>
      <c r="G337" s="9">
        <f t="shared" si="38"/>
        <v>1158264.3460456121</v>
      </c>
      <c r="H337" s="11">
        <v>1.02</v>
      </c>
      <c r="I337" s="12" cm="1">
        <f t="array" ref="I337">INDEX(Debt[],MATCH(Debt[[#This Row],[Base Year]]&amp;Debt[[#This Row],[DistrictNumber]],Debt[[Fiscal Year]:[Fiscal Year]]&amp;Debt[[DistrictNumber]:[DistrictNumber]],0),9)*$H337</f>
        <v>952540.41237536212</v>
      </c>
      <c r="J337" s="15">
        <f>IF(Debt[[#This Row],[Unadjusted Maximum Revenue]]/(Debt[[#This Row],[Proposed Taxable Valuation]]/1000)&gt;Debt[[#This Row],[Max Debt RATE]],Debt[[#This Row],[Max Debt RATE]],Debt[[#This Row],[Unadjusted Maximum Revenue]]/(Debt[[#This Row],[Proposed Taxable Valuation]]/1000))</f>
        <v>2.7453465983619934</v>
      </c>
      <c r="K337" s="26">
        <f>ROUND(Debt[[#This Row],[Proposed Taxable Valuation]]/1000*Debt[[#This Row],[Adjusted Rate]],0)</f>
        <v>952540</v>
      </c>
      <c r="L337" s="19">
        <f t="shared" si="33"/>
        <v>-205723.93367025</v>
      </c>
      <c r="M337" s="17">
        <f t="shared" si="39"/>
        <v>-0.59292340163800672</v>
      </c>
      <c r="N337">
        <v>293517779.14704084</v>
      </c>
      <c r="O337">
        <f>INDEX($R$3:$T$335,MATCH(Debt[[#This Row],[DistrictNumber]],$R$3:$R$335,0),3)</f>
        <v>3.3382700000000001</v>
      </c>
      <c r="P337" s="9">
        <f t="shared" si="35"/>
        <v>979841.59659319208</v>
      </c>
    </row>
    <row r="338" spans="1:16" x14ac:dyDescent="0.35">
      <c r="A338" s="13">
        <v>2027</v>
      </c>
      <c r="B338" s="13">
        <f t="shared" si="30"/>
        <v>2026</v>
      </c>
      <c r="C338" t="s">
        <v>18</v>
      </c>
      <c r="D338" t="s">
        <v>19</v>
      </c>
      <c r="E338" s="5">
        <v>184810030.94859698</v>
      </c>
      <c r="F338" s="13">
        <f>INDEX($R$3:$T$335,MATCH(Debt[[#This Row],[DistrictNumber]],$R$3:$R$335,0),3)</f>
        <v>0</v>
      </c>
      <c r="G338" s="9">
        <f t="shared" si="38"/>
        <v>0</v>
      </c>
      <c r="H338" s="11">
        <v>1.02</v>
      </c>
      <c r="I338" s="12" cm="1">
        <f t="array" ref="I338">INDEX(Debt[],MATCH(Debt[[#This Row],[Base Year]]&amp;Debt[[#This Row],[DistrictNumber]],Debt[[Fiscal Year]:[Fiscal Year]]&amp;Debt[[DistrictNumber]:[DistrictNumber]],0),9)*$H338</f>
        <v>0</v>
      </c>
      <c r="J338" s="15">
        <f>IF(Debt[[#This Row],[Unadjusted Maximum Revenue]]/(Debt[[#This Row],[Proposed Taxable Valuation]]/1000)&gt;Debt[[#This Row],[Max Debt RATE]],Debt[[#This Row],[Max Debt RATE]],Debt[[#This Row],[Unadjusted Maximum Revenue]]/(Debt[[#This Row],[Proposed Taxable Valuation]]/1000))</f>
        <v>0</v>
      </c>
      <c r="K338" s="26">
        <f>ROUND(Debt[[#This Row],[Proposed Taxable Valuation]]/1000*Debt[[#This Row],[Adjusted Rate]],0)</f>
        <v>0</v>
      </c>
      <c r="L338" s="19">
        <f t="shared" si="33"/>
        <v>0</v>
      </c>
      <c r="M338" s="17">
        <f t="shared" si="39"/>
        <v>0</v>
      </c>
      <c r="N338">
        <v>173127650.34176946</v>
      </c>
      <c r="O338">
        <f>INDEX($R$3:$T$335,MATCH(Debt[[#This Row],[DistrictNumber]],$R$3:$R$335,0),3)</f>
        <v>0</v>
      </c>
      <c r="P338" s="9">
        <f t="shared" si="35"/>
        <v>0</v>
      </c>
    </row>
    <row r="339" spans="1:16" x14ac:dyDescent="0.35">
      <c r="A339" s="13">
        <v>2027</v>
      </c>
      <c r="B339" s="13">
        <f t="shared" si="30"/>
        <v>2026</v>
      </c>
      <c r="C339" t="s">
        <v>20</v>
      </c>
      <c r="D339" t="s">
        <v>21</v>
      </c>
      <c r="E339" s="5">
        <v>1373075767.0349267</v>
      </c>
      <c r="F339" s="13">
        <f>INDEX($R$3:$T$335,MATCH(Debt[[#This Row],[DistrictNumber]],$R$3:$R$335,0),3)</f>
        <v>0</v>
      </c>
      <c r="G339" s="9">
        <f t="shared" si="38"/>
        <v>0</v>
      </c>
      <c r="H339" s="11">
        <v>1.02</v>
      </c>
      <c r="I339" s="12" cm="1">
        <f t="array" ref="I339">INDEX(Debt[],MATCH(Debt[[#This Row],[Base Year]]&amp;Debt[[#This Row],[DistrictNumber]],Debt[[Fiscal Year]:[Fiscal Year]]&amp;Debt[[DistrictNumber]:[DistrictNumber]],0),9)*$H339</f>
        <v>0</v>
      </c>
      <c r="J339" s="15">
        <f>IF(Debt[[#This Row],[Unadjusted Maximum Revenue]]/(Debt[[#This Row],[Proposed Taxable Valuation]]/1000)&gt;Debt[[#This Row],[Max Debt RATE]],Debt[[#This Row],[Max Debt RATE]],Debt[[#This Row],[Unadjusted Maximum Revenue]]/(Debt[[#This Row],[Proposed Taxable Valuation]]/1000))</f>
        <v>0</v>
      </c>
      <c r="K339" s="26">
        <f>ROUND(Debt[[#This Row],[Proposed Taxable Valuation]]/1000*Debt[[#This Row],[Adjusted Rate]],0)</f>
        <v>0</v>
      </c>
      <c r="L339" s="19">
        <f t="shared" si="33"/>
        <v>0</v>
      </c>
      <c r="M339" s="17">
        <f t="shared" si="39"/>
        <v>0</v>
      </c>
      <c r="N339">
        <v>1252360081.3862951</v>
      </c>
      <c r="O339">
        <f>INDEX($R$3:$T$335,MATCH(Debt[[#This Row],[DistrictNumber]],$R$3:$R$335,0),3)</f>
        <v>0</v>
      </c>
      <c r="P339" s="9">
        <f t="shared" si="35"/>
        <v>0</v>
      </c>
    </row>
    <row r="340" spans="1:16" x14ac:dyDescent="0.35">
      <c r="A340" s="13">
        <v>2027</v>
      </c>
      <c r="B340" s="13">
        <f t="shared" si="30"/>
        <v>2026</v>
      </c>
      <c r="C340" t="s">
        <v>22</v>
      </c>
      <c r="D340" t="s">
        <v>23</v>
      </c>
      <c r="E340" s="5">
        <v>807197592.25639439</v>
      </c>
      <c r="F340" s="13">
        <f>INDEX($R$3:$T$335,MATCH(Debt[[#This Row],[DistrictNumber]],$R$3:$R$335,0),3)</f>
        <v>0.81262000000000001</v>
      </c>
      <c r="G340" s="9">
        <f t="shared" si="38"/>
        <v>655944.90741939121</v>
      </c>
      <c r="H340" s="11">
        <v>1.02</v>
      </c>
      <c r="I340" s="12" cm="1">
        <f t="array" ref="I340">INDEX(Debt[],MATCH(Debt[[#This Row],[Base Year]]&amp;Debt[[#This Row],[DistrictNumber]],Debt[[Fiscal Year]:[Fiscal Year]]&amp;Debt[[DistrictNumber]:[DistrictNumber]],0),9)*$H340</f>
        <v>556145.40015439317</v>
      </c>
      <c r="J340" s="15">
        <f>IF(Debt[[#This Row],[Unadjusted Maximum Revenue]]/(Debt[[#This Row],[Proposed Taxable Valuation]]/1000)&gt;Debt[[#This Row],[Max Debt RATE]],Debt[[#This Row],[Max Debt RATE]],Debt[[#This Row],[Unadjusted Maximum Revenue]]/(Debt[[#This Row],[Proposed Taxable Valuation]]/1000))</f>
        <v>0.68898297701777811</v>
      </c>
      <c r="K340" s="26">
        <f>ROUND(Debt[[#This Row],[Proposed Taxable Valuation]]/1000*Debt[[#This Row],[Adjusted Rate]],0)</f>
        <v>556145</v>
      </c>
      <c r="L340" s="19">
        <f t="shared" si="33"/>
        <v>-99799.507264998043</v>
      </c>
      <c r="M340" s="17">
        <f t="shared" si="39"/>
        <v>-0.1236370229822219</v>
      </c>
      <c r="N340">
        <v>701662340.50776386</v>
      </c>
      <c r="O340">
        <f>INDEX($R$3:$T$335,MATCH(Debt[[#This Row],[DistrictNumber]],$R$3:$R$335,0),3)</f>
        <v>0.81262000000000001</v>
      </c>
      <c r="P340" s="9">
        <f t="shared" si="35"/>
        <v>570184.85114341916</v>
      </c>
    </row>
    <row r="341" spans="1:16" x14ac:dyDescent="0.35">
      <c r="A341" s="13">
        <v>2027</v>
      </c>
      <c r="B341" s="13">
        <f t="shared" si="30"/>
        <v>2026</v>
      </c>
      <c r="C341" t="s">
        <v>24</v>
      </c>
      <c r="D341" t="s">
        <v>25</v>
      </c>
      <c r="E341" s="5">
        <v>674869781.09660625</v>
      </c>
      <c r="F341" s="13">
        <f>INDEX($R$3:$T$335,MATCH(Debt[[#This Row],[DistrictNumber]],$R$3:$R$335,0),3)</f>
        <v>0</v>
      </c>
      <c r="G341" s="9">
        <f t="shared" si="38"/>
        <v>0</v>
      </c>
      <c r="H341" s="11">
        <v>1.02</v>
      </c>
      <c r="I341" s="12" cm="1">
        <f t="array" ref="I341">INDEX(Debt[],MATCH(Debt[[#This Row],[Base Year]]&amp;Debt[[#This Row],[DistrictNumber]],Debt[[Fiscal Year]:[Fiscal Year]]&amp;Debt[[DistrictNumber]:[DistrictNumber]],0),9)*$H341</f>
        <v>0</v>
      </c>
      <c r="J341" s="15">
        <f>IF(Debt[[#This Row],[Unadjusted Maximum Revenue]]/(Debt[[#This Row],[Proposed Taxable Valuation]]/1000)&gt;Debt[[#This Row],[Max Debt RATE]],Debt[[#This Row],[Max Debt RATE]],Debt[[#This Row],[Unadjusted Maximum Revenue]]/(Debt[[#This Row],[Proposed Taxable Valuation]]/1000))</f>
        <v>0</v>
      </c>
      <c r="K341" s="26">
        <f>ROUND(Debt[[#This Row],[Proposed Taxable Valuation]]/1000*Debt[[#This Row],[Adjusted Rate]],0)</f>
        <v>0</v>
      </c>
      <c r="L341" s="19">
        <f t="shared" si="33"/>
        <v>0</v>
      </c>
      <c r="M341" s="17">
        <f t="shared" si="39"/>
        <v>0</v>
      </c>
      <c r="N341">
        <v>622648508.20400703</v>
      </c>
      <c r="O341">
        <f>INDEX($R$3:$T$335,MATCH(Debt[[#This Row],[DistrictNumber]],$R$3:$R$335,0),3)</f>
        <v>0</v>
      </c>
      <c r="P341" s="9">
        <f t="shared" si="35"/>
        <v>0</v>
      </c>
    </row>
    <row r="342" spans="1:16" x14ac:dyDescent="0.35">
      <c r="A342" s="13">
        <v>2027</v>
      </c>
      <c r="B342" s="13">
        <f t="shared" si="30"/>
        <v>2026</v>
      </c>
      <c r="C342" t="s">
        <v>26</v>
      </c>
      <c r="D342" t="s">
        <v>27</v>
      </c>
      <c r="E342" s="5">
        <v>4055544208.6603894</v>
      </c>
      <c r="F342" s="13">
        <f>INDEX($R$3:$T$335,MATCH(Debt[[#This Row],[DistrictNumber]],$R$3:$R$335,0),3)</f>
        <v>4.0470300000000003</v>
      </c>
      <c r="G342" s="9">
        <f t="shared" si="38"/>
        <v>16412909.078774856</v>
      </c>
      <c r="H342" s="11">
        <v>1.02</v>
      </c>
      <c r="I342" s="12" cm="1">
        <f t="array" ref="I342">INDEX(Debt[],MATCH(Debt[[#This Row],[Base Year]]&amp;Debt[[#This Row],[DistrictNumber]],Debt[[Fiscal Year]:[Fiscal Year]]&amp;Debt[[DistrictNumber]:[DistrictNumber]],0),9)*$H342</f>
        <v>13936399.850156941</v>
      </c>
      <c r="J342" s="15">
        <f>IF(Debt[[#This Row],[Unadjusted Maximum Revenue]]/(Debt[[#This Row],[Proposed Taxable Valuation]]/1000)&gt;Debt[[#This Row],[Max Debt RATE]],Debt[[#This Row],[Max Debt RATE]],Debt[[#This Row],[Unadjusted Maximum Revenue]]/(Debt[[#This Row],[Proposed Taxable Valuation]]/1000))</f>
        <v>3.4363821803240446</v>
      </c>
      <c r="K342" s="26">
        <f>ROUND(Debt[[#This Row],[Proposed Taxable Valuation]]/1000*Debt[[#This Row],[Adjusted Rate]],0)</f>
        <v>13936400</v>
      </c>
      <c r="L342" s="19">
        <f t="shared" si="33"/>
        <v>-2476509.2286179159</v>
      </c>
      <c r="M342" s="17">
        <f t="shared" si="39"/>
        <v>-0.61064781967595572</v>
      </c>
      <c r="N342">
        <v>3414649042.8399482</v>
      </c>
      <c r="O342">
        <f>INDEX($R$3:$T$335,MATCH(Debt[[#This Row],[DistrictNumber]],$R$3:$R$335,0),3)</f>
        <v>4.0470300000000003</v>
      </c>
      <c r="P342" s="9">
        <f t="shared" si="35"/>
        <v>13819187.115844557</v>
      </c>
    </row>
    <row r="343" spans="1:16" x14ac:dyDescent="0.35">
      <c r="A343" s="13">
        <v>2027</v>
      </c>
      <c r="B343" s="13">
        <f t="shared" si="30"/>
        <v>2026</v>
      </c>
      <c r="C343" t="s">
        <v>28</v>
      </c>
      <c r="D343" t="s">
        <v>29</v>
      </c>
      <c r="E343" s="5">
        <v>632281590.10275877</v>
      </c>
      <c r="F343" s="13">
        <f>INDEX($R$3:$T$335,MATCH(Debt[[#This Row],[DistrictNumber]],$R$3:$R$335,0),3)</f>
        <v>4.0498399999999997</v>
      </c>
      <c r="G343" s="9">
        <f t="shared" si="38"/>
        <v>2560639.2748617562</v>
      </c>
      <c r="H343" s="11">
        <v>1.02</v>
      </c>
      <c r="I343" s="12" cm="1">
        <f t="array" ref="I343">INDEX(Debt[],MATCH(Debt[[#This Row],[Base Year]]&amp;Debt[[#This Row],[DistrictNumber]],Debt[[Fiscal Year]:[Fiscal Year]]&amp;Debt[[DistrictNumber]:[DistrictNumber]],0),9)*$H343</f>
        <v>2124800.4306435501</v>
      </c>
      <c r="J343" s="15">
        <f>IF(Debt[[#This Row],[Unadjusted Maximum Revenue]]/(Debt[[#This Row],[Proposed Taxable Valuation]]/1000)&gt;Debt[[#This Row],[Max Debt RATE]],Debt[[#This Row],[Max Debt RATE]],Debt[[#This Row],[Unadjusted Maximum Revenue]]/(Debt[[#This Row],[Proposed Taxable Valuation]]/1000))</f>
        <v>3.360528700983096</v>
      </c>
      <c r="K343" s="26">
        <f>ROUND(Debt[[#This Row],[Proposed Taxable Valuation]]/1000*Debt[[#This Row],[Adjusted Rate]],0)</f>
        <v>2124800</v>
      </c>
      <c r="L343" s="19">
        <f t="shared" si="33"/>
        <v>-435838.84421820613</v>
      </c>
      <c r="M343" s="17">
        <f t="shared" si="39"/>
        <v>-0.68931129901690369</v>
      </c>
      <c r="N343">
        <v>535237047.02987868</v>
      </c>
      <c r="O343">
        <f>INDEX($R$3:$T$335,MATCH(Debt[[#This Row],[DistrictNumber]],$R$3:$R$335,0),3)</f>
        <v>4.0498399999999997</v>
      </c>
      <c r="P343" s="9">
        <f t="shared" si="35"/>
        <v>2167624.4025434838</v>
      </c>
    </row>
    <row r="344" spans="1:16" x14ac:dyDescent="0.35">
      <c r="A344" s="13">
        <v>2027</v>
      </c>
      <c r="B344" s="13">
        <f t="shared" si="30"/>
        <v>2026</v>
      </c>
      <c r="C344" t="s">
        <v>30</v>
      </c>
      <c r="D344" t="s">
        <v>31</v>
      </c>
      <c r="E344" s="5">
        <v>158535235.96180502</v>
      </c>
      <c r="F344" s="13">
        <f>INDEX($R$3:$T$335,MATCH(Debt[[#This Row],[DistrictNumber]],$R$3:$R$335,0),3)</f>
        <v>0</v>
      </c>
      <c r="G344" s="9">
        <f t="shared" si="38"/>
        <v>0</v>
      </c>
      <c r="H344" s="11">
        <v>1.02</v>
      </c>
      <c r="I344" s="12" cm="1">
        <f t="array" ref="I344">INDEX(Debt[],MATCH(Debt[[#This Row],[Base Year]]&amp;Debt[[#This Row],[DistrictNumber]],Debt[[Fiscal Year]:[Fiscal Year]]&amp;Debt[[DistrictNumber]:[DistrictNumber]],0),9)*$H344</f>
        <v>0</v>
      </c>
      <c r="J344" s="15">
        <f>IF(Debt[[#This Row],[Unadjusted Maximum Revenue]]/(Debt[[#This Row],[Proposed Taxable Valuation]]/1000)&gt;Debt[[#This Row],[Max Debt RATE]],Debt[[#This Row],[Max Debt RATE]],Debt[[#This Row],[Unadjusted Maximum Revenue]]/(Debt[[#This Row],[Proposed Taxable Valuation]]/1000))</f>
        <v>0</v>
      </c>
      <c r="K344" s="26">
        <f>ROUND(Debt[[#This Row],[Proposed Taxable Valuation]]/1000*Debt[[#This Row],[Adjusted Rate]],0)</f>
        <v>0</v>
      </c>
      <c r="L344" s="19">
        <f t="shared" si="33"/>
        <v>0</v>
      </c>
      <c r="M344" s="17">
        <f t="shared" si="39"/>
        <v>0</v>
      </c>
      <c r="N344">
        <v>141935136.5270735</v>
      </c>
      <c r="O344">
        <f>INDEX($R$3:$T$335,MATCH(Debt[[#This Row],[DistrictNumber]],$R$3:$R$335,0),3)</f>
        <v>0</v>
      </c>
      <c r="P344" s="9">
        <f t="shared" si="35"/>
        <v>0</v>
      </c>
    </row>
    <row r="345" spans="1:16" x14ac:dyDescent="0.35">
      <c r="A345" s="13">
        <v>2027</v>
      </c>
      <c r="B345" s="13">
        <f t="shared" si="30"/>
        <v>2026</v>
      </c>
      <c r="C345" t="s">
        <v>32</v>
      </c>
      <c r="D345" t="s">
        <v>33</v>
      </c>
      <c r="E345" s="5">
        <v>7734276500.0352907</v>
      </c>
      <c r="F345" s="13">
        <f>INDEX($R$3:$T$335,MATCH(Debt[[#This Row],[DistrictNumber]],$R$3:$R$335,0),3)</f>
        <v>2.59</v>
      </c>
      <c r="G345" s="9">
        <f t="shared" si="38"/>
        <v>20031776.135091402</v>
      </c>
      <c r="H345" s="11">
        <v>1.02</v>
      </c>
      <c r="I345" s="12" cm="1">
        <f t="array" ref="I345">INDEX(Debt[],MATCH(Debt[[#This Row],[Base Year]]&amp;Debt[[#This Row],[DistrictNumber]],Debt[[Fiscal Year]:[Fiscal Year]]&amp;Debt[[DistrictNumber]:[DistrictNumber]],0),9)*$H345</f>
        <v>15933598.133207999</v>
      </c>
      <c r="J345" s="15">
        <f>IF(Debt[[#This Row],[Unadjusted Maximum Revenue]]/(Debt[[#This Row],[Proposed Taxable Valuation]]/1000)&gt;Debt[[#This Row],[Max Debt RATE]],Debt[[#This Row],[Max Debt RATE]],Debt[[#This Row],[Unadjusted Maximum Revenue]]/(Debt[[#This Row],[Proposed Taxable Valuation]]/1000))</f>
        <v>2.0601278132654421</v>
      </c>
      <c r="K345" s="26">
        <f>ROUND(Debt[[#This Row],[Proposed Taxable Valuation]]/1000*Debt[[#This Row],[Adjusted Rate]],0)</f>
        <v>15933598</v>
      </c>
      <c r="L345" s="19">
        <f t="shared" si="33"/>
        <v>-4098178.0018834025</v>
      </c>
      <c r="M345" s="17">
        <f t="shared" si="39"/>
        <v>-0.52987218673455772</v>
      </c>
      <c r="N345">
        <v>6449368916.0446405</v>
      </c>
      <c r="O345">
        <f>INDEX($R$3:$T$335,MATCH(Debt[[#This Row],[DistrictNumber]],$R$3:$R$335,0),3)</f>
        <v>2.59</v>
      </c>
      <c r="P345" s="9">
        <f t="shared" si="35"/>
        <v>16703865.492555618</v>
      </c>
    </row>
    <row r="346" spans="1:16" x14ac:dyDescent="0.35">
      <c r="A346" s="13">
        <v>2027</v>
      </c>
      <c r="B346" s="13">
        <f t="shared" si="30"/>
        <v>2026</v>
      </c>
      <c r="C346" t="s">
        <v>34</v>
      </c>
      <c r="D346" t="s">
        <v>35</v>
      </c>
      <c r="E346" s="5">
        <v>439200202.3111608</v>
      </c>
      <c r="F346" s="13">
        <f>INDEX($R$3:$T$335,MATCH(Debt[[#This Row],[DistrictNumber]],$R$3:$R$335,0),3)</f>
        <v>0</v>
      </c>
      <c r="G346" s="9">
        <f t="shared" si="38"/>
        <v>0</v>
      </c>
      <c r="H346" s="11">
        <v>1.02</v>
      </c>
      <c r="I346" s="12" cm="1">
        <f t="array" ref="I346">INDEX(Debt[],MATCH(Debt[[#This Row],[Base Year]]&amp;Debt[[#This Row],[DistrictNumber]],Debt[[Fiscal Year]:[Fiscal Year]]&amp;Debt[[DistrictNumber]:[DistrictNumber]],0),9)*$H346</f>
        <v>0</v>
      </c>
      <c r="J346" s="15">
        <f>IF(Debt[[#This Row],[Unadjusted Maximum Revenue]]/(Debt[[#This Row],[Proposed Taxable Valuation]]/1000)&gt;Debt[[#This Row],[Max Debt RATE]],Debt[[#This Row],[Max Debt RATE]],Debt[[#This Row],[Unadjusted Maximum Revenue]]/(Debt[[#This Row],[Proposed Taxable Valuation]]/1000))</f>
        <v>0</v>
      </c>
      <c r="K346" s="26">
        <f>ROUND(Debt[[#This Row],[Proposed Taxable Valuation]]/1000*Debt[[#This Row],[Adjusted Rate]],0)</f>
        <v>0</v>
      </c>
      <c r="L346" s="19">
        <f t="shared" si="33"/>
        <v>0</v>
      </c>
      <c r="M346" s="17">
        <f t="shared" si="39"/>
        <v>0</v>
      </c>
      <c r="N346">
        <v>391114369.0881741</v>
      </c>
      <c r="O346">
        <f>INDEX($R$3:$T$335,MATCH(Debt[[#This Row],[DistrictNumber]],$R$3:$R$335,0),3)</f>
        <v>0</v>
      </c>
      <c r="P346" s="9">
        <f t="shared" si="35"/>
        <v>0</v>
      </c>
    </row>
    <row r="347" spans="1:16" x14ac:dyDescent="0.35">
      <c r="A347" s="13">
        <v>2027</v>
      </c>
      <c r="B347" s="13">
        <f t="shared" si="30"/>
        <v>2026</v>
      </c>
      <c r="C347" t="s">
        <v>36</v>
      </c>
      <c r="D347" t="s">
        <v>37</v>
      </c>
      <c r="E347" s="5">
        <v>354551887.12478602</v>
      </c>
      <c r="F347" s="13">
        <f>INDEX($R$3:$T$335,MATCH(Debt[[#This Row],[DistrictNumber]],$R$3:$R$335,0),3)</f>
        <v>0</v>
      </c>
      <c r="G347" s="9">
        <f t="shared" si="38"/>
        <v>0</v>
      </c>
      <c r="H347" s="11">
        <v>1.02</v>
      </c>
      <c r="I347" s="12" cm="1">
        <f t="array" ref="I347">INDEX(Debt[],MATCH(Debt[[#This Row],[Base Year]]&amp;Debt[[#This Row],[DistrictNumber]],Debt[[Fiscal Year]:[Fiscal Year]]&amp;Debt[[DistrictNumber]:[DistrictNumber]],0),9)*$H347</f>
        <v>0</v>
      </c>
      <c r="J347" s="15">
        <f>IF(Debt[[#This Row],[Unadjusted Maximum Revenue]]/(Debt[[#This Row],[Proposed Taxable Valuation]]/1000)&gt;Debt[[#This Row],[Max Debt RATE]],Debt[[#This Row],[Max Debt RATE]],Debt[[#This Row],[Unadjusted Maximum Revenue]]/(Debt[[#This Row],[Proposed Taxable Valuation]]/1000))</f>
        <v>0</v>
      </c>
      <c r="K347" s="26">
        <f>ROUND(Debt[[#This Row],[Proposed Taxable Valuation]]/1000*Debt[[#This Row],[Adjusted Rate]],0)</f>
        <v>0</v>
      </c>
      <c r="L347" s="19">
        <f t="shared" si="33"/>
        <v>0</v>
      </c>
      <c r="M347" s="17">
        <f t="shared" si="39"/>
        <v>0</v>
      </c>
      <c r="N347">
        <v>332329868.31607854</v>
      </c>
      <c r="O347">
        <f>INDEX($R$3:$T$335,MATCH(Debt[[#This Row],[DistrictNumber]],$R$3:$R$335,0),3)</f>
        <v>0</v>
      </c>
      <c r="P347" s="9">
        <f t="shared" si="35"/>
        <v>0</v>
      </c>
    </row>
    <row r="348" spans="1:16" x14ac:dyDescent="0.35">
      <c r="A348" s="13">
        <v>2027</v>
      </c>
      <c r="B348" s="13">
        <f t="shared" si="30"/>
        <v>2026</v>
      </c>
      <c r="C348" t="s">
        <v>38</v>
      </c>
      <c r="D348" t="s">
        <v>39</v>
      </c>
      <c r="E348" s="5">
        <v>718780634.84674895</v>
      </c>
      <c r="F348" s="13">
        <f>INDEX($R$3:$T$335,MATCH(Debt[[#This Row],[DistrictNumber]],$R$3:$R$335,0),3)</f>
        <v>2.29765</v>
      </c>
      <c r="G348" s="9">
        <f t="shared" si="38"/>
        <v>1651506.3256556327</v>
      </c>
      <c r="H348" s="11">
        <v>1.02</v>
      </c>
      <c r="I348" s="12" cm="1">
        <f t="array" ref="I348">INDEX(Debt[],MATCH(Debt[[#This Row],[Base Year]]&amp;Debt[[#This Row],[DistrictNumber]],Debt[[Fiscal Year]:[Fiscal Year]]&amp;Debt[[DistrictNumber]:[DistrictNumber]],0),9)*$H348</f>
        <v>1453182.1796030612</v>
      </c>
      <c r="J348" s="15">
        <f>IF(Debt[[#This Row],[Unadjusted Maximum Revenue]]/(Debt[[#This Row],[Proposed Taxable Valuation]]/1000)&gt;Debt[[#This Row],[Max Debt RATE]],Debt[[#This Row],[Max Debt RATE]],Debt[[#This Row],[Unadjusted Maximum Revenue]]/(Debt[[#This Row],[Proposed Taxable Valuation]]/1000))</f>
        <v>2.0217325135823865</v>
      </c>
      <c r="K348" s="26">
        <f>ROUND(Debt[[#This Row],[Proposed Taxable Valuation]]/1000*Debt[[#This Row],[Adjusted Rate]],0)</f>
        <v>1453182</v>
      </c>
      <c r="L348" s="19">
        <f t="shared" si="33"/>
        <v>-198324.14605257148</v>
      </c>
      <c r="M348" s="17">
        <f t="shared" si="39"/>
        <v>-0.27591748641761349</v>
      </c>
      <c r="N348">
        <v>638171538.90644455</v>
      </c>
      <c r="O348">
        <f>INDEX($R$3:$T$335,MATCH(Debt[[#This Row],[DistrictNumber]],$R$3:$R$335,0),3)</f>
        <v>2.29765</v>
      </c>
      <c r="P348" s="9">
        <f t="shared" si="35"/>
        <v>1466294.8363683922</v>
      </c>
    </row>
    <row r="349" spans="1:16" x14ac:dyDescent="0.35">
      <c r="A349" s="13">
        <v>2027</v>
      </c>
      <c r="B349" s="13">
        <f t="shared" si="30"/>
        <v>2026</v>
      </c>
      <c r="C349" t="s">
        <v>40</v>
      </c>
      <c r="D349" t="s">
        <v>41</v>
      </c>
      <c r="E349" s="5">
        <v>459459224.28586018</v>
      </c>
      <c r="F349" s="13">
        <f>INDEX($R$3:$T$335,MATCH(Debt[[#This Row],[DistrictNumber]],$R$3:$R$335,0),3)</f>
        <v>1.5046600000000001</v>
      </c>
      <c r="G349" s="9">
        <f t="shared" si="38"/>
        <v>691329.91641396249</v>
      </c>
      <c r="H349" s="11">
        <v>1.02</v>
      </c>
      <c r="I349" s="12" cm="1">
        <f t="array" ref="I349">INDEX(Debt[],MATCH(Debt[[#This Row],[Base Year]]&amp;Debt[[#This Row],[DistrictNumber]],Debt[[Fiscal Year]:[Fiscal Year]]&amp;Debt[[DistrictNumber]:[DistrictNumber]],0),9)*$H349</f>
        <v>586706.05645400763</v>
      </c>
      <c r="J349" s="15">
        <f>IF(Debt[[#This Row],[Unadjusted Maximum Revenue]]/(Debt[[#This Row],[Proposed Taxable Valuation]]/1000)&gt;Debt[[#This Row],[Max Debt RATE]],Debt[[#This Row],[Max Debt RATE]],Debt[[#This Row],[Unadjusted Maximum Revenue]]/(Debt[[#This Row],[Proposed Taxable Valuation]]/1000))</f>
        <v>1.2769491294160604</v>
      </c>
      <c r="K349" s="26">
        <f>ROUND(Debt[[#This Row],[Proposed Taxable Valuation]]/1000*Debt[[#This Row],[Adjusted Rate]],0)</f>
        <v>586706</v>
      </c>
      <c r="L349" s="19">
        <f t="shared" si="33"/>
        <v>-104623.85995995486</v>
      </c>
      <c r="M349" s="17">
        <f t="shared" si="39"/>
        <v>-0.22771087058393968</v>
      </c>
      <c r="N349">
        <v>425661104.39012212</v>
      </c>
      <c r="O349">
        <f>INDEX($R$3:$T$335,MATCH(Debt[[#This Row],[DistrictNumber]],$R$3:$R$335,0),3)</f>
        <v>1.5046600000000001</v>
      </c>
      <c r="P349" s="9">
        <f t="shared" si="35"/>
        <v>640475.23733164114</v>
      </c>
    </row>
    <row r="350" spans="1:16" x14ac:dyDescent="0.35">
      <c r="A350" s="13">
        <v>2027</v>
      </c>
      <c r="B350" s="13">
        <f t="shared" si="30"/>
        <v>2026</v>
      </c>
      <c r="C350" t="s">
        <v>42</v>
      </c>
      <c r="D350" t="s">
        <v>43</v>
      </c>
      <c r="E350" s="5">
        <v>916114421.75260067</v>
      </c>
      <c r="F350" s="13">
        <f>INDEX($R$3:$T$335,MATCH(Debt[[#This Row],[DistrictNumber]],$R$3:$R$335,0),3)</f>
        <v>3.5121699999999998</v>
      </c>
      <c r="G350" s="9">
        <f t="shared" si="38"/>
        <v>3217549.5886468315</v>
      </c>
      <c r="H350" s="11">
        <v>1.02</v>
      </c>
      <c r="I350" s="12" cm="1">
        <f t="array" ref="I350">INDEX(Debt[],MATCH(Debt[[#This Row],[Base Year]]&amp;Debt[[#This Row],[DistrictNumber]],Debt[[Fiscal Year]:[Fiscal Year]]&amp;Debt[[DistrictNumber]:[DistrictNumber]],0),9)*$H350</f>
        <v>2463981.1601496148</v>
      </c>
      <c r="J350" s="15">
        <f>IF(Debt[[#This Row],[Unadjusted Maximum Revenue]]/(Debt[[#This Row],[Proposed Taxable Valuation]]/1000)&gt;Debt[[#This Row],[Max Debt RATE]],Debt[[#This Row],[Max Debt RATE]],Debt[[#This Row],[Unadjusted Maximum Revenue]]/(Debt[[#This Row],[Proposed Taxable Valuation]]/1000))</f>
        <v>2.6895997941346894</v>
      </c>
      <c r="K350" s="26">
        <f>ROUND(Debt[[#This Row],[Proposed Taxable Valuation]]/1000*Debt[[#This Row],[Adjusted Rate]],0)</f>
        <v>2463981</v>
      </c>
      <c r="L350" s="19">
        <f t="shared" si="33"/>
        <v>-753568.42849721666</v>
      </c>
      <c r="M350" s="17">
        <f t="shared" si="39"/>
        <v>-0.82257020586531038</v>
      </c>
      <c r="N350">
        <v>783668867.34537673</v>
      </c>
      <c r="O350">
        <f>INDEX($R$3:$T$335,MATCH(Debt[[#This Row],[DistrictNumber]],$R$3:$R$335,0),3)</f>
        <v>3.5121699999999998</v>
      </c>
      <c r="P350" s="9">
        <f t="shared" si="35"/>
        <v>2752378.2858244115</v>
      </c>
    </row>
    <row r="351" spans="1:16" x14ac:dyDescent="0.35">
      <c r="A351" s="13">
        <v>2027</v>
      </c>
      <c r="B351" s="13">
        <f t="shared" si="30"/>
        <v>2026</v>
      </c>
      <c r="C351" t="s">
        <v>44</v>
      </c>
      <c r="D351" t="s">
        <v>45</v>
      </c>
      <c r="E351" s="5">
        <v>171458545.33549929</v>
      </c>
      <c r="F351" s="13">
        <f>INDEX($R$3:$T$335,MATCH(Debt[[#This Row],[DistrictNumber]],$R$3:$R$335,0),3)</f>
        <v>3.2291400000000001</v>
      </c>
      <c r="G351" s="9">
        <f t="shared" si="38"/>
        <v>553663.64708467422</v>
      </c>
      <c r="H351" s="11">
        <v>1.02</v>
      </c>
      <c r="I351" s="12" cm="1">
        <f t="array" ref="I351">INDEX(Debt[],MATCH(Debt[[#This Row],[Base Year]]&amp;Debt[[#This Row],[DistrictNumber]],Debt[[Fiscal Year]:[Fiscal Year]]&amp;Debt[[DistrictNumber]:[DistrictNumber]],0),9)*$H351</f>
        <v>471238.92545266444</v>
      </c>
      <c r="J351" s="15">
        <f>IF(Debt[[#This Row],[Unadjusted Maximum Revenue]]/(Debt[[#This Row],[Proposed Taxable Valuation]]/1000)&gt;Debt[[#This Row],[Max Debt RATE]],Debt[[#This Row],[Max Debt RATE]],Debt[[#This Row],[Unadjusted Maximum Revenue]]/(Debt[[#This Row],[Proposed Taxable Valuation]]/1000))</f>
        <v>2.748413177835924</v>
      </c>
      <c r="K351" s="26">
        <f>ROUND(Debt[[#This Row],[Proposed Taxable Valuation]]/1000*Debt[[#This Row],[Adjusted Rate]],0)</f>
        <v>471239</v>
      </c>
      <c r="L351" s="19">
        <f t="shared" si="33"/>
        <v>-82424.72163200978</v>
      </c>
      <c r="M351" s="17">
        <f t="shared" si="39"/>
        <v>-0.48072682216407614</v>
      </c>
      <c r="N351">
        <v>150186631.05927831</v>
      </c>
      <c r="O351">
        <f>INDEX($R$3:$T$335,MATCH(Debt[[#This Row],[DistrictNumber]],$R$3:$R$335,0),3)</f>
        <v>3.2291400000000001</v>
      </c>
      <c r="P351" s="9">
        <f t="shared" si="35"/>
        <v>484973.65781875793</v>
      </c>
    </row>
    <row r="352" spans="1:16" x14ac:dyDescent="0.35">
      <c r="A352" s="13">
        <v>2027</v>
      </c>
      <c r="B352" s="13">
        <f t="shared" si="30"/>
        <v>2026</v>
      </c>
      <c r="C352" t="s">
        <v>46</v>
      </c>
      <c r="D352" t="s">
        <v>47</v>
      </c>
      <c r="E352" s="5">
        <v>382863627.25957578</v>
      </c>
      <c r="F352" s="13">
        <f>INDEX($R$3:$T$335,MATCH(Debt[[#This Row],[DistrictNumber]],$R$3:$R$335,0),3)</f>
        <v>0</v>
      </c>
      <c r="G352" s="9">
        <f t="shared" si="38"/>
        <v>0</v>
      </c>
      <c r="H352" s="11">
        <v>1.02</v>
      </c>
      <c r="I352" s="12" cm="1">
        <f t="array" ref="I352">INDEX(Debt[],MATCH(Debt[[#This Row],[Base Year]]&amp;Debt[[#This Row],[DistrictNumber]],Debt[[Fiscal Year]:[Fiscal Year]]&amp;Debt[[DistrictNumber]:[DistrictNumber]],0),9)*$H352</f>
        <v>0</v>
      </c>
      <c r="J352" s="15">
        <f>IF(Debt[[#This Row],[Unadjusted Maximum Revenue]]/(Debt[[#This Row],[Proposed Taxable Valuation]]/1000)&gt;Debt[[#This Row],[Max Debt RATE]],Debt[[#This Row],[Max Debt RATE]],Debt[[#This Row],[Unadjusted Maximum Revenue]]/(Debt[[#This Row],[Proposed Taxable Valuation]]/1000))</f>
        <v>0</v>
      </c>
      <c r="K352" s="26">
        <f>ROUND(Debt[[#This Row],[Proposed Taxable Valuation]]/1000*Debt[[#This Row],[Adjusted Rate]],0)</f>
        <v>0</v>
      </c>
      <c r="L352" s="19">
        <f t="shared" si="33"/>
        <v>0</v>
      </c>
      <c r="M352" s="17">
        <f t="shared" si="39"/>
        <v>0</v>
      </c>
      <c r="N352">
        <v>352897452.79612243</v>
      </c>
      <c r="O352">
        <f>INDEX($R$3:$T$335,MATCH(Debt[[#This Row],[DistrictNumber]],$R$3:$R$335,0),3)</f>
        <v>0</v>
      </c>
      <c r="P352" s="9">
        <f t="shared" si="35"/>
        <v>0</v>
      </c>
    </row>
    <row r="353" spans="1:16" x14ac:dyDescent="0.35">
      <c r="A353" s="13">
        <v>2027</v>
      </c>
      <c r="B353" s="13">
        <f t="shared" si="30"/>
        <v>2026</v>
      </c>
      <c r="C353" t="s">
        <v>48</v>
      </c>
      <c r="D353" t="s">
        <v>49</v>
      </c>
      <c r="E353" s="5">
        <v>332157369.05793291</v>
      </c>
      <c r="F353" s="13">
        <f>INDEX($R$3:$T$335,MATCH(Debt[[#This Row],[DistrictNumber]],$R$3:$R$335,0),3)</f>
        <v>0</v>
      </c>
      <c r="G353" s="9">
        <f t="shared" si="38"/>
        <v>0</v>
      </c>
      <c r="H353" s="11">
        <v>1.02</v>
      </c>
      <c r="I353" s="12" cm="1">
        <f t="array" ref="I353">INDEX(Debt[],MATCH(Debt[[#This Row],[Base Year]]&amp;Debt[[#This Row],[DistrictNumber]],Debt[[Fiscal Year]:[Fiscal Year]]&amp;Debt[[DistrictNumber]:[DistrictNumber]],0),9)*$H353</f>
        <v>0</v>
      </c>
      <c r="J353" s="15">
        <f>IF(Debt[[#This Row],[Unadjusted Maximum Revenue]]/(Debt[[#This Row],[Proposed Taxable Valuation]]/1000)&gt;Debt[[#This Row],[Max Debt RATE]],Debt[[#This Row],[Max Debt RATE]],Debt[[#This Row],[Unadjusted Maximum Revenue]]/(Debt[[#This Row],[Proposed Taxable Valuation]]/1000))</f>
        <v>0</v>
      </c>
      <c r="K353" s="26">
        <f>ROUND(Debt[[#This Row],[Proposed Taxable Valuation]]/1000*Debt[[#This Row],[Adjusted Rate]],0)</f>
        <v>0</v>
      </c>
      <c r="L353" s="19">
        <f t="shared" si="33"/>
        <v>0</v>
      </c>
      <c r="M353" s="17">
        <f t="shared" si="39"/>
        <v>0</v>
      </c>
      <c r="N353">
        <v>306988675.23525858</v>
      </c>
      <c r="O353">
        <f>INDEX($R$3:$T$335,MATCH(Debt[[#This Row],[DistrictNumber]],$R$3:$R$335,0),3)</f>
        <v>0</v>
      </c>
      <c r="P353" s="9">
        <f t="shared" si="35"/>
        <v>0</v>
      </c>
    </row>
    <row r="354" spans="1:16" x14ac:dyDescent="0.35">
      <c r="A354" s="13">
        <v>2027</v>
      </c>
      <c r="B354" s="13">
        <f t="shared" si="30"/>
        <v>2026</v>
      </c>
      <c r="C354" t="s">
        <v>50</v>
      </c>
      <c r="D354" t="s">
        <v>51</v>
      </c>
      <c r="E354" s="5">
        <v>240089620.82789055</v>
      </c>
      <c r="F354" s="13">
        <f>INDEX($R$3:$T$335,MATCH(Debt[[#This Row],[DistrictNumber]],$R$3:$R$335,0),3)</f>
        <v>1.4805200000000001</v>
      </c>
      <c r="G354" s="9">
        <f t="shared" si="38"/>
        <v>355457.48542810854</v>
      </c>
      <c r="H354" s="11">
        <v>1.02</v>
      </c>
      <c r="I354" s="12" cm="1">
        <f t="array" ref="I354">INDEX(Debt[],MATCH(Debt[[#This Row],[Base Year]]&amp;Debt[[#This Row],[DistrictNumber]],Debt[[Fiscal Year]:[Fiscal Year]]&amp;Debt[[DistrictNumber]:[DistrictNumber]],0),9)*$H354</f>
        <v>309090.001870776</v>
      </c>
      <c r="J354" s="15">
        <f>IF(Debt[[#This Row],[Unadjusted Maximum Revenue]]/(Debt[[#This Row],[Proposed Taxable Valuation]]/1000)&gt;Debt[[#This Row],[Max Debt RATE]],Debt[[#This Row],[Max Debt RATE]],Debt[[#This Row],[Unadjusted Maximum Revenue]]/(Debt[[#This Row],[Proposed Taxable Valuation]]/1000))</f>
        <v>1.2873942688774069</v>
      </c>
      <c r="K354" s="26">
        <f>ROUND(Debt[[#This Row],[Proposed Taxable Valuation]]/1000*Debt[[#This Row],[Adjusted Rate]],0)</f>
        <v>309090</v>
      </c>
      <c r="L354" s="19">
        <f t="shared" si="33"/>
        <v>-46367.48355733254</v>
      </c>
      <c r="M354" s="17">
        <f t="shared" si="39"/>
        <v>-0.19312573112259313</v>
      </c>
      <c r="N354">
        <v>212165347.80003479</v>
      </c>
      <c r="O354">
        <f>INDEX($R$3:$T$335,MATCH(Debt[[#This Row],[DistrictNumber]],$R$3:$R$335,0),3)</f>
        <v>1.4805200000000001</v>
      </c>
      <c r="P354" s="9">
        <f t="shared" si="35"/>
        <v>314115.04072490754</v>
      </c>
    </row>
    <row r="355" spans="1:16" x14ac:dyDescent="0.35">
      <c r="A355" s="13">
        <v>2027</v>
      </c>
      <c r="B355" s="13">
        <f t="shared" si="30"/>
        <v>2026</v>
      </c>
      <c r="C355" t="s">
        <v>52</v>
      </c>
      <c r="D355" t="s">
        <v>53</v>
      </c>
      <c r="E355" s="5">
        <v>435017197.72694886</v>
      </c>
      <c r="F355" s="13">
        <f>INDEX($R$3:$T$335,MATCH(Debt[[#This Row],[DistrictNumber]],$R$3:$R$335,0),3)</f>
        <v>2.5564200000000001</v>
      </c>
      <c r="G355" s="9">
        <f t="shared" si="38"/>
        <v>1112086.6646131268</v>
      </c>
      <c r="H355" s="11">
        <v>1.02</v>
      </c>
      <c r="I355" s="12" cm="1">
        <f t="array" ref="I355">INDEX(Debt[],MATCH(Debt[[#This Row],[Base Year]]&amp;Debt[[#This Row],[DistrictNumber]],Debt[[Fiscal Year]:[Fiscal Year]]&amp;Debt[[DistrictNumber]:[DistrictNumber]],0),9)*$H355</f>
        <v>929449.13832174963</v>
      </c>
      <c r="J355" s="15">
        <f>IF(Debt[[#This Row],[Unadjusted Maximum Revenue]]/(Debt[[#This Row],[Proposed Taxable Valuation]]/1000)&gt;Debt[[#This Row],[Max Debt RATE]],Debt[[#This Row],[Max Debt RATE]],Debt[[#This Row],[Unadjusted Maximum Revenue]]/(Debt[[#This Row],[Proposed Taxable Valuation]]/1000))</f>
        <v>2.1365802160887104</v>
      </c>
      <c r="K355" s="26">
        <f>ROUND(Debt[[#This Row],[Proposed Taxable Valuation]]/1000*Debt[[#This Row],[Adjusted Rate]],0)</f>
        <v>929449</v>
      </c>
      <c r="L355" s="19">
        <f t="shared" si="33"/>
        <v>-182637.52629137714</v>
      </c>
      <c r="M355" s="17">
        <f t="shared" si="39"/>
        <v>-0.41983978391128973</v>
      </c>
      <c r="N355">
        <v>370916207.99564892</v>
      </c>
      <c r="O355">
        <f>INDEX($R$3:$T$335,MATCH(Debt[[#This Row],[DistrictNumber]],$R$3:$R$335,0),3)</f>
        <v>2.5564200000000001</v>
      </c>
      <c r="P355" s="9">
        <f t="shared" si="35"/>
        <v>948217.61244423687</v>
      </c>
    </row>
    <row r="356" spans="1:16" x14ac:dyDescent="0.35">
      <c r="A356" s="13">
        <v>2027</v>
      </c>
      <c r="B356" s="13">
        <f t="shared" si="30"/>
        <v>2026</v>
      </c>
      <c r="C356" t="s">
        <v>54</v>
      </c>
      <c r="D356" t="s">
        <v>55</v>
      </c>
      <c r="E356" s="5">
        <v>421910185.93571305</v>
      </c>
      <c r="F356" s="13">
        <f>INDEX($R$3:$T$335,MATCH(Debt[[#This Row],[DistrictNumber]],$R$3:$R$335,0),3)</f>
        <v>0</v>
      </c>
      <c r="G356" s="9">
        <f t="shared" si="38"/>
        <v>0</v>
      </c>
      <c r="H356" s="11">
        <v>1.02</v>
      </c>
      <c r="I356" s="12" cm="1">
        <f t="array" ref="I356">INDEX(Debt[],MATCH(Debt[[#This Row],[Base Year]]&amp;Debt[[#This Row],[DistrictNumber]],Debt[[Fiscal Year]:[Fiscal Year]]&amp;Debt[[DistrictNumber]:[DistrictNumber]],0),9)*$H356</f>
        <v>0</v>
      </c>
      <c r="J356" s="15">
        <f>IF(Debt[[#This Row],[Unadjusted Maximum Revenue]]/(Debt[[#This Row],[Proposed Taxable Valuation]]/1000)&gt;Debt[[#This Row],[Max Debt RATE]],Debt[[#This Row],[Max Debt RATE]],Debt[[#This Row],[Unadjusted Maximum Revenue]]/(Debt[[#This Row],[Proposed Taxable Valuation]]/1000))</f>
        <v>0</v>
      </c>
      <c r="K356" s="26">
        <f>ROUND(Debt[[#This Row],[Proposed Taxable Valuation]]/1000*Debt[[#This Row],[Adjusted Rate]],0)</f>
        <v>0</v>
      </c>
      <c r="L356" s="19">
        <f t="shared" si="33"/>
        <v>0</v>
      </c>
      <c r="M356" s="17">
        <f t="shared" si="39"/>
        <v>0</v>
      </c>
      <c r="N356">
        <v>385771685.60336518</v>
      </c>
      <c r="O356">
        <f>INDEX($R$3:$T$335,MATCH(Debt[[#This Row],[DistrictNumber]],$R$3:$R$335,0),3)</f>
        <v>0</v>
      </c>
      <c r="P356" s="9">
        <f t="shared" si="35"/>
        <v>0</v>
      </c>
    </row>
    <row r="357" spans="1:16" x14ac:dyDescent="0.35">
      <c r="A357" s="13">
        <v>2027</v>
      </c>
      <c r="B357" s="13">
        <f t="shared" si="30"/>
        <v>2026</v>
      </c>
      <c r="C357" t="s">
        <v>56</v>
      </c>
      <c r="D357" t="s">
        <v>57</v>
      </c>
      <c r="E357" s="5">
        <v>148576286.99667498</v>
      </c>
      <c r="F357" s="13">
        <f>INDEX($R$3:$T$335,MATCH(Debt[[#This Row],[DistrictNumber]],$R$3:$R$335,0),3)</f>
        <v>0</v>
      </c>
      <c r="G357" s="9">
        <f t="shared" si="38"/>
        <v>0</v>
      </c>
      <c r="H357" s="11">
        <v>1.02</v>
      </c>
      <c r="I357" s="12" cm="1">
        <f t="array" ref="I357">INDEX(Debt[],MATCH(Debt[[#This Row],[Base Year]]&amp;Debt[[#This Row],[DistrictNumber]],Debt[[Fiscal Year]:[Fiscal Year]]&amp;Debt[[DistrictNumber]:[DistrictNumber]],0),9)*$H357</f>
        <v>0</v>
      </c>
      <c r="J357" s="15">
        <f>IF(Debt[[#This Row],[Unadjusted Maximum Revenue]]/(Debt[[#This Row],[Proposed Taxable Valuation]]/1000)&gt;Debt[[#This Row],[Max Debt RATE]],Debt[[#This Row],[Max Debt RATE]],Debt[[#This Row],[Unadjusted Maximum Revenue]]/(Debt[[#This Row],[Proposed Taxable Valuation]]/1000))</f>
        <v>0</v>
      </c>
      <c r="K357" s="26">
        <f>ROUND(Debt[[#This Row],[Proposed Taxable Valuation]]/1000*Debt[[#This Row],[Adjusted Rate]],0)</f>
        <v>0</v>
      </c>
      <c r="L357" s="19">
        <f t="shared" si="33"/>
        <v>0</v>
      </c>
      <c r="M357" s="17">
        <f t="shared" si="39"/>
        <v>0</v>
      </c>
      <c r="N357">
        <v>136580481.68224937</v>
      </c>
      <c r="O357">
        <f>INDEX($R$3:$T$335,MATCH(Debt[[#This Row],[DistrictNumber]],$R$3:$R$335,0),3)</f>
        <v>0</v>
      </c>
      <c r="P357" s="9">
        <f t="shared" si="35"/>
        <v>0</v>
      </c>
    </row>
    <row r="358" spans="1:16" x14ac:dyDescent="0.35">
      <c r="A358" s="13">
        <v>2027</v>
      </c>
      <c r="B358" s="13">
        <f t="shared" si="30"/>
        <v>2026</v>
      </c>
      <c r="C358" t="s">
        <v>58</v>
      </c>
      <c r="D358" t="s">
        <v>59</v>
      </c>
      <c r="E358" s="5">
        <v>980799794.13907552</v>
      </c>
      <c r="F358" s="13">
        <f>INDEX($R$3:$T$335,MATCH(Debt[[#This Row],[DistrictNumber]],$R$3:$R$335,0),3)</f>
        <v>0</v>
      </c>
      <c r="G358" s="9">
        <f t="shared" si="38"/>
        <v>0</v>
      </c>
      <c r="H358" s="11">
        <v>1.02</v>
      </c>
      <c r="I358" s="12" cm="1">
        <f t="array" ref="I358">INDEX(Debt[],MATCH(Debt[[#This Row],[Base Year]]&amp;Debt[[#This Row],[DistrictNumber]],Debt[[Fiscal Year]:[Fiscal Year]]&amp;Debt[[DistrictNumber]:[DistrictNumber]],0),9)*$H358</f>
        <v>0</v>
      </c>
      <c r="J358" s="15">
        <f>IF(Debt[[#This Row],[Unadjusted Maximum Revenue]]/(Debt[[#This Row],[Proposed Taxable Valuation]]/1000)&gt;Debt[[#This Row],[Max Debt RATE]],Debt[[#This Row],[Max Debt RATE]],Debt[[#This Row],[Unadjusted Maximum Revenue]]/(Debt[[#This Row],[Proposed Taxable Valuation]]/1000))</f>
        <v>0</v>
      </c>
      <c r="K358" s="26">
        <f>ROUND(Debt[[#This Row],[Proposed Taxable Valuation]]/1000*Debt[[#This Row],[Adjusted Rate]],0)</f>
        <v>0</v>
      </c>
      <c r="L358" s="19">
        <f t="shared" si="33"/>
        <v>0</v>
      </c>
      <c r="M358" s="17">
        <f t="shared" si="39"/>
        <v>0</v>
      </c>
      <c r="N358">
        <v>868069781.89267147</v>
      </c>
      <c r="O358">
        <f>INDEX($R$3:$T$335,MATCH(Debt[[#This Row],[DistrictNumber]],$R$3:$R$335,0),3)</f>
        <v>0</v>
      </c>
      <c r="P358" s="9">
        <f t="shared" si="35"/>
        <v>0</v>
      </c>
    </row>
    <row r="359" spans="1:16" x14ac:dyDescent="0.35">
      <c r="A359" s="13">
        <v>2027</v>
      </c>
      <c r="B359" s="13">
        <f t="shared" si="30"/>
        <v>2026</v>
      </c>
      <c r="C359" t="s">
        <v>60</v>
      </c>
      <c r="D359" t="s">
        <v>61</v>
      </c>
      <c r="E359" s="5">
        <v>2304490322.4469595</v>
      </c>
      <c r="F359" s="13">
        <f>INDEX($R$3:$T$335,MATCH(Debt[[#This Row],[DistrictNumber]],$R$3:$R$335,0),3)</f>
        <v>0</v>
      </c>
      <c r="G359" s="9">
        <f t="shared" si="38"/>
        <v>0</v>
      </c>
      <c r="H359" s="11">
        <v>1.02</v>
      </c>
      <c r="I359" s="12" cm="1">
        <f t="array" ref="I359">INDEX(Debt[],MATCH(Debt[[#This Row],[Base Year]]&amp;Debt[[#This Row],[DistrictNumber]],Debt[[Fiscal Year]:[Fiscal Year]]&amp;Debt[[DistrictNumber]:[DistrictNumber]],0),9)*$H359</f>
        <v>0</v>
      </c>
      <c r="J359" s="15">
        <f>IF(Debt[[#This Row],[Unadjusted Maximum Revenue]]/(Debt[[#This Row],[Proposed Taxable Valuation]]/1000)&gt;Debt[[#This Row],[Max Debt RATE]],Debt[[#This Row],[Max Debt RATE]],Debt[[#This Row],[Unadjusted Maximum Revenue]]/(Debt[[#This Row],[Proposed Taxable Valuation]]/1000))</f>
        <v>0</v>
      </c>
      <c r="K359" s="26">
        <f>ROUND(Debt[[#This Row],[Proposed Taxable Valuation]]/1000*Debt[[#This Row],[Adjusted Rate]],0)</f>
        <v>0</v>
      </c>
      <c r="L359" s="19">
        <f t="shared" si="33"/>
        <v>0</v>
      </c>
      <c r="M359" s="17">
        <f t="shared" si="39"/>
        <v>0</v>
      </c>
      <c r="N359">
        <v>1941752507.0302722</v>
      </c>
      <c r="O359">
        <f>INDEX($R$3:$T$335,MATCH(Debt[[#This Row],[DistrictNumber]],$R$3:$R$335,0),3)</f>
        <v>0</v>
      </c>
      <c r="P359" s="9">
        <f t="shared" si="35"/>
        <v>0</v>
      </c>
    </row>
    <row r="360" spans="1:16" x14ac:dyDescent="0.35">
      <c r="A360" s="13">
        <v>2027</v>
      </c>
      <c r="B360" s="13">
        <f t="shared" si="30"/>
        <v>2026</v>
      </c>
      <c r="C360" t="s">
        <v>62</v>
      </c>
      <c r="D360" t="s">
        <v>63</v>
      </c>
      <c r="E360" s="5">
        <v>1529328334.0311465</v>
      </c>
      <c r="F360" s="13">
        <f>INDEX($R$3:$T$335,MATCH(Debt[[#This Row],[DistrictNumber]],$R$3:$R$335,0),3)</f>
        <v>4.05</v>
      </c>
      <c r="G360" s="9">
        <f t="shared" si="38"/>
        <v>6193779.7528261431</v>
      </c>
      <c r="H360" s="11">
        <v>1.02</v>
      </c>
      <c r="I360" s="12" cm="1">
        <f t="array" ref="I360">INDEX(Debt[],MATCH(Debt[[#This Row],[Base Year]]&amp;Debt[[#This Row],[DistrictNumber]],Debt[[Fiscal Year]:[Fiscal Year]]&amp;Debt[[DistrictNumber]:[DistrictNumber]],0),9)*$H360</f>
        <v>4795215.8435189994</v>
      </c>
      <c r="J360" s="15">
        <f>IF(Debt[[#This Row],[Unadjusted Maximum Revenue]]/(Debt[[#This Row],[Proposed Taxable Valuation]]/1000)&gt;Debt[[#This Row],[Max Debt RATE]],Debt[[#This Row],[Max Debt RATE]],Debt[[#This Row],[Unadjusted Maximum Revenue]]/(Debt[[#This Row],[Proposed Taxable Valuation]]/1000))</f>
        <v>3.1355044805057144</v>
      </c>
      <c r="K360" s="26">
        <f>ROUND(Debt[[#This Row],[Proposed Taxable Valuation]]/1000*Debt[[#This Row],[Adjusted Rate]],0)</f>
        <v>4795216</v>
      </c>
      <c r="L360" s="19">
        <f t="shared" si="33"/>
        <v>-1398563.9093071437</v>
      </c>
      <c r="M360" s="17">
        <f t="shared" si="39"/>
        <v>-0.91449551949428542</v>
      </c>
      <c r="N360">
        <v>1324233173.709851</v>
      </c>
      <c r="O360">
        <f>INDEX($R$3:$T$335,MATCH(Debt[[#This Row],[DistrictNumber]],$R$3:$R$335,0),3)</f>
        <v>4.05</v>
      </c>
      <c r="P360" s="9">
        <f t="shared" si="35"/>
        <v>5363144.3535248963</v>
      </c>
    </row>
    <row r="361" spans="1:16" x14ac:dyDescent="0.35">
      <c r="A361" s="13">
        <v>2027</v>
      </c>
      <c r="B361" s="13">
        <f t="shared" si="30"/>
        <v>2026</v>
      </c>
      <c r="C361" t="s">
        <v>64</v>
      </c>
      <c r="D361" t="s">
        <v>65</v>
      </c>
      <c r="E361" s="5">
        <v>927807466.70129025</v>
      </c>
      <c r="F361" s="13">
        <f>INDEX($R$3:$T$335,MATCH(Debt[[#This Row],[DistrictNumber]],$R$3:$R$335,0),3)</f>
        <v>4.0465099999999996</v>
      </c>
      <c r="G361" s="9">
        <f t="shared" si="38"/>
        <v>3754382.1920814374</v>
      </c>
      <c r="H361" s="11">
        <v>1.02</v>
      </c>
      <c r="I361" s="12" cm="1">
        <f t="array" ref="I361">INDEX(Debt[],MATCH(Debt[[#This Row],[Base Year]]&amp;Debt[[#This Row],[DistrictNumber]],Debt[[Fiscal Year]:[Fiscal Year]]&amp;Debt[[DistrictNumber]:[DistrictNumber]],0),9)*$H361</f>
        <v>3058460.738863335</v>
      </c>
      <c r="J361" s="15">
        <f>IF(Debt[[#This Row],[Unadjusted Maximum Revenue]]/(Debt[[#This Row],[Proposed Taxable Valuation]]/1000)&gt;Debt[[#This Row],[Max Debt RATE]],Debt[[#This Row],[Max Debt RATE]],Debt[[#This Row],[Unadjusted Maximum Revenue]]/(Debt[[#This Row],[Proposed Taxable Valuation]]/1000))</f>
        <v>3.2964390227827445</v>
      </c>
      <c r="K361" s="26">
        <f>ROUND(Debt[[#This Row],[Proposed Taxable Valuation]]/1000*Debt[[#This Row],[Adjusted Rate]],0)</f>
        <v>3058461</v>
      </c>
      <c r="L361" s="19">
        <f t="shared" si="33"/>
        <v>-695921.45321810246</v>
      </c>
      <c r="M361" s="17">
        <f t="shared" si="39"/>
        <v>-0.75007097721725513</v>
      </c>
      <c r="N361">
        <v>782965473.23902059</v>
      </c>
      <c r="O361">
        <f>INDEX($R$3:$T$335,MATCH(Debt[[#This Row],[DistrictNumber]],$R$3:$R$335,0),3)</f>
        <v>4.0465099999999996</v>
      </c>
      <c r="P361" s="9">
        <f t="shared" si="35"/>
        <v>3168277.6171164289</v>
      </c>
    </row>
    <row r="362" spans="1:16" x14ac:dyDescent="0.35">
      <c r="A362" s="13">
        <v>2027</v>
      </c>
      <c r="B362" s="13">
        <f t="shared" si="30"/>
        <v>2026</v>
      </c>
      <c r="C362" t="s">
        <v>66</v>
      </c>
      <c r="D362" t="s">
        <v>67</v>
      </c>
      <c r="E362" s="5">
        <v>465786296.8441025</v>
      </c>
      <c r="F362" s="13">
        <f>INDEX($R$3:$T$335,MATCH(Debt[[#This Row],[DistrictNumber]],$R$3:$R$335,0),3)</f>
        <v>2.6879200000000001</v>
      </c>
      <c r="G362" s="9">
        <f t="shared" si="38"/>
        <v>1251996.3030131999</v>
      </c>
      <c r="H362" s="11">
        <v>1.02</v>
      </c>
      <c r="I362" s="12" cm="1">
        <f t="array" ref="I362">INDEX(Debt[],MATCH(Debt[[#This Row],[Base Year]]&amp;Debt[[#This Row],[DistrictNumber]],Debt[[Fiscal Year]:[Fiscal Year]]&amp;Debt[[DistrictNumber]:[DistrictNumber]],0),9)*$H362</f>
        <v>1071400.597350816</v>
      </c>
      <c r="J362" s="15">
        <f>IF(Debt[[#This Row],[Unadjusted Maximum Revenue]]/(Debt[[#This Row],[Proposed Taxable Valuation]]/1000)&gt;Debt[[#This Row],[Max Debt RATE]],Debt[[#This Row],[Max Debt RATE]],Debt[[#This Row],[Unadjusted Maximum Revenue]]/(Debt[[#This Row],[Proposed Taxable Valuation]]/1000))</f>
        <v>2.3001977615271305</v>
      </c>
      <c r="K362" s="26">
        <f>ROUND(Debt[[#This Row],[Proposed Taxable Valuation]]/1000*Debt[[#This Row],[Adjusted Rate]],0)</f>
        <v>1071401</v>
      </c>
      <c r="L362" s="19">
        <f t="shared" si="33"/>
        <v>-180595.70566238393</v>
      </c>
      <c r="M362" s="17">
        <f t="shared" si="39"/>
        <v>-0.38772223847286957</v>
      </c>
      <c r="N362">
        <v>413255641.122702</v>
      </c>
      <c r="O362">
        <f>INDEX($R$3:$T$335,MATCH(Debt[[#This Row],[DistrictNumber]],$R$3:$R$335,0),3)</f>
        <v>2.6879200000000001</v>
      </c>
      <c r="P362" s="9">
        <f t="shared" si="35"/>
        <v>1110798.1028865331</v>
      </c>
    </row>
    <row r="363" spans="1:16" x14ac:dyDescent="0.35">
      <c r="A363" s="13">
        <v>2027</v>
      </c>
      <c r="B363" s="13">
        <f t="shared" si="30"/>
        <v>2026</v>
      </c>
      <c r="C363" t="s">
        <v>68</v>
      </c>
      <c r="D363" t="s">
        <v>69</v>
      </c>
      <c r="E363" s="5">
        <v>334042271.08211994</v>
      </c>
      <c r="F363" s="13">
        <f>INDEX($R$3:$T$335,MATCH(Debt[[#This Row],[DistrictNumber]],$R$3:$R$335,0),3)</f>
        <v>2.0717699999999999</v>
      </c>
      <c r="G363" s="9">
        <f t="shared" si="38"/>
        <v>692058.75595980359</v>
      </c>
      <c r="H363" s="11">
        <v>1.02</v>
      </c>
      <c r="I363" s="12" cm="1">
        <f t="array" ref="I363">INDEX(Debt[],MATCH(Debt[[#This Row],[Base Year]]&amp;Debt[[#This Row],[DistrictNumber]],Debt[[Fiscal Year]:[Fiscal Year]]&amp;Debt[[DistrictNumber]:[DistrictNumber]],0),9)*$H363</f>
        <v>640026.37157362199</v>
      </c>
      <c r="J363" s="15">
        <f>IF(Debt[[#This Row],[Unadjusted Maximum Revenue]]/(Debt[[#This Row],[Proposed Taxable Valuation]]/1000)&gt;Debt[[#This Row],[Max Debt RATE]],Debt[[#This Row],[Max Debt RATE]],Debt[[#This Row],[Unadjusted Maximum Revenue]]/(Debt[[#This Row],[Proposed Taxable Valuation]]/1000))</f>
        <v>1.9160041317533727</v>
      </c>
      <c r="K363" s="26">
        <f>ROUND(Debt[[#This Row],[Proposed Taxable Valuation]]/1000*Debt[[#This Row],[Adjusted Rate]],0)</f>
        <v>640026</v>
      </c>
      <c r="L363" s="19">
        <f t="shared" si="33"/>
        <v>-52032.384386181599</v>
      </c>
      <c r="M363" s="17">
        <f t="shared" si="39"/>
        <v>-0.15576586824662719</v>
      </c>
      <c r="N363">
        <v>309190145.22567791</v>
      </c>
      <c r="O363">
        <f>INDEX($R$3:$T$335,MATCH(Debt[[#This Row],[DistrictNumber]],$R$3:$R$335,0),3)</f>
        <v>2.0717699999999999</v>
      </c>
      <c r="P363" s="9">
        <f t="shared" si="35"/>
        <v>640570.86717420269</v>
      </c>
    </row>
    <row r="364" spans="1:16" x14ac:dyDescent="0.35">
      <c r="A364" s="13">
        <v>2027</v>
      </c>
      <c r="B364" s="13">
        <f t="shared" si="30"/>
        <v>2026</v>
      </c>
      <c r="C364" t="s">
        <v>70</v>
      </c>
      <c r="D364" t="s">
        <v>71</v>
      </c>
      <c r="E364" s="5">
        <v>444782101.42128408</v>
      </c>
      <c r="F364" s="13">
        <f>INDEX($R$3:$T$335,MATCH(Debt[[#This Row],[DistrictNumber]],$R$3:$R$335,0),3)</f>
        <v>3.3463400000000001</v>
      </c>
      <c r="G364" s="9">
        <f t="shared" si="38"/>
        <v>1488392.1372700997</v>
      </c>
      <c r="H364" s="11">
        <v>1.02</v>
      </c>
      <c r="I364" s="12" cm="1">
        <f t="array" ref="I364">INDEX(Debt[],MATCH(Debt[[#This Row],[Base Year]]&amp;Debt[[#This Row],[DistrictNumber]],Debt[[Fiscal Year]:[Fiscal Year]]&amp;Debt[[DistrictNumber]:[DistrictNumber]],0),9)*$H364</f>
        <v>1205964.0698373567</v>
      </c>
      <c r="J364" s="15">
        <f>IF(Debt[[#This Row],[Unadjusted Maximum Revenue]]/(Debt[[#This Row],[Proposed Taxable Valuation]]/1000)&gt;Debt[[#This Row],[Max Debt RATE]],Debt[[#This Row],[Max Debt RATE]],Debt[[#This Row],[Unadjusted Maximum Revenue]]/(Debt[[#This Row],[Proposed Taxable Valuation]]/1000))</f>
        <v>2.711359261048826</v>
      </c>
      <c r="K364" s="26">
        <f>ROUND(Debt[[#This Row],[Proposed Taxable Valuation]]/1000*Debt[[#This Row],[Adjusted Rate]],0)</f>
        <v>1205964</v>
      </c>
      <c r="L364" s="19">
        <f t="shared" si="33"/>
        <v>-282428.06743274303</v>
      </c>
      <c r="M364" s="17">
        <f t="shared" si="39"/>
        <v>-0.63498073895117413</v>
      </c>
      <c r="N364">
        <v>392401108.41880721</v>
      </c>
      <c r="O364">
        <f>INDEX($R$3:$T$335,MATCH(Debt[[#This Row],[DistrictNumber]],$R$3:$R$335,0),3)</f>
        <v>3.3463400000000001</v>
      </c>
      <c r="P364" s="9">
        <f t="shared" si="35"/>
        <v>1313107.5251461915</v>
      </c>
    </row>
    <row r="365" spans="1:16" x14ac:dyDescent="0.35">
      <c r="A365" s="13">
        <v>2027</v>
      </c>
      <c r="B365" s="13">
        <f t="shared" si="30"/>
        <v>2026</v>
      </c>
      <c r="C365" t="s">
        <v>72</v>
      </c>
      <c r="D365" t="s">
        <v>73</v>
      </c>
      <c r="E365" s="5">
        <v>1476694347.0896707</v>
      </c>
      <c r="F365" s="13">
        <f>INDEX($R$3:$T$335,MATCH(Debt[[#This Row],[DistrictNumber]],$R$3:$R$335,0),3)</f>
        <v>0</v>
      </c>
      <c r="G365" s="9">
        <f t="shared" si="38"/>
        <v>0</v>
      </c>
      <c r="H365" s="11">
        <v>1.02</v>
      </c>
      <c r="I365" s="12" cm="1">
        <f t="array" ref="I365">INDEX(Debt[],MATCH(Debt[[#This Row],[Base Year]]&amp;Debt[[#This Row],[DistrictNumber]],Debt[[Fiscal Year]:[Fiscal Year]]&amp;Debt[[DistrictNumber]:[DistrictNumber]],0),9)*$H365</f>
        <v>0</v>
      </c>
      <c r="J365" s="15">
        <f>IF(Debt[[#This Row],[Unadjusted Maximum Revenue]]/(Debt[[#This Row],[Proposed Taxable Valuation]]/1000)&gt;Debt[[#This Row],[Max Debt RATE]],Debt[[#This Row],[Max Debt RATE]],Debt[[#This Row],[Unadjusted Maximum Revenue]]/(Debt[[#This Row],[Proposed Taxable Valuation]]/1000))</f>
        <v>0</v>
      </c>
      <c r="K365" s="26">
        <f>ROUND(Debt[[#This Row],[Proposed Taxable Valuation]]/1000*Debt[[#This Row],[Adjusted Rate]],0)</f>
        <v>0</v>
      </c>
      <c r="L365" s="19">
        <f t="shared" si="33"/>
        <v>0</v>
      </c>
      <c r="M365" s="17">
        <f t="shared" si="39"/>
        <v>0</v>
      </c>
      <c r="N365">
        <v>1246584417.4398158</v>
      </c>
      <c r="O365">
        <f>INDEX($R$3:$T$335,MATCH(Debt[[#This Row],[DistrictNumber]],$R$3:$R$335,0),3)</f>
        <v>0</v>
      </c>
      <c r="P365" s="9">
        <f t="shared" si="35"/>
        <v>0</v>
      </c>
    </row>
    <row r="366" spans="1:16" x14ac:dyDescent="0.35">
      <c r="A366" s="13">
        <v>2027</v>
      </c>
      <c r="B366" s="13">
        <f t="shared" si="30"/>
        <v>2026</v>
      </c>
      <c r="C366" t="s">
        <v>74</v>
      </c>
      <c r="D366" t="s">
        <v>75</v>
      </c>
      <c r="E366" s="5">
        <v>220724700.57983199</v>
      </c>
      <c r="F366" s="13">
        <f>INDEX($R$3:$T$335,MATCH(Debt[[#This Row],[DistrictNumber]],$R$3:$R$335,0),3)</f>
        <v>0</v>
      </c>
      <c r="G366" s="9">
        <f t="shared" si="38"/>
        <v>0</v>
      </c>
      <c r="H366" s="11">
        <v>1.02</v>
      </c>
      <c r="I366" s="12" cm="1">
        <f t="array" ref="I366">INDEX(Debt[],MATCH(Debt[[#This Row],[Base Year]]&amp;Debt[[#This Row],[DistrictNumber]],Debt[[Fiscal Year]:[Fiscal Year]]&amp;Debt[[DistrictNumber]:[DistrictNumber]],0),9)*$H366</f>
        <v>0</v>
      </c>
      <c r="J366" s="15">
        <f>IF(Debt[[#This Row],[Unadjusted Maximum Revenue]]/(Debt[[#This Row],[Proposed Taxable Valuation]]/1000)&gt;Debt[[#This Row],[Max Debt RATE]],Debt[[#This Row],[Max Debt RATE]],Debt[[#This Row],[Unadjusted Maximum Revenue]]/(Debt[[#This Row],[Proposed Taxable Valuation]]/1000))</f>
        <v>0</v>
      </c>
      <c r="K366" s="26">
        <f>ROUND(Debt[[#This Row],[Proposed Taxable Valuation]]/1000*Debt[[#This Row],[Adjusted Rate]],0)</f>
        <v>0</v>
      </c>
      <c r="L366" s="19">
        <f t="shared" si="33"/>
        <v>0</v>
      </c>
      <c r="M366" s="17">
        <f t="shared" si="39"/>
        <v>0</v>
      </c>
      <c r="N366">
        <v>207972516.52564728</v>
      </c>
      <c r="O366">
        <f>INDEX($R$3:$T$335,MATCH(Debt[[#This Row],[DistrictNumber]],$R$3:$R$335,0),3)</f>
        <v>0</v>
      </c>
      <c r="P366" s="9">
        <f t="shared" si="35"/>
        <v>0</v>
      </c>
    </row>
    <row r="367" spans="1:16" x14ac:dyDescent="0.35">
      <c r="A367" s="13">
        <v>2027</v>
      </c>
      <c r="B367" s="13">
        <f t="shared" si="30"/>
        <v>2026</v>
      </c>
      <c r="C367" t="s">
        <v>76</v>
      </c>
      <c r="D367" t="s">
        <v>77</v>
      </c>
      <c r="E367" s="5">
        <v>255952488.65152705</v>
      </c>
      <c r="F367" s="13">
        <f>INDEX($R$3:$T$335,MATCH(Debt[[#This Row],[DistrictNumber]],$R$3:$R$335,0),3)</f>
        <v>0</v>
      </c>
      <c r="G367" s="9">
        <f t="shared" si="38"/>
        <v>0</v>
      </c>
      <c r="H367" s="11">
        <v>1.02</v>
      </c>
      <c r="I367" s="12" cm="1">
        <f t="array" ref="I367">INDEX(Debt[],MATCH(Debt[[#This Row],[Base Year]]&amp;Debt[[#This Row],[DistrictNumber]],Debt[[Fiscal Year]:[Fiscal Year]]&amp;Debt[[DistrictNumber]:[DistrictNumber]],0),9)*$H367</f>
        <v>0</v>
      </c>
      <c r="J367" s="15">
        <f>IF(Debt[[#This Row],[Unadjusted Maximum Revenue]]/(Debt[[#This Row],[Proposed Taxable Valuation]]/1000)&gt;Debt[[#This Row],[Max Debt RATE]],Debt[[#This Row],[Max Debt RATE]],Debt[[#This Row],[Unadjusted Maximum Revenue]]/(Debt[[#This Row],[Proposed Taxable Valuation]]/1000))</f>
        <v>0</v>
      </c>
      <c r="K367" s="26">
        <f>ROUND(Debt[[#This Row],[Proposed Taxable Valuation]]/1000*Debt[[#This Row],[Adjusted Rate]],0)</f>
        <v>0</v>
      </c>
      <c r="L367" s="19">
        <f t="shared" si="33"/>
        <v>0</v>
      </c>
      <c r="M367" s="17">
        <f t="shared" si="39"/>
        <v>0</v>
      </c>
      <c r="N367">
        <v>233033928.73305792</v>
      </c>
      <c r="O367">
        <f>INDEX($R$3:$T$335,MATCH(Debt[[#This Row],[DistrictNumber]],$R$3:$R$335,0),3)</f>
        <v>0</v>
      </c>
      <c r="P367" s="9">
        <f t="shared" si="35"/>
        <v>0</v>
      </c>
    </row>
    <row r="368" spans="1:16" x14ac:dyDescent="0.35">
      <c r="A368" s="13">
        <v>2027</v>
      </c>
      <c r="B368" s="13">
        <f t="shared" si="30"/>
        <v>2026</v>
      </c>
      <c r="C368" t="s">
        <v>78</v>
      </c>
      <c r="D368" t="s">
        <v>79</v>
      </c>
      <c r="E368" s="5">
        <v>609163626.03160858</v>
      </c>
      <c r="F368" s="13">
        <f>INDEX($R$3:$T$335,MATCH(Debt[[#This Row],[DistrictNumber]],$R$3:$R$335,0),3)</f>
        <v>0</v>
      </c>
      <c r="G368" s="9">
        <f t="shared" si="38"/>
        <v>0</v>
      </c>
      <c r="H368" s="11">
        <v>1.02</v>
      </c>
      <c r="I368" s="12" cm="1">
        <f t="array" ref="I368">INDEX(Debt[],MATCH(Debt[[#This Row],[Base Year]]&amp;Debt[[#This Row],[DistrictNumber]],Debt[[Fiscal Year]:[Fiscal Year]]&amp;Debt[[DistrictNumber]:[DistrictNumber]],0),9)*$H368</f>
        <v>0</v>
      </c>
      <c r="J368" s="15">
        <f>IF(Debt[[#This Row],[Unadjusted Maximum Revenue]]/(Debt[[#This Row],[Proposed Taxable Valuation]]/1000)&gt;Debt[[#This Row],[Max Debt RATE]],Debt[[#This Row],[Max Debt RATE]],Debt[[#This Row],[Unadjusted Maximum Revenue]]/(Debt[[#This Row],[Proposed Taxable Valuation]]/1000))</f>
        <v>0</v>
      </c>
      <c r="K368" s="26">
        <f>ROUND(Debt[[#This Row],[Proposed Taxable Valuation]]/1000*Debt[[#This Row],[Adjusted Rate]],0)</f>
        <v>0</v>
      </c>
      <c r="L368" s="19">
        <f t="shared" si="33"/>
        <v>0</v>
      </c>
      <c r="M368" s="17">
        <f t="shared" si="39"/>
        <v>0</v>
      </c>
      <c r="N368">
        <v>570177271.36623466</v>
      </c>
      <c r="O368">
        <f>INDEX($R$3:$T$335,MATCH(Debt[[#This Row],[DistrictNumber]],$R$3:$R$335,0),3)</f>
        <v>0</v>
      </c>
      <c r="P368" s="9">
        <f t="shared" si="35"/>
        <v>0</v>
      </c>
    </row>
    <row r="369" spans="1:16" x14ac:dyDescent="0.35">
      <c r="A369" s="13">
        <v>2027</v>
      </c>
      <c r="B369" s="13">
        <f t="shared" si="30"/>
        <v>2026</v>
      </c>
      <c r="C369" t="s">
        <v>80</v>
      </c>
      <c r="D369" t="s">
        <v>81</v>
      </c>
      <c r="E369" s="5">
        <v>462847553.74392509</v>
      </c>
      <c r="F369" s="13">
        <f>INDEX($R$3:$T$335,MATCH(Debt[[#This Row],[DistrictNumber]],$R$3:$R$335,0),3)</f>
        <v>2.1451199999999999</v>
      </c>
      <c r="G369" s="9">
        <f t="shared" si="38"/>
        <v>992863.54448716866</v>
      </c>
      <c r="H369" s="11">
        <v>1.02</v>
      </c>
      <c r="I369" s="12" cm="1">
        <f t="array" ref="I369">INDEX(Debt[],MATCH(Debt[[#This Row],[Base Year]]&amp;Debt[[#This Row],[DistrictNumber]],Debt[[Fiscal Year]:[Fiscal Year]]&amp;Debt[[DistrictNumber]:[DistrictNumber]],0),9)*$H369</f>
        <v>891949.78413311031</v>
      </c>
      <c r="J369" s="15">
        <f>IF(Debt[[#This Row],[Unadjusted Maximum Revenue]]/(Debt[[#This Row],[Proposed Taxable Valuation]]/1000)&gt;Debt[[#This Row],[Max Debt RATE]],Debt[[#This Row],[Max Debt RATE]],Debt[[#This Row],[Unadjusted Maximum Revenue]]/(Debt[[#This Row],[Proposed Taxable Valuation]]/1000))</f>
        <v>1.9270919267439623</v>
      </c>
      <c r="K369" s="26">
        <f>ROUND(Debt[[#This Row],[Proposed Taxable Valuation]]/1000*Debt[[#This Row],[Adjusted Rate]],0)</f>
        <v>891950</v>
      </c>
      <c r="L369" s="19">
        <f t="shared" si="33"/>
        <v>-100913.76035405835</v>
      </c>
      <c r="M369" s="17">
        <f t="shared" si="39"/>
        <v>-0.21802807325603757</v>
      </c>
      <c r="N369">
        <v>402136684.55921739</v>
      </c>
      <c r="O369">
        <f>INDEX($R$3:$T$335,MATCH(Debt[[#This Row],[DistrictNumber]],$R$3:$R$335,0),3)</f>
        <v>2.1451199999999999</v>
      </c>
      <c r="P369" s="9">
        <f t="shared" si="35"/>
        <v>862631.44478166848</v>
      </c>
    </row>
    <row r="370" spans="1:16" x14ac:dyDescent="0.35">
      <c r="A370" s="13">
        <v>2027</v>
      </c>
      <c r="B370" s="13">
        <f t="shared" si="30"/>
        <v>2026</v>
      </c>
      <c r="C370" t="s">
        <v>82</v>
      </c>
      <c r="D370" t="s">
        <v>83</v>
      </c>
      <c r="E370" s="5">
        <v>235274057.25592795</v>
      </c>
      <c r="F370" s="13">
        <f>INDEX($R$3:$T$335,MATCH(Debt[[#This Row],[DistrictNumber]],$R$3:$R$335,0),3)</f>
        <v>1.72068</v>
      </c>
      <c r="G370" s="9">
        <f t="shared" si="38"/>
        <v>404831.36483913008</v>
      </c>
      <c r="H370" s="11">
        <v>1.02</v>
      </c>
      <c r="I370" s="12" cm="1">
        <f t="array" ref="I370">INDEX(Debt[],MATCH(Debt[[#This Row],[Base Year]]&amp;Debt[[#This Row],[DistrictNumber]],Debt[[Fiscal Year]:[Fiscal Year]]&amp;Debt[[DistrictNumber]:[DistrictNumber]],0),9)*$H370</f>
        <v>361233.43495574401</v>
      </c>
      <c r="J370" s="15">
        <f>IF(Debt[[#This Row],[Unadjusted Maximum Revenue]]/(Debt[[#This Row],[Proposed Taxable Valuation]]/1000)&gt;Debt[[#This Row],[Max Debt RATE]],Debt[[#This Row],[Max Debt RATE]],Debt[[#This Row],[Unadjusted Maximum Revenue]]/(Debt[[#This Row],[Proposed Taxable Valuation]]/1000))</f>
        <v>1.5353729993392309</v>
      </c>
      <c r="K370" s="26">
        <f>ROUND(Debt[[#This Row],[Proposed Taxable Valuation]]/1000*Debt[[#This Row],[Adjusted Rate]],0)</f>
        <v>361233</v>
      </c>
      <c r="L370" s="19">
        <f t="shared" si="33"/>
        <v>-43597.929883386067</v>
      </c>
      <c r="M370" s="17">
        <f t="shared" si="39"/>
        <v>-0.18530700066076911</v>
      </c>
      <c r="N370">
        <v>208666228.83093381</v>
      </c>
      <c r="O370">
        <f>INDEX($R$3:$T$335,MATCH(Debt[[#This Row],[DistrictNumber]],$R$3:$R$335,0),3)</f>
        <v>1.72068</v>
      </c>
      <c r="P370" s="9">
        <f t="shared" si="35"/>
        <v>359047.8066248112</v>
      </c>
    </row>
    <row r="371" spans="1:16" x14ac:dyDescent="0.35">
      <c r="A371" s="13">
        <v>2027</v>
      </c>
      <c r="B371" s="13">
        <f t="shared" si="30"/>
        <v>2026</v>
      </c>
      <c r="C371" t="s">
        <v>84</v>
      </c>
      <c r="D371" t="s">
        <v>85</v>
      </c>
      <c r="E371" s="5">
        <v>658634252.16724932</v>
      </c>
      <c r="F371" s="13">
        <f>INDEX($R$3:$T$335,MATCH(Debt[[#This Row],[DistrictNumber]],$R$3:$R$335,0),3)</f>
        <v>4.04664</v>
      </c>
      <c r="G371" s="9">
        <f t="shared" si="38"/>
        <v>2665255.7101900778</v>
      </c>
      <c r="H371" s="11">
        <v>1.02</v>
      </c>
      <c r="I371" s="12" cm="1">
        <f t="array" ref="I371">INDEX(Debt[],MATCH(Debt[[#This Row],[Base Year]]&amp;Debt[[#This Row],[DistrictNumber]],Debt[[Fiscal Year]:[Fiscal Year]]&amp;Debt[[DistrictNumber]:[DistrictNumber]],0),9)*$H371</f>
        <v>2105813.1398709598</v>
      </c>
      <c r="J371" s="15">
        <f>IF(Debt[[#This Row],[Unadjusted Maximum Revenue]]/(Debt[[#This Row],[Proposed Taxable Valuation]]/1000)&gt;Debt[[#This Row],[Max Debt RATE]],Debt[[#This Row],[Max Debt RATE]],Debt[[#This Row],[Unadjusted Maximum Revenue]]/(Debt[[#This Row],[Proposed Taxable Valuation]]/1000))</f>
        <v>3.1972420701500703</v>
      </c>
      <c r="K371" s="26">
        <f>ROUND(Debt[[#This Row],[Proposed Taxable Valuation]]/1000*Debt[[#This Row],[Adjusted Rate]],0)</f>
        <v>2105813</v>
      </c>
      <c r="L371" s="19">
        <f t="shared" si="33"/>
        <v>-559442.57031911798</v>
      </c>
      <c r="M371" s="17">
        <f t="shared" si="39"/>
        <v>-0.84939792984992968</v>
      </c>
      <c r="N371">
        <v>553670519.58471131</v>
      </c>
      <c r="O371">
        <f>INDEX($R$3:$T$335,MATCH(Debt[[#This Row],[DistrictNumber]],$R$3:$R$335,0),3)</f>
        <v>4.04664</v>
      </c>
      <c r="P371" s="9">
        <f t="shared" si="35"/>
        <v>2240505.2713722759</v>
      </c>
    </row>
    <row r="372" spans="1:16" x14ac:dyDescent="0.35">
      <c r="A372" s="13">
        <v>2027</v>
      </c>
      <c r="B372" s="13">
        <f t="shared" si="30"/>
        <v>2026</v>
      </c>
      <c r="C372" t="s">
        <v>86</v>
      </c>
      <c r="D372" t="s">
        <v>87</v>
      </c>
      <c r="E372" s="5">
        <v>1444576515.971715</v>
      </c>
      <c r="F372" s="13">
        <f>INDEX($R$3:$T$335,MATCH(Debt[[#This Row],[DistrictNumber]],$R$3:$R$335,0),3)</f>
        <v>0</v>
      </c>
      <c r="G372" s="9">
        <f t="shared" si="38"/>
        <v>0</v>
      </c>
      <c r="H372" s="11">
        <v>1.02</v>
      </c>
      <c r="I372" s="12" cm="1">
        <f t="array" ref="I372">INDEX(Debt[],MATCH(Debt[[#This Row],[Base Year]]&amp;Debt[[#This Row],[DistrictNumber]],Debt[[Fiscal Year]:[Fiscal Year]]&amp;Debt[[DistrictNumber]:[DistrictNumber]],0),9)*$H372</f>
        <v>0</v>
      </c>
      <c r="J372" s="15">
        <f>IF(Debt[[#This Row],[Unadjusted Maximum Revenue]]/(Debt[[#This Row],[Proposed Taxable Valuation]]/1000)&gt;Debt[[#This Row],[Max Debt RATE]],Debt[[#This Row],[Max Debt RATE]],Debt[[#This Row],[Unadjusted Maximum Revenue]]/(Debt[[#This Row],[Proposed Taxable Valuation]]/1000))</f>
        <v>0</v>
      </c>
      <c r="K372" s="26">
        <f>ROUND(Debt[[#This Row],[Proposed Taxable Valuation]]/1000*Debt[[#This Row],[Adjusted Rate]],0)</f>
        <v>0</v>
      </c>
      <c r="L372" s="19">
        <f t="shared" si="33"/>
        <v>0</v>
      </c>
      <c r="M372" s="17">
        <f t="shared" si="39"/>
        <v>0</v>
      </c>
      <c r="N372">
        <v>1269499102.5265985</v>
      </c>
      <c r="O372">
        <f>INDEX($R$3:$T$335,MATCH(Debt[[#This Row],[DistrictNumber]],$R$3:$R$335,0),3)</f>
        <v>0</v>
      </c>
      <c r="P372" s="9">
        <f t="shared" si="35"/>
        <v>0</v>
      </c>
    </row>
    <row r="373" spans="1:16" x14ac:dyDescent="0.35">
      <c r="A373" s="13">
        <v>2027</v>
      </c>
      <c r="B373" s="13">
        <f t="shared" si="30"/>
        <v>2026</v>
      </c>
      <c r="C373" t="s">
        <v>88</v>
      </c>
      <c r="D373" t="s">
        <v>89</v>
      </c>
      <c r="E373" s="5">
        <v>3240856303.3180714</v>
      </c>
      <c r="F373" s="13">
        <f>INDEX($R$3:$T$335,MATCH(Debt[[#This Row],[DistrictNumber]],$R$3:$R$335,0),3)</f>
        <v>2.90028</v>
      </c>
      <c r="G373" s="9">
        <f t="shared" si="38"/>
        <v>9399390.7193873357</v>
      </c>
      <c r="H373" s="11">
        <v>1.02</v>
      </c>
      <c r="I373" s="12" cm="1">
        <f t="array" ref="I373">INDEX(Debt[],MATCH(Debt[[#This Row],[Base Year]]&amp;Debt[[#This Row],[DistrictNumber]],Debt[[Fiscal Year]:[Fiscal Year]]&amp;Debt[[DistrictNumber]:[DistrictNumber]],0),9)*$H373</f>
        <v>7850001.9685160443</v>
      </c>
      <c r="J373" s="15">
        <f>IF(Debt[[#This Row],[Unadjusted Maximum Revenue]]/(Debt[[#This Row],[Proposed Taxable Valuation]]/1000)&gt;Debt[[#This Row],[Max Debt RATE]],Debt[[#This Row],[Max Debt RATE]],Debt[[#This Row],[Unadjusted Maximum Revenue]]/(Debt[[#This Row],[Proposed Taxable Valuation]]/1000))</f>
        <v>2.4221999477357303</v>
      </c>
      <c r="K373" s="26">
        <f>ROUND(Debt[[#This Row],[Proposed Taxable Valuation]]/1000*Debt[[#This Row],[Adjusted Rate]],0)</f>
        <v>7850002</v>
      </c>
      <c r="L373" s="19">
        <f t="shared" si="33"/>
        <v>-1549388.7508712914</v>
      </c>
      <c r="M373" s="17">
        <f t="shared" si="39"/>
        <v>-0.47808005226426964</v>
      </c>
      <c r="N373">
        <v>2700900051.8514538</v>
      </c>
      <c r="O373">
        <f>INDEX($R$3:$T$335,MATCH(Debt[[#This Row],[DistrictNumber]],$R$3:$R$335,0),3)</f>
        <v>2.90028</v>
      </c>
      <c r="P373" s="9">
        <f t="shared" si="35"/>
        <v>7833366.4023837345</v>
      </c>
    </row>
    <row r="374" spans="1:16" x14ac:dyDescent="0.35">
      <c r="A374" s="13">
        <v>2027</v>
      </c>
      <c r="B374" s="13">
        <f t="shared" si="30"/>
        <v>2026</v>
      </c>
      <c r="C374" t="s">
        <v>90</v>
      </c>
      <c r="D374" t="s">
        <v>91</v>
      </c>
      <c r="E374" s="5">
        <v>8887970943.6181412</v>
      </c>
      <c r="F374" s="13">
        <f>INDEX($R$3:$T$335,MATCH(Debt[[#This Row],[DistrictNumber]],$R$3:$R$335,0),3)</f>
        <v>0</v>
      </c>
      <c r="G374" s="9">
        <f t="shared" si="38"/>
        <v>0</v>
      </c>
      <c r="H374" s="11">
        <v>1.02</v>
      </c>
      <c r="I374" s="12" cm="1">
        <f t="array" ref="I374">INDEX(Debt[],MATCH(Debt[[#This Row],[Base Year]]&amp;Debt[[#This Row],[DistrictNumber]],Debt[[Fiscal Year]:[Fiscal Year]]&amp;Debt[[DistrictNumber]:[DistrictNumber]],0),9)*$H374</f>
        <v>0</v>
      </c>
      <c r="J374" s="15">
        <f>IF(Debt[[#This Row],[Unadjusted Maximum Revenue]]/(Debt[[#This Row],[Proposed Taxable Valuation]]/1000)&gt;Debt[[#This Row],[Max Debt RATE]],Debt[[#This Row],[Max Debt RATE]],Debt[[#This Row],[Unadjusted Maximum Revenue]]/(Debt[[#This Row],[Proposed Taxable Valuation]]/1000))</f>
        <v>0</v>
      </c>
      <c r="K374" s="26">
        <f>ROUND(Debt[[#This Row],[Proposed Taxable Valuation]]/1000*Debt[[#This Row],[Adjusted Rate]],0)</f>
        <v>0</v>
      </c>
      <c r="L374" s="19">
        <f t="shared" si="33"/>
        <v>0</v>
      </c>
      <c r="M374" s="17">
        <f t="shared" si="39"/>
        <v>0</v>
      </c>
      <c r="N374">
        <v>7439694966.574235</v>
      </c>
      <c r="O374">
        <f>INDEX($R$3:$T$335,MATCH(Debt[[#This Row],[DistrictNumber]],$R$3:$R$335,0),3)</f>
        <v>0</v>
      </c>
      <c r="P374" s="9">
        <f t="shared" si="35"/>
        <v>0</v>
      </c>
    </row>
    <row r="375" spans="1:16" x14ac:dyDescent="0.35">
      <c r="A375" s="13">
        <v>2027</v>
      </c>
      <c r="B375" s="13">
        <f t="shared" si="30"/>
        <v>2026</v>
      </c>
      <c r="C375" t="s">
        <v>92</v>
      </c>
      <c r="D375" t="s">
        <v>93</v>
      </c>
      <c r="E375" s="5">
        <v>508980314.15868938</v>
      </c>
      <c r="F375" s="13">
        <f>INDEX($R$3:$T$335,MATCH(Debt[[#This Row],[DistrictNumber]],$R$3:$R$335,0),3)</f>
        <v>4.0494399999999997</v>
      </c>
      <c r="G375" s="9">
        <f t="shared" si="38"/>
        <v>2061085.243366763</v>
      </c>
      <c r="H375" s="11">
        <v>1.02</v>
      </c>
      <c r="I375" s="12" cm="1">
        <f t="array" ref="I375">INDEX(Debt[],MATCH(Debt[[#This Row],[Base Year]]&amp;Debt[[#This Row],[DistrictNumber]],Debt[[Fiscal Year]:[Fiscal Year]]&amp;Debt[[DistrictNumber]:[DistrictNumber]],0),9)*$H375</f>
        <v>1702149.6093497088</v>
      </c>
      <c r="J375" s="15">
        <f>IF(Debt[[#This Row],[Unadjusted Maximum Revenue]]/(Debt[[#This Row],[Proposed Taxable Valuation]]/1000)&gt;Debt[[#This Row],[Max Debt RATE]],Debt[[#This Row],[Max Debt RATE]],Debt[[#This Row],[Unadjusted Maximum Revenue]]/(Debt[[#This Row],[Proposed Taxable Valuation]]/1000))</f>
        <v>3.3442346629127471</v>
      </c>
      <c r="K375" s="26">
        <f>ROUND(Debt[[#This Row],[Proposed Taxable Valuation]]/1000*Debt[[#This Row],[Adjusted Rate]],0)</f>
        <v>1702150</v>
      </c>
      <c r="L375" s="19">
        <f t="shared" si="33"/>
        <v>-358935.63401705422</v>
      </c>
      <c r="M375" s="17">
        <f t="shared" si="39"/>
        <v>-0.70520533708725264</v>
      </c>
      <c r="N375">
        <v>430921127.09587365</v>
      </c>
      <c r="O375">
        <f>INDEX($R$3:$T$335,MATCH(Debt[[#This Row],[DistrictNumber]],$R$3:$R$335,0),3)</f>
        <v>4.0494399999999997</v>
      </c>
      <c r="P375" s="9">
        <f t="shared" si="35"/>
        <v>1744989.2489071144</v>
      </c>
    </row>
    <row r="376" spans="1:16" x14ac:dyDescent="0.35">
      <c r="A376" s="13">
        <v>2027</v>
      </c>
      <c r="B376" s="13">
        <f t="shared" si="30"/>
        <v>2026</v>
      </c>
      <c r="C376" t="s">
        <v>94</v>
      </c>
      <c r="D376" t="s">
        <v>95</v>
      </c>
      <c r="E376" s="5">
        <v>427384098.91631633</v>
      </c>
      <c r="F376" s="13">
        <f>INDEX($R$3:$T$335,MATCH(Debt[[#This Row],[DistrictNumber]],$R$3:$R$335,0),3)</f>
        <v>2.4948999999999999</v>
      </c>
      <c r="G376" s="9">
        <f t="shared" si="38"/>
        <v>1066280.5883863177</v>
      </c>
      <c r="H376" s="11">
        <v>1.02</v>
      </c>
      <c r="I376" s="12" cm="1">
        <f t="array" ref="I376">INDEX(Debt[],MATCH(Debt[[#This Row],[Base Year]]&amp;Debt[[#This Row],[DistrictNumber]],Debt[[Fiscal Year]:[Fiscal Year]]&amp;Debt[[DistrictNumber]:[DistrictNumber]],0),9)*$H376</f>
        <v>889683.38057871</v>
      </c>
      <c r="J376" s="15">
        <f>IF(Debt[[#This Row],[Unadjusted Maximum Revenue]]/(Debt[[#This Row],[Proposed Taxable Valuation]]/1000)&gt;Debt[[#This Row],[Max Debt RATE]],Debt[[#This Row],[Max Debt RATE]],Debt[[#This Row],[Unadjusted Maximum Revenue]]/(Debt[[#This Row],[Proposed Taxable Valuation]]/1000))</f>
        <v>2.0816950907500043</v>
      </c>
      <c r="K376" s="26">
        <f>ROUND(Debt[[#This Row],[Proposed Taxable Valuation]]/1000*Debt[[#This Row],[Adjusted Rate]],0)</f>
        <v>889683</v>
      </c>
      <c r="L376" s="19">
        <f t="shared" si="33"/>
        <v>-176597.20780760772</v>
      </c>
      <c r="M376" s="17">
        <f t="shared" si="39"/>
        <v>-0.41320490924999564</v>
      </c>
      <c r="N376">
        <v>366532043.91467035</v>
      </c>
      <c r="O376">
        <f>INDEX($R$3:$T$335,MATCH(Debt[[#This Row],[DistrictNumber]],$R$3:$R$335,0),3)</f>
        <v>2.4948999999999999</v>
      </c>
      <c r="P376" s="9">
        <f t="shared" si="35"/>
        <v>914460.796362711</v>
      </c>
    </row>
    <row r="377" spans="1:16" x14ac:dyDescent="0.35">
      <c r="A377" s="13">
        <v>2027</v>
      </c>
      <c r="B377" s="13">
        <f t="shared" si="30"/>
        <v>2026</v>
      </c>
      <c r="C377" t="s">
        <v>96</v>
      </c>
      <c r="D377" t="s">
        <v>97</v>
      </c>
      <c r="E377" s="5">
        <v>240382879.10788786</v>
      </c>
      <c r="F377" s="13">
        <f>INDEX($R$3:$T$335,MATCH(Debt[[#This Row],[DistrictNumber]],$R$3:$R$335,0),3)</f>
        <v>1.5493699999999999</v>
      </c>
      <c r="G377" s="9">
        <f t="shared" si="38"/>
        <v>372442.02140338818</v>
      </c>
      <c r="H377" s="11">
        <v>1.02</v>
      </c>
      <c r="I377" s="12" cm="1">
        <f t="array" ref="I377">INDEX(Debt[],MATCH(Debt[[#This Row],[Base Year]]&amp;Debt[[#This Row],[DistrictNumber]],Debt[[Fiscal Year]:[Fiscal Year]]&amp;Debt[[DistrictNumber]:[DistrictNumber]],0),9)*$H377</f>
        <v>313691.30688057479</v>
      </c>
      <c r="J377" s="15">
        <f>IF(Debt[[#This Row],[Unadjusted Maximum Revenue]]/(Debt[[#This Row],[Proposed Taxable Valuation]]/1000)&gt;Debt[[#This Row],[Max Debt RATE]],Debt[[#This Row],[Max Debt RATE]],Debt[[#This Row],[Unadjusted Maximum Revenue]]/(Debt[[#This Row],[Proposed Taxable Valuation]]/1000))</f>
        <v>1.3049652622713821</v>
      </c>
      <c r="K377" s="26">
        <f>ROUND(Debt[[#This Row],[Proposed Taxable Valuation]]/1000*Debt[[#This Row],[Adjusted Rate]],0)</f>
        <v>313691</v>
      </c>
      <c r="L377" s="19">
        <f t="shared" si="33"/>
        <v>-58750.714522813389</v>
      </c>
      <c r="M377" s="17">
        <f t="shared" si="39"/>
        <v>-0.24440473772861782</v>
      </c>
      <c r="N377">
        <v>206644487.26610315</v>
      </c>
      <c r="O377">
        <f>INDEX($R$3:$T$335,MATCH(Debt[[#This Row],[DistrictNumber]],$R$3:$R$335,0),3)</f>
        <v>1.5493699999999999</v>
      </c>
      <c r="P377" s="9">
        <f t="shared" si="35"/>
        <v>320168.76923548221</v>
      </c>
    </row>
    <row r="378" spans="1:16" x14ac:dyDescent="0.35">
      <c r="A378" s="13">
        <v>2027</v>
      </c>
      <c r="B378" s="13">
        <f t="shared" si="30"/>
        <v>2026</v>
      </c>
      <c r="C378" t="s">
        <v>98</v>
      </c>
      <c r="D378" t="s">
        <v>99</v>
      </c>
      <c r="E378" s="5">
        <v>262747809.12140137</v>
      </c>
      <c r="F378" s="13">
        <f>INDEX($R$3:$T$335,MATCH(Debt[[#This Row],[DistrictNumber]],$R$3:$R$335,0),3)</f>
        <v>1.8281000000000001</v>
      </c>
      <c r="G378" s="9">
        <f t="shared" si="38"/>
        <v>480329.2698548339</v>
      </c>
      <c r="H378" s="11">
        <v>1.02</v>
      </c>
      <c r="I378" s="12" cm="1">
        <f t="array" ref="I378">INDEX(Debt[],MATCH(Debt[[#This Row],[Base Year]]&amp;Debt[[#This Row],[DistrictNumber]],Debt[[Fiscal Year]:[Fiscal Year]]&amp;Debt[[DistrictNumber]:[DistrictNumber]],0),9)*$H378</f>
        <v>418623.55181331601</v>
      </c>
      <c r="J378" s="15">
        <f>IF(Debt[[#This Row],[Unadjusted Maximum Revenue]]/(Debt[[#This Row],[Proposed Taxable Valuation]]/1000)&gt;Debt[[#This Row],[Max Debt RATE]],Debt[[#This Row],[Max Debt RATE]],Debt[[#This Row],[Unadjusted Maximum Revenue]]/(Debt[[#This Row],[Proposed Taxable Valuation]]/1000))</f>
        <v>1.5932523023242144</v>
      </c>
      <c r="K378" s="26">
        <f>ROUND(Debt[[#This Row],[Proposed Taxable Valuation]]/1000*Debt[[#This Row],[Adjusted Rate]],0)</f>
        <v>418624</v>
      </c>
      <c r="L378" s="19">
        <f t="shared" si="33"/>
        <v>-61705.718041517888</v>
      </c>
      <c r="M378" s="17">
        <f t="shared" si="39"/>
        <v>-0.23484769767578562</v>
      </c>
      <c r="N378">
        <v>232600008.96954101</v>
      </c>
      <c r="O378">
        <f>INDEX($R$3:$T$335,MATCH(Debt[[#This Row],[DistrictNumber]],$R$3:$R$335,0),3)</f>
        <v>1.8281000000000001</v>
      </c>
      <c r="P378" s="9">
        <f t="shared" si="35"/>
        <v>425216.07639721793</v>
      </c>
    </row>
    <row r="379" spans="1:16" x14ac:dyDescent="0.35">
      <c r="A379" s="13">
        <v>2027</v>
      </c>
      <c r="B379" s="13">
        <f t="shared" si="30"/>
        <v>2026</v>
      </c>
      <c r="C379" t="s">
        <v>100</v>
      </c>
      <c r="D379" t="s">
        <v>101</v>
      </c>
      <c r="E379" s="5">
        <v>920530834.68382001</v>
      </c>
      <c r="F379" s="13">
        <f>INDEX($R$3:$T$335,MATCH(Debt[[#This Row],[DistrictNumber]],$R$3:$R$335,0),3)</f>
        <v>1.4495899999999999</v>
      </c>
      <c r="G379" s="9">
        <f t="shared" si="38"/>
        <v>1334392.2926493187</v>
      </c>
      <c r="H379" s="11">
        <v>1.02</v>
      </c>
      <c r="I379" s="12" cm="1">
        <f t="array" ref="I379">INDEX(Debt[],MATCH(Debt[[#This Row],[Base Year]]&amp;Debt[[#This Row],[DistrictNumber]],Debt[[Fiscal Year]:[Fiscal Year]]&amp;Debt[[DistrictNumber]:[DistrictNumber]],0),9)*$H379</f>
        <v>1101127.0457506476</v>
      </c>
      <c r="J379" s="15">
        <f>IF(Debt[[#This Row],[Unadjusted Maximum Revenue]]/(Debt[[#This Row],[Proposed Taxable Valuation]]/1000)&gt;Debt[[#This Row],[Max Debt RATE]],Debt[[#This Row],[Max Debt RATE]],Debt[[#This Row],[Unadjusted Maximum Revenue]]/(Debt[[#This Row],[Proposed Taxable Valuation]]/1000))</f>
        <v>1.1961870306374451</v>
      </c>
      <c r="K379" s="26">
        <f>ROUND(Debt[[#This Row],[Proposed Taxable Valuation]]/1000*Debt[[#This Row],[Adjusted Rate]],0)</f>
        <v>1101127</v>
      </c>
      <c r="L379" s="19">
        <f t="shared" si="33"/>
        <v>-233265.24689867115</v>
      </c>
      <c r="M379" s="17">
        <f t="shared" si="39"/>
        <v>-0.2534029693625548</v>
      </c>
      <c r="N379">
        <v>798425530.26637161</v>
      </c>
      <c r="O379">
        <f>INDEX($R$3:$T$335,MATCH(Debt[[#This Row],[DistrictNumber]],$R$3:$R$335,0),3)</f>
        <v>1.4495899999999999</v>
      </c>
      <c r="P379" s="9">
        <f t="shared" si="35"/>
        <v>1157389.6644188296</v>
      </c>
    </row>
    <row r="380" spans="1:16" x14ac:dyDescent="0.35">
      <c r="A380" s="13">
        <v>2027</v>
      </c>
      <c r="B380" s="13">
        <f t="shared" si="30"/>
        <v>2026</v>
      </c>
      <c r="C380" t="s">
        <v>102</v>
      </c>
      <c r="D380" t="s">
        <v>103</v>
      </c>
      <c r="E380" s="5">
        <v>214297293.90719295</v>
      </c>
      <c r="F380" s="13">
        <f>INDEX($R$3:$T$335,MATCH(Debt[[#This Row],[DistrictNumber]],$R$3:$R$335,0),3)</f>
        <v>0</v>
      </c>
      <c r="G380" s="9">
        <f t="shared" si="38"/>
        <v>0</v>
      </c>
      <c r="H380" s="11">
        <v>1.02</v>
      </c>
      <c r="I380" s="12" cm="1">
        <f t="array" ref="I380">INDEX(Debt[],MATCH(Debt[[#This Row],[Base Year]]&amp;Debt[[#This Row],[DistrictNumber]],Debt[[Fiscal Year]:[Fiscal Year]]&amp;Debt[[DistrictNumber]:[DistrictNumber]],0),9)*$H380</f>
        <v>0</v>
      </c>
      <c r="J380" s="15">
        <f>IF(Debt[[#This Row],[Unadjusted Maximum Revenue]]/(Debt[[#This Row],[Proposed Taxable Valuation]]/1000)&gt;Debt[[#This Row],[Max Debt RATE]],Debt[[#This Row],[Max Debt RATE]],Debt[[#This Row],[Unadjusted Maximum Revenue]]/(Debt[[#This Row],[Proposed Taxable Valuation]]/1000))</f>
        <v>0</v>
      </c>
      <c r="K380" s="26">
        <f>ROUND(Debt[[#This Row],[Proposed Taxable Valuation]]/1000*Debt[[#This Row],[Adjusted Rate]],0)</f>
        <v>0</v>
      </c>
      <c r="L380" s="19">
        <f t="shared" si="33"/>
        <v>0</v>
      </c>
      <c r="M380" s="17">
        <f t="shared" si="39"/>
        <v>0</v>
      </c>
      <c r="N380">
        <v>190899721.04457968</v>
      </c>
      <c r="O380">
        <f>INDEX($R$3:$T$335,MATCH(Debt[[#This Row],[DistrictNumber]],$R$3:$R$335,0),3)</f>
        <v>0</v>
      </c>
      <c r="P380" s="9">
        <f t="shared" si="35"/>
        <v>0</v>
      </c>
    </row>
    <row r="381" spans="1:16" x14ac:dyDescent="0.35">
      <c r="A381" s="13">
        <v>2027</v>
      </c>
      <c r="B381" s="13">
        <f t="shared" si="30"/>
        <v>2026</v>
      </c>
      <c r="C381" t="s">
        <v>104</v>
      </c>
      <c r="D381" t="s">
        <v>105</v>
      </c>
      <c r="E381" s="5">
        <v>479763407.24899495</v>
      </c>
      <c r="F381" s="13">
        <f>INDEX($R$3:$T$335,MATCH(Debt[[#This Row],[DistrictNumber]],$R$3:$R$335,0),3)</f>
        <v>2.1015600000000001</v>
      </c>
      <c r="G381" s="9">
        <f t="shared" si="38"/>
        <v>1008251.5861381978</v>
      </c>
      <c r="H381" s="11">
        <v>1.02</v>
      </c>
      <c r="I381" s="12" cm="1">
        <f t="array" ref="I381">INDEX(Debt[],MATCH(Debt[[#This Row],[Base Year]]&amp;Debt[[#This Row],[DistrictNumber]],Debt[[Fiscal Year]:[Fiscal Year]]&amp;Debt[[DistrictNumber]:[DistrictNumber]],0),9)*$H381</f>
        <v>921742.11956780637</v>
      </c>
      <c r="J381" s="15">
        <f>IF(Debt[[#This Row],[Unadjusted Maximum Revenue]]/(Debt[[#This Row],[Proposed Taxable Valuation]]/1000)&gt;Debt[[#This Row],[Max Debt RATE]],Debt[[#This Row],[Max Debt RATE]],Debt[[#This Row],[Unadjusted Maximum Revenue]]/(Debt[[#This Row],[Proposed Taxable Valuation]]/1000))</f>
        <v>1.9212430661461986</v>
      </c>
      <c r="K381" s="26">
        <f>ROUND(Debt[[#This Row],[Proposed Taxable Valuation]]/1000*Debt[[#This Row],[Adjusted Rate]],0)</f>
        <v>921742</v>
      </c>
      <c r="L381" s="19">
        <f t="shared" si="33"/>
        <v>-86509.466570391436</v>
      </c>
      <c r="M381" s="17">
        <f t="shared" si="39"/>
        <v>-0.18031693385380154</v>
      </c>
      <c r="N381">
        <v>435663909.93959129</v>
      </c>
      <c r="O381">
        <f>INDEX($R$3:$T$335,MATCH(Debt[[#This Row],[DistrictNumber]],$R$3:$R$335,0),3)</f>
        <v>2.1015600000000001</v>
      </c>
      <c r="P381" s="9">
        <f t="shared" si="35"/>
        <v>915573.84657264757</v>
      </c>
    </row>
    <row r="382" spans="1:16" x14ac:dyDescent="0.35">
      <c r="A382" s="13">
        <v>2027</v>
      </c>
      <c r="B382" s="13">
        <f t="shared" si="30"/>
        <v>2026</v>
      </c>
      <c r="C382" t="s">
        <v>106</v>
      </c>
      <c r="D382" t="s">
        <v>107</v>
      </c>
      <c r="E382" s="5">
        <v>472200284.00061363</v>
      </c>
      <c r="F382" s="13">
        <f>INDEX($R$3:$T$335,MATCH(Debt[[#This Row],[DistrictNumber]],$R$3:$R$335,0),3)</f>
        <v>0</v>
      </c>
      <c r="G382" s="9">
        <f t="shared" si="38"/>
        <v>0</v>
      </c>
      <c r="H382" s="11">
        <v>1.02</v>
      </c>
      <c r="I382" s="12" cm="1">
        <f t="array" ref="I382">INDEX(Debt[],MATCH(Debt[[#This Row],[Base Year]]&amp;Debt[[#This Row],[DistrictNumber]],Debt[[Fiscal Year]:[Fiscal Year]]&amp;Debt[[DistrictNumber]:[DistrictNumber]],0),9)*$H382</f>
        <v>0</v>
      </c>
      <c r="J382" s="15">
        <f>IF(Debt[[#This Row],[Unadjusted Maximum Revenue]]/(Debt[[#This Row],[Proposed Taxable Valuation]]/1000)&gt;Debt[[#This Row],[Max Debt RATE]],Debt[[#This Row],[Max Debt RATE]],Debt[[#This Row],[Unadjusted Maximum Revenue]]/(Debt[[#This Row],[Proposed Taxable Valuation]]/1000))</f>
        <v>0</v>
      </c>
      <c r="K382" s="26">
        <f>ROUND(Debt[[#This Row],[Proposed Taxable Valuation]]/1000*Debt[[#This Row],[Adjusted Rate]],0)</f>
        <v>0</v>
      </c>
      <c r="L382" s="19">
        <f t="shared" si="33"/>
        <v>0</v>
      </c>
      <c r="M382" s="17">
        <f t="shared" si="39"/>
        <v>0</v>
      </c>
      <c r="N382">
        <v>421898399.54581982</v>
      </c>
      <c r="O382">
        <f>INDEX($R$3:$T$335,MATCH(Debt[[#This Row],[DistrictNumber]],$R$3:$R$335,0),3)</f>
        <v>0</v>
      </c>
      <c r="P382" s="9">
        <f t="shared" si="35"/>
        <v>0</v>
      </c>
    </row>
    <row r="383" spans="1:16" x14ac:dyDescent="0.35">
      <c r="A383" s="13">
        <v>2027</v>
      </c>
      <c r="B383" s="13">
        <f t="shared" si="30"/>
        <v>2026</v>
      </c>
      <c r="C383" t="s">
        <v>108</v>
      </c>
      <c r="D383" t="s">
        <v>109</v>
      </c>
      <c r="E383" s="5">
        <v>534242598.18646622</v>
      </c>
      <c r="F383" s="13">
        <f>INDEX($R$3:$T$335,MATCH(Debt[[#This Row],[DistrictNumber]],$R$3:$R$335,0),3)</f>
        <v>0</v>
      </c>
      <c r="G383" s="9">
        <f t="shared" si="38"/>
        <v>0</v>
      </c>
      <c r="H383" s="11">
        <v>1.02</v>
      </c>
      <c r="I383" s="12" cm="1">
        <f t="array" ref="I383">INDEX(Debt[],MATCH(Debt[[#This Row],[Base Year]]&amp;Debt[[#This Row],[DistrictNumber]],Debt[[Fiscal Year]:[Fiscal Year]]&amp;Debt[[DistrictNumber]:[DistrictNumber]],0),9)*$H383</f>
        <v>0</v>
      </c>
      <c r="J383" s="15">
        <f>IF(Debt[[#This Row],[Unadjusted Maximum Revenue]]/(Debt[[#This Row],[Proposed Taxable Valuation]]/1000)&gt;Debt[[#This Row],[Max Debt RATE]],Debt[[#This Row],[Max Debt RATE]],Debt[[#This Row],[Unadjusted Maximum Revenue]]/(Debt[[#This Row],[Proposed Taxable Valuation]]/1000))</f>
        <v>0</v>
      </c>
      <c r="K383" s="26">
        <f>ROUND(Debt[[#This Row],[Proposed Taxable Valuation]]/1000*Debt[[#This Row],[Adjusted Rate]],0)</f>
        <v>0</v>
      </c>
      <c r="L383" s="19">
        <f t="shared" si="33"/>
        <v>0</v>
      </c>
      <c r="M383" s="17">
        <f t="shared" si="39"/>
        <v>0</v>
      </c>
      <c r="N383">
        <v>483715818.69421792</v>
      </c>
      <c r="O383">
        <f>INDEX($R$3:$T$335,MATCH(Debt[[#This Row],[DistrictNumber]],$R$3:$R$335,0),3)</f>
        <v>0</v>
      </c>
      <c r="P383" s="9">
        <f t="shared" si="35"/>
        <v>0</v>
      </c>
    </row>
    <row r="384" spans="1:16" x14ac:dyDescent="0.35">
      <c r="A384" s="13">
        <v>2027</v>
      </c>
      <c r="B384" s="13">
        <f t="shared" si="30"/>
        <v>2026</v>
      </c>
      <c r="C384" t="s">
        <v>110</v>
      </c>
      <c r="D384" t="s">
        <v>111</v>
      </c>
      <c r="E384" s="5">
        <v>504128775.98008358</v>
      </c>
      <c r="F384" s="13">
        <f>INDEX($R$3:$T$335,MATCH(Debt[[#This Row],[DistrictNumber]],$R$3:$R$335,0),3)</f>
        <v>0</v>
      </c>
      <c r="G384" s="9">
        <f t="shared" si="38"/>
        <v>0</v>
      </c>
      <c r="H384" s="11">
        <v>1.02</v>
      </c>
      <c r="I384" s="12" cm="1">
        <f t="array" ref="I384">INDEX(Debt[],MATCH(Debt[[#This Row],[Base Year]]&amp;Debt[[#This Row],[DistrictNumber]],Debt[[Fiscal Year]:[Fiscal Year]]&amp;Debt[[DistrictNumber]:[DistrictNumber]],0),9)*$H384</f>
        <v>0</v>
      </c>
      <c r="J384" s="15">
        <f>IF(Debt[[#This Row],[Unadjusted Maximum Revenue]]/(Debt[[#This Row],[Proposed Taxable Valuation]]/1000)&gt;Debt[[#This Row],[Max Debt RATE]],Debt[[#This Row],[Max Debt RATE]],Debt[[#This Row],[Unadjusted Maximum Revenue]]/(Debt[[#This Row],[Proposed Taxable Valuation]]/1000))</f>
        <v>0</v>
      </c>
      <c r="K384" s="26">
        <f>ROUND(Debt[[#This Row],[Proposed Taxable Valuation]]/1000*Debt[[#This Row],[Adjusted Rate]],0)</f>
        <v>0</v>
      </c>
      <c r="L384" s="19">
        <f t="shared" si="33"/>
        <v>0</v>
      </c>
      <c r="M384" s="17">
        <f t="shared" si="39"/>
        <v>0</v>
      </c>
      <c r="N384">
        <v>440492999.71685725</v>
      </c>
      <c r="O384">
        <f>INDEX($R$3:$T$335,MATCH(Debt[[#This Row],[DistrictNumber]],$R$3:$R$335,0),3)</f>
        <v>0</v>
      </c>
      <c r="P384" s="9">
        <f t="shared" si="35"/>
        <v>0</v>
      </c>
    </row>
    <row r="385" spans="1:16" x14ac:dyDescent="0.35">
      <c r="A385" s="13">
        <v>2027</v>
      </c>
      <c r="B385" s="13">
        <f t="shared" si="30"/>
        <v>2026</v>
      </c>
      <c r="C385" t="s">
        <v>112</v>
      </c>
      <c r="D385" t="s">
        <v>113</v>
      </c>
      <c r="E385" s="5">
        <v>854351567.38910162</v>
      </c>
      <c r="F385" s="13">
        <f>INDEX($R$3:$T$335,MATCH(Debt[[#This Row],[DistrictNumber]],$R$3:$R$335,0),3)</f>
        <v>0</v>
      </c>
      <c r="G385" s="9">
        <f t="shared" si="38"/>
        <v>0</v>
      </c>
      <c r="H385" s="11">
        <v>1.02</v>
      </c>
      <c r="I385" s="12" cm="1">
        <f t="array" ref="I385">INDEX(Debt[],MATCH(Debt[[#This Row],[Base Year]]&amp;Debt[[#This Row],[DistrictNumber]],Debt[[Fiscal Year]:[Fiscal Year]]&amp;Debt[[DistrictNumber]:[DistrictNumber]],0),9)*$H385</f>
        <v>0</v>
      </c>
      <c r="J385" s="15">
        <f>IF(Debt[[#This Row],[Unadjusted Maximum Revenue]]/(Debt[[#This Row],[Proposed Taxable Valuation]]/1000)&gt;Debt[[#This Row],[Max Debt RATE]],Debt[[#This Row],[Max Debt RATE]],Debt[[#This Row],[Unadjusted Maximum Revenue]]/(Debt[[#This Row],[Proposed Taxable Valuation]]/1000))</f>
        <v>0</v>
      </c>
      <c r="K385" s="26">
        <f>ROUND(Debt[[#This Row],[Proposed Taxable Valuation]]/1000*Debt[[#This Row],[Adjusted Rate]],0)</f>
        <v>0</v>
      </c>
      <c r="L385" s="19">
        <f t="shared" si="33"/>
        <v>0</v>
      </c>
      <c r="M385" s="17">
        <f t="shared" si="39"/>
        <v>0</v>
      </c>
      <c r="N385">
        <v>755197548.20356035</v>
      </c>
      <c r="O385">
        <f>INDEX($R$3:$T$335,MATCH(Debt[[#This Row],[DistrictNumber]],$R$3:$R$335,0),3)</f>
        <v>0</v>
      </c>
      <c r="P385" s="9">
        <f t="shared" si="35"/>
        <v>0</v>
      </c>
    </row>
    <row r="386" spans="1:16" x14ac:dyDescent="0.35">
      <c r="A386" s="13">
        <v>2027</v>
      </c>
      <c r="B386" s="13">
        <f t="shared" si="30"/>
        <v>2026</v>
      </c>
      <c r="C386" t="s">
        <v>114</v>
      </c>
      <c r="D386" t="s">
        <v>115</v>
      </c>
      <c r="E386" s="5">
        <v>247290565.18003431</v>
      </c>
      <c r="F386" s="13">
        <f>INDEX($R$3:$T$335,MATCH(Debt[[#This Row],[DistrictNumber]],$R$3:$R$335,0),3)</f>
        <v>0</v>
      </c>
      <c r="G386" s="9">
        <f t="shared" si="38"/>
        <v>0</v>
      </c>
      <c r="H386" s="11">
        <v>1.02</v>
      </c>
      <c r="I386" s="12" cm="1">
        <f t="array" ref="I386">INDEX(Debt[],MATCH(Debt[[#This Row],[Base Year]]&amp;Debt[[#This Row],[DistrictNumber]],Debt[[Fiscal Year]:[Fiscal Year]]&amp;Debt[[DistrictNumber]:[DistrictNumber]],0),9)*$H386</f>
        <v>0</v>
      </c>
      <c r="J386" s="15">
        <f>IF(Debt[[#This Row],[Unadjusted Maximum Revenue]]/(Debt[[#This Row],[Proposed Taxable Valuation]]/1000)&gt;Debt[[#This Row],[Max Debt RATE]],Debt[[#This Row],[Max Debt RATE]],Debt[[#This Row],[Unadjusted Maximum Revenue]]/(Debt[[#This Row],[Proposed Taxable Valuation]]/1000))</f>
        <v>0</v>
      </c>
      <c r="K386" s="26">
        <f>ROUND(Debt[[#This Row],[Proposed Taxable Valuation]]/1000*Debt[[#This Row],[Adjusted Rate]],0)</f>
        <v>0</v>
      </c>
      <c r="L386" s="19">
        <f t="shared" si="33"/>
        <v>0</v>
      </c>
      <c r="M386" s="17">
        <f t="shared" si="39"/>
        <v>0</v>
      </c>
      <c r="N386">
        <v>233603161.85920346</v>
      </c>
      <c r="O386">
        <f>INDEX($R$3:$T$335,MATCH(Debt[[#This Row],[DistrictNumber]],$R$3:$R$335,0),3)</f>
        <v>0</v>
      </c>
      <c r="P386" s="9">
        <f t="shared" si="35"/>
        <v>0</v>
      </c>
    </row>
    <row r="387" spans="1:16" x14ac:dyDescent="0.35">
      <c r="A387" s="13">
        <v>2027</v>
      </c>
      <c r="B387" s="13">
        <f t="shared" si="30"/>
        <v>2026</v>
      </c>
      <c r="C387" t="s">
        <v>116</v>
      </c>
      <c r="D387" t="s">
        <v>117</v>
      </c>
      <c r="E387" s="5">
        <v>459850976.67454112</v>
      </c>
      <c r="F387" s="13">
        <f>INDEX($R$3:$T$335,MATCH(Debt[[#This Row],[DistrictNumber]],$R$3:$R$335,0),3)</f>
        <v>1.08883</v>
      </c>
      <c r="G387" s="9">
        <f t="shared" si="38"/>
        <v>500699.53893254063</v>
      </c>
      <c r="H387" s="11">
        <v>1.02</v>
      </c>
      <c r="I387" s="12" cm="1">
        <f t="array" ref="I387">INDEX(Debt[],MATCH(Debt[[#This Row],[Base Year]]&amp;Debt[[#This Row],[DistrictNumber]],Debt[[Fiscal Year]:[Fiscal Year]]&amp;Debt[[DistrictNumber]:[DistrictNumber]],0),9)*$H387</f>
        <v>429439.04699511238</v>
      </c>
      <c r="J387" s="15">
        <f>IF(Debt[[#This Row],[Unadjusted Maximum Revenue]]/(Debt[[#This Row],[Proposed Taxable Valuation]]/1000)&gt;Debt[[#This Row],[Max Debt RATE]],Debt[[#This Row],[Max Debt RATE]],Debt[[#This Row],[Unadjusted Maximum Revenue]]/(Debt[[#This Row],[Proposed Taxable Valuation]]/1000))</f>
        <v>0.93386568427155314</v>
      </c>
      <c r="K387" s="26">
        <f>ROUND(Debt[[#This Row],[Proposed Taxable Valuation]]/1000*Debt[[#This Row],[Adjusted Rate]],0)</f>
        <v>429439</v>
      </c>
      <c r="L387" s="19">
        <f t="shared" si="33"/>
        <v>-71260.491937428247</v>
      </c>
      <c r="M387" s="17">
        <f t="shared" si="39"/>
        <v>-0.15496431572844682</v>
      </c>
      <c r="N387">
        <v>406446586.72422612</v>
      </c>
      <c r="O387">
        <f>INDEX($R$3:$T$335,MATCH(Debt[[#This Row],[DistrictNumber]],$R$3:$R$335,0),3)</f>
        <v>1.08883</v>
      </c>
      <c r="P387" s="9">
        <f t="shared" si="35"/>
        <v>442551.23702293914</v>
      </c>
    </row>
    <row r="388" spans="1:16" x14ac:dyDescent="0.35">
      <c r="A388" s="13">
        <v>2027</v>
      </c>
      <c r="B388" s="13">
        <f t="shared" si="30"/>
        <v>2026</v>
      </c>
      <c r="C388" t="s">
        <v>118</v>
      </c>
      <c r="D388" t="s">
        <v>119</v>
      </c>
      <c r="E388" s="5">
        <v>446711124.99083513</v>
      </c>
      <c r="F388" s="13">
        <f>INDEX($R$3:$T$335,MATCH(Debt[[#This Row],[DistrictNumber]],$R$3:$R$335,0),3)</f>
        <v>0</v>
      </c>
      <c r="G388" s="9">
        <f t="shared" si="38"/>
        <v>0</v>
      </c>
      <c r="H388" s="11">
        <v>1.02</v>
      </c>
      <c r="I388" s="12" cm="1">
        <f t="array" ref="I388">INDEX(Debt[],MATCH(Debt[[#This Row],[Base Year]]&amp;Debt[[#This Row],[DistrictNumber]],Debt[[Fiscal Year]:[Fiscal Year]]&amp;Debt[[DistrictNumber]:[DistrictNumber]],0),9)*$H388</f>
        <v>0</v>
      </c>
      <c r="J388" s="15">
        <f>IF(Debt[[#This Row],[Unadjusted Maximum Revenue]]/(Debt[[#This Row],[Proposed Taxable Valuation]]/1000)&gt;Debt[[#This Row],[Max Debt RATE]],Debt[[#This Row],[Max Debt RATE]],Debt[[#This Row],[Unadjusted Maximum Revenue]]/(Debt[[#This Row],[Proposed Taxable Valuation]]/1000))</f>
        <v>0</v>
      </c>
      <c r="K388" s="26">
        <f>ROUND(Debt[[#This Row],[Proposed Taxable Valuation]]/1000*Debt[[#This Row],[Adjusted Rate]],0)</f>
        <v>0</v>
      </c>
      <c r="L388" s="19">
        <f t="shared" si="33"/>
        <v>0</v>
      </c>
      <c r="M388" s="17">
        <f t="shared" si="39"/>
        <v>0</v>
      </c>
      <c r="N388">
        <v>395481647.044348</v>
      </c>
      <c r="O388">
        <f>INDEX($R$3:$T$335,MATCH(Debt[[#This Row],[DistrictNumber]],$R$3:$R$335,0),3)</f>
        <v>0</v>
      </c>
      <c r="P388" s="9">
        <f t="shared" si="35"/>
        <v>0</v>
      </c>
    </row>
    <row r="389" spans="1:16" x14ac:dyDescent="0.35">
      <c r="A389" s="13">
        <v>2027</v>
      </c>
      <c r="B389" s="13">
        <f t="shared" ref="B389:B452" si="40">A389-1</f>
        <v>2026</v>
      </c>
      <c r="C389" t="s">
        <v>120</v>
      </c>
      <c r="D389" t="s">
        <v>121</v>
      </c>
      <c r="E389" s="5">
        <v>713942426.49522257</v>
      </c>
      <c r="F389" s="13">
        <f>INDEX($R$3:$T$335,MATCH(Debt[[#This Row],[DistrictNumber]],$R$3:$R$335,0),3)</f>
        <v>0.55245</v>
      </c>
      <c r="G389" s="9">
        <f t="shared" si="38"/>
        <v>394417.49351728574</v>
      </c>
      <c r="H389" s="11">
        <v>1.02</v>
      </c>
      <c r="I389" s="12" cm="1">
        <f t="array" ref="I389">INDEX(Debt[],MATCH(Debt[[#This Row],[Base Year]]&amp;Debt[[#This Row],[DistrictNumber]],Debt[[Fiscal Year]:[Fiscal Year]]&amp;Debt[[DistrictNumber]:[DistrictNumber]],0),9)*$H389</f>
        <v>362249.91057937499</v>
      </c>
      <c r="J389" s="15">
        <f>IF(Debt[[#This Row],[Unadjusted Maximum Revenue]]/(Debt[[#This Row],[Proposed Taxable Valuation]]/1000)&gt;Debt[[#This Row],[Max Debt RATE]],Debt[[#This Row],[Max Debt RATE]],Debt[[#This Row],[Unadjusted Maximum Revenue]]/(Debt[[#This Row],[Proposed Taxable Valuation]]/1000))</f>
        <v>0.50739372971246022</v>
      </c>
      <c r="K389" s="26">
        <f>ROUND(Debt[[#This Row],[Proposed Taxable Valuation]]/1000*Debt[[#This Row],[Adjusted Rate]],0)</f>
        <v>362250</v>
      </c>
      <c r="L389" s="19">
        <f t="shared" ref="L389:L452" si="41">I389-G389</f>
        <v>-32167.582937910745</v>
      </c>
      <c r="M389" s="17">
        <f t="shared" si="39"/>
        <v>-4.5056270287539779E-2</v>
      </c>
      <c r="N389">
        <v>660532341.47229922</v>
      </c>
      <c r="O389">
        <f>INDEX($R$3:$T$335,MATCH(Debt[[#This Row],[DistrictNumber]],$R$3:$R$335,0),3)</f>
        <v>0.55245</v>
      </c>
      <c r="P389" s="9">
        <f t="shared" ref="P389:P452" si="42">N389/1000*O389</f>
        <v>364911.09204637166</v>
      </c>
    </row>
    <row r="390" spans="1:16" x14ac:dyDescent="0.35">
      <c r="A390" s="13">
        <v>2027</v>
      </c>
      <c r="B390" s="13">
        <f t="shared" si="40"/>
        <v>2026</v>
      </c>
      <c r="C390" t="s">
        <v>122</v>
      </c>
      <c r="D390" t="s">
        <v>123</v>
      </c>
      <c r="E390" s="5">
        <v>518497776.6778906</v>
      </c>
      <c r="F390" s="13">
        <f>INDEX($R$3:$T$335,MATCH(Debt[[#This Row],[DistrictNumber]],$R$3:$R$335,0),3)</f>
        <v>2.1242299999999998</v>
      </c>
      <c r="G390" s="9">
        <f t="shared" si="38"/>
        <v>1101408.5321524756</v>
      </c>
      <c r="H390" s="11">
        <v>1.02</v>
      </c>
      <c r="I390" s="12" cm="1">
        <f t="array" ref="I390">INDEX(Debt[],MATCH(Debt[[#This Row],[Base Year]]&amp;Debt[[#This Row],[DistrictNumber]],Debt[[Fiscal Year]:[Fiscal Year]]&amp;Debt[[DistrictNumber]:[DistrictNumber]],0),9)*$H390</f>
        <v>942560.91138623934</v>
      </c>
      <c r="J390" s="15">
        <f>IF(Debt[[#This Row],[Unadjusted Maximum Revenue]]/(Debt[[#This Row],[Proposed Taxable Valuation]]/1000)&gt;Debt[[#This Row],[Max Debt RATE]],Debt[[#This Row],[Max Debt RATE]],Debt[[#This Row],[Unadjusted Maximum Revenue]]/(Debt[[#This Row],[Proposed Taxable Valuation]]/1000))</f>
        <v>1.8178687619943101</v>
      </c>
      <c r="K390" s="26">
        <f>ROUND(Debt[[#This Row],[Proposed Taxable Valuation]]/1000*Debt[[#This Row],[Adjusted Rate]],0)</f>
        <v>942561</v>
      </c>
      <c r="L390" s="19">
        <f t="shared" si="41"/>
        <v>-158847.62076623621</v>
      </c>
      <c r="M390" s="17">
        <f t="shared" si="39"/>
        <v>-0.30636123800568971</v>
      </c>
      <c r="N390">
        <v>451688253.39732134</v>
      </c>
      <c r="O390">
        <f>INDEX($R$3:$T$335,MATCH(Debt[[#This Row],[DistrictNumber]],$R$3:$R$335,0),3)</f>
        <v>2.1242299999999998</v>
      </c>
      <c r="P390" s="9">
        <f t="shared" si="42"/>
        <v>959489.73851419182</v>
      </c>
    </row>
    <row r="391" spans="1:16" x14ac:dyDescent="0.35">
      <c r="A391" s="13">
        <v>2027</v>
      </c>
      <c r="B391" s="13">
        <f t="shared" si="40"/>
        <v>2026</v>
      </c>
      <c r="C391" t="s">
        <v>124</v>
      </c>
      <c r="D391" t="s">
        <v>125</v>
      </c>
      <c r="E391" s="5">
        <v>143836317.021804</v>
      </c>
      <c r="F391" s="13">
        <f>INDEX($R$3:$T$335,MATCH(Debt[[#This Row],[DistrictNumber]],$R$3:$R$335,0),3)</f>
        <v>0</v>
      </c>
      <c r="G391" s="9">
        <f t="shared" si="38"/>
        <v>0</v>
      </c>
      <c r="H391" s="11">
        <v>1.02</v>
      </c>
      <c r="I391" s="12" cm="1">
        <f t="array" ref="I391">INDEX(Debt[],MATCH(Debt[[#This Row],[Base Year]]&amp;Debt[[#This Row],[DistrictNumber]],Debt[[Fiscal Year]:[Fiscal Year]]&amp;Debt[[DistrictNumber]:[DistrictNumber]],0),9)*$H391</f>
        <v>0</v>
      </c>
      <c r="J391" s="15">
        <f>IF(Debt[[#This Row],[Unadjusted Maximum Revenue]]/(Debt[[#This Row],[Proposed Taxable Valuation]]/1000)&gt;Debt[[#This Row],[Max Debt RATE]],Debt[[#This Row],[Max Debt RATE]],Debt[[#This Row],[Unadjusted Maximum Revenue]]/(Debt[[#This Row],[Proposed Taxable Valuation]]/1000))</f>
        <v>0</v>
      </c>
      <c r="K391" s="26">
        <f>ROUND(Debt[[#This Row],[Proposed Taxable Valuation]]/1000*Debt[[#This Row],[Adjusted Rate]],0)</f>
        <v>0</v>
      </c>
      <c r="L391" s="19">
        <f t="shared" si="41"/>
        <v>0</v>
      </c>
      <c r="M391" s="17">
        <f t="shared" si="39"/>
        <v>0</v>
      </c>
      <c r="N391">
        <v>127177093.49811479</v>
      </c>
      <c r="O391">
        <f>INDEX($R$3:$T$335,MATCH(Debt[[#This Row],[DistrictNumber]],$R$3:$R$335,0),3)</f>
        <v>0</v>
      </c>
      <c r="P391" s="9">
        <f t="shared" si="42"/>
        <v>0</v>
      </c>
    </row>
    <row r="392" spans="1:16" x14ac:dyDescent="0.35">
      <c r="A392" s="13">
        <v>2027</v>
      </c>
      <c r="B392" s="13">
        <f t="shared" si="40"/>
        <v>2026</v>
      </c>
      <c r="C392" t="s">
        <v>126</v>
      </c>
      <c r="D392" t="s">
        <v>127</v>
      </c>
      <c r="E392" s="5">
        <v>413238505.68269593</v>
      </c>
      <c r="F392" s="13">
        <f>INDEX($R$3:$T$335,MATCH(Debt[[#This Row],[DistrictNumber]],$R$3:$R$335,0),3)</f>
        <v>0</v>
      </c>
      <c r="G392" s="9">
        <f t="shared" si="38"/>
        <v>0</v>
      </c>
      <c r="H392" s="11">
        <v>1.02</v>
      </c>
      <c r="I392" s="12" cm="1">
        <f t="array" ref="I392">INDEX(Debt[],MATCH(Debt[[#This Row],[Base Year]]&amp;Debt[[#This Row],[DistrictNumber]],Debt[[Fiscal Year]:[Fiscal Year]]&amp;Debt[[DistrictNumber]:[DistrictNumber]],0),9)*$H392</f>
        <v>0</v>
      </c>
      <c r="J392" s="15">
        <f>IF(Debt[[#This Row],[Unadjusted Maximum Revenue]]/(Debt[[#This Row],[Proposed Taxable Valuation]]/1000)&gt;Debt[[#This Row],[Max Debt RATE]],Debt[[#This Row],[Max Debt RATE]],Debt[[#This Row],[Unadjusted Maximum Revenue]]/(Debt[[#This Row],[Proposed Taxable Valuation]]/1000))</f>
        <v>0</v>
      </c>
      <c r="K392" s="26">
        <f>ROUND(Debt[[#This Row],[Proposed Taxable Valuation]]/1000*Debt[[#This Row],[Adjusted Rate]],0)</f>
        <v>0</v>
      </c>
      <c r="L392" s="19">
        <f t="shared" si="41"/>
        <v>0</v>
      </c>
      <c r="M392" s="17">
        <f t="shared" si="39"/>
        <v>0</v>
      </c>
      <c r="N392">
        <v>389426633.08009493</v>
      </c>
      <c r="O392">
        <f>INDEX($R$3:$T$335,MATCH(Debt[[#This Row],[DistrictNumber]],$R$3:$R$335,0),3)</f>
        <v>0</v>
      </c>
      <c r="P392" s="9">
        <f t="shared" si="42"/>
        <v>0</v>
      </c>
    </row>
    <row r="393" spans="1:16" x14ac:dyDescent="0.35">
      <c r="A393" s="13">
        <v>2027</v>
      </c>
      <c r="B393" s="13">
        <f t="shared" si="40"/>
        <v>2026</v>
      </c>
      <c r="C393" t="s">
        <v>128</v>
      </c>
      <c r="D393" t="s">
        <v>129</v>
      </c>
      <c r="E393" s="5">
        <v>486143710.0245412</v>
      </c>
      <c r="F393" s="13">
        <f>INDEX($R$3:$T$335,MATCH(Debt[[#This Row],[DistrictNumber]],$R$3:$R$335,0),3)</f>
        <v>0</v>
      </c>
      <c r="G393" s="9">
        <f t="shared" si="38"/>
        <v>0</v>
      </c>
      <c r="H393" s="11">
        <v>1.02</v>
      </c>
      <c r="I393" s="12" cm="1">
        <f t="array" ref="I393">INDEX(Debt[],MATCH(Debt[[#This Row],[Base Year]]&amp;Debt[[#This Row],[DistrictNumber]],Debt[[Fiscal Year]:[Fiscal Year]]&amp;Debt[[DistrictNumber]:[DistrictNumber]],0),9)*$H393</f>
        <v>0</v>
      </c>
      <c r="J393" s="15">
        <f>IF(Debt[[#This Row],[Unadjusted Maximum Revenue]]/(Debt[[#This Row],[Proposed Taxable Valuation]]/1000)&gt;Debt[[#This Row],[Max Debt RATE]],Debt[[#This Row],[Max Debt RATE]],Debt[[#This Row],[Unadjusted Maximum Revenue]]/(Debt[[#This Row],[Proposed Taxable Valuation]]/1000))</f>
        <v>0</v>
      </c>
      <c r="K393" s="26">
        <f>ROUND(Debt[[#This Row],[Proposed Taxable Valuation]]/1000*Debt[[#This Row],[Adjusted Rate]],0)</f>
        <v>0</v>
      </c>
      <c r="L393" s="19">
        <f t="shared" si="41"/>
        <v>0</v>
      </c>
      <c r="M393" s="17">
        <f t="shared" si="39"/>
        <v>0</v>
      </c>
      <c r="N393">
        <v>420438269.67940164</v>
      </c>
      <c r="O393">
        <f>INDEX($R$3:$T$335,MATCH(Debt[[#This Row],[DistrictNumber]],$R$3:$R$335,0),3)</f>
        <v>0</v>
      </c>
      <c r="P393" s="9">
        <f t="shared" si="42"/>
        <v>0</v>
      </c>
    </row>
    <row r="394" spans="1:16" x14ac:dyDescent="0.35">
      <c r="A394" s="13">
        <v>2027</v>
      </c>
      <c r="B394" s="13">
        <f t="shared" si="40"/>
        <v>2026</v>
      </c>
      <c r="C394" t="s">
        <v>130</v>
      </c>
      <c r="D394" t="s">
        <v>131</v>
      </c>
      <c r="E394" s="5">
        <v>2341355717.4771647</v>
      </c>
      <c r="F394" s="13">
        <f>INDEX($R$3:$T$335,MATCH(Debt[[#This Row],[DistrictNumber]],$R$3:$R$335,0),3)</f>
        <v>4.0497800000000002</v>
      </c>
      <c r="G394" s="9">
        <f t="shared" ref="G394:G457" si="43">E394/1000*F394</f>
        <v>9481975.5575246718</v>
      </c>
      <c r="H394" s="11">
        <v>1.02</v>
      </c>
      <c r="I394" s="12" cm="1">
        <f t="array" ref="I394">INDEX(Debt[],MATCH(Debt[[#This Row],[Base Year]]&amp;Debt[[#This Row],[DistrictNumber]],Debt[[Fiscal Year]:[Fiscal Year]]&amp;Debt[[DistrictNumber]:[DistrictNumber]],0),9)*$H394</f>
        <v>7533046.1281047845</v>
      </c>
      <c r="J394" s="15">
        <f>IF(Debt[[#This Row],[Unadjusted Maximum Revenue]]/(Debt[[#This Row],[Proposed Taxable Valuation]]/1000)&gt;Debt[[#This Row],[Max Debt RATE]],Debt[[#This Row],[Max Debt RATE]],Debt[[#This Row],[Unadjusted Maximum Revenue]]/(Debt[[#This Row],[Proposed Taxable Valuation]]/1000))</f>
        <v>3.2173864363599227</v>
      </c>
      <c r="K394" s="26">
        <f>ROUND(Debt[[#This Row],[Proposed Taxable Valuation]]/1000*Debt[[#This Row],[Adjusted Rate]],0)</f>
        <v>7533046</v>
      </c>
      <c r="L394" s="19">
        <f t="shared" si="41"/>
        <v>-1948929.4294198873</v>
      </c>
      <c r="M394" s="17">
        <f t="shared" si="39"/>
        <v>-0.83239356364007744</v>
      </c>
      <c r="N394">
        <v>2000634649.562499</v>
      </c>
      <c r="O394">
        <f>INDEX($R$3:$T$335,MATCH(Debt[[#This Row],[DistrictNumber]],$R$3:$R$335,0),3)</f>
        <v>4.0497800000000002</v>
      </c>
      <c r="P394" s="9">
        <f t="shared" si="42"/>
        <v>8102130.1911052177</v>
      </c>
    </row>
    <row r="395" spans="1:16" x14ac:dyDescent="0.35">
      <c r="A395" s="13">
        <v>2027</v>
      </c>
      <c r="B395" s="13">
        <f t="shared" si="40"/>
        <v>2026</v>
      </c>
      <c r="C395" t="s">
        <v>132</v>
      </c>
      <c r="D395" t="s">
        <v>133</v>
      </c>
      <c r="E395" s="5">
        <v>1558512888.9059172</v>
      </c>
      <c r="F395" s="13">
        <f>INDEX($R$3:$T$335,MATCH(Debt[[#This Row],[DistrictNumber]],$R$3:$R$335,0),3)</f>
        <v>1.20835</v>
      </c>
      <c r="G395" s="9">
        <f t="shared" si="43"/>
        <v>1883229.0493094649</v>
      </c>
      <c r="H395" s="11">
        <v>1.02</v>
      </c>
      <c r="I395" s="12" cm="1">
        <f t="array" ref="I395">INDEX(Debt[],MATCH(Debt[[#This Row],[Base Year]]&amp;Debt[[#This Row],[DistrictNumber]],Debt[[Fiscal Year]:[Fiscal Year]]&amp;Debt[[DistrictNumber]:[DistrictNumber]],0),9)*$H395</f>
        <v>1526533.5679900022</v>
      </c>
      <c r="J395" s="15">
        <f>IF(Debt[[#This Row],[Unadjusted Maximum Revenue]]/(Debt[[#This Row],[Proposed Taxable Valuation]]/1000)&gt;Debt[[#This Row],[Max Debt RATE]],Debt[[#This Row],[Max Debt RATE]],Debt[[#This Row],[Unadjusted Maximum Revenue]]/(Debt[[#This Row],[Proposed Taxable Valuation]]/1000))</f>
        <v>0.97948087491380043</v>
      </c>
      <c r="K395" s="26">
        <f>ROUND(Debt[[#This Row],[Proposed Taxable Valuation]]/1000*Debt[[#This Row],[Adjusted Rate]],0)</f>
        <v>1526534</v>
      </c>
      <c r="L395" s="19">
        <f t="shared" si="41"/>
        <v>-356695.48131946265</v>
      </c>
      <c r="M395" s="17">
        <f t="shared" ref="M395:M458" si="44">J395-F395</f>
        <v>-0.22886912508619961</v>
      </c>
      <c r="N395">
        <v>1322303308.0640328</v>
      </c>
      <c r="O395">
        <f>INDEX($R$3:$T$335,MATCH(Debt[[#This Row],[DistrictNumber]],$R$3:$R$335,0),3)</f>
        <v>1.20835</v>
      </c>
      <c r="P395" s="9">
        <f t="shared" si="42"/>
        <v>1597805.2022991742</v>
      </c>
    </row>
    <row r="396" spans="1:16" x14ac:dyDescent="0.35">
      <c r="A396" s="13">
        <v>2027</v>
      </c>
      <c r="B396" s="13">
        <f t="shared" si="40"/>
        <v>2026</v>
      </c>
      <c r="C396" t="s">
        <v>134</v>
      </c>
      <c r="D396" t="s">
        <v>135</v>
      </c>
      <c r="E396" s="5">
        <v>1209806097.7551165</v>
      </c>
      <c r="F396" s="13">
        <f>INDEX($R$3:$T$335,MATCH(Debt[[#This Row],[DistrictNumber]],$R$3:$R$335,0),3)</f>
        <v>2.6995200000000001</v>
      </c>
      <c r="G396" s="9">
        <f t="shared" si="43"/>
        <v>3265895.7570118918</v>
      </c>
      <c r="H396" s="11">
        <v>1.02</v>
      </c>
      <c r="I396" s="12" cm="1">
        <f t="array" ref="I396">INDEX(Debt[],MATCH(Debt[[#This Row],[Base Year]]&amp;Debt[[#This Row],[DistrictNumber]],Debt[[Fiscal Year]:[Fiscal Year]]&amp;Debt[[DistrictNumber]:[DistrictNumber]],0),9)*$H396</f>
        <v>2831740.0094969859</v>
      </c>
      <c r="J396" s="15">
        <f>IF(Debt[[#This Row],[Unadjusted Maximum Revenue]]/(Debt[[#This Row],[Proposed Taxable Valuation]]/1000)&gt;Debt[[#This Row],[Max Debt RATE]],Debt[[#This Row],[Max Debt RATE]],Debt[[#This Row],[Unadjusted Maximum Revenue]]/(Debt[[#This Row],[Proposed Taxable Valuation]]/1000))</f>
        <v>2.3406560892290811</v>
      </c>
      <c r="K396" s="26">
        <f>ROUND(Debt[[#This Row],[Proposed Taxable Valuation]]/1000*Debt[[#This Row],[Adjusted Rate]],0)</f>
        <v>2831740</v>
      </c>
      <c r="L396" s="19">
        <f t="shared" si="41"/>
        <v>-434155.74751490587</v>
      </c>
      <c r="M396" s="17">
        <f t="shared" si="44"/>
        <v>-0.35886391077091906</v>
      </c>
      <c r="N396">
        <v>1033943642.9468518</v>
      </c>
      <c r="O396">
        <f>INDEX($R$3:$T$335,MATCH(Debt[[#This Row],[DistrictNumber]],$R$3:$R$335,0),3)</f>
        <v>2.6995200000000001</v>
      </c>
      <c r="P396" s="9">
        <f t="shared" si="42"/>
        <v>2791151.5430078856</v>
      </c>
    </row>
    <row r="397" spans="1:16" x14ac:dyDescent="0.35">
      <c r="A397" s="13">
        <v>2027</v>
      </c>
      <c r="B397" s="13">
        <f t="shared" si="40"/>
        <v>2026</v>
      </c>
      <c r="C397" t="s">
        <v>136</v>
      </c>
      <c r="D397" t="s">
        <v>137</v>
      </c>
      <c r="E397" s="5">
        <v>366081587.13138318</v>
      </c>
      <c r="F397" s="13">
        <f>INDEX($R$3:$T$335,MATCH(Debt[[#This Row],[DistrictNumber]],$R$3:$R$335,0),3)</f>
        <v>2.6909399999999999</v>
      </c>
      <c r="G397" s="9">
        <f t="shared" si="43"/>
        <v>985103.58607532422</v>
      </c>
      <c r="H397" s="11">
        <v>1.02</v>
      </c>
      <c r="I397" s="12" cm="1">
        <f t="array" ref="I397">INDEX(Debt[],MATCH(Debt[[#This Row],[Base Year]]&amp;Debt[[#This Row],[DistrictNumber]],Debt[[Fiscal Year]:[Fiscal Year]]&amp;Debt[[DistrictNumber]:[DistrictNumber]],0),9)*$H397</f>
        <v>865891.02662805957</v>
      </c>
      <c r="J397" s="15">
        <f>IF(Debt[[#This Row],[Unadjusted Maximum Revenue]]/(Debt[[#This Row],[Proposed Taxable Valuation]]/1000)&gt;Debt[[#This Row],[Max Debt RATE]],Debt[[#This Row],[Max Debt RATE]],Debt[[#This Row],[Unadjusted Maximum Revenue]]/(Debt[[#This Row],[Proposed Taxable Valuation]]/1000))</f>
        <v>2.3652952157828673</v>
      </c>
      <c r="K397" s="26">
        <f>ROUND(Debt[[#This Row],[Proposed Taxable Valuation]]/1000*Debt[[#This Row],[Adjusted Rate]],0)</f>
        <v>865891</v>
      </c>
      <c r="L397" s="19">
        <f t="shared" si="41"/>
        <v>-119212.55944726465</v>
      </c>
      <c r="M397" s="17">
        <f t="shared" si="44"/>
        <v>-0.32564478421713261</v>
      </c>
      <c r="N397">
        <v>323971840.55957681</v>
      </c>
      <c r="O397">
        <f>INDEX($R$3:$T$335,MATCH(Debt[[#This Row],[DistrictNumber]],$R$3:$R$335,0),3)</f>
        <v>2.6909399999999999</v>
      </c>
      <c r="P397" s="9">
        <f t="shared" si="42"/>
        <v>871788.78463538759</v>
      </c>
    </row>
    <row r="398" spans="1:16" x14ac:dyDescent="0.35">
      <c r="A398" s="13">
        <v>2027</v>
      </c>
      <c r="B398" s="13">
        <f t="shared" si="40"/>
        <v>2026</v>
      </c>
      <c r="C398" t="s">
        <v>138</v>
      </c>
      <c r="D398" t="s">
        <v>139</v>
      </c>
      <c r="E398" s="5">
        <v>3591972082.2976265</v>
      </c>
      <c r="F398" s="13">
        <f>INDEX($R$3:$T$335,MATCH(Debt[[#This Row],[DistrictNumber]],$R$3:$R$335,0),3)</f>
        <v>4.05</v>
      </c>
      <c r="G398" s="9">
        <f t="shared" si="43"/>
        <v>14547486.933305386</v>
      </c>
      <c r="H398" s="11">
        <v>1.02</v>
      </c>
      <c r="I398" s="12" cm="1">
        <f t="array" ref="I398">INDEX(Debt[],MATCH(Debt[[#This Row],[Base Year]]&amp;Debt[[#This Row],[DistrictNumber]],Debt[[Fiscal Year]:[Fiscal Year]]&amp;Debt[[DistrictNumber]:[DistrictNumber]],0),9)*$H398</f>
        <v>12229698.112353001</v>
      </c>
      <c r="J398" s="15">
        <f>IF(Debt[[#This Row],[Unadjusted Maximum Revenue]]/(Debt[[#This Row],[Proposed Taxable Valuation]]/1000)&gt;Debt[[#This Row],[Max Debt RATE]],Debt[[#This Row],[Max Debt RATE]],Debt[[#This Row],[Unadjusted Maximum Revenue]]/(Debt[[#This Row],[Proposed Taxable Valuation]]/1000))</f>
        <v>3.4047308364741524</v>
      </c>
      <c r="K398" s="26">
        <f>ROUND(Debt[[#This Row],[Proposed Taxable Valuation]]/1000*Debt[[#This Row],[Adjusted Rate]],0)</f>
        <v>12229698</v>
      </c>
      <c r="L398" s="19">
        <f t="shared" si="41"/>
        <v>-2317788.8209523857</v>
      </c>
      <c r="M398" s="17">
        <f t="shared" si="44"/>
        <v>-0.6452691635258474</v>
      </c>
      <c r="N398">
        <v>3111361652.5887313</v>
      </c>
      <c r="O398">
        <f>INDEX($R$3:$T$335,MATCH(Debt[[#This Row],[DistrictNumber]],$R$3:$R$335,0),3)</f>
        <v>4.05</v>
      </c>
      <c r="P398" s="9">
        <f t="shared" si="42"/>
        <v>12601014.692984361</v>
      </c>
    </row>
    <row r="399" spans="1:16" x14ac:dyDescent="0.35">
      <c r="A399" s="13">
        <v>2027</v>
      </c>
      <c r="B399" s="13">
        <f t="shared" si="40"/>
        <v>2026</v>
      </c>
      <c r="C399" t="s">
        <v>140</v>
      </c>
      <c r="D399" t="s">
        <v>141</v>
      </c>
      <c r="E399" s="5">
        <v>262801714.38257399</v>
      </c>
      <c r="F399" s="13">
        <f>INDEX($R$3:$T$335,MATCH(Debt[[#This Row],[DistrictNumber]],$R$3:$R$335,0),3)</f>
        <v>4.05</v>
      </c>
      <c r="G399" s="9">
        <f t="shared" si="43"/>
        <v>1064346.9432494247</v>
      </c>
      <c r="H399" s="11">
        <v>1.02</v>
      </c>
      <c r="I399" s="12" cm="1">
        <f t="array" ref="I399">INDEX(Debt[],MATCH(Debt[[#This Row],[Base Year]]&amp;Debt[[#This Row],[DistrictNumber]],Debt[[Fiscal Year]:[Fiscal Year]]&amp;Debt[[DistrictNumber]:[DistrictNumber]],0),9)*$H399</f>
        <v>950047.77244500001</v>
      </c>
      <c r="J399" s="15">
        <f>IF(Debt[[#This Row],[Unadjusted Maximum Revenue]]/(Debt[[#This Row],[Proposed Taxable Valuation]]/1000)&gt;Debt[[#This Row],[Max Debt RATE]],Debt[[#This Row],[Max Debt RATE]],Debt[[#This Row],[Unadjusted Maximum Revenue]]/(Debt[[#This Row],[Proposed Taxable Valuation]]/1000))</f>
        <v>3.615074485632793</v>
      </c>
      <c r="K399" s="26">
        <f>ROUND(Debt[[#This Row],[Proposed Taxable Valuation]]/1000*Debt[[#This Row],[Adjusted Rate]],0)</f>
        <v>950048</v>
      </c>
      <c r="L399" s="19">
        <f t="shared" si="41"/>
        <v>-114299.17080442468</v>
      </c>
      <c r="M399" s="17">
        <f t="shared" si="44"/>
        <v>-0.43492551436720683</v>
      </c>
      <c r="N399">
        <v>233533838.83235979</v>
      </c>
      <c r="O399">
        <f>INDEX($R$3:$T$335,MATCH(Debt[[#This Row],[DistrictNumber]],$R$3:$R$335,0),3)</f>
        <v>4.05</v>
      </c>
      <c r="P399" s="9">
        <f t="shared" si="42"/>
        <v>945812.04727105715</v>
      </c>
    </row>
    <row r="400" spans="1:16" x14ac:dyDescent="0.35">
      <c r="A400" s="13">
        <v>2027</v>
      </c>
      <c r="B400" s="13">
        <f t="shared" si="40"/>
        <v>2026</v>
      </c>
      <c r="C400" t="s">
        <v>142</v>
      </c>
      <c r="D400" t="s">
        <v>143</v>
      </c>
      <c r="E400" s="5">
        <v>445564653.8149361</v>
      </c>
      <c r="F400" s="13">
        <f>INDEX($R$3:$T$335,MATCH(Debt[[#This Row],[DistrictNumber]],$R$3:$R$335,0),3)</f>
        <v>2.2284700000000002</v>
      </c>
      <c r="G400" s="9">
        <f t="shared" si="43"/>
        <v>992927.46408697078</v>
      </c>
      <c r="H400" s="11">
        <v>1.02</v>
      </c>
      <c r="I400" s="12" cm="1">
        <f t="array" ref="I400">INDEX(Debt[],MATCH(Debt[[#This Row],[Base Year]]&amp;Debt[[#This Row],[DistrictNumber]],Debt[[Fiscal Year]:[Fiscal Year]]&amp;Debt[[DistrictNumber]:[DistrictNumber]],0),9)*$H400</f>
        <v>909051.03510772157</v>
      </c>
      <c r="J400" s="15">
        <f>IF(Debt[[#This Row],[Unadjusted Maximum Revenue]]/(Debt[[#This Row],[Proposed Taxable Valuation]]/1000)&gt;Debt[[#This Row],[Max Debt RATE]],Debt[[#This Row],[Max Debt RATE]],Debt[[#This Row],[Unadjusted Maximum Revenue]]/(Debt[[#This Row],[Proposed Taxable Valuation]]/1000))</f>
        <v>2.0402225071589566</v>
      </c>
      <c r="K400" s="26">
        <f>ROUND(Debt[[#This Row],[Proposed Taxable Valuation]]/1000*Debt[[#This Row],[Adjusted Rate]],0)</f>
        <v>909051</v>
      </c>
      <c r="L400" s="19">
        <f t="shared" si="41"/>
        <v>-83876.428979249205</v>
      </c>
      <c r="M400" s="17">
        <f t="shared" si="44"/>
        <v>-0.18824749284104358</v>
      </c>
      <c r="N400">
        <v>407753280.55716604</v>
      </c>
      <c r="O400">
        <f>INDEX($R$3:$T$335,MATCH(Debt[[#This Row],[DistrictNumber]],$R$3:$R$335,0),3)</f>
        <v>2.2284700000000002</v>
      </c>
      <c r="P400" s="9">
        <f t="shared" si="42"/>
        <v>908665.95312322781</v>
      </c>
    </row>
    <row r="401" spans="1:16" x14ac:dyDescent="0.35">
      <c r="A401" s="13">
        <v>2027</v>
      </c>
      <c r="B401" s="13">
        <f t="shared" si="40"/>
        <v>2026</v>
      </c>
      <c r="C401" t="s">
        <v>144</v>
      </c>
      <c r="D401" t="s">
        <v>145</v>
      </c>
      <c r="E401" s="5">
        <v>347359155.93297237</v>
      </c>
      <c r="F401" s="13">
        <f>INDEX($R$3:$T$335,MATCH(Debt[[#This Row],[DistrictNumber]],$R$3:$R$335,0),3)</f>
        <v>0</v>
      </c>
      <c r="G401" s="9">
        <f t="shared" si="43"/>
        <v>0</v>
      </c>
      <c r="H401" s="11">
        <v>1.02</v>
      </c>
      <c r="I401" s="12" cm="1">
        <f t="array" ref="I401">INDEX(Debt[],MATCH(Debt[[#This Row],[Base Year]]&amp;Debt[[#This Row],[DistrictNumber]],Debt[[Fiscal Year]:[Fiscal Year]]&amp;Debt[[DistrictNumber]:[DistrictNumber]],0),9)*$H401</f>
        <v>0</v>
      </c>
      <c r="J401" s="15">
        <f>IF(Debt[[#This Row],[Unadjusted Maximum Revenue]]/(Debt[[#This Row],[Proposed Taxable Valuation]]/1000)&gt;Debt[[#This Row],[Max Debt RATE]],Debt[[#This Row],[Max Debt RATE]],Debt[[#This Row],[Unadjusted Maximum Revenue]]/(Debt[[#This Row],[Proposed Taxable Valuation]]/1000))</f>
        <v>0</v>
      </c>
      <c r="K401" s="26">
        <f>ROUND(Debt[[#This Row],[Proposed Taxable Valuation]]/1000*Debt[[#This Row],[Adjusted Rate]],0)</f>
        <v>0</v>
      </c>
      <c r="L401" s="19">
        <f t="shared" si="41"/>
        <v>0</v>
      </c>
      <c r="M401" s="17">
        <f t="shared" si="44"/>
        <v>0</v>
      </c>
      <c r="N401">
        <v>320495306.89931542</v>
      </c>
      <c r="O401">
        <f>INDEX($R$3:$T$335,MATCH(Debt[[#This Row],[DistrictNumber]],$R$3:$R$335,0),3)</f>
        <v>0</v>
      </c>
      <c r="P401" s="9">
        <f t="shared" si="42"/>
        <v>0</v>
      </c>
    </row>
    <row r="402" spans="1:16" x14ac:dyDescent="0.35">
      <c r="A402" s="13">
        <v>2027</v>
      </c>
      <c r="B402" s="13">
        <f t="shared" si="40"/>
        <v>2026</v>
      </c>
      <c r="C402" t="s">
        <v>146</v>
      </c>
      <c r="D402" t="s">
        <v>147</v>
      </c>
      <c r="E402" s="5">
        <v>291289955.17182159</v>
      </c>
      <c r="F402" s="13">
        <f>INDEX($R$3:$T$335,MATCH(Debt[[#This Row],[DistrictNumber]],$R$3:$R$335,0),3)</f>
        <v>0</v>
      </c>
      <c r="G402" s="9">
        <f t="shared" si="43"/>
        <v>0</v>
      </c>
      <c r="H402" s="11">
        <v>1.02</v>
      </c>
      <c r="I402" s="12" cm="1">
        <f t="array" ref="I402">INDEX(Debt[],MATCH(Debt[[#This Row],[Base Year]]&amp;Debt[[#This Row],[DistrictNumber]],Debt[[Fiscal Year]:[Fiscal Year]]&amp;Debt[[DistrictNumber]:[DistrictNumber]],0),9)*$H402</f>
        <v>0</v>
      </c>
      <c r="J402" s="15">
        <f>IF(Debt[[#This Row],[Unadjusted Maximum Revenue]]/(Debt[[#This Row],[Proposed Taxable Valuation]]/1000)&gt;Debt[[#This Row],[Max Debt RATE]],Debt[[#This Row],[Max Debt RATE]],Debt[[#This Row],[Unadjusted Maximum Revenue]]/(Debt[[#This Row],[Proposed Taxable Valuation]]/1000))</f>
        <v>0</v>
      </c>
      <c r="K402" s="26">
        <f>ROUND(Debt[[#This Row],[Proposed Taxable Valuation]]/1000*Debt[[#This Row],[Adjusted Rate]],0)</f>
        <v>0</v>
      </c>
      <c r="L402" s="19">
        <f t="shared" si="41"/>
        <v>0</v>
      </c>
      <c r="M402" s="17">
        <f t="shared" si="44"/>
        <v>0</v>
      </c>
      <c r="N402">
        <v>270268315.46663487</v>
      </c>
      <c r="O402">
        <f>INDEX($R$3:$T$335,MATCH(Debt[[#This Row],[DistrictNumber]],$R$3:$R$335,0),3)</f>
        <v>0</v>
      </c>
      <c r="P402" s="9">
        <f t="shared" si="42"/>
        <v>0</v>
      </c>
    </row>
    <row r="403" spans="1:16" x14ac:dyDescent="0.35">
      <c r="A403" s="13">
        <v>2027</v>
      </c>
      <c r="B403" s="13">
        <f t="shared" si="40"/>
        <v>2026</v>
      </c>
      <c r="C403" t="s">
        <v>148</v>
      </c>
      <c r="D403" t="s">
        <v>149</v>
      </c>
      <c r="E403" s="5">
        <v>406409177.70042145</v>
      </c>
      <c r="F403" s="13">
        <f>INDEX($R$3:$T$335,MATCH(Debt[[#This Row],[DistrictNumber]],$R$3:$R$335,0),3)</f>
        <v>4.05</v>
      </c>
      <c r="G403" s="9">
        <f t="shared" si="43"/>
        <v>1645957.1696867067</v>
      </c>
      <c r="H403" s="11">
        <v>1.02</v>
      </c>
      <c r="I403" s="12" cm="1">
        <f t="array" ref="I403">INDEX(Debt[],MATCH(Debt[[#This Row],[Base Year]]&amp;Debt[[#This Row],[DistrictNumber]],Debt[[Fiscal Year]:[Fiscal Year]]&amp;Debt[[DistrictNumber]:[DistrictNumber]],0),9)*$H403</f>
        <v>1505044.5820289999</v>
      </c>
      <c r="J403" s="15">
        <f>IF(Debt[[#This Row],[Unadjusted Maximum Revenue]]/(Debt[[#This Row],[Proposed Taxable Valuation]]/1000)&gt;Debt[[#This Row],[Max Debt RATE]],Debt[[#This Row],[Max Debt RATE]],Debt[[#This Row],[Unadjusted Maximum Revenue]]/(Debt[[#This Row],[Proposed Taxable Valuation]]/1000))</f>
        <v>3.7032741006120227</v>
      </c>
      <c r="K403" s="26">
        <f>ROUND(Debt[[#This Row],[Proposed Taxable Valuation]]/1000*Debt[[#This Row],[Adjusted Rate]],0)</f>
        <v>1505045</v>
      </c>
      <c r="L403" s="19">
        <f t="shared" si="41"/>
        <v>-140912.58765770681</v>
      </c>
      <c r="M403" s="17">
        <f t="shared" si="44"/>
        <v>-0.34672589938797715</v>
      </c>
      <c r="N403">
        <v>376598543.88333732</v>
      </c>
      <c r="O403">
        <f>INDEX($R$3:$T$335,MATCH(Debt[[#This Row],[DistrictNumber]],$R$3:$R$335,0),3)</f>
        <v>4.05</v>
      </c>
      <c r="P403" s="9">
        <f t="shared" si="42"/>
        <v>1525224.1027275159</v>
      </c>
    </row>
    <row r="404" spans="1:16" x14ac:dyDescent="0.35">
      <c r="A404" s="13">
        <v>2027</v>
      </c>
      <c r="B404" s="13">
        <f t="shared" si="40"/>
        <v>2026</v>
      </c>
      <c r="C404" t="s">
        <v>150</v>
      </c>
      <c r="D404" t="s">
        <v>151</v>
      </c>
      <c r="E404" s="5">
        <v>3443516127.766314</v>
      </c>
      <c r="F404" s="13">
        <f>INDEX($R$3:$T$335,MATCH(Debt[[#This Row],[DistrictNumber]],$R$3:$R$335,0),3)</f>
        <v>0.49</v>
      </c>
      <c r="G404" s="9">
        <f t="shared" si="43"/>
        <v>1687322.9026054938</v>
      </c>
      <c r="H404" s="11">
        <v>1.02</v>
      </c>
      <c r="I404" s="12" cm="1">
        <f t="array" ref="I404">INDEX(Debt[],MATCH(Debt[[#This Row],[Base Year]]&amp;Debt[[#This Row],[DistrictNumber]],Debt[[Fiscal Year]:[Fiscal Year]]&amp;Debt[[DistrictNumber]:[DistrictNumber]],0),9)*$H404</f>
        <v>1432912.8120174001</v>
      </c>
      <c r="J404" s="15">
        <f>IF(Debt[[#This Row],[Unadjusted Maximum Revenue]]/(Debt[[#This Row],[Proposed Taxable Valuation]]/1000)&gt;Debt[[#This Row],[Max Debt RATE]],Debt[[#This Row],[Max Debt RATE]],Debt[[#This Row],[Unadjusted Maximum Revenue]]/(Debt[[#This Row],[Proposed Taxable Valuation]]/1000))</f>
        <v>0.41611909421980242</v>
      </c>
      <c r="K404" s="26">
        <f>ROUND(Debt[[#This Row],[Proposed Taxable Valuation]]/1000*Debt[[#This Row],[Adjusted Rate]],0)</f>
        <v>1432913</v>
      </c>
      <c r="L404" s="19">
        <f t="shared" si="41"/>
        <v>-254410.09058809374</v>
      </c>
      <c r="M404" s="17">
        <f t="shared" si="44"/>
        <v>-7.388090578019757E-2</v>
      </c>
      <c r="N404">
        <v>2909157925.0945559</v>
      </c>
      <c r="O404">
        <f>INDEX($R$3:$T$335,MATCH(Debt[[#This Row],[DistrictNumber]],$R$3:$R$335,0),3)</f>
        <v>0.49</v>
      </c>
      <c r="P404" s="9">
        <f t="shared" si="42"/>
        <v>1425487.3832963326</v>
      </c>
    </row>
    <row r="405" spans="1:16" x14ac:dyDescent="0.35">
      <c r="A405" s="13">
        <v>2027</v>
      </c>
      <c r="B405" s="13">
        <f t="shared" si="40"/>
        <v>2026</v>
      </c>
      <c r="C405" t="s">
        <v>152</v>
      </c>
      <c r="D405" t="s">
        <v>153</v>
      </c>
      <c r="E405" s="5">
        <v>685994621.65614891</v>
      </c>
      <c r="F405" s="13">
        <f>INDEX($R$3:$T$335,MATCH(Debt[[#This Row],[DistrictNumber]],$R$3:$R$335,0),3)</f>
        <v>0</v>
      </c>
      <c r="G405" s="9">
        <f t="shared" si="43"/>
        <v>0</v>
      </c>
      <c r="H405" s="11">
        <v>1.02</v>
      </c>
      <c r="I405" s="12" cm="1">
        <f t="array" ref="I405">INDEX(Debt[],MATCH(Debt[[#This Row],[Base Year]]&amp;Debt[[#This Row],[DistrictNumber]],Debt[[Fiscal Year]:[Fiscal Year]]&amp;Debt[[DistrictNumber]:[DistrictNumber]],0),9)*$H405</f>
        <v>0</v>
      </c>
      <c r="J405" s="15">
        <f>IF(Debt[[#This Row],[Unadjusted Maximum Revenue]]/(Debt[[#This Row],[Proposed Taxable Valuation]]/1000)&gt;Debt[[#This Row],[Max Debt RATE]],Debt[[#This Row],[Max Debt RATE]],Debt[[#This Row],[Unadjusted Maximum Revenue]]/(Debt[[#This Row],[Proposed Taxable Valuation]]/1000))</f>
        <v>0</v>
      </c>
      <c r="K405" s="26">
        <f>ROUND(Debt[[#This Row],[Proposed Taxable Valuation]]/1000*Debt[[#This Row],[Adjusted Rate]],0)</f>
        <v>0</v>
      </c>
      <c r="L405" s="19">
        <f t="shared" si="41"/>
        <v>0</v>
      </c>
      <c r="M405" s="17">
        <f t="shared" si="44"/>
        <v>0</v>
      </c>
      <c r="N405">
        <v>601259557.52724397</v>
      </c>
      <c r="O405">
        <f>INDEX($R$3:$T$335,MATCH(Debt[[#This Row],[DistrictNumber]],$R$3:$R$335,0),3)</f>
        <v>0</v>
      </c>
      <c r="P405" s="9">
        <f t="shared" si="42"/>
        <v>0</v>
      </c>
    </row>
    <row r="406" spans="1:16" x14ac:dyDescent="0.35">
      <c r="A406" s="13">
        <v>2027</v>
      </c>
      <c r="B406" s="13">
        <f t="shared" si="40"/>
        <v>2026</v>
      </c>
      <c r="C406" t="s">
        <v>154</v>
      </c>
      <c r="D406" t="s">
        <v>155</v>
      </c>
      <c r="E406" s="5">
        <v>2417638788.9024353</v>
      </c>
      <c r="F406" s="13">
        <f>INDEX($R$3:$T$335,MATCH(Debt[[#This Row],[DistrictNumber]],$R$3:$R$335,0),3)</f>
        <v>4.0461299999999998</v>
      </c>
      <c r="G406" s="9">
        <f t="shared" si="43"/>
        <v>9782080.8329418115</v>
      </c>
      <c r="H406" s="11">
        <v>1.02</v>
      </c>
      <c r="I406" s="12" cm="1">
        <f t="array" ref="I406">INDEX(Debt[],MATCH(Debt[[#This Row],[Base Year]]&amp;Debt[[#This Row],[DistrictNumber]],Debt[[Fiscal Year]:[Fiscal Year]]&amp;Debt[[DistrictNumber]:[DistrictNumber]],0),9)*$H406</f>
        <v>7638086.2610549573</v>
      </c>
      <c r="J406" s="15">
        <f>IF(Debt[[#This Row],[Unadjusted Maximum Revenue]]/(Debt[[#This Row],[Proposed Taxable Valuation]]/1000)&gt;Debt[[#This Row],[Max Debt RATE]],Debt[[#This Row],[Max Debt RATE]],Debt[[#This Row],[Unadjusted Maximum Revenue]]/(Debt[[#This Row],[Proposed Taxable Valuation]]/1000))</f>
        <v>3.1593165596596466</v>
      </c>
      <c r="K406" s="26">
        <f>ROUND(Debt[[#This Row],[Proposed Taxable Valuation]]/1000*Debt[[#This Row],[Adjusted Rate]],0)</f>
        <v>7638086</v>
      </c>
      <c r="L406" s="19">
        <f t="shared" si="41"/>
        <v>-2143994.5718868542</v>
      </c>
      <c r="M406" s="17">
        <f t="shared" si="44"/>
        <v>-0.88681344034035314</v>
      </c>
      <c r="N406">
        <v>2065997536.2420845</v>
      </c>
      <c r="O406">
        <f>INDEX($R$3:$T$335,MATCH(Debt[[#This Row],[DistrictNumber]],$R$3:$R$335,0),3)</f>
        <v>4.0461299999999998</v>
      </c>
      <c r="P406" s="9">
        <f t="shared" si="42"/>
        <v>8359294.6113151852</v>
      </c>
    </row>
    <row r="407" spans="1:16" x14ac:dyDescent="0.35">
      <c r="A407" s="13">
        <v>2027</v>
      </c>
      <c r="B407" s="13">
        <f t="shared" si="40"/>
        <v>2026</v>
      </c>
      <c r="C407" t="s">
        <v>156</v>
      </c>
      <c r="D407" t="s">
        <v>157</v>
      </c>
      <c r="E407" s="5">
        <v>201903722.14888701</v>
      </c>
      <c r="F407" s="13">
        <f>INDEX($R$3:$T$335,MATCH(Debt[[#This Row],[DistrictNumber]],$R$3:$R$335,0),3)</f>
        <v>3.5453199999999998</v>
      </c>
      <c r="G407" s="9">
        <f t="shared" si="43"/>
        <v>715813.30420889205</v>
      </c>
      <c r="H407" s="11">
        <v>1.02</v>
      </c>
      <c r="I407" s="12" cm="1">
        <f t="array" ref="I407">INDEX(Debt[],MATCH(Debt[[#This Row],[Base Year]]&amp;Debt[[#This Row],[DistrictNumber]],Debt[[Fiscal Year]:[Fiscal Year]]&amp;Debt[[DistrictNumber]:[DistrictNumber]],0),9)*$H407</f>
        <v>626321.51294682955</v>
      </c>
      <c r="J407" s="15">
        <f>IF(Debt[[#This Row],[Unadjusted Maximum Revenue]]/(Debt[[#This Row],[Proposed Taxable Valuation]]/1000)&gt;Debt[[#This Row],[Max Debt RATE]],Debt[[#This Row],[Max Debt RATE]],Debt[[#This Row],[Unadjusted Maximum Revenue]]/(Debt[[#This Row],[Proposed Taxable Valuation]]/1000))</f>
        <v>3.1020800720304211</v>
      </c>
      <c r="K407" s="26">
        <f>ROUND(Debt[[#This Row],[Proposed Taxable Valuation]]/1000*Debt[[#This Row],[Adjusted Rate]],0)</f>
        <v>626322</v>
      </c>
      <c r="L407" s="19">
        <f t="shared" si="41"/>
        <v>-89491.791262062499</v>
      </c>
      <c r="M407" s="17">
        <f t="shared" si="44"/>
        <v>-0.44323992796957867</v>
      </c>
      <c r="N407">
        <v>176656982.98479009</v>
      </c>
      <c r="O407">
        <f>INDEX($R$3:$T$335,MATCH(Debt[[#This Row],[DistrictNumber]],$R$3:$R$335,0),3)</f>
        <v>3.5453199999999998</v>
      </c>
      <c r="P407" s="9">
        <f t="shared" si="42"/>
        <v>626305.53491563594</v>
      </c>
    </row>
    <row r="408" spans="1:16" x14ac:dyDescent="0.35">
      <c r="A408" s="13">
        <v>2027</v>
      </c>
      <c r="B408" s="13">
        <f t="shared" si="40"/>
        <v>2026</v>
      </c>
      <c r="C408" t="s">
        <v>158</v>
      </c>
      <c r="D408" t="s">
        <v>159</v>
      </c>
      <c r="E408" s="5">
        <v>6642825132.8062105</v>
      </c>
      <c r="F408" s="13">
        <f>INDEX($R$3:$T$335,MATCH(Debt[[#This Row],[DistrictNumber]],$R$3:$R$335,0),3)</f>
        <v>0</v>
      </c>
      <c r="G408" s="9">
        <f t="shared" si="43"/>
        <v>0</v>
      </c>
      <c r="H408" s="11">
        <v>1.02</v>
      </c>
      <c r="I408" s="12" cm="1">
        <f t="array" ref="I408">INDEX(Debt[],MATCH(Debt[[#This Row],[Base Year]]&amp;Debt[[#This Row],[DistrictNumber]],Debt[[Fiscal Year]:[Fiscal Year]]&amp;Debt[[DistrictNumber]:[DistrictNumber]],0),9)*$H408</f>
        <v>0</v>
      </c>
      <c r="J408" s="15">
        <f>IF(Debt[[#This Row],[Unadjusted Maximum Revenue]]/(Debt[[#This Row],[Proposed Taxable Valuation]]/1000)&gt;Debt[[#This Row],[Max Debt RATE]],Debt[[#This Row],[Max Debt RATE]],Debt[[#This Row],[Unadjusted Maximum Revenue]]/(Debt[[#This Row],[Proposed Taxable Valuation]]/1000))</f>
        <v>0</v>
      </c>
      <c r="K408" s="26">
        <f>ROUND(Debt[[#This Row],[Proposed Taxable Valuation]]/1000*Debt[[#This Row],[Adjusted Rate]],0)</f>
        <v>0</v>
      </c>
      <c r="L408" s="19">
        <f t="shared" si="41"/>
        <v>0</v>
      </c>
      <c r="M408" s="17">
        <f t="shared" si="44"/>
        <v>0</v>
      </c>
      <c r="N408">
        <v>5611127381.4418879</v>
      </c>
      <c r="O408">
        <f>INDEX($R$3:$T$335,MATCH(Debt[[#This Row],[DistrictNumber]],$R$3:$R$335,0),3)</f>
        <v>0</v>
      </c>
      <c r="P408" s="9">
        <f t="shared" si="42"/>
        <v>0</v>
      </c>
    </row>
    <row r="409" spans="1:16" x14ac:dyDescent="0.35">
      <c r="A409" s="13">
        <v>2027</v>
      </c>
      <c r="B409" s="13">
        <f t="shared" si="40"/>
        <v>2026</v>
      </c>
      <c r="C409" t="s">
        <v>160</v>
      </c>
      <c r="D409" t="s">
        <v>161</v>
      </c>
      <c r="E409" s="5">
        <v>562388949.88226545</v>
      </c>
      <c r="F409" s="13">
        <f>INDEX($R$3:$T$335,MATCH(Debt[[#This Row],[DistrictNumber]],$R$3:$R$335,0),3)</f>
        <v>2.1592199999999999</v>
      </c>
      <c r="G409" s="9">
        <f t="shared" si="43"/>
        <v>1214321.4683647852</v>
      </c>
      <c r="H409" s="11">
        <v>1.02</v>
      </c>
      <c r="I409" s="12" cm="1">
        <f t="array" ref="I409">INDEX(Debt[],MATCH(Debt[[#This Row],[Base Year]]&amp;Debt[[#This Row],[DistrictNumber]],Debt[[Fiscal Year]:[Fiscal Year]]&amp;Debt[[DistrictNumber]:[DistrictNumber]],0),9)*$H409</f>
        <v>1057921.7292199584</v>
      </c>
      <c r="J409" s="15">
        <f>IF(Debt[[#This Row],[Unadjusted Maximum Revenue]]/(Debt[[#This Row],[Proposed Taxable Valuation]]/1000)&gt;Debt[[#This Row],[Max Debt RATE]],Debt[[#This Row],[Max Debt RATE]],Debt[[#This Row],[Unadjusted Maximum Revenue]]/(Debt[[#This Row],[Proposed Taxable Valuation]]/1000))</f>
        <v>1.8811211163402686</v>
      </c>
      <c r="K409" s="26">
        <f>ROUND(Debt[[#This Row],[Proposed Taxable Valuation]]/1000*Debt[[#This Row],[Adjusted Rate]],0)</f>
        <v>1057922</v>
      </c>
      <c r="L409" s="19">
        <f t="shared" si="41"/>
        <v>-156399.73914482677</v>
      </c>
      <c r="M409" s="17">
        <f t="shared" si="44"/>
        <v>-0.27809888365973134</v>
      </c>
      <c r="N409">
        <v>499832516.74233556</v>
      </c>
      <c r="O409">
        <f>INDEX($R$3:$T$335,MATCH(Debt[[#This Row],[DistrictNumber]],$R$3:$R$335,0),3)</f>
        <v>2.1592199999999999</v>
      </c>
      <c r="P409" s="9">
        <f t="shared" si="42"/>
        <v>1079248.3668003858</v>
      </c>
    </row>
    <row r="410" spans="1:16" x14ac:dyDescent="0.35">
      <c r="A410" s="13">
        <v>2027</v>
      </c>
      <c r="B410" s="13">
        <f t="shared" si="40"/>
        <v>2026</v>
      </c>
      <c r="C410" t="s">
        <v>162</v>
      </c>
      <c r="D410" t="s">
        <v>163</v>
      </c>
      <c r="E410" s="5">
        <v>1119580860.264606</v>
      </c>
      <c r="F410" s="13">
        <f>INDEX($R$3:$T$335,MATCH(Debt[[#This Row],[DistrictNumber]],$R$3:$R$335,0),3)</f>
        <v>0.44107000000000002</v>
      </c>
      <c r="G410" s="9">
        <f t="shared" si="43"/>
        <v>493813.5300369098</v>
      </c>
      <c r="H410" s="11">
        <v>1.02</v>
      </c>
      <c r="I410" s="12" cm="1">
        <f t="array" ref="I410">INDEX(Debt[],MATCH(Debt[[#This Row],[Base Year]]&amp;Debt[[#This Row],[DistrictNumber]],Debt[[Fiscal Year]:[Fiscal Year]]&amp;Debt[[DistrictNumber]:[DistrictNumber]],0),9)*$H410</f>
        <v>417040.489683447</v>
      </c>
      <c r="J410" s="15">
        <f>IF(Debt[[#This Row],[Unadjusted Maximum Revenue]]/(Debt[[#This Row],[Proposed Taxable Valuation]]/1000)&gt;Debt[[#This Row],[Max Debt RATE]],Debt[[#This Row],[Max Debt RATE]],Debt[[#This Row],[Unadjusted Maximum Revenue]]/(Debt[[#This Row],[Proposed Taxable Valuation]]/1000))</f>
        <v>0.37249698032965839</v>
      </c>
      <c r="K410" s="26">
        <f>ROUND(Debt[[#This Row],[Proposed Taxable Valuation]]/1000*Debt[[#This Row],[Adjusted Rate]],0)</f>
        <v>417040</v>
      </c>
      <c r="L410" s="19">
        <f t="shared" si="41"/>
        <v>-76773.040353462799</v>
      </c>
      <c r="M410" s="17">
        <f t="shared" si="44"/>
        <v>-6.8573019670341628E-2</v>
      </c>
      <c r="N410">
        <v>958277518.27244616</v>
      </c>
      <c r="O410">
        <f>INDEX($R$3:$T$335,MATCH(Debt[[#This Row],[DistrictNumber]],$R$3:$R$335,0),3)</f>
        <v>0.44107000000000002</v>
      </c>
      <c r="P410" s="9">
        <f t="shared" si="42"/>
        <v>422667.46498442785</v>
      </c>
    </row>
    <row r="411" spans="1:16" x14ac:dyDescent="0.35">
      <c r="A411" s="13">
        <v>2027</v>
      </c>
      <c r="B411" s="13">
        <f t="shared" si="40"/>
        <v>2026</v>
      </c>
      <c r="C411" t="s">
        <v>164</v>
      </c>
      <c r="D411" t="s">
        <v>165</v>
      </c>
      <c r="E411" s="5">
        <v>125668287.875581</v>
      </c>
      <c r="F411" s="13">
        <f>INDEX($R$3:$T$335,MATCH(Debt[[#This Row],[DistrictNumber]],$R$3:$R$335,0),3)</f>
        <v>0</v>
      </c>
      <c r="G411" s="9">
        <f t="shared" si="43"/>
        <v>0</v>
      </c>
      <c r="H411" s="11">
        <v>1.02</v>
      </c>
      <c r="I411" s="12" cm="1">
        <f t="array" ref="I411">INDEX(Debt[],MATCH(Debt[[#This Row],[Base Year]]&amp;Debt[[#This Row],[DistrictNumber]],Debt[[Fiscal Year]:[Fiscal Year]]&amp;Debt[[DistrictNumber]:[DistrictNumber]],0),9)*$H411</f>
        <v>0</v>
      </c>
      <c r="J411" s="15">
        <f>IF(Debt[[#This Row],[Unadjusted Maximum Revenue]]/(Debt[[#This Row],[Proposed Taxable Valuation]]/1000)&gt;Debt[[#This Row],[Max Debt RATE]],Debt[[#This Row],[Max Debt RATE]],Debt[[#This Row],[Unadjusted Maximum Revenue]]/(Debt[[#This Row],[Proposed Taxable Valuation]]/1000))</f>
        <v>0</v>
      </c>
      <c r="K411" s="26">
        <f>ROUND(Debt[[#This Row],[Proposed Taxable Valuation]]/1000*Debt[[#This Row],[Adjusted Rate]],0)</f>
        <v>0</v>
      </c>
      <c r="L411" s="19">
        <f t="shared" si="41"/>
        <v>0</v>
      </c>
      <c r="M411" s="17">
        <f t="shared" si="44"/>
        <v>0</v>
      </c>
      <c r="N411">
        <v>115092252.45273033</v>
      </c>
      <c r="O411">
        <f>INDEX($R$3:$T$335,MATCH(Debt[[#This Row],[DistrictNumber]],$R$3:$R$335,0),3)</f>
        <v>0</v>
      </c>
      <c r="P411" s="9">
        <f t="shared" si="42"/>
        <v>0</v>
      </c>
    </row>
    <row r="412" spans="1:16" x14ac:dyDescent="0.35">
      <c r="A412" s="13">
        <v>2027</v>
      </c>
      <c r="B412" s="13">
        <f t="shared" si="40"/>
        <v>2026</v>
      </c>
      <c r="C412" t="s">
        <v>166</v>
      </c>
      <c r="D412" t="s">
        <v>167</v>
      </c>
      <c r="E412" s="5">
        <v>644740834.12841678</v>
      </c>
      <c r="F412" s="13">
        <f>INDEX($R$3:$T$335,MATCH(Debt[[#This Row],[DistrictNumber]],$R$3:$R$335,0),3)</f>
        <v>0.64341999999999999</v>
      </c>
      <c r="G412" s="9">
        <f t="shared" si="43"/>
        <v>414839.14749490586</v>
      </c>
      <c r="H412" s="11">
        <v>1.02</v>
      </c>
      <c r="I412" s="12" cm="1">
        <f t="array" ref="I412">INDEX(Debt[],MATCH(Debt[[#This Row],[Base Year]]&amp;Debt[[#This Row],[DistrictNumber]],Debt[[Fiscal Year]:[Fiscal Year]]&amp;Debt[[DistrictNumber]:[DistrictNumber]],0),9)*$H412</f>
        <v>367965.51722959679</v>
      </c>
      <c r="J412" s="15">
        <f>IF(Debt[[#This Row],[Unadjusted Maximum Revenue]]/(Debt[[#This Row],[Proposed Taxable Valuation]]/1000)&gt;Debt[[#This Row],[Max Debt RATE]],Debt[[#This Row],[Max Debt RATE]],Debt[[#This Row],[Unadjusted Maximum Revenue]]/(Debt[[#This Row],[Proposed Taxable Valuation]]/1000))</f>
        <v>0.57071849300040922</v>
      </c>
      <c r="K412" s="26">
        <f>ROUND(Debt[[#This Row],[Proposed Taxable Valuation]]/1000*Debt[[#This Row],[Adjusted Rate]],0)</f>
        <v>367966</v>
      </c>
      <c r="L412" s="19">
        <f t="shared" si="41"/>
        <v>-46873.630265309068</v>
      </c>
      <c r="M412" s="17">
        <f t="shared" si="44"/>
        <v>-7.270150699959077E-2</v>
      </c>
      <c r="N412">
        <v>568693544.88214993</v>
      </c>
      <c r="O412">
        <f>INDEX($R$3:$T$335,MATCH(Debt[[#This Row],[DistrictNumber]],$R$3:$R$335,0),3)</f>
        <v>0.64341999999999999</v>
      </c>
      <c r="P412" s="9">
        <f t="shared" si="42"/>
        <v>365908.80064807291</v>
      </c>
    </row>
    <row r="413" spans="1:16" x14ac:dyDescent="0.35">
      <c r="A413" s="13">
        <v>2027</v>
      </c>
      <c r="B413" s="13">
        <f t="shared" si="40"/>
        <v>2026</v>
      </c>
      <c r="C413" t="s">
        <v>168</v>
      </c>
      <c r="D413" t="s">
        <v>169</v>
      </c>
      <c r="E413" s="5">
        <v>351358367.87572199</v>
      </c>
      <c r="F413" s="13">
        <f>INDEX($R$3:$T$335,MATCH(Debt[[#This Row],[DistrictNumber]],$R$3:$R$335,0),3)</f>
        <v>2.66662</v>
      </c>
      <c r="G413" s="9">
        <f t="shared" si="43"/>
        <v>936939.25094475783</v>
      </c>
      <c r="H413" s="11">
        <v>1.02</v>
      </c>
      <c r="I413" s="12" cm="1">
        <f t="array" ref="I413">INDEX(Debt[],MATCH(Debt[[#This Row],[Base Year]]&amp;Debt[[#This Row],[DistrictNumber]],Debt[[Fiscal Year]:[Fiscal Year]]&amp;Debt[[DistrictNumber]:[DistrictNumber]],0),9)*$H413</f>
        <v>751985.48482371611</v>
      </c>
      <c r="J413" s="15">
        <f>IF(Debt[[#This Row],[Unadjusted Maximum Revenue]]/(Debt[[#This Row],[Proposed Taxable Valuation]]/1000)&gt;Debt[[#This Row],[Max Debt RATE]],Debt[[#This Row],[Max Debt RATE]],Debt[[#This Row],[Unadjusted Maximum Revenue]]/(Debt[[#This Row],[Proposed Taxable Valuation]]/1000))</f>
        <v>2.1402236393860381</v>
      </c>
      <c r="K413" s="26">
        <f>ROUND(Debt[[#This Row],[Proposed Taxable Valuation]]/1000*Debt[[#This Row],[Adjusted Rate]],0)</f>
        <v>751985</v>
      </c>
      <c r="L413" s="19">
        <f t="shared" si="41"/>
        <v>-184953.76612104173</v>
      </c>
      <c r="M413" s="17">
        <f t="shared" si="44"/>
        <v>-0.52639636061396189</v>
      </c>
      <c r="N413">
        <v>298792827.40485507</v>
      </c>
      <c r="O413">
        <f>INDEX($R$3:$T$335,MATCH(Debt[[#This Row],[DistrictNumber]],$R$3:$R$335,0),3)</f>
        <v>2.66662</v>
      </c>
      <c r="P413" s="9">
        <f t="shared" si="42"/>
        <v>796766.92941433459</v>
      </c>
    </row>
    <row r="414" spans="1:16" x14ac:dyDescent="0.35">
      <c r="A414" s="13">
        <v>2027</v>
      </c>
      <c r="B414" s="13">
        <f t="shared" si="40"/>
        <v>2026</v>
      </c>
      <c r="C414" t="s">
        <v>170</v>
      </c>
      <c r="D414" t="s">
        <v>171</v>
      </c>
      <c r="E414" s="5">
        <v>13569159936.408518</v>
      </c>
      <c r="F414" s="13">
        <f>INDEX($R$3:$T$335,MATCH(Debt[[#This Row],[DistrictNumber]],$R$3:$R$335,0),3)</f>
        <v>0</v>
      </c>
      <c r="G414" s="9">
        <f t="shared" si="43"/>
        <v>0</v>
      </c>
      <c r="H414" s="11">
        <v>1.02</v>
      </c>
      <c r="I414" s="12" cm="1">
        <f t="array" ref="I414">INDEX(Debt[],MATCH(Debt[[#This Row],[Base Year]]&amp;Debt[[#This Row],[DistrictNumber]],Debt[[Fiscal Year]:[Fiscal Year]]&amp;Debt[[DistrictNumber]:[DistrictNumber]],0),9)*$H414</f>
        <v>0</v>
      </c>
      <c r="J414" s="15">
        <f>IF(Debt[[#This Row],[Unadjusted Maximum Revenue]]/(Debt[[#This Row],[Proposed Taxable Valuation]]/1000)&gt;Debt[[#This Row],[Max Debt RATE]],Debt[[#This Row],[Max Debt RATE]],Debt[[#This Row],[Unadjusted Maximum Revenue]]/(Debt[[#This Row],[Proposed Taxable Valuation]]/1000))</f>
        <v>0</v>
      </c>
      <c r="K414" s="26">
        <f>ROUND(Debt[[#This Row],[Proposed Taxable Valuation]]/1000*Debt[[#This Row],[Adjusted Rate]],0)</f>
        <v>0</v>
      </c>
      <c r="L414" s="19">
        <f t="shared" si="41"/>
        <v>0</v>
      </c>
      <c r="M414" s="17">
        <f t="shared" si="44"/>
        <v>0</v>
      </c>
      <c r="N414">
        <v>11435465655.993332</v>
      </c>
      <c r="O414">
        <f>INDEX($R$3:$T$335,MATCH(Debt[[#This Row],[DistrictNumber]],$R$3:$R$335,0),3)</f>
        <v>0</v>
      </c>
      <c r="P414" s="9">
        <f t="shared" si="42"/>
        <v>0</v>
      </c>
    </row>
    <row r="415" spans="1:16" x14ac:dyDescent="0.35">
      <c r="A415" s="13">
        <v>2027</v>
      </c>
      <c r="B415" s="13">
        <f t="shared" si="40"/>
        <v>2026</v>
      </c>
      <c r="C415" t="s">
        <v>172</v>
      </c>
      <c r="D415" t="s">
        <v>173</v>
      </c>
      <c r="E415" s="5">
        <v>58857026.115150996</v>
      </c>
      <c r="F415" s="13">
        <f>INDEX($R$3:$T$335,MATCH(Debt[[#This Row],[DistrictNumber]],$R$3:$R$335,0),3)</f>
        <v>0</v>
      </c>
      <c r="G415" s="9">
        <f t="shared" si="43"/>
        <v>0</v>
      </c>
      <c r="H415" s="11">
        <v>1.02</v>
      </c>
      <c r="I415" s="12" cm="1">
        <f t="array" ref="I415">INDEX(Debt[],MATCH(Debt[[#This Row],[Base Year]]&amp;Debt[[#This Row],[DistrictNumber]],Debt[[Fiscal Year]:[Fiscal Year]]&amp;Debt[[DistrictNumber]:[DistrictNumber]],0),9)*$H415</f>
        <v>0</v>
      </c>
      <c r="J415" s="15">
        <f>IF(Debt[[#This Row],[Unadjusted Maximum Revenue]]/(Debt[[#This Row],[Proposed Taxable Valuation]]/1000)&gt;Debt[[#This Row],[Max Debt RATE]],Debt[[#This Row],[Max Debt RATE]],Debt[[#This Row],[Unadjusted Maximum Revenue]]/(Debt[[#This Row],[Proposed Taxable Valuation]]/1000))</f>
        <v>0</v>
      </c>
      <c r="K415" s="26">
        <f>ROUND(Debt[[#This Row],[Proposed Taxable Valuation]]/1000*Debt[[#This Row],[Adjusted Rate]],0)</f>
        <v>0</v>
      </c>
      <c r="L415" s="19">
        <f t="shared" si="41"/>
        <v>0</v>
      </c>
      <c r="M415" s="17">
        <f t="shared" si="44"/>
        <v>0</v>
      </c>
      <c r="N415">
        <v>54834565.031458035</v>
      </c>
      <c r="O415">
        <f>INDEX($R$3:$T$335,MATCH(Debt[[#This Row],[DistrictNumber]],$R$3:$R$335,0),3)</f>
        <v>0</v>
      </c>
      <c r="P415" s="9">
        <f t="shared" si="42"/>
        <v>0</v>
      </c>
    </row>
    <row r="416" spans="1:16" x14ac:dyDescent="0.35">
      <c r="A416" s="13">
        <v>2027</v>
      </c>
      <c r="B416" s="13">
        <f t="shared" si="40"/>
        <v>2026</v>
      </c>
      <c r="C416" t="s">
        <v>174</v>
      </c>
      <c r="D416" t="s">
        <v>175</v>
      </c>
      <c r="E416" s="5">
        <v>426828894.25337338</v>
      </c>
      <c r="F416" s="13">
        <f>INDEX($R$3:$T$335,MATCH(Debt[[#This Row],[DistrictNumber]],$R$3:$R$335,0),3)</f>
        <v>1.49777</v>
      </c>
      <c r="G416" s="9">
        <f t="shared" si="43"/>
        <v>639291.51294587506</v>
      </c>
      <c r="H416" s="11">
        <v>1.02</v>
      </c>
      <c r="I416" s="12" cm="1">
        <f t="array" ref="I416">INDEX(Debt[],MATCH(Debt[[#This Row],[Base Year]]&amp;Debt[[#This Row],[DistrictNumber]],Debt[[Fiscal Year]:[Fiscal Year]]&amp;Debt[[DistrictNumber]:[DistrictNumber]],0),9)*$H416</f>
        <v>557529.36937718047</v>
      </c>
      <c r="J416" s="15">
        <f>IF(Debt[[#This Row],[Unadjusted Maximum Revenue]]/(Debt[[#This Row],[Proposed Taxable Valuation]]/1000)&gt;Debt[[#This Row],[Max Debt RATE]],Debt[[#This Row],[Max Debt RATE]],Debt[[#This Row],[Unadjusted Maximum Revenue]]/(Debt[[#This Row],[Proposed Taxable Valuation]]/1000))</f>
        <v>1.3062128100592481</v>
      </c>
      <c r="K416" s="26">
        <f>ROUND(Debt[[#This Row],[Proposed Taxable Valuation]]/1000*Debt[[#This Row],[Adjusted Rate]],0)</f>
        <v>557529</v>
      </c>
      <c r="L416" s="19">
        <f t="shared" si="41"/>
        <v>-81762.143568694592</v>
      </c>
      <c r="M416" s="17">
        <f t="shared" si="44"/>
        <v>-0.19155718994075199</v>
      </c>
      <c r="N416">
        <v>376854190.75462049</v>
      </c>
      <c r="O416">
        <f>INDEX($R$3:$T$335,MATCH(Debt[[#This Row],[DistrictNumber]],$R$3:$R$335,0),3)</f>
        <v>1.49777</v>
      </c>
      <c r="P416" s="9">
        <f t="shared" si="42"/>
        <v>564440.90128654789</v>
      </c>
    </row>
    <row r="417" spans="1:16" x14ac:dyDescent="0.35">
      <c r="A417" s="13">
        <v>2027</v>
      </c>
      <c r="B417" s="13">
        <f t="shared" si="40"/>
        <v>2026</v>
      </c>
      <c r="C417" t="s">
        <v>176</v>
      </c>
      <c r="D417" t="s">
        <v>177</v>
      </c>
      <c r="E417" s="5">
        <v>6286407187.770956</v>
      </c>
      <c r="F417" s="13">
        <f>INDEX($R$3:$T$335,MATCH(Debt[[#This Row],[DistrictNumber]],$R$3:$R$335,0),3)</f>
        <v>0</v>
      </c>
      <c r="G417" s="9">
        <f t="shared" si="43"/>
        <v>0</v>
      </c>
      <c r="H417" s="11">
        <v>1.02</v>
      </c>
      <c r="I417" s="12" cm="1">
        <f t="array" ref="I417">INDEX(Debt[],MATCH(Debt[[#This Row],[Base Year]]&amp;Debt[[#This Row],[DistrictNumber]],Debt[[Fiscal Year]:[Fiscal Year]]&amp;Debt[[DistrictNumber]:[DistrictNumber]],0),9)*$H417</f>
        <v>0</v>
      </c>
      <c r="J417" s="15">
        <f>IF(Debt[[#This Row],[Unadjusted Maximum Revenue]]/(Debt[[#This Row],[Proposed Taxable Valuation]]/1000)&gt;Debt[[#This Row],[Max Debt RATE]],Debt[[#This Row],[Max Debt RATE]],Debt[[#This Row],[Unadjusted Maximum Revenue]]/(Debt[[#This Row],[Proposed Taxable Valuation]]/1000))</f>
        <v>0</v>
      </c>
      <c r="K417" s="26">
        <f>ROUND(Debt[[#This Row],[Proposed Taxable Valuation]]/1000*Debt[[#This Row],[Adjusted Rate]],0)</f>
        <v>0</v>
      </c>
      <c r="L417" s="19">
        <f t="shared" si="41"/>
        <v>0</v>
      </c>
      <c r="M417" s="17">
        <f t="shared" si="44"/>
        <v>0</v>
      </c>
      <c r="N417">
        <v>5298277412.3069115</v>
      </c>
      <c r="O417">
        <f>INDEX($R$3:$T$335,MATCH(Debt[[#This Row],[DistrictNumber]],$R$3:$R$335,0),3)</f>
        <v>0</v>
      </c>
      <c r="P417" s="9">
        <f t="shared" si="42"/>
        <v>0</v>
      </c>
    </row>
    <row r="418" spans="1:16" x14ac:dyDescent="0.35">
      <c r="A418" s="13">
        <v>2027</v>
      </c>
      <c r="B418" s="13">
        <f t="shared" si="40"/>
        <v>2026</v>
      </c>
      <c r="C418" t="s">
        <v>178</v>
      </c>
      <c r="D418" t="s">
        <v>179</v>
      </c>
      <c r="E418" s="5">
        <v>224581295.73164505</v>
      </c>
      <c r="F418" s="13">
        <f>INDEX($R$3:$T$335,MATCH(Debt[[#This Row],[DistrictNumber]],$R$3:$R$335,0),3)</f>
        <v>2.6975600000000002</v>
      </c>
      <c r="G418" s="9">
        <f t="shared" si="43"/>
        <v>605821.52011385642</v>
      </c>
      <c r="H418" s="11">
        <v>1.02</v>
      </c>
      <c r="I418" s="12" cm="1">
        <f t="array" ref="I418">INDEX(Debt[],MATCH(Debt[[#This Row],[Base Year]]&amp;Debt[[#This Row],[DistrictNumber]],Debt[[Fiscal Year]:[Fiscal Year]]&amp;Debt[[DistrictNumber]:[DistrictNumber]],0),9)*$H418</f>
        <v>547951.87161784805</v>
      </c>
      <c r="J418" s="15">
        <f>IF(Debt[[#This Row],[Unadjusted Maximum Revenue]]/(Debt[[#This Row],[Proposed Taxable Valuation]]/1000)&gt;Debt[[#This Row],[Max Debt RATE]],Debt[[#This Row],[Max Debt RATE]],Debt[[#This Row],[Unadjusted Maximum Revenue]]/(Debt[[#This Row],[Proposed Taxable Valuation]]/1000))</f>
        <v>2.4398820473126244</v>
      </c>
      <c r="K418" s="26">
        <f>ROUND(Debt[[#This Row],[Proposed Taxable Valuation]]/1000*Debt[[#This Row],[Adjusted Rate]],0)</f>
        <v>547952</v>
      </c>
      <c r="L418" s="19">
        <f t="shared" si="41"/>
        <v>-57869.648496008362</v>
      </c>
      <c r="M418" s="17">
        <f t="shared" si="44"/>
        <v>-0.25767795268737581</v>
      </c>
      <c r="N418">
        <v>198466230.35698348</v>
      </c>
      <c r="O418">
        <f>INDEX($R$3:$T$335,MATCH(Debt[[#This Row],[DistrictNumber]],$R$3:$R$335,0),3)</f>
        <v>2.6975600000000002</v>
      </c>
      <c r="P418" s="9">
        <f t="shared" si="42"/>
        <v>535374.56436178437</v>
      </c>
    </row>
    <row r="419" spans="1:16" x14ac:dyDescent="0.35">
      <c r="A419" s="13">
        <v>2027</v>
      </c>
      <c r="B419" s="13">
        <f t="shared" si="40"/>
        <v>2026</v>
      </c>
      <c r="C419" t="s">
        <v>180</v>
      </c>
      <c r="D419" t="s">
        <v>181</v>
      </c>
      <c r="E419" s="5">
        <v>346942821.60606802</v>
      </c>
      <c r="F419" s="13">
        <f>INDEX($R$3:$T$335,MATCH(Debt[[#This Row],[DistrictNumber]],$R$3:$R$335,0),3)</f>
        <v>2.7</v>
      </c>
      <c r="G419" s="9">
        <f t="shared" si="43"/>
        <v>936745.6183363836</v>
      </c>
      <c r="H419" s="11">
        <v>1.02</v>
      </c>
      <c r="I419" s="12" cm="1">
        <f t="array" ref="I419">INDEX(Debt[],MATCH(Debt[[#This Row],[Base Year]]&amp;Debt[[#This Row],[DistrictNumber]],Debt[[Fiscal Year]:[Fiscal Year]]&amp;Debt[[DistrictNumber]:[DistrictNumber]],0),9)*$H419</f>
        <v>822073.06215000001</v>
      </c>
      <c r="J419" s="15">
        <f>IF(Debt[[#This Row],[Unadjusted Maximum Revenue]]/(Debt[[#This Row],[Proposed Taxable Valuation]]/1000)&gt;Debt[[#This Row],[Max Debt RATE]],Debt[[#This Row],[Max Debt RATE]],Debt[[#This Row],[Unadjusted Maximum Revenue]]/(Debt[[#This Row],[Proposed Taxable Valuation]]/1000))</f>
        <v>2.369477075053632</v>
      </c>
      <c r="K419" s="26">
        <f>ROUND(Debt[[#This Row],[Proposed Taxable Valuation]]/1000*Debt[[#This Row],[Adjusted Rate]],0)</f>
        <v>822073</v>
      </c>
      <c r="L419" s="19">
        <f t="shared" si="41"/>
        <v>-114672.55618638359</v>
      </c>
      <c r="M419" s="17">
        <f t="shared" si="44"/>
        <v>-0.33052292494636815</v>
      </c>
      <c r="N419">
        <v>309153136.68348008</v>
      </c>
      <c r="O419">
        <f>INDEX($R$3:$T$335,MATCH(Debt[[#This Row],[DistrictNumber]],$R$3:$R$335,0),3)</f>
        <v>2.7</v>
      </c>
      <c r="P419" s="9">
        <f t="shared" si="42"/>
        <v>834713.4690453962</v>
      </c>
    </row>
    <row r="420" spans="1:16" x14ac:dyDescent="0.35">
      <c r="A420" s="13">
        <v>2027</v>
      </c>
      <c r="B420" s="13">
        <f t="shared" si="40"/>
        <v>2026</v>
      </c>
      <c r="C420" t="s">
        <v>182</v>
      </c>
      <c r="D420" t="s">
        <v>183</v>
      </c>
      <c r="E420" s="5">
        <v>541043382.96101296</v>
      </c>
      <c r="F420" s="13">
        <f>INDEX($R$3:$T$335,MATCH(Debt[[#This Row],[DistrictNumber]],$R$3:$R$335,0),3)</f>
        <v>0</v>
      </c>
      <c r="G420" s="9">
        <f t="shared" si="43"/>
        <v>0</v>
      </c>
      <c r="H420" s="11">
        <v>1.02</v>
      </c>
      <c r="I420" s="12" cm="1">
        <f t="array" ref="I420">INDEX(Debt[],MATCH(Debt[[#This Row],[Base Year]]&amp;Debt[[#This Row],[DistrictNumber]],Debt[[Fiscal Year]:[Fiscal Year]]&amp;Debt[[DistrictNumber]:[DistrictNumber]],0),9)*$H420</f>
        <v>0</v>
      </c>
      <c r="J420" s="15">
        <f>IF(Debt[[#This Row],[Unadjusted Maximum Revenue]]/(Debt[[#This Row],[Proposed Taxable Valuation]]/1000)&gt;Debt[[#This Row],[Max Debt RATE]],Debt[[#This Row],[Max Debt RATE]],Debt[[#This Row],[Unadjusted Maximum Revenue]]/(Debt[[#This Row],[Proposed Taxable Valuation]]/1000))</f>
        <v>0</v>
      </c>
      <c r="K420" s="26">
        <f>ROUND(Debt[[#This Row],[Proposed Taxable Valuation]]/1000*Debt[[#This Row],[Adjusted Rate]],0)</f>
        <v>0</v>
      </c>
      <c r="L420" s="19">
        <f t="shared" si="41"/>
        <v>0</v>
      </c>
      <c r="M420" s="17">
        <f t="shared" si="44"/>
        <v>0</v>
      </c>
      <c r="N420">
        <v>500072172.06504601</v>
      </c>
      <c r="O420">
        <f>INDEX($R$3:$T$335,MATCH(Debt[[#This Row],[DistrictNumber]],$R$3:$R$335,0),3)</f>
        <v>0</v>
      </c>
      <c r="P420" s="9">
        <f t="shared" si="42"/>
        <v>0</v>
      </c>
    </row>
    <row r="421" spans="1:16" x14ac:dyDescent="0.35">
      <c r="A421" s="13">
        <v>2027</v>
      </c>
      <c r="B421" s="13">
        <f t="shared" si="40"/>
        <v>2026</v>
      </c>
      <c r="C421" t="s">
        <v>184</v>
      </c>
      <c r="D421" t="s">
        <v>185</v>
      </c>
      <c r="E421" s="5">
        <v>311167892.96670312</v>
      </c>
      <c r="F421" s="13">
        <f>INDEX($R$3:$T$335,MATCH(Debt[[#This Row],[DistrictNumber]],$R$3:$R$335,0),3)</f>
        <v>0</v>
      </c>
      <c r="G421" s="9">
        <f t="shared" si="43"/>
        <v>0</v>
      </c>
      <c r="H421" s="11">
        <v>1.02</v>
      </c>
      <c r="I421" s="12" cm="1">
        <f t="array" ref="I421">INDEX(Debt[],MATCH(Debt[[#This Row],[Base Year]]&amp;Debt[[#This Row],[DistrictNumber]],Debt[[Fiscal Year]:[Fiscal Year]]&amp;Debt[[DistrictNumber]:[DistrictNumber]],0),9)*$H421</f>
        <v>0</v>
      </c>
      <c r="J421" s="15">
        <f>IF(Debt[[#This Row],[Unadjusted Maximum Revenue]]/(Debt[[#This Row],[Proposed Taxable Valuation]]/1000)&gt;Debt[[#This Row],[Max Debt RATE]],Debt[[#This Row],[Max Debt RATE]],Debt[[#This Row],[Unadjusted Maximum Revenue]]/(Debt[[#This Row],[Proposed Taxable Valuation]]/1000))</f>
        <v>0</v>
      </c>
      <c r="K421" s="26">
        <f>ROUND(Debt[[#This Row],[Proposed Taxable Valuation]]/1000*Debt[[#This Row],[Adjusted Rate]],0)</f>
        <v>0</v>
      </c>
      <c r="L421" s="19">
        <f t="shared" si="41"/>
        <v>0</v>
      </c>
      <c r="M421" s="17">
        <f t="shared" si="44"/>
        <v>0</v>
      </c>
      <c r="N421">
        <v>268639134.5150668</v>
      </c>
      <c r="O421">
        <f>INDEX($R$3:$T$335,MATCH(Debt[[#This Row],[DistrictNumber]],$R$3:$R$335,0),3)</f>
        <v>0</v>
      </c>
      <c r="P421" s="9">
        <f t="shared" si="42"/>
        <v>0</v>
      </c>
    </row>
    <row r="422" spans="1:16" x14ac:dyDescent="0.35">
      <c r="A422" s="13">
        <v>2027</v>
      </c>
      <c r="B422" s="13">
        <f t="shared" si="40"/>
        <v>2026</v>
      </c>
      <c r="C422" t="s">
        <v>186</v>
      </c>
      <c r="D422" t="s">
        <v>187</v>
      </c>
      <c r="E422" s="5">
        <v>288398843.32874238</v>
      </c>
      <c r="F422" s="13">
        <f>INDEX($R$3:$T$335,MATCH(Debt[[#This Row],[DistrictNumber]],$R$3:$R$335,0),3)</f>
        <v>0.22112999999999999</v>
      </c>
      <c r="G422" s="9">
        <f t="shared" si="43"/>
        <v>63773.636225284798</v>
      </c>
      <c r="H422" s="11">
        <v>1.02</v>
      </c>
      <c r="I422" s="12" cm="1">
        <f t="array" ref="I422">INDEX(Debt[],MATCH(Debt[[#This Row],[Base Year]]&amp;Debt[[#This Row],[DistrictNumber]],Debt[[Fiscal Year]:[Fiscal Year]]&amp;Debt[[DistrictNumber]:[DistrictNumber]],0),9)*$H422</f>
        <v>58484.8691509446</v>
      </c>
      <c r="J422" s="15">
        <f>IF(Debt[[#This Row],[Unadjusted Maximum Revenue]]/(Debt[[#This Row],[Proposed Taxable Valuation]]/1000)&gt;Debt[[#This Row],[Max Debt RATE]],Debt[[#This Row],[Max Debt RATE]],Debt[[#This Row],[Unadjusted Maximum Revenue]]/(Debt[[#This Row],[Proposed Taxable Valuation]]/1000))</f>
        <v>0.20279162175514831</v>
      </c>
      <c r="K422" s="26">
        <f>ROUND(Debt[[#This Row],[Proposed Taxable Valuation]]/1000*Debt[[#This Row],[Adjusted Rate]],0)</f>
        <v>58485</v>
      </c>
      <c r="L422" s="19">
        <f t="shared" si="41"/>
        <v>-5288.7670743401977</v>
      </c>
      <c r="M422" s="17">
        <f t="shared" si="44"/>
        <v>-1.8338378244851683E-2</v>
      </c>
      <c r="N422">
        <v>261879279.37739396</v>
      </c>
      <c r="O422">
        <f>INDEX($R$3:$T$335,MATCH(Debt[[#This Row],[DistrictNumber]],$R$3:$R$335,0),3)</f>
        <v>0.22112999999999999</v>
      </c>
      <c r="P422" s="9">
        <f t="shared" si="42"/>
        <v>57909.365048723121</v>
      </c>
    </row>
    <row r="423" spans="1:16" x14ac:dyDescent="0.35">
      <c r="A423" s="13">
        <v>2027</v>
      </c>
      <c r="B423" s="13">
        <f t="shared" si="40"/>
        <v>2026</v>
      </c>
      <c r="C423" t="s">
        <v>188</v>
      </c>
      <c r="D423" t="s">
        <v>189</v>
      </c>
      <c r="E423" s="5">
        <v>388309001.18631506</v>
      </c>
      <c r="F423" s="13">
        <f>INDEX($R$3:$T$335,MATCH(Debt[[#This Row],[DistrictNumber]],$R$3:$R$335,0),3)</f>
        <v>0</v>
      </c>
      <c r="G423" s="9">
        <f t="shared" si="43"/>
        <v>0</v>
      </c>
      <c r="H423" s="11">
        <v>1.02</v>
      </c>
      <c r="I423" s="12" cm="1">
        <f t="array" ref="I423">INDEX(Debt[],MATCH(Debt[[#This Row],[Base Year]]&amp;Debt[[#This Row],[DistrictNumber]],Debt[[Fiscal Year]:[Fiscal Year]]&amp;Debt[[DistrictNumber]:[DistrictNumber]],0),9)*$H423</f>
        <v>0</v>
      </c>
      <c r="J423" s="15">
        <f>IF(Debt[[#This Row],[Unadjusted Maximum Revenue]]/(Debt[[#This Row],[Proposed Taxable Valuation]]/1000)&gt;Debt[[#This Row],[Max Debt RATE]],Debt[[#This Row],[Max Debt RATE]],Debt[[#This Row],[Unadjusted Maximum Revenue]]/(Debt[[#This Row],[Proposed Taxable Valuation]]/1000))</f>
        <v>0</v>
      </c>
      <c r="K423" s="26">
        <f>ROUND(Debt[[#This Row],[Proposed Taxable Valuation]]/1000*Debt[[#This Row],[Adjusted Rate]],0)</f>
        <v>0</v>
      </c>
      <c r="L423" s="19">
        <f t="shared" si="41"/>
        <v>0</v>
      </c>
      <c r="M423" s="17">
        <f t="shared" si="44"/>
        <v>0</v>
      </c>
      <c r="N423">
        <v>351650054.6790759</v>
      </c>
      <c r="O423">
        <f>INDEX($R$3:$T$335,MATCH(Debt[[#This Row],[DistrictNumber]],$R$3:$R$335,0),3)</f>
        <v>0</v>
      </c>
      <c r="P423" s="9">
        <f t="shared" si="42"/>
        <v>0</v>
      </c>
    </row>
    <row r="424" spans="1:16" x14ac:dyDescent="0.35">
      <c r="A424" s="13">
        <v>2027</v>
      </c>
      <c r="B424" s="13">
        <f t="shared" si="40"/>
        <v>2026</v>
      </c>
      <c r="C424" t="s">
        <v>190</v>
      </c>
      <c r="D424" t="s">
        <v>191</v>
      </c>
      <c r="E424" s="5">
        <v>460913743.23344415</v>
      </c>
      <c r="F424" s="13">
        <f>INDEX($R$3:$T$335,MATCH(Debt[[#This Row],[DistrictNumber]],$R$3:$R$335,0),3)</f>
        <v>4.05</v>
      </c>
      <c r="G424" s="9">
        <f t="shared" si="43"/>
        <v>1866700.6600954488</v>
      </c>
      <c r="H424" s="11">
        <v>1.02</v>
      </c>
      <c r="I424" s="12" cm="1">
        <f t="array" ref="I424">INDEX(Debt[],MATCH(Debt[[#This Row],[Base Year]]&amp;Debt[[#This Row],[DistrictNumber]],Debt[[Fiscal Year]:[Fiscal Year]]&amp;Debt[[DistrictNumber]:[DistrictNumber]],0),9)*$H424</f>
        <v>1655420.8226669999</v>
      </c>
      <c r="J424" s="15">
        <f>IF(Debt[[#This Row],[Unadjusted Maximum Revenue]]/(Debt[[#This Row],[Proposed Taxable Valuation]]/1000)&gt;Debt[[#This Row],[Max Debt RATE]],Debt[[#This Row],[Max Debt RATE]],Debt[[#This Row],[Unadjusted Maximum Revenue]]/(Debt[[#This Row],[Proposed Taxable Valuation]]/1000))</f>
        <v>3.5916065575605116</v>
      </c>
      <c r="K424" s="26">
        <f>ROUND(Debt[[#This Row],[Proposed Taxable Valuation]]/1000*Debt[[#This Row],[Adjusted Rate]],0)</f>
        <v>1655421</v>
      </c>
      <c r="L424" s="19">
        <f t="shared" si="41"/>
        <v>-211279.83742844895</v>
      </c>
      <c r="M424" s="17">
        <f t="shared" si="44"/>
        <v>-0.45839344243948821</v>
      </c>
      <c r="N424">
        <v>423059360.33241999</v>
      </c>
      <c r="O424">
        <f>INDEX($R$3:$T$335,MATCH(Debt[[#This Row],[DistrictNumber]],$R$3:$R$335,0),3)</f>
        <v>4.05</v>
      </c>
      <c r="P424" s="9">
        <f t="shared" si="42"/>
        <v>1713390.4093463009</v>
      </c>
    </row>
    <row r="425" spans="1:16" x14ac:dyDescent="0.35">
      <c r="A425" s="13">
        <v>2027</v>
      </c>
      <c r="B425" s="13">
        <f t="shared" si="40"/>
        <v>2026</v>
      </c>
      <c r="C425" t="s">
        <v>192</v>
      </c>
      <c r="D425" t="s">
        <v>193</v>
      </c>
      <c r="E425" s="5">
        <v>640845795.61081612</v>
      </c>
      <c r="F425" s="13">
        <f>INDEX($R$3:$T$335,MATCH(Debt[[#This Row],[DistrictNumber]],$R$3:$R$335,0),3)</f>
        <v>0</v>
      </c>
      <c r="G425" s="9">
        <f t="shared" si="43"/>
        <v>0</v>
      </c>
      <c r="H425" s="11">
        <v>1.02</v>
      </c>
      <c r="I425" s="12" cm="1">
        <f t="array" ref="I425">INDEX(Debt[],MATCH(Debt[[#This Row],[Base Year]]&amp;Debt[[#This Row],[DistrictNumber]],Debt[[Fiscal Year]:[Fiscal Year]]&amp;Debt[[DistrictNumber]:[DistrictNumber]],0),9)*$H425</f>
        <v>0</v>
      </c>
      <c r="J425" s="15">
        <f>IF(Debt[[#This Row],[Unadjusted Maximum Revenue]]/(Debt[[#This Row],[Proposed Taxable Valuation]]/1000)&gt;Debt[[#This Row],[Max Debt RATE]],Debt[[#This Row],[Max Debt RATE]],Debt[[#This Row],[Unadjusted Maximum Revenue]]/(Debt[[#This Row],[Proposed Taxable Valuation]]/1000))</f>
        <v>0</v>
      </c>
      <c r="K425" s="26">
        <f>ROUND(Debt[[#This Row],[Proposed Taxable Valuation]]/1000*Debt[[#This Row],[Adjusted Rate]],0)</f>
        <v>0</v>
      </c>
      <c r="L425" s="19">
        <f t="shared" si="41"/>
        <v>0</v>
      </c>
      <c r="M425" s="17">
        <f t="shared" si="44"/>
        <v>0</v>
      </c>
      <c r="N425">
        <v>571201965.83426964</v>
      </c>
      <c r="O425">
        <f>INDEX($R$3:$T$335,MATCH(Debt[[#This Row],[DistrictNumber]],$R$3:$R$335,0),3)</f>
        <v>0</v>
      </c>
      <c r="P425" s="9">
        <f t="shared" si="42"/>
        <v>0</v>
      </c>
    </row>
    <row r="426" spans="1:16" x14ac:dyDescent="0.35">
      <c r="A426" s="13">
        <v>2027</v>
      </c>
      <c r="B426" s="13">
        <f t="shared" si="40"/>
        <v>2026</v>
      </c>
      <c r="C426" t="s">
        <v>194</v>
      </c>
      <c r="D426" t="s">
        <v>195</v>
      </c>
      <c r="E426" s="5">
        <v>222505712.91169202</v>
      </c>
      <c r="F426" s="13">
        <f>INDEX($R$3:$T$335,MATCH(Debt[[#This Row],[DistrictNumber]],$R$3:$R$335,0),3)</f>
        <v>2.4175599999999999</v>
      </c>
      <c r="G426" s="9">
        <f t="shared" si="43"/>
        <v>537920.91130679008</v>
      </c>
      <c r="H426" s="11">
        <v>1.02</v>
      </c>
      <c r="I426" s="12" cm="1">
        <f t="array" ref="I426">INDEX(Debt[],MATCH(Debt[[#This Row],[Base Year]]&amp;Debt[[#This Row],[DistrictNumber]],Debt[[Fiscal Year]:[Fiscal Year]]&amp;Debt[[DistrictNumber]:[DistrictNumber]],0),9)*$H426</f>
        <v>457525.80518491199</v>
      </c>
      <c r="J426" s="15">
        <f>IF(Debt[[#This Row],[Unadjusted Maximum Revenue]]/(Debt[[#This Row],[Proposed Taxable Valuation]]/1000)&gt;Debt[[#This Row],[Max Debt RATE]],Debt[[#This Row],[Max Debt RATE]],Debt[[#This Row],[Unadjusted Maximum Revenue]]/(Debt[[#This Row],[Proposed Taxable Valuation]]/1000))</f>
        <v>2.0562429575302397</v>
      </c>
      <c r="K426" s="26">
        <f>ROUND(Debt[[#This Row],[Proposed Taxable Valuation]]/1000*Debt[[#This Row],[Adjusted Rate]],0)</f>
        <v>457526</v>
      </c>
      <c r="L426" s="19">
        <f t="shared" si="41"/>
        <v>-80395.106121878081</v>
      </c>
      <c r="M426" s="17">
        <f t="shared" si="44"/>
        <v>-0.36131704246976026</v>
      </c>
      <c r="N426">
        <v>199292679.1234262</v>
      </c>
      <c r="O426">
        <f>INDEX($R$3:$T$335,MATCH(Debt[[#This Row],[DistrictNumber]],$R$3:$R$335,0),3)</f>
        <v>2.4175599999999999</v>
      </c>
      <c r="P426" s="9">
        <f t="shared" si="42"/>
        <v>481802.00934163027</v>
      </c>
    </row>
    <row r="427" spans="1:16" x14ac:dyDescent="0.35">
      <c r="A427" s="13">
        <v>2027</v>
      </c>
      <c r="B427" s="13">
        <f t="shared" si="40"/>
        <v>2026</v>
      </c>
      <c r="C427" t="s">
        <v>196</v>
      </c>
      <c r="D427" t="s">
        <v>197</v>
      </c>
      <c r="E427" s="5">
        <v>261381163.07160005</v>
      </c>
      <c r="F427" s="13">
        <f>INDEX($R$3:$T$335,MATCH(Debt[[#This Row],[DistrictNumber]],$R$3:$R$335,0),3)</f>
        <v>0</v>
      </c>
      <c r="G427" s="9">
        <f t="shared" si="43"/>
        <v>0</v>
      </c>
      <c r="H427" s="11">
        <v>1.02</v>
      </c>
      <c r="I427" s="12" cm="1">
        <f t="array" ref="I427">INDEX(Debt[],MATCH(Debt[[#This Row],[Base Year]]&amp;Debt[[#This Row],[DistrictNumber]],Debt[[Fiscal Year]:[Fiscal Year]]&amp;Debt[[DistrictNumber]:[DistrictNumber]],0),9)*$H427</f>
        <v>0</v>
      </c>
      <c r="J427" s="15">
        <f>IF(Debt[[#This Row],[Unadjusted Maximum Revenue]]/(Debt[[#This Row],[Proposed Taxable Valuation]]/1000)&gt;Debt[[#This Row],[Max Debt RATE]],Debt[[#This Row],[Max Debt RATE]],Debt[[#This Row],[Unadjusted Maximum Revenue]]/(Debt[[#This Row],[Proposed Taxable Valuation]]/1000))</f>
        <v>0</v>
      </c>
      <c r="K427" s="26">
        <f>ROUND(Debt[[#This Row],[Proposed Taxable Valuation]]/1000*Debt[[#This Row],[Adjusted Rate]],0)</f>
        <v>0</v>
      </c>
      <c r="L427" s="19">
        <f t="shared" si="41"/>
        <v>0</v>
      </c>
      <c r="M427" s="17">
        <f t="shared" si="44"/>
        <v>0</v>
      </c>
      <c r="N427">
        <v>225585026.59809116</v>
      </c>
      <c r="O427">
        <f>INDEX($R$3:$T$335,MATCH(Debt[[#This Row],[DistrictNumber]],$R$3:$R$335,0),3)</f>
        <v>0</v>
      </c>
      <c r="P427" s="9">
        <f t="shared" si="42"/>
        <v>0</v>
      </c>
    </row>
    <row r="428" spans="1:16" x14ac:dyDescent="0.35">
      <c r="A428" s="13">
        <v>2027</v>
      </c>
      <c r="B428" s="13">
        <f t="shared" si="40"/>
        <v>2026</v>
      </c>
      <c r="C428" t="s">
        <v>198</v>
      </c>
      <c r="D428" t="s">
        <v>199</v>
      </c>
      <c r="E428" s="5">
        <v>348095744.21058089</v>
      </c>
      <c r="F428" s="13">
        <f>INDEX($R$3:$T$335,MATCH(Debt[[#This Row],[DistrictNumber]],$R$3:$R$335,0),3)</f>
        <v>2.7</v>
      </c>
      <c r="G428" s="9">
        <f t="shared" si="43"/>
        <v>939858.50936856843</v>
      </c>
      <c r="H428" s="11">
        <v>1.02</v>
      </c>
      <c r="I428" s="12" cm="1">
        <f t="array" ref="I428">INDEX(Debt[],MATCH(Debt[[#This Row],[Base Year]]&amp;Debt[[#This Row],[DistrictNumber]],Debt[[Fiscal Year]:[Fiscal Year]]&amp;Debt[[DistrictNumber]:[DistrictNumber]],0),9)*$H428</f>
        <v>826875.51213599998</v>
      </c>
      <c r="J428" s="15">
        <f>IF(Debt[[#This Row],[Unadjusted Maximum Revenue]]/(Debt[[#This Row],[Proposed Taxable Valuation]]/1000)&gt;Debt[[#This Row],[Max Debt RATE]],Debt[[#This Row],[Max Debt RATE]],Debt[[#This Row],[Unadjusted Maximum Revenue]]/(Debt[[#This Row],[Proposed Taxable Valuation]]/1000))</f>
        <v>2.3754255140671319</v>
      </c>
      <c r="K428" s="26">
        <f>ROUND(Debt[[#This Row],[Proposed Taxable Valuation]]/1000*Debt[[#This Row],[Adjusted Rate]],0)</f>
        <v>826876</v>
      </c>
      <c r="L428" s="19">
        <f t="shared" si="41"/>
        <v>-112982.99723256845</v>
      </c>
      <c r="M428" s="17">
        <f t="shared" si="44"/>
        <v>-0.32457448593286831</v>
      </c>
      <c r="N428">
        <v>309188466.08685321</v>
      </c>
      <c r="O428">
        <f>INDEX($R$3:$T$335,MATCH(Debt[[#This Row],[DistrictNumber]],$R$3:$R$335,0),3)</f>
        <v>2.7</v>
      </c>
      <c r="P428" s="9">
        <f t="shared" si="42"/>
        <v>834808.85843450367</v>
      </c>
    </row>
    <row r="429" spans="1:16" x14ac:dyDescent="0.35">
      <c r="A429" s="13">
        <v>2027</v>
      </c>
      <c r="B429" s="13">
        <f t="shared" si="40"/>
        <v>2026</v>
      </c>
      <c r="C429" t="s">
        <v>200</v>
      </c>
      <c r="D429" t="s">
        <v>201</v>
      </c>
      <c r="E429" s="5">
        <v>642398493.9362402</v>
      </c>
      <c r="F429" s="13">
        <f>INDEX($R$3:$T$335,MATCH(Debt[[#This Row],[DistrictNumber]],$R$3:$R$335,0),3)</f>
        <v>0</v>
      </c>
      <c r="G429" s="9">
        <f t="shared" si="43"/>
        <v>0</v>
      </c>
      <c r="H429" s="11">
        <v>1.02</v>
      </c>
      <c r="I429" s="12" cm="1">
        <f t="array" ref="I429">INDEX(Debt[],MATCH(Debt[[#This Row],[Base Year]]&amp;Debt[[#This Row],[DistrictNumber]],Debt[[Fiscal Year]:[Fiscal Year]]&amp;Debt[[DistrictNumber]:[DistrictNumber]],0),9)*$H429</f>
        <v>0</v>
      </c>
      <c r="J429" s="15">
        <f>IF(Debt[[#This Row],[Unadjusted Maximum Revenue]]/(Debt[[#This Row],[Proposed Taxable Valuation]]/1000)&gt;Debt[[#This Row],[Max Debt RATE]],Debt[[#This Row],[Max Debt RATE]],Debt[[#This Row],[Unadjusted Maximum Revenue]]/(Debt[[#This Row],[Proposed Taxable Valuation]]/1000))</f>
        <v>0</v>
      </c>
      <c r="K429" s="26">
        <f>ROUND(Debt[[#This Row],[Proposed Taxable Valuation]]/1000*Debt[[#This Row],[Adjusted Rate]],0)</f>
        <v>0</v>
      </c>
      <c r="L429" s="19">
        <f t="shared" si="41"/>
        <v>0</v>
      </c>
      <c r="M429" s="17">
        <f t="shared" si="44"/>
        <v>0</v>
      </c>
      <c r="N429">
        <v>594856236.52021718</v>
      </c>
      <c r="O429">
        <f>INDEX($R$3:$T$335,MATCH(Debt[[#This Row],[DistrictNumber]],$R$3:$R$335,0),3)</f>
        <v>0</v>
      </c>
      <c r="P429" s="9">
        <f t="shared" si="42"/>
        <v>0</v>
      </c>
    </row>
    <row r="430" spans="1:16" x14ac:dyDescent="0.35">
      <c r="A430" s="13">
        <v>2027</v>
      </c>
      <c r="B430" s="13">
        <f t="shared" si="40"/>
        <v>2026</v>
      </c>
      <c r="C430" t="s">
        <v>202</v>
      </c>
      <c r="D430" t="s">
        <v>203</v>
      </c>
      <c r="E430" s="5">
        <v>251357809.7096256</v>
      </c>
      <c r="F430" s="13">
        <f>INDEX($R$3:$T$335,MATCH(Debt[[#This Row],[DistrictNumber]],$R$3:$R$335,0),3)</f>
        <v>4.05</v>
      </c>
      <c r="G430" s="9">
        <f t="shared" si="43"/>
        <v>1017999.1293239837</v>
      </c>
      <c r="H430" s="11">
        <v>1.02</v>
      </c>
      <c r="I430" s="12" cm="1">
        <f t="array" ref="I430">INDEX(Debt[],MATCH(Debt[[#This Row],[Base Year]]&amp;Debt[[#This Row],[DistrictNumber]],Debt[[Fiscal Year]:[Fiscal Year]]&amp;Debt[[DistrictNumber]:[DistrictNumber]],0),9)*$H430</f>
        <v>895130.89461900003</v>
      </c>
      <c r="J430" s="15">
        <f>IF(Debt[[#This Row],[Unadjusted Maximum Revenue]]/(Debt[[#This Row],[Proposed Taxable Valuation]]/1000)&gt;Debt[[#This Row],[Max Debt RATE]],Debt[[#This Row],[Max Debt RATE]],Debt[[#This Row],[Unadjusted Maximum Revenue]]/(Debt[[#This Row],[Proposed Taxable Valuation]]/1000))</f>
        <v>3.5611819487648946</v>
      </c>
      <c r="K430" s="26">
        <f>ROUND(Debt[[#This Row],[Proposed Taxable Valuation]]/1000*Debt[[#This Row],[Adjusted Rate]],0)</f>
        <v>895131</v>
      </c>
      <c r="L430" s="19">
        <f t="shared" si="41"/>
        <v>-122868.23470498365</v>
      </c>
      <c r="M430" s="17">
        <f t="shared" si="44"/>
        <v>-0.48881805123510524</v>
      </c>
      <c r="N430">
        <v>223344936.31406084</v>
      </c>
      <c r="O430">
        <f>INDEX($R$3:$T$335,MATCH(Debt[[#This Row],[DistrictNumber]],$R$3:$R$335,0),3)</f>
        <v>4.05</v>
      </c>
      <c r="P430" s="9">
        <f t="shared" si="42"/>
        <v>904546.99207194638</v>
      </c>
    </row>
    <row r="431" spans="1:16" x14ac:dyDescent="0.35">
      <c r="A431" s="13">
        <v>2027</v>
      </c>
      <c r="B431" s="13">
        <f t="shared" si="40"/>
        <v>2026</v>
      </c>
      <c r="C431" t="s">
        <v>204</v>
      </c>
      <c r="D431" t="s">
        <v>205</v>
      </c>
      <c r="E431" s="5">
        <v>289645211.93680692</v>
      </c>
      <c r="F431" s="13">
        <f>INDEX($R$3:$T$335,MATCH(Debt[[#This Row],[DistrictNumber]],$R$3:$R$335,0),3)</f>
        <v>0</v>
      </c>
      <c r="G431" s="9">
        <f t="shared" si="43"/>
        <v>0</v>
      </c>
      <c r="H431" s="11">
        <v>1.02</v>
      </c>
      <c r="I431" s="12" cm="1">
        <f t="array" ref="I431">INDEX(Debt[],MATCH(Debt[[#This Row],[Base Year]]&amp;Debt[[#This Row],[DistrictNumber]],Debt[[Fiscal Year]:[Fiscal Year]]&amp;Debt[[DistrictNumber]:[DistrictNumber]],0),9)*$H431</f>
        <v>0</v>
      </c>
      <c r="J431" s="15">
        <f>IF(Debt[[#This Row],[Unadjusted Maximum Revenue]]/(Debt[[#This Row],[Proposed Taxable Valuation]]/1000)&gt;Debt[[#This Row],[Max Debt RATE]],Debt[[#This Row],[Max Debt RATE]],Debt[[#This Row],[Unadjusted Maximum Revenue]]/(Debt[[#This Row],[Proposed Taxable Valuation]]/1000))</f>
        <v>0</v>
      </c>
      <c r="K431" s="26">
        <f>ROUND(Debt[[#This Row],[Proposed Taxable Valuation]]/1000*Debt[[#This Row],[Adjusted Rate]],0)</f>
        <v>0</v>
      </c>
      <c r="L431" s="19">
        <f t="shared" si="41"/>
        <v>0</v>
      </c>
      <c r="M431" s="17">
        <f t="shared" si="44"/>
        <v>0</v>
      </c>
      <c r="N431">
        <v>263792926.96692294</v>
      </c>
      <c r="O431">
        <f>INDEX($R$3:$T$335,MATCH(Debt[[#This Row],[DistrictNumber]],$R$3:$R$335,0),3)</f>
        <v>0</v>
      </c>
      <c r="P431" s="9">
        <f t="shared" si="42"/>
        <v>0</v>
      </c>
    </row>
    <row r="432" spans="1:16" x14ac:dyDescent="0.35">
      <c r="A432" s="13">
        <v>2027</v>
      </c>
      <c r="B432" s="13">
        <f t="shared" si="40"/>
        <v>2026</v>
      </c>
      <c r="C432" t="s">
        <v>206</v>
      </c>
      <c r="D432" t="s">
        <v>207</v>
      </c>
      <c r="E432" s="5">
        <v>567803444.8273356</v>
      </c>
      <c r="F432" s="13">
        <f>INDEX($R$3:$T$335,MATCH(Debt[[#This Row],[DistrictNumber]],$R$3:$R$335,0),3)</f>
        <v>1.5091699999999999</v>
      </c>
      <c r="G432" s="9">
        <f t="shared" si="43"/>
        <v>856911.92483007011</v>
      </c>
      <c r="H432" s="11">
        <v>1.02</v>
      </c>
      <c r="I432" s="12" cm="1">
        <f t="array" ref="I432">INDEX(Debt[],MATCH(Debt[[#This Row],[Base Year]]&amp;Debt[[#This Row],[DistrictNumber]],Debt[[Fiscal Year]:[Fiscal Year]]&amp;Debt[[DistrictNumber]:[DistrictNumber]],0),9)*$H432</f>
        <v>766138.54546940874</v>
      </c>
      <c r="J432" s="15">
        <f>IF(Debt[[#This Row],[Unadjusted Maximum Revenue]]/(Debt[[#This Row],[Proposed Taxable Valuation]]/1000)&gt;Debt[[#This Row],[Max Debt RATE]],Debt[[#This Row],[Max Debt RATE]],Debt[[#This Row],[Unadjusted Maximum Revenue]]/(Debt[[#This Row],[Proposed Taxable Valuation]]/1000))</f>
        <v>1.3493023905523946</v>
      </c>
      <c r="K432" s="26">
        <f>ROUND(Debt[[#This Row],[Proposed Taxable Valuation]]/1000*Debt[[#This Row],[Adjusted Rate]],0)</f>
        <v>766139</v>
      </c>
      <c r="L432" s="19">
        <f t="shared" si="41"/>
        <v>-90773.379360661376</v>
      </c>
      <c r="M432" s="17">
        <f t="shared" si="44"/>
        <v>-0.15986760944760525</v>
      </c>
      <c r="N432">
        <v>517919254.86845738</v>
      </c>
      <c r="O432">
        <f>INDEX($R$3:$T$335,MATCH(Debt[[#This Row],[DistrictNumber]],$R$3:$R$335,0),3)</f>
        <v>1.5091699999999999</v>
      </c>
      <c r="P432" s="9">
        <f t="shared" si="42"/>
        <v>781628.20186982979</v>
      </c>
    </row>
    <row r="433" spans="1:16" x14ac:dyDescent="0.35">
      <c r="A433" s="13">
        <v>2027</v>
      </c>
      <c r="B433" s="13">
        <f t="shared" si="40"/>
        <v>2026</v>
      </c>
      <c r="C433" t="s">
        <v>208</v>
      </c>
      <c r="D433" t="s">
        <v>209</v>
      </c>
      <c r="E433" s="5">
        <v>282018309.57936561</v>
      </c>
      <c r="F433" s="13">
        <f>INDEX($R$3:$T$335,MATCH(Debt[[#This Row],[DistrictNumber]],$R$3:$R$335,0),3)</f>
        <v>0</v>
      </c>
      <c r="G433" s="9">
        <f t="shared" si="43"/>
        <v>0</v>
      </c>
      <c r="H433" s="11">
        <v>1.02</v>
      </c>
      <c r="I433" s="12" cm="1">
        <f t="array" ref="I433">INDEX(Debt[],MATCH(Debt[[#This Row],[Base Year]]&amp;Debt[[#This Row],[DistrictNumber]],Debt[[Fiscal Year]:[Fiscal Year]]&amp;Debt[[DistrictNumber]:[DistrictNumber]],0),9)*$H433</f>
        <v>0</v>
      </c>
      <c r="J433" s="15">
        <f>IF(Debt[[#This Row],[Unadjusted Maximum Revenue]]/(Debt[[#This Row],[Proposed Taxable Valuation]]/1000)&gt;Debt[[#This Row],[Max Debt RATE]],Debt[[#This Row],[Max Debt RATE]],Debt[[#This Row],[Unadjusted Maximum Revenue]]/(Debt[[#This Row],[Proposed Taxable Valuation]]/1000))</f>
        <v>0</v>
      </c>
      <c r="K433" s="26">
        <f>ROUND(Debt[[#This Row],[Proposed Taxable Valuation]]/1000*Debt[[#This Row],[Adjusted Rate]],0)</f>
        <v>0</v>
      </c>
      <c r="L433" s="19">
        <f t="shared" si="41"/>
        <v>0</v>
      </c>
      <c r="M433" s="17">
        <f t="shared" si="44"/>
        <v>0</v>
      </c>
      <c r="N433">
        <v>259331040.99302235</v>
      </c>
      <c r="O433">
        <f>INDEX($R$3:$T$335,MATCH(Debt[[#This Row],[DistrictNumber]],$R$3:$R$335,0),3)</f>
        <v>0</v>
      </c>
      <c r="P433" s="9">
        <f t="shared" si="42"/>
        <v>0</v>
      </c>
    </row>
    <row r="434" spans="1:16" x14ac:dyDescent="0.35">
      <c r="A434" s="13">
        <v>2027</v>
      </c>
      <c r="B434" s="13">
        <f t="shared" si="40"/>
        <v>2026</v>
      </c>
      <c r="C434" t="s">
        <v>210</v>
      </c>
      <c r="D434" t="s">
        <v>211</v>
      </c>
      <c r="E434" s="5">
        <v>125864014.78826</v>
      </c>
      <c r="F434" s="13">
        <f>INDEX($R$3:$T$335,MATCH(Debt[[#This Row],[DistrictNumber]],$R$3:$R$335,0),3)</f>
        <v>0</v>
      </c>
      <c r="G434" s="9">
        <f t="shared" si="43"/>
        <v>0</v>
      </c>
      <c r="H434" s="11">
        <v>1.02</v>
      </c>
      <c r="I434" s="12" cm="1">
        <f t="array" ref="I434">INDEX(Debt[],MATCH(Debt[[#This Row],[Base Year]]&amp;Debt[[#This Row],[DistrictNumber]],Debt[[Fiscal Year]:[Fiscal Year]]&amp;Debt[[DistrictNumber]:[DistrictNumber]],0),9)*$H434</f>
        <v>0</v>
      </c>
      <c r="J434" s="15">
        <f>IF(Debt[[#This Row],[Unadjusted Maximum Revenue]]/(Debt[[#This Row],[Proposed Taxable Valuation]]/1000)&gt;Debt[[#This Row],[Max Debt RATE]],Debt[[#This Row],[Max Debt RATE]],Debt[[#This Row],[Unadjusted Maximum Revenue]]/(Debt[[#This Row],[Proposed Taxable Valuation]]/1000))</f>
        <v>0</v>
      </c>
      <c r="K434" s="26">
        <f>ROUND(Debt[[#This Row],[Proposed Taxable Valuation]]/1000*Debt[[#This Row],[Adjusted Rate]],0)</f>
        <v>0</v>
      </c>
      <c r="L434" s="19">
        <f t="shared" si="41"/>
        <v>0</v>
      </c>
      <c r="M434" s="17">
        <f t="shared" si="44"/>
        <v>0</v>
      </c>
      <c r="N434">
        <v>116737470.26505083</v>
      </c>
      <c r="O434">
        <f>INDEX($R$3:$T$335,MATCH(Debt[[#This Row],[DistrictNumber]],$R$3:$R$335,0),3)</f>
        <v>0</v>
      </c>
      <c r="P434" s="9">
        <f t="shared" si="42"/>
        <v>0</v>
      </c>
    </row>
    <row r="435" spans="1:16" x14ac:dyDescent="0.35">
      <c r="A435" s="13">
        <v>2027</v>
      </c>
      <c r="B435" s="13">
        <f t="shared" si="40"/>
        <v>2026</v>
      </c>
      <c r="C435" t="s">
        <v>212</v>
      </c>
      <c r="D435" t="s">
        <v>213</v>
      </c>
      <c r="E435" s="5">
        <v>530091782.90325189</v>
      </c>
      <c r="F435" s="13">
        <f>INDEX($R$3:$T$335,MATCH(Debt[[#This Row],[DistrictNumber]],$R$3:$R$335,0),3)</f>
        <v>1.14595</v>
      </c>
      <c r="G435" s="9">
        <f t="shared" si="43"/>
        <v>607458.67861798161</v>
      </c>
      <c r="H435" s="11">
        <v>1.02</v>
      </c>
      <c r="I435" s="12" cm="1">
        <f t="array" ref="I435">INDEX(Debt[],MATCH(Debt[[#This Row],[Base Year]]&amp;Debt[[#This Row],[DistrictNumber]],Debt[[Fiscal Year]:[Fiscal Year]]&amp;Debt[[DistrictNumber]:[DistrictNumber]],0),9)*$H435</f>
        <v>541481.964489921</v>
      </c>
      <c r="J435" s="15">
        <f>IF(Debt[[#This Row],[Unadjusted Maximum Revenue]]/(Debt[[#This Row],[Proposed Taxable Valuation]]/1000)&gt;Debt[[#This Row],[Max Debt RATE]],Debt[[#This Row],[Max Debt RATE]],Debt[[#This Row],[Unadjusted Maximum Revenue]]/(Debt[[#This Row],[Proposed Taxable Valuation]]/1000))</f>
        <v>1.021487187604166</v>
      </c>
      <c r="K435" s="26">
        <f>ROUND(Debt[[#This Row],[Proposed Taxable Valuation]]/1000*Debt[[#This Row],[Adjusted Rate]],0)</f>
        <v>541482</v>
      </c>
      <c r="L435" s="19">
        <f t="shared" si="41"/>
        <v>-65976.714128060616</v>
      </c>
      <c r="M435" s="17">
        <f t="shared" si="44"/>
        <v>-0.12446281239583401</v>
      </c>
      <c r="N435">
        <v>474075191.78284591</v>
      </c>
      <c r="O435">
        <f>INDEX($R$3:$T$335,MATCH(Debt[[#This Row],[DistrictNumber]],$R$3:$R$335,0),3)</f>
        <v>1.14595</v>
      </c>
      <c r="P435" s="9">
        <f t="shared" si="42"/>
        <v>543266.46602355235</v>
      </c>
    </row>
    <row r="436" spans="1:16" x14ac:dyDescent="0.35">
      <c r="A436" s="13">
        <v>2027</v>
      </c>
      <c r="B436" s="13">
        <f t="shared" si="40"/>
        <v>2026</v>
      </c>
      <c r="C436" t="s">
        <v>214</v>
      </c>
      <c r="D436" t="s">
        <v>215</v>
      </c>
      <c r="E436" s="5">
        <v>367930343.38561732</v>
      </c>
      <c r="F436" s="13">
        <f>INDEX($R$3:$T$335,MATCH(Debt[[#This Row],[DistrictNumber]],$R$3:$R$335,0),3)</f>
        <v>1.48848</v>
      </c>
      <c r="G436" s="9">
        <f t="shared" si="43"/>
        <v>547656.95752262371</v>
      </c>
      <c r="H436" s="11">
        <v>1.02</v>
      </c>
      <c r="I436" s="12" cm="1">
        <f t="array" ref="I436">INDEX(Debt[],MATCH(Debt[[#This Row],[Base Year]]&amp;Debt[[#This Row],[DistrictNumber]],Debt[[Fiscal Year]:[Fiscal Year]]&amp;Debt[[DistrictNumber]:[DistrictNumber]],0),9)*$H436</f>
        <v>498077.3524478976</v>
      </c>
      <c r="J436" s="15">
        <f>IF(Debt[[#This Row],[Unadjusted Maximum Revenue]]/(Debt[[#This Row],[Proposed Taxable Valuation]]/1000)&gt;Debt[[#This Row],[Max Debt RATE]],Debt[[#This Row],[Max Debt RATE]],Debt[[#This Row],[Unadjusted Maximum Revenue]]/(Debt[[#This Row],[Proposed Taxable Valuation]]/1000))</f>
        <v>1.353727305730468</v>
      </c>
      <c r="K436" s="26">
        <f>ROUND(Debt[[#This Row],[Proposed Taxable Valuation]]/1000*Debt[[#This Row],[Adjusted Rate]],0)</f>
        <v>498077</v>
      </c>
      <c r="L436" s="19">
        <f t="shared" si="41"/>
        <v>-49579.605074726103</v>
      </c>
      <c r="M436" s="17">
        <f t="shared" si="44"/>
        <v>-0.13475269426953207</v>
      </c>
      <c r="N436">
        <v>341210749.11410356</v>
      </c>
      <c r="O436">
        <f>INDEX($R$3:$T$335,MATCH(Debt[[#This Row],[DistrictNumber]],$R$3:$R$335,0),3)</f>
        <v>1.48848</v>
      </c>
      <c r="P436" s="9">
        <f t="shared" si="42"/>
        <v>507885.37584136089</v>
      </c>
    </row>
    <row r="437" spans="1:16" x14ac:dyDescent="0.35">
      <c r="A437" s="13">
        <v>2027</v>
      </c>
      <c r="B437" s="13">
        <f t="shared" si="40"/>
        <v>2026</v>
      </c>
      <c r="C437" t="s">
        <v>216</v>
      </c>
      <c r="D437" t="s">
        <v>217</v>
      </c>
      <c r="E437" s="5">
        <v>1188756960.0517323</v>
      </c>
      <c r="F437" s="13">
        <f>INDEX($R$3:$T$335,MATCH(Debt[[#This Row],[DistrictNumber]],$R$3:$R$335,0),3)</f>
        <v>0</v>
      </c>
      <c r="G437" s="9">
        <f t="shared" si="43"/>
        <v>0</v>
      </c>
      <c r="H437" s="11">
        <v>1.02</v>
      </c>
      <c r="I437" s="12" cm="1">
        <f t="array" ref="I437">INDEX(Debt[],MATCH(Debt[[#This Row],[Base Year]]&amp;Debt[[#This Row],[DistrictNumber]],Debt[[Fiscal Year]:[Fiscal Year]]&amp;Debt[[DistrictNumber]:[DistrictNumber]],0),9)*$H437</f>
        <v>0</v>
      </c>
      <c r="J437" s="15">
        <f>IF(Debt[[#This Row],[Unadjusted Maximum Revenue]]/(Debt[[#This Row],[Proposed Taxable Valuation]]/1000)&gt;Debt[[#This Row],[Max Debt RATE]],Debt[[#This Row],[Max Debt RATE]],Debt[[#This Row],[Unadjusted Maximum Revenue]]/(Debt[[#This Row],[Proposed Taxable Valuation]]/1000))</f>
        <v>0</v>
      </c>
      <c r="K437" s="26">
        <f>ROUND(Debt[[#This Row],[Proposed Taxable Valuation]]/1000*Debt[[#This Row],[Adjusted Rate]],0)</f>
        <v>0</v>
      </c>
      <c r="L437" s="19">
        <f t="shared" si="41"/>
        <v>0</v>
      </c>
      <c r="M437" s="17">
        <f t="shared" si="44"/>
        <v>0</v>
      </c>
      <c r="N437">
        <v>1048720956.1963946</v>
      </c>
      <c r="O437">
        <f>INDEX($R$3:$T$335,MATCH(Debt[[#This Row],[DistrictNumber]],$R$3:$R$335,0),3)</f>
        <v>0</v>
      </c>
      <c r="P437" s="9">
        <f t="shared" si="42"/>
        <v>0</v>
      </c>
    </row>
    <row r="438" spans="1:16" x14ac:dyDescent="0.35">
      <c r="A438" s="13">
        <v>2027</v>
      </c>
      <c r="B438" s="13">
        <f t="shared" si="40"/>
        <v>2026</v>
      </c>
      <c r="C438" t="s">
        <v>218</v>
      </c>
      <c r="D438" t="s">
        <v>219</v>
      </c>
      <c r="E438" s="5">
        <v>669286928.26343024</v>
      </c>
      <c r="F438" s="13">
        <f>INDEX($R$3:$T$335,MATCH(Debt[[#This Row],[DistrictNumber]],$R$3:$R$335,0),3)</f>
        <v>0</v>
      </c>
      <c r="G438" s="9">
        <f t="shared" si="43"/>
        <v>0</v>
      </c>
      <c r="H438" s="11">
        <v>1.02</v>
      </c>
      <c r="I438" s="12" cm="1">
        <f t="array" ref="I438">INDEX(Debt[],MATCH(Debt[[#This Row],[Base Year]]&amp;Debt[[#This Row],[DistrictNumber]],Debt[[Fiscal Year]:[Fiscal Year]]&amp;Debt[[DistrictNumber]:[DistrictNumber]],0),9)*$H438</f>
        <v>0</v>
      </c>
      <c r="J438" s="15">
        <f>IF(Debt[[#This Row],[Unadjusted Maximum Revenue]]/(Debt[[#This Row],[Proposed Taxable Valuation]]/1000)&gt;Debt[[#This Row],[Max Debt RATE]],Debt[[#This Row],[Max Debt RATE]],Debt[[#This Row],[Unadjusted Maximum Revenue]]/(Debt[[#This Row],[Proposed Taxable Valuation]]/1000))</f>
        <v>0</v>
      </c>
      <c r="K438" s="26">
        <f>ROUND(Debt[[#This Row],[Proposed Taxable Valuation]]/1000*Debt[[#This Row],[Adjusted Rate]],0)</f>
        <v>0</v>
      </c>
      <c r="L438" s="19">
        <f t="shared" si="41"/>
        <v>0</v>
      </c>
      <c r="M438" s="17">
        <f t="shared" si="44"/>
        <v>0</v>
      </c>
      <c r="N438">
        <v>597112508.02167308</v>
      </c>
      <c r="O438">
        <f>INDEX($R$3:$T$335,MATCH(Debt[[#This Row],[DistrictNumber]],$R$3:$R$335,0),3)</f>
        <v>0</v>
      </c>
      <c r="P438" s="9">
        <f t="shared" si="42"/>
        <v>0</v>
      </c>
    </row>
    <row r="439" spans="1:16" x14ac:dyDescent="0.35">
      <c r="A439" s="13">
        <v>2027</v>
      </c>
      <c r="B439" s="13">
        <f t="shared" si="40"/>
        <v>2026</v>
      </c>
      <c r="C439" t="s">
        <v>220</v>
      </c>
      <c r="D439" t="s">
        <v>221</v>
      </c>
      <c r="E439" s="5">
        <v>1575569657.129632</v>
      </c>
      <c r="F439" s="13">
        <f>INDEX($R$3:$T$335,MATCH(Debt[[#This Row],[DistrictNumber]],$R$3:$R$335,0),3)</f>
        <v>2.4804200000000001</v>
      </c>
      <c r="G439" s="9">
        <f t="shared" si="43"/>
        <v>3908074.4889374822</v>
      </c>
      <c r="H439" s="11">
        <v>1.02</v>
      </c>
      <c r="I439" s="12" cm="1">
        <f t="array" ref="I439">INDEX(Debt[],MATCH(Debt[[#This Row],[Base Year]]&amp;Debt[[#This Row],[DistrictNumber]],Debt[[Fiscal Year]:[Fiscal Year]]&amp;Debt[[DistrictNumber]:[DistrictNumber]],0),9)*$H439</f>
        <v>3363999.0985732311</v>
      </c>
      <c r="J439" s="15">
        <f>IF(Debt[[#This Row],[Unadjusted Maximum Revenue]]/(Debt[[#This Row],[Proposed Taxable Valuation]]/1000)&gt;Debt[[#This Row],[Max Debt RATE]],Debt[[#This Row],[Max Debt RATE]],Debt[[#This Row],[Unadjusted Maximum Revenue]]/(Debt[[#This Row],[Proposed Taxable Valuation]]/1000))</f>
        <v>2.1351002054087247</v>
      </c>
      <c r="K439" s="26">
        <f>ROUND(Debt[[#This Row],[Proposed Taxable Valuation]]/1000*Debt[[#This Row],[Adjusted Rate]],0)</f>
        <v>3363999</v>
      </c>
      <c r="L439" s="19">
        <f t="shared" si="41"/>
        <v>-544075.3903642511</v>
      </c>
      <c r="M439" s="17">
        <f t="shared" si="44"/>
        <v>-0.34531979459127538</v>
      </c>
      <c r="N439">
        <v>1361658391.1032476</v>
      </c>
      <c r="O439">
        <f>INDEX($R$3:$T$335,MATCH(Debt[[#This Row],[DistrictNumber]],$R$3:$R$335,0),3)</f>
        <v>2.4804200000000001</v>
      </c>
      <c r="P439" s="9">
        <f t="shared" si="42"/>
        <v>3377484.7064603176</v>
      </c>
    </row>
    <row r="440" spans="1:16" x14ac:dyDescent="0.35">
      <c r="A440" s="13">
        <v>2027</v>
      </c>
      <c r="B440" s="13">
        <f t="shared" si="40"/>
        <v>2026</v>
      </c>
      <c r="C440" t="s">
        <v>222</v>
      </c>
      <c r="D440" t="s">
        <v>223</v>
      </c>
      <c r="E440" s="5">
        <v>1032030664.3237882</v>
      </c>
      <c r="F440" s="13">
        <f>INDEX($R$3:$T$335,MATCH(Debt[[#This Row],[DistrictNumber]],$R$3:$R$335,0),3)</f>
        <v>0</v>
      </c>
      <c r="G440" s="9">
        <f t="shared" si="43"/>
        <v>0</v>
      </c>
      <c r="H440" s="11">
        <v>1.02</v>
      </c>
      <c r="I440" s="12" cm="1">
        <f t="array" ref="I440">INDEX(Debt[],MATCH(Debt[[#This Row],[Base Year]]&amp;Debt[[#This Row],[DistrictNumber]],Debt[[Fiscal Year]:[Fiscal Year]]&amp;Debt[[DistrictNumber]:[DistrictNumber]],0),9)*$H440</f>
        <v>0</v>
      </c>
      <c r="J440" s="15">
        <f>IF(Debt[[#This Row],[Unadjusted Maximum Revenue]]/(Debt[[#This Row],[Proposed Taxable Valuation]]/1000)&gt;Debt[[#This Row],[Max Debt RATE]],Debt[[#This Row],[Max Debt RATE]],Debt[[#This Row],[Unadjusted Maximum Revenue]]/(Debt[[#This Row],[Proposed Taxable Valuation]]/1000))</f>
        <v>0</v>
      </c>
      <c r="K440" s="26">
        <f>ROUND(Debt[[#This Row],[Proposed Taxable Valuation]]/1000*Debt[[#This Row],[Adjusted Rate]],0)</f>
        <v>0</v>
      </c>
      <c r="L440" s="19">
        <f t="shared" si="41"/>
        <v>0</v>
      </c>
      <c r="M440" s="17">
        <f t="shared" si="44"/>
        <v>0</v>
      </c>
      <c r="N440">
        <v>901458263.93248272</v>
      </c>
      <c r="O440">
        <f>INDEX($R$3:$T$335,MATCH(Debt[[#This Row],[DistrictNumber]],$R$3:$R$335,0),3)</f>
        <v>0</v>
      </c>
      <c r="P440" s="9">
        <f t="shared" si="42"/>
        <v>0</v>
      </c>
    </row>
    <row r="441" spans="1:16" x14ac:dyDescent="0.35">
      <c r="A441" s="13">
        <v>2027</v>
      </c>
      <c r="B441" s="13">
        <f t="shared" si="40"/>
        <v>2026</v>
      </c>
      <c r="C441" t="s">
        <v>224</v>
      </c>
      <c r="D441" t="s">
        <v>225</v>
      </c>
      <c r="E441" s="5">
        <v>270835524.78596503</v>
      </c>
      <c r="F441" s="13">
        <f>INDEX($R$3:$T$335,MATCH(Debt[[#This Row],[DistrictNumber]],$R$3:$R$335,0),3)</f>
        <v>1.6490899999999999</v>
      </c>
      <c r="G441" s="9">
        <f t="shared" si="43"/>
        <v>446632.15556928708</v>
      </c>
      <c r="H441" s="11">
        <v>1.02</v>
      </c>
      <c r="I441" s="12" cm="1">
        <f t="array" ref="I441">INDEX(Debt[],MATCH(Debt[[#This Row],[Base Year]]&amp;Debt[[#This Row],[DistrictNumber]],Debt[[Fiscal Year]:[Fiscal Year]]&amp;Debt[[DistrictNumber]:[DistrictNumber]],0),9)*$H441</f>
        <v>405193.82678882941</v>
      </c>
      <c r="J441" s="15">
        <f>IF(Debt[[#This Row],[Unadjusted Maximum Revenue]]/(Debt[[#This Row],[Proposed Taxable Valuation]]/1000)&gt;Debt[[#This Row],[Max Debt RATE]],Debt[[#This Row],[Max Debt RATE]],Debt[[#This Row],[Unadjusted Maximum Revenue]]/(Debt[[#This Row],[Proposed Taxable Valuation]]/1000))</f>
        <v>1.4960881779044479</v>
      </c>
      <c r="K441" s="26">
        <f>ROUND(Debt[[#This Row],[Proposed Taxable Valuation]]/1000*Debt[[#This Row],[Adjusted Rate]],0)</f>
        <v>405194</v>
      </c>
      <c r="L441" s="19">
        <f t="shared" si="41"/>
        <v>-41438.328780457668</v>
      </c>
      <c r="M441" s="17">
        <f t="shared" si="44"/>
        <v>-0.15300182209555202</v>
      </c>
      <c r="N441">
        <v>246650286.59906054</v>
      </c>
      <c r="O441">
        <f>INDEX($R$3:$T$335,MATCH(Debt[[#This Row],[DistrictNumber]],$R$3:$R$335,0),3)</f>
        <v>1.6490899999999999</v>
      </c>
      <c r="P441" s="9">
        <f t="shared" si="42"/>
        <v>406748.52112764475</v>
      </c>
    </row>
    <row r="442" spans="1:16" x14ac:dyDescent="0.35">
      <c r="A442" s="13">
        <v>2027</v>
      </c>
      <c r="B442" s="13">
        <f t="shared" si="40"/>
        <v>2026</v>
      </c>
      <c r="C442" t="s">
        <v>226</v>
      </c>
      <c r="D442" t="s">
        <v>227</v>
      </c>
      <c r="E442" s="5">
        <v>406357247.71217227</v>
      </c>
      <c r="F442" s="13">
        <f>INDEX($R$3:$T$335,MATCH(Debt[[#This Row],[DistrictNumber]],$R$3:$R$335,0),3)</f>
        <v>2.7350300000000001</v>
      </c>
      <c r="G442" s="9">
        <f t="shared" si="43"/>
        <v>1111399.2632102226</v>
      </c>
      <c r="H442" s="11">
        <v>1.02</v>
      </c>
      <c r="I442" s="12" cm="1">
        <f t="array" ref="I442">INDEX(Debt[],MATCH(Debt[[#This Row],[Base Year]]&amp;Debt[[#This Row],[DistrictNumber]],Debt[[Fiscal Year]:[Fiscal Year]]&amp;Debt[[DistrictNumber]:[DistrictNumber]],0),9)*$H442</f>
        <v>1015629.5007787584</v>
      </c>
      <c r="J442" s="15">
        <f>IF(Debt[[#This Row],[Unadjusted Maximum Revenue]]/(Debt[[#This Row],[Proposed Taxable Valuation]]/1000)&gt;Debt[[#This Row],[Max Debt RATE]],Debt[[#This Row],[Max Debt RATE]],Debt[[#This Row],[Unadjusted Maximum Revenue]]/(Debt[[#This Row],[Proposed Taxable Valuation]]/1000))</f>
        <v>2.4993512641815632</v>
      </c>
      <c r="K442" s="26">
        <f>ROUND(Debt[[#This Row],[Proposed Taxable Valuation]]/1000*Debt[[#This Row],[Adjusted Rate]],0)</f>
        <v>1015630</v>
      </c>
      <c r="L442" s="19">
        <f t="shared" si="41"/>
        <v>-95769.762431464158</v>
      </c>
      <c r="M442" s="17">
        <f t="shared" si="44"/>
        <v>-0.2356787358184369</v>
      </c>
      <c r="N442">
        <v>378570285.82538873</v>
      </c>
      <c r="O442">
        <f>INDEX($R$3:$T$335,MATCH(Debt[[#This Row],[DistrictNumber]],$R$3:$R$335,0),3)</f>
        <v>2.7350300000000001</v>
      </c>
      <c r="P442" s="9">
        <f t="shared" si="42"/>
        <v>1035401.088841013</v>
      </c>
    </row>
    <row r="443" spans="1:16" x14ac:dyDescent="0.35">
      <c r="A443" s="13">
        <v>2027</v>
      </c>
      <c r="B443" s="13">
        <f t="shared" si="40"/>
        <v>2026</v>
      </c>
      <c r="C443" t="s">
        <v>228</v>
      </c>
      <c r="D443" t="s">
        <v>229</v>
      </c>
      <c r="E443" s="5">
        <v>865302461.05548942</v>
      </c>
      <c r="F443" s="13">
        <f>INDEX($R$3:$T$335,MATCH(Debt[[#This Row],[DistrictNumber]],$R$3:$R$335,0),3)</f>
        <v>0</v>
      </c>
      <c r="G443" s="9">
        <f t="shared" si="43"/>
        <v>0</v>
      </c>
      <c r="H443" s="11">
        <v>1.02</v>
      </c>
      <c r="I443" s="12" cm="1">
        <f t="array" ref="I443">INDEX(Debt[],MATCH(Debt[[#This Row],[Base Year]]&amp;Debt[[#This Row],[DistrictNumber]],Debt[[Fiscal Year]:[Fiscal Year]]&amp;Debt[[DistrictNumber]:[DistrictNumber]],0),9)*$H443</f>
        <v>0</v>
      </c>
      <c r="J443" s="15">
        <f>IF(Debt[[#This Row],[Unadjusted Maximum Revenue]]/(Debt[[#This Row],[Proposed Taxable Valuation]]/1000)&gt;Debt[[#This Row],[Max Debt RATE]],Debt[[#This Row],[Max Debt RATE]],Debt[[#This Row],[Unadjusted Maximum Revenue]]/(Debt[[#This Row],[Proposed Taxable Valuation]]/1000))</f>
        <v>0</v>
      </c>
      <c r="K443" s="26">
        <f>ROUND(Debt[[#This Row],[Proposed Taxable Valuation]]/1000*Debt[[#This Row],[Adjusted Rate]],0)</f>
        <v>0</v>
      </c>
      <c r="L443" s="19">
        <f t="shared" si="41"/>
        <v>0</v>
      </c>
      <c r="M443" s="17">
        <f t="shared" si="44"/>
        <v>0</v>
      </c>
      <c r="N443">
        <v>765961272.66387379</v>
      </c>
      <c r="O443">
        <f>INDEX($R$3:$T$335,MATCH(Debt[[#This Row],[DistrictNumber]],$R$3:$R$335,0),3)</f>
        <v>0</v>
      </c>
      <c r="P443" s="9">
        <f t="shared" si="42"/>
        <v>0</v>
      </c>
    </row>
    <row r="444" spans="1:16" x14ac:dyDescent="0.35">
      <c r="A444" s="13">
        <v>2027</v>
      </c>
      <c r="B444" s="13">
        <f t="shared" si="40"/>
        <v>2026</v>
      </c>
      <c r="C444" t="s">
        <v>230</v>
      </c>
      <c r="D444" t="s">
        <v>231</v>
      </c>
      <c r="E444" s="5">
        <v>342447169.55052495</v>
      </c>
      <c r="F444" s="13">
        <f>INDEX($R$3:$T$335,MATCH(Debt[[#This Row],[DistrictNumber]],$R$3:$R$335,0),3)</f>
        <v>0.74270000000000003</v>
      </c>
      <c r="G444" s="9">
        <f t="shared" si="43"/>
        <v>254335.5128251749</v>
      </c>
      <c r="H444" s="11">
        <v>1.02</v>
      </c>
      <c r="I444" s="12" cm="1">
        <f t="array" ref="I444">INDEX(Debt[],MATCH(Debt[[#This Row],[Base Year]]&amp;Debt[[#This Row],[DistrictNumber]],Debt[[Fiscal Year]:[Fiscal Year]]&amp;Debt[[DistrictNumber]:[DistrictNumber]],0),9)*$H444</f>
        <v>235453.13380390202</v>
      </c>
      <c r="J444" s="15">
        <f>IF(Debt[[#This Row],[Unadjusted Maximum Revenue]]/(Debt[[#This Row],[Proposed Taxable Valuation]]/1000)&gt;Debt[[#This Row],[Max Debt RATE]],Debt[[#This Row],[Max Debt RATE]],Debt[[#This Row],[Unadjusted Maximum Revenue]]/(Debt[[#This Row],[Proposed Taxable Valuation]]/1000))</f>
        <v>0.68756046111563218</v>
      </c>
      <c r="K444" s="26">
        <f>ROUND(Debt[[#This Row],[Proposed Taxable Valuation]]/1000*Debt[[#This Row],[Adjusted Rate]],0)</f>
        <v>235453</v>
      </c>
      <c r="L444" s="19">
        <f t="shared" si="41"/>
        <v>-18882.379021272878</v>
      </c>
      <c r="M444" s="17">
        <f t="shared" si="44"/>
        <v>-5.5139538884367845E-2</v>
      </c>
      <c r="N444">
        <v>319022311.13766199</v>
      </c>
      <c r="O444">
        <f>INDEX($R$3:$T$335,MATCH(Debt[[#This Row],[DistrictNumber]],$R$3:$R$335,0),3)</f>
        <v>0.74270000000000003</v>
      </c>
      <c r="P444" s="9">
        <f t="shared" si="42"/>
        <v>236937.87048194156</v>
      </c>
    </row>
    <row r="445" spans="1:16" x14ac:dyDescent="0.35">
      <c r="A445" s="13">
        <v>2027</v>
      </c>
      <c r="B445" s="13">
        <f t="shared" si="40"/>
        <v>2026</v>
      </c>
      <c r="C445" t="s">
        <v>232</v>
      </c>
      <c r="D445" t="s">
        <v>233</v>
      </c>
      <c r="E445" s="5">
        <v>968551223.44357252</v>
      </c>
      <c r="F445" s="13">
        <f>INDEX($R$3:$T$335,MATCH(Debt[[#This Row],[DistrictNumber]],$R$3:$R$335,0),3)</f>
        <v>4.05</v>
      </c>
      <c r="G445" s="9">
        <f t="shared" si="43"/>
        <v>3922632.4549464686</v>
      </c>
      <c r="H445" s="11">
        <v>1.02</v>
      </c>
      <c r="I445" s="12" cm="1">
        <f t="array" ref="I445">INDEX(Debt[],MATCH(Debt[[#This Row],[Base Year]]&amp;Debt[[#This Row],[DistrictNumber]],Debt[[Fiscal Year]:[Fiscal Year]]&amp;Debt[[DistrictNumber]:[DistrictNumber]],0),9)*$H445</f>
        <v>3118188.6350279995</v>
      </c>
      <c r="J445" s="15">
        <f>IF(Debt[[#This Row],[Unadjusted Maximum Revenue]]/(Debt[[#This Row],[Proposed Taxable Valuation]]/1000)&gt;Debt[[#This Row],[Max Debt RATE]],Debt[[#This Row],[Max Debt RATE]],Debt[[#This Row],[Unadjusted Maximum Revenue]]/(Debt[[#This Row],[Proposed Taxable Valuation]]/1000))</f>
        <v>3.2194359570799347</v>
      </c>
      <c r="K445" s="26">
        <f>ROUND(Debt[[#This Row],[Proposed Taxable Valuation]]/1000*Debt[[#This Row],[Adjusted Rate]],0)</f>
        <v>3118189</v>
      </c>
      <c r="L445" s="19">
        <f t="shared" si="41"/>
        <v>-804443.81991846906</v>
      </c>
      <c r="M445" s="17">
        <f t="shared" si="44"/>
        <v>-0.83056404292006514</v>
      </c>
      <c r="N445">
        <v>801787815.77214396</v>
      </c>
      <c r="O445">
        <f>INDEX($R$3:$T$335,MATCH(Debt[[#This Row],[DistrictNumber]],$R$3:$R$335,0),3)</f>
        <v>4.05</v>
      </c>
      <c r="P445" s="9">
        <f t="shared" si="42"/>
        <v>3247240.6538771829</v>
      </c>
    </row>
    <row r="446" spans="1:16" x14ac:dyDescent="0.35">
      <c r="A446" s="13">
        <v>2027</v>
      </c>
      <c r="B446" s="13">
        <f t="shared" si="40"/>
        <v>2026</v>
      </c>
      <c r="C446" t="s">
        <v>234</v>
      </c>
      <c r="D446" t="s">
        <v>235</v>
      </c>
      <c r="E446" s="5">
        <v>148145080.81374913</v>
      </c>
      <c r="F446" s="13">
        <f>INDEX($R$3:$T$335,MATCH(Debt[[#This Row],[DistrictNumber]],$R$3:$R$335,0),3)</f>
        <v>0</v>
      </c>
      <c r="G446" s="9">
        <f t="shared" si="43"/>
        <v>0</v>
      </c>
      <c r="H446" s="11">
        <v>1.02</v>
      </c>
      <c r="I446" s="12" cm="1">
        <f t="array" ref="I446">INDEX(Debt[],MATCH(Debt[[#This Row],[Base Year]]&amp;Debt[[#This Row],[DistrictNumber]],Debt[[Fiscal Year]:[Fiscal Year]]&amp;Debt[[DistrictNumber]:[DistrictNumber]],0),9)*$H446</f>
        <v>0</v>
      </c>
      <c r="J446" s="15">
        <f>IF(Debt[[#This Row],[Unadjusted Maximum Revenue]]/(Debt[[#This Row],[Proposed Taxable Valuation]]/1000)&gt;Debt[[#This Row],[Max Debt RATE]],Debt[[#This Row],[Max Debt RATE]],Debt[[#This Row],[Unadjusted Maximum Revenue]]/(Debt[[#This Row],[Proposed Taxable Valuation]]/1000))</f>
        <v>0</v>
      </c>
      <c r="K446" s="26">
        <f>ROUND(Debt[[#This Row],[Proposed Taxable Valuation]]/1000*Debt[[#This Row],[Adjusted Rate]],0)</f>
        <v>0</v>
      </c>
      <c r="L446" s="19">
        <f t="shared" si="41"/>
        <v>0</v>
      </c>
      <c r="M446" s="17">
        <f t="shared" si="44"/>
        <v>0</v>
      </c>
      <c r="N446">
        <v>140683173.0374209</v>
      </c>
      <c r="O446">
        <f>INDEX($R$3:$T$335,MATCH(Debt[[#This Row],[DistrictNumber]],$R$3:$R$335,0),3)</f>
        <v>0</v>
      </c>
      <c r="P446" s="9">
        <f t="shared" si="42"/>
        <v>0</v>
      </c>
    </row>
    <row r="447" spans="1:16" x14ac:dyDescent="0.35">
      <c r="A447" s="13">
        <v>2027</v>
      </c>
      <c r="B447" s="13">
        <f t="shared" si="40"/>
        <v>2026</v>
      </c>
      <c r="C447" t="s">
        <v>236</v>
      </c>
      <c r="D447" t="s">
        <v>237</v>
      </c>
      <c r="E447" s="5">
        <v>449983419.22354829</v>
      </c>
      <c r="F447" s="13">
        <f>INDEX($R$3:$T$335,MATCH(Debt[[#This Row],[DistrictNumber]],$R$3:$R$335,0),3)</f>
        <v>0</v>
      </c>
      <c r="G447" s="9">
        <f t="shared" si="43"/>
        <v>0</v>
      </c>
      <c r="H447" s="11">
        <v>1.02</v>
      </c>
      <c r="I447" s="12" cm="1">
        <f t="array" ref="I447">INDEX(Debt[],MATCH(Debt[[#This Row],[Base Year]]&amp;Debt[[#This Row],[DistrictNumber]],Debt[[Fiscal Year]:[Fiscal Year]]&amp;Debt[[DistrictNumber]:[DistrictNumber]],0),9)*$H447</f>
        <v>0</v>
      </c>
      <c r="J447" s="15">
        <f>IF(Debt[[#This Row],[Unadjusted Maximum Revenue]]/(Debt[[#This Row],[Proposed Taxable Valuation]]/1000)&gt;Debt[[#This Row],[Max Debt RATE]],Debt[[#This Row],[Max Debt RATE]],Debt[[#This Row],[Unadjusted Maximum Revenue]]/(Debt[[#This Row],[Proposed Taxable Valuation]]/1000))</f>
        <v>0</v>
      </c>
      <c r="K447" s="26">
        <f>ROUND(Debt[[#This Row],[Proposed Taxable Valuation]]/1000*Debt[[#This Row],[Adjusted Rate]],0)</f>
        <v>0</v>
      </c>
      <c r="L447" s="19">
        <f t="shared" si="41"/>
        <v>0</v>
      </c>
      <c r="M447" s="17">
        <f t="shared" si="44"/>
        <v>0</v>
      </c>
      <c r="N447">
        <v>408756758.27803159</v>
      </c>
      <c r="O447">
        <f>INDEX($R$3:$T$335,MATCH(Debt[[#This Row],[DistrictNumber]],$R$3:$R$335,0),3)</f>
        <v>0</v>
      </c>
      <c r="P447" s="9">
        <f t="shared" si="42"/>
        <v>0</v>
      </c>
    </row>
    <row r="448" spans="1:16" x14ac:dyDescent="0.35">
      <c r="A448" s="13">
        <v>2027</v>
      </c>
      <c r="B448" s="13">
        <f t="shared" si="40"/>
        <v>2026</v>
      </c>
      <c r="C448" t="s">
        <v>238</v>
      </c>
      <c r="D448" t="s">
        <v>239</v>
      </c>
      <c r="E448" s="5">
        <v>1089325030.6621776</v>
      </c>
      <c r="F448" s="13">
        <f>INDEX($R$3:$T$335,MATCH(Debt[[#This Row],[DistrictNumber]],$R$3:$R$335,0),3)</f>
        <v>2.7124700000000002</v>
      </c>
      <c r="G448" s="9">
        <f t="shared" si="43"/>
        <v>2954761.4659202369</v>
      </c>
      <c r="H448" s="11">
        <v>1.02</v>
      </c>
      <c r="I448" s="12" cm="1">
        <f t="array" ref="I448">INDEX(Debt[],MATCH(Debt[[#This Row],[Base Year]]&amp;Debt[[#This Row],[DistrictNumber]],Debt[[Fiscal Year]:[Fiscal Year]]&amp;Debt[[DistrictNumber]:[DistrictNumber]],0),9)*$H448</f>
        <v>2274938.0091735134</v>
      </c>
      <c r="J448" s="15">
        <f>IF(Debt[[#This Row],[Unadjusted Maximum Revenue]]/(Debt[[#This Row],[Proposed Taxable Valuation]]/1000)&gt;Debt[[#This Row],[Max Debt RATE]],Debt[[#This Row],[Max Debt RATE]],Debt[[#This Row],[Unadjusted Maximum Revenue]]/(Debt[[#This Row],[Proposed Taxable Valuation]]/1000))</f>
        <v>2.0883923027001656</v>
      </c>
      <c r="K448" s="26">
        <f>ROUND(Debt[[#This Row],[Proposed Taxable Valuation]]/1000*Debt[[#This Row],[Adjusted Rate]],0)</f>
        <v>2274938</v>
      </c>
      <c r="L448" s="19">
        <f t="shared" si="41"/>
        <v>-679823.4567467235</v>
      </c>
      <c r="M448" s="17">
        <f t="shared" si="44"/>
        <v>-0.62407769729983453</v>
      </c>
      <c r="N448">
        <v>928490616.57832229</v>
      </c>
      <c r="O448">
        <f>INDEX($R$3:$T$335,MATCH(Debt[[#This Row],[DistrictNumber]],$R$3:$R$335,0),3)</f>
        <v>2.7124700000000002</v>
      </c>
      <c r="P448" s="9">
        <f t="shared" si="42"/>
        <v>2518502.942750202</v>
      </c>
    </row>
    <row r="449" spans="1:16" x14ac:dyDescent="0.35">
      <c r="A449" s="13">
        <v>2027</v>
      </c>
      <c r="B449" s="13">
        <f t="shared" si="40"/>
        <v>2026</v>
      </c>
      <c r="C449" t="s">
        <v>240</v>
      </c>
      <c r="D449" t="s">
        <v>241</v>
      </c>
      <c r="E449" s="5">
        <v>240241249.98413637</v>
      </c>
      <c r="F449" s="13">
        <f>INDEX($R$3:$T$335,MATCH(Debt[[#This Row],[DistrictNumber]],$R$3:$R$335,0),3)</f>
        <v>0</v>
      </c>
      <c r="G449" s="9">
        <f t="shared" si="43"/>
        <v>0</v>
      </c>
      <c r="H449" s="11">
        <v>1.02</v>
      </c>
      <c r="I449" s="12" cm="1">
        <f t="array" ref="I449">INDEX(Debt[],MATCH(Debt[[#This Row],[Base Year]]&amp;Debt[[#This Row],[DistrictNumber]],Debt[[Fiscal Year]:[Fiscal Year]]&amp;Debt[[DistrictNumber]:[DistrictNumber]],0),9)*$H449</f>
        <v>0</v>
      </c>
      <c r="J449" s="15">
        <f>IF(Debt[[#This Row],[Unadjusted Maximum Revenue]]/(Debt[[#This Row],[Proposed Taxable Valuation]]/1000)&gt;Debt[[#This Row],[Max Debt RATE]],Debt[[#This Row],[Max Debt RATE]],Debt[[#This Row],[Unadjusted Maximum Revenue]]/(Debt[[#This Row],[Proposed Taxable Valuation]]/1000))</f>
        <v>0</v>
      </c>
      <c r="K449" s="26">
        <f>ROUND(Debt[[#This Row],[Proposed Taxable Valuation]]/1000*Debt[[#This Row],[Adjusted Rate]],0)</f>
        <v>0</v>
      </c>
      <c r="L449" s="19">
        <f t="shared" si="41"/>
        <v>0</v>
      </c>
      <c r="M449" s="17">
        <f t="shared" si="44"/>
        <v>0</v>
      </c>
      <c r="N449">
        <v>221221211.72591937</v>
      </c>
      <c r="O449">
        <f>INDEX($R$3:$T$335,MATCH(Debt[[#This Row],[DistrictNumber]],$R$3:$R$335,0),3)</f>
        <v>0</v>
      </c>
      <c r="P449" s="9">
        <f t="shared" si="42"/>
        <v>0</v>
      </c>
    </row>
    <row r="450" spans="1:16" x14ac:dyDescent="0.35">
      <c r="A450" s="13">
        <v>2027</v>
      </c>
      <c r="B450" s="13">
        <f t="shared" si="40"/>
        <v>2026</v>
      </c>
      <c r="C450" t="s">
        <v>242</v>
      </c>
      <c r="D450" t="s">
        <v>243</v>
      </c>
      <c r="E450" s="5">
        <v>232515137.19283709</v>
      </c>
      <c r="F450" s="13">
        <f>INDEX($R$3:$T$335,MATCH(Debt[[#This Row],[DistrictNumber]],$R$3:$R$335,0),3)</f>
        <v>0.69462999999999997</v>
      </c>
      <c r="G450" s="9">
        <f t="shared" si="43"/>
        <v>161511.98974826041</v>
      </c>
      <c r="H450" s="11">
        <v>1.02</v>
      </c>
      <c r="I450" s="12" cm="1">
        <f t="array" ref="I450">INDEX(Debt[],MATCH(Debt[[#This Row],[Base Year]]&amp;Debt[[#This Row],[DistrictNumber]],Debt[[Fiscal Year]:[Fiscal Year]]&amp;Debt[[DistrictNumber]:[DistrictNumber]],0),9)*$H450</f>
        <v>151539.43435379758</v>
      </c>
      <c r="J450" s="15">
        <f>IF(Debt[[#This Row],[Unadjusted Maximum Revenue]]/(Debt[[#This Row],[Proposed Taxable Valuation]]/1000)&gt;Debt[[#This Row],[Max Debt RATE]],Debt[[#This Row],[Max Debt RATE]],Debt[[#This Row],[Unadjusted Maximum Revenue]]/(Debt[[#This Row],[Proposed Taxable Valuation]]/1000))</f>
        <v>0.65174008102585568</v>
      </c>
      <c r="K450" s="26">
        <f>ROUND(Debt[[#This Row],[Proposed Taxable Valuation]]/1000*Debt[[#This Row],[Adjusted Rate]],0)</f>
        <v>151539</v>
      </c>
      <c r="L450" s="19">
        <f t="shared" si="41"/>
        <v>-9972.5553944628336</v>
      </c>
      <c r="M450" s="17">
        <f t="shared" si="44"/>
        <v>-4.2889918974144292E-2</v>
      </c>
      <c r="N450">
        <v>214311772.768769</v>
      </c>
      <c r="O450">
        <f>INDEX($R$3:$T$335,MATCH(Debt[[#This Row],[DistrictNumber]],$R$3:$R$335,0),3)</f>
        <v>0.69462999999999997</v>
      </c>
      <c r="P450" s="9">
        <f t="shared" si="42"/>
        <v>148867.38671837002</v>
      </c>
    </row>
    <row r="451" spans="1:16" x14ac:dyDescent="0.35">
      <c r="A451" s="13">
        <v>2027</v>
      </c>
      <c r="B451" s="13">
        <f t="shared" si="40"/>
        <v>2026</v>
      </c>
      <c r="C451" t="s">
        <v>244</v>
      </c>
      <c r="D451" t="s">
        <v>245</v>
      </c>
      <c r="E451" s="5">
        <v>339004626.61061412</v>
      </c>
      <c r="F451" s="13">
        <f>INDEX($R$3:$T$335,MATCH(Debt[[#This Row],[DistrictNumber]],$R$3:$R$335,0),3)</f>
        <v>1.9068499999999999</v>
      </c>
      <c r="G451" s="9">
        <f t="shared" si="43"/>
        <v>646430.97225244949</v>
      </c>
      <c r="H451" s="11">
        <v>1.02</v>
      </c>
      <c r="I451" s="12" cm="1">
        <f t="array" ref="I451">INDEX(Debt[],MATCH(Debt[[#This Row],[Base Year]]&amp;Debt[[#This Row],[DistrictNumber]],Debt[[Fiscal Year]:[Fiscal Year]]&amp;Debt[[DistrictNumber]:[DistrictNumber]],0),9)*$H451</f>
        <v>610108.12399924186</v>
      </c>
      <c r="J451" s="15">
        <f>IF(Debt[[#This Row],[Unadjusted Maximum Revenue]]/(Debt[[#This Row],[Proposed Taxable Valuation]]/1000)&gt;Debt[[#This Row],[Max Debt RATE]],Debt[[#This Row],[Max Debt RATE]],Debt[[#This Row],[Unadjusted Maximum Revenue]]/(Debt[[#This Row],[Proposed Taxable Valuation]]/1000))</f>
        <v>1.7997044173087977</v>
      </c>
      <c r="K451" s="26">
        <f>ROUND(Debt[[#This Row],[Proposed Taxable Valuation]]/1000*Debt[[#This Row],[Adjusted Rate]],0)</f>
        <v>610108</v>
      </c>
      <c r="L451" s="19">
        <f t="shared" si="41"/>
        <v>-36322.84825320763</v>
      </c>
      <c r="M451" s="17">
        <f t="shared" si="44"/>
        <v>-0.10714558269120222</v>
      </c>
      <c r="N451">
        <v>316558562.04233676</v>
      </c>
      <c r="O451">
        <f>INDEX($R$3:$T$335,MATCH(Debt[[#This Row],[DistrictNumber]],$R$3:$R$335,0),3)</f>
        <v>1.9068499999999999</v>
      </c>
      <c r="P451" s="9">
        <f t="shared" si="42"/>
        <v>603629.69403042982</v>
      </c>
    </row>
    <row r="452" spans="1:16" x14ac:dyDescent="0.35">
      <c r="A452" s="13">
        <v>2027</v>
      </c>
      <c r="B452" s="13">
        <f t="shared" si="40"/>
        <v>2026</v>
      </c>
      <c r="C452" t="s">
        <v>246</v>
      </c>
      <c r="D452" t="s">
        <v>247</v>
      </c>
      <c r="E452" s="5">
        <v>930626680.67872</v>
      </c>
      <c r="F452" s="13">
        <f>INDEX($R$3:$T$335,MATCH(Debt[[#This Row],[DistrictNumber]],$R$3:$R$335,0),3)</f>
        <v>1.9031800000000001</v>
      </c>
      <c r="G452" s="9">
        <f t="shared" si="43"/>
        <v>1771150.0861341264</v>
      </c>
      <c r="H452" s="11">
        <v>1.02</v>
      </c>
      <c r="I452" s="12" cm="1">
        <f t="array" ref="I452">INDEX(Debt[],MATCH(Debt[[#This Row],[Base Year]]&amp;Debt[[#This Row],[DistrictNumber]],Debt[[Fiscal Year]:[Fiscal Year]]&amp;Debt[[DistrictNumber]:[DistrictNumber]],0),9)*$H452</f>
        <v>1560342.4870260002</v>
      </c>
      <c r="J452" s="15">
        <f>IF(Debt[[#This Row],[Unadjusted Maximum Revenue]]/(Debt[[#This Row],[Proposed Taxable Valuation]]/1000)&gt;Debt[[#This Row],[Max Debt RATE]],Debt[[#This Row],[Max Debt RATE]],Debt[[#This Row],[Unadjusted Maximum Revenue]]/(Debt[[#This Row],[Proposed Taxable Valuation]]/1000))</f>
        <v>1.6766578042744475</v>
      </c>
      <c r="K452" s="26">
        <f>ROUND(Debt[[#This Row],[Proposed Taxable Valuation]]/1000*Debt[[#This Row],[Adjusted Rate]],0)</f>
        <v>1560342</v>
      </c>
      <c r="L452" s="19">
        <f t="shared" si="41"/>
        <v>-210807.59910812625</v>
      </c>
      <c r="M452" s="17">
        <f t="shared" si="44"/>
        <v>-0.22652219572555254</v>
      </c>
      <c r="N452">
        <v>856092755.83143342</v>
      </c>
      <c r="O452">
        <f>INDEX($R$3:$T$335,MATCH(Debt[[#This Row],[DistrictNumber]],$R$3:$R$335,0),3)</f>
        <v>1.9031800000000001</v>
      </c>
      <c r="P452" s="9">
        <f t="shared" si="42"/>
        <v>1629298.6110432677</v>
      </c>
    </row>
    <row r="453" spans="1:16" x14ac:dyDescent="0.35">
      <c r="A453" s="13">
        <v>2027</v>
      </c>
      <c r="B453" s="13">
        <f t="shared" ref="B453:B516" si="45">A453-1</f>
        <v>2026</v>
      </c>
      <c r="C453" t="s">
        <v>248</v>
      </c>
      <c r="D453" t="s">
        <v>249</v>
      </c>
      <c r="E453" s="5">
        <v>1053109657.9678774</v>
      </c>
      <c r="F453" s="13">
        <f>INDEX($R$3:$T$335,MATCH(Debt[[#This Row],[DistrictNumber]],$R$3:$R$335,0),3)</f>
        <v>0</v>
      </c>
      <c r="G453" s="9">
        <f t="shared" si="43"/>
        <v>0</v>
      </c>
      <c r="H453" s="11">
        <v>1.02</v>
      </c>
      <c r="I453" s="12" cm="1">
        <f t="array" ref="I453">INDEX(Debt[],MATCH(Debt[[#This Row],[Base Year]]&amp;Debt[[#This Row],[DistrictNumber]],Debt[[Fiscal Year]:[Fiscal Year]]&amp;Debt[[DistrictNumber]:[DistrictNumber]],0),9)*$H453</f>
        <v>0</v>
      </c>
      <c r="J453" s="15">
        <f>IF(Debt[[#This Row],[Unadjusted Maximum Revenue]]/(Debt[[#This Row],[Proposed Taxable Valuation]]/1000)&gt;Debt[[#This Row],[Max Debt RATE]],Debt[[#This Row],[Max Debt RATE]],Debt[[#This Row],[Unadjusted Maximum Revenue]]/(Debt[[#This Row],[Proposed Taxable Valuation]]/1000))</f>
        <v>0</v>
      </c>
      <c r="K453" s="26">
        <f>ROUND(Debt[[#This Row],[Proposed Taxable Valuation]]/1000*Debt[[#This Row],[Adjusted Rate]],0)</f>
        <v>0</v>
      </c>
      <c r="L453" s="19">
        <f t="shared" ref="L453:L516" si="46">I453-G453</f>
        <v>0</v>
      </c>
      <c r="M453" s="17">
        <f t="shared" si="44"/>
        <v>0</v>
      </c>
      <c r="N453">
        <v>916564294.88764548</v>
      </c>
      <c r="O453">
        <f>INDEX($R$3:$T$335,MATCH(Debt[[#This Row],[DistrictNumber]],$R$3:$R$335,0),3)</f>
        <v>0</v>
      </c>
      <c r="P453" s="9">
        <f t="shared" ref="P453:P516" si="47">N453/1000*O453</f>
        <v>0</v>
      </c>
    </row>
    <row r="454" spans="1:16" x14ac:dyDescent="0.35">
      <c r="A454" s="13">
        <v>2027</v>
      </c>
      <c r="B454" s="13">
        <f t="shared" si="45"/>
        <v>2026</v>
      </c>
      <c r="C454" t="s">
        <v>250</v>
      </c>
      <c r="D454" t="s">
        <v>251</v>
      </c>
      <c r="E454" s="5">
        <v>376494220.95902014</v>
      </c>
      <c r="F454" s="13">
        <f>INDEX($R$3:$T$335,MATCH(Debt[[#This Row],[DistrictNumber]],$R$3:$R$335,0),3)</f>
        <v>2.6850299999999998</v>
      </c>
      <c r="G454" s="9">
        <f t="shared" si="43"/>
        <v>1010898.2781015978</v>
      </c>
      <c r="H454" s="11">
        <v>1.02</v>
      </c>
      <c r="I454" s="12" cm="1">
        <f t="array" ref="I454">INDEX(Debt[],MATCH(Debt[[#This Row],[Base Year]]&amp;Debt[[#This Row],[DistrictNumber]],Debt[[Fiscal Year]:[Fiscal Year]]&amp;Debt[[DistrictNumber]:[DistrictNumber]],0),9)*$H454</f>
        <v>946870.7433550721</v>
      </c>
      <c r="J454" s="15">
        <f>IF(Debt[[#This Row],[Unadjusted Maximum Revenue]]/(Debt[[#This Row],[Proposed Taxable Valuation]]/1000)&gt;Debt[[#This Row],[Max Debt RATE]],Debt[[#This Row],[Max Debt RATE]],Debt[[#This Row],[Unadjusted Maximum Revenue]]/(Debt[[#This Row],[Proposed Taxable Valuation]]/1000))</f>
        <v>2.5149675364024646</v>
      </c>
      <c r="K454" s="26">
        <f>ROUND(Debt[[#This Row],[Proposed Taxable Valuation]]/1000*Debt[[#This Row],[Adjusted Rate]],0)</f>
        <v>946871</v>
      </c>
      <c r="L454" s="19">
        <f t="shared" si="46"/>
        <v>-64027.534746525693</v>
      </c>
      <c r="M454" s="17">
        <f t="shared" si="44"/>
        <v>-0.17006246359753519</v>
      </c>
      <c r="N454">
        <v>349570228.34983212</v>
      </c>
      <c r="O454">
        <f>INDEX($R$3:$T$335,MATCH(Debt[[#This Row],[DistrictNumber]],$R$3:$R$335,0),3)</f>
        <v>2.6850299999999998</v>
      </c>
      <c r="P454" s="9">
        <f t="shared" si="47"/>
        <v>938606.55022614961</v>
      </c>
    </row>
    <row r="455" spans="1:16" x14ac:dyDescent="0.35">
      <c r="A455" s="13">
        <v>2027</v>
      </c>
      <c r="B455" s="13">
        <f t="shared" si="45"/>
        <v>2026</v>
      </c>
      <c r="C455" t="s">
        <v>252</v>
      </c>
      <c r="D455" t="s">
        <v>253</v>
      </c>
      <c r="E455" s="5">
        <v>378668938.63294065</v>
      </c>
      <c r="F455" s="13">
        <f>INDEX($R$3:$T$335,MATCH(Debt[[#This Row],[DistrictNumber]],$R$3:$R$335,0),3)</f>
        <v>2.7</v>
      </c>
      <c r="G455" s="9">
        <f t="shared" si="43"/>
        <v>1022406.1343089398</v>
      </c>
      <c r="H455" s="11">
        <v>1.02</v>
      </c>
      <c r="I455" s="12" cm="1">
        <f t="array" ref="I455">INDEX(Debt[],MATCH(Debt[[#This Row],[Base Year]]&amp;Debt[[#This Row],[DistrictNumber]],Debt[[Fiscal Year]:[Fiscal Year]]&amp;Debt[[DistrictNumber]:[DistrictNumber]],0),9)*$H455</f>
        <v>891917.58663000003</v>
      </c>
      <c r="J455" s="15">
        <f>IF(Debt[[#This Row],[Unadjusted Maximum Revenue]]/(Debt[[#This Row],[Proposed Taxable Valuation]]/1000)&gt;Debt[[#This Row],[Max Debt RATE]],Debt[[#This Row],[Max Debt RATE]],Debt[[#This Row],[Unadjusted Maximum Revenue]]/(Debt[[#This Row],[Proposed Taxable Valuation]]/1000))</f>
        <v>2.3554020296726064</v>
      </c>
      <c r="K455" s="26">
        <f>ROUND(Debt[[#This Row],[Proposed Taxable Valuation]]/1000*Debt[[#This Row],[Adjusted Rate]],0)</f>
        <v>891918</v>
      </c>
      <c r="L455" s="19">
        <f t="shared" si="46"/>
        <v>-130488.54767893977</v>
      </c>
      <c r="M455" s="17">
        <f t="shared" si="44"/>
        <v>-0.34459797032739381</v>
      </c>
      <c r="N455">
        <v>337431375.53195649</v>
      </c>
      <c r="O455">
        <f>INDEX($R$3:$T$335,MATCH(Debt[[#This Row],[DistrictNumber]],$R$3:$R$335,0),3)</f>
        <v>2.7</v>
      </c>
      <c r="P455" s="9">
        <f t="shared" si="47"/>
        <v>911064.71393628255</v>
      </c>
    </row>
    <row r="456" spans="1:16" x14ac:dyDescent="0.35">
      <c r="A456" s="13">
        <v>2027</v>
      </c>
      <c r="B456" s="13">
        <f t="shared" si="45"/>
        <v>2026</v>
      </c>
      <c r="C456" t="s">
        <v>254</v>
      </c>
      <c r="D456" t="s">
        <v>255</v>
      </c>
      <c r="E456" s="5">
        <v>262547323.54997867</v>
      </c>
      <c r="F456" s="13">
        <f>INDEX($R$3:$T$335,MATCH(Debt[[#This Row],[DistrictNumber]],$R$3:$R$335,0),3)</f>
        <v>0</v>
      </c>
      <c r="G456" s="9">
        <f t="shared" si="43"/>
        <v>0</v>
      </c>
      <c r="H456" s="11">
        <v>1.02</v>
      </c>
      <c r="I456" s="12" cm="1">
        <f t="array" ref="I456">INDEX(Debt[],MATCH(Debt[[#This Row],[Base Year]]&amp;Debt[[#This Row],[DistrictNumber]],Debt[[Fiscal Year]:[Fiscal Year]]&amp;Debt[[DistrictNumber]:[DistrictNumber]],0),9)*$H456</f>
        <v>0</v>
      </c>
      <c r="J456" s="15">
        <f>IF(Debt[[#This Row],[Unadjusted Maximum Revenue]]/(Debt[[#This Row],[Proposed Taxable Valuation]]/1000)&gt;Debt[[#This Row],[Max Debt RATE]],Debt[[#This Row],[Max Debt RATE]],Debt[[#This Row],[Unadjusted Maximum Revenue]]/(Debt[[#This Row],[Proposed Taxable Valuation]]/1000))</f>
        <v>0</v>
      </c>
      <c r="K456" s="26">
        <f>ROUND(Debt[[#This Row],[Proposed Taxable Valuation]]/1000*Debt[[#This Row],[Adjusted Rate]],0)</f>
        <v>0</v>
      </c>
      <c r="L456" s="19">
        <f t="shared" si="46"/>
        <v>0</v>
      </c>
      <c r="M456" s="17">
        <f t="shared" si="44"/>
        <v>0</v>
      </c>
      <c r="N456">
        <v>240955233.36956179</v>
      </c>
      <c r="O456">
        <f>INDEX($R$3:$T$335,MATCH(Debt[[#This Row],[DistrictNumber]],$R$3:$R$335,0),3)</f>
        <v>0</v>
      </c>
      <c r="P456" s="9">
        <f t="shared" si="47"/>
        <v>0</v>
      </c>
    </row>
    <row r="457" spans="1:16" x14ac:dyDescent="0.35">
      <c r="A457" s="13">
        <v>2027</v>
      </c>
      <c r="B457" s="13">
        <f t="shared" si="45"/>
        <v>2026</v>
      </c>
      <c r="C457" t="s">
        <v>256</v>
      </c>
      <c r="D457" t="s">
        <v>257</v>
      </c>
      <c r="E457" s="5">
        <v>189032788.70619327</v>
      </c>
      <c r="F457" s="13">
        <f>INDEX($R$3:$T$335,MATCH(Debt[[#This Row],[DistrictNumber]],$R$3:$R$335,0),3)</f>
        <v>1.4804900000000001</v>
      </c>
      <c r="G457" s="9">
        <f t="shared" si="43"/>
        <v>279861.15335163206</v>
      </c>
      <c r="H457" s="11">
        <v>1.02</v>
      </c>
      <c r="I457" s="12" cm="1">
        <f t="array" ref="I457">INDEX(Debt[],MATCH(Debt[[#This Row],[Base Year]]&amp;Debt[[#This Row],[DistrictNumber]],Debt[[Fiscal Year]:[Fiscal Year]]&amp;Debt[[DistrictNumber]:[DistrictNumber]],0),9)*$H457</f>
        <v>264282.34703352902</v>
      </c>
      <c r="J457" s="15">
        <f>IF(Debt[[#This Row],[Unadjusted Maximum Revenue]]/(Debt[[#This Row],[Proposed Taxable Valuation]]/1000)&gt;Debt[[#This Row],[Max Debt RATE]],Debt[[#This Row],[Max Debt RATE]],Debt[[#This Row],[Unadjusted Maximum Revenue]]/(Debt[[#This Row],[Proposed Taxable Valuation]]/1000))</f>
        <v>1.3980767508238656</v>
      </c>
      <c r="K457" s="26">
        <f>ROUND(Debt[[#This Row],[Proposed Taxable Valuation]]/1000*Debt[[#This Row],[Adjusted Rate]],0)</f>
        <v>264282</v>
      </c>
      <c r="L457" s="19">
        <f t="shared" si="46"/>
        <v>-15578.806318103045</v>
      </c>
      <c r="M457" s="17">
        <f t="shared" si="44"/>
        <v>-8.2413249176134462E-2</v>
      </c>
      <c r="N457">
        <v>175095959.62922928</v>
      </c>
      <c r="O457">
        <f>INDEX($R$3:$T$335,MATCH(Debt[[#This Row],[DistrictNumber]],$R$3:$R$335,0),3)</f>
        <v>1.4804900000000001</v>
      </c>
      <c r="P457" s="9">
        <f t="shared" si="47"/>
        <v>259227.81727147766</v>
      </c>
    </row>
    <row r="458" spans="1:16" x14ac:dyDescent="0.35">
      <c r="A458" s="13">
        <v>2027</v>
      </c>
      <c r="B458" s="13">
        <f t="shared" si="45"/>
        <v>2026</v>
      </c>
      <c r="C458" t="s">
        <v>258</v>
      </c>
      <c r="D458" t="s">
        <v>259</v>
      </c>
      <c r="E458" s="5">
        <v>541674293.61619127</v>
      </c>
      <c r="F458" s="13">
        <f>INDEX($R$3:$T$335,MATCH(Debt[[#This Row],[DistrictNumber]],$R$3:$R$335,0),3)</f>
        <v>0</v>
      </c>
      <c r="G458" s="9">
        <f t="shared" ref="G458:G521" si="48">E458/1000*F458</f>
        <v>0</v>
      </c>
      <c r="H458" s="11">
        <v>1.02</v>
      </c>
      <c r="I458" s="12" cm="1">
        <f t="array" ref="I458">INDEX(Debt[],MATCH(Debt[[#This Row],[Base Year]]&amp;Debt[[#This Row],[DistrictNumber]],Debt[[Fiscal Year]:[Fiscal Year]]&amp;Debt[[DistrictNumber]:[DistrictNumber]],0),9)*$H458</f>
        <v>0</v>
      </c>
      <c r="J458" s="15">
        <f>IF(Debt[[#This Row],[Unadjusted Maximum Revenue]]/(Debt[[#This Row],[Proposed Taxable Valuation]]/1000)&gt;Debt[[#This Row],[Max Debt RATE]],Debt[[#This Row],[Max Debt RATE]],Debt[[#This Row],[Unadjusted Maximum Revenue]]/(Debt[[#This Row],[Proposed Taxable Valuation]]/1000))</f>
        <v>0</v>
      </c>
      <c r="K458" s="26">
        <f>ROUND(Debt[[#This Row],[Proposed Taxable Valuation]]/1000*Debt[[#This Row],[Adjusted Rate]],0)</f>
        <v>0</v>
      </c>
      <c r="L458" s="19">
        <f t="shared" si="46"/>
        <v>0</v>
      </c>
      <c r="M458" s="17">
        <f t="shared" si="44"/>
        <v>0</v>
      </c>
      <c r="N458">
        <v>492493889.9564634</v>
      </c>
      <c r="O458">
        <f>INDEX($R$3:$T$335,MATCH(Debt[[#This Row],[DistrictNumber]],$R$3:$R$335,0),3)</f>
        <v>0</v>
      </c>
      <c r="P458" s="9">
        <f t="shared" si="47"/>
        <v>0</v>
      </c>
    </row>
    <row r="459" spans="1:16" x14ac:dyDescent="0.35">
      <c r="A459" s="13">
        <v>2027</v>
      </c>
      <c r="B459" s="13">
        <f t="shared" si="45"/>
        <v>2026</v>
      </c>
      <c r="C459" t="s">
        <v>260</v>
      </c>
      <c r="D459" t="s">
        <v>261</v>
      </c>
      <c r="E459" s="5">
        <v>798012500.62468123</v>
      </c>
      <c r="F459" s="13">
        <f>INDEX($R$3:$T$335,MATCH(Debt[[#This Row],[DistrictNumber]],$R$3:$R$335,0),3)</f>
        <v>2.33</v>
      </c>
      <c r="G459" s="9">
        <f t="shared" si="48"/>
        <v>1859369.1264555072</v>
      </c>
      <c r="H459" s="11">
        <v>1.02</v>
      </c>
      <c r="I459" s="12" cm="1">
        <f t="array" ref="I459">INDEX(Debt[],MATCH(Debt[[#This Row],[Base Year]]&amp;Debt[[#This Row],[DistrictNumber]],Debt[[Fiscal Year]:[Fiscal Year]]&amp;Debt[[DistrictNumber]:[DistrictNumber]],0),9)*$H459</f>
        <v>1648920.5293656001</v>
      </c>
      <c r="J459" s="15">
        <f>IF(Debt[[#This Row],[Unadjusted Maximum Revenue]]/(Debt[[#This Row],[Proposed Taxable Valuation]]/1000)&gt;Debt[[#This Row],[Max Debt RATE]],Debt[[#This Row],[Max Debt RATE]],Debt[[#This Row],[Unadjusted Maximum Revenue]]/(Debt[[#This Row],[Proposed Taxable Valuation]]/1000))</f>
        <v>2.0662840846162576</v>
      </c>
      <c r="K459" s="26">
        <f>ROUND(Debt[[#This Row],[Proposed Taxable Valuation]]/1000*Debt[[#This Row],[Adjusted Rate]],0)</f>
        <v>1648921</v>
      </c>
      <c r="L459" s="19">
        <f t="shared" si="46"/>
        <v>-210448.59708990715</v>
      </c>
      <c r="M459" s="17">
        <f t="shared" ref="M459:M522" si="49">J459-F459</f>
        <v>-0.26371591538374251</v>
      </c>
      <c r="N459">
        <v>709245192.98752534</v>
      </c>
      <c r="O459">
        <f>INDEX($R$3:$T$335,MATCH(Debt[[#This Row],[DistrictNumber]],$R$3:$R$335,0),3)</f>
        <v>2.33</v>
      </c>
      <c r="P459" s="9">
        <f t="shared" si="47"/>
        <v>1652541.2996609341</v>
      </c>
    </row>
    <row r="460" spans="1:16" x14ac:dyDescent="0.35">
      <c r="A460" s="13">
        <v>2027</v>
      </c>
      <c r="B460" s="13">
        <f t="shared" si="45"/>
        <v>2026</v>
      </c>
      <c r="C460" t="s">
        <v>262</v>
      </c>
      <c r="D460" t="s">
        <v>263</v>
      </c>
      <c r="E460" s="5">
        <v>354562218.6349206</v>
      </c>
      <c r="F460" s="13">
        <f>INDEX($R$3:$T$335,MATCH(Debt[[#This Row],[DistrictNumber]],$R$3:$R$335,0),3)</f>
        <v>4.05</v>
      </c>
      <c r="G460" s="9">
        <f t="shared" si="48"/>
        <v>1435976.9854714284</v>
      </c>
      <c r="H460" s="11">
        <v>1.02</v>
      </c>
      <c r="I460" s="12" cm="1">
        <f t="array" ref="I460">INDEX(Debt[],MATCH(Debt[[#This Row],[Base Year]]&amp;Debt[[#This Row],[DistrictNumber]],Debt[[Fiscal Year]:[Fiscal Year]]&amp;Debt[[DistrictNumber]:[DistrictNumber]],0),9)*$H460</f>
        <v>1325896.7030189999</v>
      </c>
      <c r="J460" s="15">
        <f>IF(Debt[[#This Row],[Unadjusted Maximum Revenue]]/(Debt[[#This Row],[Proposed Taxable Valuation]]/1000)&gt;Debt[[#This Row],[Max Debt RATE]],Debt[[#This Row],[Max Debt RATE]],Debt[[#This Row],[Unadjusted Maximum Revenue]]/(Debt[[#This Row],[Proposed Taxable Valuation]]/1000))</f>
        <v>3.739531832025865</v>
      </c>
      <c r="K460" s="26">
        <f>ROUND(Debt[[#This Row],[Proposed Taxable Valuation]]/1000*Debt[[#This Row],[Adjusted Rate]],0)</f>
        <v>1325897</v>
      </c>
      <c r="L460" s="19">
        <f t="shared" si="46"/>
        <v>-110080.28245242848</v>
      </c>
      <c r="M460" s="17">
        <f t="shared" si="49"/>
        <v>-0.31046816797413479</v>
      </c>
      <c r="N460">
        <v>323736839.27661037</v>
      </c>
      <c r="O460">
        <f>INDEX($R$3:$T$335,MATCH(Debt[[#This Row],[DistrictNumber]],$R$3:$R$335,0),3)</f>
        <v>4.05</v>
      </c>
      <c r="P460" s="9">
        <f t="shared" si="47"/>
        <v>1311134.1990702718</v>
      </c>
    </row>
    <row r="461" spans="1:16" x14ac:dyDescent="0.35">
      <c r="A461" s="13">
        <v>2027</v>
      </c>
      <c r="B461" s="13">
        <f t="shared" si="45"/>
        <v>2026</v>
      </c>
      <c r="C461" t="s">
        <v>264</v>
      </c>
      <c r="D461" t="s">
        <v>265</v>
      </c>
      <c r="E461" s="5">
        <v>701937887.69145989</v>
      </c>
      <c r="F461" s="13">
        <f>INDEX($R$3:$T$335,MATCH(Debt[[#This Row],[DistrictNumber]],$R$3:$R$335,0),3)</f>
        <v>2.69997</v>
      </c>
      <c r="G461" s="9">
        <f t="shared" si="48"/>
        <v>1895211.2386303109</v>
      </c>
      <c r="H461" s="11">
        <v>1.02</v>
      </c>
      <c r="I461" s="12" cm="1">
        <f t="array" ref="I461">INDEX(Debt[],MATCH(Debt[[#This Row],[Base Year]]&amp;Debt[[#This Row],[DistrictNumber]],Debt[[Fiscal Year]:[Fiscal Year]]&amp;Debt[[DistrictNumber]:[DistrictNumber]],0),9)*$H461</f>
        <v>1690582.748198526</v>
      </c>
      <c r="J461" s="15">
        <f>IF(Debt[[#This Row],[Unadjusted Maximum Revenue]]/(Debt[[#This Row],[Proposed Taxable Valuation]]/1000)&gt;Debt[[#This Row],[Max Debt RATE]],Debt[[#This Row],[Max Debt RATE]],Debt[[#This Row],[Unadjusted Maximum Revenue]]/(Debt[[#This Row],[Proposed Taxable Valuation]]/1000))</f>
        <v>2.4084506305230664</v>
      </c>
      <c r="K461" s="26">
        <f>ROUND(Debt[[#This Row],[Proposed Taxable Valuation]]/1000*Debt[[#This Row],[Adjusted Rate]],0)</f>
        <v>1690583</v>
      </c>
      <c r="L461" s="19">
        <f t="shared" si="46"/>
        <v>-204628.49043178489</v>
      </c>
      <c r="M461" s="17">
        <f t="shared" si="49"/>
        <v>-0.29151936947693358</v>
      </c>
      <c r="N461">
        <v>650332571.42336011</v>
      </c>
      <c r="O461">
        <f>INDEX($R$3:$T$335,MATCH(Debt[[#This Row],[DistrictNumber]],$R$3:$R$335,0),3)</f>
        <v>2.69997</v>
      </c>
      <c r="P461" s="9">
        <f t="shared" si="47"/>
        <v>1755878.4328659298</v>
      </c>
    </row>
    <row r="462" spans="1:16" x14ac:dyDescent="0.35">
      <c r="A462" s="13">
        <v>2027</v>
      </c>
      <c r="B462" s="13">
        <f t="shared" si="45"/>
        <v>2026</v>
      </c>
      <c r="C462" t="s">
        <v>266</v>
      </c>
      <c r="D462" t="s">
        <v>267</v>
      </c>
      <c r="E462" s="5">
        <v>444936815.02825463</v>
      </c>
      <c r="F462" s="13">
        <f>INDEX($R$3:$T$335,MATCH(Debt[[#This Row],[DistrictNumber]],$R$3:$R$335,0),3)</f>
        <v>2.1336599999999999</v>
      </c>
      <c r="G462" s="9">
        <f t="shared" si="48"/>
        <v>949343.88475318579</v>
      </c>
      <c r="H462" s="11">
        <v>1.02</v>
      </c>
      <c r="I462" s="12" cm="1">
        <f t="array" ref="I462">INDEX(Debt[],MATCH(Debt[[#This Row],[Base Year]]&amp;Debt[[#This Row],[DistrictNumber]],Debt[[Fiscal Year]:[Fiscal Year]]&amp;Debt[[DistrictNumber]:[DistrictNumber]],0),9)*$H462</f>
        <v>836612.0301558564</v>
      </c>
      <c r="J462" s="15">
        <f>IF(Debt[[#This Row],[Unadjusted Maximum Revenue]]/(Debt[[#This Row],[Proposed Taxable Valuation]]/1000)&gt;Debt[[#This Row],[Max Debt RATE]],Debt[[#This Row],[Max Debt RATE]],Debt[[#This Row],[Unadjusted Maximum Revenue]]/(Debt[[#This Row],[Proposed Taxable Valuation]]/1000))</f>
        <v>1.8802940145618865</v>
      </c>
      <c r="K462" s="26">
        <f>ROUND(Debt[[#This Row],[Proposed Taxable Valuation]]/1000*Debt[[#This Row],[Adjusted Rate]],0)</f>
        <v>836612</v>
      </c>
      <c r="L462" s="19">
        <f t="shared" si="46"/>
        <v>-112731.85459732939</v>
      </c>
      <c r="M462" s="17">
        <f t="shared" si="49"/>
        <v>-0.25336598543811339</v>
      </c>
      <c r="N462">
        <v>388549001.70713973</v>
      </c>
      <c r="O462">
        <f>INDEX($R$3:$T$335,MATCH(Debt[[#This Row],[DistrictNumber]],$R$3:$R$335,0),3)</f>
        <v>2.1336599999999999</v>
      </c>
      <c r="P462" s="9">
        <f t="shared" si="47"/>
        <v>829031.46298245573</v>
      </c>
    </row>
    <row r="463" spans="1:16" x14ac:dyDescent="0.35">
      <c r="A463" s="13">
        <v>2027</v>
      </c>
      <c r="B463" s="13">
        <f t="shared" si="45"/>
        <v>2026</v>
      </c>
      <c r="C463" t="s">
        <v>268</v>
      </c>
      <c r="D463" t="s">
        <v>269</v>
      </c>
      <c r="E463" s="5">
        <v>389456708.27602702</v>
      </c>
      <c r="F463" s="13">
        <f>INDEX($R$3:$T$335,MATCH(Debt[[#This Row],[DistrictNumber]],$R$3:$R$335,0),3)</f>
        <v>1.66225</v>
      </c>
      <c r="G463" s="9">
        <f t="shared" si="48"/>
        <v>647374.41333182587</v>
      </c>
      <c r="H463" s="11">
        <v>1.02</v>
      </c>
      <c r="I463" s="12" cm="1">
        <f t="array" ref="I463">INDEX(Debt[],MATCH(Debt[[#This Row],[Base Year]]&amp;Debt[[#This Row],[DistrictNumber]],Debt[[Fiscal Year]:[Fiscal Year]]&amp;Debt[[DistrictNumber]:[DistrictNumber]],0),9)*$H463</f>
        <v>519668.43248581502</v>
      </c>
      <c r="J463" s="15">
        <f>IF(Debt[[#This Row],[Unadjusted Maximum Revenue]]/(Debt[[#This Row],[Proposed Taxable Valuation]]/1000)&gt;Debt[[#This Row],[Max Debt RATE]],Debt[[#This Row],[Max Debt RATE]],Debt[[#This Row],[Unadjusted Maximum Revenue]]/(Debt[[#This Row],[Proposed Taxable Valuation]]/1000))</f>
        <v>1.3343419729144852</v>
      </c>
      <c r="K463" s="26">
        <f>ROUND(Debt[[#This Row],[Proposed Taxable Valuation]]/1000*Debt[[#This Row],[Adjusted Rate]],0)</f>
        <v>519668</v>
      </c>
      <c r="L463" s="19">
        <f t="shared" si="46"/>
        <v>-127705.98084601085</v>
      </c>
      <c r="M463" s="17">
        <f t="shared" si="49"/>
        <v>-0.32790802708551481</v>
      </c>
      <c r="N463">
        <v>340227307.91938978</v>
      </c>
      <c r="O463">
        <f>INDEX($R$3:$T$335,MATCH(Debt[[#This Row],[DistrictNumber]],$R$3:$R$335,0),3)</f>
        <v>1.66225</v>
      </c>
      <c r="P463" s="9">
        <f t="shared" si="47"/>
        <v>565542.84258900571</v>
      </c>
    </row>
    <row r="464" spans="1:16" x14ac:dyDescent="0.35">
      <c r="A464" s="13">
        <v>2027</v>
      </c>
      <c r="B464" s="13">
        <f t="shared" si="45"/>
        <v>2026</v>
      </c>
      <c r="C464" t="s">
        <v>270</v>
      </c>
      <c r="D464" t="s">
        <v>271</v>
      </c>
      <c r="E464" s="5">
        <v>243843411.06141195</v>
      </c>
      <c r="F464" s="13">
        <f>INDEX($R$3:$T$335,MATCH(Debt[[#This Row],[DistrictNumber]],$R$3:$R$335,0),3)</f>
        <v>1.5627800000000001</v>
      </c>
      <c r="G464" s="9">
        <f t="shared" si="48"/>
        <v>381073.6059385534</v>
      </c>
      <c r="H464" s="11">
        <v>1.02</v>
      </c>
      <c r="I464" s="12" cm="1">
        <f t="array" ref="I464">INDEX(Debt[],MATCH(Debt[[#This Row],[Base Year]]&amp;Debt[[#This Row],[DistrictNumber]],Debt[[Fiscal Year]:[Fiscal Year]]&amp;Debt[[DistrictNumber]:[DistrictNumber]],0),9)*$H464</f>
        <v>336199.29493183922</v>
      </c>
      <c r="J464" s="15">
        <f>IF(Debt[[#This Row],[Unadjusted Maximum Revenue]]/(Debt[[#This Row],[Proposed Taxable Valuation]]/1000)&gt;Debt[[#This Row],[Max Debt RATE]],Debt[[#This Row],[Max Debt RATE]],Debt[[#This Row],[Unadjusted Maximum Revenue]]/(Debt[[#This Row],[Proposed Taxable Valuation]]/1000))</f>
        <v>1.3787507871072531</v>
      </c>
      <c r="K464" s="26">
        <f>ROUND(Debt[[#This Row],[Proposed Taxable Valuation]]/1000*Debt[[#This Row],[Adjusted Rate]],0)</f>
        <v>336199</v>
      </c>
      <c r="L464" s="19">
        <f t="shared" si="46"/>
        <v>-44874.311006714182</v>
      </c>
      <c r="M464" s="17">
        <f t="shared" si="49"/>
        <v>-0.18402921289274699</v>
      </c>
      <c r="N464">
        <v>224031509.08973131</v>
      </c>
      <c r="O464">
        <f>INDEX($R$3:$T$335,MATCH(Debt[[#This Row],[DistrictNumber]],$R$3:$R$335,0),3)</f>
        <v>1.5627800000000001</v>
      </c>
      <c r="P464" s="9">
        <f t="shared" si="47"/>
        <v>350111.96177525033</v>
      </c>
    </row>
    <row r="465" spans="1:16" x14ac:dyDescent="0.35">
      <c r="A465" s="13">
        <v>2027</v>
      </c>
      <c r="B465" s="13">
        <f t="shared" si="45"/>
        <v>2026</v>
      </c>
      <c r="C465" t="s">
        <v>272</v>
      </c>
      <c r="D465" t="s">
        <v>273</v>
      </c>
      <c r="E465" s="5">
        <v>773136868.84703481</v>
      </c>
      <c r="F465" s="13">
        <f>INDEX($R$3:$T$335,MATCH(Debt[[#This Row],[DistrictNumber]],$R$3:$R$335,0),3)</f>
        <v>0</v>
      </c>
      <c r="G465" s="9">
        <f t="shared" si="48"/>
        <v>0</v>
      </c>
      <c r="H465" s="11">
        <v>1.02</v>
      </c>
      <c r="I465" s="12" cm="1">
        <f t="array" ref="I465">INDEX(Debt[],MATCH(Debt[[#This Row],[Base Year]]&amp;Debt[[#This Row],[DistrictNumber]],Debt[[Fiscal Year]:[Fiscal Year]]&amp;Debt[[DistrictNumber]:[DistrictNumber]],0),9)*$H465</f>
        <v>0</v>
      </c>
      <c r="J465" s="15">
        <f>IF(Debt[[#This Row],[Unadjusted Maximum Revenue]]/(Debt[[#This Row],[Proposed Taxable Valuation]]/1000)&gt;Debt[[#This Row],[Max Debt RATE]],Debt[[#This Row],[Max Debt RATE]],Debt[[#This Row],[Unadjusted Maximum Revenue]]/(Debt[[#This Row],[Proposed Taxable Valuation]]/1000))</f>
        <v>0</v>
      </c>
      <c r="K465" s="26">
        <f>ROUND(Debt[[#This Row],[Proposed Taxable Valuation]]/1000*Debt[[#This Row],[Adjusted Rate]],0)</f>
        <v>0</v>
      </c>
      <c r="L465" s="19">
        <f t="shared" si="46"/>
        <v>0</v>
      </c>
      <c r="M465" s="17">
        <f t="shared" si="49"/>
        <v>0</v>
      </c>
      <c r="N465">
        <v>694945647.2240243</v>
      </c>
      <c r="O465">
        <f>INDEX($R$3:$T$335,MATCH(Debt[[#This Row],[DistrictNumber]],$R$3:$R$335,0),3)</f>
        <v>0</v>
      </c>
      <c r="P465" s="9">
        <f t="shared" si="47"/>
        <v>0</v>
      </c>
    </row>
    <row r="466" spans="1:16" x14ac:dyDescent="0.35">
      <c r="A466" s="13">
        <v>2027</v>
      </c>
      <c r="B466" s="13">
        <f t="shared" si="45"/>
        <v>2026</v>
      </c>
      <c r="C466" t="s">
        <v>274</v>
      </c>
      <c r="D466" t="s">
        <v>275</v>
      </c>
      <c r="E466" s="5">
        <v>378706328.64311659</v>
      </c>
      <c r="F466" s="13">
        <f>INDEX($R$3:$T$335,MATCH(Debt[[#This Row],[DistrictNumber]],$R$3:$R$335,0),3)</f>
        <v>2.69346</v>
      </c>
      <c r="G466" s="9">
        <f t="shared" si="48"/>
        <v>1020030.3479470888</v>
      </c>
      <c r="H466" s="11">
        <v>1.02</v>
      </c>
      <c r="I466" s="12" cm="1">
        <f t="array" ref="I466">INDEX(Debt[],MATCH(Debt[[#This Row],[Base Year]]&amp;Debt[[#This Row],[DistrictNumber]],Debt[[Fiscal Year]:[Fiscal Year]]&amp;Debt[[DistrictNumber]:[DistrictNumber]],0),9)*$H466</f>
        <v>958167.82600668352</v>
      </c>
      <c r="J466" s="15">
        <f>IF(Debt[[#This Row],[Unadjusted Maximum Revenue]]/(Debt[[#This Row],[Proposed Taxable Valuation]]/1000)&gt;Debt[[#This Row],[Max Debt RATE]],Debt[[#This Row],[Max Debt RATE]],Debt[[#This Row],[Unadjusted Maximum Revenue]]/(Debt[[#This Row],[Proposed Taxable Valuation]]/1000))</f>
        <v>2.5301077735873725</v>
      </c>
      <c r="K466" s="26">
        <f>ROUND(Debt[[#This Row],[Proposed Taxable Valuation]]/1000*Debt[[#This Row],[Adjusted Rate]],0)</f>
        <v>958168</v>
      </c>
      <c r="L466" s="19">
        <f t="shared" si="46"/>
        <v>-61862.521940405248</v>
      </c>
      <c r="M466" s="17">
        <f t="shared" si="49"/>
        <v>-0.16335222641262748</v>
      </c>
      <c r="N466">
        <v>354632791.56265455</v>
      </c>
      <c r="O466">
        <f>INDEX($R$3:$T$335,MATCH(Debt[[#This Row],[DistrictNumber]],$R$3:$R$335,0),3)</f>
        <v>2.69346</v>
      </c>
      <c r="P466" s="9">
        <f t="shared" si="47"/>
        <v>955189.23876234749</v>
      </c>
    </row>
    <row r="467" spans="1:16" x14ac:dyDescent="0.35">
      <c r="A467" s="13">
        <v>2027</v>
      </c>
      <c r="B467" s="13">
        <f t="shared" si="45"/>
        <v>2026</v>
      </c>
      <c r="C467" t="s">
        <v>276</v>
      </c>
      <c r="D467" t="s">
        <v>277</v>
      </c>
      <c r="E467" s="5">
        <v>378587615.96014637</v>
      </c>
      <c r="F467" s="13">
        <f>INDEX($R$3:$T$335,MATCH(Debt[[#This Row],[DistrictNumber]],$R$3:$R$335,0),3)</f>
        <v>2.7</v>
      </c>
      <c r="G467" s="9">
        <f t="shared" si="48"/>
        <v>1022186.5630923952</v>
      </c>
      <c r="H467" s="11">
        <v>1.02</v>
      </c>
      <c r="I467" s="12" cm="1">
        <f t="array" ref="I467">INDEX(Debt[],MATCH(Debt[[#This Row],[Base Year]]&amp;Debt[[#This Row],[DistrictNumber]],Debt[[Fiscal Year]:[Fiscal Year]]&amp;Debt[[DistrictNumber]:[DistrictNumber]],0),9)*$H467</f>
        <v>798894.69037199998</v>
      </c>
      <c r="J467" s="15">
        <f>IF(Debt[[#This Row],[Unadjusted Maximum Revenue]]/(Debt[[#This Row],[Proposed Taxable Valuation]]/1000)&gt;Debt[[#This Row],[Max Debt RATE]],Debt[[#This Row],[Max Debt RATE]],Debt[[#This Row],[Unadjusted Maximum Revenue]]/(Debt[[#This Row],[Proposed Taxable Valuation]]/1000))</f>
        <v>2.1101976311240436</v>
      </c>
      <c r="K467" s="26">
        <f>ROUND(Debt[[#This Row],[Proposed Taxable Valuation]]/1000*Debt[[#This Row],[Adjusted Rate]],0)</f>
        <v>798895</v>
      </c>
      <c r="L467" s="19">
        <f t="shared" si="46"/>
        <v>-223291.87272039521</v>
      </c>
      <c r="M467" s="17">
        <f t="shared" si="49"/>
        <v>-0.58980236887595661</v>
      </c>
      <c r="N467">
        <v>325106359.47123814</v>
      </c>
      <c r="O467">
        <f>INDEX($R$3:$T$335,MATCH(Debt[[#This Row],[DistrictNumber]],$R$3:$R$335,0),3)</f>
        <v>2.7</v>
      </c>
      <c r="P467" s="9">
        <f t="shared" si="47"/>
        <v>877787.17057234305</v>
      </c>
    </row>
    <row r="468" spans="1:16" x14ac:dyDescent="0.35">
      <c r="A468" s="13">
        <v>2027</v>
      </c>
      <c r="B468" s="13">
        <f t="shared" si="45"/>
        <v>2026</v>
      </c>
      <c r="C468" t="s">
        <v>278</v>
      </c>
      <c r="D468" t="s">
        <v>279</v>
      </c>
      <c r="E468" s="5">
        <v>758744141.78626812</v>
      </c>
      <c r="F468" s="13">
        <f>INDEX($R$3:$T$335,MATCH(Debt[[#This Row],[DistrictNumber]],$R$3:$R$335,0),3)</f>
        <v>0</v>
      </c>
      <c r="G468" s="9">
        <f t="shared" si="48"/>
        <v>0</v>
      </c>
      <c r="H468" s="11">
        <v>1.02</v>
      </c>
      <c r="I468" s="12" cm="1">
        <f t="array" ref="I468">INDEX(Debt[],MATCH(Debt[[#This Row],[Base Year]]&amp;Debt[[#This Row],[DistrictNumber]],Debt[[Fiscal Year]:[Fiscal Year]]&amp;Debt[[DistrictNumber]:[DistrictNumber]],0),9)*$H468</f>
        <v>0</v>
      </c>
      <c r="J468" s="15">
        <f>IF(Debt[[#This Row],[Unadjusted Maximum Revenue]]/(Debt[[#This Row],[Proposed Taxable Valuation]]/1000)&gt;Debt[[#This Row],[Max Debt RATE]],Debt[[#This Row],[Max Debt RATE]],Debt[[#This Row],[Unadjusted Maximum Revenue]]/(Debt[[#This Row],[Proposed Taxable Valuation]]/1000))</f>
        <v>0</v>
      </c>
      <c r="K468" s="26">
        <f>ROUND(Debt[[#This Row],[Proposed Taxable Valuation]]/1000*Debt[[#This Row],[Adjusted Rate]],0)</f>
        <v>0</v>
      </c>
      <c r="L468" s="19">
        <f t="shared" si="46"/>
        <v>0</v>
      </c>
      <c r="M468" s="17">
        <f t="shared" si="49"/>
        <v>0</v>
      </c>
      <c r="N468">
        <v>676677877.70310986</v>
      </c>
      <c r="O468">
        <f>INDEX($R$3:$T$335,MATCH(Debt[[#This Row],[DistrictNumber]],$R$3:$R$335,0),3)</f>
        <v>0</v>
      </c>
      <c r="P468" s="9">
        <f t="shared" si="47"/>
        <v>0</v>
      </c>
    </row>
    <row r="469" spans="1:16" x14ac:dyDescent="0.35">
      <c r="A469" s="13">
        <v>2027</v>
      </c>
      <c r="B469" s="13">
        <f t="shared" si="45"/>
        <v>2026</v>
      </c>
      <c r="C469" t="s">
        <v>280</v>
      </c>
      <c r="D469" t="s">
        <v>281</v>
      </c>
      <c r="E469" s="5">
        <v>574460308.60872662</v>
      </c>
      <c r="F469" s="13">
        <f>INDEX($R$3:$T$335,MATCH(Debt[[#This Row],[DistrictNumber]],$R$3:$R$335,0),3)</f>
        <v>0</v>
      </c>
      <c r="G469" s="9">
        <f t="shared" si="48"/>
        <v>0</v>
      </c>
      <c r="H469" s="11">
        <v>1.02</v>
      </c>
      <c r="I469" s="12" cm="1">
        <f t="array" ref="I469">INDEX(Debt[],MATCH(Debt[[#This Row],[Base Year]]&amp;Debt[[#This Row],[DistrictNumber]],Debt[[Fiscal Year]:[Fiscal Year]]&amp;Debt[[DistrictNumber]:[DistrictNumber]],0),9)*$H469</f>
        <v>0</v>
      </c>
      <c r="J469" s="15">
        <f>IF(Debt[[#This Row],[Unadjusted Maximum Revenue]]/(Debt[[#This Row],[Proposed Taxable Valuation]]/1000)&gt;Debt[[#This Row],[Max Debt RATE]],Debt[[#This Row],[Max Debt RATE]],Debt[[#This Row],[Unadjusted Maximum Revenue]]/(Debt[[#This Row],[Proposed Taxable Valuation]]/1000))</f>
        <v>0</v>
      </c>
      <c r="K469" s="26">
        <f>ROUND(Debt[[#This Row],[Proposed Taxable Valuation]]/1000*Debt[[#This Row],[Adjusted Rate]],0)</f>
        <v>0</v>
      </c>
      <c r="L469" s="19">
        <f t="shared" si="46"/>
        <v>0</v>
      </c>
      <c r="M469" s="17">
        <f t="shared" si="49"/>
        <v>0</v>
      </c>
      <c r="N469">
        <v>534528542.72273499</v>
      </c>
      <c r="O469">
        <f>INDEX($R$3:$T$335,MATCH(Debt[[#This Row],[DistrictNumber]],$R$3:$R$335,0),3)</f>
        <v>0</v>
      </c>
      <c r="P469" s="9">
        <f t="shared" si="47"/>
        <v>0</v>
      </c>
    </row>
    <row r="470" spans="1:16" x14ac:dyDescent="0.35">
      <c r="A470" s="13">
        <v>2027</v>
      </c>
      <c r="B470" s="13">
        <f t="shared" si="45"/>
        <v>2026</v>
      </c>
      <c r="C470" t="s">
        <v>282</v>
      </c>
      <c r="D470" t="s">
        <v>283</v>
      </c>
      <c r="E470" s="5">
        <v>697010441.29868853</v>
      </c>
      <c r="F470" s="13">
        <f>INDEX($R$3:$T$335,MATCH(Debt[[#This Row],[DistrictNumber]],$R$3:$R$335,0),3)</f>
        <v>1.7881899999999999</v>
      </c>
      <c r="G470" s="9">
        <f t="shared" si="48"/>
        <v>1246387.1010259017</v>
      </c>
      <c r="H470" s="11">
        <v>1.02</v>
      </c>
      <c r="I470" s="12" cm="1">
        <f t="array" ref="I470">INDEX(Debt[],MATCH(Debt[[#This Row],[Base Year]]&amp;Debt[[#This Row],[DistrictNumber]],Debt[[Fiscal Year]:[Fiscal Year]]&amp;Debt[[DistrictNumber]:[DistrictNumber]],0),9)*$H470</f>
        <v>1054211.2632460457</v>
      </c>
      <c r="J470" s="15">
        <f>IF(Debt[[#This Row],[Unadjusted Maximum Revenue]]/(Debt[[#This Row],[Proposed Taxable Valuation]]/1000)&gt;Debt[[#This Row],[Max Debt RATE]],Debt[[#This Row],[Max Debt RATE]],Debt[[#This Row],[Unadjusted Maximum Revenue]]/(Debt[[#This Row],[Proposed Taxable Valuation]]/1000))</f>
        <v>1.5124755682021218</v>
      </c>
      <c r="K470" s="26">
        <f>ROUND(Debt[[#This Row],[Proposed Taxable Valuation]]/1000*Debt[[#This Row],[Adjusted Rate]],0)</f>
        <v>1054211</v>
      </c>
      <c r="L470" s="19">
        <f t="shared" si="46"/>
        <v>-192175.83777985605</v>
      </c>
      <c r="M470" s="17">
        <f t="shared" si="49"/>
        <v>-0.27571443179787813</v>
      </c>
      <c r="N470">
        <v>604075194.91069365</v>
      </c>
      <c r="O470">
        <f>INDEX($R$3:$T$335,MATCH(Debt[[#This Row],[DistrictNumber]],$R$3:$R$335,0),3)</f>
        <v>1.7881899999999999</v>
      </c>
      <c r="P470" s="9">
        <f t="shared" si="47"/>
        <v>1080201.2227873532</v>
      </c>
    </row>
    <row r="471" spans="1:16" x14ac:dyDescent="0.35">
      <c r="A471" s="13">
        <v>2027</v>
      </c>
      <c r="B471" s="13">
        <f t="shared" si="45"/>
        <v>2026</v>
      </c>
      <c r="C471" t="s">
        <v>284</v>
      </c>
      <c r="D471" t="s">
        <v>285</v>
      </c>
      <c r="E471" s="5">
        <v>1560418615.5560493</v>
      </c>
      <c r="F471" s="13">
        <f>INDEX($R$3:$T$335,MATCH(Debt[[#This Row],[DistrictNumber]],$R$3:$R$335,0),3)</f>
        <v>4.05</v>
      </c>
      <c r="G471" s="9">
        <f t="shared" si="48"/>
        <v>6319695.3930019997</v>
      </c>
      <c r="H471" s="11">
        <v>1.02</v>
      </c>
      <c r="I471" s="12" cm="1">
        <f t="array" ref="I471">INDEX(Debt[],MATCH(Debt[[#This Row],[Base Year]]&amp;Debt[[#This Row],[DistrictNumber]],Debt[[Fiscal Year]:[Fiscal Year]]&amp;Debt[[DistrictNumber]:[DistrictNumber]],0),9)*$H471</f>
        <v>4931316.6659459993</v>
      </c>
      <c r="J471" s="15">
        <f>IF(Debt[[#This Row],[Unadjusted Maximum Revenue]]/(Debt[[#This Row],[Proposed Taxable Valuation]]/1000)&gt;Debt[[#This Row],[Max Debt RATE]],Debt[[#This Row],[Max Debt RATE]],Debt[[#This Row],[Unadjusted Maximum Revenue]]/(Debt[[#This Row],[Proposed Taxable Valuation]]/1000))</f>
        <v>3.1602523943158309</v>
      </c>
      <c r="K471" s="26">
        <f>ROUND(Debt[[#This Row],[Proposed Taxable Valuation]]/1000*Debt[[#This Row],[Adjusted Rate]],0)</f>
        <v>4931317</v>
      </c>
      <c r="L471" s="19">
        <f t="shared" si="46"/>
        <v>-1388378.7270560004</v>
      </c>
      <c r="M471" s="17">
        <f t="shared" si="49"/>
        <v>-0.88974760568416889</v>
      </c>
      <c r="N471">
        <v>1299984693.3480194</v>
      </c>
      <c r="O471">
        <f>INDEX($R$3:$T$335,MATCH(Debt[[#This Row],[DistrictNumber]],$R$3:$R$335,0),3)</f>
        <v>4.05</v>
      </c>
      <c r="P471" s="9">
        <f t="shared" si="47"/>
        <v>5264938.0080594784</v>
      </c>
    </row>
    <row r="472" spans="1:16" x14ac:dyDescent="0.35">
      <c r="A472" s="13">
        <v>2027</v>
      </c>
      <c r="B472" s="13">
        <f t="shared" si="45"/>
        <v>2026</v>
      </c>
      <c r="C472" t="s">
        <v>286</v>
      </c>
      <c r="D472" t="s">
        <v>287</v>
      </c>
      <c r="E472" s="5">
        <v>409596855.21923298</v>
      </c>
      <c r="F472" s="13">
        <f>INDEX($R$3:$T$335,MATCH(Debt[[#This Row],[DistrictNumber]],$R$3:$R$335,0),3)</f>
        <v>4.05</v>
      </c>
      <c r="G472" s="9">
        <f t="shared" si="48"/>
        <v>1658867.2636378934</v>
      </c>
      <c r="H472" s="11">
        <v>1.02</v>
      </c>
      <c r="I472" s="12" cm="1">
        <f t="array" ref="I472">INDEX(Debt[],MATCH(Debt[[#This Row],[Base Year]]&amp;Debt[[#This Row],[DistrictNumber]],Debt[[Fiscal Year]:[Fiscal Year]]&amp;Debt[[DistrictNumber]:[DistrictNumber]],0),9)*$H472</f>
        <v>1391065.487676</v>
      </c>
      <c r="J472" s="15">
        <f>IF(Debt[[#This Row],[Unadjusted Maximum Revenue]]/(Debt[[#This Row],[Proposed Taxable Valuation]]/1000)&gt;Debt[[#This Row],[Max Debt RATE]],Debt[[#This Row],[Max Debt RATE]],Debt[[#This Row],[Unadjusted Maximum Revenue]]/(Debt[[#This Row],[Proposed Taxable Valuation]]/1000))</f>
        <v>3.3961820505956886</v>
      </c>
      <c r="K472" s="26">
        <f>ROUND(Debt[[#This Row],[Proposed Taxable Valuation]]/1000*Debt[[#This Row],[Adjusted Rate]],0)</f>
        <v>1391065</v>
      </c>
      <c r="L472" s="19">
        <f t="shared" si="46"/>
        <v>-267801.77596189338</v>
      </c>
      <c r="M472" s="17">
        <f t="shared" si="49"/>
        <v>-0.65381794940431126</v>
      </c>
      <c r="N472">
        <v>352905543.42294425</v>
      </c>
      <c r="O472">
        <f>INDEX($R$3:$T$335,MATCH(Debt[[#This Row],[DistrictNumber]],$R$3:$R$335,0),3)</f>
        <v>4.05</v>
      </c>
      <c r="P472" s="9">
        <f t="shared" si="47"/>
        <v>1429267.4508629241</v>
      </c>
    </row>
    <row r="473" spans="1:16" x14ac:dyDescent="0.35">
      <c r="A473" s="13">
        <v>2027</v>
      </c>
      <c r="B473" s="13">
        <f t="shared" si="45"/>
        <v>2026</v>
      </c>
      <c r="C473" t="s">
        <v>288</v>
      </c>
      <c r="D473" t="s">
        <v>289</v>
      </c>
      <c r="E473" s="5">
        <v>10192288899.744087</v>
      </c>
      <c r="F473" s="13">
        <f>INDEX($R$3:$T$335,MATCH(Debt[[#This Row],[DistrictNumber]],$R$3:$R$335,0),3)</f>
        <v>1.7161599999999999</v>
      </c>
      <c r="G473" s="9">
        <f t="shared" si="48"/>
        <v>17491598.518184815</v>
      </c>
      <c r="H473" s="11">
        <v>1.02</v>
      </c>
      <c r="I473" s="12" cm="1">
        <f t="array" ref="I473">INDEX(Debt[],MATCH(Debt[[#This Row],[Base Year]]&amp;Debt[[#This Row],[DistrictNumber]],Debt[[Fiscal Year]:[Fiscal Year]]&amp;Debt[[DistrictNumber]:[DistrictNumber]],0),9)*$H473</f>
        <v>14237941.102749467</v>
      </c>
      <c r="J473" s="15">
        <f>IF(Debt[[#This Row],[Unadjusted Maximum Revenue]]/(Debt[[#This Row],[Proposed Taxable Valuation]]/1000)&gt;Debt[[#This Row],[Max Debt RATE]],Debt[[#This Row],[Max Debt RATE]],Debt[[#This Row],[Unadjusted Maximum Revenue]]/(Debt[[#This Row],[Proposed Taxable Valuation]]/1000))</f>
        <v>1.3969326461210259</v>
      </c>
      <c r="K473" s="26">
        <f>ROUND(Debt[[#This Row],[Proposed Taxable Valuation]]/1000*Debt[[#This Row],[Adjusted Rate]],0)</f>
        <v>14237941</v>
      </c>
      <c r="L473" s="19">
        <f t="shared" si="46"/>
        <v>-3253657.4154353477</v>
      </c>
      <c r="M473" s="17">
        <f t="shared" si="49"/>
        <v>-0.31922735387897405</v>
      </c>
      <c r="N473">
        <v>8499581157.4126806</v>
      </c>
      <c r="O473">
        <f>INDEX($R$3:$T$335,MATCH(Debt[[#This Row],[DistrictNumber]],$R$3:$R$335,0),3)</f>
        <v>1.7161599999999999</v>
      </c>
      <c r="P473" s="9">
        <f t="shared" si="47"/>
        <v>14586641.199105345</v>
      </c>
    </row>
    <row r="474" spans="1:16" x14ac:dyDescent="0.35">
      <c r="A474" s="13">
        <v>2027</v>
      </c>
      <c r="B474" s="13">
        <f t="shared" si="45"/>
        <v>2026</v>
      </c>
      <c r="C474" t="s">
        <v>290</v>
      </c>
      <c r="D474" t="s">
        <v>291</v>
      </c>
      <c r="E474" s="5">
        <v>563422270.03964055</v>
      </c>
      <c r="F474" s="13">
        <f>INDEX($R$3:$T$335,MATCH(Debt[[#This Row],[DistrictNumber]],$R$3:$R$335,0),3)</f>
        <v>0</v>
      </c>
      <c r="G474" s="9">
        <f t="shared" si="48"/>
        <v>0</v>
      </c>
      <c r="H474" s="11">
        <v>1.02</v>
      </c>
      <c r="I474" s="12" cm="1">
        <f t="array" ref="I474">INDEX(Debt[],MATCH(Debt[[#This Row],[Base Year]]&amp;Debt[[#This Row],[DistrictNumber]],Debt[[Fiscal Year]:[Fiscal Year]]&amp;Debt[[DistrictNumber]:[DistrictNumber]],0),9)*$H474</f>
        <v>0</v>
      </c>
      <c r="J474" s="15">
        <f>IF(Debt[[#This Row],[Unadjusted Maximum Revenue]]/(Debt[[#This Row],[Proposed Taxable Valuation]]/1000)&gt;Debt[[#This Row],[Max Debt RATE]],Debt[[#This Row],[Max Debt RATE]],Debt[[#This Row],[Unadjusted Maximum Revenue]]/(Debt[[#This Row],[Proposed Taxable Valuation]]/1000))</f>
        <v>0</v>
      </c>
      <c r="K474" s="26">
        <f>ROUND(Debt[[#This Row],[Proposed Taxable Valuation]]/1000*Debt[[#This Row],[Adjusted Rate]],0)</f>
        <v>0</v>
      </c>
      <c r="L474" s="19">
        <f t="shared" si="46"/>
        <v>0</v>
      </c>
      <c r="M474" s="17">
        <f t="shared" si="49"/>
        <v>0</v>
      </c>
      <c r="N474">
        <v>504551741.7163291</v>
      </c>
      <c r="O474">
        <f>INDEX($R$3:$T$335,MATCH(Debt[[#This Row],[DistrictNumber]],$R$3:$R$335,0),3)</f>
        <v>0</v>
      </c>
      <c r="P474" s="9">
        <f t="shared" si="47"/>
        <v>0</v>
      </c>
    </row>
    <row r="475" spans="1:16" x14ac:dyDescent="0.35">
      <c r="A475" s="13">
        <v>2027</v>
      </c>
      <c r="B475" s="13">
        <f t="shared" si="45"/>
        <v>2026</v>
      </c>
      <c r="C475" t="s">
        <v>292</v>
      </c>
      <c r="D475" t="s">
        <v>293</v>
      </c>
      <c r="E475" s="5">
        <v>253769772.45867708</v>
      </c>
      <c r="F475" s="13">
        <f>INDEX($R$3:$T$335,MATCH(Debt[[#This Row],[DistrictNumber]],$R$3:$R$335,0),3)</f>
        <v>4.05</v>
      </c>
      <c r="G475" s="9">
        <f t="shared" si="48"/>
        <v>1027767.5784576422</v>
      </c>
      <c r="H475" s="11">
        <v>1.02</v>
      </c>
      <c r="I475" s="12" cm="1">
        <f t="array" ref="I475">INDEX(Debt[],MATCH(Debt[[#This Row],[Base Year]]&amp;Debt[[#This Row],[DistrictNumber]],Debt[[Fiscal Year]:[Fiscal Year]]&amp;Debt[[DistrictNumber]:[DistrictNumber]],0),9)*$H475</f>
        <v>862558.57926899998</v>
      </c>
      <c r="J475" s="15">
        <f>IF(Debt[[#This Row],[Unadjusted Maximum Revenue]]/(Debt[[#This Row],[Proposed Taxable Valuation]]/1000)&gt;Debt[[#This Row],[Max Debt RATE]],Debt[[#This Row],[Max Debt RATE]],Debt[[#This Row],[Unadjusted Maximum Revenue]]/(Debt[[#This Row],[Proposed Taxable Valuation]]/1000))</f>
        <v>3.3989807805397931</v>
      </c>
      <c r="K475" s="26">
        <f>ROUND(Debt[[#This Row],[Proposed Taxable Valuation]]/1000*Debt[[#This Row],[Adjusted Rate]],0)</f>
        <v>862559</v>
      </c>
      <c r="L475" s="19">
        <f t="shared" si="46"/>
        <v>-165208.99918864225</v>
      </c>
      <c r="M475" s="17">
        <f t="shared" si="49"/>
        <v>-0.65101921946020669</v>
      </c>
      <c r="N475">
        <v>222689795.12348723</v>
      </c>
      <c r="O475">
        <f>INDEX($R$3:$T$335,MATCH(Debt[[#This Row],[DistrictNumber]],$R$3:$R$335,0),3)</f>
        <v>4.05</v>
      </c>
      <c r="P475" s="9">
        <f t="shared" si="47"/>
        <v>901893.67025012325</v>
      </c>
    </row>
    <row r="476" spans="1:16" x14ac:dyDescent="0.35">
      <c r="A476" s="13">
        <v>2027</v>
      </c>
      <c r="B476" s="13">
        <f t="shared" si="45"/>
        <v>2026</v>
      </c>
      <c r="C476" t="s">
        <v>294</v>
      </c>
      <c r="D476" t="s">
        <v>295</v>
      </c>
      <c r="E476" s="5">
        <v>217343524.63815561</v>
      </c>
      <c r="F476" s="13">
        <f>INDEX($R$3:$T$335,MATCH(Debt[[#This Row],[DistrictNumber]],$R$3:$R$335,0),3)</f>
        <v>3.6021800000000002</v>
      </c>
      <c r="G476" s="9">
        <f t="shared" si="48"/>
        <v>782910.49758107145</v>
      </c>
      <c r="H476" s="11">
        <v>1.02</v>
      </c>
      <c r="I476" s="12" cm="1">
        <f t="array" ref="I476">INDEX(Debt[],MATCH(Debt[[#This Row],[Base Year]]&amp;Debt[[#This Row],[DistrictNumber]],Debt[[Fiscal Year]:[Fiscal Year]]&amp;Debt[[DistrictNumber]:[DistrictNumber]],0),9)*$H476</f>
        <v>643917.62467483804</v>
      </c>
      <c r="J476" s="15">
        <f>IF(Debt[[#This Row],[Unadjusted Maximum Revenue]]/(Debt[[#This Row],[Proposed Taxable Valuation]]/1000)&gt;Debt[[#This Row],[Max Debt RATE]],Debt[[#This Row],[Max Debt RATE]],Debt[[#This Row],[Unadjusted Maximum Revenue]]/(Debt[[#This Row],[Proposed Taxable Valuation]]/1000))</f>
        <v>2.962672229351504</v>
      </c>
      <c r="K476" s="26">
        <f>ROUND(Debt[[#This Row],[Proposed Taxable Valuation]]/1000*Debt[[#This Row],[Adjusted Rate]],0)</f>
        <v>643918</v>
      </c>
      <c r="L476" s="19">
        <f t="shared" si="46"/>
        <v>-138992.87290623342</v>
      </c>
      <c r="M476" s="17">
        <f t="shared" si="49"/>
        <v>-0.63950777064849618</v>
      </c>
      <c r="N476">
        <v>184155308.12060237</v>
      </c>
      <c r="O476">
        <f>INDEX($R$3:$T$335,MATCH(Debt[[#This Row],[DistrictNumber]],$R$3:$R$335,0),3)</f>
        <v>3.6021800000000002</v>
      </c>
      <c r="P476" s="9">
        <f t="shared" si="47"/>
        <v>663360.56780587148</v>
      </c>
    </row>
    <row r="477" spans="1:16" x14ac:dyDescent="0.35">
      <c r="A477" s="13">
        <v>2027</v>
      </c>
      <c r="B477" s="13">
        <f t="shared" si="45"/>
        <v>2026</v>
      </c>
      <c r="C477" t="s">
        <v>296</v>
      </c>
      <c r="D477" t="s">
        <v>297</v>
      </c>
      <c r="E477" s="5">
        <v>421676565.36701906</v>
      </c>
      <c r="F477" s="13">
        <f>INDEX($R$3:$T$335,MATCH(Debt[[#This Row],[DistrictNumber]],$R$3:$R$335,0),3)</f>
        <v>2.7</v>
      </c>
      <c r="G477" s="9">
        <f t="shared" si="48"/>
        <v>1138526.7264909514</v>
      </c>
      <c r="H477" s="11">
        <v>1.02</v>
      </c>
      <c r="I477" s="12" cm="1">
        <f t="array" ref="I477">INDEX(Debt[],MATCH(Debt[[#This Row],[Base Year]]&amp;Debt[[#This Row],[DistrictNumber]],Debt[[Fiscal Year]:[Fiscal Year]]&amp;Debt[[DistrictNumber]:[DistrictNumber]],0),9)*$H477</f>
        <v>999628.94188800012</v>
      </c>
      <c r="J477" s="15">
        <f>IF(Debt[[#This Row],[Unadjusted Maximum Revenue]]/(Debt[[#This Row],[Proposed Taxable Valuation]]/1000)&gt;Debt[[#This Row],[Max Debt RATE]],Debt[[#This Row],[Max Debt RATE]],Debt[[#This Row],[Unadjusted Maximum Revenue]]/(Debt[[#This Row],[Proposed Taxable Valuation]]/1000))</f>
        <v>2.3706058718675593</v>
      </c>
      <c r="K477" s="26">
        <f>ROUND(Debt[[#This Row],[Proposed Taxable Valuation]]/1000*Debt[[#This Row],[Adjusted Rate]],0)</f>
        <v>999629</v>
      </c>
      <c r="L477" s="19">
        <f t="shared" si="46"/>
        <v>-138897.78460295126</v>
      </c>
      <c r="M477" s="17">
        <f t="shared" si="49"/>
        <v>-0.32939412813244084</v>
      </c>
      <c r="N477">
        <v>369685003.19655216</v>
      </c>
      <c r="O477">
        <f>INDEX($R$3:$T$335,MATCH(Debt[[#This Row],[DistrictNumber]],$R$3:$R$335,0),3)</f>
        <v>2.7</v>
      </c>
      <c r="P477" s="9">
        <f t="shared" si="47"/>
        <v>998149.50863069086</v>
      </c>
    </row>
    <row r="478" spans="1:16" x14ac:dyDescent="0.35">
      <c r="A478" s="13">
        <v>2027</v>
      </c>
      <c r="B478" s="13">
        <f t="shared" si="45"/>
        <v>2026</v>
      </c>
      <c r="C478" t="s">
        <v>298</v>
      </c>
      <c r="D478" t="s">
        <v>299</v>
      </c>
      <c r="E478" s="5">
        <v>4433231113.8327303</v>
      </c>
      <c r="F478" s="13">
        <f>INDEX($R$3:$T$335,MATCH(Debt[[#This Row],[DistrictNumber]],$R$3:$R$335,0),3)</f>
        <v>0</v>
      </c>
      <c r="G478" s="9">
        <f t="shared" si="48"/>
        <v>0</v>
      </c>
      <c r="H478" s="11">
        <v>1.02</v>
      </c>
      <c r="I478" s="12" cm="1">
        <f t="array" ref="I478">INDEX(Debt[],MATCH(Debt[[#This Row],[Base Year]]&amp;Debt[[#This Row],[DistrictNumber]],Debt[[Fiscal Year]:[Fiscal Year]]&amp;Debt[[DistrictNumber]:[DistrictNumber]],0),9)*$H478</f>
        <v>0</v>
      </c>
      <c r="J478" s="15">
        <f>IF(Debt[[#This Row],[Unadjusted Maximum Revenue]]/(Debt[[#This Row],[Proposed Taxable Valuation]]/1000)&gt;Debt[[#This Row],[Max Debt RATE]],Debt[[#This Row],[Max Debt RATE]],Debt[[#This Row],[Unadjusted Maximum Revenue]]/(Debt[[#This Row],[Proposed Taxable Valuation]]/1000))</f>
        <v>0</v>
      </c>
      <c r="K478" s="26">
        <f>ROUND(Debt[[#This Row],[Proposed Taxable Valuation]]/1000*Debt[[#This Row],[Adjusted Rate]],0)</f>
        <v>0</v>
      </c>
      <c r="L478" s="19">
        <f t="shared" si="46"/>
        <v>0</v>
      </c>
      <c r="M478" s="17">
        <f t="shared" si="49"/>
        <v>0</v>
      </c>
      <c r="N478">
        <v>3722156804.4613914</v>
      </c>
      <c r="O478">
        <f>INDEX($R$3:$T$335,MATCH(Debt[[#This Row],[DistrictNumber]],$R$3:$R$335,0),3)</f>
        <v>0</v>
      </c>
      <c r="P478" s="9">
        <f t="shared" si="47"/>
        <v>0</v>
      </c>
    </row>
    <row r="479" spans="1:16" x14ac:dyDescent="0.35">
      <c r="A479" s="13">
        <v>2027</v>
      </c>
      <c r="B479" s="13">
        <f t="shared" si="45"/>
        <v>2026</v>
      </c>
      <c r="C479" t="s">
        <v>300</v>
      </c>
      <c r="D479" t="s">
        <v>301</v>
      </c>
      <c r="E479" s="5">
        <v>540716239.56785333</v>
      </c>
      <c r="F479" s="13">
        <f>INDEX($R$3:$T$335,MATCH(Debt[[#This Row],[DistrictNumber]],$R$3:$R$335,0),3)</f>
        <v>0</v>
      </c>
      <c r="G479" s="9">
        <f t="shared" si="48"/>
        <v>0</v>
      </c>
      <c r="H479" s="11">
        <v>1.02</v>
      </c>
      <c r="I479" s="12" cm="1">
        <f t="array" ref="I479">INDEX(Debt[],MATCH(Debt[[#This Row],[Base Year]]&amp;Debt[[#This Row],[DistrictNumber]],Debt[[Fiscal Year]:[Fiscal Year]]&amp;Debt[[DistrictNumber]:[DistrictNumber]],0),9)*$H479</f>
        <v>0</v>
      </c>
      <c r="J479" s="15">
        <f>IF(Debt[[#This Row],[Unadjusted Maximum Revenue]]/(Debt[[#This Row],[Proposed Taxable Valuation]]/1000)&gt;Debt[[#This Row],[Max Debt RATE]],Debt[[#This Row],[Max Debt RATE]],Debt[[#This Row],[Unadjusted Maximum Revenue]]/(Debt[[#This Row],[Proposed Taxable Valuation]]/1000))</f>
        <v>0</v>
      </c>
      <c r="K479" s="26">
        <f>ROUND(Debt[[#This Row],[Proposed Taxable Valuation]]/1000*Debt[[#This Row],[Adjusted Rate]],0)</f>
        <v>0</v>
      </c>
      <c r="L479" s="19">
        <f t="shared" si="46"/>
        <v>0</v>
      </c>
      <c r="M479" s="17">
        <f t="shared" si="49"/>
        <v>0</v>
      </c>
      <c r="N479">
        <v>465137637.34046692</v>
      </c>
      <c r="O479">
        <f>INDEX($R$3:$T$335,MATCH(Debt[[#This Row],[DistrictNumber]],$R$3:$R$335,0),3)</f>
        <v>0</v>
      </c>
      <c r="P479" s="9">
        <f t="shared" si="47"/>
        <v>0</v>
      </c>
    </row>
    <row r="480" spans="1:16" x14ac:dyDescent="0.35">
      <c r="A480" s="13">
        <v>2027</v>
      </c>
      <c r="B480" s="13">
        <f t="shared" si="45"/>
        <v>2026</v>
      </c>
      <c r="C480" t="s">
        <v>302</v>
      </c>
      <c r="D480" t="s">
        <v>303</v>
      </c>
      <c r="E480" s="5">
        <v>253269521.89766604</v>
      </c>
      <c r="F480" s="13">
        <f>INDEX($R$3:$T$335,MATCH(Debt[[#This Row],[DistrictNumber]],$R$3:$R$335,0),3)</f>
        <v>0</v>
      </c>
      <c r="G480" s="9">
        <f t="shared" si="48"/>
        <v>0</v>
      </c>
      <c r="H480" s="11">
        <v>1.02</v>
      </c>
      <c r="I480" s="12" cm="1">
        <f t="array" ref="I480">INDEX(Debt[],MATCH(Debt[[#This Row],[Base Year]]&amp;Debt[[#This Row],[DistrictNumber]],Debt[[Fiscal Year]:[Fiscal Year]]&amp;Debt[[DistrictNumber]:[DistrictNumber]],0),9)*$H480</f>
        <v>0</v>
      </c>
      <c r="J480" s="15">
        <f>IF(Debt[[#This Row],[Unadjusted Maximum Revenue]]/(Debt[[#This Row],[Proposed Taxable Valuation]]/1000)&gt;Debt[[#This Row],[Max Debt RATE]],Debt[[#This Row],[Max Debt RATE]],Debt[[#This Row],[Unadjusted Maximum Revenue]]/(Debt[[#This Row],[Proposed Taxable Valuation]]/1000))</f>
        <v>0</v>
      </c>
      <c r="K480" s="26">
        <f>ROUND(Debt[[#This Row],[Proposed Taxable Valuation]]/1000*Debt[[#This Row],[Adjusted Rate]],0)</f>
        <v>0</v>
      </c>
      <c r="L480" s="19">
        <f t="shared" si="46"/>
        <v>0</v>
      </c>
      <c r="M480" s="17">
        <f t="shared" si="49"/>
        <v>0</v>
      </c>
      <c r="N480">
        <v>236505136.07207096</v>
      </c>
      <c r="O480">
        <f>INDEX($R$3:$T$335,MATCH(Debt[[#This Row],[DistrictNumber]],$R$3:$R$335,0),3)</f>
        <v>0</v>
      </c>
      <c r="P480" s="9">
        <f t="shared" si="47"/>
        <v>0</v>
      </c>
    </row>
    <row r="481" spans="1:16" x14ac:dyDescent="0.35">
      <c r="A481" s="13">
        <v>2027</v>
      </c>
      <c r="B481" s="13">
        <f t="shared" si="45"/>
        <v>2026</v>
      </c>
      <c r="C481" t="s">
        <v>304</v>
      </c>
      <c r="D481" t="s">
        <v>305</v>
      </c>
      <c r="E481" s="5">
        <v>288926130.77772629</v>
      </c>
      <c r="F481" s="13">
        <f>INDEX($R$3:$T$335,MATCH(Debt[[#This Row],[DistrictNumber]],$R$3:$R$335,0),3)</f>
        <v>0</v>
      </c>
      <c r="G481" s="9">
        <f t="shared" si="48"/>
        <v>0</v>
      </c>
      <c r="H481" s="11">
        <v>1.02</v>
      </c>
      <c r="I481" s="12" cm="1">
        <f t="array" ref="I481">INDEX(Debt[],MATCH(Debt[[#This Row],[Base Year]]&amp;Debt[[#This Row],[DistrictNumber]],Debt[[Fiscal Year]:[Fiscal Year]]&amp;Debt[[DistrictNumber]:[DistrictNumber]],0),9)*$H481</f>
        <v>0</v>
      </c>
      <c r="J481" s="15">
        <f>IF(Debt[[#This Row],[Unadjusted Maximum Revenue]]/(Debt[[#This Row],[Proposed Taxable Valuation]]/1000)&gt;Debt[[#This Row],[Max Debt RATE]],Debt[[#This Row],[Max Debt RATE]],Debt[[#This Row],[Unadjusted Maximum Revenue]]/(Debt[[#This Row],[Proposed Taxable Valuation]]/1000))</f>
        <v>0</v>
      </c>
      <c r="K481" s="26">
        <f>ROUND(Debt[[#This Row],[Proposed Taxable Valuation]]/1000*Debt[[#This Row],[Adjusted Rate]],0)</f>
        <v>0</v>
      </c>
      <c r="L481" s="19">
        <f t="shared" si="46"/>
        <v>0</v>
      </c>
      <c r="M481" s="17">
        <f t="shared" si="49"/>
        <v>0</v>
      </c>
      <c r="N481">
        <v>264022232.78966871</v>
      </c>
      <c r="O481">
        <f>INDEX($R$3:$T$335,MATCH(Debt[[#This Row],[DistrictNumber]],$R$3:$R$335,0),3)</f>
        <v>0</v>
      </c>
      <c r="P481" s="9">
        <f t="shared" si="47"/>
        <v>0</v>
      </c>
    </row>
    <row r="482" spans="1:16" x14ac:dyDescent="0.35">
      <c r="A482" s="13">
        <v>2027</v>
      </c>
      <c r="B482" s="13">
        <f t="shared" si="45"/>
        <v>2026</v>
      </c>
      <c r="C482" t="s">
        <v>306</v>
      </c>
      <c r="D482" t="s">
        <v>307</v>
      </c>
      <c r="E482" s="5">
        <v>718736971.5844003</v>
      </c>
      <c r="F482" s="13">
        <f>INDEX($R$3:$T$335,MATCH(Debt[[#This Row],[DistrictNumber]],$R$3:$R$335,0),3)</f>
        <v>3.3571399999999998</v>
      </c>
      <c r="G482" s="9">
        <f t="shared" si="48"/>
        <v>2412900.6367848534</v>
      </c>
      <c r="H482" s="11">
        <v>1.02</v>
      </c>
      <c r="I482" s="12" cm="1">
        <f t="array" ref="I482">INDEX(Debt[],MATCH(Debt[[#This Row],[Base Year]]&amp;Debt[[#This Row],[DistrictNumber]],Debt[[Fiscal Year]:[Fiscal Year]]&amp;Debt[[DistrictNumber]:[DistrictNumber]],0),9)*$H482</f>
        <v>1967409.8518429261</v>
      </c>
      <c r="J482" s="15">
        <f>IF(Debt[[#This Row],[Unadjusted Maximum Revenue]]/(Debt[[#This Row],[Proposed Taxable Valuation]]/1000)&gt;Debt[[#This Row],[Max Debt RATE]],Debt[[#This Row],[Max Debt RATE]],Debt[[#This Row],[Unadjusted Maximum Revenue]]/(Debt[[#This Row],[Proposed Taxable Valuation]]/1000))</f>
        <v>2.7373154987504296</v>
      </c>
      <c r="K482" s="26">
        <f>ROUND(Debt[[#This Row],[Proposed Taxable Valuation]]/1000*Debt[[#This Row],[Adjusted Rate]],0)</f>
        <v>1967410</v>
      </c>
      <c r="L482" s="19">
        <f t="shared" si="46"/>
        <v>-445490.7849419273</v>
      </c>
      <c r="M482" s="17">
        <f t="shared" si="49"/>
        <v>-0.61982450124957023</v>
      </c>
      <c r="N482">
        <v>610111924.70363986</v>
      </c>
      <c r="O482">
        <f>INDEX($R$3:$T$335,MATCH(Debt[[#This Row],[DistrictNumber]],$R$3:$R$335,0),3)</f>
        <v>3.3571399999999998</v>
      </c>
      <c r="P482" s="9">
        <f t="shared" si="47"/>
        <v>2048231.1468995772</v>
      </c>
    </row>
    <row r="483" spans="1:16" x14ac:dyDescent="0.35">
      <c r="A483" s="13">
        <v>2027</v>
      </c>
      <c r="B483" s="13">
        <f t="shared" si="45"/>
        <v>2026</v>
      </c>
      <c r="C483" t="s">
        <v>308</v>
      </c>
      <c r="D483" t="s">
        <v>309</v>
      </c>
      <c r="E483" s="5">
        <v>436092472.89853752</v>
      </c>
      <c r="F483" s="13">
        <f>INDEX($R$3:$T$335,MATCH(Debt[[#This Row],[DistrictNumber]],$R$3:$R$335,0),3)</f>
        <v>0</v>
      </c>
      <c r="G483" s="9">
        <f t="shared" si="48"/>
        <v>0</v>
      </c>
      <c r="H483" s="11">
        <v>1.02</v>
      </c>
      <c r="I483" s="12" cm="1">
        <f t="array" ref="I483">INDEX(Debt[],MATCH(Debt[[#This Row],[Base Year]]&amp;Debt[[#This Row],[DistrictNumber]],Debt[[Fiscal Year]:[Fiscal Year]]&amp;Debt[[DistrictNumber]:[DistrictNumber]],0),9)*$H483</f>
        <v>0</v>
      </c>
      <c r="J483" s="15">
        <f>IF(Debt[[#This Row],[Unadjusted Maximum Revenue]]/(Debt[[#This Row],[Proposed Taxable Valuation]]/1000)&gt;Debt[[#This Row],[Max Debt RATE]],Debt[[#This Row],[Max Debt RATE]],Debt[[#This Row],[Unadjusted Maximum Revenue]]/(Debt[[#This Row],[Proposed Taxable Valuation]]/1000))</f>
        <v>0</v>
      </c>
      <c r="K483" s="26">
        <f>ROUND(Debt[[#This Row],[Proposed Taxable Valuation]]/1000*Debt[[#This Row],[Adjusted Rate]],0)</f>
        <v>0</v>
      </c>
      <c r="L483" s="19">
        <f t="shared" si="46"/>
        <v>0</v>
      </c>
      <c r="M483" s="17">
        <f t="shared" si="49"/>
        <v>0</v>
      </c>
      <c r="N483">
        <v>397471140.50377119</v>
      </c>
      <c r="O483">
        <f>INDEX($R$3:$T$335,MATCH(Debt[[#This Row],[DistrictNumber]],$R$3:$R$335,0),3)</f>
        <v>0</v>
      </c>
      <c r="P483" s="9">
        <f t="shared" si="47"/>
        <v>0</v>
      </c>
    </row>
    <row r="484" spans="1:16" x14ac:dyDescent="0.35">
      <c r="A484" s="13">
        <v>2027</v>
      </c>
      <c r="B484" s="13">
        <f t="shared" si="45"/>
        <v>2026</v>
      </c>
      <c r="C484" t="s">
        <v>310</v>
      </c>
      <c r="D484" t="s">
        <v>311</v>
      </c>
      <c r="E484" s="5">
        <v>114855146.28868058</v>
      </c>
      <c r="F484" s="13">
        <f>INDEX($R$3:$T$335,MATCH(Debt[[#This Row],[DistrictNumber]],$R$3:$R$335,0),3)</f>
        <v>1.5800700000000001</v>
      </c>
      <c r="G484" s="9">
        <f t="shared" si="48"/>
        <v>181479.17099635553</v>
      </c>
      <c r="H484" s="11">
        <v>1.02</v>
      </c>
      <c r="I484" s="12" cm="1">
        <f t="array" ref="I484">INDEX(Debt[],MATCH(Debt[[#This Row],[Base Year]]&amp;Debt[[#This Row],[DistrictNumber]],Debt[[Fiscal Year]:[Fiscal Year]]&amp;Debt[[DistrictNumber]:[DistrictNumber]],0),9)*$H484</f>
        <v>158082.97953043261</v>
      </c>
      <c r="J484" s="15">
        <f>IF(Debt[[#This Row],[Unadjusted Maximum Revenue]]/(Debt[[#This Row],[Proposed Taxable Valuation]]/1000)&gt;Debt[[#This Row],[Max Debt RATE]],Debt[[#This Row],[Max Debt RATE]],Debt[[#This Row],[Unadjusted Maximum Revenue]]/(Debt[[#This Row],[Proposed Taxable Valuation]]/1000))</f>
        <v>1.3763682746361388</v>
      </c>
      <c r="K484" s="26">
        <f>ROUND(Debt[[#This Row],[Proposed Taxable Valuation]]/1000*Debt[[#This Row],[Adjusted Rate]],0)</f>
        <v>158083</v>
      </c>
      <c r="L484" s="19">
        <f t="shared" si="46"/>
        <v>-23396.191465922922</v>
      </c>
      <c r="M484" s="17">
        <f t="shared" si="49"/>
        <v>-0.20370172536386133</v>
      </c>
      <c r="N484">
        <v>101013489.01343735</v>
      </c>
      <c r="O484">
        <f>INDEX($R$3:$T$335,MATCH(Debt[[#This Row],[DistrictNumber]],$R$3:$R$335,0),3)</f>
        <v>1.5800700000000001</v>
      </c>
      <c r="P484" s="9">
        <f t="shared" si="47"/>
        <v>159608.38358546194</v>
      </c>
    </row>
    <row r="485" spans="1:16" x14ac:dyDescent="0.35">
      <c r="A485" s="13">
        <v>2027</v>
      </c>
      <c r="B485" s="13">
        <f t="shared" si="45"/>
        <v>2026</v>
      </c>
      <c r="C485" t="s">
        <v>312</v>
      </c>
      <c r="D485" t="s">
        <v>313</v>
      </c>
      <c r="E485" s="5">
        <v>234520520.69868395</v>
      </c>
      <c r="F485" s="13">
        <f>INDEX($R$3:$T$335,MATCH(Debt[[#This Row],[DistrictNumber]],$R$3:$R$335,0),3)</f>
        <v>0</v>
      </c>
      <c r="G485" s="9">
        <f t="shared" si="48"/>
        <v>0</v>
      </c>
      <c r="H485" s="11">
        <v>1.02</v>
      </c>
      <c r="I485" s="12" cm="1">
        <f t="array" ref="I485">INDEX(Debt[],MATCH(Debt[[#This Row],[Base Year]]&amp;Debt[[#This Row],[DistrictNumber]],Debt[[Fiscal Year]:[Fiscal Year]]&amp;Debt[[DistrictNumber]:[DistrictNumber]],0),9)*$H485</f>
        <v>0</v>
      </c>
      <c r="J485" s="15">
        <f>IF(Debt[[#This Row],[Unadjusted Maximum Revenue]]/(Debt[[#This Row],[Proposed Taxable Valuation]]/1000)&gt;Debt[[#This Row],[Max Debt RATE]],Debt[[#This Row],[Max Debt RATE]],Debt[[#This Row],[Unadjusted Maximum Revenue]]/(Debt[[#This Row],[Proposed Taxable Valuation]]/1000))</f>
        <v>0</v>
      </c>
      <c r="K485" s="26">
        <f>ROUND(Debt[[#This Row],[Proposed Taxable Valuation]]/1000*Debt[[#This Row],[Adjusted Rate]],0)</f>
        <v>0</v>
      </c>
      <c r="L485" s="19">
        <f t="shared" si="46"/>
        <v>0</v>
      </c>
      <c r="M485" s="17">
        <f t="shared" si="49"/>
        <v>0</v>
      </c>
      <c r="N485">
        <v>219436235.58333939</v>
      </c>
      <c r="O485">
        <f>INDEX($R$3:$T$335,MATCH(Debt[[#This Row],[DistrictNumber]],$R$3:$R$335,0),3)</f>
        <v>0</v>
      </c>
      <c r="P485" s="9">
        <f t="shared" si="47"/>
        <v>0</v>
      </c>
    </row>
    <row r="486" spans="1:16" x14ac:dyDescent="0.35">
      <c r="A486" s="13">
        <v>2027</v>
      </c>
      <c r="B486" s="13">
        <f t="shared" si="45"/>
        <v>2026</v>
      </c>
      <c r="C486" t="s">
        <v>314</v>
      </c>
      <c r="D486" t="s">
        <v>315</v>
      </c>
      <c r="E486" s="5">
        <v>355505686.69154906</v>
      </c>
      <c r="F486" s="13">
        <f>INDEX($R$3:$T$335,MATCH(Debt[[#This Row],[DistrictNumber]],$R$3:$R$335,0),3)</f>
        <v>0</v>
      </c>
      <c r="G486" s="9">
        <f t="shared" si="48"/>
        <v>0</v>
      </c>
      <c r="H486" s="11">
        <v>1.02</v>
      </c>
      <c r="I486" s="12" cm="1">
        <f t="array" ref="I486">INDEX(Debt[],MATCH(Debt[[#This Row],[Base Year]]&amp;Debt[[#This Row],[DistrictNumber]],Debt[[Fiscal Year]:[Fiscal Year]]&amp;Debt[[DistrictNumber]:[DistrictNumber]],0),9)*$H486</f>
        <v>0</v>
      </c>
      <c r="J486" s="15">
        <f>IF(Debt[[#This Row],[Unadjusted Maximum Revenue]]/(Debt[[#This Row],[Proposed Taxable Valuation]]/1000)&gt;Debt[[#This Row],[Max Debt RATE]],Debt[[#This Row],[Max Debt RATE]],Debt[[#This Row],[Unadjusted Maximum Revenue]]/(Debt[[#This Row],[Proposed Taxable Valuation]]/1000))</f>
        <v>0</v>
      </c>
      <c r="K486" s="26">
        <f>ROUND(Debt[[#This Row],[Proposed Taxable Valuation]]/1000*Debt[[#This Row],[Adjusted Rate]],0)</f>
        <v>0</v>
      </c>
      <c r="L486" s="19">
        <f t="shared" si="46"/>
        <v>0</v>
      </c>
      <c r="M486" s="17">
        <f t="shared" si="49"/>
        <v>0</v>
      </c>
      <c r="N486">
        <v>311294732.01908165</v>
      </c>
      <c r="O486">
        <f>INDEX($R$3:$T$335,MATCH(Debt[[#This Row],[DistrictNumber]],$R$3:$R$335,0),3)</f>
        <v>0</v>
      </c>
      <c r="P486" s="9">
        <f t="shared" si="47"/>
        <v>0</v>
      </c>
    </row>
    <row r="487" spans="1:16" x14ac:dyDescent="0.35">
      <c r="A487" s="13">
        <v>2027</v>
      </c>
      <c r="B487" s="13">
        <f t="shared" si="45"/>
        <v>2026</v>
      </c>
      <c r="C487" t="s">
        <v>316</v>
      </c>
      <c r="D487" t="s">
        <v>317</v>
      </c>
      <c r="E487" s="5">
        <v>1548153874.8950684</v>
      </c>
      <c r="F487" s="13">
        <f>INDEX($R$3:$T$335,MATCH(Debt[[#This Row],[DistrictNumber]],$R$3:$R$335,0),3)</f>
        <v>0</v>
      </c>
      <c r="G487" s="9">
        <f t="shared" si="48"/>
        <v>0</v>
      </c>
      <c r="H487" s="11">
        <v>1.02</v>
      </c>
      <c r="I487" s="12" cm="1">
        <f t="array" ref="I487">INDEX(Debt[],MATCH(Debt[[#This Row],[Base Year]]&amp;Debt[[#This Row],[DistrictNumber]],Debt[[Fiscal Year]:[Fiscal Year]]&amp;Debt[[DistrictNumber]:[DistrictNumber]],0),9)*$H487</f>
        <v>0</v>
      </c>
      <c r="J487" s="15">
        <f>IF(Debt[[#This Row],[Unadjusted Maximum Revenue]]/(Debt[[#This Row],[Proposed Taxable Valuation]]/1000)&gt;Debt[[#This Row],[Max Debt RATE]],Debt[[#This Row],[Max Debt RATE]],Debt[[#This Row],[Unadjusted Maximum Revenue]]/(Debt[[#This Row],[Proposed Taxable Valuation]]/1000))</f>
        <v>0</v>
      </c>
      <c r="K487" s="26">
        <f>ROUND(Debt[[#This Row],[Proposed Taxable Valuation]]/1000*Debt[[#This Row],[Adjusted Rate]],0)</f>
        <v>0</v>
      </c>
      <c r="L487" s="19">
        <f t="shared" si="46"/>
        <v>0</v>
      </c>
      <c r="M487" s="17">
        <f t="shared" si="49"/>
        <v>0</v>
      </c>
      <c r="N487">
        <v>1357267352.5568388</v>
      </c>
      <c r="O487">
        <f>INDEX($R$3:$T$335,MATCH(Debt[[#This Row],[DistrictNumber]],$R$3:$R$335,0),3)</f>
        <v>0</v>
      </c>
      <c r="P487" s="9">
        <f t="shared" si="47"/>
        <v>0</v>
      </c>
    </row>
    <row r="488" spans="1:16" x14ac:dyDescent="0.35">
      <c r="A488" s="13">
        <v>2027</v>
      </c>
      <c r="B488" s="13">
        <f t="shared" si="45"/>
        <v>2026</v>
      </c>
      <c r="C488" t="s">
        <v>318</v>
      </c>
      <c r="D488" t="s">
        <v>319</v>
      </c>
      <c r="E488" s="5">
        <v>231885778.66109633</v>
      </c>
      <c r="F488" s="13">
        <f>INDEX($R$3:$T$335,MATCH(Debt[[#This Row],[DistrictNumber]],$R$3:$R$335,0),3)</f>
        <v>3.5331299999999999</v>
      </c>
      <c r="G488" s="9">
        <f t="shared" si="48"/>
        <v>819282.60116087925</v>
      </c>
      <c r="H488" s="11">
        <v>1.02</v>
      </c>
      <c r="I488" s="12" cm="1">
        <f t="array" ref="I488">INDEX(Debt[],MATCH(Debt[[#This Row],[Base Year]]&amp;Debt[[#This Row],[DistrictNumber]],Debt[[Fiscal Year]:[Fiscal Year]]&amp;Debt[[DistrictNumber]:[DistrictNumber]],0),9)*$H488</f>
        <v>762731.51761776966</v>
      </c>
      <c r="J488" s="15">
        <f>IF(Debt[[#This Row],[Unadjusted Maximum Revenue]]/(Debt[[#This Row],[Proposed Taxable Valuation]]/1000)&gt;Debt[[#This Row],[Max Debt RATE]],Debt[[#This Row],[Max Debt RATE]],Debt[[#This Row],[Unadjusted Maximum Revenue]]/(Debt[[#This Row],[Proposed Taxable Valuation]]/1000))</f>
        <v>3.2892552618869755</v>
      </c>
      <c r="K488" s="26">
        <f>ROUND(Debt[[#This Row],[Proposed Taxable Valuation]]/1000*Debt[[#This Row],[Adjusted Rate]],0)</f>
        <v>762732</v>
      </c>
      <c r="L488" s="19">
        <f t="shared" si="46"/>
        <v>-56551.083543109591</v>
      </c>
      <c r="M488" s="17">
        <f t="shared" si="49"/>
        <v>-0.2438747381130244</v>
      </c>
      <c r="N488">
        <v>213314135.95007455</v>
      </c>
      <c r="O488">
        <f>INDEX($R$3:$T$335,MATCH(Debt[[#This Row],[DistrictNumber]],$R$3:$R$335,0),3)</f>
        <v>3.5331299999999999</v>
      </c>
      <c r="P488" s="9">
        <f t="shared" si="47"/>
        <v>753666.57314928691</v>
      </c>
    </row>
    <row r="489" spans="1:16" x14ac:dyDescent="0.35">
      <c r="A489" s="13">
        <v>2027</v>
      </c>
      <c r="B489" s="13">
        <f t="shared" si="45"/>
        <v>2026</v>
      </c>
      <c r="C489" t="s">
        <v>320</v>
      </c>
      <c r="D489" t="s">
        <v>321</v>
      </c>
      <c r="E489" s="5">
        <v>2258522598.4187655</v>
      </c>
      <c r="F489" s="13">
        <f>INDEX($R$3:$T$335,MATCH(Debt[[#This Row],[DistrictNumber]],$R$3:$R$335,0),3)</f>
        <v>0</v>
      </c>
      <c r="G489" s="9">
        <f t="shared" si="48"/>
        <v>0</v>
      </c>
      <c r="H489" s="11">
        <v>1.02</v>
      </c>
      <c r="I489" s="12" cm="1">
        <f t="array" ref="I489">INDEX(Debt[],MATCH(Debt[[#This Row],[Base Year]]&amp;Debt[[#This Row],[DistrictNumber]],Debt[[Fiscal Year]:[Fiscal Year]]&amp;Debt[[DistrictNumber]:[DistrictNumber]],0),9)*$H489</f>
        <v>0</v>
      </c>
      <c r="J489" s="15">
        <f>IF(Debt[[#This Row],[Unadjusted Maximum Revenue]]/(Debt[[#This Row],[Proposed Taxable Valuation]]/1000)&gt;Debt[[#This Row],[Max Debt RATE]],Debt[[#This Row],[Max Debt RATE]],Debt[[#This Row],[Unadjusted Maximum Revenue]]/(Debt[[#This Row],[Proposed Taxable Valuation]]/1000))</f>
        <v>0</v>
      </c>
      <c r="K489" s="26">
        <f>ROUND(Debt[[#This Row],[Proposed Taxable Valuation]]/1000*Debt[[#This Row],[Adjusted Rate]],0)</f>
        <v>0</v>
      </c>
      <c r="L489" s="19">
        <f t="shared" si="46"/>
        <v>0</v>
      </c>
      <c r="M489" s="17">
        <f t="shared" si="49"/>
        <v>0</v>
      </c>
      <c r="N489">
        <v>1977318619.6827354</v>
      </c>
      <c r="O489">
        <f>INDEX($R$3:$T$335,MATCH(Debt[[#This Row],[DistrictNumber]],$R$3:$R$335,0),3)</f>
        <v>0</v>
      </c>
      <c r="P489" s="9">
        <f t="shared" si="47"/>
        <v>0</v>
      </c>
    </row>
    <row r="490" spans="1:16" x14ac:dyDescent="0.35">
      <c r="A490" s="13">
        <v>2027</v>
      </c>
      <c r="B490" s="13">
        <f t="shared" si="45"/>
        <v>2026</v>
      </c>
      <c r="C490" t="s">
        <v>322</v>
      </c>
      <c r="D490" t="s">
        <v>323</v>
      </c>
      <c r="E490" s="5">
        <v>3558607931.8431549</v>
      </c>
      <c r="F490" s="13">
        <f>INDEX($R$3:$T$335,MATCH(Debt[[#This Row],[DistrictNumber]],$R$3:$R$335,0),3)</f>
        <v>1.97028</v>
      </c>
      <c r="G490" s="9">
        <f t="shared" si="48"/>
        <v>7011454.035951932</v>
      </c>
      <c r="H490" s="11">
        <v>1.02</v>
      </c>
      <c r="I490" s="12" cm="1">
        <f t="array" ref="I490">INDEX(Debt[],MATCH(Debt[[#This Row],[Base Year]]&amp;Debt[[#This Row],[DistrictNumber]],Debt[[Fiscal Year]:[Fiscal Year]]&amp;Debt[[DistrictNumber]:[DistrictNumber]],0),9)*$H490</f>
        <v>5745073.1460489435</v>
      </c>
      <c r="J490" s="15">
        <f>IF(Debt[[#This Row],[Unadjusted Maximum Revenue]]/(Debt[[#This Row],[Proposed Taxable Valuation]]/1000)&gt;Debt[[#This Row],[Max Debt RATE]],Debt[[#This Row],[Max Debt RATE]],Debt[[#This Row],[Unadjusted Maximum Revenue]]/(Debt[[#This Row],[Proposed Taxable Valuation]]/1000))</f>
        <v>1.6144158772425725</v>
      </c>
      <c r="K490" s="26">
        <f>ROUND(Debt[[#This Row],[Proposed Taxable Valuation]]/1000*Debt[[#This Row],[Adjusted Rate]],0)</f>
        <v>5745073</v>
      </c>
      <c r="L490" s="19">
        <f t="shared" si="46"/>
        <v>-1266380.8899029884</v>
      </c>
      <c r="M490" s="17">
        <f t="shared" si="49"/>
        <v>-0.35586412275742751</v>
      </c>
      <c r="N490">
        <v>2964745689.2385759</v>
      </c>
      <c r="O490">
        <f>INDEX($R$3:$T$335,MATCH(Debt[[#This Row],[DistrictNumber]],$R$3:$R$335,0),3)</f>
        <v>1.97028</v>
      </c>
      <c r="P490" s="9">
        <f t="shared" si="47"/>
        <v>5841379.1365929814</v>
      </c>
    </row>
    <row r="491" spans="1:16" x14ac:dyDescent="0.35">
      <c r="A491" s="13">
        <v>2027</v>
      </c>
      <c r="B491" s="13">
        <f t="shared" si="45"/>
        <v>2026</v>
      </c>
      <c r="C491" t="s">
        <v>324</v>
      </c>
      <c r="D491" t="s">
        <v>325</v>
      </c>
      <c r="E491" s="5">
        <v>286728280.16758537</v>
      </c>
      <c r="F491" s="13">
        <f>INDEX($R$3:$T$335,MATCH(Debt[[#This Row],[DistrictNumber]],$R$3:$R$335,0),3)</f>
        <v>4.03789</v>
      </c>
      <c r="G491" s="9">
        <f t="shared" si="48"/>
        <v>1157777.2552058913</v>
      </c>
      <c r="H491" s="11">
        <v>1.02</v>
      </c>
      <c r="I491" s="12" cm="1">
        <f t="array" ref="I491">INDEX(Debt[],MATCH(Debt[[#This Row],[Base Year]]&amp;Debt[[#This Row],[DistrictNumber]],Debt[[Fiscal Year]:[Fiscal Year]]&amp;Debt[[DistrictNumber]:[DistrictNumber]],0),9)*$H491</f>
        <v>949691.45068551367</v>
      </c>
      <c r="J491" s="15">
        <f>IF(Debt[[#This Row],[Unadjusted Maximum Revenue]]/(Debt[[#This Row],[Proposed Taxable Valuation]]/1000)&gt;Debt[[#This Row],[Max Debt RATE]],Debt[[#This Row],[Max Debt RATE]],Debt[[#This Row],[Unadjusted Maximum Revenue]]/(Debt[[#This Row],[Proposed Taxable Valuation]]/1000))</f>
        <v>3.3121652671666824</v>
      </c>
      <c r="K491" s="26">
        <f>ROUND(Debt[[#This Row],[Proposed Taxable Valuation]]/1000*Debt[[#This Row],[Adjusted Rate]],0)</f>
        <v>949691</v>
      </c>
      <c r="L491" s="19">
        <f t="shared" si="46"/>
        <v>-208085.80452037766</v>
      </c>
      <c r="M491" s="17">
        <f t="shared" si="49"/>
        <v>-0.72572473283331762</v>
      </c>
      <c r="N491">
        <v>243793387.79669559</v>
      </c>
      <c r="O491">
        <f>INDEX($R$3:$T$335,MATCH(Debt[[#This Row],[DistrictNumber]],$R$3:$R$335,0),3)</f>
        <v>4.03789</v>
      </c>
      <c r="P491" s="9">
        <f t="shared" si="47"/>
        <v>984410.88265039911</v>
      </c>
    </row>
    <row r="492" spans="1:16" x14ac:dyDescent="0.35">
      <c r="A492" s="13">
        <v>2027</v>
      </c>
      <c r="B492" s="13">
        <f t="shared" si="45"/>
        <v>2026</v>
      </c>
      <c r="C492" t="s">
        <v>326</v>
      </c>
      <c r="D492" t="s">
        <v>327</v>
      </c>
      <c r="E492" s="5">
        <v>298546528.33277994</v>
      </c>
      <c r="F492" s="13">
        <f>INDEX($R$3:$T$335,MATCH(Debt[[#This Row],[DistrictNumber]],$R$3:$R$335,0),3)</f>
        <v>2.55653</v>
      </c>
      <c r="G492" s="9">
        <f t="shared" si="48"/>
        <v>763243.15607860184</v>
      </c>
      <c r="H492" s="11">
        <v>1.02</v>
      </c>
      <c r="I492" s="12" cm="1">
        <f t="array" ref="I492">INDEX(Debt[],MATCH(Debt[[#This Row],[Base Year]]&amp;Debt[[#This Row],[DistrictNumber]],Debt[[Fiscal Year]:[Fiscal Year]]&amp;Debt[[DistrictNumber]:[DistrictNumber]],0),9)*$H492</f>
        <v>671184.48668796662</v>
      </c>
      <c r="J492" s="15">
        <f>IF(Debt[[#This Row],[Unadjusted Maximum Revenue]]/(Debt[[#This Row],[Proposed Taxable Valuation]]/1000)&gt;Debt[[#This Row],[Max Debt RATE]],Debt[[#This Row],[Max Debt RATE]],Debt[[#This Row],[Unadjusted Maximum Revenue]]/(Debt[[#This Row],[Proposed Taxable Valuation]]/1000))</f>
        <v>2.2481738120894157</v>
      </c>
      <c r="K492" s="26">
        <f>ROUND(Debt[[#This Row],[Proposed Taxable Valuation]]/1000*Debt[[#This Row],[Adjusted Rate]],0)</f>
        <v>671184</v>
      </c>
      <c r="L492" s="19">
        <f t="shared" si="46"/>
        <v>-92058.669390635216</v>
      </c>
      <c r="M492" s="17">
        <f t="shared" si="49"/>
        <v>-0.30835618791058428</v>
      </c>
      <c r="N492">
        <v>265898347.19944412</v>
      </c>
      <c r="O492">
        <f>INDEX($R$3:$T$335,MATCH(Debt[[#This Row],[DistrictNumber]],$R$3:$R$335,0),3)</f>
        <v>2.55653</v>
      </c>
      <c r="P492" s="9">
        <f t="shared" si="47"/>
        <v>679777.1015657949</v>
      </c>
    </row>
    <row r="493" spans="1:16" x14ac:dyDescent="0.35">
      <c r="A493" s="13">
        <v>2027</v>
      </c>
      <c r="B493" s="13">
        <f t="shared" si="45"/>
        <v>2026</v>
      </c>
      <c r="C493" t="s">
        <v>328</v>
      </c>
      <c r="D493" t="s">
        <v>329</v>
      </c>
      <c r="E493" s="5">
        <v>233824782.40261701</v>
      </c>
      <c r="F493" s="13">
        <f>INDEX($R$3:$T$335,MATCH(Debt[[#This Row],[DistrictNumber]],$R$3:$R$335,0),3)</f>
        <v>2.6888899999999998</v>
      </c>
      <c r="G493" s="9">
        <f t="shared" si="48"/>
        <v>628729.11915457284</v>
      </c>
      <c r="H493" s="11">
        <v>1.02</v>
      </c>
      <c r="I493" s="12" cm="1">
        <f t="array" ref="I493">INDEX(Debt[],MATCH(Debt[[#This Row],[Base Year]]&amp;Debt[[#This Row],[DistrictNumber]],Debt[[Fiscal Year]:[Fiscal Year]]&amp;Debt[[DistrictNumber]:[DistrictNumber]],0),9)*$H493</f>
        <v>562068.5652543084</v>
      </c>
      <c r="J493" s="15">
        <f>IF(Debt[[#This Row],[Unadjusted Maximum Revenue]]/(Debt[[#This Row],[Proposed Taxable Valuation]]/1000)&gt;Debt[[#This Row],[Max Debt RATE]],Debt[[#This Row],[Max Debt RATE]],Debt[[#This Row],[Unadjusted Maximum Revenue]]/(Debt[[#This Row],[Proposed Taxable Valuation]]/1000))</f>
        <v>2.4038023663654977</v>
      </c>
      <c r="K493" s="26">
        <f>ROUND(Debt[[#This Row],[Proposed Taxable Valuation]]/1000*Debt[[#This Row],[Adjusted Rate]],0)</f>
        <v>562069</v>
      </c>
      <c r="L493" s="19">
        <f t="shared" si="46"/>
        <v>-66660.553900264436</v>
      </c>
      <c r="M493" s="17">
        <f t="shared" si="49"/>
        <v>-0.28508763363450207</v>
      </c>
      <c r="N493">
        <v>208825429.78256187</v>
      </c>
      <c r="O493">
        <f>INDEX($R$3:$T$335,MATCH(Debt[[#This Row],[DistrictNumber]],$R$3:$R$335,0),3)</f>
        <v>2.6888899999999998</v>
      </c>
      <c r="P493" s="9">
        <f t="shared" si="47"/>
        <v>561508.60988803278</v>
      </c>
    </row>
    <row r="494" spans="1:16" x14ac:dyDescent="0.35">
      <c r="A494" s="13">
        <v>2027</v>
      </c>
      <c r="B494" s="13">
        <f t="shared" si="45"/>
        <v>2026</v>
      </c>
      <c r="C494" t="s">
        <v>330</v>
      </c>
      <c r="D494" t="s">
        <v>331</v>
      </c>
      <c r="E494" s="5">
        <v>387772344.49875134</v>
      </c>
      <c r="F494" s="13">
        <f>INDEX($R$3:$T$335,MATCH(Debt[[#This Row],[DistrictNumber]],$R$3:$R$335,0),3)</f>
        <v>0</v>
      </c>
      <c r="G494" s="9">
        <f t="shared" si="48"/>
        <v>0</v>
      </c>
      <c r="H494" s="11">
        <v>1.02</v>
      </c>
      <c r="I494" s="12" cm="1">
        <f t="array" ref="I494">INDEX(Debt[],MATCH(Debt[[#This Row],[Base Year]]&amp;Debt[[#This Row],[DistrictNumber]],Debt[[Fiscal Year]:[Fiscal Year]]&amp;Debt[[DistrictNumber]:[DistrictNumber]],0),9)*$H494</f>
        <v>0</v>
      </c>
      <c r="J494" s="15">
        <f>IF(Debt[[#This Row],[Unadjusted Maximum Revenue]]/(Debt[[#This Row],[Proposed Taxable Valuation]]/1000)&gt;Debt[[#This Row],[Max Debt RATE]],Debt[[#This Row],[Max Debt RATE]],Debt[[#This Row],[Unadjusted Maximum Revenue]]/(Debt[[#This Row],[Proposed Taxable Valuation]]/1000))</f>
        <v>0</v>
      </c>
      <c r="K494" s="26">
        <f>ROUND(Debt[[#This Row],[Proposed Taxable Valuation]]/1000*Debt[[#This Row],[Adjusted Rate]],0)</f>
        <v>0</v>
      </c>
      <c r="L494" s="19">
        <f t="shared" si="46"/>
        <v>0</v>
      </c>
      <c r="M494" s="17">
        <f t="shared" si="49"/>
        <v>0</v>
      </c>
      <c r="N494">
        <v>345564674.42980093</v>
      </c>
      <c r="O494">
        <f>INDEX($R$3:$T$335,MATCH(Debt[[#This Row],[DistrictNumber]],$R$3:$R$335,0),3)</f>
        <v>0</v>
      </c>
      <c r="P494" s="9">
        <f t="shared" si="47"/>
        <v>0</v>
      </c>
    </row>
    <row r="495" spans="1:16" x14ac:dyDescent="0.35">
      <c r="A495" s="13">
        <v>2027</v>
      </c>
      <c r="B495" s="13">
        <f t="shared" si="45"/>
        <v>2026</v>
      </c>
      <c r="C495" t="s">
        <v>332</v>
      </c>
      <c r="D495" t="s">
        <v>333</v>
      </c>
      <c r="E495" s="5">
        <v>343119698.74538183</v>
      </c>
      <c r="F495" s="13">
        <f>INDEX($R$3:$T$335,MATCH(Debt[[#This Row],[DistrictNumber]],$R$3:$R$335,0),3)</f>
        <v>2.67041</v>
      </c>
      <c r="G495" s="9">
        <f t="shared" si="48"/>
        <v>916270.2747266551</v>
      </c>
      <c r="H495" s="11">
        <v>1.02</v>
      </c>
      <c r="I495" s="12" cm="1">
        <f t="array" ref="I495">INDEX(Debt[],MATCH(Debt[[#This Row],[Base Year]]&amp;Debt[[#This Row],[DistrictNumber]],Debt[[Fiscal Year]:[Fiscal Year]]&amp;Debt[[DistrictNumber]:[DistrictNumber]],0),9)*$H495</f>
        <v>823607.63696495397</v>
      </c>
      <c r="J495" s="15">
        <f>IF(Debt[[#This Row],[Unadjusted Maximum Revenue]]/(Debt[[#This Row],[Proposed Taxable Valuation]]/1000)&gt;Debt[[#This Row],[Max Debt RATE]],Debt[[#This Row],[Max Debt RATE]],Debt[[#This Row],[Unadjusted Maximum Revenue]]/(Debt[[#This Row],[Proposed Taxable Valuation]]/1000))</f>
        <v>2.4003507813059923</v>
      </c>
      <c r="K495" s="26">
        <f>ROUND(Debt[[#This Row],[Proposed Taxable Valuation]]/1000*Debt[[#This Row],[Adjusted Rate]],0)</f>
        <v>823608</v>
      </c>
      <c r="L495" s="19">
        <f t="shared" si="46"/>
        <v>-92662.637761701131</v>
      </c>
      <c r="M495" s="17">
        <f t="shared" si="49"/>
        <v>-0.27005921869400762</v>
      </c>
      <c r="N495">
        <v>311643850.30027896</v>
      </c>
      <c r="O495">
        <f>INDEX($R$3:$T$335,MATCH(Debt[[#This Row],[DistrictNumber]],$R$3:$R$335,0),3)</f>
        <v>2.67041</v>
      </c>
      <c r="P495" s="9">
        <f t="shared" si="47"/>
        <v>832216.85428036796</v>
      </c>
    </row>
    <row r="496" spans="1:16" x14ac:dyDescent="0.35">
      <c r="A496" s="13">
        <v>2027</v>
      </c>
      <c r="B496" s="13">
        <f t="shared" si="45"/>
        <v>2026</v>
      </c>
      <c r="C496" t="s">
        <v>334</v>
      </c>
      <c r="D496" t="s">
        <v>335</v>
      </c>
      <c r="E496" s="5">
        <v>258072935.72011709</v>
      </c>
      <c r="F496" s="13">
        <f>INDEX($R$3:$T$335,MATCH(Debt[[#This Row],[DistrictNumber]],$R$3:$R$335,0),3)</f>
        <v>2.0753699999999999</v>
      </c>
      <c r="G496" s="9">
        <f t="shared" si="48"/>
        <v>535596.82860545942</v>
      </c>
      <c r="H496" s="11">
        <v>1.02</v>
      </c>
      <c r="I496" s="12" cm="1">
        <f t="array" ref="I496">INDEX(Debt[],MATCH(Debt[[#This Row],[Base Year]]&amp;Debt[[#This Row],[DistrictNumber]],Debt[[Fiscal Year]:[Fiscal Year]]&amp;Debt[[DistrictNumber]:[DistrictNumber]],0),9)*$H496</f>
        <v>430990.54212291661</v>
      </c>
      <c r="J496" s="15">
        <f>IF(Debt[[#This Row],[Unadjusted Maximum Revenue]]/(Debt[[#This Row],[Proposed Taxable Valuation]]/1000)&gt;Debt[[#This Row],[Max Debt RATE]],Debt[[#This Row],[Max Debt RATE]],Debt[[#This Row],[Unadjusted Maximum Revenue]]/(Debt[[#This Row],[Proposed Taxable Valuation]]/1000))</f>
        <v>1.6700338643426389</v>
      </c>
      <c r="K496" s="26">
        <f>ROUND(Debt[[#This Row],[Proposed Taxable Valuation]]/1000*Debt[[#This Row],[Adjusted Rate]],0)</f>
        <v>430991</v>
      </c>
      <c r="L496" s="19">
        <f t="shared" si="46"/>
        <v>-104606.28648254281</v>
      </c>
      <c r="M496" s="17">
        <f t="shared" si="49"/>
        <v>-0.40533613565736104</v>
      </c>
      <c r="N496">
        <v>216754916.36346498</v>
      </c>
      <c r="O496">
        <f>INDEX($R$3:$T$335,MATCH(Debt[[#This Row],[DistrictNumber]],$R$3:$R$335,0),3)</f>
        <v>2.0753699999999999</v>
      </c>
      <c r="P496" s="9">
        <f t="shared" si="47"/>
        <v>449846.65077324433</v>
      </c>
    </row>
    <row r="497" spans="1:16" x14ac:dyDescent="0.35">
      <c r="A497" s="13">
        <v>2027</v>
      </c>
      <c r="B497" s="13">
        <f t="shared" si="45"/>
        <v>2026</v>
      </c>
      <c r="C497" t="s">
        <v>336</v>
      </c>
      <c r="D497" t="s">
        <v>337</v>
      </c>
      <c r="E497" s="5">
        <v>579884463.43117356</v>
      </c>
      <c r="F497" s="13">
        <f>INDEX($R$3:$T$335,MATCH(Debt[[#This Row],[DistrictNumber]],$R$3:$R$335,0),3)</f>
        <v>0</v>
      </c>
      <c r="G497" s="9">
        <f t="shared" si="48"/>
        <v>0</v>
      </c>
      <c r="H497" s="11">
        <v>1.02</v>
      </c>
      <c r="I497" s="12" cm="1">
        <f t="array" ref="I497">INDEX(Debt[],MATCH(Debt[[#This Row],[Base Year]]&amp;Debt[[#This Row],[DistrictNumber]],Debt[[Fiscal Year]:[Fiscal Year]]&amp;Debt[[DistrictNumber]:[DistrictNumber]],0),9)*$H497</f>
        <v>0</v>
      </c>
      <c r="J497" s="15">
        <f>IF(Debt[[#This Row],[Unadjusted Maximum Revenue]]/(Debt[[#This Row],[Proposed Taxable Valuation]]/1000)&gt;Debt[[#This Row],[Max Debt RATE]],Debt[[#This Row],[Max Debt RATE]],Debt[[#This Row],[Unadjusted Maximum Revenue]]/(Debt[[#This Row],[Proposed Taxable Valuation]]/1000))</f>
        <v>0</v>
      </c>
      <c r="K497" s="26">
        <f>ROUND(Debt[[#This Row],[Proposed Taxable Valuation]]/1000*Debt[[#This Row],[Adjusted Rate]],0)</f>
        <v>0</v>
      </c>
      <c r="L497" s="19">
        <f t="shared" si="46"/>
        <v>0</v>
      </c>
      <c r="M497" s="17">
        <f t="shared" si="49"/>
        <v>0</v>
      </c>
      <c r="N497">
        <v>528970618.44119465</v>
      </c>
      <c r="O497">
        <f>INDEX($R$3:$T$335,MATCH(Debt[[#This Row],[DistrictNumber]],$R$3:$R$335,0),3)</f>
        <v>0</v>
      </c>
      <c r="P497" s="9">
        <f t="shared" si="47"/>
        <v>0</v>
      </c>
    </row>
    <row r="498" spans="1:16" x14ac:dyDescent="0.35">
      <c r="A498" s="13">
        <v>2027</v>
      </c>
      <c r="B498" s="13">
        <f t="shared" si="45"/>
        <v>2026</v>
      </c>
      <c r="C498" t="s">
        <v>338</v>
      </c>
      <c r="D498" t="s">
        <v>339</v>
      </c>
      <c r="E498" s="5">
        <v>522915544.73570704</v>
      </c>
      <c r="F498" s="13">
        <f>INDEX($R$3:$T$335,MATCH(Debt[[#This Row],[DistrictNumber]],$R$3:$R$335,0),3)</f>
        <v>0</v>
      </c>
      <c r="G498" s="9">
        <f t="shared" si="48"/>
        <v>0</v>
      </c>
      <c r="H498" s="11">
        <v>1.02</v>
      </c>
      <c r="I498" s="12" cm="1">
        <f t="array" ref="I498">INDEX(Debt[],MATCH(Debt[[#This Row],[Base Year]]&amp;Debt[[#This Row],[DistrictNumber]],Debt[[Fiscal Year]:[Fiscal Year]]&amp;Debt[[DistrictNumber]:[DistrictNumber]],0),9)*$H498</f>
        <v>0</v>
      </c>
      <c r="J498" s="15">
        <f>IF(Debt[[#This Row],[Unadjusted Maximum Revenue]]/(Debt[[#This Row],[Proposed Taxable Valuation]]/1000)&gt;Debt[[#This Row],[Max Debt RATE]],Debt[[#This Row],[Max Debt RATE]],Debt[[#This Row],[Unadjusted Maximum Revenue]]/(Debt[[#This Row],[Proposed Taxable Valuation]]/1000))</f>
        <v>0</v>
      </c>
      <c r="K498" s="26">
        <f>ROUND(Debt[[#This Row],[Proposed Taxable Valuation]]/1000*Debt[[#This Row],[Adjusted Rate]],0)</f>
        <v>0</v>
      </c>
      <c r="L498" s="19">
        <f t="shared" si="46"/>
        <v>0</v>
      </c>
      <c r="M498" s="17">
        <f t="shared" si="49"/>
        <v>0</v>
      </c>
      <c r="N498">
        <v>488026446.21923161</v>
      </c>
      <c r="O498">
        <f>INDEX($R$3:$T$335,MATCH(Debt[[#This Row],[DistrictNumber]],$R$3:$R$335,0),3)</f>
        <v>0</v>
      </c>
      <c r="P498" s="9">
        <f t="shared" si="47"/>
        <v>0</v>
      </c>
    </row>
    <row r="499" spans="1:16" x14ac:dyDescent="0.35">
      <c r="A499" s="13">
        <v>2027</v>
      </c>
      <c r="B499" s="13">
        <f t="shared" si="45"/>
        <v>2026</v>
      </c>
      <c r="C499" t="s">
        <v>340</v>
      </c>
      <c r="D499" t="s">
        <v>341</v>
      </c>
      <c r="E499" s="5">
        <v>610891243.76473117</v>
      </c>
      <c r="F499" s="13">
        <f>INDEX($R$3:$T$335,MATCH(Debt[[#This Row],[DistrictNumber]],$R$3:$R$335,0),3)</f>
        <v>0</v>
      </c>
      <c r="G499" s="9">
        <f t="shared" si="48"/>
        <v>0</v>
      </c>
      <c r="H499" s="11">
        <v>1.02</v>
      </c>
      <c r="I499" s="12" cm="1">
        <f t="array" ref="I499">INDEX(Debt[],MATCH(Debt[[#This Row],[Base Year]]&amp;Debt[[#This Row],[DistrictNumber]],Debt[[Fiscal Year]:[Fiscal Year]]&amp;Debt[[DistrictNumber]:[DistrictNumber]],0),9)*$H499</f>
        <v>0</v>
      </c>
      <c r="J499" s="15">
        <f>IF(Debt[[#This Row],[Unadjusted Maximum Revenue]]/(Debt[[#This Row],[Proposed Taxable Valuation]]/1000)&gt;Debt[[#This Row],[Max Debt RATE]],Debt[[#This Row],[Max Debt RATE]],Debt[[#This Row],[Unadjusted Maximum Revenue]]/(Debt[[#This Row],[Proposed Taxable Valuation]]/1000))</f>
        <v>0</v>
      </c>
      <c r="K499" s="26">
        <f>ROUND(Debt[[#This Row],[Proposed Taxable Valuation]]/1000*Debt[[#This Row],[Adjusted Rate]],0)</f>
        <v>0</v>
      </c>
      <c r="L499" s="19">
        <f t="shared" si="46"/>
        <v>0</v>
      </c>
      <c r="M499" s="17">
        <f t="shared" si="49"/>
        <v>0</v>
      </c>
      <c r="N499">
        <v>527466470.79925805</v>
      </c>
      <c r="O499">
        <f>INDEX($R$3:$T$335,MATCH(Debt[[#This Row],[DistrictNumber]],$R$3:$R$335,0),3)</f>
        <v>0</v>
      </c>
      <c r="P499" s="9">
        <f t="shared" si="47"/>
        <v>0</v>
      </c>
    </row>
    <row r="500" spans="1:16" x14ac:dyDescent="0.35">
      <c r="A500" s="13">
        <v>2027</v>
      </c>
      <c r="B500" s="13">
        <f t="shared" si="45"/>
        <v>2026</v>
      </c>
      <c r="C500" t="s">
        <v>342</v>
      </c>
      <c r="D500" t="s">
        <v>343</v>
      </c>
      <c r="E500" s="5">
        <v>610777562.89489996</v>
      </c>
      <c r="F500" s="13">
        <f>INDEX($R$3:$T$335,MATCH(Debt[[#This Row],[DistrictNumber]],$R$3:$R$335,0),3)</f>
        <v>0</v>
      </c>
      <c r="G500" s="9">
        <f t="shared" si="48"/>
        <v>0</v>
      </c>
      <c r="H500" s="11">
        <v>1.02</v>
      </c>
      <c r="I500" s="12" cm="1">
        <f t="array" ref="I500">INDEX(Debt[],MATCH(Debt[[#This Row],[Base Year]]&amp;Debt[[#This Row],[DistrictNumber]],Debt[[Fiscal Year]:[Fiscal Year]]&amp;Debt[[DistrictNumber]:[DistrictNumber]],0),9)*$H500</f>
        <v>0</v>
      </c>
      <c r="J500" s="15">
        <f>IF(Debt[[#This Row],[Unadjusted Maximum Revenue]]/(Debt[[#This Row],[Proposed Taxable Valuation]]/1000)&gt;Debt[[#This Row],[Max Debt RATE]],Debt[[#This Row],[Max Debt RATE]],Debt[[#This Row],[Unadjusted Maximum Revenue]]/(Debt[[#This Row],[Proposed Taxable Valuation]]/1000))</f>
        <v>0</v>
      </c>
      <c r="K500" s="26">
        <f>ROUND(Debt[[#This Row],[Proposed Taxable Valuation]]/1000*Debt[[#This Row],[Adjusted Rate]],0)</f>
        <v>0</v>
      </c>
      <c r="L500" s="19">
        <f t="shared" si="46"/>
        <v>0</v>
      </c>
      <c r="M500" s="17">
        <f t="shared" si="49"/>
        <v>0</v>
      </c>
      <c r="N500">
        <v>528383232.58833045</v>
      </c>
      <c r="O500">
        <f>INDEX($R$3:$T$335,MATCH(Debt[[#This Row],[DistrictNumber]],$R$3:$R$335,0),3)</f>
        <v>0</v>
      </c>
      <c r="P500" s="9">
        <f t="shared" si="47"/>
        <v>0</v>
      </c>
    </row>
    <row r="501" spans="1:16" x14ac:dyDescent="0.35">
      <c r="A501" s="13">
        <v>2027</v>
      </c>
      <c r="B501" s="13">
        <f t="shared" si="45"/>
        <v>2026</v>
      </c>
      <c r="C501" t="s">
        <v>344</v>
      </c>
      <c r="D501" t="s">
        <v>345</v>
      </c>
      <c r="E501" s="5">
        <v>510826003.70782334</v>
      </c>
      <c r="F501" s="13">
        <f>INDEX($R$3:$T$335,MATCH(Debt[[#This Row],[DistrictNumber]],$R$3:$R$335,0),3)</f>
        <v>3.4068399999999999</v>
      </c>
      <c r="G501" s="9">
        <f t="shared" si="48"/>
        <v>1740302.4624719608</v>
      </c>
      <c r="H501" s="11">
        <v>1.02</v>
      </c>
      <c r="I501" s="12" cm="1">
        <f t="array" ref="I501">INDEX(Debt[],MATCH(Debt[[#This Row],[Base Year]]&amp;Debt[[#This Row],[DistrictNumber]],Debt[[Fiscal Year]:[Fiscal Year]]&amp;Debt[[DistrictNumber]:[DistrictNumber]],0),9)*$H501</f>
        <v>1581508.697492844</v>
      </c>
      <c r="J501" s="15">
        <f>IF(Debt[[#This Row],[Unadjusted Maximum Revenue]]/(Debt[[#This Row],[Proposed Taxable Valuation]]/1000)&gt;Debt[[#This Row],[Max Debt RATE]],Debt[[#This Row],[Max Debt RATE]],Debt[[#This Row],[Unadjusted Maximum Revenue]]/(Debt[[#This Row],[Proposed Taxable Valuation]]/1000))</f>
        <v>3.0959831449720361</v>
      </c>
      <c r="K501" s="26">
        <f>ROUND(Debt[[#This Row],[Proposed Taxable Valuation]]/1000*Debt[[#This Row],[Adjusted Rate]],0)</f>
        <v>1581509</v>
      </c>
      <c r="L501" s="19">
        <f t="shared" si="46"/>
        <v>-158793.76497911685</v>
      </c>
      <c r="M501" s="17">
        <f t="shared" si="49"/>
        <v>-0.31085685502796379</v>
      </c>
      <c r="N501">
        <v>479589657.77981043</v>
      </c>
      <c r="O501">
        <f>INDEX($R$3:$T$335,MATCH(Debt[[#This Row],[DistrictNumber]],$R$3:$R$335,0),3)</f>
        <v>3.4068399999999999</v>
      </c>
      <c r="P501" s="9">
        <f t="shared" si="47"/>
        <v>1633885.2297105694</v>
      </c>
    </row>
    <row r="502" spans="1:16" x14ac:dyDescent="0.35">
      <c r="A502" s="13">
        <v>2027</v>
      </c>
      <c r="B502" s="13">
        <f t="shared" si="45"/>
        <v>2026</v>
      </c>
      <c r="C502" t="s">
        <v>346</v>
      </c>
      <c r="D502" t="s">
        <v>347</v>
      </c>
      <c r="E502" s="5">
        <v>816681175.71984315</v>
      </c>
      <c r="F502" s="13">
        <f>INDEX($R$3:$T$335,MATCH(Debt[[#This Row],[DistrictNumber]],$R$3:$R$335,0),3)</f>
        <v>4.0494500000000002</v>
      </c>
      <c r="G502" s="9">
        <f t="shared" si="48"/>
        <v>3307109.5870187189</v>
      </c>
      <c r="H502" s="11">
        <v>1.02</v>
      </c>
      <c r="I502" s="12" cm="1">
        <f t="array" ref="I502">INDEX(Debt[],MATCH(Debt[[#This Row],[Base Year]]&amp;Debt[[#This Row],[DistrictNumber]],Debt[[Fiscal Year]:[Fiscal Year]]&amp;Debt[[DistrictNumber]:[DistrictNumber]],0),9)*$H502</f>
        <v>2602051.1161762532</v>
      </c>
      <c r="J502" s="15">
        <f>IF(Debt[[#This Row],[Unadjusted Maximum Revenue]]/(Debt[[#This Row],[Proposed Taxable Valuation]]/1000)&gt;Debt[[#This Row],[Max Debt RATE]],Debt[[#This Row],[Max Debt RATE]],Debt[[#This Row],[Unadjusted Maximum Revenue]]/(Debt[[#This Row],[Proposed Taxable Valuation]]/1000))</f>
        <v>3.1861284348604468</v>
      </c>
      <c r="K502" s="26">
        <f>ROUND(Debt[[#This Row],[Proposed Taxable Valuation]]/1000*Debt[[#This Row],[Adjusted Rate]],0)</f>
        <v>2602051</v>
      </c>
      <c r="L502" s="19">
        <f t="shared" si="46"/>
        <v>-705058.47084246576</v>
      </c>
      <c r="M502" s="17">
        <f t="shared" si="49"/>
        <v>-0.86332156513955338</v>
      </c>
      <c r="N502">
        <v>676696256.36168873</v>
      </c>
      <c r="O502">
        <f>INDEX($R$3:$T$335,MATCH(Debt[[#This Row],[DistrictNumber]],$R$3:$R$335,0),3)</f>
        <v>4.0494500000000002</v>
      </c>
      <c r="P502" s="9">
        <f t="shared" si="47"/>
        <v>2740247.6553238407</v>
      </c>
    </row>
    <row r="503" spans="1:16" x14ac:dyDescent="0.35">
      <c r="A503" s="13">
        <v>2027</v>
      </c>
      <c r="B503" s="13">
        <f t="shared" si="45"/>
        <v>2026</v>
      </c>
      <c r="C503" t="s">
        <v>348</v>
      </c>
      <c r="D503" t="s">
        <v>349</v>
      </c>
      <c r="E503" s="5">
        <v>1602665859.6407156</v>
      </c>
      <c r="F503" s="13">
        <f>INDEX($R$3:$T$335,MATCH(Debt[[#This Row],[DistrictNumber]],$R$3:$R$335,0),3)</f>
        <v>0</v>
      </c>
      <c r="G503" s="9">
        <f t="shared" si="48"/>
        <v>0</v>
      </c>
      <c r="H503" s="11">
        <v>1.02</v>
      </c>
      <c r="I503" s="12" cm="1">
        <f t="array" ref="I503">INDEX(Debt[],MATCH(Debt[[#This Row],[Base Year]]&amp;Debt[[#This Row],[DistrictNumber]],Debt[[Fiscal Year]:[Fiscal Year]]&amp;Debt[[DistrictNumber]:[DistrictNumber]],0),9)*$H503</f>
        <v>0</v>
      </c>
      <c r="J503" s="15">
        <f>IF(Debt[[#This Row],[Unadjusted Maximum Revenue]]/(Debt[[#This Row],[Proposed Taxable Valuation]]/1000)&gt;Debt[[#This Row],[Max Debt RATE]],Debt[[#This Row],[Max Debt RATE]],Debt[[#This Row],[Unadjusted Maximum Revenue]]/(Debt[[#This Row],[Proposed Taxable Valuation]]/1000))</f>
        <v>0</v>
      </c>
      <c r="K503" s="26">
        <f>ROUND(Debt[[#This Row],[Proposed Taxable Valuation]]/1000*Debt[[#This Row],[Adjusted Rate]],0)</f>
        <v>0</v>
      </c>
      <c r="L503" s="19">
        <f t="shared" si="46"/>
        <v>0</v>
      </c>
      <c r="M503" s="17">
        <f t="shared" si="49"/>
        <v>0</v>
      </c>
      <c r="N503">
        <v>1373142066.0012691</v>
      </c>
      <c r="O503">
        <f>INDEX($R$3:$T$335,MATCH(Debt[[#This Row],[DistrictNumber]],$R$3:$R$335,0),3)</f>
        <v>0</v>
      </c>
      <c r="P503" s="9">
        <f t="shared" si="47"/>
        <v>0</v>
      </c>
    </row>
    <row r="504" spans="1:16" x14ac:dyDescent="0.35">
      <c r="A504" s="13">
        <v>2027</v>
      </c>
      <c r="B504" s="13">
        <f t="shared" si="45"/>
        <v>2026</v>
      </c>
      <c r="C504" t="s">
        <v>350</v>
      </c>
      <c r="D504" t="s">
        <v>351</v>
      </c>
      <c r="E504" s="5">
        <v>297042143.55737406</v>
      </c>
      <c r="F504" s="13">
        <f>INDEX($R$3:$T$335,MATCH(Debt[[#This Row],[DistrictNumber]],$R$3:$R$335,0),3)</f>
        <v>0</v>
      </c>
      <c r="G504" s="9">
        <f t="shared" si="48"/>
        <v>0</v>
      </c>
      <c r="H504" s="11">
        <v>1.02</v>
      </c>
      <c r="I504" s="12" cm="1">
        <f t="array" ref="I504">INDEX(Debt[],MATCH(Debt[[#This Row],[Base Year]]&amp;Debt[[#This Row],[DistrictNumber]],Debt[[Fiscal Year]:[Fiscal Year]]&amp;Debt[[DistrictNumber]:[DistrictNumber]],0),9)*$H504</f>
        <v>0</v>
      </c>
      <c r="J504" s="15">
        <f>IF(Debt[[#This Row],[Unadjusted Maximum Revenue]]/(Debt[[#This Row],[Proposed Taxable Valuation]]/1000)&gt;Debt[[#This Row],[Max Debt RATE]],Debt[[#This Row],[Max Debt RATE]],Debt[[#This Row],[Unadjusted Maximum Revenue]]/(Debt[[#This Row],[Proposed Taxable Valuation]]/1000))</f>
        <v>0</v>
      </c>
      <c r="K504" s="26">
        <f>ROUND(Debt[[#This Row],[Proposed Taxable Valuation]]/1000*Debt[[#This Row],[Adjusted Rate]],0)</f>
        <v>0</v>
      </c>
      <c r="L504" s="19">
        <f t="shared" si="46"/>
        <v>0</v>
      </c>
      <c r="M504" s="17">
        <f t="shared" si="49"/>
        <v>0</v>
      </c>
      <c r="N504">
        <v>249756623.42218241</v>
      </c>
      <c r="O504">
        <f>INDEX($R$3:$T$335,MATCH(Debt[[#This Row],[DistrictNumber]],$R$3:$R$335,0),3)</f>
        <v>0</v>
      </c>
      <c r="P504" s="9">
        <f t="shared" si="47"/>
        <v>0</v>
      </c>
    </row>
    <row r="505" spans="1:16" x14ac:dyDescent="0.35">
      <c r="A505" s="13">
        <v>2027</v>
      </c>
      <c r="B505" s="13">
        <f t="shared" si="45"/>
        <v>2026</v>
      </c>
      <c r="C505" t="s">
        <v>352</v>
      </c>
      <c r="D505" t="s">
        <v>353</v>
      </c>
      <c r="E505" s="5">
        <v>1913551021.0303814</v>
      </c>
      <c r="F505" s="13">
        <f>INDEX($R$3:$T$335,MATCH(Debt[[#This Row],[DistrictNumber]],$R$3:$R$335,0),3)</f>
        <v>0</v>
      </c>
      <c r="G505" s="9">
        <f t="shared" si="48"/>
        <v>0</v>
      </c>
      <c r="H505" s="11">
        <v>1.02</v>
      </c>
      <c r="I505" s="12" cm="1">
        <f t="array" ref="I505">INDEX(Debt[],MATCH(Debt[[#This Row],[Base Year]]&amp;Debt[[#This Row],[DistrictNumber]],Debt[[Fiscal Year]:[Fiscal Year]]&amp;Debt[[DistrictNumber]:[DistrictNumber]],0),9)*$H505</f>
        <v>0</v>
      </c>
      <c r="J505" s="15">
        <f>IF(Debt[[#This Row],[Unadjusted Maximum Revenue]]/(Debt[[#This Row],[Proposed Taxable Valuation]]/1000)&gt;Debt[[#This Row],[Max Debt RATE]],Debt[[#This Row],[Max Debt RATE]],Debt[[#This Row],[Unadjusted Maximum Revenue]]/(Debt[[#This Row],[Proposed Taxable Valuation]]/1000))</f>
        <v>0</v>
      </c>
      <c r="K505" s="26">
        <f>ROUND(Debt[[#This Row],[Proposed Taxable Valuation]]/1000*Debt[[#This Row],[Adjusted Rate]],0)</f>
        <v>0</v>
      </c>
      <c r="L505" s="19">
        <f t="shared" si="46"/>
        <v>0</v>
      </c>
      <c r="M505" s="17">
        <f t="shared" si="49"/>
        <v>0</v>
      </c>
      <c r="N505">
        <v>1627544881.6398637</v>
      </c>
      <c r="O505">
        <f>INDEX($R$3:$T$335,MATCH(Debt[[#This Row],[DistrictNumber]],$R$3:$R$335,0),3)</f>
        <v>0</v>
      </c>
      <c r="P505" s="9">
        <f t="shared" si="47"/>
        <v>0</v>
      </c>
    </row>
    <row r="506" spans="1:16" x14ac:dyDescent="0.35">
      <c r="A506" s="13">
        <v>2027</v>
      </c>
      <c r="B506" s="13">
        <f t="shared" si="45"/>
        <v>2026</v>
      </c>
      <c r="C506" t="s">
        <v>354</v>
      </c>
      <c r="D506" t="s">
        <v>355</v>
      </c>
      <c r="E506" s="5">
        <v>458311187.55339175</v>
      </c>
      <c r="F506" s="13">
        <f>INDEX($R$3:$T$335,MATCH(Debt[[#This Row],[DistrictNumber]],$R$3:$R$335,0),3)</f>
        <v>0</v>
      </c>
      <c r="G506" s="9">
        <f t="shared" si="48"/>
        <v>0</v>
      </c>
      <c r="H506" s="11">
        <v>1.02</v>
      </c>
      <c r="I506" s="12" cm="1">
        <f t="array" ref="I506">INDEX(Debt[],MATCH(Debt[[#This Row],[Base Year]]&amp;Debt[[#This Row],[DistrictNumber]],Debt[[Fiscal Year]:[Fiscal Year]]&amp;Debt[[DistrictNumber]:[DistrictNumber]],0),9)*$H506</f>
        <v>0</v>
      </c>
      <c r="J506" s="15">
        <f>IF(Debt[[#This Row],[Unadjusted Maximum Revenue]]/(Debt[[#This Row],[Proposed Taxable Valuation]]/1000)&gt;Debt[[#This Row],[Max Debt RATE]],Debt[[#This Row],[Max Debt RATE]],Debt[[#This Row],[Unadjusted Maximum Revenue]]/(Debt[[#This Row],[Proposed Taxable Valuation]]/1000))</f>
        <v>0</v>
      </c>
      <c r="K506" s="26">
        <f>ROUND(Debt[[#This Row],[Proposed Taxable Valuation]]/1000*Debt[[#This Row],[Adjusted Rate]],0)</f>
        <v>0</v>
      </c>
      <c r="L506" s="19">
        <f t="shared" si="46"/>
        <v>0</v>
      </c>
      <c r="M506" s="17">
        <f t="shared" si="49"/>
        <v>0</v>
      </c>
      <c r="N506">
        <v>411512559.19947422</v>
      </c>
      <c r="O506">
        <f>INDEX($R$3:$T$335,MATCH(Debt[[#This Row],[DistrictNumber]],$R$3:$R$335,0),3)</f>
        <v>0</v>
      </c>
      <c r="P506" s="9">
        <f t="shared" si="47"/>
        <v>0</v>
      </c>
    </row>
    <row r="507" spans="1:16" x14ac:dyDescent="0.35">
      <c r="A507" s="13">
        <v>2027</v>
      </c>
      <c r="B507" s="13">
        <f t="shared" si="45"/>
        <v>2026</v>
      </c>
      <c r="C507" t="s">
        <v>356</v>
      </c>
      <c r="D507" t="s">
        <v>357</v>
      </c>
      <c r="E507" s="5">
        <v>115034345.62241602</v>
      </c>
      <c r="F507" s="13">
        <f>INDEX($R$3:$T$335,MATCH(Debt[[#This Row],[DistrictNumber]],$R$3:$R$335,0),3)</f>
        <v>3.8783400000000001</v>
      </c>
      <c r="G507" s="9">
        <f t="shared" si="48"/>
        <v>446142.30400124093</v>
      </c>
      <c r="H507" s="11">
        <v>1.02</v>
      </c>
      <c r="I507" s="12" cm="1">
        <f t="array" ref="I507">INDEX(Debt[],MATCH(Debt[[#This Row],[Base Year]]&amp;Debt[[#This Row],[DistrictNumber]],Debt[[Fiscal Year]:[Fiscal Year]]&amp;Debt[[DistrictNumber]:[DistrictNumber]],0),9)*$H507</f>
        <v>387581.53526909283</v>
      </c>
      <c r="J507" s="15">
        <f>IF(Debt[[#This Row],[Unadjusted Maximum Revenue]]/(Debt[[#This Row],[Proposed Taxable Valuation]]/1000)&gt;Debt[[#This Row],[Max Debt RATE]],Debt[[#This Row],[Max Debt RATE]],Debt[[#This Row],[Unadjusted Maximum Revenue]]/(Debt[[#This Row],[Proposed Taxable Valuation]]/1000))</f>
        <v>3.3692679622942738</v>
      </c>
      <c r="K507" s="26">
        <f>ROUND(Debt[[#This Row],[Proposed Taxable Valuation]]/1000*Debt[[#This Row],[Adjusted Rate]],0)</f>
        <v>387582</v>
      </c>
      <c r="L507" s="19">
        <f t="shared" si="46"/>
        <v>-58560.768732148106</v>
      </c>
      <c r="M507" s="17">
        <f t="shared" si="49"/>
        <v>-0.50907203770572629</v>
      </c>
      <c r="N507">
        <v>101703223.43840288</v>
      </c>
      <c r="O507">
        <f>INDEX($R$3:$T$335,MATCH(Debt[[#This Row],[DistrictNumber]],$R$3:$R$335,0),3)</f>
        <v>3.8783400000000001</v>
      </c>
      <c r="P507" s="9">
        <f t="shared" si="47"/>
        <v>394439.67959009542</v>
      </c>
    </row>
    <row r="508" spans="1:16" x14ac:dyDescent="0.35">
      <c r="A508" s="13">
        <v>2027</v>
      </c>
      <c r="B508" s="13">
        <f t="shared" si="45"/>
        <v>2026</v>
      </c>
      <c r="C508" t="s">
        <v>358</v>
      </c>
      <c r="D508" t="s">
        <v>359</v>
      </c>
      <c r="E508" s="5">
        <v>407605964.98133588</v>
      </c>
      <c r="F508" s="13">
        <f>INDEX($R$3:$T$335,MATCH(Debt[[#This Row],[DistrictNumber]],$R$3:$R$335,0),3)</f>
        <v>0</v>
      </c>
      <c r="G508" s="9">
        <f t="shared" si="48"/>
        <v>0</v>
      </c>
      <c r="H508" s="11">
        <v>1.02</v>
      </c>
      <c r="I508" s="12" cm="1">
        <f t="array" ref="I508">INDEX(Debt[],MATCH(Debt[[#This Row],[Base Year]]&amp;Debt[[#This Row],[DistrictNumber]],Debt[[Fiscal Year]:[Fiscal Year]]&amp;Debt[[DistrictNumber]:[DistrictNumber]],0),9)*$H508</f>
        <v>0</v>
      </c>
      <c r="J508" s="15">
        <f>IF(Debt[[#This Row],[Unadjusted Maximum Revenue]]/(Debt[[#This Row],[Proposed Taxable Valuation]]/1000)&gt;Debt[[#This Row],[Max Debt RATE]],Debt[[#This Row],[Max Debt RATE]],Debt[[#This Row],[Unadjusted Maximum Revenue]]/(Debt[[#This Row],[Proposed Taxable Valuation]]/1000))</f>
        <v>0</v>
      </c>
      <c r="K508" s="26">
        <f>ROUND(Debt[[#This Row],[Proposed Taxable Valuation]]/1000*Debt[[#This Row],[Adjusted Rate]],0)</f>
        <v>0</v>
      </c>
      <c r="L508" s="19">
        <f t="shared" si="46"/>
        <v>0</v>
      </c>
      <c r="M508" s="17">
        <f t="shared" si="49"/>
        <v>0</v>
      </c>
      <c r="N508">
        <v>355817574.74711835</v>
      </c>
      <c r="O508">
        <f>INDEX($R$3:$T$335,MATCH(Debt[[#This Row],[DistrictNumber]],$R$3:$R$335,0),3)</f>
        <v>0</v>
      </c>
      <c r="P508" s="9">
        <f t="shared" si="47"/>
        <v>0</v>
      </c>
    </row>
    <row r="509" spans="1:16" x14ac:dyDescent="0.35">
      <c r="A509" s="13">
        <v>2027</v>
      </c>
      <c r="B509" s="13">
        <f t="shared" si="45"/>
        <v>2026</v>
      </c>
      <c r="C509" t="s">
        <v>360</v>
      </c>
      <c r="D509" t="s">
        <v>361</v>
      </c>
      <c r="E509" s="5">
        <v>338948541.39839953</v>
      </c>
      <c r="F509" s="13">
        <f>INDEX($R$3:$T$335,MATCH(Debt[[#This Row],[DistrictNumber]],$R$3:$R$335,0),3)</f>
        <v>2.2797900000000002</v>
      </c>
      <c r="G509" s="9">
        <f t="shared" si="48"/>
        <v>772731.49519465724</v>
      </c>
      <c r="H509" s="11">
        <v>1.02</v>
      </c>
      <c r="I509" s="12" cm="1">
        <f t="array" ref="I509">INDEX(Debt[],MATCH(Debt[[#This Row],[Base Year]]&amp;Debt[[#This Row],[DistrictNumber]],Debt[[Fiscal Year]:[Fiscal Year]]&amp;Debt[[DistrictNumber]:[DistrictNumber]],0),9)*$H509</f>
        <v>727885.07999926398</v>
      </c>
      <c r="J509" s="15">
        <f>IF(Debt[[#This Row],[Unadjusted Maximum Revenue]]/(Debt[[#This Row],[Proposed Taxable Valuation]]/1000)&gt;Debt[[#This Row],[Max Debt RATE]],Debt[[#This Row],[Max Debt RATE]],Debt[[#This Row],[Unadjusted Maximum Revenue]]/(Debt[[#This Row],[Proposed Taxable Valuation]]/1000))</f>
        <v>2.147479605595084</v>
      </c>
      <c r="K509" s="26">
        <f>ROUND(Debt[[#This Row],[Proposed Taxable Valuation]]/1000*Debt[[#This Row],[Adjusted Rate]],0)</f>
        <v>727885</v>
      </c>
      <c r="L509" s="19">
        <f t="shared" si="46"/>
        <v>-44846.41519539326</v>
      </c>
      <c r="M509" s="17">
        <f t="shared" si="49"/>
        <v>-0.13231039440491621</v>
      </c>
      <c r="N509">
        <v>313055512.19196993</v>
      </c>
      <c r="O509">
        <f>INDEX($R$3:$T$335,MATCH(Debt[[#This Row],[DistrictNumber]],$R$3:$R$335,0),3)</f>
        <v>2.2797900000000002</v>
      </c>
      <c r="P509" s="9">
        <f t="shared" si="47"/>
        <v>713700.82614013122</v>
      </c>
    </row>
    <row r="510" spans="1:16" x14ac:dyDescent="0.35">
      <c r="A510" s="13">
        <v>2027</v>
      </c>
      <c r="B510" s="13">
        <f t="shared" si="45"/>
        <v>2026</v>
      </c>
      <c r="C510" t="s">
        <v>362</v>
      </c>
      <c r="D510" t="s">
        <v>363</v>
      </c>
      <c r="E510" s="5">
        <v>773917287.40822124</v>
      </c>
      <c r="F510" s="13">
        <f>INDEX($R$3:$T$335,MATCH(Debt[[#This Row],[DistrictNumber]],$R$3:$R$335,0),3)</f>
        <v>2.7</v>
      </c>
      <c r="G510" s="9">
        <f t="shared" si="48"/>
        <v>2089576.6760021977</v>
      </c>
      <c r="H510" s="11">
        <v>1.02</v>
      </c>
      <c r="I510" s="12" cm="1">
        <f t="array" ref="I510">INDEX(Debt[],MATCH(Debt[[#This Row],[Base Year]]&amp;Debt[[#This Row],[DistrictNumber]],Debt[[Fiscal Year]:[Fiscal Year]]&amp;Debt[[DistrictNumber]:[DistrictNumber]],0),9)*$H510</f>
        <v>1750636.4248080002</v>
      </c>
      <c r="J510" s="15">
        <f>IF(Debt[[#This Row],[Unadjusted Maximum Revenue]]/(Debt[[#This Row],[Proposed Taxable Valuation]]/1000)&gt;Debt[[#This Row],[Max Debt RATE]],Debt[[#This Row],[Max Debt RATE]],Debt[[#This Row],[Unadjusted Maximum Revenue]]/(Debt[[#This Row],[Proposed Taxable Valuation]]/1000))</f>
        <v>2.2620458972698785</v>
      </c>
      <c r="K510" s="26">
        <f>ROUND(Debt[[#This Row],[Proposed Taxable Valuation]]/1000*Debt[[#This Row],[Adjusted Rate]],0)</f>
        <v>1750636</v>
      </c>
      <c r="L510" s="19">
        <f t="shared" si="46"/>
        <v>-338940.25119419745</v>
      </c>
      <c r="M510" s="17">
        <f t="shared" si="49"/>
        <v>-0.4379541027301217</v>
      </c>
      <c r="N510">
        <v>673482751.54438579</v>
      </c>
      <c r="O510">
        <f>INDEX($R$3:$T$335,MATCH(Debt[[#This Row],[DistrictNumber]],$R$3:$R$335,0),3)</f>
        <v>2.7</v>
      </c>
      <c r="P510" s="9">
        <f t="shared" si="47"/>
        <v>1818403.4291698418</v>
      </c>
    </row>
    <row r="511" spans="1:16" x14ac:dyDescent="0.35">
      <c r="A511" s="13">
        <v>2027</v>
      </c>
      <c r="B511" s="13">
        <f t="shared" si="45"/>
        <v>2026</v>
      </c>
      <c r="C511" t="s">
        <v>364</v>
      </c>
      <c r="D511" t="s">
        <v>365</v>
      </c>
      <c r="E511" s="5">
        <v>458727272.06499994</v>
      </c>
      <c r="F511" s="13">
        <f>INDEX($R$3:$T$335,MATCH(Debt[[#This Row],[DistrictNumber]],$R$3:$R$335,0),3)</f>
        <v>0.87585999999999997</v>
      </c>
      <c r="G511" s="9">
        <f t="shared" si="48"/>
        <v>401780.86851085082</v>
      </c>
      <c r="H511" s="11">
        <v>1.02</v>
      </c>
      <c r="I511" s="12" cm="1">
        <f t="array" ref="I511">INDEX(Debt[],MATCH(Debt[[#This Row],[Base Year]]&amp;Debt[[#This Row],[DistrictNumber]],Debt[[Fiscal Year]:[Fiscal Year]]&amp;Debt[[DistrictNumber]:[DistrictNumber]],0),9)*$H511</f>
        <v>346428.53879714274</v>
      </c>
      <c r="J511" s="15">
        <f>IF(Debt[[#This Row],[Unadjusted Maximum Revenue]]/(Debt[[#This Row],[Proposed Taxable Valuation]]/1000)&gt;Debt[[#This Row],[Max Debt RATE]],Debt[[#This Row],[Max Debt RATE]],Debt[[#This Row],[Unadjusted Maximum Revenue]]/(Debt[[#This Row],[Proposed Taxable Valuation]]/1000))</f>
        <v>0.75519499252282329</v>
      </c>
      <c r="K511" s="26">
        <f>ROUND(Debt[[#This Row],[Proposed Taxable Valuation]]/1000*Debt[[#This Row],[Adjusted Rate]],0)</f>
        <v>346429</v>
      </c>
      <c r="L511" s="19">
        <f t="shared" si="46"/>
        <v>-55352.329713708081</v>
      </c>
      <c r="M511" s="17">
        <f t="shared" si="49"/>
        <v>-0.12066500747717668</v>
      </c>
      <c r="N511">
        <v>401501185.80862373</v>
      </c>
      <c r="O511">
        <f>INDEX($R$3:$T$335,MATCH(Debt[[#This Row],[DistrictNumber]],$R$3:$R$335,0),3)</f>
        <v>0.87585999999999997</v>
      </c>
      <c r="P511" s="9">
        <f t="shared" si="47"/>
        <v>351658.82860234118</v>
      </c>
    </row>
    <row r="512" spans="1:16" x14ac:dyDescent="0.35">
      <c r="A512" s="13">
        <v>2027</v>
      </c>
      <c r="B512" s="13">
        <f t="shared" si="45"/>
        <v>2026</v>
      </c>
      <c r="C512" t="s">
        <v>366</v>
      </c>
      <c r="D512" t="s">
        <v>367</v>
      </c>
      <c r="E512" s="5">
        <v>1074262878.3644011</v>
      </c>
      <c r="F512" s="13">
        <f>INDEX($R$3:$T$335,MATCH(Debt[[#This Row],[DistrictNumber]],$R$3:$R$335,0),3)</f>
        <v>2.69719</v>
      </c>
      <c r="G512" s="9">
        <f t="shared" si="48"/>
        <v>2897491.0928956792</v>
      </c>
      <c r="H512" s="11">
        <v>1.02</v>
      </c>
      <c r="I512" s="12" cm="1">
        <f t="array" ref="I512">INDEX(Debt[],MATCH(Debt[[#This Row],[Base Year]]&amp;Debt[[#This Row],[DistrictNumber]],Debt[[Fiscal Year]:[Fiscal Year]]&amp;Debt[[DistrictNumber]:[DistrictNumber]],0),9)*$H512</f>
        <v>2480894.2130924603</v>
      </c>
      <c r="J512" s="15">
        <f>IF(Debt[[#This Row],[Unadjusted Maximum Revenue]]/(Debt[[#This Row],[Proposed Taxable Valuation]]/1000)&gt;Debt[[#This Row],[Max Debt RATE]],Debt[[#This Row],[Max Debt RATE]],Debt[[#This Row],[Unadjusted Maximum Revenue]]/(Debt[[#This Row],[Proposed Taxable Valuation]]/1000))</f>
        <v>2.3093921078886197</v>
      </c>
      <c r="K512" s="26">
        <f>ROUND(Debt[[#This Row],[Proposed Taxable Valuation]]/1000*Debt[[#This Row],[Adjusted Rate]],0)</f>
        <v>2480894</v>
      </c>
      <c r="L512" s="19">
        <f t="shared" si="46"/>
        <v>-416596.87980321888</v>
      </c>
      <c r="M512" s="17">
        <f t="shared" si="49"/>
        <v>-0.38779789211138027</v>
      </c>
      <c r="N512">
        <v>948982577.58035183</v>
      </c>
      <c r="O512">
        <f>INDEX($R$3:$T$335,MATCH(Debt[[#This Row],[DistrictNumber]],$R$3:$R$335,0),3)</f>
        <v>2.69719</v>
      </c>
      <c r="P512" s="9">
        <f t="shared" si="47"/>
        <v>2559586.3184239492</v>
      </c>
    </row>
    <row r="513" spans="1:16" x14ac:dyDescent="0.35">
      <c r="A513" s="13">
        <v>2027</v>
      </c>
      <c r="B513" s="13">
        <f t="shared" si="45"/>
        <v>2026</v>
      </c>
      <c r="C513" t="s">
        <v>368</v>
      </c>
      <c r="D513" t="s">
        <v>369</v>
      </c>
      <c r="E513" s="5">
        <v>633370541.21702898</v>
      </c>
      <c r="F513" s="13">
        <f>INDEX($R$3:$T$335,MATCH(Debt[[#This Row],[DistrictNumber]],$R$3:$R$335,0),3)</f>
        <v>0.73972000000000004</v>
      </c>
      <c r="G513" s="9">
        <f t="shared" si="48"/>
        <v>468516.85674906068</v>
      </c>
      <c r="H513" s="11">
        <v>1.02</v>
      </c>
      <c r="I513" s="12" cm="1">
        <f t="array" ref="I513">INDEX(Debt[],MATCH(Debt[[#This Row],[Base Year]]&amp;Debt[[#This Row],[DistrictNumber]],Debt[[Fiscal Year]:[Fiscal Year]]&amp;Debt[[DistrictNumber]:[DistrictNumber]],0),9)*$H513</f>
        <v>380039.16249909607</v>
      </c>
      <c r="J513" s="15">
        <f>IF(Debt[[#This Row],[Unadjusted Maximum Revenue]]/(Debt[[#This Row],[Proposed Taxable Valuation]]/1000)&gt;Debt[[#This Row],[Max Debt RATE]],Debt[[#This Row],[Max Debt RATE]],Debt[[#This Row],[Unadjusted Maximum Revenue]]/(Debt[[#This Row],[Proposed Taxable Valuation]]/1000))</f>
        <v>0.6000265843890471</v>
      </c>
      <c r="K513" s="26">
        <f>ROUND(Debt[[#This Row],[Proposed Taxable Valuation]]/1000*Debt[[#This Row],[Adjusted Rate]],0)</f>
        <v>380039</v>
      </c>
      <c r="L513" s="19">
        <f t="shared" si="46"/>
        <v>-88477.69424996461</v>
      </c>
      <c r="M513" s="17">
        <f t="shared" si="49"/>
        <v>-0.13969341561095294</v>
      </c>
      <c r="N513">
        <v>560169711.63555586</v>
      </c>
      <c r="O513">
        <f>INDEX($R$3:$T$335,MATCH(Debt[[#This Row],[DistrictNumber]],$R$3:$R$335,0),3)</f>
        <v>0.73972000000000004</v>
      </c>
      <c r="P513" s="9">
        <f t="shared" si="47"/>
        <v>414368.73909105337</v>
      </c>
    </row>
    <row r="514" spans="1:16" x14ac:dyDescent="0.35">
      <c r="A514" s="13">
        <v>2027</v>
      </c>
      <c r="B514" s="13">
        <f t="shared" si="45"/>
        <v>2026</v>
      </c>
      <c r="C514" t="s">
        <v>370</v>
      </c>
      <c r="D514" t="s">
        <v>371</v>
      </c>
      <c r="E514" s="5">
        <v>560227351.18693995</v>
      </c>
      <c r="F514" s="13">
        <f>INDEX($R$3:$T$335,MATCH(Debt[[#This Row],[DistrictNumber]],$R$3:$R$335,0),3)</f>
        <v>2.3504900000000002</v>
      </c>
      <c r="G514" s="9">
        <f t="shared" si="48"/>
        <v>1316808.7866913907</v>
      </c>
      <c r="H514" s="11">
        <v>1.02</v>
      </c>
      <c r="I514" s="12" cm="1">
        <f t="array" ref="I514">INDEX(Debt[],MATCH(Debt[[#This Row],[Base Year]]&amp;Debt[[#This Row],[DistrictNumber]],Debt[[Fiscal Year]:[Fiscal Year]]&amp;Debt[[DistrictNumber]:[DistrictNumber]],0),9)*$H514</f>
        <v>1122406.9707835452</v>
      </c>
      <c r="J514" s="15">
        <f>IF(Debt[[#This Row],[Unadjusted Maximum Revenue]]/(Debt[[#This Row],[Proposed Taxable Valuation]]/1000)&gt;Debt[[#This Row],[Max Debt RATE]],Debt[[#This Row],[Max Debt RATE]],Debt[[#This Row],[Unadjusted Maximum Revenue]]/(Debt[[#This Row],[Proposed Taxable Valuation]]/1000))</f>
        <v>2.0034847788233279</v>
      </c>
      <c r="K514" s="26">
        <f>ROUND(Debt[[#This Row],[Proposed Taxable Valuation]]/1000*Debt[[#This Row],[Adjusted Rate]],0)</f>
        <v>1122407</v>
      </c>
      <c r="L514" s="19">
        <f t="shared" si="46"/>
        <v>-194401.81590784551</v>
      </c>
      <c r="M514" s="17">
        <f t="shared" si="49"/>
        <v>-0.34700522117667232</v>
      </c>
      <c r="N514">
        <v>490652641.76341587</v>
      </c>
      <c r="O514">
        <f>INDEX($R$3:$T$335,MATCH(Debt[[#This Row],[DistrictNumber]],$R$3:$R$335,0),3)</f>
        <v>2.3504900000000002</v>
      </c>
      <c r="P514" s="9">
        <f t="shared" si="47"/>
        <v>1153274.1279384915</v>
      </c>
    </row>
    <row r="515" spans="1:16" x14ac:dyDescent="0.35">
      <c r="A515" s="13">
        <v>2027</v>
      </c>
      <c r="B515" s="13">
        <f t="shared" si="45"/>
        <v>2026</v>
      </c>
      <c r="C515" t="s">
        <v>372</v>
      </c>
      <c r="D515" t="s">
        <v>373</v>
      </c>
      <c r="E515" s="5">
        <v>234771466.77420843</v>
      </c>
      <c r="F515" s="13">
        <f>INDEX($R$3:$T$335,MATCH(Debt[[#This Row],[DistrictNumber]],$R$3:$R$335,0),3)</f>
        <v>0.98007999999999995</v>
      </c>
      <c r="G515" s="9">
        <f t="shared" si="48"/>
        <v>230094.81915606617</v>
      </c>
      <c r="H515" s="11">
        <v>1.02</v>
      </c>
      <c r="I515" s="12" cm="1">
        <f t="array" ref="I515">INDEX(Debt[],MATCH(Debt[[#This Row],[Base Year]]&amp;Debt[[#This Row],[DistrictNumber]],Debt[[Fiscal Year]:[Fiscal Year]]&amp;Debt[[DistrictNumber]:[DistrictNumber]],0),9)*$H515</f>
        <v>181622.37701667837</v>
      </c>
      <c r="J515" s="15">
        <f>IF(Debt[[#This Row],[Unadjusted Maximum Revenue]]/(Debt[[#This Row],[Proposed Taxable Valuation]]/1000)&gt;Debt[[#This Row],[Max Debt RATE]],Debt[[#This Row],[Max Debt RATE]],Debt[[#This Row],[Unadjusted Maximum Revenue]]/(Debt[[#This Row],[Proposed Taxable Valuation]]/1000))</f>
        <v>0.77361350385630034</v>
      </c>
      <c r="K515" s="26">
        <f>ROUND(Debt[[#This Row],[Proposed Taxable Valuation]]/1000*Debt[[#This Row],[Adjusted Rate]],0)</f>
        <v>181622</v>
      </c>
      <c r="L515" s="19">
        <f t="shared" si="46"/>
        <v>-48472.4421393878</v>
      </c>
      <c r="M515" s="17">
        <f t="shared" si="49"/>
        <v>-0.20646649614369961</v>
      </c>
      <c r="N515">
        <v>201614597.06116337</v>
      </c>
      <c r="O515">
        <f>INDEX($R$3:$T$335,MATCH(Debt[[#This Row],[DistrictNumber]],$R$3:$R$335,0),3)</f>
        <v>0.98007999999999995</v>
      </c>
      <c r="P515" s="9">
        <f t="shared" si="47"/>
        <v>197598.43428770499</v>
      </c>
    </row>
    <row r="516" spans="1:16" x14ac:dyDescent="0.35">
      <c r="A516" s="13">
        <v>2027</v>
      </c>
      <c r="B516" s="13">
        <f t="shared" si="45"/>
        <v>2026</v>
      </c>
      <c r="C516" t="s">
        <v>374</v>
      </c>
      <c r="D516" t="s">
        <v>375</v>
      </c>
      <c r="E516" s="5">
        <v>137650766.46883896</v>
      </c>
      <c r="F516" s="13">
        <f>INDEX($R$3:$T$335,MATCH(Debt[[#This Row],[DistrictNumber]],$R$3:$R$335,0),3)</f>
        <v>3.9023099999999999</v>
      </c>
      <c r="G516" s="9">
        <f t="shared" si="48"/>
        <v>537155.96249901492</v>
      </c>
      <c r="H516" s="11">
        <v>1.02</v>
      </c>
      <c r="I516" s="12" cm="1">
        <f t="array" ref="I516">INDEX(Debt[],MATCH(Debt[[#This Row],[Base Year]]&amp;Debt[[#This Row],[DistrictNumber]],Debt[[Fiscal Year]:[Fiscal Year]]&amp;Debt[[DistrictNumber]:[DistrictNumber]],0),9)*$H516</f>
        <v>493996.52703151264</v>
      </c>
      <c r="J516" s="15">
        <f>IF(Debt[[#This Row],[Unadjusted Maximum Revenue]]/(Debt[[#This Row],[Proposed Taxable Valuation]]/1000)&gt;Debt[[#This Row],[Max Debt RATE]],Debt[[#This Row],[Max Debt RATE]],Debt[[#This Row],[Unadjusted Maximum Revenue]]/(Debt[[#This Row],[Proposed Taxable Valuation]]/1000))</f>
        <v>3.5887669913072537</v>
      </c>
      <c r="K516" s="26">
        <f>ROUND(Debt[[#This Row],[Proposed Taxable Valuation]]/1000*Debt[[#This Row],[Adjusted Rate]],0)</f>
        <v>493997</v>
      </c>
      <c r="L516" s="19">
        <f t="shared" si="46"/>
        <v>-43159.435467502277</v>
      </c>
      <c r="M516" s="17">
        <f t="shared" si="49"/>
        <v>-0.31354300869274621</v>
      </c>
      <c r="N516">
        <v>126490541.38049446</v>
      </c>
      <c r="O516">
        <f>INDEX($R$3:$T$335,MATCH(Debt[[#This Row],[DistrictNumber]],$R$3:$R$335,0),3)</f>
        <v>3.9023099999999999</v>
      </c>
      <c r="P516" s="9">
        <f t="shared" si="47"/>
        <v>493605.30453451729</v>
      </c>
    </row>
    <row r="517" spans="1:16" x14ac:dyDescent="0.35">
      <c r="A517" s="13">
        <v>2027</v>
      </c>
      <c r="B517" s="13">
        <f t="shared" ref="B517:B580" si="50">A517-1</f>
        <v>2026</v>
      </c>
      <c r="C517" t="s">
        <v>376</v>
      </c>
      <c r="D517" t="s">
        <v>377</v>
      </c>
      <c r="E517" s="5">
        <v>91829890.587954</v>
      </c>
      <c r="F517" s="13">
        <f>INDEX($R$3:$T$335,MATCH(Debt[[#This Row],[DistrictNumber]],$R$3:$R$335,0),3)</f>
        <v>0</v>
      </c>
      <c r="G517" s="9">
        <f t="shared" si="48"/>
        <v>0</v>
      </c>
      <c r="H517" s="11">
        <v>1.02</v>
      </c>
      <c r="I517" s="12" cm="1">
        <f t="array" ref="I517">INDEX(Debt[],MATCH(Debt[[#This Row],[Base Year]]&amp;Debt[[#This Row],[DistrictNumber]],Debt[[Fiscal Year]:[Fiscal Year]]&amp;Debt[[DistrictNumber]:[DistrictNumber]],0),9)*$H517</f>
        <v>0</v>
      </c>
      <c r="J517" s="15">
        <f>IF(Debt[[#This Row],[Unadjusted Maximum Revenue]]/(Debt[[#This Row],[Proposed Taxable Valuation]]/1000)&gt;Debt[[#This Row],[Max Debt RATE]],Debt[[#This Row],[Max Debt RATE]],Debt[[#This Row],[Unadjusted Maximum Revenue]]/(Debt[[#This Row],[Proposed Taxable Valuation]]/1000))</f>
        <v>0</v>
      </c>
      <c r="K517" s="26">
        <f>ROUND(Debt[[#This Row],[Proposed Taxable Valuation]]/1000*Debt[[#This Row],[Adjusted Rate]],0)</f>
        <v>0</v>
      </c>
      <c r="L517" s="19">
        <f t="shared" ref="L517:L580" si="51">I517-G517</f>
        <v>0</v>
      </c>
      <c r="M517" s="17">
        <f t="shared" si="49"/>
        <v>0</v>
      </c>
      <c r="N517">
        <v>82954527.766622037</v>
      </c>
      <c r="O517">
        <f>INDEX($R$3:$T$335,MATCH(Debt[[#This Row],[DistrictNumber]],$R$3:$R$335,0),3)</f>
        <v>0</v>
      </c>
      <c r="P517" s="9">
        <f t="shared" ref="P517:P580" si="52">N517/1000*O517</f>
        <v>0</v>
      </c>
    </row>
    <row r="518" spans="1:16" x14ac:dyDescent="0.35">
      <c r="A518" s="13">
        <v>2027</v>
      </c>
      <c r="B518" s="13">
        <f t="shared" si="50"/>
        <v>2026</v>
      </c>
      <c r="C518" t="s">
        <v>378</v>
      </c>
      <c r="D518" t="s">
        <v>379</v>
      </c>
      <c r="E518" s="5">
        <v>143235079.03588092</v>
      </c>
      <c r="F518" s="13">
        <f>INDEX($R$3:$T$335,MATCH(Debt[[#This Row],[DistrictNumber]],$R$3:$R$335,0),3)</f>
        <v>0</v>
      </c>
      <c r="G518" s="9">
        <f t="shared" si="48"/>
        <v>0</v>
      </c>
      <c r="H518" s="11">
        <v>1.02</v>
      </c>
      <c r="I518" s="12" cm="1">
        <f t="array" ref="I518">INDEX(Debt[],MATCH(Debt[[#This Row],[Base Year]]&amp;Debt[[#This Row],[DistrictNumber]],Debt[[Fiscal Year]:[Fiscal Year]]&amp;Debt[[DistrictNumber]:[DistrictNumber]],0),9)*$H518</f>
        <v>0</v>
      </c>
      <c r="J518" s="15">
        <f>IF(Debt[[#This Row],[Unadjusted Maximum Revenue]]/(Debt[[#This Row],[Proposed Taxable Valuation]]/1000)&gt;Debt[[#This Row],[Max Debt RATE]],Debt[[#This Row],[Max Debt RATE]],Debt[[#This Row],[Unadjusted Maximum Revenue]]/(Debt[[#This Row],[Proposed Taxable Valuation]]/1000))</f>
        <v>0</v>
      </c>
      <c r="K518" s="26">
        <f>ROUND(Debt[[#This Row],[Proposed Taxable Valuation]]/1000*Debt[[#This Row],[Adjusted Rate]],0)</f>
        <v>0</v>
      </c>
      <c r="L518" s="19">
        <f t="shared" si="51"/>
        <v>0</v>
      </c>
      <c r="M518" s="17">
        <f t="shared" si="49"/>
        <v>0</v>
      </c>
      <c r="N518">
        <v>127631206.06127517</v>
      </c>
      <c r="O518">
        <f>INDEX($R$3:$T$335,MATCH(Debt[[#This Row],[DistrictNumber]],$R$3:$R$335,0),3)</f>
        <v>0</v>
      </c>
      <c r="P518" s="9">
        <f t="shared" si="52"/>
        <v>0</v>
      </c>
    </row>
    <row r="519" spans="1:16" x14ac:dyDescent="0.35">
      <c r="A519" s="13">
        <v>2027</v>
      </c>
      <c r="B519" s="13">
        <f t="shared" si="50"/>
        <v>2026</v>
      </c>
      <c r="C519" t="s">
        <v>380</v>
      </c>
      <c r="D519" t="s">
        <v>381</v>
      </c>
      <c r="E519" s="5">
        <v>540509927.01022303</v>
      </c>
      <c r="F519" s="13">
        <f>INDEX($R$3:$T$335,MATCH(Debt[[#This Row],[DistrictNumber]],$R$3:$R$335,0),3)</f>
        <v>0.49762000000000001</v>
      </c>
      <c r="G519" s="9">
        <f t="shared" si="48"/>
        <v>268968.54987882718</v>
      </c>
      <c r="H519" s="11">
        <v>1.02</v>
      </c>
      <c r="I519" s="12" cm="1">
        <f t="array" ref="I519">INDEX(Debt[],MATCH(Debt[[#This Row],[Base Year]]&amp;Debt[[#This Row],[DistrictNumber]],Debt[[Fiscal Year]:[Fiscal Year]]&amp;Debt[[DistrictNumber]:[DistrictNumber]],0),9)*$H519</f>
        <v>217239.13912889161</v>
      </c>
      <c r="J519" s="15">
        <f>IF(Debt[[#This Row],[Unadjusted Maximum Revenue]]/(Debt[[#This Row],[Proposed Taxable Valuation]]/1000)&gt;Debt[[#This Row],[Max Debt RATE]],Debt[[#This Row],[Max Debt RATE]],Debt[[#This Row],[Unadjusted Maximum Revenue]]/(Debt[[#This Row],[Proposed Taxable Valuation]]/1000))</f>
        <v>0.40191516986658937</v>
      </c>
      <c r="K519" s="26">
        <f>ROUND(Debt[[#This Row],[Proposed Taxable Valuation]]/1000*Debt[[#This Row],[Adjusted Rate]],0)</f>
        <v>217239</v>
      </c>
      <c r="L519" s="19">
        <f t="shared" si="51"/>
        <v>-51729.410749935574</v>
      </c>
      <c r="M519" s="17">
        <f t="shared" si="49"/>
        <v>-9.5704830133410634E-2</v>
      </c>
      <c r="N519">
        <v>472533488.50259721</v>
      </c>
      <c r="O519">
        <f>INDEX($R$3:$T$335,MATCH(Debt[[#This Row],[DistrictNumber]],$R$3:$R$335,0),3)</f>
        <v>0.49762000000000001</v>
      </c>
      <c r="P519" s="9">
        <f t="shared" si="52"/>
        <v>235142.11454866242</v>
      </c>
    </row>
    <row r="520" spans="1:16" x14ac:dyDescent="0.35">
      <c r="A520" s="13">
        <v>2027</v>
      </c>
      <c r="B520" s="13">
        <f t="shared" si="50"/>
        <v>2026</v>
      </c>
      <c r="C520" t="s">
        <v>382</v>
      </c>
      <c r="D520" t="s">
        <v>383</v>
      </c>
      <c r="E520" s="5">
        <v>828302495.45137239</v>
      </c>
      <c r="F520" s="13">
        <f>INDEX($R$3:$T$335,MATCH(Debt[[#This Row],[DistrictNumber]],$R$3:$R$335,0),3)</f>
        <v>0</v>
      </c>
      <c r="G520" s="9">
        <f t="shared" si="48"/>
        <v>0</v>
      </c>
      <c r="H520" s="11">
        <v>1.02</v>
      </c>
      <c r="I520" s="12" cm="1">
        <f t="array" ref="I520">INDEX(Debt[],MATCH(Debt[[#This Row],[Base Year]]&amp;Debt[[#This Row],[DistrictNumber]],Debt[[Fiscal Year]:[Fiscal Year]]&amp;Debt[[DistrictNumber]:[DistrictNumber]],0),9)*$H520</f>
        <v>0</v>
      </c>
      <c r="J520" s="15">
        <f>IF(Debt[[#This Row],[Unadjusted Maximum Revenue]]/(Debt[[#This Row],[Proposed Taxable Valuation]]/1000)&gt;Debt[[#This Row],[Max Debt RATE]],Debt[[#This Row],[Max Debt RATE]],Debt[[#This Row],[Unadjusted Maximum Revenue]]/(Debt[[#This Row],[Proposed Taxable Valuation]]/1000))</f>
        <v>0</v>
      </c>
      <c r="K520" s="26">
        <f>ROUND(Debt[[#This Row],[Proposed Taxable Valuation]]/1000*Debt[[#This Row],[Adjusted Rate]],0)</f>
        <v>0</v>
      </c>
      <c r="L520" s="19">
        <f t="shared" si="51"/>
        <v>0</v>
      </c>
      <c r="M520" s="17">
        <f t="shared" si="49"/>
        <v>0</v>
      </c>
      <c r="N520">
        <v>719804887.75690866</v>
      </c>
      <c r="O520">
        <f>INDEX($R$3:$T$335,MATCH(Debt[[#This Row],[DistrictNumber]],$R$3:$R$335,0),3)</f>
        <v>0</v>
      </c>
      <c r="P520" s="9">
        <f t="shared" si="52"/>
        <v>0</v>
      </c>
    </row>
    <row r="521" spans="1:16" x14ac:dyDescent="0.35">
      <c r="A521" s="13">
        <v>2027</v>
      </c>
      <c r="B521" s="13">
        <f t="shared" si="50"/>
        <v>2026</v>
      </c>
      <c r="C521" t="s">
        <v>384</v>
      </c>
      <c r="D521" t="s">
        <v>385</v>
      </c>
      <c r="E521" s="5">
        <v>557967289.60154688</v>
      </c>
      <c r="F521" s="13">
        <f>INDEX($R$3:$T$335,MATCH(Debt[[#This Row],[DistrictNumber]],$R$3:$R$335,0),3)</f>
        <v>3.0295000000000001</v>
      </c>
      <c r="G521" s="9">
        <f t="shared" si="48"/>
        <v>1690361.9038478862</v>
      </c>
      <c r="H521" s="11">
        <v>1.02</v>
      </c>
      <c r="I521" s="12" cm="1">
        <f t="array" ref="I521">INDEX(Debt[],MATCH(Debt[[#This Row],[Base Year]]&amp;Debt[[#This Row],[DistrictNumber]],Debt[[Fiscal Year]:[Fiscal Year]]&amp;Debt[[DistrictNumber]:[DistrictNumber]],0),9)*$H521</f>
        <v>1344615.1436272201</v>
      </c>
      <c r="J521" s="15">
        <f>IF(Debt[[#This Row],[Unadjusted Maximum Revenue]]/(Debt[[#This Row],[Proposed Taxable Valuation]]/1000)&gt;Debt[[#This Row],[Max Debt RATE]],Debt[[#This Row],[Max Debt RATE]],Debt[[#This Row],[Unadjusted Maximum Revenue]]/(Debt[[#This Row],[Proposed Taxable Valuation]]/1000))</f>
        <v>2.4098458255275697</v>
      </c>
      <c r="K521" s="26">
        <f>ROUND(Debt[[#This Row],[Proposed Taxable Valuation]]/1000*Debt[[#This Row],[Adjusted Rate]],0)</f>
        <v>1344615</v>
      </c>
      <c r="L521" s="19">
        <f t="shared" si="51"/>
        <v>-345746.76022066618</v>
      </c>
      <c r="M521" s="17">
        <f t="shared" si="49"/>
        <v>-0.61965417447243043</v>
      </c>
      <c r="N521">
        <v>470485808.97556198</v>
      </c>
      <c r="O521">
        <f>INDEX($R$3:$T$335,MATCH(Debt[[#This Row],[DistrictNumber]],$R$3:$R$335,0),3)</f>
        <v>3.0295000000000001</v>
      </c>
      <c r="P521" s="9">
        <f t="shared" si="52"/>
        <v>1425336.758291465</v>
      </c>
    </row>
    <row r="522" spans="1:16" x14ac:dyDescent="0.35">
      <c r="A522" s="13">
        <v>2027</v>
      </c>
      <c r="B522" s="13">
        <f t="shared" si="50"/>
        <v>2026</v>
      </c>
      <c r="C522" t="s">
        <v>386</v>
      </c>
      <c r="D522" t="s">
        <v>387</v>
      </c>
      <c r="E522" s="5">
        <v>101574349.58371001</v>
      </c>
      <c r="F522" s="13">
        <f>INDEX($R$3:$T$335,MATCH(Debt[[#This Row],[DistrictNumber]],$R$3:$R$335,0),3)</f>
        <v>1.43431</v>
      </c>
      <c r="G522" s="9">
        <f t="shared" ref="G522:G585" si="53">E522/1000*F522</f>
        <v>145689.10535141113</v>
      </c>
      <c r="H522" s="11">
        <v>1.02</v>
      </c>
      <c r="I522" s="12" cm="1">
        <f t="array" ref="I522">INDEX(Debt[],MATCH(Debt[[#This Row],[Base Year]]&amp;Debt[[#This Row],[DistrictNumber]],Debt[[Fiscal Year]:[Fiscal Year]]&amp;Debt[[DistrictNumber]:[DistrictNumber]],0),9)*$H522</f>
        <v>132267.71475360182</v>
      </c>
      <c r="J522" s="15">
        <f>IF(Debt[[#This Row],[Unadjusted Maximum Revenue]]/(Debt[[#This Row],[Proposed Taxable Valuation]]/1000)&gt;Debt[[#This Row],[Max Debt RATE]],Debt[[#This Row],[Max Debt RATE]],Debt[[#This Row],[Unadjusted Maximum Revenue]]/(Debt[[#This Row],[Proposed Taxable Valuation]]/1000))</f>
        <v>1.3021763397519628</v>
      </c>
      <c r="K522" s="26">
        <f>ROUND(Debt[[#This Row],[Proposed Taxable Valuation]]/1000*Debt[[#This Row],[Adjusted Rate]],0)</f>
        <v>132268</v>
      </c>
      <c r="L522" s="19">
        <f t="shared" si="51"/>
        <v>-13421.39059780931</v>
      </c>
      <c r="M522" s="17">
        <f t="shared" si="49"/>
        <v>-0.13213366024803719</v>
      </c>
      <c r="N522">
        <v>92094097.527228862</v>
      </c>
      <c r="O522">
        <f>INDEX($R$3:$T$335,MATCH(Debt[[#This Row],[DistrictNumber]],$R$3:$R$335,0),3)</f>
        <v>1.43431</v>
      </c>
      <c r="P522" s="9">
        <f t="shared" si="52"/>
        <v>132091.48502427962</v>
      </c>
    </row>
    <row r="523" spans="1:16" x14ac:dyDescent="0.35">
      <c r="A523" s="13">
        <v>2027</v>
      </c>
      <c r="B523" s="13">
        <f t="shared" si="50"/>
        <v>2026</v>
      </c>
      <c r="C523" t="s">
        <v>388</v>
      </c>
      <c r="D523" t="s">
        <v>389</v>
      </c>
      <c r="E523" s="5">
        <v>2000761285.9330931</v>
      </c>
      <c r="F523" s="13">
        <f>INDEX($R$3:$T$335,MATCH(Debt[[#This Row],[DistrictNumber]],$R$3:$R$335,0),3)</f>
        <v>0</v>
      </c>
      <c r="G523" s="9">
        <f t="shared" si="53"/>
        <v>0</v>
      </c>
      <c r="H523" s="11">
        <v>1.02</v>
      </c>
      <c r="I523" s="12" cm="1">
        <f t="array" ref="I523">INDEX(Debt[],MATCH(Debt[[#This Row],[Base Year]]&amp;Debt[[#This Row],[DistrictNumber]],Debt[[Fiscal Year]:[Fiscal Year]]&amp;Debt[[DistrictNumber]:[DistrictNumber]],0),9)*$H523</f>
        <v>0</v>
      </c>
      <c r="J523" s="15">
        <f>IF(Debt[[#This Row],[Unadjusted Maximum Revenue]]/(Debt[[#This Row],[Proposed Taxable Valuation]]/1000)&gt;Debt[[#This Row],[Max Debt RATE]],Debt[[#This Row],[Max Debt RATE]],Debt[[#This Row],[Unadjusted Maximum Revenue]]/(Debt[[#This Row],[Proposed Taxable Valuation]]/1000))</f>
        <v>0</v>
      </c>
      <c r="K523" s="26">
        <f>ROUND(Debt[[#This Row],[Proposed Taxable Valuation]]/1000*Debt[[#This Row],[Adjusted Rate]],0)</f>
        <v>0</v>
      </c>
      <c r="L523" s="19">
        <f t="shared" si="51"/>
        <v>0</v>
      </c>
      <c r="M523" s="17">
        <f t="shared" ref="M523:M586" si="54">J523-F523</f>
        <v>0</v>
      </c>
      <c r="N523">
        <v>1710359039.9150119</v>
      </c>
      <c r="O523">
        <f>INDEX($R$3:$T$335,MATCH(Debt[[#This Row],[DistrictNumber]],$R$3:$R$335,0),3)</f>
        <v>0</v>
      </c>
      <c r="P523" s="9">
        <f t="shared" si="52"/>
        <v>0</v>
      </c>
    </row>
    <row r="524" spans="1:16" x14ac:dyDescent="0.35">
      <c r="A524" s="13">
        <v>2027</v>
      </c>
      <c r="B524" s="13">
        <f t="shared" si="50"/>
        <v>2026</v>
      </c>
      <c r="C524" t="s">
        <v>390</v>
      </c>
      <c r="D524" t="s">
        <v>391</v>
      </c>
      <c r="E524" s="5">
        <v>352076313.26625103</v>
      </c>
      <c r="F524" s="13">
        <f>INDEX($R$3:$T$335,MATCH(Debt[[#This Row],[DistrictNumber]],$R$3:$R$335,0),3)</f>
        <v>0</v>
      </c>
      <c r="G524" s="9">
        <f t="shared" si="53"/>
        <v>0</v>
      </c>
      <c r="H524" s="11">
        <v>1.02</v>
      </c>
      <c r="I524" s="12" cm="1">
        <f t="array" ref="I524">INDEX(Debt[],MATCH(Debt[[#This Row],[Base Year]]&amp;Debt[[#This Row],[DistrictNumber]],Debt[[Fiscal Year]:[Fiscal Year]]&amp;Debt[[DistrictNumber]:[DistrictNumber]],0),9)*$H524</f>
        <v>0</v>
      </c>
      <c r="J524" s="15">
        <f>IF(Debt[[#This Row],[Unadjusted Maximum Revenue]]/(Debt[[#This Row],[Proposed Taxable Valuation]]/1000)&gt;Debt[[#This Row],[Max Debt RATE]],Debt[[#This Row],[Max Debt RATE]],Debt[[#This Row],[Unadjusted Maximum Revenue]]/(Debt[[#This Row],[Proposed Taxable Valuation]]/1000))</f>
        <v>0</v>
      </c>
      <c r="K524" s="26">
        <f>ROUND(Debt[[#This Row],[Proposed Taxable Valuation]]/1000*Debt[[#This Row],[Adjusted Rate]],0)</f>
        <v>0</v>
      </c>
      <c r="L524" s="19">
        <f t="shared" si="51"/>
        <v>0</v>
      </c>
      <c r="M524" s="17">
        <f t="shared" si="54"/>
        <v>0</v>
      </c>
      <c r="N524">
        <v>314900273.70012969</v>
      </c>
      <c r="O524">
        <f>INDEX($R$3:$T$335,MATCH(Debt[[#This Row],[DistrictNumber]],$R$3:$R$335,0),3)</f>
        <v>0</v>
      </c>
      <c r="P524" s="9">
        <f t="shared" si="52"/>
        <v>0</v>
      </c>
    </row>
    <row r="525" spans="1:16" x14ac:dyDescent="0.35">
      <c r="A525" s="13">
        <v>2027</v>
      </c>
      <c r="B525" s="13">
        <f t="shared" si="50"/>
        <v>2026</v>
      </c>
      <c r="C525" t="s">
        <v>392</v>
      </c>
      <c r="D525" t="s">
        <v>393</v>
      </c>
      <c r="E525" s="5">
        <v>791752735.607234</v>
      </c>
      <c r="F525" s="13">
        <f>INDEX($R$3:$T$335,MATCH(Debt[[#This Row],[DistrictNumber]],$R$3:$R$335,0),3)</f>
        <v>1.3877900000000001</v>
      </c>
      <c r="G525" s="9">
        <f t="shared" si="53"/>
        <v>1098786.5289483631</v>
      </c>
      <c r="H525" s="11">
        <v>1.02</v>
      </c>
      <c r="I525" s="12" cm="1">
        <f t="array" ref="I525">INDEX(Debt[],MATCH(Debt[[#This Row],[Base Year]]&amp;Debt[[#This Row],[DistrictNumber]],Debt[[Fiscal Year]:[Fiscal Year]]&amp;Debt[[DistrictNumber]:[DistrictNumber]],0),9)*$H525</f>
        <v>919967.00200501515</v>
      </c>
      <c r="J525" s="15">
        <f>IF(Debt[[#This Row],[Unadjusted Maximum Revenue]]/(Debt[[#This Row],[Proposed Taxable Valuation]]/1000)&gt;Debt[[#This Row],[Max Debt RATE]],Debt[[#This Row],[Max Debt RATE]],Debt[[#This Row],[Unadjusted Maximum Revenue]]/(Debt[[#This Row],[Proposed Taxable Valuation]]/1000))</f>
        <v>1.1619372572163549</v>
      </c>
      <c r="K525" s="26">
        <f>ROUND(Debt[[#This Row],[Proposed Taxable Valuation]]/1000*Debt[[#This Row],[Adjusted Rate]],0)</f>
        <v>919967</v>
      </c>
      <c r="L525" s="19">
        <f t="shared" si="51"/>
        <v>-178819.526943348</v>
      </c>
      <c r="M525" s="17">
        <f t="shared" si="54"/>
        <v>-0.2258527427836452</v>
      </c>
      <c r="N525">
        <v>686846495.68723524</v>
      </c>
      <c r="O525">
        <f>INDEX($R$3:$T$335,MATCH(Debt[[#This Row],[DistrictNumber]],$R$3:$R$335,0),3)</f>
        <v>1.3877900000000001</v>
      </c>
      <c r="P525" s="9">
        <f t="shared" si="52"/>
        <v>953198.69824978826</v>
      </c>
    </row>
    <row r="526" spans="1:16" x14ac:dyDescent="0.35">
      <c r="A526" s="13">
        <v>2027</v>
      </c>
      <c r="B526" s="13">
        <f t="shared" si="50"/>
        <v>2026</v>
      </c>
      <c r="C526" t="s">
        <v>394</v>
      </c>
      <c r="D526" t="s">
        <v>395</v>
      </c>
      <c r="E526" s="5">
        <v>696473937.22927511</v>
      </c>
      <c r="F526" s="13">
        <f>INDEX($R$3:$T$335,MATCH(Debt[[#This Row],[DistrictNumber]],$R$3:$R$335,0),3)</f>
        <v>1.6032900000000001</v>
      </c>
      <c r="G526" s="9">
        <f t="shared" si="53"/>
        <v>1116649.6988203246</v>
      </c>
      <c r="H526" s="11">
        <v>1.02</v>
      </c>
      <c r="I526" s="12" cm="1">
        <f t="array" ref="I526">INDEX(Debt[],MATCH(Debt[[#This Row],[Base Year]]&amp;Debt[[#This Row],[DistrictNumber]],Debt[[Fiscal Year]:[Fiscal Year]]&amp;Debt[[DistrictNumber]:[DistrictNumber]],0),9)*$H526</f>
        <v>1003131.4325954922</v>
      </c>
      <c r="J526" s="15">
        <f>IF(Debt[[#This Row],[Unadjusted Maximum Revenue]]/(Debt[[#This Row],[Proposed Taxable Valuation]]/1000)&gt;Debt[[#This Row],[Max Debt RATE]],Debt[[#This Row],[Max Debt RATE]],Debt[[#This Row],[Unadjusted Maximum Revenue]]/(Debt[[#This Row],[Proposed Taxable Valuation]]/1000))</f>
        <v>1.4403000298707047</v>
      </c>
      <c r="K526" s="26">
        <f>ROUND(Debt[[#This Row],[Proposed Taxable Valuation]]/1000*Debt[[#This Row],[Adjusted Rate]],0)</f>
        <v>1003131</v>
      </c>
      <c r="L526" s="19">
        <f t="shared" si="51"/>
        <v>-113518.26622483239</v>
      </c>
      <c r="M526" s="17">
        <f t="shared" si="54"/>
        <v>-0.16298997012929539</v>
      </c>
      <c r="N526">
        <v>628647991.47220922</v>
      </c>
      <c r="O526">
        <f>INDEX($R$3:$T$335,MATCH(Debt[[#This Row],[DistrictNumber]],$R$3:$R$335,0),3)</f>
        <v>1.6032900000000001</v>
      </c>
      <c r="P526" s="9">
        <f t="shared" si="52"/>
        <v>1007905.0382474784</v>
      </c>
    </row>
    <row r="527" spans="1:16" x14ac:dyDescent="0.35">
      <c r="A527" s="13">
        <v>2027</v>
      </c>
      <c r="B527" s="13">
        <f t="shared" si="50"/>
        <v>2026</v>
      </c>
      <c r="C527" t="s">
        <v>396</v>
      </c>
      <c r="D527" t="s">
        <v>397</v>
      </c>
      <c r="E527" s="5">
        <v>178242117.00420603</v>
      </c>
      <c r="F527" s="13">
        <f>INDEX($R$3:$T$335,MATCH(Debt[[#This Row],[DistrictNumber]],$R$3:$R$335,0),3)</f>
        <v>2.5142199999999999</v>
      </c>
      <c r="G527" s="9">
        <f t="shared" si="53"/>
        <v>448139.89541431487</v>
      </c>
      <c r="H527" s="11">
        <v>1.02</v>
      </c>
      <c r="I527" s="12" cm="1">
        <f t="array" ref="I527">INDEX(Debt[],MATCH(Debt[[#This Row],[Base Year]]&amp;Debt[[#This Row],[DistrictNumber]],Debt[[Fiscal Year]:[Fiscal Year]]&amp;Debt[[DistrictNumber]:[DistrictNumber]],0),9)*$H527</f>
        <v>383011.96341554401</v>
      </c>
      <c r="J527" s="15">
        <f>IF(Debt[[#This Row],[Unadjusted Maximum Revenue]]/(Debt[[#This Row],[Proposed Taxable Valuation]]/1000)&gt;Debt[[#This Row],[Max Debt RATE]],Debt[[#This Row],[Max Debt RATE]],Debt[[#This Row],[Unadjusted Maximum Revenue]]/(Debt[[#This Row],[Proposed Taxable Valuation]]/1000))</f>
        <v>2.1488297482828145</v>
      </c>
      <c r="K527" s="26">
        <f>ROUND(Debt[[#This Row],[Proposed Taxable Valuation]]/1000*Debt[[#This Row],[Adjusted Rate]],0)</f>
        <v>383012</v>
      </c>
      <c r="L527" s="19">
        <f t="shared" si="51"/>
        <v>-65127.931998770859</v>
      </c>
      <c r="M527" s="17">
        <f t="shared" si="54"/>
        <v>-0.36539025171718542</v>
      </c>
      <c r="N527">
        <v>154580522.96281847</v>
      </c>
      <c r="O527">
        <f>INDEX($R$3:$T$335,MATCH(Debt[[#This Row],[DistrictNumber]],$R$3:$R$335,0),3)</f>
        <v>2.5142199999999999</v>
      </c>
      <c r="P527" s="9">
        <f t="shared" si="52"/>
        <v>388649.44244357746</v>
      </c>
    </row>
    <row r="528" spans="1:16" x14ac:dyDescent="0.35">
      <c r="A528" s="13">
        <v>2027</v>
      </c>
      <c r="B528" s="13">
        <f t="shared" si="50"/>
        <v>2026</v>
      </c>
      <c r="C528" t="s">
        <v>398</v>
      </c>
      <c r="D528" t="s">
        <v>399</v>
      </c>
      <c r="E528" s="5">
        <v>383101508.23735297</v>
      </c>
      <c r="F528" s="13">
        <f>INDEX($R$3:$T$335,MATCH(Debt[[#This Row],[DistrictNumber]],$R$3:$R$335,0),3)</f>
        <v>2.31366</v>
      </c>
      <c r="G528" s="9">
        <f t="shared" si="53"/>
        <v>886366.63554843399</v>
      </c>
      <c r="H528" s="11">
        <v>1.02</v>
      </c>
      <c r="I528" s="12" cm="1">
        <f t="array" ref="I528">INDEX(Debt[],MATCH(Debt[[#This Row],[Base Year]]&amp;Debt[[#This Row],[DistrictNumber]],Debt[[Fiscal Year]:[Fiscal Year]]&amp;Debt[[DistrictNumber]:[DistrictNumber]],0),9)*$H528</f>
        <v>846045.67600758967</v>
      </c>
      <c r="J528" s="15">
        <f>IF(Debt[[#This Row],[Unadjusted Maximum Revenue]]/(Debt[[#This Row],[Proposed Taxable Valuation]]/1000)&gt;Debt[[#This Row],[Max Debt RATE]],Debt[[#This Row],[Max Debt RATE]],Debt[[#This Row],[Unadjusted Maximum Revenue]]/(Debt[[#This Row],[Proposed Taxable Valuation]]/1000))</f>
        <v>2.2084112377950147</v>
      </c>
      <c r="K528" s="26">
        <f>ROUND(Debt[[#This Row],[Proposed Taxable Valuation]]/1000*Debt[[#This Row],[Adjusted Rate]],0)</f>
        <v>846046</v>
      </c>
      <c r="L528" s="19">
        <f t="shared" si="51"/>
        <v>-40320.959540844313</v>
      </c>
      <c r="M528" s="17">
        <f t="shared" si="54"/>
        <v>-0.10524876220498536</v>
      </c>
      <c r="N528">
        <v>361886282.59590012</v>
      </c>
      <c r="O528">
        <f>INDEX($R$3:$T$335,MATCH(Debt[[#This Row],[DistrictNumber]],$R$3:$R$335,0),3)</f>
        <v>2.31366</v>
      </c>
      <c r="P528" s="9">
        <f t="shared" si="52"/>
        <v>837281.81659083033</v>
      </c>
    </row>
    <row r="529" spans="1:16" x14ac:dyDescent="0.35">
      <c r="A529" s="13">
        <v>2027</v>
      </c>
      <c r="B529" s="13">
        <f t="shared" si="50"/>
        <v>2026</v>
      </c>
      <c r="C529" t="s">
        <v>400</v>
      </c>
      <c r="D529" t="s">
        <v>401</v>
      </c>
      <c r="E529" s="5">
        <v>1372507076.7511039</v>
      </c>
      <c r="F529" s="13">
        <f>INDEX($R$3:$T$335,MATCH(Debt[[#This Row],[DistrictNumber]],$R$3:$R$335,0),3)</f>
        <v>2.4491700000000001</v>
      </c>
      <c r="G529" s="9">
        <f t="shared" si="53"/>
        <v>3361503.157166501</v>
      </c>
      <c r="H529" s="11">
        <v>1.02</v>
      </c>
      <c r="I529" s="12" cm="1">
        <f t="array" ref="I529">INDEX(Debt[],MATCH(Debt[[#This Row],[Base Year]]&amp;Debt[[#This Row],[DistrictNumber]],Debt[[Fiscal Year]:[Fiscal Year]]&amp;Debt[[DistrictNumber]:[DistrictNumber]],0),9)*$H529</f>
        <v>2804033.1105026552</v>
      </c>
      <c r="J529" s="15">
        <f>IF(Debt[[#This Row],[Unadjusted Maximum Revenue]]/(Debt[[#This Row],[Proposed Taxable Valuation]]/1000)&gt;Debt[[#This Row],[Max Debt RATE]],Debt[[#This Row],[Max Debt RATE]],Debt[[#This Row],[Unadjusted Maximum Revenue]]/(Debt[[#This Row],[Proposed Taxable Valuation]]/1000))</f>
        <v>2.0430008398500594</v>
      </c>
      <c r="K529" s="26">
        <f>ROUND(Debt[[#This Row],[Proposed Taxable Valuation]]/1000*Debt[[#This Row],[Adjusted Rate]],0)</f>
        <v>2804033</v>
      </c>
      <c r="L529" s="19">
        <f t="shared" si="51"/>
        <v>-557470.04666384589</v>
      </c>
      <c r="M529" s="17">
        <f t="shared" si="54"/>
        <v>-0.40616916014994064</v>
      </c>
      <c r="N529">
        <v>1178361007.7932</v>
      </c>
      <c r="O529">
        <f>INDEX($R$3:$T$335,MATCH(Debt[[#This Row],[DistrictNumber]],$R$3:$R$335,0),3)</f>
        <v>2.4491700000000001</v>
      </c>
      <c r="P529" s="9">
        <f t="shared" si="52"/>
        <v>2886006.4294568715</v>
      </c>
    </row>
    <row r="530" spans="1:16" x14ac:dyDescent="0.35">
      <c r="A530" s="13">
        <v>2027</v>
      </c>
      <c r="B530" s="13">
        <f t="shared" si="50"/>
        <v>2026</v>
      </c>
      <c r="C530" t="s">
        <v>402</v>
      </c>
      <c r="D530" t="s">
        <v>403</v>
      </c>
      <c r="E530" s="5">
        <v>428343585.54721695</v>
      </c>
      <c r="F530" s="13">
        <f>INDEX($R$3:$T$335,MATCH(Debt[[#This Row],[DistrictNumber]],$R$3:$R$335,0),3)</f>
        <v>2.6997399999999998</v>
      </c>
      <c r="G530" s="9">
        <f t="shared" si="53"/>
        <v>1156416.3116452433</v>
      </c>
      <c r="H530" s="11">
        <v>1.02</v>
      </c>
      <c r="I530" s="12" cm="1">
        <f t="array" ref="I530">INDEX(Debt[],MATCH(Debt[[#This Row],[Base Year]]&amp;Debt[[#This Row],[DistrictNumber]],Debt[[Fiscal Year]:[Fiscal Year]]&amp;Debt[[DistrictNumber]:[DistrictNumber]],0),9)*$H530</f>
        <v>1008340.9949995547</v>
      </c>
      <c r="J530" s="15">
        <f>IF(Debt[[#This Row],[Unadjusted Maximum Revenue]]/(Debt[[#This Row],[Proposed Taxable Valuation]]/1000)&gt;Debt[[#This Row],[Max Debt RATE]],Debt[[#This Row],[Max Debt RATE]],Debt[[#This Row],[Unadjusted Maximum Revenue]]/(Debt[[#This Row],[Proposed Taxable Valuation]]/1000))</f>
        <v>2.3540471458476033</v>
      </c>
      <c r="K530" s="26">
        <f>ROUND(Debt[[#This Row],[Proposed Taxable Valuation]]/1000*Debt[[#This Row],[Adjusted Rate]],0)</f>
        <v>1008341</v>
      </c>
      <c r="L530" s="19">
        <f t="shared" si="51"/>
        <v>-148075.31664568861</v>
      </c>
      <c r="M530" s="17">
        <f t="shared" si="54"/>
        <v>-0.34569285415239648</v>
      </c>
      <c r="N530">
        <v>390830399.73556459</v>
      </c>
      <c r="O530">
        <f>INDEX($R$3:$T$335,MATCH(Debt[[#This Row],[DistrictNumber]],$R$3:$R$335,0),3)</f>
        <v>2.6997399999999998</v>
      </c>
      <c r="P530" s="9">
        <f t="shared" si="52"/>
        <v>1055140.463382093</v>
      </c>
    </row>
    <row r="531" spans="1:16" x14ac:dyDescent="0.35">
      <c r="A531" s="13">
        <v>2027</v>
      </c>
      <c r="B531" s="13">
        <f t="shared" si="50"/>
        <v>2026</v>
      </c>
      <c r="C531" t="s">
        <v>404</v>
      </c>
      <c r="D531" t="s">
        <v>405</v>
      </c>
      <c r="E531" s="5">
        <v>359617081.70879799</v>
      </c>
      <c r="F531" s="13">
        <f>INDEX($R$3:$T$335,MATCH(Debt[[#This Row],[DistrictNumber]],$R$3:$R$335,0),3)</f>
        <v>0</v>
      </c>
      <c r="G531" s="9">
        <f t="shared" si="53"/>
        <v>0</v>
      </c>
      <c r="H531" s="11">
        <v>1.02</v>
      </c>
      <c r="I531" s="12" cm="1">
        <f t="array" ref="I531">INDEX(Debt[],MATCH(Debt[[#This Row],[Base Year]]&amp;Debt[[#This Row],[DistrictNumber]],Debt[[Fiscal Year]:[Fiscal Year]]&amp;Debt[[DistrictNumber]:[DistrictNumber]],0),9)*$H531</f>
        <v>0</v>
      </c>
      <c r="J531" s="15">
        <f>IF(Debt[[#This Row],[Unadjusted Maximum Revenue]]/(Debt[[#This Row],[Proposed Taxable Valuation]]/1000)&gt;Debt[[#This Row],[Max Debt RATE]],Debt[[#This Row],[Max Debt RATE]],Debt[[#This Row],[Unadjusted Maximum Revenue]]/(Debt[[#This Row],[Proposed Taxable Valuation]]/1000))</f>
        <v>0</v>
      </c>
      <c r="K531" s="26">
        <f>ROUND(Debt[[#This Row],[Proposed Taxable Valuation]]/1000*Debt[[#This Row],[Adjusted Rate]],0)</f>
        <v>0</v>
      </c>
      <c r="L531" s="19">
        <f t="shared" si="51"/>
        <v>0</v>
      </c>
      <c r="M531" s="17">
        <f t="shared" si="54"/>
        <v>0</v>
      </c>
      <c r="N531">
        <v>327586484.2347486</v>
      </c>
      <c r="O531">
        <f>INDEX($R$3:$T$335,MATCH(Debt[[#This Row],[DistrictNumber]],$R$3:$R$335,0),3)</f>
        <v>0</v>
      </c>
      <c r="P531" s="9">
        <f t="shared" si="52"/>
        <v>0</v>
      </c>
    </row>
    <row r="532" spans="1:16" x14ac:dyDescent="0.35">
      <c r="A532" s="13">
        <v>2027</v>
      </c>
      <c r="B532" s="13">
        <f t="shared" si="50"/>
        <v>2026</v>
      </c>
      <c r="C532" t="s">
        <v>406</v>
      </c>
      <c r="D532" t="s">
        <v>407</v>
      </c>
      <c r="E532" s="5">
        <v>491161574.42341506</v>
      </c>
      <c r="F532" s="13">
        <f>INDEX($R$3:$T$335,MATCH(Debt[[#This Row],[DistrictNumber]],$R$3:$R$335,0),3)</f>
        <v>0</v>
      </c>
      <c r="G532" s="9">
        <f t="shared" si="53"/>
        <v>0</v>
      </c>
      <c r="H532" s="11">
        <v>1.02</v>
      </c>
      <c r="I532" s="12" cm="1">
        <f t="array" ref="I532">INDEX(Debt[],MATCH(Debt[[#This Row],[Base Year]]&amp;Debt[[#This Row],[DistrictNumber]],Debt[[Fiscal Year]:[Fiscal Year]]&amp;Debt[[DistrictNumber]:[DistrictNumber]],0),9)*$H532</f>
        <v>0</v>
      </c>
      <c r="J532" s="15">
        <f>IF(Debt[[#This Row],[Unadjusted Maximum Revenue]]/(Debt[[#This Row],[Proposed Taxable Valuation]]/1000)&gt;Debt[[#This Row],[Max Debt RATE]],Debt[[#This Row],[Max Debt RATE]],Debt[[#This Row],[Unadjusted Maximum Revenue]]/(Debt[[#This Row],[Proposed Taxable Valuation]]/1000))</f>
        <v>0</v>
      </c>
      <c r="K532" s="26">
        <f>ROUND(Debt[[#This Row],[Proposed Taxable Valuation]]/1000*Debt[[#This Row],[Adjusted Rate]],0)</f>
        <v>0</v>
      </c>
      <c r="L532" s="19">
        <f t="shared" si="51"/>
        <v>0</v>
      </c>
      <c r="M532" s="17">
        <f t="shared" si="54"/>
        <v>0</v>
      </c>
      <c r="N532">
        <v>443705606.40753579</v>
      </c>
      <c r="O532">
        <f>INDEX($R$3:$T$335,MATCH(Debt[[#This Row],[DistrictNumber]],$R$3:$R$335,0),3)</f>
        <v>0</v>
      </c>
      <c r="P532" s="9">
        <f t="shared" si="52"/>
        <v>0</v>
      </c>
    </row>
    <row r="533" spans="1:16" x14ac:dyDescent="0.35">
      <c r="A533" s="13">
        <v>2027</v>
      </c>
      <c r="B533" s="13">
        <f t="shared" si="50"/>
        <v>2026</v>
      </c>
      <c r="C533" t="s">
        <v>408</v>
      </c>
      <c r="D533" t="s">
        <v>409</v>
      </c>
      <c r="E533" s="5">
        <v>635826538.42265987</v>
      </c>
      <c r="F533" s="13">
        <f>INDEX($R$3:$T$335,MATCH(Debt[[#This Row],[DistrictNumber]],$R$3:$R$335,0),3)</f>
        <v>0</v>
      </c>
      <c r="G533" s="9">
        <f t="shared" si="53"/>
        <v>0</v>
      </c>
      <c r="H533" s="11">
        <v>1.02</v>
      </c>
      <c r="I533" s="12" cm="1">
        <f t="array" ref="I533">INDEX(Debt[],MATCH(Debt[[#This Row],[Base Year]]&amp;Debt[[#This Row],[DistrictNumber]],Debt[[Fiscal Year]:[Fiscal Year]]&amp;Debt[[DistrictNumber]:[DistrictNumber]],0),9)*$H533</f>
        <v>0</v>
      </c>
      <c r="J533" s="15">
        <f>IF(Debt[[#This Row],[Unadjusted Maximum Revenue]]/(Debt[[#This Row],[Proposed Taxable Valuation]]/1000)&gt;Debt[[#This Row],[Max Debt RATE]],Debt[[#This Row],[Max Debt RATE]],Debt[[#This Row],[Unadjusted Maximum Revenue]]/(Debt[[#This Row],[Proposed Taxable Valuation]]/1000))</f>
        <v>0</v>
      </c>
      <c r="K533" s="26">
        <f>ROUND(Debt[[#This Row],[Proposed Taxable Valuation]]/1000*Debt[[#This Row],[Adjusted Rate]],0)</f>
        <v>0</v>
      </c>
      <c r="L533" s="19">
        <f t="shared" si="51"/>
        <v>0</v>
      </c>
      <c r="M533" s="17">
        <f t="shared" si="54"/>
        <v>0</v>
      </c>
      <c r="N533">
        <v>563795695.25083721</v>
      </c>
      <c r="O533">
        <f>INDEX($R$3:$T$335,MATCH(Debt[[#This Row],[DistrictNumber]],$R$3:$R$335,0),3)</f>
        <v>0</v>
      </c>
      <c r="P533" s="9">
        <f t="shared" si="52"/>
        <v>0</v>
      </c>
    </row>
    <row r="534" spans="1:16" x14ac:dyDescent="0.35">
      <c r="A534" s="13">
        <v>2027</v>
      </c>
      <c r="B534" s="13">
        <f t="shared" si="50"/>
        <v>2026</v>
      </c>
      <c r="C534" t="s">
        <v>410</v>
      </c>
      <c r="D534" t="s">
        <v>411</v>
      </c>
      <c r="E534" s="5">
        <v>581172410.27559471</v>
      </c>
      <c r="F534" s="13">
        <f>INDEX($R$3:$T$335,MATCH(Debt[[#This Row],[DistrictNumber]],$R$3:$R$335,0),3)</f>
        <v>0</v>
      </c>
      <c r="G534" s="9">
        <f t="shared" si="53"/>
        <v>0</v>
      </c>
      <c r="H534" s="11">
        <v>1.02</v>
      </c>
      <c r="I534" s="12" cm="1">
        <f t="array" ref="I534">INDEX(Debt[],MATCH(Debt[[#This Row],[Base Year]]&amp;Debt[[#This Row],[DistrictNumber]],Debt[[Fiscal Year]:[Fiscal Year]]&amp;Debt[[DistrictNumber]:[DistrictNumber]],0),9)*$H534</f>
        <v>0</v>
      </c>
      <c r="J534" s="15">
        <f>IF(Debt[[#This Row],[Unadjusted Maximum Revenue]]/(Debt[[#This Row],[Proposed Taxable Valuation]]/1000)&gt;Debt[[#This Row],[Max Debt RATE]],Debt[[#This Row],[Max Debt RATE]],Debt[[#This Row],[Unadjusted Maximum Revenue]]/(Debt[[#This Row],[Proposed Taxable Valuation]]/1000))</f>
        <v>0</v>
      </c>
      <c r="K534" s="26">
        <f>ROUND(Debt[[#This Row],[Proposed Taxable Valuation]]/1000*Debt[[#This Row],[Adjusted Rate]],0)</f>
        <v>0</v>
      </c>
      <c r="L534" s="19">
        <f t="shared" si="51"/>
        <v>0</v>
      </c>
      <c r="M534" s="17">
        <f t="shared" si="54"/>
        <v>0</v>
      </c>
      <c r="N534">
        <v>548748406.94460702</v>
      </c>
      <c r="O534">
        <f>INDEX($R$3:$T$335,MATCH(Debt[[#This Row],[DistrictNumber]],$R$3:$R$335,0),3)</f>
        <v>0</v>
      </c>
      <c r="P534" s="9">
        <f t="shared" si="52"/>
        <v>0</v>
      </c>
    </row>
    <row r="535" spans="1:16" x14ac:dyDescent="0.35">
      <c r="A535" s="13">
        <v>2027</v>
      </c>
      <c r="B535" s="13">
        <f t="shared" si="50"/>
        <v>2026</v>
      </c>
      <c r="C535" t="s">
        <v>412</v>
      </c>
      <c r="D535" t="s">
        <v>413</v>
      </c>
      <c r="E535" s="5">
        <v>361228779.56136703</v>
      </c>
      <c r="F535" s="13">
        <f>INDEX($R$3:$T$335,MATCH(Debt[[#This Row],[DistrictNumber]],$R$3:$R$335,0),3)</f>
        <v>0</v>
      </c>
      <c r="G535" s="9">
        <f t="shared" si="53"/>
        <v>0</v>
      </c>
      <c r="H535" s="11">
        <v>1.02</v>
      </c>
      <c r="I535" s="12" cm="1">
        <f t="array" ref="I535">INDEX(Debt[],MATCH(Debt[[#This Row],[Base Year]]&amp;Debt[[#This Row],[DistrictNumber]],Debt[[Fiscal Year]:[Fiscal Year]]&amp;Debt[[DistrictNumber]:[DistrictNumber]],0),9)*$H535</f>
        <v>0</v>
      </c>
      <c r="J535" s="15">
        <f>IF(Debt[[#This Row],[Unadjusted Maximum Revenue]]/(Debt[[#This Row],[Proposed Taxable Valuation]]/1000)&gt;Debt[[#This Row],[Max Debt RATE]],Debt[[#This Row],[Max Debt RATE]],Debt[[#This Row],[Unadjusted Maximum Revenue]]/(Debt[[#This Row],[Proposed Taxable Valuation]]/1000))</f>
        <v>0</v>
      </c>
      <c r="K535" s="26">
        <f>ROUND(Debt[[#This Row],[Proposed Taxable Valuation]]/1000*Debt[[#This Row],[Adjusted Rate]],0)</f>
        <v>0</v>
      </c>
      <c r="L535" s="19">
        <f t="shared" si="51"/>
        <v>0</v>
      </c>
      <c r="M535" s="17">
        <f t="shared" si="54"/>
        <v>0</v>
      </c>
      <c r="N535">
        <v>343435788.05423975</v>
      </c>
      <c r="O535">
        <f>INDEX($R$3:$T$335,MATCH(Debt[[#This Row],[DistrictNumber]],$R$3:$R$335,0),3)</f>
        <v>0</v>
      </c>
      <c r="P535" s="9">
        <f t="shared" si="52"/>
        <v>0</v>
      </c>
    </row>
    <row r="536" spans="1:16" x14ac:dyDescent="0.35">
      <c r="A536" s="13">
        <v>2027</v>
      </c>
      <c r="B536" s="13">
        <f t="shared" si="50"/>
        <v>2026</v>
      </c>
      <c r="C536" t="s">
        <v>414</v>
      </c>
      <c r="D536" t="s">
        <v>415</v>
      </c>
      <c r="E536" s="5">
        <v>339403637.94016498</v>
      </c>
      <c r="F536" s="13">
        <f>INDEX($R$3:$T$335,MATCH(Debt[[#This Row],[DistrictNumber]],$R$3:$R$335,0),3)</f>
        <v>2.5779100000000001</v>
      </c>
      <c r="G536" s="9">
        <f t="shared" si="53"/>
        <v>874952.03228233079</v>
      </c>
      <c r="H536" s="11">
        <v>1.02</v>
      </c>
      <c r="I536" s="12" cm="1">
        <f t="array" ref="I536">INDEX(Debt[],MATCH(Debt[[#This Row],[Base Year]]&amp;Debt[[#This Row],[DistrictNumber]],Debt[[Fiscal Year]:[Fiscal Year]]&amp;Debt[[DistrictNumber]:[DistrictNumber]],0),9)*$H536</f>
        <v>779754.26689819503</v>
      </c>
      <c r="J536" s="15">
        <f>IF(Debt[[#This Row],[Unadjusted Maximum Revenue]]/(Debt[[#This Row],[Proposed Taxable Valuation]]/1000)&gt;Debt[[#This Row],[Max Debt RATE]],Debt[[#This Row],[Max Debt RATE]],Debt[[#This Row],[Unadjusted Maximum Revenue]]/(Debt[[#This Row],[Proposed Taxable Valuation]]/1000))</f>
        <v>2.2974245993075106</v>
      </c>
      <c r="K536" s="26">
        <f>ROUND(Debt[[#This Row],[Proposed Taxable Valuation]]/1000*Debt[[#This Row],[Adjusted Rate]],0)</f>
        <v>779754</v>
      </c>
      <c r="L536" s="19">
        <f t="shared" si="51"/>
        <v>-95197.765384135768</v>
      </c>
      <c r="M536" s="17">
        <f t="shared" si="54"/>
        <v>-0.28048540069248951</v>
      </c>
      <c r="N536">
        <v>302198116.2041356</v>
      </c>
      <c r="O536">
        <f>INDEX($R$3:$T$335,MATCH(Debt[[#This Row],[DistrictNumber]],$R$3:$R$335,0),3)</f>
        <v>2.5779100000000001</v>
      </c>
      <c r="P536" s="9">
        <f t="shared" si="52"/>
        <v>779039.54574380326</v>
      </c>
    </row>
    <row r="537" spans="1:16" x14ac:dyDescent="0.35">
      <c r="A537" s="13">
        <v>2027</v>
      </c>
      <c r="B537" s="13">
        <f t="shared" si="50"/>
        <v>2026</v>
      </c>
      <c r="C537" t="s">
        <v>416</v>
      </c>
      <c r="D537" t="s">
        <v>417</v>
      </c>
      <c r="E537" s="5">
        <v>422920936.93313098</v>
      </c>
      <c r="F537" s="13">
        <f>INDEX($R$3:$T$335,MATCH(Debt[[#This Row],[DistrictNumber]],$R$3:$R$335,0),3)</f>
        <v>2.6950799999999999</v>
      </c>
      <c r="G537" s="9">
        <f t="shared" si="53"/>
        <v>1139805.7587097425</v>
      </c>
      <c r="H537" s="11">
        <v>1.02</v>
      </c>
      <c r="I537" s="12" cm="1">
        <f t="array" ref="I537">INDEX(Debt[],MATCH(Debt[[#This Row],[Base Year]]&amp;Debt[[#This Row],[DistrictNumber]],Debt[[Fiscal Year]:[Fiscal Year]]&amp;Debt[[DistrictNumber]:[DistrictNumber]],0),9)*$H537</f>
        <v>1040707.2824325361</v>
      </c>
      <c r="J537" s="15">
        <f>IF(Debt[[#This Row],[Unadjusted Maximum Revenue]]/(Debt[[#This Row],[Proposed Taxable Valuation]]/1000)&gt;Debt[[#This Row],[Max Debt RATE]],Debt[[#This Row],[Max Debt RATE]],Debt[[#This Row],[Unadjusted Maximum Revenue]]/(Debt[[#This Row],[Proposed Taxable Valuation]]/1000))</f>
        <v>2.4607608457017225</v>
      </c>
      <c r="K537" s="26">
        <f>ROUND(Debt[[#This Row],[Proposed Taxable Valuation]]/1000*Debt[[#This Row],[Adjusted Rate]],0)</f>
        <v>1040707</v>
      </c>
      <c r="L537" s="19">
        <f t="shared" si="51"/>
        <v>-99098.476277206326</v>
      </c>
      <c r="M537" s="17">
        <f t="shared" si="54"/>
        <v>-0.23431915429827743</v>
      </c>
      <c r="N537">
        <v>396181760.74157166</v>
      </c>
      <c r="O537">
        <f>INDEX($R$3:$T$335,MATCH(Debt[[#This Row],[DistrictNumber]],$R$3:$R$335,0),3)</f>
        <v>2.6950799999999999</v>
      </c>
      <c r="P537" s="9">
        <f t="shared" si="52"/>
        <v>1067741.539739395</v>
      </c>
    </row>
    <row r="538" spans="1:16" x14ac:dyDescent="0.35">
      <c r="A538" s="13">
        <v>2027</v>
      </c>
      <c r="B538" s="13">
        <f t="shared" si="50"/>
        <v>2026</v>
      </c>
      <c r="C538" t="s">
        <v>418</v>
      </c>
      <c r="D538" t="s">
        <v>419</v>
      </c>
      <c r="E538" s="5">
        <v>1071210285.432044</v>
      </c>
      <c r="F538" s="13">
        <f>INDEX($R$3:$T$335,MATCH(Debt[[#This Row],[DistrictNumber]],$R$3:$R$335,0),3)</f>
        <v>3.15</v>
      </c>
      <c r="G538" s="9">
        <f t="shared" si="53"/>
        <v>3374312.3991109384</v>
      </c>
      <c r="H538" s="11">
        <v>1.02</v>
      </c>
      <c r="I538" s="12" cm="1">
        <f t="array" ref="I538">INDEX(Debt[],MATCH(Debt[[#This Row],[Base Year]]&amp;Debt[[#This Row],[DistrictNumber]],Debt[[Fiscal Year]:[Fiscal Year]]&amp;Debt[[DistrictNumber]:[DistrictNumber]],0),9)*$H538</f>
        <v>2556729.7067339998</v>
      </c>
      <c r="J538" s="15">
        <f>IF(Debt[[#This Row],[Unadjusted Maximum Revenue]]/(Debt[[#This Row],[Proposed Taxable Valuation]]/1000)&gt;Debt[[#This Row],[Max Debt RATE]],Debt[[#This Row],[Max Debt RATE]],Debt[[#This Row],[Unadjusted Maximum Revenue]]/(Debt[[#This Row],[Proposed Taxable Valuation]]/1000))</f>
        <v>2.3867673243100085</v>
      </c>
      <c r="K538" s="26">
        <f>ROUND(Debt[[#This Row],[Proposed Taxable Valuation]]/1000*Debt[[#This Row],[Adjusted Rate]],0)</f>
        <v>2556730</v>
      </c>
      <c r="L538" s="19">
        <f t="shared" si="51"/>
        <v>-817582.69237693865</v>
      </c>
      <c r="M538" s="17">
        <f t="shared" si="54"/>
        <v>-0.76323267568999142</v>
      </c>
      <c r="N538">
        <v>893406992.33781433</v>
      </c>
      <c r="O538">
        <f>INDEX($R$3:$T$335,MATCH(Debt[[#This Row],[DistrictNumber]],$R$3:$R$335,0),3)</f>
        <v>3.15</v>
      </c>
      <c r="P538" s="9">
        <f t="shared" si="52"/>
        <v>2814232.025864115</v>
      </c>
    </row>
    <row r="539" spans="1:16" x14ac:dyDescent="0.35">
      <c r="A539" s="13">
        <v>2027</v>
      </c>
      <c r="B539" s="13">
        <f t="shared" si="50"/>
        <v>2026</v>
      </c>
      <c r="C539" t="s">
        <v>420</v>
      </c>
      <c r="D539" t="s">
        <v>421</v>
      </c>
      <c r="E539" s="5">
        <v>2026344646.1508055</v>
      </c>
      <c r="F539" s="13">
        <f>INDEX($R$3:$T$335,MATCH(Debt[[#This Row],[DistrictNumber]],$R$3:$R$335,0),3)</f>
        <v>1.22235</v>
      </c>
      <c r="G539" s="9">
        <f t="shared" si="53"/>
        <v>2476902.3782224371</v>
      </c>
      <c r="H539" s="11">
        <v>1.02</v>
      </c>
      <c r="I539" s="12" cm="1">
        <f t="array" ref="I539">INDEX(Debt[],MATCH(Debt[[#This Row],[Base Year]]&amp;Debt[[#This Row],[DistrictNumber]],Debt[[Fiscal Year]:[Fiscal Year]]&amp;Debt[[DistrictNumber]:[DistrictNumber]],0),9)*$H539</f>
        <v>2083110.3778491542</v>
      </c>
      <c r="J539" s="15">
        <f>IF(Debt[[#This Row],[Unadjusted Maximum Revenue]]/(Debt[[#This Row],[Proposed Taxable Valuation]]/1000)&gt;Debt[[#This Row],[Max Debt RATE]],Debt[[#This Row],[Max Debt RATE]],Debt[[#This Row],[Unadjusted Maximum Revenue]]/(Debt[[#This Row],[Proposed Taxable Valuation]]/1000))</f>
        <v>1.0280138582576164</v>
      </c>
      <c r="K539" s="26">
        <f>ROUND(Debt[[#This Row],[Proposed Taxable Valuation]]/1000*Debt[[#This Row],[Adjusted Rate]],0)</f>
        <v>2083110</v>
      </c>
      <c r="L539" s="19">
        <f t="shared" si="51"/>
        <v>-393792.00037328294</v>
      </c>
      <c r="M539" s="17">
        <f t="shared" si="54"/>
        <v>-0.19433614174238367</v>
      </c>
      <c r="N539">
        <v>1755766447.2430363</v>
      </c>
      <c r="O539">
        <f>INDEX($R$3:$T$335,MATCH(Debt[[#This Row],[DistrictNumber]],$R$3:$R$335,0),3)</f>
        <v>1.22235</v>
      </c>
      <c r="P539" s="9">
        <f t="shared" si="52"/>
        <v>2146161.1167875254</v>
      </c>
    </row>
    <row r="540" spans="1:16" x14ac:dyDescent="0.35">
      <c r="A540" s="13">
        <v>2027</v>
      </c>
      <c r="B540" s="13">
        <f t="shared" si="50"/>
        <v>2026</v>
      </c>
      <c r="C540" t="s">
        <v>422</v>
      </c>
      <c r="D540" t="s">
        <v>423</v>
      </c>
      <c r="E540" s="5">
        <v>295662566.98702997</v>
      </c>
      <c r="F540" s="13">
        <f>INDEX($R$3:$T$335,MATCH(Debt[[#This Row],[DistrictNumber]],$R$3:$R$335,0),3)</f>
        <v>4.05</v>
      </c>
      <c r="G540" s="9">
        <f t="shared" si="53"/>
        <v>1197433.3962974714</v>
      </c>
      <c r="H540" s="11">
        <v>1.02</v>
      </c>
      <c r="I540" s="12" cm="1">
        <f t="array" ref="I540">INDEX(Debt[],MATCH(Debt[[#This Row],[Base Year]]&amp;Debt[[#This Row],[DistrictNumber]],Debt[[Fiscal Year]:[Fiscal Year]]&amp;Debt[[DistrictNumber]:[DistrictNumber]],0),9)*$H540</f>
        <v>1105224.813423</v>
      </c>
      <c r="J540" s="15">
        <f>IF(Debt[[#This Row],[Unadjusted Maximum Revenue]]/(Debt[[#This Row],[Proposed Taxable Valuation]]/1000)&gt;Debt[[#This Row],[Max Debt RATE]],Debt[[#This Row],[Max Debt RATE]],Debt[[#This Row],[Unadjusted Maximum Revenue]]/(Debt[[#This Row],[Proposed Taxable Valuation]]/1000))</f>
        <v>3.7381289917282077</v>
      </c>
      <c r="K540" s="26">
        <f>ROUND(Debt[[#This Row],[Proposed Taxable Valuation]]/1000*Debt[[#This Row],[Adjusted Rate]],0)</f>
        <v>1105225</v>
      </c>
      <c r="L540" s="19">
        <f t="shared" si="51"/>
        <v>-92208.582874471322</v>
      </c>
      <c r="M540" s="17">
        <f t="shared" si="54"/>
        <v>-0.31187100827179215</v>
      </c>
      <c r="N540">
        <v>269983174.13427943</v>
      </c>
      <c r="O540">
        <f>INDEX($R$3:$T$335,MATCH(Debt[[#This Row],[DistrictNumber]],$R$3:$R$335,0),3)</f>
        <v>4.05</v>
      </c>
      <c r="P540" s="9">
        <f t="shared" si="52"/>
        <v>1093431.8552438316</v>
      </c>
    </row>
    <row r="541" spans="1:16" x14ac:dyDescent="0.35">
      <c r="A541" s="13">
        <v>2027</v>
      </c>
      <c r="B541" s="13">
        <f t="shared" si="50"/>
        <v>2026</v>
      </c>
      <c r="C541" t="s">
        <v>424</v>
      </c>
      <c r="D541" t="s">
        <v>425</v>
      </c>
      <c r="E541" s="5">
        <v>485639018.27975917</v>
      </c>
      <c r="F541" s="13">
        <f>INDEX($R$3:$T$335,MATCH(Debt[[#This Row],[DistrictNumber]],$R$3:$R$335,0),3)</f>
        <v>0</v>
      </c>
      <c r="G541" s="9">
        <f t="shared" si="53"/>
        <v>0</v>
      </c>
      <c r="H541" s="11">
        <v>1.02</v>
      </c>
      <c r="I541" s="12" cm="1">
        <f t="array" ref="I541">INDEX(Debt[],MATCH(Debt[[#This Row],[Base Year]]&amp;Debt[[#This Row],[DistrictNumber]],Debt[[Fiscal Year]:[Fiscal Year]]&amp;Debt[[DistrictNumber]:[DistrictNumber]],0),9)*$H541</f>
        <v>0</v>
      </c>
      <c r="J541" s="15">
        <f>IF(Debt[[#This Row],[Unadjusted Maximum Revenue]]/(Debt[[#This Row],[Proposed Taxable Valuation]]/1000)&gt;Debt[[#This Row],[Max Debt RATE]],Debt[[#This Row],[Max Debt RATE]],Debt[[#This Row],[Unadjusted Maximum Revenue]]/(Debt[[#This Row],[Proposed Taxable Valuation]]/1000))</f>
        <v>0</v>
      </c>
      <c r="K541" s="26">
        <f>ROUND(Debt[[#This Row],[Proposed Taxable Valuation]]/1000*Debt[[#This Row],[Adjusted Rate]],0)</f>
        <v>0</v>
      </c>
      <c r="L541" s="19">
        <f t="shared" si="51"/>
        <v>0</v>
      </c>
      <c r="M541" s="17">
        <f t="shared" si="54"/>
        <v>0</v>
      </c>
      <c r="N541">
        <v>460491479.43333244</v>
      </c>
      <c r="O541">
        <f>INDEX($R$3:$T$335,MATCH(Debt[[#This Row],[DistrictNumber]],$R$3:$R$335,0),3)</f>
        <v>0</v>
      </c>
      <c r="P541" s="9">
        <f t="shared" si="52"/>
        <v>0</v>
      </c>
    </row>
    <row r="542" spans="1:16" x14ac:dyDescent="0.35">
      <c r="A542" s="13">
        <v>2027</v>
      </c>
      <c r="B542" s="13">
        <f t="shared" si="50"/>
        <v>2026</v>
      </c>
      <c r="C542" t="s">
        <v>426</v>
      </c>
      <c r="D542" t="s">
        <v>427</v>
      </c>
      <c r="E542" s="5">
        <v>300345981.726466</v>
      </c>
      <c r="F542" s="13">
        <f>INDEX($R$3:$T$335,MATCH(Debt[[#This Row],[DistrictNumber]],$R$3:$R$335,0),3)</f>
        <v>1.99149</v>
      </c>
      <c r="G542" s="9">
        <f t="shared" si="53"/>
        <v>598136.01914843975</v>
      </c>
      <c r="H542" s="11">
        <v>1.02</v>
      </c>
      <c r="I542" s="12" cm="1">
        <f t="array" ref="I542">INDEX(Debt[],MATCH(Debt[[#This Row],[Base Year]]&amp;Debt[[#This Row],[DistrictNumber]],Debt[[Fiscal Year]:[Fiscal Year]]&amp;Debt[[DistrictNumber]:[DistrictNumber]],0),9)*$H542</f>
        <v>544039.19640586432</v>
      </c>
      <c r="J542" s="15">
        <f>IF(Debt[[#This Row],[Unadjusted Maximum Revenue]]/(Debt[[#This Row],[Proposed Taxable Valuation]]/1000)&gt;Debt[[#This Row],[Max Debt RATE]],Debt[[#This Row],[Max Debt RATE]],Debt[[#This Row],[Unadjusted Maximum Revenue]]/(Debt[[#This Row],[Proposed Taxable Valuation]]/1000))</f>
        <v>1.8113749792109322</v>
      </c>
      <c r="K542" s="26">
        <f>ROUND(Debt[[#This Row],[Proposed Taxable Valuation]]/1000*Debt[[#This Row],[Adjusted Rate]],0)</f>
        <v>544039</v>
      </c>
      <c r="L542" s="19">
        <f t="shared" si="51"/>
        <v>-54096.82274257543</v>
      </c>
      <c r="M542" s="17">
        <f t="shared" si="54"/>
        <v>-0.18011502078906783</v>
      </c>
      <c r="N542">
        <v>270449881.34895235</v>
      </c>
      <c r="O542">
        <f>INDEX($R$3:$T$335,MATCH(Debt[[#This Row],[DistrictNumber]],$R$3:$R$335,0),3)</f>
        <v>1.99149</v>
      </c>
      <c r="P542" s="9">
        <f t="shared" si="52"/>
        <v>538598.23420762515</v>
      </c>
    </row>
    <row r="543" spans="1:16" x14ac:dyDescent="0.35">
      <c r="A543" s="13">
        <v>2027</v>
      </c>
      <c r="B543" s="13">
        <f t="shared" si="50"/>
        <v>2026</v>
      </c>
      <c r="C543" t="s">
        <v>428</v>
      </c>
      <c r="D543" t="s">
        <v>429</v>
      </c>
      <c r="E543" s="5">
        <v>449256703.73638648</v>
      </c>
      <c r="F543" s="13">
        <f>INDEX($R$3:$T$335,MATCH(Debt[[#This Row],[DistrictNumber]],$R$3:$R$335,0),3)</f>
        <v>1.0649500000000001</v>
      </c>
      <c r="G543" s="9">
        <f t="shared" si="53"/>
        <v>478435.92664406484</v>
      </c>
      <c r="H543" s="11">
        <v>1.02</v>
      </c>
      <c r="I543" s="12" cm="1">
        <f t="array" ref="I543">INDEX(Debt[],MATCH(Debt[[#This Row],[Base Year]]&amp;Debt[[#This Row],[DistrictNumber]],Debt[[Fiscal Year]:[Fiscal Year]]&amp;Debt[[DistrictNumber]:[DistrictNumber]],0),9)*$H543</f>
        <v>425469.71742915304</v>
      </c>
      <c r="J543" s="15">
        <f>IF(Debt[[#This Row],[Unadjusted Maximum Revenue]]/(Debt[[#This Row],[Proposed Taxable Valuation]]/1000)&gt;Debt[[#This Row],[Max Debt RATE]],Debt[[#This Row],[Max Debt RATE]],Debt[[#This Row],[Unadjusted Maximum Revenue]]/(Debt[[#This Row],[Proposed Taxable Valuation]]/1000))</f>
        <v>0.94705257348548966</v>
      </c>
      <c r="K543" s="26">
        <f>ROUND(Debt[[#This Row],[Proposed Taxable Valuation]]/1000*Debt[[#This Row],[Adjusted Rate]],0)</f>
        <v>425470</v>
      </c>
      <c r="L543" s="19">
        <f t="shared" si="51"/>
        <v>-52966.209214911796</v>
      </c>
      <c r="M543" s="17">
        <f t="shared" si="54"/>
        <v>-0.11789742651451041</v>
      </c>
      <c r="N543">
        <v>408717388.37504303</v>
      </c>
      <c r="O543">
        <f>INDEX($R$3:$T$335,MATCH(Debt[[#This Row],[DistrictNumber]],$R$3:$R$335,0),3)</f>
        <v>1.0649500000000001</v>
      </c>
      <c r="P543" s="9">
        <f t="shared" si="52"/>
        <v>435263.58275000216</v>
      </c>
    </row>
    <row r="544" spans="1:16" x14ac:dyDescent="0.35">
      <c r="A544" s="13">
        <v>2027</v>
      </c>
      <c r="B544" s="13">
        <f t="shared" si="50"/>
        <v>2026</v>
      </c>
      <c r="C544" t="s">
        <v>430</v>
      </c>
      <c r="D544" t="s">
        <v>431</v>
      </c>
      <c r="E544" s="5">
        <v>1926333174.8824997</v>
      </c>
      <c r="F544" s="13">
        <f>INDEX($R$3:$T$335,MATCH(Debt[[#This Row],[DistrictNumber]],$R$3:$R$335,0),3)</f>
        <v>4.0481199999999999</v>
      </c>
      <c r="G544" s="9">
        <f t="shared" si="53"/>
        <v>7798027.851905345</v>
      </c>
      <c r="H544" s="11">
        <v>1.02</v>
      </c>
      <c r="I544" s="12" cm="1">
        <f t="array" ref="I544">INDEX(Debt[],MATCH(Debt[[#This Row],[Base Year]]&amp;Debt[[#This Row],[DistrictNumber]],Debt[[Fiscal Year]:[Fiscal Year]]&amp;Debt[[DistrictNumber]:[DistrictNumber]],0),9)*$H544</f>
        <v>5974887.8671150403</v>
      </c>
      <c r="J544" s="15">
        <f>IF(Debt[[#This Row],[Unadjusted Maximum Revenue]]/(Debt[[#This Row],[Proposed Taxable Valuation]]/1000)&gt;Debt[[#This Row],[Max Debt RATE]],Debt[[#This Row],[Max Debt RATE]],Debt[[#This Row],[Unadjusted Maximum Revenue]]/(Debt[[#This Row],[Proposed Taxable Valuation]]/1000))</f>
        <v>3.1016897518153836</v>
      </c>
      <c r="K544" s="26">
        <f>ROUND(Debt[[#This Row],[Proposed Taxable Valuation]]/1000*Debt[[#This Row],[Adjusted Rate]],0)</f>
        <v>5974888</v>
      </c>
      <c r="L544" s="19">
        <f t="shared" si="51"/>
        <v>-1823139.9847903047</v>
      </c>
      <c r="M544" s="17">
        <f t="shared" si="54"/>
        <v>-0.9464302481846163</v>
      </c>
      <c r="N544">
        <v>1637558622.0065246</v>
      </c>
      <c r="O544">
        <f>INDEX($R$3:$T$335,MATCH(Debt[[#This Row],[DistrictNumber]],$R$3:$R$335,0),3)</f>
        <v>4.0481199999999999</v>
      </c>
      <c r="P544" s="9">
        <f t="shared" si="52"/>
        <v>6629033.8089170521</v>
      </c>
    </row>
    <row r="545" spans="1:16" x14ac:dyDescent="0.35">
      <c r="A545" s="13">
        <v>2027</v>
      </c>
      <c r="B545" s="13">
        <f t="shared" si="50"/>
        <v>2026</v>
      </c>
      <c r="C545" t="s">
        <v>432</v>
      </c>
      <c r="D545" t="s">
        <v>433</v>
      </c>
      <c r="E545" s="5">
        <v>879121902.44897461</v>
      </c>
      <c r="F545" s="13">
        <f>INDEX($R$3:$T$335,MATCH(Debt[[#This Row],[DistrictNumber]],$R$3:$R$335,0),3)</f>
        <v>2.6976300000000002</v>
      </c>
      <c r="G545" s="9">
        <f t="shared" si="53"/>
        <v>2371545.6177034276</v>
      </c>
      <c r="H545" s="11">
        <v>1.02</v>
      </c>
      <c r="I545" s="12" cm="1">
        <f t="array" ref="I545">INDEX(Debt[],MATCH(Debt[[#This Row],[Base Year]]&amp;Debt[[#This Row],[DistrictNumber]],Debt[[Fiscal Year]:[Fiscal Year]]&amp;Debt[[DistrictNumber]:[DistrictNumber]],0),9)*$H545</f>
        <v>2141751.9073338183</v>
      </c>
      <c r="J545" s="15">
        <f>IF(Debt[[#This Row],[Unadjusted Maximum Revenue]]/(Debt[[#This Row],[Proposed Taxable Valuation]]/1000)&gt;Debt[[#This Row],[Max Debt RATE]],Debt[[#This Row],[Max Debt RATE]],Debt[[#This Row],[Unadjusted Maximum Revenue]]/(Debt[[#This Row],[Proposed Taxable Valuation]]/1000))</f>
        <v>2.4362399587219112</v>
      </c>
      <c r="K545" s="26">
        <f>ROUND(Debt[[#This Row],[Proposed Taxable Valuation]]/1000*Debt[[#This Row],[Adjusted Rate]],0)</f>
        <v>2141752</v>
      </c>
      <c r="L545" s="19">
        <f t="shared" si="51"/>
        <v>-229793.7103696093</v>
      </c>
      <c r="M545" s="17">
        <f t="shared" si="54"/>
        <v>-0.26139004127808896</v>
      </c>
      <c r="N545">
        <v>816841846.90360081</v>
      </c>
      <c r="O545">
        <f>INDEX($R$3:$T$335,MATCH(Debt[[#This Row],[DistrictNumber]],$R$3:$R$335,0),3)</f>
        <v>2.6976300000000002</v>
      </c>
      <c r="P545" s="9">
        <f t="shared" si="52"/>
        <v>2203537.0714625609</v>
      </c>
    </row>
    <row r="546" spans="1:16" x14ac:dyDescent="0.35">
      <c r="A546" s="13">
        <v>2027</v>
      </c>
      <c r="B546" s="13">
        <f t="shared" si="50"/>
        <v>2026</v>
      </c>
      <c r="C546" t="s">
        <v>434</v>
      </c>
      <c r="D546" t="s">
        <v>435</v>
      </c>
      <c r="E546" s="5">
        <v>493162069.79523629</v>
      </c>
      <c r="F546" s="13">
        <f>INDEX($R$3:$T$335,MATCH(Debt[[#This Row],[DistrictNumber]],$R$3:$R$335,0),3)</f>
        <v>0</v>
      </c>
      <c r="G546" s="9">
        <f t="shared" si="53"/>
        <v>0</v>
      </c>
      <c r="H546" s="11">
        <v>1.02</v>
      </c>
      <c r="I546" s="12" cm="1">
        <f t="array" ref="I546">INDEX(Debt[],MATCH(Debt[[#This Row],[Base Year]]&amp;Debt[[#This Row],[DistrictNumber]],Debt[[Fiscal Year]:[Fiscal Year]]&amp;Debt[[DistrictNumber]:[DistrictNumber]],0),9)*$H546</f>
        <v>0</v>
      </c>
      <c r="J546" s="15">
        <f>IF(Debt[[#This Row],[Unadjusted Maximum Revenue]]/(Debt[[#This Row],[Proposed Taxable Valuation]]/1000)&gt;Debt[[#This Row],[Max Debt RATE]],Debt[[#This Row],[Max Debt RATE]],Debt[[#This Row],[Unadjusted Maximum Revenue]]/(Debt[[#This Row],[Proposed Taxable Valuation]]/1000))</f>
        <v>0</v>
      </c>
      <c r="K546" s="26">
        <f>ROUND(Debt[[#This Row],[Proposed Taxable Valuation]]/1000*Debt[[#This Row],[Adjusted Rate]],0)</f>
        <v>0</v>
      </c>
      <c r="L546" s="19">
        <f t="shared" si="51"/>
        <v>0</v>
      </c>
      <c r="M546" s="17">
        <f t="shared" si="54"/>
        <v>0</v>
      </c>
      <c r="N546">
        <v>434223573.59004003</v>
      </c>
      <c r="O546">
        <f>INDEX($R$3:$T$335,MATCH(Debt[[#This Row],[DistrictNumber]],$R$3:$R$335,0),3)</f>
        <v>0</v>
      </c>
      <c r="P546" s="9">
        <f t="shared" si="52"/>
        <v>0</v>
      </c>
    </row>
    <row r="547" spans="1:16" x14ac:dyDescent="0.35">
      <c r="A547" s="13">
        <v>2027</v>
      </c>
      <c r="B547" s="13">
        <f t="shared" si="50"/>
        <v>2026</v>
      </c>
      <c r="C547" t="s">
        <v>436</v>
      </c>
      <c r="D547" t="s">
        <v>437</v>
      </c>
      <c r="E547" s="5">
        <v>465917092.05229467</v>
      </c>
      <c r="F547" s="13">
        <f>INDEX($R$3:$T$335,MATCH(Debt[[#This Row],[DistrictNumber]],$R$3:$R$335,0),3)</f>
        <v>2.7</v>
      </c>
      <c r="G547" s="9">
        <f t="shared" si="53"/>
        <v>1257976.1485411958</v>
      </c>
      <c r="H547" s="11">
        <v>1.02</v>
      </c>
      <c r="I547" s="12" cm="1">
        <f t="array" ref="I547">INDEX(Debt[],MATCH(Debt[[#This Row],[Base Year]]&amp;Debt[[#This Row],[DistrictNumber]],Debt[[Fiscal Year]:[Fiscal Year]]&amp;Debt[[DistrictNumber]:[DistrictNumber]],0),9)*$H547</f>
        <v>1161100.767618</v>
      </c>
      <c r="J547" s="15">
        <f>IF(Debt[[#This Row],[Unadjusted Maximum Revenue]]/(Debt[[#This Row],[Proposed Taxable Valuation]]/1000)&gt;Debt[[#This Row],[Max Debt RATE]],Debt[[#This Row],[Max Debt RATE]],Debt[[#This Row],[Unadjusted Maximum Revenue]]/(Debt[[#This Row],[Proposed Taxable Valuation]]/1000))</f>
        <v>2.4920759238591694</v>
      </c>
      <c r="K547" s="26">
        <f>ROUND(Debt[[#This Row],[Proposed Taxable Valuation]]/1000*Debt[[#This Row],[Adjusted Rate]],0)</f>
        <v>1161101</v>
      </c>
      <c r="L547" s="19">
        <f t="shared" si="51"/>
        <v>-96875.380923195742</v>
      </c>
      <c r="M547" s="17">
        <f t="shared" si="54"/>
        <v>-0.20792407614083075</v>
      </c>
      <c r="N547">
        <v>421526455.22063422</v>
      </c>
      <c r="O547">
        <f>INDEX($R$3:$T$335,MATCH(Debt[[#This Row],[DistrictNumber]],$R$3:$R$335,0),3)</f>
        <v>2.7</v>
      </c>
      <c r="P547" s="9">
        <f t="shared" si="52"/>
        <v>1138121.4290957125</v>
      </c>
    </row>
    <row r="548" spans="1:16" x14ac:dyDescent="0.35">
      <c r="A548" s="13">
        <v>2027</v>
      </c>
      <c r="B548" s="13">
        <f t="shared" si="50"/>
        <v>2026</v>
      </c>
      <c r="C548" t="s">
        <v>438</v>
      </c>
      <c r="D548" t="s">
        <v>439</v>
      </c>
      <c r="E548" s="5">
        <v>2706943789.4393673</v>
      </c>
      <c r="F548" s="13">
        <f>INDEX($R$3:$T$335,MATCH(Debt[[#This Row],[DistrictNumber]],$R$3:$R$335,0),3)</f>
        <v>2.6997599999999999</v>
      </c>
      <c r="G548" s="9">
        <f t="shared" si="53"/>
        <v>7308098.5649768254</v>
      </c>
      <c r="H548" s="11">
        <v>1.02</v>
      </c>
      <c r="I548" s="12" cm="1">
        <f t="array" ref="I548">INDEX(Debt[],MATCH(Debt[[#This Row],[Base Year]]&amp;Debt[[#This Row],[DistrictNumber]],Debt[[Fiscal Year]:[Fiscal Year]]&amp;Debt[[DistrictNumber]:[DistrictNumber]],0),9)*$H548</f>
        <v>5850774.0596902464</v>
      </c>
      <c r="J548" s="15">
        <f>IF(Debt[[#This Row],[Unadjusted Maximum Revenue]]/(Debt[[#This Row],[Proposed Taxable Valuation]]/1000)&gt;Debt[[#This Row],[Max Debt RATE]],Debt[[#This Row],[Max Debt RATE]],Debt[[#This Row],[Unadjusted Maximum Revenue]]/(Debt[[#This Row],[Proposed Taxable Valuation]]/1000))</f>
        <v>2.1613947369413222</v>
      </c>
      <c r="K548" s="26">
        <f>ROUND(Debt[[#This Row],[Proposed Taxable Valuation]]/1000*Debt[[#This Row],[Adjusted Rate]],0)</f>
        <v>5850774</v>
      </c>
      <c r="L548" s="19">
        <f t="shared" si="51"/>
        <v>-1457324.505286579</v>
      </c>
      <c r="M548" s="17">
        <f t="shared" si="54"/>
        <v>-0.53836526305867771</v>
      </c>
      <c r="N548">
        <v>2263747645.5517287</v>
      </c>
      <c r="O548">
        <f>INDEX($R$3:$T$335,MATCH(Debt[[#This Row],[DistrictNumber]],$R$3:$R$335,0),3)</f>
        <v>2.6997599999999999</v>
      </c>
      <c r="P548" s="9">
        <f t="shared" si="52"/>
        <v>6111575.3435547343</v>
      </c>
    </row>
    <row r="549" spans="1:16" x14ac:dyDescent="0.35">
      <c r="A549" s="13">
        <v>2027</v>
      </c>
      <c r="B549" s="13">
        <f t="shared" si="50"/>
        <v>2026</v>
      </c>
      <c r="C549" t="s">
        <v>440</v>
      </c>
      <c r="D549" t="s">
        <v>441</v>
      </c>
      <c r="E549" s="5">
        <v>139441445.35781097</v>
      </c>
      <c r="F549" s="13">
        <f>INDEX($R$3:$T$335,MATCH(Debt[[#This Row],[DistrictNumber]],$R$3:$R$335,0),3)</f>
        <v>0</v>
      </c>
      <c r="G549" s="9">
        <f t="shared" si="53"/>
        <v>0</v>
      </c>
      <c r="H549" s="11">
        <v>1.02</v>
      </c>
      <c r="I549" s="12" cm="1">
        <f t="array" ref="I549">INDEX(Debt[],MATCH(Debt[[#This Row],[Base Year]]&amp;Debt[[#This Row],[DistrictNumber]],Debt[[Fiscal Year]:[Fiscal Year]]&amp;Debt[[DistrictNumber]:[DistrictNumber]],0),9)*$H549</f>
        <v>0</v>
      </c>
      <c r="J549" s="15">
        <f>IF(Debt[[#This Row],[Unadjusted Maximum Revenue]]/(Debt[[#This Row],[Proposed Taxable Valuation]]/1000)&gt;Debt[[#This Row],[Max Debt RATE]],Debt[[#This Row],[Max Debt RATE]],Debt[[#This Row],[Unadjusted Maximum Revenue]]/(Debt[[#This Row],[Proposed Taxable Valuation]]/1000))</f>
        <v>0</v>
      </c>
      <c r="K549" s="26">
        <f>ROUND(Debt[[#This Row],[Proposed Taxable Valuation]]/1000*Debt[[#This Row],[Adjusted Rate]],0)</f>
        <v>0</v>
      </c>
      <c r="L549" s="19">
        <f t="shared" si="51"/>
        <v>0</v>
      </c>
      <c r="M549" s="17">
        <f t="shared" si="54"/>
        <v>0</v>
      </c>
      <c r="N549">
        <v>127320544.71962102</v>
      </c>
      <c r="O549">
        <f>INDEX($R$3:$T$335,MATCH(Debt[[#This Row],[DistrictNumber]],$R$3:$R$335,0),3)</f>
        <v>0</v>
      </c>
      <c r="P549" s="9">
        <f t="shared" si="52"/>
        <v>0</v>
      </c>
    </row>
    <row r="550" spans="1:16" x14ac:dyDescent="0.35">
      <c r="A550" s="13">
        <v>2027</v>
      </c>
      <c r="B550" s="13">
        <f t="shared" si="50"/>
        <v>2026</v>
      </c>
      <c r="C550" t="s">
        <v>442</v>
      </c>
      <c r="D550" t="s">
        <v>443</v>
      </c>
      <c r="E550" s="5">
        <v>409068527.64757204</v>
      </c>
      <c r="F550" s="13">
        <f>INDEX($R$3:$T$335,MATCH(Debt[[#This Row],[DistrictNumber]],$R$3:$R$335,0),3)</f>
        <v>0</v>
      </c>
      <c r="G550" s="9">
        <f t="shared" si="53"/>
        <v>0</v>
      </c>
      <c r="H550" s="11">
        <v>1.02</v>
      </c>
      <c r="I550" s="12" cm="1">
        <f t="array" ref="I550">INDEX(Debt[],MATCH(Debt[[#This Row],[Base Year]]&amp;Debt[[#This Row],[DistrictNumber]],Debt[[Fiscal Year]:[Fiscal Year]]&amp;Debt[[DistrictNumber]:[DistrictNumber]],0),9)*$H550</f>
        <v>0</v>
      </c>
      <c r="J550" s="15">
        <f>IF(Debt[[#This Row],[Unadjusted Maximum Revenue]]/(Debt[[#This Row],[Proposed Taxable Valuation]]/1000)&gt;Debt[[#This Row],[Max Debt RATE]],Debt[[#This Row],[Max Debt RATE]],Debt[[#This Row],[Unadjusted Maximum Revenue]]/(Debt[[#This Row],[Proposed Taxable Valuation]]/1000))</f>
        <v>0</v>
      </c>
      <c r="K550" s="26">
        <f>ROUND(Debt[[#This Row],[Proposed Taxable Valuation]]/1000*Debt[[#This Row],[Adjusted Rate]],0)</f>
        <v>0</v>
      </c>
      <c r="L550" s="19">
        <f t="shared" si="51"/>
        <v>0</v>
      </c>
      <c r="M550" s="17">
        <f t="shared" si="54"/>
        <v>0</v>
      </c>
      <c r="N550">
        <v>385943117.3310523</v>
      </c>
      <c r="O550">
        <f>INDEX($R$3:$T$335,MATCH(Debt[[#This Row],[DistrictNumber]],$R$3:$R$335,0),3)</f>
        <v>0</v>
      </c>
      <c r="P550" s="9">
        <f t="shared" si="52"/>
        <v>0</v>
      </c>
    </row>
    <row r="551" spans="1:16" x14ac:dyDescent="0.35">
      <c r="A551" s="13">
        <v>2027</v>
      </c>
      <c r="B551" s="13">
        <f t="shared" si="50"/>
        <v>2026</v>
      </c>
      <c r="C551" t="s">
        <v>444</v>
      </c>
      <c r="D551" t="s">
        <v>445</v>
      </c>
      <c r="E551" s="5">
        <v>605845662.23316705</v>
      </c>
      <c r="F551" s="13">
        <f>INDEX($R$3:$T$335,MATCH(Debt[[#This Row],[DistrictNumber]],$R$3:$R$335,0),3)</f>
        <v>0</v>
      </c>
      <c r="G551" s="9">
        <f t="shared" si="53"/>
        <v>0</v>
      </c>
      <c r="H551" s="11">
        <v>1.02</v>
      </c>
      <c r="I551" s="12" cm="1">
        <f t="array" ref="I551">INDEX(Debt[],MATCH(Debt[[#This Row],[Base Year]]&amp;Debt[[#This Row],[DistrictNumber]],Debt[[Fiscal Year]:[Fiscal Year]]&amp;Debt[[DistrictNumber]:[DistrictNumber]],0),9)*$H551</f>
        <v>0</v>
      </c>
      <c r="J551" s="15">
        <f>IF(Debt[[#This Row],[Unadjusted Maximum Revenue]]/(Debt[[#This Row],[Proposed Taxable Valuation]]/1000)&gt;Debt[[#This Row],[Max Debt RATE]],Debt[[#This Row],[Max Debt RATE]],Debt[[#This Row],[Unadjusted Maximum Revenue]]/(Debt[[#This Row],[Proposed Taxable Valuation]]/1000))</f>
        <v>0</v>
      </c>
      <c r="K551" s="26">
        <f>ROUND(Debt[[#This Row],[Proposed Taxable Valuation]]/1000*Debt[[#This Row],[Adjusted Rate]],0)</f>
        <v>0</v>
      </c>
      <c r="L551" s="19">
        <f t="shared" si="51"/>
        <v>0</v>
      </c>
      <c r="M551" s="17">
        <f t="shared" si="54"/>
        <v>0</v>
      </c>
      <c r="N551">
        <v>541495093.71904564</v>
      </c>
      <c r="O551">
        <f>INDEX($R$3:$T$335,MATCH(Debt[[#This Row],[DistrictNumber]],$R$3:$R$335,0),3)</f>
        <v>0</v>
      </c>
      <c r="P551" s="9">
        <f t="shared" si="52"/>
        <v>0</v>
      </c>
    </row>
    <row r="552" spans="1:16" x14ac:dyDescent="0.35">
      <c r="A552" s="13">
        <v>2027</v>
      </c>
      <c r="B552" s="13">
        <f t="shared" si="50"/>
        <v>2026</v>
      </c>
      <c r="C552" t="s">
        <v>446</v>
      </c>
      <c r="D552" t="s">
        <v>447</v>
      </c>
      <c r="E552" s="5">
        <v>948091083.79407322</v>
      </c>
      <c r="F552" s="13">
        <f>INDEX($R$3:$T$335,MATCH(Debt[[#This Row],[DistrictNumber]],$R$3:$R$335,0),3)</f>
        <v>0</v>
      </c>
      <c r="G552" s="9">
        <f t="shared" si="53"/>
        <v>0</v>
      </c>
      <c r="H552" s="11">
        <v>1.02</v>
      </c>
      <c r="I552" s="12" cm="1">
        <f t="array" ref="I552">INDEX(Debt[],MATCH(Debt[[#This Row],[Base Year]]&amp;Debt[[#This Row],[DistrictNumber]],Debt[[Fiscal Year]:[Fiscal Year]]&amp;Debt[[DistrictNumber]:[DistrictNumber]],0),9)*$H552</f>
        <v>0</v>
      </c>
      <c r="J552" s="15">
        <f>IF(Debt[[#This Row],[Unadjusted Maximum Revenue]]/(Debt[[#This Row],[Proposed Taxable Valuation]]/1000)&gt;Debt[[#This Row],[Max Debt RATE]],Debt[[#This Row],[Max Debt RATE]],Debt[[#This Row],[Unadjusted Maximum Revenue]]/(Debt[[#This Row],[Proposed Taxable Valuation]]/1000))</f>
        <v>0</v>
      </c>
      <c r="K552" s="26">
        <f>ROUND(Debt[[#This Row],[Proposed Taxable Valuation]]/1000*Debt[[#This Row],[Adjusted Rate]],0)</f>
        <v>0</v>
      </c>
      <c r="L552" s="19">
        <f t="shared" si="51"/>
        <v>0</v>
      </c>
      <c r="M552" s="17">
        <f t="shared" si="54"/>
        <v>0</v>
      </c>
      <c r="N552">
        <v>825940119.59318244</v>
      </c>
      <c r="O552">
        <f>INDEX($R$3:$T$335,MATCH(Debt[[#This Row],[DistrictNumber]],$R$3:$R$335,0),3)</f>
        <v>0</v>
      </c>
      <c r="P552" s="9">
        <f t="shared" si="52"/>
        <v>0</v>
      </c>
    </row>
    <row r="553" spans="1:16" x14ac:dyDescent="0.35">
      <c r="A553" s="13">
        <v>2027</v>
      </c>
      <c r="B553" s="13">
        <f t="shared" si="50"/>
        <v>2026</v>
      </c>
      <c r="C553" t="s">
        <v>448</v>
      </c>
      <c r="D553" t="s">
        <v>449</v>
      </c>
      <c r="E553" s="5">
        <v>1254371529.5319712</v>
      </c>
      <c r="F553" s="13">
        <f>INDEX($R$3:$T$335,MATCH(Debt[[#This Row],[DistrictNumber]],$R$3:$R$335,0),3)</f>
        <v>0</v>
      </c>
      <c r="G553" s="9">
        <f t="shared" si="53"/>
        <v>0</v>
      </c>
      <c r="H553" s="11">
        <v>1.02</v>
      </c>
      <c r="I553" s="12" cm="1">
        <f t="array" ref="I553">INDEX(Debt[],MATCH(Debt[[#This Row],[Base Year]]&amp;Debt[[#This Row],[DistrictNumber]],Debt[[Fiscal Year]:[Fiscal Year]]&amp;Debt[[DistrictNumber]:[DistrictNumber]],0),9)*$H553</f>
        <v>0</v>
      </c>
      <c r="J553" s="15">
        <f>IF(Debt[[#This Row],[Unadjusted Maximum Revenue]]/(Debt[[#This Row],[Proposed Taxable Valuation]]/1000)&gt;Debt[[#This Row],[Max Debt RATE]],Debt[[#This Row],[Max Debt RATE]],Debt[[#This Row],[Unadjusted Maximum Revenue]]/(Debt[[#This Row],[Proposed Taxable Valuation]]/1000))</f>
        <v>0</v>
      </c>
      <c r="K553" s="26">
        <f>ROUND(Debt[[#This Row],[Proposed Taxable Valuation]]/1000*Debt[[#This Row],[Adjusted Rate]],0)</f>
        <v>0</v>
      </c>
      <c r="L553" s="19">
        <f t="shared" si="51"/>
        <v>0</v>
      </c>
      <c r="M553" s="17">
        <f t="shared" si="54"/>
        <v>0</v>
      </c>
      <c r="N553">
        <v>1059826079.622945</v>
      </c>
      <c r="O553">
        <f>INDEX($R$3:$T$335,MATCH(Debt[[#This Row],[DistrictNumber]],$R$3:$R$335,0),3)</f>
        <v>0</v>
      </c>
      <c r="P553" s="9">
        <f t="shared" si="52"/>
        <v>0</v>
      </c>
    </row>
    <row r="554" spans="1:16" x14ac:dyDescent="0.35">
      <c r="A554" s="13">
        <v>2027</v>
      </c>
      <c r="B554" s="13">
        <f t="shared" si="50"/>
        <v>2026</v>
      </c>
      <c r="C554" t="s">
        <v>450</v>
      </c>
      <c r="D554" t="s">
        <v>451</v>
      </c>
      <c r="E554" s="5">
        <v>986297123.79867601</v>
      </c>
      <c r="F554" s="13">
        <f>INDEX($R$3:$T$335,MATCH(Debt[[#This Row],[DistrictNumber]],$R$3:$R$335,0),3)</f>
        <v>2.3007599999999999</v>
      </c>
      <c r="G554" s="9">
        <f t="shared" si="53"/>
        <v>2269232.9705510419</v>
      </c>
      <c r="H554" s="11">
        <v>1.02</v>
      </c>
      <c r="I554" s="12" cm="1">
        <f t="array" ref="I554">INDEX(Debt[],MATCH(Debt[[#This Row],[Base Year]]&amp;Debt[[#This Row],[DistrictNumber]],Debt[[Fiscal Year]:[Fiscal Year]]&amp;Debt[[DistrictNumber]:[DistrictNumber]],0),9)*$H554</f>
        <v>1676211.0430953887</v>
      </c>
      <c r="J554" s="15">
        <f>IF(Debt[[#This Row],[Unadjusted Maximum Revenue]]/(Debt[[#This Row],[Proposed Taxable Valuation]]/1000)&gt;Debt[[#This Row],[Max Debt RATE]],Debt[[#This Row],[Max Debt RATE]],Debt[[#This Row],[Unadjusted Maximum Revenue]]/(Debt[[#This Row],[Proposed Taxable Valuation]]/1000))</f>
        <v>1.6994990684344107</v>
      </c>
      <c r="K554" s="26">
        <f>ROUND(Debt[[#This Row],[Proposed Taxable Valuation]]/1000*Debt[[#This Row],[Adjusted Rate]],0)</f>
        <v>1676211</v>
      </c>
      <c r="L554" s="19">
        <f t="shared" si="51"/>
        <v>-593021.9274556532</v>
      </c>
      <c r="M554" s="17">
        <f t="shared" si="54"/>
        <v>-0.60126093156558924</v>
      </c>
      <c r="N554">
        <v>838068992.38492048</v>
      </c>
      <c r="O554">
        <f>INDEX($R$3:$T$335,MATCH(Debt[[#This Row],[DistrictNumber]],$R$3:$R$335,0),3)</f>
        <v>2.3007599999999999</v>
      </c>
      <c r="P554" s="9">
        <f t="shared" si="52"/>
        <v>1928195.6149195295</v>
      </c>
    </row>
    <row r="555" spans="1:16" x14ac:dyDescent="0.35">
      <c r="A555" s="13">
        <v>2027</v>
      </c>
      <c r="B555" s="13">
        <f t="shared" si="50"/>
        <v>2026</v>
      </c>
      <c r="C555" t="s">
        <v>452</v>
      </c>
      <c r="D555" t="s">
        <v>453</v>
      </c>
      <c r="E555" s="5">
        <v>184958239.56681666</v>
      </c>
      <c r="F555" s="13">
        <f>INDEX($R$3:$T$335,MATCH(Debt[[#This Row],[DistrictNumber]],$R$3:$R$335,0),3)</f>
        <v>0</v>
      </c>
      <c r="G555" s="9">
        <f t="shared" si="53"/>
        <v>0</v>
      </c>
      <c r="H555" s="11">
        <v>1.02</v>
      </c>
      <c r="I555" s="12" cm="1">
        <f t="array" ref="I555">INDEX(Debt[],MATCH(Debt[[#This Row],[Base Year]]&amp;Debt[[#This Row],[DistrictNumber]],Debt[[Fiscal Year]:[Fiscal Year]]&amp;Debt[[DistrictNumber]:[DistrictNumber]],0),9)*$H555</f>
        <v>0</v>
      </c>
      <c r="J555" s="15">
        <f>IF(Debt[[#This Row],[Unadjusted Maximum Revenue]]/(Debt[[#This Row],[Proposed Taxable Valuation]]/1000)&gt;Debt[[#This Row],[Max Debt RATE]],Debt[[#This Row],[Max Debt RATE]],Debt[[#This Row],[Unadjusted Maximum Revenue]]/(Debt[[#This Row],[Proposed Taxable Valuation]]/1000))</f>
        <v>0</v>
      </c>
      <c r="K555" s="26">
        <f>ROUND(Debt[[#This Row],[Proposed Taxable Valuation]]/1000*Debt[[#This Row],[Adjusted Rate]],0)</f>
        <v>0</v>
      </c>
      <c r="L555" s="19">
        <f t="shared" si="51"/>
        <v>0</v>
      </c>
      <c r="M555" s="17">
        <f t="shared" si="54"/>
        <v>0</v>
      </c>
      <c r="N555">
        <v>175313917.90341392</v>
      </c>
      <c r="O555">
        <f>INDEX($R$3:$T$335,MATCH(Debt[[#This Row],[DistrictNumber]],$R$3:$R$335,0),3)</f>
        <v>0</v>
      </c>
      <c r="P555" s="9">
        <f t="shared" si="52"/>
        <v>0</v>
      </c>
    </row>
    <row r="556" spans="1:16" x14ac:dyDescent="0.35">
      <c r="A556" s="13">
        <v>2027</v>
      </c>
      <c r="B556" s="13">
        <f t="shared" si="50"/>
        <v>2026</v>
      </c>
      <c r="C556" t="s">
        <v>454</v>
      </c>
      <c r="D556" t="s">
        <v>455</v>
      </c>
      <c r="E556" s="5">
        <v>490137176.49606001</v>
      </c>
      <c r="F556" s="13">
        <f>INDEX($R$3:$T$335,MATCH(Debt[[#This Row],[DistrictNumber]],$R$3:$R$335,0),3)</f>
        <v>2.7</v>
      </c>
      <c r="G556" s="9">
        <f t="shared" si="53"/>
        <v>1323370.3765393621</v>
      </c>
      <c r="H556" s="11">
        <v>1.02</v>
      </c>
      <c r="I556" s="12" cm="1">
        <f t="array" ref="I556">INDEX(Debt[],MATCH(Debt[[#This Row],[Base Year]]&amp;Debt[[#This Row],[DistrictNumber]],Debt[[Fiscal Year]:[Fiscal Year]]&amp;Debt[[DistrictNumber]:[DistrictNumber]],0),9)*$H556</f>
        <v>1137722.5738620001</v>
      </c>
      <c r="J556" s="15">
        <f>IF(Debt[[#This Row],[Unadjusted Maximum Revenue]]/(Debt[[#This Row],[Proposed Taxable Valuation]]/1000)&gt;Debt[[#This Row],[Max Debt RATE]],Debt[[#This Row],[Max Debt RATE]],Debt[[#This Row],[Unadjusted Maximum Revenue]]/(Debt[[#This Row],[Proposed Taxable Valuation]]/1000))</f>
        <v>2.3212329699115277</v>
      </c>
      <c r="K556" s="26">
        <f>ROUND(Debt[[#This Row],[Proposed Taxable Valuation]]/1000*Debt[[#This Row],[Adjusted Rate]],0)</f>
        <v>1137723</v>
      </c>
      <c r="L556" s="19">
        <f t="shared" si="51"/>
        <v>-185647.80267736199</v>
      </c>
      <c r="M556" s="17">
        <f t="shared" si="54"/>
        <v>-0.37876703008847246</v>
      </c>
      <c r="N556">
        <v>428950737.77117741</v>
      </c>
      <c r="O556">
        <f>INDEX($R$3:$T$335,MATCH(Debt[[#This Row],[DistrictNumber]],$R$3:$R$335,0),3)</f>
        <v>2.7</v>
      </c>
      <c r="P556" s="9">
        <f t="shared" si="52"/>
        <v>1158166.9919821792</v>
      </c>
    </row>
    <row r="557" spans="1:16" x14ac:dyDescent="0.35">
      <c r="A557" s="13">
        <v>2027</v>
      </c>
      <c r="B557" s="13">
        <f t="shared" si="50"/>
        <v>2026</v>
      </c>
      <c r="C557" t="s">
        <v>456</v>
      </c>
      <c r="D557" t="s">
        <v>457</v>
      </c>
      <c r="E557" s="5">
        <v>387156487.57299793</v>
      </c>
      <c r="F557" s="13">
        <f>INDEX($R$3:$T$335,MATCH(Debt[[#This Row],[DistrictNumber]],$R$3:$R$335,0),3)</f>
        <v>1.57582</v>
      </c>
      <c r="G557" s="9">
        <f t="shared" si="53"/>
        <v>610088.93624728161</v>
      </c>
      <c r="H557" s="11">
        <v>1.02</v>
      </c>
      <c r="I557" s="12" cm="1">
        <f t="array" ref="I557">INDEX(Debt[],MATCH(Debt[[#This Row],[Base Year]]&amp;Debt[[#This Row],[DistrictNumber]],Debt[[Fiscal Year]:[Fiscal Year]]&amp;Debt[[DistrictNumber]:[DistrictNumber]],0),9)*$H557</f>
        <v>579396.53924930887</v>
      </c>
      <c r="J557" s="15">
        <f>IF(Debt[[#This Row],[Unadjusted Maximum Revenue]]/(Debt[[#This Row],[Proposed Taxable Valuation]]/1000)&gt;Debt[[#This Row],[Max Debt RATE]],Debt[[#This Row],[Max Debt RATE]],Debt[[#This Row],[Unadjusted Maximum Revenue]]/(Debt[[#This Row],[Proposed Taxable Valuation]]/1000))</f>
        <v>1.4965435369078357</v>
      </c>
      <c r="K557" s="26">
        <f>ROUND(Debt[[#This Row],[Proposed Taxable Valuation]]/1000*Debt[[#This Row],[Adjusted Rate]],0)</f>
        <v>579397</v>
      </c>
      <c r="L557" s="19">
        <f t="shared" si="51"/>
        <v>-30692.396997972741</v>
      </c>
      <c r="M557" s="17">
        <f t="shared" si="54"/>
        <v>-7.9276463092164295E-2</v>
      </c>
      <c r="N557">
        <v>361641659.82348877</v>
      </c>
      <c r="O557">
        <f>INDEX($R$3:$T$335,MATCH(Debt[[#This Row],[DistrictNumber]],$R$3:$R$335,0),3)</f>
        <v>1.57582</v>
      </c>
      <c r="P557" s="9">
        <f t="shared" si="52"/>
        <v>569882.1603830501</v>
      </c>
    </row>
    <row r="558" spans="1:16" x14ac:dyDescent="0.35">
      <c r="A558" s="13">
        <v>2027</v>
      </c>
      <c r="B558" s="13">
        <f t="shared" si="50"/>
        <v>2026</v>
      </c>
      <c r="C558" t="s">
        <v>458</v>
      </c>
      <c r="D558" t="s">
        <v>459</v>
      </c>
      <c r="E558" s="5">
        <v>1503965873.3804188</v>
      </c>
      <c r="F558" s="13">
        <f>INDEX($R$3:$T$335,MATCH(Debt[[#This Row],[DistrictNumber]],$R$3:$R$335,0),3)</f>
        <v>3.6</v>
      </c>
      <c r="G558" s="9">
        <f t="shared" si="53"/>
        <v>5414277.1441695085</v>
      </c>
      <c r="H558" s="11">
        <v>1.02</v>
      </c>
      <c r="I558" s="12" cm="1">
        <f t="array" ref="I558">INDEX(Debt[],MATCH(Debt[[#This Row],[Base Year]]&amp;Debt[[#This Row],[DistrictNumber]],Debt[[Fiscal Year]:[Fiscal Year]]&amp;Debt[[DistrictNumber]:[DistrictNumber]],0),9)*$H558</f>
        <v>4496449.4584560003</v>
      </c>
      <c r="J558" s="15">
        <f>IF(Debt[[#This Row],[Unadjusted Maximum Revenue]]/(Debt[[#This Row],[Proposed Taxable Valuation]]/1000)&gt;Debt[[#This Row],[Max Debt RATE]],Debt[[#This Row],[Max Debt RATE]],Debt[[#This Row],[Unadjusted Maximum Revenue]]/(Debt[[#This Row],[Proposed Taxable Valuation]]/1000))</f>
        <v>2.9897283828318963</v>
      </c>
      <c r="K558" s="26">
        <f>ROUND(Debt[[#This Row],[Proposed Taxable Valuation]]/1000*Debt[[#This Row],[Adjusted Rate]],0)</f>
        <v>4496449</v>
      </c>
      <c r="L558" s="19">
        <f t="shared" si="51"/>
        <v>-917827.68571350817</v>
      </c>
      <c r="M558" s="17">
        <f t="shared" si="54"/>
        <v>-0.61027161716810374</v>
      </c>
      <c r="N558">
        <v>1279394421.4755023</v>
      </c>
      <c r="O558">
        <f>INDEX($R$3:$T$335,MATCH(Debt[[#This Row],[DistrictNumber]],$R$3:$R$335,0),3)</f>
        <v>3.6</v>
      </c>
      <c r="P558" s="9">
        <f t="shared" si="52"/>
        <v>4605819.9173118081</v>
      </c>
    </row>
    <row r="559" spans="1:16" x14ac:dyDescent="0.35">
      <c r="A559" s="13">
        <v>2027</v>
      </c>
      <c r="B559" s="13">
        <f t="shared" si="50"/>
        <v>2026</v>
      </c>
      <c r="C559" t="s">
        <v>460</v>
      </c>
      <c r="D559" t="s">
        <v>461</v>
      </c>
      <c r="E559" s="5">
        <v>568891193.28932142</v>
      </c>
      <c r="F559" s="13">
        <f>INDEX($R$3:$T$335,MATCH(Debt[[#This Row],[DistrictNumber]],$R$3:$R$335,0),3)</f>
        <v>4.0457999999999998</v>
      </c>
      <c r="G559" s="9">
        <f t="shared" si="53"/>
        <v>2301619.9898099364</v>
      </c>
      <c r="H559" s="11">
        <v>1.02</v>
      </c>
      <c r="I559" s="12" cm="1">
        <f t="array" ref="I559">INDEX(Debt[],MATCH(Debt[[#This Row],[Base Year]]&amp;Debt[[#This Row],[DistrictNumber]],Debt[[Fiscal Year]:[Fiscal Year]]&amp;Debt[[DistrictNumber]:[DistrictNumber]],0),9)*$H559</f>
        <v>1917205.842359412</v>
      </c>
      <c r="J559" s="15">
        <f>IF(Debt[[#This Row],[Unadjusted Maximum Revenue]]/(Debt[[#This Row],[Proposed Taxable Valuation]]/1000)&gt;Debt[[#This Row],[Max Debt RATE]],Debt[[#This Row],[Max Debt RATE]],Debt[[#This Row],[Unadjusted Maximum Revenue]]/(Debt[[#This Row],[Proposed Taxable Valuation]]/1000))</f>
        <v>3.3700747435975464</v>
      </c>
      <c r="K559" s="26">
        <f>ROUND(Debt[[#This Row],[Proposed Taxable Valuation]]/1000*Debt[[#This Row],[Adjusted Rate]],0)</f>
        <v>1917206</v>
      </c>
      <c r="L559" s="19">
        <f t="shared" si="51"/>
        <v>-384414.14745052438</v>
      </c>
      <c r="M559" s="17">
        <f t="shared" si="54"/>
        <v>-0.6757252564024534</v>
      </c>
      <c r="N559">
        <v>495823634.85473502</v>
      </c>
      <c r="O559">
        <f>INDEX($R$3:$T$335,MATCH(Debt[[#This Row],[DistrictNumber]],$R$3:$R$335,0),3)</f>
        <v>4.0457999999999998</v>
      </c>
      <c r="P559" s="9">
        <f t="shared" si="52"/>
        <v>2006003.2618952869</v>
      </c>
    </row>
    <row r="560" spans="1:16" x14ac:dyDescent="0.35">
      <c r="A560" s="13">
        <v>2027</v>
      </c>
      <c r="B560" s="13">
        <f t="shared" si="50"/>
        <v>2026</v>
      </c>
      <c r="C560" t="s">
        <v>462</v>
      </c>
      <c r="D560" t="s">
        <v>463</v>
      </c>
      <c r="E560" s="5">
        <v>3077469522.4999948</v>
      </c>
      <c r="F560" s="13">
        <f>INDEX($R$3:$T$335,MATCH(Debt[[#This Row],[DistrictNumber]],$R$3:$R$335,0),3)</f>
        <v>0</v>
      </c>
      <c r="G560" s="9">
        <f t="shared" si="53"/>
        <v>0</v>
      </c>
      <c r="H560" s="11">
        <v>1.02</v>
      </c>
      <c r="I560" s="12" cm="1">
        <f t="array" ref="I560">INDEX(Debt[],MATCH(Debt[[#This Row],[Base Year]]&amp;Debt[[#This Row],[DistrictNumber]],Debt[[Fiscal Year]:[Fiscal Year]]&amp;Debt[[DistrictNumber]:[DistrictNumber]],0),9)*$H560</f>
        <v>0</v>
      </c>
      <c r="J560" s="15">
        <f>IF(Debt[[#This Row],[Unadjusted Maximum Revenue]]/(Debt[[#This Row],[Proposed Taxable Valuation]]/1000)&gt;Debt[[#This Row],[Max Debt RATE]],Debt[[#This Row],[Max Debt RATE]],Debt[[#This Row],[Unadjusted Maximum Revenue]]/(Debt[[#This Row],[Proposed Taxable Valuation]]/1000))</f>
        <v>0</v>
      </c>
      <c r="K560" s="26">
        <f>ROUND(Debt[[#This Row],[Proposed Taxable Valuation]]/1000*Debt[[#This Row],[Adjusted Rate]],0)</f>
        <v>0</v>
      </c>
      <c r="L560" s="19">
        <f t="shared" si="51"/>
        <v>0</v>
      </c>
      <c r="M560" s="17">
        <f t="shared" si="54"/>
        <v>0</v>
      </c>
      <c r="N560">
        <v>2559469965.4454927</v>
      </c>
      <c r="O560">
        <f>INDEX($R$3:$T$335,MATCH(Debt[[#This Row],[DistrictNumber]],$R$3:$R$335,0),3)</f>
        <v>0</v>
      </c>
      <c r="P560" s="9">
        <f t="shared" si="52"/>
        <v>0</v>
      </c>
    </row>
    <row r="561" spans="1:16" x14ac:dyDescent="0.35">
      <c r="A561" s="13">
        <v>2027</v>
      </c>
      <c r="B561" s="13">
        <f t="shared" si="50"/>
        <v>2026</v>
      </c>
      <c r="C561" t="s">
        <v>464</v>
      </c>
      <c r="D561" t="s">
        <v>465</v>
      </c>
      <c r="E561" s="5">
        <v>284721205.00036901</v>
      </c>
      <c r="F561" s="13">
        <f>INDEX($R$3:$T$335,MATCH(Debt[[#This Row],[DistrictNumber]],$R$3:$R$335,0),3)</f>
        <v>1.9267700000000001</v>
      </c>
      <c r="G561" s="9">
        <f t="shared" si="53"/>
        <v>548592.276158561</v>
      </c>
      <c r="H561" s="11">
        <v>1.02</v>
      </c>
      <c r="I561" s="12" cm="1">
        <f t="array" ref="I561">INDEX(Debt[],MATCH(Debt[[#This Row],[Base Year]]&amp;Debt[[#This Row],[DistrictNumber]],Debt[[Fiscal Year]:[Fiscal Year]]&amp;Debt[[DistrictNumber]:[DistrictNumber]],0),9)*$H561</f>
        <v>452543.71091981704</v>
      </c>
      <c r="J561" s="15">
        <f>IF(Debt[[#This Row],[Unadjusted Maximum Revenue]]/(Debt[[#This Row],[Proposed Taxable Valuation]]/1000)&gt;Debt[[#This Row],[Max Debt RATE]],Debt[[#This Row],[Max Debt RATE]],Debt[[#This Row],[Unadjusted Maximum Revenue]]/(Debt[[#This Row],[Proposed Taxable Valuation]]/1000))</f>
        <v>1.5894274924806902</v>
      </c>
      <c r="K561" s="26">
        <f>ROUND(Debt[[#This Row],[Proposed Taxable Valuation]]/1000*Debt[[#This Row],[Adjusted Rate]],0)</f>
        <v>452544</v>
      </c>
      <c r="L561" s="19">
        <f t="shared" si="51"/>
        <v>-96048.565238743962</v>
      </c>
      <c r="M561" s="17">
        <f t="shared" si="54"/>
        <v>-0.33734250751930994</v>
      </c>
      <c r="N561">
        <v>247873862.58669227</v>
      </c>
      <c r="O561">
        <f>INDEX($R$3:$T$335,MATCH(Debt[[#This Row],[DistrictNumber]],$R$3:$R$335,0),3)</f>
        <v>1.9267700000000001</v>
      </c>
      <c r="P561" s="9">
        <f t="shared" si="52"/>
        <v>477595.9222161611</v>
      </c>
    </row>
    <row r="562" spans="1:16" x14ac:dyDescent="0.35">
      <c r="A562" s="13">
        <v>2027</v>
      </c>
      <c r="B562" s="13">
        <f t="shared" si="50"/>
        <v>2026</v>
      </c>
      <c r="C562" t="s">
        <v>466</v>
      </c>
      <c r="D562" t="s">
        <v>467</v>
      </c>
      <c r="E562" s="5">
        <v>805093369.55040479</v>
      </c>
      <c r="F562" s="13">
        <f>INDEX($R$3:$T$335,MATCH(Debt[[#This Row],[DistrictNumber]],$R$3:$R$335,0),3)</f>
        <v>0</v>
      </c>
      <c r="G562" s="9">
        <f t="shared" si="53"/>
        <v>0</v>
      </c>
      <c r="H562" s="11">
        <v>1.02</v>
      </c>
      <c r="I562" s="12" cm="1">
        <f t="array" ref="I562">INDEX(Debt[],MATCH(Debt[[#This Row],[Base Year]]&amp;Debt[[#This Row],[DistrictNumber]],Debt[[Fiscal Year]:[Fiscal Year]]&amp;Debt[[DistrictNumber]:[DistrictNumber]],0),9)*$H562</f>
        <v>0</v>
      </c>
      <c r="J562" s="15">
        <f>IF(Debt[[#This Row],[Unadjusted Maximum Revenue]]/(Debt[[#This Row],[Proposed Taxable Valuation]]/1000)&gt;Debt[[#This Row],[Max Debt RATE]],Debt[[#This Row],[Max Debt RATE]],Debt[[#This Row],[Unadjusted Maximum Revenue]]/(Debt[[#This Row],[Proposed Taxable Valuation]]/1000))</f>
        <v>0</v>
      </c>
      <c r="K562" s="26">
        <f>ROUND(Debt[[#This Row],[Proposed Taxable Valuation]]/1000*Debt[[#This Row],[Adjusted Rate]],0)</f>
        <v>0</v>
      </c>
      <c r="L562" s="19">
        <f t="shared" si="51"/>
        <v>0</v>
      </c>
      <c r="M562" s="17">
        <f t="shared" si="54"/>
        <v>0</v>
      </c>
      <c r="N562">
        <v>753491650.66040015</v>
      </c>
      <c r="O562">
        <f>INDEX($R$3:$T$335,MATCH(Debt[[#This Row],[DistrictNumber]],$R$3:$R$335,0),3)</f>
        <v>0</v>
      </c>
      <c r="P562" s="9">
        <f t="shared" si="52"/>
        <v>0</v>
      </c>
    </row>
    <row r="563" spans="1:16" x14ac:dyDescent="0.35">
      <c r="A563" s="13">
        <v>2027</v>
      </c>
      <c r="B563" s="13">
        <f t="shared" si="50"/>
        <v>2026</v>
      </c>
      <c r="C563" t="s">
        <v>468</v>
      </c>
      <c r="D563" t="s">
        <v>469</v>
      </c>
      <c r="E563" s="5">
        <v>243938299.402796</v>
      </c>
      <c r="F563" s="13">
        <f>INDEX($R$3:$T$335,MATCH(Debt[[#This Row],[DistrictNumber]],$R$3:$R$335,0),3)</f>
        <v>0</v>
      </c>
      <c r="G563" s="9">
        <f t="shared" si="53"/>
        <v>0</v>
      </c>
      <c r="H563" s="11">
        <v>1.02</v>
      </c>
      <c r="I563" s="12" cm="1">
        <f t="array" ref="I563">INDEX(Debt[],MATCH(Debt[[#This Row],[Base Year]]&amp;Debt[[#This Row],[DistrictNumber]],Debt[[Fiscal Year]:[Fiscal Year]]&amp;Debt[[DistrictNumber]:[DistrictNumber]],0),9)*$H563</f>
        <v>0</v>
      </c>
      <c r="J563" s="15">
        <f>IF(Debt[[#This Row],[Unadjusted Maximum Revenue]]/(Debt[[#This Row],[Proposed Taxable Valuation]]/1000)&gt;Debt[[#This Row],[Max Debt RATE]],Debt[[#This Row],[Max Debt RATE]],Debt[[#This Row],[Unadjusted Maximum Revenue]]/(Debt[[#This Row],[Proposed Taxable Valuation]]/1000))</f>
        <v>0</v>
      </c>
      <c r="K563" s="26">
        <f>ROUND(Debt[[#This Row],[Proposed Taxable Valuation]]/1000*Debt[[#This Row],[Adjusted Rate]],0)</f>
        <v>0</v>
      </c>
      <c r="L563" s="19">
        <f t="shared" si="51"/>
        <v>0</v>
      </c>
      <c r="M563" s="17">
        <f t="shared" si="54"/>
        <v>0</v>
      </c>
      <c r="N563">
        <v>220730097.20526275</v>
      </c>
      <c r="O563">
        <f>INDEX($R$3:$T$335,MATCH(Debt[[#This Row],[DistrictNumber]],$R$3:$R$335,0),3)</f>
        <v>0</v>
      </c>
      <c r="P563" s="9">
        <f t="shared" si="52"/>
        <v>0</v>
      </c>
    </row>
    <row r="564" spans="1:16" x14ac:dyDescent="0.35">
      <c r="A564" s="13">
        <v>2027</v>
      </c>
      <c r="B564" s="13">
        <f t="shared" si="50"/>
        <v>2026</v>
      </c>
      <c r="C564" t="s">
        <v>470</v>
      </c>
      <c r="D564" t="s">
        <v>471</v>
      </c>
      <c r="E564" s="5">
        <v>530700260.61641097</v>
      </c>
      <c r="F564" s="13">
        <f>INDEX($R$3:$T$335,MATCH(Debt[[#This Row],[DistrictNumber]],$R$3:$R$335,0),3)</f>
        <v>4.05</v>
      </c>
      <c r="G564" s="9">
        <f t="shared" si="53"/>
        <v>2149336.0554964645</v>
      </c>
      <c r="H564" s="11">
        <v>1.02</v>
      </c>
      <c r="I564" s="12" cm="1">
        <f t="array" ref="I564">INDEX(Debt[],MATCH(Debt[[#This Row],[Base Year]]&amp;Debt[[#This Row],[DistrictNumber]],Debt[[Fiscal Year]:[Fiscal Year]]&amp;Debt[[DistrictNumber]:[DistrictNumber]],0),9)*$H564</f>
        <v>1955595.145707</v>
      </c>
      <c r="J564" s="15">
        <f>IF(Debt[[#This Row],[Unadjusted Maximum Revenue]]/(Debt[[#This Row],[Proposed Taxable Valuation]]/1000)&gt;Debt[[#This Row],[Max Debt RATE]],Debt[[#This Row],[Max Debt RATE]],Debt[[#This Row],[Unadjusted Maximum Revenue]]/(Debt[[#This Row],[Proposed Taxable Valuation]]/1000))</f>
        <v>3.6849334564779874</v>
      </c>
      <c r="K564" s="26">
        <f>ROUND(Debt[[#This Row],[Proposed Taxable Valuation]]/1000*Debt[[#This Row],[Adjusted Rate]],0)</f>
        <v>1955595</v>
      </c>
      <c r="L564" s="19">
        <f t="shared" si="51"/>
        <v>-193740.90978946444</v>
      </c>
      <c r="M564" s="17">
        <f t="shared" si="54"/>
        <v>-0.3650665435220124</v>
      </c>
      <c r="N564">
        <v>476219574.57611656</v>
      </c>
      <c r="O564">
        <f>INDEX($R$3:$T$335,MATCH(Debt[[#This Row],[DistrictNumber]],$R$3:$R$335,0),3)</f>
        <v>4.05</v>
      </c>
      <c r="P564" s="9">
        <f t="shared" si="52"/>
        <v>1928689.277033272</v>
      </c>
    </row>
    <row r="565" spans="1:16" x14ac:dyDescent="0.35">
      <c r="A565" s="13">
        <v>2027</v>
      </c>
      <c r="B565" s="13">
        <f t="shared" si="50"/>
        <v>2026</v>
      </c>
      <c r="C565" t="s">
        <v>472</v>
      </c>
      <c r="D565" t="s">
        <v>473</v>
      </c>
      <c r="E565" s="5">
        <v>451615986.07487452</v>
      </c>
      <c r="F565" s="13">
        <f>INDEX($R$3:$T$335,MATCH(Debt[[#This Row],[DistrictNumber]],$R$3:$R$335,0),3)</f>
        <v>0</v>
      </c>
      <c r="G565" s="9">
        <f t="shared" si="53"/>
        <v>0</v>
      </c>
      <c r="H565" s="11">
        <v>1.02</v>
      </c>
      <c r="I565" s="12" cm="1">
        <f t="array" ref="I565">INDEX(Debt[],MATCH(Debt[[#This Row],[Base Year]]&amp;Debt[[#This Row],[DistrictNumber]],Debt[[Fiscal Year]:[Fiscal Year]]&amp;Debt[[DistrictNumber]:[DistrictNumber]],0),9)*$H565</f>
        <v>0</v>
      </c>
      <c r="J565" s="15">
        <f>IF(Debt[[#This Row],[Unadjusted Maximum Revenue]]/(Debt[[#This Row],[Proposed Taxable Valuation]]/1000)&gt;Debt[[#This Row],[Max Debt RATE]],Debt[[#This Row],[Max Debt RATE]],Debt[[#This Row],[Unadjusted Maximum Revenue]]/(Debt[[#This Row],[Proposed Taxable Valuation]]/1000))</f>
        <v>0</v>
      </c>
      <c r="K565" s="26">
        <f>ROUND(Debt[[#This Row],[Proposed Taxable Valuation]]/1000*Debt[[#This Row],[Adjusted Rate]],0)</f>
        <v>0</v>
      </c>
      <c r="L565" s="19">
        <f t="shared" si="51"/>
        <v>0</v>
      </c>
      <c r="M565" s="17">
        <f t="shared" si="54"/>
        <v>0</v>
      </c>
      <c r="N565">
        <v>414097292.87705421</v>
      </c>
      <c r="O565">
        <f>INDEX($R$3:$T$335,MATCH(Debt[[#This Row],[DistrictNumber]],$R$3:$R$335,0),3)</f>
        <v>0</v>
      </c>
      <c r="P565" s="9">
        <f t="shared" si="52"/>
        <v>0</v>
      </c>
    </row>
    <row r="566" spans="1:16" x14ac:dyDescent="0.35">
      <c r="A566" s="13">
        <v>2027</v>
      </c>
      <c r="B566" s="13">
        <f t="shared" si="50"/>
        <v>2026</v>
      </c>
      <c r="C566" t="s">
        <v>474</v>
      </c>
      <c r="D566" t="s">
        <v>475</v>
      </c>
      <c r="E566" s="5">
        <v>509755798.5785917</v>
      </c>
      <c r="F566" s="13">
        <f>INDEX($R$3:$T$335,MATCH(Debt[[#This Row],[DistrictNumber]],$R$3:$R$335,0),3)</f>
        <v>0</v>
      </c>
      <c r="G566" s="9">
        <f t="shared" si="53"/>
        <v>0</v>
      </c>
      <c r="H566" s="11">
        <v>1.02</v>
      </c>
      <c r="I566" s="12" cm="1">
        <f t="array" ref="I566">INDEX(Debt[],MATCH(Debt[[#This Row],[Base Year]]&amp;Debt[[#This Row],[DistrictNumber]],Debt[[Fiscal Year]:[Fiscal Year]]&amp;Debt[[DistrictNumber]:[DistrictNumber]],0),9)*$H566</f>
        <v>0</v>
      </c>
      <c r="J566" s="15">
        <f>IF(Debt[[#This Row],[Unadjusted Maximum Revenue]]/(Debt[[#This Row],[Proposed Taxable Valuation]]/1000)&gt;Debt[[#This Row],[Max Debt RATE]],Debt[[#This Row],[Max Debt RATE]],Debt[[#This Row],[Unadjusted Maximum Revenue]]/(Debt[[#This Row],[Proposed Taxable Valuation]]/1000))</f>
        <v>0</v>
      </c>
      <c r="K566" s="26">
        <f>ROUND(Debt[[#This Row],[Proposed Taxable Valuation]]/1000*Debt[[#This Row],[Adjusted Rate]],0)</f>
        <v>0</v>
      </c>
      <c r="L566" s="19">
        <f t="shared" si="51"/>
        <v>0</v>
      </c>
      <c r="M566" s="17">
        <f t="shared" si="54"/>
        <v>0</v>
      </c>
      <c r="N566">
        <v>478487717.43309021</v>
      </c>
      <c r="O566">
        <f>INDEX($R$3:$T$335,MATCH(Debt[[#This Row],[DistrictNumber]],$R$3:$R$335,0),3)</f>
        <v>0</v>
      </c>
      <c r="P566" s="9">
        <f t="shared" si="52"/>
        <v>0</v>
      </c>
    </row>
    <row r="567" spans="1:16" x14ac:dyDescent="0.35">
      <c r="A567" s="13">
        <v>2027</v>
      </c>
      <c r="B567" s="13">
        <f t="shared" si="50"/>
        <v>2026</v>
      </c>
      <c r="C567" t="s">
        <v>476</v>
      </c>
      <c r="D567" t="s">
        <v>477</v>
      </c>
      <c r="E567" s="5">
        <v>305207656.0656752</v>
      </c>
      <c r="F567" s="13">
        <f>INDEX($R$3:$T$335,MATCH(Debt[[#This Row],[DistrictNumber]],$R$3:$R$335,0),3)</f>
        <v>0</v>
      </c>
      <c r="G567" s="9">
        <f t="shared" si="53"/>
        <v>0</v>
      </c>
      <c r="H567" s="11">
        <v>1.02</v>
      </c>
      <c r="I567" s="12" cm="1">
        <f t="array" ref="I567">INDEX(Debt[],MATCH(Debt[[#This Row],[Base Year]]&amp;Debt[[#This Row],[DistrictNumber]],Debt[[Fiscal Year]:[Fiscal Year]]&amp;Debt[[DistrictNumber]:[DistrictNumber]],0),9)*$H567</f>
        <v>0</v>
      </c>
      <c r="J567" s="15">
        <f>IF(Debt[[#This Row],[Unadjusted Maximum Revenue]]/(Debt[[#This Row],[Proposed Taxable Valuation]]/1000)&gt;Debt[[#This Row],[Max Debt RATE]],Debt[[#This Row],[Max Debt RATE]],Debt[[#This Row],[Unadjusted Maximum Revenue]]/(Debt[[#This Row],[Proposed Taxable Valuation]]/1000))</f>
        <v>0</v>
      </c>
      <c r="K567" s="26">
        <f>ROUND(Debt[[#This Row],[Proposed Taxable Valuation]]/1000*Debt[[#This Row],[Adjusted Rate]],0)</f>
        <v>0</v>
      </c>
      <c r="L567" s="19">
        <f t="shared" si="51"/>
        <v>0</v>
      </c>
      <c r="M567" s="17">
        <f t="shared" si="54"/>
        <v>0</v>
      </c>
      <c r="N567">
        <v>286377446.41389716</v>
      </c>
      <c r="O567">
        <f>INDEX($R$3:$T$335,MATCH(Debt[[#This Row],[DistrictNumber]],$R$3:$R$335,0),3)</f>
        <v>0</v>
      </c>
      <c r="P567" s="9">
        <f t="shared" si="52"/>
        <v>0</v>
      </c>
    </row>
    <row r="568" spans="1:16" x14ac:dyDescent="0.35">
      <c r="A568" s="13">
        <v>2027</v>
      </c>
      <c r="B568" s="13">
        <f t="shared" si="50"/>
        <v>2026</v>
      </c>
      <c r="C568" t="s">
        <v>478</v>
      </c>
      <c r="D568" t="s">
        <v>479</v>
      </c>
      <c r="E568" s="5">
        <v>493454352.91598892</v>
      </c>
      <c r="F568" s="13">
        <f>INDEX($R$3:$T$335,MATCH(Debt[[#This Row],[DistrictNumber]],$R$3:$R$335,0),3)</f>
        <v>2.6988799999999999</v>
      </c>
      <c r="G568" s="9">
        <f t="shared" si="53"/>
        <v>1331774.0839979043</v>
      </c>
      <c r="H568" s="11">
        <v>1.02</v>
      </c>
      <c r="I568" s="12" cm="1">
        <f t="array" ref="I568">INDEX(Debt[],MATCH(Debt[[#This Row],[Base Year]]&amp;Debt[[#This Row],[DistrictNumber]],Debt[[Fiscal Year]:[Fiscal Year]]&amp;Debt[[DistrictNumber]:[DistrictNumber]],0),9)*$H568</f>
        <v>1258344.7888065409</v>
      </c>
      <c r="J568" s="15">
        <f>IF(Debt[[#This Row],[Unadjusted Maximum Revenue]]/(Debt[[#This Row],[Proposed Taxable Valuation]]/1000)&gt;Debt[[#This Row],[Max Debt RATE]],Debt[[#This Row],[Max Debt RATE]],Debt[[#This Row],[Unadjusted Maximum Revenue]]/(Debt[[#This Row],[Proposed Taxable Valuation]]/1000))</f>
        <v>2.5500733378286262</v>
      </c>
      <c r="K568" s="26">
        <f>ROUND(Debt[[#This Row],[Proposed Taxable Valuation]]/1000*Debt[[#This Row],[Adjusted Rate]],0)</f>
        <v>1258345</v>
      </c>
      <c r="L568" s="19">
        <f t="shared" si="51"/>
        <v>-73429.295191363432</v>
      </c>
      <c r="M568" s="17">
        <f t="shared" si="54"/>
        <v>-0.14880666217137373</v>
      </c>
      <c r="N568">
        <v>454373393.71120161</v>
      </c>
      <c r="O568">
        <f>INDEX($R$3:$T$335,MATCH(Debt[[#This Row],[DistrictNumber]],$R$3:$R$335,0),3)</f>
        <v>2.6988799999999999</v>
      </c>
      <c r="P568" s="9">
        <f t="shared" si="52"/>
        <v>1226299.2648192877</v>
      </c>
    </row>
    <row r="569" spans="1:16" x14ac:dyDescent="0.35">
      <c r="A569" s="13">
        <v>2027</v>
      </c>
      <c r="B569" s="13">
        <f t="shared" si="50"/>
        <v>2026</v>
      </c>
      <c r="C569" t="s">
        <v>480</v>
      </c>
      <c r="D569" t="s">
        <v>481</v>
      </c>
      <c r="E569" s="5">
        <v>534635689.39069819</v>
      </c>
      <c r="F569" s="13">
        <f>INDEX($R$3:$T$335,MATCH(Debt[[#This Row],[DistrictNumber]],$R$3:$R$335,0),3)</f>
        <v>4.05</v>
      </c>
      <c r="G569" s="9">
        <f t="shared" si="53"/>
        <v>2165274.5420323275</v>
      </c>
      <c r="H569" s="11">
        <v>1.02</v>
      </c>
      <c r="I569" s="12" cm="1">
        <f t="array" ref="I569">INDEX(Debt[],MATCH(Debt[[#This Row],[Base Year]]&amp;Debt[[#This Row],[DistrictNumber]],Debt[[Fiscal Year]:[Fiscal Year]]&amp;Debt[[DistrictNumber]:[DistrictNumber]],0),9)*$H569</f>
        <v>1835120.1529979999</v>
      </c>
      <c r="J569" s="15">
        <f>IF(Debt[[#This Row],[Unadjusted Maximum Revenue]]/(Debt[[#This Row],[Proposed Taxable Valuation]]/1000)&gt;Debt[[#This Row],[Max Debt RATE]],Debt[[#This Row],[Max Debt RATE]],Debt[[#This Row],[Unadjusted Maximum Revenue]]/(Debt[[#This Row],[Proposed Taxable Valuation]]/1000))</f>
        <v>3.4324684816485207</v>
      </c>
      <c r="K569" s="26">
        <f>ROUND(Debt[[#This Row],[Proposed Taxable Valuation]]/1000*Debt[[#This Row],[Adjusted Rate]],0)</f>
        <v>1835120</v>
      </c>
      <c r="L569" s="19">
        <f t="shared" si="51"/>
        <v>-330154.38903432759</v>
      </c>
      <c r="M569" s="17">
        <f t="shared" si="54"/>
        <v>-0.61753151835147913</v>
      </c>
      <c r="N569">
        <v>472365936.85564315</v>
      </c>
      <c r="O569">
        <f>INDEX($R$3:$T$335,MATCH(Debt[[#This Row],[DistrictNumber]],$R$3:$R$335,0),3)</f>
        <v>4.05</v>
      </c>
      <c r="P569" s="9">
        <f t="shared" si="52"/>
        <v>1913082.0442653548</v>
      </c>
    </row>
    <row r="570" spans="1:16" x14ac:dyDescent="0.35">
      <c r="A570" s="13">
        <v>2027</v>
      </c>
      <c r="B570" s="13">
        <f t="shared" si="50"/>
        <v>2026</v>
      </c>
      <c r="C570" t="s">
        <v>482</v>
      </c>
      <c r="D570" t="s">
        <v>483</v>
      </c>
      <c r="E570" s="5">
        <v>574480154.57922113</v>
      </c>
      <c r="F570" s="13">
        <f>INDEX($R$3:$T$335,MATCH(Debt[[#This Row],[DistrictNumber]],$R$3:$R$335,0),3)</f>
        <v>2.4595799999999999</v>
      </c>
      <c r="G570" s="9">
        <f t="shared" si="53"/>
        <v>1412979.8985999606</v>
      </c>
      <c r="H570" s="11">
        <v>1.02</v>
      </c>
      <c r="I570" s="12" cm="1">
        <f t="array" ref="I570">INDEX(Debt[],MATCH(Debt[[#This Row],[Base Year]]&amp;Debt[[#This Row],[DistrictNumber]],Debt[[Fiscal Year]:[Fiscal Year]]&amp;Debt[[DistrictNumber]:[DistrictNumber]],0),9)*$H570</f>
        <v>1190165.7201797627</v>
      </c>
      <c r="J570" s="15">
        <f>IF(Debt[[#This Row],[Unadjusted Maximum Revenue]]/(Debt[[#This Row],[Proposed Taxable Valuation]]/1000)&gt;Debt[[#This Row],[Max Debt RATE]],Debt[[#This Row],[Max Debt RATE]],Debt[[#This Row],[Unadjusted Maximum Revenue]]/(Debt[[#This Row],[Proposed Taxable Valuation]]/1000))</f>
        <v>2.0717264307441594</v>
      </c>
      <c r="K570" s="26">
        <f>ROUND(Debt[[#This Row],[Proposed Taxable Valuation]]/1000*Debt[[#This Row],[Adjusted Rate]],0)</f>
        <v>1190166</v>
      </c>
      <c r="L570" s="19">
        <f t="shared" si="51"/>
        <v>-222814.17842019792</v>
      </c>
      <c r="M570" s="17">
        <f t="shared" si="54"/>
        <v>-0.38785356925584047</v>
      </c>
      <c r="N570">
        <v>497752192.98391652</v>
      </c>
      <c r="O570">
        <f>INDEX($R$3:$T$335,MATCH(Debt[[#This Row],[DistrictNumber]],$R$3:$R$335,0),3)</f>
        <v>2.4595799999999999</v>
      </c>
      <c r="P570" s="9">
        <f t="shared" si="52"/>
        <v>1224261.3388193813</v>
      </c>
    </row>
    <row r="571" spans="1:16" x14ac:dyDescent="0.35">
      <c r="A571" s="13">
        <v>2027</v>
      </c>
      <c r="B571" s="13">
        <f t="shared" si="50"/>
        <v>2026</v>
      </c>
      <c r="C571" t="s">
        <v>484</v>
      </c>
      <c r="D571" t="s">
        <v>485</v>
      </c>
      <c r="E571" s="5">
        <v>305028325.49908167</v>
      </c>
      <c r="F571" s="13">
        <f>INDEX($R$3:$T$335,MATCH(Debt[[#This Row],[DistrictNumber]],$R$3:$R$335,0),3)</f>
        <v>0</v>
      </c>
      <c r="G571" s="9">
        <f t="shared" si="53"/>
        <v>0</v>
      </c>
      <c r="H571" s="11">
        <v>1.02</v>
      </c>
      <c r="I571" s="12" cm="1">
        <f t="array" ref="I571">INDEX(Debt[],MATCH(Debt[[#This Row],[Base Year]]&amp;Debt[[#This Row],[DistrictNumber]],Debt[[Fiscal Year]:[Fiscal Year]]&amp;Debt[[DistrictNumber]:[DistrictNumber]],0),9)*$H571</f>
        <v>0</v>
      </c>
      <c r="J571" s="15">
        <f>IF(Debt[[#This Row],[Unadjusted Maximum Revenue]]/(Debt[[#This Row],[Proposed Taxable Valuation]]/1000)&gt;Debt[[#This Row],[Max Debt RATE]],Debt[[#This Row],[Max Debt RATE]],Debt[[#This Row],[Unadjusted Maximum Revenue]]/(Debt[[#This Row],[Proposed Taxable Valuation]]/1000))</f>
        <v>0</v>
      </c>
      <c r="K571" s="26">
        <f>ROUND(Debt[[#This Row],[Proposed Taxable Valuation]]/1000*Debt[[#This Row],[Adjusted Rate]],0)</f>
        <v>0</v>
      </c>
      <c r="L571" s="19">
        <f t="shared" si="51"/>
        <v>0</v>
      </c>
      <c r="M571" s="17">
        <f t="shared" si="54"/>
        <v>0</v>
      </c>
      <c r="N571">
        <v>280338861.49451548</v>
      </c>
      <c r="O571">
        <f>INDEX($R$3:$T$335,MATCH(Debt[[#This Row],[DistrictNumber]],$R$3:$R$335,0),3)</f>
        <v>0</v>
      </c>
      <c r="P571" s="9">
        <f t="shared" si="52"/>
        <v>0</v>
      </c>
    </row>
    <row r="572" spans="1:16" x14ac:dyDescent="0.35">
      <c r="A572" s="13">
        <v>2027</v>
      </c>
      <c r="B572" s="13">
        <f t="shared" si="50"/>
        <v>2026</v>
      </c>
      <c r="C572" t="s">
        <v>486</v>
      </c>
      <c r="D572" t="s">
        <v>487</v>
      </c>
      <c r="E572" s="5">
        <v>173088970.03890002</v>
      </c>
      <c r="F572" s="13">
        <f>INDEX($R$3:$T$335,MATCH(Debt[[#This Row],[DistrictNumber]],$R$3:$R$335,0),3)</f>
        <v>0</v>
      </c>
      <c r="G572" s="9">
        <f t="shared" si="53"/>
        <v>0</v>
      </c>
      <c r="H572" s="11">
        <v>1.02</v>
      </c>
      <c r="I572" s="12" cm="1">
        <f t="array" ref="I572">INDEX(Debt[],MATCH(Debt[[#This Row],[Base Year]]&amp;Debt[[#This Row],[DistrictNumber]],Debt[[Fiscal Year]:[Fiscal Year]]&amp;Debt[[DistrictNumber]:[DistrictNumber]],0),9)*$H572</f>
        <v>0</v>
      </c>
      <c r="J572" s="15">
        <f>IF(Debt[[#This Row],[Unadjusted Maximum Revenue]]/(Debt[[#This Row],[Proposed Taxable Valuation]]/1000)&gt;Debt[[#This Row],[Max Debt RATE]],Debt[[#This Row],[Max Debt RATE]],Debt[[#This Row],[Unadjusted Maximum Revenue]]/(Debt[[#This Row],[Proposed Taxable Valuation]]/1000))</f>
        <v>0</v>
      </c>
      <c r="K572" s="26">
        <f>ROUND(Debt[[#This Row],[Proposed Taxable Valuation]]/1000*Debt[[#This Row],[Adjusted Rate]],0)</f>
        <v>0</v>
      </c>
      <c r="L572" s="19">
        <f t="shared" si="51"/>
        <v>0</v>
      </c>
      <c r="M572" s="17">
        <f t="shared" si="54"/>
        <v>0</v>
      </c>
      <c r="N572">
        <v>157338021.35374764</v>
      </c>
      <c r="O572">
        <f>INDEX($R$3:$T$335,MATCH(Debt[[#This Row],[DistrictNumber]],$R$3:$R$335,0),3)</f>
        <v>0</v>
      </c>
      <c r="P572" s="9">
        <f t="shared" si="52"/>
        <v>0</v>
      </c>
    </row>
    <row r="573" spans="1:16" x14ac:dyDescent="0.35">
      <c r="A573" s="13">
        <v>2027</v>
      </c>
      <c r="B573" s="13">
        <f t="shared" si="50"/>
        <v>2026</v>
      </c>
      <c r="C573" t="s">
        <v>488</v>
      </c>
      <c r="D573" t="s">
        <v>489</v>
      </c>
      <c r="E573" s="5">
        <v>2034950154.0952678</v>
      </c>
      <c r="F573" s="13">
        <f>INDEX($R$3:$T$335,MATCH(Debt[[#This Row],[DistrictNumber]],$R$3:$R$335,0),3)</f>
        <v>1.76315</v>
      </c>
      <c r="G573" s="9">
        <f t="shared" si="53"/>
        <v>3587922.3641930716</v>
      </c>
      <c r="H573" s="11">
        <v>1.02</v>
      </c>
      <c r="I573" s="12" cm="1">
        <f t="array" ref="I573">INDEX(Debt[],MATCH(Debt[[#This Row],[Base Year]]&amp;Debt[[#This Row],[DistrictNumber]],Debt[[Fiscal Year]:[Fiscal Year]]&amp;Debt[[DistrictNumber]:[DistrictNumber]],0),9)*$H573</f>
        <v>3105296.1121388967</v>
      </c>
      <c r="J573" s="15">
        <f>IF(Debt[[#This Row],[Unadjusted Maximum Revenue]]/(Debt[[#This Row],[Proposed Taxable Valuation]]/1000)&gt;Debt[[#This Row],[Max Debt RATE]],Debt[[#This Row],[Max Debt RATE]],Debt[[#This Row],[Unadjusted Maximum Revenue]]/(Debt[[#This Row],[Proposed Taxable Valuation]]/1000))</f>
        <v>1.5259814132987946</v>
      </c>
      <c r="K573" s="26">
        <f>ROUND(Debt[[#This Row],[Proposed Taxable Valuation]]/1000*Debt[[#This Row],[Adjusted Rate]],0)</f>
        <v>3105296</v>
      </c>
      <c r="L573" s="19">
        <f t="shared" si="51"/>
        <v>-482626.2520541749</v>
      </c>
      <c r="M573" s="17">
        <f t="shared" si="54"/>
        <v>-0.23716858670120544</v>
      </c>
      <c r="N573">
        <v>1806321195.3155646</v>
      </c>
      <c r="O573">
        <f>INDEX($R$3:$T$335,MATCH(Debt[[#This Row],[DistrictNumber]],$R$3:$R$335,0),3)</f>
        <v>1.76315</v>
      </c>
      <c r="P573" s="9">
        <f t="shared" si="52"/>
        <v>3184815.2155206376</v>
      </c>
    </row>
    <row r="574" spans="1:16" x14ac:dyDescent="0.35">
      <c r="A574" s="13">
        <v>2027</v>
      </c>
      <c r="B574" s="13">
        <f t="shared" si="50"/>
        <v>2026</v>
      </c>
      <c r="C574" t="s">
        <v>490</v>
      </c>
      <c r="D574" t="s">
        <v>491</v>
      </c>
      <c r="E574" s="5">
        <v>323404356.4386642</v>
      </c>
      <c r="F574" s="13">
        <f>INDEX($R$3:$T$335,MATCH(Debt[[#This Row],[DistrictNumber]],$R$3:$R$335,0),3)</f>
        <v>0</v>
      </c>
      <c r="G574" s="9">
        <f t="shared" si="53"/>
        <v>0</v>
      </c>
      <c r="H574" s="11">
        <v>1.02</v>
      </c>
      <c r="I574" s="12" cm="1">
        <f t="array" ref="I574">INDEX(Debt[],MATCH(Debt[[#This Row],[Base Year]]&amp;Debt[[#This Row],[DistrictNumber]],Debt[[Fiscal Year]:[Fiscal Year]]&amp;Debt[[DistrictNumber]:[DistrictNumber]],0),9)*$H574</f>
        <v>0</v>
      </c>
      <c r="J574" s="15">
        <f>IF(Debt[[#This Row],[Unadjusted Maximum Revenue]]/(Debt[[#This Row],[Proposed Taxable Valuation]]/1000)&gt;Debt[[#This Row],[Max Debt RATE]],Debt[[#This Row],[Max Debt RATE]],Debt[[#This Row],[Unadjusted Maximum Revenue]]/(Debt[[#This Row],[Proposed Taxable Valuation]]/1000))</f>
        <v>0</v>
      </c>
      <c r="K574" s="26">
        <f>ROUND(Debt[[#This Row],[Proposed Taxable Valuation]]/1000*Debt[[#This Row],[Adjusted Rate]],0)</f>
        <v>0</v>
      </c>
      <c r="L574" s="19">
        <f t="shared" si="51"/>
        <v>0</v>
      </c>
      <c r="M574" s="17">
        <f t="shared" si="54"/>
        <v>0</v>
      </c>
      <c r="N574">
        <v>302156548.75983834</v>
      </c>
      <c r="O574">
        <f>INDEX($R$3:$T$335,MATCH(Debt[[#This Row],[DistrictNumber]],$R$3:$R$335,0),3)</f>
        <v>0</v>
      </c>
      <c r="P574" s="9">
        <f t="shared" si="52"/>
        <v>0</v>
      </c>
    </row>
    <row r="575" spans="1:16" x14ac:dyDescent="0.35">
      <c r="A575" s="13">
        <v>2027</v>
      </c>
      <c r="B575" s="13">
        <f t="shared" si="50"/>
        <v>2026</v>
      </c>
      <c r="C575" t="s">
        <v>492</v>
      </c>
      <c r="D575" t="s">
        <v>493</v>
      </c>
      <c r="E575" s="5">
        <v>255218181.74688885</v>
      </c>
      <c r="F575" s="13">
        <f>INDEX($R$3:$T$335,MATCH(Debt[[#This Row],[DistrictNumber]],$R$3:$R$335,0),3)</f>
        <v>2.0314299999999998</v>
      </c>
      <c r="G575" s="9">
        <f t="shared" si="53"/>
        <v>518457.87094608234</v>
      </c>
      <c r="H575" s="11">
        <v>1.02</v>
      </c>
      <c r="I575" s="12" cm="1">
        <f t="array" ref="I575">INDEX(Debt[],MATCH(Debt[[#This Row],[Base Year]]&amp;Debt[[#This Row],[DistrictNumber]],Debt[[Fiscal Year]:[Fiscal Year]]&amp;Debt[[DistrictNumber]:[DistrictNumber]],0),9)*$H575</f>
        <v>490760.57314599596</v>
      </c>
      <c r="J575" s="15">
        <f>IF(Debt[[#This Row],[Unadjusted Maximum Revenue]]/(Debt[[#This Row],[Proposed Taxable Valuation]]/1000)&gt;Debt[[#This Row],[Max Debt RATE]],Debt[[#This Row],[Max Debt RATE]],Debt[[#This Row],[Unadjusted Maximum Revenue]]/(Debt[[#This Row],[Proposed Taxable Valuation]]/1000))</f>
        <v>1.9229060006105088</v>
      </c>
      <c r="K575" s="26">
        <f>ROUND(Debt[[#This Row],[Proposed Taxable Valuation]]/1000*Debt[[#This Row],[Adjusted Rate]],0)</f>
        <v>490761</v>
      </c>
      <c r="L575" s="19">
        <f t="shared" si="51"/>
        <v>-27697.29780008638</v>
      </c>
      <c r="M575" s="17">
        <f t="shared" si="54"/>
        <v>-0.10852399938949109</v>
      </c>
      <c r="N575">
        <v>238656972.21331909</v>
      </c>
      <c r="O575">
        <f>INDEX($R$3:$T$335,MATCH(Debt[[#This Row],[DistrictNumber]],$R$3:$R$335,0),3)</f>
        <v>2.0314299999999998</v>
      </c>
      <c r="P575" s="9">
        <f t="shared" si="52"/>
        <v>484814.93306330277</v>
      </c>
    </row>
    <row r="576" spans="1:16" x14ac:dyDescent="0.35">
      <c r="A576" s="13">
        <v>2027</v>
      </c>
      <c r="B576" s="13">
        <f t="shared" si="50"/>
        <v>2026</v>
      </c>
      <c r="C576" t="s">
        <v>494</v>
      </c>
      <c r="D576" t="s">
        <v>495</v>
      </c>
      <c r="E576" s="5">
        <v>1505762571.8210254</v>
      </c>
      <c r="F576" s="13">
        <f>INDEX($R$3:$T$335,MATCH(Debt[[#This Row],[DistrictNumber]],$R$3:$R$335,0),3)</f>
        <v>0</v>
      </c>
      <c r="G576" s="9">
        <f t="shared" si="53"/>
        <v>0</v>
      </c>
      <c r="H576" s="11">
        <v>1.02</v>
      </c>
      <c r="I576" s="12" cm="1">
        <f t="array" ref="I576">INDEX(Debt[],MATCH(Debt[[#This Row],[Base Year]]&amp;Debt[[#This Row],[DistrictNumber]],Debt[[Fiscal Year]:[Fiscal Year]]&amp;Debt[[DistrictNumber]:[DistrictNumber]],0),9)*$H576</f>
        <v>0</v>
      </c>
      <c r="J576" s="15">
        <f>IF(Debt[[#This Row],[Unadjusted Maximum Revenue]]/(Debt[[#This Row],[Proposed Taxable Valuation]]/1000)&gt;Debt[[#This Row],[Max Debt RATE]],Debt[[#This Row],[Max Debt RATE]],Debt[[#This Row],[Unadjusted Maximum Revenue]]/(Debt[[#This Row],[Proposed Taxable Valuation]]/1000))</f>
        <v>0</v>
      </c>
      <c r="K576" s="26">
        <f>ROUND(Debt[[#This Row],[Proposed Taxable Valuation]]/1000*Debt[[#This Row],[Adjusted Rate]],0)</f>
        <v>0</v>
      </c>
      <c r="L576" s="19">
        <f t="shared" si="51"/>
        <v>0</v>
      </c>
      <c r="M576" s="17">
        <f t="shared" si="54"/>
        <v>0</v>
      </c>
      <c r="N576">
        <v>1360425146.9084637</v>
      </c>
      <c r="O576">
        <f>INDEX($R$3:$T$335,MATCH(Debt[[#This Row],[DistrictNumber]],$R$3:$R$335,0),3)</f>
        <v>0</v>
      </c>
      <c r="P576" s="9">
        <f t="shared" si="52"/>
        <v>0</v>
      </c>
    </row>
    <row r="577" spans="1:16" x14ac:dyDescent="0.35">
      <c r="A577" s="13">
        <v>2027</v>
      </c>
      <c r="B577" s="13">
        <f t="shared" si="50"/>
        <v>2026</v>
      </c>
      <c r="C577" t="s">
        <v>496</v>
      </c>
      <c r="D577" t="s">
        <v>497</v>
      </c>
      <c r="E577" s="5">
        <v>167368549.61804703</v>
      </c>
      <c r="F577" s="13">
        <f>INDEX($R$3:$T$335,MATCH(Debt[[#This Row],[DistrictNumber]],$R$3:$R$335,0),3)</f>
        <v>0.88497999999999999</v>
      </c>
      <c r="G577" s="9">
        <f t="shared" si="53"/>
        <v>148117.81904097926</v>
      </c>
      <c r="H577" s="11">
        <v>1.02</v>
      </c>
      <c r="I577" s="12" cm="1">
        <f t="array" ref="I577">INDEX(Debt[],MATCH(Debt[[#This Row],[Base Year]]&amp;Debt[[#This Row],[DistrictNumber]],Debt[[Fiscal Year]:[Fiscal Year]]&amp;Debt[[DistrictNumber]:[DistrictNumber]],0),9)*$H577</f>
        <v>133753.65246647759</v>
      </c>
      <c r="J577" s="15">
        <f>IF(Debt[[#This Row],[Unadjusted Maximum Revenue]]/(Debt[[#This Row],[Proposed Taxable Valuation]]/1000)&gt;Debt[[#This Row],[Max Debt RATE]],Debt[[#This Row],[Max Debt RATE]],Debt[[#This Row],[Unadjusted Maximum Revenue]]/(Debt[[#This Row],[Proposed Taxable Valuation]]/1000))</f>
        <v>0.79915642916018437</v>
      </c>
      <c r="K577" s="26">
        <f>ROUND(Debt[[#This Row],[Proposed Taxable Valuation]]/1000*Debt[[#This Row],[Adjusted Rate]],0)</f>
        <v>133754</v>
      </c>
      <c r="L577" s="19">
        <f t="shared" si="51"/>
        <v>-14364.166574501665</v>
      </c>
      <c r="M577" s="17">
        <f t="shared" si="54"/>
        <v>-8.5823570839815622E-2</v>
      </c>
      <c r="N577">
        <v>152807910.48537564</v>
      </c>
      <c r="O577">
        <f>INDEX($R$3:$T$335,MATCH(Debt[[#This Row],[DistrictNumber]],$R$3:$R$335,0),3)</f>
        <v>0.88497999999999999</v>
      </c>
      <c r="P577" s="9">
        <f t="shared" si="52"/>
        <v>135231.94462134773</v>
      </c>
    </row>
    <row r="578" spans="1:16" x14ac:dyDescent="0.35">
      <c r="A578" s="13">
        <v>2027</v>
      </c>
      <c r="B578" s="13">
        <f t="shared" si="50"/>
        <v>2026</v>
      </c>
      <c r="C578" t="s">
        <v>498</v>
      </c>
      <c r="D578" t="s">
        <v>499</v>
      </c>
      <c r="E578" s="5">
        <v>750947404.51948488</v>
      </c>
      <c r="F578" s="13">
        <f>INDEX($R$3:$T$335,MATCH(Debt[[#This Row],[DistrictNumber]],$R$3:$R$335,0),3)</f>
        <v>2.4700000000000002</v>
      </c>
      <c r="G578" s="9">
        <f t="shared" si="53"/>
        <v>1854840.0891631278</v>
      </c>
      <c r="H578" s="11">
        <v>1.02</v>
      </c>
      <c r="I578" s="12" cm="1">
        <f t="array" ref="I578">INDEX(Debt[],MATCH(Debt[[#This Row],[Base Year]]&amp;Debt[[#This Row],[DistrictNumber]],Debt[[Fiscal Year]:[Fiscal Year]]&amp;Debt[[DistrictNumber]:[DistrictNumber]],0),9)*$H578</f>
        <v>1596948.5845950001</v>
      </c>
      <c r="J578" s="15">
        <f>IF(Debt[[#This Row],[Unadjusted Maximum Revenue]]/(Debt[[#This Row],[Proposed Taxable Valuation]]/1000)&gt;Debt[[#This Row],[Max Debt RATE]],Debt[[#This Row],[Max Debt RATE]],Debt[[#This Row],[Unadjusted Maximum Revenue]]/(Debt[[#This Row],[Proposed Taxable Valuation]]/1000))</f>
        <v>2.1265784727185433</v>
      </c>
      <c r="K578" s="26">
        <f>ROUND(Debt[[#This Row],[Proposed Taxable Valuation]]/1000*Debt[[#This Row],[Adjusted Rate]],0)</f>
        <v>1596949</v>
      </c>
      <c r="L578" s="19">
        <f t="shared" si="51"/>
        <v>-257891.50456812768</v>
      </c>
      <c r="M578" s="17">
        <f t="shared" si="54"/>
        <v>-0.34342152728145692</v>
      </c>
      <c r="N578">
        <v>671537195.67329931</v>
      </c>
      <c r="O578">
        <f>INDEX($R$3:$T$335,MATCH(Debt[[#This Row],[DistrictNumber]],$R$3:$R$335,0),3)</f>
        <v>2.4700000000000002</v>
      </c>
      <c r="P578" s="9">
        <f t="shared" si="52"/>
        <v>1658696.8733130493</v>
      </c>
    </row>
    <row r="579" spans="1:16" x14ac:dyDescent="0.35">
      <c r="A579" s="13">
        <v>2027</v>
      </c>
      <c r="B579" s="13">
        <f t="shared" si="50"/>
        <v>2026</v>
      </c>
      <c r="C579" t="s">
        <v>500</v>
      </c>
      <c r="D579" t="s">
        <v>501</v>
      </c>
      <c r="E579" s="5">
        <v>552289864.15522695</v>
      </c>
      <c r="F579" s="13">
        <f>INDEX($R$3:$T$335,MATCH(Debt[[#This Row],[DistrictNumber]],$R$3:$R$335,0),3)</f>
        <v>0</v>
      </c>
      <c r="G579" s="9">
        <f t="shared" si="53"/>
        <v>0</v>
      </c>
      <c r="H579" s="11">
        <v>1.02</v>
      </c>
      <c r="I579" s="12" cm="1">
        <f t="array" ref="I579">INDEX(Debt[],MATCH(Debt[[#This Row],[Base Year]]&amp;Debt[[#This Row],[DistrictNumber]],Debt[[Fiscal Year]:[Fiscal Year]]&amp;Debt[[DistrictNumber]:[DistrictNumber]],0),9)*$H579</f>
        <v>0</v>
      </c>
      <c r="J579" s="15">
        <f>IF(Debt[[#This Row],[Unadjusted Maximum Revenue]]/(Debt[[#This Row],[Proposed Taxable Valuation]]/1000)&gt;Debt[[#This Row],[Max Debt RATE]],Debt[[#This Row],[Max Debt RATE]],Debt[[#This Row],[Unadjusted Maximum Revenue]]/(Debt[[#This Row],[Proposed Taxable Valuation]]/1000))</f>
        <v>0</v>
      </c>
      <c r="K579" s="26">
        <f>ROUND(Debt[[#This Row],[Proposed Taxable Valuation]]/1000*Debt[[#This Row],[Adjusted Rate]],0)</f>
        <v>0</v>
      </c>
      <c r="L579" s="19">
        <f t="shared" si="51"/>
        <v>0</v>
      </c>
      <c r="M579" s="17">
        <f t="shared" si="54"/>
        <v>0</v>
      </c>
      <c r="N579">
        <v>496520467.64084136</v>
      </c>
      <c r="O579">
        <f>INDEX($R$3:$T$335,MATCH(Debt[[#This Row],[DistrictNumber]],$R$3:$R$335,0),3)</f>
        <v>0</v>
      </c>
      <c r="P579" s="9">
        <f t="shared" si="52"/>
        <v>0</v>
      </c>
    </row>
    <row r="580" spans="1:16" x14ac:dyDescent="0.35">
      <c r="A580" s="13">
        <v>2027</v>
      </c>
      <c r="B580" s="13">
        <f t="shared" si="50"/>
        <v>2026</v>
      </c>
      <c r="C580" t="s">
        <v>502</v>
      </c>
      <c r="D580" t="s">
        <v>503</v>
      </c>
      <c r="E580" s="5">
        <v>477514010.90271837</v>
      </c>
      <c r="F580" s="13">
        <f>INDEX($R$3:$T$335,MATCH(Debt[[#This Row],[DistrictNumber]],$R$3:$R$335,0),3)</f>
        <v>0</v>
      </c>
      <c r="G580" s="9">
        <f t="shared" si="53"/>
        <v>0</v>
      </c>
      <c r="H580" s="11">
        <v>1.02</v>
      </c>
      <c r="I580" s="12" cm="1">
        <f t="array" ref="I580">INDEX(Debt[],MATCH(Debt[[#This Row],[Base Year]]&amp;Debt[[#This Row],[DistrictNumber]],Debt[[Fiscal Year]:[Fiscal Year]]&amp;Debt[[DistrictNumber]:[DistrictNumber]],0),9)*$H580</f>
        <v>0</v>
      </c>
      <c r="J580" s="15">
        <f>IF(Debt[[#This Row],[Unadjusted Maximum Revenue]]/(Debt[[#This Row],[Proposed Taxable Valuation]]/1000)&gt;Debt[[#This Row],[Max Debt RATE]],Debt[[#This Row],[Max Debt RATE]],Debt[[#This Row],[Unadjusted Maximum Revenue]]/(Debt[[#This Row],[Proposed Taxable Valuation]]/1000))</f>
        <v>0</v>
      </c>
      <c r="K580" s="26">
        <f>ROUND(Debt[[#This Row],[Proposed Taxable Valuation]]/1000*Debt[[#This Row],[Adjusted Rate]],0)</f>
        <v>0</v>
      </c>
      <c r="L580" s="19">
        <f t="shared" si="51"/>
        <v>0</v>
      </c>
      <c r="M580" s="17">
        <f t="shared" si="54"/>
        <v>0</v>
      </c>
      <c r="N580">
        <v>437412850.20148778</v>
      </c>
      <c r="O580">
        <f>INDEX($R$3:$T$335,MATCH(Debt[[#This Row],[DistrictNumber]],$R$3:$R$335,0),3)</f>
        <v>0</v>
      </c>
      <c r="P580" s="9">
        <f t="shared" si="52"/>
        <v>0</v>
      </c>
    </row>
    <row r="581" spans="1:16" x14ac:dyDescent="0.35">
      <c r="A581" s="13">
        <v>2027</v>
      </c>
      <c r="B581" s="13">
        <f t="shared" ref="B581:B644" si="55">A581-1</f>
        <v>2026</v>
      </c>
      <c r="C581" t="s">
        <v>504</v>
      </c>
      <c r="D581" t="s">
        <v>505</v>
      </c>
      <c r="E581" s="5">
        <v>248270927.28283995</v>
      </c>
      <c r="F581" s="13">
        <f>INDEX($R$3:$T$335,MATCH(Debt[[#This Row],[DistrictNumber]],$R$3:$R$335,0),3)</f>
        <v>2.7476600000000002</v>
      </c>
      <c r="G581" s="9">
        <f t="shared" si="53"/>
        <v>682164.0960579681</v>
      </c>
      <c r="H581" s="11">
        <v>1.02</v>
      </c>
      <c r="I581" s="12" cm="1">
        <f t="array" ref="I581">INDEX(Debt[],MATCH(Debt[[#This Row],[Base Year]]&amp;Debt[[#This Row],[DistrictNumber]],Debt[[Fiscal Year]:[Fiscal Year]]&amp;Debt[[DistrictNumber]:[DistrictNumber]],0),9)*$H581</f>
        <v>637924.73211074283</v>
      </c>
      <c r="J581" s="15">
        <f>IF(Debt[[#This Row],[Unadjusted Maximum Revenue]]/(Debt[[#This Row],[Proposed Taxable Valuation]]/1000)&gt;Debt[[#This Row],[Max Debt RATE]],Debt[[#This Row],[Max Debt RATE]],Debt[[#This Row],[Unadjusted Maximum Revenue]]/(Debt[[#This Row],[Proposed Taxable Valuation]]/1000))</f>
        <v>2.5694701312489721</v>
      </c>
      <c r="K581" s="26">
        <f>ROUND(Debt[[#This Row],[Proposed Taxable Valuation]]/1000*Debt[[#This Row],[Adjusted Rate]],0)</f>
        <v>637925</v>
      </c>
      <c r="L581" s="19">
        <f t="shared" ref="L581:L644" si="56">I581-G581</f>
        <v>-44239.363947225269</v>
      </c>
      <c r="M581" s="17">
        <f t="shared" si="54"/>
        <v>-0.17818986875102816</v>
      </c>
      <c r="N581">
        <v>227992053.80542052</v>
      </c>
      <c r="O581">
        <f>INDEX($R$3:$T$335,MATCH(Debt[[#This Row],[DistrictNumber]],$R$3:$R$335,0),3)</f>
        <v>2.7476600000000002</v>
      </c>
      <c r="P581" s="9">
        <f t="shared" ref="P581:P644" si="57">N581/1000*O581</f>
        <v>626444.64655900176</v>
      </c>
    </row>
    <row r="582" spans="1:16" x14ac:dyDescent="0.35">
      <c r="A582" s="13">
        <v>2027</v>
      </c>
      <c r="B582" s="13">
        <f t="shared" si="55"/>
        <v>2026</v>
      </c>
      <c r="C582" t="s">
        <v>506</v>
      </c>
      <c r="D582" t="s">
        <v>507</v>
      </c>
      <c r="E582" s="5">
        <v>269996745.85930836</v>
      </c>
      <c r="F582" s="13">
        <f>INDEX($R$3:$T$335,MATCH(Debt[[#This Row],[DistrictNumber]],$R$3:$R$335,0),3)</f>
        <v>0</v>
      </c>
      <c r="G582" s="9">
        <f t="shared" si="53"/>
        <v>0</v>
      </c>
      <c r="H582" s="11">
        <v>1.02</v>
      </c>
      <c r="I582" s="12" cm="1">
        <f t="array" ref="I582">INDEX(Debt[],MATCH(Debt[[#This Row],[Base Year]]&amp;Debt[[#This Row],[DistrictNumber]],Debt[[Fiscal Year]:[Fiscal Year]]&amp;Debt[[DistrictNumber]:[DistrictNumber]],0),9)*$H582</f>
        <v>0</v>
      </c>
      <c r="J582" s="15">
        <f>IF(Debt[[#This Row],[Unadjusted Maximum Revenue]]/(Debt[[#This Row],[Proposed Taxable Valuation]]/1000)&gt;Debt[[#This Row],[Max Debt RATE]],Debt[[#This Row],[Max Debt RATE]],Debt[[#This Row],[Unadjusted Maximum Revenue]]/(Debt[[#This Row],[Proposed Taxable Valuation]]/1000))</f>
        <v>0</v>
      </c>
      <c r="K582" s="26">
        <f>ROUND(Debt[[#This Row],[Proposed Taxable Valuation]]/1000*Debt[[#This Row],[Adjusted Rate]],0)</f>
        <v>0</v>
      </c>
      <c r="L582" s="19">
        <f t="shared" si="56"/>
        <v>0</v>
      </c>
      <c r="M582" s="17">
        <f t="shared" si="54"/>
        <v>0</v>
      </c>
      <c r="N582">
        <v>242366228.19712433</v>
      </c>
      <c r="O582">
        <f>INDEX($R$3:$T$335,MATCH(Debt[[#This Row],[DistrictNumber]],$R$3:$R$335,0),3)</f>
        <v>0</v>
      </c>
      <c r="P582" s="9">
        <f t="shared" si="57"/>
        <v>0</v>
      </c>
    </row>
    <row r="583" spans="1:16" x14ac:dyDescent="0.35">
      <c r="A583" s="13">
        <v>2027</v>
      </c>
      <c r="B583" s="13">
        <f t="shared" si="55"/>
        <v>2026</v>
      </c>
      <c r="C583" t="s">
        <v>508</v>
      </c>
      <c r="D583" t="s">
        <v>509</v>
      </c>
      <c r="E583" s="5">
        <v>990339021.38165975</v>
      </c>
      <c r="F583" s="13">
        <f>INDEX($R$3:$T$335,MATCH(Debt[[#This Row],[DistrictNumber]],$R$3:$R$335,0),3)</f>
        <v>4.0463800000000001</v>
      </c>
      <c r="G583" s="9">
        <f t="shared" si="53"/>
        <v>4007288.0093383207</v>
      </c>
      <c r="H583" s="11">
        <v>1.02</v>
      </c>
      <c r="I583" s="12" cm="1">
        <f t="array" ref="I583">INDEX(Debt[],MATCH(Debt[[#This Row],[Base Year]]&amp;Debt[[#This Row],[DistrictNumber]],Debt[[Fiscal Year]:[Fiscal Year]]&amp;Debt[[DistrictNumber]:[DistrictNumber]],0),9)*$H583</f>
        <v>3177463.7056418257</v>
      </c>
      <c r="J583" s="15">
        <f>IF(Debt[[#This Row],[Unadjusted Maximum Revenue]]/(Debt[[#This Row],[Proposed Taxable Valuation]]/1000)&gt;Debt[[#This Row],[Max Debt RATE]],Debt[[#This Row],[Max Debt RATE]],Debt[[#This Row],[Unadjusted Maximum Revenue]]/(Debt[[#This Row],[Proposed Taxable Valuation]]/1000))</f>
        <v>3.2084605746513195</v>
      </c>
      <c r="K583" s="26">
        <f>ROUND(Debt[[#This Row],[Proposed Taxable Valuation]]/1000*Debt[[#This Row],[Adjusted Rate]],0)</f>
        <v>3177464</v>
      </c>
      <c r="L583" s="19">
        <f t="shared" si="56"/>
        <v>-829824.30369649502</v>
      </c>
      <c r="M583" s="17">
        <f t="shared" si="54"/>
        <v>-0.83791942534868058</v>
      </c>
      <c r="N583">
        <v>857367198.64811468</v>
      </c>
      <c r="O583">
        <f>INDEX($R$3:$T$335,MATCH(Debt[[#This Row],[DistrictNumber]],$R$3:$R$335,0),3)</f>
        <v>4.0463800000000001</v>
      </c>
      <c r="P583" s="9">
        <f t="shared" si="57"/>
        <v>3469233.4852657584</v>
      </c>
    </row>
    <row r="584" spans="1:16" x14ac:dyDescent="0.35">
      <c r="A584" s="13">
        <v>2027</v>
      </c>
      <c r="B584" s="13">
        <f t="shared" si="55"/>
        <v>2026</v>
      </c>
      <c r="C584" t="s">
        <v>510</v>
      </c>
      <c r="D584" t="s">
        <v>511</v>
      </c>
      <c r="E584" s="5">
        <v>347297098.20033002</v>
      </c>
      <c r="F584" s="13">
        <f>INDEX($R$3:$T$335,MATCH(Debt[[#This Row],[DistrictNumber]],$R$3:$R$335,0),3)</f>
        <v>1.62222</v>
      </c>
      <c r="G584" s="9">
        <f t="shared" si="53"/>
        <v>563392.29864253942</v>
      </c>
      <c r="H584" s="11">
        <v>1.02</v>
      </c>
      <c r="I584" s="12" cm="1">
        <f t="array" ref="I584">INDEX(Debt[],MATCH(Debt[[#This Row],[Base Year]]&amp;Debt[[#This Row],[DistrictNumber]],Debt[[Fiscal Year]:[Fiscal Year]]&amp;Debt[[DistrictNumber]:[DistrictNumber]],0),9)*$H584</f>
        <v>532715.66590751288</v>
      </c>
      <c r="J584" s="15">
        <f>IF(Debt[[#This Row],[Unadjusted Maximum Revenue]]/(Debt[[#This Row],[Proposed Taxable Valuation]]/1000)&gt;Debt[[#This Row],[Max Debt RATE]],Debt[[#This Row],[Max Debt RATE]],Debt[[#This Row],[Unadjusted Maximum Revenue]]/(Debt[[#This Row],[Proposed Taxable Valuation]]/1000))</f>
        <v>1.5338903453786665</v>
      </c>
      <c r="K584" s="26">
        <f>ROUND(Debt[[#This Row],[Proposed Taxable Valuation]]/1000*Debt[[#This Row],[Adjusted Rate]],0)</f>
        <v>532716</v>
      </c>
      <c r="L584" s="19">
        <f t="shared" si="56"/>
        <v>-30676.632735026535</v>
      </c>
      <c r="M584" s="17">
        <f t="shared" si="54"/>
        <v>-8.8329654621333464E-2</v>
      </c>
      <c r="N584">
        <v>323761829.46199614</v>
      </c>
      <c r="O584">
        <f>INDEX($R$3:$T$335,MATCH(Debt[[#This Row],[DistrictNumber]],$R$3:$R$335,0),3)</f>
        <v>1.62222</v>
      </c>
      <c r="P584" s="9">
        <f t="shared" si="57"/>
        <v>525212.91498983942</v>
      </c>
    </row>
    <row r="585" spans="1:16" x14ac:dyDescent="0.35">
      <c r="A585" s="13">
        <v>2027</v>
      </c>
      <c r="B585" s="13">
        <f t="shared" si="55"/>
        <v>2026</v>
      </c>
      <c r="C585" t="s">
        <v>512</v>
      </c>
      <c r="D585" t="s">
        <v>513</v>
      </c>
      <c r="E585" s="5">
        <v>4765841426.9134092</v>
      </c>
      <c r="F585" s="13">
        <f>INDEX($R$3:$T$335,MATCH(Debt[[#This Row],[DistrictNumber]],$R$3:$R$335,0),3)</f>
        <v>0</v>
      </c>
      <c r="G585" s="9">
        <f t="shared" si="53"/>
        <v>0</v>
      </c>
      <c r="H585" s="11">
        <v>1.02</v>
      </c>
      <c r="I585" s="12" cm="1">
        <f t="array" ref="I585">INDEX(Debt[],MATCH(Debt[[#This Row],[Base Year]]&amp;Debt[[#This Row],[DistrictNumber]],Debt[[Fiscal Year]:[Fiscal Year]]&amp;Debt[[DistrictNumber]:[DistrictNumber]],0),9)*$H585</f>
        <v>0</v>
      </c>
      <c r="J585" s="15">
        <f>IF(Debt[[#This Row],[Unadjusted Maximum Revenue]]/(Debt[[#This Row],[Proposed Taxable Valuation]]/1000)&gt;Debt[[#This Row],[Max Debt RATE]],Debt[[#This Row],[Max Debt RATE]],Debt[[#This Row],[Unadjusted Maximum Revenue]]/(Debt[[#This Row],[Proposed Taxable Valuation]]/1000))</f>
        <v>0</v>
      </c>
      <c r="K585" s="26">
        <f>ROUND(Debt[[#This Row],[Proposed Taxable Valuation]]/1000*Debt[[#This Row],[Adjusted Rate]],0)</f>
        <v>0</v>
      </c>
      <c r="L585" s="19">
        <f t="shared" si="56"/>
        <v>0</v>
      </c>
      <c r="M585" s="17">
        <f t="shared" si="54"/>
        <v>0</v>
      </c>
      <c r="N585">
        <v>4016863627.1602812</v>
      </c>
      <c r="O585">
        <f>INDEX($R$3:$T$335,MATCH(Debt[[#This Row],[DistrictNumber]],$R$3:$R$335,0),3)</f>
        <v>0</v>
      </c>
      <c r="P585" s="9">
        <f t="shared" si="57"/>
        <v>0</v>
      </c>
    </row>
    <row r="586" spans="1:16" x14ac:dyDescent="0.35">
      <c r="A586" s="13">
        <v>2027</v>
      </c>
      <c r="B586" s="13">
        <f t="shared" si="55"/>
        <v>2026</v>
      </c>
      <c r="C586" t="s">
        <v>514</v>
      </c>
      <c r="D586" t="s">
        <v>515</v>
      </c>
      <c r="E586" s="5">
        <v>839636245.60563934</v>
      </c>
      <c r="F586" s="13">
        <f>INDEX($R$3:$T$335,MATCH(Debt[[#This Row],[DistrictNumber]],$R$3:$R$335,0),3)</f>
        <v>4.05</v>
      </c>
      <c r="G586" s="9">
        <f t="shared" ref="G586:G649" si="58">E586/1000*F586</f>
        <v>3400526.7947028391</v>
      </c>
      <c r="H586" s="11">
        <v>1.02</v>
      </c>
      <c r="I586" s="12" cm="1">
        <f t="array" ref="I586">INDEX(Debt[],MATCH(Debt[[#This Row],[Base Year]]&amp;Debt[[#This Row],[DistrictNumber]],Debt[[Fiscal Year]:[Fiscal Year]]&amp;Debt[[DistrictNumber]:[DistrictNumber]],0),9)*$H586</f>
        <v>2690699.3416709998</v>
      </c>
      <c r="J586" s="15">
        <f>IF(Debt[[#This Row],[Unadjusted Maximum Revenue]]/(Debt[[#This Row],[Proposed Taxable Valuation]]/1000)&gt;Debt[[#This Row],[Max Debt RATE]],Debt[[#This Row],[Max Debt RATE]],Debt[[#This Row],[Unadjusted Maximum Revenue]]/(Debt[[#This Row],[Proposed Taxable Valuation]]/1000))</f>
        <v>3.204601225534478</v>
      </c>
      <c r="K586" s="26">
        <f>ROUND(Debt[[#This Row],[Proposed Taxable Valuation]]/1000*Debt[[#This Row],[Adjusted Rate]],0)</f>
        <v>2690699</v>
      </c>
      <c r="L586" s="19">
        <f t="shared" si="56"/>
        <v>-709827.45303183934</v>
      </c>
      <c r="M586" s="17">
        <f t="shared" si="54"/>
        <v>-0.84539877446552181</v>
      </c>
      <c r="N586">
        <v>696181829.66009068</v>
      </c>
      <c r="O586">
        <f>INDEX($R$3:$T$335,MATCH(Debt[[#This Row],[DistrictNumber]],$R$3:$R$335,0),3)</f>
        <v>4.05</v>
      </c>
      <c r="P586" s="9">
        <f t="shared" si="57"/>
        <v>2819536.4101233673</v>
      </c>
    </row>
    <row r="587" spans="1:16" x14ac:dyDescent="0.35">
      <c r="A587" s="13">
        <v>2027</v>
      </c>
      <c r="B587" s="13">
        <f t="shared" si="55"/>
        <v>2026</v>
      </c>
      <c r="C587" t="s">
        <v>516</v>
      </c>
      <c r="D587" t="s">
        <v>517</v>
      </c>
      <c r="E587" s="5">
        <v>740044992.96531904</v>
      </c>
      <c r="F587" s="13">
        <f>INDEX($R$3:$T$335,MATCH(Debt[[#This Row],[DistrictNumber]],$R$3:$R$335,0),3)</f>
        <v>0</v>
      </c>
      <c r="G587" s="9">
        <f t="shared" si="58"/>
        <v>0</v>
      </c>
      <c r="H587" s="11">
        <v>1.02</v>
      </c>
      <c r="I587" s="12" cm="1">
        <f t="array" ref="I587">INDEX(Debt[],MATCH(Debt[[#This Row],[Base Year]]&amp;Debt[[#This Row],[DistrictNumber]],Debt[[Fiscal Year]:[Fiscal Year]]&amp;Debt[[DistrictNumber]:[DistrictNumber]],0),9)*$H587</f>
        <v>0</v>
      </c>
      <c r="J587" s="15">
        <f>IF(Debt[[#This Row],[Unadjusted Maximum Revenue]]/(Debt[[#This Row],[Proposed Taxable Valuation]]/1000)&gt;Debt[[#This Row],[Max Debt RATE]],Debt[[#This Row],[Max Debt RATE]],Debt[[#This Row],[Unadjusted Maximum Revenue]]/(Debt[[#This Row],[Proposed Taxable Valuation]]/1000))</f>
        <v>0</v>
      </c>
      <c r="K587" s="26">
        <f>ROUND(Debt[[#This Row],[Proposed Taxable Valuation]]/1000*Debt[[#This Row],[Adjusted Rate]],0)</f>
        <v>0</v>
      </c>
      <c r="L587" s="19">
        <f t="shared" si="56"/>
        <v>0</v>
      </c>
      <c r="M587" s="17">
        <f t="shared" ref="M587:M650" si="59">J587-F587</f>
        <v>0</v>
      </c>
      <c r="N587">
        <v>687057130.34278464</v>
      </c>
      <c r="O587">
        <f>INDEX($R$3:$T$335,MATCH(Debt[[#This Row],[DistrictNumber]],$R$3:$R$335,0),3)</f>
        <v>0</v>
      </c>
      <c r="P587" s="9">
        <f t="shared" si="57"/>
        <v>0</v>
      </c>
    </row>
    <row r="588" spans="1:16" x14ac:dyDescent="0.35">
      <c r="A588" s="13">
        <v>2027</v>
      </c>
      <c r="B588" s="13">
        <f t="shared" si="55"/>
        <v>2026</v>
      </c>
      <c r="C588" t="s">
        <v>518</v>
      </c>
      <c r="D588" t="s">
        <v>519</v>
      </c>
      <c r="E588" s="5">
        <v>450625875.74152464</v>
      </c>
      <c r="F588" s="13">
        <f>INDEX($R$3:$T$335,MATCH(Debt[[#This Row],[DistrictNumber]],$R$3:$R$335,0),3)</f>
        <v>2.69428</v>
      </c>
      <c r="G588" s="9">
        <f t="shared" si="58"/>
        <v>1214112.284492875</v>
      </c>
      <c r="H588" s="11">
        <v>1.02</v>
      </c>
      <c r="I588" s="12" cm="1">
        <f t="array" ref="I588">INDEX(Debt[],MATCH(Debt[[#This Row],[Base Year]]&amp;Debt[[#This Row],[DistrictNumber]],Debt[[Fiscal Year]:[Fiscal Year]]&amp;Debt[[DistrictNumber]:[DistrictNumber]],0),9)*$H588</f>
        <v>1097760.8141214792</v>
      </c>
      <c r="J588" s="15">
        <f>IF(Debt[[#This Row],[Unadjusted Maximum Revenue]]/(Debt[[#This Row],[Proposed Taxable Valuation]]/1000)&gt;Debt[[#This Row],[Max Debt RATE]],Debt[[#This Row],[Max Debt RATE]],Debt[[#This Row],[Unadjusted Maximum Revenue]]/(Debt[[#This Row],[Proposed Taxable Valuation]]/1000))</f>
        <v>2.4360802901410525</v>
      </c>
      <c r="K588" s="26">
        <f>ROUND(Debt[[#This Row],[Proposed Taxable Valuation]]/1000*Debt[[#This Row],[Adjusted Rate]],0)</f>
        <v>1097761</v>
      </c>
      <c r="L588" s="19">
        <f t="shared" si="56"/>
        <v>-116351.47037139582</v>
      </c>
      <c r="M588" s="17">
        <f t="shared" si="59"/>
        <v>-0.25819970985894747</v>
      </c>
      <c r="N588">
        <v>411947327.05076969</v>
      </c>
      <c r="O588">
        <f>INDEX($R$3:$T$335,MATCH(Debt[[#This Row],[DistrictNumber]],$R$3:$R$335,0),3)</f>
        <v>2.69428</v>
      </c>
      <c r="P588" s="9">
        <f t="shared" si="57"/>
        <v>1109901.4443263479</v>
      </c>
    </row>
    <row r="589" spans="1:16" x14ac:dyDescent="0.35">
      <c r="A589" s="13">
        <v>2027</v>
      </c>
      <c r="B589" s="13">
        <f t="shared" si="55"/>
        <v>2026</v>
      </c>
      <c r="C589" t="s">
        <v>520</v>
      </c>
      <c r="D589" t="s">
        <v>521</v>
      </c>
      <c r="E589" s="5">
        <v>887954823.11696172</v>
      </c>
      <c r="F589" s="13">
        <f>INDEX($R$3:$T$335,MATCH(Debt[[#This Row],[DistrictNumber]],$R$3:$R$335,0),3)</f>
        <v>2.7</v>
      </c>
      <c r="G589" s="9">
        <f t="shared" si="58"/>
        <v>2397478.0224157968</v>
      </c>
      <c r="H589" s="11">
        <v>1.02</v>
      </c>
      <c r="I589" s="12" cm="1">
        <f t="array" ref="I589">INDEX(Debt[],MATCH(Debt[[#This Row],[Base Year]]&amp;Debt[[#This Row],[DistrictNumber]],Debt[[Fiscal Year]:[Fiscal Year]]&amp;Debt[[DistrictNumber]:[DistrictNumber]],0),9)*$H589</f>
        <v>2172568.8608280001</v>
      </c>
      <c r="J589" s="15">
        <f>IF(Debt[[#This Row],[Unadjusted Maximum Revenue]]/(Debt[[#This Row],[Proposed Taxable Valuation]]/1000)&gt;Debt[[#This Row],[Max Debt RATE]],Debt[[#This Row],[Max Debt RATE]],Debt[[#This Row],[Unadjusted Maximum Revenue]]/(Debt[[#This Row],[Proposed Taxable Valuation]]/1000))</f>
        <v>2.4467110310879279</v>
      </c>
      <c r="K589" s="26">
        <f>ROUND(Debt[[#This Row],[Proposed Taxable Valuation]]/1000*Debt[[#This Row],[Adjusted Rate]],0)</f>
        <v>2172569</v>
      </c>
      <c r="L589" s="19">
        <f t="shared" si="56"/>
        <v>-224909.16158779664</v>
      </c>
      <c r="M589" s="17">
        <f t="shared" si="59"/>
        <v>-0.25328896891207231</v>
      </c>
      <c r="N589">
        <v>835116692.81582832</v>
      </c>
      <c r="O589">
        <f>INDEX($R$3:$T$335,MATCH(Debt[[#This Row],[DistrictNumber]],$R$3:$R$335,0),3)</f>
        <v>2.7</v>
      </c>
      <c r="P589" s="9">
        <f t="shared" si="57"/>
        <v>2254815.0706027369</v>
      </c>
    </row>
    <row r="590" spans="1:16" x14ac:dyDescent="0.35">
      <c r="A590" s="13">
        <v>2027</v>
      </c>
      <c r="B590" s="13">
        <f t="shared" si="55"/>
        <v>2026</v>
      </c>
      <c r="C590" t="s">
        <v>522</v>
      </c>
      <c r="D590" t="s">
        <v>523</v>
      </c>
      <c r="E590" s="5">
        <v>150198986.821448</v>
      </c>
      <c r="F590" s="13">
        <f>INDEX($R$3:$T$335,MATCH(Debt[[#This Row],[DistrictNumber]],$R$3:$R$335,0),3)</f>
        <v>0</v>
      </c>
      <c r="G590" s="9">
        <f t="shared" si="58"/>
        <v>0</v>
      </c>
      <c r="H590" s="11">
        <v>1.02</v>
      </c>
      <c r="I590" s="12" cm="1">
        <f t="array" ref="I590">INDEX(Debt[],MATCH(Debt[[#This Row],[Base Year]]&amp;Debt[[#This Row],[DistrictNumber]],Debt[[Fiscal Year]:[Fiscal Year]]&amp;Debt[[DistrictNumber]:[DistrictNumber]],0),9)*$H590</f>
        <v>0</v>
      </c>
      <c r="J590" s="15">
        <f>IF(Debt[[#This Row],[Unadjusted Maximum Revenue]]/(Debt[[#This Row],[Proposed Taxable Valuation]]/1000)&gt;Debt[[#This Row],[Max Debt RATE]],Debt[[#This Row],[Max Debt RATE]],Debt[[#This Row],[Unadjusted Maximum Revenue]]/(Debt[[#This Row],[Proposed Taxable Valuation]]/1000))</f>
        <v>0</v>
      </c>
      <c r="K590" s="26">
        <f>ROUND(Debt[[#This Row],[Proposed Taxable Valuation]]/1000*Debt[[#This Row],[Adjusted Rate]],0)</f>
        <v>0</v>
      </c>
      <c r="L590" s="19">
        <f t="shared" si="56"/>
        <v>0</v>
      </c>
      <c r="M590" s="17">
        <f t="shared" si="59"/>
        <v>0</v>
      </c>
      <c r="N590">
        <v>140998636.72167313</v>
      </c>
      <c r="O590">
        <f>INDEX($R$3:$T$335,MATCH(Debt[[#This Row],[DistrictNumber]],$R$3:$R$335,0),3)</f>
        <v>0</v>
      </c>
      <c r="P590" s="9">
        <f t="shared" si="57"/>
        <v>0</v>
      </c>
    </row>
    <row r="591" spans="1:16" x14ac:dyDescent="0.35">
      <c r="A591" s="13">
        <v>2027</v>
      </c>
      <c r="B591" s="13">
        <f t="shared" si="55"/>
        <v>2026</v>
      </c>
      <c r="C591" t="s">
        <v>524</v>
      </c>
      <c r="D591" t="s">
        <v>525</v>
      </c>
      <c r="E591" s="5">
        <v>517376406.58358788</v>
      </c>
      <c r="F591" s="13">
        <f>INDEX($R$3:$T$335,MATCH(Debt[[#This Row],[DistrictNumber]],$R$3:$R$335,0),3)</f>
        <v>2.0621299999999998</v>
      </c>
      <c r="G591" s="9">
        <f t="shared" si="58"/>
        <v>1066897.409308214</v>
      </c>
      <c r="H591" s="11">
        <v>1.02</v>
      </c>
      <c r="I591" s="12" cm="1">
        <f t="array" ref="I591">INDEX(Debt[],MATCH(Debt[[#This Row],[Base Year]]&amp;Debt[[#This Row],[DistrictNumber]],Debt[[Fiscal Year]:[Fiscal Year]]&amp;Debt[[DistrictNumber]:[DistrictNumber]],0),9)*$H591</f>
        <v>940277.29162192554</v>
      </c>
      <c r="J591" s="15">
        <f>IF(Debt[[#This Row],[Unadjusted Maximum Revenue]]/(Debt[[#This Row],[Proposed Taxable Valuation]]/1000)&gt;Debt[[#This Row],[Max Debt RATE]],Debt[[#This Row],[Max Debt RATE]],Debt[[#This Row],[Unadjusted Maximum Revenue]]/(Debt[[#This Row],[Proposed Taxable Valuation]]/1000))</f>
        <v>1.8173949945473855</v>
      </c>
      <c r="K591" s="26">
        <f>ROUND(Debt[[#This Row],[Proposed Taxable Valuation]]/1000*Debt[[#This Row],[Adjusted Rate]],0)</f>
        <v>940277</v>
      </c>
      <c r="L591" s="19">
        <f t="shared" si="56"/>
        <v>-126620.11768628843</v>
      </c>
      <c r="M591" s="17">
        <f t="shared" si="59"/>
        <v>-0.24473500545261428</v>
      </c>
      <c r="N591">
        <v>462651187.96768028</v>
      </c>
      <c r="O591">
        <f>INDEX($R$3:$T$335,MATCH(Debt[[#This Row],[DistrictNumber]],$R$3:$R$335,0),3)</f>
        <v>2.0621299999999998</v>
      </c>
      <c r="P591" s="9">
        <f t="shared" si="57"/>
        <v>954046.8942437924</v>
      </c>
    </row>
    <row r="592" spans="1:16" x14ac:dyDescent="0.35">
      <c r="A592" s="13">
        <v>2027</v>
      </c>
      <c r="B592" s="13">
        <f t="shared" si="55"/>
        <v>2026</v>
      </c>
      <c r="C592" t="s">
        <v>526</v>
      </c>
      <c r="D592" t="s">
        <v>527</v>
      </c>
      <c r="E592" s="5">
        <v>351837567.61211282</v>
      </c>
      <c r="F592" s="13">
        <f>INDEX($R$3:$T$335,MATCH(Debt[[#This Row],[DistrictNumber]],$R$3:$R$335,0),3)</f>
        <v>0</v>
      </c>
      <c r="G592" s="9">
        <f t="shared" si="58"/>
        <v>0</v>
      </c>
      <c r="H592" s="11">
        <v>1.02</v>
      </c>
      <c r="I592" s="12" cm="1">
        <f t="array" ref="I592">INDEX(Debt[],MATCH(Debt[[#This Row],[Base Year]]&amp;Debt[[#This Row],[DistrictNumber]],Debt[[Fiscal Year]:[Fiscal Year]]&amp;Debt[[DistrictNumber]:[DistrictNumber]],0),9)*$H592</f>
        <v>0</v>
      </c>
      <c r="J592" s="15">
        <f>IF(Debt[[#This Row],[Unadjusted Maximum Revenue]]/(Debt[[#This Row],[Proposed Taxable Valuation]]/1000)&gt;Debt[[#This Row],[Max Debt RATE]],Debt[[#This Row],[Max Debt RATE]],Debt[[#This Row],[Unadjusted Maximum Revenue]]/(Debt[[#This Row],[Proposed Taxable Valuation]]/1000))</f>
        <v>0</v>
      </c>
      <c r="K592" s="26">
        <f>ROUND(Debt[[#This Row],[Proposed Taxable Valuation]]/1000*Debt[[#This Row],[Adjusted Rate]],0)</f>
        <v>0</v>
      </c>
      <c r="L592" s="19">
        <f t="shared" si="56"/>
        <v>0</v>
      </c>
      <c r="M592" s="17">
        <f t="shared" si="59"/>
        <v>0</v>
      </c>
      <c r="N592">
        <v>310665628.95709646</v>
      </c>
      <c r="O592">
        <f>INDEX($R$3:$T$335,MATCH(Debt[[#This Row],[DistrictNumber]],$R$3:$R$335,0),3)</f>
        <v>0</v>
      </c>
      <c r="P592" s="9">
        <f t="shared" si="57"/>
        <v>0</v>
      </c>
    </row>
    <row r="593" spans="1:16" x14ac:dyDescent="0.35">
      <c r="A593" s="13">
        <v>2027</v>
      </c>
      <c r="B593" s="13">
        <f t="shared" si="55"/>
        <v>2026</v>
      </c>
      <c r="C593" t="s">
        <v>528</v>
      </c>
      <c r="D593" t="s">
        <v>529</v>
      </c>
      <c r="E593" s="5">
        <v>4054241713.6539478</v>
      </c>
      <c r="F593" s="13">
        <f>INDEX($R$3:$T$335,MATCH(Debt[[#This Row],[DistrictNumber]],$R$3:$R$335,0),3)</f>
        <v>2.1475200000000001</v>
      </c>
      <c r="G593" s="9">
        <f t="shared" si="58"/>
        <v>8706565.1649061255</v>
      </c>
      <c r="H593" s="11">
        <v>1.02</v>
      </c>
      <c r="I593" s="12" cm="1">
        <f t="array" ref="I593">INDEX(Debt[],MATCH(Debt[[#This Row],[Base Year]]&amp;Debt[[#This Row],[DistrictNumber]],Debt[[Fiscal Year]:[Fiscal Year]]&amp;Debt[[DistrictNumber]:[DistrictNumber]],0),9)*$H593</f>
        <v>7035345.5736915655</v>
      </c>
      <c r="J593" s="15">
        <f>IF(Debt[[#This Row],[Unadjusted Maximum Revenue]]/(Debt[[#This Row],[Proposed Taxable Valuation]]/1000)&gt;Debt[[#This Row],[Max Debt RATE]],Debt[[#This Row],[Max Debt RATE]],Debt[[#This Row],[Unadjusted Maximum Revenue]]/(Debt[[#This Row],[Proposed Taxable Valuation]]/1000))</f>
        <v>1.7353049153428133</v>
      </c>
      <c r="K593" s="26">
        <f>ROUND(Debt[[#This Row],[Proposed Taxable Valuation]]/1000*Debt[[#This Row],[Adjusted Rate]],0)</f>
        <v>7035346</v>
      </c>
      <c r="L593" s="19">
        <f t="shared" si="56"/>
        <v>-1671219.59121456</v>
      </c>
      <c r="M593" s="17">
        <f t="shared" si="59"/>
        <v>-0.41221508465718681</v>
      </c>
      <c r="N593">
        <v>3436650460.8616586</v>
      </c>
      <c r="O593">
        <f>INDEX($R$3:$T$335,MATCH(Debt[[#This Row],[DistrictNumber]],$R$3:$R$335,0),3)</f>
        <v>2.1475200000000001</v>
      </c>
      <c r="P593" s="9">
        <f t="shared" si="57"/>
        <v>7380275.5977096297</v>
      </c>
    </row>
    <row r="594" spans="1:16" x14ac:dyDescent="0.35">
      <c r="A594" s="13">
        <v>2027</v>
      </c>
      <c r="B594" s="13">
        <f t="shared" si="55"/>
        <v>2026</v>
      </c>
      <c r="C594" t="s">
        <v>530</v>
      </c>
      <c r="D594" t="s">
        <v>531</v>
      </c>
      <c r="E594" s="5">
        <v>247392596.68174499</v>
      </c>
      <c r="F594" s="13">
        <f>INDEX($R$3:$T$335,MATCH(Debt[[#This Row],[DistrictNumber]],$R$3:$R$335,0),3)</f>
        <v>0</v>
      </c>
      <c r="G594" s="9">
        <f t="shared" si="58"/>
        <v>0</v>
      </c>
      <c r="H594" s="11">
        <v>1.02</v>
      </c>
      <c r="I594" s="12" cm="1">
        <f t="array" ref="I594">INDEX(Debt[],MATCH(Debt[[#This Row],[Base Year]]&amp;Debt[[#This Row],[DistrictNumber]],Debt[[Fiscal Year]:[Fiscal Year]]&amp;Debt[[DistrictNumber]:[DistrictNumber]],0),9)*$H594</f>
        <v>0</v>
      </c>
      <c r="J594" s="15">
        <f>IF(Debt[[#This Row],[Unadjusted Maximum Revenue]]/(Debt[[#This Row],[Proposed Taxable Valuation]]/1000)&gt;Debt[[#This Row],[Max Debt RATE]],Debt[[#This Row],[Max Debt RATE]],Debt[[#This Row],[Unadjusted Maximum Revenue]]/(Debt[[#This Row],[Proposed Taxable Valuation]]/1000))</f>
        <v>0</v>
      </c>
      <c r="K594" s="26">
        <f>ROUND(Debt[[#This Row],[Proposed Taxable Valuation]]/1000*Debt[[#This Row],[Adjusted Rate]],0)</f>
        <v>0</v>
      </c>
      <c r="L594" s="19">
        <f t="shared" si="56"/>
        <v>0</v>
      </c>
      <c r="M594" s="17">
        <f t="shared" si="59"/>
        <v>0</v>
      </c>
      <c r="N594">
        <v>214104335.90584728</v>
      </c>
      <c r="O594">
        <f>INDEX($R$3:$T$335,MATCH(Debt[[#This Row],[DistrictNumber]],$R$3:$R$335,0),3)</f>
        <v>0</v>
      </c>
      <c r="P594" s="9">
        <f t="shared" si="57"/>
        <v>0</v>
      </c>
    </row>
    <row r="595" spans="1:16" x14ac:dyDescent="0.35">
      <c r="A595" s="13">
        <v>2027</v>
      </c>
      <c r="B595" s="13">
        <f t="shared" si="55"/>
        <v>2026</v>
      </c>
      <c r="C595" t="s">
        <v>532</v>
      </c>
      <c r="D595" t="s">
        <v>533</v>
      </c>
      <c r="E595" s="5">
        <v>1124437266.0954626</v>
      </c>
      <c r="F595" s="13">
        <f>INDEX($R$3:$T$335,MATCH(Debt[[#This Row],[DistrictNumber]],$R$3:$R$335,0),3)</f>
        <v>0</v>
      </c>
      <c r="G595" s="9">
        <f t="shared" si="58"/>
        <v>0</v>
      </c>
      <c r="H595" s="11">
        <v>1.02</v>
      </c>
      <c r="I595" s="12" cm="1">
        <f t="array" ref="I595">INDEX(Debt[],MATCH(Debt[[#This Row],[Base Year]]&amp;Debt[[#This Row],[DistrictNumber]],Debt[[Fiscal Year]:[Fiscal Year]]&amp;Debt[[DistrictNumber]:[DistrictNumber]],0),9)*$H595</f>
        <v>0</v>
      </c>
      <c r="J595" s="15">
        <f>IF(Debt[[#This Row],[Unadjusted Maximum Revenue]]/(Debt[[#This Row],[Proposed Taxable Valuation]]/1000)&gt;Debt[[#This Row],[Max Debt RATE]],Debt[[#This Row],[Max Debt RATE]],Debt[[#This Row],[Unadjusted Maximum Revenue]]/(Debt[[#This Row],[Proposed Taxable Valuation]]/1000))</f>
        <v>0</v>
      </c>
      <c r="K595" s="26">
        <f>ROUND(Debt[[#This Row],[Proposed Taxable Valuation]]/1000*Debt[[#This Row],[Adjusted Rate]],0)</f>
        <v>0</v>
      </c>
      <c r="L595" s="19">
        <f t="shared" si="56"/>
        <v>0</v>
      </c>
      <c r="M595" s="17">
        <f t="shared" si="59"/>
        <v>0</v>
      </c>
      <c r="N595">
        <v>1055786640.9679768</v>
      </c>
      <c r="O595">
        <f>INDEX($R$3:$T$335,MATCH(Debt[[#This Row],[DistrictNumber]],$R$3:$R$335,0),3)</f>
        <v>0</v>
      </c>
      <c r="P595" s="9">
        <f t="shared" si="57"/>
        <v>0</v>
      </c>
    </row>
    <row r="596" spans="1:16" x14ac:dyDescent="0.35">
      <c r="A596" s="13">
        <v>2027</v>
      </c>
      <c r="B596" s="13">
        <f t="shared" si="55"/>
        <v>2026</v>
      </c>
      <c r="C596" t="s">
        <v>534</v>
      </c>
      <c r="D596" t="s">
        <v>535</v>
      </c>
      <c r="E596" s="5">
        <v>1017138244.8315524</v>
      </c>
      <c r="F596" s="13">
        <f>INDEX($R$3:$T$335,MATCH(Debt[[#This Row],[DistrictNumber]],$R$3:$R$335,0),3)</f>
        <v>0</v>
      </c>
      <c r="G596" s="9">
        <f t="shared" si="58"/>
        <v>0</v>
      </c>
      <c r="H596" s="11">
        <v>1.02</v>
      </c>
      <c r="I596" s="12" cm="1">
        <f t="array" ref="I596">INDEX(Debt[],MATCH(Debt[[#This Row],[Base Year]]&amp;Debt[[#This Row],[DistrictNumber]],Debt[[Fiscal Year]:[Fiscal Year]]&amp;Debt[[DistrictNumber]:[DistrictNumber]],0),9)*$H596</f>
        <v>0</v>
      </c>
      <c r="J596" s="15">
        <f>IF(Debt[[#This Row],[Unadjusted Maximum Revenue]]/(Debt[[#This Row],[Proposed Taxable Valuation]]/1000)&gt;Debt[[#This Row],[Max Debt RATE]],Debt[[#This Row],[Max Debt RATE]],Debt[[#This Row],[Unadjusted Maximum Revenue]]/(Debt[[#This Row],[Proposed Taxable Valuation]]/1000))</f>
        <v>0</v>
      </c>
      <c r="K596" s="26">
        <f>ROUND(Debt[[#This Row],[Proposed Taxable Valuation]]/1000*Debt[[#This Row],[Adjusted Rate]],0)</f>
        <v>0</v>
      </c>
      <c r="L596" s="19">
        <f t="shared" si="56"/>
        <v>0</v>
      </c>
      <c r="M596" s="17">
        <f t="shared" si="59"/>
        <v>0</v>
      </c>
      <c r="N596">
        <v>873179028.27550042</v>
      </c>
      <c r="O596">
        <f>INDEX($R$3:$T$335,MATCH(Debt[[#This Row],[DistrictNumber]],$R$3:$R$335,0),3)</f>
        <v>0</v>
      </c>
      <c r="P596" s="9">
        <f t="shared" si="57"/>
        <v>0</v>
      </c>
    </row>
    <row r="597" spans="1:16" x14ac:dyDescent="0.35">
      <c r="A597" s="13">
        <v>2027</v>
      </c>
      <c r="B597" s="13">
        <f t="shared" si="55"/>
        <v>2026</v>
      </c>
      <c r="C597" t="s">
        <v>536</v>
      </c>
      <c r="D597" t="s">
        <v>537</v>
      </c>
      <c r="E597" s="5">
        <v>2249078150.39712</v>
      </c>
      <c r="F597" s="13">
        <f>INDEX($R$3:$T$335,MATCH(Debt[[#This Row],[DistrictNumber]],$R$3:$R$335,0),3)</f>
        <v>0</v>
      </c>
      <c r="G597" s="9">
        <f t="shared" si="58"/>
        <v>0</v>
      </c>
      <c r="H597" s="11">
        <v>1.02</v>
      </c>
      <c r="I597" s="12" cm="1">
        <f t="array" ref="I597">INDEX(Debt[],MATCH(Debt[[#This Row],[Base Year]]&amp;Debt[[#This Row],[DistrictNumber]],Debt[[Fiscal Year]:[Fiscal Year]]&amp;Debt[[DistrictNumber]:[DistrictNumber]],0),9)*$H597</f>
        <v>0</v>
      </c>
      <c r="J597" s="15">
        <f>IF(Debt[[#This Row],[Unadjusted Maximum Revenue]]/(Debt[[#This Row],[Proposed Taxable Valuation]]/1000)&gt;Debt[[#This Row],[Max Debt RATE]],Debt[[#This Row],[Max Debt RATE]],Debt[[#This Row],[Unadjusted Maximum Revenue]]/(Debt[[#This Row],[Proposed Taxable Valuation]]/1000))</f>
        <v>0</v>
      </c>
      <c r="K597" s="26">
        <f>ROUND(Debt[[#This Row],[Proposed Taxable Valuation]]/1000*Debt[[#This Row],[Adjusted Rate]],0)</f>
        <v>0</v>
      </c>
      <c r="L597" s="19">
        <f t="shared" si="56"/>
        <v>0</v>
      </c>
      <c r="M597" s="17">
        <f t="shared" si="59"/>
        <v>0</v>
      </c>
      <c r="N597">
        <v>1877761282.2142687</v>
      </c>
      <c r="O597">
        <f>INDEX($R$3:$T$335,MATCH(Debt[[#This Row],[DistrictNumber]],$R$3:$R$335,0),3)</f>
        <v>0</v>
      </c>
      <c r="P597" s="9">
        <f t="shared" si="57"/>
        <v>0</v>
      </c>
    </row>
    <row r="598" spans="1:16" x14ac:dyDescent="0.35">
      <c r="A598" s="13">
        <v>2027</v>
      </c>
      <c r="B598" s="13">
        <f t="shared" si="55"/>
        <v>2026</v>
      </c>
      <c r="C598" t="s">
        <v>538</v>
      </c>
      <c r="D598" t="s">
        <v>539</v>
      </c>
      <c r="E598" s="5">
        <v>227134545.18072838</v>
      </c>
      <c r="F598" s="13">
        <f>INDEX($R$3:$T$335,MATCH(Debt[[#This Row],[DistrictNumber]],$R$3:$R$335,0),3)</f>
        <v>2.6924399999999999</v>
      </c>
      <c r="G598" s="9">
        <f t="shared" si="58"/>
        <v>611546.13482640032</v>
      </c>
      <c r="H598" s="11">
        <v>1.02</v>
      </c>
      <c r="I598" s="12" cm="1">
        <f t="array" ref="I598">INDEX(Debt[],MATCH(Debt[[#This Row],[Base Year]]&amp;Debt[[#This Row],[DistrictNumber]],Debt[[Fiscal Year]:[Fiscal Year]]&amp;Debt[[DistrictNumber]:[DistrictNumber]],0),9)*$H598</f>
        <v>526116.29474123998</v>
      </c>
      <c r="J598" s="15">
        <f>IF(Debt[[#This Row],[Unadjusted Maximum Revenue]]/(Debt[[#This Row],[Proposed Taxable Valuation]]/1000)&gt;Debt[[#This Row],[Max Debt RATE]],Debt[[#This Row],[Max Debt RATE]],Debt[[#This Row],[Unadjusted Maximum Revenue]]/(Debt[[#This Row],[Proposed Taxable Valuation]]/1000))</f>
        <v>2.3163200222256601</v>
      </c>
      <c r="K598" s="26">
        <f>ROUND(Debt[[#This Row],[Proposed Taxable Valuation]]/1000*Debt[[#This Row],[Adjusted Rate]],0)</f>
        <v>526116</v>
      </c>
      <c r="L598" s="19">
        <f t="shared" si="56"/>
        <v>-85429.840085160336</v>
      </c>
      <c r="M598" s="17">
        <f t="shared" si="59"/>
        <v>-0.37611997777433981</v>
      </c>
      <c r="N598">
        <v>195416208.88976553</v>
      </c>
      <c r="O598">
        <f>INDEX($R$3:$T$335,MATCH(Debt[[#This Row],[DistrictNumber]],$R$3:$R$335,0),3)</f>
        <v>2.6924399999999999</v>
      </c>
      <c r="P598" s="9">
        <f t="shared" si="57"/>
        <v>526146.41746316024</v>
      </c>
    </row>
    <row r="599" spans="1:16" x14ac:dyDescent="0.35">
      <c r="A599" s="13">
        <v>2027</v>
      </c>
      <c r="B599" s="13">
        <f t="shared" si="55"/>
        <v>2026</v>
      </c>
      <c r="C599" t="s">
        <v>540</v>
      </c>
      <c r="D599" t="s">
        <v>541</v>
      </c>
      <c r="E599" s="5">
        <v>735191326.87129998</v>
      </c>
      <c r="F599" s="13">
        <f>INDEX($R$3:$T$335,MATCH(Debt[[#This Row],[DistrictNumber]],$R$3:$R$335,0),3)</f>
        <v>2.6975600000000002</v>
      </c>
      <c r="G599" s="9">
        <f t="shared" si="58"/>
        <v>1983222.7157149441</v>
      </c>
      <c r="H599" s="11">
        <v>1.02</v>
      </c>
      <c r="I599" s="12" cm="1">
        <f t="array" ref="I599">INDEX(Debt[],MATCH(Debt[[#This Row],[Base Year]]&amp;Debt[[#This Row],[DistrictNumber]],Debt[[Fiscal Year]:[Fiscal Year]]&amp;Debt[[DistrictNumber]:[DistrictNumber]],0),9)*$H599</f>
        <v>1755258.5444286026</v>
      </c>
      <c r="J599" s="15">
        <f>IF(Debt[[#This Row],[Unadjusted Maximum Revenue]]/(Debt[[#This Row],[Proposed Taxable Valuation]]/1000)&gt;Debt[[#This Row],[Max Debt RATE]],Debt[[#This Row],[Max Debt RATE]],Debt[[#This Row],[Unadjusted Maximum Revenue]]/(Debt[[#This Row],[Proposed Taxable Valuation]]/1000))</f>
        <v>2.3874853800279827</v>
      </c>
      <c r="K599" s="26">
        <f>ROUND(Debt[[#This Row],[Proposed Taxable Valuation]]/1000*Debt[[#This Row],[Adjusted Rate]],0)</f>
        <v>1755259</v>
      </c>
      <c r="L599" s="19">
        <f t="shared" si="56"/>
        <v>-227964.1712863415</v>
      </c>
      <c r="M599" s="17">
        <f t="shared" si="59"/>
        <v>-0.31007461997201746</v>
      </c>
      <c r="N599">
        <v>678544809.75285876</v>
      </c>
      <c r="O599">
        <f>INDEX($R$3:$T$335,MATCH(Debt[[#This Row],[DistrictNumber]],$R$3:$R$335,0),3)</f>
        <v>2.6975600000000002</v>
      </c>
      <c r="P599" s="9">
        <f t="shared" si="57"/>
        <v>1830415.3369969216</v>
      </c>
    </row>
    <row r="600" spans="1:16" x14ac:dyDescent="0.35">
      <c r="A600" s="13">
        <v>2027</v>
      </c>
      <c r="B600" s="13">
        <f t="shared" si="55"/>
        <v>2026</v>
      </c>
      <c r="C600" t="s">
        <v>542</v>
      </c>
      <c r="D600" t="s">
        <v>543</v>
      </c>
      <c r="E600" s="5">
        <v>111057277.046175</v>
      </c>
      <c r="F600" s="13">
        <f>INDEX($R$3:$T$335,MATCH(Debt[[#This Row],[DistrictNumber]],$R$3:$R$335,0),3)</f>
        <v>0</v>
      </c>
      <c r="G600" s="9">
        <f t="shared" si="58"/>
        <v>0</v>
      </c>
      <c r="H600" s="11">
        <v>1.02</v>
      </c>
      <c r="I600" s="12" cm="1">
        <f t="array" ref="I600">INDEX(Debt[],MATCH(Debt[[#This Row],[Base Year]]&amp;Debt[[#This Row],[DistrictNumber]],Debt[[Fiscal Year]:[Fiscal Year]]&amp;Debt[[DistrictNumber]:[DistrictNumber]],0),9)*$H600</f>
        <v>0</v>
      </c>
      <c r="J600" s="15">
        <f>IF(Debt[[#This Row],[Unadjusted Maximum Revenue]]/(Debt[[#This Row],[Proposed Taxable Valuation]]/1000)&gt;Debt[[#This Row],[Max Debt RATE]],Debt[[#This Row],[Max Debt RATE]],Debt[[#This Row],[Unadjusted Maximum Revenue]]/(Debt[[#This Row],[Proposed Taxable Valuation]]/1000))</f>
        <v>0</v>
      </c>
      <c r="K600" s="26">
        <f>ROUND(Debt[[#This Row],[Proposed Taxable Valuation]]/1000*Debt[[#This Row],[Adjusted Rate]],0)</f>
        <v>0</v>
      </c>
      <c r="L600" s="19">
        <f t="shared" si="56"/>
        <v>0</v>
      </c>
      <c r="M600" s="17">
        <f t="shared" si="59"/>
        <v>0</v>
      </c>
      <c r="N600">
        <v>101713851.29398391</v>
      </c>
      <c r="O600">
        <f>INDEX($R$3:$T$335,MATCH(Debt[[#This Row],[DistrictNumber]],$R$3:$R$335,0),3)</f>
        <v>0</v>
      </c>
      <c r="P600" s="9">
        <f t="shared" si="57"/>
        <v>0</v>
      </c>
    </row>
    <row r="601" spans="1:16" x14ac:dyDescent="0.35">
      <c r="A601" s="13">
        <v>2027</v>
      </c>
      <c r="B601" s="13">
        <f t="shared" si="55"/>
        <v>2026</v>
      </c>
      <c r="C601" t="s">
        <v>544</v>
      </c>
      <c r="D601" t="s">
        <v>545</v>
      </c>
      <c r="E601" s="5">
        <v>358047976.11450702</v>
      </c>
      <c r="F601" s="13">
        <f>INDEX($R$3:$T$335,MATCH(Debt[[#This Row],[DistrictNumber]],$R$3:$R$335,0),3)</f>
        <v>0</v>
      </c>
      <c r="G601" s="9">
        <f t="shared" si="58"/>
        <v>0</v>
      </c>
      <c r="H601" s="11">
        <v>1.02</v>
      </c>
      <c r="I601" s="12" cm="1">
        <f t="array" ref="I601">INDEX(Debt[],MATCH(Debt[[#This Row],[Base Year]]&amp;Debt[[#This Row],[DistrictNumber]],Debt[[Fiscal Year]:[Fiscal Year]]&amp;Debt[[DistrictNumber]:[DistrictNumber]],0),9)*$H601</f>
        <v>0</v>
      </c>
      <c r="J601" s="15">
        <f>IF(Debt[[#This Row],[Unadjusted Maximum Revenue]]/(Debt[[#This Row],[Proposed Taxable Valuation]]/1000)&gt;Debt[[#This Row],[Max Debt RATE]],Debt[[#This Row],[Max Debt RATE]],Debt[[#This Row],[Unadjusted Maximum Revenue]]/(Debt[[#This Row],[Proposed Taxable Valuation]]/1000))</f>
        <v>0</v>
      </c>
      <c r="K601" s="26">
        <f>ROUND(Debt[[#This Row],[Proposed Taxable Valuation]]/1000*Debt[[#This Row],[Adjusted Rate]],0)</f>
        <v>0</v>
      </c>
      <c r="L601" s="19">
        <f t="shared" si="56"/>
        <v>0</v>
      </c>
      <c r="M601" s="17">
        <f t="shared" si="59"/>
        <v>0</v>
      </c>
      <c r="N601">
        <v>326818207.25295144</v>
      </c>
      <c r="O601">
        <f>INDEX($R$3:$T$335,MATCH(Debt[[#This Row],[DistrictNumber]],$R$3:$R$335,0),3)</f>
        <v>0</v>
      </c>
      <c r="P601" s="9">
        <f t="shared" si="57"/>
        <v>0</v>
      </c>
    </row>
    <row r="602" spans="1:16" x14ac:dyDescent="0.35">
      <c r="A602" s="13">
        <v>2027</v>
      </c>
      <c r="B602" s="13">
        <f t="shared" si="55"/>
        <v>2026</v>
      </c>
      <c r="C602" t="s">
        <v>546</v>
      </c>
      <c r="D602" t="s">
        <v>547</v>
      </c>
      <c r="E602" s="5">
        <v>832012414.69727004</v>
      </c>
      <c r="F602" s="13">
        <f>INDEX($R$3:$T$335,MATCH(Debt[[#This Row],[DistrictNumber]],$R$3:$R$335,0),3)</f>
        <v>2.7</v>
      </c>
      <c r="G602" s="9">
        <f t="shared" si="58"/>
        <v>2246433.519682629</v>
      </c>
      <c r="H602" s="11">
        <v>1.02</v>
      </c>
      <c r="I602" s="12" cm="1">
        <f t="array" ref="I602">INDEX(Debt[],MATCH(Debt[[#This Row],[Base Year]]&amp;Debt[[#This Row],[DistrictNumber]],Debt[[Fiscal Year]:[Fiscal Year]]&amp;Debt[[DistrictNumber]:[DistrictNumber]],0),9)*$H602</f>
        <v>1896355.0483200001</v>
      </c>
      <c r="J602" s="15">
        <f>IF(Debt[[#This Row],[Unadjusted Maximum Revenue]]/(Debt[[#This Row],[Proposed Taxable Valuation]]/1000)&gt;Debt[[#This Row],[Max Debt RATE]],Debt[[#This Row],[Max Debt RATE]],Debt[[#This Row],[Unadjusted Maximum Revenue]]/(Debt[[#This Row],[Proposed Taxable Valuation]]/1000))</f>
        <v>2.2792388849269685</v>
      </c>
      <c r="K602" s="26">
        <f>ROUND(Debt[[#This Row],[Proposed Taxable Valuation]]/1000*Debt[[#This Row],[Adjusted Rate]],0)</f>
        <v>1896355</v>
      </c>
      <c r="L602" s="19">
        <f t="shared" si="56"/>
        <v>-350078.47136262897</v>
      </c>
      <c r="M602" s="17">
        <f t="shared" si="59"/>
        <v>-0.42076111507303171</v>
      </c>
      <c r="N602">
        <v>721257633.17260599</v>
      </c>
      <c r="O602">
        <f>INDEX($R$3:$T$335,MATCH(Debt[[#This Row],[DistrictNumber]],$R$3:$R$335,0),3)</f>
        <v>2.7</v>
      </c>
      <c r="P602" s="9">
        <f t="shared" si="57"/>
        <v>1947395.6095660364</v>
      </c>
    </row>
    <row r="603" spans="1:16" x14ac:dyDescent="0.35">
      <c r="A603" s="13">
        <v>2027</v>
      </c>
      <c r="B603" s="13">
        <f t="shared" si="55"/>
        <v>2026</v>
      </c>
      <c r="C603" t="s">
        <v>548</v>
      </c>
      <c r="D603" t="s">
        <v>549</v>
      </c>
      <c r="E603" s="5">
        <v>121383773.7088929</v>
      </c>
      <c r="F603" s="13">
        <f>INDEX($R$3:$T$335,MATCH(Debt[[#This Row],[DistrictNumber]],$R$3:$R$335,0),3)</f>
        <v>0</v>
      </c>
      <c r="G603" s="9">
        <f t="shared" si="58"/>
        <v>0</v>
      </c>
      <c r="H603" s="11">
        <v>1.02</v>
      </c>
      <c r="I603" s="12" cm="1">
        <f t="array" ref="I603">INDEX(Debt[],MATCH(Debt[[#This Row],[Base Year]]&amp;Debt[[#This Row],[DistrictNumber]],Debt[[Fiscal Year]:[Fiscal Year]]&amp;Debt[[DistrictNumber]:[DistrictNumber]],0),9)*$H603</f>
        <v>0</v>
      </c>
      <c r="J603" s="15">
        <f>IF(Debt[[#This Row],[Unadjusted Maximum Revenue]]/(Debt[[#This Row],[Proposed Taxable Valuation]]/1000)&gt;Debt[[#This Row],[Max Debt RATE]],Debt[[#This Row],[Max Debt RATE]],Debt[[#This Row],[Unadjusted Maximum Revenue]]/(Debt[[#This Row],[Proposed Taxable Valuation]]/1000))</f>
        <v>0</v>
      </c>
      <c r="K603" s="26">
        <f>ROUND(Debt[[#This Row],[Proposed Taxable Valuation]]/1000*Debt[[#This Row],[Adjusted Rate]],0)</f>
        <v>0</v>
      </c>
      <c r="L603" s="19">
        <f t="shared" si="56"/>
        <v>0</v>
      </c>
      <c r="M603" s="17">
        <f t="shared" si="59"/>
        <v>0</v>
      </c>
      <c r="N603">
        <v>110276549.63936983</v>
      </c>
      <c r="O603">
        <f>INDEX($R$3:$T$335,MATCH(Debt[[#This Row],[DistrictNumber]],$R$3:$R$335,0),3)</f>
        <v>0</v>
      </c>
      <c r="P603" s="9">
        <f t="shared" si="57"/>
        <v>0</v>
      </c>
    </row>
    <row r="604" spans="1:16" x14ac:dyDescent="0.35">
      <c r="A604" s="13">
        <v>2027</v>
      </c>
      <c r="B604" s="13">
        <f t="shared" si="55"/>
        <v>2026</v>
      </c>
      <c r="C604" t="s">
        <v>550</v>
      </c>
      <c r="D604" t="s">
        <v>551</v>
      </c>
      <c r="E604" s="5">
        <v>472370664.9513644</v>
      </c>
      <c r="F604" s="13">
        <f>INDEX($R$3:$T$335,MATCH(Debt[[#This Row],[DistrictNumber]],$R$3:$R$335,0),3)</f>
        <v>0.41237000000000001</v>
      </c>
      <c r="G604" s="9">
        <f t="shared" si="58"/>
        <v>194791.49110599415</v>
      </c>
      <c r="H604" s="11">
        <v>1.02</v>
      </c>
      <c r="I604" s="12" cm="1">
        <f t="array" ref="I604">INDEX(Debt[],MATCH(Debt[[#This Row],[Base Year]]&amp;Debt[[#This Row],[DistrictNumber]],Debt[[Fiscal Year]:[Fiscal Year]]&amp;Debt[[DistrictNumber]:[DistrictNumber]],0),9)*$H604</f>
        <v>175573.73444925298</v>
      </c>
      <c r="J604" s="15">
        <f>IF(Debt[[#This Row],[Unadjusted Maximum Revenue]]/(Debt[[#This Row],[Proposed Taxable Valuation]]/1000)&gt;Debt[[#This Row],[Max Debt RATE]],Debt[[#This Row],[Max Debt RATE]],Debt[[#This Row],[Unadjusted Maximum Revenue]]/(Debt[[#This Row],[Proposed Taxable Valuation]]/1000))</f>
        <v>0.37168636301183133</v>
      </c>
      <c r="K604" s="26">
        <f>ROUND(Debt[[#This Row],[Proposed Taxable Valuation]]/1000*Debt[[#This Row],[Adjusted Rate]],0)</f>
        <v>175574</v>
      </c>
      <c r="L604" s="19">
        <f t="shared" si="56"/>
        <v>-19217.75665674117</v>
      </c>
      <c r="M604" s="17">
        <f t="shared" si="59"/>
        <v>-4.0683636988168681E-2</v>
      </c>
      <c r="N604">
        <v>428678743.29751152</v>
      </c>
      <c r="O604">
        <f>INDEX($R$3:$T$335,MATCH(Debt[[#This Row],[DistrictNumber]],$R$3:$R$335,0),3)</f>
        <v>0.41237000000000001</v>
      </c>
      <c r="P604" s="9">
        <f t="shared" si="57"/>
        <v>176774.25337359484</v>
      </c>
    </row>
    <row r="605" spans="1:16" x14ac:dyDescent="0.35">
      <c r="A605" s="13">
        <v>2027</v>
      </c>
      <c r="B605" s="13">
        <f t="shared" si="55"/>
        <v>2026</v>
      </c>
      <c r="C605" t="s">
        <v>552</v>
      </c>
      <c r="D605" t="s">
        <v>553</v>
      </c>
      <c r="E605" s="5">
        <v>467742424.59670329</v>
      </c>
      <c r="F605" s="13">
        <f>INDEX($R$3:$T$335,MATCH(Debt[[#This Row],[DistrictNumber]],$R$3:$R$335,0),3)</f>
        <v>1.2218</v>
      </c>
      <c r="G605" s="9">
        <f t="shared" si="58"/>
        <v>571487.6943722521</v>
      </c>
      <c r="H605" s="11">
        <v>1.02</v>
      </c>
      <c r="I605" s="12" cm="1">
        <f t="array" ref="I605">INDEX(Debt[],MATCH(Debt[[#This Row],[Base Year]]&amp;Debt[[#This Row],[DistrictNumber]],Debt[[Fiscal Year]:[Fiscal Year]]&amp;Debt[[DistrictNumber]:[DistrictNumber]],0),9)*$H605</f>
        <v>468733.91543414403</v>
      </c>
      <c r="J605" s="15">
        <f>IF(Debt[[#This Row],[Unadjusted Maximum Revenue]]/(Debt[[#This Row],[Proposed Taxable Valuation]]/1000)&gt;Debt[[#This Row],[Max Debt RATE]],Debt[[#This Row],[Max Debt RATE]],Debt[[#This Row],[Unadjusted Maximum Revenue]]/(Debt[[#This Row],[Proposed Taxable Valuation]]/1000))</f>
        <v>1.0021197368151833</v>
      </c>
      <c r="K605" s="26">
        <f>ROUND(Debt[[#This Row],[Proposed Taxable Valuation]]/1000*Debt[[#This Row],[Adjusted Rate]],0)</f>
        <v>468734</v>
      </c>
      <c r="L605" s="19">
        <f t="shared" si="56"/>
        <v>-102753.77893810807</v>
      </c>
      <c r="M605" s="17">
        <f t="shared" si="59"/>
        <v>-0.2196802631848167</v>
      </c>
      <c r="N605">
        <v>406738224.80305827</v>
      </c>
      <c r="O605">
        <f>INDEX($R$3:$T$335,MATCH(Debt[[#This Row],[DistrictNumber]],$R$3:$R$335,0),3)</f>
        <v>1.2218</v>
      </c>
      <c r="P605" s="9">
        <f t="shared" si="57"/>
        <v>496952.7630643766</v>
      </c>
    </row>
    <row r="606" spans="1:16" x14ac:dyDescent="0.35">
      <c r="A606" s="13">
        <v>2027</v>
      </c>
      <c r="B606" s="13">
        <f t="shared" si="55"/>
        <v>2026</v>
      </c>
      <c r="C606" t="s">
        <v>554</v>
      </c>
      <c r="D606" t="s">
        <v>555</v>
      </c>
      <c r="E606" s="5">
        <v>361168073.08210689</v>
      </c>
      <c r="F606" s="13">
        <f>INDEX($R$3:$T$335,MATCH(Debt[[#This Row],[DistrictNumber]],$R$3:$R$335,0),3)</f>
        <v>4.0417699999999996</v>
      </c>
      <c r="G606" s="9">
        <f t="shared" si="58"/>
        <v>1459758.282741067</v>
      </c>
      <c r="H606" s="11">
        <v>1.02</v>
      </c>
      <c r="I606" s="12" cm="1">
        <f t="array" ref="I606">INDEX(Debt[],MATCH(Debt[[#This Row],[Base Year]]&amp;Debt[[#This Row],[DistrictNumber]],Debt[[Fiscal Year]:[Fiscal Year]]&amp;Debt[[DistrictNumber]:[DistrictNumber]],0),9)*$H606</f>
        <v>1261611.8497035084</v>
      </c>
      <c r="J606" s="15">
        <f>IF(Debt[[#This Row],[Unadjusted Maximum Revenue]]/(Debt[[#This Row],[Proposed Taxable Valuation]]/1000)&gt;Debt[[#This Row],[Max Debt RATE]],Debt[[#This Row],[Max Debt RATE]],Debt[[#This Row],[Unadjusted Maximum Revenue]]/(Debt[[#This Row],[Proposed Taxable Valuation]]/1000))</f>
        <v>3.4931433416505153</v>
      </c>
      <c r="K606" s="26">
        <f>ROUND(Debt[[#This Row],[Proposed Taxable Valuation]]/1000*Debt[[#This Row],[Adjusted Rate]],0)</f>
        <v>1261612</v>
      </c>
      <c r="L606" s="19">
        <f t="shared" si="56"/>
        <v>-198146.43303755857</v>
      </c>
      <c r="M606" s="17">
        <f t="shared" si="59"/>
        <v>-0.54862665834948432</v>
      </c>
      <c r="N606">
        <v>311944739.43475968</v>
      </c>
      <c r="O606">
        <f>INDEX($R$3:$T$335,MATCH(Debt[[#This Row],[DistrictNumber]],$R$3:$R$335,0),3)</f>
        <v>4.0417699999999996</v>
      </c>
      <c r="P606" s="9">
        <f t="shared" si="57"/>
        <v>1260808.8895052285</v>
      </c>
    </row>
    <row r="607" spans="1:16" x14ac:dyDescent="0.35">
      <c r="A607" s="13">
        <v>2027</v>
      </c>
      <c r="B607" s="13">
        <f t="shared" si="55"/>
        <v>2026</v>
      </c>
      <c r="C607" t="s">
        <v>556</v>
      </c>
      <c r="D607" t="s">
        <v>557</v>
      </c>
      <c r="E607" s="5">
        <v>387154119.73140532</v>
      </c>
      <c r="F607" s="13">
        <f>INDEX($R$3:$T$335,MATCH(Debt[[#This Row],[DistrictNumber]],$R$3:$R$335,0),3)</f>
        <v>0</v>
      </c>
      <c r="G607" s="9">
        <f t="shared" si="58"/>
        <v>0</v>
      </c>
      <c r="H607" s="11">
        <v>1.02</v>
      </c>
      <c r="I607" s="12" cm="1">
        <f t="array" ref="I607">INDEX(Debt[],MATCH(Debt[[#This Row],[Base Year]]&amp;Debt[[#This Row],[DistrictNumber]],Debt[[Fiscal Year]:[Fiscal Year]]&amp;Debt[[DistrictNumber]:[DistrictNumber]],0),9)*$H607</f>
        <v>0</v>
      </c>
      <c r="J607" s="15">
        <f>IF(Debt[[#This Row],[Unadjusted Maximum Revenue]]/(Debt[[#This Row],[Proposed Taxable Valuation]]/1000)&gt;Debt[[#This Row],[Max Debt RATE]],Debt[[#This Row],[Max Debt RATE]],Debt[[#This Row],[Unadjusted Maximum Revenue]]/(Debt[[#This Row],[Proposed Taxable Valuation]]/1000))</f>
        <v>0</v>
      </c>
      <c r="K607" s="26">
        <f>ROUND(Debt[[#This Row],[Proposed Taxable Valuation]]/1000*Debt[[#This Row],[Adjusted Rate]],0)</f>
        <v>0</v>
      </c>
      <c r="L607" s="19">
        <f t="shared" si="56"/>
        <v>0</v>
      </c>
      <c r="M607" s="17">
        <f t="shared" si="59"/>
        <v>0</v>
      </c>
      <c r="N607">
        <v>345672685.3380307</v>
      </c>
      <c r="O607">
        <f>INDEX($R$3:$T$335,MATCH(Debt[[#This Row],[DistrictNumber]],$R$3:$R$335,0),3)</f>
        <v>0</v>
      </c>
      <c r="P607" s="9">
        <f t="shared" si="57"/>
        <v>0</v>
      </c>
    </row>
    <row r="608" spans="1:16" x14ac:dyDescent="0.35">
      <c r="A608" s="13">
        <v>2027</v>
      </c>
      <c r="B608" s="13">
        <f t="shared" si="55"/>
        <v>2026</v>
      </c>
      <c r="C608" t="s">
        <v>558</v>
      </c>
      <c r="D608" t="s">
        <v>559</v>
      </c>
      <c r="E608" s="5">
        <v>173680578.0630407</v>
      </c>
      <c r="F608" s="13">
        <f>INDEX($R$3:$T$335,MATCH(Debt[[#This Row],[DistrictNumber]],$R$3:$R$335,0),3)</f>
        <v>0</v>
      </c>
      <c r="G608" s="9">
        <f t="shared" si="58"/>
        <v>0</v>
      </c>
      <c r="H608" s="11">
        <v>1.02</v>
      </c>
      <c r="I608" s="12" cm="1">
        <f t="array" ref="I608">INDEX(Debt[],MATCH(Debt[[#This Row],[Base Year]]&amp;Debt[[#This Row],[DistrictNumber]],Debt[[Fiscal Year]:[Fiscal Year]]&amp;Debt[[DistrictNumber]:[DistrictNumber]],0),9)*$H608</f>
        <v>0</v>
      </c>
      <c r="J608" s="15">
        <f>IF(Debt[[#This Row],[Unadjusted Maximum Revenue]]/(Debt[[#This Row],[Proposed Taxable Valuation]]/1000)&gt;Debt[[#This Row],[Max Debt RATE]],Debt[[#This Row],[Max Debt RATE]],Debt[[#This Row],[Unadjusted Maximum Revenue]]/(Debt[[#This Row],[Proposed Taxable Valuation]]/1000))</f>
        <v>0</v>
      </c>
      <c r="K608" s="26">
        <f>ROUND(Debt[[#This Row],[Proposed Taxable Valuation]]/1000*Debt[[#This Row],[Adjusted Rate]],0)</f>
        <v>0</v>
      </c>
      <c r="L608" s="19">
        <f t="shared" si="56"/>
        <v>0</v>
      </c>
      <c r="M608" s="17">
        <f t="shared" si="59"/>
        <v>0</v>
      </c>
      <c r="N608">
        <v>161653608.36783093</v>
      </c>
      <c r="O608">
        <f>INDEX($R$3:$T$335,MATCH(Debt[[#This Row],[DistrictNumber]],$R$3:$R$335,0),3)</f>
        <v>0</v>
      </c>
      <c r="P608" s="9">
        <f t="shared" si="57"/>
        <v>0</v>
      </c>
    </row>
    <row r="609" spans="1:16" x14ac:dyDescent="0.35">
      <c r="A609" s="13">
        <v>2027</v>
      </c>
      <c r="B609" s="13">
        <f t="shared" si="55"/>
        <v>2026</v>
      </c>
      <c r="C609" t="s">
        <v>560</v>
      </c>
      <c r="D609" t="s">
        <v>561</v>
      </c>
      <c r="E609" s="5">
        <v>189346218.59936497</v>
      </c>
      <c r="F609" s="13">
        <f>INDEX($R$3:$T$335,MATCH(Debt[[#This Row],[DistrictNumber]],$R$3:$R$335,0),3)</f>
        <v>1.76433</v>
      </c>
      <c r="G609" s="9">
        <f t="shared" si="58"/>
        <v>334069.21386141761</v>
      </c>
      <c r="H609" s="11">
        <v>1.02</v>
      </c>
      <c r="I609" s="12" cm="1">
        <f t="array" ref="I609">INDEX(Debt[],MATCH(Debt[[#This Row],[Base Year]]&amp;Debt[[#This Row],[DistrictNumber]],Debt[[Fiscal Year]:[Fiscal Year]]&amp;Debt[[DistrictNumber]:[DistrictNumber]],0),9)*$H609</f>
        <v>291872.84823852481</v>
      </c>
      <c r="J609" s="15">
        <f>IF(Debt[[#This Row],[Unadjusted Maximum Revenue]]/(Debt[[#This Row],[Proposed Taxable Valuation]]/1000)&gt;Debt[[#This Row],[Max Debt RATE]],Debt[[#This Row],[Max Debt RATE]],Debt[[#This Row],[Unadjusted Maximum Revenue]]/(Debt[[#This Row],[Proposed Taxable Valuation]]/1000))</f>
        <v>1.5414770381873562</v>
      </c>
      <c r="K609" s="26">
        <f>ROUND(Debt[[#This Row],[Proposed Taxable Valuation]]/1000*Debt[[#This Row],[Adjusted Rate]],0)</f>
        <v>291873</v>
      </c>
      <c r="L609" s="19">
        <f t="shared" si="56"/>
        <v>-42196.365622892801</v>
      </c>
      <c r="M609" s="17">
        <f t="shared" si="59"/>
        <v>-0.2228529618126438</v>
      </c>
      <c r="N609">
        <v>168038823.49233583</v>
      </c>
      <c r="O609">
        <f>INDEX($R$3:$T$335,MATCH(Debt[[#This Row],[DistrictNumber]],$R$3:$R$335,0),3)</f>
        <v>1.76433</v>
      </c>
      <c r="P609" s="9">
        <f t="shared" si="57"/>
        <v>296475.93745223287</v>
      </c>
    </row>
    <row r="610" spans="1:16" x14ac:dyDescent="0.35">
      <c r="A610" s="13">
        <v>2027</v>
      </c>
      <c r="B610" s="13">
        <f t="shared" si="55"/>
        <v>2026</v>
      </c>
      <c r="C610" t="s">
        <v>562</v>
      </c>
      <c r="D610" t="s">
        <v>563</v>
      </c>
      <c r="E610" s="5">
        <v>295051201.56524694</v>
      </c>
      <c r="F610" s="13">
        <f>INDEX($R$3:$T$335,MATCH(Debt[[#This Row],[DistrictNumber]],$R$3:$R$335,0),3)</f>
        <v>0</v>
      </c>
      <c r="G610" s="9">
        <f t="shared" si="58"/>
        <v>0</v>
      </c>
      <c r="H610" s="11">
        <v>1.02</v>
      </c>
      <c r="I610" s="12" cm="1">
        <f t="array" ref="I610">INDEX(Debt[],MATCH(Debt[[#This Row],[Base Year]]&amp;Debt[[#This Row],[DistrictNumber]],Debt[[Fiscal Year]:[Fiscal Year]]&amp;Debt[[DistrictNumber]:[DistrictNumber]],0),9)*$H610</f>
        <v>0</v>
      </c>
      <c r="J610" s="15">
        <f>IF(Debt[[#This Row],[Unadjusted Maximum Revenue]]/(Debt[[#This Row],[Proposed Taxable Valuation]]/1000)&gt;Debt[[#This Row],[Max Debt RATE]],Debt[[#This Row],[Max Debt RATE]],Debt[[#This Row],[Unadjusted Maximum Revenue]]/(Debt[[#This Row],[Proposed Taxable Valuation]]/1000))</f>
        <v>0</v>
      </c>
      <c r="K610" s="26">
        <f>ROUND(Debt[[#This Row],[Proposed Taxable Valuation]]/1000*Debt[[#This Row],[Adjusted Rate]],0)</f>
        <v>0</v>
      </c>
      <c r="L610" s="19">
        <f t="shared" si="56"/>
        <v>0</v>
      </c>
      <c r="M610" s="17">
        <f t="shared" si="59"/>
        <v>0</v>
      </c>
      <c r="N610">
        <v>267548269.59373835</v>
      </c>
      <c r="O610">
        <f>INDEX($R$3:$T$335,MATCH(Debt[[#This Row],[DistrictNumber]],$R$3:$R$335,0),3)</f>
        <v>0</v>
      </c>
      <c r="P610" s="9">
        <f t="shared" si="57"/>
        <v>0</v>
      </c>
    </row>
    <row r="611" spans="1:16" x14ac:dyDescent="0.35">
      <c r="A611" s="13">
        <v>2027</v>
      </c>
      <c r="B611" s="13">
        <f t="shared" si="55"/>
        <v>2026</v>
      </c>
      <c r="C611" t="s">
        <v>564</v>
      </c>
      <c r="D611" t="s">
        <v>565</v>
      </c>
      <c r="E611" s="5">
        <v>171271880.21299103</v>
      </c>
      <c r="F611" s="13">
        <f>INDEX($R$3:$T$335,MATCH(Debt[[#This Row],[DistrictNumber]],$R$3:$R$335,0),3)</f>
        <v>0</v>
      </c>
      <c r="G611" s="9">
        <f t="shared" si="58"/>
        <v>0</v>
      </c>
      <c r="H611" s="11">
        <v>1.02</v>
      </c>
      <c r="I611" s="12" cm="1">
        <f t="array" ref="I611">INDEX(Debt[],MATCH(Debt[[#This Row],[Base Year]]&amp;Debt[[#This Row],[DistrictNumber]],Debt[[Fiscal Year]:[Fiscal Year]]&amp;Debt[[DistrictNumber]:[DistrictNumber]],0),9)*$H611</f>
        <v>0</v>
      </c>
      <c r="J611" s="15">
        <f>IF(Debt[[#This Row],[Unadjusted Maximum Revenue]]/(Debt[[#This Row],[Proposed Taxable Valuation]]/1000)&gt;Debt[[#This Row],[Max Debt RATE]],Debt[[#This Row],[Max Debt RATE]],Debt[[#This Row],[Unadjusted Maximum Revenue]]/(Debt[[#This Row],[Proposed Taxable Valuation]]/1000))</f>
        <v>0</v>
      </c>
      <c r="K611" s="26">
        <f>ROUND(Debt[[#This Row],[Proposed Taxable Valuation]]/1000*Debt[[#This Row],[Adjusted Rate]],0)</f>
        <v>0</v>
      </c>
      <c r="L611" s="19">
        <f t="shared" si="56"/>
        <v>0</v>
      </c>
      <c r="M611" s="17">
        <f t="shared" si="59"/>
        <v>0</v>
      </c>
      <c r="N611">
        <v>154715453.5785045</v>
      </c>
      <c r="O611">
        <f>INDEX($R$3:$T$335,MATCH(Debt[[#This Row],[DistrictNumber]],$R$3:$R$335,0),3)</f>
        <v>0</v>
      </c>
      <c r="P611" s="9">
        <f t="shared" si="57"/>
        <v>0</v>
      </c>
    </row>
    <row r="612" spans="1:16" x14ac:dyDescent="0.35">
      <c r="A612" s="13">
        <v>2027</v>
      </c>
      <c r="B612" s="13">
        <f t="shared" si="55"/>
        <v>2026</v>
      </c>
      <c r="C612" t="s">
        <v>566</v>
      </c>
      <c r="D612" t="s">
        <v>567</v>
      </c>
      <c r="E612" s="5">
        <v>198528540.55050746</v>
      </c>
      <c r="F612" s="13">
        <f>INDEX($R$3:$T$335,MATCH(Debt[[#This Row],[DistrictNumber]],$R$3:$R$335,0),3)</f>
        <v>0</v>
      </c>
      <c r="G612" s="9">
        <f t="shared" si="58"/>
        <v>0</v>
      </c>
      <c r="H612" s="11">
        <v>1.02</v>
      </c>
      <c r="I612" s="12" cm="1">
        <f t="array" ref="I612">INDEX(Debt[],MATCH(Debt[[#This Row],[Base Year]]&amp;Debt[[#This Row],[DistrictNumber]],Debt[[Fiscal Year]:[Fiscal Year]]&amp;Debt[[DistrictNumber]:[DistrictNumber]],0),9)*$H612</f>
        <v>0</v>
      </c>
      <c r="J612" s="15">
        <f>IF(Debt[[#This Row],[Unadjusted Maximum Revenue]]/(Debt[[#This Row],[Proposed Taxable Valuation]]/1000)&gt;Debt[[#This Row],[Max Debt RATE]],Debt[[#This Row],[Max Debt RATE]],Debt[[#This Row],[Unadjusted Maximum Revenue]]/(Debt[[#This Row],[Proposed Taxable Valuation]]/1000))</f>
        <v>0</v>
      </c>
      <c r="K612" s="26">
        <f>ROUND(Debt[[#This Row],[Proposed Taxable Valuation]]/1000*Debt[[#This Row],[Adjusted Rate]],0)</f>
        <v>0</v>
      </c>
      <c r="L612" s="19">
        <f t="shared" si="56"/>
        <v>0</v>
      </c>
      <c r="M612" s="17">
        <f t="shared" si="59"/>
        <v>0</v>
      </c>
      <c r="N612">
        <v>187345626.17798796</v>
      </c>
      <c r="O612">
        <f>INDEX($R$3:$T$335,MATCH(Debt[[#This Row],[DistrictNumber]],$R$3:$R$335,0),3)</f>
        <v>0</v>
      </c>
      <c r="P612" s="9">
        <f t="shared" si="57"/>
        <v>0</v>
      </c>
    </row>
    <row r="613" spans="1:16" x14ac:dyDescent="0.35">
      <c r="A613" s="13">
        <v>2027</v>
      </c>
      <c r="B613" s="13">
        <f t="shared" si="55"/>
        <v>2026</v>
      </c>
      <c r="C613" t="s">
        <v>568</v>
      </c>
      <c r="D613" t="s">
        <v>569</v>
      </c>
      <c r="E613" s="5">
        <v>425440215.02757859</v>
      </c>
      <c r="F613" s="13">
        <f>INDEX($R$3:$T$335,MATCH(Debt[[#This Row],[DistrictNumber]],$R$3:$R$335,0),3)</f>
        <v>1.1455599999999999</v>
      </c>
      <c r="G613" s="9">
        <f t="shared" si="58"/>
        <v>487367.29272699286</v>
      </c>
      <c r="H613" s="11">
        <v>1.02</v>
      </c>
      <c r="I613" s="12" cm="1">
        <f t="array" ref="I613">INDEX(Debt[],MATCH(Debt[[#This Row],[Base Year]]&amp;Debt[[#This Row],[DistrictNumber]],Debt[[Fiscal Year]:[Fiscal Year]]&amp;Debt[[DistrictNumber]:[DistrictNumber]],0),9)*$H613</f>
        <v>412638.6845935536</v>
      </c>
      <c r="J613" s="15">
        <f>IF(Debt[[#This Row],[Unadjusted Maximum Revenue]]/(Debt[[#This Row],[Proposed Taxable Valuation]]/1000)&gt;Debt[[#This Row],[Max Debt RATE]],Debt[[#This Row],[Max Debt RATE]],Debt[[#This Row],[Unadjusted Maximum Revenue]]/(Debt[[#This Row],[Proposed Taxable Valuation]]/1000))</f>
        <v>0.96990991922755787</v>
      </c>
      <c r="K613" s="26">
        <f>ROUND(Debt[[#This Row],[Proposed Taxable Valuation]]/1000*Debt[[#This Row],[Adjusted Rate]],0)</f>
        <v>412639</v>
      </c>
      <c r="L613" s="19">
        <f t="shared" si="56"/>
        <v>-74728.608133439266</v>
      </c>
      <c r="M613" s="17">
        <f t="shared" si="59"/>
        <v>-0.17565008077244204</v>
      </c>
      <c r="N613">
        <v>370120174.22597831</v>
      </c>
      <c r="O613">
        <f>INDEX($R$3:$T$335,MATCH(Debt[[#This Row],[DistrictNumber]],$R$3:$R$335,0),3)</f>
        <v>1.1455599999999999</v>
      </c>
      <c r="P613" s="9">
        <f t="shared" si="57"/>
        <v>423994.86678631167</v>
      </c>
    </row>
    <row r="614" spans="1:16" x14ac:dyDescent="0.35">
      <c r="A614" s="13">
        <v>2027</v>
      </c>
      <c r="B614" s="13">
        <f t="shared" si="55"/>
        <v>2026</v>
      </c>
      <c r="C614" t="s">
        <v>570</v>
      </c>
      <c r="D614" t="s">
        <v>571</v>
      </c>
      <c r="E614" s="5">
        <v>579931528.08532774</v>
      </c>
      <c r="F614" s="13">
        <f>INDEX($R$3:$T$335,MATCH(Debt[[#This Row],[DistrictNumber]],$R$3:$R$335,0),3)</f>
        <v>0</v>
      </c>
      <c r="G614" s="9">
        <f t="shared" si="58"/>
        <v>0</v>
      </c>
      <c r="H614" s="11">
        <v>1.02</v>
      </c>
      <c r="I614" s="12" cm="1">
        <f t="array" ref="I614">INDEX(Debt[],MATCH(Debt[[#This Row],[Base Year]]&amp;Debt[[#This Row],[DistrictNumber]],Debt[[Fiscal Year]:[Fiscal Year]]&amp;Debt[[DistrictNumber]:[DistrictNumber]],0),9)*$H614</f>
        <v>0</v>
      </c>
      <c r="J614" s="15">
        <f>IF(Debt[[#This Row],[Unadjusted Maximum Revenue]]/(Debt[[#This Row],[Proposed Taxable Valuation]]/1000)&gt;Debt[[#This Row],[Max Debt RATE]],Debt[[#This Row],[Max Debt RATE]],Debt[[#This Row],[Unadjusted Maximum Revenue]]/(Debt[[#This Row],[Proposed Taxable Valuation]]/1000))</f>
        <v>0</v>
      </c>
      <c r="K614" s="26">
        <f>ROUND(Debt[[#This Row],[Proposed Taxable Valuation]]/1000*Debt[[#This Row],[Adjusted Rate]],0)</f>
        <v>0</v>
      </c>
      <c r="L614" s="19">
        <f t="shared" si="56"/>
        <v>0</v>
      </c>
      <c r="M614" s="17">
        <f t="shared" si="59"/>
        <v>0</v>
      </c>
      <c r="N614">
        <v>518335711.96605998</v>
      </c>
      <c r="O614">
        <f>INDEX($R$3:$T$335,MATCH(Debt[[#This Row],[DistrictNumber]],$R$3:$R$335,0),3)</f>
        <v>0</v>
      </c>
      <c r="P614" s="9">
        <f t="shared" si="57"/>
        <v>0</v>
      </c>
    </row>
    <row r="615" spans="1:16" x14ac:dyDescent="0.35">
      <c r="A615" s="13">
        <v>2027</v>
      </c>
      <c r="B615" s="13">
        <f t="shared" si="55"/>
        <v>2026</v>
      </c>
      <c r="C615" t="s">
        <v>572</v>
      </c>
      <c r="D615" t="s">
        <v>573</v>
      </c>
      <c r="E615" s="5">
        <v>505343915.24990523</v>
      </c>
      <c r="F615" s="13">
        <f>INDEX($R$3:$T$335,MATCH(Debt[[#This Row],[DistrictNumber]],$R$3:$R$335,0),3)</f>
        <v>0</v>
      </c>
      <c r="G615" s="9">
        <f t="shared" si="58"/>
        <v>0</v>
      </c>
      <c r="H615" s="11">
        <v>1.02</v>
      </c>
      <c r="I615" s="12" cm="1">
        <f t="array" ref="I615">INDEX(Debt[],MATCH(Debt[[#This Row],[Base Year]]&amp;Debt[[#This Row],[DistrictNumber]],Debt[[Fiscal Year]:[Fiscal Year]]&amp;Debt[[DistrictNumber]:[DistrictNumber]],0),9)*$H615</f>
        <v>0</v>
      </c>
      <c r="J615" s="15">
        <f>IF(Debt[[#This Row],[Unadjusted Maximum Revenue]]/(Debt[[#This Row],[Proposed Taxable Valuation]]/1000)&gt;Debt[[#This Row],[Max Debt RATE]],Debt[[#This Row],[Max Debt RATE]],Debt[[#This Row],[Unadjusted Maximum Revenue]]/(Debt[[#This Row],[Proposed Taxable Valuation]]/1000))</f>
        <v>0</v>
      </c>
      <c r="K615" s="26">
        <f>ROUND(Debt[[#This Row],[Proposed Taxable Valuation]]/1000*Debt[[#This Row],[Adjusted Rate]],0)</f>
        <v>0</v>
      </c>
      <c r="L615" s="19">
        <f t="shared" si="56"/>
        <v>0</v>
      </c>
      <c r="M615" s="17">
        <f t="shared" si="59"/>
        <v>0</v>
      </c>
      <c r="N615">
        <v>455696226.3418231</v>
      </c>
      <c r="O615">
        <f>INDEX($R$3:$T$335,MATCH(Debt[[#This Row],[DistrictNumber]],$R$3:$R$335,0),3)</f>
        <v>0</v>
      </c>
      <c r="P615" s="9">
        <f t="shared" si="57"/>
        <v>0</v>
      </c>
    </row>
    <row r="616" spans="1:16" x14ac:dyDescent="0.35">
      <c r="A616" s="13">
        <v>2027</v>
      </c>
      <c r="B616" s="13">
        <f t="shared" si="55"/>
        <v>2026</v>
      </c>
      <c r="C616" t="s">
        <v>574</v>
      </c>
      <c r="D616" t="s">
        <v>575</v>
      </c>
      <c r="E616" s="5">
        <v>2250469890.2453399</v>
      </c>
      <c r="F616" s="13">
        <f>INDEX($R$3:$T$335,MATCH(Debt[[#This Row],[DistrictNumber]],$R$3:$R$335,0),3)</f>
        <v>3.2897599999999998</v>
      </c>
      <c r="G616" s="9">
        <f t="shared" si="58"/>
        <v>7403505.8261335092</v>
      </c>
      <c r="H616" s="11">
        <v>1.02</v>
      </c>
      <c r="I616" s="12" cm="1">
        <f t="array" ref="I616">INDEX(Debt[],MATCH(Debt[[#This Row],[Base Year]]&amp;Debt[[#This Row],[DistrictNumber]],Debt[[Fiscal Year]:[Fiscal Year]]&amp;Debt[[DistrictNumber]:[DistrictNumber]],0),9)*$H616</f>
        <v>6166181.9765185434</v>
      </c>
      <c r="J616" s="15">
        <f>IF(Debt[[#This Row],[Unadjusted Maximum Revenue]]/(Debt[[#This Row],[Proposed Taxable Valuation]]/1000)&gt;Debt[[#This Row],[Max Debt RATE]],Debt[[#This Row],[Max Debt RATE]],Debt[[#This Row],[Unadjusted Maximum Revenue]]/(Debt[[#This Row],[Proposed Taxable Valuation]]/1000))</f>
        <v>2.7399531107907085</v>
      </c>
      <c r="K616" s="26">
        <f>ROUND(Debt[[#This Row],[Proposed Taxable Valuation]]/1000*Debt[[#This Row],[Adjusted Rate]],0)</f>
        <v>6166182</v>
      </c>
      <c r="L616" s="19">
        <f t="shared" si="56"/>
        <v>-1237323.8496149657</v>
      </c>
      <c r="M616" s="17">
        <f t="shared" si="59"/>
        <v>-0.54980688920929133</v>
      </c>
      <c r="N616">
        <v>1903107560.0992107</v>
      </c>
      <c r="O616">
        <f>INDEX($R$3:$T$335,MATCH(Debt[[#This Row],[DistrictNumber]],$R$3:$R$335,0),3)</f>
        <v>3.2897599999999998</v>
      </c>
      <c r="P616" s="9">
        <f t="shared" si="57"/>
        <v>6260767.1269119792</v>
      </c>
    </row>
    <row r="617" spans="1:16" x14ac:dyDescent="0.35">
      <c r="A617" s="13">
        <v>2027</v>
      </c>
      <c r="B617" s="13">
        <f t="shared" si="55"/>
        <v>2026</v>
      </c>
      <c r="C617" t="s">
        <v>576</v>
      </c>
      <c r="D617" t="s">
        <v>577</v>
      </c>
      <c r="E617" s="5">
        <v>610978633.40995312</v>
      </c>
      <c r="F617" s="13">
        <f>INDEX($R$3:$T$335,MATCH(Debt[[#This Row],[DistrictNumber]],$R$3:$R$335,0),3)</f>
        <v>0</v>
      </c>
      <c r="G617" s="9">
        <f t="shared" si="58"/>
        <v>0</v>
      </c>
      <c r="H617" s="11">
        <v>1.02</v>
      </c>
      <c r="I617" s="12" cm="1">
        <f t="array" ref="I617">INDEX(Debt[],MATCH(Debt[[#This Row],[Base Year]]&amp;Debt[[#This Row],[DistrictNumber]],Debt[[Fiscal Year]:[Fiscal Year]]&amp;Debt[[DistrictNumber]:[DistrictNumber]],0),9)*$H617</f>
        <v>0</v>
      </c>
      <c r="J617" s="15">
        <f>IF(Debt[[#This Row],[Unadjusted Maximum Revenue]]/(Debt[[#This Row],[Proposed Taxable Valuation]]/1000)&gt;Debt[[#This Row],[Max Debt RATE]],Debt[[#This Row],[Max Debt RATE]],Debt[[#This Row],[Unadjusted Maximum Revenue]]/(Debt[[#This Row],[Proposed Taxable Valuation]]/1000))</f>
        <v>0</v>
      </c>
      <c r="K617" s="26">
        <f>ROUND(Debt[[#This Row],[Proposed Taxable Valuation]]/1000*Debt[[#This Row],[Adjusted Rate]],0)</f>
        <v>0</v>
      </c>
      <c r="L617" s="19">
        <f t="shared" si="56"/>
        <v>0</v>
      </c>
      <c r="M617" s="17">
        <f t="shared" si="59"/>
        <v>0</v>
      </c>
      <c r="N617">
        <v>554356320.1615622</v>
      </c>
      <c r="O617">
        <f>INDEX($R$3:$T$335,MATCH(Debt[[#This Row],[DistrictNumber]],$R$3:$R$335,0),3)</f>
        <v>0</v>
      </c>
      <c r="P617" s="9">
        <f t="shared" si="57"/>
        <v>0</v>
      </c>
    </row>
    <row r="618" spans="1:16" x14ac:dyDescent="0.35">
      <c r="A618" s="13">
        <v>2027</v>
      </c>
      <c r="B618" s="13">
        <f t="shared" si="55"/>
        <v>2026</v>
      </c>
      <c r="C618" t="s">
        <v>578</v>
      </c>
      <c r="D618" t="s">
        <v>579</v>
      </c>
      <c r="E618" s="5">
        <v>515754437.17975795</v>
      </c>
      <c r="F618" s="13">
        <f>INDEX($R$3:$T$335,MATCH(Debt[[#This Row],[DistrictNumber]],$R$3:$R$335,0),3)</f>
        <v>4.05</v>
      </c>
      <c r="G618" s="9">
        <f t="shared" si="58"/>
        <v>2088805.4705780197</v>
      </c>
      <c r="H618" s="11">
        <v>1.02</v>
      </c>
      <c r="I618" s="12" cm="1">
        <f t="array" ref="I618">INDEX(Debt[],MATCH(Debt[[#This Row],[Base Year]]&amp;Debt[[#This Row],[DistrictNumber]],Debt[[Fiscal Year]:[Fiscal Year]]&amp;Debt[[DistrictNumber]:[DistrictNumber]],0),9)*$H618</f>
        <v>1568068.8613110001</v>
      </c>
      <c r="J618" s="15">
        <f>IF(Debt[[#This Row],[Unadjusted Maximum Revenue]]/(Debt[[#This Row],[Proposed Taxable Valuation]]/1000)&gt;Debt[[#This Row],[Max Debt RATE]],Debt[[#This Row],[Max Debt RATE]],Debt[[#This Row],[Unadjusted Maximum Revenue]]/(Debt[[#This Row],[Proposed Taxable Valuation]]/1000))</f>
        <v>3.0403400305879962</v>
      </c>
      <c r="K618" s="26">
        <f>ROUND(Debt[[#This Row],[Proposed Taxable Valuation]]/1000*Debt[[#This Row],[Adjusted Rate]],0)</f>
        <v>1568069</v>
      </c>
      <c r="L618" s="19">
        <f t="shared" si="56"/>
        <v>-520736.60926701967</v>
      </c>
      <c r="M618" s="17">
        <f t="shared" si="59"/>
        <v>-1.0096599694120036</v>
      </c>
      <c r="N618">
        <v>433563927.41221005</v>
      </c>
      <c r="O618">
        <f>INDEX($R$3:$T$335,MATCH(Debt[[#This Row],[DistrictNumber]],$R$3:$R$335,0),3)</f>
        <v>4.05</v>
      </c>
      <c r="P618" s="9">
        <f t="shared" si="57"/>
        <v>1755933.9060194506</v>
      </c>
    </row>
    <row r="619" spans="1:16" x14ac:dyDescent="0.35">
      <c r="A619" s="13">
        <v>2027</v>
      </c>
      <c r="B619" s="13">
        <f t="shared" si="55"/>
        <v>2026</v>
      </c>
      <c r="C619" t="s">
        <v>580</v>
      </c>
      <c r="D619" t="s">
        <v>581</v>
      </c>
      <c r="E619" s="5">
        <v>196981152.13414997</v>
      </c>
      <c r="F619" s="13">
        <f>INDEX($R$3:$T$335,MATCH(Debt[[#This Row],[DistrictNumber]],$R$3:$R$335,0),3)</f>
        <v>2.8586999999999998</v>
      </c>
      <c r="G619" s="9">
        <f t="shared" si="58"/>
        <v>563110.01960589446</v>
      </c>
      <c r="H619" s="11">
        <v>1.02</v>
      </c>
      <c r="I619" s="12" cm="1">
        <f t="array" ref="I619">INDEX(Debt[],MATCH(Debt[[#This Row],[Base Year]]&amp;Debt[[#This Row],[DistrictNumber]],Debt[[Fiscal Year]:[Fiscal Year]]&amp;Debt[[DistrictNumber]:[DistrictNumber]],0),9)*$H619</f>
        <v>540403.06896107993</v>
      </c>
      <c r="J619" s="15">
        <f>IF(Debt[[#This Row],[Unadjusted Maximum Revenue]]/(Debt[[#This Row],[Proposed Taxable Valuation]]/1000)&gt;Debt[[#This Row],[Max Debt RATE]],Debt[[#This Row],[Max Debt RATE]],Debt[[#This Row],[Unadjusted Maximum Revenue]]/(Debt[[#This Row],[Proposed Taxable Valuation]]/1000))</f>
        <v>2.7434252622964124</v>
      </c>
      <c r="K619" s="26">
        <f>ROUND(Debt[[#This Row],[Proposed Taxable Valuation]]/1000*Debt[[#This Row],[Adjusted Rate]],0)</f>
        <v>540403</v>
      </c>
      <c r="L619" s="19">
        <f t="shared" si="56"/>
        <v>-22706.950644814526</v>
      </c>
      <c r="M619" s="17">
        <f t="shared" si="59"/>
        <v>-0.11527473770358743</v>
      </c>
      <c r="N619">
        <v>183612370.70817703</v>
      </c>
      <c r="O619">
        <f>INDEX($R$3:$T$335,MATCH(Debt[[#This Row],[DistrictNumber]],$R$3:$R$335,0),3)</f>
        <v>2.8586999999999998</v>
      </c>
      <c r="P619" s="9">
        <f t="shared" si="57"/>
        <v>524892.68414346571</v>
      </c>
    </row>
    <row r="620" spans="1:16" x14ac:dyDescent="0.35">
      <c r="A620" s="13">
        <v>2027</v>
      </c>
      <c r="B620" s="13">
        <f t="shared" si="55"/>
        <v>2026</v>
      </c>
      <c r="C620" t="s">
        <v>582</v>
      </c>
      <c r="D620" t="s">
        <v>583</v>
      </c>
      <c r="E620" s="5">
        <v>790431289.06636584</v>
      </c>
      <c r="F620" s="13">
        <f>INDEX($R$3:$T$335,MATCH(Debt[[#This Row],[DistrictNumber]],$R$3:$R$335,0),3)</f>
        <v>0</v>
      </c>
      <c r="G620" s="9">
        <f t="shared" si="58"/>
        <v>0</v>
      </c>
      <c r="H620" s="11">
        <v>1.02</v>
      </c>
      <c r="I620" s="12" cm="1">
        <f t="array" ref="I620">INDEX(Debt[],MATCH(Debt[[#This Row],[Base Year]]&amp;Debt[[#This Row],[DistrictNumber]],Debt[[Fiscal Year]:[Fiscal Year]]&amp;Debt[[DistrictNumber]:[DistrictNumber]],0),9)*$H620</f>
        <v>0</v>
      </c>
      <c r="J620" s="15">
        <f>IF(Debt[[#This Row],[Unadjusted Maximum Revenue]]/(Debt[[#This Row],[Proposed Taxable Valuation]]/1000)&gt;Debt[[#This Row],[Max Debt RATE]],Debt[[#This Row],[Max Debt RATE]],Debt[[#This Row],[Unadjusted Maximum Revenue]]/(Debt[[#This Row],[Proposed Taxable Valuation]]/1000))</f>
        <v>0</v>
      </c>
      <c r="K620" s="26">
        <f>ROUND(Debt[[#This Row],[Proposed Taxable Valuation]]/1000*Debt[[#This Row],[Adjusted Rate]],0)</f>
        <v>0</v>
      </c>
      <c r="L620" s="19">
        <f t="shared" si="56"/>
        <v>0</v>
      </c>
      <c r="M620" s="17">
        <f t="shared" si="59"/>
        <v>0</v>
      </c>
      <c r="N620">
        <v>683336356.21717596</v>
      </c>
      <c r="O620">
        <f>INDEX($R$3:$T$335,MATCH(Debt[[#This Row],[DistrictNumber]],$R$3:$R$335,0),3)</f>
        <v>0</v>
      </c>
      <c r="P620" s="9">
        <f t="shared" si="57"/>
        <v>0</v>
      </c>
    </row>
    <row r="621" spans="1:16" x14ac:dyDescent="0.35">
      <c r="A621" s="13">
        <v>2027</v>
      </c>
      <c r="B621" s="13">
        <f t="shared" si="55"/>
        <v>2026</v>
      </c>
      <c r="C621" t="s">
        <v>584</v>
      </c>
      <c r="D621" t="s">
        <v>585</v>
      </c>
      <c r="E621" s="5">
        <v>236015231.80121142</v>
      </c>
      <c r="F621" s="13">
        <f>INDEX($R$3:$T$335,MATCH(Debt[[#This Row],[DistrictNumber]],$R$3:$R$335,0),3)</f>
        <v>0</v>
      </c>
      <c r="G621" s="9">
        <f t="shared" si="58"/>
        <v>0</v>
      </c>
      <c r="H621" s="11">
        <v>1.02</v>
      </c>
      <c r="I621" s="12" cm="1">
        <f t="array" ref="I621">INDEX(Debt[],MATCH(Debt[[#This Row],[Base Year]]&amp;Debt[[#This Row],[DistrictNumber]],Debt[[Fiscal Year]:[Fiscal Year]]&amp;Debt[[DistrictNumber]:[DistrictNumber]],0),9)*$H621</f>
        <v>0</v>
      </c>
      <c r="J621" s="15">
        <f>IF(Debt[[#This Row],[Unadjusted Maximum Revenue]]/(Debt[[#This Row],[Proposed Taxable Valuation]]/1000)&gt;Debt[[#This Row],[Max Debt RATE]],Debt[[#This Row],[Max Debt RATE]],Debt[[#This Row],[Unadjusted Maximum Revenue]]/(Debt[[#This Row],[Proposed Taxable Valuation]]/1000))</f>
        <v>0</v>
      </c>
      <c r="K621" s="26">
        <f>ROUND(Debt[[#This Row],[Proposed Taxable Valuation]]/1000*Debt[[#This Row],[Adjusted Rate]],0)</f>
        <v>0</v>
      </c>
      <c r="L621" s="19">
        <f t="shared" si="56"/>
        <v>0</v>
      </c>
      <c r="M621" s="17">
        <f t="shared" si="59"/>
        <v>0</v>
      </c>
      <c r="N621">
        <v>211285743.84743363</v>
      </c>
      <c r="O621">
        <f>INDEX($R$3:$T$335,MATCH(Debt[[#This Row],[DistrictNumber]],$R$3:$R$335,0),3)</f>
        <v>0</v>
      </c>
      <c r="P621" s="9">
        <f t="shared" si="57"/>
        <v>0</v>
      </c>
    </row>
    <row r="622" spans="1:16" x14ac:dyDescent="0.35">
      <c r="A622" s="13">
        <v>2027</v>
      </c>
      <c r="B622" s="13">
        <f t="shared" si="55"/>
        <v>2026</v>
      </c>
      <c r="C622" t="s">
        <v>586</v>
      </c>
      <c r="D622" t="s">
        <v>587</v>
      </c>
      <c r="E622" s="5">
        <v>293481513.61297131</v>
      </c>
      <c r="F622" s="13">
        <f>INDEX($R$3:$T$335,MATCH(Debt[[#This Row],[DistrictNumber]],$R$3:$R$335,0),3)</f>
        <v>0</v>
      </c>
      <c r="G622" s="9">
        <f t="shared" si="58"/>
        <v>0</v>
      </c>
      <c r="H622" s="11">
        <v>1.02</v>
      </c>
      <c r="I622" s="12" cm="1">
        <f t="array" ref="I622">INDEX(Debt[],MATCH(Debt[[#This Row],[Base Year]]&amp;Debt[[#This Row],[DistrictNumber]],Debt[[Fiscal Year]:[Fiscal Year]]&amp;Debt[[DistrictNumber]:[DistrictNumber]],0),9)*$H622</f>
        <v>0</v>
      </c>
      <c r="J622" s="15">
        <f>IF(Debt[[#This Row],[Unadjusted Maximum Revenue]]/(Debt[[#This Row],[Proposed Taxable Valuation]]/1000)&gt;Debt[[#This Row],[Max Debt RATE]],Debt[[#This Row],[Max Debt RATE]],Debt[[#This Row],[Unadjusted Maximum Revenue]]/(Debt[[#This Row],[Proposed Taxable Valuation]]/1000))</f>
        <v>0</v>
      </c>
      <c r="K622" s="26">
        <f>ROUND(Debt[[#This Row],[Proposed Taxable Valuation]]/1000*Debt[[#This Row],[Adjusted Rate]],0)</f>
        <v>0</v>
      </c>
      <c r="L622" s="19">
        <f t="shared" si="56"/>
        <v>0</v>
      </c>
      <c r="M622" s="17">
        <f t="shared" si="59"/>
        <v>0</v>
      </c>
      <c r="N622">
        <v>264433112.44095048</v>
      </c>
      <c r="O622">
        <f>INDEX($R$3:$T$335,MATCH(Debt[[#This Row],[DistrictNumber]],$R$3:$R$335,0),3)</f>
        <v>0</v>
      </c>
      <c r="P622" s="9">
        <f t="shared" si="57"/>
        <v>0</v>
      </c>
    </row>
    <row r="623" spans="1:16" x14ac:dyDescent="0.35">
      <c r="A623" s="13">
        <v>2027</v>
      </c>
      <c r="B623" s="13">
        <f t="shared" si="55"/>
        <v>2026</v>
      </c>
      <c r="C623" t="s">
        <v>588</v>
      </c>
      <c r="D623" t="s">
        <v>589</v>
      </c>
      <c r="E623" s="5">
        <v>323662089.44812453</v>
      </c>
      <c r="F623" s="13">
        <f>INDEX($R$3:$T$335,MATCH(Debt[[#This Row],[DistrictNumber]],$R$3:$R$335,0),3)</f>
        <v>1.1627799999999999</v>
      </c>
      <c r="G623" s="9">
        <f t="shared" si="58"/>
        <v>376347.80436849018</v>
      </c>
      <c r="H623" s="11">
        <v>1.02</v>
      </c>
      <c r="I623" s="12" cm="1">
        <f t="array" ref="I623">INDEX(Debt[],MATCH(Debt[[#This Row],[Base Year]]&amp;Debt[[#This Row],[DistrictNumber]],Debt[[Fiscal Year]:[Fiscal Year]]&amp;Debt[[DistrictNumber]:[DistrictNumber]],0),9)*$H623</f>
        <v>324515.00294613355</v>
      </c>
      <c r="J623" s="15">
        <f>IF(Debt[[#This Row],[Unadjusted Maximum Revenue]]/(Debt[[#This Row],[Proposed Taxable Valuation]]/1000)&gt;Debt[[#This Row],[Max Debt RATE]],Debt[[#This Row],[Max Debt RATE]],Debt[[#This Row],[Unadjusted Maximum Revenue]]/(Debt[[#This Row],[Proposed Taxable Valuation]]/1000))</f>
        <v>1.0026351974043772</v>
      </c>
      <c r="K623" s="26">
        <f>ROUND(Debt[[#This Row],[Proposed Taxable Valuation]]/1000*Debt[[#This Row],[Adjusted Rate]],0)</f>
        <v>324515</v>
      </c>
      <c r="L623" s="19">
        <f t="shared" si="56"/>
        <v>-51832.801422356628</v>
      </c>
      <c r="M623" s="17">
        <f t="shared" si="59"/>
        <v>-0.16014480259562269</v>
      </c>
      <c r="N623">
        <v>285978325.04219562</v>
      </c>
      <c r="O623">
        <f>INDEX($R$3:$T$335,MATCH(Debt[[#This Row],[DistrictNumber]],$R$3:$R$335,0),3)</f>
        <v>1.1627799999999999</v>
      </c>
      <c r="P623" s="9">
        <f t="shared" si="57"/>
        <v>332529.87679256417</v>
      </c>
    </row>
    <row r="624" spans="1:16" x14ac:dyDescent="0.35">
      <c r="A624" s="13">
        <v>2027</v>
      </c>
      <c r="B624" s="13">
        <f t="shared" si="55"/>
        <v>2026</v>
      </c>
      <c r="C624" t="s">
        <v>590</v>
      </c>
      <c r="D624" t="s">
        <v>591</v>
      </c>
      <c r="E624" s="5">
        <v>709195368.4712429</v>
      </c>
      <c r="F624" s="13">
        <f>INDEX($R$3:$T$335,MATCH(Debt[[#This Row],[DistrictNumber]],$R$3:$R$335,0),3)</f>
        <v>2.7</v>
      </c>
      <c r="G624" s="9">
        <f t="shared" si="58"/>
        <v>1914827.4948723561</v>
      </c>
      <c r="H624" s="11">
        <v>1.02</v>
      </c>
      <c r="I624" s="12" cm="1">
        <f t="array" ref="I624">INDEX(Debt[],MATCH(Debt[[#This Row],[Base Year]]&amp;Debt[[#This Row],[DistrictNumber]],Debt[[Fiscal Year]:[Fiscal Year]]&amp;Debt[[DistrictNumber]:[DistrictNumber]],0),9)*$H624</f>
        <v>1640451.1843980001</v>
      </c>
      <c r="J624" s="15">
        <f>IF(Debt[[#This Row],[Unadjusted Maximum Revenue]]/(Debt[[#This Row],[Proposed Taxable Valuation]]/1000)&gt;Debt[[#This Row],[Max Debt RATE]],Debt[[#This Row],[Max Debt RATE]],Debt[[#This Row],[Unadjusted Maximum Revenue]]/(Debt[[#This Row],[Proposed Taxable Valuation]]/1000))</f>
        <v>2.3131160429518776</v>
      </c>
      <c r="K624" s="26">
        <f>ROUND(Debt[[#This Row],[Proposed Taxable Valuation]]/1000*Debt[[#This Row],[Adjusted Rate]],0)</f>
        <v>1640451</v>
      </c>
      <c r="L624" s="19">
        <f t="shared" si="56"/>
        <v>-274376.31047435594</v>
      </c>
      <c r="M624" s="17">
        <f t="shared" si="59"/>
        <v>-0.38688395704812262</v>
      </c>
      <c r="N624">
        <v>616183248.89732122</v>
      </c>
      <c r="O624">
        <f>INDEX($R$3:$T$335,MATCH(Debt[[#This Row],[DistrictNumber]],$R$3:$R$335,0),3)</f>
        <v>2.7</v>
      </c>
      <c r="P624" s="9">
        <f t="shared" si="57"/>
        <v>1663694.7720227672</v>
      </c>
    </row>
    <row r="625" spans="1:16" x14ac:dyDescent="0.35">
      <c r="A625" s="13">
        <v>2027</v>
      </c>
      <c r="B625" s="13">
        <f t="shared" si="55"/>
        <v>2026</v>
      </c>
      <c r="C625" t="s">
        <v>592</v>
      </c>
      <c r="D625" t="s">
        <v>593</v>
      </c>
      <c r="E625" s="5">
        <v>4431701909.8518467</v>
      </c>
      <c r="F625" s="13">
        <f>INDEX($R$3:$T$335,MATCH(Debt[[#This Row],[DistrictNumber]],$R$3:$R$335,0),3)</f>
        <v>0</v>
      </c>
      <c r="G625" s="9">
        <f t="shared" si="58"/>
        <v>0</v>
      </c>
      <c r="H625" s="11">
        <v>1.02</v>
      </c>
      <c r="I625" s="12" cm="1">
        <f t="array" ref="I625">INDEX(Debt[],MATCH(Debt[[#This Row],[Base Year]]&amp;Debt[[#This Row],[DistrictNumber]],Debt[[Fiscal Year]:[Fiscal Year]]&amp;Debt[[DistrictNumber]:[DistrictNumber]],0),9)*$H625</f>
        <v>0</v>
      </c>
      <c r="J625" s="15">
        <f>IF(Debt[[#This Row],[Unadjusted Maximum Revenue]]/(Debt[[#This Row],[Proposed Taxable Valuation]]/1000)&gt;Debt[[#This Row],[Max Debt RATE]],Debt[[#This Row],[Max Debt RATE]],Debt[[#This Row],[Unadjusted Maximum Revenue]]/(Debt[[#This Row],[Proposed Taxable Valuation]]/1000))</f>
        <v>0</v>
      </c>
      <c r="K625" s="26">
        <f>ROUND(Debt[[#This Row],[Proposed Taxable Valuation]]/1000*Debt[[#This Row],[Adjusted Rate]],0)</f>
        <v>0</v>
      </c>
      <c r="L625" s="19">
        <f t="shared" si="56"/>
        <v>0</v>
      </c>
      <c r="M625" s="17">
        <f t="shared" si="59"/>
        <v>0</v>
      </c>
      <c r="N625">
        <v>3740671814.494092</v>
      </c>
      <c r="O625">
        <f>INDEX($R$3:$T$335,MATCH(Debt[[#This Row],[DistrictNumber]],$R$3:$R$335,0),3)</f>
        <v>0</v>
      </c>
      <c r="P625" s="9">
        <f t="shared" si="57"/>
        <v>0</v>
      </c>
    </row>
    <row r="626" spans="1:16" x14ac:dyDescent="0.35">
      <c r="A626" s="13">
        <v>2027</v>
      </c>
      <c r="B626" s="13">
        <f t="shared" si="55"/>
        <v>2026</v>
      </c>
      <c r="C626" t="s">
        <v>594</v>
      </c>
      <c r="D626" t="s">
        <v>595</v>
      </c>
      <c r="E626" s="5">
        <v>10573681808.715237</v>
      </c>
      <c r="F626" s="13">
        <f>INDEX($R$3:$T$335,MATCH(Debt[[#This Row],[DistrictNumber]],$R$3:$R$335,0),3)</f>
        <v>3.9700199999999999</v>
      </c>
      <c r="G626" s="9">
        <f t="shared" si="58"/>
        <v>41977728.254235663</v>
      </c>
      <c r="H626" s="11">
        <v>1.02</v>
      </c>
      <c r="I626" s="12" cm="1">
        <f t="array" ref="I626">INDEX(Debt[],MATCH(Debt[[#This Row],[Base Year]]&amp;Debt[[#This Row],[DistrictNumber]],Debt[[Fiscal Year]:[Fiscal Year]]&amp;Debt[[DistrictNumber]:[DistrictNumber]],0),9)*$H626</f>
        <v>31677755.048449196</v>
      </c>
      <c r="J626" s="15">
        <f>IF(Debt[[#This Row],[Unadjusted Maximum Revenue]]/(Debt[[#This Row],[Proposed Taxable Valuation]]/1000)&gt;Debt[[#This Row],[Max Debt RATE]],Debt[[#This Row],[Max Debt RATE]],Debt[[#This Row],[Unadjusted Maximum Revenue]]/(Debt[[#This Row],[Proposed Taxable Valuation]]/1000))</f>
        <v>2.9959058369185239</v>
      </c>
      <c r="K626" s="26">
        <f>ROUND(Debt[[#This Row],[Proposed Taxable Valuation]]/1000*Debt[[#This Row],[Adjusted Rate]],0)</f>
        <v>31677755</v>
      </c>
      <c r="L626" s="19">
        <f t="shared" si="56"/>
        <v>-10299973.205786467</v>
      </c>
      <c r="M626" s="17">
        <f t="shared" si="59"/>
        <v>-0.97411416308147603</v>
      </c>
      <c r="N626">
        <v>8916371928.2896271</v>
      </c>
      <c r="O626">
        <f>INDEX($R$3:$T$335,MATCH(Debt[[#This Row],[DistrictNumber]],$R$3:$R$335,0),3)</f>
        <v>3.9700199999999999</v>
      </c>
      <c r="P626" s="9">
        <f t="shared" si="57"/>
        <v>35398174.882748388</v>
      </c>
    </row>
    <row r="627" spans="1:16" x14ac:dyDescent="0.35">
      <c r="A627" s="13">
        <v>2027</v>
      </c>
      <c r="B627" s="13">
        <f t="shared" si="55"/>
        <v>2026</v>
      </c>
      <c r="C627" t="s">
        <v>596</v>
      </c>
      <c r="D627" t="s">
        <v>597</v>
      </c>
      <c r="E627" s="5">
        <v>1280684195.2038553</v>
      </c>
      <c r="F627" s="13">
        <f>INDEX($R$3:$T$335,MATCH(Debt[[#This Row],[DistrictNumber]],$R$3:$R$335,0),3)</f>
        <v>2.6998700000000002</v>
      </c>
      <c r="G627" s="9">
        <f t="shared" si="58"/>
        <v>3457680.8381050327</v>
      </c>
      <c r="H627" s="11">
        <v>1.02</v>
      </c>
      <c r="I627" s="12" cm="1">
        <f t="array" ref="I627">INDEX(Debt[],MATCH(Debt[[#This Row],[Base Year]]&amp;Debt[[#This Row],[DistrictNumber]],Debt[[Fiscal Year]:[Fiscal Year]]&amp;Debt[[DistrictNumber]:[DistrictNumber]],0),9)*$H627</f>
        <v>2777070.5559052192</v>
      </c>
      <c r="J627" s="15">
        <f>IF(Debt[[#This Row],[Unadjusted Maximum Revenue]]/(Debt[[#This Row],[Proposed Taxable Valuation]]/1000)&gt;Debt[[#This Row],[Max Debt RATE]],Debt[[#This Row],[Max Debt RATE]],Debt[[#This Row],[Unadjusted Maximum Revenue]]/(Debt[[#This Row],[Proposed Taxable Valuation]]/1000))</f>
        <v>2.1684272877773543</v>
      </c>
      <c r="K627" s="26">
        <f>ROUND(Debt[[#This Row],[Proposed Taxable Valuation]]/1000*Debt[[#This Row],[Adjusted Rate]],0)</f>
        <v>2777071</v>
      </c>
      <c r="L627" s="19">
        <f t="shared" si="56"/>
        <v>-680610.28219981352</v>
      </c>
      <c r="M627" s="17">
        <f t="shared" si="59"/>
        <v>-0.53144271222264594</v>
      </c>
      <c r="N627">
        <v>1096720728.2440677</v>
      </c>
      <c r="O627">
        <f>INDEX($R$3:$T$335,MATCH(Debt[[#This Row],[DistrictNumber]],$R$3:$R$335,0),3)</f>
        <v>2.6998700000000002</v>
      </c>
      <c r="P627" s="9">
        <f t="shared" si="57"/>
        <v>2961003.3925643112</v>
      </c>
    </row>
    <row r="628" spans="1:16" x14ac:dyDescent="0.35">
      <c r="A628" s="13">
        <v>2027</v>
      </c>
      <c r="B628" s="13">
        <f t="shared" si="55"/>
        <v>2026</v>
      </c>
      <c r="C628" t="s">
        <v>598</v>
      </c>
      <c r="D628" t="s">
        <v>599</v>
      </c>
      <c r="E628" s="5">
        <v>363889525.53083891</v>
      </c>
      <c r="F628" s="13">
        <f>INDEX($R$3:$T$335,MATCH(Debt[[#This Row],[DistrictNumber]],$R$3:$R$335,0),3)</f>
        <v>0</v>
      </c>
      <c r="G628" s="9">
        <f t="shared" si="58"/>
        <v>0</v>
      </c>
      <c r="H628" s="11">
        <v>1.02</v>
      </c>
      <c r="I628" s="12" cm="1">
        <f t="array" ref="I628">INDEX(Debt[],MATCH(Debt[[#This Row],[Base Year]]&amp;Debt[[#This Row],[DistrictNumber]],Debt[[Fiscal Year]:[Fiscal Year]]&amp;Debt[[DistrictNumber]:[DistrictNumber]],0),9)*$H628</f>
        <v>0</v>
      </c>
      <c r="J628" s="15">
        <f>IF(Debt[[#This Row],[Unadjusted Maximum Revenue]]/(Debt[[#This Row],[Proposed Taxable Valuation]]/1000)&gt;Debt[[#This Row],[Max Debt RATE]],Debt[[#This Row],[Max Debt RATE]],Debt[[#This Row],[Unadjusted Maximum Revenue]]/(Debt[[#This Row],[Proposed Taxable Valuation]]/1000))</f>
        <v>0</v>
      </c>
      <c r="K628" s="26">
        <f>ROUND(Debt[[#This Row],[Proposed Taxable Valuation]]/1000*Debt[[#This Row],[Adjusted Rate]],0)</f>
        <v>0</v>
      </c>
      <c r="L628" s="19">
        <f t="shared" si="56"/>
        <v>0</v>
      </c>
      <c r="M628" s="17">
        <f t="shared" si="59"/>
        <v>0</v>
      </c>
      <c r="N628">
        <v>334756575.24607116</v>
      </c>
      <c r="O628">
        <f>INDEX($R$3:$T$335,MATCH(Debt[[#This Row],[DistrictNumber]],$R$3:$R$335,0),3)</f>
        <v>0</v>
      </c>
      <c r="P628" s="9">
        <f t="shared" si="57"/>
        <v>0</v>
      </c>
    </row>
    <row r="629" spans="1:16" x14ac:dyDescent="0.35">
      <c r="A629" s="13">
        <v>2027</v>
      </c>
      <c r="B629" s="13">
        <f t="shared" si="55"/>
        <v>2026</v>
      </c>
      <c r="C629" t="s">
        <v>600</v>
      </c>
      <c r="D629" t="s">
        <v>601</v>
      </c>
      <c r="E629" s="5">
        <v>973492879.89155746</v>
      </c>
      <c r="F629" s="13">
        <f>INDEX($R$3:$T$335,MATCH(Debt[[#This Row],[DistrictNumber]],$R$3:$R$335,0),3)</f>
        <v>1.3620399999999999</v>
      </c>
      <c r="G629" s="9">
        <f t="shared" si="58"/>
        <v>1325936.242127497</v>
      </c>
      <c r="H629" s="11">
        <v>1.02</v>
      </c>
      <c r="I629" s="12" cm="1">
        <f t="array" ref="I629">INDEX(Debt[],MATCH(Debt[[#This Row],[Base Year]]&amp;Debt[[#This Row],[DistrictNumber]],Debt[[Fiscal Year]:[Fiscal Year]]&amp;Debt[[DistrictNumber]:[DistrictNumber]],0),9)*$H629</f>
        <v>1151493.5043934754</v>
      </c>
      <c r="J629" s="15">
        <f>IF(Debt[[#This Row],[Unadjusted Maximum Revenue]]/(Debt[[#This Row],[Proposed Taxable Valuation]]/1000)&gt;Debt[[#This Row],[Max Debt RATE]],Debt[[#This Row],[Max Debt RATE]],Debt[[#This Row],[Unadjusted Maximum Revenue]]/(Debt[[#This Row],[Proposed Taxable Valuation]]/1000))</f>
        <v>1.1828473820185992</v>
      </c>
      <c r="K629" s="26">
        <f>ROUND(Debt[[#This Row],[Proposed Taxable Valuation]]/1000*Debt[[#This Row],[Adjusted Rate]],0)</f>
        <v>1151494</v>
      </c>
      <c r="L629" s="19">
        <f t="shared" si="56"/>
        <v>-174442.73773402162</v>
      </c>
      <c r="M629" s="17">
        <f t="shared" si="59"/>
        <v>-0.17919261798140074</v>
      </c>
      <c r="N629">
        <v>878660944.41794443</v>
      </c>
      <c r="O629">
        <f>INDEX($R$3:$T$335,MATCH(Debt[[#This Row],[DistrictNumber]],$R$3:$R$335,0),3)</f>
        <v>1.3620399999999999</v>
      </c>
      <c r="P629" s="9">
        <f t="shared" si="57"/>
        <v>1196771.352735017</v>
      </c>
    </row>
    <row r="630" spans="1:16" x14ac:dyDescent="0.35">
      <c r="A630" s="13">
        <v>2027</v>
      </c>
      <c r="B630" s="13">
        <f t="shared" si="55"/>
        <v>2026</v>
      </c>
      <c r="C630" t="s">
        <v>602</v>
      </c>
      <c r="D630" t="s">
        <v>603</v>
      </c>
      <c r="E630" s="5">
        <v>294492863.5376597</v>
      </c>
      <c r="F630" s="13">
        <f>INDEX($R$3:$T$335,MATCH(Debt[[#This Row],[DistrictNumber]],$R$3:$R$335,0),3)</f>
        <v>0</v>
      </c>
      <c r="G630" s="9">
        <f t="shared" si="58"/>
        <v>0</v>
      </c>
      <c r="H630" s="11">
        <v>1.02</v>
      </c>
      <c r="I630" s="12" cm="1">
        <f t="array" ref="I630">INDEX(Debt[],MATCH(Debt[[#This Row],[Base Year]]&amp;Debt[[#This Row],[DistrictNumber]],Debt[[Fiscal Year]:[Fiscal Year]]&amp;Debt[[DistrictNumber]:[DistrictNumber]],0),9)*$H630</f>
        <v>0</v>
      </c>
      <c r="J630" s="15">
        <f>IF(Debt[[#This Row],[Unadjusted Maximum Revenue]]/(Debt[[#This Row],[Proposed Taxable Valuation]]/1000)&gt;Debt[[#This Row],[Max Debt RATE]],Debt[[#This Row],[Max Debt RATE]],Debt[[#This Row],[Unadjusted Maximum Revenue]]/(Debt[[#This Row],[Proposed Taxable Valuation]]/1000))</f>
        <v>0</v>
      </c>
      <c r="K630" s="26">
        <f>ROUND(Debt[[#This Row],[Proposed Taxable Valuation]]/1000*Debt[[#This Row],[Adjusted Rate]],0)</f>
        <v>0</v>
      </c>
      <c r="L630" s="19">
        <f t="shared" si="56"/>
        <v>0</v>
      </c>
      <c r="M630" s="17">
        <f t="shared" si="59"/>
        <v>0</v>
      </c>
      <c r="N630">
        <v>274472490.17933899</v>
      </c>
      <c r="O630">
        <f>INDEX($R$3:$T$335,MATCH(Debt[[#This Row],[DistrictNumber]],$R$3:$R$335,0),3)</f>
        <v>0</v>
      </c>
      <c r="P630" s="9">
        <f t="shared" si="57"/>
        <v>0</v>
      </c>
    </row>
    <row r="631" spans="1:16" x14ac:dyDescent="0.35">
      <c r="A631" s="13">
        <v>2027</v>
      </c>
      <c r="B631" s="13">
        <f t="shared" si="55"/>
        <v>2026</v>
      </c>
      <c r="C631" t="s">
        <v>604</v>
      </c>
      <c r="D631" t="s">
        <v>605</v>
      </c>
      <c r="E631" s="5">
        <v>605364105.90266681</v>
      </c>
      <c r="F631" s="13">
        <f>INDEX($R$3:$T$335,MATCH(Debt[[#This Row],[DistrictNumber]],$R$3:$R$335,0),3)</f>
        <v>2.6675200000000001</v>
      </c>
      <c r="G631" s="9">
        <f t="shared" si="58"/>
        <v>1614820.8597774818</v>
      </c>
      <c r="H631" s="11">
        <v>1.02</v>
      </c>
      <c r="I631" s="12" cm="1">
        <f t="array" ref="I631">INDEX(Debt[],MATCH(Debt[[#This Row],[Base Year]]&amp;Debt[[#This Row],[DistrictNumber]],Debt[[Fiscal Year]:[Fiscal Year]]&amp;Debt[[DistrictNumber]:[DistrictNumber]],0),9)*$H631</f>
        <v>1358402.5928137728</v>
      </c>
      <c r="J631" s="15">
        <f>IF(Debt[[#This Row],[Unadjusted Maximum Revenue]]/(Debt[[#This Row],[Proposed Taxable Valuation]]/1000)&gt;Debt[[#This Row],[Max Debt RATE]],Debt[[#This Row],[Max Debt RATE]],Debt[[#This Row],[Unadjusted Maximum Revenue]]/(Debt[[#This Row],[Proposed Taxable Valuation]]/1000))</f>
        <v>2.2439430742069519</v>
      </c>
      <c r="K631" s="26">
        <f>ROUND(Debt[[#This Row],[Proposed Taxable Valuation]]/1000*Debt[[#This Row],[Adjusted Rate]],0)</f>
        <v>1358403</v>
      </c>
      <c r="L631" s="19">
        <f t="shared" si="56"/>
        <v>-256418.26696370891</v>
      </c>
      <c r="M631" s="17">
        <f t="shared" si="59"/>
        <v>-0.42357692579304818</v>
      </c>
      <c r="N631">
        <v>527092344.68892443</v>
      </c>
      <c r="O631">
        <f>INDEX($R$3:$T$335,MATCH(Debt[[#This Row],[DistrictNumber]],$R$3:$R$335,0),3)</f>
        <v>2.6675200000000001</v>
      </c>
      <c r="P631" s="9">
        <f t="shared" si="57"/>
        <v>1406029.3713045996</v>
      </c>
    </row>
    <row r="632" spans="1:16" x14ac:dyDescent="0.35">
      <c r="A632" s="13">
        <v>2027</v>
      </c>
      <c r="B632" s="13">
        <f t="shared" si="55"/>
        <v>2026</v>
      </c>
      <c r="C632" t="s">
        <v>606</v>
      </c>
      <c r="D632" t="s">
        <v>607</v>
      </c>
      <c r="E632" s="5">
        <v>267618176.15175822</v>
      </c>
      <c r="F632" s="13">
        <f>INDEX($R$3:$T$335,MATCH(Debt[[#This Row],[DistrictNumber]],$R$3:$R$335,0),3)</f>
        <v>0</v>
      </c>
      <c r="G632" s="9">
        <f t="shared" si="58"/>
        <v>0</v>
      </c>
      <c r="H632" s="11">
        <v>1.02</v>
      </c>
      <c r="I632" s="12" cm="1">
        <f t="array" ref="I632">INDEX(Debt[],MATCH(Debt[[#This Row],[Base Year]]&amp;Debt[[#This Row],[DistrictNumber]],Debt[[Fiscal Year]:[Fiscal Year]]&amp;Debt[[DistrictNumber]:[DistrictNumber]],0),9)*$H632</f>
        <v>0</v>
      </c>
      <c r="J632" s="15">
        <f>IF(Debt[[#This Row],[Unadjusted Maximum Revenue]]/(Debt[[#This Row],[Proposed Taxable Valuation]]/1000)&gt;Debt[[#This Row],[Max Debt RATE]],Debt[[#This Row],[Max Debt RATE]],Debt[[#This Row],[Unadjusted Maximum Revenue]]/(Debt[[#This Row],[Proposed Taxable Valuation]]/1000))</f>
        <v>0</v>
      </c>
      <c r="K632" s="26">
        <f>ROUND(Debt[[#This Row],[Proposed Taxable Valuation]]/1000*Debt[[#This Row],[Adjusted Rate]],0)</f>
        <v>0</v>
      </c>
      <c r="L632" s="19">
        <f t="shared" si="56"/>
        <v>0</v>
      </c>
      <c r="M632" s="17">
        <f t="shared" si="59"/>
        <v>0</v>
      </c>
      <c r="N632">
        <v>230914944.84147114</v>
      </c>
      <c r="O632">
        <f>INDEX($R$3:$T$335,MATCH(Debt[[#This Row],[DistrictNumber]],$R$3:$R$335,0),3)</f>
        <v>0</v>
      </c>
      <c r="P632" s="9">
        <f t="shared" si="57"/>
        <v>0</v>
      </c>
    </row>
    <row r="633" spans="1:16" x14ac:dyDescent="0.35">
      <c r="A633" s="13">
        <v>2027</v>
      </c>
      <c r="B633" s="13">
        <f t="shared" si="55"/>
        <v>2026</v>
      </c>
      <c r="C633" t="s">
        <v>608</v>
      </c>
      <c r="D633" t="s">
        <v>609</v>
      </c>
      <c r="E633" s="5">
        <v>214564164.37096801</v>
      </c>
      <c r="F633" s="13">
        <f>INDEX($R$3:$T$335,MATCH(Debt[[#This Row],[DistrictNumber]],$R$3:$R$335,0),3)</f>
        <v>2.4291999999999998</v>
      </c>
      <c r="G633" s="9">
        <f t="shared" si="58"/>
        <v>521219.26808995544</v>
      </c>
      <c r="H633" s="11">
        <v>1.02</v>
      </c>
      <c r="I633" s="12" cm="1">
        <f t="array" ref="I633">INDEX(Debt[],MATCH(Debt[[#This Row],[Base Year]]&amp;Debt[[#This Row],[DistrictNumber]],Debt[[Fiscal Year]:[Fiscal Year]]&amp;Debt[[DistrictNumber]:[DistrictNumber]],0),9)*$H633</f>
        <v>491774.09601196798</v>
      </c>
      <c r="J633" s="15">
        <f>IF(Debt[[#This Row],[Unadjusted Maximum Revenue]]/(Debt[[#This Row],[Proposed Taxable Valuation]]/1000)&gt;Debt[[#This Row],[Max Debt RATE]],Debt[[#This Row],[Max Debt RATE]],Debt[[#This Row],[Unadjusted Maximum Revenue]]/(Debt[[#This Row],[Proposed Taxable Valuation]]/1000))</f>
        <v>2.2919675214809931</v>
      </c>
      <c r="K633" s="26">
        <f>ROUND(Debt[[#This Row],[Proposed Taxable Valuation]]/1000*Debt[[#This Row],[Adjusted Rate]],0)</f>
        <v>491774</v>
      </c>
      <c r="L633" s="19">
        <f t="shared" si="56"/>
        <v>-29445.172077987459</v>
      </c>
      <c r="M633" s="17">
        <f t="shared" si="59"/>
        <v>-0.13723247851900666</v>
      </c>
      <c r="N633">
        <v>200487018.23477688</v>
      </c>
      <c r="O633">
        <f>INDEX($R$3:$T$335,MATCH(Debt[[#This Row],[DistrictNumber]],$R$3:$R$335,0),3)</f>
        <v>2.4291999999999998</v>
      </c>
      <c r="P633" s="9">
        <f t="shared" si="57"/>
        <v>487023.06469591998</v>
      </c>
    </row>
    <row r="634" spans="1:16" x14ac:dyDescent="0.35">
      <c r="A634" s="13">
        <v>2027</v>
      </c>
      <c r="B634" s="13">
        <f t="shared" si="55"/>
        <v>2026</v>
      </c>
      <c r="C634" t="s">
        <v>610</v>
      </c>
      <c r="D634" t="s">
        <v>611</v>
      </c>
      <c r="E634" s="5">
        <v>944942938.67733848</v>
      </c>
      <c r="F634" s="13">
        <f>INDEX($R$3:$T$335,MATCH(Debt[[#This Row],[DistrictNumber]],$R$3:$R$335,0),3)</f>
        <v>0</v>
      </c>
      <c r="G634" s="9">
        <f t="shared" si="58"/>
        <v>0</v>
      </c>
      <c r="H634" s="11">
        <v>1.02</v>
      </c>
      <c r="I634" s="12" cm="1">
        <f t="array" ref="I634">INDEX(Debt[],MATCH(Debt[[#This Row],[Base Year]]&amp;Debt[[#This Row],[DistrictNumber]],Debt[[Fiscal Year]:[Fiscal Year]]&amp;Debt[[DistrictNumber]:[DistrictNumber]],0),9)*$H634</f>
        <v>0</v>
      </c>
      <c r="J634" s="15">
        <f>IF(Debt[[#This Row],[Unadjusted Maximum Revenue]]/(Debt[[#This Row],[Proposed Taxable Valuation]]/1000)&gt;Debt[[#This Row],[Max Debt RATE]],Debt[[#This Row],[Max Debt RATE]],Debt[[#This Row],[Unadjusted Maximum Revenue]]/(Debt[[#This Row],[Proposed Taxable Valuation]]/1000))</f>
        <v>0</v>
      </c>
      <c r="K634" s="26">
        <f>ROUND(Debt[[#This Row],[Proposed Taxable Valuation]]/1000*Debt[[#This Row],[Adjusted Rate]],0)</f>
        <v>0</v>
      </c>
      <c r="L634" s="19">
        <f t="shared" si="56"/>
        <v>0</v>
      </c>
      <c r="M634" s="17">
        <f t="shared" si="59"/>
        <v>0</v>
      </c>
      <c r="N634">
        <v>858323874.6238035</v>
      </c>
      <c r="O634">
        <f>INDEX($R$3:$T$335,MATCH(Debt[[#This Row],[DistrictNumber]],$R$3:$R$335,0),3)</f>
        <v>0</v>
      </c>
      <c r="P634" s="9">
        <f t="shared" si="57"/>
        <v>0</v>
      </c>
    </row>
    <row r="635" spans="1:16" x14ac:dyDescent="0.35">
      <c r="A635" s="13">
        <v>2027</v>
      </c>
      <c r="B635" s="13">
        <f t="shared" si="55"/>
        <v>2026</v>
      </c>
      <c r="C635" t="s">
        <v>612</v>
      </c>
      <c r="D635" t="s">
        <v>613</v>
      </c>
      <c r="E635" s="5">
        <v>921777512.52216125</v>
      </c>
      <c r="F635" s="13">
        <f>INDEX($R$3:$T$335,MATCH(Debt[[#This Row],[DistrictNumber]],$R$3:$R$335,0),3)</f>
        <v>2.0415899999999998</v>
      </c>
      <c r="G635" s="9">
        <f t="shared" si="58"/>
        <v>1881891.7517901189</v>
      </c>
      <c r="H635" s="11">
        <v>1.02</v>
      </c>
      <c r="I635" s="12" cm="1">
        <f t="array" ref="I635">INDEX(Debt[],MATCH(Debt[[#This Row],[Base Year]]&amp;Debt[[#This Row],[DistrictNumber]],Debt[[Fiscal Year]:[Fiscal Year]]&amp;Debt[[DistrictNumber]:[DistrictNumber]],0),9)*$H635</f>
        <v>1588536.6579524914</v>
      </c>
      <c r="J635" s="15">
        <f>IF(Debt[[#This Row],[Unadjusted Maximum Revenue]]/(Debt[[#This Row],[Proposed Taxable Valuation]]/1000)&gt;Debt[[#This Row],[Max Debt RATE]],Debt[[#This Row],[Max Debt RATE]],Debt[[#This Row],[Unadjusted Maximum Revenue]]/(Debt[[#This Row],[Proposed Taxable Valuation]]/1000))</f>
        <v>1.7233406503983248</v>
      </c>
      <c r="K635" s="26">
        <f>ROUND(Debt[[#This Row],[Proposed Taxable Valuation]]/1000*Debt[[#This Row],[Adjusted Rate]],0)</f>
        <v>1588537</v>
      </c>
      <c r="L635" s="19">
        <f t="shared" si="56"/>
        <v>-293355.09383762744</v>
      </c>
      <c r="M635" s="17">
        <f t="shared" si="59"/>
        <v>-0.31824934960167495</v>
      </c>
      <c r="N635">
        <v>808366007.8393122</v>
      </c>
      <c r="O635">
        <f>INDEX($R$3:$T$335,MATCH(Debt[[#This Row],[DistrictNumber]],$R$3:$R$335,0),3)</f>
        <v>2.0415899999999998</v>
      </c>
      <c r="P635" s="9">
        <f t="shared" si="57"/>
        <v>1650351.9579446611</v>
      </c>
    </row>
    <row r="636" spans="1:16" x14ac:dyDescent="0.35">
      <c r="A636" s="13">
        <v>2027</v>
      </c>
      <c r="B636" s="13">
        <f t="shared" si="55"/>
        <v>2026</v>
      </c>
      <c r="C636" t="s">
        <v>614</v>
      </c>
      <c r="D636" t="s">
        <v>615</v>
      </c>
      <c r="E636" s="5">
        <v>7645143957.8535976</v>
      </c>
      <c r="F636" s="13">
        <f>INDEX($R$3:$T$335,MATCH(Debt[[#This Row],[DistrictNumber]],$R$3:$R$335,0),3)</f>
        <v>0</v>
      </c>
      <c r="G636" s="9">
        <f t="shared" si="58"/>
        <v>0</v>
      </c>
      <c r="H636" s="11">
        <v>1.02</v>
      </c>
      <c r="I636" s="12" cm="1">
        <f t="array" ref="I636">INDEX(Debt[],MATCH(Debt[[#This Row],[Base Year]]&amp;Debt[[#This Row],[DistrictNumber]],Debt[[Fiscal Year]:[Fiscal Year]]&amp;Debt[[DistrictNumber]:[DistrictNumber]],0),9)*$H636</f>
        <v>0</v>
      </c>
      <c r="J636" s="15">
        <f>IF(Debt[[#This Row],[Unadjusted Maximum Revenue]]/(Debt[[#This Row],[Proposed Taxable Valuation]]/1000)&gt;Debt[[#This Row],[Max Debt RATE]],Debt[[#This Row],[Max Debt RATE]],Debt[[#This Row],[Unadjusted Maximum Revenue]]/(Debt[[#This Row],[Proposed Taxable Valuation]]/1000))</f>
        <v>0</v>
      </c>
      <c r="K636" s="26">
        <f>ROUND(Debt[[#This Row],[Proposed Taxable Valuation]]/1000*Debt[[#This Row],[Adjusted Rate]],0)</f>
        <v>0</v>
      </c>
      <c r="L636" s="19">
        <f t="shared" si="56"/>
        <v>0</v>
      </c>
      <c r="M636" s="17">
        <f t="shared" si="59"/>
        <v>0</v>
      </c>
      <c r="N636">
        <v>6476558409.578763</v>
      </c>
      <c r="O636">
        <f>INDEX($R$3:$T$335,MATCH(Debt[[#This Row],[DistrictNumber]],$R$3:$R$335,0),3)</f>
        <v>0</v>
      </c>
      <c r="P636" s="9">
        <f t="shared" si="57"/>
        <v>0</v>
      </c>
    </row>
    <row r="637" spans="1:16" x14ac:dyDescent="0.35">
      <c r="A637" s="13">
        <v>2027</v>
      </c>
      <c r="B637" s="13">
        <f t="shared" si="55"/>
        <v>2026</v>
      </c>
      <c r="C637" t="s">
        <v>616</v>
      </c>
      <c r="D637" t="s">
        <v>617</v>
      </c>
      <c r="E637" s="5">
        <v>560142414.80988252</v>
      </c>
      <c r="F637" s="13">
        <f>INDEX($R$3:$T$335,MATCH(Debt[[#This Row],[DistrictNumber]],$R$3:$R$335,0),3)</f>
        <v>0</v>
      </c>
      <c r="G637" s="9">
        <f t="shared" si="58"/>
        <v>0</v>
      </c>
      <c r="H637" s="11">
        <v>1.02</v>
      </c>
      <c r="I637" s="12" cm="1">
        <f t="array" ref="I637">INDEX(Debt[],MATCH(Debt[[#This Row],[Base Year]]&amp;Debt[[#This Row],[DistrictNumber]],Debt[[Fiscal Year]:[Fiscal Year]]&amp;Debt[[DistrictNumber]:[DistrictNumber]],0),9)*$H637</f>
        <v>0</v>
      </c>
      <c r="J637" s="15">
        <f>IF(Debt[[#This Row],[Unadjusted Maximum Revenue]]/(Debt[[#This Row],[Proposed Taxable Valuation]]/1000)&gt;Debt[[#This Row],[Max Debt RATE]],Debt[[#This Row],[Max Debt RATE]],Debt[[#This Row],[Unadjusted Maximum Revenue]]/(Debt[[#This Row],[Proposed Taxable Valuation]]/1000))</f>
        <v>0</v>
      </c>
      <c r="K637" s="26">
        <f>ROUND(Debt[[#This Row],[Proposed Taxable Valuation]]/1000*Debt[[#This Row],[Adjusted Rate]],0)</f>
        <v>0</v>
      </c>
      <c r="L637" s="19">
        <f t="shared" si="56"/>
        <v>0</v>
      </c>
      <c r="M637" s="17">
        <f t="shared" si="59"/>
        <v>0</v>
      </c>
      <c r="N637">
        <v>517622528.06925225</v>
      </c>
      <c r="O637">
        <f>INDEX($R$3:$T$335,MATCH(Debt[[#This Row],[DistrictNumber]],$R$3:$R$335,0),3)</f>
        <v>0</v>
      </c>
      <c r="P637" s="9">
        <f t="shared" si="57"/>
        <v>0</v>
      </c>
    </row>
    <row r="638" spans="1:16" x14ac:dyDescent="0.35">
      <c r="A638" s="13">
        <v>2027</v>
      </c>
      <c r="B638" s="13">
        <f t="shared" si="55"/>
        <v>2026</v>
      </c>
      <c r="C638" t="s">
        <v>618</v>
      </c>
      <c r="D638" t="s">
        <v>619</v>
      </c>
      <c r="E638" s="5">
        <v>410436730.02012694</v>
      </c>
      <c r="F638" s="13">
        <f>INDEX($R$3:$T$335,MATCH(Debt[[#This Row],[DistrictNumber]],$R$3:$R$335,0),3)</f>
        <v>0</v>
      </c>
      <c r="G638" s="9">
        <f t="shared" si="58"/>
        <v>0</v>
      </c>
      <c r="H638" s="11">
        <v>1.02</v>
      </c>
      <c r="I638" s="12" cm="1">
        <f t="array" ref="I638">INDEX(Debt[],MATCH(Debt[[#This Row],[Base Year]]&amp;Debt[[#This Row],[DistrictNumber]],Debt[[Fiscal Year]:[Fiscal Year]]&amp;Debt[[DistrictNumber]:[DistrictNumber]],0),9)*$H638</f>
        <v>0</v>
      </c>
      <c r="J638" s="15">
        <f>IF(Debt[[#This Row],[Unadjusted Maximum Revenue]]/(Debt[[#This Row],[Proposed Taxable Valuation]]/1000)&gt;Debt[[#This Row],[Max Debt RATE]],Debt[[#This Row],[Max Debt RATE]],Debt[[#This Row],[Unadjusted Maximum Revenue]]/(Debt[[#This Row],[Proposed Taxable Valuation]]/1000))</f>
        <v>0</v>
      </c>
      <c r="K638" s="26">
        <f>ROUND(Debt[[#This Row],[Proposed Taxable Valuation]]/1000*Debt[[#This Row],[Adjusted Rate]],0)</f>
        <v>0</v>
      </c>
      <c r="L638" s="19">
        <f t="shared" si="56"/>
        <v>0</v>
      </c>
      <c r="M638" s="17">
        <f t="shared" si="59"/>
        <v>0</v>
      </c>
      <c r="N638">
        <v>376769037.0610314</v>
      </c>
      <c r="O638">
        <f>INDEX($R$3:$T$335,MATCH(Debt[[#This Row],[DistrictNumber]],$R$3:$R$335,0),3)</f>
        <v>0</v>
      </c>
      <c r="P638" s="9">
        <f t="shared" si="57"/>
        <v>0</v>
      </c>
    </row>
    <row r="639" spans="1:16" x14ac:dyDescent="0.35">
      <c r="A639" s="13">
        <v>2027</v>
      </c>
      <c r="B639" s="13">
        <f t="shared" si="55"/>
        <v>2026</v>
      </c>
      <c r="C639" t="s">
        <v>620</v>
      </c>
      <c r="D639" t="s">
        <v>621</v>
      </c>
      <c r="E639" s="5">
        <v>333650175.90575296</v>
      </c>
      <c r="F639" s="13">
        <f>INDEX($R$3:$T$335,MATCH(Debt[[#This Row],[DistrictNumber]],$R$3:$R$335,0),3)</f>
        <v>0</v>
      </c>
      <c r="G639" s="9">
        <f t="shared" si="58"/>
        <v>0</v>
      </c>
      <c r="H639" s="11">
        <v>1.02</v>
      </c>
      <c r="I639" s="12" cm="1">
        <f t="array" ref="I639">INDEX(Debt[],MATCH(Debt[[#This Row],[Base Year]]&amp;Debt[[#This Row],[DistrictNumber]],Debt[[Fiscal Year]:[Fiscal Year]]&amp;Debt[[DistrictNumber]:[DistrictNumber]],0),9)*$H639</f>
        <v>0</v>
      </c>
      <c r="J639" s="15">
        <f>IF(Debt[[#This Row],[Unadjusted Maximum Revenue]]/(Debt[[#This Row],[Proposed Taxable Valuation]]/1000)&gt;Debt[[#This Row],[Max Debt RATE]],Debt[[#This Row],[Max Debt RATE]],Debt[[#This Row],[Unadjusted Maximum Revenue]]/(Debt[[#This Row],[Proposed Taxable Valuation]]/1000))</f>
        <v>0</v>
      </c>
      <c r="K639" s="26">
        <f>ROUND(Debt[[#This Row],[Proposed Taxable Valuation]]/1000*Debt[[#This Row],[Adjusted Rate]],0)</f>
        <v>0</v>
      </c>
      <c r="L639" s="19">
        <f t="shared" si="56"/>
        <v>0</v>
      </c>
      <c r="M639" s="17">
        <f t="shared" si="59"/>
        <v>0</v>
      </c>
      <c r="N639">
        <v>309502812.95894051</v>
      </c>
      <c r="O639">
        <f>INDEX($R$3:$T$335,MATCH(Debt[[#This Row],[DistrictNumber]],$R$3:$R$335,0),3)</f>
        <v>0</v>
      </c>
      <c r="P639" s="9">
        <f t="shared" si="57"/>
        <v>0</v>
      </c>
    </row>
    <row r="640" spans="1:16" x14ac:dyDescent="0.35">
      <c r="A640" s="13">
        <v>2027</v>
      </c>
      <c r="B640" s="13">
        <f t="shared" si="55"/>
        <v>2026</v>
      </c>
      <c r="C640" t="s">
        <v>622</v>
      </c>
      <c r="D640" t="s">
        <v>623</v>
      </c>
      <c r="E640" s="5">
        <v>467162975.85507566</v>
      </c>
      <c r="F640" s="13">
        <f>INDEX($R$3:$T$335,MATCH(Debt[[#This Row],[DistrictNumber]],$R$3:$R$335,0),3)</f>
        <v>0</v>
      </c>
      <c r="G640" s="9">
        <f t="shared" si="58"/>
        <v>0</v>
      </c>
      <c r="H640" s="11">
        <v>1.02</v>
      </c>
      <c r="I640" s="12" cm="1">
        <f t="array" ref="I640">INDEX(Debt[],MATCH(Debt[[#This Row],[Base Year]]&amp;Debt[[#This Row],[DistrictNumber]],Debt[[Fiscal Year]:[Fiscal Year]]&amp;Debt[[DistrictNumber]:[DistrictNumber]],0),9)*$H640</f>
        <v>0</v>
      </c>
      <c r="J640" s="15">
        <f>IF(Debt[[#This Row],[Unadjusted Maximum Revenue]]/(Debt[[#This Row],[Proposed Taxable Valuation]]/1000)&gt;Debt[[#This Row],[Max Debt RATE]],Debt[[#This Row],[Max Debt RATE]],Debt[[#This Row],[Unadjusted Maximum Revenue]]/(Debt[[#This Row],[Proposed Taxable Valuation]]/1000))</f>
        <v>0</v>
      </c>
      <c r="K640" s="26">
        <f>ROUND(Debt[[#This Row],[Proposed Taxable Valuation]]/1000*Debt[[#This Row],[Adjusted Rate]],0)</f>
        <v>0</v>
      </c>
      <c r="L640" s="19">
        <f t="shared" si="56"/>
        <v>0</v>
      </c>
      <c r="M640" s="17">
        <f t="shared" si="59"/>
        <v>0</v>
      </c>
      <c r="N640">
        <v>409876672.7383222</v>
      </c>
      <c r="O640">
        <f>INDEX($R$3:$T$335,MATCH(Debt[[#This Row],[DistrictNumber]],$R$3:$R$335,0),3)</f>
        <v>0</v>
      </c>
      <c r="P640" s="9">
        <f t="shared" si="57"/>
        <v>0</v>
      </c>
    </row>
    <row r="641" spans="1:16" x14ac:dyDescent="0.35">
      <c r="A641" s="13">
        <v>2027</v>
      </c>
      <c r="B641" s="13">
        <f t="shared" si="55"/>
        <v>2026</v>
      </c>
      <c r="C641" t="s">
        <v>624</v>
      </c>
      <c r="D641" t="s">
        <v>625</v>
      </c>
      <c r="E641" s="5">
        <v>706619018.33446348</v>
      </c>
      <c r="F641" s="13">
        <f>INDEX($R$3:$T$335,MATCH(Debt[[#This Row],[DistrictNumber]],$R$3:$R$335,0),3)</f>
        <v>2.7</v>
      </c>
      <c r="G641" s="9">
        <f t="shared" si="58"/>
        <v>1907871.3495030515</v>
      </c>
      <c r="H641" s="11">
        <v>1.02</v>
      </c>
      <c r="I641" s="12" cm="1">
        <f t="array" ref="I641">INDEX(Debt[],MATCH(Debt[[#This Row],[Base Year]]&amp;Debt[[#This Row],[DistrictNumber]],Debt[[Fiscal Year]:[Fiscal Year]]&amp;Debt[[DistrictNumber]:[DistrictNumber]],0),9)*$H641</f>
        <v>1708233.670656</v>
      </c>
      <c r="J641" s="15">
        <f>IF(Debt[[#This Row],[Unadjusted Maximum Revenue]]/(Debt[[#This Row],[Proposed Taxable Valuation]]/1000)&gt;Debt[[#This Row],[Max Debt RATE]],Debt[[#This Row],[Max Debt RATE]],Debt[[#This Row],[Unadjusted Maximum Revenue]]/(Debt[[#This Row],[Proposed Taxable Valuation]]/1000))</f>
        <v>2.4174748008939706</v>
      </c>
      <c r="K641" s="26">
        <f>ROUND(Debt[[#This Row],[Proposed Taxable Valuation]]/1000*Debt[[#This Row],[Adjusted Rate]],0)</f>
        <v>1708234</v>
      </c>
      <c r="L641" s="19">
        <f t="shared" si="56"/>
        <v>-199637.67884705146</v>
      </c>
      <c r="M641" s="17">
        <f t="shared" si="59"/>
        <v>-0.28252519910602958</v>
      </c>
      <c r="N641">
        <v>638058549.47120249</v>
      </c>
      <c r="O641">
        <f>INDEX($R$3:$T$335,MATCH(Debt[[#This Row],[DistrictNumber]],$R$3:$R$335,0),3)</f>
        <v>2.7</v>
      </c>
      <c r="P641" s="9">
        <f t="shared" si="57"/>
        <v>1722758.0835722471</v>
      </c>
    </row>
    <row r="642" spans="1:16" x14ac:dyDescent="0.35">
      <c r="A642" s="13">
        <v>2027</v>
      </c>
      <c r="B642" s="13">
        <f t="shared" si="55"/>
        <v>2026</v>
      </c>
      <c r="C642" t="s">
        <v>626</v>
      </c>
      <c r="D642" t="s">
        <v>627</v>
      </c>
      <c r="E642" s="5">
        <v>421587094.04908097</v>
      </c>
      <c r="F642" s="13">
        <f>INDEX($R$3:$T$335,MATCH(Debt[[#This Row],[DistrictNumber]],$R$3:$R$335,0),3)</f>
        <v>0.73758999999999997</v>
      </c>
      <c r="G642" s="9">
        <f t="shared" si="58"/>
        <v>310958.42469966161</v>
      </c>
      <c r="H642" s="11">
        <v>1.02</v>
      </c>
      <c r="I642" s="12" cm="1">
        <f t="array" ref="I642">INDEX(Debt[],MATCH(Debt[[#This Row],[Base Year]]&amp;Debt[[#This Row],[DistrictNumber]],Debt[[Fiscal Year]:[Fiscal Year]]&amp;Debt[[DistrictNumber]:[DistrictNumber]],0),9)*$H642</f>
        <v>284112.91887447843</v>
      </c>
      <c r="J642" s="15">
        <f>IF(Debt[[#This Row],[Unadjusted Maximum Revenue]]/(Debt[[#This Row],[Proposed Taxable Valuation]]/1000)&gt;Debt[[#This Row],[Max Debt RATE]],Debt[[#This Row],[Max Debt RATE]],Debt[[#This Row],[Unadjusted Maximum Revenue]]/(Debt[[#This Row],[Proposed Taxable Valuation]]/1000))</f>
        <v>0.67391275227557634</v>
      </c>
      <c r="K642" s="26">
        <f>ROUND(Debt[[#This Row],[Proposed Taxable Valuation]]/1000*Debt[[#This Row],[Adjusted Rate]],0)</f>
        <v>284113</v>
      </c>
      <c r="L642" s="19">
        <f t="shared" si="56"/>
        <v>-26845.50582518318</v>
      </c>
      <c r="M642" s="17">
        <f t="shared" si="59"/>
        <v>-6.3677247724423625E-2</v>
      </c>
      <c r="N642">
        <v>378771899.84033769</v>
      </c>
      <c r="O642">
        <f>INDEX($R$3:$T$335,MATCH(Debt[[#This Row],[DistrictNumber]],$R$3:$R$335,0),3)</f>
        <v>0.73758999999999997</v>
      </c>
      <c r="P642" s="9">
        <f t="shared" si="57"/>
        <v>279378.36560323468</v>
      </c>
    </row>
    <row r="643" spans="1:16" x14ac:dyDescent="0.35">
      <c r="A643" s="13">
        <v>2027</v>
      </c>
      <c r="B643" s="13">
        <f t="shared" si="55"/>
        <v>2026</v>
      </c>
      <c r="C643" t="s">
        <v>628</v>
      </c>
      <c r="D643" t="s">
        <v>629</v>
      </c>
      <c r="E643" s="5">
        <v>443099364.20795834</v>
      </c>
      <c r="F643" s="13">
        <f>INDEX($R$3:$T$335,MATCH(Debt[[#This Row],[DistrictNumber]],$R$3:$R$335,0),3)</f>
        <v>0.20333000000000001</v>
      </c>
      <c r="G643" s="9">
        <f t="shared" si="58"/>
        <v>90095.393724404174</v>
      </c>
      <c r="H643" s="11">
        <v>1.02</v>
      </c>
      <c r="I643" s="12" cm="1">
        <f t="array" ref="I643">INDEX(Debt[],MATCH(Debt[[#This Row],[Base Year]]&amp;Debt[[#This Row],[DistrictNumber]],Debt[[Fiscal Year]:[Fiscal Year]]&amp;Debt[[DistrictNumber]:[DistrictNumber]],0),9)*$H643</f>
        <v>81662.363548781999</v>
      </c>
      <c r="J643" s="15">
        <f>IF(Debt[[#This Row],[Unadjusted Maximum Revenue]]/(Debt[[#This Row],[Proposed Taxable Valuation]]/1000)&gt;Debt[[#This Row],[Max Debt RATE]],Debt[[#This Row],[Max Debt RATE]],Debt[[#This Row],[Unadjusted Maximum Revenue]]/(Debt[[#This Row],[Proposed Taxable Valuation]]/1000))</f>
        <v>0.18429808333115927</v>
      </c>
      <c r="K643" s="26">
        <f>ROUND(Debt[[#This Row],[Proposed Taxable Valuation]]/1000*Debt[[#This Row],[Adjusted Rate]],0)</f>
        <v>81662</v>
      </c>
      <c r="L643" s="19">
        <f t="shared" si="56"/>
        <v>-8433.0301756221743</v>
      </c>
      <c r="M643" s="17">
        <f t="shared" si="59"/>
        <v>-1.9031916668840743E-2</v>
      </c>
      <c r="N643">
        <v>405497862.6006977</v>
      </c>
      <c r="O643">
        <f>INDEX($R$3:$T$335,MATCH(Debt[[#This Row],[DistrictNumber]],$R$3:$R$335,0),3)</f>
        <v>0.20333000000000001</v>
      </c>
      <c r="P643" s="9">
        <f t="shared" si="57"/>
        <v>82449.880402599869</v>
      </c>
    </row>
    <row r="644" spans="1:16" x14ac:dyDescent="0.35">
      <c r="A644" s="13">
        <v>2027</v>
      </c>
      <c r="B644" s="13">
        <f t="shared" si="55"/>
        <v>2026</v>
      </c>
      <c r="C644" t="s">
        <v>630</v>
      </c>
      <c r="D644" t="s">
        <v>631</v>
      </c>
      <c r="E644" s="5">
        <v>337977246.17566836</v>
      </c>
      <c r="F644" s="13">
        <f>INDEX($R$3:$T$335,MATCH(Debt[[#This Row],[DistrictNumber]],$R$3:$R$335,0),3)</f>
        <v>3.9</v>
      </c>
      <c r="G644" s="9">
        <f t="shared" si="58"/>
        <v>1318111.2600851066</v>
      </c>
      <c r="H644" s="11">
        <v>1.02</v>
      </c>
      <c r="I644" s="12" cm="1">
        <f t="array" ref="I644">INDEX(Debt[],MATCH(Debt[[#This Row],[Base Year]]&amp;Debt[[#This Row],[DistrictNumber]],Debt[[Fiscal Year]:[Fiscal Year]]&amp;Debt[[DistrictNumber]:[DistrictNumber]],0),9)*$H644</f>
        <v>1152325.1212199999</v>
      </c>
      <c r="J644" s="15">
        <f>IF(Debt[[#This Row],[Unadjusted Maximum Revenue]]/(Debt[[#This Row],[Proposed Taxable Valuation]]/1000)&gt;Debt[[#This Row],[Max Debt RATE]],Debt[[#This Row],[Max Debt RATE]],Debt[[#This Row],[Unadjusted Maximum Revenue]]/(Debt[[#This Row],[Proposed Taxable Valuation]]/1000))</f>
        <v>3.4094754432701153</v>
      </c>
      <c r="K644" s="26">
        <f>ROUND(Debt[[#This Row],[Proposed Taxable Valuation]]/1000*Debt[[#This Row],[Adjusted Rate]],0)</f>
        <v>1152325</v>
      </c>
      <c r="L644" s="19">
        <f t="shared" si="56"/>
        <v>-165786.13886510674</v>
      </c>
      <c r="M644" s="17">
        <f t="shared" si="59"/>
        <v>-0.4905245567298846</v>
      </c>
      <c r="N644">
        <v>304270868.15748829</v>
      </c>
      <c r="O644">
        <f>INDEX($R$3:$T$335,MATCH(Debt[[#This Row],[DistrictNumber]],$R$3:$R$335,0),3)</f>
        <v>3.9</v>
      </c>
      <c r="P644" s="9">
        <f t="shared" si="57"/>
        <v>1186656.3858142043</v>
      </c>
    </row>
    <row r="645" spans="1:16" x14ac:dyDescent="0.35">
      <c r="A645" s="13">
        <v>2027</v>
      </c>
      <c r="B645" s="13">
        <f t="shared" ref="B645:B708" si="60">A645-1</f>
        <v>2026</v>
      </c>
      <c r="C645" t="s">
        <v>632</v>
      </c>
      <c r="D645" t="s">
        <v>633</v>
      </c>
      <c r="E645" s="5">
        <v>2432859295.0116181</v>
      </c>
      <c r="F645" s="13">
        <f>INDEX($R$3:$T$335,MATCH(Debt[[#This Row],[DistrictNumber]],$R$3:$R$335,0),3)</f>
        <v>0.89944000000000002</v>
      </c>
      <c r="G645" s="9">
        <f t="shared" si="58"/>
        <v>2188210.96430525</v>
      </c>
      <c r="H645" s="11">
        <v>1.02</v>
      </c>
      <c r="I645" s="12" cm="1">
        <f t="array" ref="I645">INDEX(Debt[],MATCH(Debt[[#This Row],[Base Year]]&amp;Debt[[#This Row],[DistrictNumber]],Debt[[Fiscal Year]:[Fiscal Year]]&amp;Debt[[DistrictNumber]:[DistrictNumber]],0),9)*$H645</f>
        <v>1836963.6679018561</v>
      </c>
      <c r="J645" s="15">
        <f>IF(Debt[[#This Row],[Unadjusted Maximum Revenue]]/(Debt[[#This Row],[Proposed Taxable Valuation]]/1000)&gt;Debt[[#This Row],[Max Debt RATE]],Debt[[#This Row],[Max Debt RATE]],Debt[[#This Row],[Unadjusted Maximum Revenue]]/(Debt[[#This Row],[Proposed Taxable Valuation]]/1000))</f>
        <v>0.75506367000689356</v>
      </c>
      <c r="K645" s="26">
        <f>ROUND(Debt[[#This Row],[Proposed Taxable Valuation]]/1000*Debt[[#This Row],[Adjusted Rate]],0)</f>
        <v>1836964</v>
      </c>
      <c r="L645" s="19">
        <f t="shared" ref="L645:L708" si="61">I645-G645</f>
        <v>-351247.29640339385</v>
      </c>
      <c r="M645" s="17">
        <f t="shared" si="59"/>
        <v>-0.14437632999310646</v>
      </c>
      <c r="N645">
        <v>2114876426.4556389</v>
      </c>
      <c r="O645">
        <f>INDEX($R$3:$T$335,MATCH(Debt[[#This Row],[DistrictNumber]],$R$3:$R$335,0),3)</f>
        <v>0.89944000000000002</v>
      </c>
      <c r="P645" s="9">
        <f t="shared" ref="P645:P708" si="62">N645/1000*O645</f>
        <v>1902204.4530112599</v>
      </c>
    </row>
    <row r="646" spans="1:16" x14ac:dyDescent="0.35">
      <c r="A646" s="13">
        <v>2027</v>
      </c>
      <c r="B646" s="13">
        <f t="shared" si="60"/>
        <v>2026</v>
      </c>
      <c r="C646" t="s">
        <v>634</v>
      </c>
      <c r="D646" t="s">
        <v>635</v>
      </c>
      <c r="E646" s="5">
        <v>505698934.69402027</v>
      </c>
      <c r="F646" s="13">
        <f>INDEX($R$3:$T$335,MATCH(Debt[[#This Row],[DistrictNumber]],$R$3:$R$335,0),3)</f>
        <v>0</v>
      </c>
      <c r="G646" s="9">
        <f t="shared" si="58"/>
        <v>0</v>
      </c>
      <c r="H646" s="11">
        <v>1.02</v>
      </c>
      <c r="I646" s="12" cm="1">
        <f t="array" ref="I646">INDEX(Debt[],MATCH(Debt[[#This Row],[Base Year]]&amp;Debt[[#This Row],[DistrictNumber]],Debt[[Fiscal Year]:[Fiscal Year]]&amp;Debt[[DistrictNumber]:[DistrictNumber]],0),9)*$H646</f>
        <v>0</v>
      </c>
      <c r="J646" s="15">
        <f>IF(Debt[[#This Row],[Unadjusted Maximum Revenue]]/(Debt[[#This Row],[Proposed Taxable Valuation]]/1000)&gt;Debt[[#This Row],[Max Debt RATE]],Debt[[#This Row],[Max Debt RATE]],Debt[[#This Row],[Unadjusted Maximum Revenue]]/(Debt[[#This Row],[Proposed Taxable Valuation]]/1000))</f>
        <v>0</v>
      </c>
      <c r="K646" s="26">
        <f>ROUND(Debt[[#This Row],[Proposed Taxable Valuation]]/1000*Debt[[#This Row],[Adjusted Rate]],0)</f>
        <v>0</v>
      </c>
      <c r="L646" s="19">
        <f t="shared" si="61"/>
        <v>0</v>
      </c>
      <c r="M646" s="17">
        <f t="shared" si="59"/>
        <v>0</v>
      </c>
      <c r="N646">
        <v>469060918.91846269</v>
      </c>
      <c r="O646">
        <f>INDEX($R$3:$T$335,MATCH(Debt[[#This Row],[DistrictNumber]],$R$3:$R$335,0),3)</f>
        <v>0</v>
      </c>
      <c r="P646" s="9">
        <f t="shared" si="62"/>
        <v>0</v>
      </c>
    </row>
    <row r="647" spans="1:16" x14ac:dyDescent="0.35">
      <c r="A647" s="13">
        <v>2027</v>
      </c>
      <c r="B647" s="13">
        <f t="shared" si="60"/>
        <v>2026</v>
      </c>
      <c r="C647" t="s">
        <v>636</v>
      </c>
      <c r="D647" t="s">
        <v>637</v>
      </c>
      <c r="E647" s="5">
        <v>170827079.36156702</v>
      </c>
      <c r="F647" s="13">
        <f>INDEX($R$3:$T$335,MATCH(Debt[[#This Row],[DistrictNumber]],$R$3:$R$335,0),3)</f>
        <v>0</v>
      </c>
      <c r="G647" s="9">
        <f t="shared" si="58"/>
        <v>0</v>
      </c>
      <c r="H647" s="11">
        <v>1.02</v>
      </c>
      <c r="I647" s="12" cm="1">
        <f t="array" ref="I647">INDEX(Debt[],MATCH(Debt[[#This Row],[Base Year]]&amp;Debt[[#This Row],[DistrictNumber]],Debt[[Fiscal Year]:[Fiscal Year]]&amp;Debt[[DistrictNumber]:[DistrictNumber]],0),9)*$H647</f>
        <v>0</v>
      </c>
      <c r="J647" s="15">
        <f>IF(Debt[[#This Row],[Unadjusted Maximum Revenue]]/(Debt[[#This Row],[Proposed Taxable Valuation]]/1000)&gt;Debt[[#This Row],[Max Debt RATE]],Debt[[#This Row],[Max Debt RATE]],Debt[[#This Row],[Unadjusted Maximum Revenue]]/(Debt[[#This Row],[Proposed Taxable Valuation]]/1000))</f>
        <v>0</v>
      </c>
      <c r="K647" s="26">
        <f>ROUND(Debt[[#This Row],[Proposed Taxable Valuation]]/1000*Debt[[#This Row],[Adjusted Rate]],0)</f>
        <v>0</v>
      </c>
      <c r="L647" s="19">
        <f t="shared" si="61"/>
        <v>0</v>
      </c>
      <c r="M647" s="17">
        <f t="shared" si="59"/>
        <v>0</v>
      </c>
      <c r="N647">
        <v>161171965.5250504</v>
      </c>
      <c r="O647">
        <f>INDEX($R$3:$T$335,MATCH(Debt[[#This Row],[DistrictNumber]],$R$3:$R$335,0),3)</f>
        <v>0</v>
      </c>
      <c r="P647" s="9">
        <f t="shared" si="62"/>
        <v>0</v>
      </c>
    </row>
    <row r="648" spans="1:16" x14ac:dyDescent="0.35">
      <c r="A648" s="13">
        <v>2027</v>
      </c>
      <c r="B648" s="13">
        <f t="shared" si="60"/>
        <v>2026</v>
      </c>
      <c r="C648" t="s">
        <v>638</v>
      </c>
      <c r="D648" t="s">
        <v>639</v>
      </c>
      <c r="E648" s="5">
        <v>652556356.94318402</v>
      </c>
      <c r="F648" s="13">
        <f>INDEX($R$3:$T$335,MATCH(Debt[[#This Row],[DistrictNumber]],$R$3:$R$335,0),3)</f>
        <v>0.87480000000000002</v>
      </c>
      <c r="G648" s="9">
        <f t="shared" si="58"/>
        <v>570856.30105389736</v>
      </c>
      <c r="H648" s="11">
        <v>1.02</v>
      </c>
      <c r="I648" s="12" cm="1">
        <f t="array" ref="I648">INDEX(Debt[],MATCH(Debt[[#This Row],[Base Year]]&amp;Debt[[#This Row],[DistrictNumber]],Debt[[Fiscal Year]:[Fiscal Year]]&amp;Debt[[DistrictNumber]:[DistrictNumber]],0),9)*$H648</f>
        <v>481037.74798723194</v>
      </c>
      <c r="J648" s="15">
        <f>IF(Debt[[#This Row],[Unadjusted Maximum Revenue]]/(Debt[[#This Row],[Proposed Taxable Valuation]]/1000)&gt;Debt[[#This Row],[Max Debt RATE]],Debt[[#This Row],[Max Debt RATE]],Debt[[#This Row],[Unadjusted Maximum Revenue]]/(Debt[[#This Row],[Proposed Taxable Valuation]]/1000))</f>
        <v>0.73715893327679949</v>
      </c>
      <c r="K648" s="26">
        <f>ROUND(Debt[[#This Row],[Proposed Taxable Valuation]]/1000*Debt[[#This Row],[Adjusted Rate]],0)</f>
        <v>481038</v>
      </c>
      <c r="L648" s="19">
        <f t="shared" si="61"/>
        <v>-89818.553066665423</v>
      </c>
      <c r="M648" s="17">
        <f t="shared" si="59"/>
        <v>-0.13764106672320053</v>
      </c>
      <c r="N648">
        <v>573918216.65817559</v>
      </c>
      <c r="O648">
        <f>INDEX($R$3:$T$335,MATCH(Debt[[#This Row],[DistrictNumber]],$R$3:$R$335,0),3)</f>
        <v>0.87480000000000002</v>
      </c>
      <c r="P648" s="9">
        <f t="shared" si="62"/>
        <v>502063.65593257203</v>
      </c>
    </row>
    <row r="649" spans="1:16" x14ac:dyDescent="0.35">
      <c r="A649" s="13">
        <v>2027</v>
      </c>
      <c r="B649" s="13">
        <f t="shared" si="60"/>
        <v>2026</v>
      </c>
      <c r="C649" t="s">
        <v>640</v>
      </c>
      <c r="D649" t="s">
        <v>641</v>
      </c>
      <c r="E649" s="5">
        <v>402080058.84382045</v>
      </c>
      <c r="F649" s="13">
        <f>INDEX($R$3:$T$335,MATCH(Debt[[#This Row],[DistrictNumber]],$R$3:$R$335,0),3)</f>
        <v>2.5794700000000002</v>
      </c>
      <c r="G649" s="9">
        <f t="shared" si="58"/>
        <v>1037153.4493858697</v>
      </c>
      <c r="H649" s="11">
        <v>1.02</v>
      </c>
      <c r="I649" s="12" cm="1">
        <f t="array" ref="I649">INDEX(Debt[],MATCH(Debt[[#This Row],[Base Year]]&amp;Debt[[#This Row],[DistrictNumber]],Debt[[Fiscal Year]:[Fiscal Year]]&amp;Debt[[DistrictNumber]:[DistrictNumber]],0),9)*$H649</f>
        <v>878475.13279525854</v>
      </c>
      <c r="J649" s="15">
        <f>IF(Debt[[#This Row],[Unadjusted Maximum Revenue]]/(Debt[[#This Row],[Proposed Taxable Valuation]]/1000)&gt;Debt[[#This Row],[Max Debt RATE]],Debt[[#This Row],[Max Debt RATE]],Debt[[#This Row],[Unadjusted Maximum Revenue]]/(Debt[[#This Row],[Proposed Taxable Valuation]]/1000))</f>
        <v>2.1848264132305144</v>
      </c>
      <c r="K649" s="26">
        <f>ROUND(Debt[[#This Row],[Proposed Taxable Valuation]]/1000*Debt[[#This Row],[Adjusted Rate]],0)</f>
        <v>878475</v>
      </c>
      <c r="L649" s="19">
        <f t="shared" si="61"/>
        <v>-158678.31659061112</v>
      </c>
      <c r="M649" s="17">
        <f t="shared" si="59"/>
        <v>-0.39464358676948574</v>
      </c>
      <c r="N649">
        <v>352376327.00358766</v>
      </c>
      <c r="O649">
        <f>INDEX($R$3:$T$335,MATCH(Debt[[#This Row],[DistrictNumber]],$R$3:$R$335,0),3)</f>
        <v>2.5794700000000002</v>
      </c>
      <c r="P649" s="9">
        <f t="shared" si="62"/>
        <v>908944.16421594436</v>
      </c>
    </row>
    <row r="650" spans="1:16" x14ac:dyDescent="0.35">
      <c r="A650" s="13">
        <v>2027</v>
      </c>
      <c r="B650" s="13">
        <f t="shared" si="60"/>
        <v>2026</v>
      </c>
      <c r="C650" t="s">
        <v>642</v>
      </c>
      <c r="D650" t="s">
        <v>643</v>
      </c>
      <c r="E650" s="5">
        <v>154394395.31519082</v>
      </c>
      <c r="F650" s="13">
        <f>INDEX($R$3:$T$335,MATCH(Debt[[#This Row],[DistrictNumber]],$R$3:$R$335,0),3)</f>
        <v>0</v>
      </c>
      <c r="G650" s="9">
        <f t="shared" ref="G650:G713" si="63">E650/1000*F650</f>
        <v>0</v>
      </c>
      <c r="H650" s="11">
        <v>1.02</v>
      </c>
      <c r="I650" s="12" cm="1">
        <f t="array" ref="I650">INDEX(Debt[],MATCH(Debt[[#This Row],[Base Year]]&amp;Debt[[#This Row],[DistrictNumber]],Debt[[Fiscal Year]:[Fiscal Year]]&amp;Debt[[DistrictNumber]:[DistrictNumber]],0),9)*$H650</f>
        <v>0</v>
      </c>
      <c r="J650" s="15">
        <f>IF(Debt[[#This Row],[Unadjusted Maximum Revenue]]/(Debt[[#This Row],[Proposed Taxable Valuation]]/1000)&gt;Debt[[#This Row],[Max Debt RATE]],Debt[[#This Row],[Max Debt RATE]],Debt[[#This Row],[Unadjusted Maximum Revenue]]/(Debt[[#This Row],[Proposed Taxable Valuation]]/1000))</f>
        <v>0</v>
      </c>
      <c r="K650" s="26">
        <f>ROUND(Debt[[#This Row],[Proposed Taxable Valuation]]/1000*Debt[[#This Row],[Adjusted Rate]],0)</f>
        <v>0</v>
      </c>
      <c r="L650" s="19">
        <f t="shared" si="61"/>
        <v>0</v>
      </c>
      <c r="M650" s="17">
        <f t="shared" si="59"/>
        <v>0</v>
      </c>
      <c r="N650">
        <v>141972191.62703717</v>
      </c>
      <c r="O650">
        <f>INDEX($R$3:$T$335,MATCH(Debt[[#This Row],[DistrictNumber]],$R$3:$R$335,0),3)</f>
        <v>0</v>
      </c>
      <c r="P650" s="9">
        <f t="shared" si="62"/>
        <v>0</v>
      </c>
    </row>
    <row r="651" spans="1:16" x14ac:dyDescent="0.35">
      <c r="A651" s="13">
        <v>2027</v>
      </c>
      <c r="B651" s="13">
        <f t="shared" si="60"/>
        <v>2026</v>
      </c>
      <c r="C651" t="s">
        <v>644</v>
      </c>
      <c r="D651" t="s">
        <v>645</v>
      </c>
      <c r="E651" s="5">
        <v>955650097.68746531</v>
      </c>
      <c r="F651" s="13">
        <f>INDEX($R$3:$T$335,MATCH(Debt[[#This Row],[DistrictNumber]],$R$3:$R$335,0),3)</f>
        <v>3.24133</v>
      </c>
      <c r="G651" s="9">
        <f t="shared" si="63"/>
        <v>3097577.3311373116</v>
      </c>
      <c r="H651" s="11">
        <v>1.02</v>
      </c>
      <c r="I651" s="12" cm="1">
        <f t="array" ref="I651">INDEX(Debt[],MATCH(Debt[[#This Row],[Base Year]]&amp;Debt[[#This Row],[DistrictNumber]],Debt[[Fiscal Year]:[Fiscal Year]]&amp;Debt[[DistrictNumber]:[DistrictNumber]],0),9)*$H651</f>
        <v>2551185.4946106966</v>
      </c>
      <c r="J651" s="15">
        <f>IF(Debt[[#This Row],[Unadjusted Maximum Revenue]]/(Debt[[#This Row],[Proposed Taxable Valuation]]/1000)&gt;Debt[[#This Row],[Max Debt RATE]],Debt[[#This Row],[Max Debt RATE]],Debt[[#This Row],[Unadjusted Maximum Revenue]]/(Debt[[#This Row],[Proposed Taxable Valuation]]/1000))</f>
        <v>2.6695811581918902</v>
      </c>
      <c r="K651" s="26">
        <f>ROUND(Debt[[#This Row],[Proposed Taxable Valuation]]/1000*Debt[[#This Row],[Adjusted Rate]],0)</f>
        <v>2551185</v>
      </c>
      <c r="L651" s="19">
        <f t="shared" si="61"/>
        <v>-546391.83652661508</v>
      </c>
      <c r="M651" s="17">
        <f t="shared" ref="M651:M714" si="64">J651-F651</f>
        <v>-0.57174884180810981</v>
      </c>
      <c r="N651">
        <v>822693493.87855101</v>
      </c>
      <c r="O651">
        <f>INDEX($R$3:$T$335,MATCH(Debt[[#This Row],[DistrictNumber]],$R$3:$R$335,0),3)</f>
        <v>3.24133</v>
      </c>
      <c r="P651" s="9">
        <f t="shared" si="62"/>
        <v>2666621.1025133641</v>
      </c>
    </row>
    <row r="652" spans="1:16" x14ac:dyDescent="0.35">
      <c r="A652" s="13">
        <v>2027</v>
      </c>
      <c r="B652" s="13">
        <f t="shared" si="60"/>
        <v>2026</v>
      </c>
      <c r="C652" t="s">
        <v>646</v>
      </c>
      <c r="D652" t="s">
        <v>647</v>
      </c>
      <c r="E652" s="5">
        <v>288055890.66277969</v>
      </c>
      <c r="F652" s="13">
        <f>INDEX($R$3:$T$335,MATCH(Debt[[#This Row],[DistrictNumber]],$R$3:$R$335,0),3)</f>
        <v>2.6932</v>
      </c>
      <c r="G652" s="9">
        <f t="shared" si="63"/>
        <v>775792.1247329982</v>
      </c>
      <c r="H652" s="11">
        <v>1.02</v>
      </c>
      <c r="I652" s="12" cm="1">
        <f t="array" ref="I652">INDEX(Debt[],MATCH(Debt[[#This Row],[Base Year]]&amp;Debt[[#This Row],[DistrictNumber]],Debt[[Fiscal Year]:[Fiscal Year]]&amp;Debt[[DistrictNumber]:[DistrictNumber]],0),9)*$H652</f>
        <v>681901.331497896</v>
      </c>
      <c r="J652" s="15">
        <f>IF(Debt[[#This Row],[Unadjusted Maximum Revenue]]/(Debt[[#This Row],[Proposed Taxable Valuation]]/1000)&gt;Debt[[#This Row],[Max Debt RATE]],Debt[[#This Row],[Max Debt RATE]],Debt[[#This Row],[Unadjusted Maximum Revenue]]/(Debt[[#This Row],[Proposed Taxable Valuation]]/1000))</f>
        <v>2.3672535559989014</v>
      </c>
      <c r="K652" s="26">
        <f>ROUND(Debt[[#This Row],[Proposed Taxable Valuation]]/1000*Debt[[#This Row],[Adjusted Rate]],0)</f>
        <v>681901</v>
      </c>
      <c r="L652" s="19">
        <f t="shared" si="61"/>
        <v>-93890.793235102203</v>
      </c>
      <c r="M652" s="17">
        <f t="shared" si="64"/>
        <v>-0.32594644400109862</v>
      </c>
      <c r="N652">
        <v>259992325.28182176</v>
      </c>
      <c r="O652">
        <f>INDEX($R$3:$T$335,MATCH(Debt[[#This Row],[DistrictNumber]],$R$3:$R$335,0),3)</f>
        <v>2.6932</v>
      </c>
      <c r="P652" s="9">
        <f t="shared" si="62"/>
        <v>700211.33044900233</v>
      </c>
    </row>
    <row r="653" spans="1:16" x14ac:dyDescent="0.35">
      <c r="A653" s="13">
        <v>2027</v>
      </c>
      <c r="B653" s="13">
        <f t="shared" si="60"/>
        <v>2026</v>
      </c>
      <c r="C653" t="s">
        <v>648</v>
      </c>
      <c r="D653" t="s">
        <v>649</v>
      </c>
      <c r="E653" s="5">
        <v>305453525.6240828</v>
      </c>
      <c r="F653" s="13">
        <f>INDEX($R$3:$T$335,MATCH(Debt[[#This Row],[DistrictNumber]],$R$3:$R$335,0),3)</f>
        <v>0</v>
      </c>
      <c r="G653" s="9">
        <f t="shared" si="63"/>
        <v>0</v>
      </c>
      <c r="H653" s="11">
        <v>1.02</v>
      </c>
      <c r="I653" s="12" cm="1">
        <f t="array" ref="I653">INDEX(Debt[],MATCH(Debt[[#This Row],[Base Year]]&amp;Debt[[#This Row],[DistrictNumber]],Debt[[Fiscal Year]:[Fiscal Year]]&amp;Debt[[DistrictNumber]:[DistrictNumber]],0),9)*$H653</f>
        <v>0</v>
      </c>
      <c r="J653" s="15">
        <f>IF(Debt[[#This Row],[Unadjusted Maximum Revenue]]/(Debt[[#This Row],[Proposed Taxable Valuation]]/1000)&gt;Debt[[#This Row],[Max Debt RATE]],Debt[[#This Row],[Max Debt RATE]],Debt[[#This Row],[Unadjusted Maximum Revenue]]/(Debt[[#This Row],[Proposed Taxable Valuation]]/1000))</f>
        <v>0</v>
      </c>
      <c r="K653" s="26">
        <f>ROUND(Debt[[#This Row],[Proposed Taxable Valuation]]/1000*Debt[[#This Row],[Adjusted Rate]],0)</f>
        <v>0</v>
      </c>
      <c r="L653" s="19">
        <f t="shared" si="61"/>
        <v>0</v>
      </c>
      <c r="M653" s="17">
        <f t="shared" si="64"/>
        <v>0</v>
      </c>
      <c r="N653">
        <v>273830523.35537833</v>
      </c>
      <c r="O653">
        <f>INDEX($R$3:$T$335,MATCH(Debt[[#This Row],[DistrictNumber]],$R$3:$R$335,0),3)</f>
        <v>0</v>
      </c>
      <c r="P653" s="9">
        <f t="shared" si="62"/>
        <v>0</v>
      </c>
    </row>
    <row r="654" spans="1:16" x14ac:dyDescent="0.35">
      <c r="A654" s="13">
        <v>2027</v>
      </c>
      <c r="B654" s="13">
        <f t="shared" si="60"/>
        <v>2026</v>
      </c>
      <c r="C654" t="s">
        <v>650</v>
      </c>
      <c r="D654" t="s">
        <v>651</v>
      </c>
      <c r="E654" s="5">
        <v>566601527.16488981</v>
      </c>
      <c r="F654" s="13">
        <f>INDEX($R$3:$T$335,MATCH(Debt[[#This Row],[DistrictNumber]],$R$3:$R$335,0),3)</f>
        <v>4.0480999999999998</v>
      </c>
      <c r="G654" s="9">
        <f t="shared" si="63"/>
        <v>2293659.6421161904</v>
      </c>
      <c r="H654" s="11">
        <v>1.02</v>
      </c>
      <c r="I654" s="12" cm="1">
        <f t="array" ref="I654">INDEX(Debt[],MATCH(Debt[[#This Row],[Base Year]]&amp;Debt[[#This Row],[DistrictNumber]],Debt[[Fiscal Year]:[Fiscal Year]]&amp;Debt[[DistrictNumber]:[DistrictNumber]],0),9)*$H654</f>
        <v>1826229.1276232218</v>
      </c>
      <c r="J654" s="15">
        <f>IF(Debt[[#This Row],[Unadjusted Maximum Revenue]]/(Debt[[#This Row],[Proposed Taxable Valuation]]/1000)&gt;Debt[[#This Row],[Max Debt RATE]],Debt[[#This Row],[Max Debt RATE]],Debt[[#This Row],[Unadjusted Maximum Revenue]]/(Debt[[#This Row],[Proposed Taxable Valuation]]/1000))</f>
        <v>3.223127789226309</v>
      </c>
      <c r="K654" s="26">
        <f>ROUND(Debt[[#This Row],[Proposed Taxable Valuation]]/1000*Debt[[#This Row],[Adjusted Rate]],0)</f>
        <v>1826229</v>
      </c>
      <c r="L654" s="19">
        <f t="shared" si="61"/>
        <v>-467430.51449296856</v>
      </c>
      <c r="M654" s="17">
        <f t="shared" si="64"/>
        <v>-0.82497221077369076</v>
      </c>
      <c r="N654">
        <v>480435625.90404356</v>
      </c>
      <c r="O654">
        <f>INDEX($R$3:$T$335,MATCH(Debt[[#This Row],[DistrictNumber]],$R$3:$R$335,0),3)</f>
        <v>4.0480999999999998</v>
      </c>
      <c r="P654" s="9">
        <f t="shared" si="62"/>
        <v>1944851.4572221586</v>
      </c>
    </row>
    <row r="655" spans="1:16" x14ac:dyDescent="0.35">
      <c r="A655" s="13">
        <v>2027</v>
      </c>
      <c r="B655" s="13">
        <f t="shared" si="60"/>
        <v>2026</v>
      </c>
      <c r="C655" s="10" t="s">
        <v>660</v>
      </c>
      <c r="D655" t="s">
        <v>661</v>
      </c>
      <c r="E655" s="5">
        <f t="shared" ref="E655" si="65">SUM(E330:E654)</f>
        <v>290627898338.56848</v>
      </c>
      <c r="F655" s="13">
        <f>INDEX($R$3:$T$335,MATCH(Debt[[#This Row],[DistrictNumber]],$R$3:$R$335,0),3)</f>
        <v>0</v>
      </c>
      <c r="G655" s="9">
        <f t="shared" si="63"/>
        <v>0</v>
      </c>
      <c r="H655" s="11">
        <v>1.02</v>
      </c>
      <c r="I655" s="12" cm="1">
        <f t="array" ref="I655">INDEX(Debt[],MATCH(Debt[[#This Row],[Base Year]]&amp;Debt[[#This Row],[DistrictNumber]],Debt[[Fiscal Year]:[Fiscal Year]]&amp;Debt[[DistrictNumber]:[DistrictNumber]],0),9)*$H655</f>
        <v>0</v>
      </c>
      <c r="J655" s="15">
        <f>IF(Debt[[#This Row],[Unadjusted Maximum Revenue]]/(Debt[[#This Row],[Proposed Taxable Valuation]]/1000)&gt;Debt[[#This Row],[Max Debt RATE]],Debt[[#This Row],[Max Debt RATE]],Debt[[#This Row],[Unadjusted Maximum Revenue]]/(Debt[[#This Row],[Proposed Taxable Valuation]]/1000))</f>
        <v>0</v>
      </c>
      <c r="K655" s="26">
        <f>SUM(K330:K654)</f>
        <v>333665990</v>
      </c>
      <c r="L655" s="19">
        <f t="shared" si="61"/>
        <v>0</v>
      </c>
      <c r="M655" s="17">
        <f t="shared" si="64"/>
        <v>0</v>
      </c>
      <c r="N655" s="20">
        <f t="shared" ref="N655" si="66">SUM(N330:N654)</f>
        <v>251984610413.12177</v>
      </c>
      <c r="O655">
        <f>INDEX($R$3:$T$335,MATCH(Debt[[#This Row],[DistrictNumber]],$R$3:$R$335,0),3)</f>
        <v>0</v>
      </c>
      <c r="P655" s="26">
        <f>SUM(P330:P654)</f>
        <v>348366104.64662457</v>
      </c>
    </row>
    <row r="656" spans="1:16" x14ac:dyDescent="0.35">
      <c r="A656" s="13">
        <v>2028</v>
      </c>
      <c r="B656" s="13">
        <f t="shared" si="60"/>
        <v>2027</v>
      </c>
      <c r="C656" t="s">
        <v>2</v>
      </c>
      <c r="D656" t="s">
        <v>3</v>
      </c>
      <c r="E656" s="5">
        <v>473153799.58255839</v>
      </c>
      <c r="F656" s="13">
        <f>INDEX($R$3:$T$335,MATCH(Debt[[#This Row],[DistrictNumber]],$R$3:$R$335,0),3)</f>
        <v>0</v>
      </c>
      <c r="G656" s="9">
        <f t="shared" si="63"/>
        <v>0</v>
      </c>
      <c r="H656" s="11">
        <v>1.02</v>
      </c>
      <c r="I656" s="12" cm="1">
        <f t="array" ref="I656">INDEX(Debt[],MATCH(Debt[[#This Row],[Base Year]]&amp;Debt[[#This Row],[DistrictNumber]],Debt[[Fiscal Year]:[Fiscal Year]]&amp;Debt[[DistrictNumber]:[DistrictNumber]],0),9)*$H656</f>
        <v>0</v>
      </c>
      <c r="J656" s="15">
        <f>IF(Debt[[#This Row],[Unadjusted Maximum Revenue]]/(Debt[[#This Row],[Proposed Taxable Valuation]]/1000)&gt;Debt[[#This Row],[Max Debt RATE]],Debt[[#This Row],[Max Debt RATE]],Debt[[#This Row],[Unadjusted Maximum Revenue]]/(Debt[[#This Row],[Proposed Taxable Valuation]]/1000))</f>
        <v>0</v>
      </c>
      <c r="K656" s="26">
        <f>ROUND(Debt[[#This Row],[Proposed Taxable Valuation]]/1000*Debt[[#This Row],[Adjusted Rate]],0)</f>
        <v>0</v>
      </c>
      <c r="L656" s="19">
        <f t="shared" si="61"/>
        <v>0</v>
      </c>
      <c r="M656" s="17">
        <f t="shared" si="64"/>
        <v>0</v>
      </c>
      <c r="N656" s="2">
        <v>420433434.34654337</v>
      </c>
      <c r="O656">
        <f>INDEX($R$3:$T$335,MATCH(Debt[[#This Row],[DistrictNumber]],$R$3:$R$335,0),3)</f>
        <v>0</v>
      </c>
      <c r="P656" s="9">
        <f t="shared" si="62"/>
        <v>0</v>
      </c>
    </row>
    <row r="657" spans="1:16" x14ac:dyDescent="0.35">
      <c r="A657" s="13">
        <v>2028</v>
      </c>
      <c r="B657" s="13">
        <f t="shared" si="60"/>
        <v>2027</v>
      </c>
      <c r="C657" t="s">
        <v>4</v>
      </c>
      <c r="D657" t="s">
        <v>5</v>
      </c>
      <c r="E657" s="5">
        <v>1280689651.3862424</v>
      </c>
      <c r="F657" s="13">
        <f>INDEX($R$3:$T$335,MATCH(Debt[[#This Row],[DistrictNumber]],$R$3:$R$335,0),3)</f>
        <v>4.05</v>
      </c>
      <c r="G657" s="9">
        <f t="shared" si="63"/>
        <v>5186793.0881142812</v>
      </c>
      <c r="H657" s="11">
        <v>1.02</v>
      </c>
      <c r="I657" s="12" cm="1">
        <f t="array" ref="I657">INDEX(Debt[],MATCH(Debt[[#This Row],[Base Year]]&amp;Debt[[#This Row],[DistrictNumber]],Debt[[Fiscal Year]:[Fiscal Year]]&amp;Debt[[DistrictNumber]:[DistrictNumber]],0),9)*$H657</f>
        <v>3320177.25439404</v>
      </c>
      <c r="J657" s="15">
        <f>IF(Debt[[#This Row],[Unadjusted Maximum Revenue]]/(Debt[[#This Row],[Proposed Taxable Valuation]]/1000)&gt;Debt[[#This Row],[Max Debt RATE]],Debt[[#This Row],[Max Debt RATE]],Debt[[#This Row],[Unadjusted Maximum Revenue]]/(Debt[[#This Row],[Proposed Taxable Valuation]]/1000))</f>
        <v>2.5924916710306967</v>
      </c>
      <c r="K657" s="26">
        <f>ROUND(Debt[[#This Row],[Proposed Taxable Valuation]]/1000*Debt[[#This Row],[Adjusted Rate]],0)</f>
        <v>3320177</v>
      </c>
      <c r="L657" s="19">
        <f t="shared" si="61"/>
        <v>-1866615.8337202412</v>
      </c>
      <c r="M657" s="17">
        <f t="shared" si="64"/>
        <v>-1.4575083289693032</v>
      </c>
      <c r="N657" s="2">
        <v>973958140.41670692</v>
      </c>
      <c r="O657">
        <f>INDEX($R$3:$T$335,MATCH(Debt[[#This Row],[DistrictNumber]],$R$3:$R$335,0),3)</f>
        <v>4.05</v>
      </c>
      <c r="P657" s="9">
        <f t="shared" si="62"/>
        <v>3944530.4686876629</v>
      </c>
    </row>
    <row r="658" spans="1:16" x14ac:dyDescent="0.35">
      <c r="A658" s="13">
        <v>2028</v>
      </c>
      <c r="B658" s="13">
        <f t="shared" si="60"/>
        <v>2027</v>
      </c>
      <c r="C658" t="s">
        <v>6</v>
      </c>
      <c r="D658" t="s">
        <v>7</v>
      </c>
      <c r="E658" s="5">
        <v>626779815.77370214</v>
      </c>
      <c r="F658" s="13">
        <f>INDEX($R$3:$T$335,MATCH(Debt[[#This Row],[DistrictNumber]],$R$3:$R$335,0),3)</f>
        <v>0</v>
      </c>
      <c r="G658" s="9">
        <f t="shared" si="63"/>
        <v>0</v>
      </c>
      <c r="H658" s="11">
        <v>1.02</v>
      </c>
      <c r="I658" s="12" cm="1">
        <f t="array" ref="I658">INDEX(Debt[],MATCH(Debt[[#This Row],[Base Year]]&amp;Debt[[#This Row],[DistrictNumber]],Debt[[Fiscal Year]:[Fiscal Year]]&amp;Debt[[DistrictNumber]:[DistrictNumber]],0),9)*$H658</f>
        <v>0</v>
      </c>
      <c r="J658" s="15">
        <f>IF(Debt[[#This Row],[Unadjusted Maximum Revenue]]/(Debt[[#This Row],[Proposed Taxable Valuation]]/1000)&gt;Debt[[#This Row],[Max Debt RATE]],Debt[[#This Row],[Max Debt RATE]],Debt[[#This Row],[Unadjusted Maximum Revenue]]/(Debt[[#This Row],[Proposed Taxable Valuation]]/1000))</f>
        <v>0</v>
      </c>
      <c r="K658" s="26">
        <f>ROUND(Debt[[#This Row],[Proposed Taxable Valuation]]/1000*Debt[[#This Row],[Adjusted Rate]],0)</f>
        <v>0</v>
      </c>
      <c r="L658" s="19">
        <f t="shared" si="61"/>
        <v>0</v>
      </c>
      <c r="M658" s="17">
        <f t="shared" si="64"/>
        <v>0</v>
      </c>
      <c r="N658" s="2">
        <v>562098155.1001265</v>
      </c>
      <c r="O658">
        <f>INDEX($R$3:$T$335,MATCH(Debt[[#This Row],[DistrictNumber]],$R$3:$R$335,0),3)</f>
        <v>0</v>
      </c>
      <c r="P658" s="9">
        <f t="shared" si="62"/>
        <v>0</v>
      </c>
    </row>
    <row r="659" spans="1:16" x14ac:dyDescent="0.35">
      <c r="A659" s="13">
        <v>2028</v>
      </c>
      <c r="B659" s="13">
        <f t="shared" si="60"/>
        <v>2027</v>
      </c>
      <c r="C659" t="s">
        <v>8</v>
      </c>
      <c r="D659" t="s">
        <v>9</v>
      </c>
      <c r="E659" s="5">
        <v>755051761.70716166</v>
      </c>
      <c r="F659" s="13">
        <f>INDEX($R$3:$T$335,MATCH(Debt[[#This Row],[DistrictNumber]],$R$3:$R$335,0),3)</f>
        <v>2.3148399999999998</v>
      </c>
      <c r="G659" s="9">
        <f t="shared" si="63"/>
        <v>1747824.0200702059</v>
      </c>
      <c r="H659" s="11">
        <v>1.02</v>
      </c>
      <c r="I659" s="12" cm="1">
        <f t="array" ref="I659">INDEX(Debt[],MATCH(Debt[[#This Row],[Base Year]]&amp;Debt[[#This Row],[DistrictNumber]],Debt[[Fiscal Year]:[Fiscal Year]]&amp;Debt[[DistrictNumber]:[DistrictNumber]],0),9)*$H659</f>
        <v>1543191.515474349</v>
      </c>
      <c r="J659" s="15">
        <f>IF(Debt[[#This Row],[Unadjusted Maximum Revenue]]/(Debt[[#This Row],[Proposed Taxable Valuation]]/1000)&gt;Debt[[#This Row],[Max Debt RATE]],Debt[[#This Row],[Max Debt RATE]],Debt[[#This Row],[Unadjusted Maximum Revenue]]/(Debt[[#This Row],[Proposed Taxable Valuation]]/1000))</f>
        <v>2.0438221506631735</v>
      </c>
      <c r="K659" s="26">
        <f>ROUND(Debt[[#This Row],[Proposed Taxable Valuation]]/1000*Debt[[#This Row],[Adjusted Rate]],0)</f>
        <v>1543192</v>
      </c>
      <c r="L659" s="19">
        <f t="shared" si="61"/>
        <v>-204632.50459585688</v>
      </c>
      <c r="M659" s="17">
        <f t="shared" si="64"/>
        <v>-0.27101784933682627</v>
      </c>
      <c r="N659" s="2">
        <v>657441076.6894567</v>
      </c>
      <c r="O659">
        <f>INDEX($R$3:$T$335,MATCH(Debt[[#This Row],[DistrictNumber]],$R$3:$R$335,0),3)</f>
        <v>2.3148399999999998</v>
      </c>
      <c r="P659" s="9">
        <f t="shared" si="62"/>
        <v>1521870.9019638218</v>
      </c>
    </row>
    <row r="660" spans="1:16" x14ac:dyDescent="0.35">
      <c r="A660" s="13">
        <v>2028</v>
      </c>
      <c r="B660" s="13">
        <f t="shared" si="60"/>
        <v>2027</v>
      </c>
      <c r="C660" t="s">
        <v>10</v>
      </c>
      <c r="D660" t="s">
        <v>11</v>
      </c>
      <c r="E660" s="5">
        <v>340203985.41769505</v>
      </c>
      <c r="F660" s="13">
        <f>INDEX($R$3:$T$335,MATCH(Debt[[#This Row],[DistrictNumber]],$R$3:$R$335,0),3)</f>
        <v>2.5147599999999999</v>
      </c>
      <c r="G660" s="9">
        <f t="shared" si="63"/>
        <v>855531.37436900265</v>
      </c>
      <c r="H660" s="11">
        <v>1.02</v>
      </c>
      <c r="I660" s="12" cm="1">
        <f t="array" ref="I660">INDEX(Debt[],MATCH(Debt[[#This Row],[Base Year]]&amp;Debt[[#This Row],[DistrictNumber]],Debt[[Fiscal Year]:[Fiscal Year]]&amp;Debt[[DistrictNumber]:[DistrictNumber]],0),9)*$H660</f>
        <v>675428.75303535035</v>
      </c>
      <c r="J660" s="15">
        <f>IF(Debt[[#This Row],[Unadjusted Maximum Revenue]]/(Debt[[#This Row],[Proposed Taxable Valuation]]/1000)&gt;Debt[[#This Row],[Max Debt RATE]],Debt[[#This Row],[Max Debt RATE]],Debt[[#This Row],[Unadjusted Maximum Revenue]]/(Debt[[#This Row],[Proposed Taxable Valuation]]/1000))</f>
        <v>1.9853640227232308</v>
      </c>
      <c r="K660" s="26">
        <f>ROUND(Debt[[#This Row],[Proposed Taxable Valuation]]/1000*Debt[[#This Row],[Adjusted Rate]],0)</f>
        <v>675429</v>
      </c>
      <c r="L660" s="19">
        <f t="shared" si="61"/>
        <v>-180102.62133365229</v>
      </c>
      <c r="M660" s="17">
        <f t="shared" si="64"/>
        <v>-0.52939597727676913</v>
      </c>
      <c r="N660" s="2">
        <v>279533290.60800481</v>
      </c>
      <c r="O660">
        <f>INDEX($R$3:$T$335,MATCH(Debt[[#This Row],[DistrictNumber]],$R$3:$R$335,0),3)</f>
        <v>2.5147599999999999</v>
      </c>
      <c r="P660" s="9">
        <f t="shared" si="62"/>
        <v>702959.13788938604</v>
      </c>
    </row>
    <row r="661" spans="1:16" x14ac:dyDescent="0.35">
      <c r="A661" s="13">
        <v>2028</v>
      </c>
      <c r="B661" s="13">
        <f t="shared" si="60"/>
        <v>2027</v>
      </c>
      <c r="C661" t="s">
        <v>12</v>
      </c>
      <c r="D661" t="s">
        <v>13</v>
      </c>
      <c r="E661" s="5">
        <v>226228861.11501503</v>
      </c>
      <c r="F661" s="13">
        <f>INDEX($R$3:$T$335,MATCH(Debt[[#This Row],[DistrictNumber]],$R$3:$R$335,0),3)</f>
        <v>0</v>
      </c>
      <c r="G661" s="9">
        <f t="shared" si="63"/>
        <v>0</v>
      </c>
      <c r="H661" s="11">
        <v>1.02</v>
      </c>
      <c r="I661" s="12" cm="1">
        <f t="array" ref="I661">INDEX(Debt[],MATCH(Debt[[#This Row],[Base Year]]&amp;Debt[[#This Row],[DistrictNumber]],Debt[[Fiscal Year]:[Fiscal Year]]&amp;Debt[[DistrictNumber]:[DistrictNumber]],0),9)*$H661</f>
        <v>0</v>
      </c>
      <c r="J661" s="15">
        <f>IF(Debt[[#This Row],[Unadjusted Maximum Revenue]]/(Debt[[#This Row],[Proposed Taxable Valuation]]/1000)&gt;Debt[[#This Row],[Max Debt RATE]],Debt[[#This Row],[Max Debt RATE]],Debt[[#This Row],[Unadjusted Maximum Revenue]]/(Debt[[#This Row],[Proposed Taxable Valuation]]/1000))</f>
        <v>0</v>
      </c>
      <c r="K661" s="26">
        <f>ROUND(Debt[[#This Row],[Proposed Taxable Valuation]]/1000*Debt[[#This Row],[Adjusted Rate]],0)</f>
        <v>0</v>
      </c>
      <c r="L661" s="19">
        <f t="shared" si="61"/>
        <v>0</v>
      </c>
      <c r="M661" s="17">
        <f t="shared" si="64"/>
        <v>0</v>
      </c>
      <c r="N661" s="2">
        <v>204477967.31835017</v>
      </c>
      <c r="O661">
        <f>INDEX($R$3:$T$335,MATCH(Debt[[#This Row],[DistrictNumber]],$R$3:$R$335,0),3)</f>
        <v>0</v>
      </c>
      <c r="P661" s="9">
        <f t="shared" si="62"/>
        <v>0</v>
      </c>
    </row>
    <row r="662" spans="1:16" x14ac:dyDescent="0.35">
      <c r="A662" s="13">
        <v>2028</v>
      </c>
      <c r="B662" s="13">
        <f t="shared" si="60"/>
        <v>2027</v>
      </c>
      <c r="C662" t="s">
        <v>14</v>
      </c>
      <c r="D662" t="s">
        <v>15</v>
      </c>
      <c r="E662" s="5">
        <v>493336202.46542501</v>
      </c>
      <c r="F662" s="13">
        <f>INDEX($R$3:$T$335,MATCH(Debt[[#This Row],[DistrictNumber]],$R$3:$R$335,0),3)</f>
        <v>0</v>
      </c>
      <c r="G662" s="9">
        <f t="shared" si="63"/>
        <v>0</v>
      </c>
      <c r="H662" s="11">
        <v>1.02</v>
      </c>
      <c r="I662" s="12" cm="1">
        <f t="array" ref="I662">INDEX(Debt[],MATCH(Debt[[#This Row],[Base Year]]&amp;Debt[[#This Row],[DistrictNumber]],Debt[[Fiscal Year]:[Fiscal Year]]&amp;Debt[[DistrictNumber]:[DistrictNumber]],0),9)*$H662</f>
        <v>0</v>
      </c>
      <c r="J662" s="15">
        <f>IF(Debt[[#This Row],[Unadjusted Maximum Revenue]]/(Debt[[#This Row],[Proposed Taxable Valuation]]/1000)&gt;Debt[[#This Row],[Max Debt RATE]],Debt[[#This Row],[Max Debt RATE]],Debt[[#This Row],[Unadjusted Maximum Revenue]]/(Debt[[#This Row],[Proposed Taxable Valuation]]/1000))</f>
        <v>0</v>
      </c>
      <c r="K662" s="26">
        <f>ROUND(Debt[[#This Row],[Proposed Taxable Valuation]]/1000*Debt[[#This Row],[Adjusted Rate]],0)</f>
        <v>0</v>
      </c>
      <c r="L662" s="19">
        <f t="shared" si="61"/>
        <v>0</v>
      </c>
      <c r="M662" s="17">
        <f t="shared" si="64"/>
        <v>0</v>
      </c>
      <c r="N662" s="2">
        <v>400573422.7868948</v>
      </c>
      <c r="O662">
        <f>INDEX($R$3:$T$335,MATCH(Debt[[#This Row],[DistrictNumber]],$R$3:$R$335,0),3)</f>
        <v>0</v>
      </c>
      <c r="P662" s="9">
        <f t="shared" si="62"/>
        <v>0</v>
      </c>
    </row>
    <row r="663" spans="1:16" x14ac:dyDescent="0.35">
      <c r="A663" s="13">
        <v>2028</v>
      </c>
      <c r="B663" s="13">
        <f t="shared" si="60"/>
        <v>2027</v>
      </c>
      <c r="C663" t="s">
        <v>16</v>
      </c>
      <c r="D663" t="s">
        <v>17</v>
      </c>
      <c r="E663" s="5">
        <v>401181012.22713053</v>
      </c>
      <c r="F663" s="13">
        <f>INDEX($R$3:$T$335,MATCH(Debt[[#This Row],[DistrictNumber]],$R$3:$R$335,0),3)</f>
        <v>3.3382700000000001</v>
      </c>
      <c r="G663" s="9">
        <f t="shared" si="63"/>
        <v>1339250.537687463</v>
      </c>
      <c r="H663" s="11">
        <v>1.02</v>
      </c>
      <c r="I663" s="12" cm="1">
        <f t="array" ref="I663">INDEX(Debt[],MATCH(Debt[[#This Row],[Base Year]]&amp;Debt[[#This Row],[DistrictNumber]],Debt[[Fiscal Year]:[Fiscal Year]]&amp;Debt[[DistrictNumber]:[DistrictNumber]],0),9)*$H663</f>
        <v>971591.22062286944</v>
      </c>
      <c r="J663" s="15">
        <f>IF(Debt[[#This Row],[Unadjusted Maximum Revenue]]/(Debt[[#This Row],[Proposed Taxable Valuation]]/1000)&gt;Debt[[#This Row],[Max Debt RATE]],Debt[[#This Row],[Max Debt RATE]],Debt[[#This Row],[Unadjusted Maximum Revenue]]/(Debt[[#This Row],[Proposed Taxable Valuation]]/1000))</f>
        <v>2.4218275317397087</v>
      </c>
      <c r="K663" s="26">
        <f>ROUND(Debt[[#This Row],[Proposed Taxable Valuation]]/1000*Debt[[#This Row],[Adjusted Rate]],0)</f>
        <v>971591</v>
      </c>
      <c r="L663" s="19">
        <f t="shared" si="61"/>
        <v>-367659.31706459355</v>
      </c>
      <c r="M663" s="17">
        <f t="shared" si="64"/>
        <v>-0.91644246826029141</v>
      </c>
      <c r="N663" s="2">
        <v>302233687.6257171</v>
      </c>
      <c r="O663">
        <f>INDEX($R$3:$T$335,MATCH(Debt[[#This Row],[DistrictNumber]],$R$3:$R$335,0),3)</f>
        <v>3.3382700000000001</v>
      </c>
      <c r="P663" s="9">
        <f t="shared" si="62"/>
        <v>1008937.6523903026</v>
      </c>
    </row>
    <row r="664" spans="1:16" x14ac:dyDescent="0.35">
      <c r="A664" s="13">
        <v>2028</v>
      </c>
      <c r="B664" s="13">
        <f t="shared" si="60"/>
        <v>2027</v>
      </c>
      <c r="C664" t="s">
        <v>18</v>
      </c>
      <c r="D664" t="s">
        <v>19</v>
      </c>
      <c r="E664" s="5">
        <v>195307239.23668003</v>
      </c>
      <c r="F664" s="13">
        <f>INDEX($R$3:$T$335,MATCH(Debt[[#This Row],[DistrictNumber]],$R$3:$R$335,0),3)</f>
        <v>0</v>
      </c>
      <c r="G664" s="9">
        <f t="shared" si="63"/>
        <v>0</v>
      </c>
      <c r="H664" s="11">
        <v>1.02</v>
      </c>
      <c r="I664" s="12" cm="1">
        <f t="array" ref="I664">INDEX(Debt[],MATCH(Debt[[#This Row],[Base Year]]&amp;Debt[[#This Row],[DistrictNumber]],Debt[[Fiscal Year]:[Fiscal Year]]&amp;Debt[[DistrictNumber]:[DistrictNumber]],0),9)*$H664</f>
        <v>0</v>
      </c>
      <c r="J664" s="15">
        <f>IF(Debt[[#This Row],[Unadjusted Maximum Revenue]]/(Debt[[#This Row],[Proposed Taxable Valuation]]/1000)&gt;Debt[[#This Row],[Max Debt RATE]],Debt[[#This Row],[Max Debt RATE]],Debt[[#This Row],[Unadjusted Maximum Revenue]]/(Debt[[#This Row],[Proposed Taxable Valuation]]/1000))</f>
        <v>0</v>
      </c>
      <c r="K664" s="26">
        <f>ROUND(Debt[[#This Row],[Proposed Taxable Valuation]]/1000*Debt[[#This Row],[Adjusted Rate]],0)</f>
        <v>0</v>
      </c>
      <c r="L664" s="19">
        <f t="shared" si="61"/>
        <v>0</v>
      </c>
      <c r="M664" s="17">
        <f t="shared" si="64"/>
        <v>0</v>
      </c>
      <c r="N664" s="2">
        <v>176559947.25386739</v>
      </c>
      <c r="O664">
        <f>INDEX($R$3:$T$335,MATCH(Debt[[#This Row],[DistrictNumber]],$R$3:$R$335,0),3)</f>
        <v>0</v>
      </c>
      <c r="P664" s="9">
        <f t="shared" si="62"/>
        <v>0</v>
      </c>
    </row>
    <row r="665" spans="1:16" x14ac:dyDescent="0.35">
      <c r="A665" s="13">
        <v>2028</v>
      </c>
      <c r="B665" s="13">
        <f t="shared" si="60"/>
        <v>2027</v>
      </c>
      <c r="C665" t="s">
        <v>20</v>
      </c>
      <c r="D665" t="s">
        <v>21</v>
      </c>
      <c r="E665" s="5">
        <v>1487397696.0144477</v>
      </c>
      <c r="F665" s="13">
        <f>INDEX($R$3:$T$335,MATCH(Debt[[#This Row],[DistrictNumber]],$R$3:$R$335,0),3)</f>
        <v>0</v>
      </c>
      <c r="G665" s="9">
        <f t="shared" si="63"/>
        <v>0</v>
      </c>
      <c r="H665" s="11">
        <v>1.02</v>
      </c>
      <c r="I665" s="12" cm="1">
        <f t="array" ref="I665">INDEX(Debt[],MATCH(Debt[[#This Row],[Base Year]]&amp;Debt[[#This Row],[DistrictNumber]],Debt[[Fiscal Year]:[Fiscal Year]]&amp;Debt[[DistrictNumber]:[DistrictNumber]],0),9)*$H665</f>
        <v>0</v>
      </c>
      <c r="J665" s="15">
        <f>IF(Debt[[#This Row],[Unadjusted Maximum Revenue]]/(Debt[[#This Row],[Proposed Taxable Valuation]]/1000)&gt;Debt[[#This Row],[Max Debt RATE]],Debt[[#This Row],[Max Debt RATE]],Debt[[#This Row],[Unadjusted Maximum Revenue]]/(Debt[[#This Row],[Proposed Taxable Valuation]]/1000))</f>
        <v>0</v>
      </c>
      <c r="K665" s="26">
        <f>ROUND(Debt[[#This Row],[Proposed Taxable Valuation]]/1000*Debt[[#This Row],[Adjusted Rate]],0)</f>
        <v>0</v>
      </c>
      <c r="L665" s="19">
        <f t="shared" si="61"/>
        <v>0</v>
      </c>
      <c r="M665" s="17">
        <f t="shared" si="64"/>
        <v>0</v>
      </c>
      <c r="N665" s="2">
        <v>1283497643.8463624</v>
      </c>
      <c r="O665">
        <f>INDEX($R$3:$T$335,MATCH(Debt[[#This Row],[DistrictNumber]],$R$3:$R$335,0),3)</f>
        <v>0</v>
      </c>
      <c r="P665" s="9">
        <f t="shared" si="62"/>
        <v>0</v>
      </c>
    </row>
    <row r="666" spans="1:16" x14ac:dyDescent="0.35">
      <c r="A666" s="13">
        <v>2028</v>
      </c>
      <c r="B666" s="13">
        <f t="shared" si="60"/>
        <v>2027</v>
      </c>
      <c r="C666" t="s">
        <v>22</v>
      </c>
      <c r="D666" t="s">
        <v>23</v>
      </c>
      <c r="E666" s="5">
        <v>910167893.23112261</v>
      </c>
      <c r="F666" s="13">
        <f>INDEX($R$3:$T$335,MATCH(Debt[[#This Row],[DistrictNumber]],$R$3:$R$335,0),3)</f>
        <v>0.81262000000000001</v>
      </c>
      <c r="G666" s="9">
        <f t="shared" si="63"/>
        <v>739620.63339747488</v>
      </c>
      <c r="H666" s="11">
        <v>1.02</v>
      </c>
      <c r="I666" s="12" cm="1">
        <f t="array" ref="I666">INDEX(Debt[],MATCH(Debt[[#This Row],[Base Year]]&amp;Debt[[#This Row],[DistrictNumber]],Debt[[Fiscal Year]:[Fiscal Year]]&amp;Debt[[DistrictNumber]:[DistrictNumber]],0),9)*$H666</f>
        <v>567268.30815748102</v>
      </c>
      <c r="J666" s="15">
        <f>IF(Debt[[#This Row],[Unadjusted Maximum Revenue]]/(Debt[[#This Row],[Proposed Taxable Valuation]]/1000)&gt;Debt[[#This Row],[Max Debt RATE]],Debt[[#This Row],[Max Debt RATE]],Debt[[#This Row],[Unadjusted Maximum Revenue]]/(Debt[[#This Row],[Proposed Taxable Valuation]]/1000))</f>
        <v>0.62325677754206632</v>
      </c>
      <c r="K666" s="26">
        <f>ROUND(Debt[[#This Row],[Proposed Taxable Valuation]]/1000*Debt[[#This Row],[Adjusted Rate]],0)</f>
        <v>567268</v>
      </c>
      <c r="L666" s="19">
        <f t="shared" si="61"/>
        <v>-172352.32523999386</v>
      </c>
      <c r="M666" s="17">
        <f t="shared" si="64"/>
        <v>-0.18936322245793369</v>
      </c>
      <c r="N666" s="2">
        <v>720508611.65900695</v>
      </c>
      <c r="O666">
        <f>INDEX($R$3:$T$335,MATCH(Debt[[#This Row],[DistrictNumber]],$R$3:$R$335,0),3)</f>
        <v>0.81262000000000001</v>
      </c>
      <c r="P666" s="9">
        <f t="shared" si="62"/>
        <v>585499.70800634217</v>
      </c>
    </row>
    <row r="667" spans="1:16" x14ac:dyDescent="0.35">
      <c r="A667" s="13">
        <v>2028</v>
      </c>
      <c r="B667" s="13">
        <f t="shared" si="60"/>
        <v>2027</v>
      </c>
      <c r="C667" t="s">
        <v>24</v>
      </c>
      <c r="D667" t="s">
        <v>25</v>
      </c>
      <c r="E667" s="5">
        <v>730754078.94462466</v>
      </c>
      <c r="F667" s="13">
        <f>INDEX($R$3:$T$335,MATCH(Debt[[#This Row],[DistrictNumber]],$R$3:$R$335,0),3)</f>
        <v>0</v>
      </c>
      <c r="G667" s="9">
        <f t="shared" si="63"/>
        <v>0</v>
      </c>
      <c r="H667" s="11">
        <v>1.02</v>
      </c>
      <c r="I667" s="12" cm="1">
        <f t="array" ref="I667">INDEX(Debt[],MATCH(Debt[[#This Row],[Base Year]]&amp;Debt[[#This Row],[DistrictNumber]],Debt[[Fiscal Year]:[Fiscal Year]]&amp;Debt[[DistrictNumber]:[DistrictNumber]],0),9)*$H667</f>
        <v>0</v>
      </c>
      <c r="J667" s="15">
        <f>IF(Debt[[#This Row],[Unadjusted Maximum Revenue]]/(Debt[[#This Row],[Proposed Taxable Valuation]]/1000)&gt;Debt[[#This Row],[Max Debt RATE]],Debt[[#This Row],[Max Debt RATE]],Debt[[#This Row],[Unadjusted Maximum Revenue]]/(Debt[[#This Row],[Proposed Taxable Valuation]]/1000))</f>
        <v>0</v>
      </c>
      <c r="K667" s="26">
        <f>ROUND(Debt[[#This Row],[Proposed Taxable Valuation]]/1000*Debt[[#This Row],[Adjusted Rate]],0)</f>
        <v>0</v>
      </c>
      <c r="L667" s="19">
        <f t="shared" si="61"/>
        <v>0</v>
      </c>
      <c r="M667" s="17">
        <f t="shared" si="64"/>
        <v>0</v>
      </c>
      <c r="N667" s="2">
        <v>639262404.01767051</v>
      </c>
      <c r="O667">
        <f>INDEX($R$3:$T$335,MATCH(Debt[[#This Row],[DistrictNumber]],$R$3:$R$335,0),3)</f>
        <v>0</v>
      </c>
      <c r="P667" s="9">
        <f t="shared" si="62"/>
        <v>0</v>
      </c>
    </row>
    <row r="668" spans="1:16" x14ac:dyDescent="0.35">
      <c r="A668" s="13">
        <v>2028</v>
      </c>
      <c r="B668" s="13">
        <f t="shared" si="60"/>
        <v>2027</v>
      </c>
      <c r="C668" t="s">
        <v>26</v>
      </c>
      <c r="D668" t="s">
        <v>27</v>
      </c>
      <c r="E668" s="5">
        <v>4761154172.6419535</v>
      </c>
      <c r="F668" s="13">
        <f>INDEX($R$3:$T$335,MATCH(Debt[[#This Row],[DistrictNumber]],$R$3:$R$335,0),3)</f>
        <v>4.0470300000000003</v>
      </c>
      <c r="G668" s="9">
        <f t="shared" si="63"/>
        <v>19268533.771307167</v>
      </c>
      <c r="H668" s="11">
        <v>1.02</v>
      </c>
      <c r="I668" s="12" cm="1">
        <f t="array" ref="I668">INDEX(Debt[],MATCH(Debt[[#This Row],[Base Year]]&amp;Debt[[#This Row],[DistrictNumber]],Debt[[Fiscal Year]:[Fiscal Year]]&amp;Debt[[DistrictNumber]:[DistrictNumber]],0),9)*$H668</f>
        <v>14215127.84716008</v>
      </c>
      <c r="J668" s="15">
        <f>IF(Debt[[#This Row],[Unadjusted Maximum Revenue]]/(Debt[[#This Row],[Proposed Taxable Valuation]]/1000)&gt;Debt[[#This Row],[Max Debt RATE]],Debt[[#This Row],[Max Debt RATE]],Debt[[#This Row],[Unadjusted Maximum Revenue]]/(Debt[[#This Row],[Proposed Taxable Valuation]]/1000))</f>
        <v>2.9856474568375799</v>
      </c>
      <c r="K668" s="26">
        <f>ROUND(Debt[[#This Row],[Proposed Taxable Valuation]]/1000*Debt[[#This Row],[Adjusted Rate]],0)</f>
        <v>14215128</v>
      </c>
      <c r="L668" s="19">
        <f t="shared" si="61"/>
        <v>-5053405.9241470862</v>
      </c>
      <c r="M668" s="17">
        <f t="shared" si="64"/>
        <v>-1.0613825431624204</v>
      </c>
      <c r="N668" s="2">
        <v>3576442029.525969</v>
      </c>
      <c r="O668">
        <f>INDEX($R$3:$T$335,MATCH(Debt[[#This Row],[DistrictNumber]],$R$3:$R$335,0),3)</f>
        <v>4.0470300000000003</v>
      </c>
      <c r="P668" s="9">
        <f t="shared" si="62"/>
        <v>14473968.186752485</v>
      </c>
    </row>
    <row r="669" spans="1:16" x14ac:dyDescent="0.35">
      <c r="A669" s="13">
        <v>2028</v>
      </c>
      <c r="B669" s="13">
        <f t="shared" si="60"/>
        <v>2027</v>
      </c>
      <c r="C669" t="s">
        <v>28</v>
      </c>
      <c r="D669" t="s">
        <v>29</v>
      </c>
      <c r="E669" s="5">
        <v>726945737.28479719</v>
      </c>
      <c r="F669" s="13">
        <f>INDEX($R$3:$T$335,MATCH(Debt[[#This Row],[DistrictNumber]],$R$3:$R$335,0),3)</f>
        <v>4.0498399999999997</v>
      </c>
      <c r="G669" s="9">
        <f t="shared" si="63"/>
        <v>2944013.9246854628</v>
      </c>
      <c r="H669" s="11">
        <v>1.02</v>
      </c>
      <c r="I669" s="12" cm="1">
        <f t="array" ref="I669">INDEX(Debt[],MATCH(Debt[[#This Row],[Base Year]]&amp;Debt[[#This Row],[DistrictNumber]],Debt[[Fiscal Year]:[Fiscal Year]]&amp;Debt[[DistrictNumber]:[DistrictNumber]],0),9)*$H669</f>
        <v>2167296.4392564213</v>
      </c>
      <c r="J669" s="15">
        <f>IF(Debt[[#This Row],[Unadjusted Maximum Revenue]]/(Debt[[#This Row],[Proposed Taxable Valuation]]/1000)&gt;Debt[[#This Row],[Max Debt RATE]],Debt[[#This Row],[Max Debt RATE]],Debt[[#This Row],[Unadjusted Maximum Revenue]]/(Debt[[#This Row],[Proposed Taxable Valuation]]/1000))</f>
        <v>2.9813730627975805</v>
      </c>
      <c r="K669" s="26">
        <f>ROUND(Debt[[#This Row],[Proposed Taxable Valuation]]/1000*Debt[[#This Row],[Adjusted Rate]],0)</f>
        <v>2167296</v>
      </c>
      <c r="L669" s="19">
        <f t="shared" si="61"/>
        <v>-776717.48542904155</v>
      </c>
      <c r="M669" s="17">
        <f t="shared" si="64"/>
        <v>-1.0684669372024191</v>
      </c>
      <c r="N669" s="2">
        <v>553039100.97641861</v>
      </c>
      <c r="O669">
        <f>INDEX($R$3:$T$335,MATCH(Debt[[#This Row],[DistrictNumber]],$R$3:$R$335,0),3)</f>
        <v>4.0498399999999997</v>
      </c>
      <c r="P669" s="9">
        <f t="shared" si="62"/>
        <v>2239719.8726983387</v>
      </c>
    </row>
    <row r="670" spans="1:16" x14ac:dyDescent="0.35">
      <c r="A670" s="13">
        <v>2028</v>
      </c>
      <c r="B670" s="13">
        <f t="shared" si="60"/>
        <v>2027</v>
      </c>
      <c r="C670" t="s">
        <v>30</v>
      </c>
      <c r="D670" t="s">
        <v>31</v>
      </c>
      <c r="E670" s="5">
        <v>174935534.41505504</v>
      </c>
      <c r="F670" s="13">
        <f>INDEX($R$3:$T$335,MATCH(Debt[[#This Row],[DistrictNumber]],$R$3:$R$335,0),3)</f>
        <v>0</v>
      </c>
      <c r="G670" s="9">
        <f t="shared" si="63"/>
        <v>0</v>
      </c>
      <c r="H670" s="11">
        <v>1.02</v>
      </c>
      <c r="I670" s="12" cm="1">
        <f t="array" ref="I670">INDEX(Debt[],MATCH(Debt[[#This Row],[Base Year]]&amp;Debt[[#This Row],[DistrictNumber]],Debt[[Fiscal Year]:[Fiscal Year]]&amp;Debt[[DistrictNumber]:[DistrictNumber]],0),9)*$H670</f>
        <v>0</v>
      </c>
      <c r="J670" s="15">
        <f>IF(Debt[[#This Row],[Unadjusted Maximum Revenue]]/(Debt[[#This Row],[Proposed Taxable Valuation]]/1000)&gt;Debt[[#This Row],[Max Debt RATE]],Debt[[#This Row],[Max Debt RATE]],Debt[[#This Row],[Unadjusted Maximum Revenue]]/(Debt[[#This Row],[Proposed Taxable Valuation]]/1000))</f>
        <v>0</v>
      </c>
      <c r="K670" s="26">
        <f>ROUND(Debt[[#This Row],[Proposed Taxable Valuation]]/1000*Debt[[#This Row],[Adjusted Rate]],0)</f>
        <v>0</v>
      </c>
      <c r="L670" s="19">
        <f t="shared" si="61"/>
        <v>0</v>
      </c>
      <c r="M670" s="17">
        <f t="shared" si="64"/>
        <v>0</v>
      </c>
      <c r="N670" s="2">
        <v>144768683.81575373</v>
      </c>
      <c r="O670">
        <f>INDEX($R$3:$T$335,MATCH(Debt[[#This Row],[DistrictNumber]],$R$3:$R$335,0),3)</f>
        <v>0</v>
      </c>
      <c r="P670" s="9">
        <f t="shared" si="62"/>
        <v>0</v>
      </c>
    </row>
    <row r="671" spans="1:16" x14ac:dyDescent="0.35">
      <c r="A671" s="13">
        <v>2028</v>
      </c>
      <c r="B671" s="13">
        <f t="shared" si="60"/>
        <v>2027</v>
      </c>
      <c r="C671" t="s">
        <v>32</v>
      </c>
      <c r="D671" t="s">
        <v>33</v>
      </c>
      <c r="E671" s="5">
        <v>9307007025.5112514</v>
      </c>
      <c r="F671" s="13">
        <f>INDEX($R$3:$T$335,MATCH(Debt[[#This Row],[DistrictNumber]],$R$3:$R$335,0),3)</f>
        <v>2.59</v>
      </c>
      <c r="G671" s="9">
        <f t="shared" si="63"/>
        <v>24105148.196074139</v>
      </c>
      <c r="H671" s="11">
        <v>1.02</v>
      </c>
      <c r="I671" s="12" cm="1">
        <f t="array" ref="I671">INDEX(Debt[],MATCH(Debt[[#This Row],[Base Year]]&amp;Debt[[#This Row],[DistrictNumber]],Debt[[Fiscal Year]:[Fiscal Year]]&amp;Debt[[DistrictNumber]:[DistrictNumber]],0),9)*$H671</f>
        <v>16252270.09587216</v>
      </c>
      <c r="J671" s="15">
        <f>IF(Debt[[#This Row],[Unadjusted Maximum Revenue]]/(Debt[[#This Row],[Proposed Taxable Valuation]]/1000)&gt;Debt[[#This Row],[Max Debt RATE]],Debt[[#This Row],[Max Debt RATE]],Debt[[#This Row],[Unadjusted Maximum Revenue]]/(Debt[[#This Row],[Proposed Taxable Valuation]]/1000))</f>
        <v>1.7462402307555356</v>
      </c>
      <c r="K671" s="26">
        <f>ROUND(Debt[[#This Row],[Proposed Taxable Valuation]]/1000*Debt[[#This Row],[Adjusted Rate]],0)</f>
        <v>16252270</v>
      </c>
      <c r="L671" s="19">
        <f t="shared" si="61"/>
        <v>-7852878.1002019793</v>
      </c>
      <c r="M671" s="17">
        <f t="shared" si="64"/>
        <v>-0.84375976924446427</v>
      </c>
      <c r="N671" s="2">
        <v>6857271262.5005217</v>
      </c>
      <c r="O671">
        <f>INDEX($R$3:$T$335,MATCH(Debt[[#This Row],[DistrictNumber]],$R$3:$R$335,0),3)</f>
        <v>2.59</v>
      </c>
      <c r="P671" s="9">
        <f t="shared" si="62"/>
        <v>17760332.56987635</v>
      </c>
    </row>
    <row r="672" spans="1:16" x14ac:dyDescent="0.35">
      <c r="A672" s="13">
        <v>2028</v>
      </c>
      <c r="B672" s="13">
        <f t="shared" si="60"/>
        <v>2027</v>
      </c>
      <c r="C672" t="s">
        <v>34</v>
      </c>
      <c r="D672" t="s">
        <v>35</v>
      </c>
      <c r="E672" s="5">
        <v>483586945.09609884</v>
      </c>
      <c r="F672" s="13">
        <f>INDEX($R$3:$T$335,MATCH(Debt[[#This Row],[DistrictNumber]],$R$3:$R$335,0),3)</f>
        <v>0</v>
      </c>
      <c r="G672" s="9">
        <f t="shared" si="63"/>
        <v>0</v>
      </c>
      <c r="H672" s="11">
        <v>1.02</v>
      </c>
      <c r="I672" s="12" cm="1">
        <f t="array" ref="I672">INDEX(Debt[],MATCH(Debt[[#This Row],[Base Year]]&amp;Debt[[#This Row],[DistrictNumber]],Debt[[Fiscal Year]:[Fiscal Year]]&amp;Debt[[DistrictNumber]:[DistrictNumber]],0),9)*$H672</f>
        <v>0</v>
      </c>
      <c r="J672" s="15">
        <f>IF(Debt[[#This Row],[Unadjusted Maximum Revenue]]/(Debt[[#This Row],[Proposed Taxable Valuation]]/1000)&gt;Debt[[#This Row],[Max Debt RATE]],Debt[[#This Row],[Max Debt RATE]],Debt[[#This Row],[Unadjusted Maximum Revenue]]/(Debt[[#This Row],[Proposed Taxable Valuation]]/1000))</f>
        <v>0</v>
      </c>
      <c r="K672" s="26">
        <f>ROUND(Debt[[#This Row],[Proposed Taxable Valuation]]/1000*Debt[[#This Row],[Adjusted Rate]],0)</f>
        <v>0</v>
      </c>
      <c r="L672" s="19">
        <f t="shared" si="61"/>
        <v>0</v>
      </c>
      <c r="M672" s="17">
        <f t="shared" si="64"/>
        <v>0</v>
      </c>
      <c r="N672" s="2">
        <v>399485199.66681588</v>
      </c>
      <c r="O672">
        <f>INDEX($R$3:$T$335,MATCH(Debt[[#This Row],[DistrictNumber]],$R$3:$R$335,0),3)</f>
        <v>0</v>
      </c>
      <c r="P672" s="9">
        <f t="shared" si="62"/>
        <v>0</v>
      </c>
    </row>
    <row r="673" spans="1:16" x14ac:dyDescent="0.35">
      <c r="A673" s="13">
        <v>2028</v>
      </c>
      <c r="B673" s="13">
        <f t="shared" si="60"/>
        <v>2027</v>
      </c>
      <c r="C673" t="s">
        <v>36</v>
      </c>
      <c r="D673" t="s">
        <v>37</v>
      </c>
      <c r="E673" s="5">
        <v>376162884.37634033</v>
      </c>
      <c r="F673" s="13">
        <f>INDEX($R$3:$T$335,MATCH(Debt[[#This Row],[DistrictNumber]],$R$3:$R$335,0),3)</f>
        <v>0</v>
      </c>
      <c r="G673" s="9">
        <f t="shared" si="63"/>
        <v>0</v>
      </c>
      <c r="H673" s="11">
        <v>1.02</v>
      </c>
      <c r="I673" s="12" cm="1">
        <f t="array" ref="I673">INDEX(Debt[],MATCH(Debt[[#This Row],[Base Year]]&amp;Debt[[#This Row],[DistrictNumber]],Debt[[Fiscal Year]:[Fiscal Year]]&amp;Debt[[DistrictNumber]:[DistrictNumber]],0),9)*$H673</f>
        <v>0</v>
      </c>
      <c r="J673" s="15">
        <f>IF(Debt[[#This Row],[Unadjusted Maximum Revenue]]/(Debt[[#This Row],[Proposed Taxable Valuation]]/1000)&gt;Debt[[#This Row],[Max Debt RATE]],Debt[[#This Row],[Max Debt RATE]],Debt[[#This Row],[Unadjusted Maximum Revenue]]/(Debt[[#This Row],[Proposed Taxable Valuation]]/1000))</f>
        <v>0</v>
      </c>
      <c r="K673" s="26">
        <f>ROUND(Debt[[#This Row],[Proposed Taxable Valuation]]/1000*Debt[[#This Row],[Adjusted Rate]],0)</f>
        <v>0</v>
      </c>
      <c r="L673" s="19">
        <f t="shared" si="61"/>
        <v>0</v>
      </c>
      <c r="M673" s="17">
        <f t="shared" si="64"/>
        <v>0</v>
      </c>
      <c r="N673" s="2">
        <v>338135138.90044111</v>
      </c>
      <c r="O673">
        <f>INDEX($R$3:$T$335,MATCH(Debt[[#This Row],[DistrictNumber]],$R$3:$R$335,0),3)</f>
        <v>0</v>
      </c>
      <c r="P673" s="9">
        <f t="shared" si="62"/>
        <v>0</v>
      </c>
    </row>
    <row r="674" spans="1:16" x14ac:dyDescent="0.35">
      <c r="A674" s="13">
        <v>2028</v>
      </c>
      <c r="B674" s="13">
        <f t="shared" si="60"/>
        <v>2027</v>
      </c>
      <c r="C674" t="s">
        <v>38</v>
      </c>
      <c r="D674" t="s">
        <v>39</v>
      </c>
      <c r="E674" s="5">
        <v>791702083.75695062</v>
      </c>
      <c r="F674" s="13">
        <f>INDEX($R$3:$T$335,MATCH(Debt[[#This Row],[DistrictNumber]],$R$3:$R$335,0),3)</f>
        <v>2.29765</v>
      </c>
      <c r="G674" s="9">
        <f t="shared" si="63"/>
        <v>1819054.2927441574</v>
      </c>
      <c r="H674" s="11">
        <v>1.02</v>
      </c>
      <c r="I674" s="12" cm="1">
        <f t="array" ref="I674">INDEX(Debt[],MATCH(Debt[[#This Row],[Base Year]]&amp;Debt[[#This Row],[DistrictNumber]],Debt[[Fiscal Year]:[Fiscal Year]]&amp;Debt[[DistrictNumber]:[DistrictNumber]],0),9)*$H674</f>
        <v>1482245.8231951224</v>
      </c>
      <c r="J674" s="15">
        <f>IF(Debt[[#This Row],[Unadjusted Maximum Revenue]]/(Debt[[#This Row],[Proposed Taxable Valuation]]/1000)&gt;Debt[[#This Row],[Max Debt RATE]],Debt[[#This Row],[Max Debt RATE]],Debt[[#This Row],[Unadjusted Maximum Revenue]]/(Debt[[#This Row],[Proposed Taxable Valuation]]/1000))</f>
        <v>1.8722267549950848</v>
      </c>
      <c r="K674" s="26">
        <f>ROUND(Debt[[#This Row],[Proposed Taxable Valuation]]/1000*Debt[[#This Row],[Adjusted Rate]],0)</f>
        <v>1482246</v>
      </c>
      <c r="L674" s="19">
        <f t="shared" si="61"/>
        <v>-336808.46954903495</v>
      </c>
      <c r="M674" s="17">
        <f t="shared" si="64"/>
        <v>-0.42542324500491513</v>
      </c>
      <c r="N674" s="2">
        <v>654743008.19838953</v>
      </c>
      <c r="O674">
        <f>INDEX($R$3:$T$335,MATCH(Debt[[#This Row],[DistrictNumber]],$R$3:$R$335,0),3)</f>
        <v>2.29765</v>
      </c>
      <c r="P674" s="9">
        <f t="shared" si="62"/>
        <v>1504370.2727870296</v>
      </c>
    </row>
    <row r="675" spans="1:16" x14ac:dyDescent="0.35">
      <c r="A675" s="13">
        <v>2028</v>
      </c>
      <c r="B675" s="13">
        <f t="shared" si="60"/>
        <v>2027</v>
      </c>
      <c r="C675" t="s">
        <v>40</v>
      </c>
      <c r="D675" t="s">
        <v>41</v>
      </c>
      <c r="E675" s="5">
        <v>493606765.6067794</v>
      </c>
      <c r="F675" s="13">
        <f>INDEX($R$3:$T$335,MATCH(Debt[[#This Row],[DistrictNumber]],$R$3:$R$335,0),3)</f>
        <v>1.5046600000000001</v>
      </c>
      <c r="G675" s="9">
        <f t="shared" si="63"/>
        <v>742710.35593789676</v>
      </c>
      <c r="H675" s="11">
        <v>1.02</v>
      </c>
      <c r="I675" s="12" cm="1">
        <f t="array" ref="I675">INDEX(Debt[],MATCH(Debt[[#This Row],[Base Year]]&amp;Debt[[#This Row],[DistrictNumber]],Debt[[Fiscal Year]:[Fiscal Year]]&amp;Debt[[DistrictNumber]:[DistrictNumber]],0),9)*$H675</f>
        <v>598440.17758308782</v>
      </c>
      <c r="J675" s="15">
        <f>IF(Debt[[#This Row],[Unadjusted Maximum Revenue]]/(Debt[[#This Row],[Proposed Taxable Valuation]]/1000)&gt;Debt[[#This Row],[Max Debt RATE]],Debt[[#This Row],[Max Debt RATE]],Debt[[#This Row],[Unadjusted Maximum Revenue]]/(Debt[[#This Row],[Proposed Taxable Valuation]]/1000))</f>
        <v>1.2123824454623087</v>
      </c>
      <c r="K675" s="26">
        <f>ROUND(Debt[[#This Row],[Proposed Taxable Valuation]]/1000*Debt[[#This Row],[Adjusted Rate]],0)</f>
        <v>598440</v>
      </c>
      <c r="L675" s="19">
        <f t="shared" si="61"/>
        <v>-144270.17835480894</v>
      </c>
      <c r="M675" s="17">
        <f t="shared" si="64"/>
        <v>-0.29227755453769144</v>
      </c>
      <c r="N675" s="2">
        <v>438569258.21991056</v>
      </c>
      <c r="O675">
        <f>INDEX($R$3:$T$335,MATCH(Debt[[#This Row],[DistrictNumber]],$R$3:$R$335,0),3)</f>
        <v>1.5046600000000001</v>
      </c>
      <c r="P675" s="9">
        <f t="shared" si="62"/>
        <v>659897.62007317063</v>
      </c>
    </row>
    <row r="676" spans="1:16" x14ac:dyDescent="0.35">
      <c r="A676" s="13">
        <v>2028</v>
      </c>
      <c r="B676" s="13">
        <f t="shared" si="60"/>
        <v>2027</v>
      </c>
      <c r="C676" t="s">
        <v>42</v>
      </c>
      <c r="D676" t="s">
        <v>43</v>
      </c>
      <c r="E676" s="5">
        <v>1069020262.8298763</v>
      </c>
      <c r="F676" s="13">
        <f>INDEX($R$3:$T$335,MATCH(Debt[[#This Row],[DistrictNumber]],$R$3:$R$335,0),3)</f>
        <v>3.5121699999999998</v>
      </c>
      <c r="G676" s="9">
        <f t="shared" si="63"/>
        <v>3754580.8965032063</v>
      </c>
      <c r="H676" s="11">
        <v>1.02</v>
      </c>
      <c r="I676" s="12" cm="1">
        <f t="array" ref="I676">INDEX(Debt[],MATCH(Debt[[#This Row],[Base Year]]&amp;Debt[[#This Row],[DistrictNumber]],Debt[[Fiscal Year]:[Fiscal Year]]&amp;Debt[[DistrictNumber]:[DistrictNumber]],0),9)*$H676</f>
        <v>2513260.7833526069</v>
      </c>
      <c r="J676" s="15">
        <f>IF(Debt[[#This Row],[Unadjusted Maximum Revenue]]/(Debt[[#This Row],[Proposed Taxable Valuation]]/1000)&gt;Debt[[#This Row],[Max Debt RATE]],Debt[[#This Row],[Max Debt RATE]],Debt[[#This Row],[Unadjusted Maximum Revenue]]/(Debt[[#This Row],[Proposed Taxable Valuation]]/1000))</f>
        <v>2.3509945234336187</v>
      </c>
      <c r="K676" s="26">
        <f>ROUND(Debt[[#This Row],[Proposed Taxable Valuation]]/1000*Debt[[#This Row],[Adjusted Rate]],0)</f>
        <v>2513261</v>
      </c>
      <c r="L676" s="19">
        <f t="shared" si="61"/>
        <v>-1241320.1131505994</v>
      </c>
      <c r="M676" s="17">
        <f t="shared" si="64"/>
        <v>-1.1611754765663811</v>
      </c>
      <c r="N676" s="2">
        <v>817971622.9932425</v>
      </c>
      <c r="O676">
        <f>INDEX($R$3:$T$335,MATCH(Debt[[#This Row],[DistrictNumber]],$R$3:$R$335,0),3)</f>
        <v>3.5121699999999998</v>
      </c>
      <c r="P676" s="9">
        <f t="shared" si="62"/>
        <v>2872855.3951281761</v>
      </c>
    </row>
    <row r="677" spans="1:16" x14ac:dyDescent="0.35">
      <c r="A677" s="13">
        <v>2028</v>
      </c>
      <c r="B677" s="13">
        <f t="shared" si="60"/>
        <v>2027</v>
      </c>
      <c r="C677" t="s">
        <v>44</v>
      </c>
      <c r="D677" t="s">
        <v>45</v>
      </c>
      <c r="E677" s="5">
        <v>194952535.34362525</v>
      </c>
      <c r="F677" s="13">
        <f>INDEX($R$3:$T$335,MATCH(Debt[[#This Row],[DistrictNumber]],$R$3:$R$335,0),3)</f>
        <v>3.2291400000000001</v>
      </c>
      <c r="G677" s="9">
        <f t="shared" si="63"/>
        <v>629529.02997951396</v>
      </c>
      <c r="H677" s="11">
        <v>1.02</v>
      </c>
      <c r="I677" s="12" cm="1">
        <f t="array" ref="I677">INDEX(Debt[],MATCH(Debt[[#This Row],[Base Year]]&amp;Debt[[#This Row],[DistrictNumber]],Debt[[Fiscal Year]:[Fiscal Year]]&amp;Debt[[DistrictNumber]:[DistrictNumber]],0),9)*$H677</f>
        <v>480663.70396171772</v>
      </c>
      <c r="J677" s="15">
        <f>IF(Debt[[#This Row],[Unadjusted Maximum Revenue]]/(Debt[[#This Row],[Proposed Taxable Valuation]]/1000)&gt;Debt[[#This Row],[Max Debt RATE]],Debt[[#This Row],[Max Debt RATE]],Debt[[#This Row],[Unadjusted Maximum Revenue]]/(Debt[[#This Row],[Proposed Taxable Valuation]]/1000))</f>
        <v>2.465542205514256</v>
      </c>
      <c r="K677" s="26">
        <f>ROUND(Debt[[#This Row],[Proposed Taxable Valuation]]/1000*Debt[[#This Row],[Adjusted Rate]],0)</f>
        <v>480664</v>
      </c>
      <c r="L677" s="19">
        <f t="shared" si="61"/>
        <v>-148865.32601779624</v>
      </c>
      <c r="M677" s="17">
        <f t="shared" si="64"/>
        <v>-0.76359779448574416</v>
      </c>
      <c r="N677" s="2">
        <v>154577492.01331472</v>
      </c>
      <c r="O677">
        <f>INDEX($R$3:$T$335,MATCH(Debt[[#This Row],[DistrictNumber]],$R$3:$R$335,0),3)</f>
        <v>3.2291400000000001</v>
      </c>
      <c r="P677" s="9">
        <f t="shared" si="62"/>
        <v>499152.36255987507</v>
      </c>
    </row>
    <row r="678" spans="1:16" x14ac:dyDescent="0.35">
      <c r="A678" s="13">
        <v>2028</v>
      </c>
      <c r="B678" s="13">
        <f t="shared" si="60"/>
        <v>2027</v>
      </c>
      <c r="C678" t="s">
        <v>46</v>
      </c>
      <c r="D678" t="s">
        <v>47</v>
      </c>
      <c r="E678" s="5">
        <v>410692742.33730841</v>
      </c>
      <c r="F678" s="13">
        <f>INDEX($R$3:$T$335,MATCH(Debt[[#This Row],[DistrictNumber]],$R$3:$R$335,0),3)</f>
        <v>0</v>
      </c>
      <c r="G678" s="9">
        <f t="shared" si="63"/>
        <v>0</v>
      </c>
      <c r="H678" s="11">
        <v>1.02</v>
      </c>
      <c r="I678" s="12" cm="1">
        <f t="array" ref="I678">INDEX(Debt[],MATCH(Debt[[#This Row],[Base Year]]&amp;Debt[[#This Row],[DistrictNumber]],Debt[[Fiscal Year]:[Fiscal Year]]&amp;Debt[[DistrictNumber]:[DistrictNumber]],0),9)*$H678</f>
        <v>0</v>
      </c>
      <c r="J678" s="15">
        <f>IF(Debt[[#This Row],[Unadjusted Maximum Revenue]]/(Debt[[#This Row],[Proposed Taxable Valuation]]/1000)&gt;Debt[[#This Row],[Max Debt RATE]],Debt[[#This Row],[Max Debt RATE]],Debt[[#This Row],[Unadjusted Maximum Revenue]]/(Debt[[#This Row],[Proposed Taxable Valuation]]/1000))</f>
        <v>0</v>
      </c>
      <c r="K678" s="26">
        <f>ROUND(Debt[[#This Row],[Proposed Taxable Valuation]]/1000*Debt[[#This Row],[Adjusted Rate]],0)</f>
        <v>0</v>
      </c>
      <c r="L678" s="19">
        <f t="shared" si="61"/>
        <v>0</v>
      </c>
      <c r="M678" s="17">
        <f t="shared" si="64"/>
        <v>0</v>
      </c>
      <c r="N678" s="2">
        <v>359108336.09162486</v>
      </c>
      <c r="O678">
        <f>INDEX($R$3:$T$335,MATCH(Debt[[#This Row],[DistrictNumber]],$R$3:$R$335,0),3)</f>
        <v>0</v>
      </c>
      <c r="P678" s="9">
        <f t="shared" si="62"/>
        <v>0</v>
      </c>
    </row>
    <row r="679" spans="1:16" x14ac:dyDescent="0.35">
      <c r="A679" s="13">
        <v>2028</v>
      </c>
      <c r="B679" s="13">
        <f t="shared" si="60"/>
        <v>2027</v>
      </c>
      <c r="C679" t="s">
        <v>48</v>
      </c>
      <c r="D679" t="s">
        <v>49</v>
      </c>
      <c r="E679" s="5">
        <v>367079861.55282003</v>
      </c>
      <c r="F679" s="13">
        <f>INDEX($R$3:$T$335,MATCH(Debt[[#This Row],[DistrictNumber]],$R$3:$R$335,0),3)</f>
        <v>0</v>
      </c>
      <c r="G679" s="9">
        <f t="shared" si="63"/>
        <v>0</v>
      </c>
      <c r="H679" s="11">
        <v>1.02</v>
      </c>
      <c r="I679" s="12" cm="1">
        <f t="array" ref="I679">INDEX(Debt[],MATCH(Debt[[#This Row],[Base Year]]&amp;Debt[[#This Row],[DistrictNumber]],Debt[[Fiscal Year]:[Fiscal Year]]&amp;Debt[[DistrictNumber]:[DistrictNumber]],0),9)*$H679</f>
        <v>0</v>
      </c>
      <c r="J679" s="15">
        <f>IF(Debt[[#This Row],[Unadjusted Maximum Revenue]]/(Debt[[#This Row],[Proposed Taxable Valuation]]/1000)&gt;Debt[[#This Row],[Max Debt RATE]],Debt[[#This Row],[Max Debt RATE]],Debt[[#This Row],[Unadjusted Maximum Revenue]]/(Debt[[#This Row],[Proposed Taxable Valuation]]/1000))</f>
        <v>0</v>
      </c>
      <c r="K679" s="26">
        <f>ROUND(Debt[[#This Row],[Proposed Taxable Valuation]]/1000*Debt[[#This Row],[Adjusted Rate]],0)</f>
        <v>0</v>
      </c>
      <c r="L679" s="19">
        <f t="shared" si="61"/>
        <v>0</v>
      </c>
      <c r="M679" s="17">
        <f t="shared" si="64"/>
        <v>0</v>
      </c>
      <c r="N679" s="2">
        <v>325375016.88340575</v>
      </c>
      <c r="O679">
        <f>INDEX($R$3:$T$335,MATCH(Debt[[#This Row],[DistrictNumber]],$R$3:$R$335,0),3)</f>
        <v>0</v>
      </c>
      <c r="P679" s="9">
        <f t="shared" si="62"/>
        <v>0</v>
      </c>
    </row>
    <row r="680" spans="1:16" x14ac:dyDescent="0.35">
      <c r="A680" s="13">
        <v>2028</v>
      </c>
      <c r="B680" s="13">
        <f t="shared" si="60"/>
        <v>2027</v>
      </c>
      <c r="C680" t="s">
        <v>50</v>
      </c>
      <c r="D680" t="s">
        <v>51</v>
      </c>
      <c r="E680" s="5">
        <v>263561391.9932496</v>
      </c>
      <c r="F680" s="13">
        <f>INDEX($R$3:$T$335,MATCH(Debt[[#This Row],[DistrictNumber]],$R$3:$R$335,0),3)</f>
        <v>1.4805200000000001</v>
      </c>
      <c r="G680" s="9">
        <f t="shared" si="63"/>
        <v>390207.91207384592</v>
      </c>
      <c r="H680" s="11">
        <v>1.02</v>
      </c>
      <c r="I680" s="12" cm="1">
        <f t="array" ref="I680">INDEX(Debt[],MATCH(Debt[[#This Row],[Base Year]]&amp;Debt[[#This Row],[DistrictNumber]],Debt[[Fiscal Year]:[Fiscal Year]]&amp;Debt[[DistrictNumber]:[DistrictNumber]],0),9)*$H680</f>
        <v>315271.80190819153</v>
      </c>
      <c r="J680" s="15">
        <f>IF(Debt[[#This Row],[Unadjusted Maximum Revenue]]/(Debt[[#This Row],[Proposed Taxable Valuation]]/1000)&gt;Debt[[#This Row],[Max Debt RATE]],Debt[[#This Row],[Max Debt RATE]],Debt[[#This Row],[Unadjusted Maximum Revenue]]/(Debt[[#This Row],[Proposed Taxable Valuation]]/1000))</f>
        <v>1.196198728212311</v>
      </c>
      <c r="K680" s="26">
        <f>ROUND(Debt[[#This Row],[Proposed Taxable Valuation]]/1000*Debt[[#This Row],[Adjusted Rate]],0)</f>
        <v>315272</v>
      </c>
      <c r="L680" s="19">
        <f t="shared" si="61"/>
        <v>-74936.110165654391</v>
      </c>
      <c r="M680" s="17">
        <f t="shared" si="64"/>
        <v>-0.28432127178768907</v>
      </c>
      <c r="N680" s="2">
        <v>218052235.55615938</v>
      </c>
      <c r="O680">
        <f>INDEX($R$3:$T$335,MATCH(Debt[[#This Row],[DistrictNumber]],$R$3:$R$335,0),3)</f>
        <v>1.4805200000000001</v>
      </c>
      <c r="P680" s="9">
        <f t="shared" si="62"/>
        <v>322830.69578560506</v>
      </c>
    </row>
    <row r="681" spans="1:16" x14ac:dyDescent="0.35">
      <c r="A681" s="13">
        <v>2028</v>
      </c>
      <c r="B681" s="13">
        <f t="shared" si="60"/>
        <v>2027</v>
      </c>
      <c r="C681" t="s">
        <v>52</v>
      </c>
      <c r="D681" t="s">
        <v>53</v>
      </c>
      <c r="E681" s="5">
        <v>499710029.59899902</v>
      </c>
      <c r="F681" s="13">
        <f>INDEX($R$3:$T$335,MATCH(Debt[[#This Row],[DistrictNumber]],$R$3:$R$335,0),3)</f>
        <v>2.5564200000000001</v>
      </c>
      <c r="G681" s="9">
        <f t="shared" si="63"/>
        <v>1277468.7138674732</v>
      </c>
      <c r="H681" s="11">
        <v>1.02</v>
      </c>
      <c r="I681" s="12" cm="1">
        <f t="array" ref="I681">INDEX(Debt[],MATCH(Debt[[#This Row],[Base Year]]&amp;Debt[[#This Row],[DistrictNumber]],Debt[[Fiscal Year]:[Fiscal Year]]&amp;Debt[[DistrictNumber]:[DistrictNumber]],0),9)*$H681</f>
        <v>948038.12108818465</v>
      </c>
      <c r="J681" s="15">
        <f>IF(Debt[[#This Row],[Unadjusted Maximum Revenue]]/(Debt[[#This Row],[Proposed Taxable Valuation]]/1000)&gt;Debt[[#This Row],[Max Debt RATE]],Debt[[#This Row],[Max Debt RATE]],Debt[[#This Row],[Unadjusted Maximum Revenue]]/(Debt[[#This Row],[Proposed Taxable Valuation]]/1000))</f>
        <v>1.897176492232814</v>
      </c>
      <c r="K681" s="26">
        <f>ROUND(Debt[[#This Row],[Proposed Taxable Valuation]]/1000*Debt[[#This Row],[Adjusted Rate]],0)</f>
        <v>948038</v>
      </c>
      <c r="L681" s="19">
        <f t="shared" si="61"/>
        <v>-329430.59277928853</v>
      </c>
      <c r="M681" s="17">
        <f t="shared" si="64"/>
        <v>-0.6592435077671861</v>
      </c>
      <c r="N681" s="2">
        <v>382591826.5924015</v>
      </c>
      <c r="O681">
        <f>INDEX($R$3:$T$335,MATCH(Debt[[#This Row],[DistrictNumber]],$R$3:$R$335,0),3)</f>
        <v>2.5564200000000001</v>
      </c>
      <c r="P681" s="9">
        <f t="shared" si="62"/>
        <v>978065.39733734704</v>
      </c>
    </row>
    <row r="682" spans="1:16" x14ac:dyDescent="0.35">
      <c r="A682" s="13">
        <v>2028</v>
      </c>
      <c r="B682" s="13">
        <f t="shared" si="60"/>
        <v>2027</v>
      </c>
      <c r="C682" t="s">
        <v>54</v>
      </c>
      <c r="D682" t="s">
        <v>55</v>
      </c>
      <c r="E682" s="5">
        <v>454463811.71618283</v>
      </c>
      <c r="F682" s="13">
        <f>INDEX($R$3:$T$335,MATCH(Debt[[#This Row],[DistrictNumber]],$R$3:$R$335,0),3)</f>
        <v>0</v>
      </c>
      <c r="G682" s="9">
        <f t="shared" si="63"/>
        <v>0</v>
      </c>
      <c r="H682" s="11">
        <v>1.02</v>
      </c>
      <c r="I682" s="12" cm="1">
        <f t="array" ref="I682">INDEX(Debt[],MATCH(Debt[[#This Row],[Base Year]]&amp;Debt[[#This Row],[DistrictNumber]],Debt[[Fiscal Year]:[Fiscal Year]]&amp;Debt[[DistrictNumber]:[DistrictNumber]],0),9)*$H682</f>
        <v>0</v>
      </c>
      <c r="J682" s="15">
        <f>IF(Debt[[#This Row],[Unadjusted Maximum Revenue]]/(Debt[[#This Row],[Proposed Taxable Valuation]]/1000)&gt;Debt[[#This Row],[Max Debt RATE]],Debt[[#This Row],[Max Debt RATE]],Debt[[#This Row],[Unadjusted Maximum Revenue]]/(Debt[[#This Row],[Proposed Taxable Valuation]]/1000))</f>
        <v>0</v>
      </c>
      <c r="K682" s="26">
        <f>ROUND(Debt[[#This Row],[Proposed Taxable Valuation]]/1000*Debt[[#This Row],[Adjusted Rate]],0)</f>
        <v>0</v>
      </c>
      <c r="L682" s="19">
        <f t="shared" si="61"/>
        <v>0</v>
      </c>
      <c r="M682" s="17">
        <f t="shared" si="64"/>
        <v>0</v>
      </c>
      <c r="N682" s="2">
        <v>395068068.07880783</v>
      </c>
      <c r="O682">
        <f>INDEX($R$3:$T$335,MATCH(Debt[[#This Row],[DistrictNumber]],$R$3:$R$335,0),3)</f>
        <v>0</v>
      </c>
      <c r="P682" s="9">
        <f t="shared" si="62"/>
        <v>0</v>
      </c>
    </row>
    <row r="683" spans="1:16" x14ac:dyDescent="0.35">
      <c r="A683" s="13">
        <v>2028</v>
      </c>
      <c r="B683" s="13">
        <f t="shared" si="60"/>
        <v>2027</v>
      </c>
      <c r="C683" t="s">
        <v>56</v>
      </c>
      <c r="D683" t="s">
        <v>57</v>
      </c>
      <c r="E683" s="5">
        <v>160378804.28572002</v>
      </c>
      <c r="F683" s="13">
        <f>INDEX($R$3:$T$335,MATCH(Debt[[#This Row],[DistrictNumber]],$R$3:$R$335,0),3)</f>
        <v>0</v>
      </c>
      <c r="G683" s="9">
        <f t="shared" si="63"/>
        <v>0</v>
      </c>
      <c r="H683" s="11">
        <v>1.02</v>
      </c>
      <c r="I683" s="12" cm="1">
        <f t="array" ref="I683">INDEX(Debt[],MATCH(Debt[[#This Row],[Base Year]]&amp;Debt[[#This Row],[DistrictNumber]],Debt[[Fiscal Year]:[Fiscal Year]]&amp;Debt[[DistrictNumber]:[DistrictNumber]],0),9)*$H683</f>
        <v>0</v>
      </c>
      <c r="J683" s="15">
        <f>IF(Debt[[#This Row],[Unadjusted Maximum Revenue]]/(Debt[[#This Row],[Proposed Taxable Valuation]]/1000)&gt;Debt[[#This Row],[Max Debt RATE]],Debt[[#This Row],[Max Debt RATE]],Debt[[#This Row],[Unadjusted Maximum Revenue]]/(Debt[[#This Row],[Proposed Taxable Valuation]]/1000))</f>
        <v>0</v>
      </c>
      <c r="K683" s="26">
        <f>ROUND(Debt[[#This Row],[Proposed Taxable Valuation]]/1000*Debt[[#This Row],[Adjusted Rate]],0)</f>
        <v>0</v>
      </c>
      <c r="L683" s="19">
        <f t="shared" si="61"/>
        <v>0</v>
      </c>
      <c r="M683" s="17">
        <f t="shared" si="64"/>
        <v>0</v>
      </c>
      <c r="N683" s="2">
        <v>138521600.72683713</v>
      </c>
      <c r="O683">
        <f>INDEX($R$3:$T$335,MATCH(Debt[[#This Row],[DistrictNumber]],$R$3:$R$335,0),3)</f>
        <v>0</v>
      </c>
      <c r="P683" s="9">
        <f t="shared" si="62"/>
        <v>0</v>
      </c>
    </row>
    <row r="684" spans="1:16" x14ac:dyDescent="0.35">
      <c r="A684" s="13">
        <v>2028</v>
      </c>
      <c r="B684" s="13">
        <f t="shared" si="60"/>
        <v>2027</v>
      </c>
      <c r="C684" t="s">
        <v>58</v>
      </c>
      <c r="D684" t="s">
        <v>59</v>
      </c>
      <c r="E684" s="5">
        <v>1088722041.9883561</v>
      </c>
      <c r="F684" s="13">
        <f>INDEX($R$3:$T$335,MATCH(Debt[[#This Row],[DistrictNumber]],$R$3:$R$335,0),3)</f>
        <v>0</v>
      </c>
      <c r="G684" s="9">
        <f t="shared" si="63"/>
        <v>0</v>
      </c>
      <c r="H684" s="11">
        <v>1.02</v>
      </c>
      <c r="I684" s="12" cm="1">
        <f t="array" ref="I684">INDEX(Debt[],MATCH(Debt[[#This Row],[Base Year]]&amp;Debt[[#This Row],[DistrictNumber]],Debt[[Fiscal Year]:[Fiscal Year]]&amp;Debt[[DistrictNumber]:[DistrictNumber]],0),9)*$H684</f>
        <v>0</v>
      </c>
      <c r="J684" s="15">
        <f>IF(Debt[[#This Row],[Unadjusted Maximum Revenue]]/(Debt[[#This Row],[Proposed Taxable Valuation]]/1000)&gt;Debt[[#This Row],[Max Debt RATE]],Debt[[#This Row],[Max Debt RATE]],Debt[[#This Row],[Unadjusted Maximum Revenue]]/(Debt[[#This Row],[Proposed Taxable Valuation]]/1000))</f>
        <v>0</v>
      </c>
      <c r="K684" s="26">
        <f>ROUND(Debt[[#This Row],[Proposed Taxable Valuation]]/1000*Debt[[#This Row],[Adjusted Rate]],0)</f>
        <v>0</v>
      </c>
      <c r="L684" s="19">
        <f t="shared" si="61"/>
        <v>0</v>
      </c>
      <c r="M684" s="17">
        <f t="shared" si="64"/>
        <v>0</v>
      </c>
      <c r="N684" s="2">
        <v>886060168.31060433</v>
      </c>
      <c r="O684">
        <f>INDEX($R$3:$T$335,MATCH(Debt[[#This Row],[DistrictNumber]],$R$3:$R$335,0),3)</f>
        <v>0</v>
      </c>
      <c r="P684" s="9">
        <f t="shared" si="62"/>
        <v>0</v>
      </c>
    </row>
    <row r="685" spans="1:16" x14ac:dyDescent="0.35">
      <c r="A685" s="13">
        <v>2028</v>
      </c>
      <c r="B685" s="13">
        <f t="shared" si="60"/>
        <v>2027</v>
      </c>
      <c r="C685" t="s">
        <v>60</v>
      </c>
      <c r="D685" t="s">
        <v>61</v>
      </c>
      <c r="E685" s="5">
        <v>2657681594.6252561</v>
      </c>
      <c r="F685" s="13">
        <f>INDEX($R$3:$T$335,MATCH(Debt[[#This Row],[DistrictNumber]],$R$3:$R$335,0),3)</f>
        <v>0</v>
      </c>
      <c r="G685" s="9">
        <f t="shared" si="63"/>
        <v>0</v>
      </c>
      <c r="H685" s="11">
        <v>1.02</v>
      </c>
      <c r="I685" s="12" cm="1">
        <f t="array" ref="I685">INDEX(Debt[],MATCH(Debt[[#This Row],[Base Year]]&amp;Debt[[#This Row],[DistrictNumber]],Debt[[Fiscal Year]:[Fiscal Year]]&amp;Debt[[DistrictNumber]:[DistrictNumber]],0),9)*$H685</f>
        <v>0</v>
      </c>
      <c r="J685" s="15">
        <f>IF(Debt[[#This Row],[Unadjusted Maximum Revenue]]/(Debt[[#This Row],[Proposed Taxable Valuation]]/1000)&gt;Debt[[#This Row],[Max Debt RATE]],Debt[[#This Row],[Max Debt RATE]],Debt[[#This Row],[Unadjusted Maximum Revenue]]/(Debt[[#This Row],[Proposed Taxable Valuation]]/1000))</f>
        <v>0</v>
      </c>
      <c r="K685" s="26">
        <f>ROUND(Debt[[#This Row],[Proposed Taxable Valuation]]/1000*Debt[[#This Row],[Adjusted Rate]],0)</f>
        <v>0</v>
      </c>
      <c r="L685" s="19">
        <f t="shared" si="61"/>
        <v>0</v>
      </c>
      <c r="M685" s="17">
        <f t="shared" si="64"/>
        <v>0</v>
      </c>
      <c r="N685" s="2">
        <v>2018292250.528254</v>
      </c>
      <c r="O685">
        <f>INDEX($R$3:$T$335,MATCH(Debt[[#This Row],[DistrictNumber]],$R$3:$R$335,0),3)</f>
        <v>0</v>
      </c>
      <c r="P685" s="9">
        <f t="shared" si="62"/>
        <v>0</v>
      </c>
    </row>
    <row r="686" spans="1:16" x14ac:dyDescent="0.35">
      <c r="A686" s="13">
        <v>2028</v>
      </c>
      <c r="B686" s="13">
        <f t="shared" si="60"/>
        <v>2027</v>
      </c>
      <c r="C686" t="s">
        <v>62</v>
      </c>
      <c r="D686" t="s">
        <v>63</v>
      </c>
      <c r="E686" s="5">
        <v>1759192190.1908946</v>
      </c>
      <c r="F686" s="13">
        <f>INDEX($R$3:$T$335,MATCH(Debt[[#This Row],[DistrictNumber]],$R$3:$R$335,0),3)</f>
        <v>4.05</v>
      </c>
      <c r="G686" s="9">
        <f t="shared" si="63"/>
        <v>7124728.3702731226</v>
      </c>
      <c r="H686" s="11">
        <v>1.02</v>
      </c>
      <c r="I686" s="12" cm="1">
        <f t="array" ref="I686">INDEX(Debt[],MATCH(Debt[[#This Row],[Base Year]]&amp;Debt[[#This Row],[DistrictNumber]],Debt[[Fiscal Year]:[Fiscal Year]]&amp;Debt[[DistrictNumber]:[DistrictNumber]],0),9)*$H686</f>
        <v>4891120.1603893796</v>
      </c>
      <c r="J686" s="15">
        <f>IF(Debt[[#This Row],[Unadjusted Maximum Revenue]]/(Debt[[#This Row],[Proposed Taxable Valuation]]/1000)&gt;Debt[[#This Row],[Max Debt RATE]],Debt[[#This Row],[Max Debt RATE]],Debt[[#This Row],[Unadjusted Maximum Revenue]]/(Debt[[#This Row],[Proposed Taxable Valuation]]/1000))</f>
        <v>2.7803216656268988</v>
      </c>
      <c r="K686" s="26">
        <f>ROUND(Debt[[#This Row],[Proposed Taxable Valuation]]/1000*Debt[[#This Row],[Adjusted Rate]],0)</f>
        <v>4891120</v>
      </c>
      <c r="L686" s="19">
        <f t="shared" si="61"/>
        <v>-2233608.209883743</v>
      </c>
      <c r="M686" s="17">
        <f t="shared" si="64"/>
        <v>-1.2696783343731011</v>
      </c>
      <c r="N686" s="2">
        <v>1391695815.9750764</v>
      </c>
      <c r="O686">
        <f>INDEX($R$3:$T$335,MATCH(Debt[[#This Row],[DistrictNumber]],$R$3:$R$335,0),3)</f>
        <v>4.05</v>
      </c>
      <c r="P686" s="9">
        <f t="shared" si="62"/>
        <v>5636368.0546990596</v>
      </c>
    </row>
    <row r="687" spans="1:16" x14ac:dyDescent="0.35">
      <c r="A687" s="13">
        <v>2028</v>
      </c>
      <c r="B687" s="13">
        <f t="shared" si="60"/>
        <v>2027</v>
      </c>
      <c r="C687" t="s">
        <v>64</v>
      </c>
      <c r="D687" t="s">
        <v>65</v>
      </c>
      <c r="E687" s="5">
        <v>1083209284.9025581</v>
      </c>
      <c r="F687" s="13">
        <f>INDEX($R$3:$T$335,MATCH(Debt[[#This Row],[DistrictNumber]],$R$3:$R$335,0),3)</f>
        <v>4.0465099999999996</v>
      </c>
      <c r="G687" s="9">
        <f t="shared" si="63"/>
        <v>4383217.2034510504</v>
      </c>
      <c r="H687" s="11">
        <v>1.02</v>
      </c>
      <c r="I687" s="12" cm="1">
        <f t="array" ref="I687">INDEX(Debt[],MATCH(Debt[[#This Row],[Base Year]]&amp;Debt[[#This Row],[DistrictNumber]],Debt[[Fiscal Year]:[Fiscal Year]]&amp;Debt[[DistrictNumber]:[DistrictNumber]],0),9)*$H687</f>
        <v>3119629.9536406016</v>
      </c>
      <c r="J687" s="15">
        <f>IF(Debt[[#This Row],[Unadjusted Maximum Revenue]]/(Debt[[#This Row],[Proposed Taxable Valuation]]/1000)&gt;Debt[[#This Row],[Max Debt RATE]],Debt[[#This Row],[Max Debt RATE]],Debt[[#This Row],[Unadjusted Maximum Revenue]]/(Debt[[#This Row],[Proposed Taxable Valuation]]/1000))</f>
        <v>2.8799881953755899</v>
      </c>
      <c r="K687" s="26">
        <f>ROUND(Debt[[#This Row],[Proposed Taxable Valuation]]/1000*Debt[[#This Row],[Adjusted Rate]],0)</f>
        <v>3119630</v>
      </c>
      <c r="L687" s="19">
        <f t="shared" si="61"/>
        <v>-1263587.2498104488</v>
      </c>
      <c r="M687" s="17">
        <f t="shared" si="64"/>
        <v>-1.1665218046244097</v>
      </c>
      <c r="N687" s="2">
        <v>821052024.51900744</v>
      </c>
      <c r="O687">
        <f>INDEX($R$3:$T$335,MATCH(Debt[[#This Row],[DistrictNumber]],$R$3:$R$335,0),3)</f>
        <v>4.0465099999999996</v>
      </c>
      <c r="P687" s="9">
        <f t="shared" si="62"/>
        <v>3322395.2277364084</v>
      </c>
    </row>
    <row r="688" spans="1:16" x14ac:dyDescent="0.35">
      <c r="A688" s="13">
        <v>2028</v>
      </c>
      <c r="B688" s="13">
        <f t="shared" si="60"/>
        <v>2027</v>
      </c>
      <c r="C688" t="s">
        <v>66</v>
      </c>
      <c r="D688" t="s">
        <v>67</v>
      </c>
      <c r="E688" s="5">
        <v>522070284.24690038</v>
      </c>
      <c r="F688" s="13">
        <f>INDEX($R$3:$T$335,MATCH(Debt[[#This Row],[DistrictNumber]],$R$3:$R$335,0),3)</f>
        <v>2.6879200000000001</v>
      </c>
      <c r="G688" s="9">
        <f t="shared" si="63"/>
        <v>1403283.1584329284</v>
      </c>
      <c r="H688" s="11">
        <v>1.02</v>
      </c>
      <c r="I688" s="12" cm="1">
        <f t="array" ref="I688">INDEX(Debt[],MATCH(Debt[[#This Row],[Base Year]]&amp;Debt[[#This Row],[DistrictNumber]],Debt[[Fiscal Year]:[Fiscal Year]]&amp;Debt[[DistrictNumber]:[DistrictNumber]],0),9)*$H688</f>
        <v>1092828.6092978322</v>
      </c>
      <c r="J688" s="15">
        <f>IF(Debt[[#This Row],[Unadjusted Maximum Revenue]]/(Debt[[#This Row],[Proposed Taxable Valuation]]/1000)&gt;Debt[[#This Row],[Max Debt RATE]],Debt[[#This Row],[Max Debt RATE]],Debt[[#This Row],[Unadjusted Maximum Revenue]]/(Debt[[#This Row],[Proposed Taxable Valuation]]/1000))</f>
        <v>2.0932595519667725</v>
      </c>
      <c r="K688" s="26">
        <f>ROUND(Debt[[#This Row],[Proposed Taxable Valuation]]/1000*Debt[[#This Row],[Adjusted Rate]],0)</f>
        <v>1092829</v>
      </c>
      <c r="L688" s="19">
        <f t="shared" si="61"/>
        <v>-310454.54913509614</v>
      </c>
      <c r="M688" s="17">
        <f t="shared" si="64"/>
        <v>-0.5946604480332276</v>
      </c>
      <c r="N688" s="2">
        <v>428892619.62818676</v>
      </c>
      <c r="O688">
        <f>INDEX($R$3:$T$335,MATCH(Debt[[#This Row],[DistrictNumber]],$R$3:$R$335,0),3)</f>
        <v>2.6879200000000001</v>
      </c>
      <c r="P688" s="9">
        <f t="shared" si="62"/>
        <v>1152829.0501509958</v>
      </c>
    </row>
    <row r="689" spans="1:16" x14ac:dyDescent="0.35">
      <c r="A689" s="13">
        <v>2028</v>
      </c>
      <c r="B689" s="13">
        <f t="shared" si="60"/>
        <v>2027</v>
      </c>
      <c r="C689" t="s">
        <v>68</v>
      </c>
      <c r="D689" t="s">
        <v>69</v>
      </c>
      <c r="E689" s="5">
        <v>358914795.38010573</v>
      </c>
      <c r="F689" s="13">
        <f>INDEX($R$3:$T$335,MATCH(Debt[[#This Row],[DistrictNumber]],$R$3:$R$335,0),3)</f>
        <v>2.0717699999999999</v>
      </c>
      <c r="G689" s="9">
        <f t="shared" si="63"/>
        <v>743588.90562464157</v>
      </c>
      <c r="H689" s="11">
        <v>1.02</v>
      </c>
      <c r="I689" s="12" cm="1">
        <f t="array" ref="I689">INDEX(Debt[],MATCH(Debt[[#This Row],[Base Year]]&amp;Debt[[#This Row],[DistrictNumber]],Debt[[Fiscal Year]:[Fiscal Year]]&amp;Debt[[DistrictNumber]:[DistrictNumber]],0),9)*$H689</f>
        <v>652826.89900509443</v>
      </c>
      <c r="J689" s="15">
        <f>IF(Debt[[#This Row],[Unadjusted Maximum Revenue]]/(Debt[[#This Row],[Proposed Taxable Valuation]]/1000)&gt;Debt[[#This Row],[Max Debt RATE]],Debt[[#This Row],[Max Debt RATE]],Debt[[#This Row],[Unadjusted Maximum Revenue]]/(Debt[[#This Row],[Proposed Taxable Valuation]]/1000))</f>
        <v>1.8188910220703594</v>
      </c>
      <c r="K689" s="26">
        <f>ROUND(Debt[[#This Row],[Proposed Taxable Valuation]]/1000*Debt[[#This Row],[Adjusted Rate]],0)</f>
        <v>652827</v>
      </c>
      <c r="L689" s="19">
        <f t="shared" si="61"/>
        <v>-90762.006619547145</v>
      </c>
      <c r="M689" s="17">
        <f t="shared" si="64"/>
        <v>-0.25287897792964054</v>
      </c>
      <c r="N689" s="2">
        <v>314602744.61377418</v>
      </c>
      <c r="O689">
        <f>INDEX($R$3:$T$335,MATCH(Debt[[#This Row],[DistrictNumber]],$R$3:$R$335,0),3)</f>
        <v>2.0717699999999999</v>
      </c>
      <c r="P689" s="9">
        <f t="shared" si="62"/>
        <v>651784.52820847894</v>
      </c>
    </row>
    <row r="690" spans="1:16" x14ac:dyDescent="0.35">
      <c r="A690" s="13">
        <v>2028</v>
      </c>
      <c r="B690" s="13">
        <f t="shared" si="60"/>
        <v>2027</v>
      </c>
      <c r="C690" t="s">
        <v>70</v>
      </c>
      <c r="D690" t="s">
        <v>71</v>
      </c>
      <c r="E690" s="5">
        <v>509026578.59030563</v>
      </c>
      <c r="F690" s="13">
        <f>INDEX($R$3:$T$335,MATCH(Debt[[#This Row],[DistrictNumber]],$R$3:$R$335,0),3)</f>
        <v>3.3463400000000001</v>
      </c>
      <c r="G690" s="9">
        <f t="shared" si="63"/>
        <v>1703376.0009998835</v>
      </c>
      <c r="H690" s="11">
        <v>1.02</v>
      </c>
      <c r="I690" s="12" cm="1">
        <f t="array" ref="I690">INDEX(Debt[],MATCH(Debt[[#This Row],[Base Year]]&amp;Debt[[#This Row],[DistrictNumber]],Debt[[Fiscal Year]:[Fiscal Year]]&amp;Debt[[DistrictNumber]:[DistrictNumber]],0),9)*$H690</f>
        <v>1230083.3512341038</v>
      </c>
      <c r="J690" s="15">
        <f>IF(Debt[[#This Row],[Unadjusted Maximum Revenue]]/(Debt[[#This Row],[Proposed Taxable Valuation]]/1000)&gt;Debt[[#This Row],[Max Debt RATE]],Debt[[#This Row],[Max Debt RATE]],Debt[[#This Row],[Unadjusted Maximum Revenue]]/(Debt[[#This Row],[Proposed Taxable Valuation]]/1000))</f>
        <v>2.4165405166871392</v>
      </c>
      <c r="K690" s="26">
        <f>ROUND(Debt[[#This Row],[Proposed Taxable Valuation]]/1000*Debt[[#This Row],[Adjusted Rate]],0)</f>
        <v>1230083</v>
      </c>
      <c r="L690" s="19">
        <f t="shared" si="61"/>
        <v>-473292.64976577973</v>
      </c>
      <c r="M690" s="17">
        <f t="shared" si="64"/>
        <v>-0.92979948331286089</v>
      </c>
      <c r="N690" s="2">
        <v>411373775.15573335</v>
      </c>
      <c r="O690">
        <f>INDEX($R$3:$T$335,MATCH(Debt[[#This Row],[DistrictNumber]],$R$3:$R$335,0),3)</f>
        <v>3.3463400000000001</v>
      </c>
      <c r="P690" s="9">
        <f t="shared" si="62"/>
        <v>1376596.5187546366</v>
      </c>
    </row>
    <row r="691" spans="1:16" x14ac:dyDescent="0.35">
      <c r="A691" s="13">
        <v>2028</v>
      </c>
      <c r="B691" s="13">
        <f t="shared" si="60"/>
        <v>2027</v>
      </c>
      <c r="C691" t="s">
        <v>72</v>
      </c>
      <c r="D691" t="s">
        <v>73</v>
      </c>
      <c r="E691" s="5">
        <v>1673198546.7523196</v>
      </c>
      <c r="F691" s="13">
        <f>INDEX($R$3:$T$335,MATCH(Debt[[#This Row],[DistrictNumber]],$R$3:$R$335,0),3)</f>
        <v>0</v>
      </c>
      <c r="G691" s="9">
        <f t="shared" si="63"/>
        <v>0</v>
      </c>
      <c r="H691" s="11">
        <v>1.02</v>
      </c>
      <c r="I691" s="12" cm="1">
        <f t="array" ref="I691">INDEX(Debt[],MATCH(Debt[[#This Row],[Base Year]]&amp;Debt[[#This Row],[DistrictNumber]],Debt[[Fiscal Year]:[Fiscal Year]]&amp;Debt[[DistrictNumber]:[DistrictNumber]],0),9)*$H691</f>
        <v>0</v>
      </c>
      <c r="J691" s="15">
        <f>IF(Debt[[#This Row],[Unadjusted Maximum Revenue]]/(Debt[[#This Row],[Proposed Taxable Valuation]]/1000)&gt;Debt[[#This Row],[Max Debt RATE]],Debt[[#This Row],[Max Debt RATE]],Debt[[#This Row],[Unadjusted Maximum Revenue]]/(Debt[[#This Row],[Proposed Taxable Valuation]]/1000))</f>
        <v>0</v>
      </c>
      <c r="K691" s="26">
        <f>ROUND(Debt[[#This Row],[Proposed Taxable Valuation]]/1000*Debt[[#This Row],[Adjusted Rate]],0)</f>
        <v>0</v>
      </c>
      <c r="L691" s="19">
        <f t="shared" si="61"/>
        <v>0</v>
      </c>
      <c r="M691" s="17">
        <f t="shared" si="64"/>
        <v>0</v>
      </c>
      <c r="N691" s="2">
        <v>1298793497.1417477</v>
      </c>
      <c r="O691">
        <f>INDEX($R$3:$T$335,MATCH(Debt[[#This Row],[DistrictNumber]],$R$3:$R$335,0),3)</f>
        <v>0</v>
      </c>
      <c r="P691" s="9">
        <f t="shared" si="62"/>
        <v>0</v>
      </c>
    </row>
    <row r="692" spans="1:16" x14ac:dyDescent="0.35">
      <c r="A692" s="13">
        <v>2028</v>
      </c>
      <c r="B692" s="13">
        <f t="shared" si="60"/>
        <v>2027</v>
      </c>
      <c r="C692" t="s">
        <v>74</v>
      </c>
      <c r="D692" t="s">
        <v>75</v>
      </c>
      <c r="E692" s="5">
        <v>232830241.24553496</v>
      </c>
      <c r="F692" s="13">
        <f>INDEX($R$3:$T$335,MATCH(Debt[[#This Row],[DistrictNumber]],$R$3:$R$335,0),3)</f>
        <v>0</v>
      </c>
      <c r="G692" s="9">
        <f t="shared" si="63"/>
        <v>0</v>
      </c>
      <c r="H692" s="11">
        <v>1.02</v>
      </c>
      <c r="I692" s="12" cm="1">
        <f t="array" ref="I692">INDEX(Debt[],MATCH(Debt[[#This Row],[Base Year]]&amp;Debt[[#This Row],[DistrictNumber]],Debt[[Fiscal Year]:[Fiscal Year]]&amp;Debt[[DistrictNumber]:[DistrictNumber]],0),9)*$H692</f>
        <v>0</v>
      </c>
      <c r="J692" s="15">
        <f>IF(Debt[[#This Row],[Unadjusted Maximum Revenue]]/(Debt[[#This Row],[Proposed Taxable Valuation]]/1000)&gt;Debt[[#This Row],[Max Debt RATE]],Debt[[#This Row],[Max Debt RATE]],Debt[[#This Row],[Unadjusted Maximum Revenue]]/(Debt[[#This Row],[Proposed Taxable Valuation]]/1000))</f>
        <v>0</v>
      </c>
      <c r="K692" s="26">
        <f>ROUND(Debt[[#This Row],[Proposed Taxable Valuation]]/1000*Debt[[#This Row],[Adjusted Rate]],0)</f>
        <v>0</v>
      </c>
      <c r="L692" s="19">
        <f t="shared" si="61"/>
        <v>0</v>
      </c>
      <c r="M692" s="17">
        <f t="shared" si="64"/>
        <v>0</v>
      </c>
      <c r="N692" s="2">
        <v>212060754.54325405</v>
      </c>
      <c r="O692">
        <f>INDEX($R$3:$T$335,MATCH(Debt[[#This Row],[DistrictNumber]],$R$3:$R$335,0),3)</f>
        <v>0</v>
      </c>
      <c r="P692" s="9">
        <f t="shared" si="62"/>
        <v>0</v>
      </c>
    </row>
    <row r="693" spans="1:16" x14ac:dyDescent="0.35">
      <c r="A693" s="13">
        <v>2028</v>
      </c>
      <c r="B693" s="13">
        <f t="shared" si="60"/>
        <v>2027</v>
      </c>
      <c r="C693" t="s">
        <v>76</v>
      </c>
      <c r="D693" t="s">
        <v>77</v>
      </c>
      <c r="E693" s="5">
        <v>278351348.8757</v>
      </c>
      <c r="F693" s="13">
        <f>INDEX($R$3:$T$335,MATCH(Debt[[#This Row],[DistrictNumber]],$R$3:$R$335,0),3)</f>
        <v>0</v>
      </c>
      <c r="G693" s="9">
        <f t="shared" si="63"/>
        <v>0</v>
      </c>
      <c r="H693" s="11">
        <v>1.02</v>
      </c>
      <c r="I693" s="12" cm="1">
        <f t="array" ref="I693">INDEX(Debt[],MATCH(Debt[[#This Row],[Base Year]]&amp;Debt[[#This Row],[DistrictNumber]],Debt[[Fiscal Year]:[Fiscal Year]]&amp;Debt[[DistrictNumber]:[DistrictNumber]],0),9)*$H693</f>
        <v>0</v>
      </c>
      <c r="J693" s="15">
        <f>IF(Debt[[#This Row],[Unadjusted Maximum Revenue]]/(Debt[[#This Row],[Proposed Taxable Valuation]]/1000)&gt;Debt[[#This Row],[Max Debt RATE]],Debt[[#This Row],[Max Debt RATE]],Debt[[#This Row],[Unadjusted Maximum Revenue]]/(Debt[[#This Row],[Proposed Taxable Valuation]]/1000))</f>
        <v>0</v>
      </c>
      <c r="K693" s="26">
        <f>ROUND(Debt[[#This Row],[Proposed Taxable Valuation]]/1000*Debt[[#This Row],[Adjusted Rate]],0)</f>
        <v>0</v>
      </c>
      <c r="L693" s="19">
        <f t="shared" si="61"/>
        <v>0</v>
      </c>
      <c r="M693" s="17">
        <f t="shared" si="64"/>
        <v>0</v>
      </c>
      <c r="N693" s="2">
        <v>237473778.41881257</v>
      </c>
      <c r="O693">
        <f>INDEX($R$3:$T$335,MATCH(Debt[[#This Row],[DistrictNumber]],$R$3:$R$335,0),3)</f>
        <v>0</v>
      </c>
      <c r="P693" s="9">
        <f t="shared" si="62"/>
        <v>0</v>
      </c>
    </row>
    <row r="694" spans="1:16" x14ac:dyDescent="0.35">
      <c r="A694" s="13">
        <v>2028</v>
      </c>
      <c r="B694" s="13">
        <f t="shared" si="60"/>
        <v>2027</v>
      </c>
      <c r="C694" t="s">
        <v>78</v>
      </c>
      <c r="D694" t="s">
        <v>79</v>
      </c>
      <c r="E694" s="5">
        <v>659071105.09907806</v>
      </c>
      <c r="F694" s="13">
        <f>INDEX($R$3:$T$335,MATCH(Debt[[#This Row],[DistrictNumber]],$R$3:$R$335,0),3)</f>
        <v>0</v>
      </c>
      <c r="G694" s="9">
        <f t="shared" si="63"/>
        <v>0</v>
      </c>
      <c r="H694" s="11">
        <v>1.02</v>
      </c>
      <c r="I694" s="12" cm="1">
        <f t="array" ref="I694">INDEX(Debt[],MATCH(Debt[[#This Row],[Base Year]]&amp;Debt[[#This Row],[DistrictNumber]],Debt[[Fiscal Year]:[Fiscal Year]]&amp;Debt[[DistrictNumber]:[DistrictNumber]],0),9)*$H694</f>
        <v>0</v>
      </c>
      <c r="J694" s="15">
        <f>IF(Debt[[#This Row],[Unadjusted Maximum Revenue]]/(Debt[[#This Row],[Proposed Taxable Valuation]]/1000)&gt;Debt[[#This Row],[Max Debt RATE]],Debt[[#This Row],[Max Debt RATE]],Debt[[#This Row],[Unadjusted Maximum Revenue]]/(Debt[[#This Row],[Proposed Taxable Valuation]]/1000))</f>
        <v>0</v>
      </c>
      <c r="K694" s="26">
        <f>ROUND(Debt[[#This Row],[Proposed Taxable Valuation]]/1000*Debt[[#This Row],[Adjusted Rate]],0)</f>
        <v>0</v>
      </c>
      <c r="L694" s="19">
        <f t="shared" si="61"/>
        <v>0</v>
      </c>
      <c r="M694" s="17">
        <f t="shared" si="64"/>
        <v>0</v>
      </c>
      <c r="N694" s="2">
        <v>594882063.33997941</v>
      </c>
      <c r="O694">
        <f>INDEX($R$3:$T$335,MATCH(Debt[[#This Row],[DistrictNumber]],$R$3:$R$335,0),3)</f>
        <v>0</v>
      </c>
      <c r="P694" s="9">
        <f t="shared" si="62"/>
        <v>0</v>
      </c>
    </row>
    <row r="695" spans="1:16" x14ac:dyDescent="0.35">
      <c r="A695" s="13">
        <v>2028</v>
      </c>
      <c r="B695" s="13">
        <f t="shared" si="60"/>
        <v>2027</v>
      </c>
      <c r="C695" t="s">
        <v>80</v>
      </c>
      <c r="D695" t="s">
        <v>81</v>
      </c>
      <c r="E695" s="5">
        <v>514295255.05898875</v>
      </c>
      <c r="F695" s="13">
        <f>INDEX($R$3:$T$335,MATCH(Debt[[#This Row],[DistrictNumber]],$R$3:$R$335,0),3)</f>
        <v>2.1451199999999999</v>
      </c>
      <c r="G695" s="9">
        <f t="shared" si="63"/>
        <v>1103225.0375321379</v>
      </c>
      <c r="H695" s="11">
        <v>1.02</v>
      </c>
      <c r="I695" s="12" cm="1">
        <f t="array" ref="I695">INDEX(Debt[],MATCH(Debt[[#This Row],[Base Year]]&amp;Debt[[#This Row],[DistrictNumber]],Debt[[Fiscal Year]:[Fiscal Year]]&amp;Debt[[DistrictNumber]:[DistrictNumber]],0),9)*$H695</f>
        <v>909788.77981577255</v>
      </c>
      <c r="J695" s="15">
        <f>IF(Debt[[#This Row],[Unadjusted Maximum Revenue]]/(Debt[[#This Row],[Proposed Taxable Valuation]]/1000)&gt;Debt[[#This Row],[Max Debt RATE]],Debt[[#This Row],[Max Debt RATE]],Debt[[#This Row],[Unadjusted Maximum Revenue]]/(Debt[[#This Row],[Proposed Taxable Valuation]]/1000))</f>
        <v>1.7690009209037354</v>
      </c>
      <c r="K695" s="26">
        <f>ROUND(Debt[[#This Row],[Proposed Taxable Valuation]]/1000*Debt[[#This Row],[Adjusted Rate]],0)</f>
        <v>909789</v>
      </c>
      <c r="L695" s="19">
        <f t="shared" si="61"/>
        <v>-193436.25771636539</v>
      </c>
      <c r="M695" s="17">
        <f t="shared" si="64"/>
        <v>-0.37611907909626452</v>
      </c>
      <c r="N695" s="2">
        <v>411333321.57107288</v>
      </c>
      <c r="O695">
        <f>INDEX($R$3:$T$335,MATCH(Debt[[#This Row],[DistrictNumber]],$R$3:$R$335,0),3)</f>
        <v>2.1451199999999999</v>
      </c>
      <c r="P695" s="9">
        <f t="shared" si="62"/>
        <v>882359.33476853976</v>
      </c>
    </row>
    <row r="696" spans="1:16" x14ac:dyDescent="0.35">
      <c r="A696" s="13">
        <v>2028</v>
      </c>
      <c r="B696" s="13">
        <f t="shared" si="60"/>
        <v>2027</v>
      </c>
      <c r="C696" t="s">
        <v>82</v>
      </c>
      <c r="D696" t="s">
        <v>83</v>
      </c>
      <c r="E696" s="5">
        <v>258227848.73764497</v>
      </c>
      <c r="F696" s="13">
        <f>INDEX($R$3:$T$335,MATCH(Debt[[#This Row],[DistrictNumber]],$R$3:$R$335,0),3)</f>
        <v>1.72068</v>
      </c>
      <c r="G696" s="9">
        <f t="shared" si="63"/>
        <v>444327.49476589094</v>
      </c>
      <c r="H696" s="11">
        <v>1.02</v>
      </c>
      <c r="I696" s="12" cm="1">
        <f t="array" ref="I696">INDEX(Debt[],MATCH(Debt[[#This Row],[Base Year]]&amp;Debt[[#This Row],[DistrictNumber]],Debt[[Fiscal Year]:[Fiscal Year]]&amp;Debt[[DistrictNumber]:[DistrictNumber]],0),9)*$H696</f>
        <v>368458.10365485889</v>
      </c>
      <c r="J696" s="15">
        <f>IF(Debt[[#This Row],[Unadjusted Maximum Revenue]]/(Debt[[#This Row],[Proposed Taxable Valuation]]/1000)&gt;Debt[[#This Row],[Max Debt RATE]],Debt[[#This Row],[Max Debt RATE]],Debt[[#This Row],[Unadjusted Maximum Revenue]]/(Debt[[#This Row],[Proposed Taxable Valuation]]/1000))</f>
        <v>1.4268720645587918</v>
      </c>
      <c r="K696" s="26">
        <f>ROUND(Debt[[#This Row],[Proposed Taxable Valuation]]/1000*Debt[[#This Row],[Adjusted Rate]],0)</f>
        <v>368458</v>
      </c>
      <c r="L696" s="19">
        <f t="shared" si="61"/>
        <v>-75869.391111032048</v>
      </c>
      <c r="M696" s="17">
        <f t="shared" si="64"/>
        <v>-0.2938079354412082</v>
      </c>
      <c r="N696" s="2">
        <v>213501472.96896276</v>
      </c>
      <c r="O696">
        <f>INDEX($R$3:$T$335,MATCH(Debt[[#This Row],[DistrictNumber]],$R$3:$R$335,0),3)</f>
        <v>1.72068</v>
      </c>
      <c r="P696" s="9">
        <f t="shared" si="62"/>
        <v>367367.71450823487</v>
      </c>
    </row>
    <row r="697" spans="1:16" x14ac:dyDescent="0.35">
      <c r="A697" s="13">
        <v>2028</v>
      </c>
      <c r="B697" s="13">
        <f t="shared" si="60"/>
        <v>2027</v>
      </c>
      <c r="C697" t="s">
        <v>84</v>
      </c>
      <c r="D697" t="s">
        <v>85</v>
      </c>
      <c r="E697" s="5">
        <v>786983406.38139701</v>
      </c>
      <c r="F697" s="13">
        <f>INDEX($R$3:$T$335,MATCH(Debt[[#This Row],[DistrictNumber]],$R$3:$R$335,0),3)</f>
        <v>4.04664</v>
      </c>
      <c r="G697" s="9">
        <f t="shared" si="63"/>
        <v>3184638.5315992166</v>
      </c>
      <c r="H697" s="11">
        <v>1.02</v>
      </c>
      <c r="I697" s="12" cm="1">
        <f t="array" ref="I697">INDEX(Debt[],MATCH(Debt[[#This Row],[Base Year]]&amp;Debt[[#This Row],[DistrictNumber]],Debt[[Fiscal Year]:[Fiscal Year]]&amp;Debt[[DistrictNumber]:[DistrictNumber]],0),9)*$H697</f>
        <v>2147929.4026683792</v>
      </c>
      <c r="J697" s="15">
        <f>IF(Debt[[#This Row],[Unadjusted Maximum Revenue]]/(Debt[[#This Row],[Proposed Taxable Valuation]]/1000)&gt;Debt[[#This Row],[Max Debt RATE]],Debt[[#This Row],[Max Debt RATE]],Debt[[#This Row],[Unadjusted Maximum Revenue]]/(Debt[[#This Row],[Proposed Taxable Valuation]]/1000))</f>
        <v>2.7293198118937525</v>
      </c>
      <c r="K697" s="26">
        <f>ROUND(Debt[[#This Row],[Proposed Taxable Valuation]]/1000*Debt[[#This Row],[Adjusted Rate]],0)</f>
        <v>2147929</v>
      </c>
      <c r="L697" s="19">
        <f t="shared" si="61"/>
        <v>-1036709.1289308374</v>
      </c>
      <c r="M697" s="17">
        <f t="shared" si="64"/>
        <v>-1.3173201881062475</v>
      </c>
      <c r="N697" s="2">
        <v>588078529.14791274</v>
      </c>
      <c r="O697">
        <f>INDEX($R$3:$T$335,MATCH(Debt[[#This Row],[DistrictNumber]],$R$3:$R$335,0),3)</f>
        <v>4.04664</v>
      </c>
      <c r="P697" s="9">
        <f t="shared" si="62"/>
        <v>2379742.0991911096</v>
      </c>
    </row>
    <row r="698" spans="1:16" x14ac:dyDescent="0.35">
      <c r="A698" s="13">
        <v>2028</v>
      </c>
      <c r="B698" s="13">
        <f t="shared" si="60"/>
        <v>2027</v>
      </c>
      <c r="C698" t="s">
        <v>86</v>
      </c>
      <c r="D698" t="s">
        <v>87</v>
      </c>
      <c r="E698" s="5">
        <v>1601417439.4392624</v>
      </c>
      <c r="F698" s="13">
        <f>INDEX($R$3:$T$335,MATCH(Debt[[#This Row],[DistrictNumber]],$R$3:$R$335,0),3)</f>
        <v>0</v>
      </c>
      <c r="G698" s="9">
        <f t="shared" si="63"/>
        <v>0</v>
      </c>
      <c r="H698" s="11">
        <v>1.02</v>
      </c>
      <c r="I698" s="12" cm="1">
        <f t="array" ref="I698">INDEX(Debt[],MATCH(Debt[[#This Row],[Base Year]]&amp;Debt[[#This Row],[DistrictNumber]],Debt[[Fiscal Year]:[Fiscal Year]]&amp;Debt[[DistrictNumber]:[DistrictNumber]],0),9)*$H698</f>
        <v>0</v>
      </c>
      <c r="J698" s="15">
        <f>IF(Debt[[#This Row],[Unadjusted Maximum Revenue]]/(Debt[[#This Row],[Proposed Taxable Valuation]]/1000)&gt;Debt[[#This Row],[Max Debt RATE]],Debt[[#This Row],[Max Debt RATE]],Debt[[#This Row],[Unadjusted Maximum Revenue]]/(Debt[[#This Row],[Proposed Taxable Valuation]]/1000))</f>
        <v>0</v>
      </c>
      <c r="K698" s="26">
        <f>ROUND(Debt[[#This Row],[Proposed Taxable Valuation]]/1000*Debt[[#This Row],[Adjusted Rate]],0)</f>
        <v>0</v>
      </c>
      <c r="L698" s="19">
        <f t="shared" si="61"/>
        <v>0</v>
      </c>
      <c r="M698" s="17">
        <f t="shared" si="64"/>
        <v>0</v>
      </c>
      <c r="N698" s="2">
        <v>1303299841.1041169</v>
      </c>
      <c r="O698">
        <f>INDEX($R$3:$T$335,MATCH(Debt[[#This Row],[DistrictNumber]],$R$3:$R$335,0),3)</f>
        <v>0</v>
      </c>
      <c r="P698" s="9">
        <f t="shared" si="62"/>
        <v>0</v>
      </c>
    </row>
    <row r="699" spans="1:16" x14ac:dyDescent="0.35">
      <c r="A699" s="13">
        <v>2028</v>
      </c>
      <c r="B699" s="13">
        <f t="shared" si="60"/>
        <v>2027</v>
      </c>
      <c r="C699" t="s">
        <v>88</v>
      </c>
      <c r="D699" t="s">
        <v>89</v>
      </c>
      <c r="E699" s="5">
        <v>3726026920.6204405</v>
      </c>
      <c r="F699" s="13">
        <f>INDEX($R$3:$T$335,MATCH(Debt[[#This Row],[DistrictNumber]],$R$3:$R$335,0),3)</f>
        <v>2.90028</v>
      </c>
      <c r="G699" s="9">
        <f t="shared" si="63"/>
        <v>10806521.357337052</v>
      </c>
      <c r="H699" s="11">
        <v>1.02</v>
      </c>
      <c r="I699" s="12" cm="1">
        <f t="array" ref="I699">INDEX(Debt[],MATCH(Debt[[#This Row],[Base Year]]&amp;Debt[[#This Row],[DistrictNumber]],Debt[[Fiscal Year]:[Fiscal Year]]&amp;Debt[[DistrictNumber]:[DistrictNumber]],0),9)*$H699</f>
        <v>8007002.0078863651</v>
      </c>
      <c r="J699" s="15">
        <f>IF(Debt[[#This Row],[Unadjusted Maximum Revenue]]/(Debt[[#This Row],[Proposed Taxable Valuation]]/1000)&gt;Debt[[#This Row],[Max Debt RATE]],Debt[[#This Row],[Max Debt RATE]],Debt[[#This Row],[Unadjusted Maximum Revenue]]/(Debt[[#This Row],[Proposed Taxable Valuation]]/1000))</f>
        <v>2.1489383137771525</v>
      </c>
      <c r="K699" s="26">
        <f>ROUND(Debt[[#This Row],[Proposed Taxable Valuation]]/1000*Debt[[#This Row],[Adjusted Rate]],0)</f>
        <v>8007002</v>
      </c>
      <c r="L699" s="19">
        <f t="shared" si="61"/>
        <v>-2799519.3494506869</v>
      </c>
      <c r="M699" s="17">
        <f t="shared" si="64"/>
        <v>-0.75134168622284747</v>
      </c>
      <c r="N699" s="2">
        <v>2781771299.729763</v>
      </c>
      <c r="O699">
        <f>INDEX($R$3:$T$335,MATCH(Debt[[#This Row],[DistrictNumber]],$R$3:$R$335,0),3)</f>
        <v>2.90028</v>
      </c>
      <c r="P699" s="9">
        <f t="shared" si="62"/>
        <v>8067915.665180237</v>
      </c>
    </row>
    <row r="700" spans="1:16" x14ac:dyDescent="0.35">
      <c r="A700" s="13">
        <v>2028</v>
      </c>
      <c r="B700" s="13">
        <f t="shared" si="60"/>
        <v>2027</v>
      </c>
      <c r="C700" t="s">
        <v>90</v>
      </c>
      <c r="D700" t="s">
        <v>91</v>
      </c>
      <c r="E700" s="5">
        <v>10318837287.29612</v>
      </c>
      <c r="F700" s="13">
        <f>INDEX($R$3:$T$335,MATCH(Debt[[#This Row],[DistrictNumber]],$R$3:$R$335,0),3)</f>
        <v>0</v>
      </c>
      <c r="G700" s="9">
        <f t="shared" si="63"/>
        <v>0</v>
      </c>
      <c r="H700" s="11">
        <v>1.02</v>
      </c>
      <c r="I700" s="12" cm="1">
        <f t="array" ref="I700">INDEX(Debt[],MATCH(Debt[[#This Row],[Base Year]]&amp;Debt[[#This Row],[DistrictNumber]],Debt[[Fiscal Year]:[Fiscal Year]]&amp;Debt[[DistrictNumber]:[DistrictNumber]],0),9)*$H700</f>
        <v>0</v>
      </c>
      <c r="J700" s="15">
        <f>IF(Debt[[#This Row],[Unadjusted Maximum Revenue]]/(Debt[[#This Row],[Proposed Taxable Valuation]]/1000)&gt;Debt[[#This Row],[Max Debt RATE]],Debt[[#This Row],[Max Debt RATE]],Debt[[#This Row],[Unadjusted Maximum Revenue]]/(Debt[[#This Row],[Proposed Taxable Valuation]]/1000))</f>
        <v>0</v>
      </c>
      <c r="K700" s="26">
        <f>ROUND(Debt[[#This Row],[Proposed Taxable Valuation]]/1000*Debt[[#This Row],[Adjusted Rate]],0)</f>
        <v>0</v>
      </c>
      <c r="L700" s="19">
        <f t="shared" si="61"/>
        <v>0</v>
      </c>
      <c r="M700" s="17">
        <f t="shared" si="64"/>
        <v>0</v>
      </c>
      <c r="N700" s="2">
        <v>7749127777.7240372</v>
      </c>
      <c r="O700">
        <f>INDEX($R$3:$T$335,MATCH(Debt[[#This Row],[DistrictNumber]],$R$3:$R$335,0),3)</f>
        <v>0</v>
      </c>
      <c r="P700" s="9">
        <f t="shared" si="62"/>
        <v>0</v>
      </c>
    </row>
    <row r="701" spans="1:16" x14ac:dyDescent="0.35">
      <c r="A701" s="13">
        <v>2028</v>
      </c>
      <c r="B701" s="13">
        <f t="shared" si="60"/>
        <v>2027</v>
      </c>
      <c r="C701" t="s">
        <v>92</v>
      </c>
      <c r="D701" t="s">
        <v>93</v>
      </c>
      <c r="E701" s="5">
        <v>587454535.08718526</v>
      </c>
      <c r="F701" s="13">
        <f>INDEX($R$3:$T$335,MATCH(Debt[[#This Row],[DistrictNumber]],$R$3:$R$335,0),3)</f>
        <v>4.0494399999999997</v>
      </c>
      <c r="G701" s="9">
        <f t="shared" si="63"/>
        <v>2378861.8925634511</v>
      </c>
      <c r="H701" s="11">
        <v>1.02</v>
      </c>
      <c r="I701" s="12" cm="1">
        <f t="array" ref="I701">INDEX(Debt[],MATCH(Debt[[#This Row],[Base Year]]&amp;Debt[[#This Row],[DistrictNumber]],Debt[[Fiscal Year]:[Fiscal Year]]&amp;Debt[[DistrictNumber]:[DistrictNumber]],0),9)*$H701</f>
        <v>1736192.6015367031</v>
      </c>
      <c r="J701" s="15">
        <f>IF(Debt[[#This Row],[Unadjusted Maximum Revenue]]/(Debt[[#This Row],[Proposed Taxable Valuation]]/1000)&gt;Debt[[#This Row],[Max Debt RATE]],Debt[[#This Row],[Max Debt RATE]],Debt[[#This Row],[Unadjusted Maximum Revenue]]/(Debt[[#This Row],[Proposed Taxable Valuation]]/1000))</f>
        <v>2.9554501630990586</v>
      </c>
      <c r="K701" s="26">
        <f>ROUND(Debt[[#This Row],[Proposed Taxable Valuation]]/1000*Debt[[#This Row],[Adjusted Rate]],0)</f>
        <v>1736193</v>
      </c>
      <c r="L701" s="19">
        <f t="shared" si="61"/>
        <v>-642669.29102674802</v>
      </c>
      <c r="M701" s="17">
        <f t="shared" si="64"/>
        <v>-1.0939898369009411</v>
      </c>
      <c r="N701" s="2">
        <v>445256971.24907416</v>
      </c>
      <c r="O701">
        <f>INDEX($R$3:$T$335,MATCH(Debt[[#This Row],[DistrictNumber]],$R$3:$R$335,0),3)</f>
        <v>4.0494399999999997</v>
      </c>
      <c r="P701" s="9">
        <f t="shared" si="62"/>
        <v>1803041.3896548506</v>
      </c>
    </row>
    <row r="702" spans="1:16" x14ac:dyDescent="0.35">
      <c r="A702" s="13">
        <v>2028</v>
      </c>
      <c r="B702" s="13">
        <f t="shared" si="60"/>
        <v>2027</v>
      </c>
      <c r="C702" t="s">
        <v>94</v>
      </c>
      <c r="D702" t="s">
        <v>95</v>
      </c>
      <c r="E702" s="5">
        <v>484910158.12497431</v>
      </c>
      <c r="F702" s="13">
        <f>INDEX($R$3:$T$335,MATCH(Debt[[#This Row],[DistrictNumber]],$R$3:$R$335,0),3)</f>
        <v>2.4948999999999999</v>
      </c>
      <c r="G702" s="9">
        <f t="shared" si="63"/>
        <v>1209802.3535059984</v>
      </c>
      <c r="H702" s="11">
        <v>1.02</v>
      </c>
      <c r="I702" s="12" cm="1">
        <f t="array" ref="I702">INDEX(Debt[],MATCH(Debt[[#This Row],[Base Year]]&amp;Debt[[#This Row],[DistrictNumber]],Debt[[Fiscal Year]:[Fiscal Year]]&amp;Debt[[DistrictNumber]:[DistrictNumber]],0),9)*$H702</f>
        <v>907477.04819028417</v>
      </c>
      <c r="J702" s="15">
        <f>IF(Debt[[#This Row],[Unadjusted Maximum Revenue]]/(Debt[[#This Row],[Proposed Taxable Valuation]]/1000)&gt;Debt[[#This Row],[Max Debt RATE]],Debt[[#This Row],[Max Debt RATE]],Debt[[#This Row],[Unadjusted Maximum Revenue]]/(Debt[[#This Row],[Proposed Taxable Valuation]]/1000))</f>
        <v>1.8714333634487466</v>
      </c>
      <c r="K702" s="26">
        <f>ROUND(Debt[[#This Row],[Proposed Taxable Valuation]]/1000*Debt[[#This Row],[Adjusted Rate]],0)</f>
        <v>907477</v>
      </c>
      <c r="L702" s="19">
        <f t="shared" si="61"/>
        <v>-302325.30531571421</v>
      </c>
      <c r="M702" s="17">
        <f t="shared" si="64"/>
        <v>-0.62346663655125334</v>
      </c>
      <c r="N702" s="2">
        <v>382225299.36571413</v>
      </c>
      <c r="O702">
        <f>INDEX($R$3:$T$335,MATCH(Debt[[#This Row],[DistrictNumber]],$R$3:$R$335,0),3)</f>
        <v>2.4948999999999999</v>
      </c>
      <c r="P702" s="9">
        <f t="shared" si="62"/>
        <v>953613.89938752016</v>
      </c>
    </row>
    <row r="703" spans="1:16" x14ac:dyDescent="0.35">
      <c r="A703" s="13">
        <v>2028</v>
      </c>
      <c r="B703" s="13">
        <f t="shared" si="60"/>
        <v>2027</v>
      </c>
      <c r="C703" t="s">
        <v>96</v>
      </c>
      <c r="D703" t="s">
        <v>97</v>
      </c>
      <c r="E703" s="5">
        <v>273001967.6493215</v>
      </c>
      <c r="F703" s="13">
        <f>INDEX($R$3:$T$335,MATCH(Debt[[#This Row],[DistrictNumber]],$R$3:$R$335,0),3)</f>
        <v>1.5493699999999999</v>
      </c>
      <c r="G703" s="9">
        <f t="shared" si="63"/>
        <v>422981.05861682922</v>
      </c>
      <c r="H703" s="11">
        <v>1.02</v>
      </c>
      <c r="I703" s="12" cm="1">
        <f t="array" ref="I703">INDEX(Debt[],MATCH(Debt[[#This Row],[Base Year]]&amp;Debt[[#This Row],[DistrictNumber]],Debt[[Fiscal Year]:[Fiscal Year]]&amp;Debt[[DistrictNumber]:[DistrictNumber]],0),9)*$H703</f>
        <v>319965.13301818632</v>
      </c>
      <c r="J703" s="15">
        <f>IF(Debt[[#This Row],[Unadjusted Maximum Revenue]]/(Debt[[#This Row],[Proposed Taxable Valuation]]/1000)&gt;Debt[[#This Row],[Max Debt RATE]],Debt[[#This Row],[Max Debt RATE]],Debt[[#This Row],[Unadjusted Maximum Revenue]]/(Debt[[#This Row],[Proposed Taxable Valuation]]/1000))</f>
        <v>1.1720250069010136</v>
      </c>
      <c r="K703" s="26">
        <f>ROUND(Debt[[#This Row],[Proposed Taxable Valuation]]/1000*Debt[[#This Row],[Adjusted Rate]],0)</f>
        <v>319965</v>
      </c>
      <c r="L703" s="19">
        <f t="shared" si="61"/>
        <v>-103015.92559864291</v>
      </c>
      <c r="M703" s="17">
        <f t="shared" si="64"/>
        <v>-0.37734499309898628</v>
      </c>
      <c r="N703" s="2">
        <v>212555573.29211631</v>
      </c>
      <c r="O703">
        <f>INDEX($R$3:$T$335,MATCH(Debt[[#This Row],[DistrictNumber]],$R$3:$R$335,0),3)</f>
        <v>1.5493699999999999</v>
      </c>
      <c r="P703" s="9">
        <f t="shared" si="62"/>
        <v>329327.22859160625</v>
      </c>
    </row>
    <row r="704" spans="1:16" x14ac:dyDescent="0.35">
      <c r="A704" s="13">
        <v>2028</v>
      </c>
      <c r="B704" s="13">
        <f t="shared" si="60"/>
        <v>2027</v>
      </c>
      <c r="C704" t="s">
        <v>98</v>
      </c>
      <c r="D704" t="s">
        <v>99</v>
      </c>
      <c r="E704" s="5">
        <v>286418172.76151866</v>
      </c>
      <c r="F704" s="13">
        <f>INDEX($R$3:$T$335,MATCH(Debt[[#This Row],[DistrictNumber]],$R$3:$R$335,0),3)</f>
        <v>1.8281000000000001</v>
      </c>
      <c r="G704" s="9">
        <f t="shared" si="63"/>
        <v>523601.06162533234</v>
      </c>
      <c r="H704" s="11">
        <v>1.02</v>
      </c>
      <c r="I704" s="12" cm="1">
        <f t="array" ref="I704">INDEX(Debt[],MATCH(Debt[[#This Row],[Base Year]]&amp;Debt[[#This Row],[DistrictNumber]],Debt[[Fiscal Year]:[Fiscal Year]]&amp;Debt[[DistrictNumber]:[DistrictNumber]],0),9)*$H704</f>
        <v>426996.02284958231</v>
      </c>
      <c r="J704" s="15">
        <f>IF(Debt[[#This Row],[Unadjusted Maximum Revenue]]/(Debt[[#This Row],[Proposed Taxable Valuation]]/1000)&gt;Debt[[#This Row],[Max Debt RATE]],Debt[[#This Row],[Max Debt RATE]],Debt[[#This Row],[Unadjusted Maximum Revenue]]/(Debt[[#This Row],[Proposed Taxable Valuation]]/1000))</f>
        <v>1.4908133053593406</v>
      </c>
      <c r="K704" s="26">
        <f>ROUND(Debt[[#This Row],[Proposed Taxable Valuation]]/1000*Debt[[#This Row],[Adjusted Rate]],0)</f>
        <v>426996</v>
      </c>
      <c r="L704" s="19">
        <f t="shared" si="61"/>
        <v>-96605.038775750028</v>
      </c>
      <c r="M704" s="17">
        <f t="shared" si="64"/>
        <v>-0.33728669464065941</v>
      </c>
      <c r="N704" s="2">
        <v>237119059.18117169</v>
      </c>
      <c r="O704">
        <f>INDEX($R$3:$T$335,MATCH(Debt[[#This Row],[DistrictNumber]],$R$3:$R$335,0),3)</f>
        <v>1.8281000000000001</v>
      </c>
      <c r="P704" s="9">
        <f t="shared" si="62"/>
        <v>433477.35208909994</v>
      </c>
    </row>
    <row r="705" spans="1:16" x14ac:dyDescent="0.35">
      <c r="A705" s="13">
        <v>2028</v>
      </c>
      <c r="B705" s="13">
        <f t="shared" si="60"/>
        <v>2027</v>
      </c>
      <c r="C705" t="s">
        <v>100</v>
      </c>
      <c r="D705" t="s">
        <v>101</v>
      </c>
      <c r="E705" s="5">
        <v>1042782902.7685907</v>
      </c>
      <c r="F705" s="13">
        <f>INDEX($R$3:$T$335,MATCH(Debt[[#This Row],[DistrictNumber]],$R$3:$R$335,0),3)</f>
        <v>1.4495899999999999</v>
      </c>
      <c r="G705" s="9">
        <f t="shared" si="63"/>
        <v>1511607.6680243213</v>
      </c>
      <c r="H705" s="11">
        <v>1.02</v>
      </c>
      <c r="I705" s="12" cm="1">
        <f t="array" ref="I705">INDEX(Debt[],MATCH(Debt[[#This Row],[Base Year]]&amp;Debt[[#This Row],[DistrictNumber]],Debt[[Fiscal Year]:[Fiscal Year]]&amp;Debt[[DistrictNumber]:[DistrictNumber]],0),9)*$H705</f>
        <v>1123149.5866656606</v>
      </c>
      <c r="J705" s="15">
        <f>IF(Debt[[#This Row],[Unadjusted Maximum Revenue]]/(Debt[[#This Row],[Proposed Taxable Valuation]]/1000)&gt;Debt[[#This Row],[Max Debt RATE]],Debt[[#This Row],[Max Debt RATE]],Debt[[#This Row],[Unadjusted Maximum Revenue]]/(Debt[[#This Row],[Proposed Taxable Valuation]]/1000))</f>
        <v>1.0770694299683052</v>
      </c>
      <c r="K705" s="26">
        <f>ROUND(Debt[[#This Row],[Proposed Taxable Valuation]]/1000*Debt[[#This Row],[Adjusted Rate]],0)</f>
        <v>1123150</v>
      </c>
      <c r="L705" s="19">
        <f t="shared" si="61"/>
        <v>-388458.08135866071</v>
      </c>
      <c r="M705" s="17">
        <f t="shared" si="64"/>
        <v>-0.3725205700316947</v>
      </c>
      <c r="N705" s="2">
        <v>821563351.78370178</v>
      </c>
      <c r="O705">
        <f>INDEX($R$3:$T$335,MATCH(Debt[[#This Row],[DistrictNumber]],$R$3:$R$335,0),3)</f>
        <v>1.4495899999999999</v>
      </c>
      <c r="P705" s="9">
        <f t="shared" si="62"/>
        <v>1190930.0191121362</v>
      </c>
    </row>
    <row r="706" spans="1:16" x14ac:dyDescent="0.35">
      <c r="A706" s="13">
        <v>2028</v>
      </c>
      <c r="B706" s="13">
        <f t="shared" si="60"/>
        <v>2027</v>
      </c>
      <c r="C706" t="s">
        <v>102</v>
      </c>
      <c r="D706" t="s">
        <v>103</v>
      </c>
      <c r="E706" s="5">
        <v>233350114.48385498</v>
      </c>
      <c r="F706" s="13">
        <f>INDEX($R$3:$T$335,MATCH(Debt[[#This Row],[DistrictNumber]],$R$3:$R$335,0),3)</f>
        <v>0</v>
      </c>
      <c r="G706" s="9">
        <f t="shared" si="63"/>
        <v>0</v>
      </c>
      <c r="H706" s="11">
        <v>1.02</v>
      </c>
      <c r="I706" s="12" cm="1">
        <f t="array" ref="I706">INDEX(Debt[],MATCH(Debt[[#This Row],[Base Year]]&amp;Debt[[#This Row],[DistrictNumber]],Debt[[Fiscal Year]:[Fiscal Year]]&amp;Debt[[DistrictNumber]:[DistrictNumber]],0),9)*$H706</f>
        <v>0</v>
      </c>
      <c r="J706" s="15">
        <f>IF(Debt[[#This Row],[Unadjusted Maximum Revenue]]/(Debt[[#This Row],[Proposed Taxable Valuation]]/1000)&gt;Debt[[#This Row],[Max Debt RATE]],Debt[[#This Row],[Max Debt RATE]],Debt[[#This Row],[Unadjusted Maximum Revenue]]/(Debt[[#This Row],[Proposed Taxable Valuation]]/1000))</f>
        <v>0</v>
      </c>
      <c r="K706" s="26">
        <f>ROUND(Debt[[#This Row],[Proposed Taxable Valuation]]/1000*Debt[[#This Row],[Adjusted Rate]],0)</f>
        <v>0</v>
      </c>
      <c r="L706" s="19">
        <f t="shared" si="61"/>
        <v>0</v>
      </c>
      <c r="M706" s="17">
        <f t="shared" si="64"/>
        <v>0</v>
      </c>
      <c r="N706" s="2">
        <v>194336299.50222629</v>
      </c>
      <c r="O706">
        <f>INDEX($R$3:$T$335,MATCH(Debt[[#This Row],[DistrictNumber]],$R$3:$R$335,0),3)</f>
        <v>0</v>
      </c>
      <c r="P706" s="9">
        <f t="shared" si="62"/>
        <v>0</v>
      </c>
    </row>
    <row r="707" spans="1:16" x14ac:dyDescent="0.35">
      <c r="A707" s="13">
        <v>2028</v>
      </c>
      <c r="B707" s="13">
        <f t="shared" si="60"/>
        <v>2027</v>
      </c>
      <c r="C707" t="s">
        <v>104</v>
      </c>
      <c r="D707" t="s">
        <v>105</v>
      </c>
      <c r="E707" s="5">
        <v>524325156.70309502</v>
      </c>
      <c r="F707" s="13">
        <f>INDEX($R$3:$T$335,MATCH(Debt[[#This Row],[DistrictNumber]],$R$3:$R$335,0),3)</f>
        <v>2.1015600000000001</v>
      </c>
      <c r="G707" s="9">
        <f t="shared" si="63"/>
        <v>1101900.7763209564</v>
      </c>
      <c r="H707" s="11">
        <v>1.02</v>
      </c>
      <c r="I707" s="12" cm="1">
        <f t="array" ref="I707">INDEX(Debt[],MATCH(Debt[[#This Row],[Base Year]]&amp;Debt[[#This Row],[DistrictNumber]],Debt[[Fiscal Year]:[Fiscal Year]]&amp;Debt[[DistrictNumber]:[DistrictNumber]],0),9)*$H707</f>
        <v>940176.96195916249</v>
      </c>
      <c r="J707" s="15">
        <f>IF(Debt[[#This Row],[Unadjusted Maximum Revenue]]/(Debt[[#This Row],[Proposed Taxable Valuation]]/1000)&gt;Debt[[#This Row],[Max Debt RATE]],Debt[[#This Row],[Max Debt RATE]],Debt[[#This Row],[Unadjusted Maximum Revenue]]/(Debt[[#This Row],[Proposed Taxable Valuation]]/1000))</f>
        <v>1.7931181632994735</v>
      </c>
      <c r="K707" s="26">
        <f>ROUND(Debt[[#This Row],[Proposed Taxable Valuation]]/1000*Debt[[#This Row],[Adjusted Rate]],0)</f>
        <v>940177</v>
      </c>
      <c r="L707" s="19">
        <f t="shared" si="61"/>
        <v>-161723.81436179392</v>
      </c>
      <c r="M707" s="17">
        <f t="shared" si="64"/>
        <v>-0.30844183670052661</v>
      </c>
      <c r="N707" s="2">
        <v>448567546.33632511</v>
      </c>
      <c r="O707">
        <f>INDEX($R$3:$T$335,MATCH(Debt[[#This Row],[DistrictNumber]],$R$3:$R$335,0),3)</f>
        <v>2.1015600000000001</v>
      </c>
      <c r="P707" s="9">
        <f t="shared" si="62"/>
        <v>942691.61267856741</v>
      </c>
    </row>
    <row r="708" spans="1:16" x14ac:dyDescent="0.35">
      <c r="A708" s="13">
        <v>2028</v>
      </c>
      <c r="B708" s="13">
        <f t="shared" si="60"/>
        <v>2027</v>
      </c>
      <c r="C708" t="s">
        <v>106</v>
      </c>
      <c r="D708" t="s">
        <v>107</v>
      </c>
      <c r="E708" s="5">
        <v>528378260.64130807</v>
      </c>
      <c r="F708" s="13">
        <f>INDEX($R$3:$T$335,MATCH(Debt[[#This Row],[DistrictNumber]],$R$3:$R$335,0),3)</f>
        <v>0</v>
      </c>
      <c r="G708" s="9">
        <f t="shared" si="63"/>
        <v>0</v>
      </c>
      <c r="H708" s="11">
        <v>1.02</v>
      </c>
      <c r="I708" s="12" cm="1">
        <f t="array" ref="I708">INDEX(Debt[],MATCH(Debt[[#This Row],[Base Year]]&amp;Debt[[#This Row],[DistrictNumber]],Debt[[Fiscal Year]:[Fiscal Year]]&amp;Debt[[DistrictNumber]:[DistrictNumber]],0),9)*$H708</f>
        <v>0</v>
      </c>
      <c r="J708" s="15">
        <f>IF(Debt[[#This Row],[Unadjusted Maximum Revenue]]/(Debt[[#This Row],[Proposed Taxable Valuation]]/1000)&gt;Debt[[#This Row],[Max Debt RATE]],Debt[[#This Row],[Max Debt RATE]],Debt[[#This Row],[Unadjusted Maximum Revenue]]/(Debt[[#This Row],[Proposed Taxable Valuation]]/1000))</f>
        <v>0</v>
      </c>
      <c r="K708" s="26">
        <f>ROUND(Debt[[#This Row],[Proposed Taxable Valuation]]/1000*Debt[[#This Row],[Adjusted Rate]],0)</f>
        <v>0</v>
      </c>
      <c r="L708" s="19">
        <f t="shared" si="61"/>
        <v>0</v>
      </c>
      <c r="M708" s="17">
        <f t="shared" si="64"/>
        <v>0</v>
      </c>
      <c r="N708" s="2">
        <v>437000936.20413196</v>
      </c>
      <c r="O708">
        <f>INDEX($R$3:$T$335,MATCH(Debt[[#This Row],[DistrictNumber]],$R$3:$R$335,0),3)</f>
        <v>0</v>
      </c>
      <c r="P708" s="9">
        <f t="shared" si="62"/>
        <v>0</v>
      </c>
    </row>
    <row r="709" spans="1:16" x14ac:dyDescent="0.35">
      <c r="A709" s="13">
        <v>2028</v>
      </c>
      <c r="B709" s="13">
        <f t="shared" ref="B709:B772" si="67">A709-1</f>
        <v>2027</v>
      </c>
      <c r="C709" t="s">
        <v>108</v>
      </c>
      <c r="D709" t="s">
        <v>109</v>
      </c>
      <c r="E709" s="5">
        <v>582375461.00214767</v>
      </c>
      <c r="F709" s="13">
        <f>INDEX($R$3:$T$335,MATCH(Debt[[#This Row],[DistrictNumber]],$R$3:$R$335,0),3)</f>
        <v>0</v>
      </c>
      <c r="G709" s="9">
        <f t="shared" si="63"/>
        <v>0</v>
      </c>
      <c r="H709" s="11">
        <v>1.02</v>
      </c>
      <c r="I709" s="12" cm="1">
        <f t="array" ref="I709">INDEX(Debt[],MATCH(Debt[[#This Row],[Base Year]]&amp;Debt[[#This Row],[DistrictNumber]],Debt[[Fiscal Year]:[Fiscal Year]]&amp;Debt[[DistrictNumber]:[DistrictNumber]],0),9)*$H709</f>
        <v>0</v>
      </c>
      <c r="J709" s="15">
        <f>IF(Debt[[#This Row],[Unadjusted Maximum Revenue]]/(Debt[[#This Row],[Proposed Taxable Valuation]]/1000)&gt;Debt[[#This Row],[Max Debt RATE]],Debt[[#This Row],[Max Debt RATE]],Debt[[#This Row],[Unadjusted Maximum Revenue]]/(Debt[[#This Row],[Proposed Taxable Valuation]]/1000))</f>
        <v>0</v>
      </c>
      <c r="K709" s="26">
        <f>ROUND(Debt[[#This Row],[Proposed Taxable Valuation]]/1000*Debt[[#This Row],[Adjusted Rate]],0)</f>
        <v>0</v>
      </c>
      <c r="L709" s="19">
        <f t="shared" ref="L709:L772" si="68">I709-G709</f>
        <v>0</v>
      </c>
      <c r="M709" s="17">
        <f t="shared" si="64"/>
        <v>0</v>
      </c>
      <c r="N709" s="2">
        <v>494123182.02775103</v>
      </c>
      <c r="O709">
        <f>INDEX($R$3:$T$335,MATCH(Debt[[#This Row],[DistrictNumber]],$R$3:$R$335,0),3)</f>
        <v>0</v>
      </c>
      <c r="P709" s="9">
        <f t="shared" ref="P709:P772" si="69">N709/1000*O709</f>
        <v>0</v>
      </c>
    </row>
    <row r="710" spans="1:16" x14ac:dyDescent="0.35">
      <c r="A710" s="13">
        <v>2028</v>
      </c>
      <c r="B710" s="13">
        <f t="shared" si="67"/>
        <v>2027</v>
      </c>
      <c r="C710" t="s">
        <v>110</v>
      </c>
      <c r="D710" t="s">
        <v>111</v>
      </c>
      <c r="E710" s="5">
        <v>569497670.0108366</v>
      </c>
      <c r="F710" s="13">
        <f>INDEX($R$3:$T$335,MATCH(Debt[[#This Row],[DistrictNumber]],$R$3:$R$335,0),3)</f>
        <v>0</v>
      </c>
      <c r="G710" s="9">
        <f t="shared" si="63"/>
        <v>0</v>
      </c>
      <c r="H710" s="11">
        <v>1.02</v>
      </c>
      <c r="I710" s="12" cm="1">
        <f t="array" ref="I710">INDEX(Debt[],MATCH(Debt[[#This Row],[Base Year]]&amp;Debt[[#This Row],[DistrictNumber]],Debt[[Fiscal Year]:[Fiscal Year]]&amp;Debt[[DistrictNumber]:[DistrictNumber]],0),9)*$H710</f>
        <v>0</v>
      </c>
      <c r="J710" s="15">
        <f>IF(Debt[[#This Row],[Unadjusted Maximum Revenue]]/(Debt[[#This Row],[Proposed Taxable Valuation]]/1000)&gt;Debt[[#This Row],[Max Debt RATE]],Debt[[#This Row],[Max Debt RATE]],Debt[[#This Row],[Unadjusted Maximum Revenue]]/(Debt[[#This Row],[Proposed Taxable Valuation]]/1000))</f>
        <v>0</v>
      </c>
      <c r="K710" s="26">
        <f>ROUND(Debt[[#This Row],[Proposed Taxable Valuation]]/1000*Debt[[#This Row],[Adjusted Rate]],0)</f>
        <v>0</v>
      </c>
      <c r="L710" s="19">
        <f t="shared" si="68"/>
        <v>0</v>
      </c>
      <c r="M710" s="17">
        <f t="shared" si="64"/>
        <v>0</v>
      </c>
      <c r="N710" s="2">
        <v>459491326.68869555</v>
      </c>
      <c r="O710">
        <f>INDEX($R$3:$T$335,MATCH(Debt[[#This Row],[DistrictNumber]],$R$3:$R$335,0),3)</f>
        <v>0</v>
      </c>
      <c r="P710" s="9">
        <f t="shared" si="69"/>
        <v>0</v>
      </c>
    </row>
    <row r="711" spans="1:16" x14ac:dyDescent="0.35">
      <c r="A711" s="13">
        <v>2028</v>
      </c>
      <c r="B711" s="13">
        <f t="shared" si="67"/>
        <v>2027</v>
      </c>
      <c r="C711" t="s">
        <v>112</v>
      </c>
      <c r="D711" t="s">
        <v>113</v>
      </c>
      <c r="E711" s="5">
        <v>937408055.33673418</v>
      </c>
      <c r="F711" s="13">
        <f>INDEX($R$3:$T$335,MATCH(Debt[[#This Row],[DistrictNumber]],$R$3:$R$335,0),3)</f>
        <v>0</v>
      </c>
      <c r="G711" s="9">
        <f t="shared" si="63"/>
        <v>0</v>
      </c>
      <c r="H711" s="11">
        <v>1.02</v>
      </c>
      <c r="I711" s="12" cm="1">
        <f t="array" ref="I711">INDEX(Debt[],MATCH(Debt[[#This Row],[Base Year]]&amp;Debt[[#This Row],[DistrictNumber]],Debt[[Fiscal Year]:[Fiscal Year]]&amp;Debt[[DistrictNumber]:[DistrictNumber]],0),9)*$H711</f>
        <v>0</v>
      </c>
      <c r="J711" s="15">
        <f>IF(Debt[[#This Row],[Unadjusted Maximum Revenue]]/(Debt[[#This Row],[Proposed Taxable Valuation]]/1000)&gt;Debt[[#This Row],[Max Debt RATE]],Debt[[#This Row],[Max Debt RATE]],Debt[[#This Row],[Unadjusted Maximum Revenue]]/(Debt[[#This Row],[Proposed Taxable Valuation]]/1000))</f>
        <v>0</v>
      </c>
      <c r="K711" s="26">
        <f>ROUND(Debt[[#This Row],[Proposed Taxable Valuation]]/1000*Debt[[#This Row],[Adjusted Rate]],0)</f>
        <v>0</v>
      </c>
      <c r="L711" s="19">
        <f t="shared" si="68"/>
        <v>0</v>
      </c>
      <c r="M711" s="17">
        <f t="shared" si="64"/>
        <v>0</v>
      </c>
      <c r="N711" s="2">
        <v>773595519.46781349</v>
      </c>
      <c r="O711">
        <f>INDEX($R$3:$T$335,MATCH(Debt[[#This Row],[DistrictNumber]],$R$3:$R$335,0),3)</f>
        <v>0</v>
      </c>
      <c r="P711" s="9">
        <f t="shared" si="69"/>
        <v>0</v>
      </c>
    </row>
    <row r="712" spans="1:16" x14ac:dyDescent="0.35">
      <c r="A712" s="13">
        <v>2028</v>
      </c>
      <c r="B712" s="13">
        <f t="shared" si="67"/>
        <v>2027</v>
      </c>
      <c r="C712" t="s">
        <v>114</v>
      </c>
      <c r="D712" t="s">
        <v>115</v>
      </c>
      <c r="E712" s="5">
        <v>257420824.55319422</v>
      </c>
      <c r="F712" s="13">
        <f>INDEX($R$3:$T$335,MATCH(Debt[[#This Row],[DistrictNumber]],$R$3:$R$335,0),3)</f>
        <v>0</v>
      </c>
      <c r="G712" s="9">
        <f t="shared" si="63"/>
        <v>0</v>
      </c>
      <c r="H712" s="11">
        <v>1.02</v>
      </c>
      <c r="I712" s="12" cm="1">
        <f t="array" ref="I712">INDEX(Debt[],MATCH(Debt[[#This Row],[Base Year]]&amp;Debt[[#This Row],[DistrictNumber]],Debt[[Fiscal Year]:[Fiscal Year]]&amp;Debt[[DistrictNumber]:[DistrictNumber]],0),9)*$H712</f>
        <v>0</v>
      </c>
      <c r="J712" s="15">
        <f>IF(Debt[[#This Row],[Unadjusted Maximum Revenue]]/(Debt[[#This Row],[Proposed Taxable Valuation]]/1000)&gt;Debt[[#This Row],[Max Debt RATE]],Debt[[#This Row],[Max Debt RATE]],Debt[[#This Row],[Unadjusted Maximum Revenue]]/(Debt[[#This Row],[Proposed Taxable Valuation]]/1000))</f>
        <v>0</v>
      </c>
      <c r="K712" s="26">
        <f>ROUND(Debt[[#This Row],[Proposed Taxable Valuation]]/1000*Debt[[#This Row],[Adjusted Rate]],0)</f>
        <v>0</v>
      </c>
      <c r="L712" s="19">
        <f t="shared" si="68"/>
        <v>0</v>
      </c>
      <c r="M712" s="17">
        <f t="shared" si="64"/>
        <v>0</v>
      </c>
      <c r="N712" s="2">
        <v>234629054.51850936</v>
      </c>
      <c r="O712">
        <f>INDEX($R$3:$T$335,MATCH(Debt[[#This Row],[DistrictNumber]],$R$3:$R$335,0),3)</f>
        <v>0</v>
      </c>
      <c r="P712" s="9">
        <f t="shared" si="69"/>
        <v>0</v>
      </c>
    </row>
    <row r="713" spans="1:16" x14ac:dyDescent="0.35">
      <c r="A713" s="13">
        <v>2028</v>
      </c>
      <c r="B713" s="13">
        <f t="shared" si="67"/>
        <v>2027</v>
      </c>
      <c r="C713" t="s">
        <v>116</v>
      </c>
      <c r="D713" t="s">
        <v>117</v>
      </c>
      <c r="E713" s="5">
        <v>513412671.4703365</v>
      </c>
      <c r="F713" s="13">
        <f>INDEX($R$3:$T$335,MATCH(Debt[[#This Row],[DistrictNumber]],$R$3:$R$335,0),3)</f>
        <v>1.08883</v>
      </c>
      <c r="G713" s="9">
        <f t="shared" si="63"/>
        <v>559019.11907704652</v>
      </c>
      <c r="H713" s="11">
        <v>1.02</v>
      </c>
      <c r="I713" s="12" cm="1">
        <f t="array" ref="I713">INDEX(Debt[],MATCH(Debt[[#This Row],[Base Year]]&amp;Debt[[#This Row],[DistrictNumber]],Debt[[Fiscal Year]:[Fiscal Year]]&amp;Debt[[DistrictNumber]:[DistrictNumber]],0),9)*$H713</f>
        <v>438027.82793501462</v>
      </c>
      <c r="J713" s="15">
        <f>IF(Debt[[#This Row],[Unadjusted Maximum Revenue]]/(Debt[[#This Row],[Proposed Taxable Valuation]]/1000)&gt;Debt[[#This Row],[Max Debt RATE]],Debt[[#This Row],[Max Debt RATE]],Debt[[#This Row],[Unadjusted Maximum Revenue]]/(Debt[[#This Row],[Proposed Taxable Valuation]]/1000))</f>
        <v>0.85316910211929309</v>
      </c>
      <c r="K713" s="26">
        <f>ROUND(Debt[[#This Row],[Proposed Taxable Valuation]]/1000*Debt[[#This Row],[Adjusted Rate]],0)</f>
        <v>438028</v>
      </c>
      <c r="L713" s="19">
        <f t="shared" si="68"/>
        <v>-120991.2911420319</v>
      </c>
      <c r="M713" s="17">
        <f t="shared" si="64"/>
        <v>-0.23566089788070688</v>
      </c>
      <c r="N713" s="2">
        <v>420705210.7777015</v>
      </c>
      <c r="O713">
        <f>INDEX($R$3:$T$335,MATCH(Debt[[#This Row],[DistrictNumber]],$R$3:$R$335,0),3)</f>
        <v>1.08883</v>
      </c>
      <c r="P713" s="9">
        <f t="shared" si="69"/>
        <v>458076.45465108473</v>
      </c>
    </row>
    <row r="714" spans="1:16" x14ac:dyDescent="0.35">
      <c r="A714" s="13">
        <v>2028</v>
      </c>
      <c r="B714" s="13">
        <f t="shared" si="67"/>
        <v>2027</v>
      </c>
      <c r="C714" t="s">
        <v>118</v>
      </c>
      <c r="D714" t="s">
        <v>119</v>
      </c>
      <c r="E714" s="5">
        <v>494424137.36968118</v>
      </c>
      <c r="F714" s="13">
        <f>INDEX($R$3:$T$335,MATCH(Debt[[#This Row],[DistrictNumber]],$R$3:$R$335,0),3)</f>
        <v>0</v>
      </c>
      <c r="G714" s="9">
        <f t="shared" ref="G714:G777" si="70">E714/1000*F714</f>
        <v>0</v>
      </c>
      <c r="H714" s="11">
        <v>1.02</v>
      </c>
      <c r="I714" s="12" cm="1">
        <f t="array" ref="I714">INDEX(Debt[],MATCH(Debt[[#This Row],[Base Year]]&amp;Debt[[#This Row],[DistrictNumber]],Debt[[Fiscal Year]:[Fiscal Year]]&amp;Debt[[DistrictNumber]:[DistrictNumber]],0),9)*$H714</f>
        <v>0</v>
      </c>
      <c r="J714" s="15">
        <f>IF(Debt[[#This Row],[Unadjusted Maximum Revenue]]/(Debt[[#This Row],[Proposed Taxable Valuation]]/1000)&gt;Debt[[#This Row],[Max Debt RATE]],Debt[[#This Row],[Max Debt RATE]],Debt[[#This Row],[Unadjusted Maximum Revenue]]/(Debt[[#This Row],[Proposed Taxable Valuation]]/1000))</f>
        <v>0</v>
      </c>
      <c r="K714" s="26">
        <f>ROUND(Debt[[#This Row],[Proposed Taxable Valuation]]/1000*Debt[[#This Row],[Adjusted Rate]],0)</f>
        <v>0</v>
      </c>
      <c r="L714" s="19">
        <f t="shared" si="68"/>
        <v>0</v>
      </c>
      <c r="M714" s="17">
        <f t="shared" si="64"/>
        <v>0</v>
      </c>
      <c r="N714" s="2">
        <v>407757767.78462911</v>
      </c>
      <c r="O714">
        <f>INDEX($R$3:$T$335,MATCH(Debt[[#This Row],[DistrictNumber]],$R$3:$R$335,0),3)</f>
        <v>0</v>
      </c>
      <c r="P714" s="9">
        <f t="shared" si="69"/>
        <v>0</v>
      </c>
    </row>
    <row r="715" spans="1:16" x14ac:dyDescent="0.35">
      <c r="A715" s="13">
        <v>2028</v>
      </c>
      <c r="B715" s="13">
        <f t="shared" si="67"/>
        <v>2027</v>
      </c>
      <c r="C715" t="s">
        <v>120</v>
      </c>
      <c r="D715" t="s">
        <v>121</v>
      </c>
      <c r="E715" s="5">
        <v>767363505.09221089</v>
      </c>
      <c r="F715" s="13">
        <f>INDEX($R$3:$T$335,MATCH(Debt[[#This Row],[DistrictNumber]],$R$3:$R$335,0),3)</f>
        <v>0.55245</v>
      </c>
      <c r="G715" s="9">
        <f t="shared" si="70"/>
        <v>423929.96838819189</v>
      </c>
      <c r="H715" s="11">
        <v>1.02</v>
      </c>
      <c r="I715" s="12" cm="1">
        <f t="array" ref="I715">INDEX(Debt[],MATCH(Debt[[#This Row],[Base Year]]&amp;Debt[[#This Row],[DistrictNumber]],Debt[[Fiscal Year]:[Fiscal Year]]&amp;Debt[[DistrictNumber]:[DistrictNumber]],0),9)*$H715</f>
        <v>369494.90879096248</v>
      </c>
      <c r="J715" s="15">
        <f>IF(Debt[[#This Row],[Unadjusted Maximum Revenue]]/(Debt[[#This Row],[Proposed Taxable Valuation]]/1000)&gt;Debt[[#This Row],[Max Debt RATE]],Debt[[#This Row],[Max Debt RATE]],Debt[[#This Row],[Unadjusted Maximum Revenue]]/(Debt[[#This Row],[Proposed Taxable Valuation]]/1000))</f>
        <v>0.48151222509149927</v>
      </c>
      <c r="K715" s="26">
        <f>ROUND(Debt[[#This Row],[Proposed Taxable Valuation]]/1000*Debt[[#This Row],[Adjusted Rate]],0)</f>
        <v>369495</v>
      </c>
      <c r="L715" s="19">
        <f t="shared" si="68"/>
        <v>-54435.05959722941</v>
      </c>
      <c r="M715" s="17">
        <f t="shared" ref="M715:M778" si="71">J715-F715</f>
        <v>-7.0937774908500728E-2</v>
      </c>
      <c r="N715" s="2">
        <v>676043705.93280888</v>
      </c>
      <c r="O715">
        <f>INDEX($R$3:$T$335,MATCH(Debt[[#This Row],[DistrictNumber]],$R$3:$R$335,0),3)</f>
        <v>0.55245</v>
      </c>
      <c r="P715" s="9">
        <f t="shared" si="69"/>
        <v>373480.34534258029</v>
      </c>
    </row>
    <row r="716" spans="1:16" x14ac:dyDescent="0.35">
      <c r="A716" s="13">
        <v>2028</v>
      </c>
      <c r="B716" s="13">
        <f t="shared" si="67"/>
        <v>2027</v>
      </c>
      <c r="C716" t="s">
        <v>122</v>
      </c>
      <c r="D716" t="s">
        <v>123</v>
      </c>
      <c r="E716" s="5">
        <v>582232201.1072408</v>
      </c>
      <c r="F716" s="13">
        <f>INDEX($R$3:$T$335,MATCH(Debt[[#This Row],[DistrictNumber]],$R$3:$R$335,0),3)</f>
        <v>2.1242299999999998</v>
      </c>
      <c r="G716" s="9">
        <f t="shared" si="70"/>
        <v>1236795.1085580338</v>
      </c>
      <c r="H716" s="11">
        <v>1.02</v>
      </c>
      <c r="I716" s="12" cm="1">
        <f t="array" ref="I716">INDEX(Debt[],MATCH(Debt[[#This Row],[Base Year]]&amp;Debt[[#This Row],[DistrictNumber]],Debt[[Fiscal Year]:[Fiscal Year]]&amp;Debt[[DistrictNumber]:[DistrictNumber]],0),9)*$H716</f>
        <v>961412.12961396412</v>
      </c>
      <c r="J716" s="15">
        <f>IF(Debt[[#This Row],[Unadjusted Maximum Revenue]]/(Debt[[#This Row],[Proposed Taxable Valuation]]/1000)&gt;Debt[[#This Row],[Max Debt RATE]],Debt[[#This Row],[Max Debt RATE]],Debt[[#This Row],[Unadjusted Maximum Revenue]]/(Debt[[#This Row],[Proposed Taxable Valuation]]/1000))</f>
        <v>1.6512520739760366</v>
      </c>
      <c r="K716" s="26">
        <f>ROUND(Debt[[#This Row],[Proposed Taxable Valuation]]/1000*Debt[[#This Row],[Adjusted Rate]],0)</f>
        <v>961412</v>
      </c>
      <c r="L716" s="19">
        <f t="shared" si="68"/>
        <v>-275382.97894406971</v>
      </c>
      <c r="M716" s="17">
        <f t="shared" si="71"/>
        <v>-0.47297792602396327</v>
      </c>
      <c r="N716" s="2">
        <v>466718514.24061668</v>
      </c>
      <c r="O716">
        <f>INDEX($R$3:$T$335,MATCH(Debt[[#This Row],[DistrictNumber]],$R$3:$R$335,0),3)</f>
        <v>2.1242299999999998</v>
      </c>
      <c r="P716" s="9">
        <f t="shared" si="69"/>
        <v>991417.4695053451</v>
      </c>
    </row>
    <row r="717" spans="1:16" x14ac:dyDescent="0.35">
      <c r="A717" s="13">
        <v>2028</v>
      </c>
      <c r="B717" s="13">
        <f t="shared" si="67"/>
        <v>2027</v>
      </c>
      <c r="C717" t="s">
        <v>124</v>
      </c>
      <c r="D717" t="s">
        <v>125</v>
      </c>
      <c r="E717" s="5">
        <v>157935078.57464501</v>
      </c>
      <c r="F717" s="13">
        <f>INDEX($R$3:$T$335,MATCH(Debt[[#This Row],[DistrictNumber]],$R$3:$R$335,0),3)</f>
        <v>0</v>
      </c>
      <c r="G717" s="9">
        <f t="shared" si="70"/>
        <v>0</v>
      </c>
      <c r="H717" s="11">
        <v>1.02</v>
      </c>
      <c r="I717" s="12" cm="1">
        <f t="array" ref="I717">INDEX(Debt[],MATCH(Debt[[#This Row],[Base Year]]&amp;Debt[[#This Row],[DistrictNumber]],Debt[[Fiscal Year]:[Fiscal Year]]&amp;Debt[[DistrictNumber]:[DistrictNumber]],0),9)*$H717</f>
        <v>0</v>
      </c>
      <c r="J717" s="15">
        <f>IF(Debt[[#This Row],[Unadjusted Maximum Revenue]]/(Debt[[#This Row],[Proposed Taxable Valuation]]/1000)&gt;Debt[[#This Row],[Max Debt RATE]],Debt[[#This Row],[Max Debt RATE]],Debt[[#This Row],[Unadjusted Maximum Revenue]]/(Debt[[#This Row],[Proposed Taxable Valuation]]/1000))</f>
        <v>0</v>
      </c>
      <c r="K717" s="26">
        <f>ROUND(Debt[[#This Row],[Proposed Taxable Valuation]]/1000*Debt[[#This Row],[Adjusted Rate]],0)</f>
        <v>0</v>
      </c>
      <c r="L717" s="19">
        <f t="shared" si="68"/>
        <v>0</v>
      </c>
      <c r="M717" s="17">
        <f t="shared" si="71"/>
        <v>0</v>
      </c>
      <c r="N717" s="2">
        <v>129653467.59469558</v>
      </c>
      <c r="O717">
        <f>INDEX($R$3:$T$335,MATCH(Debt[[#This Row],[DistrictNumber]],$R$3:$R$335,0),3)</f>
        <v>0</v>
      </c>
      <c r="P717" s="9">
        <f t="shared" si="69"/>
        <v>0</v>
      </c>
    </row>
    <row r="718" spans="1:16" x14ac:dyDescent="0.35">
      <c r="A718" s="13">
        <v>2028</v>
      </c>
      <c r="B718" s="13">
        <f t="shared" si="67"/>
        <v>2027</v>
      </c>
      <c r="C718" t="s">
        <v>126</v>
      </c>
      <c r="D718" t="s">
        <v>127</v>
      </c>
      <c r="E718" s="5">
        <v>437578205.24324596</v>
      </c>
      <c r="F718" s="13">
        <f>INDEX($R$3:$T$335,MATCH(Debt[[#This Row],[DistrictNumber]],$R$3:$R$335,0),3)</f>
        <v>0</v>
      </c>
      <c r="G718" s="9">
        <f t="shared" si="70"/>
        <v>0</v>
      </c>
      <c r="H718" s="11">
        <v>1.02</v>
      </c>
      <c r="I718" s="12" cm="1">
        <f t="array" ref="I718">INDEX(Debt[],MATCH(Debt[[#This Row],[Base Year]]&amp;Debt[[#This Row],[DistrictNumber]],Debt[[Fiscal Year]:[Fiscal Year]]&amp;Debt[[DistrictNumber]:[DistrictNumber]],0),9)*$H718</f>
        <v>0</v>
      </c>
      <c r="J718" s="15">
        <f>IF(Debt[[#This Row],[Unadjusted Maximum Revenue]]/(Debt[[#This Row],[Proposed Taxable Valuation]]/1000)&gt;Debt[[#This Row],[Max Debt RATE]],Debt[[#This Row],[Max Debt RATE]],Debt[[#This Row],[Unadjusted Maximum Revenue]]/(Debt[[#This Row],[Proposed Taxable Valuation]]/1000))</f>
        <v>0</v>
      </c>
      <c r="K718" s="26">
        <f>ROUND(Debt[[#This Row],[Proposed Taxable Valuation]]/1000*Debt[[#This Row],[Adjusted Rate]],0)</f>
        <v>0</v>
      </c>
      <c r="L718" s="19">
        <f t="shared" si="68"/>
        <v>0</v>
      </c>
      <c r="M718" s="17">
        <f t="shared" si="71"/>
        <v>0</v>
      </c>
      <c r="N718" s="2">
        <v>398490572.97605449</v>
      </c>
      <c r="O718">
        <f>INDEX($R$3:$T$335,MATCH(Debt[[#This Row],[DistrictNumber]],$R$3:$R$335,0),3)</f>
        <v>0</v>
      </c>
      <c r="P718" s="9">
        <f t="shared" si="69"/>
        <v>0</v>
      </c>
    </row>
    <row r="719" spans="1:16" x14ac:dyDescent="0.35">
      <c r="A719" s="13">
        <v>2028</v>
      </c>
      <c r="B719" s="13">
        <f t="shared" si="67"/>
        <v>2027</v>
      </c>
      <c r="C719" t="s">
        <v>128</v>
      </c>
      <c r="D719" t="s">
        <v>129</v>
      </c>
      <c r="E719" s="5">
        <v>547901904.02851415</v>
      </c>
      <c r="F719" s="13">
        <f>INDEX($R$3:$T$335,MATCH(Debt[[#This Row],[DistrictNumber]],$R$3:$R$335,0),3)</f>
        <v>0</v>
      </c>
      <c r="G719" s="9">
        <f t="shared" si="70"/>
        <v>0</v>
      </c>
      <c r="H719" s="11">
        <v>1.02</v>
      </c>
      <c r="I719" s="12" cm="1">
        <f t="array" ref="I719">INDEX(Debt[],MATCH(Debt[[#This Row],[Base Year]]&amp;Debt[[#This Row],[DistrictNumber]],Debt[[Fiscal Year]:[Fiscal Year]]&amp;Debt[[DistrictNumber]:[DistrictNumber]],0),9)*$H719</f>
        <v>0</v>
      </c>
      <c r="J719" s="15">
        <f>IF(Debt[[#This Row],[Unadjusted Maximum Revenue]]/(Debt[[#This Row],[Proposed Taxable Valuation]]/1000)&gt;Debt[[#This Row],[Max Debt RATE]],Debt[[#This Row],[Max Debt RATE]],Debt[[#This Row],[Unadjusted Maximum Revenue]]/(Debt[[#This Row],[Proposed Taxable Valuation]]/1000))</f>
        <v>0</v>
      </c>
      <c r="K719" s="26">
        <f>ROUND(Debt[[#This Row],[Proposed Taxable Valuation]]/1000*Debt[[#This Row],[Adjusted Rate]],0)</f>
        <v>0</v>
      </c>
      <c r="L719" s="19">
        <f t="shared" si="68"/>
        <v>0</v>
      </c>
      <c r="M719" s="17">
        <f t="shared" si="71"/>
        <v>0</v>
      </c>
      <c r="N719" s="2">
        <v>431816006.98147136</v>
      </c>
      <c r="O719">
        <f>INDEX($R$3:$T$335,MATCH(Debt[[#This Row],[DistrictNumber]],$R$3:$R$335,0),3)</f>
        <v>0</v>
      </c>
      <c r="P719" s="9">
        <f t="shared" si="69"/>
        <v>0</v>
      </c>
    </row>
    <row r="720" spans="1:16" x14ac:dyDescent="0.35">
      <c r="A720" s="13">
        <v>2028</v>
      </c>
      <c r="B720" s="13">
        <f t="shared" si="67"/>
        <v>2027</v>
      </c>
      <c r="C720" t="s">
        <v>130</v>
      </c>
      <c r="D720" t="s">
        <v>131</v>
      </c>
      <c r="E720" s="5">
        <v>2703229561.1828728</v>
      </c>
      <c r="F720" s="13">
        <f>INDEX($R$3:$T$335,MATCH(Debt[[#This Row],[DistrictNumber]],$R$3:$R$335,0),3)</f>
        <v>4.0497800000000002</v>
      </c>
      <c r="G720" s="9">
        <f t="shared" si="70"/>
        <v>10947485.012287175</v>
      </c>
      <c r="H720" s="11">
        <v>1.02</v>
      </c>
      <c r="I720" s="12" cm="1">
        <f t="array" ref="I720">INDEX(Debt[],MATCH(Debt[[#This Row],[Base Year]]&amp;Debt[[#This Row],[DistrictNumber]],Debt[[Fiscal Year]:[Fiscal Year]]&amp;Debt[[DistrictNumber]:[DistrictNumber]],0),9)*$H720</f>
        <v>7683707.0506668808</v>
      </c>
      <c r="J720" s="15">
        <f>IF(Debt[[#This Row],[Unadjusted Maximum Revenue]]/(Debt[[#This Row],[Proposed Taxable Valuation]]/1000)&gt;Debt[[#This Row],[Max Debt RATE]],Debt[[#This Row],[Max Debt RATE]],Debt[[#This Row],[Unadjusted Maximum Revenue]]/(Debt[[#This Row],[Proposed Taxable Valuation]]/1000))</f>
        <v>2.8424175145911996</v>
      </c>
      <c r="K720" s="26">
        <f>ROUND(Debt[[#This Row],[Proposed Taxable Valuation]]/1000*Debt[[#This Row],[Adjusted Rate]],0)</f>
        <v>7683707</v>
      </c>
      <c r="L720" s="19">
        <f t="shared" si="68"/>
        <v>-3263777.9616202945</v>
      </c>
      <c r="M720" s="17">
        <f t="shared" si="71"/>
        <v>-1.2073624854088005</v>
      </c>
      <c r="N720" s="2">
        <v>2086862606.1574678</v>
      </c>
      <c r="O720">
        <f>INDEX($R$3:$T$335,MATCH(Debt[[#This Row],[DistrictNumber]],$R$3:$R$335,0),3)</f>
        <v>4.0497800000000002</v>
      </c>
      <c r="P720" s="9">
        <f t="shared" si="69"/>
        <v>8451334.4451643899</v>
      </c>
    </row>
    <row r="721" spans="1:16" x14ac:dyDescent="0.35">
      <c r="A721" s="13">
        <v>2028</v>
      </c>
      <c r="B721" s="13">
        <f t="shared" si="67"/>
        <v>2027</v>
      </c>
      <c r="C721" t="s">
        <v>132</v>
      </c>
      <c r="D721" t="s">
        <v>133</v>
      </c>
      <c r="E721" s="5">
        <v>1827771029.3620884</v>
      </c>
      <c r="F721" s="13">
        <f>INDEX($R$3:$T$335,MATCH(Debt[[#This Row],[DistrictNumber]],$R$3:$R$335,0),3)</f>
        <v>1.20835</v>
      </c>
      <c r="G721" s="9">
        <f t="shared" si="70"/>
        <v>2208587.1233296799</v>
      </c>
      <c r="H721" s="11">
        <v>1.02</v>
      </c>
      <c r="I721" s="12" cm="1">
        <f t="array" ref="I721">INDEX(Debt[],MATCH(Debt[[#This Row],[Base Year]]&amp;Debt[[#This Row],[DistrictNumber]],Debt[[Fiscal Year]:[Fiscal Year]]&amp;Debt[[DistrictNumber]:[DistrictNumber]],0),9)*$H721</f>
        <v>1557064.2393498023</v>
      </c>
      <c r="J721" s="15">
        <f>IF(Debt[[#This Row],[Unadjusted Maximum Revenue]]/(Debt[[#This Row],[Proposed Taxable Valuation]]/1000)&gt;Debt[[#This Row],[Max Debt RATE]],Debt[[#This Row],[Max Debt RATE]],Debt[[#This Row],[Unadjusted Maximum Revenue]]/(Debt[[#This Row],[Proposed Taxable Valuation]]/1000))</f>
        <v>0.85189239480025802</v>
      </c>
      <c r="K721" s="26">
        <f>ROUND(Debt[[#This Row],[Proposed Taxable Valuation]]/1000*Debt[[#This Row],[Adjusted Rate]],0)</f>
        <v>1557064</v>
      </c>
      <c r="L721" s="19">
        <f t="shared" si="68"/>
        <v>-651522.88397987769</v>
      </c>
      <c r="M721" s="17">
        <f t="shared" si="71"/>
        <v>-0.35645760519974201</v>
      </c>
      <c r="N721" s="2">
        <v>1378395221.1513979</v>
      </c>
      <c r="O721">
        <f>INDEX($R$3:$T$335,MATCH(Debt[[#This Row],[DistrictNumber]],$R$3:$R$335,0),3)</f>
        <v>1.20835</v>
      </c>
      <c r="P721" s="9">
        <f t="shared" si="69"/>
        <v>1665583.8654782919</v>
      </c>
    </row>
    <row r="722" spans="1:16" x14ac:dyDescent="0.35">
      <c r="A722" s="13">
        <v>2028</v>
      </c>
      <c r="B722" s="13">
        <f t="shared" si="67"/>
        <v>2027</v>
      </c>
      <c r="C722" t="s">
        <v>134</v>
      </c>
      <c r="D722" t="s">
        <v>135</v>
      </c>
      <c r="E722" s="5">
        <v>1338069194.3734074</v>
      </c>
      <c r="F722" s="13">
        <f>INDEX($R$3:$T$335,MATCH(Debt[[#This Row],[DistrictNumber]],$R$3:$R$335,0),3)</f>
        <v>2.6995200000000001</v>
      </c>
      <c r="G722" s="9">
        <f t="shared" si="70"/>
        <v>3612144.5515949009</v>
      </c>
      <c r="H722" s="11">
        <v>1.02</v>
      </c>
      <c r="I722" s="12" cm="1">
        <f t="array" ref="I722">INDEX(Debt[],MATCH(Debt[[#This Row],[Base Year]]&amp;Debt[[#This Row],[DistrictNumber]],Debt[[Fiscal Year]:[Fiscal Year]]&amp;Debt[[DistrictNumber]:[DistrictNumber]],0),9)*$H722</f>
        <v>2888374.8096869257</v>
      </c>
      <c r="J722" s="15">
        <f>IF(Debt[[#This Row],[Unadjusted Maximum Revenue]]/(Debt[[#This Row],[Proposed Taxable Valuation]]/1000)&gt;Debt[[#This Row],[Max Debt RATE]],Debt[[#This Row],[Max Debt RATE]],Debt[[#This Row],[Unadjusted Maximum Revenue]]/(Debt[[#This Row],[Proposed Taxable Valuation]]/1000))</f>
        <v>2.1586139355367919</v>
      </c>
      <c r="K722" s="26">
        <f>ROUND(Debt[[#This Row],[Proposed Taxable Valuation]]/1000*Debt[[#This Row],[Adjusted Rate]],0)</f>
        <v>2888375</v>
      </c>
      <c r="L722" s="19">
        <f t="shared" si="68"/>
        <v>-723769.74190797517</v>
      </c>
      <c r="M722" s="17">
        <f t="shared" si="71"/>
        <v>-0.54090606446320821</v>
      </c>
      <c r="N722" s="2">
        <v>1058145759.8864537</v>
      </c>
      <c r="O722">
        <f>INDEX($R$3:$T$335,MATCH(Debt[[#This Row],[DistrictNumber]],$R$3:$R$335,0),3)</f>
        <v>2.6995200000000001</v>
      </c>
      <c r="P722" s="9">
        <f t="shared" si="69"/>
        <v>2856485.6417286801</v>
      </c>
    </row>
    <row r="723" spans="1:16" x14ac:dyDescent="0.35">
      <c r="A723" s="13">
        <v>2028</v>
      </c>
      <c r="B723" s="13">
        <f t="shared" si="67"/>
        <v>2027</v>
      </c>
      <c r="C723" t="s">
        <v>136</v>
      </c>
      <c r="D723" t="s">
        <v>137</v>
      </c>
      <c r="E723" s="5">
        <v>412512333.27295649</v>
      </c>
      <c r="F723" s="13">
        <f>INDEX($R$3:$T$335,MATCH(Debt[[#This Row],[DistrictNumber]],$R$3:$R$335,0),3)</f>
        <v>2.6909399999999999</v>
      </c>
      <c r="G723" s="9">
        <f t="shared" si="70"/>
        <v>1110045.9380975296</v>
      </c>
      <c r="H723" s="11">
        <v>1.02</v>
      </c>
      <c r="I723" s="12" cm="1">
        <f t="array" ref="I723">INDEX(Debt[],MATCH(Debt[[#This Row],[Base Year]]&amp;Debt[[#This Row],[DistrictNumber]],Debt[[Fiscal Year]:[Fiscal Year]]&amp;Debt[[DistrictNumber]:[DistrictNumber]],0),9)*$H723</f>
        <v>883208.84716062073</v>
      </c>
      <c r="J723" s="15">
        <f>IF(Debt[[#This Row],[Unadjusted Maximum Revenue]]/(Debt[[#This Row],[Proposed Taxable Valuation]]/1000)&gt;Debt[[#This Row],[Max Debt RATE]],Debt[[#This Row],[Max Debt RATE]],Debt[[#This Row],[Unadjusted Maximum Revenue]]/(Debt[[#This Row],[Proposed Taxable Valuation]]/1000))</f>
        <v>2.1410483418836539</v>
      </c>
      <c r="K723" s="26">
        <f>ROUND(Debt[[#This Row],[Proposed Taxable Valuation]]/1000*Debt[[#This Row],[Adjusted Rate]],0)</f>
        <v>883209</v>
      </c>
      <c r="L723" s="19">
        <f t="shared" si="68"/>
        <v>-226837.09093690885</v>
      </c>
      <c r="M723" s="17">
        <f t="shared" si="71"/>
        <v>-0.54989165811634599</v>
      </c>
      <c r="N723" s="2">
        <v>334692623.4647423</v>
      </c>
      <c r="O723">
        <f>INDEX($R$3:$T$335,MATCH(Debt[[#This Row],[DistrictNumber]],$R$3:$R$335,0),3)</f>
        <v>2.6909399999999999</v>
      </c>
      <c r="P723" s="9">
        <f t="shared" si="69"/>
        <v>900637.76818621368</v>
      </c>
    </row>
    <row r="724" spans="1:16" x14ac:dyDescent="0.35">
      <c r="A724" s="13">
        <v>2028</v>
      </c>
      <c r="B724" s="13">
        <f t="shared" si="67"/>
        <v>2027</v>
      </c>
      <c r="C724" t="s">
        <v>138</v>
      </c>
      <c r="D724" t="s">
        <v>139</v>
      </c>
      <c r="E724" s="5">
        <v>4058695558.9064107</v>
      </c>
      <c r="F724" s="13">
        <f>INDEX($R$3:$T$335,MATCH(Debt[[#This Row],[DistrictNumber]],$R$3:$R$335,0),3)</f>
        <v>4.05</v>
      </c>
      <c r="G724" s="9">
        <f t="shared" si="70"/>
        <v>16437717.013570962</v>
      </c>
      <c r="H724" s="11">
        <v>1.02</v>
      </c>
      <c r="I724" s="12" cm="1">
        <f t="array" ref="I724">INDEX(Debt[],MATCH(Debt[[#This Row],[Base Year]]&amp;Debt[[#This Row],[DistrictNumber]],Debt[[Fiscal Year]:[Fiscal Year]]&amp;Debt[[DistrictNumber]:[DistrictNumber]],0),9)*$H724</f>
        <v>12474292.074600061</v>
      </c>
      <c r="J724" s="15">
        <f>IF(Debt[[#This Row],[Unadjusted Maximum Revenue]]/(Debt[[#This Row],[Proposed Taxable Valuation]]/1000)&gt;Debt[[#This Row],[Max Debt RATE]],Debt[[#This Row],[Max Debt RATE]],Debt[[#This Row],[Unadjusted Maximum Revenue]]/(Debt[[#This Row],[Proposed Taxable Valuation]]/1000))</f>
        <v>3.0734732116643846</v>
      </c>
      <c r="K724" s="26">
        <f>ROUND(Debt[[#This Row],[Proposed Taxable Valuation]]/1000*Debt[[#This Row],[Adjusted Rate]],0)</f>
        <v>12474292</v>
      </c>
      <c r="L724" s="19">
        <f t="shared" si="68"/>
        <v>-3963424.9389709011</v>
      </c>
      <c r="M724" s="17">
        <f t="shared" si="71"/>
        <v>-0.97652678833561524</v>
      </c>
      <c r="N724" s="2">
        <v>3226831758.5441146</v>
      </c>
      <c r="O724">
        <f>INDEX($R$3:$T$335,MATCH(Debt[[#This Row],[DistrictNumber]],$R$3:$R$335,0),3)</f>
        <v>4.05</v>
      </c>
      <c r="P724" s="9">
        <f t="shared" si="69"/>
        <v>13068668.622103663</v>
      </c>
    </row>
    <row r="725" spans="1:16" x14ac:dyDescent="0.35">
      <c r="A725" s="13">
        <v>2028</v>
      </c>
      <c r="B725" s="13">
        <f t="shared" si="67"/>
        <v>2027</v>
      </c>
      <c r="C725" t="s">
        <v>140</v>
      </c>
      <c r="D725" t="s">
        <v>141</v>
      </c>
      <c r="E725" s="5">
        <v>292886268.52089238</v>
      </c>
      <c r="F725" s="13">
        <f>INDEX($R$3:$T$335,MATCH(Debt[[#This Row],[DistrictNumber]],$R$3:$R$335,0),3)</f>
        <v>4.05</v>
      </c>
      <c r="G725" s="9">
        <f t="shared" si="70"/>
        <v>1186189.387509614</v>
      </c>
      <c r="H725" s="11">
        <v>1.02</v>
      </c>
      <c r="I725" s="12" cm="1">
        <f t="array" ref="I725">INDEX(Debt[],MATCH(Debt[[#This Row],[Base Year]]&amp;Debt[[#This Row],[DistrictNumber]],Debt[[Fiscal Year]:[Fiscal Year]]&amp;Debt[[DistrictNumber]:[DistrictNumber]],0),9)*$H725</f>
        <v>969048.72789390001</v>
      </c>
      <c r="J725" s="15">
        <f>IF(Debt[[#This Row],[Unadjusted Maximum Revenue]]/(Debt[[#This Row],[Proposed Taxable Valuation]]/1000)&gt;Debt[[#This Row],[Max Debt RATE]],Debt[[#This Row],[Max Debt RATE]],Debt[[#This Row],[Unadjusted Maximum Revenue]]/(Debt[[#This Row],[Proposed Taxable Valuation]]/1000))</f>
        <v>3.3086178221590989</v>
      </c>
      <c r="K725" s="26">
        <f>ROUND(Debt[[#This Row],[Proposed Taxable Valuation]]/1000*Debt[[#This Row],[Adjusted Rate]],0)</f>
        <v>969049</v>
      </c>
      <c r="L725" s="19">
        <f t="shared" si="68"/>
        <v>-217140.65961571399</v>
      </c>
      <c r="M725" s="17">
        <f t="shared" si="71"/>
        <v>-0.74138217784090088</v>
      </c>
      <c r="N725" s="2">
        <v>238960088.85311213</v>
      </c>
      <c r="O725">
        <f>INDEX($R$3:$T$335,MATCH(Debt[[#This Row],[DistrictNumber]],$R$3:$R$335,0),3)</f>
        <v>4.05</v>
      </c>
      <c r="P725" s="9">
        <f t="shared" si="69"/>
        <v>967788.35985510412</v>
      </c>
    </row>
    <row r="726" spans="1:16" x14ac:dyDescent="0.35">
      <c r="A726" s="13">
        <v>2028</v>
      </c>
      <c r="B726" s="13">
        <f t="shared" si="67"/>
        <v>2027</v>
      </c>
      <c r="C726" t="s">
        <v>142</v>
      </c>
      <c r="D726" t="s">
        <v>143</v>
      </c>
      <c r="E726" s="5">
        <v>484925633.68758631</v>
      </c>
      <c r="F726" s="13">
        <f>INDEX($R$3:$T$335,MATCH(Debt[[#This Row],[DistrictNumber]],$R$3:$R$335,0),3)</f>
        <v>2.2284700000000002</v>
      </c>
      <c r="G726" s="9">
        <f t="shared" si="70"/>
        <v>1080642.2269037755</v>
      </c>
      <c r="H726" s="11">
        <v>1.02</v>
      </c>
      <c r="I726" s="12" cm="1">
        <f t="array" ref="I726">INDEX(Debt[],MATCH(Debt[[#This Row],[Base Year]]&amp;Debt[[#This Row],[DistrictNumber]],Debt[[Fiscal Year]:[Fiscal Year]]&amp;Debt[[DistrictNumber]:[DistrictNumber]],0),9)*$H726</f>
        <v>927232.05580987607</v>
      </c>
      <c r="J726" s="15">
        <f>IF(Debt[[#This Row],[Unadjusted Maximum Revenue]]/(Debt[[#This Row],[Proposed Taxable Valuation]]/1000)&gt;Debt[[#This Row],[Max Debt RATE]],Debt[[#This Row],[Max Debt RATE]],Debt[[#This Row],[Unadjusted Maximum Revenue]]/(Debt[[#This Row],[Proposed Taxable Valuation]]/1000))</f>
        <v>1.9121118608616305</v>
      </c>
      <c r="K726" s="26">
        <f>ROUND(Debt[[#This Row],[Proposed Taxable Valuation]]/1000*Debt[[#This Row],[Adjusted Rate]],0)</f>
        <v>927232</v>
      </c>
      <c r="L726" s="19">
        <f t="shared" si="68"/>
        <v>-153410.17109389941</v>
      </c>
      <c r="M726" s="17">
        <f t="shared" si="71"/>
        <v>-0.31635813913836963</v>
      </c>
      <c r="N726" s="2">
        <v>418319656.81070626</v>
      </c>
      <c r="O726">
        <f>INDEX($R$3:$T$335,MATCH(Debt[[#This Row],[DistrictNumber]],$R$3:$R$335,0),3)</f>
        <v>2.2284700000000002</v>
      </c>
      <c r="P726" s="9">
        <f t="shared" si="69"/>
        <v>932212.80561295466</v>
      </c>
    </row>
    <row r="727" spans="1:16" x14ac:dyDescent="0.35">
      <c r="A727" s="13">
        <v>2028</v>
      </c>
      <c r="B727" s="13">
        <f t="shared" si="67"/>
        <v>2027</v>
      </c>
      <c r="C727" t="s">
        <v>144</v>
      </c>
      <c r="D727" t="s">
        <v>145</v>
      </c>
      <c r="E727" s="5">
        <v>374553092.15393692</v>
      </c>
      <c r="F727" s="13">
        <f>INDEX($R$3:$T$335,MATCH(Debt[[#This Row],[DistrictNumber]],$R$3:$R$335,0),3)</f>
        <v>0</v>
      </c>
      <c r="G727" s="9">
        <f t="shared" si="70"/>
        <v>0</v>
      </c>
      <c r="H727" s="11">
        <v>1.02</v>
      </c>
      <c r="I727" s="12" cm="1">
        <f t="array" ref="I727">INDEX(Debt[],MATCH(Debt[[#This Row],[Base Year]]&amp;Debt[[#This Row],[DistrictNumber]],Debt[[Fiscal Year]:[Fiscal Year]]&amp;Debt[[DistrictNumber]:[DistrictNumber]],0),9)*$H727</f>
        <v>0</v>
      </c>
      <c r="J727" s="15">
        <f>IF(Debt[[#This Row],[Unadjusted Maximum Revenue]]/(Debt[[#This Row],[Proposed Taxable Valuation]]/1000)&gt;Debt[[#This Row],[Max Debt RATE]],Debt[[#This Row],[Max Debt RATE]],Debt[[#This Row],[Unadjusted Maximum Revenue]]/(Debt[[#This Row],[Proposed Taxable Valuation]]/1000))</f>
        <v>0</v>
      </c>
      <c r="K727" s="26">
        <f>ROUND(Debt[[#This Row],[Proposed Taxable Valuation]]/1000*Debt[[#This Row],[Adjusted Rate]],0)</f>
        <v>0</v>
      </c>
      <c r="L727" s="19">
        <f t="shared" si="68"/>
        <v>0</v>
      </c>
      <c r="M727" s="17">
        <f t="shared" si="71"/>
        <v>0</v>
      </c>
      <c r="N727" s="2">
        <v>328212397.70707089</v>
      </c>
      <c r="O727">
        <f>INDEX($R$3:$T$335,MATCH(Debt[[#This Row],[DistrictNumber]],$R$3:$R$335,0),3)</f>
        <v>0</v>
      </c>
      <c r="P727" s="9">
        <f t="shared" si="69"/>
        <v>0</v>
      </c>
    </row>
    <row r="728" spans="1:16" x14ac:dyDescent="0.35">
      <c r="A728" s="13">
        <v>2028</v>
      </c>
      <c r="B728" s="13">
        <f t="shared" si="67"/>
        <v>2027</v>
      </c>
      <c r="C728" t="s">
        <v>146</v>
      </c>
      <c r="D728" t="s">
        <v>147</v>
      </c>
      <c r="E728" s="5">
        <v>310670833.7799589</v>
      </c>
      <c r="F728" s="13">
        <f>INDEX($R$3:$T$335,MATCH(Debt[[#This Row],[DistrictNumber]],$R$3:$R$335,0),3)</f>
        <v>0</v>
      </c>
      <c r="G728" s="9">
        <f t="shared" si="70"/>
        <v>0</v>
      </c>
      <c r="H728" s="11">
        <v>1.02</v>
      </c>
      <c r="I728" s="12" cm="1">
        <f t="array" ref="I728">INDEX(Debt[],MATCH(Debt[[#This Row],[Base Year]]&amp;Debt[[#This Row],[DistrictNumber]],Debt[[Fiscal Year]:[Fiscal Year]]&amp;Debt[[DistrictNumber]:[DistrictNumber]],0),9)*$H728</f>
        <v>0</v>
      </c>
      <c r="J728" s="15">
        <f>IF(Debt[[#This Row],[Unadjusted Maximum Revenue]]/(Debt[[#This Row],[Proposed Taxable Valuation]]/1000)&gt;Debt[[#This Row],[Max Debt RATE]],Debt[[#This Row],[Max Debt RATE]],Debt[[#This Row],[Unadjusted Maximum Revenue]]/(Debt[[#This Row],[Proposed Taxable Valuation]]/1000))</f>
        <v>0</v>
      </c>
      <c r="K728" s="26">
        <f>ROUND(Debt[[#This Row],[Proposed Taxable Valuation]]/1000*Debt[[#This Row],[Adjusted Rate]],0)</f>
        <v>0</v>
      </c>
      <c r="L728" s="19">
        <f t="shared" si="68"/>
        <v>0</v>
      </c>
      <c r="M728" s="17">
        <f t="shared" si="71"/>
        <v>0</v>
      </c>
      <c r="N728" s="2">
        <v>275249958.57087785</v>
      </c>
      <c r="O728">
        <f>INDEX($R$3:$T$335,MATCH(Debt[[#This Row],[DistrictNumber]],$R$3:$R$335,0),3)</f>
        <v>0</v>
      </c>
      <c r="P728" s="9">
        <f t="shared" si="69"/>
        <v>0</v>
      </c>
    </row>
    <row r="729" spans="1:16" x14ac:dyDescent="0.35">
      <c r="A729" s="13">
        <v>2028</v>
      </c>
      <c r="B729" s="13">
        <f t="shared" si="67"/>
        <v>2027</v>
      </c>
      <c r="C729" t="s">
        <v>148</v>
      </c>
      <c r="D729" t="s">
        <v>149</v>
      </c>
      <c r="E729" s="5">
        <v>448977984.93341786</v>
      </c>
      <c r="F729" s="13">
        <f>INDEX($R$3:$T$335,MATCH(Debt[[#This Row],[DistrictNumber]],$R$3:$R$335,0),3)</f>
        <v>4.05</v>
      </c>
      <c r="G729" s="9">
        <f t="shared" si="70"/>
        <v>1818360.8389803423</v>
      </c>
      <c r="H729" s="11">
        <v>1.02</v>
      </c>
      <c r="I729" s="12" cm="1">
        <f t="array" ref="I729">INDEX(Debt[],MATCH(Debt[[#This Row],[Base Year]]&amp;Debt[[#This Row],[DistrictNumber]],Debt[[Fiscal Year]:[Fiscal Year]]&amp;Debt[[DistrictNumber]:[DistrictNumber]],0),9)*$H729</f>
        <v>1535145.47366958</v>
      </c>
      <c r="J729" s="15">
        <f>IF(Debt[[#This Row],[Unadjusted Maximum Revenue]]/(Debt[[#This Row],[Proposed Taxable Valuation]]/1000)&gt;Debt[[#This Row],[Max Debt RATE]],Debt[[#This Row],[Max Debt RATE]],Debt[[#This Row],[Unadjusted Maximum Revenue]]/(Debt[[#This Row],[Proposed Taxable Valuation]]/1000))</f>
        <v>3.4191998832576114</v>
      </c>
      <c r="K729" s="26">
        <f>ROUND(Debt[[#This Row],[Proposed Taxable Valuation]]/1000*Debt[[#This Row],[Adjusted Rate]],0)</f>
        <v>1535145</v>
      </c>
      <c r="L729" s="19">
        <f t="shared" si="68"/>
        <v>-283215.36531076231</v>
      </c>
      <c r="M729" s="17">
        <f t="shared" si="71"/>
        <v>-0.63080011674238845</v>
      </c>
      <c r="N729" s="2">
        <v>398036702.98656857</v>
      </c>
      <c r="O729">
        <f>INDEX($R$3:$T$335,MATCH(Debt[[#This Row],[DistrictNumber]],$R$3:$R$335,0),3)</f>
        <v>4.05</v>
      </c>
      <c r="P729" s="9">
        <f t="shared" si="69"/>
        <v>1612048.6470956027</v>
      </c>
    </row>
    <row r="730" spans="1:16" x14ac:dyDescent="0.35">
      <c r="A730" s="13">
        <v>2028</v>
      </c>
      <c r="B730" s="13">
        <f t="shared" si="67"/>
        <v>2027</v>
      </c>
      <c r="C730" t="s">
        <v>150</v>
      </c>
      <c r="D730" t="s">
        <v>151</v>
      </c>
      <c r="E730" s="5">
        <v>3959602170.4142632</v>
      </c>
      <c r="F730" s="13">
        <f>INDEX($R$3:$T$335,MATCH(Debt[[#This Row],[DistrictNumber]],$R$3:$R$335,0),3)</f>
        <v>0.49</v>
      </c>
      <c r="G730" s="9">
        <f t="shared" si="70"/>
        <v>1940205.063502989</v>
      </c>
      <c r="H730" s="11">
        <v>1.02</v>
      </c>
      <c r="I730" s="12" cm="1">
        <f t="array" ref="I730">INDEX(Debt[],MATCH(Debt[[#This Row],[Base Year]]&amp;Debt[[#This Row],[DistrictNumber]],Debt[[Fiscal Year]:[Fiscal Year]]&amp;Debt[[DistrictNumber]:[DistrictNumber]],0),9)*$H730</f>
        <v>1461571.0682577481</v>
      </c>
      <c r="J730" s="15">
        <f>IF(Debt[[#This Row],[Unadjusted Maximum Revenue]]/(Debt[[#This Row],[Proposed Taxable Valuation]]/1000)&gt;Debt[[#This Row],[Max Debt RATE]],Debt[[#This Row],[Max Debt RATE]],Debt[[#This Row],[Unadjusted Maximum Revenue]]/(Debt[[#This Row],[Proposed Taxable Valuation]]/1000))</f>
        <v>0.3691206857038456</v>
      </c>
      <c r="K730" s="26">
        <f>ROUND(Debt[[#This Row],[Proposed Taxable Valuation]]/1000*Debt[[#This Row],[Adjusted Rate]],0)</f>
        <v>1461571</v>
      </c>
      <c r="L730" s="19">
        <f t="shared" si="68"/>
        <v>-478633.99524524086</v>
      </c>
      <c r="M730" s="17">
        <f t="shared" si="71"/>
        <v>-0.12087931429615439</v>
      </c>
      <c r="N730" s="2">
        <v>3024115156.1951981</v>
      </c>
      <c r="O730">
        <f>INDEX($R$3:$T$335,MATCH(Debt[[#This Row],[DistrictNumber]],$R$3:$R$335,0),3)</f>
        <v>0.49</v>
      </c>
      <c r="P730" s="9">
        <f t="shared" si="69"/>
        <v>1481816.4265356471</v>
      </c>
    </row>
    <row r="731" spans="1:16" x14ac:dyDescent="0.35">
      <c r="A731" s="13">
        <v>2028</v>
      </c>
      <c r="B731" s="13">
        <f t="shared" si="67"/>
        <v>2027</v>
      </c>
      <c r="C731" t="s">
        <v>152</v>
      </c>
      <c r="D731" t="s">
        <v>153</v>
      </c>
      <c r="E731" s="5">
        <v>764215717.04468596</v>
      </c>
      <c r="F731" s="13">
        <f>INDEX($R$3:$T$335,MATCH(Debt[[#This Row],[DistrictNumber]],$R$3:$R$335,0),3)</f>
        <v>0</v>
      </c>
      <c r="G731" s="9">
        <f t="shared" si="70"/>
        <v>0</v>
      </c>
      <c r="H731" s="11">
        <v>1.02</v>
      </c>
      <c r="I731" s="12" cm="1">
        <f t="array" ref="I731">INDEX(Debt[],MATCH(Debt[[#This Row],[Base Year]]&amp;Debt[[#This Row],[DistrictNumber]],Debt[[Fiscal Year]:[Fiscal Year]]&amp;Debt[[DistrictNumber]:[DistrictNumber]],0),9)*$H731</f>
        <v>0</v>
      </c>
      <c r="J731" s="15">
        <f>IF(Debt[[#This Row],[Unadjusted Maximum Revenue]]/(Debt[[#This Row],[Proposed Taxable Valuation]]/1000)&gt;Debt[[#This Row],[Max Debt RATE]],Debt[[#This Row],[Max Debt RATE]],Debt[[#This Row],[Unadjusted Maximum Revenue]]/(Debt[[#This Row],[Proposed Taxable Valuation]]/1000))</f>
        <v>0</v>
      </c>
      <c r="K731" s="26">
        <f>ROUND(Debt[[#This Row],[Proposed Taxable Valuation]]/1000*Debt[[#This Row],[Adjusted Rate]],0)</f>
        <v>0</v>
      </c>
      <c r="L731" s="19">
        <f t="shared" si="68"/>
        <v>0</v>
      </c>
      <c r="M731" s="17">
        <f t="shared" si="71"/>
        <v>0</v>
      </c>
      <c r="N731" s="2">
        <v>621165924.9062345</v>
      </c>
      <c r="O731">
        <f>INDEX($R$3:$T$335,MATCH(Debt[[#This Row],[DistrictNumber]],$R$3:$R$335,0),3)</f>
        <v>0</v>
      </c>
      <c r="P731" s="9">
        <f t="shared" si="69"/>
        <v>0</v>
      </c>
    </row>
    <row r="732" spans="1:16" x14ac:dyDescent="0.35">
      <c r="A732" s="13">
        <v>2028</v>
      </c>
      <c r="B732" s="13">
        <f t="shared" si="67"/>
        <v>2027</v>
      </c>
      <c r="C732" t="s">
        <v>154</v>
      </c>
      <c r="D732" t="s">
        <v>155</v>
      </c>
      <c r="E732" s="5">
        <v>2824703986.3125024</v>
      </c>
      <c r="F732" s="13">
        <f>INDEX($R$3:$T$335,MATCH(Debt[[#This Row],[DistrictNumber]],$R$3:$R$335,0),3)</f>
        <v>4.0461299999999998</v>
      </c>
      <c r="G732" s="9">
        <f t="shared" si="70"/>
        <v>11429119.540138606</v>
      </c>
      <c r="H732" s="11">
        <v>1.02</v>
      </c>
      <c r="I732" s="12" cm="1">
        <f t="array" ref="I732">INDEX(Debt[],MATCH(Debt[[#This Row],[Base Year]]&amp;Debt[[#This Row],[DistrictNumber]],Debt[[Fiscal Year]:[Fiscal Year]]&amp;Debt[[DistrictNumber]:[DistrictNumber]],0),9)*$H732</f>
        <v>7790847.9862760566</v>
      </c>
      <c r="J732" s="15">
        <f>IF(Debt[[#This Row],[Unadjusted Maximum Revenue]]/(Debt[[#This Row],[Proposed Taxable Valuation]]/1000)&gt;Debt[[#This Row],[Max Debt RATE]],Debt[[#This Row],[Max Debt RATE]],Debt[[#This Row],[Unadjusted Maximum Revenue]]/(Debt[[#This Row],[Proposed Taxable Valuation]]/1000))</f>
        <v>2.7581113008753122</v>
      </c>
      <c r="K732" s="26">
        <f>ROUND(Debt[[#This Row],[Proposed Taxable Valuation]]/1000*Debt[[#This Row],[Adjusted Rate]],0)</f>
        <v>7790848</v>
      </c>
      <c r="L732" s="19">
        <f t="shared" si="68"/>
        <v>-3638271.5538625494</v>
      </c>
      <c r="M732" s="17">
        <f t="shared" si="71"/>
        <v>-1.2880186991246876</v>
      </c>
      <c r="N732" s="2">
        <v>2184817628.6381307</v>
      </c>
      <c r="O732">
        <f>INDEX($R$3:$T$335,MATCH(Debt[[#This Row],[DistrictNumber]],$R$3:$R$335,0),3)</f>
        <v>4.0461299999999998</v>
      </c>
      <c r="P732" s="9">
        <f t="shared" si="69"/>
        <v>8840056.1517615989</v>
      </c>
    </row>
    <row r="733" spans="1:16" x14ac:dyDescent="0.35">
      <c r="A733" s="13">
        <v>2028</v>
      </c>
      <c r="B733" s="13">
        <f t="shared" si="67"/>
        <v>2027</v>
      </c>
      <c r="C733" t="s">
        <v>156</v>
      </c>
      <c r="D733" t="s">
        <v>157</v>
      </c>
      <c r="E733" s="5">
        <v>224989027.558945</v>
      </c>
      <c r="F733" s="13">
        <f>INDEX($R$3:$T$335,MATCH(Debt[[#This Row],[DistrictNumber]],$R$3:$R$335,0),3)</f>
        <v>3.5453199999999998</v>
      </c>
      <c r="G733" s="9">
        <f t="shared" si="70"/>
        <v>797658.09918527887</v>
      </c>
      <c r="H733" s="11">
        <v>1.02</v>
      </c>
      <c r="I733" s="12" cm="1">
        <f t="array" ref="I733">INDEX(Debt[],MATCH(Debt[[#This Row],[Base Year]]&amp;Debt[[#This Row],[DistrictNumber]],Debt[[Fiscal Year]:[Fiscal Year]]&amp;Debt[[DistrictNumber]:[DistrictNumber]],0),9)*$H733</f>
        <v>638847.94320576615</v>
      </c>
      <c r="J733" s="15">
        <f>IF(Debt[[#This Row],[Unadjusted Maximum Revenue]]/(Debt[[#This Row],[Proposed Taxable Valuation]]/1000)&gt;Debt[[#This Row],[Max Debt RATE]],Debt[[#This Row],[Max Debt RATE]],Debt[[#This Row],[Unadjusted Maximum Revenue]]/(Debt[[#This Row],[Proposed Taxable Valuation]]/1000))</f>
        <v>2.8394626624109214</v>
      </c>
      <c r="K733" s="26">
        <f>ROUND(Debt[[#This Row],[Proposed Taxable Valuation]]/1000*Debt[[#This Row],[Adjusted Rate]],0)</f>
        <v>638848</v>
      </c>
      <c r="L733" s="19">
        <f t="shared" si="68"/>
        <v>-158810.15597951273</v>
      </c>
      <c r="M733" s="17">
        <f t="shared" si="71"/>
        <v>-0.70585733758907843</v>
      </c>
      <c r="N733" s="2">
        <v>180959056.4508138</v>
      </c>
      <c r="O733">
        <f>INDEX($R$3:$T$335,MATCH(Debt[[#This Row],[DistrictNumber]],$R$3:$R$335,0),3)</f>
        <v>3.5453199999999998</v>
      </c>
      <c r="P733" s="9">
        <f t="shared" si="69"/>
        <v>641557.76201619918</v>
      </c>
    </row>
    <row r="734" spans="1:16" x14ac:dyDescent="0.35">
      <c r="A734" s="13">
        <v>2028</v>
      </c>
      <c r="B734" s="13">
        <f t="shared" si="67"/>
        <v>2027</v>
      </c>
      <c r="C734" t="s">
        <v>158</v>
      </c>
      <c r="D734" t="s">
        <v>159</v>
      </c>
      <c r="E734" s="5">
        <v>7626064952.491477</v>
      </c>
      <c r="F734" s="13">
        <f>INDEX($R$3:$T$335,MATCH(Debt[[#This Row],[DistrictNumber]],$R$3:$R$335,0),3)</f>
        <v>0</v>
      </c>
      <c r="G734" s="9">
        <f t="shared" si="70"/>
        <v>0</v>
      </c>
      <c r="H734" s="11">
        <v>1.02</v>
      </c>
      <c r="I734" s="12" cm="1">
        <f t="array" ref="I734">INDEX(Debt[],MATCH(Debt[[#This Row],[Base Year]]&amp;Debt[[#This Row],[DistrictNumber]],Debt[[Fiscal Year]:[Fiscal Year]]&amp;Debt[[DistrictNumber]:[DistrictNumber]],0),9)*$H734</f>
        <v>0</v>
      </c>
      <c r="J734" s="15">
        <f>IF(Debt[[#This Row],[Unadjusted Maximum Revenue]]/(Debt[[#This Row],[Proposed Taxable Valuation]]/1000)&gt;Debt[[#This Row],[Max Debt RATE]],Debt[[#This Row],[Max Debt RATE]],Debt[[#This Row],[Unadjusted Maximum Revenue]]/(Debt[[#This Row],[Proposed Taxable Valuation]]/1000))</f>
        <v>0</v>
      </c>
      <c r="K734" s="26">
        <f>ROUND(Debt[[#This Row],[Proposed Taxable Valuation]]/1000*Debt[[#This Row],[Adjusted Rate]],0)</f>
        <v>0</v>
      </c>
      <c r="L734" s="19">
        <f t="shared" si="68"/>
        <v>0</v>
      </c>
      <c r="M734" s="17">
        <f t="shared" si="71"/>
        <v>0</v>
      </c>
      <c r="N734" s="2">
        <v>5828169828.4570103</v>
      </c>
      <c r="O734">
        <f>INDEX($R$3:$T$335,MATCH(Debt[[#This Row],[DistrictNumber]],$R$3:$R$335,0),3)</f>
        <v>0</v>
      </c>
      <c r="P734" s="9">
        <f t="shared" si="69"/>
        <v>0</v>
      </c>
    </row>
    <row r="735" spans="1:16" x14ac:dyDescent="0.35">
      <c r="A735" s="13">
        <v>2028</v>
      </c>
      <c r="B735" s="13">
        <f t="shared" si="67"/>
        <v>2027</v>
      </c>
      <c r="C735" t="s">
        <v>160</v>
      </c>
      <c r="D735" t="s">
        <v>161</v>
      </c>
      <c r="E735" s="5">
        <v>623606042.76358104</v>
      </c>
      <c r="F735" s="13">
        <f>INDEX($R$3:$T$335,MATCH(Debt[[#This Row],[DistrictNumber]],$R$3:$R$335,0),3)</f>
        <v>2.1592199999999999</v>
      </c>
      <c r="G735" s="9">
        <f t="shared" si="70"/>
        <v>1346502.6396559794</v>
      </c>
      <c r="H735" s="11">
        <v>1.02</v>
      </c>
      <c r="I735" s="12" cm="1">
        <f t="array" ref="I735">INDEX(Debt[],MATCH(Debt[[#This Row],[Base Year]]&amp;Debt[[#This Row],[DistrictNumber]],Debt[[Fiscal Year]:[Fiscal Year]]&amp;Debt[[DistrictNumber]:[DistrictNumber]],0),9)*$H735</f>
        <v>1079080.1638043576</v>
      </c>
      <c r="J735" s="15">
        <f>IF(Debt[[#This Row],[Unadjusted Maximum Revenue]]/(Debt[[#This Row],[Proposed Taxable Valuation]]/1000)&gt;Debt[[#This Row],[Max Debt RATE]],Debt[[#This Row],[Max Debt RATE]],Debt[[#This Row],[Unadjusted Maximum Revenue]]/(Debt[[#This Row],[Proposed Taxable Valuation]]/1000))</f>
        <v>1.730387600194333</v>
      </c>
      <c r="K735" s="26">
        <f>ROUND(Debt[[#This Row],[Proposed Taxable Valuation]]/1000*Debt[[#This Row],[Adjusted Rate]],0)</f>
        <v>1079080</v>
      </c>
      <c r="L735" s="19">
        <f t="shared" si="68"/>
        <v>-267422.47585162171</v>
      </c>
      <c r="M735" s="17">
        <f t="shared" si="71"/>
        <v>-0.4288323998056669</v>
      </c>
      <c r="N735" s="2">
        <v>516152238.44472337</v>
      </c>
      <c r="O735">
        <f>INDEX($R$3:$T$335,MATCH(Debt[[#This Row],[DistrictNumber]],$R$3:$R$335,0),3)</f>
        <v>2.1592199999999999</v>
      </c>
      <c r="P735" s="9">
        <f t="shared" si="69"/>
        <v>1114486.2362946155</v>
      </c>
    </row>
    <row r="736" spans="1:16" x14ac:dyDescent="0.35">
      <c r="A736" s="13">
        <v>2028</v>
      </c>
      <c r="B736" s="13">
        <f t="shared" si="67"/>
        <v>2027</v>
      </c>
      <c r="C736" t="s">
        <v>162</v>
      </c>
      <c r="D736" t="s">
        <v>163</v>
      </c>
      <c r="E736" s="5">
        <v>1279799518.7477057</v>
      </c>
      <c r="F736" s="13">
        <f>INDEX($R$3:$T$335,MATCH(Debt[[#This Row],[DistrictNumber]],$R$3:$R$335,0),3)</f>
        <v>0.44107000000000002</v>
      </c>
      <c r="G736" s="9">
        <f t="shared" si="70"/>
        <v>564481.17373405059</v>
      </c>
      <c r="H736" s="11">
        <v>1.02</v>
      </c>
      <c r="I736" s="12" cm="1">
        <f t="array" ref="I736">INDEX(Debt[],MATCH(Debt[[#This Row],[Base Year]]&amp;Debt[[#This Row],[DistrictNumber]],Debt[[Fiscal Year]:[Fiscal Year]]&amp;Debt[[DistrictNumber]:[DistrictNumber]],0),9)*$H736</f>
        <v>425381.29947711597</v>
      </c>
      <c r="J736" s="15">
        <f>IF(Debt[[#This Row],[Unadjusted Maximum Revenue]]/(Debt[[#This Row],[Proposed Taxable Valuation]]/1000)&gt;Debt[[#This Row],[Max Debt RATE]],Debt[[#This Row],[Max Debt RATE]],Debt[[#This Row],[Unadjusted Maximum Revenue]]/(Debt[[#This Row],[Proposed Taxable Valuation]]/1000))</f>
        <v>0.33238119974709401</v>
      </c>
      <c r="K736" s="26">
        <f>ROUND(Debt[[#This Row],[Proposed Taxable Valuation]]/1000*Debt[[#This Row],[Adjusted Rate]],0)</f>
        <v>425381</v>
      </c>
      <c r="L736" s="19">
        <f t="shared" si="68"/>
        <v>-139099.87425693462</v>
      </c>
      <c r="M736" s="17">
        <f t="shared" si="71"/>
        <v>-0.108688800252906</v>
      </c>
      <c r="N736" s="2">
        <v>990733299.78709137</v>
      </c>
      <c r="O736">
        <f>INDEX($R$3:$T$335,MATCH(Debt[[#This Row],[DistrictNumber]],$R$3:$R$335,0),3)</f>
        <v>0.44107000000000002</v>
      </c>
      <c r="P736" s="9">
        <f t="shared" si="69"/>
        <v>436982.73653709237</v>
      </c>
    </row>
    <row r="737" spans="1:16" x14ac:dyDescent="0.35">
      <c r="A737" s="13">
        <v>2028</v>
      </c>
      <c r="B737" s="13">
        <f t="shared" si="67"/>
        <v>2027</v>
      </c>
      <c r="C737" t="s">
        <v>164</v>
      </c>
      <c r="D737" t="s">
        <v>165</v>
      </c>
      <c r="E737" s="5">
        <v>135408241.65033999</v>
      </c>
      <c r="F737" s="13">
        <f>INDEX($R$3:$T$335,MATCH(Debt[[#This Row],[DistrictNumber]],$R$3:$R$335,0),3)</f>
        <v>0</v>
      </c>
      <c r="G737" s="9">
        <f t="shared" si="70"/>
        <v>0</v>
      </c>
      <c r="H737" s="11">
        <v>1.02</v>
      </c>
      <c r="I737" s="12" cm="1">
        <f t="array" ref="I737">INDEX(Debt[],MATCH(Debt[[#This Row],[Base Year]]&amp;Debt[[#This Row],[DistrictNumber]],Debt[[Fiscal Year]:[Fiscal Year]]&amp;Debt[[DistrictNumber]:[DistrictNumber]],0),9)*$H737</f>
        <v>0</v>
      </c>
      <c r="J737" s="15">
        <f>IF(Debt[[#This Row],[Unadjusted Maximum Revenue]]/(Debt[[#This Row],[Proposed Taxable Valuation]]/1000)&gt;Debt[[#This Row],[Max Debt RATE]],Debt[[#This Row],[Max Debt RATE]],Debt[[#This Row],[Unadjusted Maximum Revenue]]/(Debt[[#This Row],[Proposed Taxable Valuation]]/1000))</f>
        <v>0</v>
      </c>
      <c r="K737" s="26">
        <f>ROUND(Debt[[#This Row],[Proposed Taxable Valuation]]/1000*Debt[[#This Row],[Adjusted Rate]],0)</f>
        <v>0</v>
      </c>
      <c r="L737" s="19">
        <f t="shared" si="68"/>
        <v>0</v>
      </c>
      <c r="M737" s="17">
        <f t="shared" si="71"/>
        <v>0</v>
      </c>
      <c r="N737" s="2">
        <v>116434979.0937044</v>
      </c>
      <c r="O737">
        <f>INDEX($R$3:$T$335,MATCH(Debt[[#This Row],[DistrictNumber]],$R$3:$R$335,0),3)</f>
        <v>0</v>
      </c>
      <c r="P737" s="9">
        <f t="shared" si="69"/>
        <v>0</v>
      </c>
    </row>
    <row r="738" spans="1:16" x14ac:dyDescent="0.35">
      <c r="A738" s="13">
        <v>2028</v>
      </c>
      <c r="B738" s="13">
        <f t="shared" si="67"/>
        <v>2027</v>
      </c>
      <c r="C738" t="s">
        <v>166</v>
      </c>
      <c r="D738" t="s">
        <v>167</v>
      </c>
      <c r="E738" s="5">
        <v>717339845.49515772</v>
      </c>
      <c r="F738" s="13">
        <f>INDEX($R$3:$T$335,MATCH(Debt[[#This Row],[DistrictNumber]],$R$3:$R$335,0),3)</f>
        <v>0.64341999999999999</v>
      </c>
      <c r="G738" s="9">
        <f t="shared" si="70"/>
        <v>461550.80338849442</v>
      </c>
      <c r="H738" s="11">
        <v>1.02</v>
      </c>
      <c r="I738" s="12" cm="1">
        <f t="array" ref="I738">INDEX(Debt[],MATCH(Debt[[#This Row],[Base Year]]&amp;Debt[[#This Row],[DistrictNumber]],Debt[[Fiscal Year]:[Fiscal Year]]&amp;Debt[[DistrictNumber]:[DistrictNumber]],0),9)*$H738</f>
        <v>375324.82757418876</v>
      </c>
      <c r="J738" s="15">
        <f>IF(Debt[[#This Row],[Unadjusted Maximum Revenue]]/(Debt[[#This Row],[Proposed Taxable Valuation]]/1000)&gt;Debt[[#This Row],[Max Debt RATE]],Debt[[#This Row],[Max Debt RATE]],Debt[[#This Row],[Unadjusted Maximum Revenue]]/(Debt[[#This Row],[Proposed Taxable Valuation]]/1000))</f>
        <v>0.52321759335021112</v>
      </c>
      <c r="K738" s="26">
        <f>ROUND(Debt[[#This Row],[Proposed Taxable Valuation]]/1000*Debt[[#This Row],[Adjusted Rate]],0)</f>
        <v>375325</v>
      </c>
      <c r="L738" s="19">
        <f t="shared" si="68"/>
        <v>-86225.975814305653</v>
      </c>
      <c r="M738" s="17">
        <f t="shared" si="71"/>
        <v>-0.12020240664978887</v>
      </c>
      <c r="N738" s="2">
        <v>585504027.91177058</v>
      </c>
      <c r="O738">
        <f>INDEX($R$3:$T$335,MATCH(Debt[[#This Row],[DistrictNumber]],$R$3:$R$335,0),3)</f>
        <v>0.64341999999999999</v>
      </c>
      <c r="P738" s="9">
        <f t="shared" si="69"/>
        <v>376725.00163899147</v>
      </c>
    </row>
    <row r="739" spans="1:16" x14ac:dyDescent="0.35">
      <c r="A739" s="13">
        <v>2028</v>
      </c>
      <c r="B739" s="13">
        <f t="shared" si="67"/>
        <v>2027</v>
      </c>
      <c r="C739" t="s">
        <v>168</v>
      </c>
      <c r="D739" t="s">
        <v>169</v>
      </c>
      <c r="E739" s="5">
        <v>403639599.91938961</v>
      </c>
      <c r="F739" s="13">
        <f>INDEX($R$3:$T$335,MATCH(Debt[[#This Row],[DistrictNumber]],$R$3:$R$335,0),3)</f>
        <v>2.66662</v>
      </c>
      <c r="G739" s="9">
        <f t="shared" si="70"/>
        <v>1076353.4299370428</v>
      </c>
      <c r="H739" s="11">
        <v>1.02</v>
      </c>
      <c r="I739" s="12" cm="1">
        <f t="array" ref="I739">INDEX(Debt[],MATCH(Debt[[#This Row],[Base Year]]&amp;Debt[[#This Row],[DistrictNumber]],Debt[[Fiscal Year]:[Fiscal Year]]&amp;Debt[[DistrictNumber]:[DistrictNumber]],0),9)*$H739</f>
        <v>767025.19452019047</v>
      </c>
      <c r="J739" s="15">
        <f>IF(Debt[[#This Row],[Unadjusted Maximum Revenue]]/(Debt[[#This Row],[Proposed Taxable Valuation]]/1000)&gt;Debt[[#This Row],[Max Debt RATE]],Debt[[#This Row],[Max Debt RATE]],Debt[[#This Row],[Unadjusted Maximum Revenue]]/(Debt[[#This Row],[Proposed Taxable Valuation]]/1000))</f>
        <v>1.9002724080426505</v>
      </c>
      <c r="K739" s="26">
        <f>ROUND(Debt[[#This Row],[Proposed Taxable Valuation]]/1000*Debt[[#This Row],[Adjusted Rate]],0)</f>
        <v>767025</v>
      </c>
      <c r="L739" s="19">
        <f t="shared" si="68"/>
        <v>-309328.23541685229</v>
      </c>
      <c r="M739" s="17">
        <f t="shared" si="71"/>
        <v>-0.76634759195734947</v>
      </c>
      <c r="N739" s="2">
        <v>306866269.51723212</v>
      </c>
      <c r="O739">
        <f>INDEX($R$3:$T$335,MATCH(Debt[[#This Row],[DistrictNumber]],$R$3:$R$335,0),3)</f>
        <v>2.66662</v>
      </c>
      <c r="P739" s="9">
        <f t="shared" si="69"/>
        <v>818295.73162004154</v>
      </c>
    </row>
    <row r="740" spans="1:16" x14ac:dyDescent="0.35">
      <c r="A740" s="13">
        <v>2028</v>
      </c>
      <c r="B740" s="13">
        <f t="shared" si="67"/>
        <v>2027</v>
      </c>
      <c r="C740" t="s">
        <v>170</v>
      </c>
      <c r="D740" t="s">
        <v>171</v>
      </c>
      <c r="E740" s="5">
        <v>15923787978.711386</v>
      </c>
      <c r="F740" s="13">
        <f>INDEX($R$3:$T$335,MATCH(Debt[[#This Row],[DistrictNumber]],$R$3:$R$335,0),3)</f>
        <v>0</v>
      </c>
      <c r="G740" s="9">
        <f t="shared" si="70"/>
        <v>0</v>
      </c>
      <c r="H740" s="11">
        <v>1.02</v>
      </c>
      <c r="I740" s="12" cm="1">
        <f t="array" ref="I740">INDEX(Debt[],MATCH(Debt[[#This Row],[Base Year]]&amp;Debt[[#This Row],[DistrictNumber]],Debt[[Fiscal Year]:[Fiscal Year]]&amp;Debt[[DistrictNumber]:[DistrictNumber]],0),9)*$H740</f>
        <v>0</v>
      </c>
      <c r="J740" s="15">
        <f>IF(Debt[[#This Row],[Unadjusted Maximum Revenue]]/(Debt[[#This Row],[Proposed Taxable Valuation]]/1000)&gt;Debt[[#This Row],[Max Debt RATE]],Debt[[#This Row],[Max Debt RATE]],Debt[[#This Row],[Unadjusted Maximum Revenue]]/(Debt[[#This Row],[Proposed Taxable Valuation]]/1000))</f>
        <v>0</v>
      </c>
      <c r="K740" s="26">
        <f>ROUND(Debt[[#This Row],[Proposed Taxable Valuation]]/1000*Debt[[#This Row],[Adjusted Rate]],0)</f>
        <v>0</v>
      </c>
      <c r="L740" s="19">
        <f t="shared" si="68"/>
        <v>0</v>
      </c>
      <c r="M740" s="17">
        <f t="shared" si="71"/>
        <v>0</v>
      </c>
      <c r="N740" s="2">
        <v>12119173698.027359</v>
      </c>
      <c r="O740">
        <f>INDEX($R$3:$T$335,MATCH(Debt[[#This Row],[DistrictNumber]],$R$3:$R$335,0),3)</f>
        <v>0</v>
      </c>
      <c r="P740" s="9">
        <f t="shared" si="69"/>
        <v>0</v>
      </c>
    </row>
    <row r="741" spans="1:16" x14ac:dyDescent="0.35">
      <c r="A741" s="13">
        <v>2028</v>
      </c>
      <c r="B741" s="13">
        <f t="shared" si="67"/>
        <v>2027</v>
      </c>
      <c r="C741" t="s">
        <v>172</v>
      </c>
      <c r="D741" t="s">
        <v>173</v>
      </c>
      <c r="E741" s="5">
        <v>62360475.046080008</v>
      </c>
      <c r="F741" s="13">
        <f>INDEX($R$3:$T$335,MATCH(Debt[[#This Row],[DistrictNumber]],$R$3:$R$335,0),3)</f>
        <v>0</v>
      </c>
      <c r="G741" s="9">
        <f t="shared" si="70"/>
        <v>0</v>
      </c>
      <c r="H741" s="11">
        <v>1.02</v>
      </c>
      <c r="I741" s="12" cm="1">
        <f t="array" ref="I741">INDEX(Debt[],MATCH(Debt[[#This Row],[Base Year]]&amp;Debt[[#This Row],[DistrictNumber]],Debt[[Fiscal Year]:[Fiscal Year]]&amp;Debt[[DistrictNumber]:[DistrictNumber]],0),9)*$H741</f>
        <v>0</v>
      </c>
      <c r="J741" s="15">
        <f>IF(Debt[[#This Row],[Unadjusted Maximum Revenue]]/(Debt[[#This Row],[Proposed Taxable Valuation]]/1000)&gt;Debt[[#This Row],[Max Debt RATE]],Debt[[#This Row],[Max Debt RATE]],Debt[[#This Row],[Unadjusted Maximum Revenue]]/(Debt[[#This Row],[Proposed Taxable Valuation]]/1000))</f>
        <v>0</v>
      </c>
      <c r="K741" s="26">
        <f>ROUND(Debt[[#This Row],[Proposed Taxable Valuation]]/1000*Debt[[#This Row],[Adjusted Rate]],0)</f>
        <v>0</v>
      </c>
      <c r="L741" s="19">
        <f t="shared" si="68"/>
        <v>0</v>
      </c>
      <c r="M741" s="17">
        <f t="shared" si="71"/>
        <v>0</v>
      </c>
      <c r="N741" s="2">
        <v>55690781.842811368</v>
      </c>
      <c r="O741">
        <f>INDEX($R$3:$T$335,MATCH(Debt[[#This Row],[DistrictNumber]],$R$3:$R$335,0),3)</f>
        <v>0</v>
      </c>
      <c r="P741" s="9">
        <f t="shared" si="69"/>
        <v>0</v>
      </c>
    </row>
    <row r="742" spans="1:16" x14ac:dyDescent="0.35">
      <c r="A742" s="13">
        <v>2028</v>
      </c>
      <c r="B742" s="13">
        <f t="shared" si="67"/>
        <v>2027</v>
      </c>
      <c r="C742" t="s">
        <v>174</v>
      </c>
      <c r="D742" t="s">
        <v>175</v>
      </c>
      <c r="E742" s="5">
        <v>478171999.43250006</v>
      </c>
      <c r="F742" s="13">
        <f>INDEX($R$3:$T$335,MATCH(Debt[[#This Row],[DistrictNumber]],$R$3:$R$335,0),3)</f>
        <v>1.49777</v>
      </c>
      <c r="G742" s="9">
        <f t="shared" si="70"/>
        <v>716191.6755900156</v>
      </c>
      <c r="H742" s="11">
        <v>1.02</v>
      </c>
      <c r="I742" s="12" cm="1">
        <f t="array" ref="I742">INDEX(Debt[],MATCH(Debt[[#This Row],[Base Year]]&amp;Debt[[#This Row],[DistrictNumber]],Debt[[Fiscal Year]:[Fiscal Year]]&amp;Debt[[DistrictNumber]:[DistrictNumber]],0),9)*$H742</f>
        <v>568679.95676472411</v>
      </c>
      <c r="J742" s="15">
        <f>IF(Debt[[#This Row],[Unadjusted Maximum Revenue]]/(Debt[[#This Row],[Proposed Taxable Valuation]]/1000)&gt;Debt[[#This Row],[Max Debt RATE]],Debt[[#This Row],[Max Debt RATE]],Debt[[#This Row],[Unadjusted Maximum Revenue]]/(Debt[[#This Row],[Proposed Taxable Valuation]]/1000))</f>
        <v>1.1892790825051236</v>
      </c>
      <c r="K742" s="26">
        <f>ROUND(Debt[[#This Row],[Proposed Taxable Valuation]]/1000*Debt[[#This Row],[Adjusted Rate]],0)</f>
        <v>568680</v>
      </c>
      <c r="L742" s="19">
        <f t="shared" si="68"/>
        <v>-147511.71882529149</v>
      </c>
      <c r="M742" s="17">
        <f t="shared" si="71"/>
        <v>-0.30849091749487645</v>
      </c>
      <c r="N742" s="2">
        <v>387158393.26855546</v>
      </c>
      <c r="O742">
        <f>INDEX($R$3:$T$335,MATCH(Debt[[#This Row],[DistrictNumber]],$R$3:$R$335,0),3)</f>
        <v>1.49777</v>
      </c>
      <c r="P742" s="9">
        <f t="shared" si="69"/>
        <v>579874.22668584436</v>
      </c>
    </row>
    <row r="743" spans="1:16" x14ac:dyDescent="0.35">
      <c r="A743" s="13">
        <v>2028</v>
      </c>
      <c r="B743" s="13">
        <f t="shared" si="67"/>
        <v>2027</v>
      </c>
      <c r="C743" t="s">
        <v>176</v>
      </c>
      <c r="D743" t="s">
        <v>177</v>
      </c>
      <c r="E743" s="5">
        <v>7279517492.8456364</v>
      </c>
      <c r="F743" s="13">
        <f>INDEX($R$3:$T$335,MATCH(Debt[[#This Row],[DistrictNumber]],$R$3:$R$335,0),3)</f>
        <v>0</v>
      </c>
      <c r="G743" s="9">
        <f t="shared" si="70"/>
        <v>0</v>
      </c>
      <c r="H743" s="11">
        <v>1.02</v>
      </c>
      <c r="I743" s="12" cm="1">
        <f t="array" ref="I743">INDEX(Debt[],MATCH(Debt[[#This Row],[Base Year]]&amp;Debt[[#This Row],[DistrictNumber]],Debt[[Fiscal Year]:[Fiscal Year]]&amp;Debt[[DistrictNumber]:[DistrictNumber]],0),9)*$H743</f>
        <v>0</v>
      </c>
      <c r="J743" s="15">
        <f>IF(Debt[[#This Row],[Unadjusted Maximum Revenue]]/(Debt[[#This Row],[Proposed Taxable Valuation]]/1000)&gt;Debt[[#This Row],[Max Debt RATE]],Debt[[#This Row],[Max Debt RATE]],Debt[[#This Row],[Unadjusted Maximum Revenue]]/(Debt[[#This Row],[Proposed Taxable Valuation]]/1000))</f>
        <v>0</v>
      </c>
      <c r="K743" s="26">
        <f>ROUND(Debt[[#This Row],[Proposed Taxable Valuation]]/1000*Debt[[#This Row],[Adjusted Rate]],0)</f>
        <v>0</v>
      </c>
      <c r="L743" s="19">
        <f t="shared" si="68"/>
        <v>0</v>
      </c>
      <c r="M743" s="17">
        <f t="shared" si="71"/>
        <v>0</v>
      </c>
      <c r="N743" s="2">
        <v>5510545706.0321932</v>
      </c>
      <c r="O743">
        <f>INDEX($R$3:$T$335,MATCH(Debt[[#This Row],[DistrictNumber]],$R$3:$R$335,0),3)</f>
        <v>0</v>
      </c>
      <c r="P743" s="9">
        <f t="shared" si="69"/>
        <v>0</v>
      </c>
    </row>
    <row r="744" spans="1:16" x14ac:dyDescent="0.35">
      <c r="A744" s="13">
        <v>2028</v>
      </c>
      <c r="B744" s="13">
        <f t="shared" si="67"/>
        <v>2027</v>
      </c>
      <c r="C744" t="s">
        <v>178</v>
      </c>
      <c r="D744" t="s">
        <v>179</v>
      </c>
      <c r="E744" s="5">
        <v>245597984.87470502</v>
      </c>
      <c r="F744" s="13">
        <f>INDEX($R$3:$T$335,MATCH(Debt[[#This Row],[DistrictNumber]],$R$3:$R$335,0),3)</f>
        <v>2.6975600000000002</v>
      </c>
      <c r="G744" s="9">
        <f t="shared" si="70"/>
        <v>662515.30007860938</v>
      </c>
      <c r="H744" s="11">
        <v>1.02</v>
      </c>
      <c r="I744" s="12" cm="1">
        <f t="array" ref="I744">INDEX(Debt[],MATCH(Debt[[#This Row],[Base Year]]&amp;Debt[[#This Row],[DistrictNumber]],Debt[[Fiscal Year]:[Fiscal Year]]&amp;Debt[[DistrictNumber]:[DistrictNumber]],0),9)*$H744</f>
        <v>558910.90905020502</v>
      </c>
      <c r="J744" s="15">
        <f>IF(Debt[[#This Row],[Unadjusted Maximum Revenue]]/(Debt[[#This Row],[Proposed Taxable Valuation]]/1000)&gt;Debt[[#This Row],[Max Debt RATE]],Debt[[#This Row],[Max Debt RATE]],Debt[[#This Row],[Unadjusted Maximum Revenue]]/(Debt[[#This Row],[Proposed Taxable Valuation]]/1000))</f>
        <v>2.2757145557824532</v>
      </c>
      <c r="K744" s="26">
        <f>ROUND(Debt[[#This Row],[Proposed Taxable Valuation]]/1000*Debt[[#This Row],[Adjusted Rate]],0)</f>
        <v>558911</v>
      </c>
      <c r="L744" s="19">
        <f t="shared" si="68"/>
        <v>-103604.39102840435</v>
      </c>
      <c r="M744" s="17">
        <f t="shared" si="71"/>
        <v>-0.42184544421754699</v>
      </c>
      <c r="N744" s="2">
        <v>200535376.23032802</v>
      </c>
      <c r="O744">
        <f>INDEX($R$3:$T$335,MATCH(Debt[[#This Row],[DistrictNumber]],$R$3:$R$335,0),3)</f>
        <v>2.6975600000000002</v>
      </c>
      <c r="P744" s="9">
        <f t="shared" si="69"/>
        <v>540956.20950388373</v>
      </c>
    </row>
    <row r="745" spans="1:16" x14ac:dyDescent="0.35">
      <c r="A745" s="13">
        <v>2028</v>
      </c>
      <c r="B745" s="13">
        <f t="shared" si="67"/>
        <v>2027</v>
      </c>
      <c r="C745" t="s">
        <v>180</v>
      </c>
      <c r="D745" t="s">
        <v>181</v>
      </c>
      <c r="E745" s="5">
        <v>382417010.78800035</v>
      </c>
      <c r="F745" s="13">
        <f>INDEX($R$3:$T$335,MATCH(Debt[[#This Row],[DistrictNumber]],$R$3:$R$335,0),3)</f>
        <v>2.7</v>
      </c>
      <c r="G745" s="9">
        <f t="shared" si="70"/>
        <v>1032525.9291276011</v>
      </c>
      <c r="H745" s="11">
        <v>1.02</v>
      </c>
      <c r="I745" s="12" cm="1">
        <f t="array" ref="I745">INDEX(Debt[],MATCH(Debt[[#This Row],[Base Year]]&amp;Debt[[#This Row],[DistrictNumber]],Debt[[Fiscal Year]:[Fiscal Year]]&amp;Debt[[DistrictNumber]:[DistrictNumber]],0),9)*$H745</f>
        <v>838514.52339300001</v>
      </c>
      <c r="J745" s="15">
        <f>IF(Debt[[#This Row],[Unadjusted Maximum Revenue]]/(Debt[[#This Row],[Proposed Taxable Valuation]]/1000)&gt;Debt[[#This Row],[Max Debt RATE]],Debt[[#This Row],[Max Debt RATE]],Debt[[#This Row],[Unadjusted Maximum Revenue]]/(Debt[[#This Row],[Proposed Taxable Valuation]]/1000))</f>
        <v>2.1926705657396748</v>
      </c>
      <c r="K745" s="26">
        <f>ROUND(Debt[[#This Row],[Proposed Taxable Valuation]]/1000*Debt[[#This Row],[Adjusted Rate]],0)</f>
        <v>838515</v>
      </c>
      <c r="L745" s="19">
        <f t="shared" si="68"/>
        <v>-194011.40573460108</v>
      </c>
      <c r="M745" s="17">
        <f t="shared" si="71"/>
        <v>-0.5073294342603254</v>
      </c>
      <c r="N745" s="2">
        <v>315902587.82093507</v>
      </c>
      <c r="O745">
        <f>INDEX($R$3:$T$335,MATCH(Debt[[#This Row],[DistrictNumber]],$R$3:$R$335,0),3)</f>
        <v>2.7</v>
      </c>
      <c r="P745" s="9">
        <f t="shared" si="69"/>
        <v>852936.98711652472</v>
      </c>
    </row>
    <row r="746" spans="1:16" x14ac:dyDescent="0.35">
      <c r="A746" s="13">
        <v>2028</v>
      </c>
      <c r="B746" s="13">
        <f t="shared" si="67"/>
        <v>2027</v>
      </c>
      <c r="C746" t="s">
        <v>182</v>
      </c>
      <c r="D746" t="s">
        <v>183</v>
      </c>
      <c r="E746" s="5">
        <v>587976977.89388371</v>
      </c>
      <c r="F746" s="13">
        <f>INDEX($R$3:$T$335,MATCH(Debt[[#This Row],[DistrictNumber]],$R$3:$R$335,0),3)</f>
        <v>0</v>
      </c>
      <c r="G746" s="9">
        <f t="shared" si="70"/>
        <v>0</v>
      </c>
      <c r="H746" s="11">
        <v>1.02</v>
      </c>
      <c r="I746" s="12" cm="1">
        <f t="array" ref="I746">INDEX(Debt[],MATCH(Debt[[#This Row],[Base Year]]&amp;Debt[[#This Row],[DistrictNumber]],Debt[[Fiscal Year]:[Fiscal Year]]&amp;Debt[[DistrictNumber]:[DistrictNumber]],0),9)*$H746</f>
        <v>0</v>
      </c>
      <c r="J746" s="15">
        <f>IF(Debt[[#This Row],[Unadjusted Maximum Revenue]]/(Debt[[#This Row],[Proposed Taxable Valuation]]/1000)&gt;Debt[[#This Row],[Max Debt RATE]],Debt[[#This Row],[Max Debt RATE]],Debt[[#This Row],[Unadjusted Maximum Revenue]]/(Debt[[#This Row],[Proposed Taxable Valuation]]/1000))</f>
        <v>0</v>
      </c>
      <c r="K746" s="26">
        <f>ROUND(Debt[[#This Row],[Proposed Taxable Valuation]]/1000*Debt[[#This Row],[Adjusted Rate]],0)</f>
        <v>0</v>
      </c>
      <c r="L746" s="19">
        <f t="shared" si="68"/>
        <v>0</v>
      </c>
      <c r="M746" s="17">
        <f t="shared" si="71"/>
        <v>0</v>
      </c>
      <c r="N746" s="2">
        <v>520687443.60936606</v>
      </c>
      <c r="O746">
        <f>INDEX($R$3:$T$335,MATCH(Debt[[#This Row],[DistrictNumber]],$R$3:$R$335,0),3)</f>
        <v>0</v>
      </c>
      <c r="P746" s="9">
        <f t="shared" si="69"/>
        <v>0</v>
      </c>
    </row>
    <row r="747" spans="1:16" x14ac:dyDescent="0.35">
      <c r="A747" s="13">
        <v>2028</v>
      </c>
      <c r="B747" s="13">
        <f t="shared" si="67"/>
        <v>2027</v>
      </c>
      <c r="C747" t="s">
        <v>184</v>
      </c>
      <c r="D747" t="s">
        <v>185</v>
      </c>
      <c r="E747" s="5">
        <v>364232153.69972873</v>
      </c>
      <c r="F747" s="13">
        <f>INDEX($R$3:$T$335,MATCH(Debt[[#This Row],[DistrictNumber]],$R$3:$R$335,0),3)</f>
        <v>0</v>
      </c>
      <c r="G747" s="9">
        <f t="shared" si="70"/>
        <v>0</v>
      </c>
      <c r="H747" s="11">
        <v>1.02</v>
      </c>
      <c r="I747" s="12" cm="1">
        <f t="array" ref="I747">INDEX(Debt[],MATCH(Debt[[#This Row],[Base Year]]&amp;Debt[[#This Row],[DistrictNumber]],Debt[[Fiscal Year]:[Fiscal Year]]&amp;Debt[[DistrictNumber]:[DistrictNumber]],0),9)*$H747</f>
        <v>0</v>
      </c>
      <c r="J747" s="15">
        <f>IF(Debt[[#This Row],[Unadjusted Maximum Revenue]]/(Debt[[#This Row],[Proposed Taxable Valuation]]/1000)&gt;Debt[[#This Row],[Max Debt RATE]],Debt[[#This Row],[Max Debt RATE]],Debt[[#This Row],[Unadjusted Maximum Revenue]]/(Debt[[#This Row],[Proposed Taxable Valuation]]/1000))</f>
        <v>0</v>
      </c>
      <c r="K747" s="26">
        <f>ROUND(Debt[[#This Row],[Proposed Taxable Valuation]]/1000*Debt[[#This Row],[Adjusted Rate]],0)</f>
        <v>0</v>
      </c>
      <c r="L747" s="19">
        <f t="shared" si="68"/>
        <v>0</v>
      </c>
      <c r="M747" s="17">
        <f t="shared" si="71"/>
        <v>0</v>
      </c>
      <c r="N747" s="2">
        <v>280155390.90577167</v>
      </c>
      <c r="O747">
        <f>INDEX($R$3:$T$335,MATCH(Debt[[#This Row],[DistrictNumber]],$R$3:$R$335,0),3)</f>
        <v>0</v>
      </c>
      <c r="P747" s="9">
        <f t="shared" si="69"/>
        <v>0</v>
      </c>
    </row>
    <row r="748" spans="1:16" x14ac:dyDescent="0.35">
      <c r="A748" s="13">
        <v>2028</v>
      </c>
      <c r="B748" s="13">
        <f t="shared" si="67"/>
        <v>2027</v>
      </c>
      <c r="C748" t="s">
        <v>186</v>
      </c>
      <c r="D748" t="s">
        <v>187</v>
      </c>
      <c r="E748" s="5">
        <v>312722264.49920648</v>
      </c>
      <c r="F748" s="13">
        <f>INDEX($R$3:$T$335,MATCH(Debt[[#This Row],[DistrictNumber]],$R$3:$R$335,0),3)</f>
        <v>0.22112999999999999</v>
      </c>
      <c r="G748" s="9">
        <f t="shared" si="70"/>
        <v>69152.274348709529</v>
      </c>
      <c r="H748" s="11">
        <v>1.02</v>
      </c>
      <c r="I748" s="12" cm="1">
        <f t="array" ref="I748">INDEX(Debt[],MATCH(Debt[[#This Row],[Base Year]]&amp;Debt[[#This Row],[DistrictNumber]],Debt[[Fiscal Year]:[Fiscal Year]]&amp;Debt[[DistrictNumber]:[DistrictNumber]],0),9)*$H748</f>
        <v>59654.566533963494</v>
      </c>
      <c r="J748" s="15">
        <f>IF(Debt[[#This Row],[Unadjusted Maximum Revenue]]/(Debt[[#This Row],[Proposed Taxable Valuation]]/1000)&gt;Debt[[#This Row],[Max Debt RATE]],Debt[[#This Row],[Max Debt RATE]],Debt[[#This Row],[Unadjusted Maximum Revenue]]/(Debt[[#This Row],[Proposed Taxable Valuation]]/1000))</f>
        <v>0.19075893630245461</v>
      </c>
      <c r="K748" s="26">
        <f>ROUND(Debt[[#This Row],[Proposed Taxable Valuation]]/1000*Debt[[#This Row],[Adjusted Rate]],0)</f>
        <v>59655</v>
      </c>
      <c r="L748" s="19">
        <f t="shared" si="68"/>
        <v>-9497.7078147460343</v>
      </c>
      <c r="M748" s="17">
        <f t="shared" si="71"/>
        <v>-3.0371063697545386E-2</v>
      </c>
      <c r="N748" s="2">
        <v>266930546.68956423</v>
      </c>
      <c r="O748">
        <f>INDEX($R$3:$T$335,MATCH(Debt[[#This Row],[DistrictNumber]],$R$3:$R$335,0),3)</f>
        <v>0.22112999999999999</v>
      </c>
      <c r="P748" s="9">
        <f t="shared" si="69"/>
        <v>59026.351789463341</v>
      </c>
    </row>
    <row r="749" spans="1:16" x14ac:dyDescent="0.35">
      <c r="A749" s="13">
        <v>2028</v>
      </c>
      <c r="B749" s="13">
        <f t="shared" si="67"/>
        <v>2027</v>
      </c>
      <c r="C749" t="s">
        <v>188</v>
      </c>
      <c r="D749" t="s">
        <v>189</v>
      </c>
      <c r="E749" s="5">
        <v>427171968.43288988</v>
      </c>
      <c r="F749" s="13">
        <f>INDEX($R$3:$T$335,MATCH(Debt[[#This Row],[DistrictNumber]],$R$3:$R$335,0),3)</f>
        <v>0</v>
      </c>
      <c r="G749" s="9">
        <f t="shared" si="70"/>
        <v>0</v>
      </c>
      <c r="H749" s="11">
        <v>1.02</v>
      </c>
      <c r="I749" s="12" cm="1">
        <f t="array" ref="I749">INDEX(Debt[],MATCH(Debt[[#This Row],[Base Year]]&amp;Debt[[#This Row],[DistrictNumber]],Debt[[Fiscal Year]:[Fiscal Year]]&amp;Debt[[DistrictNumber]:[DistrictNumber]],0),9)*$H749</f>
        <v>0</v>
      </c>
      <c r="J749" s="15">
        <f>IF(Debt[[#This Row],[Unadjusted Maximum Revenue]]/(Debt[[#This Row],[Proposed Taxable Valuation]]/1000)&gt;Debt[[#This Row],[Max Debt RATE]],Debt[[#This Row],[Max Debt RATE]],Debt[[#This Row],[Unadjusted Maximum Revenue]]/(Debt[[#This Row],[Proposed Taxable Valuation]]/1000))</f>
        <v>0</v>
      </c>
      <c r="K749" s="26">
        <f>ROUND(Debt[[#This Row],[Proposed Taxable Valuation]]/1000*Debt[[#This Row],[Adjusted Rate]],0)</f>
        <v>0</v>
      </c>
      <c r="L749" s="19">
        <f t="shared" si="68"/>
        <v>0</v>
      </c>
      <c r="M749" s="17">
        <f t="shared" si="71"/>
        <v>0</v>
      </c>
      <c r="N749" s="2">
        <v>362073421.80092031</v>
      </c>
      <c r="O749">
        <f>INDEX($R$3:$T$335,MATCH(Debt[[#This Row],[DistrictNumber]],$R$3:$R$335,0),3)</f>
        <v>0</v>
      </c>
      <c r="P749" s="9">
        <f t="shared" si="69"/>
        <v>0</v>
      </c>
    </row>
    <row r="750" spans="1:16" x14ac:dyDescent="0.35">
      <c r="A750" s="13">
        <v>2028</v>
      </c>
      <c r="B750" s="13">
        <f t="shared" si="67"/>
        <v>2027</v>
      </c>
      <c r="C750" t="s">
        <v>190</v>
      </c>
      <c r="D750" t="s">
        <v>191</v>
      </c>
      <c r="E750" s="5">
        <v>501142795.51483226</v>
      </c>
      <c r="F750" s="13">
        <f>INDEX($R$3:$T$335,MATCH(Debt[[#This Row],[DistrictNumber]],$R$3:$R$335,0),3)</f>
        <v>4.05</v>
      </c>
      <c r="G750" s="9">
        <f t="shared" si="70"/>
        <v>2029628.3218350706</v>
      </c>
      <c r="H750" s="11">
        <v>1.02</v>
      </c>
      <c r="I750" s="12" cm="1">
        <f t="array" ref="I750">INDEX(Debt[],MATCH(Debt[[#This Row],[Base Year]]&amp;Debt[[#This Row],[DistrictNumber]],Debt[[Fiscal Year]:[Fiscal Year]]&amp;Debt[[DistrictNumber]:[DistrictNumber]],0),9)*$H750</f>
        <v>1688529.23912034</v>
      </c>
      <c r="J750" s="15">
        <f>IF(Debt[[#This Row],[Unadjusted Maximum Revenue]]/(Debt[[#This Row],[Proposed Taxable Valuation]]/1000)&gt;Debt[[#This Row],[Max Debt RATE]],Debt[[#This Row],[Max Debt RATE]],Debt[[#This Row],[Unadjusted Maximum Revenue]]/(Debt[[#This Row],[Proposed Taxable Valuation]]/1000))</f>
        <v>3.3693575049516298</v>
      </c>
      <c r="K750" s="26">
        <f>ROUND(Debt[[#This Row],[Proposed Taxable Valuation]]/1000*Debt[[#This Row],[Adjusted Rate]],0)</f>
        <v>1688529</v>
      </c>
      <c r="L750" s="19">
        <f t="shared" si="68"/>
        <v>-341099.08271473064</v>
      </c>
      <c r="M750" s="17">
        <f t="shared" si="71"/>
        <v>-0.68064249504837004</v>
      </c>
      <c r="N750" s="2">
        <v>428877829.76258701</v>
      </c>
      <c r="O750">
        <f>INDEX($R$3:$T$335,MATCH(Debt[[#This Row],[DistrictNumber]],$R$3:$R$335,0),3)</f>
        <v>4.05</v>
      </c>
      <c r="P750" s="9">
        <f t="shared" si="69"/>
        <v>1736955.2105384774</v>
      </c>
    </row>
    <row r="751" spans="1:16" x14ac:dyDescent="0.35">
      <c r="A751" s="13">
        <v>2028</v>
      </c>
      <c r="B751" s="13">
        <f t="shared" si="67"/>
        <v>2027</v>
      </c>
      <c r="C751" t="s">
        <v>192</v>
      </c>
      <c r="D751" t="s">
        <v>193</v>
      </c>
      <c r="E751" s="5">
        <v>710586854.06220675</v>
      </c>
      <c r="F751" s="13">
        <f>INDEX($R$3:$T$335,MATCH(Debt[[#This Row],[DistrictNumber]],$R$3:$R$335,0),3)</f>
        <v>0</v>
      </c>
      <c r="G751" s="9">
        <f t="shared" si="70"/>
        <v>0</v>
      </c>
      <c r="H751" s="11">
        <v>1.02</v>
      </c>
      <c r="I751" s="12" cm="1">
        <f t="array" ref="I751">INDEX(Debt[],MATCH(Debt[[#This Row],[Base Year]]&amp;Debt[[#This Row],[DistrictNumber]],Debt[[Fiscal Year]:[Fiscal Year]]&amp;Debt[[DistrictNumber]:[DistrictNumber]],0),9)*$H751</f>
        <v>0</v>
      </c>
      <c r="J751" s="15">
        <f>IF(Debt[[#This Row],[Unadjusted Maximum Revenue]]/(Debt[[#This Row],[Proposed Taxable Valuation]]/1000)&gt;Debt[[#This Row],[Max Debt RATE]],Debt[[#This Row],[Max Debt RATE]],Debt[[#This Row],[Unadjusted Maximum Revenue]]/(Debt[[#This Row],[Proposed Taxable Valuation]]/1000))</f>
        <v>0</v>
      </c>
      <c r="K751" s="26">
        <f>ROUND(Debt[[#This Row],[Proposed Taxable Valuation]]/1000*Debt[[#This Row],[Adjusted Rate]],0)</f>
        <v>0</v>
      </c>
      <c r="L751" s="19">
        <f t="shared" si="68"/>
        <v>0</v>
      </c>
      <c r="M751" s="17">
        <f t="shared" si="71"/>
        <v>0</v>
      </c>
      <c r="N751" s="2">
        <v>586199427.67802656</v>
      </c>
      <c r="O751">
        <f>INDEX($R$3:$T$335,MATCH(Debt[[#This Row],[DistrictNumber]],$R$3:$R$335,0),3)</f>
        <v>0</v>
      </c>
      <c r="P751" s="9">
        <f t="shared" si="69"/>
        <v>0</v>
      </c>
    </row>
    <row r="752" spans="1:16" x14ac:dyDescent="0.35">
      <c r="A752" s="13">
        <v>2028</v>
      </c>
      <c r="B752" s="13">
        <f t="shared" si="67"/>
        <v>2027</v>
      </c>
      <c r="C752" t="s">
        <v>194</v>
      </c>
      <c r="D752" t="s">
        <v>195</v>
      </c>
      <c r="E752" s="5">
        <v>244399991.28382498</v>
      </c>
      <c r="F752" s="13">
        <f>INDEX($R$3:$T$335,MATCH(Debt[[#This Row],[DistrictNumber]],$R$3:$R$335,0),3)</f>
        <v>2.4175599999999999</v>
      </c>
      <c r="G752" s="9">
        <f t="shared" si="70"/>
        <v>590851.64292812394</v>
      </c>
      <c r="H752" s="11">
        <v>1.02</v>
      </c>
      <c r="I752" s="12" cm="1">
        <f t="array" ref="I752">INDEX(Debt[],MATCH(Debt[[#This Row],[Base Year]]&amp;Debt[[#This Row],[DistrictNumber]],Debt[[Fiscal Year]:[Fiscal Year]]&amp;Debt[[DistrictNumber]:[DistrictNumber]],0),9)*$H752</f>
        <v>466676.32128861023</v>
      </c>
      <c r="J752" s="15">
        <f>IF(Debt[[#This Row],[Unadjusted Maximum Revenue]]/(Debt[[#This Row],[Proposed Taxable Valuation]]/1000)&gt;Debt[[#This Row],[Max Debt RATE]],Debt[[#This Row],[Max Debt RATE]],Debt[[#This Row],[Unadjusted Maximum Revenue]]/(Debt[[#This Row],[Proposed Taxable Valuation]]/1000))</f>
        <v>1.9094776511127316</v>
      </c>
      <c r="K752" s="26">
        <f>ROUND(Debt[[#This Row],[Proposed Taxable Valuation]]/1000*Debt[[#This Row],[Adjusted Rate]],0)</f>
        <v>466676</v>
      </c>
      <c r="L752" s="19">
        <f t="shared" si="68"/>
        <v>-124175.32163951371</v>
      </c>
      <c r="M752" s="17">
        <f t="shared" si="71"/>
        <v>-0.50808234888726833</v>
      </c>
      <c r="N752" s="2">
        <v>203696530.18445426</v>
      </c>
      <c r="O752">
        <f>INDEX($R$3:$T$335,MATCH(Debt[[#This Row],[DistrictNumber]],$R$3:$R$335,0),3)</f>
        <v>2.4175599999999999</v>
      </c>
      <c r="P752" s="9">
        <f t="shared" si="69"/>
        <v>492448.58351272921</v>
      </c>
    </row>
    <row r="753" spans="1:16" x14ac:dyDescent="0.35">
      <c r="A753" s="13">
        <v>2028</v>
      </c>
      <c r="B753" s="13">
        <f t="shared" si="67"/>
        <v>2027</v>
      </c>
      <c r="C753" t="s">
        <v>196</v>
      </c>
      <c r="D753" t="s">
        <v>197</v>
      </c>
      <c r="E753" s="5">
        <v>298810125.81983006</v>
      </c>
      <c r="F753" s="13">
        <f>INDEX($R$3:$T$335,MATCH(Debt[[#This Row],[DistrictNumber]],$R$3:$R$335,0),3)</f>
        <v>0</v>
      </c>
      <c r="G753" s="9">
        <f t="shared" si="70"/>
        <v>0</v>
      </c>
      <c r="H753" s="11">
        <v>1.02</v>
      </c>
      <c r="I753" s="12" cm="1">
        <f t="array" ref="I753">INDEX(Debt[],MATCH(Debt[[#This Row],[Base Year]]&amp;Debt[[#This Row],[DistrictNumber]],Debt[[Fiscal Year]:[Fiscal Year]]&amp;Debt[[DistrictNumber]:[DistrictNumber]],0),9)*$H753</f>
        <v>0</v>
      </c>
      <c r="J753" s="15">
        <f>IF(Debt[[#This Row],[Unadjusted Maximum Revenue]]/(Debt[[#This Row],[Proposed Taxable Valuation]]/1000)&gt;Debt[[#This Row],[Max Debt RATE]],Debt[[#This Row],[Max Debt RATE]],Debt[[#This Row],[Unadjusted Maximum Revenue]]/(Debt[[#This Row],[Proposed Taxable Valuation]]/1000))</f>
        <v>0</v>
      </c>
      <c r="K753" s="26">
        <f>ROUND(Debt[[#This Row],[Proposed Taxable Valuation]]/1000*Debt[[#This Row],[Adjusted Rate]],0)</f>
        <v>0</v>
      </c>
      <c r="L753" s="19">
        <f t="shared" si="68"/>
        <v>0</v>
      </c>
      <c r="M753" s="17">
        <f t="shared" si="71"/>
        <v>0</v>
      </c>
      <c r="N753" s="2">
        <v>232842910.94491491</v>
      </c>
      <c r="O753">
        <f>INDEX($R$3:$T$335,MATCH(Debt[[#This Row],[DistrictNumber]],$R$3:$R$335,0),3)</f>
        <v>0</v>
      </c>
      <c r="P753" s="9">
        <f t="shared" si="69"/>
        <v>0</v>
      </c>
    </row>
    <row r="754" spans="1:16" x14ac:dyDescent="0.35">
      <c r="A754" s="13">
        <v>2028</v>
      </c>
      <c r="B754" s="13">
        <f t="shared" si="67"/>
        <v>2027</v>
      </c>
      <c r="C754" t="s">
        <v>198</v>
      </c>
      <c r="D754" t="s">
        <v>199</v>
      </c>
      <c r="E754" s="5">
        <v>384914235.64794981</v>
      </c>
      <c r="F754" s="13">
        <f>INDEX($R$3:$T$335,MATCH(Debt[[#This Row],[DistrictNumber]],$R$3:$R$335,0),3)</f>
        <v>2.7</v>
      </c>
      <c r="G754" s="9">
        <f t="shared" si="70"/>
        <v>1039268.4362494645</v>
      </c>
      <c r="H754" s="11">
        <v>1.02</v>
      </c>
      <c r="I754" s="12" cm="1">
        <f t="array" ref="I754">INDEX(Debt[],MATCH(Debt[[#This Row],[Base Year]]&amp;Debt[[#This Row],[DistrictNumber]],Debt[[Fiscal Year]:[Fiscal Year]]&amp;Debt[[DistrictNumber]:[DistrictNumber]],0),9)*$H754</f>
        <v>843413.02237871999</v>
      </c>
      <c r="J754" s="15">
        <f>IF(Debt[[#This Row],[Unadjusted Maximum Revenue]]/(Debt[[#This Row],[Proposed Taxable Valuation]]/1000)&gt;Debt[[#This Row],[Max Debt RATE]],Debt[[#This Row],[Max Debt RATE]],Debt[[#This Row],[Unadjusted Maximum Revenue]]/(Debt[[#This Row],[Proposed Taxable Valuation]]/1000))</f>
        <v>2.1911712902978269</v>
      </c>
      <c r="K754" s="26">
        <f>ROUND(Debt[[#This Row],[Proposed Taxable Valuation]]/1000*Debt[[#This Row],[Adjusted Rate]],0)</f>
        <v>843413</v>
      </c>
      <c r="L754" s="19">
        <f t="shared" si="68"/>
        <v>-195855.41387074452</v>
      </c>
      <c r="M754" s="17">
        <f t="shared" si="71"/>
        <v>-0.50882870970217331</v>
      </c>
      <c r="N754" s="2">
        <v>315858489.60482609</v>
      </c>
      <c r="O754">
        <f>INDEX($R$3:$T$335,MATCH(Debt[[#This Row],[DistrictNumber]],$R$3:$R$335,0),3)</f>
        <v>2.7</v>
      </c>
      <c r="P754" s="9">
        <f t="shared" si="69"/>
        <v>852817.92193303048</v>
      </c>
    </row>
    <row r="755" spans="1:16" x14ac:dyDescent="0.35">
      <c r="A755" s="13">
        <v>2028</v>
      </c>
      <c r="B755" s="13">
        <f t="shared" si="67"/>
        <v>2027</v>
      </c>
      <c r="C755" t="s">
        <v>200</v>
      </c>
      <c r="D755" t="s">
        <v>201</v>
      </c>
      <c r="E755" s="5">
        <v>686326875.38660991</v>
      </c>
      <c r="F755" s="13">
        <f>INDEX($R$3:$T$335,MATCH(Debt[[#This Row],[DistrictNumber]],$R$3:$R$335,0),3)</f>
        <v>0</v>
      </c>
      <c r="G755" s="9">
        <f t="shared" si="70"/>
        <v>0</v>
      </c>
      <c r="H755" s="11">
        <v>1.02</v>
      </c>
      <c r="I755" s="12" cm="1">
        <f t="array" ref="I755">INDEX(Debt[],MATCH(Debt[[#This Row],[Base Year]]&amp;Debt[[#This Row],[DistrictNumber]],Debt[[Fiscal Year]:[Fiscal Year]]&amp;Debt[[DistrictNumber]:[DistrictNumber]],0),9)*$H755</f>
        <v>0</v>
      </c>
      <c r="J755" s="15">
        <f>IF(Debt[[#This Row],[Unadjusted Maximum Revenue]]/(Debt[[#This Row],[Proposed Taxable Valuation]]/1000)&gt;Debt[[#This Row],[Max Debt RATE]],Debt[[#This Row],[Max Debt RATE]],Debt[[#This Row],[Unadjusted Maximum Revenue]]/(Debt[[#This Row],[Proposed Taxable Valuation]]/1000))</f>
        <v>0</v>
      </c>
      <c r="K755" s="26">
        <f>ROUND(Debt[[#This Row],[Proposed Taxable Valuation]]/1000*Debt[[#This Row],[Adjusted Rate]],0)</f>
        <v>0</v>
      </c>
      <c r="L755" s="19">
        <f t="shared" si="68"/>
        <v>0</v>
      </c>
      <c r="M755" s="17">
        <f t="shared" si="71"/>
        <v>0</v>
      </c>
      <c r="N755" s="2">
        <v>606469984.54451323</v>
      </c>
      <c r="O755">
        <f>INDEX($R$3:$T$335,MATCH(Debt[[#This Row],[DistrictNumber]],$R$3:$R$335,0),3)</f>
        <v>0</v>
      </c>
      <c r="P755" s="9">
        <f t="shared" si="69"/>
        <v>0</v>
      </c>
    </row>
    <row r="756" spans="1:16" x14ac:dyDescent="0.35">
      <c r="A756" s="13">
        <v>2028</v>
      </c>
      <c r="B756" s="13">
        <f t="shared" si="67"/>
        <v>2027</v>
      </c>
      <c r="C756" t="s">
        <v>202</v>
      </c>
      <c r="D756" t="s">
        <v>203</v>
      </c>
      <c r="E756" s="5">
        <v>279100621.84204179</v>
      </c>
      <c r="F756" s="13">
        <f>INDEX($R$3:$T$335,MATCH(Debt[[#This Row],[DistrictNumber]],$R$3:$R$335,0),3)</f>
        <v>4.05</v>
      </c>
      <c r="G756" s="9">
        <f t="shared" si="70"/>
        <v>1130357.5184602691</v>
      </c>
      <c r="H756" s="11">
        <v>1.02</v>
      </c>
      <c r="I756" s="12" cm="1">
        <f t="array" ref="I756">INDEX(Debt[],MATCH(Debt[[#This Row],[Base Year]]&amp;Debt[[#This Row],[DistrictNumber]],Debt[[Fiscal Year]:[Fiscal Year]]&amp;Debt[[DistrictNumber]:[DistrictNumber]],0),9)*$H756</f>
        <v>913033.51251138002</v>
      </c>
      <c r="J756" s="15">
        <f>IF(Debt[[#This Row],[Unadjusted Maximum Revenue]]/(Debt[[#This Row],[Proposed Taxable Valuation]]/1000)&gt;Debt[[#This Row],[Max Debt RATE]],Debt[[#This Row],[Max Debt RATE]],Debt[[#This Row],[Unadjusted Maximum Revenue]]/(Debt[[#This Row],[Proposed Taxable Valuation]]/1000))</f>
        <v>3.2713417350539453</v>
      </c>
      <c r="K756" s="26">
        <f>ROUND(Debt[[#This Row],[Proposed Taxable Valuation]]/1000*Debt[[#This Row],[Adjusted Rate]],0)</f>
        <v>913034</v>
      </c>
      <c r="L756" s="19">
        <f t="shared" si="68"/>
        <v>-217324.00594888907</v>
      </c>
      <c r="M756" s="17">
        <f t="shared" si="71"/>
        <v>-0.7786582649460545</v>
      </c>
      <c r="N756" s="2">
        <v>230637049.95659682</v>
      </c>
      <c r="O756">
        <f>INDEX($R$3:$T$335,MATCH(Debt[[#This Row],[DistrictNumber]],$R$3:$R$335,0),3)</f>
        <v>4.05</v>
      </c>
      <c r="P756" s="9">
        <f t="shared" si="69"/>
        <v>934080.05232421716</v>
      </c>
    </row>
    <row r="757" spans="1:16" x14ac:dyDescent="0.35">
      <c r="A757" s="13">
        <v>2028</v>
      </c>
      <c r="B757" s="13">
        <f t="shared" si="67"/>
        <v>2027</v>
      </c>
      <c r="C757" t="s">
        <v>204</v>
      </c>
      <c r="D757" t="s">
        <v>205</v>
      </c>
      <c r="E757" s="5">
        <v>316081660.72836417</v>
      </c>
      <c r="F757" s="13">
        <f>INDEX($R$3:$T$335,MATCH(Debt[[#This Row],[DistrictNumber]],$R$3:$R$335,0),3)</f>
        <v>0</v>
      </c>
      <c r="G757" s="9">
        <f t="shared" si="70"/>
        <v>0</v>
      </c>
      <c r="H757" s="11">
        <v>1.02</v>
      </c>
      <c r="I757" s="12" cm="1">
        <f t="array" ref="I757">INDEX(Debt[],MATCH(Debt[[#This Row],[Base Year]]&amp;Debt[[#This Row],[DistrictNumber]],Debt[[Fiscal Year]:[Fiscal Year]]&amp;Debt[[DistrictNumber]:[DistrictNumber]],0),9)*$H757</f>
        <v>0</v>
      </c>
      <c r="J757" s="15">
        <f>IF(Debt[[#This Row],[Unadjusted Maximum Revenue]]/(Debt[[#This Row],[Proposed Taxable Valuation]]/1000)&gt;Debt[[#This Row],[Max Debt RATE]],Debt[[#This Row],[Max Debt RATE]],Debt[[#This Row],[Unadjusted Maximum Revenue]]/(Debt[[#This Row],[Proposed Taxable Valuation]]/1000))</f>
        <v>0</v>
      </c>
      <c r="K757" s="26">
        <f>ROUND(Debt[[#This Row],[Proposed Taxable Valuation]]/1000*Debt[[#This Row],[Adjusted Rate]],0)</f>
        <v>0</v>
      </c>
      <c r="L757" s="19">
        <f t="shared" si="68"/>
        <v>0</v>
      </c>
      <c r="M757" s="17">
        <f t="shared" si="71"/>
        <v>0</v>
      </c>
      <c r="N757" s="2">
        <v>274222708.77333862</v>
      </c>
      <c r="O757">
        <f>INDEX($R$3:$T$335,MATCH(Debt[[#This Row],[DistrictNumber]],$R$3:$R$335,0),3)</f>
        <v>0</v>
      </c>
      <c r="P757" s="9">
        <f t="shared" si="69"/>
        <v>0</v>
      </c>
    </row>
    <row r="758" spans="1:16" x14ac:dyDescent="0.35">
      <c r="A758" s="13">
        <v>2028</v>
      </c>
      <c r="B758" s="13">
        <f t="shared" si="67"/>
        <v>2027</v>
      </c>
      <c r="C758" t="s">
        <v>206</v>
      </c>
      <c r="D758" t="s">
        <v>207</v>
      </c>
      <c r="E758" s="5">
        <v>613632592.08610845</v>
      </c>
      <c r="F758" s="13">
        <f>INDEX($R$3:$T$335,MATCH(Debt[[#This Row],[DistrictNumber]],$R$3:$R$335,0),3)</f>
        <v>1.5091699999999999</v>
      </c>
      <c r="G758" s="9">
        <f t="shared" si="70"/>
        <v>926075.89899859217</v>
      </c>
      <c r="H758" s="11">
        <v>1.02</v>
      </c>
      <c r="I758" s="12" cm="1">
        <f t="array" ref="I758">INDEX(Debt[],MATCH(Debt[[#This Row],[Base Year]]&amp;Debt[[#This Row],[DistrictNumber]],Debt[[Fiscal Year]:[Fiscal Year]]&amp;Debt[[DistrictNumber]:[DistrictNumber]],0),9)*$H758</f>
        <v>781461.31637879694</v>
      </c>
      <c r="J758" s="15">
        <f>IF(Debt[[#This Row],[Unadjusted Maximum Revenue]]/(Debt[[#This Row],[Proposed Taxable Valuation]]/1000)&gt;Debt[[#This Row],[Max Debt RATE]],Debt[[#This Row],[Max Debt RATE]],Debt[[#This Row],[Unadjusted Maximum Revenue]]/(Debt[[#This Row],[Proposed Taxable Valuation]]/1000))</f>
        <v>1.2735003428063316</v>
      </c>
      <c r="K758" s="26">
        <f>ROUND(Debt[[#This Row],[Proposed Taxable Valuation]]/1000*Debt[[#This Row],[Adjusted Rate]],0)</f>
        <v>781461</v>
      </c>
      <c r="L758" s="19">
        <f t="shared" si="68"/>
        <v>-144614.58261979523</v>
      </c>
      <c r="M758" s="17">
        <f t="shared" si="71"/>
        <v>-0.23566965719366828</v>
      </c>
      <c r="N758" s="2">
        <v>530174196.84026068</v>
      </c>
      <c r="O758">
        <f>INDEX($R$3:$T$335,MATCH(Debt[[#This Row],[DistrictNumber]],$R$3:$R$335,0),3)</f>
        <v>1.5091699999999999</v>
      </c>
      <c r="P758" s="9">
        <f t="shared" si="69"/>
        <v>800122.99264541606</v>
      </c>
    </row>
    <row r="759" spans="1:16" x14ac:dyDescent="0.35">
      <c r="A759" s="13">
        <v>2028</v>
      </c>
      <c r="B759" s="13">
        <f t="shared" si="67"/>
        <v>2027</v>
      </c>
      <c r="C759" t="s">
        <v>208</v>
      </c>
      <c r="D759" t="s">
        <v>209</v>
      </c>
      <c r="E759" s="5">
        <v>302960689.6136592</v>
      </c>
      <c r="F759" s="13">
        <f>INDEX($R$3:$T$335,MATCH(Debt[[#This Row],[DistrictNumber]],$R$3:$R$335,0),3)</f>
        <v>0</v>
      </c>
      <c r="G759" s="9">
        <f t="shared" si="70"/>
        <v>0</v>
      </c>
      <c r="H759" s="11">
        <v>1.02</v>
      </c>
      <c r="I759" s="12" cm="1">
        <f t="array" ref="I759">INDEX(Debt[],MATCH(Debt[[#This Row],[Base Year]]&amp;Debt[[#This Row],[DistrictNumber]],Debt[[Fiscal Year]:[Fiscal Year]]&amp;Debt[[DistrictNumber]:[DistrictNumber]],0),9)*$H759</f>
        <v>0</v>
      </c>
      <c r="J759" s="15">
        <f>IF(Debt[[#This Row],[Unadjusted Maximum Revenue]]/(Debt[[#This Row],[Proposed Taxable Valuation]]/1000)&gt;Debt[[#This Row],[Max Debt RATE]],Debt[[#This Row],[Max Debt RATE]],Debt[[#This Row],[Unadjusted Maximum Revenue]]/(Debt[[#This Row],[Proposed Taxable Valuation]]/1000))</f>
        <v>0</v>
      </c>
      <c r="K759" s="26">
        <f>ROUND(Debt[[#This Row],[Proposed Taxable Valuation]]/1000*Debt[[#This Row],[Adjusted Rate]],0)</f>
        <v>0</v>
      </c>
      <c r="L759" s="19">
        <f t="shared" si="68"/>
        <v>0</v>
      </c>
      <c r="M759" s="17">
        <f t="shared" si="71"/>
        <v>0</v>
      </c>
      <c r="N759" s="2">
        <v>263622667.56604826</v>
      </c>
      <c r="O759">
        <f>INDEX($R$3:$T$335,MATCH(Debt[[#This Row],[DistrictNumber]],$R$3:$R$335,0),3)</f>
        <v>0</v>
      </c>
      <c r="P759" s="9">
        <f t="shared" si="69"/>
        <v>0</v>
      </c>
    </row>
    <row r="760" spans="1:16" x14ac:dyDescent="0.35">
      <c r="A760" s="13">
        <v>2028</v>
      </c>
      <c r="B760" s="13">
        <f t="shared" si="67"/>
        <v>2027</v>
      </c>
      <c r="C760" t="s">
        <v>210</v>
      </c>
      <c r="D760" t="s">
        <v>211</v>
      </c>
      <c r="E760" s="5">
        <v>134195461.47894998</v>
      </c>
      <c r="F760" s="13">
        <f>INDEX($R$3:$T$335,MATCH(Debt[[#This Row],[DistrictNumber]],$R$3:$R$335,0),3)</f>
        <v>0</v>
      </c>
      <c r="G760" s="9">
        <f t="shared" si="70"/>
        <v>0</v>
      </c>
      <c r="H760" s="11">
        <v>1.02</v>
      </c>
      <c r="I760" s="12" cm="1">
        <f t="array" ref="I760">INDEX(Debt[],MATCH(Debt[[#This Row],[Base Year]]&amp;Debt[[#This Row],[DistrictNumber]],Debt[[Fiscal Year]:[Fiscal Year]]&amp;Debt[[DistrictNumber]:[DistrictNumber]],0),9)*$H760</f>
        <v>0</v>
      </c>
      <c r="J760" s="15">
        <f>IF(Debt[[#This Row],[Unadjusted Maximum Revenue]]/(Debt[[#This Row],[Proposed Taxable Valuation]]/1000)&gt;Debt[[#This Row],[Max Debt RATE]],Debt[[#This Row],[Max Debt RATE]],Debt[[#This Row],[Unadjusted Maximum Revenue]]/(Debt[[#This Row],[Proposed Taxable Valuation]]/1000))</f>
        <v>0</v>
      </c>
      <c r="K760" s="26">
        <f>ROUND(Debt[[#This Row],[Proposed Taxable Valuation]]/1000*Debt[[#This Row],[Adjusted Rate]],0)</f>
        <v>0</v>
      </c>
      <c r="L760" s="19">
        <f t="shared" si="68"/>
        <v>0</v>
      </c>
      <c r="M760" s="17">
        <f t="shared" si="71"/>
        <v>0</v>
      </c>
      <c r="N760" s="2">
        <v>118392848.24950695</v>
      </c>
      <c r="O760">
        <f>INDEX($R$3:$T$335,MATCH(Debt[[#This Row],[DistrictNumber]],$R$3:$R$335,0),3)</f>
        <v>0</v>
      </c>
      <c r="P760" s="9">
        <f t="shared" si="69"/>
        <v>0</v>
      </c>
    </row>
    <row r="761" spans="1:16" x14ac:dyDescent="0.35">
      <c r="A761" s="13">
        <v>2028</v>
      </c>
      <c r="B761" s="13">
        <f t="shared" si="67"/>
        <v>2027</v>
      </c>
      <c r="C761" t="s">
        <v>212</v>
      </c>
      <c r="D761" t="s">
        <v>213</v>
      </c>
      <c r="E761" s="5">
        <v>574575091.13856101</v>
      </c>
      <c r="F761" s="13">
        <f>INDEX($R$3:$T$335,MATCH(Debt[[#This Row],[DistrictNumber]],$R$3:$R$335,0),3)</f>
        <v>1.14595</v>
      </c>
      <c r="G761" s="9">
        <f t="shared" si="70"/>
        <v>658434.32569023396</v>
      </c>
      <c r="H761" s="11">
        <v>1.02</v>
      </c>
      <c r="I761" s="12" cm="1">
        <f t="array" ref="I761">INDEX(Debt[],MATCH(Debt[[#This Row],[Base Year]]&amp;Debt[[#This Row],[DistrictNumber]],Debt[[Fiscal Year]:[Fiscal Year]]&amp;Debt[[DistrictNumber]:[DistrictNumber]],0),9)*$H761</f>
        <v>552311.60377971944</v>
      </c>
      <c r="J761" s="15">
        <f>IF(Debt[[#This Row],[Unadjusted Maximum Revenue]]/(Debt[[#This Row],[Proposed Taxable Valuation]]/1000)&gt;Debt[[#This Row],[Max Debt RATE]],Debt[[#This Row],[Max Debt RATE]],Debt[[#This Row],[Unadjusted Maximum Revenue]]/(Debt[[#This Row],[Proposed Taxable Valuation]]/1000))</f>
        <v>0.9612522580560795</v>
      </c>
      <c r="K761" s="26">
        <f>ROUND(Debt[[#This Row],[Proposed Taxable Valuation]]/1000*Debt[[#This Row],[Adjusted Rate]],0)</f>
        <v>552312</v>
      </c>
      <c r="L761" s="19">
        <f t="shared" si="68"/>
        <v>-106122.72191051452</v>
      </c>
      <c r="M761" s="17">
        <f t="shared" si="71"/>
        <v>-0.18469774194392052</v>
      </c>
      <c r="N761" s="2">
        <v>483615973.37019551</v>
      </c>
      <c r="O761">
        <f>INDEX($R$3:$T$335,MATCH(Debt[[#This Row],[DistrictNumber]],$R$3:$R$335,0),3)</f>
        <v>1.14595</v>
      </c>
      <c r="P761" s="9">
        <f t="shared" si="69"/>
        <v>554199.72468357556</v>
      </c>
    </row>
    <row r="762" spans="1:16" x14ac:dyDescent="0.35">
      <c r="A762" s="13">
        <v>2028</v>
      </c>
      <c r="B762" s="13">
        <f t="shared" si="67"/>
        <v>2027</v>
      </c>
      <c r="C762" t="s">
        <v>214</v>
      </c>
      <c r="D762" t="s">
        <v>215</v>
      </c>
      <c r="E762" s="5">
        <v>392128468.00440121</v>
      </c>
      <c r="F762" s="13">
        <f>INDEX($R$3:$T$335,MATCH(Debt[[#This Row],[DistrictNumber]],$R$3:$R$335,0),3)</f>
        <v>1.48848</v>
      </c>
      <c r="G762" s="9">
        <f t="shared" si="70"/>
        <v>583675.38205519109</v>
      </c>
      <c r="H762" s="11">
        <v>1.02</v>
      </c>
      <c r="I762" s="12" cm="1">
        <f t="array" ref="I762">INDEX(Debt[],MATCH(Debt[[#This Row],[Base Year]]&amp;Debt[[#This Row],[DistrictNumber]],Debt[[Fiscal Year]:[Fiscal Year]]&amp;Debt[[DistrictNumber]:[DistrictNumber]],0),9)*$H762</f>
        <v>508038.89949685556</v>
      </c>
      <c r="J762" s="15">
        <f>IF(Debt[[#This Row],[Unadjusted Maximum Revenue]]/(Debt[[#This Row],[Proposed Taxable Valuation]]/1000)&gt;Debt[[#This Row],[Max Debt RATE]],Debt[[#This Row],[Max Debt RATE]],Debt[[#This Row],[Unadjusted Maximum Revenue]]/(Debt[[#This Row],[Proposed Taxable Valuation]]/1000))</f>
        <v>1.2955930031867857</v>
      </c>
      <c r="K762" s="26">
        <f>ROUND(Debt[[#This Row],[Proposed Taxable Valuation]]/1000*Debt[[#This Row],[Adjusted Rate]],0)</f>
        <v>508039</v>
      </c>
      <c r="L762" s="19">
        <f t="shared" si="68"/>
        <v>-75636.482558335527</v>
      </c>
      <c r="M762" s="17">
        <f t="shared" si="71"/>
        <v>-0.19288699681321431</v>
      </c>
      <c r="N762" s="2">
        <v>346379581.4328981</v>
      </c>
      <c r="O762">
        <f>INDEX($R$3:$T$335,MATCH(Debt[[#This Row],[DistrictNumber]],$R$3:$R$335,0),3)</f>
        <v>1.48848</v>
      </c>
      <c r="P762" s="9">
        <f t="shared" si="69"/>
        <v>515579.07937124022</v>
      </c>
    </row>
    <row r="763" spans="1:16" x14ac:dyDescent="0.35">
      <c r="A763" s="13">
        <v>2028</v>
      </c>
      <c r="B763" s="13">
        <f t="shared" si="67"/>
        <v>2027</v>
      </c>
      <c r="C763" t="s">
        <v>216</v>
      </c>
      <c r="D763" t="s">
        <v>217</v>
      </c>
      <c r="E763" s="5">
        <v>1336990802.3514779</v>
      </c>
      <c r="F763" s="13">
        <f>INDEX($R$3:$T$335,MATCH(Debt[[#This Row],[DistrictNumber]],$R$3:$R$335,0),3)</f>
        <v>0</v>
      </c>
      <c r="G763" s="9">
        <f t="shared" si="70"/>
        <v>0</v>
      </c>
      <c r="H763" s="11">
        <v>1.02</v>
      </c>
      <c r="I763" s="12" cm="1">
        <f t="array" ref="I763">INDEX(Debt[],MATCH(Debt[[#This Row],[Base Year]]&amp;Debt[[#This Row],[DistrictNumber]],Debt[[Fiscal Year]:[Fiscal Year]]&amp;Debt[[DistrictNumber]:[DistrictNumber]],0),9)*$H763</f>
        <v>0</v>
      </c>
      <c r="J763" s="15">
        <f>IF(Debt[[#This Row],[Unadjusted Maximum Revenue]]/(Debt[[#This Row],[Proposed Taxable Valuation]]/1000)&gt;Debt[[#This Row],[Max Debt RATE]],Debt[[#This Row],[Max Debt RATE]],Debt[[#This Row],[Unadjusted Maximum Revenue]]/(Debt[[#This Row],[Proposed Taxable Valuation]]/1000))</f>
        <v>0</v>
      </c>
      <c r="K763" s="26">
        <f>ROUND(Debt[[#This Row],[Proposed Taxable Valuation]]/1000*Debt[[#This Row],[Adjusted Rate]],0)</f>
        <v>0</v>
      </c>
      <c r="L763" s="19">
        <f t="shared" si="68"/>
        <v>0</v>
      </c>
      <c r="M763" s="17">
        <f t="shared" si="71"/>
        <v>0</v>
      </c>
      <c r="N763" s="2">
        <v>1092061345.5055871</v>
      </c>
      <c r="O763">
        <f>INDEX($R$3:$T$335,MATCH(Debt[[#This Row],[DistrictNumber]],$R$3:$R$335,0),3)</f>
        <v>0</v>
      </c>
      <c r="P763" s="9">
        <f t="shared" si="69"/>
        <v>0</v>
      </c>
    </row>
    <row r="764" spans="1:16" x14ac:dyDescent="0.35">
      <c r="A764" s="13">
        <v>2028</v>
      </c>
      <c r="B764" s="13">
        <f t="shared" si="67"/>
        <v>2027</v>
      </c>
      <c r="C764" t="s">
        <v>218</v>
      </c>
      <c r="D764" t="s">
        <v>219</v>
      </c>
      <c r="E764" s="5">
        <v>735457776.17250597</v>
      </c>
      <c r="F764" s="13">
        <f>INDEX($R$3:$T$335,MATCH(Debt[[#This Row],[DistrictNumber]],$R$3:$R$335,0),3)</f>
        <v>0</v>
      </c>
      <c r="G764" s="9">
        <f t="shared" si="70"/>
        <v>0</v>
      </c>
      <c r="H764" s="11">
        <v>1.02</v>
      </c>
      <c r="I764" s="12" cm="1">
        <f t="array" ref="I764">INDEX(Debt[],MATCH(Debt[[#This Row],[Base Year]]&amp;Debt[[#This Row],[DistrictNumber]],Debt[[Fiscal Year]:[Fiscal Year]]&amp;Debt[[DistrictNumber]:[DistrictNumber]],0),9)*$H764</f>
        <v>0</v>
      </c>
      <c r="J764" s="15">
        <f>IF(Debt[[#This Row],[Unadjusted Maximum Revenue]]/(Debt[[#This Row],[Proposed Taxable Valuation]]/1000)&gt;Debt[[#This Row],[Max Debt RATE]],Debt[[#This Row],[Max Debt RATE]],Debt[[#This Row],[Unadjusted Maximum Revenue]]/(Debt[[#This Row],[Proposed Taxable Valuation]]/1000))</f>
        <v>0</v>
      </c>
      <c r="K764" s="26">
        <f>ROUND(Debt[[#This Row],[Proposed Taxable Valuation]]/1000*Debt[[#This Row],[Adjusted Rate]],0)</f>
        <v>0</v>
      </c>
      <c r="L764" s="19">
        <f t="shared" si="68"/>
        <v>0</v>
      </c>
      <c r="M764" s="17">
        <f t="shared" si="71"/>
        <v>0</v>
      </c>
      <c r="N764" s="2">
        <v>614360237.06552708</v>
      </c>
      <c r="O764">
        <f>INDEX($R$3:$T$335,MATCH(Debt[[#This Row],[DistrictNumber]],$R$3:$R$335,0),3)</f>
        <v>0</v>
      </c>
      <c r="P764" s="9">
        <f t="shared" si="69"/>
        <v>0</v>
      </c>
    </row>
    <row r="765" spans="1:16" x14ac:dyDescent="0.35">
      <c r="A765" s="13">
        <v>2028</v>
      </c>
      <c r="B765" s="13">
        <f t="shared" si="67"/>
        <v>2027</v>
      </c>
      <c r="C765" t="s">
        <v>220</v>
      </c>
      <c r="D765" t="s">
        <v>221</v>
      </c>
      <c r="E765" s="5">
        <v>1762487303.1333897</v>
      </c>
      <c r="F765" s="13">
        <f>INDEX($R$3:$T$335,MATCH(Debt[[#This Row],[DistrictNumber]],$R$3:$R$335,0),3)</f>
        <v>2.4804200000000001</v>
      </c>
      <c r="G765" s="9">
        <f t="shared" si="70"/>
        <v>4371708.7564381221</v>
      </c>
      <c r="H765" s="11">
        <v>1.02</v>
      </c>
      <c r="I765" s="12" cm="1">
        <f t="array" ref="I765">INDEX(Debt[],MATCH(Debt[[#This Row],[Base Year]]&amp;Debt[[#This Row],[DistrictNumber]],Debt[[Fiscal Year]:[Fiscal Year]]&amp;Debt[[DistrictNumber]:[DistrictNumber]],0),9)*$H765</f>
        <v>3431279.0805446957</v>
      </c>
      <c r="J765" s="15">
        <f>IF(Debt[[#This Row],[Unadjusted Maximum Revenue]]/(Debt[[#This Row],[Proposed Taxable Valuation]]/1000)&gt;Debt[[#This Row],[Max Debt RATE]],Debt[[#This Row],[Max Debt RATE]],Debt[[#This Row],[Unadjusted Maximum Revenue]]/(Debt[[#This Row],[Proposed Taxable Valuation]]/1000))</f>
        <v>1.9468390350639635</v>
      </c>
      <c r="K765" s="26">
        <f>ROUND(Debt[[#This Row],[Proposed Taxable Valuation]]/1000*Debt[[#This Row],[Adjusted Rate]],0)</f>
        <v>3431279</v>
      </c>
      <c r="L765" s="19">
        <f t="shared" si="68"/>
        <v>-940429.67589342641</v>
      </c>
      <c r="M765" s="17">
        <f t="shared" si="71"/>
        <v>-0.53358096493603657</v>
      </c>
      <c r="N765" s="2">
        <v>1410329523.0785329</v>
      </c>
      <c r="O765">
        <f>INDEX($R$3:$T$335,MATCH(Debt[[#This Row],[DistrictNumber]],$R$3:$R$335,0),3)</f>
        <v>2.4804200000000001</v>
      </c>
      <c r="P765" s="9">
        <f t="shared" si="69"/>
        <v>3498209.5556344548</v>
      </c>
    </row>
    <row r="766" spans="1:16" x14ac:dyDescent="0.35">
      <c r="A766" s="13">
        <v>2028</v>
      </c>
      <c r="B766" s="13">
        <f t="shared" si="67"/>
        <v>2027</v>
      </c>
      <c r="C766" t="s">
        <v>222</v>
      </c>
      <c r="D766" t="s">
        <v>223</v>
      </c>
      <c r="E766" s="5">
        <v>1139846920.1082902</v>
      </c>
      <c r="F766" s="13">
        <f>INDEX($R$3:$T$335,MATCH(Debt[[#This Row],[DistrictNumber]],$R$3:$R$335,0),3)</f>
        <v>0</v>
      </c>
      <c r="G766" s="9">
        <f t="shared" si="70"/>
        <v>0</v>
      </c>
      <c r="H766" s="11">
        <v>1.02</v>
      </c>
      <c r="I766" s="12" cm="1">
        <f t="array" ref="I766">INDEX(Debt[],MATCH(Debt[[#This Row],[Base Year]]&amp;Debt[[#This Row],[DistrictNumber]],Debt[[Fiscal Year]:[Fiscal Year]]&amp;Debt[[DistrictNumber]:[DistrictNumber]],0),9)*$H766</f>
        <v>0</v>
      </c>
      <c r="J766" s="15">
        <f>IF(Debt[[#This Row],[Unadjusted Maximum Revenue]]/(Debt[[#This Row],[Proposed Taxable Valuation]]/1000)&gt;Debt[[#This Row],[Max Debt RATE]],Debt[[#This Row],[Max Debt RATE]],Debt[[#This Row],[Unadjusted Maximum Revenue]]/(Debt[[#This Row],[Proposed Taxable Valuation]]/1000))</f>
        <v>0</v>
      </c>
      <c r="K766" s="26">
        <f>ROUND(Debt[[#This Row],[Proposed Taxable Valuation]]/1000*Debt[[#This Row],[Adjusted Rate]],0)</f>
        <v>0</v>
      </c>
      <c r="L766" s="19">
        <f t="shared" si="68"/>
        <v>0</v>
      </c>
      <c r="M766" s="17">
        <f t="shared" si="71"/>
        <v>0</v>
      </c>
      <c r="N766" s="2">
        <v>921572762.46885443</v>
      </c>
      <c r="O766">
        <f>INDEX($R$3:$T$335,MATCH(Debt[[#This Row],[DistrictNumber]],$R$3:$R$335,0),3)</f>
        <v>0</v>
      </c>
      <c r="P766" s="9">
        <f t="shared" si="69"/>
        <v>0</v>
      </c>
    </row>
    <row r="767" spans="1:16" x14ac:dyDescent="0.35">
      <c r="A767" s="13">
        <v>2028</v>
      </c>
      <c r="B767" s="13">
        <f t="shared" si="67"/>
        <v>2027</v>
      </c>
      <c r="C767" t="s">
        <v>224</v>
      </c>
      <c r="D767" t="s">
        <v>225</v>
      </c>
      <c r="E767" s="5">
        <v>293918400.73931998</v>
      </c>
      <c r="F767" s="13">
        <f>INDEX($R$3:$T$335,MATCH(Debt[[#This Row],[DistrictNumber]],$R$3:$R$335,0),3)</f>
        <v>1.6490899999999999</v>
      </c>
      <c r="G767" s="9">
        <f t="shared" si="70"/>
        <v>484697.89547520515</v>
      </c>
      <c r="H767" s="11">
        <v>1.02</v>
      </c>
      <c r="I767" s="12" cm="1">
        <f t="array" ref="I767">INDEX(Debt[],MATCH(Debt[[#This Row],[Base Year]]&amp;Debt[[#This Row],[DistrictNumber]],Debt[[Fiscal Year]:[Fiscal Year]]&amp;Debt[[DistrictNumber]:[DistrictNumber]],0),9)*$H767</f>
        <v>413297.703324606</v>
      </c>
      <c r="J767" s="15">
        <f>IF(Debt[[#This Row],[Unadjusted Maximum Revenue]]/(Debt[[#This Row],[Proposed Taxable Valuation]]/1000)&gt;Debt[[#This Row],[Max Debt RATE]],Debt[[#This Row],[Max Debt RATE]],Debt[[#This Row],[Unadjusted Maximum Revenue]]/(Debt[[#This Row],[Proposed Taxable Valuation]]/1000))</f>
        <v>1.4061647800375896</v>
      </c>
      <c r="K767" s="26">
        <f>ROUND(Debt[[#This Row],[Proposed Taxable Valuation]]/1000*Debt[[#This Row],[Adjusted Rate]],0)</f>
        <v>413298</v>
      </c>
      <c r="L767" s="19">
        <f t="shared" si="68"/>
        <v>-71400.192150599149</v>
      </c>
      <c r="M767" s="17">
        <f t="shared" si="71"/>
        <v>-0.24292521996241034</v>
      </c>
      <c r="N767" s="2">
        <v>249511216.80089143</v>
      </c>
      <c r="O767">
        <f>INDEX($R$3:$T$335,MATCH(Debt[[#This Row],[DistrictNumber]],$R$3:$R$335,0),3)</f>
        <v>1.6490899999999999</v>
      </c>
      <c r="P767" s="9">
        <f t="shared" si="69"/>
        <v>411466.45251418202</v>
      </c>
    </row>
    <row r="768" spans="1:16" x14ac:dyDescent="0.35">
      <c r="A768" s="13">
        <v>2028</v>
      </c>
      <c r="B768" s="13">
        <f t="shared" si="67"/>
        <v>2027</v>
      </c>
      <c r="C768" t="s">
        <v>226</v>
      </c>
      <c r="D768" t="s">
        <v>227</v>
      </c>
      <c r="E768" s="5">
        <v>437921393.17791015</v>
      </c>
      <c r="F768" s="13">
        <f>INDEX($R$3:$T$335,MATCH(Debt[[#This Row],[DistrictNumber]],$R$3:$R$335,0),3)</f>
        <v>2.7350300000000001</v>
      </c>
      <c r="G768" s="9">
        <f t="shared" si="70"/>
        <v>1197728.1479833797</v>
      </c>
      <c r="H768" s="11">
        <v>1.02</v>
      </c>
      <c r="I768" s="12" cm="1">
        <f t="array" ref="I768">INDEX(Debt[],MATCH(Debt[[#This Row],[Base Year]]&amp;Debt[[#This Row],[DistrictNumber]],Debt[[Fiscal Year]:[Fiscal Year]]&amp;Debt[[DistrictNumber]:[DistrictNumber]],0),9)*$H768</f>
        <v>1035942.0907943336</v>
      </c>
      <c r="J768" s="15">
        <f>IF(Debt[[#This Row],[Unadjusted Maximum Revenue]]/(Debt[[#This Row],[Proposed Taxable Valuation]]/1000)&gt;Debt[[#This Row],[Max Debt RATE]],Debt[[#This Row],[Max Debt RATE]],Debt[[#This Row],[Unadjusted Maximum Revenue]]/(Debt[[#This Row],[Proposed Taxable Valuation]]/1000))</f>
        <v>2.365589137531519</v>
      </c>
      <c r="K768" s="26">
        <f>ROUND(Debt[[#This Row],[Proposed Taxable Valuation]]/1000*Debt[[#This Row],[Adjusted Rate]],0)</f>
        <v>1035942</v>
      </c>
      <c r="L768" s="19">
        <f t="shared" si="68"/>
        <v>-161786.05718904606</v>
      </c>
      <c r="M768" s="17">
        <f t="shared" si="71"/>
        <v>-0.36944086246848107</v>
      </c>
      <c r="N768" s="2">
        <v>389539077.06482083</v>
      </c>
      <c r="O768">
        <f>INDEX($R$3:$T$335,MATCH(Debt[[#This Row],[DistrictNumber]],$R$3:$R$335,0),3)</f>
        <v>2.7350300000000001</v>
      </c>
      <c r="P768" s="9">
        <f t="shared" si="69"/>
        <v>1065401.0619445969</v>
      </c>
    </row>
    <row r="769" spans="1:16" x14ac:dyDescent="0.35">
      <c r="A769" s="13">
        <v>2028</v>
      </c>
      <c r="B769" s="13">
        <f t="shared" si="67"/>
        <v>2027</v>
      </c>
      <c r="C769" t="s">
        <v>228</v>
      </c>
      <c r="D769" t="s">
        <v>229</v>
      </c>
      <c r="E769" s="5">
        <v>977757563.91865349</v>
      </c>
      <c r="F769" s="13">
        <f>INDEX($R$3:$T$335,MATCH(Debt[[#This Row],[DistrictNumber]],$R$3:$R$335,0),3)</f>
        <v>0</v>
      </c>
      <c r="G769" s="9">
        <f t="shared" si="70"/>
        <v>0</v>
      </c>
      <c r="H769" s="11">
        <v>1.02</v>
      </c>
      <c r="I769" s="12" cm="1">
        <f t="array" ref="I769">INDEX(Debt[],MATCH(Debt[[#This Row],[Base Year]]&amp;Debt[[#This Row],[DistrictNumber]],Debt[[Fiscal Year]:[Fiscal Year]]&amp;Debt[[DistrictNumber]:[DistrictNumber]],0),9)*$H769</f>
        <v>0</v>
      </c>
      <c r="J769" s="15">
        <f>IF(Debt[[#This Row],[Unadjusted Maximum Revenue]]/(Debt[[#This Row],[Proposed Taxable Valuation]]/1000)&gt;Debt[[#This Row],[Max Debt RATE]],Debt[[#This Row],[Max Debt RATE]],Debt[[#This Row],[Unadjusted Maximum Revenue]]/(Debt[[#This Row],[Proposed Taxable Valuation]]/1000))</f>
        <v>0</v>
      </c>
      <c r="K769" s="26">
        <f>ROUND(Debt[[#This Row],[Proposed Taxable Valuation]]/1000*Debt[[#This Row],[Adjusted Rate]],0)</f>
        <v>0</v>
      </c>
      <c r="L769" s="19">
        <f t="shared" si="68"/>
        <v>0</v>
      </c>
      <c r="M769" s="17">
        <f t="shared" si="71"/>
        <v>0</v>
      </c>
      <c r="N769" s="2">
        <v>793600621.07245088</v>
      </c>
      <c r="O769">
        <f>INDEX($R$3:$T$335,MATCH(Debt[[#This Row],[DistrictNumber]],$R$3:$R$335,0),3)</f>
        <v>0</v>
      </c>
      <c r="P769" s="9">
        <f t="shared" si="69"/>
        <v>0</v>
      </c>
    </row>
    <row r="770" spans="1:16" x14ac:dyDescent="0.35">
      <c r="A770" s="13">
        <v>2028</v>
      </c>
      <c r="B770" s="13">
        <f t="shared" si="67"/>
        <v>2027</v>
      </c>
      <c r="C770" t="s">
        <v>230</v>
      </c>
      <c r="D770" t="s">
        <v>231</v>
      </c>
      <c r="E770" s="5">
        <v>364652581.30298007</v>
      </c>
      <c r="F770" s="13">
        <f>INDEX($R$3:$T$335,MATCH(Debt[[#This Row],[DistrictNumber]],$R$3:$R$335,0),3)</f>
        <v>0.74270000000000003</v>
      </c>
      <c r="G770" s="9">
        <f t="shared" si="70"/>
        <v>270827.47213372332</v>
      </c>
      <c r="H770" s="11">
        <v>1.02</v>
      </c>
      <c r="I770" s="12" cm="1">
        <f t="array" ref="I770">INDEX(Debt[],MATCH(Debt[[#This Row],[Base Year]]&amp;Debt[[#This Row],[DistrictNumber]],Debt[[Fiscal Year]:[Fiscal Year]]&amp;Debt[[DistrictNumber]:[DistrictNumber]],0),9)*$H770</f>
        <v>240162.19647998008</v>
      </c>
      <c r="J770" s="15">
        <f>IF(Debt[[#This Row],[Unadjusted Maximum Revenue]]/(Debt[[#This Row],[Proposed Taxable Valuation]]/1000)&gt;Debt[[#This Row],[Max Debt RATE]],Debt[[#This Row],[Max Debt RATE]],Debt[[#This Row],[Unadjusted Maximum Revenue]]/(Debt[[#This Row],[Proposed Taxable Valuation]]/1000))</f>
        <v>0.65860550231628756</v>
      </c>
      <c r="K770" s="26">
        <f>ROUND(Debt[[#This Row],[Proposed Taxable Valuation]]/1000*Debt[[#This Row],[Adjusted Rate]],0)</f>
        <v>240162</v>
      </c>
      <c r="L770" s="19">
        <f t="shared" si="68"/>
        <v>-30665.275653743243</v>
      </c>
      <c r="M770" s="17">
        <f t="shared" si="71"/>
        <v>-8.4094497683712466E-2</v>
      </c>
      <c r="N770" s="2">
        <v>323262370.19081026</v>
      </c>
      <c r="O770">
        <f>INDEX($R$3:$T$335,MATCH(Debt[[#This Row],[DistrictNumber]],$R$3:$R$335,0),3)</f>
        <v>0.74270000000000003</v>
      </c>
      <c r="P770" s="9">
        <f t="shared" si="69"/>
        <v>240086.96234071476</v>
      </c>
    </row>
    <row r="771" spans="1:16" x14ac:dyDescent="0.35">
      <c r="A771" s="13">
        <v>2028</v>
      </c>
      <c r="B771" s="13">
        <f t="shared" si="67"/>
        <v>2027</v>
      </c>
      <c r="C771" t="s">
        <v>232</v>
      </c>
      <c r="D771" t="s">
        <v>233</v>
      </c>
      <c r="E771" s="5">
        <v>1161130653.4413362</v>
      </c>
      <c r="F771" s="13">
        <f>INDEX($R$3:$T$335,MATCH(Debt[[#This Row],[DistrictNumber]],$R$3:$R$335,0),3)</f>
        <v>4.05</v>
      </c>
      <c r="G771" s="9">
        <f t="shared" si="70"/>
        <v>4702579.1464374112</v>
      </c>
      <c r="H771" s="11">
        <v>1.02</v>
      </c>
      <c r="I771" s="12" cm="1">
        <f t="array" ref="I771">INDEX(Debt[],MATCH(Debt[[#This Row],[Base Year]]&amp;Debt[[#This Row],[DistrictNumber]],Debt[[Fiscal Year]:[Fiscal Year]]&amp;Debt[[DistrictNumber]:[DistrictNumber]],0),9)*$H771</f>
        <v>3180552.4077285593</v>
      </c>
      <c r="J771" s="15">
        <f>IF(Debt[[#This Row],[Unadjusted Maximum Revenue]]/(Debt[[#This Row],[Proposed Taxable Valuation]]/1000)&gt;Debt[[#This Row],[Max Debt RATE]],Debt[[#This Row],[Max Debt RATE]],Debt[[#This Row],[Unadjusted Maximum Revenue]]/(Debt[[#This Row],[Proposed Taxable Valuation]]/1000))</f>
        <v>2.7391856362607432</v>
      </c>
      <c r="K771" s="26">
        <f>ROUND(Debt[[#This Row],[Proposed Taxable Valuation]]/1000*Debt[[#This Row],[Adjusted Rate]],0)</f>
        <v>3180552</v>
      </c>
      <c r="L771" s="19">
        <f t="shared" si="68"/>
        <v>-1522026.7387088519</v>
      </c>
      <c r="M771" s="17">
        <f t="shared" si="71"/>
        <v>-1.3108143637392566</v>
      </c>
      <c r="N771" s="2">
        <v>840516428.79590154</v>
      </c>
      <c r="O771">
        <f>INDEX($R$3:$T$335,MATCH(Debt[[#This Row],[DistrictNumber]],$R$3:$R$335,0),3)</f>
        <v>4.05</v>
      </c>
      <c r="P771" s="9">
        <f t="shared" si="69"/>
        <v>3404091.5366234011</v>
      </c>
    </row>
    <row r="772" spans="1:16" x14ac:dyDescent="0.35">
      <c r="A772" s="13">
        <v>2028</v>
      </c>
      <c r="B772" s="13">
        <f t="shared" si="67"/>
        <v>2027</v>
      </c>
      <c r="C772" t="s">
        <v>234</v>
      </c>
      <c r="D772" t="s">
        <v>235</v>
      </c>
      <c r="E772" s="5">
        <v>155359147.4280017</v>
      </c>
      <c r="F772" s="13">
        <f>INDEX($R$3:$T$335,MATCH(Debt[[#This Row],[DistrictNumber]],$R$3:$R$335,0),3)</f>
        <v>0</v>
      </c>
      <c r="G772" s="9">
        <f t="shared" si="70"/>
        <v>0</v>
      </c>
      <c r="H772" s="11">
        <v>1.02</v>
      </c>
      <c r="I772" s="12" cm="1">
        <f t="array" ref="I772">INDEX(Debt[],MATCH(Debt[[#This Row],[Base Year]]&amp;Debt[[#This Row],[DistrictNumber]],Debt[[Fiscal Year]:[Fiscal Year]]&amp;Debt[[DistrictNumber]:[DistrictNumber]],0),9)*$H772</f>
        <v>0</v>
      </c>
      <c r="J772" s="15">
        <f>IF(Debt[[#This Row],[Unadjusted Maximum Revenue]]/(Debt[[#This Row],[Proposed Taxable Valuation]]/1000)&gt;Debt[[#This Row],[Max Debt RATE]],Debt[[#This Row],[Max Debt RATE]],Debt[[#This Row],[Unadjusted Maximum Revenue]]/(Debt[[#This Row],[Proposed Taxable Valuation]]/1000))</f>
        <v>0</v>
      </c>
      <c r="K772" s="26">
        <f>ROUND(Debt[[#This Row],[Proposed Taxable Valuation]]/1000*Debt[[#This Row],[Adjusted Rate]],0)</f>
        <v>0</v>
      </c>
      <c r="L772" s="19">
        <f t="shared" si="68"/>
        <v>0</v>
      </c>
      <c r="M772" s="17">
        <f t="shared" si="71"/>
        <v>0</v>
      </c>
      <c r="N772" s="2">
        <v>142957449.31877726</v>
      </c>
      <c r="O772">
        <f>INDEX($R$3:$T$335,MATCH(Debt[[#This Row],[DistrictNumber]],$R$3:$R$335,0),3)</f>
        <v>0</v>
      </c>
      <c r="P772" s="9">
        <f t="shared" si="69"/>
        <v>0</v>
      </c>
    </row>
    <row r="773" spans="1:16" x14ac:dyDescent="0.35">
      <c r="A773" s="13">
        <v>2028</v>
      </c>
      <c r="B773" s="13">
        <f t="shared" ref="B773:B836" si="72">A773-1</f>
        <v>2027</v>
      </c>
      <c r="C773" t="s">
        <v>236</v>
      </c>
      <c r="D773" t="s">
        <v>237</v>
      </c>
      <c r="E773" s="5">
        <v>487615814.66872656</v>
      </c>
      <c r="F773" s="13">
        <f>INDEX($R$3:$T$335,MATCH(Debt[[#This Row],[DistrictNumber]],$R$3:$R$335,0),3)</f>
        <v>0</v>
      </c>
      <c r="G773" s="9">
        <f t="shared" si="70"/>
        <v>0</v>
      </c>
      <c r="H773" s="11">
        <v>1.02</v>
      </c>
      <c r="I773" s="12" cm="1">
        <f t="array" ref="I773">INDEX(Debt[],MATCH(Debt[[#This Row],[Base Year]]&amp;Debt[[#This Row],[DistrictNumber]],Debt[[Fiscal Year]:[Fiscal Year]]&amp;Debt[[DistrictNumber]:[DistrictNumber]],0),9)*$H773</f>
        <v>0</v>
      </c>
      <c r="J773" s="15">
        <f>IF(Debt[[#This Row],[Unadjusted Maximum Revenue]]/(Debt[[#This Row],[Proposed Taxable Valuation]]/1000)&gt;Debt[[#This Row],[Max Debt RATE]],Debt[[#This Row],[Max Debt RATE]],Debt[[#This Row],[Unadjusted Maximum Revenue]]/(Debt[[#This Row],[Proposed Taxable Valuation]]/1000))</f>
        <v>0</v>
      </c>
      <c r="K773" s="26">
        <f>ROUND(Debt[[#This Row],[Proposed Taxable Valuation]]/1000*Debt[[#This Row],[Adjusted Rate]],0)</f>
        <v>0</v>
      </c>
      <c r="L773" s="19">
        <f t="shared" ref="L773:L836" si="73">I773-G773</f>
        <v>0</v>
      </c>
      <c r="M773" s="17">
        <f t="shared" si="71"/>
        <v>0</v>
      </c>
      <c r="N773" s="2">
        <v>416746132.4556846</v>
      </c>
      <c r="O773">
        <f>INDEX($R$3:$T$335,MATCH(Debt[[#This Row],[DistrictNumber]],$R$3:$R$335,0),3)</f>
        <v>0</v>
      </c>
      <c r="P773" s="9">
        <f t="shared" ref="P773:P836" si="74">N773/1000*O773</f>
        <v>0</v>
      </c>
    </row>
    <row r="774" spans="1:16" x14ac:dyDescent="0.35">
      <c r="A774" s="13">
        <v>2028</v>
      </c>
      <c r="B774" s="13">
        <f t="shared" si="72"/>
        <v>2027</v>
      </c>
      <c r="C774" t="s">
        <v>238</v>
      </c>
      <c r="D774" t="s">
        <v>239</v>
      </c>
      <c r="E774" s="5">
        <v>1287110292.1789594</v>
      </c>
      <c r="F774" s="13">
        <f>INDEX($R$3:$T$335,MATCH(Debt[[#This Row],[DistrictNumber]],$R$3:$R$335,0),3)</f>
        <v>2.7124700000000002</v>
      </c>
      <c r="G774" s="9">
        <f t="shared" si="70"/>
        <v>3491248.054226662</v>
      </c>
      <c r="H774" s="11">
        <v>1.02</v>
      </c>
      <c r="I774" s="12" cm="1">
        <f t="array" ref="I774">INDEX(Debt[],MATCH(Debt[[#This Row],[Base Year]]&amp;Debt[[#This Row],[DistrictNumber]],Debt[[Fiscal Year]:[Fiscal Year]]&amp;Debt[[DistrictNumber]:[DistrictNumber]],0),9)*$H774</f>
        <v>2320436.7693569837</v>
      </c>
      <c r="J774" s="15">
        <f>IF(Debt[[#This Row],[Unadjusted Maximum Revenue]]/(Debt[[#This Row],[Proposed Taxable Valuation]]/1000)&gt;Debt[[#This Row],[Max Debt RATE]],Debt[[#This Row],[Max Debt RATE]],Debt[[#This Row],[Unadjusted Maximum Revenue]]/(Debt[[#This Row],[Proposed Taxable Valuation]]/1000))</f>
        <v>1.8028266757378637</v>
      </c>
      <c r="K774" s="26">
        <f>ROUND(Debt[[#This Row],[Proposed Taxable Valuation]]/1000*Debt[[#This Row],[Adjusted Rate]],0)</f>
        <v>2320437</v>
      </c>
      <c r="L774" s="19">
        <f t="shared" si="73"/>
        <v>-1170811.2848696783</v>
      </c>
      <c r="M774" s="17">
        <f t="shared" si="71"/>
        <v>-0.90964332426213645</v>
      </c>
      <c r="N774" s="2">
        <v>972116308.09712362</v>
      </c>
      <c r="O774">
        <f>INDEX($R$3:$T$335,MATCH(Debt[[#This Row],[DistrictNumber]],$R$3:$R$335,0),3)</f>
        <v>2.7124700000000002</v>
      </c>
      <c r="P774" s="9">
        <f t="shared" si="74"/>
        <v>2636836.3222242049</v>
      </c>
    </row>
    <row r="775" spans="1:16" x14ac:dyDescent="0.35">
      <c r="A775" s="13">
        <v>2028</v>
      </c>
      <c r="B775" s="13">
        <f t="shared" si="72"/>
        <v>2027</v>
      </c>
      <c r="C775" t="s">
        <v>240</v>
      </c>
      <c r="D775" t="s">
        <v>241</v>
      </c>
      <c r="E775" s="5">
        <v>258295667.1744265</v>
      </c>
      <c r="F775" s="13">
        <f>INDEX($R$3:$T$335,MATCH(Debt[[#This Row],[DistrictNumber]],$R$3:$R$335,0),3)</f>
        <v>0</v>
      </c>
      <c r="G775" s="9">
        <f t="shared" si="70"/>
        <v>0</v>
      </c>
      <c r="H775" s="11">
        <v>1.02</v>
      </c>
      <c r="I775" s="12" cm="1">
        <f t="array" ref="I775">INDEX(Debt[],MATCH(Debt[[#This Row],[Base Year]]&amp;Debt[[#This Row],[DistrictNumber]],Debt[[Fiscal Year]:[Fiscal Year]]&amp;Debt[[DistrictNumber]:[DistrictNumber]],0),9)*$H775</f>
        <v>0</v>
      </c>
      <c r="J775" s="15">
        <f>IF(Debt[[#This Row],[Unadjusted Maximum Revenue]]/(Debt[[#This Row],[Proposed Taxable Valuation]]/1000)&gt;Debt[[#This Row],[Max Debt RATE]],Debt[[#This Row],[Max Debt RATE]],Debt[[#This Row],[Unadjusted Maximum Revenue]]/(Debt[[#This Row],[Proposed Taxable Valuation]]/1000))</f>
        <v>0</v>
      </c>
      <c r="K775" s="26">
        <f>ROUND(Debt[[#This Row],[Proposed Taxable Valuation]]/1000*Debt[[#This Row],[Adjusted Rate]],0)</f>
        <v>0</v>
      </c>
      <c r="L775" s="19">
        <f t="shared" si="73"/>
        <v>0</v>
      </c>
      <c r="M775" s="17">
        <f t="shared" si="71"/>
        <v>0</v>
      </c>
      <c r="N775" s="2">
        <v>225344369.46162623</v>
      </c>
      <c r="O775">
        <f>INDEX($R$3:$T$335,MATCH(Debt[[#This Row],[DistrictNumber]],$R$3:$R$335,0),3)</f>
        <v>0</v>
      </c>
      <c r="P775" s="9">
        <f t="shared" si="74"/>
        <v>0</v>
      </c>
    </row>
    <row r="776" spans="1:16" x14ac:dyDescent="0.35">
      <c r="A776" s="13">
        <v>2028</v>
      </c>
      <c r="B776" s="13">
        <f t="shared" si="72"/>
        <v>2027</v>
      </c>
      <c r="C776" t="s">
        <v>242</v>
      </c>
      <c r="D776" t="s">
        <v>243</v>
      </c>
      <c r="E776" s="5">
        <v>252203630.73334366</v>
      </c>
      <c r="F776" s="13">
        <f>INDEX($R$3:$T$335,MATCH(Debt[[#This Row],[DistrictNumber]],$R$3:$R$335,0),3)</f>
        <v>0.69462999999999997</v>
      </c>
      <c r="G776" s="9">
        <f t="shared" si="70"/>
        <v>175188.20801630249</v>
      </c>
      <c r="H776" s="11">
        <v>1.02</v>
      </c>
      <c r="I776" s="12" cm="1">
        <f t="array" ref="I776">INDEX(Debt[],MATCH(Debt[[#This Row],[Base Year]]&amp;Debt[[#This Row],[DistrictNumber]],Debt[[Fiscal Year]:[Fiscal Year]]&amp;Debt[[DistrictNumber]:[DistrictNumber]],0),9)*$H776</f>
        <v>154570.22304087353</v>
      </c>
      <c r="J776" s="15">
        <f>IF(Debt[[#This Row],[Unadjusted Maximum Revenue]]/(Debt[[#This Row],[Proposed Taxable Valuation]]/1000)&gt;Debt[[#This Row],[Max Debt RATE]],Debt[[#This Row],[Max Debt RATE]],Debt[[#This Row],[Unadjusted Maximum Revenue]]/(Debt[[#This Row],[Proposed Taxable Valuation]]/1000))</f>
        <v>0.61287865916689166</v>
      </c>
      <c r="K776" s="26">
        <f>ROUND(Debt[[#This Row],[Proposed Taxable Valuation]]/1000*Debt[[#This Row],[Adjusted Rate]],0)</f>
        <v>154570</v>
      </c>
      <c r="L776" s="19">
        <f t="shared" si="73"/>
        <v>-20617.984975428961</v>
      </c>
      <c r="M776" s="17">
        <f t="shared" si="71"/>
        <v>-8.175134083310831E-2</v>
      </c>
      <c r="N776" s="2">
        <v>220226053.85876101</v>
      </c>
      <c r="O776">
        <f>INDEX($R$3:$T$335,MATCH(Debt[[#This Row],[DistrictNumber]],$R$3:$R$335,0),3)</f>
        <v>0.69462999999999997</v>
      </c>
      <c r="P776" s="9">
        <f t="shared" si="74"/>
        <v>152975.62379191114</v>
      </c>
    </row>
    <row r="777" spans="1:16" x14ac:dyDescent="0.35">
      <c r="A777" s="13">
        <v>2028</v>
      </c>
      <c r="B777" s="13">
        <f t="shared" si="72"/>
        <v>2027</v>
      </c>
      <c r="C777" t="s">
        <v>244</v>
      </c>
      <c r="D777" t="s">
        <v>245</v>
      </c>
      <c r="E777" s="5">
        <v>358631770.98722231</v>
      </c>
      <c r="F777" s="13">
        <f>INDEX($R$3:$T$335,MATCH(Debt[[#This Row],[DistrictNumber]],$R$3:$R$335,0),3)</f>
        <v>1.9068499999999999</v>
      </c>
      <c r="G777" s="9">
        <f t="shared" si="70"/>
        <v>683856.99250698485</v>
      </c>
      <c r="H777" s="11">
        <v>1.02</v>
      </c>
      <c r="I777" s="12" cm="1">
        <f t="array" ref="I777">INDEX(Debt[],MATCH(Debt[[#This Row],[Base Year]]&amp;Debt[[#This Row],[DistrictNumber]],Debt[[Fiscal Year]:[Fiscal Year]]&amp;Debt[[DistrictNumber]:[DistrictNumber]],0),9)*$H777</f>
        <v>622310.28647922666</v>
      </c>
      <c r="J777" s="15">
        <f>IF(Debt[[#This Row],[Unadjusted Maximum Revenue]]/(Debt[[#This Row],[Proposed Taxable Valuation]]/1000)&gt;Debt[[#This Row],[Max Debt RATE]],Debt[[#This Row],[Max Debt RATE]],Debt[[#This Row],[Unadjusted Maximum Revenue]]/(Debt[[#This Row],[Proposed Taxable Valuation]]/1000))</f>
        <v>1.7352346803133594</v>
      </c>
      <c r="K777" s="26">
        <f>ROUND(Debt[[#This Row],[Proposed Taxable Valuation]]/1000*Debt[[#This Row],[Adjusted Rate]],0)</f>
        <v>622310</v>
      </c>
      <c r="L777" s="19">
        <f t="shared" si="73"/>
        <v>-61546.706027758191</v>
      </c>
      <c r="M777" s="17">
        <f t="shared" si="71"/>
        <v>-0.17161531968664057</v>
      </c>
      <c r="N777" s="2">
        <v>319329981.49668324</v>
      </c>
      <c r="O777">
        <f>INDEX($R$3:$T$335,MATCH(Debt[[#This Row],[DistrictNumber]],$R$3:$R$335,0),3)</f>
        <v>1.9068499999999999</v>
      </c>
      <c r="P777" s="9">
        <f t="shared" si="74"/>
        <v>608914.37521695043</v>
      </c>
    </row>
    <row r="778" spans="1:16" x14ac:dyDescent="0.35">
      <c r="A778" s="13">
        <v>2028</v>
      </c>
      <c r="B778" s="13">
        <f t="shared" si="72"/>
        <v>2027</v>
      </c>
      <c r="C778" t="s">
        <v>246</v>
      </c>
      <c r="D778" t="s">
        <v>247</v>
      </c>
      <c r="E778" s="5">
        <v>1018387708.099027</v>
      </c>
      <c r="F778" s="13">
        <f>INDEX($R$3:$T$335,MATCH(Debt[[#This Row],[DistrictNumber]],$R$3:$R$335,0),3)</f>
        <v>1.9031800000000001</v>
      </c>
      <c r="G778" s="9">
        <f t="shared" ref="G778:G841" si="75">E778/1000*F778</f>
        <v>1938175.1182999064</v>
      </c>
      <c r="H778" s="11">
        <v>1.02</v>
      </c>
      <c r="I778" s="12" cm="1">
        <f t="array" ref="I778">INDEX(Debt[],MATCH(Debt[[#This Row],[Base Year]]&amp;Debt[[#This Row],[DistrictNumber]],Debt[[Fiscal Year]:[Fiscal Year]]&amp;Debt[[DistrictNumber]:[DistrictNumber]],0),9)*$H778</f>
        <v>1591549.3367665203</v>
      </c>
      <c r="J778" s="15">
        <f>IF(Debt[[#This Row],[Unadjusted Maximum Revenue]]/(Debt[[#This Row],[Proposed Taxable Valuation]]/1000)&gt;Debt[[#This Row],[Max Debt RATE]],Debt[[#This Row],[Max Debt RATE]],Debt[[#This Row],[Unadjusted Maximum Revenue]]/(Debt[[#This Row],[Proposed Taxable Valuation]]/1000))</f>
        <v>1.5628127913458276</v>
      </c>
      <c r="K778" s="26">
        <f>ROUND(Debt[[#This Row],[Proposed Taxable Valuation]]/1000*Debt[[#This Row],[Adjusted Rate]],0)</f>
        <v>1591549</v>
      </c>
      <c r="L778" s="19">
        <f t="shared" si="73"/>
        <v>-346625.78153338609</v>
      </c>
      <c r="M778" s="17">
        <f t="shared" si="71"/>
        <v>-0.34036720865417247</v>
      </c>
      <c r="N778" s="2">
        <v>894017390.06001282</v>
      </c>
      <c r="O778">
        <f>INDEX($R$3:$T$335,MATCH(Debt[[#This Row],[DistrictNumber]],$R$3:$R$335,0),3)</f>
        <v>1.9031800000000001</v>
      </c>
      <c r="P778" s="9">
        <f t="shared" si="74"/>
        <v>1701476.0164144153</v>
      </c>
    </row>
    <row r="779" spans="1:16" x14ac:dyDescent="0.35">
      <c r="A779" s="13">
        <v>2028</v>
      </c>
      <c r="B779" s="13">
        <f t="shared" si="72"/>
        <v>2027</v>
      </c>
      <c r="C779" t="s">
        <v>248</v>
      </c>
      <c r="D779" t="s">
        <v>249</v>
      </c>
      <c r="E779" s="5">
        <v>1197845943.4730828</v>
      </c>
      <c r="F779" s="13">
        <f>INDEX($R$3:$T$335,MATCH(Debt[[#This Row],[DistrictNumber]],$R$3:$R$335,0),3)</f>
        <v>0</v>
      </c>
      <c r="G779" s="9">
        <f t="shared" si="75"/>
        <v>0</v>
      </c>
      <c r="H779" s="11">
        <v>1.02</v>
      </c>
      <c r="I779" s="12" cm="1">
        <f t="array" ref="I779">INDEX(Debt[],MATCH(Debt[[#This Row],[Base Year]]&amp;Debt[[#This Row],[DistrictNumber]],Debt[[Fiscal Year]:[Fiscal Year]]&amp;Debt[[DistrictNumber]:[DistrictNumber]],0),9)*$H779</f>
        <v>0</v>
      </c>
      <c r="J779" s="15">
        <f>IF(Debt[[#This Row],[Unadjusted Maximum Revenue]]/(Debt[[#This Row],[Proposed Taxable Valuation]]/1000)&gt;Debt[[#This Row],[Max Debt RATE]],Debt[[#This Row],[Max Debt RATE]],Debt[[#This Row],[Unadjusted Maximum Revenue]]/(Debt[[#This Row],[Proposed Taxable Valuation]]/1000))</f>
        <v>0</v>
      </c>
      <c r="K779" s="26">
        <f>ROUND(Debt[[#This Row],[Proposed Taxable Valuation]]/1000*Debt[[#This Row],[Adjusted Rate]],0)</f>
        <v>0</v>
      </c>
      <c r="L779" s="19">
        <f t="shared" si="73"/>
        <v>0</v>
      </c>
      <c r="M779" s="17">
        <f t="shared" ref="M779:M842" si="76">J779-F779</f>
        <v>0</v>
      </c>
      <c r="N779" s="2">
        <v>955600397.14898276</v>
      </c>
      <c r="O779">
        <f>INDEX($R$3:$T$335,MATCH(Debt[[#This Row],[DistrictNumber]],$R$3:$R$335,0),3)</f>
        <v>0</v>
      </c>
      <c r="P779" s="9">
        <f t="shared" si="74"/>
        <v>0</v>
      </c>
    </row>
    <row r="780" spans="1:16" x14ac:dyDescent="0.35">
      <c r="A780" s="13">
        <v>2028</v>
      </c>
      <c r="B780" s="13">
        <f t="shared" si="72"/>
        <v>2027</v>
      </c>
      <c r="C780" t="s">
        <v>250</v>
      </c>
      <c r="D780" t="s">
        <v>251</v>
      </c>
      <c r="E780" s="5">
        <v>398379731.63757789</v>
      </c>
      <c r="F780" s="13">
        <f>INDEX($R$3:$T$335,MATCH(Debt[[#This Row],[DistrictNumber]],$R$3:$R$335,0),3)</f>
        <v>2.6850299999999998</v>
      </c>
      <c r="G780" s="9">
        <f t="shared" si="75"/>
        <v>1069661.5308388455</v>
      </c>
      <c r="H780" s="11">
        <v>1.02</v>
      </c>
      <c r="I780" s="12" cm="1">
        <f t="array" ref="I780">INDEX(Debt[],MATCH(Debt[[#This Row],[Base Year]]&amp;Debt[[#This Row],[DistrictNumber]],Debt[[Fiscal Year]:[Fiscal Year]]&amp;Debt[[DistrictNumber]:[DistrictNumber]],0),9)*$H780</f>
        <v>965808.15822217357</v>
      </c>
      <c r="J780" s="15">
        <f>IF(Debt[[#This Row],[Unadjusted Maximum Revenue]]/(Debt[[#This Row],[Proposed Taxable Valuation]]/1000)&gt;Debt[[#This Row],[Max Debt RATE]],Debt[[#This Row],[Max Debt RATE]],Debt[[#This Row],[Unadjusted Maximum Revenue]]/(Debt[[#This Row],[Proposed Taxable Valuation]]/1000))</f>
        <v>2.4243406014962834</v>
      </c>
      <c r="K780" s="26">
        <f>ROUND(Debt[[#This Row],[Proposed Taxable Valuation]]/1000*Debt[[#This Row],[Adjusted Rate]],0)</f>
        <v>965808</v>
      </c>
      <c r="L780" s="19">
        <f t="shared" si="73"/>
        <v>-103853.37261667196</v>
      </c>
      <c r="M780" s="17">
        <f t="shared" si="76"/>
        <v>-0.26068939850371642</v>
      </c>
      <c r="N780" s="2">
        <v>352113276.80378878</v>
      </c>
      <c r="O780">
        <f>INDEX($R$3:$T$335,MATCH(Debt[[#This Row],[DistrictNumber]],$R$3:$R$335,0),3)</f>
        <v>2.6850299999999998</v>
      </c>
      <c r="P780" s="9">
        <f t="shared" si="74"/>
        <v>945434.71161647688</v>
      </c>
    </row>
    <row r="781" spans="1:16" x14ac:dyDescent="0.35">
      <c r="A781" s="13">
        <v>2028</v>
      </c>
      <c r="B781" s="13">
        <f t="shared" si="72"/>
        <v>2027</v>
      </c>
      <c r="C781" t="s">
        <v>252</v>
      </c>
      <c r="D781" t="s">
        <v>253</v>
      </c>
      <c r="E781" s="5">
        <v>417246155.32204968</v>
      </c>
      <c r="F781" s="13">
        <f>INDEX($R$3:$T$335,MATCH(Debt[[#This Row],[DistrictNumber]],$R$3:$R$335,0),3)</f>
        <v>2.7</v>
      </c>
      <c r="G781" s="9">
        <f t="shared" si="75"/>
        <v>1126564.6193695343</v>
      </c>
      <c r="H781" s="11">
        <v>1.02</v>
      </c>
      <c r="I781" s="12" cm="1">
        <f t="array" ref="I781">INDEX(Debt[],MATCH(Debt[[#This Row],[Base Year]]&amp;Debt[[#This Row],[DistrictNumber]],Debt[[Fiscal Year]:[Fiscal Year]]&amp;Debt[[DistrictNumber]:[DistrictNumber]],0),9)*$H781</f>
        <v>909755.93836260005</v>
      </c>
      <c r="J781" s="15">
        <f>IF(Debt[[#This Row],[Unadjusted Maximum Revenue]]/(Debt[[#This Row],[Proposed Taxable Valuation]]/1000)&gt;Debt[[#This Row],[Max Debt RATE]],Debt[[#This Row],[Max Debt RATE]],Debt[[#This Row],[Unadjusted Maximum Revenue]]/(Debt[[#This Row],[Proposed Taxable Valuation]]/1000))</f>
        <v>2.1803818363776384</v>
      </c>
      <c r="K781" s="26">
        <f>ROUND(Debt[[#This Row],[Proposed Taxable Valuation]]/1000*Debt[[#This Row],[Adjusted Rate]],0)</f>
        <v>909756</v>
      </c>
      <c r="L781" s="19">
        <f t="shared" si="73"/>
        <v>-216808.68100693426</v>
      </c>
      <c r="M781" s="17">
        <f t="shared" si="76"/>
        <v>-0.5196181636223618</v>
      </c>
      <c r="N781" s="2">
        <v>347435549.11039913</v>
      </c>
      <c r="O781">
        <f>INDEX($R$3:$T$335,MATCH(Debt[[#This Row],[DistrictNumber]],$R$3:$R$335,0),3)</f>
        <v>2.7</v>
      </c>
      <c r="P781" s="9">
        <f t="shared" si="74"/>
        <v>938075.98259807774</v>
      </c>
    </row>
    <row r="782" spans="1:16" x14ac:dyDescent="0.35">
      <c r="A782" s="13">
        <v>2028</v>
      </c>
      <c r="B782" s="13">
        <f t="shared" si="72"/>
        <v>2027</v>
      </c>
      <c r="C782" t="s">
        <v>254</v>
      </c>
      <c r="D782" t="s">
        <v>255</v>
      </c>
      <c r="E782" s="5">
        <v>282802271.95515656</v>
      </c>
      <c r="F782" s="13">
        <f>INDEX($R$3:$T$335,MATCH(Debt[[#This Row],[DistrictNumber]],$R$3:$R$335,0),3)</f>
        <v>0</v>
      </c>
      <c r="G782" s="9">
        <f t="shared" si="75"/>
        <v>0</v>
      </c>
      <c r="H782" s="11">
        <v>1.02</v>
      </c>
      <c r="I782" s="12" cm="1">
        <f t="array" ref="I782">INDEX(Debt[],MATCH(Debt[[#This Row],[Base Year]]&amp;Debt[[#This Row],[DistrictNumber]],Debt[[Fiscal Year]:[Fiscal Year]]&amp;Debt[[DistrictNumber]:[DistrictNumber]],0),9)*$H782</f>
        <v>0</v>
      </c>
      <c r="J782" s="15">
        <f>IF(Debt[[#This Row],[Unadjusted Maximum Revenue]]/(Debt[[#This Row],[Proposed Taxable Valuation]]/1000)&gt;Debt[[#This Row],[Max Debt RATE]],Debt[[#This Row],[Max Debt RATE]],Debt[[#This Row],[Unadjusted Maximum Revenue]]/(Debt[[#This Row],[Proposed Taxable Valuation]]/1000))</f>
        <v>0</v>
      </c>
      <c r="K782" s="26">
        <f>ROUND(Debt[[#This Row],[Proposed Taxable Valuation]]/1000*Debt[[#This Row],[Adjusted Rate]],0)</f>
        <v>0</v>
      </c>
      <c r="L782" s="19">
        <f t="shared" si="73"/>
        <v>0</v>
      </c>
      <c r="M782" s="17">
        <f t="shared" si="76"/>
        <v>0</v>
      </c>
      <c r="N782" s="2">
        <v>245125432.58295447</v>
      </c>
      <c r="O782">
        <f>INDEX($R$3:$T$335,MATCH(Debt[[#This Row],[DistrictNumber]],$R$3:$R$335,0),3)</f>
        <v>0</v>
      </c>
      <c r="P782" s="9">
        <f t="shared" si="74"/>
        <v>0</v>
      </c>
    </row>
    <row r="783" spans="1:16" x14ac:dyDescent="0.35">
      <c r="A783" s="13">
        <v>2028</v>
      </c>
      <c r="B783" s="13">
        <f t="shared" si="72"/>
        <v>2027</v>
      </c>
      <c r="C783" t="s">
        <v>256</v>
      </c>
      <c r="D783" t="s">
        <v>257</v>
      </c>
      <c r="E783" s="5">
        <v>199999328.05978167</v>
      </c>
      <c r="F783" s="13">
        <f>INDEX($R$3:$T$335,MATCH(Debt[[#This Row],[DistrictNumber]],$R$3:$R$335,0),3)</f>
        <v>1.4804900000000001</v>
      </c>
      <c r="G783" s="9">
        <f t="shared" si="75"/>
        <v>296097.00519922614</v>
      </c>
      <c r="H783" s="11">
        <v>1.02</v>
      </c>
      <c r="I783" s="12" cm="1">
        <f t="array" ref="I783">INDEX(Debt[],MATCH(Debt[[#This Row],[Base Year]]&amp;Debt[[#This Row],[DistrictNumber]],Debt[[Fiscal Year]:[Fiscal Year]]&amp;Debt[[DistrictNumber]:[DistrictNumber]],0),9)*$H783</f>
        <v>269567.99397419958</v>
      </c>
      <c r="J783" s="15">
        <f>IF(Debt[[#This Row],[Unadjusted Maximum Revenue]]/(Debt[[#This Row],[Proposed Taxable Valuation]]/1000)&gt;Debt[[#This Row],[Max Debt RATE]],Debt[[#This Row],[Max Debt RATE]],Debt[[#This Row],[Unadjusted Maximum Revenue]]/(Debt[[#This Row],[Proposed Taxable Valuation]]/1000))</f>
        <v>1.3478444982256299</v>
      </c>
      <c r="K783" s="26">
        <f>ROUND(Debt[[#This Row],[Proposed Taxable Valuation]]/1000*Debt[[#This Row],[Adjusted Rate]],0)</f>
        <v>269568</v>
      </c>
      <c r="L783" s="19">
        <f t="shared" si="73"/>
        <v>-26529.011225026567</v>
      </c>
      <c r="M783" s="17">
        <f t="shared" si="76"/>
        <v>-0.13264550177437018</v>
      </c>
      <c r="N783" s="2">
        <v>177031653.46965533</v>
      </c>
      <c r="O783">
        <f>INDEX($R$3:$T$335,MATCH(Debt[[#This Row],[DistrictNumber]],$R$3:$R$335,0),3)</f>
        <v>1.4804900000000001</v>
      </c>
      <c r="P783" s="9">
        <f t="shared" si="74"/>
        <v>262093.59264529005</v>
      </c>
    </row>
    <row r="784" spans="1:16" x14ac:dyDescent="0.35">
      <c r="A784" s="13">
        <v>2028</v>
      </c>
      <c r="B784" s="13">
        <f t="shared" si="72"/>
        <v>2027</v>
      </c>
      <c r="C784" t="s">
        <v>258</v>
      </c>
      <c r="D784" t="s">
        <v>259</v>
      </c>
      <c r="E784" s="5">
        <v>585153794.96063113</v>
      </c>
      <c r="F784" s="13">
        <f>INDEX($R$3:$T$335,MATCH(Debt[[#This Row],[DistrictNumber]],$R$3:$R$335,0),3)</f>
        <v>0</v>
      </c>
      <c r="G784" s="9">
        <f t="shared" si="75"/>
        <v>0</v>
      </c>
      <c r="H784" s="11">
        <v>1.02</v>
      </c>
      <c r="I784" s="12" cm="1">
        <f t="array" ref="I784">INDEX(Debt[],MATCH(Debt[[#This Row],[Base Year]]&amp;Debt[[#This Row],[DistrictNumber]],Debt[[Fiscal Year]:[Fiscal Year]]&amp;Debt[[DistrictNumber]:[DistrictNumber]],0),9)*$H784</f>
        <v>0</v>
      </c>
      <c r="J784" s="15">
        <f>IF(Debt[[#This Row],[Unadjusted Maximum Revenue]]/(Debt[[#This Row],[Proposed Taxable Valuation]]/1000)&gt;Debt[[#This Row],[Max Debt RATE]],Debt[[#This Row],[Max Debt RATE]],Debt[[#This Row],[Unadjusted Maximum Revenue]]/(Debt[[#This Row],[Proposed Taxable Valuation]]/1000))</f>
        <v>0</v>
      </c>
      <c r="K784" s="26">
        <f>ROUND(Debt[[#This Row],[Proposed Taxable Valuation]]/1000*Debt[[#This Row],[Adjusted Rate]],0)</f>
        <v>0</v>
      </c>
      <c r="L784" s="19">
        <f t="shared" si="73"/>
        <v>0</v>
      </c>
      <c r="M784" s="17">
        <f t="shared" si="76"/>
        <v>0</v>
      </c>
      <c r="N784" s="2">
        <v>504854817.22605985</v>
      </c>
      <c r="O784">
        <f>INDEX($R$3:$T$335,MATCH(Debt[[#This Row],[DistrictNumber]],$R$3:$R$335,0),3)</f>
        <v>0</v>
      </c>
      <c r="P784" s="9">
        <f t="shared" si="74"/>
        <v>0</v>
      </c>
    </row>
    <row r="785" spans="1:16" x14ac:dyDescent="0.35">
      <c r="A785" s="13">
        <v>2028</v>
      </c>
      <c r="B785" s="13">
        <f t="shared" si="72"/>
        <v>2027</v>
      </c>
      <c r="C785" t="s">
        <v>260</v>
      </c>
      <c r="D785" t="s">
        <v>261</v>
      </c>
      <c r="E785" s="5">
        <v>876152164.59682941</v>
      </c>
      <c r="F785" s="13">
        <f>INDEX($R$3:$T$335,MATCH(Debt[[#This Row],[DistrictNumber]],$R$3:$R$335,0),3)</f>
        <v>2.33</v>
      </c>
      <c r="G785" s="9">
        <f t="shared" si="75"/>
        <v>2041434.5435106126</v>
      </c>
      <c r="H785" s="11">
        <v>1.02</v>
      </c>
      <c r="I785" s="12" cm="1">
        <f t="array" ref="I785">INDEX(Debt[],MATCH(Debt[[#This Row],[Base Year]]&amp;Debt[[#This Row],[DistrictNumber]],Debt[[Fiscal Year]:[Fiscal Year]]&amp;Debt[[DistrictNumber]:[DistrictNumber]],0),9)*$H785</f>
        <v>1681898.939952912</v>
      </c>
      <c r="J785" s="15">
        <f>IF(Debt[[#This Row],[Unadjusted Maximum Revenue]]/(Debt[[#This Row],[Proposed Taxable Valuation]]/1000)&gt;Debt[[#This Row],[Max Debt RATE]],Debt[[#This Row],[Max Debt RATE]],Debt[[#This Row],[Unadjusted Maximum Revenue]]/(Debt[[#This Row],[Proposed Taxable Valuation]]/1000))</f>
        <v>1.9196425095027361</v>
      </c>
      <c r="K785" s="26">
        <f>ROUND(Debt[[#This Row],[Proposed Taxable Valuation]]/1000*Debt[[#This Row],[Adjusted Rate]],0)</f>
        <v>1681899</v>
      </c>
      <c r="L785" s="19">
        <f t="shared" si="73"/>
        <v>-359535.60355770052</v>
      </c>
      <c r="M785" s="17">
        <f t="shared" si="76"/>
        <v>-0.410357490497264</v>
      </c>
      <c r="N785" s="2">
        <v>720993548.59087932</v>
      </c>
      <c r="O785">
        <f>INDEX($R$3:$T$335,MATCH(Debt[[#This Row],[DistrictNumber]],$R$3:$R$335,0),3)</f>
        <v>2.33</v>
      </c>
      <c r="P785" s="9">
        <f t="shared" si="74"/>
        <v>1679914.9682167489</v>
      </c>
    </row>
    <row r="786" spans="1:16" x14ac:dyDescent="0.35">
      <c r="A786" s="13">
        <v>2028</v>
      </c>
      <c r="B786" s="13">
        <f t="shared" si="72"/>
        <v>2027</v>
      </c>
      <c r="C786" t="s">
        <v>262</v>
      </c>
      <c r="D786" t="s">
        <v>263</v>
      </c>
      <c r="E786" s="5">
        <v>385040968.73371112</v>
      </c>
      <c r="F786" s="13">
        <f>INDEX($R$3:$T$335,MATCH(Debt[[#This Row],[DistrictNumber]],$R$3:$R$335,0),3)</f>
        <v>4.05</v>
      </c>
      <c r="G786" s="9">
        <f t="shared" si="75"/>
        <v>1559415.9233715299</v>
      </c>
      <c r="H786" s="11">
        <v>1.02</v>
      </c>
      <c r="I786" s="12" cm="1">
        <f t="array" ref="I786">INDEX(Debt[],MATCH(Debt[[#This Row],[Base Year]]&amp;Debt[[#This Row],[DistrictNumber]],Debt[[Fiscal Year]:[Fiscal Year]]&amp;Debt[[DistrictNumber]:[DistrictNumber]],0),9)*$H786</f>
        <v>1352414.63707938</v>
      </c>
      <c r="J786" s="15">
        <f>IF(Debt[[#This Row],[Unadjusted Maximum Revenue]]/(Debt[[#This Row],[Proposed Taxable Valuation]]/1000)&gt;Debt[[#This Row],[Max Debt RATE]],Debt[[#This Row],[Max Debt RATE]],Debt[[#This Row],[Unadjusted Maximum Revenue]]/(Debt[[#This Row],[Proposed Taxable Valuation]]/1000))</f>
        <v>3.5123915294704413</v>
      </c>
      <c r="K786" s="26">
        <f>ROUND(Debt[[#This Row],[Proposed Taxable Valuation]]/1000*Debt[[#This Row],[Adjusted Rate]],0)</f>
        <v>1352415</v>
      </c>
      <c r="L786" s="19">
        <f t="shared" si="73"/>
        <v>-207001.28629214992</v>
      </c>
      <c r="M786" s="17">
        <f t="shared" si="76"/>
        <v>-0.53760847052955851</v>
      </c>
      <c r="N786" s="2">
        <v>330096082.23072082</v>
      </c>
      <c r="O786">
        <f>INDEX($R$3:$T$335,MATCH(Debt[[#This Row],[DistrictNumber]],$R$3:$R$335,0),3)</f>
        <v>4.05</v>
      </c>
      <c r="P786" s="9">
        <f t="shared" si="74"/>
        <v>1336889.1330344193</v>
      </c>
    </row>
    <row r="787" spans="1:16" x14ac:dyDescent="0.35">
      <c r="A787" s="13">
        <v>2028</v>
      </c>
      <c r="B787" s="13">
        <f t="shared" si="72"/>
        <v>2027</v>
      </c>
      <c r="C787" t="s">
        <v>264</v>
      </c>
      <c r="D787" t="s">
        <v>265</v>
      </c>
      <c r="E787" s="5">
        <v>787282626.57336283</v>
      </c>
      <c r="F787" s="13">
        <f>INDEX($R$3:$T$335,MATCH(Debt[[#This Row],[DistrictNumber]],$R$3:$R$335,0),3)</f>
        <v>2.69997</v>
      </c>
      <c r="G787" s="9">
        <f t="shared" si="75"/>
        <v>2125639.4732692824</v>
      </c>
      <c r="H787" s="11">
        <v>1.02</v>
      </c>
      <c r="I787" s="12" cm="1">
        <f t="array" ref="I787">INDEX(Debt[],MATCH(Debt[[#This Row],[Base Year]]&amp;Debt[[#This Row],[DistrictNumber]],Debt[[Fiscal Year]:[Fiscal Year]]&amp;Debt[[DistrictNumber]:[DistrictNumber]],0),9)*$H787</f>
        <v>1724394.4031624966</v>
      </c>
      <c r="J787" s="15">
        <f>IF(Debt[[#This Row],[Unadjusted Maximum Revenue]]/(Debt[[#This Row],[Proposed Taxable Valuation]]/1000)&gt;Debt[[#This Row],[Max Debt RATE]],Debt[[#This Row],[Max Debt RATE]],Debt[[#This Row],[Unadjusted Maximum Revenue]]/(Debt[[#This Row],[Proposed Taxable Valuation]]/1000))</f>
        <v>2.190311769825152</v>
      </c>
      <c r="K787" s="26">
        <f>ROUND(Debt[[#This Row],[Proposed Taxable Valuation]]/1000*Debt[[#This Row],[Adjusted Rate]],0)</f>
        <v>1724394</v>
      </c>
      <c r="L787" s="19">
        <f t="shared" si="73"/>
        <v>-401245.07010678574</v>
      </c>
      <c r="M787" s="17">
        <f t="shared" si="76"/>
        <v>-0.50965823017484801</v>
      </c>
      <c r="N787" s="2">
        <v>700419102.01082575</v>
      </c>
      <c r="O787">
        <f>INDEX($R$3:$T$335,MATCH(Debt[[#This Row],[DistrictNumber]],$R$3:$R$335,0),3)</f>
        <v>2.69997</v>
      </c>
      <c r="P787" s="9">
        <f t="shared" si="74"/>
        <v>1891110.5628561692</v>
      </c>
    </row>
    <row r="788" spans="1:16" x14ac:dyDescent="0.35">
      <c r="A788" s="13">
        <v>2028</v>
      </c>
      <c r="B788" s="13">
        <f t="shared" si="72"/>
        <v>2027</v>
      </c>
      <c r="C788" t="s">
        <v>266</v>
      </c>
      <c r="D788" t="s">
        <v>267</v>
      </c>
      <c r="E788" s="5">
        <v>502709391.92572504</v>
      </c>
      <c r="F788" s="13">
        <f>INDEX($R$3:$T$335,MATCH(Debt[[#This Row],[DistrictNumber]],$R$3:$R$335,0),3)</f>
        <v>2.1336599999999999</v>
      </c>
      <c r="G788" s="9">
        <f t="shared" si="75"/>
        <v>1072610.9211762424</v>
      </c>
      <c r="H788" s="11">
        <v>1.02</v>
      </c>
      <c r="I788" s="12" cm="1">
        <f t="array" ref="I788">INDEX(Debt[],MATCH(Debt[[#This Row],[Base Year]]&amp;Debt[[#This Row],[DistrictNumber]],Debt[[Fiscal Year]:[Fiscal Year]]&amp;Debt[[DistrictNumber]:[DistrictNumber]],0),9)*$H788</f>
        <v>853344.27075897355</v>
      </c>
      <c r="J788" s="15">
        <f>IF(Debt[[#This Row],[Unadjusted Maximum Revenue]]/(Debt[[#This Row],[Proposed Taxable Valuation]]/1000)&gt;Debt[[#This Row],[Max Debt RATE]],Debt[[#This Row],[Max Debt RATE]],Debt[[#This Row],[Unadjusted Maximum Revenue]]/(Debt[[#This Row],[Proposed Taxable Valuation]]/1000))</f>
        <v>1.697490208985502</v>
      </c>
      <c r="K788" s="26">
        <f>ROUND(Debt[[#This Row],[Proposed Taxable Valuation]]/1000*Debt[[#This Row],[Adjusted Rate]],0)</f>
        <v>853344</v>
      </c>
      <c r="L788" s="19">
        <f t="shared" si="73"/>
        <v>-219266.65041726886</v>
      </c>
      <c r="M788" s="17">
        <f t="shared" si="76"/>
        <v>-0.43616979101449793</v>
      </c>
      <c r="N788" s="2">
        <v>401340036.69716561</v>
      </c>
      <c r="O788">
        <f>INDEX($R$3:$T$335,MATCH(Debt[[#This Row],[DistrictNumber]],$R$3:$R$335,0),3)</f>
        <v>2.1336599999999999</v>
      </c>
      <c r="P788" s="9">
        <f t="shared" si="74"/>
        <v>856323.18269927439</v>
      </c>
    </row>
    <row r="789" spans="1:16" x14ac:dyDescent="0.35">
      <c r="A789" s="13">
        <v>2028</v>
      </c>
      <c r="B789" s="13">
        <f t="shared" si="72"/>
        <v>2027</v>
      </c>
      <c r="C789" t="s">
        <v>268</v>
      </c>
      <c r="D789" t="s">
        <v>269</v>
      </c>
      <c r="E789" s="5">
        <v>447899497.6194942</v>
      </c>
      <c r="F789" s="13">
        <f>INDEX($R$3:$T$335,MATCH(Debt[[#This Row],[DistrictNumber]],$R$3:$R$335,0),3)</f>
        <v>1.66225</v>
      </c>
      <c r="G789" s="9">
        <f t="shared" si="75"/>
        <v>744520.93991800421</v>
      </c>
      <c r="H789" s="11">
        <v>1.02</v>
      </c>
      <c r="I789" s="12" cm="1">
        <f t="array" ref="I789">INDEX(Debt[],MATCH(Debt[[#This Row],[Base Year]]&amp;Debt[[#This Row],[DistrictNumber]],Debt[[Fiscal Year]:[Fiscal Year]]&amp;Debt[[DistrictNumber]:[DistrictNumber]],0),9)*$H789</f>
        <v>530061.80113553128</v>
      </c>
      <c r="J789" s="15">
        <f>IF(Debt[[#This Row],[Unadjusted Maximum Revenue]]/(Debt[[#This Row],[Proposed Taxable Valuation]]/1000)&gt;Debt[[#This Row],[Max Debt RATE]],Debt[[#This Row],[Max Debt RATE]],Debt[[#This Row],[Unadjusted Maximum Revenue]]/(Debt[[#This Row],[Proposed Taxable Valuation]]/1000))</f>
        <v>1.1834391508646807</v>
      </c>
      <c r="K789" s="26">
        <f>ROUND(Debt[[#This Row],[Proposed Taxable Valuation]]/1000*Debt[[#This Row],[Adjusted Rate]],0)</f>
        <v>530062</v>
      </c>
      <c r="L789" s="19">
        <f t="shared" si="73"/>
        <v>-214459.13878247293</v>
      </c>
      <c r="M789" s="17">
        <f t="shared" si="76"/>
        <v>-0.47881084913531935</v>
      </c>
      <c r="N789" s="2">
        <v>353255702.18133867</v>
      </c>
      <c r="O789">
        <f>INDEX($R$3:$T$335,MATCH(Debt[[#This Row],[DistrictNumber]],$R$3:$R$335,0),3)</f>
        <v>1.66225</v>
      </c>
      <c r="P789" s="9">
        <f t="shared" si="74"/>
        <v>587199.29095093021</v>
      </c>
    </row>
    <row r="790" spans="1:16" x14ac:dyDescent="0.35">
      <c r="A790" s="13">
        <v>2028</v>
      </c>
      <c r="B790" s="13">
        <f t="shared" si="72"/>
        <v>2027</v>
      </c>
      <c r="C790" t="s">
        <v>270</v>
      </c>
      <c r="D790" t="s">
        <v>271</v>
      </c>
      <c r="E790" s="5">
        <v>262530478.14034447</v>
      </c>
      <c r="F790" s="13">
        <f>INDEX($R$3:$T$335,MATCH(Debt[[#This Row],[DistrictNumber]],$R$3:$R$335,0),3)</f>
        <v>1.5627800000000001</v>
      </c>
      <c r="G790" s="9">
        <f t="shared" si="75"/>
        <v>410277.38062816759</v>
      </c>
      <c r="H790" s="11">
        <v>1.02</v>
      </c>
      <c r="I790" s="12" cm="1">
        <f t="array" ref="I790">INDEX(Debt[],MATCH(Debt[[#This Row],[Base Year]]&amp;Debt[[#This Row],[DistrictNumber]],Debt[[Fiscal Year]:[Fiscal Year]]&amp;Debt[[DistrictNumber]:[DistrictNumber]],0),9)*$H790</f>
        <v>342923.28083047603</v>
      </c>
      <c r="J790" s="15">
        <f>IF(Debt[[#This Row],[Unadjusted Maximum Revenue]]/(Debt[[#This Row],[Proposed Taxable Valuation]]/1000)&gt;Debt[[#This Row],[Max Debt RATE]],Debt[[#This Row],[Max Debt RATE]],Debt[[#This Row],[Unadjusted Maximum Revenue]]/(Debt[[#This Row],[Proposed Taxable Valuation]]/1000))</f>
        <v>1.3062227412969356</v>
      </c>
      <c r="K790" s="26">
        <f>ROUND(Debt[[#This Row],[Proposed Taxable Valuation]]/1000*Debt[[#This Row],[Adjusted Rate]],0)</f>
        <v>342923</v>
      </c>
      <c r="L790" s="19">
        <f t="shared" si="73"/>
        <v>-67354.099797691568</v>
      </c>
      <c r="M790" s="17">
        <f t="shared" si="76"/>
        <v>-0.25655725870306445</v>
      </c>
      <c r="N790" s="2">
        <v>229555929.09239167</v>
      </c>
      <c r="O790">
        <f>INDEX($R$3:$T$335,MATCH(Debt[[#This Row],[DistrictNumber]],$R$3:$R$335,0),3)</f>
        <v>1.5627800000000001</v>
      </c>
      <c r="P790" s="9">
        <f t="shared" si="74"/>
        <v>358745.41486700787</v>
      </c>
    </row>
    <row r="791" spans="1:16" x14ac:dyDescent="0.35">
      <c r="A791" s="13">
        <v>2028</v>
      </c>
      <c r="B791" s="13">
        <f t="shared" si="72"/>
        <v>2027</v>
      </c>
      <c r="C791" t="s">
        <v>272</v>
      </c>
      <c r="D791" t="s">
        <v>273</v>
      </c>
      <c r="E791" s="5">
        <v>846268316.01345408</v>
      </c>
      <c r="F791" s="13">
        <f>INDEX($R$3:$T$335,MATCH(Debt[[#This Row],[DistrictNumber]],$R$3:$R$335,0),3)</f>
        <v>0</v>
      </c>
      <c r="G791" s="9">
        <f t="shared" si="75"/>
        <v>0</v>
      </c>
      <c r="H791" s="11">
        <v>1.02</v>
      </c>
      <c r="I791" s="12" cm="1">
        <f t="array" ref="I791">INDEX(Debt[],MATCH(Debt[[#This Row],[Base Year]]&amp;Debt[[#This Row],[DistrictNumber]],Debt[[Fiscal Year]:[Fiscal Year]]&amp;Debt[[DistrictNumber]:[DistrictNumber]],0),9)*$H791</f>
        <v>0</v>
      </c>
      <c r="J791" s="15">
        <f>IF(Debt[[#This Row],[Unadjusted Maximum Revenue]]/(Debt[[#This Row],[Proposed Taxable Valuation]]/1000)&gt;Debt[[#This Row],[Max Debt RATE]],Debt[[#This Row],[Max Debt RATE]],Debt[[#This Row],[Unadjusted Maximum Revenue]]/(Debt[[#This Row],[Proposed Taxable Valuation]]/1000))</f>
        <v>0</v>
      </c>
      <c r="K791" s="26">
        <f>ROUND(Debt[[#This Row],[Proposed Taxable Valuation]]/1000*Debt[[#This Row],[Adjusted Rate]],0)</f>
        <v>0</v>
      </c>
      <c r="L791" s="19">
        <f t="shared" si="73"/>
        <v>0</v>
      </c>
      <c r="M791" s="17">
        <f t="shared" si="76"/>
        <v>0</v>
      </c>
      <c r="N791" s="2">
        <v>709452668.34125471</v>
      </c>
      <c r="O791">
        <f>INDEX($R$3:$T$335,MATCH(Debt[[#This Row],[DistrictNumber]],$R$3:$R$335,0),3)</f>
        <v>0</v>
      </c>
      <c r="P791" s="9">
        <f t="shared" si="74"/>
        <v>0</v>
      </c>
    </row>
    <row r="792" spans="1:16" x14ac:dyDescent="0.35">
      <c r="A792" s="13">
        <v>2028</v>
      </c>
      <c r="B792" s="13">
        <f t="shared" si="72"/>
        <v>2027</v>
      </c>
      <c r="C792" t="s">
        <v>274</v>
      </c>
      <c r="D792" t="s">
        <v>275</v>
      </c>
      <c r="E792" s="5">
        <v>400584624.36715341</v>
      </c>
      <c r="F792" s="13">
        <f>INDEX($R$3:$T$335,MATCH(Debt[[#This Row],[DistrictNumber]],$R$3:$R$335,0),3)</f>
        <v>2.69346</v>
      </c>
      <c r="G792" s="9">
        <f t="shared" si="75"/>
        <v>1078958.6623479531</v>
      </c>
      <c r="H792" s="11">
        <v>1.02</v>
      </c>
      <c r="I792" s="12" cm="1">
        <f t="array" ref="I792">INDEX(Debt[],MATCH(Debt[[#This Row],[Base Year]]&amp;Debt[[#This Row],[DistrictNumber]],Debt[[Fiscal Year]:[Fiscal Year]]&amp;Debt[[DistrictNumber]:[DistrictNumber]],0),9)*$H792</f>
        <v>977331.1825268172</v>
      </c>
      <c r="J792" s="15">
        <f>IF(Debt[[#This Row],[Unadjusted Maximum Revenue]]/(Debt[[#This Row],[Proposed Taxable Valuation]]/1000)&gt;Debt[[#This Row],[Max Debt RATE]],Debt[[#This Row],[Max Debt RATE]],Debt[[#This Row],[Unadjusted Maximum Revenue]]/(Debt[[#This Row],[Proposed Taxable Valuation]]/1000))</f>
        <v>2.4397620953894883</v>
      </c>
      <c r="K792" s="26">
        <f>ROUND(Debt[[#This Row],[Proposed Taxable Valuation]]/1000*Debt[[#This Row],[Adjusted Rate]],0)</f>
        <v>977331</v>
      </c>
      <c r="L792" s="19">
        <f t="shared" si="73"/>
        <v>-101627.47982113587</v>
      </c>
      <c r="M792" s="17">
        <f t="shared" si="76"/>
        <v>-0.25369790461051167</v>
      </c>
      <c r="N792" s="2">
        <v>360223064.95949966</v>
      </c>
      <c r="O792">
        <f>INDEX($R$3:$T$335,MATCH(Debt[[#This Row],[DistrictNumber]],$R$3:$R$335,0),3)</f>
        <v>2.69346</v>
      </c>
      <c r="P792" s="9">
        <f t="shared" si="74"/>
        <v>970246.4165458139</v>
      </c>
    </row>
    <row r="793" spans="1:16" x14ac:dyDescent="0.35">
      <c r="A793" s="13">
        <v>2028</v>
      </c>
      <c r="B793" s="13">
        <f t="shared" si="72"/>
        <v>2027</v>
      </c>
      <c r="C793" t="s">
        <v>276</v>
      </c>
      <c r="D793" t="s">
        <v>277</v>
      </c>
      <c r="E793" s="5">
        <v>428404737.33930385</v>
      </c>
      <c r="F793" s="13">
        <f>INDEX($R$3:$T$335,MATCH(Debt[[#This Row],[DistrictNumber]],$R$3:$R$335,0),3)</f>
        <v>2.7</v>
      </c>
      <c r="G793" s="9">
        <f t="shared" si="75"/>
        <v>1156692.7908161203</v>
      </c>
      <c r="H793" s="11">
        <v>1.02</v>
      </c>
      <c r="I793" s="12" cm="1">
        <f t="array" ref="I793">INDEX(Debt[],MATCH(Debt[[#This Row],[Base Year]]&amp;Debt[[#This Row],[DistrictNumber]],Debt[[Fiscal Year]:[Fiscal Year]]&amp;Debt[[DistrictNumber]:[DistrictNumber]],0),9)*$H793</f>
        <v>814872.58417944005</v>
      </c>
      <c r="J793" s="15">
        <f>IF(Debt[[#This Row],[Unadjusted Maximum Revenue]]/(Debt[[#This Row],[Proposed Taxable Valuation]]/1000)&gt;Debt[[#This Row],[Max Debt RATE]],Debt[[#This Row],[Max Debt RATE]],Debt[[#This Row],[Unadjusted Maximum Revenue]]/(Debt[[#This Row],[Proposed Taxable Valuation]]/1000))</f>
        <v>1.9021091812391586</v>
      </c>
      <c r="K793" s="26">
        <f>ROUND(Debt[[#This Row],[Proposed Taxable Valuation]]/1000*Debt[[#This Row],[Adjusted Rate]],0)</f>
        <v>814873</v>
      </c>
      <c r="L793" s="19">
        <f t="shared" si="73"/>
        <v>-341820.20663668029</v>
      </c>
      <c r="M793" s="17">
        <f t="shared" si="76"/>
        <v>-0.79789081876084156</v>
      </c>
      <c r="N793" s="2">
        <v>332695647.64896905</v>
      </c>
      <c r="O793">
        <f>INDEX($R$3:$T$335,MATCH(Debt[[#This Row],[DistrictNumber]],$R$3:$R$335,0),3)</f>
        <v>2.7</v>
      </c>
      <c r="P793" s="9">
        <f t="shared" si="74"/>
        <v>898278.24865221663</v>
      </c>
    </row>
    <row r="794" spans="1:16" x14ac:dyDescent="0.35">
      <c r="A794" s="13">
        <v>2028</v>
      </c>
      <c r="B794" s="13">
        <f t="shared" si="72"/>
        <v>2027</v>
      </c>
      <c r="C794" t="s">
        <v>278</v>
      </c>
      <c r="D794" t="s">
        <v>279</v>
      </c>
      <c r="E794" s="5">
        <v>848064980.32755256</v>
      </c>
      <c r="F794" s="13">
        <f>INDEX($R$3:$T$335,MATCH(Debt[[#This Row],[DistrictNumber]],$R$3:$R$335,0),3)</f>
        <v>0</v>
      </c>
      <c r="G794" s="9">
        <f t="shared" si="75"/>
        <v>0</v>
      </c>
      <c r="H794" s="11">
        <v>1.02</v>
      </c>
      <c r="I794" s="12" cm="1">
        <f t="array" ref="I794">INDEX(Debt[],MATCH(Debt[[#This Row],[Base Year]]&amp;Debt[[#This Row],[DistrictNumber]],Debt[[Fiscal Year]:[Fiscal Year]]&amp;Debt[[DistrictNumber]:[DistrictNumber]],0),9)*$H794</f>
        <v>0</v>
      </c>
      <c r="J794" s="15">
        <f>IF(Debt[[#This Row],[Unadjusted Maximum Revenue]]/(Debt[[#This Row],[Proposed Taxable Valuation]]/1000)&gt;Debt[[#This Row],[Max Debt RATE]],Debt[[#This Row],[Max Debt RATE]],Debt[[#This Row],[Unadjusted Maximum Revenue]]/(Debt[[#This Row],[Proposed Taxable Valuation]]/1000))</f>
        <v>0</v>
      </c>
      <c r="K794" s="26">
        <f>ROUND(Debt[[#This Row],[Proposed Taxable Valuation]]/1000*Debt[[#This Row],[Adjusted Rate]],0)</f>
        <v>0</v>
      </c>
      <c r="L794" s="19">
        <f t="shared" si="73"/>
        <v>0</v>
      </c>
      <c r="M794" s="17">
        <f t="shared" si="76"/>
        <v>0</v>
      </c>
      <c r="N794" s="2">
        <v>699569851.61599886</v>
      </c>
      <c r="O794">
        <f>INDEX($R$3:$T$335,MATCH(Debt[[#This Row],[DistrictNumber]],$R$3:$R$335,0),3)</f>
        <v>0</v>
      </c>
      <c r="P794" s="9">
        <f t="shared" si="74"/>
        <v>0</v>
      </c>
    </row>
    <row r="795" spans="1:16" x14ac:dyDescent="0.35">
      <c r="A795" s="13">
        <v>2028</v>
      </c>
      <c r="B795" s="13">
        <f t="shared" si="72"/>
        <v>2027</v>
      </c>
      <c r="C795" t="s">
        <v>280</v>
      </c>
      <c r="D795" t="s">
        <v>281</v>
      </c>
      <c r="E795" s="5">
        <v>608230871.54663467</v>
      </c>
      <c r="F795" s="13">
        <f>INDEX($R$3:$T$335,MATCH(Debt[[#This Row],[DistrictNumber]],$R$3:$R$335,0),3)</f>
        <v>0</v>
      </c>
      <c r="G795" s="9">
        <f t="shared" si="75"/>
        <v>0</v>
      </c>
      <c r="H795" s="11">
        <v>1.02</v>
      </c>
      <c r="I795" s="12" cm="1">
        <f t="array" ref="I795">INDEX(Debt[],MATCH(Debt[[#This Row],[Base Year]]&amp;Debt[[#This Row],[DistrictNumber]],Debt[[Fiscal Year]:[Fiscal Year]]&amp;Debt[[DistrictNumber]:[DistrictNumber]],0),9)*$H795</f>
        <v>0</v>
      </c>
      <c r="J795" s="15">
        <f>IF(Debt[[#This Row],[Unadjusted Maximum Revenue]]/(Debt[[#This Row],[Proposed Taxable Valuation]]/1000)&gt;Debt[[#This Row],[Max Debt RATE]],Debt[[#This Row],[Max Debt RATE]],Debt[[#This Row],[Unadjusted Maximum Revenue]]/(Debt[[#This Row],[Proposed Taxable Valuation]]/1000))</f>
        <v>0</v>
      </c>
      <c r="K795" s="26">
        <f>ROUND(Debt[[#This Row],[Proposed Taxable Valuation]]/1000*Debt[[#This Row],[Adjusted Rate]],0)</f>
        <v>0</v>
      </c>
      <c r="L795" s="19">
        <f t="shared" si="73"/>
        <v>0</v>
      </c>
      <c r="M795" s="17">
        <f t="shared" si="76"/>
        <v>0</v>
      </c>
      <c r="N795" s="2">
        <v>539807599.96123505</v>
      </c>
      <c r="O795">
        <f>INDEX($R$3:$T$335,MATCH(Debt[[#This Row],[DistrictNumber]],$R$3:$R$335,0),3)</f>
        <v>0</v>
      </c>
      <c r="P795" s="9">
        <f t="shared" si="74"/>
        <v>0</v>
      </c>
    </row>
    <row r="796" spans="1:16" x14ac:dyDescent="0.35">
      <c r="A796" s="13">
        <v>2028</v>
      </c>
      <c r="B796" s="13">
        <f t="shared" si="72"/>
        <v>2027</v>
      </c>
      <c r="C796" t="s">
        <v>282</v>
      </c>
      <c r="D796" t="s">
        <v>283</v>
      </c>
      <c r="E796" s="5">
        <v>778883538.45081115</v>
      </c>
      <c r="F796" s="13">
        <f>INDEX($R$3:$T$335,MATCH(Debt[[#This Row],[DistrictNumber]],$R$3:$R$335,0),3)</f>
        <v>1.7881899999999999</v>
      </c>
      <c r="G796" s="9">
        <f t="shared" si="75"/>
        <v>1392791.754622356</v>
      </c>
      <c r="H796" s="11">
        <v>1.02</v>
      </c>
      <c r="I796" s="12" cm="1">
        <f t="array" ref="I796">INDEX(Debt[],MATCH(Debt[[#This Row],[Base Year]]&amp;Debt[[#This Row],[DistrictNumber]],Debt[[Fiscal Year]:[Fiscal Year]]&amp;Debt[[DistrictNumber]:[DistrictNumber]],0),9)*$H796</f>
        <v>1075295.4885109665</v>
      </c>
      <c r="J796" s="15">
        <f>IF(Debt[[#This Row],[Unadjusted Maximum Revenue]]/(Debt[[#This Row],[Proposed Taxable Valuation]]/1000)&gt;Debt[[#This Row],[Max Debt RATE]],Debt[[#This Row],[Max Debt RATE]],Debt[[#This Row],[Unadjusted Maximum Revenue]]/(Debt[[#This Row],[Proposed Taxable Valuation]]/1000))</f>
        <v>1.3805600393734276</v>
      </c>
      <c r="K796" s="26">
        <f>ROUND(Debt[[#This Row],[Proposed Taxable Valuation]]/1000*Debt[[#This Row],[Adjusted Rate]],0)</f>
        <v>1075295</v>
      </c>
      <c r="L796" s="19">
        <f t="shared" si="73"/>
        <v>-317496.2661113895</v>
      </c>
      <c r="M796" s="17">
        <f t="shared" si="76"/>
        <v>-0.40762996062657231</v>
      </c>
      <c r="N796" s="2">
        <v>620601092.12180495</v>
      </c>
      <c r="O796">
        <f>INDEX($R$3:$T$335,MATCH(Debt[[#This Row],[DistrictNumber]],$R$3:$R$335,0),3)</f>
        <v>1.7881899999999999</v>
      </c>
      <c r="P796" s="9">
        <f t="shared" si="74"/>
        <v>1109752.6669212903</v>
      </c>
    </row>
    <row r="797" spans="1:16" x14ac:dyDescent="0.35">
      <c r="A797" s="13">
        <v>2028</v>
      </c>
      <c r="B797" s="13">
        <f t="shared" si="72"/>
        <v>2027</v>
      </c>
      <c r="C797" t="s">
        <v>284</v>
      </c>
      <c r="D797" t="s">
        <v>285</v>
      </c>
      <c r="E797" s="5">
        <v>1878950886.3440335</v>
      </c>
      <c r="F797" s="13">
        <f>INDEX($R$3:$T$335,MATCH(Debt[[#This Row],[DistrictNumber]],$R$3:$R$335,0),3)</f>
        <v>4.05</v>
      </c>
      <c r="G797" s="9">
        <f t="shared" si="75"/>
        <v>7609751.0896933358</v>
      </c>
      <c r="H797" s="11">
        <v>1.02</v>
      </c>
      <c r="I797" s="12" cm="1">
        <f t="array" ref="I797">INDEX(Debt[],MATCH(Debt[[#This Row],[Base Year]]&amp;Debt[[#This Row],[DistrictNumber]],Debt[[Fiscal Year]:[Fiscal Year]]&amp;Debt[[DistrictNumber]:[DistrictNumber]],0),9)*$H797</f>
        <v>5029942.9992649192</v>
      </c>
      <c r="J797" s="15">
        <f>IF(Debt[[#This Row],[Unadjusted Maximum Revenue]]/(Debt[[#This Row],[Proposed Taxable Valuation]]/1000)&gt;Debt[[#This Row],[Max Debt RATE]],Debt[[#This Row],[Max Debt RATE]],Debt[[#This Row],[Unadjusted Maximum Revenue]]/(Debt[[#This Row],[Proposed Taxable Valuation]]/1000))</f>
        <v>2.6769954637036442</v>
      </c>
      <c r="K797" s="26">
        <f>ROUND(Debt[[#This Row],[Proposed Taxable Valuation]]/1000*Debt[[#This Row],[Adjusted Rate]],0)</f>
        <v>5029943</v>
      </c>
      <c r="L797" s="19">
        <f t="shared" si="73"/>
        <v>-2579808.0904284166</v>
      </c>
      <c r="M797" s="17">
        <f t="shared" si="76"/>
        <v>-1.3730045362963557</v>
      </c>
      <c r="N797" s="2">
        <v>1384302090.2323978</v>
      </c>
      <c r="O797">
        <f>INDEX($R$3:$T$335,MATCH(Debt[[#This Row],[DistrictNumber]],$R$3:$R$335,0),3)</f>
        <v>4.05</v>
      </c>
      <c r="P797" s="9">
        <f t="shared" si="74"/>
        <v>5606423.4654412111</v>
      </c>
    </row>
    <row r="798" spans="1:16" x14ac:dyDescent="0.35">
      <c r="A798" s="13">
        <v>2028</v>
      </c>
      <c r="B798" s="13">
        <f t="shared" si="72"/>
        <v>2027</v>
      </c>
      <c r="C798" t="s">
        <v>286</v>
      </c>
      <c r="D798" t="s">
        <v>287</v>
      </c>
      <c r="E798" s="5">
        <v>476566360.34252501</v>
      </c>
      <c r="F798" s="13">
        <f>INDEX($R$3:$T$335,MATCH(Debt[[#This Row],[DistrictNumber]],$R$3:$R$335,0),3)</f>
        <v>4.05</v>
      </c>
      <c r="G798" s="9">
        <f t="shared" si="75"/>
        <v>1930093.7593872261</v>
      </c>
      <c r="H798" s="11">
        <v>1.02</v>
      </c>
      <c r="I798" s="12" cm="1">
        <f t="array" ref="I798">INDEX(Debt[],MATCH(Debt[[#This Row],[Base Year]]&amp;Debt[[#This Row],[DistrictNumber]],Debt[[Fiscal Year]:[Fiscal Year]]&amp;Debt[[DistrictNumber]:[DistrictNumber]],0),9)*$H798</f>
        <v>1418886.7974295199</v>
      </c>
      <c r="J798" s="15">
        <f>IF(Debt[[#This Row],[Unadjusted Maximum Revenue]]/(Debt[[#This Row],[Proposed Taxable Valuation]]/1000)&gt;Debt[[#This Row],[Max Debt RATE]],Debt[[#This Row],[Max Debt RATE]],Debt[[#This Row],[Unadjusted Maximum Revenue]]/(Debt[[#This Row],[Proposed Taxable Valuation]]/1000))</f>
        <v>2.9773121132799134</v>
      </c>
      <c r="K798" s="26">
        <f>ROUND(Debt[[#This Row],[Proposed Taxable Valuation]]/1000*Debt[[#This Row],[Adjusted Rate]],0)</f>
        <v>1418887</v>
      </c>
      <c r="L798" s="19">
        <f t="shared" si="73"/>
        <v>-511206.96195770614</v>
      </c>
      <c r="M798" s="17">
        <f t="shared" si="76"/>
        <v>-1.0726878867200864</v>
      </c>
      <c r="N798" s="2">
        <v>366932427.03320992</v>
      </c>
      <c r="O798">
        <f>INDEX($R$3:$T$335,MATCH(Debt[[#This Row],[DistrictNumber]],$R$3:$R$335,0),3)</f>
        <v>4.05</v>
      </c>
      <c r="P798" s="9">
        <f t="shared" si="74"/>
        <v>1486076.3294845002</v>
      </c>
    </row>
    <row r="799" spans="1:16" x14ac:dyDescent="0.35">
      <c r="A799" s="13">
        <v>2028</v>
      </c>
      <c r="B799" s="13">
        <f t="shared" si="72"/>
        <v>2027</v>
      </c>
      <c r="C799" t="s">
        <v>288</v>
      </c>
      <c r="D799" t="s">
        <v>289</v>
      </c>
      <c r="E799" s="5">
        <v>12191287620.50705</v>
      </c>
      <c r="F799" s="13">
        <f>INDEX($R$3:$T$335,MATCH(Debt[[#This Row],[DistrictNumber]],$R$3:$R$335,0),3)</f>
        <v>1.7161599999999999</v>
      </c>
      <c r="G799" s="9">
        <f t="shared" si="75"/>
        <v>20922200.162809379</v>
      </c>
      <c r="H799" s="11">
        <v>1.02</v>
      </c>
      <c r="I799" s="12" cm="1">
        <f t="array" ref="I799">INDEX(Debt[],MATCH(Debt[[#This Row],[Base Year]]&amp;Debt[[#This Row],[DistrictNumber]],Debt[[Fiscal Year]:[Fiscal Year]]&amp;Debt[[DistrictNumber]:[DistrictNumber]],0),9)*$H799</f>
        <v>14522699.924804457</v>
      </c>
      <c r="J799" s="15">
        <f>IF(Debt[[#This Row],[Unadjusted Maximum Revenue]]/(Debt[[#This Row],[Proposed Taxable Valuation]]/1000)&gt;Debt[[#This Row],[Max Debt RATE]],Debt[[#This Row],[Max Debt RATE]],Debt[[#This Row],[Unadjusted Maximum Revenue]]/(Debt[[#This Row],[Proposed Taxable Valuation]]/1000))</f>
        <v>1.191235936421984</v>
      </c>
      <c r="K799" s="26">
        <f>ROUND(Debt[[#This Row],[Proposed Taxable Valuation]]/1000*Debt[[#This Row],[Adjusted Rate]],0)</f>
        <v>14522700</v>
      </c>
      <c r="L799" s="19">
        <f t="shared" si="73"/>
        <v>-6399500.2380049229</v>
      </c>
      <c r="M799" s="17">
        <f t="shared" si="76"/>
        <v>-0.52492406357801591</v>
      </c>
      <c r="N799" s="2">
        <v>8953674161.9258785</v>
      </c>
      <c r="O799">
        <f>INDEX($R$3:$T$335,MATCH(Debt[[#This Row],[DistrictNumber]],$R$3:$R$335,0),3)</f>
        <v>1.7161599999999999</v>
      </c>
      <c r="P799" s="9">
        <f t="shared" si="74"/>
        <v>15365937.449730715</v>
      </c>
    </row>
    <row r="800" spans="1:16" x14ac:dyDescent="0.35">
      <c r="A800" s="13">
        <v>2028</v>
      </c>
      <c r="B800" s="13">
        <f t="shared" si="72"/>
        <v>2027</v>
      </c>
      <c r="C800" t="s">
        <v>290</v>
      </c>
      <c r="D800" t="s">
        <v>291</v>
      </c>
      <c r="E800" s="5">
        <v>619489181.15319228</v>
      </c>
      <c r="F800" s="13">
        <f>INDEX($R$3:$T$335,MATCH(Debt[[#This Row],[DistrictNumber]],$R$3:$R$335,0),3)</f>
        <v>0</v>
      </c>
      <c r="G800" s="9">
        <f t="shared" si="75"/>
        <v>0</v>
      </c>
      <c r="H800" s="11">
        <v>1.02</v>
      </c>
      <c r="I800" s="12" cm="1">
        <f t="array" ref="I800">INDEX(Debt[],MATCH(Debt[[#This Row],[Base Year]]&amp;Debt[[#This Row],[DistrictNumber]],Debt[[Fiscal Year]:[Fiscal Year]]&amp;Debt[[DistrictNumber]:[DistrictNumber]],0),9)*$H800</f>
        <v>0</v>
      </c>
      <c r="J800" s="15">
        <f>IF(Debt[[#This Row],[Unadjusted Maximum Revenue]]/(Debt[[#This Row],[Proposed Taxable Valuation]]/1000)&gt;Debt[[#This Row],[Max Debt RATE]],Debt[[#This Row],[Max Debt RATE]],Debt[[#This Row],[Unadjusted Maximum Revenue]]/(Debt[[#This Row],[Proposed Taxable Valuation]]/1000))</f>
        <v>0</v>
      </c>
      <c r="K800" s="26">
        <f>ROUND(Debt[[#This Row],[Proposed Taxable Valuation]]/1000*Debt[[#This Row],[Adjusted Rate]],0)</f>
        <v>0</v>
      </c>
      <c r="L800" s="19">
        <f t="shared" si="73"/>
        <v>0</v>
      </c>
      <c r="M800" s="17">
        <f t="shared" si="76"/>
        <v>0</v>
      </c>
      <c r="N800" s="2">
        <v>522150149.75980538</v>
      </c>
      <c r="O800">
        <f>INDEX($R$3:$T$335,MATCH(Debt[[#This Row],[DistrictNumber]],$R$3:$R$335,0),3)</f>
        <v>0</v>
      </c>
      <c r="P800" s="9">
        <f t="shared" si="74"/>
        <v>0</v>
      </c>
    </row>
    <row r="801" spans="1:16" x14ac:dyDescent="0.35">
      <c r="A801" s="13">
        <v>2028</v>
      </c>
      <c r="B801" s="13">
        <f t="shared" si="72"/>
        <v>2027</v>
      </c>
      <c r="C801" t="s">
        <v>292</v>
      </c>
      <c r="D801" t="s">
        <v>293</v>
      </c>
      <c r="E801" s="5">
        <v>282173964.08354414</v>
      </c>
      <c r="F801" s="13">
        <f>INDEX($R$3:$T$335,MATCH(Debt[[#This Row],[DistrictNumber]],$R$3:$R$335,0),3)</f>
        <v>4.05</v>
      </c>
      <c r="G801" s="9">
        <f t="shared" si="75"/>
        <v>1142804.5545383538</v>
      </c>
      <c r="H801" s="11">
        <v>1.02</v>
      </c>
      <c r="I801" s="12" cm="1">
        <f t="array" ref="I801">INDEX(Debt[],MATCH(Debt[[#This Row],[Base Year]]&amp;Debt[[#This Row],[DistrictNumber]],Debt[[Fiscal Year]:[Fiscal Year]]&amp;Debt[[DistrictNumber]:[DistrictNumber]],0),9)*$H801</f>
        <v>879809.75085437996</v>
      </c>
      <c r="J801" s="15">
        <f>IF(Debt[[#This Row],[Unadjusted Maximum Revenue]]/(Debt[[#This Row],[Proposed Taxable Valuation]]/1000)&gt;Debt[[#This Row],[Max Debt RATE]],Debt[[#This Row],[Max Debt RATE]],Debt[[#This Row],[Unadjusted Maximum Revenue]]/(Debt[[#This Row],[Proposed Taxable Valuation]]/1000))</f>
        <v>3.1179692772572452</v>
      </c>
      <c r="K801" s="26">
        <f>ROUND(Debt[[#This Row],[Proposed Taxable Valuation]]/1000*Debt[[#This Row],[Adjusted Rate]],0)</f>
        <v>879810</v>
      </c>
      <c r="L801" s="19">
        <f t="shared" si="73"/>
        <v>-262994.80368397385</v>
      </c>
      <c r="M801" s="17">
        <f t="shared" si="76"/>
        <v>-0.93203072274275467</v>
      </c>
      <c r="N801" s="2">
        <v>229178380.25965834</v>
      </c>
      <c r="O801">
        <f>INDEX($R$3:$T$335,MATCH(Debt[[#This Row],[DistrictNumber]],$R$3:$R$335,0),3)</f>
        <v>4.05</v>
      </c>
      <c r="P801" s="9">
        <f t="shared" si="74"/>
        <v>928172.44005161617</v>
      </c>
    </row>
    <row r="802" spans="1:16" x14ac:dyDescent="0.35">
      <c r="A802" s="13">
        <v>2028</v>
      </c>
      <c r="B802" s="13">
        <f t="shared" si="72"/>
        <v>2027</v>
      </c>
      <c r="C802" t="s">
        <v>294</v>
      </c>
      <c r="D802" t="s">
        <v>295</v>
      </c>
      <c r="E802" s="5">
        <v>248982685.94334891</v>
      </c>
      <c r="F802" s="13">
        <f>INDEX($R$3:$T$335,MATCH(Debt[[#This Row],[DistrictNumber]],$R$3:$R$335,0),3)</f>
        <v>3.6021800000000002</v>
      </c>
      <c r="G802" s="9">
        <f t="shared" si="75"/>
        <v>896880.45165141264</v>
      </c>
      <c r="H802" s="11">
        <v>1.02</v>
      </c>
      <c r="I802" s="12" cm="1">
        <f t="array" ref="I802">INDEX(Debt[],MATCH(Debt[[#This Row],[Base Year]]&amp;Debt[[#This Row],[DistrictNumber]],Debt[[Fiscal Year]:[Fiscal Year]]&amp;Debt[[DistrictNumber]:[DistrictNumber]],0),9)*$H802</f>
        <v>656795.97716833476</v>
      </c>
      <c r="J802" s="15">
        <f>IF(Debt[[#This Row],[Unadjusted Maximum Revenue]]/(Debt[[#This Row],[Proposed Taxable Valuation]]/1000)&gt;Debt[[#This Row],[Max Debt RATE]],Debt[[#This Row],[Max Debt RATE]],Debt[[#This Row],[Unadjusted Maximum Revenue]]/(Debt[[#This Row],[Proposed Taxable Valuation]]/1000))</f>
        <v>2.6379182740352305</v>
      </c>
      <c r="K802" s="26">
        <f>ROUND(Debt[[#This Row],[Proposed Taxable Valuation]]/1000*Debt[[#This Row],[Adjusted Rate]],0)</f>
        <v>656796</v>
      </c>
      <c r="L802" s="19">
        <f t="shared" si="73"/>
        <v>-240084.47448307788</v>
      </c>
      <c r="M802" s="17">
        <f t="shared" si="76"/>
        <v>-0.96426172596476967</v>
      </c>
      <c r="N802" s="2">
        <v>189014706.23051748</v>
      </c>
      <c r="O802">
        <f>INDEX($R$3:$T$335,MATCH(Debt[[#This Row],[DistrictNumber]],$R$3:$R$335,0),3)</f>
        <v>3.6021800000000002</v>
      </c>
      <c r="P802" s="9">
        <f t="shared" si="74"/>
        <v>680864.99448944547</v>
      </c>
    </row>
    <row r="803" spans="1:16" x14ac:dyDescent="0.35">
      <c r="A803" s="13">
        <v>2028</v>
      </c>
      <c r="B803" s="13">
        <f t="shared" si="72"/>
        <v>2027</v>
      </c>
      <c r="C803" t="s">
        <v>296</v>
      </c>
      <c r="D803" t="s">
        <v>297</v>
      </c>
      <c r="E803" s="5">
        <v>469594588.14983284</v>
      </c>
      <c r="F803" s="13">
        <f>INDEX($R$3:$T$335,MATCH(Debt[[#This Row],[DistrictNumber]],$R$3:$R$335,0),3)</f>
        <v>2.7</v>
      </c>
      <c r="G803" s="9">
        <f t="shared" si="75"/>
        <v>1267905.3880045488</v>
      </c>
      <c r="H803" s="11">
        <v>1.02</v>
      </c>
      <c r="I803" s="12" cm="1">
        <f t="array" ref="I803">INDEX(Debt[],MATCH(Debt[[#This Row],[Base Year]]&amp;Debt[[#This Row],[DistrictNumber]],Debt[[Fiscal Year]:[Fiscal Year]]&amp;Debt[[DistrictNumber]:[DistrictNumber]],0),9)*$H803</f>
        <v>1019621.5207257601</v>
      </c>
      <c r="J803" s="15">
        <f>IF(Debt[[#This Row],[Unadjusted Maximum Revenue]]/(Debt[[#This Row],[Proposed Taxable Valuation]]/1000)&gt;Debt[[#This Row],[Max Debt RATE]],Debt[[#This Row],[Max Debt RATE]],Debt[[#This Row],[Unadjusted Maximum Revenue]]/(Debt[[#This Row],[Proposed Taxable Valuation]]/1000))</f>
        <v>2.1712803904810567</v>
      </c>
      <c r="K803" s="26">
        <f>ROUND(Debt[[#This Row],[Proposed Taxable Valuation]]/1000*Debt[[#This Row],[Adjusted Rate]],0)</f>
        <v>1019622</v>
      </c>
      <c r="L803" s="19">
        <f t="shared" si="73"/>
        <v>-248283.8672787887</v>
      </c>
      <c r="M803" s="17">
        <f t="shared" si="76"/>
        <v>-0.52871960951894348</v>
      </c>
      <c r="N803" s="2">
        <v>377127722.84314913</v>
      </c>
      <c r="O803">
        <f>INDEX($R$3:$T$335,MATCH(Debt[[#This Row],[DistrictNumber]],$R$3:$R$335,0),3)</f>
        <v>2.7</v>
      </c>
      <c r="P803" s="9">
        <f t="shared" si="74"/>
        <v>1018244.8516765027</v>
      </c>
    </row>
    <row r="804" spans="1:16" x14ac:dyDescent="0.35">
      <c r="A804" s="13">
        <v>2028</v>
      </c>
      <c r="B804" s="13">
        <f t="shared" si="72"/>
        <v>2027</v>
      </c>
      <c r="C804" t="s">
        <v>298</v>
      </c>
      <c r="D804" t="s">
        <v>299</v>
      </c>
      <c r="E804" s="5">
        <v>5252650797.20051</v>
      </c>
      <c r="F804" s="13">
        <f>INDEX($R$3:$T$335,MATCH(Debt[[#This Row],[DistrictNumber]],$R$3:$R$335,0),3)</f>
        <v>0</v>
      </c>
      <c r="G804" s="9">
        <f t="shared" si="75"/>
        <v>0</v>
      </c>
      <c r="H804" s="11">
        <v>1.02</v>
      </c>
      <c r="I804" s="12" cm="1">
        <f t="array" ref="I804">INDEX(Debt[],MATCH(Debt[[#This Row],[Base Year]]&amp;Debt[[#This Row],[DistrictNumber]],Debt[[Fiscal Year]:[Fiscal Year]]&amp;Debt[[DistrictNumber]:[DistrictNumber]],0),9)*$H804</f>
        <v>0</v>
      </c>
      <c r="J804" s="15">
        <f>IF(Debt[[#This Row],[Unadjusted Maximum Revenue]]/(Debt[[#This Row],[Proposed Taxable Valuation]]/1000)&gt;Debt[[#This Row],[Max Debt RATE]],Debt[[#This Row],[Max Debt RATE]],Debt[[#This Row],[Unadjusted Maximum Revenue]]/(Debt[[#This Row],[Proposed Taxable Valuation]]/1000))</f>
        <v>0</v>
      </c>
      <c r="K804" s="26">
        <f>ROUND(Debt[[#This Row],[Proposed Taxable Valuation]]/1000*Debt[[#This Row],[Adjusted Rate]],0)</f>
        <v>0</v>
      </c>
      <c r="L804" s="19">
        <f t="shared" si="73"/>
        <v>0</v>
      </c>
      <c r="M804" s="17">
        <f t="shared" si="76"/>
        <v>0</v>
      </c>
      <c r="N804" s="2">
        <v>3937522031.8395224</v>
      </c>
      <c r="O804">
        <f>INDEX($R$3:$T$335,MATCH(Debt[[#This Row],[DistrictNumber]],$R$3:$R$335,0),3)</f>
        <v>0</v>
      </c>
      <c r="P804" s="9">
        <f t="shared" si="74"/>
        <v>0</v>
      </c>
    </row>
    <row r="805" spans="1:16" x14ac:dyDescent="0.35">
      <c r="A805" s="13">
        <v>2028</v>
      </c>
      <c r="B805" s="13">
        <f t="shared" si="72"/>
        <v>2027</v>
      </c>
      <c r="C805" t="s">
        <v>300</v>
      </c>
      <c r="D805" t="s">
        <v>301</v>
      </c>
      <c r="E805" s="5">
        <v>597543467.31526768</v>
      </c>
      <c r="F805" s="13">
        <f>INDEX($R$3:$T$335,MATCH(Debt[[#This Row],[DistrictNumber]],$R$3:$R$335,0),3)</f>
        <v>0</v>
      </c>
      <c r="G805" s="9">
        <f t="shared" si="75"/>
        <v>0</v>
      </c>
      <c r="H805" s="11">
        <v>1.02</v>
      </c>
      <c r="I805" s="12" cm="1">
        <f t="array" ref="I805">INDEX(Debt[],MATCH(Debt[[#This Row],[Base Year]]&amp;Debt[[#This Row],[DistrictNumber]],Debt[[Fiscal Year]:[Fiscal Year]]&amp;Debt[[DistrictNumber]:[DistrictNumber]],0),9)*$H805</f>
        <v>0</v>
      </c>
      <c r="J805" s="15">
        <f>IF(Debt[[#This Row],[Unadjusted Maximum Revenue]]/(Debt[[#This Row],[Proposed Taxable Valuation]]/1000)&gt;Debt[[#This Row],[Max Debt RATE]],Debt[[#This Row],[Max Debt RATE]],Debt[[#This Row],[Unadjusted Maximum Revenue]]/(Debt[[#This Row],[Proposed Taxable Valuation]]/1000))</f>
        <v>0</v>
      </c>
      <c r="K805" s="26">
        <f>ROUND(Debt[[#This Row],[Proposed Taxable Valuation]]/1000*Debt[[#This Row],[Adjusted Rate]],0)</f>
        <v>0</v>
      </c>
      <c r="L805" s="19">
        <f t="shared" si="73"/>
        <v>0</v>
      </c>
      <c r="M805" s="17">
        <f t="shared" si="76"/>
        <v>0</v>
      </c>
      <c r="N805" s="2">
        <v>477021789.1642074</v>
      </c>
      <c r="O805">
        <f>INDEX($R$3:$T$335,MATCH(Debt[[#This Row],[DistrictNumber]],$R$3:$R$335,0),3)</f>
        <v>0</v>
      </c>
      <c r="P805" s="9">
        <f t="shared" si="74"/>
        <v>0</v>
      </c>
    </row>
    <row r="806" spans="1:16" x14ac:dyDescent="0.35">
      <c r="A806" s="13">
        <v>2028</v>
      </c>
      <c r="B806" s="13">
        <f t="shared" si="72"/>
        <v>2027</v>
      </c>
      <c r="C806" t="s">
        <v>302</v>
      </c>
      <c r="D806" t="s">
        <v>303</v>
      </c>
      <c r="E806" s="5">
        <v>269509919.97476</v>
      </c>
      <c r="F806" s="13">
        <f>INDEX($R$3:$T$335,MATCH(Debt[[#This Row],[DistrictNumber]],$R$3:$R$335,0),3)</f>
        <v>0</v>
      </c>
      <c r="G806" s="9">
        <f t="shared" si="75"/>
        <v>0</v>
      </c>
      <c r="H806" s="11">
        <v>1.02</v>
      </c>
      <c r="I806" s="12" cm="1">
        <f t="array" ref="I806">INDEX(Debt[],MATCH(Debt[[#This Row],[Base Year]]&amp;Debt[[#This Row],[DistrictNumber]],Debt[[Fiscal Year]:[Fiscal Year]]&amp;Debt[[DistrictNumber]:[DistrictNumber]],0),9)*$H806</f>
        <v>0</v>
      </c>
      <c r="J806" s="15">
        <f>IF(Debt[[#This Row],[Unadjusted Maximum Revenue]]/(Debt[[#This Row],[Proposed Taxable Valuation]]/1000)&gt;Debt[[#This Row],[Max Debt RATE]],Debt[[#This Row],[Max Debt RATE]],Debt[[#This Row],[Unadjusted Maximum Revenue]]/(Debt[[#This Row],[Proposed Taxable Valuation]]/1000))</f>
        <v>0</v>
      </c>
      <c r="K806" s="26">
        <f>ROUND(Debt[[#This Row],[Proposed Taxable Valuation]]/1000*Debt[[#This Row],[Adjusted Rate]],0)</f>
        <v>0</v>
      </c>
      <c r="L806" s="19">
        <f t="shared" si="73"/>
        <v>0</v>
      </c>
      <c r="M806" s="17">
        <f t="shared" si="76"/>
        <v>0</v>
      </c>
      <c r="N806" s="2">
        <v>240412190.14037606</v>
      </c>
      <c r="O806">
        <f>INDEX($R$3:$T$335,MATCH(Debt[[#This Row],[DistrictNumber]],$R$3:$R$335,0),3)</f>
        <v>0</v>
      </c>
      <c r="P806" s="9">
        <f t="shared" si="74"/>
        <v>0</v>
      </c>
    </row>
    <row r="807" spans="1:16" x14ac:dyDescent="0.35">
      <c r="A807" s="13">
        <v>2028</v>
      </c>
      <c r="B807" s="13">
        <f t="shared" si="72"/>
        <v>2027</v>
      </c>
      <c r="C807" t="s">
        <v>304</v>
      </c>
      <c r="D807" t="s">
        <v>305</v>
      </c>
      <c r="E807" s="5">
        <v>314074441.83164346</v>
      </c>
      <c r="F807" s="13">
        <f>INDEX($R$3:$T$335,MATCH(Debt[[#This Row],[DistrictNumber]],$R$3:$R$335,0),3)</f>
        <v>0</v>
      </c>
      <c r="G807" s="9">
        <f t="shared" si="75"/>
        <v>0</v>
      </c>
      <c r="H807" s="11">
        <v>1.02</v>
      </c>
      <c r="I807" s="12" cm="1">
        <f t="array" ref="I807">INDEX(Debt[],MATCH(Debt[[#This Row],[Base Year]]&amp;Debt[[#This Row],[DistrictNumber]],Debt[[Fiscal Year]:[Fiscal Year]]&amp;Debt[[DistrictNumber]:[DistrictNumber]],0),9)*$H807</f>
        <v>0</v>
      </c>
      <c r="J807" s="15">
        <f>IF(Debt[[#This Row],[Unadjusted Maximum Revenue]]/(Debt[[#This Row],[Proposed Taxable Valuation]]/1000)&gt;Debt[[#This Row],[Max Debt RATE]],Debt[[#This Row],[Max Debt RATE]],Debt[[#This Row],[Unadjusted Maximum Revenue]]/(Debt[[#This Row],[Proposed Taxable Valuation]]/1000))</f>
        <v>0</v>
      </c>
      <c r="K807" s="26">
        <f>ROUND(Debt[[#This Row],[Proposed Taxable Valuation]]/1000*Debt[[#This Row],[Adjusted Rate]],0)</f>
        <v>0</v>
      </c>
      <c r="L807" s="19">
        <f t="shared" si="73"/>
        <v>0</v>
      </c>
      <c r="M807" s="17">
        <f t="shared" si="76"/>
        <v>0</v>
      </c>
      <c r="N807" s="2">
        <v>268579174.21505445</v>
      </c>
      <c r="O807">
        <f>INDEX($R$3:$T$335,MATCH(Debt[[#This Row],[DistrictNumber]],$R$3:$R$335,0),3)</f>
        <v>0</v>
      </c>
      <c r="P807" s="9">
        <f t="shared" si="74"/>
        <v>0</v>
      </c>
    </row>
    <row r="808" spans="1:16" x14ac:dyDescent="0.35">
      <c r="A808" s="13">
        <v>2028</v>
      </c>
      <c r="B808" s="13">
        <f t="shared" si="72"/>
        <v>2027</v>
      </c>
      <c r="C808" t="s">
        <v>306</v>
      </c>
      <c r="D808" t="s">
        <v>307</v>
      </c>
      <c r="E808" s="5">
        <v>839958843.41946352</v>
      </c>
      <c r="F808" s="13">
        <f>INDEX($R$3:$T$335,MATCH(Debt[[#This Row],[DistrictNumber]],$R$3:$R$335,0),3)</f>
        <v>3.3571399999999998</v>
      </c>
      <c r="G808" s="9">
        <f t="shared" si="75"/>
        <v>2819859.4315972175</v>
      </c>
      <c r="H808" s="11">
        <v>1.02</v>
      </c>
      <c r="I808" s="12" cm="1">
        <f t="array" ref="I808">INDEX(Debt[],MATCH(Debt[[#This Row],[Base Year]]&amp;Debt[[#This Row],[DistrictNumber]],Debt[[Fiscal Year]:[Fiscal Year]]&amp;Debt[[DistrictNumber]:[DistrictNumber]],0),9)*$H808</f>
        <v>2006758.0488797848</v>
      </c>
      <c r="J808" s="15">
        <f>IF(Debt[[#This Row],[Unadjusted Maximum Revenue]]/(Debt[[#This Row],[Proposed Taxable Valuation]]/1000)&gt;Debt[[#This Row],[Max Debt RATE]],Debt[[#This Row],[Max Debt RATE]],Debt[[#This Row],[Unadjusted Maximum Revenue]]/(Debt[[#This Row],[Proposed Taxable Valuation]]/1000))</f>
        <v>2.3891147341342274</v>
      </c>
      <c r="K808" s="26">
        <f>ROUND(Debt[[#This Row],[Proposed Taxable Valuation]]/1000*Debt[[#This Row],[Adjusted Rate]],0)</f>
        <v>2006758</v>
      </c>
      <c r="L808" s="19">
        <f t="shared" si="73"/>
        <v>-813101.38271743269</v>
      </c>
      <c r="M808" s="17">
        <f t="shared" si="76"/>
        <v>-0.96802526586577242</v>
      </c>
      <c r="N808" s="2">
        <v>640733554.21579194</v>
      </c>
      <c r="O808">
        <f>INDEX($R$3:$T$335,MATCH(Debt[[#This Row],[DistrictNumber]],$R$3:$R$335,0),3)</f>
        <v>3.3571399999999998</v>
      </c>
      <c r="P808" s="9">
        <f t="shared" si="74"/>
        <v>2151032.2442000038</v>
      </c>
    </row>
    <row r="809" spans="1:16" x14ac:dyDescent="0.35">
      <c r="A809" s="13">
        <v>2028</v>
      </c>
      <c r="B809" s="13">
        <f t="shared" si="72"/>
        <v>2027</v>
      </c>
      <c r="C809" t="s">
        <v>308</v>
      </c>
      <c r="D809" t="s">
        <v>309</v>
      </c>
      <c r="E809" s="5">
        <v>472229751.9035098</v>
      </c>
      <c r="F809" s="13">
        <f>INDEX($R$3:$T$335,MATCH(Debt[[#This Row],[DistrictNumber]],$R$3:$R$335,0),3)</f>
        <v>0</v>
      </c>
      <c r="G809" s="9">
        <f t="shared" si="75"/>
        <v>0</v>
      </c>
      <c r="H809" s="11">
        <v>1.02</v>
      </c>
      <c r="I809" s="12" cm="1">
        <f t="array" ref="I809">INDEX(Debt[],MATCH(Debt[[#This Row],[Base Year]]&amp;Debt[[#This Row],[DistrictNumber]],Debt[[Fiscal Year]:[Fiscal Year]]&amp;Debt[[DistrictNumber]:[DistrictNumber]],0),9)*$H809</f>
        <v>0</v>
      </c>
      <c r="J809" s="15">
        <f>IF(Debt[[#This Row],[Unadjusted Maximum Revenue]]/(Debt[[#This Row],[Proposed Taxable Valuation]]/1000)&gt;Debt[[#This Row],[Max Debt RATE]],Debt[[#This Row],[Max Debt RATE]],Debt[[#This Row],[Unadjusted Maximum Revenue]]/(Debt[[#This Row],[Proposed Taxable Valuation]]/1000))</f>
        <v>0</v>
      </c>
      <c r="K809" s="26">
        <f>ROUND(Debt[[#This Row],[Proposed Taxable Valuation]]/1000*Debt[[#This Row],[Adjusted Rate]],0)</f>
        <v>0</v>
      </c>
      <c r="L809" s="19">
        <f t="shared" si="73"/>
        <v>0</v>
      </c>
      <c r="M809" s="17">
        <f t="shared" si="76"/>
        <v>0</v>
      </c>
      <c r="N809" s="2">
        <v>406720687.19812131</v>
      </c>
      <c r="O809">
        <f>INDEX($R$3:$T$335,MATCH(Debt[[#This Row],[DistrictNumber]],$R$3:$R$335,0),3)</f>
        <v>0</v>
      </c>
      <c r="P809" s="9">
        <f t="shared" si="74"/>
        <v>0</v>
      </c>
    </row>
    <row r="810" spans="1:16" x14ac:dyDescent="0.35">
      <c r="A810" s="13">
        <v>2028</v>
      </c>
      <c r="B810" s="13">
        <f t="shared" si="72"/>
        <v>2027</v>
      </c>
      <c r="C810" t="s">
        <v>310</v>
      </c>
      <c r="D810" t="s">
        <v>311</v>
      </c>
      <c r="E810" s="5">
        <v>125340755.12222223</v>
      </c>
      <c r="F810" s="13">
        <f>INDEX($R$3:$T$335,MATCH(Debt[[#This Row],[DistrictNumber]],$R$3:$R$335,0),3)</f>
        <v>1.5800700000000001</v>
      </c>
      <c r="G810" s="9">
        <f t="shared" si="75"/>
        <v>198047.16694596969</v>
      </c>
      <c r="H810" s="11">
        <v>1.02</v>
      </c>
      <c r="I810" s="12" cm="1">
        <f t="array" ref="I810">INDEX(Debt[],MATCH(Debt[[#This Row],[Base Year]]&amp;Debt[[#This Row],[DistrictNumber]],Debt[[Fiscal Year]:[Fiscal Year]]&amp;Debt[[DistrictNumber]:[DistrictNumber]],0),9)*$H810</f>
        <v>161244.63912104125</v>
      </c>
      <c r="J810" s="15">
        <f>IF(Debt[[#This Row],[Unadjusted Maximum Revenue]]/(Debt[[#This Row],[Proposed Taxable Valuation]]/1000)&gt;Debt[[#This Row],[Max Debt RATE]],Debt[[#This Row],[Max Debt RATE]],Debt[[#This Row],[Unadjusted Maximum Revenue]]/(Debt[[#This Row],[Proposed Taxable Valuation]]/1000))</f>
        <v>1.2864501970153956</v>
      </c>
      <c r="K810" s="26">
        <f>ROUND(Debt[[#This Row],[Proposed Taxable Valuation]]/1000*Debt[[#This Row],[Adjusted Rate]],0)</f>
        <v>161245</v>
      </c>
      <c r="L810" s="19">
        <f t="shared" si="73"/>
        <v>-36802.527824928431</v>
      </c>
      <c r="M810" s="17">
        <f t="shared" si="76"/>
        <v>-0.29361980298460444</v>
      </c>
      <c r="N810" s="2">
        <v>102511405.40217789</v>
      </c>
      <c r="O810">
        <f>INDEX($R$3:$T$335,MATCH(Debt[[#This Row],[DistrictNumber]],$R$3:$R$335,0),3)</f>
        <v>1.5800700000000001</v>
      </c>
      <c r="P810" s="9">
        <f t="shared" si="74"/>
        <v>161975.19633381921</v>
      </c>
    </row>
    <row r="811" spans="1:16" x14ac:dyDescent="0.35">
      <c r="A811" s="13">
        <v>2028</v>
      </c>
      <c r="B811" s="13">
        <f t="shared" si="72"/>
        <v>2027</v>
      </c>
      <c r="C811" t="s">
        <v>312</v>
      </c>
      <c r="D811" t="s">
        <v>313</v>
      </c>
      <c r="E811" s="5">
        <v>246691797.11241311</v>
      </c>
      <c r="F811" s="13">
        <f>INDEX($R$3:$T$335,MATCH(Debt[[#This Row],[DistrictNumber]],$R$3:$R$335,0),3)</f>
        <v>0</v>
      </c>
      <c r="G811" s="9">
        <f t="shared" si="75"/>
        <v>0</v>
      </c>
      <c r="H811" s="11">
        <v>1.02</v>
      </c>
      <c r="I811" s="12" cm="1">
        <f t="array" ref="I811">INDEX(Debt[],MATCH(Debt[[#This Row],[Base Year]]&amp;Debt[[#This Row],[DistrictNumber]],Debt[[Fiscal Year]:[Fiscal Year]]&amp;Debt[[DistrictNumber]:[DistrictNumber]],0),9)*$H811</f>
        <v>0</v>
      </c>
      <c r="J811" s="15">
        <f>IF(Debt[[#This Row],[Unadjusted Maximum Revenue]]/(Debt[[#This Row],[Proposed Taxable Valuation]]/1000)&gt;Debt[[#This Row],[Max Debt RATE]],Debt[[#This Row],[Max Debt RATE]],Debt[[#This Row],[Unadjusted Maximum Revenue]]/(Debt[[#This Row],[Proposed Taxable Valuation]]/1000))</f>
        <v>0</v>
      </c>
      <c r="K811" s="26">
        <f>ROUND(Debt[[#This Row],[Proposed Taxable Valuation]]/1000*Debt[[#This Row],[Adjusted Rate]],0)</f>
        <v>0</v>
      </c>
      <c r="L811" s="19">
        <f t="shared" si="73"/>
        <v>0</v>
      </c>
      <c r="M811" s="17">
        <f t="shared" si="76"/>
        <v>0</v>
      </c>
      <c r="N811" s="2">
        <v>222635817.0881564</v>
      </c>
      <c r="O811">
        <f>INDEX($R$3:$T$335,MATCH(Debt[[#This Row],[DistrictNumber]],$R$3:$R$335,0),3)</f>
        <v>0</v>
      </c>
      <c r="P811" s="9">
        <f t="shared" si="74"/>
        <v>0</v>
      </c>
    </row>
    <row r="812" spans="1:16" x14ac:dyDescent="0.35">
      <c r="A812" s="13">
        <v>2028</v>
      </c>
      <c r="B812" s="13">
        <f t="shared" si="72"/>
        <v>2027</v>
      </c>
      <c r="C812" t="s">
        <v>314</v>
      </c>
      <c r="D812" t="s">
        <v>315</v>
      </c>
      <c r="E812" s="5">
        <v>405729363.35840499</v>
      </c>
      <c r="F812" s="13">
        <f>INDEX($R$3:$T$335,MATCH(Debt[[#This Row],[DistrictNumber]],$R$3:$R$335,0),3)</f>
        <v>0</v>
      </c>
      <c r="G812" s="9">
        <f t="shared" si="75"/>
        <v>0</v>
      </c>
      <c r="H812" s="11">
        <v>1.02</v>
      </c>
      <c r="I812" s="12" cm="1">
        <f t="array" ref="I812">INDEX(Debt[],MATCH(Debt[[#This Row],[Base Year]]&amp;Debt[[#This Row],[DistrictNumber]],Debt[[Fiscal Year]:[Fiscal Year]]&amp;Debt[[DistrictNumber]:[DistrictNumber]],0),9)*$H812</f>
        <v>0</v>
      </c>
      <c r="J812" s="15">
        <f>IF(Debt[[#This Row],[Unadjusted Maximum Revenue]]/(Debt[[#This Row],[Proposed Taxable Valuation]]/1000)&gt;Debt[[#This Row],[Max Debt RATE]],Debt[[#This Row],[Max Debt RATE]],Debt[[#This Row],[Unadjusted Maximum Revenue]]/(Debt[[#This Row],[Proposed Taxable Valuation]]/1000))</f>
        <v>0</v>
      </c>
      <c r="K812" s="26">
        <f>ROUND(Debt[[#This Row],[Proposed Taxable Valuation]]/1000*Debt[[#This Row],[Adjusted Rate]],0)</f>
        <v>0</v>
      </c>
      <c r="L812" s="19">
        <f t="shared" si="73"/>
        <v>0</v>
      </c>
      <c r="M812" s="17">
        <f t="shared" si="76"/>
        <v>0</v>
      </c>
      <c r="N812" s="2">
        <v>322392607.35045654</v>
      </c>
      <c r="O812">
        <f>INDEX($R$3:$T$335,MATCH(Debt[[#This Row],[DistrictNumber]],$R$3:$R$335,0),3)</f>
        <v>0</v>
      </c>
      <c r="P812" s="9">
        <f t="shared" si="74"/>
        <v>0</v>
      </c>
    </row>
    <row r="813" spans="1:16" x14ac:dyDescent="0.35">
      <c r="A813" s="13">
        <v>2028</v>
      </c>
      <c r="B813" s="13">
        <f t="shared" si="72"/>
        <v>2027</v>
      </c>
      <c r="C813" t="s">
        <v>316</v>
      </c>
      <c r="D813" t="s">
        <v>317</v>
      </c>
      <c r="E813" s="5">
        <v>1744314670.5079703</v>
      </c>
      <c r="F813" s="13">
        <f>INDEX($R$3:$T$335,MATCH(Debt[[#This Row],[DistrictNumber]],$R$3:$R$335,0),3)</f>
        <v>0</v>
      </c>
      <c r="G813" s="9">
        <f t="shared" si="75"/>
        <v>0</v>
      </c>
      <c r="H813" s="11">
        <v>1.02</v>
      </c>
      <c r="I813" s="12" cm="1">
        <f t="array" ref="I813">INDEX(Debt[],MATCH(Debt[[#This Row],[Base Year]]&amp;Debt[[#This Row],[DistrictNumber]],Debt[[Fiscal Year]:[Fiscal Year]]&amp;Debt[[DistrictNumber]:[DistrictNumber]],0),9)*$H813</f>
        <v>0</v>
      </c>
      <c r="J813" s="15">
        <f>IF(Debt[[#This Row],[Unadjusted Maximum Revenue]]/(Debt[[#This Row],[Proposed Taxable Valuation]]/1000)&gt;Debt[[#This Row],[Max Debt RATE]],Debt[[#This Row],[Max Debt RATE]],Debt[[#This Row],[Unadjusted Maximum Revenue]]/(Debt[[#This Row],[Proposed Taxable Valuation]]/1000))</f>
        <v>0</v>
      </c>
      <c r="K813" s="26">
        <f>ROUND(Debt[[#This Row],[Proposed Taxable Valuation]]/1000*Debt[[#This Row],[Adjusted Rate]],0)</f>
        <v>0</v>
      </c>
      <c r="L813" s="19">
        <f t="shared" si="73"/>
        <v>0</v>
      </c>
      <c r="M813" s="17">
        <f t="shared" si="76"/>
        <v>0</v>
      </c>
      <c r="N813" s="2">
        <v>1403321222.1899722</v>
      </c>
      <c r="O813">
        <f>INDEX($R$3:$T$335,MATCH(Debt[[#This Row],[DistrictNumber]],$R$3:$R$335,0),3)</f>
        <v>0</v>
      </c>
      <c r="P813" s="9">
        <f t="shared" si="74"/>
        <v>0</v>
      </c>
    </row>
    <row r="814" spans="1:16" x14ac:dyDescent="0.35">
      <c r="A814" s="13">
        <v>2028</v>
      </c>
      <c r="B814" s="13">
        <f t="shared" si="72"/>
        <v>2027</v>
      </c>
      <c r="C814" t="s">
        <v>318</v>
      </c>
      <c r="D814" t="s">
        <v>319</v>
      </c>
      <c r="E814" s="5">
        <v>249540508.17687449</v>
      </c>
      <c r="F814" s="13">
        <f>INDEX($R$3:$T$335,MATCH(Debt[[#This Row],[DistrictNumber]],$R$3:$R$335,0),3)</f>
        <v>3.5331299999999999</v>
      </c>
      <c r="G814" s="9">
        <f t="shared" si="75"/>
        <v>881659.05565496057</v>
      </c>
      <c r="H814" s="11">
        <v>1.02</v>
      </c>
      <c r="I814" s="12" cm="1">
        <f t="array" ref="I814">INDEX(Debt[],MATCH(Debt[[#This Row],[Base Year]]&amp;Debt[[#This Row],[DistrictNumber]],Debt[[Fiscal Year]:[Fiscal Year]]&amp;Debt[[DistrictNumber]:[DistrictNumber]],0),9)*$H814</f>
        <v>777986.14797012508</v>
      </c>
      <c r="J814" s="15">
        <f>IF(Debt[[#This Row],[Unadjusted Maximum Revenue]]/(Debt[[#This Row],[Proposed Taxable Valuation]]/1000)&gt;Debt[[#This Row],[Max Debt RATE]],Debt[[#This Row],[Max Debt RATE]],Debt[[#This Row],[Unadjusted Maximum Revenue]]/(Debt[[#This Row],[Proposed Taxable Valuation]]/1000))</f>
        <v>3.1176747761477186</v>
      </c>
      <c r="K814" s="26">
        <f>ROUND(Debt[[#This Row],[Proposed Taxable Valuation]]/1000*Debt[[#This Row],[Adjusted Rate]],0)</f>
        <v>777986</v>
      </c>
      <c r="L814" s="19">
        <f t="shared" si="73"/>
        <v>-103672.90768483549</v>
      </c>
      <c r="M814" s="17">
        <f t="shared" si="76"/>
        <v>-0.41545522385228129</v>
      </c>
      <c r="N814" s="2">
        <v>218185644.69988239</v>
      </c>
      <c r="O814">
        <f>INDEX($R$3:$T$335,MATCH(Debt[[#This Row],[DistrictNumber]],$R$3:$R$335,0),3)</f>
        <v>3.5331299999999999</v>
      </c>
      <c r="P814" s="9">
        <f t="shared" si="74"/>
        <v>770878.24685849552</v>
      </c>
    </row>
    <row r="815" spans="1:16" x14ac:dyDescent="0.35">
      <c r="A815" s="13">
        <v>2028</v>
      </c>
      <c r="B815" s="13">
        <f t="shared" si="72"/>
        <v>2027</v>
      </c>
      <c r="C815" t="s">
        <v>320</v>
      </c>
      <c r="D815" t="s">
        <v>321</v>
      </c>
      <c r="E815" s="5">
        <v>2532263991.197474</v>
      </c>
      <c r="F815" s="13">
        <f>INDEX($R$3:$T$335,MATCH(Debt[[#This Row],[DistrictNumber]],$R$3:$R$335,0),3)</f>
        <v>0</v>
      </c>
      <c r="G815" s="9">
        <f t="shared" si="75"/>
        <v>0</v>
      </c>
      <c r="H815" s="11">
        <v>1.02</v>
      </c>
      <c r="I815" s="12" cm="1">
        <f t="array" ref="I815">INDEX(Debt[],MATCH(Debt[[#This Row],[Base Year]]&amp;Debt[[#This Row],[DistrictNumber]],Debt[[Fiscal Year]:[Fiscal Year]]&amp;Debt[[DistrictNumber]:[DistrictNumber]],0),9)*$H815</f>
        <v>0</v>
      </c>
      <c r="J815" s="15">
        <f>IF(Debt[[#This Row],[Unadjusted Maximum Revenue]]/(Debt[[#This Row],[Proposed Taxable Valuation]]/1000)&gt;Debt[[#This Row],[Max Debt RATE]],Debt[[#This Row],[Max Debt RATE]],Debt[[#This Row],[Unadjusted Maximum Revenue]]/(Debt[[#This Row],[Proposed Taxable Valuation]]/1000))</f>
        <v>0</v>
      </c>
      <c r="K815" s="26">
        <f>ROUND(Debt[[#This Row],[Proposed Taxable Valuation]]/1000*Debt[[#This Row],[Adjusted Rate]],0)</f>
        <v>0</v>
      </c>
      <c r="L815" s="19">
        <f t="shared" si="73"/>
        <v>0</v>
      </c>
      <c r="M815" s="17">
        <f t="shared" si="76"/>
        <v>0</v>
      </c>
      <c r="N815" s="2">
        <v>2042591946.1403866</v>
      </c>
      <c r="O815">
        <f>INDEX($R$3:$T$335,MATCH(Debt[[#This Row],[DistrictNumber]],$R$3:$R$335,0),3)</f>
        <v>0</v>
      </c>
      <c r="P815" s="9">
        <f t="shared" si="74"/>
        <v>0</v>
      </c>
    </row>
    <row r="816" spans="1:16" x14ac:dyDescent="0.35">
      <c r="A816" s="13">
        <v>2028</v>
      </c>
      <c r="B816" s="13">
        <f t="shared" si="72"/>
        <v>2027</v>
      </c>
      <c r="C816" t="s">
        <v>322</v>
      </c>
      <c r="D816" t="s">
        <v>323</v>
      </c>
      <c r="E816" s="5">
        <v>4169119241.2309308</v>
      </c>
      <c r="F816" s="13">
        <f>INDEX($R$3:$T$335,MATCH(Debt[[#This Row],[DistrictNumber]],$R$3:$R$335,0),3)</f>
        <v>1.97028</v>
      </c>
      <c r="G816" s="9">
        <f t="shared" si="75"/>
        <v>8214332.2586124782</v>
      </c>
      <c r="H816" s="11">
        <v>1.02</v>
      </c>
      <c r="I816" s="12" cm="1">
        <f t="array" ref="I816">INDEX(Debt[],MATCH(Debt[[#This Row],[Base Year]]&amp;Debt[[#This Row],[DistrictNumber]],Debt[[Fiscal Year]:[Fiscal Year]]&amp;Debt[[DistrictNumber]:[DistrictNumber]],0),9)*$H816</f>
        <v>5859974.6089699222</v>
      </c>
      <c r="J816" s="15">
        <f>IF(Debt[[#This Row],[Unadjusted Maximum Revenue]]/(Debt[[#This Row],[Proposed Taxable Valuation]]/1000)&gt;Debt[[#This Row],[Max Debt RATE]],Debt[[#This Row],[Max Debt RATE]],Debt[[#This Row],[Unadjusted Maximum Revenue]]/(Debt[[#This Row],[Proposed Taxable Valuation]]/1000))</f>
        <v>1.4055665645196962</v>
      </c>
      <c r="K816" s="26">
        <f>ROUND(Debt[[#This Row],[Proposed Taxable Valuation]]/1000*Debt[[#This Row],[Adjusted Rate]],0)</f>
        <v>5859975</v>
      </c>
      <c r="L816" s="19">
        <f t="shared" si="73"/>
        <v>-2354357.649642556</v>
      </c>
      <c r="M816" s="17">
        <f t="shared" si="76"/>
        <v>-0.56471343548030384</v>
      </c>
      <c r="N816" s="2">
        <v>3090335018.2507129</v>
      </c>
      <c r="O816">
        <f>INDEX($R$3:$T$335,MATCH(Debt[[#This Row],[DistrictNumber]],$R$3:$R$335,0),3)</f>
        <v>1.97028</v>
      </c>
      <c r="P816" s="9">
        <f t="shared" si="74"/>
        <v>6088825.279759014</v>
      </c>
    </row>
    <row r="817" spans="1:16" x14ac:dyDescent="0.35">
      <c r="A817" s="13">
        <v>2028</v>
      </c>
      <c r="B817" s="13">
        <f t="shared" si="72"/>
        <v>2027</v>
      </c>
      <c r="C817" t="s">
        <v>324</v>
      </c>
      <c r="D817" t="s">
        <v>325</v>
      </c>
      <c r="E817" s="5">
        <v>332871032.3793453</v>
      </c>
      <c r="F817" s="13">
        <f>INDEX($R$3:$T$335,MATCH(Debt[[#This Row],[DistrictNumber]],$R$3:$R$335,0),3)</f>
        <v>4.03789</v>
      </c>
      <c r="G817" s="9">
        <f t="shared" si="75"/>
        <v>1344096.6129342346</v>
      </c>
      <c r="H817" s="11">
        <v>1.02</v>
      </c>
      <c r="I817" s="12" cm="1">
        <f t="array" ref="I817">INDEX(Debt[],MATCH(Debt[[#This Row],[Base Year]]&amp;Debt[[#This Row],[DistrictNumber]],Debt[[Fiscal Year]:[Fiscal Year]]&amp;Debt[[DistrictNumber]:[DistrictNumber]],0),9)*$H817</f>
        <v>968685.27969922393</v>
      </c>
      <c r="J817" s="15">
        <f>IF(Debt[[#This Row],[Unadjusted Maximum Revenue]]/(Debt[[#This Row],[Proposed Taxable Valuation]]/1000)&gt;Debt[[#This Row],[Max Debt RATE]],Debt[[#This Row],[Max Debt RATE]],Debt[[#This Row],[Unadjusted Maximum Revenue]]/(Debt[[#This Row],[Proposed Taxable Valuation]]/1000))</f>
        <v>2.9100918538183111</v>
      </c>
      <c r="K817" s="26">
        <f>ROUND(Debt[[#This Row],[Proposed Taxable Valuation]]/1000*Debt[[#This Row],[Adjusted Rate]],0)</f>
        <v>968685</v>
      </c>
      <c r="L817" s="19">
        <f t="shared" si="73"/>
        <v>-375411.33323501062</v>
      </c>
      <c r="M817" s="17">
        <f t="shared" si="76"/>
        <v>-1.1277981461816888</v>
      </c>
      <c r="N817" s="2">
        <v>252753264.70955303</v>
      </c>
      <c r="O817">
        <f>INDEX($R$3:$T$335,MATCH(Debt[[#This Row],[DistrictNumber]],$R$3:$R$335,0),3)</f>
        <v>4.03789</v>
      </c>
      <c r="P817" s="9">
        <f t="shared" si="74"/>
        <v>1020589.8800380571</v>
      </c>
    </row>
    <row r="818" spans="1:16" x14ac:dyDescent="0.35">
      <c r="A818" s="13">
        <v>2028</v>
      </c>
      <c r="B818" s="13">
        <f t="shared" si="72"/>
        <v>2027</v>
      </c>
      <c r="C818" t="s">
        <v>326</v>
      </c>
      <c r="D818" t="s">
        <v>327</v>
      </c>
      <c r="E818" s="5">
        <v>336656431.64349502</v>
      </c>
      <c r="F818" s="13">
        <f>INDEX($R$3:$T$335,MATCH(Debt[[#This Row],[DistrictNumber]],$R$3:$R$335,0),3)</f>
        <v>2.55653</v>
      </c>
      <c r="G818" s="9">
        <f t="shared" si="75"/>
        <v>860672.26718954439</v>
      </c>
      <c r="H818" s="11">
        <v>1.02</v>
      </c>
      <c r="I818" s="12" cm="1">
        <f t="array" ref="I818">INDEX(Debt[],MATCH(Debt[[#This Row],[Base Year]]&amp;Debt[[#This Row],[DistrictNumber]],Debt[[Fiscal Year]:[Fiscal Year]]&amp;Debt[[DistrictNumber]:[DistrictNumber]],0),9)*$H818</f>
        <v>684608.17642172601</v>
      </c>
      <c r="J818" s="15">
        <f>IF(Debt[[#This Row],[Unadjusted Maximum Revenue]]/(Debt[[#This Row],[Proposed Taxable Valuation]]/1000)&gt;Debt[[#This Row],[Max Debt RATE]],Debt[[#This Row],[Max Debt RATE]],Debt[[#This Row],[Unadjusted Maximum Revenue]]/(Debt[[#This Row],[Proposed Taxable Valuation]]/1000))</f>
        <v>2.0335514550534333</v>
      </c>
      <c r="K818" s="26">
        <f>ROUND(Debt[[#This Row],[Proposed Taxable Valuation]]/1000*Debt[[#This Row],[Adjusted Rate]],0)</f>
        <v>684608</v>
      </c>
      <c r="L818" s="19">
        <f t="shared" si="73"/>
        <v>-176064.09076781839</v>
      </c>
      <c r="M818" s="17">
        <f t="shared" si="76"/>
        <v>-0.5229785449465667</v>
      </c>
      <c r="N818" s="2">
        <v>275249863.9082219</v>
      </c>
      <c r="O818">
        <f>INDEX($R$3:$T$335,MATCH(Debt[[#This Row],[DistrictNumber]],$R$3:$R$335,0),3)</f>
        <v>2.55653</v>
      </c>
      <c r="P818" s="9">
        <f t="shared" si="74"/>
        <v>703684.53457728645</v>
      </c>
    </row>
    <row r="819" spans="1:16" x14ac:dyDescent="0.35">
      <c r="A819" s="13">
        <v>2028</v>
      </c>
      <c r="B819" s="13">
        <f t="shared" si="72"/>
        <v>2027</v>
      </c>
      <c r="C819" t="s">
        <v>328</v>
      </c>
      <c r="D819" t="s">
        <v>329</v>
      </c>
      <c r="E819" s="5">
        <v>260350726.80063504</v>
      </c>
      <c r="F819" s="13">
        <f>INDEX($R$3:$T$335,MATCH(Debt[[#This Row],[DistrictNumber]],$R$3:$R$335,0),3)</f>
        <v>2.6888899999999998</v>
      </c>
      <c r="G819" s="9">
        <f t="shared" si="75"/>
        <v>700054.46578695951</v>
      </c>
      <c r="H819" s="11">
        <v>1.02</v>
      </c>
      <c r="I819" s="12" cm="1">
        <f t="array" ref="I819">INDEX(Debt[],MATCH(Debt[[#This Row],[Base Year]]&amp;Debt[[#This Row],[DistrictNumber]],Debt[[Fiscal Year]:[Fiscal Year]]&amp;Debt[[DistrictNumber]:[DistrictNumber]],0),9)*$H819</f>
        <v>573309.93655939458</v>
      </c>
      <c r="J819" s="15">
        <f>IF(Debt[[#This Row],[Unadjusted Maximum Revenue]]/(Debt[[#This Row],[Proposed Taxable Valuation]]/1000)&gt;Debt[[#This Row],[Max Debt RATE]],Debt[[#This Row],[Max Debt RATE]],Debt[[#This Row],[Unadjusted Maximum Revenue]]/(Debt[[#This Row],[Proposed Taxable Valuation]]/1000))</f>
        <v>2.2020677399468513</v>
      </c>
      <c r="K819" s="26">
        <f>ROUND(Debt[[#This Row],[Proposed Taxable Valuation]]/1000*Debt[[#This Row],[Adjusted Rate]],0)</f>
        <v>573310</v>
      </c>
      <c r="L819" s="19">
        <f t="shared" si="73"/>
        <v>-126744.52922756493</v>
      </c>
      <c r="M819" s="17">
        <f t="shared" si="76"/>
        <v>-0.48682226005314844</v>
      </c>
      <c r="N819" s="2">
        <v>214301463.3110131</v>
      </c>
      <c r="O819">
        <f>INDEX($R$3:$T$335,MATCH(Debt[[#This Row],[DistrictNumber]],$R$3:$R$335,0),3)</f>
        <v>2.6888899999999998</v>
      </c>
      <c r="P819" s="9">
        <f t="shared" si="74"/>
        <v>576233.06168235</v>
      </c>
    </row>
    <row r="820" spans="1:16" x14ac:dyDescent="0.35">
      <c r="A820" s="13">
        <v>2028</v>
      </c>
      <c r="B820" s="13">
        <f t="shared" si="72"/>
        <v>2027</v>
      </c>
      <c r="C820" t="s">
        <v>330</v>
      </c>
      <c r="D820" t="s">
        <v>331</v>
      </c>
      <c r="E820" s="5">
        <v>428155643.90181708</v>
      </c>
      <c r="F820" s="13">
        <f>INDEX($R$3:$T$335,MATCH(Debt[[#This Row],[DistrictNumber]],$R$3:$R$335,0),3)</f>
        <v>0</v>
      </c>
      <c r="G820" s="9">
        <f t="shared" si="75"/>
        <v>0</v>
      </c>
      <c r="H820" s="11">
        <v>1.02</v>
      </c>
      <c r="I820" s="12" cm="1">
        <f t="array" ref="I820">INDEX(Debt[],MATCH(Debt[[#This Row],[Base Year]]&amp;Debt[[#This Row],[DistrictNumber]],Debt[[Fiscal Year]:[Fiscal Year]]&amp;Debt[[DistrictNumber]:[DistrictNumber]],0),9)*$H820</f>
        <v>0</v>
      </c>
      <c r="J820" s="15">
        <f>IF(Debt[[#This Row],[Unadjusted Maximum Revenue]]/(Debt[[#This Row],[Proposed Taxable Valuation]]/1000)&gt;Debt[[#This Row],[Max Debt RATE]],Debt[[#This Row],[Max Debt RATE]],Debt[[#This Row],[Unadjusted Maximum Revenue]]/(Debt[[#This Row],[Proposed Taxable Valuation]]/1000))</f>
        <v>0</v>
      </c>
      <c r="K820" s="26">
        <f>ROUND(Debt[[#This Row],[Proposed Taxable Valuation]]/1000*Debt[[#This Row],[Adjusted Rate]],0)</f>
        <v>0</v>
      </c>
      <c r="L820" s="19">
        <f t="shared" si="73"/>
        <v>0</v>
      </c>
      <c r="M820" s="17">
        <f t="shared" si="76"/>
        <v>0</v>
      </c>
      <c r="N820" s="2">
        <v>353406263.24202132</v>
      </c>
      <c r="O820">
        <f>INDEX($R$3:$T$335,MATCH(Debt[[#This Row],[DistrictNumber]],$R$3:$R$335,0),3)</f>
        <v>0</v>
      </c>
      <c r="P820" s="9">
        <f t="shared" si="74"/>
        <v>0</v>
      </c>
    </row>
    <row r="821" spans="1:16" x14ac:dyDescent="0.35">
      <c r="A821" s="13">
        <v>2028</v>
      </c>
      <c r="B821" s="13">
        <f t="shared" si="72"/>
        <v>2027</v>
      </c>
      <c r="C821" t="s">
        <v>332</v>
      </c>
      <c r="D821" t="s">
        <v>333</v>
      </c>
      <c r="E821" s="5">
        <v>377490571.05924976</v>
      </c>
      <c r="F821" s="13">
        <f>INDEX($R$3:$T$335,MATCH(Debt[[#This Row],[DistrictNumber]],$R$3:$R$335,0),3)</f>
        <v>2.67041</v>
      </c>
      <c r="G821" s="9">
        <f t="shared" si="75"/>
        <v>1008054.5958623311</v>
      </c>
      <c r="H821" s="11">
        <v>1.02</v>
      </c>
      <c r="I821" s="12" cm="1">
        <f t="array" ref="I821">INDEX(Debt[],MATCH(Debt[[#This Row],[Base Year]]&amp;Debt[[#This Row],[DistrictNumber]],Debt[[Fiscal Year]:[Fiscal Year]]&amp;Debt[[DistrictNumber]:[DistrictNumber]],0),9)*$H821</f>
        <v>840079.78970425308</v>
      </c>
      <c r="J821" s="15">
        <f>IF(Debt[[#This Row],[Unadjusted Maximum Revenue]]/(Debt[[#This Row],[Proposed Taxable Valuation]]/1000)&gt;Debt[[#This Row],[Max Debt RATE]],Debt[[#This Row],[Max Debt RATE]],Debt[[#This Row],[Unadjusted Maximum Revenue]]/(Debt[[#This Row],[Proposed Taxable Valuation]]/1000))</f>
        <v>2.2254325117233109</v>
      </c>
      <c r="K821" s="26">
        <f>ROUND(Debt[[#This Row],[Proposed Taxable Valuation]]/1000*Debt[[#This Row],[Adjusted Rate]],0)</f>
        <v>840080</v>
      </c>
      <c r="L821" s="19">
        <f t="shared" si="73"/>
        <v>-167974.80615807802</v>
      </c>
      <c r="M821" s="17">
        <f t="shared" si="76"/>
        <v>-0.44497748827668904</v>
      </c>
      <c r="N821" s="2">
        <v>320408014.4523086</v>
      </c>
      <c r="O821">
        <f>INDEX($R$3:$T$335,MATCH(Debt[[#This Row],[DistrictNumber]],$R$3:$R$335,0),3)</f>
        <v>2.67041</v>
      </c>
      <c r="P821" s="9">
        <f t="shared" si="74"/>
        <v>855620.76587358932</v>
      </c>
    </row>
    <row r="822" spans="1:16" x14ac:dyDescent="0.35">
      <c r="A822" s="13">
        <v>2028</v>
      </c>
      <c r="B822" s="13">
        <f t="shared" si="72"/>
        <v>2027</v>
      </c>
      <c r="C822" t="s">
        <v>334</v>
      </c>
      <c r="D822" t="s">
        <v>335</v>
      </c>
      <c r="E822" s="5">
        <v>304859230.26013666</v>
      </c>
      <c r="F822" s="13">
        <f>INDEX($R$3:$T$335,MATCH(Debt[[#This Row],[DistrictNumber]],$R$3:$R$335,0),3)</f>
        <v>2.0753699999999999</v>
      </c>
      <c r="G822" s="9">
        <f t="shared" si="75"/>
        <v>632695.70070497983</v>
      </c>
      <c r="H822" s="11">
        <v>1.02</v>
      </c>
      <c r="I822" s="12" cm="1">
        <f t="array" ref="I822">INDEX(Debt[],MATCH(Debt[[#This Row],[Base Year]]&amp;Debt[[#This Row],[DistrictNumber]],Debt[[Fiscal Year]:[Fiscal Year]]&amp;Debt[[DistrictNumber]:[DistrictNumber]],0),9)*$H822</f>
        <v>439610.35296537494</v>
      </c>
      <c r="J822" s="15">
        <f>IF(Debt[[#This Row],[Unadjusted Maximum Revenue]]/(Debt[[#This Row],[Proposed Taxable Valuation]]/1000)&gt;Debt[[#This Row],[Max Debt RATE]],Debt[[#This Row],[Max Debt RATE]],Debt[[#This Row],[Unadjusted Maximum Revenue]]/(Debt[[#This Row],[Proposed Taxable Valuation]]/1000))</f>
        <v>1.4420109654880879</v>
      </c>
      <c r="K822" s="26">
        <f>ROUND(Debt[[#This Row],[Proposed Taxable Valuation]]/1000*Debt[[#This Row],[Adjusted Rate]],0)</f>
        <v>439610</v>
      </c>
      <c r="L822" s="19">
        <f t="shared" si="73"/>
        <v>-193085.34773960488</v>
      </c>
      <c r="M822" s="17">
        <f t="shared" si="76"/>
        <v>-0.633359034511912</v>
      </c>
      <c r="N822" s="2">
        <v>226186632.99621266</v>
      </c>
      <c r="O822">
        <f>INDEX($R$3:$T$335,MATCH(Debt[[#This Row],[DistrictNumber]],$R$3:$R$335,0),3)</f>
        <v>2.0753699999999999</v>
      </c>
      <c r="P822" s="9">
        <f t="shared" si="74"/>
        <v>469420.95252134989</v>
      </c>
    </row>
    <row r="823" spans="1:16" x14ac:dyDescent="0.35">
      <c r="A823" s="13">
        <v>2028</v>
      </c>
      <c r="B823" s="13">
        <f t="shared" si="72"/>
        <v>2027</v>
      </c>
      <c r="C823" t="s">
        <v>336</v>
      </c>
      <c r="D823" t="s">
        <v>337</v>
      </c>
      <c r="E823" s="5">
        <v>634007125.79638445</v>
      </c>
      <c r="F823" s="13">
        <f>INDEX($R$3:$T$335,MATCH(Debt[[#This Row],[DistrictNumber]],$R$3:$R$335,0),3)</f>
        <v>0</v>
      </c>
      <c r="G823" s="9">
        <f t="shared" si="75"/>
        <v>0</v>
      </c>
      <c r="H823" s="11">
        <v>1.02</v>
      </c>
      <c r="I823" s="12" cm="1">
        <f t="array" ref="I823">INDEX(Debt[],MATCH(Debt[[#This Row],[Base Year]]&amp;Debt[[#This Row],[DistrictNumber]],Debt[[Fiscal Year]:[Fiscal Year]]&amp;Debt[[DistrictNumber]:[DistrictNumber]],0),9)*$H823</f>
        <v>0</v>
      </c>
      <c r="J823" s="15">
        <f>IF(Debt[[#This Row],[Unadjusted Maximum Revenue]]/(Debt[[#This Row],[Proposed Taxable Valuation]]/1000)&gt;Debt[[#This Row],[Max Debt RATE]],Debt[[#This Row],[Max Debt RATE]],Debt[[#This Row],[Unadjusted Maximum Revenue]]/(Debt[[#This Row],[Proposed Taxable Valuation]]/1000))</f>
        <v>0</v>
      </c>
      <c r="K823" s="26">
        <f>ROUND(Debt[[#This Row],[Proposed Taxable Valuation]]/1000*Debt[[#This Row],[Adjusted Rate]],0)</f>
        <v>0</v>
      </c>
      <c r="L823" s="19">
        <f t="shared" si="73"/>
        <v>0</v>
      </c>
      <c r="M823" s="17">
        <f t="shared" si="76"/>
        <v>0</v>
      </c>
      <c r="N823" s="2">
        <v>544961459.92650962</v>
      </c>
      <c r="O823">
        <f>INDEX($R$3:$T$335,MATCH(Debt[[#This Row],[DistrictNumber]],$R$3:$R$335,0),3)</f>
        <v>0</v>
      </c>
      <c r="P823" s="9">
        <f t="shared" si="74"/>
        <v>0</v>
      </c>
    </row>
    <row r="824" spans="1:16" x14ac:dyDescent="0.35">
      <c r="A824" s="13">
        <v>2028</v>
      </c>
      <c r="B824" s="13">
        <f t="shared" si="72"/>
        <v>2027</v>
      </c>
      <c r="C824" t="s">
        <v>338</v>
      </c>
      <c r="D824" t="s">
        <v>339</v>
      </c>
      <c r="E824" s="5">
        <v>556860664.43632507</v>
      </c>
      <c r="F824" s="13">
        <f>INDEX($R$3:$T$335,MATCH(Debt[[#This Row],[DistrictNumber]],$R$3:$R$335,0),3)</f>
        <v>0</v>
      </c>
      <c r="G824" s="9">
        <f t="shared" si="75"/>
        <v>0</v>
      </c>
      <c r="H824" s="11">
        <v>1.02</v>
      </c>
      <c r="I824" s="12" cm="1">
        <f t="array" ref="I824">INDEX(Debt[],MATCH(Debt[[#This Row],[Base Year]]&amp;Debt[[#This Row],[DistrictNumber]],Debt[[Fiscal Year]:[Fiscal Year]]&amp;Debt[[DistrictNumber]:[DistrictNumber]],0),9)*$H824</f>
        <v>0</v>
      </c>
      <c r="J824" s="15">
        <f>IF(Debt[[#This Row],[Unadjusted Maximum Revenue]]/(Debt[[#This Row],[Proposed Taxable Valuation]]/1000)&gt;Debt[[#This Row],[Max Debt RATE]],Debt[[#This Row],[Max Debt RATE]],Debt[[#This Row],[Unadjusted Maximum Revenue]]/(Debt[[#This Row],[Proposed Taxable Valuation]]/1000))</f>
        <v>0</v>
      </c>
      <c r="K824" s="26">
        <f>ROUND(Debt[[#This Row],[Proposed Taxable Valuation]]/1000*Debt[[#This Row],[Adjusted Rate]],0)</f>
        <v>0</v>
      </c>
      <c r="L824" s="19">
        <f t="shared" si="73"/>
        <v>0</v>
      </c>
      <c r="M824" s="17">
        <f t="shared" si="76"/>
        <v>0</v>
      </c>
      <c r="N824" s="2">
        <v>495808185.20078403</v>
      </c>
      <c r="O824">
        <f>INDEX($R$3:$T$335,MATCH(Debt[[#This Row],[DistrictNumber]],$R$3:$R$335,0),3)</f>
        <v>0</v>
      </c>
      <c r="P824" s="9">
        <f t="shared" si="74"/>
        <v>0</v>
      </c>
    </row>
    <row r="825" spans="1:16" x14ac:dyDescent="0.35">
      <c r="A825" s="13">
        <v>2028</v>
      </c>
      <c r="B825" s="13">
        <f t="shared" si="72"/>
        <v>2027</v>
      </c>
      <c r="C825" t="s">
        <v>340</v>
      </c>
      <c r="D825" t="s">
        <v>341</v>
      </c>
      <c r="E825" s="5">
        <v>682693814.80144906</v>
      </c>
      <c r="F825" s="13">
        <f>INDEX($R$3:$T$335,MATCH(Debt[[#This Row],[DistrictNumber]],$R$3:$R$335,0),3)</f>
        <v>0</v>
      </c>
      <c r="G825" s="9">
        <f t="shared" si="75"/>
        <v>0</v>
      </c>
      <c r="H825" s="11">
        <v>1.02</v>
      </c>
      <c r="I825" s="12" cm="1">
        <f t="array" ref="I825">INDEX(Debt[],MATCH(Debt[[#This Row],[Base Year]]&amp;Debt[[#This Row],[DistrictNumber]],Debt[[Fiscal Year]:[Fiscal Year]]&amp;Debt[[DistrictNumber]:[DistrictNumber]],0),9)*$H825</f>
        <v>0</v>
      </c>
      <c r="J825" s="15">
        <f>IF(Debt[[#This Row],[Unadjusted Maximum Revenue]]/(Debt[[#This Row],[Proposed Taxable Valuation]]/1000)&gt;Debt[[#This Row],[Max Debt RATE]],Debt[[#This Row],[Max Debt RATE]],Debt[[#This Row],[Unadjusted Maximum Revenue]]/(Debt[[#This Row],[Proposed Taxable Valuation]]/1000))</f>
        <v>0</v>
      </c>
      <c r="K825" s="26">
        <f>ROUND(Debt[[#This Row],[Proposed Taxable Valuation]]/1000*Debt[[#This Row],[Adjusted Rate]],0)</f>
        <v>0</v>
      </c>
      <c r="L825" s="19">
        <f t="shared" si="73"/>
        <v>0</v>
      </c>
      <c r="M825" s="17">
        <f t="shared" si="76"/>
        <v>0</v>
      </c>
      <c r="N825" s="2">
        <v>540017910.10778916</v>
      </c>
      <c r="O825">
        <f>INDEX($R$3:$T$335,MATCH(Debt[[#This Row],[DistrictNumber]],$R$3:$R$335,0),3)</f>
        <v>0</v>
      </c>
      <c r="P825" s="9">
        <f t="shared" si="74"/>
        <v>0</v>
      </c>
    </row>
    <row r="826" spans="1:16" x14ac:dyDescent="0.35">
      <c r="A826" s="13">
        <v>2028</v>
      </c>
      <c r="B826" s="13">
        <f t="shared" si="72"/>
        <v>2027</v>
      </c>
      <c r="C826" t="s">
        <v>342</v>
      </c>
      <c r="D826" t="s">
        <v>343</v>
      </c>
      <c r="E826" s="5">
        <v>712652261.21337438</v>
      </c>
      <c r="F826" s="13">
        <f>INDEX($R$3:$T$335,MATCH(Debt[[#This Row],[DistrictNumber]],$R$3:$R$335,0),3)</f>
        <v>0</v>
      </c>
      <c r="G826" s="9">
        <f t="shared" si="75"/>
        <v>0</v>
      </c>
      <c r="H826" s="11">
        <v>1.02</v>
      </c>
      <c r="I826" s="12" cm="1">
        <f t="array" ref="I826">INDEX(Debt[],MATCH(Debt[[#This Row],[Base Year]]&amp;Debt[[#This Row],[DistrictNumber]],Debt[[Fiscal Year]:[Fiscal Year]]&amp;Debt[[DistrictNumber]:[DistrictNumber]],0),9)*$H826</f>
        <v>0</v>
      </c>
      <c r="J826" s="15">
        <f>IF(Debt[[#This Row],[Unadjusted Maximum Revenue]]/(Debt[[#This Row],[Proposed Taxable Valuation]]/1000)&gt;Debt[[#This Row],[Max Debt RATE]],Debt[[#This Row],[Max Debt RATE]],Debt[[#This Row],[Unadjusted Maximum Revenue]]/(Debt[[#This Row],[Proposed Taxable Valuation]]/1000))</f>
        <v>0</v>
      </c>
      <c r="K826" s="26">
        <f>ROUND(Debt[[#This Row],[Proposed Taxable Valuation]]/1000*Debt[[#This Row],[Adjusted Rate]],0)</f>
        <v>0</v>
      </c>
      <c r="L826" s="19">
        <f t="shared" si="73"/>
        <v>0</v>
      </c>
      <c r="M826" s="17">
        <f t="shared" si="76"/>
        <v>0</v>
      </c>
      <c r="N826" s="2">
        <v>553684130.05676007</v>
      </c>
      <c r="O826">
        <f>INDEX($R$3:$T$335,MATCH(Debt[[#This Row],[DistrictNumber]],$R$3:$R$335,0),3)</f>
        <v>0</v>
      </c>
      <c r="P826" s="9">
        <f t="shared" si="74"/>
        <v>0</v>
      </c>
    </row>
    <row r="827" spans="1:16" x14ac:dyDescent="0.35">
      <c r="A827" s="13">
        <v>2028</v>
      </c>
      <c r="B827" s="13">
        <f t="shared" si="72"/>
        <v>2027</v>
      </c>
      <c r="C827" t="s">
        <v>344</v>
      </c>
      <c r="D827" t="s">
        <v>345</v>
      </c>
      <c r="E827" s="5">
        <v>545736654.98188984</v>
      </c>
      <c r="F827" s="13">
        <f>INDEX($R$3:$T$335,MATCH(Debt[[#This Row],[DistrictNumber]],$R$3:$R$335,0),3)</f>
        <v>3.4068399999999999</v>
      </c>
      <c r="G827" s="9">
        <f t="shared" si="75"/>
        <v>1859237.4656585017</v>
      </c>
      <c r="H827" s="11">
        <v>1.02</v>
      </c>
      <c r="I827" s="12" cm="1">
        <f t="array" ref="I827">INDEX(Debt[],MATCH(Debt[[#This Row],[Base Year]]&amp;Debt[[#This Row],[DistrictNumber]],Debt[[Fiscal Year]:[Fiscal Year]]&amp;Debt[[DistrictNumber]:[DistrictNumber]],0),9)*$H827</f>
        <v>1613138.871442701</v>
      </c>
      <c r="J827" s="15">
        <f>IF(Debt[[#This Row],[Unadjusted Maximum Revenue]]/(Debt[[#This Row],[Proposed Taxable Valuation]]/1000)&gt;Debt[[#This Row],[Max Debt RATE]],Debt[[#This Row],[Max Debt RATE]],Debt[[#This Row],[Unadjusted Maximum Revenue]]/(Debt[[#This Row],[Proposed Taxable Valuation]]/1000))</f>
        <v>2.9558924743587776</v>
      </c>
      <c r="K827" s="26">
        <f>ROUND(Debt[[#This Row],[Proposed Taxable Valuation]]/1000*Debt[[#This Row],[Adjusted Rate]],0)</f>
        <v>1613139</v>
      </c>
      <c r="L827" s="19">
        <f t="shared" si="73"/>
        <v>-246098.59421580075</v>
      </c>
      <c r="M827" s="17">
        <f t="shared" si="76"/>
        <v>-0.45094752564122231</v>
      </c>
      <c r="N827" s="2">
        <v>490811568.53596419</v>
      </c>
      <c r="O827">
        <f>INDEX($R$3:$T$335,MATCH(Debt[[#This Row],[DistrictNumber]],$R$3:$R$335,0),3)</f>
        <v>3.4068399999999999</v>
      </c>
      <c r="P827" s="9">
        <f t="shared" si="74"/>
        <v>1672116.4841510642</v>
      </c>
    </row>
    <row r="828" spans="1:16" x14ac:dyDescent="0.35">
      <c r="A828" s="13">
        <v>2028</v>
      </c>
      <c r="B828" s="13">
        <f t="shared" si="72"/>
        <v>2027</v>
      </c>
      <c r="C828" t="s">
        <v>346</v>
      </c>
      <c r="D828" t="s">
        <v>347</v>
      </c>
      <c r="E828" s="5">
        <v>956049696.57845974</v>
      </c>
      <c r="F828" s="13">
        <f>INDEX($R$3:$T$335,MATCH(Debt[[#This Row],[DistrictNumber]],$R$3:$R$335,0),3)</f>
        <v>4.0494500000000002</v>
      </c>
      <c r="G828" s="9">
        <f t="shared" si="75"/>
        <v>3871475.4438096439</v>
      </c>
      <c r="H828" s="11">
        <v>1.02</v>
      </c>
      <c r="I828" s="12" cm="1">
        <f t="array" ref="I828">INDEX(Debt[],MATCH(Debt[[#This Row],[Base Year]]&amp;Debt[[#This Row],[DistrictNumber]],Debt[[Fiscal Year]:[Fiscal Year]]&amp;Debt[[DistrictNumber]:[DistrictNumber]],0),9)*$H828</f>
        <v>2654092.1384997782</v>
      </c>
      <c r="J828" s="15">
        <f>IF(Debt[[#This Row],[Unadjusted Maximum Revenue]]/(Debt[[#This Row],[Proposed Taxable Valuation]]/1000)&gt;Debt[[#This Row],[Max Debt RATE]],Debt[[#This Row],[Max Debt RATE]],Debt[[#This Row],[Unadjusted Maximum Revenue]]/(Debt[[#This Row],[Proposed Taxable Valuation]]/1000))</f>
        <v>2.7761026942410267</v>
      </c>
      <c r="K828" s="26">
        <f>ROUND(Debt[[#This Row],[Proposed Taxable Valuation]]/1000*Debt[[#This Row],[Adjusted Rate]],0)</f>
        <v>2654092</v>
      </c>
      <c r="L828" s="19">
        <f t="shared" si="73"/>
        <v>-1217383.3053098656</v>
      </c>
      <c r="M828" s="17">
        <f t="shared" si="76"/>
        <v>-1.2733473057589735</v>
      </c>
      <c r="N828" s="2">
        <v>706479823.14407718</v>
      </c>
      <c r="O828">
        <f>INDEX($R$3:$T$335,MATCH(Debt[[#This Row],[DistrictNumber]],$R$3:$R$335,0),3)</f>
        <v>4.0494500000000002</v>
      </c>
      <c r="P828" s="9">
        <f t="shared" si="74"/>
        <v>2860854.7198307835</v>
      </c>
    </row>
    <row r="829" spans="1:16" x14ac:dyDescent="0.35">
      <c r="A829" s="13">
        <v>2028</v>
      </c>
      <c r="B829" s="13">
        <f t="shared" si="72"/>
        <v>2027</v>
      </c>
      <c r="C829" t="s">
        <v>348</v>
      </c>
      <c r="D829" t="s">
        <v>349</v>
      </c>
      <c r="E829" s="5">
        <v>1812638564.7567086</v>
      </c>
      <c r="F829" s="13">
        <f>INDEX($R$3:$T$335,MATCH(Debt[[#This Row],[DistrictNumber]],$R$3:$R$335,0),3)</f>
        <v>0</v>
      </c>
      <c r="G829" s="9">
        <f t="shared" si="75"/>
        <v>0</v>
      </c>
      <c r="H829" s="11">
        <v>1.02</v>
      </c>
      <c r="I829" s="12" cm="1">
        <f t="array" ref="I829">INDEX(Debt[],MATCH(Debt[[#This Row],[Base Year]]&amp;Debt[[#This Row],[DistrictNumber]],Debt[[Fiscal Year]:[Fiscal Year]]&amp;Debt[[DistrictNumber]:[DistrictNumber]],0),9)*$H829</f>
        <v>0</v>
      </c>
      <c r="J829" s="15">
        <f>IF(Debt[[#This Row],[Unadjusted Maximum Revenue]]/(Debt[[#This Row],[Proposed Taxable Valuation]]/1000)&gt;Debt[[#This Row],[Max Debt RATE]],Debt[[#This Row],[Max Debt RATE]],Debt[[#This Row],[Unadjusted Maximum Revenue]]/(Debt[[#This Row],[Proposed Taxable Valuation]]/1000))</f>
        <v>0</v>
      </c>
      <c r="K829" s="26">
        <f>ROUND(Debt[[#This Row],[Proposed Taxable Valuation]]/1000*Debt[[#This Row],[Adjusted Rate]],0)</f>
        <v>0</v>
      </c>
      <c r="L829" s="19">
        <f t="shared" si="73"/>
        <v>0</v>
      </c>
      <c r="M829" s="17">
        <f t="shared" si="76"/>
        <v>0</v>
      </c>
      <c r="N829" s="2">
        <v>1409742931.459779</v>
      </c>
      <c r="O829">
        <f>INDEX($R$3:$T$335,MATCH(Debt[[#This Row],[DistrictNumber]],$R$3:$R$335,0),3)</f>
        <v>0</v>
      </c>
      <c r="P829" s="9">
        <f t="shared" si="74"/>
        <v>0</v>
      </c>
    </row>
    <row r="830" spans="1:16" x14ac:dyDescent="0.35">
      <c r="A830" s="13">
        <v>2028</v>
      </c>
      <c r="B830" s="13">
        <f t="shared" si="72"/>
        <v>2027</v>
      </c>
      <c r="C830" t="s">
        <v>350</v>
      </c>
      <c r="D830" t="s">
        <v>351</v>
      </c>
      <c r="E830" s="5">
        <v>354521170.44919997</v>
      </c>
      <c r="F830" s="13">
        <f>INDEX($R$3:$T$335,MATCH(Debt[[#This Row],[DistrictNumber]],$R$3:$R$335,0),3)</f>
        <v>0</v>
      </c>
      <c r="G830" s="9">
        <f t="shared" si="75"/>
        <v>0</v>
      </c>
      <c r="H830" s="11">
        <v>1.02</v>
      </c>
      <c r="I830" s="12" cm="1">
        <f t="array" ref="I830">INDEX(Debt[],MATCH(Debt[[#This Row],[Base Year]]&amp;Debt[[#This Row],[DistrictNumber]],Debt[[Fiscal Year]:[Fiscal Year]]&amp;Debt[[DistrictNumber]:[DistrictNumber]],0),9)*$H830</f>
        <v>0</v>
      </c>
      <c r="J830" s="15">
        <f>IF(Debt[[#This Row],[Unadjusted Maximum Revenue]]/(Debt[[#This Row],[Proposed Taxable Valuation]]/1000)&gt;Debt[[#This Row],[Max Debt RATE]],Debt[[#This Row],[Max Debt RATE]],Debt[[#This Row],[Unadjusted Maximum Revenue]]/(Debt[[#This Row],[Proposed Taxable Valuation]]/1000))</f>
        <v>0</v>
      </c>
      <c r="K830" s="26">
        <f>ROUND(Debt[[#This Row],[Proposed Taxable Valuation]]/1000*Debt[[#This Row],[Adjusted Rate]],0)</f>
        <v>0</v>
      </c>
      <c r="L830" s="19">
        <f t="shared" si="73"/>
        <v>0</v>
      </c>
      <c r="M830" s="17">
        <f t="shared" si="76"/>
        <v>0</v>
      </c>
      <c r="N830" s="2">
        <v>262102467.07765281</v>
      </c>
      <c r="O830">
        <f>INDEX($R$3:$T$335,MATCH(Debt[[#This Row],[DistrictNumber]],$R$3:$R$335,0),3)</f>
        <v>0</v>
      </c>
      <c r="P830" s="9">
        <f t="shared" si="74"/>
        <v>0</v>
      </c>
    </row>
    <row r="831" spans="1:16" x14ac:dyDescent="0.35">
      <c r="A831" s="13">
        <v>2028</v>
      </c>
      <c r="B831" s="13">
        <f t="shared" si="72"/>
        <v>2027</v>
      </c>
      <c r="C831" t="s">
        <v>352</v>
      </c>
      <c r="D831" t="s">
        <v>353</v>
      </c>
      <c r="E831" s="5">
        <v>2165065197.3600311</v>
      </c>
      <c r="F831" s="13">
        <f>INDEX($R$3:$T$335,MATCH(Debt[[#This Row],[DistrictNumber]],$R$3:$R$335,0),3)</f>
        <v>0</v>
      </c>
      <c r="G831" s="9">
        <f t="shared" si="75"/>
        <v>0</v>
      </c>
      <c r="H831" s="11">
        <v>1.02</v>
      </c>
      <c r="I831" s="12" cm="1">
        <f t="array" ref="I831">INDEX(Debt[],MATCH(Debt[[#This Row],[Base Year]]&amp;Debt[[#This Row],[DistrictNumber]],Debt[[Fiscal Year]:[Fiscal Year]]&amp;Debt[[DistrictNumber]:[DistrictNumber]],0),9)*$H831</f>
        <v>0</v>
      </c>
      <c r="J831" s="15">
        <f>IF(Debt[[#This Row],[Unadjusted Maximum Revenue]]/(Debt[[#This Row],[Proposed Taxable Valuation]]/1000)&gt;Debt[[#This Row],[Max Debt RATE]],Debt[[#This Row],[Max Debt RATE]],Debt[[#This Row],[Unadjusted Maximum Revenue]]/(Debt[[#This Row],[Proposed Taxable Valuation]]/1000))</f>
        <v>0</v>
      </c>
      <c r="K831" s="26">
        <f>ROUND(Debt[[#This Row],[Proposed Taxable Valuation]]/1000*Debt[[#This Row],[Adjusted Rate]],0)</f>
        <v>0</v>
      </c>
      <c r="L831" s="19">
        <f t="shared" si="73"/>
        <v>0</v>
      </c>
      <c r="M831" s="17">
        <f t="shared" si="76"/>
        <v>0</v>
      </c>
      <c r="N831" s="2">
        <v>1694016310.3562777</v>
      </c>
      <c r="O831">
        <f>INDEX($R$3:$T$335,MATCH(Debt[[#This Row],[DistrictNumber]],$R$3:$R$335,0),3)</f>
        <v>0</v>
      </c>
      <c r="P831" s="9">
        <f t="shared" si="74"/>
        <v>0</v>
      </c>
    </row>
    <row r="832" spans="1:16" x14ac:dyDescent="0.35">
      <c r="A832" s="13">
        <v>2028</v>
      </c>
      <c r="B832" s="13">
        <f t="shared" si="72"/>
        <v>2027</v>
      </c>
      <c r="C832" t="s">
        <v>354</v>
      </c>
      <c r="D832" t="s">
        <v>355</v>
      </c>
      <c r="E832" s="5">
        <v>499915728.11050016</v>
      </c>
      <c r="F832" s="13">
        <f>INDEX($R$3:$T$335,MATCH(Debt[[#This Row],[DistrictNumber]],$R$3:$R$335,0),3)</f>
        <v>0</v>
      </c>
      <c r="G832" s="9">
        <f t="shared" si="75"/>
        <v>0</v>
      </c>
      <c r="H832" s="11">
        <v>1.02</v>
      </c>
      <c r="I832" s="12" cm="1">
        <f t="array" ref="I832">INDEX(Debt[],MATCH(Debt[[#This Row],[Base Year]]&amp;Debt[[#This Row],[DistrictNumber]],Debt[[Fiscal Year]:[Fiscal Year]]&amp;Debt[[DistrictNumber]:[DistrictNumber]],0),9)*$H832</f>
        <v>0</v>
      </c>
      <c r="J832" s="15">
        <f>IF(Debt[[#This Row],[Unadjusted Maximum Revenue]]/(Debt[[#This Row],[Proposed Taxable Valuation]]/1000)&gt;Debt[[#This Row],[Max Debt RATE]],Debt[[#This Row],[Max Debt RATE]],Debt[[#This Row],[Unadjusted Maximum Revenue]]/(Debt[[#This Row],[Proposed Taxable Valuation]]/1000))</f>
        <v>0</v>
      </c>
      <c r="K832" s="26">
        <f>ROUND(Debt[[#This Row],[Proposed Taxable Valuation]]/1000*Debt[[#This Row],[Adjusted Rate]],0)</f>
        <v>0</v>
      </c>
      <c r="L832" s="19">
        <f t="shared" si="73"/>
        <v>0</v>
      </c>
      <c r="M832" s="17">
        <f t="shared" si="76"/>
        <v>0</v>
      </c>
      <c r="N832" s="2">
        <v>418614433.51675969</v>
      </c>
      <c r="O832">
        <f>INDEX($R$3:$T$335,MATCH(Debt[[#This Row],[DistrictNumber]],$R$3:$R$335,0),3)</f>
        <v>0</v>
      </c>
      <c r="P832" s="9">
        <f t="shared" si="74"/>
        <v>0</v>
      </c>
    </row>
    <row r="833" spans="1:16" x14ac:dyDescent="0.35">
      <c r="A833" s="13">
        <v>2028</v>
      </c>
      <c r="B833" s="13">
        <f t="shared" si="72"/>
        <v>2027</v>
      </c>
      <c r="C833" t="s">
        <v>356</v>
      </c>
      <c r="D833" t="s">
        <v>357</v>
      </c>
      <c r="E833" s="5">
        <v>129597328.52379499</v>
      </c>
      <c r="F833" s="13">
        <f>INDEX($R$3:$T$335,MATCH(Debt[[#This Row],[DistrictNumber]],$R$3:$R$335,0),3)</f>
        <v>3.8783400000000001</v>
      </c>
      <c r="G833" s="9">
        <f t="shared" si="75"/>
        <v>502622.50310697505</v>
      </c>
      <c r="H833" s="11">
        <v>1.02</v>
      </c>
      <c r="I833" s="12" cm="1">
        <f t="array" ref="I833">INDEX(Debt[],MATCH(Debt[[#This Row],[Base Year]]&amp;Debt[[#This Row],[DistrictNumber]],Debt[[Fiscal Year]:[Fiscal Year]]&amp;Debt[[DistrictNumber]:[DistrictNumber]],0),9)*$H833</f>
        <v>395333.16597447469</v>
      </c>
      <c r="J833" s="15">
        <f>IF(Debt[[#This Row],[Unadjusted Maximum Revenue]]/(Debt[[#This Row],[Proposed Taxable Valuation]]/1000)&gt;Debt[[#This Row],[Max Debt RATE]],Debt[[#This Row],[Max Debt RATE]],Debt[[#This Row],[Unadjusted Maximum Revenue]]/(Debt[[#This Row],[Proposed Taxable Valuation]]/1000))</f>
        <v>3.0504731114259713</v>
      </c>
      <c r="K833" s="26">
        <f>ROUND(Debt[[#This Row],[Proposed Taxable Valuation]]/1000*Debt[[#This Row],[Adjusted Rate]],0)</f>
        <v>395333</v>
      </c>
      <c r="L833" s="19">
        <f t="shared" si="73"/>
        <v>-107289.33713250037</v>
      </c>
      <c r="M833" s="17">
        <f t="shared" si="76"/>
        <v>-0.82786688857402879</v>
      </c>
      <c r="N833" s="2">
        <v>105788123.8637947</v>
      </c>
      <c r="O833">
        <f>INDEX($R$3:$T$335,MATCH(Debt[[#This Row],[DistrictNumber]],$R$3:$R$335,0),3)</f>
        <v>3.8783400000000001</v>
      </c>
      <c r="P833" s="9">
        <f t="shared" si="74"/>
        <v>410282.31230590952</v>
      </c>
    </row>
    <row r="834" spans="1:16" x14ac:dyDescent="0.35">
      <c r="A834" s="13">
        <v>2028</v>
      </c>
      <c r="B834" s="13">
        <f t="shared" si="72"/>
        <v>2027</v>
      </c>
      <c r="C834" t="s">
        <v>358</v>
      </c>
      <c r="D834" t="s">
        <v>359</v>
      </c>
      <c r="E834" s="5">
        <v>453984423.84864414</v>
      </c>
      <c r="F834" s="13">
        <f>INDEX($R$3:$T$335,MATCH(Debt[[#This Row],[DistrictNumber]],$R$3:$R$335,0),3)</f>
        <v>0</v>
      </c>
      <c r="G834" s="9">
        <f t="shared" si="75"/>
        <v>0</v>
      </c>
      <c r="H834" s="11">
        <v>1.02</v>
      </c>
      <c r="I834" s="12" cm="1">
        <f t="array" ref="I834">INDEX(Debt[],MATCH(Debt[[#This Row],[Base Year]]&amp;Debt[[#This Row],[DistrictNumber]],Debt[[Fiscal Year]:[Fiscal Year]]&amp;Debt[[DistrictNumber]:[DistrictNumber]],0),9)*$H834</f>
        <v>0</v>
      </c>
      <c r="J834" s="15">
        <f>IF(Debt[[#This Row],[Unadjusted Maximum Revenue]]/(Debt[[#This Row],[Proposed Taxable Valuation]]/1000)&gt;Debt[[#This Row],[Max Debt RATE]],Debt[[#This Row],[Max Debt RATE]],Debt[[#This Row],[Unadjusted Maximum Revenue]]/(Debt[[#This Row],[Proposed Taxable Valuation]]/1000))</f>
        <v>0</v>
      </c>
      <c r="K834" s="26">
        <f>ROUND(Debt[[#This Row],[Proposed Taxable Valuation]]/1000*Debt[[#This Row],[Adjusted Rate]],0)</f>
        <v>0</v>
      </c>
      <c r="L834" s="19">
        <f t="shared" si="73"/>
        <v>0</v>
      </c>
      <c r="M834" s="17">
        <f t="shared" si="76"/>
        <v>0</v>
      </c>
      <c r="N834" s="2">
        <v>365538975.23534554</v>
      </c>
      <c r="O834">
        <f>INDEX($R$3:$T$335,MATCH(Debt[[#This Row],[DistrictNumber]],$R$3:$R$335,0),3)</f>
        <v>0</v>
      </c>
      <c r="P834" s="9">
        <f t="shared" si="74"/>
        <v>0</v>
      </c>
    </row>
    <row r="835" spans="1:16" x14ac:dyDescent="0.35">
      <c r="A835" s="13">
        <v>2028</v>
      </c>
      <c r="B835" s="13">
        <f t="shared" si="72"/>
        <v>2027</v>
      </c>
      <c r="C835" t="s">
        <v>360</v>
      </c>
      <c r="D835" t="s">
        <v>361</v>
      </c>
      <c r="E835" s="5">
        <v>358095377.47826421</v>
      </c>
      <c r="F835" s="13">
        <f>INDEX($R$3:$T$335,MATCH(Debt[[#This Row],[DistrictNumber]],$R$3:$R$335,0),3)</f>
        <v>2.2797900000000002</v>
      </c>
      <c r="G835" s="9">
        <f t="shared" si="75"/>
        <v>816382.26062117203</v>
      </c>
      <c r="H835" s="11">
        <v>1.02</v>
      </c>
      <c r="I835" s="12" cm="1">
        <f t="array" ref="I835">INDEX(Debt[],MATCH(Debt[[#This Row],[Base Year]]&amp;Debt[[#This Row],[DistrictNumber]],Debt[[Fiscal Year]:[Fiscal Year]]&amp;Debt[[DistrictNumber]:[DistrictNumber]],0),9)*$H835</f>
        <v>742442.78159924923</v>
      </c>
      <c r="J835" s="15">
        <f>IF(Debt[[#This Row],[Unadjusted Maximum Revenue]]/(Debt[[#This Row],[Proposed Taxable Valuation]]/1000)&gt;Debt[[#This Row],[Max Debt RATE]],Debt[[#This Row],[Max Debt RATE]],Debt[[#This Row],[Unadjusted Maximum Revenue]]/(Debt[[#This Row],[Proposed Taxable Valuation]]/1000))</f>
        <v>2.073310152249352</v>
      </c>
      <c r="K835" s="26">
        <f>ROUND(Debt[[#This Row],[Proposed Taxable Valuation]]/1000*Debt[[#This Row],[Adjusted Rate]],0)</f>
        <v>742443</v>
      </c>
      <c r="L835" s="19">
        <f t="shared" si="73"/>
        <v>-73939.479021922802</v>
      </c>
      <c r="M835" s="17">
        <f t="shared" si="76"/>
        <v>-0.2064798477506482</v>
      </c>
      <c r="N835" s="2">
        <v>315891634.60040987</v>
      </c>
      <c r="O835">
        <f>INDEX($R$3:$T$335,MATCH(Debt[[#This Row],[DistrictNumber]],$R$3:$R$335,0),3)</f>
        <v>2.2797900000000002</v>
      </c>
      <c r="P835" s="9">
        <f t="shared" si="74"/>
        <v>720166.58964566852</v>
      </c>
    </row>
    <row r="836" spans="1:16" x14ac:dyDescent="0.35">
      <c r="A836" s="13">
        <v>2028</v>
      </c>
      <c r="B836" s="13">
        <f t="shared" si="72"/>
        <v>2027</v>
      </c>
      <c r="C836" t="s">
        <v>362</v>
      </c>
      <c r="D836" t="s">
        <v>363</v>
      </c>
      <c r="E836" s="5">
        <v>878495117.34752476</v>
      </c>
      <c r="F836" s="13">
        <f>INDEX($R$3:$T$335,MATCH(Debt[[#This Row],[DistrictNumber]],$R$3:$R$335,0),3)</f>
        <v>2.7</v>
      </c>
      <c r="G836" s="9">
        <f t="shared" si="75"/>
        <v>2371936.8168383171</v>
      </c>
      <c r="H836" s="11">
        <v>1.02</v>
      </c>
      <c r="I836" s="12" cm="1">
        <f t="array" ref="I836">INDEX(Debt[],MATCH(Debt[[#This Row],[Base Year]]&amp;Debt[[#This Row],[DistrictNumber]],Debt[[Fiscal Year]:[Fiscal Year]]&amp;Debt[[DistrictNumber]:[DistrictNumber]],0),9)*$H836</f>
        <v>1785649.1533041603</v>
      </c>
      <c r="J836" s="15">
        <f>IF(Debt[[#This Row],[Unadjusted Maximum Revenue]]/(Debt[[#This Row],[Proposed Taxable Valuation]]/1000)&gt;Debt[[#This Row],[Max Debt RATE]],Debt[[#This Row],[Max Debt RATE]],Debt[[#This Row],[Unadjusted Maximum Revenue]]/(Debt[[#This Row],[Proposed Taxable Valuation]]/1000))</f>
        <v>2.0326227409158992</v>
      </c>
      <c r="K836" s="26">
        <f>ROUND(Debt[[#This Row],[Proposed Taxable Valuation]]/1000*Debt[[#This Row],[Adjusted Rate]],0)</f>
        <v>1785649</v>
      </c>
      <c r="L836" s="19">
        <f t="shared" si="73"/>
        <v>-586287.66353415675</v>
      </c>
      <c r="M836" s="17">
        <f t="shared" si="76"/>
        <v>-0.66737725908410095</v>
      </c>
      <c r="N836" s="2">
        <v>694181951.45411372</v>
      </c>
      <c r="O836">
        <f>INDEX($R$3:$T$335,MATCH(Debt[[#This Row],[DistrictNumber]],$R$3:$R$335,0),3)</f>
        <v>2.7</v>
      </c>
      <c r="P836" s="9">
        <f t="shared" si="74"/>
        <v>1874291.2689261071</v>
      </c>
    </row>
    <row r="837" spans="1:16" x14ac:dyDescent="0.35">
      <c r="A837" s="13">
        <v>2028</v>
      </c>
      <c r="B837" s="13">
        <f t="shared" ref="B837:B900" si="77">A837-1</f>
        <v>2027</v>
      </c>
      <c r="C837" t="s">
        <v>364</v>
      </c>
      <c r="D837" t="s">
        <v>365</v>
      </c>
      <c r="E837" s="5">
        <v>525390343.80444002</v>
      </c>
      <c r="F837" s="13">
        <f>INDEX($R$3:$T$335,MATCH(Debt[[#This Row],[DistrictNumber]],$R$3:$R$335,0),3)</f>
        <v>0.87585999999999997</v>
      </c>
      <c r="G837" s="9">
        <f t="shared" si="75"/>
        <v>460168.38652455679</v>
      </c>
      <c r="H837" s="11">
        <v>1.02</v>
      </c>
      <c r="I837" s="12" cm="1">
        <f t="array" ref="I837">INDEX(Debt[],MATCH(Debt[[#This Row],[Base Year]]&amp;Debt[[#This Row],[DistrictNumber]],Debt[[Fiscal Year]:[Fiscal Year]]&amp;Debt[[DistrictNumber]:[DistrictNumber]],0),9)*$H837</f>
        <v>353357.10957308562</v>
      </c>
      <c r="J837" s="15">
        <f>IF(Debt[[#This Row],[Unadjusted Maximum Revenue]]/(Debt[[#This Row],[Proposed Taxable Valuation]]/1000)&gt;Debt[[#This Row],[Max Debt RATE]],Debt[[#This Row],[Max Debt RATE]],Debt[[#This Row],[Unadjusted Maximum Revenue]]/(Debt[[#This Row],[Proposed Taxable Valuation]]/1000))</f>
        <v>0.67256110383446954</v>
      </c>
      <c r="K837" s="26">
        <f>ROUND(Debt[[#This Row],[Proposed Taxable Valuation]]/1000*Debt[[#This Row],[Adjusted Rate]],0)</f>
        <v>353357</v>
      </c>
      <c r="L837" s="19">
        <f t="shared" ref="L837:L900" si="78">I837-G837</f>
        <v>-106811.27695147117</v>
      </c>
      <c r="M837" s="17">
        <f t="shared" si="76"/>
        <v>-0.20329889616553043</v>
      </c>
      <c r="N837" s="2">
        <v>418610155.42069978</v>
      </c>
      <c r="O837">
        <f>INDEX($R$3:$T$335,MATCH(Debt[[#This Row],[DistrictNumber]],$R$3:$R$335,0),3)</f>
        <v>0.87585999999999997</v>
      </c>
      <c r="P837" s="9">
        <f t="shared" ref="P837:P900" si="79">N837/1000*O837</f>
        <v>366643.89072677412</v>
      </c>
    </row>
    <row r="838" spans="1:16" x14ac:dyDescent="0.35">
      <c r="A838" s="13">
        <v>2028</v>
      </c>
      <c r="B838" s="13">
        <f t="shared" si="77"/>
        <v>2027</v>
      </c>
      <c r="C838" t="s">
        <v>366</v>
      </c>
      <c r="D838" t="s">
        <v>367</v>
      </c>
      <c r="E838" s="5">
        <v>1211664740.92501</v>
      </c>
      <c r="F838" s="13">
        <f>INDEX($R$3:$T$335,MATCH(Debt[[#This Row],[DistrictNumber]],$R$3:$R$335,0),3)</f>
        <v>2.69719</v>
      </c>
      <c r="G838" s="9">
        <f t="shared" si="75"/>
        <v>3268090.0225755279</v>
      </c>
      <c r="H838" s="11">
        <v>1.02</v>
      </c>
      <c r="I838" s="12" cm="1">
        <f t="array" ref="I838">INDEX(Debt[],MATCH(Debt[[#This Row],[Base Year]]&amp;Debt[[#This Row],[DistrictNumber]],Debt[[Fiscal Year]:[Fiscal Year]]&amp;Debt[[DistrictNumber]:[DistrictNumber]],0),9)*$H838</f>
        <v>2530512.0973543096</v>
      </c>
      <c r="J838" s="15">
        <f>IF(Debt[[#This Row],[Unadjusted Maximum Revenue]]/(Debt[[#This Row],[Proposed Taxable Valuation]]/1000)&gt;Debt[[#This Row],[Max Debt RATE]],Debt[[#This Row],[Max Debt RATE]],Debt[[#This Row],[Unadjusted Maximum Revenue]]/(Debt[[#This Row],[Proposed Taxable Valuation]]/1000))</f>
        <v>2.0884589704429826</v>
      </c>
      <c r="K838" s="26">
        <f>ROUND(Debt[[#This Row],[Proposed Taxable Valuation]]/1000*Debt[[#This Row],[Adjusted Rate]],0)</f>
        <v>2530512</v>
      </c>
      <c r="L838" s="19">
        <f t="shared" si="78"/>
        <v>-737577.92522121826</v>
      </c>
      <c r="M838" s="17">
        <f t="shared" si="76"/>
        <v>-0.60873102955701741</v>
      </c>
      <c r="N838" s="2">
        <v>987201914.74698174</v>
      </c>
      <c r="O838">
        <f>INDEX($R$3:$T$335,MATCH(Debt[[#This Row],[DistrictNumber]],$R$3:$R$335,0),3)</f>
        <v>2.69719</v>
      </c>
      <c r="P838" s="9">
        <f t="shared" si="79"/>
        <v>2662671.1324364115</v>
      </c>
    </row>
    <row r="839" spans="1:16" x14ac:dyDescent="0.35">
      <c r="A839" s="13">
        <v>2028</v>
      </c>
      <c r="B839" s="13">
        <f t="shared" si="77"/>
        <v>2027</v>
      </c>
      <c r="C839" t="s">
        <v>368</v>
      </c>
      <c r="D839" t="s">
        <v>369</v>
      </c>
      <c r="E839" s="5">
        <v>740702724.10414362</v>
      </c>
      <c r="F839" s="13">
        <f>INDEX($R$3:$T$335,MATCH(Debt[[#This Row],[DistrictNumber]],$R$3:$R$335,0),3)</f>
        <v>0.73972000000000004</v>
      </c>
      <c r="G839" s="9">
        <f t="shared" si="75"/>
        <v>547912.61907431716</v>
      </c>
      <c r="H839" s="11">
        <v>1.02</v>
      </c>
      <c r="I839" s="12" cm="1">
        <f t="array" ref="I839">INDEX(Debt[],MATCH(Debt[[#This Row],[Base Year]]&amp;Debt[[#This Row],[DistrictNumber]],Debt[[Fiscal Year]:[Fiscal Year]]&amp;Debt[[DistrictNumber]:[DistrictNumber]],0),9)*$H839</f>
        <v>387639.945749078</v>
      </c>
      <c r="J839" s="15">
        <f>IF(Debt[[#This Row],[Unadjusted Maximum Revenue]]/(Debt[[#This Row],[Proposed Taxable Valuation]]/1000)&gt;Debt[[#This Row],[Max Debt RATE]],Debt[[#This Row],[Max Debt RATE]],Debt[[#This Row],[Unadjusted Maximum Revenue]]/(Debt[[#This Row],[Proposed Taxable Valuation]]/1000))</f>
        <v>0.52334078589749511</v>
      </c>
      <c r="K839" s="26">
        <f>ROUND(Debt[[#This Row],[Proposed Taxable Valuation]]/1000*Debt[[#This Row],[Adjusted Rate]],0)</f>
        <v>387640</v>
      </c>
      <c r="L839" s="19">
        <f t="shared" si="78"/>
        <v>-160272.67332523916</v>
      </c>
      <c r="M839" s="17">
        <f t="shared" si="76"/>
        <v>-0.21637921410250494</v>
      </c>
      <c r="N839" s="2">
        <v>600059415.58420706</v>
      </c>
      <c r="O839">
        <f>INDEX($R$3:$T$335,MATCH(Debt[[#This Row],[DistrictNumber]],$R$3:$R$335,0),3)</f>
        <v>0.73972000000000004</v>
      </c>
      <c r="P839" s="9">
        <f t="shared" si="79"/>
        <v>443875.95089594967</v>
      </c>
    </row>
    <row r="840" spans="1:16" x14ac:dyDescent="0.35">
      <c r="A840" s="13">
        <v>2028</v>
      </c>
      <c r="B840" s="13">
        <f t="shared" si="77"/>
        <v>2027</v>
      </c>
      <c r="C840" t="s">
        <v>370</v>
      </c>
      <c r="D840" t="s">
        <v>371</v>
      </c>
      <c r="E840" s="5">
        <v>623444203.65710104</v>
      </c>
      <c r="F840" s="13">
        <f>INDEX($R$3:$T$335,MATCH(Debt[[#This Row],[DistrictNumber]],$R$3:$R$335,0),3)</f>
        <v>2.3504900000000002</v>
      </c>
      <c r="G840" s="9">
        <f t="shared" si="75"/>
        <v>1465399.3662539795</v>
      </c>
      <c r="H840" s="11">
        <v>1.02</v>
      </c>
      <c r="I840" s="12" cm="1">
        <f t="array" ref="I840">INDEX(Debt[],MATCH(Debt[[#This Row],[Base Year]]&amp;Debt[[#This Row],[DistrictNumber]],Debt[[Fiscal Year]:[Fiscal Year]]&amp;Debt[[DistrictNumber]:[DistrictNumber]],0),9)*$H840</f>
        <v>1144855.1101992161</v>
      </c>
      <c r="J840" s="15">
        <f>IF(Debt[[#This Row],[Unadjusted Maximum Revenue]]/(Debt[[#This Row],[Proposed Taxable Valuation]]/1000)&gt;Debt[[#This Row],[Max Debt RATE]],Debt[[#This Row],[Max Debt RATE]],Debt[[#This Row],[Unadjusted Maximum Revenue]]/(Debt[[#This Row],[Proposed Taxable Valuation]]/1000))</f>
        <v>1.8363393283369027</v>
      </c>
      <c r="K840" s="26">
        <f>ROUND(Debt[[#This Row],[Proposed Taxable Valuation]]/1000*Debt[[#This Row],[Adjusted Rate]],0)</f>
        <v>1144855</v>
      </c>
      <c r="L840" s="19">
        <f t="shared" si="78"/>
        <v>-320544.25605476345</v>
      </c>
      <c r="M840" s="17">
        <f t="shared" si="76"/>
        <v>-0.51415067166309747</v>
      </c>
      <c r="N840" s="2">
        <v>501916741.5065223</v>
      </c>
      <c r="O840">
        <f>INDEX($R$3:$T$335,MATCH(Debt[[#This Row],[DistrictNumber]],$R$3:$R$335,0),3)</f>
        <v>2.3504900000000002</v>
      </c>
      <c r="P840" s="9">
        <f t="shared" si="79"/>
        <v>1179750.2817436657</v>
      </c>
    </row>
    <row r="841" spans="1:16" x14ac:dyDescent="0.35">
      <c r="A841" s="13">
        <v>2028</v>
      </c>
      <c r="B841" s="13">
        <f t="shared" si="77"/>
        <v>2027</v>
      </c>
      <c r="C841" t="s">
        <v>372</v>
      </c>
      <c r="D841" t="s">
        <v>373</v>
      </c>
      <c r="E841" s="5">
        <v>275239139.57601237</v>
      </c>
      <c r="F841" s="13">
        <f>INDEX($R$3:$T$335,MATCH(Debt[[#This Row],[DistrictNumber]],$R$3:$R$335,0),3)</f>
        <v>0.98007999999999995</v>
      </c>
      <c r="G841" s="9">
        <f t="shared" si="75"/>
        <v>269756.37591565819</v>
      </c>
      <c r="H841" s="11">
        <v>1.02</v>
      </c>
      <c r="I841" s="12" cm="1">
        <f t="array" ref="I841">INDEX(Debt[],MATCH(Debt[[#This Row],[Base Year]]&amp;Debt[[#This Row],[DistrictNumber]],Debt[[Fiscal Year]:[Fiscal Year]]&amp;Debt[[DistrictNumber]:[DistrictNumber]],0),9)*$H841</f>
        <v>185254.82455701195</v>
      </c>
      <c r="J841" s="15">
        <f>IF(Debt[[#This Row],[Unadjusted Maximum Revenue]]/(Debt[[#This Row],[Proposed Taxable Valuation]]/1000)&gt;Debt[[#This Row],[Max Debt RATE]],Debt[[#This Row],[Max Debt RATE]],Debt[[#This Row],[Unadjusted Maximum Revenue]]/(Debt[[#This Row],[Proposed Taxable Valuation]]/1000))</f>
        <v>0.67306860805619684</v>
      </c>
      <c r="K841" s="26">
        <f>ROUND(Debt[[#This Row],[Proposed Taxable Valuation]]/1000*Debt[[#This Row],[Adjusted Rate]],0)</f>
        <v>185255</v>
      </c>
      <c r="L841" s="19">
        <f t="shared" si="78"/>
        <v>-84501.551358646248</v>
      </c>
      <c r="M841" s="17">
        <f t="shared" si="76"/>
        <v>-0.30701139194380311</v>
      </c>
      <c r="N841" s="2">
        <v>212268079.55549762</v>
      </c>
      <c r="O841">
        <f>INDEX($R$3:$T$335,MATCH(Debt[[#This Row],[DistrictNumber]],$R$3:$R$335,0),3)</f>
        <v>0.98007999999999995</v>
      </c>
      <c r="P841" s="9">
        <f t="shared" si="79"/>
        <v>208039.6994107521</v>
      </c>
    </row>
    <row r="842" spans="1:16" x14ac:dyDescent="0.35">
      <c r="A842" s="13">
        <v>2028</v>
      </c>
      <c r="B842" s="13">
        <f t="shared" si="77"/>
        <v>2027</v>
      </c>
      <c r="C842" t="s">
        <v>374</v>
      </c>
      <c r="D842" t="s">
        <v>375</v>
      </c>
      <c r="E842" s="5">
        <v>148177650.71640003</v>
      </c>
      <c r="F842" s="13">
        <f>INDEX($R$3:$T$335,MATCH(Debt[[#This Row],[DistrictNumber]],$R$3:$R$335,0),3)</f>
        <v>3.9023099999999999</v>
      </c>
      <c r="G842" s="9">
        <f t="shared" ref="G842:G905" si="80">E842/1000*F842</f>
        <v>578235.12816711504</v>
      </c>
      <c r="H842" s="11">
        <v>1.02</v>
      </c>
      <c r="I842" s="12" cm="1">
        <f t="array" ref="I842">INDEX(Debt[],MATCH(Debt[[#This Row],[Base Year]]&amp;Debt[[#This Row],[DistrictNumber]],Debt[[Fiscal Year]:[Fiscal Year]]&amp;Debt[[DistrictNumber]:[DistrictNumber]],0),9)*$H842</f>
        <v>503876.45757214288</v>
      </c>
      <c r="J842" s="15">
        <f>IF(Debt[[#This Row],[Unadjusted Maximum Revenue]]/(Debt[[#This Row],[Proposed Taxable Valuation]]/1000)&gt;Debt[[#This Row],[Max Debt RATE]],Debt[[#This Row],[Max Debt RATE]],Debt[[#This Row],[Unadjusted Maximum Revenue]]/(Debt[[#This Row],[Proposed Taxable Valuation]]/1000))</f>
        <v>3.4004889073084401</v>
      </c>
      <c r="K842" s="26">
        <f>ROUND(Debt[[#This Row],[Proposed Taxable Valuation]]/1000*Debt[[#This Row],[Adjusted Rate]],0)</f>
        <v>503876</v>
      </c>
      <c r="L842" s="19">
        <f t="shared" si="78"/>
        <v>-74358.670594972151</v>
      </c>
      <c r="M842" s="17">
        <f t="shared" si="76"/>
        <v>-0.50182109269155983</v>
      </c>
      <c r="N842" s="2">
        <v>129084279.40451103</v>
      </c>
      <c r="O842">
        <f>INDEX($R$3:$T$335,MATCH(Debt[[#This Row],[DistrictNumber]],$R$3:$R$335,0),3)</f>
        <v>3.9023099999999999</v>
      </c>
      <c r="P842" s="9">
        <f t="shared" si="79"/>
        <v>503726.87436301744</v>
      </c>
    </row>
    <row r="843" spans="1:16" x14ac:dyDescent="0.35">
      <c r="A843" s="13">
        <v>2028</v>
      </c>
      <c r="B843" s="13">
        <f t="shared" si="77"/>
        <v>2027</v>
      </c>
      <c r="C843" t="s">
        <v>376</v>
      </c>
      <c r="D843" t="s">
        <v>377</v>
      </c>
      <c r="E843" s="5">
        <v>98848004.747775003</v>
      </c>
      <c r="F843" s="13">
        <f>INDEX($R$3:$T$335,MATCH(Debt[[#This Row],[DistrictNumber]],$R$3:$R$335,0),3)</f>
        <v>0</v>
      </c>
      <c r="G843" s="9">
        <f t="shared" si="80"/>
        <v>0</v>
      </c>
      <c r="H843" s="11">
        <v>1.02</v>
      </c>
      <c r="I843" s="12" cm="1">
        <f t="array" ref="I843">INDEX(Debt[],MATCH(Debt[[#This Row],[Base Year]]&amp;Debt[[#This Row],[DistrictNumber]],Debt[[Fiscal Year]:[Fiscal Year]]&amp;Debt[[DistrictNumber]:[DistrictNumber]],0),9)*$H843</f>
        <v>0</v>
      </c>
      <c r="J843" s="15">
        <f>IF(Debt[[#This Row],[Unadjusted Maximum Revenue]]/(Debt[[#This Row],[Proposed Taxable Valuation]]/1000)&gt;Debt[[#This Row],[Max Debt RATE]],Debt[[#This Row],[Max Debt RATE]],Debt[[#This Row],[Unadjusted Maximum Revenue]]/(Debt[[#This Row],[Proposed Taxable Valuation]]/1000))</f>
        <v>0</v>
      </c>
      <c r="K843" s="26">
        <f>ROUND(Debt[[#This Row],[Proposed Taxable Valuation]]/1000*Debt[[#This Row],[Adjusted Rate]],0)</f>
        <v>0</v>
      </c>
      <c r="L843" s="19">
        <f t="shared" si="78"/>
        <v>0</v>
      </c>
      <c r="M843" s="17">
        <f t="shared" ref="M843:M906" si="81">J843-F843</f>
        <v>0</v>
      </c>
      <c r="N843" s="2">
        <v>83935052.324556619</v>
      </c>
      <c r="O843">
        <f>INDEX($R$3:$T$335,MATCH(Debt[[#This Row],[DistrictNumber]],$R$3:$R$335,0),3)</f>
        <v>0</v>
      </c>
      <c r="P843" s="9">
        <f t="shared" si="79"/>
        <v>0</v>
      </c>
    </row>
    <row r="844" spans="1:16" x14ac:dyDescent="0.35">
      <c r="A844" s="13">
        <v>2028</v>
      </c>
      <c r="B844" s="13">
        <f t="shared" si="77"/>
        <v>2027</v>
      </c>
      <c r="C844" t="s">
        <v>378</v>
      </c>
      <c r="D844" t="s">
        <v>379</v>
      </c>
      <c r="E844" s="5">
        <v>161461561.13919315</v>
      </c>
      <c r="F844" s="13">
        <f>INDEX($R$3:$T$335,MATCH(Debt[[#This Row],[DistrictNumber]],$R$3:$R$335,0),3)</f>
        <v>0</v>
      </c>
      <c r="G844" s="9">
        <f t="shared" si="80"/>
        <v>0</v>
      </c>
      <c r="H844" s="11">
        <v>1.02</v>
      </c>
      <c r="I844" s="12" cm="1">
        <f t="array" ref="I844">INDEX(Debt[],MATCH(Debt[[#This Row],[Base Year]]&amp;Debt[[#This Row],[DistrictNumber]],Debt[[Fiscal Year]:[Fiscal Year]]&amp;Debt[[DistrictNumber]:[DistrictNumber]],0),9)*$H844</f>
        <v>0</v>
      </c>
      <c r="J844" s="15">
        <f>IF(Debt[[#This Row],[Unadjusted Maximum Revenue]]/(Debt[[#This Row],[Proposed Taxable Valuation]]/1000)&gt;Debt[[#This Row],[Max Debt RATE]],Debt[[#This Row],[Max Debt RATE]],Debt[[#This Row],[Unadjusted Maximum Revenue]]/(Debt[[#This Row],[Proposed Taxable Valuation]]/1000))</f>
        <v>0</v>
      </c>
      <c r="K844" s="26">
        <f>ROUND(Debt[[#This Row],[Proposed Taxable Valuation]]/1000*Debt[[#This Row],[Adjusted Rate]],0)</f>
        <v>0</v>
      </c>
      <c r="L844" s="19">
        <f t="shared" si="78"/>
        <v>0</v>
      </c>
      <c r="M844" s="17">
        <f t="shared" si="81"/>
        <v>0</v>
      </c>
      <c r="N844" s="2">
        <v>131972152.13661356</v>
      </c>
      <c r="O844">
        <f>INDEX($R$3:$T$335,MATCH(Debt[[#This Row],[DistrictNumber]],$R$3:$R$335,0),3)</f>
        <v>0</v>
      </c>
      <c r="P844" s="9">
        <f t="shared" si="79"/>
        <v>0</v>
      </c>
    </row>
    <row r="845" spans="1:16" x14ac:dyDescent="0.35">
      <c r="A845" s="13">
        <v>2028</v>
      </c>
      <c r="B845" s="13">
        <f t="shared" si="77"/>
        <v>2027</v>
      </c>
      <c r="C845" t="s">
        <v>380</v>
      </c>
      <c r="D845" t="s">
        <v>381</v>
      </c>
      <c r="E845" s="5">
        <v>622056742.4765147</v>
      </c>
      <c r="F845" s="13">
        <f>INDEX($R$3:$T$335,MATCH(Debt[[#This Row],[DistrictNumber]],$R$3:$R$335,0),3)</f>
        <v>0.49762000000000001</v>
      </c>
      <c r="G845" s="9">
        <f t="shared" si="80"/>
        <v>309547.8761911632</v>
      </c>
      <c r="H845" s="11">
        <v>1.02</v>
      </c>
      <c r="I845" s="12" cm="1">
        <f t="array" ref="I845">INDEX(Debt[],MATCH(Debt[[#This Row],[Base Year]]&amp;Debt[[#This Row],[DistrictNumber]],Debt[[Fiscal Year]:[Fiscal Year]]&amp;Debt[[DistrictNumber]:[DistrictNumber]],0),9)*$H845</f>
        <v>221583.92191146943</v>
      </c>
      <c r="J845" s="15">
        <f>IF(Debt[[#This Row],[Unadjusted Maximum Revenue]]/(Debt[[#This Row],[Proposed Taxable Valuation]]/1000)&gt;Debt[[#This Row],[Max Debt RATE]],Debt[[#This Row],[Max Debt RATE]],Debt[[#This Row],[Unadjusted Maximum Revenue]]/(Debt[[#This Row],[Proposed Taxable Valuation]]/1000))</f>
        <v>0.35621175172751252</v>
      </c>
      <c r="K845" s="26">
        <f>ROUND(Debt[[#This Row],[Proposed Taxable Valuation]]/1000*Debt[[#This Row],[Adjusted Rate]],0)</f>
        <v>221584</v>
      </c>
      <c r="L845" s="19">
        <f t="shared" si="78"/>
        <v>-87963.954279693775</v>
      </c>
      <c r="M845" s="17">
        <f t="shared" si="81"/>
        <v>-0.14140824827248749</v>
      </c>
      <c r="N845" s="2">
        <v>491282579.25534272</v>
      </c>
      <c r="O845">
        <f>INDEX($R$3:$T$335,MATCH(Debt[[#This Row],[DistrictNumber]],$R$3:$R$335,0),3)</f>
        <v>0.49762000000000001</v>
      </c>
      <c r="P845" s="9">
        <f t="shared" si="79"/>
        <v>244472.03708904365</v>
      </c>
    </row>
    <row r="846" spans="1:16" x14ac:dyDescent="0.35">
      <c r="A846" s="13">
        <v>2028</v>
      </c>
      <c r="B846" s="13">
        <f t="shared" si="77"/>
        <v>2027</v>
      </c>
      <c r="C846" t="s">
        <v>382</v>
      </c>
      <c r="D846" t="s">
        <v>383</v>
      </c>
      <c r="E846" s="5">
        <v>930489629.05441213</v>
      </c>
      <c r="F846" s="13">
        <f>INDEX($R$3:$T$335,MATCH(Debt[[#This Row],[DistrictNumber]],$R$3:$R$335,0),3)</f>
        <v>0</v>
      </c>
      <c r="G846" s="9">
        <f t="shared" si="80"/>
        <v>0</v>
      </c>
      <c r="H846" s="11">
        <v>1.02</v>
      </c>
      <c r="I846" s="12" cm="1">
        <f t="array" ref="I846">INDEX(Debt[],MATCH(Debt[[#This Row],[Base Year]]&amp;Debt[[#This Row],[DistrictNumber]],Debt[[Fiscal Year]:[Fiscal Year]]&amp;Debt[[DistrictNumber]:[DistrictNumber]],0),9)*$H846</f>
        <v>0</v>
      </c>
      <c r="J846" s="15">
        <f>IF(Debt[[#This Row],[Unadjusted Maximum Revenue]]/(Debt[[#This Row],[Proposed Taxable Valuation]]/1000)&gt;Debt[[#This Row],[Max Debt RATE]],Debt[[#This Row],[Max Debt RATE]],Debt[[#This Row],[Unadjusted Maximum Revenue]]/(Debt[[#This Row],[Proposed Taxable Valuation]]/1000))</f>
        <v>0</v>
      </c>
      <c r="K846" s="26">
        <f>ROUND(Debt[[#This Row],[Proposed Taxable Valuation]]/1000*Debt[[#This Row],[Adjusted Rate]],0)</f>
        <v>0</v>
      </c>
      <c r="L846" s="19">
        <f t="shared" si="78"/>
        <v>0</v>
      </c>
      <c r="M846" s="17">
        <f t="shared" si="81"/>
        <v>0</v>
      </c>
      <c r="N846" s="2">
        <v>739595262.9085927</v>
      </c>
      <c r="O846">
        <f>INDEX($R$3:$T$335,MATCH(Debt[[#This Row],[DistrictNumber]],$R$3:$R$335,0),3)</f>
        <v>0</v>
      </c>
      <c r="P846" s="9">
        <f t="shared" si="79"/>
        <v>0</v>
      </c>
    </row>
    <row r="847" spans="1:16" x14ac:dyDescent="0.35">
      <c r="A847" s="13">
        <v>2028</v>
      </c>
      <c r="B847" s="13">
        <f t="shared" si="77"/>
        <v>2027</v>
      </c>
      <c r="C847" t="s">
        <v>384</v>
      </c>
      <c r="D847" t="s">
        <v>385</v>
      </c>
      <c r="E847" s="5">
        <v>651392164.86624241</v>
      </c>
      <c r="F847" s="13">
        <f>INDEX($R$3:$T$335,MATCH(Debt[[#This Row],[DistrictNumber]],$R$3:$R$335,0),3)</f>
        <v>3.0295000000000001</v>
      </c>
      <c r="G847" s="9">
        <f t="shared" si="80"/>
        <v>1973392.5634622816</v>
      </c>
      <c r="H847" s="11">
        <v>1.02</v>
      </c>
      <c r="I847" s="12" cm="1">
        <f t="array" ref="I847">INDEX(Debt[],MATCH(Debt[[#This Row],[Base Year]]&amp;Debt[[#This Row],[DistrictNumber]],Debt[[Fiscal Year]:[Fiscal Year]]&amp;Debt[[DistrictNumber]:[DistrictNumber]],0),9)*$H847</f>
        <v>1371507.4464997645</v>
      </c>
      <c r="J847" s="15">
        <f>IF(Debt[[#This Row],[Unadjusted Maximum Revenue]]/(Debt[[#This Row],[Proposed Taxable Valuation]]/1000)&gt;Debt[[#This Row],[Max Debt RATE]],Debt[[#This Row],[Max Debt RATE]],Debt[[#This Row],[Unadjusted Maximum Revenue]]/(Debt[[#This Row],[Proposed Taxable Valuation]]/1000))</f>
        <v>2.1055019087946678</v>
      </c>
      <c r="K847" s="26">
        <f>ROUND(Debt[[#This Row],[Proposed Taxable Valuation]]/1000*Debt[[#This Row],[Adjusted Rate]],0)</f>
        <v>1371507</v>
      </c>
      <c r="L847" s="19">
        <f t="shared" si="78"/>
        <v>-601885.11696251715</v>
      </c>
      <c r="M847" s="17">
        <f t="shared" si="81"/>
        <v>-0.92399809120533227</v>
      </c>
      <c r="N847" s="2">
        <v>487258361.39499462</v>
      </c>
      <c r="O847">
        <f>INDEX($R$3:$T$335,MATCH(Debt[[#This Row],[DistrictNumber]],$R$3:$R$335,0),3)</f>
        <v>3.0295000000000001</v>
      </c>
      <c r="P847" s="9">
        <f t="shared" si="79"/>
        <v>1476149.2058461362</v>
      </c>
    </row>
    <row r="848" spans="1:16" x14ac:dyDescent="0.35">
      <c r="A848" s="13">
        <v>2028</v>
      </c>
      <c r="B848" s="13">
        <f t="shared" si="77"/>
        <v>2027</v>
      </c>
      <c r="C848" t="s">
        <v>386</v>
      </c>
      <c r="D848" t="s">
        <v>387</v>
      </c>
      <c r="E848" s="5">
        <v>111219161.580795</v>
      </c>
      <c r="F848" s="13">
        <f>INDEX($R$3:$T$335,MATCH(Debt[[#This Row],[DistrictNumber]],$R$3:$R$335,0),3)</f>
        <v>1.43431</v>
      </c>
      <c r="G848" s="9">
        <f t="shared" si="80"/>
        <v>159522.75564695007</v>
      </c>
      <c r="H848" s="11">
        <v>1.02</v>
      </c>
      <c r="I848" s="12" cm="1">
        <f t="array" ref="I848">INDEX(Debt[],MATCH(Debt[[#This Row],[Base Year]]&amp;Debt[[#This Row],[DistrictNumber]],Debt[[Fiscal Year]:[Fiscal Year]]&amp;Debt[[DistrictNumber]:[DistrictNumber]],0),9)*$H848</f>
        <v>134913.06904867385</v>
      </c>
      <c r="J848" s="15">
        <f>IF(Debt[[#This Row],[Unadjusted Maximum Revenue]]/(Debt[[#This Row],[Proposed Taxable Valuation]]/1000)&gt;Debt[[#This Row],[Max Debt RATE]],Debt[[#This Row],[Max Debt RATE]],Debt[[#This Row],[Unadjusted Maximum Revenue]]/(Debt[[#This Row],[Proposed Taxable Valuation]]/1000))</f>
        <v>1.2130379975096868</v>
      </c>
      <c r="K848" s="26">
        <f>ROUND(Debt[[#This Row],[Proposed Taxable Valuation]]/1000*Debt[[#This Row],[Adjusted Rate]],0)</f>
        <v>134913</v>
      </c>
      <c r="L848" s="19">
        <f t="shared" si="78"/>
        <v>-24609.686598276225</v>
      </c>
      <c r="M848" s="17">
        <f t="shared" si="81"/>
        <v>-0.2212720024903132</v>
      </c>
      <c r="N848" s="2">
        <v>94530601.424530804</v>
      </c>
      <c r="O848">
        <f>INDEX($R$3:$T$335,MATCH(Debt[[#This Row],[DistrictNumber]],$R$3:$R$335,0),3)</f>
        <v>1.43431</v>
      </c>
      <c r="P848" s="9">
        <f t="shared" si="79"/>
        <v>135586.18692921876</v>
      </c>
    </row>
    <row r="849" spans="1:16" x14ac:dyDescent="0.35">
      <c r="A849" s="13">
        <v>2028</v>
      </c>
      <c r="B849" s="13">
        <f t="shared" si="77"/>
        <v>2027</v>
      </c>
      <c r="C849" t="s">
        <v>388</v>
      </c>
      <c r="D849" t="s">
        <v>389</v>
      </c>
      <c r="E849" s="5">
        <v>2280740733.8911505</v>
      </c>
      <c r="F849" s="13">
        <f>INDEX($R$3:$T$335,MATCH(Debt[[#This Row],[DistrictNumber]],$R$3:$R$335,0),3)</f>
        <v>0</v>
      </c>
      <c r="G849" s="9">
        <f t="shared" si="80"/>
        <v>0</v>
      </c>
      <c r="H849" s="11">
        <v>1.02</v>
      </c>
      <c r="I849" s="12" cm="1">
        <f t="array" ref="I849">INDEX(Debt[],MATCH(Debt[[#This Row],[Base Year]]&amp;Debt[[#This Row],[DistrictNumber]],Debt[[Fiscal Year]:[Fiscal Year]]&amp;Debt[[DistrictNumber]:[DistrictNumber]],0),9)*$H849</f>
        <v>0</v>
      </c>
      <c r="J849" s="15">
        <f>IF(Debt[[#This Row],[Unadjusted Maximum Revenue]]/(Debt[[#This Row],[Proposed Taxable Valuation]]/1000)&gt;Debt[[#This Row],[Max Debt RATE]],Debt[[#This Row],[Max Debt RATE]],Debt[[#This Row],[Unadjusted Maximum Revenue]]/(Debt[[#This Row],[Proposed Taxable Valuation]]/1000))</f>
        <v>0</v>
      </c>
      <c r="K849" s="26">
        <f>ROUND(Debt[[#This Row],[Proposed Taxable Valuation]]/1000*Debt[[#This Row],[Adjusted Rate]],0)</f>
        <v>0</v>
      </c>
      <c r="L849" s="19">
        <f t="shared" si="78"/>
        <v>0</v>
      </c>
      <c r="M849" s="17">
        <f t="shared" si="81"/>
        <v>0</v>
      </c>
      <c r="N849" s="2">
        <v>1774835764.068486</v>
      </c>
      <c r="O849">
        <f>INDEX($R$3:$T$335,MATCH(Debt[[#This Row],[DistrictNumber]],$R$3:$R$335,0),3)</f>
        <v>0</v>
      </c>
      <c r="P849" s="9">
        <f t="shared" si="79"/>
        <v>0</v>
      </c>
    </row>
    <row r="850" spans="1:16" x14ac:dyDescent="0.35">
      <c r="A850" s="13">
        <v>2028</v>
      </c>
      <c r="B850" s="13">
        <f t="shared" si="77"/>
        <v>2027</v>
      </c>
      <c r="C850" t="s">
        <v>390</v>
      </c>
      <c r="D850" t="s">
        <v>391</v>
      </c>
      <c r="E850" s="5">
        <v>385457792.03769505</v>
      </c>
      <c r="F850" s="13">
        <f>INDEX($R$3:$T$335,MATCH(Debt[[#This Row],[DistrictNumber]],$R$3:$R$335,0),3)</f>
        <v>0</v>
      </c>
      <c r="G850" s="9">
        <f t="shared" si="80"/>
        <v>0</v>
      </c>
      <c r="H850" s="11">
        <v>1.02</v>
      </c>
      <c r="I850" s="12" cm="1">
        <f t="array" ref="I850">INDEX(Debt[],MATCH(Debt[[#This Row],[Base Year]]&amp;Debt[[#This Row],[DistrictNumber]],Debt[[Fiscal Year]:[Fiscal Year]]&amp;Debt[[DistrictNumber]:[DistrictNumber]],0),9)*$H850</f>
        <v>0</v>
      </c>
      <c r="J850" s="15">
        <f>IF(Debt[[#This Row],[Unadjusted Maximum Revenue]]/(Debt[[#This Row],[Proposed Taxable Valuation]]/1000)&gt;Debt[[#This Row],[Max Debt RATE]],Debt[[#This Row],[Max Debt RATE]],Debt[[#This Row],[Unadjusted Maximum Revenue]]/(Debt[[#This Row],[Proposed Taxable Valuation]]/1000))</f>
        <v>0</v>
      </c>
      <c r="K850" s="26">
        <f>ROUND(Debt[[#This Row],[Proposed Taxable Valuation]]/1000*Debt[[#This Row],[Adjusted Rate]],0)</f>
        <v>0</v>
      </c>
      <c r="L850" s="19">
        <f t="shared" si="78"/>
        <v>0</v>
      </c>
      <c r="M850" s="17">
        <f t="shared" si="81"/>
        <v>0</v>
      </c>
      <c r="N850" s="2">
        <v>320248482.33628434</v>
      </c>
      <c r="O850">
        <f>INDEX($R$3:$T$335,MATCH(Debt[[#This Row],[DistrictNumber]],$R$3:$R$335,0),3)</f>
        <v>0</v>
      </c>
      <c r="P850" s="9">
        <f t="shared" si="79"/>
        <v>0</v>
      </c>
    </row>
    <row r="851" spans="1:16" x14ac:dyDescent="0.35">
      <c r="A851" s="13">
        <v>2028</v>
      </c>
      <c r="B851" s="13">
        <f t="shared" si="77"/>
        <v>2027</v>
      </c>
      <c r="C851" t="s">
        <v>392</v>
      </c>
      <c r="D851" t="s">
        <v>393</v>
      </c>
      <c r="E851" s="5">
        <v>904339261.28720069</v>
      </c>
      <c r="F851" s="13">
        <f>INDEX($R$3:$T$335,MATCH(Debt[[#This Row],[DistrictNumber]],$R$3:$R$335,0),3)</f>
        <v>1.3877900000000001</v>
      </c>
      <c r="G851" s="9">
        <f t="shared" si="80"/>
        <v>1255032.9834217643</v>
      </c>
      <c r="H851" s="11">
        <v>1.02</v>
      </c>
      <c r="I851" s="12" cm="1">
        <f t="array" ref="I851">INDEX(Debt[],MATCH(Debt[[#This Row],[Base Year]]&amp;Debt[[#This Row],[DistrictNumber]],Debt[[Fiscal Year]:[Fiscal Year]]&amp;Debt[[DistrictNumber]:[DistrictNumber]],0),9)*$H851</f>
        <v>938366.34204511542</v>
      </c>
      <c r="J851" s="15">
        <f>IF(Debt[[#This Row],[Unadjusted Maximum Revenue]]/(Debt[[#This Row],[Proposed Taxable Valuation]]/1000)&gt;Debt[[#This Row],[Max Debt RATE]],Debt[[#This Row],[Max Debt RATE]],Debt[[#This Row],[Unadjusted Maximum Revenue]]/(Debt[[#This Row],[Proposed Taxable Valuation]]/1000))</f>
        <v>1.0376264552635721</v>
      </c>
      <c r="K851" s="26">
        <f>ROUND(Debt[[#This Row],[Proposed Taxable Valuation]]/1000*Debt[[#This Row],[Adjusted Rate]],0)</f>
        <v>938366</v>
      </c>
      <c r="L851" s="19">
        <f t="shared" si="78"/>
        <v>-316666.64137664891</v>
      </c>
      <c r="M851" s="17">
        <f t="shared" si="81"/>
        <v>-0.35016354473642797</v>
      </c>
      <c r="N851" s="2">
        <v>714866499.07034528</v>
      </c>
      <c r="O851">
        <f>INDEX($R$3:$T$335,MATCH(Debt[[#This Row],[DistrictNumber]],$R$3:$R$335,0),3)</f>
        <v>1.3877900000000001</v>
      </c>
      <c r="P851" s="9">
        <f t="shared" si="79"/>
        <v>992084.57874483452</v>
      </c>
    </row>
    <row r="852" spans="1:16" x14ac:dyDescent="0.35">
      <c r="A852" s="13">
        <v>2028</v>
      </c>
      <c r="B852" s="13">
        <f t="shared" si="77"/>
        <v>2027</v>
      </c>
      <c r="C852" t="s">
        <v>394</v>
      </c>
      <c r="D852" t="s">
        <v>395</v>
      </c>
      <c r="E852" s="5">
        <v>757332080.11361694</v>
      </c>
      <c r="F852" s="13">
        <f>INDEX($R$3:$T$335,MATCH(Debt[[#This Row],[DistrictNumber]],$R$3:$R$335,0),3)</f>
        <v>1.6032900000000001</v>
      </c>
      <c r="G852" s="9">
        <f t="shared" si="80"/>
        <v>1214222.950725361</v>
      </c>
      <c r="H852" s="11">
        <v>1.02</v>
      </c>
      <c r="I852" s="12" cm="1">
        <f t="array" ref="I852">INDEX(Debt[],MATCH(Debt[[#This Row],[Base Year]]&amp;Debt[[#This Row],[DistrictNumber]],Debt[[Fiscal Year]:[Fiscal Year]]&amp;Debt[[DistrictNumber]:[DistrictNumber]],0),9)*$H852</f>
        <v>1023194.0612474021</v>
      </c>
      <c r="J852" s="15">
        <f>IF(Debt[[#This Row],[Unadjusted Maximum Revenue]]/(Debt[[#This Row],[Proposed Taxable Valuation]]/1000)&gt;Debt[[#This Row],[Max Debt RATE]],Debt[[#This Row],[Max Debt RATE]],Debt[[#This Row],[Unadjusted Maximum Revenue]]/(Debt[[#This Row],[Proposed Taxable Valuation]]/1000))</f>
        <v>1.351050732056537</v>
      </c>
      <c r="K852" s="26">
        <f>ROUND(Debt[[#This Row],[Proposed Taxable Valuation]]/1000*Debt[[#This Row],[Adjusted Rate]],0)</f>
        <v>1023194</v>
      </c>
      <c r="L852" s="19">
        <f t="shared" si="78"/>
        <v>-191028.8894779589</v>
      </c>
      <c r="M852" s="17">
        <f t="shared" si="81"/>
        <v>-0.25223926794346307</v>
      </c>
      <c r="N852" s="2">
        <v>642876521.07304645</v>
      </c>
      <c r="O852">
        <f>INDEX($R$3:$T$335,MATCH(Debt[[#This Row],[DistrictNumber]],$R$3:$R$335,0),3)</f>
        <v>1.6032900000000001</v>
      </c>
      <c r="P852" s="9">
        <f t="shared" si="79"/>
        <v>1030717.4974712047</v>
      </c>
    </row>
    <row r="853" spans="1:16" x14ac:dyDescent="0.35">
      <c r="A853" s="13">
        <v>2028</v>
      </c>
      <c r="B853" s="13">
        <f t="shared" si="77"/>
        <v>2027</v>
      </c>
      <c r="C853" t="s">
        <v>396</v>
      </c>
      <c r="D853" t="s">
        <v>397</v>
      </c>
      <c r="E853" s="5">
        <v>201617869.03062409</v>
      </c>
      <c r="F853" s="13">
        <f>INDEX($R$3:$T$335,MATCH(Debt[[#This Row],[DistrictNumber]],$R$3:$R$335,0),3)</f>
        <v>2.5142199999999999</v>
      </c>
      <c r="G853" s="9">
        <f t="shared" si="80"/>
        <v>506911.6786741757</v>
      </c>
      <c r="H853" s="11">
        <v>1.02</v>
      </c>
      <c r="I853" s="12" cm="1">
        <f t="array" ref="I853">INDEX(Debt[],MATCH(Debt[[#This Row],[Base Year]]&amp;Debt[[#This Row],[DistrictNumber]],Debt[[Fiscal Year]:[Fiscal Year]]&amp;Debt[[DistrictNumber]:[DistrictNumber]],0),9)*$H853</f>
        <v>390672.20268385491</v>
      </c>
      <c r="J853" s="15">
        <f>IF(Debt[[#This Row],[Unadjusted Maximum Revenue]]/(Debt[[#This Row],[Proposed Taxable Valuation]]/1000)&gt;Debt[[#This Row],[Max Debt RATE]],Debt[[#This Row],[Max Debt RATE]],Debt[[#This Row],[Unadjusted Maximum Revenue]]/(Debt[[#This Row],[Proposed Taxable Valuation]]/1000))</f>
        <v>1.9376863993365341</v>
      </c>
      <c r="K853" s="26">
        <f>ROUND(Debt[[#This Row],[Proposed Taxable Valuation]]/1000*Debt[[#This Row],[Adjusted Rate]],0)</f>
        <v>390672</v>
      </c>
      <c r="L853" s="19">
        <f t="shared" si="78"/>
        <v>-116239.47599032079</v>
      </c>
      <c r="M853" s="17">
        <f t="shared" si="81"/>
        <v>-0.57653360066346582</v>
      </c>
      <c r="N853" s="2">
        <v>158944754.50641084</v>
      </c>
      <c r="O853">
        <f>INDEX($R$3:$T$335,MATCH(Debt[[#This Row],[DistrictNumber]],$R$3:$R$335,0),3)</f>
        <v>2.5142199999999999</v>
      </c>
      <c r="P853" s="9">
        <f t="shared" si="79"/>
        <v>399622.08067510824</v>
      </c>
    </row>
    <row r="854" spans="1:16" x14ac:dyDescent="0.35">
      <c r="A854" s="13">
        <v>2028</v>
      </c>
      <c r="B854" s="13">
        <f t="shared" si="77"/>
        <v>2027</v>
      </c>
      <c r="C854" t="s">
        <v>398</v>
      </c>
      <c r="D854" t="s">
        <v>399</v>
      </c>
      <c r="E854" s="5">
        <v>402918104.77544016</v>
      </c>
      <c r="F854" s="13">
        <f>INDEX($R$3:$T$335,MATCH(Debt[[#This Row],[DistrictNumber]],$R$3:$R$335,0),3)</f>
        <v>2.31366</v>
      </c>
      <c r="G854" s="9">
        <f t="shared" si="80"/>
        <v>932215.50229474495</v>
      </c>
      <c r="H854" s="11">
        <v>1.02</v>
      </c>
      <c r="I854" s="12" cm="1">
        <f t="array" ref="I854">INDEX(Debt[],MATCH(Debt[[#This Row],[Base Year]]&amp;Debt[[#This Row],[DistrictNumber]],Debt[[Fiscal Year]:[Fiscal Year]]&amp;Debt[[DistrictNumber]:[DistrictNumber]],0),9)*$H854</f>
        <v>862966.58952774154</v>
      </c>
      <c r="J854" s="15">
        <f>IF(Debt[[#This Row],[Unadjusted Maximum Revenue]]/(Debt[[#This Row],[Proposed Taxable Valuation]]/1000)&gt;Debt[[#This Row],[Max Debt RATE]],Debt[[#This Row],[Max Debt RATE]],Debt[[#This Row],[Unadjusted Maximum Revenue]]/(Debt[[#This Row],[Proposed Taxable Valuation]]/1000))</f>
        <v>2.1417915434917023</v>
      </c>
      <c r="K854" s="26">
        <f>ROUND(Debt[[#This Row],[Proposed Taxable Valuation]]/1000*Debt[[#This Row],[Adjusted Rate]],0)</f>
        <v>862967</v>
      </c>
      <c r="L854" s="19">
        <f t="shared" si="78"/>
        <v>-69248.912767003407</v>
      </c>
      <c r="M854" s="17">
        <f t="shared" si="81"/>
        <v>-0.17186845650829774</v>
      </c>
      <c r="N854" s="2">
        <v>367776245.93070328</v>
      </c>
      <c r="O854">
        <f>INDEX($R$3:$T$335,MATCH(Debt[[#This Row],[DistrictNumber]],$R$3:$R$335,0),3)</f>
        <v>2.31366</v>
      </c>
      <c r="P854" s="9">
        <f t="shared" si="79"/>
        <v>850909.18916003103</v>
      </c>
    </row>
    <row r="855" spans="1:16" x14ac:dyDescent="0.35">
      <c r="A855" s="13">
        <v>2028</v>
      </c>
      <c r="B855" s="13">
        <f t="shared" si="77"/>
        <v>2027</v>
      </c>
      <c r="C855" t="s">
        <v>400</v>
      </c>
      <c r="D855" t="s">
        <v>401</v>
      </c>
      <c r="E855" s="5">
        <v>1568966606.932559</v>
      </c>
      <c r="F855" s="13">
        <f>INDEX($R$3:$T$335,MATCH(Debt[[#This Row],[DistrictNumber]],$R$3:$R$335,0),3)</f>
        <v>2.4491700000000001</v>
      </c>
      <c r="G855" s="9">
        <f t="shared" si="80"/>
        <v>3842665.9447010159</v>
      </c>
      <c r="H855" s="11">
        <v>1.02</v>
      </c>
      <c r="I855" s="12" cm="1">
        <f t="array" ref="I855">INDEX(Debt[],MATCH(Debt[[#This Row],[Base Year]]&amp;Debt[[#This Row],[DistrictNumber]],Debt[[Fiscal Year]:[Fiscal Year]]&amp;Debt[[DistrictNumber]:[DistrictNumber]],0),9)*$H855</f>
        <v>2860113.7727127085</v>
      </c>
      <c r="J855" s="15">
        <f>IF(Debt[[#This Row],[Unadjusted Maximum Revenue]]/(Debt[[#This Row],[Proposed Taxable Valuation]]/1000)&gt;Debt[[#This Row],[Max Debt RATE]],Debt[[#This Row],[Max Debt RATE]],Debt[[#This Row],[Unadjusted Maximum Revenue]]/(Debt[[#This Row],[Proposed Taxable Valuation]]/1000))</f>
        <v>1.8229283912577552</v>
      </c>
      <c r="K855" s="26">
        <f>ROUND(Debt[[#This Row],[Proposed Taxable Valuation]]/1000*Debt[[#This Row],[Adjusted Rate]],0)</f>
        <v>2860114</v>
      </c>
      <c r="L855" s="19">
        <f t="shared" si="78"/>
        <v>-982552.1719883075</v>
      </c>
      <c r="M855" s="17">
        <f t="shared" si="81"/>
        <v>-0.62624160874224488</v>
      </c>
      <c r="N855" s="2">
        <v>1224507192.3571057</v>
      </c>
      <c r="O855">
        <f>INDEX($R$3:$T$335,MATCH(Debt[[#This Row],[DistrictNumber]],$R$3:$R$335,0),3)</f>
        <v>2.4491700000000001</v>
      </c>
      <c r="P855" s="9">
        <f t="shared" si="79"/>
        <v>2999026.2803052524</v>
      </c>
    </row>
    <row r="856" spans="1:16" x14ac:dyDescent="0.35">
      <c r="A856" s="13">
        <v>2028</v>
      </c>
      <c r="B856" s="13">
        <f t="shared" si="77"/>
        <v>2027</v>
      </c>
      <c r="C856" t="s">
        <v>402</v>
      </c>
      <c r="D856" t="s">
        <v>403</v>
      </c>
      <c r="E856" s="5">
        <v>465441077.81771868</v>
      </c>
      <c r="F856" s="13">
        <f>INDEX($R$3:$T$335,MATCH(Debt[[#This Row],[DistrictNumber]],$R$3:$R$335,0),3)</f>
        <v>2.6997399999999998</v>
      </c>
      <c r="G856" s="9">
        <f t="shared" si="80"/>
        <v>1256569.8954276077</v>
      </c>
      <c r="H856" s="11">
        <v>1.02</v>
      </c>
      <c r="I856" s="12" cm="1">
        <f t="array" ref="I856">INDEX(Debt[],MATCH(Debt[[#This Row],[Base Year]]&amp;Debt[[#This Row],[DistrictNumber]],Debt[[Fiscal Year]:[Fiscal Year]]&amp;Debt[[DistrictNumber]:[DistrictNumber]],0),9)*$H856</f>
        <v>1028507.8148995459</v>
      </c>
      <c r="J856" s="15">
        <f>IF(Debt[[#This Row],[Unadjusted Maximum Revenue]]/(Debt[[#This Row],[Proposed Taxable Valuation]]/1000)&gt;Debt[[#This Row],[Max Debt RATE]],Debt[[#This Row],[Max Debt RATE]],Debt[[#This Row],[Unadjusted Maximum Revenue]]/(Debt[[#This Row],[Proposed Taxable Valuation]]/1000))</f>
        <v>2.2097486962728756</v>
      </c>
      <c r="K856" s="26">
        <f>ROUND(Debt[[#This Row],[Proposed Taxable Valuation]]/1000*Debt[[#This Row],[Adjusted Rate]],0)</f>
        <v>1028508</v>
      </c>
      <c r="L856" s="19">
        <f t="shared" si="78"/>
        <v>-228062.08052806184</v>
      </c>
      <c r="M856" s="17">
        <f t="shared" si="81"/>
        <v>-0.48999130372712418</v>
      </c>
      <c r="N856" s="2">
        <v>403076329.77247417</v>
      </c>
      <c r="O856">
        <f>INDEX($R$3:$T$335,MATCH(Debt[[#This Row],[DistrictNumber]],$R$3:$R$335,0),3)</f>
        <v>2.6997399999999998</v>
      </c>
      <c r="P856" s="9">
        <f t="shared" si="79"/>
        <v>1088201.2905399394</v>
      </c>
    </row>
    <row r="857" spans="1:16" x14ac:dyDescent="0.35">
      <c r="A857" s="13">
        <v>2028</v>
      </c>
      <c r="B857" s="13">
        <f t="shared" si="77"/>
        <v>2027</v>
      </c>
      <c r="C857" t="s">
        <v>404</v>
      </c>
      <c r="D857" t="s">
        <v>405</v>
      </c>
      <c r="E857" s="5">
        <v>384314721.86915499</v>
      </c>
      <c r="F857" s="13">
        <f>INDEX($R$3:$T$335,MATCH(Debt[[#This Row],[DistrictNumber]],$R$3:$R$335,0),3)</f>
        <v>0</v>
      </c>
      <c r="G857" s="9">
        <f t="shared" si="80"/>
        <v>0</v>
      </c>
      <c r="H857" s="11">
        <v>1.02</v>
      </c>
      <c r="I857" s="12" cm="1">
        <f t="array" ref="I857">INDEX(Debt[],MATCH(Debt[[#This Row],[Base Year]]&amp;Debt[[#This Row],[DistrictNumber]],Debt[[Fiscal Year]:[Fiscal Year]]&amp;Debt[[DistrictNumber]:[DistrictNumber]],0),9)*$H857</f>
        <v>0</v>
      </c>
      <c r="J857" s="15">
        <f>IF(Debt[[#This Row],[Unadjusted Maximum Revenue]]/(Debt[[#This Row],[Proposed Taxable Valuation]]/1000)&gt;Debt[[#This Row],[Max Debt RATE]],Debt[[#This Row],[Max Debt RATE]],Debt[[#This Row],[Unadjusted Maximum Revenue]]/(Debt[[#This Row],[Proposed Taxable Valuation]]/1000))</f>
        <v>0</v>
      </c>
      <c r="K857" s="26">
        <f>ROUND(Debt[[#This Row],[Proposed Taxable Valuation]]/1000*Debt[[#This Row],[Adjusted Rate]],0)</f>
        <v>0</v>
      </c>
      <c r="L857" s="19">
        <f t="shared" si="78"/>
        <v>0</v>
      </c>
      <c r="M857" s="17">
        <f t="shared" si="81"/>
        <v>0</v>
      </c>
      <c r="N857" s="2">
        <v>331424801.08786219</v>
      </c>
      <c r="O857">
        <f>INDEX($R$3:$T$335,MATCH(Debt[[#This Row],[DistrictNumber]],$R$3:$R$335,0),3)</f>
        <v>0</v>
      </c>
      <c r="P857" s="9">
        <f t="shared" si="79"/>
        <v>0</v>
      </c>
    </row>
    <row r="858" spans="1:16" x14ac:dyDescent="0.35">
      <c r="A858" s="13">
        <v>2028</v>
      </c>
      <c r="B858" s="13">
        <f t="shared" si="77"/>
        <v>2027</v>
      </c>
      <c r="C858" t="s">
        <v>406</v>
      </c>
      <c r="D858" t="s">
        <v>407</v>
      </c>
      <c r="E858" s="5">
        <v>537934168.63928497</v>
      </c>
      <c r="F858" s="13">
        <f>INDEX($R$3:$T$335,MATCH(Debt[[#This Row],[DistrictNumber]],$R$3:$R$335,0),3)</f>
        <v>0</v>
      </c>
      <c r="G858" s="9">
        <f t="shared" si="80"/>
        <v>0</v>
      </c>
      <c r="H858" s="11">
        <v>1.02</v>
      </c>
      <c r="I858" s="12" cm="1">
        <f t="array" ref="I858">INDEX(Debt[],MATCH(Debt[[#This Row],[Base Year]]&amp;Debt[[#This Row],[DistrictNumber]],Debt[[Fiscal Year]:[Fiscal Year]]&amp;Debt[[DistrictNumber]:[DistrictNumber]],0),9)*$H858</f>
        <v>0</v>
      </c>
      <c r="J858" s="15">
        <f>IF(Debt[[#This Row],[Unadjusted Maximum Revenue]]/(Debt[[#This Row],[Proposed Taxable Valuation]]/1000)&gt;Debt[[#This Row],[Max Debt RATE]],Debt[[#This Row],[Max Debt RATE]],Debt[[#This Row],[Unadjusted Maximum Revenue]]/(Debt[[#This Row],[Proposed Taxable Valuation]]/1000))</f>
        <v>0</v>
      </c>
      <c r="K858" s="26">
        <f>ROUND(Debt[[#This Row],[Proposed Taxable Valuation]]/1000*Debt[[#This Row],[Adjusted Rate]],0)</f>
        <v>0</v>
      </c>
      <c r="L858" s="19">
        <f t="shared" si="78"/>
        <v>0</v>
      </c>
      <c r="M858" s="17">
        <f t="shared" si="81"/>
        <v>0</v>
      </c>
      <c r="N858" s="2">
        <v>453210777.59536821</v>
      </c>
      <c r="O858">
        <f>INDEX($R$3:$T$335,MATCH(Debt[[#This Row],[DistrictNumber]],$R$3:$R$335,0),3)</f>
        <v>0</v>
      </c>
      <c r="P858" s="9">
        <f t="shared" si="79"/>
        <v>0</v>
      </c>
    </row>
    <row r="859" spans="1:16" x14ac:dyDescent="0.35">
      <c r="A859" s="13">
        <v>2028</v>
      </c>
      <c r="B859" s="13">
        <f t="shared" si="77"/>
        <v>2027</v>
      </c>
      <c r="C859" t="s">
        <v>408</v>
      </c>
      <c r="D859" t="s">
        <v>409</v>
      </c>
      <c r="E859" s="5">
        <v>703226336.50142753</v>
      </c>
      <c r="F859" s="13">
        <f>INDEX($R$3:$T$335,MATCH(Debt[[#This Row],[DistrictNumber]],$R$3:$R$335,0),3)</f>
        <v>0</v>
      </c>
      <c r="G859" s="9">
        <f t="shared" si="80"/>
        <v>0</v>
      </c>
      <c r="H859" s="11">
        <v>1.02</v>
      </c>
      <c r="I859" s="12" cm="1">
        <f t="array" ref="I859">INDEX(Debt[],MATCH(Debt[[#This Row],[Base Year]]&amp;Debt[[#This Row],[DistrictNumber]],Debt[[Fiscal Year]:[Fiscal Year]]&amp;Debt[[DistrictNumber]:[DistrictNumber]],0),9)*$H859</f>
        <v>0</v>
      </c>
      <c r="J859" s="15">
        <f>IF(Debt[[#This Row],[Unadjusted Maximum Revenue]]/(Debt[[#This Row],[Proposed Taxable Valuation]]/1000)&gt;Debt[[#This Row],[Max Debt RATE]],Debt[[#This Row],[Max Debt RATE]],Debt[[#This Row],[Unadjusted Maximum Revenue]]/(Debt[[#This Row],[Proposed Taxable Valuation]]/1000))</f>
        <v>0</v>
      </c>
      <c r="K859" s="26">
        <f>ROUND(Debt[[#This Row],[Proposed Taxable Valuation]]/1000*Debt[[#This Row],[Adjusted Rate]],0)</f>
        <v>0</v>
      </c>
      <c r="L859" s="19">
        <f t="shared" si="78"/>
        <v>0</v>
      </c>
      <c r="M859" s="17">
        <f t="shared" si="81"/>
        <v>0</v>
      </c>
      <c r="N859" s="2">
        <v>580273441.27528095</v>
      </c>
      <c r="O859">
        <f>INDEX($R$3:$T$335,MATCH(Debt[[#This Row],[DistrictNumber]],$R$3:$R$335,0),3)</f>
        <v>0</v>
      </c>
      <c r="P859" s="9">
        <f t="shared" si="79"/>
        <v>0</v>
      </c>
    </row>
    <row r="860" spans="1:16" x14ac:dyDescent="0.35">
      <c r="A860" s="13">
        <v>2028</v>
      </c>
      <c r="B860" s="13">
        <f t="shared" si="77"/>
        <v>2027</v>
      </c>
      <c r="C860" t="s">
        <v>410</v>
      </c>
      <c r="D860" t="s">
        <v>411</v>
      </c>
      <c r="E860" s="5">
        <v>611946811.97634304</v>
      </c>
      <c r="F860" s="13">
        <f>INDEX($R$3:$T$335,MATCH(Debt[[#This Row],[DistrictNumber]],$R$3:$R$335,0),3)</f>
        <v>0</v>
      </c>
      <c r="G860" s="9">
        <f t="shared" si="80"/>
        <v>0</v>
      </c>
      <c r="H860" s="11">
        <v>1.02</v>
      </c>
      <c r="I860" s="12" cm="1">
        <f t="array" ref="I860">INDEX(Debt[],MATCH(Debt[[#This Row],[Base Year]]&amp;Debt[[#This Row],[DistrictNumber]],Debt[[Fiscal Year]:[Fiscal Year]]&amp;Debt[[DistrictNumber]:[DistrictNumber]],0),9)*$H860</f>
        <v>0</v>
      </c>
      <c r="J860" s="15">
        <f>IF(Debt[[#This Row],[Unadjusted Maximum Revenue]]/(Debt[[#This Row],[Proposed Taxable Valuation]]/1000)&gt;Debt[[#This Row],[Max Debt RATE]],Debt[[#This Row],[Max Debt RATE]],Debt[[#This Row],[Unadjusted Maximum Revenue]]/(Debt[[#This Row],[Proposed Taxable Valuation]]/1000))</f>
        <v>0</v>
      </c>
      <c r="K860" s="26">
        <f>ROUND(Debt[[#This Row],[Proposed Taxable Valuation]]/1000*Debt[[#This Row],[Adjusted Rate]],0)</f>
        <v>0</v>
      </c>
      <c r="L860" s="19">
        <f t="shared" si="78"/>
        <v>0</v>
      </c>
      <c r="M860" s="17">
        <f t="shared" si="81"/>
        <v>0</v>
      </c>
      <c r="N860" s="2">
        <v>561339798.14792871</v>
      </c>
      <c r="O860">
        <f>INDEX($R$3:$T$335,MATCH(Debt[[#This Row],[DistrictNumber]],$R$3:$R$335,0),3)</f>
        <v>0</v>
      </c>
      <c r="P860" s="9">
        <f t="shared" si="79"/>
        <v>0</v>
      </c>
    </row>
    <row r="861" spans="1:16" x14ac:dyDescent="0.35">
      <c r="A861" s="13">
        <v>2028</v>
      </c>
      <c r="B861" s="13">
        <f t="shared" si="77"/>
        <v>2027</v>
      </c>
      <c r="C861" t="s">
        <v>412</v>
      </c>
      <c r="D861" t="s">
        <v>413</v>
      </c>
      <c r="E861" s="5">
        <v>376516767.02904499</v>
      </c>
      <c r="F861" s="13">
        <f>INDEX($R$3:$T$335,MATCH(Debt[[#This Row],[DistrictNumber]],$R$3:$R$335,0),3)</f>
        <v>0</v>
      </c>
      <c r="G861" s="9">
        <f t="shared" si="80"/>
        <v>0</v>
      </c>
      <c r="H861" s="11">
        <v>1.02</v>
      </c>
      <c r="I861" s="12" cm="1">
        <f t="array" ref="I861">INDEX(Debt[],MATCH(Debt[[#This Row],[Base Year]]&amp;Debt[[#This Row],[DistrictNumber]],Debt[[Fiscal Year]:[Fiscal Year]]&amp;Debt[[DistrictNumber]:[DistrictNumber]],0),9)*$H861</f>
        <v>0</v>
      </c>
      <c r="J861" s="15">
        <f>IF(Debt[[#This Row],[Unadjusted Maximum Revenue]]/(Debt[[#This Row],[Proposed Taxable Valuation]]/1000)&gt;Debt[[#This Row],[Max Debt RATE]],Debt[[#This Row],[Max Debt RATE]],Debt[[#This Row],[Unadjusted Maximum Revenue]]/(Debt[[#This Row],[Proposed Taxable Valuation]]/1000))</f>
        <v>0</v>
      </c>
      <c r="K861" s="26">
        <f>ROUND(Debt[[#This Row],[Proposed Taxable Valuation]]/1000*Debt[[#This Row],[Adjusted Rate]],0)</f>
        <v>0</v>
      </c>
      <c r="L861" s="19">
        <f t="shared" si="78"/>
        <v>0</v>
      </c>
      <c r="M861" s="17">
        <f t="shared" si="81"/>
        <v>0</v>
      </c>
      <c r="N861" s="2">
        <v>348525598.19286704</v>
      </c>
      <c r="O861">
        <f>INDEX($R$3:$T$335,MATCH(Debt[[#This Row],[DistrictNumber]],$R$3:$R$335,0),3)</f>
        <v>0</v>
      </c>
      <c r="P861" s="9">
        <f t="shared" si="79"/>
        <v>0</v>
      </c>
    </row>
    <row r="862" spans="1:16" x14ac:dyDescent="0.35">
      <c r="A862" s="13">
        <v>2028</v>
      </c>
      <c r="B862" s="13">
        <f t="shared" si="77"/>
        <v>2027</v>
      </c>
      <c r="C862" t="s">
        <v>414</v>
      </c>
      <c r="D862" t="s">
        <v>415</v>
      </c>
      <c r="E862" s="5">
        <v>376462201.94161999</v>
      </c>
      <c r="F862" s="13">
        <f>INDEX($R$3:$T$335,MATCH(Debt[[#This Row],[DistrictNumber]],$R$3:$R$335,0),3)</f>
        <v>2.5779100000000001</v>
      </c>
      <c r="G862" s="9">
        <f t="shared" si="80"/>
        <v>970485.67500732164</v>
      </c>
      <c r="H862" s="11">
        <v>1.02</v>
      </c>
      <c r="I862" s="12" cm="1">
        <f t="array" ref="I862">INDEX(Debt[],MATCH(Debt[[#This Row],[Base Year]]&amp;Debt[[#This Row],[DistrictNumber]],Debt[[Fiscal Year]:[Fiscal Year]]&amp;Debt[[DistrictNumber]:[DistrictNumber]],0),9)*$H862</f>
        <v>795349.35223615891</v>
      </c>
      <c r="J862" s="15">
        <f>IF(Debt[[#This Row],[Unadjusted Maximum Revenue]]/(Debt[[#This Row],[Proposed Taxable Valuation]]/1000)&gt;Debt[[#This Row],[Max Debt RATE]],Debt[[#This Row],[Max Debt RATE]],Debt[[#This Row],[Unadjusted Maximum Revenue]]/(Debt[[#This Row],[Proposed Taxable Valuation]]/1000))</f>
        <v>2.1126937794395042</v>
      </c>
      <c r="K862" s="26">
        <f>ROUND(Debt[[#This Row],[Proposed Taxable Valuation]]/1000*Debt[[#This Row],[Adjusted Rate]],0)</f>
        <v>795349</v>
      </c>
      <c r="L862" s="19">
        <f t="shared" si="78"/>
        <v>-175136.32277116273</v>
      </c>
      <c r="M862" s="17">
        <f t="shared" si="81"/>
        <v>-0.46521622056049594</v>
      </c>
      <c r="N862" s="2">
        <v>308786936.56529558</v>
      </c>
      <c r="O862">
        <f>INDEX($R$3:$T$335,MATCH(Debt[[#This Row],[DistrictNumber]],$R$3:$R$335,0),3)</f>
        <v>2.5779100000000001</v>
      </c>
      <c r="P862" s="9">
        <f t="shared" si="79"/>
        <v>796024.93164104107</v>
      </c>
    </row>
    <row r="863" spans="1:16" x14ac:dyDescent="0.35">
      <c r="A863" s="13">
        <v>2028</v>
      </c>
      <c r="B863" s="13">
        <f t="shared" si="77"/>
        <v>2027</v>
      </c>
      <c r="C863" t="s">
        <v>416</v>
      </c>
      <c r="D863" t="s">
        <v>417</v>
      </c>
      <c r="E863" s="5">
        <v>455009110.10074705</v>
      </c>
      <c r="F863" s="13">
        <f>INDEX($R$3:$T$335,MATCH(Debt[[#This Row],[DistrictNumber]],$R$3:$R$335,0),3)</f>
        <v>2.6950799999999999</v>
      </c>
      <c r="G863" s="9">
        <f t="shared" si="80"/>
        <v>1226285.9524503213</v>
      </c>
      <c r="H863" s="11">
        <v>1.02</v>
      </c>
      <c r="I863" s="12" cm="1">
        <f t="array" ref="I863">INDEX(Debt[],MATCH(Debt[[#This Row],[Base Year]]&amp;Debt[[#This Row],[DistrictNumber]],Debt[[Fiscal Year]:[Fiscal Year]]&amp;Debt[[DistrictNumber]:[DistrictNumber]],0),9)*$H863</f>
        <v>1061521.428081187</v>
      </c>
      <c r="J863" s="15">
        <f>IF(Debt[[#This Row],[Unadjusted Maximum Revenue]]/(Debt[[#This Row],[Proposed Taxable Valuation]]/1000)&gt;Debt[[#This Row],[Max Debt RATE]],Debt[[#This Row],[Max Debt RATE]],Debt[[#This Row],[Unadjusted Maximum Revenue]]/(Debt[[#This Row],[Proposed Taxable Valuation]]/1000))</f>
        <v>2.3329674165120506</v>
      </c>
      <c r="K863" s="26">
        <f>ROUND(Debt[[#This Row],[Proposed Taxable Valuation]]/1000*Debt[[#This Row],[Adjusted Rate]],0)</f>
        <v>1061521</v>
      </c>
      <c r="L863" s="19">
        <f t="shared" si="78"/>
        <v>-164764.52436913433</v>
      </c>
      <c r="M863" s="17">
        <f t="shared" si="81"/>
        <v>-0.36211258348794928</v>
      </c>
      <c r="N863" s="2">
        <v>407854344.86089396</v>
      </c>
      <c r="O863">
        <f>INDEX($R$3:$T$335,MATCH(Debt[[#This Row],[DistrictNumber]],$R$3:$R$335,0),3)</f>
        <v>2.6950799999999999</v>
      </c>
      <c r="P863" s="9">
        <f t="shared" si="79"/>
        <v>1099200.0877476982</v>
      </c>
    </row>
    <row r="864" spans="1:16" x14ac:dyDescent="0.35">
      <c r="A864" s="13">
        <v>2028</v>
      </c>
      <c r="B864" s="13">
        <f t="shared" si="77"/>
        <v>2027</v>
      </c>
      <c r="C864" t="s">
        <v>418</v>
      </c>
      <c r="D864" t="s">
        <v>419</v>
      </c>
      <c r="E864" s="5">
        <v>1295261313.9661481</v>
      </c>
      <c r="F864" s="13">
        <f>INDEX($R$3:$T$335,MATCH(Debt[[#This Row],[DistrictNumber]],$R$3:$R$335,0),3)</f>
        <v>3.15</v>
      </c>
      <c r="G864" s="9">
        <f t="shared" si="80"/>
        <v>4080073.1389933662</v>
      </c>
      <c r="H864" s="11">
        <v>1.02</v>
      </c>
      <c r="I864" s="12" cm="1">
        <f t="array" ref="I864">INDEX(Debt[],MATCH(Debt[[#This Row],[Base Year]]&amp;Debt[[#This Row],[DistrictNumber]],Debt[[Fiscal Year]:[Fiscal Year]]&amp;Debt[[DistrictNumber]:[DistrictNumber]],0),9)*$H864</f>
        <v>2607864.3008686798</v>
      </c>
      <c r="J864" s="15">
        <f>IF(Debt[[#This Row],[Unadjusted Maximum Revenue]]/(Debt[[#This Row],[Proposed Taxable Valuation]]/1000)&gt;Debt[[#This Row],[Max Debt RATE]],Debt[[#This Row],[Max Debt RATE]],Debt[[#This Row],[Unadjusted Maximum Revenue]]/(Debt[[#This Row],[Proposed Taxable Valuation]]/1000))</f>
        <v>2.0133885515991232</v>
      </c>
      <c r="K864" s="26">
        <f>ROUND(Debt[[#This Row],[Proposed Taxable Valuation]]/1000*Debt[[#This Row],[Adjusted Rate]],0)</f>
        <v>2607864</v>
      </c>
      <c r="L864" s="19">
        <f t="shared" si="78"/>
        <v>-1472208.8381246864</v>
      </c>
      <c r="M864" s="17">
        <f t="shared" si="81"/>
        <v>-1.1366114484008767</v>
      </c>
      <c r="N864" s="2">
        <v>945408409.27885044</v>
      </c>
      <c r="O864">
        <f>INDEX($R$3:$T$335,MATCH(Debt[[#This Row],[DistrictNumber]],$R$3:$R$335,0),3)</f>
        <v>3.15</v>
      </c>
      <c r="P864" s="9">
        <f t="shared" si="79"/>
        <v>2978036.4892283785</v>
      </c>
    </row>
    <row r="865" spans="1:16" x14ac:dyDescent="0.35">
      <c r="A865" s="13">
        <v>2028</v>
      </c>
      <c r="B865" s="13">
        <f t="shared" si="77"/>
        <v>2027</v>
      </c>
      <c r="C865" t="s">
        <v>420</v>
      </c>
      <c r="D865" t="s">
        <v>421</v>
      </c>
      <c r="E865" s="5">
        <v>2297208538.2806635</v>
      </c>
      <c r="F865" s="13">
        <f>INDEX($R$3:$T$335,MATCH(Debt[[#This Row],[DistrictNumber]],$R$3:$R$335,0),3)</f>
        <v>1.22235</v>
      </c>
      <c r="G865" s="9">
        <f t="shared" si="80"/>
        <v>2807992.856767369</v>
      </c>
      <c r="H865" s="11">
        <v>1.02</v>
      </c>
      <c r="I865" s="12" cm="1">
        <f t="array" ref="I865">INDEX(Debt[],MATCH(Debt[[#This Row],[Base Year]]&amp;Debt[[#This Row],[DistrictNumber]],Debt[[Fiscal Year]:[Fiscal Year]]&amp;Debt[[DistrictNumber]:[DistrictNumber]],0),9)*$H865</f>
        <v>2124772.5854061372</v>
      </c>
      <c r="J865" s="15">
        <f>IF(Debt[[#This Row],[Unadjusted Maximum Revenue]]/(Debt[[#This Row],[Proposed Taxable Valuation]]/1000)&gt;Debt[[#This Row],[Max Debt RATE]],Debt[[#This Row],[Max Debt RATE]],Debt[[#This Row],[Unadjusted Maximum Revenue]]/(Debt[[#This Row],[Proposed Taxable Valuation]]/1000))</f>
        <v>0.92493674387803493</v>
      </c>
      <c r="K865" s="26">
        <f>ROUND(Debt[[#This Row],[Proposed Taxable Valuation]]/1000*Debt[[#This Row],[Adjusted Rate]],0)</f>
        <v>2124773</v>
      </c>
      <c r="L865" s="19">
        <f t="shared" si="78"/>
        <v>-683220.2713612318</v>
      </c>
      <c r="M865" s="17">
        <f t="shared" si="81"/>
        <v>-0.29741325612196512</v>
      </c>
      <c r="N865" s="2">
        <v>1818439206.9260983</v>
      </c>
      <c r="O865">
        <f>INDEX($R$3:$T$335,MATCH(Debt[[#This Row],[DistrictNumber]],$R$3:$R$335,0),3)</f>
        <v>1.22235</v>
      </c>
      <c r="P865" s="9">
        <f t="shared" si="79"/>
        <v>2222769.1645861166</v>
      </c>
    </row>
    <row r="866" spans="1:16" x14ac:dyDescent="0.35">
      <c r="A866" s="13">
        <v>2028</v>
      </c>
      <c r="B866" s="13">
        <f t="shared" si="77"/>
        <v>2027</v>
      </c>
      <c r="C866" t="s">
        <v>422</v>
      </c>
      <c r="D866" t="s">
        <v>423</v>
      </c>
      <c r="E866" s="5">
        <v>319503191.08328497</v>
      </c>
      <c r="F866" s="13">
        <f>INDEX($R$3:$T$335,MATCH(Debt[[#This Row],[DistrictNumber]],$R$3:$R$335,0),3)</f>
        <v>4.05</v>
      </c>
      <c r="G866" s="9">
        <f t="shared" si="80"/>
        <v>1293987.923887304</v>
      </c>
      <c r="H866" s="11">
        <v>1.02</v>
      </c>
      <c r="I866" s="12" cm="1">
        <f t="array" ref="I866">INDEX(Debt[],MATCH(Debt[[#This Row],[Base Year]]&amp;Debt[[#This Row],[DistrictNumber]],Debt[[Fiscal Year]:[Fiscal Year]]&amp;Debt[[DistrictNumber]:[DistrictNumber]],0),9)*$H866</f>
        <v>1127329.3096914601</v>
      </c>
      <c r="J866" s="15">
        <f>IF(Debt[[#This Row],[Unadjusted Maximum Revenue]]/(Debt[[#This Row],[Proposed Taxable Valuation]]/1000)&gt;Debt[[#This Row],[Max Debt RATE]],Debt[[#This Row],[Max Debt RATE]],Debt[[#This Row],[Unadjusted Maximum Revenue]]/(Debt[[#This Row],[Proposed Taxable Valuation]]/1000))</f>
        <v>3.528382004164706</v>
      </c>
      <c r="K866" s="26">
        <f>ROUND(Debt[[#This Row],[Proposed Taxable Valuation]]/1000*Debt[[#This Row],[Adjusted Rate]],0)</f>
        <v>1127329</v>
      </c>
      <c r="L866" s="19">
        <f t="shared" si="78"/>
        <v>-166658.61419584393</v>
      </c>
      <c r="M866" s="17">
        <f t="shared" si="81"/>
        <v>-0.52161799583529378</v>
      </c>
      <c r="N866" s="2">
        <v>275044289.37575817</v>
      </c>
      <c r="O866">
        <f>INDEX($R$3:$T$335,MATCH(Debt[[#This Row],[DistrictNumber]],$R$3:$R$335,0),3)</f>
        <v>4.05</v>
      </c>
      <c r="P866" s="9">
        <f t="shared" si="79"/>
        <v>1113929.3719718205</v>
      </c>
    </row>
    <row r="867" spans="1:16" x14ac:dyDescent="0.35">
      <c r="A867" s="13">
        <v>2028</v>
      </c>
      <c r="B867" s="13">
        <f t="shared" si="77"/>
        <v>2027</v>
      </c>
      <c r="C867" t="s">
        <v>424</v>
      </c>
      <c r="D867" t="s">
        <v>425</v>
      </c>
      <c r="E867" s="5">
        <v>505204139.27652979</v>
      </c>
      <c r="F867" s="13">
        <f>INDEX($R$3:$T$335,MATCH(Debt[[#This Row],[DistrictNumber]],$R$3:$R$335,0),3)</f>
        <v>0</v>
      </c>
      <c r="G867" s="9">
        <f t="shared" si="80"/>
        <v>0</v>
      </c>
      <c r="H867" s="11">
        <v>1.02</v>
      </c>
      <c r="I867" s="12" cm="1">
        <f t="array" ref="I867">INDEX(Debt[],MATCH(Debt[[#This Row],[Base Year]]&amp;Debt[[#This Row],[DistrictNumber]],Debt[[Fiscal Year]:[Fiscal Year]]&amp;Debt[[DistrictNumber]:[DistrictNumber]],0),9)*$H867</f>
        <v>0</v>
      </c>
      <c r="J867" s="15">
        <f>IF(Debt[[#This Row],[Unadjusted Maximum Revenue]]/(Debt[[#This Row],[Proposed Taxable Valuation]]/1000)&gt;Debt[[#This Row],[Max Debt RATE]],Debt[[#This Row],[Max Debt RATE]],Debt[[#This Row],[Unadjusted Maximum Revenue]]/(Debt[[#This Row],[Proposed Taxable Valuation]]/1000))</f>
        <v>0</v>
      </c>
      <c r="K867" s="26">
        <f>ROUND(Debt[[#This Row],[Proposed Taxable Valuation]]/1000*Debt[[#This Row],[Adjusted Rate]],0)</f>
        <v>0</v>
      </c>
      <c r="L867" s="19">
        <f t="shared" si="78"/>
        <v>0</v>
      </c>
      <c r="M867" s="17">
        <f t="shared" si="81"/>
        <v>0</v>
      </c>
      <c r="N867" s="2">
        <v>464393804.18158036</v>
      </c>
      <c r="O867">
        <f>INDEX($R$3:$T$335,MATCH(Debt[[#This Row],[DistrictNumber]],$R$3:$R$335,0),3)</f>
        <v>0</v>
      </c>
      <c r="P867" s="9">
        <f t="shared" si="79"/>
        <v>0</v>
      </c>
    </row>
    <row r="868" spans="1:16" x14ac:dyDescent="0.35">
      <c r="A868" s="13">
        <v>2028</v>
      </c>
      <c r="B868" s="13">
        <f t="shared" si="77"/>
        <v>2027</v>
      </c>
      <c r="C868" t="s">
        <v>426</v>
      </c>
      <c r="D868" t="s">
        <v>427</v>
      </c>
      <c r="E868" s="5">
        <v>329296335.28307003</v>
      </c>
      <c r="F868" s="13">
        <f>INDEX($R$3:$T$335,MATCH(Debt[[#This Row],[DistrictNumber]],$R$3:$R$335,0),3)</f>
        <v>1.99149</v>
      </c>
      <c r="G868" s="9">
        <f t="shared" si="80"/>
        <v>655790.35875288118</v>
      </c>
      <c r="H868" s="11">
        <v>1.02</v>
      </c>
      <c r="I868" s="12" cm="1">
        <f t="array" ref="I868">INDEX(Debt[],MATCH(Debt[[#This Row],[Base Year]]&amp;Debt[[#This Row],[DistrictNumber]],Debt[[Fiscal Year]:[Fiscal Year]]&amp;Debt[[DistrictNumber]:[DistrictNumber]],0),9)*$H868</f>
        <v>554919.98033398157</v>
      </c>
      <c r="J868" s="15">
        <f>IF(Debt[[#This Row],[Unadjusted Maximum Revenue]]/(Debt[[#This Row],[Proposed Taxable Valuation]]/1000)&gt;Debt[[#This Row],[Max Debt RATE]],Debt[[#This Row],[Max Debt RATE]],Debt[[#This Row],[Unadjusted Maximum Revenue]]/(Debt[[#This Row],[Proposed Taxable Valuation]]/1000))</f>
        <v>1.6851690130622337</v>
      </c>
      <c r="K868" s="26">
        <f>ROUND(Debt[[#This Row],[Proposed Taxable Valuation]]/1000*Debt[[#This Row],[Adjusted Rate]],0)</f>
        <v>554920</v>
      </c>
      <c r="L868" s="19">
        <f t="shared" si="78"/>
        <v>-100870.37841889961</v>
      </c>
      <c r="M868" s="17">
        <f t="shared" si="81"/>
        <v>-0.30632098693776633</v>
      </c>
      <c r="N868" s="2">
        <v>275127982.5534938</v>
      </c>
      <c r="O868">
        <f>INDEX($R$3:$T$335,MATCH(Debt[[#This Row],[DistrictNumber]],$R$3:$R$335,0),3)</f>
        <v>1.99149</v>
      </c>
      <c r="P868" s="9">
        <f t="shared" si="79"/>
        <v>547914.62597545737</v>
      </c>
    </row>
    <row r="869" spans="1:16" x14ac:dyDescent="0.35">
      <c r="A869" s="13">
        <v>2028</v>
      </c>
      <c r="B869" s="13">
        <f t="shared" si="77"/>
        <v>2027</v>
      </c>
      <c r="C869" t="s">
        <v>428</v>
      </c>
      <c r="D869" t="s">
        <v>429</v>
      </c>
      <c r="E869" s="5">
        <v>487852221.05415219</v>
      </c>
      <c r="F869" s="13">
        <f>INDEX($R$3:$T$335,MATCH(Debt[[#This Row],[DistrictNumber]],$R$3:$R$335,0),3)</f>
        <v>1.0649500000000001</v>
      </c>
      <c r="G869" s="9">
        <f t="shared" si="80"/>
        <v>519538.2228116194</v>
      </c>
      <c r="H869" s="11">
        <v>1.02</v>
      </c>
      <c r="I869" s="12" cm="1">
        <f t="array" ref="I869">INDEX(Debt[],MATCH(Debt[[#This Row],[Base Year]]&amp;Debt[[#This Row],[DistrictNumber]],Debt[[Fiscal Year]:[Fiscal Year]]&amp;Debt[[DistrictNumber]:[DistrictNumber]],0),9)*$H869</f>
        <v>433979.11177773611</v>
      </c>
      <c r="J869" s="15">
        <f>IF(Debt[[#This Row],[Unadjusted Maximum Revenue]]/(Debt[[#This Row],[Proposed Taxable Valuation]]/1000)&gt;Debt[[#This Row],[Max Debt RATE]],Debt[[#This Row],[Max Debt RATE]],Debt[[#This Row],[Unadjusted Maximum Revenue]]/(Debt[[#This Row],[Proposed Taxable Valuation]]/1000))</f>
        <v>0.88957084348205495</v>
      </c>
      <c r="K869" s="26">
        <f>ROUND(Debt[[#This Row],[Proposed Taxable Valuation]]/1000*Debt[[#This Row],[Adjusted Rate]],0)</f>
        <v>433979</v>
      </c>
      <c r="L869" s="19">
        <f t="shared" si="78"/>
        <v>-85559.111033883295</v>
      </c>
      <c r="M869" s="17">
        <f t="shared" si="81"/>
        <v>-0.17537915651794511</v>
      </c>
      <c r="N869" s="2">
        <v>421141243.99614584</v>
      </c>
      <c r="O869">
        <f>INDEX($R$3:$T$335,MATCH(Debt[[#This Row],[DistrictNumber]],$R$3:$R$335,0),3)</f>
        <v>1.0649500000000001</v>
      </c>
      <c r="P869" s="9">
        <f t="shared" si="79"/>
        <v>448494.36779369554</v>
      </c>
    </row>
    <row r="870" spans="1:16" x14ac:dyDescent="0.35">
      <c r="A870" s="13">
        <v>2028</v>
      </c>
      <c r="B870" s="13">
        <f t="shared" si="77"/>
        <v>2027</v>
      </c>
      <c r="C870" t="s">
        <v>430</v>
      </c>
      <c r="D870" t="s">
        <v>431</v>
      </c>
      <c r="E870" s="5">
        <v>2309148871.7569022</v>
      </c>
      <c r="F870" s="13">
        <f>INDEX($R$3:$T$335,MATCH(Debt[[#This Row],[DistrictNumber]],$R$3:$R$335,0),3)</f>
        <v>4.0481199999999999</v>
      </c>
      <c r="G870" s="9">
        <f t="shared" si="80"/>
        <v>9347711.7307365518</v>
      </c>
      <c r="H870" s="11">
        <v>1.02</v>
      </c>
      <c r="I870" s="12" cm="1">
        <f t="array" ref="I870">INDEX(Debt[],MATCH(Debt[[#This Row],[Base Year]]&amp;Debt[[#This Row],[DistrictNumber]],Debt[[Fiscal Year]:[Fiscal Year]]&amp;Debt[[DistrictNumber]:[DistrictNumber]],0),9)*$H870</f>
        <v>6094385.6244573416</v>
      </c>
      <c r="J870" s="15">
        <f>IF(Debt[[#This Row],[Unadjusted Maximum Revenue]]/(Debt[[#This Row],[Proposed Taxable Valuation]]/1000)&gt;Debt[[#This Row],[Max Debt RATE]],Debt[[#This Row],[Max Debt RATE]],Debt[[#This Row],[Unadjusted Maximum Revenue]]/(Debt[[#This Row],[Proposed Taxable Valuation]]/1000))</f>
        <v>2.639234611071422</v>
      </c>
      <c r="K870" s="26">
        <f>ROUND(Debt[[#This Row],[Proposed Taxable Valuation]]/1000*Debt[[#This Row],[Adjusted Rate]],0)</f>
        <v>6094386</v>
      </c>
      <c r="L870" s="19">
        <f t="shared" si="78"/>
        <v>-3253326.1062792102</v>
      </c>
      <c r="M870" s="17">
        <f t="shared" si="81"/>
        <v>-1.408885388928578</v>
      </c>
      <c r="N870" s="2">
        <v>1752890936.7486291</v>
      </c>
      <c r="O870">
        <f>INDEX($R$3:$T$335,MATCH(Debt[[#This Row],[DistrictNumber]],$R$3:$R$335,0),3)</f>
        <v>4.0481199999999999</v>
      </c>
      <c r="P870" s="9">
        <f t="shared" si="79"/>
        <v>7095912.8588708611</v>
      </c>
    </row>
    <row r="871" spans="1:16" x14ac:dyDescent="0.35">
      <c r="A871" s="13">
        <v>2028</v>
      </c>
      <c r="B871" s="13">
        <f t="shared" si="77"/>
        <v>2027</v>
      </c>
      <c r="C871" t="s">
        <v>432</v>
      </c>
      <c r="D871" t="s">
        <v>433</v>
      </c>
      <c r="E871" s="5">
        <v>950929179.28096843</v>
      </c>
      <c r="F871" s="13">
        <f>INDEX($R$3:$T$335,MATCH(Debt[[#This Row],[DistrictNumber]],$R$3:$R$335,0),3)</f>
        <v>2.6976300000000002</v>
      </c>
      <c r="G871" s="9">
        <f t="shared" si="80"/>
        <v>2565255.0819037189</v>
      </c>
      <c r="H871" s="11">
        <v>1.02</v>
      </c>
      <c r="I871" s="12" cm="1">
        <f t="array" ref="I871">INDEX(Debt[],MATCH(Debt[[#This Row],[Base Year]]&amp;Debt[[#This Row],[DistrictNumber]],Debt[[Fiscal Year]:[Fiscal Year]]&amp;Debt[[DistrictNumber]:[DistrictNumber]],0),9)*$H871</f>
        <v>2184586.9454804948</v>
      </c>
      <c r="J871" s="15">
        <f>IF(Debt[[#This Row],[Unadjusted Maximum Revenue]]/(Debt[[#This Row],[Proposed Taxable Valuation]]/1000)&gt;Debt[[#This Row],[Max Debt RATE]],Debt[[#This Row],[Max Debt RATE]],Debt[[#This Row],[Unadjusted Maximum Revenue]]/(Debt[[#This Row],[Proposed Taxable Valuation]]/1000))</f>
        <v>2.2973182368137439</v>
      </c>
      <c r="K871" s="26">
        <f>ROUND(Debt[[#This Row],[Proposed Taxable Valuation]]/1000*Debt[[#This Row],[Adjusted Rate]],0)</f>
        <v>2184587</v>
      </c>
      <c r="L871" s="19">
        <f t="shared" si="78"/>
        <v>-380668.13642322412</v>
      </c>
      <c r="M871" s="17">
        <f t="shared" si="81"/>
        <v>-0.40031176318625628</v>
      </c>
      <c r="N871" s="2">
        <v>847581699.12713742</v>
      </c>
      <c r="O871">
        <f>INDEX($R$3:$T$335,MATCH(Debt[[#This Row],[DistrictNumber]],$R$3:$R$335,0),3)</f>
        <v>2.6976300000000002</v>
      </c>
      <c r="P871" s="9">
        <f t="shared" si="79"/>
        <v>2286461.8190163397</v>
      </c>
    </row>
    <row r="872" spans="1:16" x14ac:dyDescent="0.35">
      <c r="A872" s="13">
        <v>2028</v>
      </c>
      <c r="B872" s="13">
        <f t="shared" si="77"/>
        <v>2027</v>
      </c>
      <c r="C872" t="s">
        <v>434</v>
      </c>
      <c r="D872" t="s">
        <v>435</v>
      </c>
      <c r="E872" s="5">
        <v>544253688.78434336</v>
      </c>
      <c r="F872" s="13">
        <f>INDEX($R$3:$T$335,MATCH(Debt[[#This Row],[DistrictNumber]],$R$3:$R$335,0),3)</f>
        <v>0</v>
      </c>
      <c r="G872" s="9">
        <f t="shared" si="80"/>
        <v>0</v>
      </c>
      <c r="H872" s="11">
        <v>1.02</v>
      </c>
      <c r="I872" s="12" cm="1">
        <f t="array" ref="I872">INDEX(Debt[],MATCH(Debt[[#This Row],[Base Year]]&amp;Debt[[#This Row],[DistrictNumber]],Debt[[Fiscal Year]:[Fiscal Year]]&amp;Debt[[DistrictNumber]:[DistrictNumber]],0),9)*$H872</f>
        <v>0</v>
      </c>
      <c r="J872" s="15">
        <f>IF(Debt[[#This Row],[Unadjusted Maximum Revenue]]/(Debt[[#This Row],[Proposed Taxable Valuation]]/1000)&gt;Debt[[#This Row],[Max Debt RATE]],Debt[[#This Row],[Max Debt RATE]],Debt[[#This Row],[Unadjusted Maximum Revenue]]/(Debt[[#This Row],[Proposed Taxable Valuation]]/1000))</f>
        <v>0</v>
      </c>
      <c r="K872" s="26">
        <f>ROUND(Debt[[#This Row],[Proposed Taxable Valuation]]/1000*Debt[[#This Row],[Adjusted Rate]],0)</f>
        <v>0</v>
      </c>
      <c r="L872" s="19">
        <f t="shared" si="78"/>
        <v>0</v>
      </c>
      <c r="M872" s="17">
        <f t="shared" si="81"/>
        <v>0</v>
      </c>
      <c r="N872" s="2">
        <v>448397448.28045452</v>
      </c>
      <c r="O872">
        <f>INDEX($R$3:$T$335,MATCH(Debt[[#This Row],[DistrictNumber]],$R$3:$R$335,0),3)</f>
        <v>0</v>
      </c>
      <c r="P872" s="9">
        <f t="shared" si="79"/>
        <v>0</v>
      </c>
    </row>
    <row r="873" spans="1:16" x14ac:dyDescent="0.35">
      <c r="A873" s="13">
        <v>2028</v>
      </c>
      <c r="B873" s="13">
        <f t="shared" si="77"/>
        <v>2027</v>
      </c>
      <c r="C873" t="s">
        <v>436</v>
      </c>
      <c r="D873" t="s">
        <v>437</v>
      </c>
      <c r="E873" s="5">
        <v>520322249.81023657</v>
      </c>
      <c r="F873" s="13">
        <f>INDEX($R$3:$T$335,MATCH(Debt[[#This Row],[DistrictNumber]],$R$3:$R$335,0),3)</f>
        <v>2.7</v>
      </c>
      <c r="G873" s="9">
        <f t="shared" si="80"/>
        <v>1404870.0744876389</v>
      </c>
      <c r="H873" s="11">
        <v>1.02</v>
      </c>
      <c r="I873" s="12" cm="1">
        <f t="array" ref="I873">INDEX(Debt[],MATCH(Debt[[#This Row],[Base Year]]&amp;Debt[[#This Row],[DistrictNumber]],Debt[[Fiscal Year]:[Fiscal Year]]&amp;Debt[[DistrictNumber]:[DistrictNumber]],0),9)*$H873</f>
        <v>1184322.78297036</v>
      </c>
      <c r="J873" s="15">
        <f>IF(Debt[[#This Row],[Unadjusted Maximum Revenue]]/(Debt[[#This Row],[Proposed Taxable Valuation]]/1000)&gt;Debt[[#This Row],[Max Debt RATE]],Debt[[#This Row],[Max Debt RATE]],Debt[[#This Row],[Unadjusted Maximum Revenue]]/(Debt[[#This Row],[Proposed Taxable Valuation]]/1000))</f>
        <v>2.276133268185796</v>
      </c>
      <c r="K873" s="26">
        <f>ROUND(Debt[[#This Row],[Proposed Taxable Valuation]]/1000*Debt[[#This Row],[Adjusted Rate]],0)</f>
        <v>1184323</v>
      </c>
      <c r="L873" s="19">
        <f t="shared" si="78"/>
        <v>-220547.29151727888</v>
      </c>
      <c r="M873" s="17">
        <f t="shared" si="81"/>
        <v>-0.4238667318142042</v>
      </c>
      <c r="N873" s="2">
        <v>438390823.42629844</v>
      </c>
      <c r="O873">
        <f>INDEX($R$3:$T$335,MATCH(Debt[[#This Row],[DistrictNumber]],$R$3:$R$335,0),3)</f>
        <v>2.7</v>
      </c>
      <c r="P873" s="9">
        <f t="shared" si="79"/>
        <v>1183655.2232510059</v>
      </c>
    </row>
    <row r="874" spans="1:16" x14ac:dyDescent="0.35">
      <c r="A874" s="13">
        <v>2028</v>
      </c>
      <c r="B874" s="13">
        <f t="shared" si="77"/>
        <v>2027</v>
      </c>
      <c r="C874" t="s">
        <v>438</v>
      </c>
      <c r="D874" t="s">
        <v>439</v>
      </c>
      <c r="E874" s="5">
        <v>3258096122.8525176</v>
      </c>
      <c r="F874" s="13">
        <f>INDEX($R$3:$T$335,MATCH(Debt[[#This Row],[DistrictNumber]],$R$3:$R$335,0),3)</f>
        <v>2.6997599999999999</v>
      </c>
      <c r="G874" s="9">
        <f t="shared" si="80"/>
        <v>8796077.5886323135</v>
      </c>
      <c r="H874" s="11">
        <v>1.02</v>
      </c>
      <c r="I874" s="12" cm="1">
        <f t="array" ref="I874">INDEX(Debt[],MATCH(Debt[[#This Row],[Base Year]]&amp;Debt[[#This Row],[DistrictNumber]],Debt[[Fiscal Year]:[Fiscal Year]]&amp;Debt[[DistrictNumber]:[DistrictNumber]],0),9)*$H874</f>
        <v>5967789.5408840515</v>
      </c>
      <c r="J874" s="15">
        <f>IF(Debt[[#This Row],[Unadjusted Maximum Revenue]]/(Debt[[#This Row],[Proposed Taxable Valuation]]/1000)&gt;Debt[[#This Row],[Max Debt RATE]],Debt[[#This Row],[Max Debt RATE]],Debt[[#This Row],[Unadjusted Maximum Revenue]]/(Debt[[#This Row],[Proposed Taxable Valuation]]/1000))</f>
        <v>1.8316800106128091</v>
      </c>
      <c r="K874" s="26">
        <f>ROUND(Debt[[#This Row],[Proposed Taxable Valuation]]/1000*Debt[[#This Row],[Adjusted Rate]],0)</f>
        <v>5967790</v>
      </c>
      <c r="L874" s="19">
        <f t="shared" si="78"/>
        <v>-2828288.0477482621</v>
      </c>
      <c r="M874" s="17">
        <f t="shared" si="81"/>
        <v>-0.86807998938719089</v>
      </c>
      <c r="N874" s="2">
        <v>2373074644.3611178</v>
      </c>
      <c r="O874">
        <f>INDEX($R$3:$T$335,MATCH(Debt[[#This Row],[DistrictNumber]],$R$3:$R$335,0),3)</f>
        <v>2.6997599999999999</v>
      </c>
      <c r="P874" s="9">
        <f t="shared" si="79"/>
        <v>6406732.0018603718</v>
      </c>
    </row>
    <row r="875" spans="1:16" x14ac:dyDescent="0.35">
      <c r="A875" s="13">
        <v>2028</v>
      </c>
      <c r="B875" s="13">
        <f t="shared" si="77"/>
        <v>2027</v>
      </c>
      <c r="C875" t="s">
        <v>440</v>
      </c>
      <c r="D875" t="s">
        <v>441</v>
      </c>
      <c r="E875" s="5">
        <v>149499846.13103002</v>
      </c>
      <c r="F875" s="13">
        <f>INDEX($R$3:$T$335,MATCH(Debt[[#This Row],[DistrictNumber]],$R$3:$R$335,0),3)</f>
        <v>0</v>
      </c>
      <c r="G875" s="9">
        <f t="shared" si="80"/>
        <v>0</v>
      </c>
      <c r="H875" s="11">
        <v>1.02</v>
      </c>
      <c r="I875" s="12" cm="1">
        <f t="array" ref="I875">INDEX(Debt[],MATCH(Debt[[#This Row],[Base Year]]&amp;Debt[[#This Row],[DistrictNumber]],Debt[[Fiscal Year]:[Fiscal Year]]&amp;Debt[[DistrictNumber]:[DistrictNumber]],0),9)*$H875</f>
        <v>0</v>
      </c>
      <c r="J875" s="15">
        <f>IF(Debt[[#This Row],[Unadjusted Maximum Revenue]]/(Debt[[#This Row],[Proposed Taxable Valuation]]/1000)&gt;Debt[[#This Row],[Max Debt RATE]],Debt[[#This Row],[Max Debt RATE]],Debt[[#This Row],[Unadjusted Maximum Revenue]]/(Debt[[#This Row],[Proposed Taxable Valuation]]/1000))</f>
        <v>0</v>
      </c>
      <c r="K875" s="26">
        <f>ROUND(Debt[[#This Row],[Proposed Taxable Valuation]]/1000*Debt[[#This Row],[Adjusted Rate]],0)</f>
        <v>0</v>
      </c>
      <c r="L875" s="19">
        <f t="shared" si="78"/>
        <v>0</v>
      </c>
      <c r="M875" s="17">
        <f t="shared" si="81"/>
        <v>0</v>
      </c>
      <c r="N875" s="2">
        <v>128858808.64887919</v>
      </c>
      <c r="O875">
        <f>INDEX($R$3:$T$335,MATCH(Debt[[#This Row],[DistrictNumber]],$R$3:$R$335,0),3)</f>
        <v>0</v>
      </c>
      <c r="P875" s="9">
        <f t="shared" si="79"/>
        <v>0</v>
      </c>
    </row>
    <row r="876" spans="1:16" x14ac:dyDescent="0.35">
      <c r="A876" s="13">
        <v>2028</v>
      </c>
      <c r="B876" s="13">
        <f t="shared" si="77"/>
        <v>2027</v>
      </c>
      <c r="C876" t="s">
        <v>442</v>
      </c>
      <c r="D876" t="s">
        <v>443</v>
      </c>
      <c r="E876" s="5">
        <v>449133899.84373552</v>
      </c>
      <c r="F876" s="13">
        <f>INDEX($R$3:$T$335,MATCH(Debt[[#This Row],[DistrictNumber]],$R$3:$R$335,0),3)</f>
        <v>0</v>
      </c>
      <c r="G876" s="9">
        <f t="shared" si="80"/>
        <v>0</v>
      </c>
      <c r="H876" s="11">
        <v>1.02</v>
      </c>
      <c r="I876" s="12" cm="1">
        <f t="array" ref="I876">INDEX(Debt[],MATCH(Debt[[#This Row],[Base Year]]&amp;Debt[[#This Row],[DistrictNumber]],Debt[[Fiscal Year]:[Fiscal Year]]&amp;Debt[[DistrictNumber]:[DistrictNumber]],0),9)*$H876</f>
        <v>0</v>
      </c>
      <c r="J876" s="15">
        <f>IF(Debt[[#This Row],[Unadjusted Maximum Revenue]]/(Debt[[#This Row],[Proposed Taxable Valuation]]/1000)&gt;Debt[[#This Row],[Max Debt RATE]],Debt[[#This Row],[Max Debt RATE]],Debt[[#This Row],[Unadjusted Maximum Revenue]]/(Debt[[#This Row],[Proposed Taxable Valuation]]/1000))</f>
        <v>0</v>
      </c>
      <c r="K876" s="26">
        <f>ROUND(Debt[[#This Row],[Proposed Taxable Valuation]]/1000*Debt[[#This Row],[Adjusted Rate]],0)</f>
        <v>0</v>
      </c>
      <c r="L876" s="19">
        <f t="shared" si="78"/>
        <v>0</v>
      </c>
      <c r="M876" s="17">
        <f t="shared" si="81"/>
        <v>0</v>
      </c>
      <c r="N876" s="2">
        <v>411089861.59094715</v>
      </c>
      <c r="O876">
        <f>INDEX($R$3:$T$335,MATCH(Debt[[#This Row],[DistrictNumber]],$R$3:$R$335,0),3)</f>
        <v>0</v>
      </c>
      <c r="P876" s="9">
        <f t="shared" si="79"/>
        <v>0</v>
      </c>
    </row>
    <row r="877" spans="1:16" x14ac:dyDescent="0.35">
      <c r="A877" s="13">
        <v>2028</v>
      </c>
      <c r="B877" s="13">
        <f t="shared" si="77"/>
        <v>2027</v>
      </c>
      <c r="C877" t="s">
        <v>444</v>
      </c>
      <c r="D877" t="s">
        <v>445</v>
      </c>
      <c r="E877" s="5">
        <v>668780349.56027663</v>
      </c>
      <c r="F877" s="13">
        <f>INDEX($R$3:$T$335,MATCH(Debt[[#This Row],[DistrictNumber]],$R$3:$R$335,0),3)</f>
        <v>0</v>
      </c>
      <c r="G877" s="9">
        <f t="shared" si="80"/>
        <v>0</v>
      </c>
      <c r="H877" s="11">
        <v>1.02</v>
      </c>
      <c r="I877" s="12" cm="1">
        <f t="array" ref="I877">INDEX(Debt[],MATCH(Debt[[#This Row],[Base Year]]&amp;Debt[[#This Row],[DistrictNumber]],Debt[[Fiscal Year]:[Fiscal Year]]&amp;Debt[[DistrictNumber]:[DistrictNumber]],0),9)*$H877</f>
        <v>0</v>
      </c>
      <c r="J877" s="15">
        <f>IF(Debt[[#This Row],[Unadjusted Maximum Revenue]]/(Debt[[#This Row],[Proposed Taxable Valuation]]/1000)&gt;Debt[[#This Row],[Max Debt RATE]],Debt[[#This Row],[Max Debt RATE]],Debt[[#This Row],[Unadjusted Maximum Revenue]]/(Debt[[#This Row],[Proposed Taxable Valuation]]/1000))</f>
        <v>0</v>
      </c>
      <c r="K877" s="26">
        <f>ROUND(Debt[[#This Row],[Proposed Taxable Valuation]]/1000*Debt[[#This Row],[Adjusted Rate]],0)</f>
        <v>0</v>
      </c>
      <c r="L877" s="19">
        <f t="shared" si="78"/>
        <v>0</v>
      </c>
      <c r="M877" s="17">
        <f t="shared" si="81"/>
        <v>0</v>
      </c>
      <c r="N877" s="2">
        <v>556567119.74399972</v>
      </c>
      <c r="O877">
        <f>INDEX($R$3:$T$335,MATCH(Debt[[#This Row],[DistrictNumber]],$R$3:$R$335,0),3)</f>
        <v>0</v>
      </c>
      <c r="P877" s="9">
        <f t="shared" si="79"/>
        <v>0</v>
      </c>
    </row>
    <row r="878" spans="1:16" x14ac:dyDescent="0.35">
      <c r="A878" s="13">
        <v>2028</v>
      </c>
      <c r="B878" s="13">
        <f t="shared" si="77"/>
        <v>2027</v>
      </c>
      <c r="C878" t="s">
        <v>446</v>
      </c>
      <c r="D878" t="s">
        <v>447</v>
      </c>
      <c r="E878" s="5">
        <v>1064267929.8676143</v>
      </c>
      <c r="F878" s="13">
        <f>INDEX($R$3:$T$335,MATCH(Debt[[#This Row],[DistrictNumber]],$R$3:$R$335,0),3)</f>
        <v>0</v>
      </c>
      <c r="G878" s="9">
        <f t="shared" si="80"/>
        <v>0</v>
      </c>
      <c r="H878" s="11">
        <v>1.02</v>
      </c>
      <c r="I878" s="12" cm="1">
        <f t="array" ref="I878">INDEX(Debt[],MATCH(Debt[[#This Row],[Base Year]]&amp;Debt[[#This Row],[DistrictNumber]],Debt[[Fiscal Year]:[Fiscal Year]]&amp;Debt[[DistrictNumber]:[DistrictNumber]],0),9)*$H878</f>
        <v>0</v>
      </c>
      <c r="J878" s="15">
        <f>IF(Debt[[#This Row],[Unadjusted Maximum Revenue]]/(Debt[[#This Row],[Proposed Taxable Valuation]]/1000)&gt;Debt[[#This Row],[Max Debt RATE]],Debt[[#This Row],[Max Debt RATE]],Debt[[#This Row],[Unadjusted Maximum Revenue]]/(Debt[[#This Row],[Proposed Taxable Valuation]]/1000))</f>
        <v>0</v>
      </c>
      <c r="K878" s="26">
        <f>ROUND(Debt[[#This Row],[Proposed Taxable Valuation]]/1000*Debt[[#This Row],[Adjusted Rate]],0)</f>
        <v>0</v>
      </c>
      <c r="L878" s="19">
        <f t="shared" si="78"/>
        <v>0</v>
      </c>
      <c r="M878" s="17">
        <f t="shared" si="81"/>
        <v>0</v>
      </c>
      <c r="N878" s="2">
        <v>846622677.07433116</v>
      </c>
      <c r="O878">
        <f>INDEX($R$3:$T$335,MATCH(Debt[[#This Row],[DistrictNumber]],$R$3:$R$335,0),3)</f>
        <v>0</v>
      </c>
      <c r="P878" s="9">
        <f t="shared" si="79"/>
        <v>0</v>
      </c>
    </row>
    <row r="879" spans="1:16" x14ac:dyDescent="0.35">
      <c r="A879" s="13">
        <v>2028</v>
      </c>
      <c r="B879" s="13">
        <f t="shared" si="77"/>
        <v>2027</v>
      </c>
      <c r="C879" t="s">
        <v>448</v>
      </c>
      <c r="D879" t="s">
        <v>449</v>
      </c>
      <c r="E879" s="5">
        <v>1407927023.9348028</v>
      </c>
      <c r="F879" s="13">
        <f>INDEX($R$3:$T$335,MATCH(Debt[[#This Row],[DistrictNumber]],$R$3:$R$335,0),3)</f>
        <v>0</v>
      </c>
      <c r="G879" s="9">
        <f t="shared" si="80"/>
        <v>0</v>
      </c>
      <c r="H879" s="11">
        <v>1.02</v>
      </c>
      <c r="I879" s="12" cm="1">
        <f t="array" ref="I879">INDEX(Debt[],MATCH(Debt[[#This Row],[Base Year]]&amp;Debt[[#This Row],[DistrictNumber]],Debt[[Fiscal Year]:[Fiscal Year]]&amp;Debt[[DistrictNumber]:[DistrictNumber]],0),9)*$H879</f>
        <v>0</v>
      </c>
      <c r="J879" s="15">
        <f>IF(Debt[[#This Row],[Unadjusted Maximum Revenue]]/(Debt[[#This Row],[Proposed Taxable Valuation]]/1000)&gt;Debt[[#This Row],[Max Debt RATE]],Debt[[#This Row],[Max Debt RATE]],Debt[[#This Row],[Unadjusted Maximum Revenue]]/(Debt[[#This Row],[Proposed Taxable Valuation]]/1000))</f>
        <v>0</v>
      </c>
      <c r="K879" s="26">
        <f>ROUND(Debt[[#This Row],[Proposed Taxable Valuation]]/1000*Debt[[#This Row],[Adjusted Rate]],0)</f>
        <v>0</v>
      </c>
      <c r="L879" s="19">
        <f t="shared" si="78"/>
        <v>0</v>
      </c>
      <c r="M879" s="17">
        <f t="shared" si="81"/>
        <v>0</v>
      </c>
      <c r="N879" s="2">
        <v>1089830431.4761195</v>
      </c>
      <c r="O879">
        <f>INDEX($R$3:$T$335,MATCH(Debt[[#This Row],[DistrictNumber]],$R$3:$R$335,0),3)</f>
        <v>0</v>
      </c>
      <c r="P879" s="9">
        <f t="shared" si="79"/>
        <v>0</v>
      </c>
    </row>
    <row r="880" spans="1:16" x14ac:dyDescent="0.35">
      <c r="A880" s="13">
        <v>2028</v>
      </c>
      <c r="B880" s="13">
        <f t="shared" si="77"/>
        <v>2027</v>
      </c>
      <c r="C880" t="s">
        <v>450</v>
      </c>
      <c r="D880" t="s">
        <v>451</v>
      </c>
      <c r="E880" s="5">
        <v>1174627892.0872207</v>
      </c>
      <c r="F880" s="13">
        <f>INDEX($R$3:$T$335,MATCH(Debt[[#This Row],[DistrictNumber]],$R$3:$R$335,0),3)</f>
        <v>2.3007599999999999</v>
      </c>
      <c r="G880" s="9">
        <f t="shared" si="80"/>
        <v>2702536.8689985937</v>
      </c>
      <c r="H880" s="11">
        <v>1.02</v>
      </c>
      <c r="I880" s="12" cm="1">
        <f t="array" ref="I880">INDEX(Debt[],MATCH(Debt[[#This Row],[Base Year]]&amp;Debt[[#This Row],[DistrictNumber]],Debt[[Fiscal Year]:[Fiscal Year]]&amp;Debt[[DistrictNumber]:[DistrictNumber]],0),9)*$H880</f>
        <v>1709735.2639572965</v>
      </c>
      <c r="J880" s="15">
        <f>IF(Debt[[#This Row],[Unadjusted Maximum Revenue]]/(Debt[[#This Row],[Proposed Taxable Valuation]]/1000)&gt;Debt[[#This Row],[Max Debt RATE]],Debt[[#This Row],[Max Debt RATE]],Debt[[#This Row],[Unadjusted Maximum Revenue]]/(Debt[[#This Row],[Proposed Taxable Valuation]]/1000))</f>
        <v>1.4555547978000356</v>
      </c>
      <c r="K880" s="26">
        <f>ROUND(Debt[[#This Row],[Proposed Taxable Valuation]]/1000*Debt[[#This Row],[Adjusted Rate]],0)</f>
        <v>1709735</v>
      </c>
      <c r="L880" s="19">
        <f t="shared" si="78"/>
        <v>-992801.60504129715</v>
      </c>
      <c r="M880" s="17">
        <f t="shared" si="81"/>
        <v>-0.84520520219996431</v>
      </c>
      <c r="N880" s="2">
        <v>876090939.36981606</v>
      </c>
      <c r="O880">
        <f>INDEX($R$3:$T$335,MATCH(Debt[[#This Row],[DistrictNumber]],$R$3:$R$335,0),3)</f>
        <v>2.3007599999999999</v>
      </c>
      <c r="P880" s="9">
        <f t="shared" si="79"/>
        <v>2015674.989664498</v>
      </c>
    </row>
    <row r="881" spans="1:16" x14ac:dyDescent="0.35">
      <c r="A881" s="13">
        <v>2028</v>
      </c>
      <c r="B881" s="13">
        <f t="shared" si="77"/>
        <v>2027</v>
      </c>
      <c r="C881" t="s">
        <v>452</v>
      </c>
      <c r="D881" t="s">
        <v>453</v>
      </c>
      <c r="E881" s="5">
        <v>196475611.75553009</v>
      </c>
      <c r="F881" s="13">
        <f>INDEX($R$3:$T$335,MATCH(Debt[[#This Row],[DistrictNumber]],$R$3:$R$335,0),3)</f>
        <v>0</v>
      </c>
      <c r="G881" s="9">
        <f t="shared" si="80"/>
        <v>0</v>
      </c>
      <c r="H881" s="11">
        <v>1.02</v>
      </c>
      <c r="I881" s="12" cm="1">
        <f t="array" ref="I881">INDEX(Debt[],MATCH(Debt[[#This Row],[Base Year]]&amp;Debt[[#This Row],[DistrictNumber]],Debt[[Fiscal Year]:[Fiscal Year]]&amp;Debt[[DistrictNumber]:[DistrictNumber]],0),9)*$H881</f>
        <v>0</v>
      </c>
      <c r="J881" s="15">
        <f>IF(Debt[[#This Row],[Unadjusted Maximum Revenue]]/(Debt[[#This Row],[Proposed Taxable Valuation]]/1000)&gt;Debt[[#This Row],[Max Debt RATE]],Debt[[#This Row],[Max Debt RATE]],Debt[[#This Row],[Unadjusted Maximum Revenue]]/(Debt[[#This Row],[Proposed Taxable Valuation]]/1000))</f>
        <v>0</v>
      </c>
      <c r="K881" s="26">
        <f>ROUND(Debt[[#This Row],[Proposed Taxable Valuation]]/1000*Debt[[#This Row],[Adjusted Rate]],0)</f>
        <v>0</v>
      </c>
      <c r="L881" s="19">
        <f t="shared" si="78"/>
        <v>0</v>
      </c>
      <c r="M881" s="17">
        <f t="shared" si="81"/>
        <v>0</v>
      </c>
      <c r="N881" s="2">
        <v>180437698.18614441</v>
      </c>
      <c r="O881">
        <f>INDEX($R$3:$T$335,MATCH(Debt[[#This Row],[DistrictNumber]],$R$3:$R$335,0),3)</f>
        <v>0</v>
      </c>
      <c r="P881" s="9">
        <f t="shared" si="79"/>
        <v>0</v>
      </c>
    </row>
    <row r="882" spans="1:16" x14ac:dyDescent="0.35">
      <c r="A882" s="13">
        <v>2028</v>
      </c>
      <c r="B882" s="13">
        <f t="shared" si="77"/>
        <v>2027</v>
      </c>
      <c r="C882" t="s">
        <v>454</v>
      </c>
      <c r="D882" t="s">
        <v>455</v>
      </c>
      <c r="E882" s="5">
        <v>555468310.03342557</v>
      </c>
      <c r="F882" s="13">
        <f>INDEX($R$3:$T$335,MATCH(Debt[[#This Row],[DistrictNumber]],$R$3:$R$335,0),3)</f>
        <v>2.7</v>
      </c>
      <c r="G882" s="9">
        <f t="shared" si="80"/>
        <v>1499764.437090249</v>
      </c>
      <c r="H882" s="11">
        <v>1.02</v>
      </c>
      <c r="I882" s="12" cm="1">
        <f t="array" ref="I882">INDEX(Debt[],MATCH(Debt[[#This Row],[Base Year]]&amp;Debt[[#This Row],[DistrictNumber]],Debt[[Fiscal Year]:[Fiscal Year]]&amp;Debt[[DistrictNumber]:[DistrictNumber]],0),9)*$H882</f>
        <v>1160477.0253392402</v>
      </c>
      <c r="J882" s="15">
        <f>IF(Debt[[#This Row],[Unadjusted Maximum Revenue]]/(Debt[[#This Row],[Proposed Taxable Valuation]]/1000)&gt;Debt[[#This Row],[Max Debt RATE]],Debt[[#This Row],[Max Debt RATE]],Debt[[#This Row],[Unadjusted Maximum Revenue]]/(Debt[[#This Row],[Proposed Taxable Valuation]]/1000))</f>
        <v>2.0891867355482581</v>
      </c>
      <c r="K882" s="26">
        <f>ROUND(Debt[[#This Row],[Proposed Taxable Valuation]]/1000*Debt[[#This Row],[Adjusted Rate]],0)</f>
        <v>1160477</v>
      </c>
      <c r="L882" s="19">
        <f t="shared" si="78"/>
        <v>-339287.41175100883</v>
      </c>
      <c r="M882" s="17">
        <f t="shared" si="81"/>
        <v>-0.61081326445174211</v>
      </c>
      <c r="N882" s="2">
        <v>442445226.12879509</v>
      </c>
      <c r="O882">
        <f>INDEX($R$3:$T$335,MATCH(Debt[[#This Row],[DistrictNumber]],$R$3:$R$335,0),3)</f>
        <v>2.7</v>
      </c>
      <c r="P882" s="9">
        <f t="shared" si="79"/>
        <v>1194602.1105477468</v>
      </c>
    </row>
    <row r="883" spans="1:16" x14ac:dyDescent="0.35">
      <c r="A883" s="13">
        <v>2028</v>
      </c>
      <c r="B883" s="13">
        <f t="shared" si="77"/>
        <v>2027</v>
      </c>
      <c r="C883" t="s">
        <v>456</v>
      </c>
      <c r="D883" t="s">
        <v>457</v>
      </c>
      <c r="E883" s="5">
        <v>408988699.62070513</v>
      </c>
      <c r="F883" s="13">
        <f>INDEX($R$3:$T$335,MATCH(Debt[[#This Row],[DistrictNumber]],$R$3:$R$335,0),3)</f>
        <v>1.57582</v>
      </c>
      <c r="G883" s="9">
        <f t="shared" si="80"/>
        <v>644492.57263629965</v>
      </c>
      <c r="H883" s="11">
        <v>1.02</v>
      </c>
      <c r="I883" s="12" cm="1">
        <f t="array" ref="I883">INDEX(Debt[],MATCH(Debt[[#This Row],[Base Year]]&amp;Debt[[#This Row],[DistrictNumber]],Debt[[Fiscal Year]:[Fiscal Year]]&amp;Debt[[DistrictNumber]:[DistrictNumber]],0),9)*$H883</f>
        <v>590984.47003429511</v>
      </c>
      <c r="J883" s="15">
        <f>IF(Debt[[#This Row],[Unadjusted Maximum Revenue]]/(Debt[[#This Row],[Proposed Taxable Valuation]]/1000)&gt;Debt[[#This Row],[Max Debt RATE]],Debt[[#This Row],[Max Debt RATE]],Debt[[#This Row],[Unadjusted Maximum Revenue]]/(Debt[[#This Row],[Proposed Taxable Valuation]]/1000))</f>
        <v>1.4449897285239721</v>
      </c>
      <c r="K883" s="26">
        <f>ROUND(Debt[[#This Row],[Proposed Taxable Valuation]]/1000*Debt[[#This Row],[Adjusted Rate]],0)</f>
        <v>590984</v>
      </c>
      <c r="L883" s="19">
        <f t="shared" si="78"/>
        <v>-53508.102602004539</v>
      </c>
      <c r="M883" s="17">
        <f t="shared" si="81"/>
        <v>-0.13083027147602788</v>
      </c>
      <c r="N883" s="2">
        <v>366115424.51646352</v>
      </c>
      <c r="O883">
        <f>INDEX($R$3:$T$335,MATCH(Debt[[#This Row],[DistrictNumber]],$R$3:$R$335,0),3)</f>
        <v>1.57582</v>
      </c>
      <c r="P883" s="9">
        <f t="shared" si="79"/>
        <v>576932.00826153357</v>
      </c>
    </row>
    <row r="884" spans="1:16" x14ac:dyDescent="0.35">
      <c r="A884" s="13">
        <v>2028</v>
      </c>
      <c r="B884" s="13">
        <f t="shared" si="77"/>
        <v>2027</v>
      </c>
      <c r="C884" t="s">
        <v>458</v>
      </c>
      <c r="D884" t="s">
        <v>459</v>
      </c>
      <c r="E884" s="5">
        <v>1763676578.4571702</v>
      </c>
      <c r="F884" s="13">
        <f>INDEX($R$3:$T$335,MATCH(Debt[[#This Row],[DistrictNumber]],$R$3:$R$335,0),3)</f>
        <v>3.6</v>
      </c>
      <c r="G884" s="9">
        <f t="shared" si="80"/>
        <v>6349235.682445813</v>
      </c>
      <c r="H884" s="11">
        <v>1.02</v>
      </c>
      <c r="I884" s="12" cm="1">
        <f t="array" ref="I884">INDEX(Debt[],MATCH(Debt[[#This Row],[Base Year]]&amp;Debt[[#This Row],[DistrictNumber]],Debt[[Fiscal Year]:[Fiscal Year]]&amp;Debt[[DistrictNumber]:[DistrictNumber]],0),9)*$H884</f>
        <v>4586378.4476251202</v>
      </c>
      <c r="J884" s="15">
        <f>IF(Debt[[#This Row],[Unadjusted Maximum Revenue]]/(Debt[[#This Row],[Proposed Taxable Valuation]]/1000)&gt;Debt[[#This Row],[Max Debt RATE]],Debt[[#This Row],[Max Debt RATE]],Debt[[#This Row],[Unadjusted Maximum Revenue]]/(Debt[[#This Row],[Proposed Taxable Valuation]]/1000))</f>
        <v>2.6004645656955963</v>
      </c>
      <c r="K884" s="26">
        <f>ROUND(Debt[[#This Row],[Proposed Taxable Valuation]]/1000*Debt[[#This Row],[Adjusted Rate]],0)</f>
        <v>4586378</v>
      </c>
      <c r="L884" s="19">
        <f t="shared" si="78"/>
        <v>-1762857.2348206928</v>
      </c>
      <c r="M884" s="17">
        <f t="shared" si="81"/>
        <v>-0.99953543430440384</v>
      </c>
      <c r="N884" s="2">
        <v>1339593770.4260335</v>
      </c>
      <c r="O884">
        <f>INDEX($R$3:$T$335,MATCH(Debt[[#This Row],[DistrictNumber]],$R$3:$R$335,0),3)</f>
        <v>3.6</v>
      </c>
      <c r="P884" s="9">
        <f t="shared" si="79"/>
        <v>4822537.5735337213</v>
      </c>
    </row>
    <row r="885" spans="1:16" x14ac:dyDescent="0.35">
      <c r="A885" s="13">
        <v>2028</v>
      </c>
      <c r="B885" s="13">
        <f t="shared" si="77"/>
        <v>2027</v>
      </c>
      <c r="C885" t="s">
        <v>460</v>
      </c>
      <c r="D885" t="s">
        <v>461</v>
      </c>
      <c r="E885" s="5">
        <v>660668858.77731705</v>
      </c>
      <c r="F885" s="13">
        <f>INDEX($R$3:$T$335,MATCH(Debt[[#This Row],[DistrictNumber]],$R$3:$R$335,0),3)</f>
        <v>4.0457999999999998</v>
      </c>
      <c r="G885" s="9">
        <f t="shared" si="80"/>
        <v>2672934.0688412692</v>
      </c>
      <c r="H885" s="11">
        <v>1.02</v>
      </c>
      <c r="I885" s="12" cm="1">
        <f t="array" ref="I885">INDEX(Debt[],MATCH(Debt[[#This Row],[Base Year]]&amp;Debt[[#This Row],[DistrictNumber]],Debt[[Fiscal Year]:[Fiscal Year]]&amp;Debt[[DistrictNumber]:[DistrictNumber]],0),9)*$H885</f>
        <v>1955549.9592066002</v>
      </c>
      <c r="J885" s="15">
        <f>IF(Debt[[#This Row],[Unadjusted Maximum Revenue]]/(Debt[[#This Row],[Proposed Taxable Valuation]]/1000)&gt;Debt[[#This Row],[Max Debt RATE]],Debt[[#This Row],[Max Debt RATE]],Debt[[#This Row],[Unadjusted Maximum Revenue]]/(Debt[[#This Row],[Proposed Taxable Valuation]]/1000))</f>
        <v>2.9599547991798589</v>
      </c>
      <c r="K885" s="26">
        <f>ROUND(Debt[[#This Row],[Proposed Taxable Valuation]]/1000*Debt[[#This Row],[Adjusted Rate]],0)</f>
        <v>1955550</v>
      </c>
      <c r="L885" s="19">
        <f t="shared" si="78"/>
        <v>-717384.10963466903</v>
      </c>
      <c r="M885" s="17">
        <f t="shared" si="81"/>
        <v>-1.0858452008201409</v>
      </c>
      <c r="N885" s="2">
        <v>524176976.95083576</v>
      </c>
      <c r="O885">
        <f>INDEX($R$3:$T$335,MATCH(Debt[[#This Row],[DistrictNumber]],$R$3:$R$335,0),3)</f>
        <v>4.0457999999999998</v>
      </c>
      <c r="P885" s="9">
        <f t="shared" si="79"/>
        <v>2120715.2133476911</v>
      </c>
    </row>
    <row r="886" spans="1:16" x14ac:dyDescent="0.35">
      <c r="A886" s="13">
        <v>2028</v>
      </c>
      <c r="B886" s="13">
        <f t="shared" si="77"/>
        <v>2027</v>
      </c>
      <c r="C886" t="s">
        <v>462</v>
      </c>
      <c r="D886" t="s">
        <v>463</v>
      </c>
      <c r="E886" s="5">
        <v>3660409441.4631672</v>
      </c>
      <c r="F886" s="13">
        <f>INDEX($R$3:$T$335,MATCH(Debt[[#This Row],[DistrictNumber]],$R$3:$R$335,0),3)</f>
        <v>0</v>
      </c>
      <c r="G886" s="9">
        <f t="shared" si="80"/>
        <v>0</v>
      </c>
      <c r="H886" s="11">
        <v>1.02</v>
      </c>
      <c r="I886" s="12" cm="1">
        <f t="array" ref="I886">INDEX(Debt[],MATCH(Debt[[#This Row],[Base Year]]&amp;Debt[[#This Row],[DistrictNumber]],Debt[[Fiscal Year]:[Fiscal Year]]&amp;Debt[[DistrictNumber]:[DistrictNumber]],0),9)*$H886</f>
        <v>0</v>
      </c>
      <c r="J886" s="15">
        <f>IF(Debt[[#This Row],[Unadjusted Maximum Revenue]]/(Debt[[#This Row],[Proposed Taxable Valuation]]/1000)&gt;Debt[[#This Row],[Max Debt RATE]],Debt[[#This Row],[Max Debt RATE]],Debt[[#This Row],[Unadjusted Maximum Revenue]]/(Debt[[#This Row],[Proposed Taxable Valuation]]/1000))</f>
        <v>0</v>
      </c>
      <c r="K886" s="26">
        <f>ROUND(Debt[[#This Row],[Proposed Taxable Valuation]]/1000*Debt[[#This Row],[Adjusted Rate]],0)</f>
        <v>0</v>
      </c>
      <c r="L886" s="19">
        <f t="shared" si="78"/>
        <v>0</v>
      </c>
      <c r="M886" s="17">
        <f t="shared" si="81"/>
        <v>0</v>
      </c>
      <c r="N886" s="2">
        <v>2670703347.1879072</v>
      </c>
      <c r="O886">
        <f>INDEX($R$3:$T$335,MATCH(Debt[[#This Row],[DistrictNumber]],$R$3:$R$335,0),3)</f>
        <v>0</v>
      </c>
      <c r="P886" s="9">
        <f t="shared" si="79"/>
        <v>0</v>
      </c>
    </row>
    <row r="887" spans="1:16" x14ac:dyDescent="0.35">
      <c r="A887" s="13">
        <v>2028</v>
      </c>
      <c r="B887" s="13">
        <f t="shared" si="77"/>
        <v>2027</v>
      </c>
      <c r="C887" t="s">
        <v>464</v>
      </c>
      <c r="D887" t="s">
        <v>465</v>
      </c>
      <c r="E887" s="5">
        <v>329139519.25326574</v>
      </c>
      <c r="F887" s="13">
        <f>INDEX($R$3:$T$335,MATCH(Debt[[#This Row],[DistrictNumber]],$R$3:$R$335,0),3)</f>
        <v>1.9267700000000001</v>
      </c>
      <c r="G887" s="9">
        <f t="shared" si="80"/>
        <v>634176.15151161491</v>
      </c>
      <c r="H887" s="11">
        <v>1.02</v>
      </c>
      <c r="I887" s="12" cm="1">
        <f t="array" ref="I887">INDEX(Debt[],MATCH(Debt[[#This Row],[Base Year]]&amp;Debt[[#This Row],[DistrictNumber]],Debt[[Fiscal Year]:[Fiscal Year]]&amp;Debt[[DistrictNumber]:[DistrictNumber]],0),9)*$H887</f>
        <v>461594.58513821341</v>
      </c>
      <c r="J887" s="15">
        <f>IF(Debt[[#This Row],[Unadjusted Maximum Revenue]]/(Debt[[#This Row],[Proposed Taxable Valuation]]/1000)&gt;Debt[[#This Row],[Max Debt RATE]],Debt[[#This Row],[Max Debt RATE]],Debt[[#This Row],[Unadjusted Maximum Revenue]]/(Debt[[#This Row],[Proposed Taxable Valuation]]/1000))</f>
        <v>1.4024283263992567</v>
      </c>
      <c r="K887" s="26">
        <f>ROUND(Debt[[#This Row],[Proposed Taxable Valuation]]/1000*Debt[[#This Row],[Adjusted Rate]],0)</f>
        <v>461595</v>
      </c>
      <c r="L887" s="19">
        <f t="shared" si="78"/>
        <v>-172581.5663734015</v>
      </c>
      <c r="M887" s="17">
        <f t="shared" si="81"/>
        <v>-0.52434167360074335</v>
      </c>
      <c r="N887" s="2">
        <v>258996995.67940181</v>
      </c>
      <c r="O887">
        <f>INDEX($R$3:$T$335,MATCH(Debt[[#This Row],[DistrictNumber]],$R$3:$R$335,0),3)</f>
        <v>1.9267700000000001</v>
      </c>
      <c r="P887" s="9">
        <f t="shared" si="79"/>
        <v>499027.6413652011</v>
      </c>
    </row>
    <row r="888" spans="1:16" x14ac:dyDescent="0.35">
      <c r="A888" s="13">
        <v>2028</v>
      </c>
      <c r="B888" s="13">
        <f t="shared" si="77"/>
        <v>2027</v>
      </c>
      <c r="C888" t="s">
        <v>466</v>
      </c>
      <c r="D888" t="s">
        <v>467</v>
      </c>
      <c r="E888" s="5">
        <v>849184262.01392221</v>
      </c>
      <c r="F888" s="13">
        <f>INDEX($R$3:$T$335,MATCH(Debt[[#This Row],[DistrictNumber]],$R$3:$R$335,0),3)</f>
        <v>0</v>
      </c>
      <c r="G888" s="9">
        <f t="shared" si="80"/>
        <v>0</v>
      </c>
      <c r="H888" s="11">
        <v>1.02</v>
      </c>
      <c r="I888" s="12" cm="1">
        <f t="array" ref="I888">INDEX(Debt[],MATCH(Debt[[#This Row],[Base Year]]&amp;Debt[[#This Row],[DistrictNumber]],Debt[[Fiscal Year]:[Fiscal Year]]&amp;Debt[[DistrictNumber]:[DistrictNumber]],0),9)*$H888</f>
        <v>0</v>
      </c>
      <c r="J888" s="15">
        <f>IF(Debt[[#This Row],[Unadjusted Maximum Revenue]]/(Debt[[#This Row],[Proposed Taxable Valuation]]/1000)&gt;Debt[[#This Row],[Max Debt RATE]],Debt[[#This Row],[Max Debt RATE]],Debt[[#This Row],[Unadjusted Maximum Revenue]]/(Debt[[#This Row],[Proposed Taxable Valuation]]/1000))</f>
        <v>0</v>
      </c>
      <c r="K888" s="26">
        <f>ROUND(Debt[[#This Row],[Proposed Taxable Valuation]]/1000*Debt[[#This Row],[Adjusted Rate]],0)</f>
        <v>0</v>
      </c>
      <c r="L888" s="19">
        <f t="shared" si="78"/>
        <v>0</v>
      </c>
      <c r="M888" s="17">
        <f t="shared" si="81"/>
        <v>0</v>
      </c>
      <c r="N888" s="2">
        <v>766990880.41339505</v>
      </c>
      <c r="O888">
        <f>INDEX($R$3:$T$335,MATCH(Debt[[#This Row],[DistrictNumber]],$R$3:$R$335,0),3)</f>
        <v>0</v>
      </c>
      <c r="P888" s="9">
        <f t="shared" si="79"/>
        <v>0</v>
      </c>
    </row>
    <row r="889" spans="1:16" x14ac:dyDescent="0.35">
      <c r="A889" s="13">
        <v>2028</v>
      </c>
      <c r="B889" s="13">
        <f t="shared" si="77"/>
        <v>2027</v>
      </c>
      <c r="C889" t="s">
        <v>468</v>
      </c>
      <c r="D889" t="s">
        <v>469</v>
      </c>
      <c r="E889" s="5">
        <v>264221427.88225004</v>
      </c>
      <c r="F889" s="13">
        <f>INDEX($R$3:$T$335,MATCH(Debt[[#This Row],[DistrictNumber]],$R$3:$R$335,0),3)</f>
        <v>0</v>
      </c>
      <c r="G889" s="9">
        <f t="shared" si="80"/>
        <v>0</v>
      </c>
      <c r="H889" s="11">
        <v>1.02</v>
      </c>
      <c r="I889" s="12" cm="1">
        <f t="array" ref="I889">INDEX(Debt[],MATCH(Debt[[#This Row],[Base Year]]&amp;Debt[[#This Row],[DistrictNumber]],Debt[[Fiscal Year]:[Fiscal Year]]&amp;Debt[[DistrictNumber]:[DistrictNumber]],0),9)*$H889</f>
        <v>0</v>
      </c>
      <c r="J889" s="15">
        <f>IF(Debt[[#This Row],[Unadjusted Maximum Revenue]]/(Debt[[#This Row],[Proposed Taxable Valuation]]/1000)&gt;Debt[[#This Row],[Max Debt RATE]],Debt[[#This Row],[Max Debt RATE]],Debt[[#This Row],[Unadjusted Maximum Revenue]]/(Debt[[#This Row],[Proposed Taxable Valuation]]/1000))</f>
        <v>0</v>
      </c>
      <c r="K889" s="26">
        <f>ROUND(Debt[[#This Row],[Proposed Taxable Valuation]]/1000*Debt[[#This Row],[Adjusted Rate]],0)</f>
        <v>0</v>
      </c>
      <c r="L889" s="19">
        <f t="shared" si="78"/>
        <v>0</v>
      </c>
      <c r="M889" s="17">
        <f t="shared" si="81"/>
        <v>0</v>
      </c>
      <c r="N889" s="2">
        <v>224837978.15213424</v>
      </c>
      <c r="O889">
        <f>INDEX($R$3:$T$335,MATCH(Debt[[#This Row],[DistrictNumber]],$R$3:$R$335,0),3)</f>
        <v>0</v>
      </c>
      <c r="P889" s="9">
        <f t="shared" si="79"/>
        <v>0</v>
      </c>
    </row>
    <row r="890" spans="1:16" x14ac:dyDescent="0.35">
      <c r="A890" s="13">
        <v>2028</v>
      </c>
      <c r="B890" s="13">
        <f t="shared" si="77"/>
        <v>2027</v>
      </c>
      <c r="C890" t="s">
        <v>470</v>
      </c>
      <c r="D890" t="s">
        <v>471</v>
      </c>
      <c r="E890" s="5">
        <v>576168026.71349943</v>
      </c>
      <c r="F890" s="13">
        <f>INDEX($R$3:$T$335,MATCH(Debt[[#This Row],[DistrictNumber]],$R$3:$R$335,0),3)</f>
        <v>4.05</v>
      </c>
      <c r="G890" s="9">
        <f t="shared" si="80"/>
        <v>2333480.5081896726</v>
      </c>
      <c r="H890" s="11">
        <v>1.02</v>
      </c>
      <c r="I890" s="12" cm="1">
        <f t="array" ref="I890">INDEX(Debt[],MATCH(Debt[[#This Row],[Base Year]]&amp;Debt[[#This Row],[DistrictNumber]],Debt[[Fiscal Year]:[Fiscal Year]]&amp;Debt[[DistrictNumber]:[DistrictNumber]],0),9)*$H890</f>
        <v>1994707.0486211402</v>
      </c>
      <c r="J890" s="15">
        <f>IF(Debt[[#This Row],[Unadjusted Maximum Revenue]]/(Debt[[#This Row],[Proposed Taxable Valuation]]/1000)&gt;Debt[[#This Row],[Max Debt RATE]],Debt[[#This Row],[Max Debt RATE]],Debt[[#This Row],[Unadjusted Maximum Revenue]]/(Debt[[#This Row],[Proposed Taxable Valuation]]/1000))</f>
        <v>3.4620231532094574</v>
      </c>
      <c r="K890" s="26">
        <f>ROUND(Debt[[#This Row],[Proposed Taxable Valuation]]/1000*Debt[[#This Row],[Adjusted Rate]],0)</f>
        <v>1994707</v>
      </c>
      <c r="L890" s="19">
        <f t="shared" si="78"/>
        <v>-338773.45956853242</v>
      </c>
      <c r="M890" s="17">
        <f t="shared" si="81"/>
        <v>-0.58797684679054241</v>
      </c>
      <c r="N890" s="2">
        <v>483071988.39856023</v>
      </c>
      <c r="O890">
        <f>INDEX($R$3:$T$335,MATCH(Debt[[#This Row],[DistrictNumber]],$R$3:$R$335,0),3)</f>
        <v>4.05</v>
      </c>
      <c r="P890" s="9">
        <f t="shared" si="79"/>
        <v>1956441.5530141687</v>
      </c>
    </row>
    <row r="891" spans="1:16" x14ac:dyDescent="0.35">
      <c r="A891" s="13">
        <v>2028</v>
      </c>
      <c r="B891" s="13">
        <f t="shared" si="77"/>
        <v>2027</v>
      </c>
      <c r="C891" t="s">
        <v>472</v>
      </c>
      <c r="D891" t="s">
        <v>473</v>
      </c>
      <c r="E891" s="5">
        <v>490022196.12696564</v>
      </c>
      <c r="F891" s="13">
        <f>INDEX($R$3:$T$335,MATCH(Debt[[#This Row],[DistrictNumber]],$R$3:$R$335,0),3)</f>
        <v>0</v>
      </c>
      <c r="G891" s="9">
        <f t="shared" si="80"/>
        <v>0</v>
      </c>
      <c r="H891" s="11">
        <v>1.02</v>
      </c>
      <c r="I891" s="12" cm="1">
        <f t="array" ref="I891">INDEX(Debt[],MATCH(Debt[[#This Row],[Base Year]]&amp;Debt[[#This Row],[DistrictNumber]],Debt[[Fiscal Year]:[Fiscal Year]]&amp;Debt[[DistrictNumber]:[DistrictNumber]],0),9)*$H891</f>
        <v>0</v>
      </c>
      <c r="J891" s="15">
        <f>IF(Debt[[#This Row],[Unadjusted Maximum Revenue]]/(Debt[[#This Row],[Proposed Taxable Valuation]]/1000)&gt;Debt[[#This Row],[Max Debt RATE]],Debt[[#This Row],[Max Debt RATE]],Debt[[#This Row],[Unadjusted Maximum Revenue]]/(Debt[[#This Row],[Proposed Taxable Valuation]]/1000))</f>
        <v>0</v>
      </c>
      <c r="K891" s="26">
        <f>ROUND(Debt[[#This Row],[Proposed Taxable Valuation]]/1000*Debt[[#This Row],[Adjusted Rate]],0)</f>
        <v>0</v>
      </c>
      <c r="L891" s="19">
        <f t="shared" si="78"/>
        <v>0</v>
      </c>
      <c r="M891" s="17">
        <f t="shared" si="81"/>
        <v>0</v>
      </c>
      <c r="N891" s="2">
        <v>422129842.11289048</v>
      </c>
      <c r="O891">
        <f>INDEX($R$3:$T$335,MATCH(Debt[[#This Row],[DistrictNumber]],$R$3:$R$335,0),3)</f>
        <v>0</v>
      </c>
      <c r="P891" s="9">
        <f t="shared" si="79"/>
        <v>0</v>
      </c>
    </row>
    <row r="892" spans="1:16" x14ac:dyDescent="0.35">
      <c r="A892" s="13">
        <v>2028</v>
      </c>
      <c r="B892" s="13">
        <f t="shared" si="77"/>
        <v>2027</v>
      </c>
      <c r="C892" t="s">
        <v>474</v>
      </c>
      <c r="D892" t="s">
        <v>475</v>
      </c>
      <c r="E892" s="5">
        <v>545405005.29402733</v>
      </c>
      <c r="F892" s="13">
        <f>INDEX($R$3:$T$335,MATCH(Debt[[#This Row],[DistrictNumber]],$R$3:$R$335,0),3)</f>
        <v>0</v>
      </c>
      <c r="G892" s="9">
        <f t="shared" si="80"/>
        <v>0</v>
      </c>
      <c r="H892" s="11">
        <v>1.02</v>
      </c>
      <c r="I892" s="12" cm="1">
        <f t="array" ref="I892">INDEX(Debt[],MATCH(Debt[[#This Row],[Base Year]]&amp;Debt[[#This Row],[DistrictNumber]],Debt[[Fiscal Year]:[Fiscal Year]]&amp;Debt[[DistrictNumber]:[DistrictNumber]],0),9)*$H892</f>
        <v>0</v>
      </c>
      <c r="J892" s="15">
        <f>IF(Debt[[#This Row],[Unadjusted Maximum Revenue]]/(Debt[[#This Row],[Proposed Taxable Valuation]]/1000)&gt;Debt[[#This Row],[Max Debt RATE]],Debt[[#This Row],[Max Debt RATE]],Debt[[#This Row],[Unadjusted Maximum Revenue]]/(Debt[[#This Row],[Proposed Taxable Valuation]]/1000))</f>
        <v>0</v>
      </c>
      <c r="K892" s="26">
        <f>ROUND(Debt[[#This Row],[Proposed Taxable Valuation]]/1000*Debt[[#This Row],[Adjusted Rate]],0)</f>
        <v>0</v>
      </c>
      <c r="L892" s="19">
        <f t="shared" si="78"/>
        <v>0</v>
      </c>
      <c r="M892" s="17">
        <f t="shared" si="81"/>
        <v>0</v>
      </c>
      <c r="N892" s="2">
        <v>493242903.32508487</v>
      </c>
      <c r="O892">
        <f>INDEX($R$3:$T$335,MATCH(Debt[[#This Row],[DistrictNumber]],$R$3:$R$335,0),3)</f>
        <v>0</v>
      </c>
      <c r="P892" s="9">
        <f t="shared" si="79"/>
        <v>0</v>
      </c>
    </row>
    <row r="893" spans="1:16" x14ac:dyDescent="0.35">
      <c r="A893" s="13">
        <v>2028</v>
      </c>
      <c r="B893" s="13">
        <f t="shared" si="77"/>
        <v>2027</v>
      </c>
      <c r="C893" t="s">
        <v>476</v>
      </c>
      <c r="D893" t="s">
        <v>477</v>
      </c>
      <c r="E893" s="5">
        <v>322676436.55558187</v>
      </c>
      <c r="F893" s="13">
        <f>INDEX($R$3:$T$335,MATCH(Debt[[#This Row],[DistrictNumber]],$R$3:$R$335,0),3)</f>
        <v>0</v>
      </c>
      <c r="G893" s="9">
        <f t="shared" si="80"/>
        <v>0</v>
      </c>
      <c r="H893" s="11">
        <v>1.02</v>
      </c>
      <c r="I893" s="12" cm="1">
        <f t="array" ref="I893">INDEX(Debt[],MATCH(Debt[[#This Row],[Base Year]]&amp;Debt[[#This Row],[DistrictNumber]],Debt[[Fiscal Year]:[Fiscal Year]]&amp;Debt[[DistrictNumber]:[DistrictNumber]],0),9)*$H893</f>
        <v>0</v>
      </c>
      <c r="J893" s="15">
        <f>IF(Debt[[#This Row],[Unadjusted Maximum Revenue]]/(Debt[[#This Row],[Proposed Taxable Valuation]]/1000)&gt;Debt[[#This Row],[Max Debt RATE]],Debt[[#This Row],[Max Debt RATE]],Debt[[#This Row],[Unadjusted Maximum Revenue]]/(Debt[[#This Row],[Proposed Taxable Valuation]]/1000))</f>
        <v>0</v>
      </c>
      <c r="K893" s="26">
        <f>ROUND(Debt[[#This Row],[Proposed Taxable Valuation]]/1000*Debt[[#This Row],[Adjusted Rate]],0)</f>
        <v>0</v>
      </c>
      <c r="L893" s="19">
        <f t="shared" si="78"/>
        <v>0</v>
      </c>
      <c r="M893" s="17">
        <f t="shared" si="81"/>
        <v>0</v>
      </c>
      <c r="N893" s="2">
        <v>290001153.34824336</v>
      </c>
      <c r="O893">
        <f>INDEX($R$3:$T$335,MATCH(Debt[[#This Row],[DistrictNumber]],$R$3:$R$335,0),3)</f>
        <v>0</v>
      </c>
      <c r="P893" s="9">
        <f t="shared" si="79"/>
        <v>0</v>
      </c>
    </row>
    <row r="894" spans="1:16" x14ac:dyDescent="0.35">
      <c r="A894" s="13">
        <v>2028</v>
      </c>
      <c r="B894" s="13">
        <f t="shared" si="77"/>
        <v>2027</v>
      </c>
      <c r="C894" t="s">
        <v>478</v>
      </c>
      <c r="D894" t="s">
        <v>479</v>
      </c>
      <c r="E894" s="5">
        <v>529383241.86748493</v>
      </c>
      <c r="F894" s="13">
        <f>INDEX($R$3:$T$335,MATCH(Debt[[#This Row],[DistrictNumber]],$R$3:$R$335,0),3)</f>
        <v>2.6988799999999999</v>
      </c>
      <c r="G894" s="9">
        <f t="shared" si="80"/>
        <v>1428741.8438113176</v>
      </c>
      <c r="H894" s="11">
        <v>1.02</v>
      </c>
      <c r="I894" s="12" cm="1">
        <f t="array" ref="I894">INDEX(Debt[],MATCH(Debt[[#This Row],[Base Year]]&amp;Debt[[#This Row],[DistrictNumber]],Debt[[Fiscal Year]:[Fiscal Year]]&amp;Debt[[DistrictNumber]:[DistrictNumber]],0),9)*$H894</f>
        <v>1283511.6845826716</v>
      </c>
      <c r="J894" s="15">
        <f>IF(Debt[[#This Row],[Unadjusted Maximum Revenue]]/(Debt[[#This Row],[Proposed Taxable Valuation]]/1000)&gt;Debt[[#This Row],[Max Debt RATE]],Debt[[#This Row],[Max Debt RATE]],Debt[[#This Row],[Unadjusted Maximum Revenue]]/(Debt[[#This Row],[Proposed Taxable Valuation]]/1000))</f>
        <v>2.4245415855153949</v>
      </c>
      <c r="K894" s="26">
        <f>ROUND(Debt[[#This Row],[Proposed Taxable Valuation]]/1000*Debt[[#This Row],[Adjusted Rate]],0)</f>
        <v>1283512</v>
      </c>
      <c r="L894" s="19">
        <f t="shared" si="78"/>
        <v>-145230.15922864596</v>
      </c>
      <c r="M894" s="17">
        <f t="shared" si="81"/>
        <v>-0.27433841448460505</v>
      </c>
      <c r="N894" s="2">
        <v>459029323.46147639</v>
      </c>
      <c r="O894">
        <f>INDEX($R$3:$T$335,MATCH(Debt[[#This Row],[DistrictNumber]],$R$3:$R$335,0),3)</f>
        <v>2.6988799999999999</v>
      </c>
      <c r="P894" s="9">
        <f t="shared" si="79"/>
        <v>1238865.0605037094</v>
      </c>
    </row>
    <row r="895" spans="1:16" x14ac:dyDescent="0.35">
      <c r="A895" s="13">
        <v>2028</v>
      </c>
      <c r="B895" s="13">
        <f t="shared" si="77"/>
        <v>2027</v>
      </c>
      <c r="C895" t="s">
        <v>480</v>
      </c>
      <c r="D895" t="s">
        <v>481</v>
      </c>
      <c r="E895" s="5">
        <v>602855488.70777059</v>
      </c>
      <c r="F895" s="13">
        <f>INDEX($R$3:$T$335,MATCH(Debt[[#This Row],[DistrictNumber]],$R$3:$R$335,0),3)</f>
        <v>4.05</v>
      </c>
      <c r="G895" s="9">
        <f t="shared" si="80"/>
        <v>2441564.7292664708</v>
      </c>
      <c r="H895" s="11">
        <v>1.02</v>
      </c>
      <c r="I895" s="12" cm="1">
        <f t="array" ref="I895">INDEX(Debt[],MATCH(Debt[[#This Row],[Base Year]]&amp;Debt[[#This Row],[DistrictNumber]],Debt[[Fiscal Year]:[Fiscal Year]]&amp;Debt[[DistrictNumber]:[DistrictNumber]],0),9)*$H895</f>
        <v>1871822.55605796</v>
      </c>
      <c r="J895" s="15">
        <f>IF(Debt[[#This Row],[Unadjusted Maximum Revenue]]/(Debt[[#This Row],[Proposed Taxable Valuation]]/1000)&gt;Debt[[#This Row],[Max Debt RATE]],Debt[[#This Row],[Max Debt RATE]],Debt[[#This Row],[Unadjusted Maximum Revenue]]/(Debt[[#This Row],[Proposed Taxable Valuation]]/1000))</f>
        <v>3.1049274513038583</v>
      </c>
      <c r="K895" s="26">
        <f>ROUND(Debt[[#This Row],[Proposed Taxable Valuation]]/1000*Debt[[#This Row],[Adjusted Rate]],0)</f>
        <v>1871823</v>
      </c>
      <c r="L895" s="19">
        <f t="shared" si="78"/>
        <v>-569742.17320851074</v>
      </c>
      <c r="M895" s="17">
        <f t="shared" si="81"/>
        <v>-0.94507254869614155</v>
      </c>
      <c r="N895" s="2">
        <v>491465363.51583624</v>
      </c>
      <c r="O895">
        <f>INDEX($R$3:$T$335,MATCH(Debt[[#This Row],[DistrictNumber]],$R$3:$R$335,0),3)</f>
        <v>4.05</v>
      </c>
      <c r="P895" s="9">
        <f t="shared" si="79"/>
        <v>1990434.7222391367</v>
      </c>
    </row>
    <row r="896" spans="1:16" x14ac:dyDescent="0.35">
      <c r="A896" s="13">
        <v>2028</v>
      </c>
      <c r="B896" s="13">
        <f t="shared" si="77"/>
        <v>2027</v>
      </c>
      <c r="C896" t="s">
        <v>482</v>
      </c>
      <c r="D896" t="s">
        <v>483</v>
      </c>
      <c r="E896" s="5">
        <v>654835979.1949333</v>
      </c>
      <c r="F896" s="13">
        <f>INDEX($R$3:$T$335,MATCH(Debt[[#This Row],[DistrictNumber]],$R$3:$R$335,0),3)</f>
        <v>2.4595799999999999</v>
      </c>
      <c r="G896" s="9">
        <f t="shared" si="80"/>
        <v>1610621.477708274</v>
      </c>
      <c r="H896" s="11">
        <v>1.02</v>
      </c>
      <c r="I896" s="12" cm="1">
        <f t="array" ref="I896">INDEX(Debt[],MATCH(Debt[[#This Row],[Base Year]]&amp;Debt[[#This Row],[DistrictNumber]],Debt[[Fiscal Year]:[Fiscal Year]]&amp;Debt[[DistrictNumber]:[DistrictNumber]],0),9)*$H896</f>
        <v>1213969.0345833579</v>
      </c>
      <c r="J896" s="15">
        <f>IF(Debt[[#This Row],[Unadjusted Maximum Revenue]]/(Debt[[#This Row],[Proposed Taxable Valuation]]/1000)&gt;Debt[[#This Row],[Max Debt RATE]],Debt[[#This Row],[Max Debt RATE]],Debt[[#This Row],[Unadjusted Maximum Revenue]]/(Debt[[#This Row],[Proposed Taxable Valuation]]/1000))</f>
        <v>1.8538520685375786</v>
      </c>
      <c r="K896" s="26">
        <f>ROUND(Debt[[#This Row],[Proposed Taxable Valuation]]/1000*Debt[[#This Row],[Adjusted Rate]],0)</f>
        <v>1213969</v>
      </c>
      <c r="L896" s="19">
        <f t="shared" si="78"/>
        <v>-396652.44312491617</v>
      </c>
      <c r="M896" s="17">
        <f t="shared" si="81"/>
        <v>-0.60572793146242132</v>
      </c>
      <c r="N896" s="2">
        <v>516879043.66867298</v>
      </c>
      <c r="O896">
        <f>INDEX($R$3:$T$335,MATCH(Debt[[#This Row],[DistrictNumber]],$R$3:$R$335,0),3)</f>
        <v>2.4595799999999999</v>
      </c>
      <c r="P896" s="9">
        <f t="shared" si="79"/>
        <v>1271305.3582265945</v>
      </c>
    </row>
    <row r="897" spans="1:16" x14ac:dyDescent="0.35">
      <c r="A897" s="13">
        <v>2028</v>
      </c>
      <c r="B897" s="13">
        <f t="shared" si="77"/>
        <v>2027</v>
      </c>
      <c r="C897" t="s">
        <v>484</v>
      </c>
      <c r="D897" t="s">
        <v>485</v>
      </c>
      <c r="E897" s="5">
        <v>323520618.57183886</v>
      </c>
      <c r="F897" s="13">
        <f>INDEX($R$3:$T$335,MATCH(Debt[[#This Row],[DistrictNumber]],$R$3:$R$335,0),3)</f>
        <v>0</v>
      </c>
      <c r="G897" s="9">
        <f t="shared" si="80"/>
        <v>0</v>
      </c>
      <c r="H897" s="11">
        <v>1.02</v>
      </c>
      <c r="I897" s="12" cm="1">
        <f t="array" ref="I897">INDEX(Debt[],MATCH(Debt[[#This Row],[Base Year]]&amp;Debt[[#This Row],[DistrictNumber]],Debt[[Fiscal Year]:[Fiscal Year]]&amp;Debt[[DistrictNumber]:[DistrictNumber]],0),9)*$H897</f>
        <v>0</v>
      </c>
      <c r="J897" s="15">
        <f>IF(Debt[[#This Row],[Unadjusted Maximum Revenue]]/(Debt[[#This Row],[Proposed Taxable Valuation]]/1000)&gt;Debt[[#This Row],[Max Debt RATE]],Debt[[#This Row],[Max Debt RATE]],Debt[[#This Row],[Unadjusted Maximum Revenue]]/(Debt[[#This Row],[Proposed Taxable Valuation]]/1000))</f>
        <v>0</v>
      </c>
      <c r="K897" s="26">
        <f>ROUND(Debt[[#This Row],[Proposed Taxable Valuation]]/1000*Debt[[#This Row],[Adjusted Rate]],0)</f>
        <v>0</v>
      </c>
      <c r="L897" s="19">
        <f t="shared" si="78"/>
        <v>0</v>
      </c>
      <c r="M897" s="17">
        <f t="shared" si="81"/>
        <v>0</v>
      </c>
      <c r="N897" s="2">
        <v>281107763.50807321</v>
      </c>
      <c r="O897">
        <f>INDEX($R$3:$T$335,MATCH(Debt[[#This Row],[DistrictNumber]],$R$3:$R$335,0),3)</f>
        <v>0</v>
      </c>
      <c r="P897" s="9">
        <f t="shared" si="79"/>
        <v>0</v>
      </c>
    </row>
    <row r="898" spans="1:16" x14ac:dyDescent="0.35">
      <c r="A898" s="13">
        <v>2028</v>
      </c>
      <c r="B898" s="13">
        <f t="shared" si="77"/>
        <v>2027</v>
      </c>
      <c r="C898" t="s">
        <v>486</v>
      </c>
      <c r="D898" t="s">
        <v>487</v>
      </c>
      <c r="E898" s="5">
        <v>187757522.33000001</v>
      </c>
      <c r="F898" s="13">
        <f>INDEX($R$3:$T$335,MATCH(Debt[[#This Row],[DistrictNumber]],$R$3:$R$335,0),3)</f>
        <v>0</v>
      </c>
      <c r="G898" s="9">
        <f t="shared" si="80"/>
        <v>0</v>
      </c>
      <c r="H898" s="11">
        <v>1.02</v>
      </c>
      <c r="I898" s="12" cm="1">
        <f t="array" ref="I898">INDEX(Debt[],MATCH(Debt[[#This Row],[Base Year]]&amp;Debt[[#This Row],[DistrictNumber]],Debt[[Fiscal Year]:[Fiscal Year]]&amp;Debt[[DistrictNumber]:[DistrictNumber]],0),9)*$H898</f>
        <v>0</v>
      </c>
      <c r="J898" s="15">
        <f>IF(Debt[[#This Row],[Unadjusted Maximum Revenue]]/(Debt[[#This Row],[Proposed Taxable Valuation]]/1000)&gt;Debt[[#This Row],[Max Debt RATE]],Debt[[#This Row],[Max Debt RATE]],Debt[[#This Row],[Unadjusted Maximum Revenue]]/(Debt[[#This Row],[Proposed Taxable Valuation]]/1000))</f>
        <v>0</v>
      </c>
      <c r="K898" s="26">
        <f>ROUND(Debt[[#This Row],[Proposed Taxable Valuation]]/1000*Debt[[#This Row],[Adjusted Rate]],0)</f>
        <v>0</v>
      </c>
      <c r="L898" s="19">
        <f t="shared" si="78"/>
        <v>0</v>
      </c>
      <c r="M898" s="17">
        <f t="shared" si="81"/>
        <v>0</v>
      </c>
      <c r="N898" s="2">
        <v>160202871.49875689</v>
      </c>
      <c r="O898">
        <f>INDEX($R$3:$T$335,MATCH(Debt[[#This Row],[DistrictNumber]],$R$3:$R$335,0),3)</f>
        <v>0</v>
      </c>
      <c r="P898" s="9">
        <f t="shared" si="79"/>
        <v>0</v>
      </c>
    </row>
    <row r="899" spans="1:16" x14ac:dyDescent="0.35">
      <c r="A899" s="13">
        <v>2028</v>
      </c>
      <c r="B899" s="13">
        <f t="shared" si="77"/>
        <v>2027</v>
      </c>
      <c r="C899" t="s">
        <v>488</v>
      </c>
      <c r="D899" t="s">
        <v>489</v>
      </c>
      <c r="E899" s="5">
        <v>2321642043.5133872</v>
      </c>
      <c r="F899" s="13">
        <f>INDEX($R$3:$T$335,MATCH(Debt[[#This Row],[DistrictNumber]],$R$3:$R$335,0),3)</f>
        <v>1.76315</v>
      </c>
      <c r="G899" s="9">
        <f t="shared" si="80"/>
        <v>4093403.1690206281</v>
      </c>
      <c r="H899" s="11">
        <v>1.02</v>
      </c>
      <c r="I899" s="12" cm="1">
        <f t="array" ref="I899">INDEX(Debt[],MATCH(Debt[[#This Row],[Base Year]]&amp;Debt[[#This Row],[DistrictNumber]],Debt[[Fiscal Year]:[Fiscal Year]]&amp;Debt[[DistrictNumber]:[DistrictNumber]],0),9)*$H899</f>
        <v>3167402.0343816746</v>
      </c>
      <c r="J899" s="15">
        <f>IF(Debt[[#This Row],[Unadjusted Maximum Revenue]]/(Debt[[#This Row],[Proposed Taxable Valuation]]/1000)&gt;Debt[[#This Row],[Max Debt RATE]],Debt[[#This Row],[Max Debt RATE]],Debt[[#This Row],[Unadjusted Maximum Revenue]]/(Debt[[#This Row],[Proposed Taxable Valuation]]/1000))</f>
        <v>1.3642938812343277</v>
      </c>
      <c r="K899" s="26">
        <f>ROUND(Debt[[#This Row],[Proposed Taxable Valuation]]/1000*Debt[[#This Row],[Adjusted Rate]],0)</f>
        <v>3167402</v>
      </c>
      <c r="L899" s="19">
        <f t="shared" si="78"/>
        <v>-926001.13463895349</v>
      </c>
      <c r="M899" s="17">
        <f t="shared" si="81"/>
        <v>-0.39885611876567229</v>
      </c>
      <c r="N899" s="2">
        <v>1960473661.4799924</v>
      </c>
      <c r="O899">
        <f>INDEX($R$3:$T$335,MATCH(Debt[[#This Row],[DistrictNumber]],$R$3:$R$335,0),3)</f>
        <v>1.76315</v>
      </c>
      <c r="P899" s="9">
        <f t="shared" si="79"/>
        <v>3456609.1362384483</v>
      </c>
    </row>
    <row r="900" spans="1:16" x14ac:dyDescent="0.35">
      <c r="A900" s="13">
        <v>2028</v>
      </c>
      <c r="B900" s="13">
        <f t="shared" si="77"/>
        <v>2027</v>
      </c>
      <c r="C900" t="s">
        <v>490</v>
      </c>
      <c r="D900" t="s">
        <v>491</v>
      </c>
      <c r="E900" s="5">
        <v>344285639.39377218</v>
      </c>
      <c r="F900" s="13">
        <f>INDEX($R$3:$T$335,MATCH(Debt[[#This Row],[DistrictNumber]],$R$3:$R$335,0),3)</f>
        <v>0</v>
      </c>
      <c r="G900" s="9">
        <f t="shared" si="80"/>
        <v>0</v>
      </c>
      <c r="H900" s="11">
        <v>1.02</v>
      </c>
      <c r="I900" s="12" cm="1">
        <f t="array" ref="I900">INDEX(Debt[],MATCH(Debt[[#This Row],[Base Year]]&amp;Debt[[#This Row],[DistrictNumber]],Debt[[Fiscal Year]:[Fiscal Year]]&amp;Debt[[DistrictNumber]:[DistrictNumber]],0),9)*$H900</f>
        <v>0</v>
      </c>
      <c r="J900" s="15">
        <f>IF(Debt[[#This Row],[Unadjusted Maximum Revenue]]/(Debt[[#This Row],[Proposed Taxable Valuation]]/1000)&gt;Debt[[#This Row],[Max Debt RATE]],Debt[[#This Row],[Max Debt RATE]],Debt[[#This Row],[Unadjusted Maximum Revenue]]/(Debt[[#This Row],[Proposed Taxable Valuation]]/1000))</f>
        <v>0</v>
      </c>
      <c r="K900" s="26">
        <f>ROUND(Debt[[#This Row],[Proposed Taxable Valuation]]/1000*Debt[[#This Row],[Adjusted Rate]],0)</f>
        <v>0</v>
      </c>
      <c r="L900" s="19">
        <f t="shared" si="78"/>
        <v>0</v>
      </c>
      <c r="M900" s="17">
        <f t="shared" si="81"/>
        <v>0</v>
      </c>
      <c r="N900" s="2">
        <v>309145242.88626468</v>
      </c>
      <c r="O900">
        <f>INDEX($R$3:$T$335,MATCH(Debt[[#This Row],[DistrictNumber]],$R$3:$R$335,0),3)</f>
        <v>0</v>
      </c>
      <c r="P900" s="9">
        <f t="shared" si="79"/>
        <v>0</v>
      </c>
    </row>
    <row r="901" spans="1:16" x14ac:dyDescent="0.35">
      <c r="A901" s="13">
        <v>2028</v>
      </c>
      <c r="B901" s="13">
        <f t="shared" ref="B901:B964" si="82">A901-1</f>
        <v>2027</v>
      </c>
      <c r="C901" t="s">
        <v>492</v>
      </c>
      <c r="D901" t="s">
        <v>493</v>
      </c>
      <c r="E901" s="5">
        <v>270248669.59311092</v>
      </c>
      <c r="F901" s="13">
        <f>INDEX($R$3:$T$335,MATCH(Debt[[#This Row],[DistrictNumber]],$R$3:$R$335,0),3)</f>
        <v>2.0314299999999998</v>
      </c>
      <c r="G901" s="9">
        <f t="shared" si="80"/>
        <v>548991.25487153325</v>
      </c>
      <c r="H901" s="11">
        <v>1.02</v>
      </c>
      <c r="I901" s="12" cm="1">
        <f t="array" ref="I901">INDEX(Debt[],MATCH(Debt[[#This Row],[Base Year]]&amp;Debt[[#This Row],[DistrictNumber]],Debt[[Fiscal Year]:[Fiscal Year]]&amp;Debt[[DistrictNumber]:[DistrictNumber]],0),9)*$H901</f>
        <v>500575.78460891591</v>
      </c>
      <c r="J901" s="15">
        <f>IF(Debt[[#This Row],[Unadjusted Maximum Revenue]]/(Debt[[#This Row],[Proposed Taxable Valuation]]/1000)&gt;Debt[[#This Row],[Max Debt RATE]],Debt[[#This Row],[Max Debt RATE]],Debt[[#This Row],[Unadjusted Maximum Revenue]]/(Debt[[#This Row],[Proposed Taxable Valuation]]/1000))</f>
        <v>1.8522784417869209</v>
      </c>
      <c r="K901" s="26">
        <f>ROUND(Debt[[#This Row],[Proposed Taxable Valuation]]/1000*Debt[[#This Row],[Adjusted Rate]],0)</f>
        <v>500576</v>
      </c>
      <c r="L901" s="19">
        <f t="shared" ref="L901:L964" si="83">I901-G901</f>
        <v>-48415.470262617338</v>
      </c>
      <c r="M901" s="17">
        <f t="shared" si="81"/>
        <v>-0.17915155821307893</v>
      </c>
      <c r="N901" s="2">
        <v>242266106.9285503</v>
      </c>
      <c r="O901">
        <f>INDEX($R$3:$T$335,MATCH(Debt[[#This Row],[DistrictNumber]],$R$3:$R$335,0),3)</f>
        <v>2.0314299999999998</v>
      </c>
      <c r="P901" s="9">
        <f t="shared" ref="P901:P964" si="84">N901/1000*O901</f>
        <v>492146.6375978649</v>
      </c>
    </row>
    <row r="902" spans="1:16" x14ac:dyDescent="0.35">
      <c r="A902" s="13">
        <v>2028</v>
      </c>
      <c r="B902" s="13">
        <f t="shared" si="82"/>
        <v>2027</v>
      </c>
      <c r="C902" t="s">
        <v>494</v>
      </c>
      <c r="D902" t="s">
        <v>495</v>
      </c>
      <c r="E902" s="5">
        <v>1707936534.7412274</v>
      </c>
      <c r="F902" s="13">
        <f>INDEX($R$3:$T$335,MATCH(Debt[[#This Row],[DistrictNumber]],$R$3:$R$335,0),3)</f>
        <v>0</v>
      </c>
      <c r="G902" s="9">
        <f t="shared" si="80"/>
        <v>0</v>
      </c>
      <c r="H902" s="11">
        <v>1.02</v>
      </c>
      <c r="I902" s="12" cm="1">
        <f t="array" ref="I902">INDEX(Debt[],MATCH(Debt[[#This Row],[Base Year]]&amp;Debt[[#This Row],[DistrictNumber]],Debt[[Fiscal Year]:[Fiscal Year]]&amp;Debt[[DistrictNumber]:[DistrictNumber]],0),9)*$H902</f>
        <v>0</v>
      </c>
      <c r="J902" s="15">
        <f>IF(Debt[[#This Row],[Unadjusted Maximum Revenue]]/(Debt[[#This Row],[Proposed Taxable Valuation]]/1000)&gt;Debt[[#This Row],[Max Debt RATE]],Debt[[#This Row],[Max Debt RATE]],Debt[[#This Row],[Unadjusted Maximum Revenue]]/(Debt[[#This Row],[Proposed Taxable Valuation]]/1000))</f>
        <v>0</v>
      </c>
      <c r="K902" s="26">
        <f>ROUND(Debt[[#This Row],[Proposed Taxable Valuation]]/1000*Debt[[#This Row],[Adjusted Rate]],0)</f>
        <v>0</v>
      </c>
      <c r="L902" s="19">
        <f t="shared" si="83"/>
        <v>0</v>
      </c>
      <c r="M902" s="17">
        <f t="shared" si="81"/>
        <v>0</v>
      </c>
      <c r="N902" s="2">
        <v>1459662764.3753896</v>
      </c>
      <c r="O902">
        <f>INDEX($R$3:$T$335,MATCH(Debt[[#This Row],[DistrictNumber]],$R$3:$R$335,0),3)</f>
        <v>0</v>
      </c>
      <c r="P902" s="9">
        <f t="shared" si="84"/>
        <v>0</v>
      </c>
    </row>
    <row r="903" spans="1:16" x14ac:dyDescent="0.35">
      <c r="A903" s="13">
        <v>2028</v>
      </c>
      <c r="B903" s="13">
        <f t="shared" si="82"/>
        <v>2027</v>
      </c>
      <c r="C903" t="s">
        <v>496</v>
      </c>
      <c r="D903" t="s">
        <v>497</v>
      </c>
      <c r="E903" s="5">
        <v>183162114.69266</v>
      </c>
      <c r="F903" s="13">
        <f>INDEX($R$3:$T$335,MATCH(Debt[[#This Row],[DistrictNumber]],$R$3:$R$335,0),3)</f>
        <v>0.88497999999999999</v>
      </c>
      <c r="G903" s="9">
        <f t="shared" si="80"/>
        <v>162094.80826071024</v>
      </c>
      <c r="H903" s="11">
        <v>1.02</v>
      </c>
      <c r="I903" s="12" cm="1">
        <f t="array" ref="I903">INDEX(Debt[],MATCH(Debt[[#This Row],[Base Year]]&amp;Debt[[#This Row],[DistrictNumber]],Debt[[Fiscal Year]:[Fiscal Year]]&amp;Debt[[DistrictNumber]:[DistrictNumber]],0),9)*$H903</f>
        <v>136428.72551580713</v>
      </c>
      <c r="J903" s="15">
        <f>IF(Debt[[#This Row],[Unadjusted Maximum Revenue]]/(Debt[[#This Row],[Proposed Taxable Valuation]]/1000)&gt;Debt[[#This Row],[Max Debt RATE]],Debt[[#This Row],[Max Debt RATE]],Debt[[#This Row],[Unadjusted Maximum Revenue]]/(Debt[[#This Row],[Proposed Taxable Valuation]]/1000))</f>
        <v>0.7448523170019633</v>
      </c>
      <c r="K903" s="26">
        <f>ROUND(Debt[[#This Row],[Proposed Taxable Valuation]]/1000*Debt[[#This Row],[Adjusted Rate]],0)</f>
        <v>136429</v>
      </c>
      <c r="L903" s="19">
        <f t="shared" si="83"/>
        <v>-25666.082744903106</v>
      </c>
      <c r="M903" s="17">
        <f t="shared" si="81"/>
        <v>-0.14012768299803668</v>
      </c>
      <c r="N903" s="2">
        <v>157260031.23929635</v>
      </c>
      <c r="O903">
        <f>INDEX($R$3:$T$335,MATCH(Debt[[#This Row],[DistrictNumber]],$R$3:$R$335,0),3)</f>
        <v>0.88497999999999999</v>
      </c>
      <c r="P903" s="9">
        <f t="shared" si="84"/>
        <v>139171.98244615248</v>
      </c>
    </row>
    <row r="904" spans="1:16" x14ac:dyDescent="0.35">
      <c r="A904" s="13">
        <v>2028</v>
      </c>
      <c r="B904" s="13">
        <f t="shared" si="82"/>
        <v>2027</v>
      </c>
      <c r="C904" t="s">
        <v>498</v>
      </c>
      <c r="D904" t="s">
        <v>499</v>
      </c>
      <c r="E904" s="5">
        <v>828951584.88069153</v>
      </c>
      <c r="F904" s="13">
        <f>INDEX($R$3:$T$335,MATCH(Debt[[#This Row],[DistrictNumber]],$R$3:$R$335,0),3)</f>
        <v>2.4700000000000002</v>
      </c>
      <c r="G904" s="9">
        <f t="shared" si="80"/>
        <v>2047510.4146553082</v>
      </c>
      <c r="H904" s="11">
        <v>1.02</v>
      </c>
      <c r="I904" s="12" cm="1">
        <f t="array" ref="I904">INDEX(Debt[],MATCH(Debt[[#This Row],[Base Year]]&amp;Debt[[#This Row],[DistrictNumber]],Debt[[Fiscal Year]:[Fiscal Year]]&amp;Debt[[DistrictNumber]:[DistrictNumber]],0),9)*$H904</f>
        <v>1628887.5562869001</v>
      </c>
      <c r="J904" s="15">
        <f>IF(Debt[[#This Row],[Unadjusted Maximum Revenue]]/(Debt[[#This Row],[Proposed Taxable Valuation]]/1000)&gt;Debt[[#This Row],[Max Debt RATE]],Debt[[#This Row],[Max Debt RATE]],Debt[[#This Row],[Unadjusted Maximum Revenue]]/(Debt[[#This Row],[Proposed Taxable Valuation]]/1000))</f>
        <v>1.9649972157557802</v>
      </c>
      <c r="K904" s="26">
        <f>ROUND(Debt[[#This Row],[Proposed Taxable Valuation]]/1000*Debt[[#This Row],[Adjusted Rate]],0)</f>
        <v>1628888</v>
      </c>
      <c r="L904" s="19">
        <f t="shared" si="83"/>
        <v>-418622.85836840817</v>
      </c>
      <c r="M904" s="17">
        <f t="shared" si="81"/>
        <v>-0.50500278424421996</v>
      </c>
      <c r="N904" s="2">
        <v>693469322.84428632</v>
      </c>
      <c r="O904">
        <f>INDEX($R$3:$T$335,MATCH(Debt[[#This Row],[DistrictNumber]],$R$3:$R$335,0),3)</f>
        <v>2.4700000000000002</v>
      </c>
      <c r="P904" s="9">
        <f t="shared" si="84"/>
        <v>1712869.2274253874</v>
      </c>
    </row>
    <row r="905" spans="1:16" x14ac:dyDescent="0.35">
      <c r="A905" s="13">
        <v>2028</v>
      </c>
      <c r="B905" s="13">
        <f t="shared" si="82"/>
        <v>2027</v>
      </c>
      <c r="C905" t="s">
        <v>500</v>
      </c>
      <c r="D905" t="s">
        <v>501</v>
      </c>
      <c r="E905" s="5">
        <v>603190384.4721899</v>
      </c>
      <c r="F905" s="13">
        <f>INDEX($R$3:$T$335,MATCH(Debt[[#This Row],[DistrictNumber]],$R$3:$R$335,0),3)</f>
        <v>0</v>
      </c>
      <c r="G905" s="9">
        <f t="shared" si="80"/>
        <v>0</v>
      </c>
      <c r="H905" s="11">
        <v>1.02</v>
      </c>
      <c r="I905" s="12" cm="1">
        <f t="array" ref="I905">INDEX(Debt[],MATCH(Debt[[#This Row],[Base Year]]&amp;Debt[[#This Row],[DistrictNumber]],Debt[[Fiscal Year]:[Fiscal Year]]&amp;Debt[[DistrictNumber]:[DistrictNumber]],0),9)*$H905</f>
        <v>0</v>
      </c>
      <c r="J905" s="15">
        <f>IF(Debt[[#This Row],[Unadjusted Maximum Revenue]]/(Debt[[#This Row],[Proposed Taxable Valuation]]/1000)&gt;Debt[[#This Row],[Max Debt RATE]],Debt[[#This Row],[Max Debt RATE]],Debt[[#This Row],[Unadjusted Maximum Revenue]]/(Debt[[#This Row],[Proposed Taxable Valuation]]/1000))</f>
        <v>0</v>
      </c>
      <c r="K905" s="26">
        <f>ROUND(Debt[[#This Row],[Proposed Taxable Valuation]]/1000*Debt[[#This Row],[Adjusted Rate]],0)</f>
        <v>0</v>
      </c>
      <c r="L905" s="19">
        <f t="shared" si="83"/>
        <v>0</v>
      </c>
      <c r="M905" s="17">
        <f t="shared" si="81"/>
        <v>0</v>
      </c>
      <c r="N905" s="2">
        <v>508419868.29187888</v>
      </c>
      <c r="O905">
        <f>INDEX($R$3:$T$335,MATCH(Debt[[#This Row],[DistrictNumber]],$R$3:$R$335,0),3)</f>
        <v>0</v>
      </c>
      <c r="P905" s="9">
        <f t="shared" si="84"/>
        <v>0</v>
      </c>
    </row>
    <row r="906" spans="1:16" x14ac:dyDescent="0.35">
      <c r="A906" s="13">
        <v>2028</v>
      </c>
      <c r="B906" s="13">
        <f t="shared" si="82"/>
        <v>2027</v>
      </c>
      <c r="C906" t="s">
        <v>502</v>
      </c>
      <c r="D906" t="s">
        <v>503</v>
      </c>
      <c r="E906" s="5">
        <v>509102850.0634132</v>
      </c>
      <c r="F906" s="13">
        <f>INDEX($R$3:$T$335,MATCH(Debt[[#This Row],[DistrictNumber]],$R$3:$R$335,0),3)</f>
        <v>0</v>
      </c>
      <c r="G906" s="9">
        <f t="shared" ref="G906:G969" si="85">E906/1000*F906</f>
        <v>0</v>
      </c>
      <c r="H906" s="11">
        <v>1.02</v>
      </c>
      <c r="I906" s="12" cm="1">
        <f t="array" ref="I906">INDEX(Debt[],MATCH(Debt[[#This Row],[Base Year]]&amp;Debt[[#This Row],[DistrictNumber]],Debt[[Fiscal Year]:[Fiscal Year]]&amp;Debt[[DistrictNumber]:[DistrictNumber]],0),9)*$H906</f>
        <v>0</v>
      </c>
      <c r="J906" s="15">
        <f>IF(Debt[[#This Row],[Unadjusted Maximum Revenue]]/(Debt[[#This Row],[Proposed Taxable Valuation]]/1000)&gt;Debt[[#This Row],[Max Debt RATE]],Debt[[#This Row],[Max Debt RATE]],Debt[[#This Row],[Unadjusted Maximum Revenue]]/(Debt[[#This Row],[Proposed Taxable Valuation]]/1000))</f>
        <v>0</v>
      </c>
      <c r="K906" s="26">
        <f>ROUND(Debt[[#This Row],[Proposed Taxable Valuation]]/1000*Debt[[#This Row],[Adjusted Rate]],0)</f>
        <v>0</v>
      </c>
      <c r="L906" s="19">
        <f t="shared" si="83"/>
        <v>0</v>
      </c>
      <c r="M906" s="17">
        <f t="shared" si="81"/>
        <v>0</v>
      </c>
      <c r="N906" s="2">
        <v>444652325.19251388</v>
      </c>
      <c r="O906">
        <f>INDEX($R$3:$T$335,MATCH(Debt[[#This Row],[DistrictNumber]],$R$3:$R$335,0),3)</f>
        <v>0</v>
      </c>
      <c r="P906" s="9">
        <f t="shared" si="84"/>
        <v>0</v>
      </c>
    </row>
    <row r="907" spans="1:16" x14ac:dyDescent="0.35">
      <c r="A907" s="13">
        <v>2028</v>
      </c>
      <c r="B907" s="13">
        <f t="shared" si="82"/>
        <v>2027</v>
      </c>
      <c r="C907" t="s">
        <v>504</v>
      </c>
      <c r="D907" t="s">
        <v>505</v>
      </c>
      <c r="E907" s="5">
        <v>264799502.42559999</v>
      </c>
      <c r="F907" s="13">
        <f>INDEX($R$3:$T$335,MATCH(Debt[[#This Row],[DistrictNumber]],$R$3:$R$335,0),3)</f>
        <v>2.7476600000000002</v>
      </c>
      <c r="G907" s="9">
        <f t="shared" si="85"/>
        <v>727579.00083472417</v>
      </c>
      <c r="H907" s="11">
        <v>1.02</v>
      </c>
      <c r="I907" s="12" cm="1">
        <f t="array" ref="I907">INDEX(Debt[],MATCH(Debt[[#This Row],[Base Year]]&amp;Debt[[#This Row],[DistrictNumber]],Debt[[Fiscal Year]:[Fiscal Year]]&amp;Debt[[DistrictNumber]:[DistrictNumber]],0),9)*$H907</f>
        <v>650683.22675295768</v>
      </c>
      <c r="J907" s="15">
        <f>IF(Debt[[#This Row],[Unadjusted Maximum Revenue]]/(Debt[[#This Row],[Proposed Taxable Valuation]]/1000)&gt;Debt[[#This Row],[Max Debt RATE]],Debt[[#This Row],[Max Debt RATE]],Debt[[#This Row],[Unadjusted Maximum Revenue]]/(Debt[[#This Row],[Proposed Taxable Valuation]]/1000))</f>
        <v>2.4572675582567545</v>
      </c>
      <c r="K907" s="26">
        <f>ROUND(Debt[[#This Row],[Proposed Taxable Valuation]]/1000*Debt[[#This Row],[Adjusted Rate]],0)</f>
        <v>650683</v>
      </c>
      <c r="L907" s="19">
        <f t="shared" si="83"/>
        <v>-76895.774081766489</v>
      </c>
      <c r="M907" s="17">
        <f t="shared" ref="M907:M970" si="86">J907-F907</f>
        <v>-0.29039244174324574</v>
      </c>
      <c r="N907" s="2">
        <v>229041522.6896041</v>
      </c>
      <c r="O907">
        <f>INDEX($R$3:$T$335,MATCH(Debt[[#This Row],[DistrictNumber]],$R$3:$R$335,0),3)</f>
        <v>2.7476600000000002</v>
      </c>
      <c r="P907" s="9">
        <f t="shared" si="84"/>
        <v>629328.23023331771</v>
      </c>
    </row>
    <row r="908" spans="1:16" x14ac:dyDescent="0.35">
      <c r="A908" s="13">
        <v>2028</v>
      </c>
      <c r="B908" s="13">
        <f t="shared" si="82"/>
        <v>2027</v>
      </c>
      <c r="C908" t="s">
        <v>506</v>
      </c>
      <c r="D908" t="s">
        <v>507</v>
      </c>
      <c r="E908" s="5">
        <v>292275439.67014354</v>
      </c>
      <c r="F908" s="13">
        <f>INDEX($R$3:$T$335,MATCH(Debt[[#This Row],[DistrictNumber]],$R$3:$R$335,0),3)</f>
        <v>0</v>
      </c>
      <c r="G908" s="9">
        <f t="shared" si="85"/>
        <v>0</v>
      </c>
      <c r="H908" s="11">
        <v>1.02</v>
      </c>
      <c r="I908" s="12" cm="1">
        <f t="array" ref="I908">INDEX(Debt[],MATCH(Debt[[#This Row],[Base Year]]&amp;Debt[[#This Row],[DistrictNumber]],Debt[[Fiscal Year]:[Fiscal Year]]&amp;Debt[[DistrictNumber]:[DistrictNumber]],0),9)*$H908</f>
        <v>0</v>
      </c>
      <c r="J908" s="15">
        <f>IF(Debt[[#This Row],[Unadjusted Maximum Revenue]]/(Debt[[#This Row],[Proposed Taxable Valuation]]/1000)&gt;Debt[[#This Row],[Max Debt RATE]],Debt[[#This Row],[Max Debt RATE]],Debt[[#This Row],[Unadjusted Maximum Revenue]]/(Debt[[#This Row],[Proposed Taxable Valuation]]/1000))</f>
        <v>0</v>
      </c>
      <c r="K908" s="26">
        <f>ROUND(Debt[[#This Row],[Proposed Taxable Valuation]]/1000*Debt[[#This Row],[Adjusted Rate]],0)</f>
        <v>0</v>
      </c>
      <c r="L908" s="19">
        <f t="shared" si="83"/>
        <v>0</v>
      </c>
      <c r="M908" s="17">
        <f t="shared" si="86"/>
        <v>0</v>
      </c>
      <c r="N908" s="2">
        <v>246802940.05573368</v>
      </c>
      <c r="O908">
        <f>INDEX($R$3:$T$335,MATCH(Debt[[#This Row],[DistrictNumber]],$R$3:$R$335,0),3)</f>
        <v>0</v>
      </c>
      <c r="P908" s="9">
        <f t="shared" si="84"/>
        <v>0</v>
      </c>
    </row>
    <row r="909" spans="1:16" x14ac:dyDescent="0.35">
      <c r="A909" s="13">
        <v>2028</v>
      </c>
      <c r="B909" s="13">
        <f t="shared" si="82"/>
        <v>2027</v>
      </c>
      <c r="C909" t="s">
        <v>508</v>
      </c>
      <c r="D909" t="s">
        <v>509</v>
      </c>
      <c r="E909" s="5">
        <v>1139779641.7749081</v>
      </c>
      <c r="F909" s="13">
        <f>INDEX($R$3:$T$335,MATCH(Debt[[#This Row],[DistrictNumber]],$R$3:$R$335,0),3)</f>
        <v>4.0463800000000001</v>
      </c>
      <c r="G909" s="9">
        <f t="shared" si="85"/>
        <v>4611981.5468851533</v>
      </c>
      <c r="H909" s="11">
        <v>1.02</v>
      </c>
      <c r="I909" s="12" cm="1">
        <f t="array" ref="I909">INDEX(Debt[],MATCH(Debt[[#This Row],[Base Year]]&amp;Debt[[#This Row],[DistrictNumber]],Debt[[Fiscal Year]:[Fiscal Year]]&amp;Debt[[DistrictNumber]:[DistrictNumber]],0),9)*$H909</f>
        <v>3241012.9797546621</v>
      </c>
      <c r="J909" s="15">
        <f>IF(Debt[[#This Row],[Unadjusted Maximum Revenue]]/(Debt[[#This Row],[Proposed Taxable Valuation]]/1000)&gt;Debt[[#This Row],[Max Debt RATE]],Debt[[#This Row],[Max Debt RATE]],Debt[[#This Row],[Unadjusted Maximum Revenue]]/(Debt[[#This Row],[Proposed Taxable Valuation]]/1000))</f>
        <v>2.8435434894306706</v>
      </c>
      <c r="K909" s="26">
        <f>ROUND(Debt[[#This Row],[Proposed Taxable Valuation]]/1000*Debt[[#This Row],[Adjusted Rate]],0)</f>
        <v>3241013</v>
      </c>
      <c r="L909" s="19">
        <f t="shared" si="83"/>
        <v>-1370968.5671304911</v>
      </c>
      <c r="M909" s="17">
        <f t="shared" si="86"/>
        <v>-1.2028365105693295</v>
      </c>
      <c r="N909" s="2">
        <v>897934747.64581299</v>
      </c>
      <c r="O909">
        <f>INDEX($R$3:$T$335,MATCH(Debt[[#This Row],[DistrictNumber]],$R$3:$R$335,0),3)</f>
        <v>4.0463800000000001</v>
      </c>
      <c r="P909" s="9">
        <f t="shared" si="84"/>
        <v>3633385.2041790648</v>
      </c>
    </row>
    <row r="910" spans="1:16" x14ac:dyDescent="0.35">
      <c r="A910" s="13">
        <v>2028</v>
      </c>
      <c r="B910" s="13">
        <f t="shared" si="82"/>
        <v>2027</v>
      </c>
      <c r="C910" t="s">
        <v>510</v>
      </c>
      <c r="D910" t="s">
        <v>511</v>
      </c>
      <c r="E910" s="5">
        <v>365875439.03696507</v>
      </c>
      <c r="F910" s="13">
        <f>INDEX($R$3:$T$335,MATCH(Debt[[#This Row],[DistrictNumber]],$R$3:$R$335,0),3)</f>
        <v>1.62222</v>
      </c>
      <c r="G910" s="9">
        <f t="shared" si="85"/>
        <v>593530.45471454551</v>
      </c>
      <c r="H910" s="11">
        <v>1.02</v>
      </c>
      <c r="I910" s="12" cm="1">
        <f t="array" ref="I910">INDEX(Debt[],MATCH(Debt[[#This Row],[Base Year]]&amp;Debt[[#This Row],[DistrictNumber]],Debt[[Fiscal Year]:[Fiscal Year]]&amp;Debt[[DistrictNumber]:[DistrictNumber]],0),9)*$H910</f>
        <v>543369.97922566312</v>
      </c>
      <c r="J910" s="15">
        <f>IF(Debt[[#This Row],[Unadjusted Maximum Revenue]]/(Debt[[#This Row],[Proposed Taxable Valuation]]/1000)&gt;Debt[[#This Row],[Max Debt RATE]],Debt[[#This Row],[Max Debt RATE]],Debt[[#This Row],[Unadjusted Maximum Revenue]]/(Debt[[#This Row],[Proposed Taxable Valuation]]/1000))</f>
        <v>1.485122862184705</v>
      </c>
      <c r="K910" s="26">
        <f>ROUND(Debt[[#This Row],[Proposed Taxable Valuation]]/1000*Debt[[#This Row],[Adjusted Rate]],0)</f>
        <v>543370</v>
      </c>
      <c r="L910" s="19">
        <f t="shared" si="83"/>
        <v>-50160.475488882395</v>
      </c>
      <c r="M910" s="17">
        <f t="shared" si="86"/>
        <v>-0.13709713781529498</v>
      </c>
      <c r="N910" s="2">
        <v>326110497.92517006</v>
      </c>
      <c r="O910">
        <f>INDEX($R$3:$T$335,MATCH(Debt[[#This Row],[DistrictNumber]],$R$3:$R$335,0),3)</f>
        <v>1.62222</v>
      </c>
      <c r="P910" s="9">
        <f t="shared" si="84"/>
        <v>529022.97194416937</v>
      </c>
    </row>
    <row r="911" spans="1:16" x14ac:dyDescent="0.35">
      <c r="A911" s="13">
        <v>2028</v>
      </c>
      <c r="B911" s="13">
        <f t="shared" si="82"/>
        <v>2027</v>
      </c>
      <c r="C911" t="s">
        <v>512</v>
      </c>
      <c r="D911" t="s">
        <v>513</v>
      </c>
      <c r="E911" s="5">
        <v>5601666039.1693087</v>
      </c>
      <c r="F911" s="13">
        <f>INDEX($R$3:$T$335,MATCH(Debt[[#This Row],[DistrictNumber]],$R$3:$R$335,0),3)</f>
        <v>0</v>
      </c>
      <c r="G911" s="9">
        <f t="shared" si="85"/>
        <v>0</v>
      </c>
      <c r="H911" s="11">
        <v>1.02</v>
      </c>
      <c r="I911" s="12" cm="1">
        <f t="array" ref="I911">INDEX(Debt[],MATCH(Debt[[#This Row],[Base Year]]&amp;Debt[[#This Row],[DistrictNumber]],Debt[[Fiscal Year]:[Fiscal Year]]&amp;Debt[[DistrictNumber]:[DistrictNumber]],0),9)*$H911</f>
        <v>0</v>
      </c>
      <c r="J911" s="15">
        <f>IF(Debt[[#This Row],[Unadjusted Maximum Revenue]]/(Debt[[#This Row],[Proposed Taxable Valuation]]/1000)&gt;Debt[[#This Row],[Max Debt RATE]],Debt[[#This Row],[Max Debt RATE]],Debt[[#This Row],[Unadjusted Maximum Revenue]]/(Debt[[#This Row],[Proposed Taxable Valuation]]/1000))</f>
        <v>0</v>
      </c>
      <c r="K911" s="26">
        <f>ROUND(Debt[[#This Row],[Proposed Taxable Valuation]]/1000*Debt[[#This Row],[Adjusted Rate]],0)</f>
        <v>0</v>
      </c>
      <c r="L911" s="19">
        <f t="shared" si="83"/>
        <v>0</v>
      </c>
      <c r="M911" s="17">
        <f t="shared" si="86"/>
        <v>0</v>
      </c>
      <c r="N911" s="2">
        <v>4242853604.5207491</v>
      </c>
      <c r="O911">
        <f>INDEX($R$3:$T$335,MATCH(Debt[[#This Row],[DistrictNumber]],$R$3:$R$335,0),3)</f>
        <v>0</v>
      </c>
      <c r="P911" s="9">
        <f t="shared" si="84"/>
        <v>0</v>
      </c>
    </row>
    <row r="912" spans="1:16" x14ac:dyDescent="0.35">
      <c r="A912" s="13">
        <v>2028</v>
      </c>
      <c r="B912" s="13">
        <f t="shared" si="82"/>
        <v>2027</v>
      </c>
      <c r="C912" t="s">
        <v>514</v>
      </c>
      <c r="D912" t="s">
        <v>515</v>
      </c>
      <c r="E912" s="5">
        <v>1004642356.5348061</v>
      </c>
      <c r="F912" s="13">
        <f>INDEX($R$3:$T$335,MATCH(Debt[[#This Row],[DistrictNumber]],$R$3:$R$335,0),3)</f>
        <v>4.05</v>
      </c>
      <c r="G912" s="9">
        <f t="shared" si="85"/>
        <v>4068801.5439659646</v>
      </c>
      <c r="H912" s="11">
        <v>1.02</v>
      </c>
      <c r="I912" s="12" cm="1">
        <f t="array" ref="I912">INDEX(Debt[],MATCH(Debt[[#This Row],[Base Year]]&amp;Debt[[#This Row],[DistrictNumber]],Debt[[Fiscal Year]:[Fiscal Year]]&amp;Debt[[DistrictNumber]:[DistrictNumber]],0),9)*$H912</f>
        <v>2744513.3285044199</v>
      </c>
      <c r="J912" s="15">
        <f>IF(Debt[[#This Row],[Unadjusted Maximum Revenue]]/(Debt[[#This Row],[Proposed Taxable Valuation]]/1000)&gt;Debt[[#This Row],[Max Debt RATE]],Debt[[#This Row],[Max Debt RATE]],Debt[[#This Row],[Unadjusted Maximum Revenue]]/(Debt[[#This Row],[Proposed Taxable Valuation]]/1000))</f>
        <v>2.7318311941084632</v>
      </c>
      <c r="K912" s="26">
        <f>ROUND(Debt[[#This Row],[Proposed Taxable Valuation]]/1000*Debt[[#This Row],[Adjusted Rate]],0)</f>
        <v>2744513</v>
      </c>
      <c r="L912" s="19">
        <f t="shared" si="83"/>
        <v>-1324288.2154615447</v>
      </c>
      <c r="M912" s="17">
        <f t="shared" si="86"/>
        <v>-1.3181688058915366</v>
      </c>
      <c r="N912" s="2">
        <v>726420249.73878121</v>
      </c>
      <c r="O912">
        <f>INDEX($R$3:$T$335,MATCH(Debt[[#This Row],[DistrictNumber]],$R$3:$R$335,0),3)</f>
        <v>4.05</v>
      </c>
      <c r="P912" s="9">
        <f t="shared" si="84"/>
        <v>2942002.0114420638</v>
      </c>
    </row>
    <row r="913" spans="1:16" x14ac:dyDescent="0.35">
      <c r="A913" s="13">
        <v>2028</v>
      </c>
      <c r="B913" s="13">
        <f t="shared" si="82"/>
        <v>2027</v>
      </c>
      <c r="C913" t="s">
        <v>516</v>
      </c>
      <c r="D913" t="s">
        <v>517</v>
      </c>
      <c r="E913" s="5">
        <v>786369569.00102627</v>
      </c>
      <c r="F913" s="13">
        <f>INDEX($R$3:$T$335,MATCH(Debt[[#This Row],[DistrictNumber]],$R$3:$R$335,0),3)</f>
        <v>0</v>
      </c>
      <c r="G913" s="9">
        <f t="shared" si="85"/>
        <v>0</v>
      </c>
      <c r="H913" s="11">
        <v>1.02</v>
      </c>
      <c r="I913" s="12" cm="1">
        <f t="array" ref="I913">INDEX(Debt[],MATCH(Debt[[#This Row],[Base Year]]&amp;Debt[[#This Row],[DistrictNumber]],Debt[[Fiscal Year]:[Fiscal Year]]&amp;Debt[[DistrictNumber]:[DistrictNumber]],0),9)*$H913</f>
        <v>0</v>
      </c>
      <c r="J913" s="15">
        <f>IF(Debt[[#This Row],[Unadjusted Maximum Revenue]]/(Debt[[#This Row],[Proposed Taxable Valuation]]/1000)&gt;Debt[[#This Row],[Max Debt RATE]],Debt[[#This Row],[Max Debt RATE]],Debt[[#This Row],[Unadjusted Maximum Revenue]]/(Debt[[#This Row],[Proposed Taxable Valuation]]/1000))</f>
        <v>0</v>
      </c>
      <c r="K913" s="26">
        <f>ROUND(Debt[[#This Row],[Proposed Taxable Valuation]]/1000*Debt[[#This Row],[Adjusted Rate]],0)</f>
        <v>0</v>
      </c>
      <c r="L913" s="19">
        <f t="shared" si="83"/>
        <v>0</v>
      </c>
      <c r="M913" s="17">
        <f t="shared" si="86"/>
        <v>0</v>
      </c>
      <c r="N913" s="2">
        <v>696935146.93557107</v>
      </c>
      <c r="O913">
        <f>INDEX($R$3:$T$335,MATCH(Debt[[#This Row],[DistrictNumber]],$R$3:$R$335,0),3)</f>
        <v>0</v>
      </c>
      <c r="P913" s="9">
        <f t="shared" si="84"/>
        <v>0</v>
      </c>
    </row>
    <row r="914" spans="1:16" x14ac:dyDescent="0.35">
      <c r="A914" s="13">
        <v>2028</v>
      </c>
      <c r="B914" s="13">
        <f t="shared" si="82"/>
        <v>2027</v>
      </c>
      <c r="C914" t="s">
        <v>518</v>
      </c>
      <c r="D914" t="s">
        <v>519</v>
      </c>
      <c r="E914" s="5">
        <v>489135502.7500211</v>
      </c>
      <c r="F914" s="13">
        <f>INDEX($R$3:$T$335,MATCH(Debt[[#This Row],[DistrictNumber]],$R$3:$R$335,0),3)</f>
        <v>2.69428</v>
      </c>
      <c r="G914" s="9">
        <f t="shared" si="85"/>
        <v>1317868.0023493269</v>
      </c>
      <c r="H914" s="11">
        <v>1.02</v>
      </c>
      <c r="I914" s="12" cm="1">
        <f t="array" ref="I914">INDEX(Debt[],MATCH(Debt[[#This Row],[Base Year]]&amp;Debt[[#This Row],[DistrictNumber]],Debt[[Fiscal Year]:[Fiscal Year]]&amp;Debt[[DistrictNumber]:[DistrictNumber]],0),9)*$H914</f>
        <v>1119716.0304039088</v>
      </c>
      <c r="J914" s="15">
        <f>IF(Debt[[#This Row],[Unadjusted Maximum Revenue]]/(Debt[[#This Row],[Proposed Taxable Valuation]]/1000)&gt;Debt[[#This Row],[Max Debt RATE]],Debt[[#This Row],[Max Debt RATE]],Debt[[#This Row],[Unadjusted Maximum Revenue]]/(Debt[[#This Row],[Proposed Taxable Valuation]]/1000))</f>
        <v>2.2891734991809698</v>
      </c>
      <c r="K914" s="26">
        <f>ROUND(Debt[[#This Row],[Proposed Taxable Valuation]]/1000*Debt[[#This Row],[Adjusted Rate]],0)</f>
        <v>1119716</v>
      </c>
      <c r="L914" s="19">
        <f t="shared" si="83"/>
        <v>-198151.97194541804</v>
      </c>
      <c r="M914" s="17">
        <f t="shared" si="86"/>
        <v>-0.40510650081903021</v>
      </c>
      <c r="N914" s="2">
        <v>419019222.88147718</v>
      </c>
      <c r="O914">
        <f>INDEX($R$3:$T$335,MATCH(Debt[[#This Row],[DistrictNumber]],$R$3:$R$335,0),3)</f>
        <v>2.69428</v>
      </c>
      <c r="P914" s="9">
        <f t="shared" si="84"/>
        <v>1128955.1118251062</v>
      </c>
    </row>
    <row r="915" spans="1:16" x14ac:dyDescent="0.35">
      <c r="A915" s="13">
        <v>2028</v>
      </c>
      <c r="B915" s="13">
        <f t="shared" si="82"/>
        <v>2027</v>
      </c>
      <c r="C915" t="s">
        <v>520</v>
      </c>
      <c r="D915" t="s">
        <v>521</v>
      </c>
      <c r="E915" s="5">
        <v>999982562.82934058</v>
      </c>
      <c r="F915" s="13">
        <f>INDEX($R$3:$T$335,MATCH(Debt[[#This Row],[DistrictNumber]],$R$3:$R$335,0),3)</f>
        <v>2.7</v>
      </c>
      <c r="G915" s="9">
        <f t="shared" si="85"/>
        <v>2699952.9196392195</v>
      </c>
      <c r="H915" s="11">
        <v>1.02</v>
      </c>
      <c r="I915" s="12" cm="1">
        <f t="array" ref="I915">INDEX(Debt[],MATCH(Debt[[#This Row],[Base Year]]&amp;Debt[[#This Row],[DistrictNumber]],Debt[[Fiscal Year]:[Fiscal Year]]&amp;Debt[[DistrictNumber]:[DistrictNumber]],0),9)*$H915</f>
        <v>2216020.23804456</v>
      </c>
      <c r="J915" s="15">
        <f>IF(Debt[[#This Row],[Unadjusted Maximum Revenue]]/(Debt[[#This Row],[Proposed Taxable Valuation]]/1000)&gt;Debt[[#This Row],[Max Debt RATE]],Debt[[#This Row],[Max Debt RATE]],Debt[[#This Row],[Unadjusted Maximum Revenue]]/(Debt[[#This Row],[Proposed Taxable Valuation]]/1000))</f>
        <v>2.2160588798414391</v>
      </c>
      <c r="K915" s="26">
        <f>ROUND(Debt[[#This Row],[Proposed Taxable Valuation]]/1000*Debt[[#This Row],[Adjusted Rate]],0)</f>
        <v>2216020</v>
      </c>
      <c r="L915" s="19">
        <f t="shared" si="83"/>
        <v>-483932.68159465957</v>
      </c>
      <c r="M915" s="17">
        <f t="shared" si="86"/>
        <v>-0.48394112015856106</v>
      </c>
      <c r="N915" s="2">
        <v>912060142.57652998</v>
      </c>
      <c r="O915">
        <f>INDEX($R$3:$T$335,MATCH(Debt[[#This Row],[DistrictNumber]],$R$3:$R$335,0),3)</f>
        <v>2.7</v>
      </c>
      <c r="P915" s="9">
        <f t="shared" si="84"/>
        <v>2462562.3849566313</v>
      </c>
    </row>
    <row r="916" spans="1:16" x14ac:dyDescent="0.35">
      <c r="A916" s="13">
        <v>2028</v>
      </c>
      <c r="B916" s="13">
        <f t="shared" si="82"/>
        <v>2027</v>
      </c>
      <c r="C916" t="s">
        <v>522</v>
      </c>
      <c r="D916" t="s">
        <v>523</v>
      </c>
      <c r="E916" s="5">
        <v>157582545.02016002</v>
      </c>
      <c r="F916" s="13">
        <f>INDEX($R$3:$T$335,MATCH(Debt[[#This Row],[DistrictNumber]],$R$3:$R$335,0),3)</f>
        <v>0</v>
      </c>
      <c r="G916" s="9">
        <f t="shared" si="85"/>
        <v>0</v>
      </c>
      <c r="H916" s="11">
        <v>1.02</v>
      </c>
      <c r="I916" s="12" cm="1">
        <f t="array" ref="I916">INDEX(Debt[],MATCH(Debt[[#This Row],[Base Year]]&amp;Debt[[#This Row],[DistrictNumber]],Debt[[Fiscal Year]:[Fiscal Year]]&amp;Debt[[DistrictNumber]:[DistrictNumber]],0),9)*$H916</f>
        <v>0</v>
      </c>
      <c r="J916" s="15">
        <f>IF(Debt[[#This Row],[Unadjusted Maximum Revenue]]/(Debt[[#This Row],[Proposed Taxable Valuation]]/1000)&gt;Debt[[#This Row],[Max Debt RATE]],Debt[[#This Row],[Max Debt RATE]],Debt[[#This Row],[Unadjusted Maximum Revenue]]/(Debt[[#This Row],[Proposed Taxable Valuation]]/1000))</f>
        <v>0</v>
      </c>
      <c r="K916" s="26">
        <f>ROUND(Debt[[#This Row],[Proposed Taxable Valuation]]/1000*Debt[[#This Row],[Adjusted Rate]],0)</f>
        <v>0</v>
      </c>
      <c r="L916" s="19">
        <f t="shared" si="83"/>
        <v>0</v>
      </c>
      <c r="M916" s="17">
        <f t="shared" si="86"/>
        <v>0</v>
      </c>
      <c r="N916" s="2">
        <v>141855182.06676629</v>
      </c>
      <c r="O916">
        <f>INDEX($R$3:$T$335,MATCH(Debt[[#This Row],[DistrictNumber]],$R$3:$R$335,0),3)</f>
        <v>0</v>
      </c>
      <c r="P916" s="9">
        <f t="shared" si="84"/>
        <v>0</v>
      </c>
    </row>
    <row r="917" spans="1:16" x14ac:dyDescent="0.35">
      <c r="A917" s="13">
        <v>2028</v>
      </c>
      <c r="B917" s="13">
        <f t="shared" si="82"/>
        <v>2027</v>
      </c>
      <c r="C917" t="s">
        <v>524</v>
      </c>
      <c r="D917" t="s">
        <v>525</v>
      </c>
      <c r="E917" s="5">
        <v>569665090.54805315</v>
      </c>
      <c r="F917" s="13">
        <f>INDEX($R$3:$T$335,MATCH(Debt[[#This Row],[DistrictNumber]],$R$3:$R$335,0),3)</f>
        <v>2.0621299999999998</v>
      </c>
      <c r="G917" s="9">
        <f t="shared" si="85"/>
        <v>1174723.4731718567</v>
      </c>
      <c r="H917" s="11">
        <v>1.02</v>
      </c>
      <c r="I917" s="12" cm="1">
        <f t="array" ref="I917">INDEX(Debt[],MATCH(Debt[[#This Row],[Base Year]]&amp;Debt[[#This Row],[DistrictNumber]],Debt[[Fiscal Year]:[Fiscal Year]]&amp;Debt[[DistrictNumber]:[DistrictNumber]],0),9)*$H917</f>
        <v>959082.83745436405</v>
      </c>
      <c r="J917" s="15">
        <f>IF(Debt[[#This Row],[Unadjusted Maximum Revenue]]/(Debt[[#This Row],[Proposed Taxable Valuation]]/1000)&gt;Debt[[#This Row],[Max Debt RATE]],Debt[[#This Row],[Max Debt RATE]],Debt[[#This Row],[Unadjusted Maximum Revenue]]/(Debt[[#This Row],[Proposed Taxable Valuation]]/1000))</f>
        <v>1.683590680502586</v>
      </c>
      <c r="K917" s="26">
        <f>ROUND(Debt[[#This Row],[Proposed Taxable Valuation]]/1000*Debt[[#This Row],[Adjusted Rate]],0)</f>
        <v>959083</v>
      </c>
      <c r="L917" s="19">
        <f t="shared" si="83"/>
        <v>-215640.63571749267</v>
      </c>
      <c r="M917" s="17">
        <f t="shared" si="86"/>
        <v>-0.37853931949741382</v>
      </c>
      <c r="N917" s="2">
        <v>476167876.68387294</v>
      </c>
      <c r="O917">
        <f>INDEX($R$3:$T$335,MATCH(Debt[[#This Row],[DistrictNumber]],$R$3:$R$335,0),3)</f>
        <v>2.0621299999999998</v>
      </c>
      <c r="P917" s="9">
        <f t="shared" si="84"/>
        <v>981920.06354611483</v>
      </c>
    </row>
    <row r="918" spans="1:16" x14ac:dyDescent="0.35">
      <c r="A918" s="13">
        <v>2028</v>
      </c>
      <c r="B918" s="13">
        <f t="shared" si="82"/>
        <v>2027</v>
      </c>
      <c r="C918" t="s">
        <v>526</v>
      </c>
      <c r="D918" t="s">
        <v>527</v>
      </c>
      <c r="E918" s="5">
        <v>390960391.84839451</v>
      </c>
      <c r="F918" s="13">
        <f>INDEX($R$3:$T$335,MATCH(Debt[[#This Row],[DistrictNumber]],$R$3:$R$335,0),3)</f>
        <v>0</v>
      </c>
      <c r="G918" s="9">
        <f t="shared" si="85"/>
        <v>0</v>
      </c>
      <c r="H918" s="11">
        <v>1.02</v>
      </c>
      <c r="I918" s="12" cm="1">
        <f t="array" ref="I918">INDEX(Debt[],MATCH(Debt[[#This Row],[Base Year]]&amp;Debt[[#This Row],[DistrictNumber]],Debt[[Fiscal Year]:[Fiscal Year]]&amp;Debt[[DistrictNumber]:[DistrictNumber]],0),9)*$H918</f>
        <v>0</v>
      </c>
      <c r="J918" s="15">
        <f>IF(Debt[[#This Row],[Unadjusted Maximum Revenue]]/(Debt[[#This Row],[Proposed Taxable Valuation]]/1000)&gt;Debt[[#This Row],[Max Debt RATE]],Debt[[#This Row],[Max Debt RATE]],Debt[[#This Row],[Unadjusted Maximum Revenue]]/(Debt[[#This Row],[Proposed Taxable Valuation]]/1000))</f>
        <v>0</v>
      </c>
      <c r="K918" s="26">
        <f>ROUND(Debt[[#This Row],[Proposed Taxable Valuation]]/1000*Debt[[#This Row],[Adjusted Rate]],0)</f>
        <v>0</v>
      </c>
      <c r="L918" s="19">
        <f t="shared" si="83"/>
        <v>0</v>
      </c>
      <c r="M918" s="17">
        <f t="shared" si="86"/>
        <v>0</v>
      </c>
      <c r="N918" s="2">
        <v>317969589.36049092</v>
      </c>
      <c r="O918">
        <f>INDEX($R$3:$T$335,MATCH(Debt[[#This Row],[DistrictNumber]],$R$3:$R$335,0),3)</f>
        <v>0</v>
      </c>
      <c r="P918" s="9">
        <f t="shared" si="84"/>
        <v>0</v>
      </c>
    </row>
    <row r="919" spans="1:16" x14ac:dyDescent="0.35">
      <c r="A919" s="13">
        <v>2028</v>
      </c>
      <c r="B919" s="13">
        <f t="shared" si="82"/>
        <v>2027</v>
      </c>
      <c r="C919" t="s">
        <v>528</v>
      </c>
      <c r="D919" t="s">
        <v>529</v>
      </c>
      <c r="E919" s="5">
        <v>4752704327.4846325</v>
      </c>
      <c r="F919" s="13">
        <f>INDEX($R$3:$T$335,MATCH(Debt[[#This Row],[DistrictNumber]],$R$3:$R$335,0),3)</f>
        <v>2.1475200000000001</v>
      </c>
      <c r="G919" s="9">
        <f t="shared" si="85"/>
        <v>10206527.597359799</v>
      </c>
      <c r="H919" s="11">
        <v>1.02</v>
      </c>
      <c r="I919" s="12" cm="1">
        <f t="array" ref="I919">INDEX(Debt[],MATCH(Debt[[#This Row],[Base Year]]&amp;Debt[[#This Row],[DistrictNumber]],Debt[[Fiscal Year]:[Fiscal Year]]&amp;Debt[[DistrictNumber]:[DistrictNumber]],0),9)*$H919</f>
        <v>7176052.4851653967</v>
      </c>
      <c r="J919" s="15">
        <f>IF(Debt[[#This Row],[Unadjusted Maximum Revenue]]/(Debt[[#This Row],[Proposed Taxable Valuation]]/1000)&gt;Debt[[#This Row],[Max Debt RATE]],Debt[[#This Row],[Max Debt RATE]],Debt[[#This Row],[Unadjusted Maximum Revenue]]/(Debt[[#This Row],[Proposed Taxable Valuation]]/1000))</f>
        <v>1.5098882637547368</v>
      </c>
      <c r="K919" s="26">
        <f>ROUND(Debt[[#This Row],[Proposed Taxable Valuation]]/1000*Debt[[#This Row],[Adjusted Rate]],0)</f>
        <v>7176052</v>
      </c>
      <c r="L919" s="19">
        <f t="shared" si="83"/>
        <v>-3030475.1121944021</v>
      </c>
      <c r="M919" s="17">
        <f t="shared" si="86"/>
        <v>-0.63763173624526326</v>
      </c>
      <c r="N919" s="2">
        <v>3620995021.2074952</v>
      </c>
      <c r="O919">
        <f>INDEX($R$3:$T$335,MATCH(Debt[[#This Row],[DistrictNumber]],$R$3:$R$335,0),3)</f>
        <v>2.1475200000000001</v>
      </c>
      <c r="P919" s="9">
        <f t="shared" si="84"/>
        <v>7776159.2279435201</v>
      </c>
    </row>
    <row r="920" spans="1:16" x14ac:dyDescent="0.35">
      <c r="A920" s="13">
        <v>2028</v>
      </c>
      <c r="B920" s="13">
        <f t="shared" si="82"/>
        <v>2027</v>
      </c>
      <c r="C920" t="s">
        <v>530</v>
      </c>
      <c r="D920" t="s">
        <v>531</v>
      </c>
      <c r="E920" s="5">
        <v>284362978.03674501</v>
      </c>
      <c r="F920" s="13">
        <f>INDEX($R$3:$T$335,MATCH(Debt[[#This Row],[DistrictNumber]],$R$3:$R$335,0),3)</f>
        <v>0</v>
      </c>
      <c r="G920" s="9">
        <f t="shared" si="85"/>
        <v>0</v>
      </c>
      <c r="H920" s="11">
        <v>1.02</v>
      </c>
      <c r="I920" s="12" cm="1">
        <f t="array" ref="I920">INDEX(Debt[],MATCH(Debt[[#This Row],[Base Year]]&amp;Debt[[#This Row],[DistrictNumber]],Debt[[Fiscal Year]:[Fiscal Year]]&amp;Debt[[DistrictNumber]:[DistrictNumber]],0),9)*$H920</f>
        <v>0</v>
      </c>
      <c r="J920" s="15">
        <f>IF(Debt[[#This Row],[Unadjusted Maximum Revenue]]/(Debt[[#This Row],[Proposed Taxable Valuation]]/1000)&gt;Debt[[#This Row],[Max Debt RATE]],Debt[[#This Row],[Max Debt RATE]],Debt[[#This Row],[Unadjusted Maximum Revenue]]/(Debt[[#This Row],[Proposed Taxable Valuation]]/1000))</f>
        <v>0</v>
      </c>
      <c r="K920" s="26">
        <f>ROUND(Debt[[#This Row],[Proposed Taxable Valuation]]/1000*Debt[[#This Row],[Adjusted Rate]],0)</f>
        <v>0</v>
      </c>
      <c r="L920" s="19">
        <f t="shared" si="83"/>
        <v>0</v>
      </c>
      <c r="M920" s="17">
        <f t="shared" si="86"/>
        <v>0</v>
      </c>
      <c r="N920" s="2">
        <v>221372527.36283508</v>
      </c>
      <c r="O920">
        <f>INDEX($R$3:$T$335,MATCH(Debt[[#This Row],[DistrictNumber]],$R$3:$R$335,0),3)</f>
        <v>0</v>
      </c>
      <c r="P920" s="9">
        <f t="shared" si="84"/>
        <v>0</v>
      </c>
    </row>
    <row r="921" spans="1:16" x14ac:dyDescent="0.35">
      <c r="A921" s="13">
        <v>2028</v>
      </c>
      <c r="B921" s="13">
        <f t="shared" si="82"/>
        <v>2027</v>
      </c>
      <c r="C921" t="s">
        <v>532</v>
      </c>
      <c r="D921" t="s">
        <v>533</v>
      </c>
      <c r="E921" s="5">
        <v>1198325534.6162539</v>
      </c>
      <c r="F921" s="13">
        <f>INDEX($R$3:$T$335,MATCH(Debt[[#This Row],[DistrictNumber]],$R$3:$R$335,0),3)</f>
        <v>0</v>
      </c>
      <c r="G921" s="9">
        <f t="shared" si="85"/>
        <v>0</v>
      </c>
      <c r="H921" s="11">
        <v>1.02</v>
      </c>
      <c r="I921" s="12" cm="1">
        <f t="array" ref="I921">INDEX(Debt[],MATCH(Debt[[#This Row],[Base Year]]&amp;Debt[[#This Row],[DistrictNumber]],Debt[[Fiscal Year]:[Fiscal Year]]&amp;Debt[[DistrictNumber]:[DistrictNumber]],0),9)*$H921</f>
        <v>0</v>
      </c>
      <c r="J921" s="15">
        <f>IF(Debt[[#This Row],[Unadjusted Maximum Revenue]]/(Debt[[#This Row],[Proposed Taxable Valuation]]/1000)&gt;Debt[[#This Row],[Max Debt RATE]],Debt[[#This Row],[Max Debt RATE]],Debt[[#This Row],[Unadjusted Maximum Revenue]]/(Debt[[#This Row],[Proposed Taxable Valuation]]/1000))</f>
        <v>0</v>
      </c>
      <c r="K921" s="26">
        <f>ROUND(Debt[[#This Row],[Proposed Taxable Valuation]]/1000*Debt[[#This Row],[Adjusted Rate]],0)</f>
        <v>0</v>
      </c>
      <c r="L921" s="19">
        <f t="shared" si="83"/>
        <v>0</v>
      </c>
      <c r="M921" s="17">
        <f t="shared" si="86"/>
        <v>0</v>
      </c>
      <c r="N921" s="2">
        <v>1084920948.9721508</v>
      </c>
      <c r="O921">
        <f>INDEX($R$3:$T$335,MATCH(Debt[[#This Row],[DistrictNumber]],$R$3:$R$335,0),3)</f>
        <v>0</v>
      </c>
      <c r="P921" s="9">
        <f t="shared" si="84"/>
        <v>0</v>
      </c>
    </row>
    <row r="922" spans="1:16" x14ac:dyDescent="0.35">
      <c r="A922" s="13">
        <v>2028</v>
      </c>
      <c r="B922" s="13">
        <f t="shared" si="82"/>
        <v>2027</v>
      </c>
      <c r="C922" t="s">
        <v>534</v>
      </c>
      <c r="D922" t="s">
        <v>535</v>
      </c>
      <c r="E922" s="5">
        <v>1152382125.7962182</v>
      </c>
      <c r="F922" s="13">
        <f>INDEX($R$3:$T$335,MATCH(Debt[[#This Row],[DistrictNumber]],$R$3:$R$335,0),3)</f>
        <v>0</v>
      </c>
      <c r="G922" s="9">
        <f t="shared" si="85"/>
        <v>0</v>
      </c>
      <c r="H922" s="11">
        <v>1.02</v>
      </c>
      <c r="I922" s="12" cm="1">
        <f t="array" ref="I922">INDEX(Debt[],MATCH(Debt[[#This Row],[Base Year]]&amp;Debt[[#This Row],[DistrictNumber]],Debt[[Fiscal Year]:[Fiscal Year]]&amp;Debt[[DistrictNumber]:[DistrictNumber]],0),9)*$H922</f>
        <v>0</v>
      </c>
      <c r="J922" s="15">
        <f>IF(Debt[[#This Row],[Unadjusted Maximum Revenue]]/(Debt[[#This Row],[Proposed Taxable Valuation]]/1000)&gt;Debt[[#This Row],[Max Debt RATE]],Debt[[#This Row],[Max Debt RATE]],Debt[[#This Row],[Unadjusted Maximum Revenue]]/(Debt[[#This Row],[Proposed Taxable Valuation]]/1000))</f>
        <v>0</v>
      </c>
      <c r="K922" s="26">
        <f>ROUND(Debt[[#This Row],[Proposed Taxable Valuation]]/1000*Debt[[#This Row],[Adjusted Rate]],0)</f>
        <v>0</v>
      </c>
      <c r="L922" s="19">
        <f t="shared" si="83"/>
        <v>0</v>
      </c>
      <c r="M922" s="17">
        <f t="shared" si="86"/>
        <v>0</v>
      </c>
      <c r="N922" s="2">
        <v>906300922.92647016</v>
      </c>
      <c r="O922">
        <f>INDEX($R$3:$T$335,MATCH(Debt[[#This Row],[DistrictNumber]],$R$3:$R$335,0),3)</f>
        <v>0</v>
      </c>
      <c r="P922" s="9">
        <f t="shared" si="84"/>
        <v>0</v>
      </c>
    </row>
    <row r="923" spans="1:16" x14ac:dyDescent="0.35">
      <c r="A923" s="13">
        <v>2028</v>
      </c>
      <c r="B923" s="13">
        <f t="shared" si="82"/>
        <v>2027</v>
      </c>
      <c r="C923" t="s">
        <v>536</v>
      </c>
      <c r="D923" t="s">
        <v>537</v>
      </c>
      <c r="E923" s="5">
        <v>2693897464.1222582</v>
      </c>
      <c r="F923" s="13">
        <f>INDEX($R$3:$T$335,MATCH(Debt[[#This Row],[DistrictNumber]],$R$3:$R$335,0),3)</f>
        <v>0</v>
      </c>
      <c r="G923" s="9">
        <f t="shared" si="85"/>
        <v>0</v>
      </c>
      <c r="H923" s="11">
        <v>1.02</v>
      </c>
      <c r="I923" s="12" cm="1">
        <f t="array" ref="I923">INDEX(Debt[],MATCH(Debt[[#This Row],[Base Year]]&amp;Debt[[#This Row],[DistrictNumber]],Debt[[Fiscal Year]:[Fiscal Year]]&amp;Debt[[DistrictNumber]:[DistrictNumber]],0),9)*$H923</f>
        <v>0</v>
      </c>
      <c r="J923" s="15">
        <f>IF(Debt[[#This Row],[Unadjusted Maximum Revenue]]/(Debt[[#This Row],[Proposed Taxable Valuation]]/1000)&gt;Debt[[#This Row],[Max Debt RATE]],Debt[[#This Row],[Max Debt RATE]],Debt[[#This Row],[Unadjusted Maximum Revenue]]/(Debt[[#This Row],[Proposed Taxable Valuation]]/1000))</f>
        <v>0</v>
      </c>
      <c r="K923" s="26">
        <f>ROUND(Debt[[#This Row],[Proposed Taxable Valuation]]/1000*Debt[[#This Row],[Adjusted Rate]],0)</f>
        <v>0</v>
      </c>
      <c r="L923" s="19">
        <f t="shared" si="83"/>
        <v>0</v>
      </c>
      <c r="M923" s="17">
        <f t="shared" si="86"/>
        <v>0</v>
      </c>
      <c r="N923" s="2">
        <v>1962300560.1020911</v>
      </c>
      <c r="O923">
        <f>INDEX($R$3:$T$335,MATCH(Debt[[#This Row],[DistrictNumber]],$R$3:$R$335,0),3)</f>
        <v>0</v>
      </c>
      <c r="P923" s="9">
        <f t="shared" si="84"/>
        <v>0</v>
      </c>
    </row>
    <row r="924" spans="1:16" x14ac:dyDescent="0.35">
      <c r="A924" s="13">
        <v>2028</v>
      </c>
      <c r="B924" s="13">
        <f t="shared" si="82"/>
        <v>2027</v>
      </c>
      <c r="C924" t="s">
        <v>538</v>
      </c>
      <c r="D924" t="s">
        <v>539</v>
      </c>
      <c r="E924" s="5">
        <v>259007052.21698743</v>
      </c>
      <c r="F924" s="13">
        <f>INDEX($R$3:$T$335,MATCH(Debt[[#This Row],[DistrictNumber]],$R$3:$R$335,0),3)</f>
        <v>2.6924399999999999</v>
      </c>
      <c r="G924" s="9">
        <f t="shared" si="85"/>
        <v>697360.94767110562</v>
      </c>
      <c r="H924" s="11">
        <v>1.02</v>
      </c>
      <c r="I924" s="12" cm="1">
        <f t="array" ref="I924">INDEX(Debt[],MATCH(Debt[[#This Row],[Base Year]]&amp;Debt[[#This Row],[DistrictNumber]],Debt[[Fiscal Year]:[Fiscal Year]]&amp;Debt[[DistrictNumber]:[DistrictNumber]],0),9)*$H924</f>
        <v>536638.62063606479</v>
      </c>
      <c r="J924" s="15">
        <f>IF(Debt[[#This Row],[Unadjusted Maximum Revenue]]/(Debt[[#This Row],[Proposed Taxable Valuation]]/1000)&gt;Debt[[#This Row],[Max Debt RATE]],Debt[[#This Row],[Max Debt RATE]],Debt[[#This Row],[Unadjusted Maximum Revenue]]/(Debt[[#This Row],[Proposed Taxable Valuation]]/1000))</f>
        <v>2.071907371025894</v>
      </c>
      <c r="K924" s="26">
        <f>ROUND(Debt[[#This Row],[Proposed Taxable Valuation]]/1000*Debt[[#This Row],[Adjusted Rate]],0)</f>
        <v>536639</v>
      </c>
      <c r="L924" s="19">
        <f t="shared" si="83"/>
        <v>-160722.32703504083</v>
      </c>
      <c r="M924" s="17">
        <f t="shared" si="86"/>
        <v>-0.62053262897410599</v>
      </c>
      <c r="N924" s="2">
        <v>200581766.55173275</v>
      </c>
      <c r="O924">
        <f>INDEX($R$3:$T$335,MATCH(Debt[[#This Row],[DistrictNumber]],$R$3:$R$335,0),3)</f>
        <v>2.6924399999999999</v>
      </c>
      <c r="P924" s="9">
        <f t="shared" si="84"/>
        <v>540054.3715345473</v>
      </c>
    </row>
    <row r="925" spans="1:16" x14ac:dyDescent="0.35">
      <c r="A925" s="13">
        <v>2028</v>
      </c>
      <c r="B925" s="13">
        <f t="shared" si="82"/>
        <v>2027</v>
      </c>
      <c r="C925" t="s">
        <v>540</v>
      </c>
      <c r="D925" t="s">
        <v>541</v>
      </c>
      <c r="E925" s="5">
        <v>798898978.57114315</v>
      </c>
      <c r="F925" s="13">
        <f>INDEX($R$3:$T$335,MATCH(Debt[[#This Row],[DistrictNumber]],$R$3:$R$335,0),3)</f>
        <v>2.6975600000000002</v>
      </c>
      <c r="G925" s="9">
        <f t="shared" si="85"/>
        <v>2155077.928634373</v>
      </c>
      <c r="H925" s="11">
        <v>1.02</v>
      </c>
      <c r="I925" s="12" cm="1">
        <f t="array" ref="I925">INDEX(Debt[],MATCH(Debt[[#This Row],[Base Year]]&amp;Debt[[#This Row],[DistrictNumber]],Debt[[Fiscal Year]:[Fiscal Year]]&amp;Debt[[DistrictNumber]:[DistrictNumber]],0),9)*$H925</f>
        <v>1790363.7153171746</v>
      </c>
      <c r="J925" s="15">
        <f>IF(Debt[[#This Row],[Unadjusted Maximum Revenue]]/(Debt[[#This Row],[Proposed Taxable Valuation]]/1000)&gt;Debt[[#This Row],[Max Debt RATE]],Debt[[#This Row],[Max Debt RATE]],Debt[[#This Row],[Unadjusted Maximum Revenue]]/(Debt[[#This Row],[Proposed Taxable Valuation]]/1000))</f>
        <v>2.2410389340080248</v>
      </c>
      <c r="K925" s="26">
        <f>ROUND(Debt[[#This Row],[Proposed Taxable Valuation]]/1000*Debt[[#This Row],[Adjusted Rate]],0)</f>
        <v>1790364</v>
      </c>
      <c r="L925" s="19">
        <f t="shared" si="83"/>
        <v>-364714.21331719845</v>
      </c>
      <c r="M925" s="17">
        <f t="shared" si="86"/>
        <v>-0.45652106599197539</v>
      </c>
      <c r="N925" s="2">
        <v>703678083.16911697</v>
      </c>
      <c r="O925">
        <f>INDEX($R$3:$T$335,MATCH(Debt[[#This Row],[DistrictNumber]],$R$3:$R$335,0),3)</f>
        <v>2.6975600000000002</v>
      </c>
      <c r="P925" s="9">
        <f t="shared" si="84"/>
        <v>1898213.8500336832</v>
      </c>
    </row>
    <row r="926" spans="1:16" x14ac:dyDescent="0.35">
      <c r="A926" s="13">
        <v>2028</v>
      </c>
      <c r="B926" s="13">
        <f t="shared" si="82"/>
        <v>2027</v>
      </c>
      <c r="C926" t="s">
        <v>542</v>
      </c>
      <c r="D926" t="s">
        <v>543</v>
      </c>
      <c r="E926" s="5">
        <v>119059001.68291999</v>
      </c>
      <c r="F926" s="13">
        <f>INDEX($R$3:$T$335,MATCH(Debt[[#This Row],[DistrictNumber]],$R$3:$R$335,0),3)</f>
        <v>0</v>
      </c>
      <c r="G926" s="9">
        <f t="shared" si="85"/>
        <v>0</v>
      </c>
      <c r="H926" s="11">
        <v>1.02</v>
      </c>
      <c r="I926" s="12" cm="1">
        <f t="array" ref="I926">INDEX(Debt[],MATCH(Debt[[#This Row],[Base Year]]&amp;Debt[[#This Row],[DistrictNumber]],Debt[[Fiscal Year]:[Fiscal Year]]&amp;Debt[[DistrictNumber]:[DistrictNumber]],0),9)*$H926</f>
        <v>0</v>
      </c>
      <c r="J926" s="15">
        <f>IF(Debt[[#This Row],[Unadjusted Maximum Revenue]]/(Debt[[#This Row],[Proposed Taxable Valuation]]/1000)&gt;Debt[[#This Row],[Max Debt RATE]],Debt[[#This Row],[Max Debt RATE]],Debt[[#This Row],[Unadjusted Maximum Revenue]]/(Debt[[#This Row],[Proposed Taxable Valuation]]/1000))</f>
        <v>0</v>
      </c>
      <c r="K926" s="26">
        <f>ROUND(Debt[[#This Row],[Proposed Taxable Valuation]]/1000*Debt[[#This Row],[Adjusted Rate]],0)</f>
        <v>0</v>
      </c>
      <c r="L926" s="19">
        <f t="shared" si="83"/>
        <v>0</v>
      </c>
      <c r="M926" s="17">
        <f t="shared" si="86"/>
        <v>0</v>
      </c>
      <c r="N926" s="2">
        <v>102561149.74940921</v>
      </c>
      <c r="O926">
        <f>INDEX($R$3:$T$335,MATCH(Debt[[#This Row],[DistrictNumber]],$R$3:$R$335,0),3)</f>
        <v>0</v>
      </c>
      <c r="P926" s="9">
        <f t="shared" si="84"/>
        <v>0</v>
      </c>
    </row>
    <row r="927" spans="1:16" x14ac:dyDescent="0.35">
      <c r="A927" s="13">
        <v>2028</v>
      </c>
      <c r="B927" s="13">
        <f t="shared" si="82"/>
        <v>2027</v>
      </c>
      <c r="C927" t="s">
        <v>544</v>
      </c>
      <c r="D927" t="s">
        <v>545</v>
      </c>
      <c r="E927" s="5">
        <v>385791700.73111492</v>
      </c>
      <c r="F927" s="13">
        <f>INDEX($R$3:$T$335,MATCH(Debt[[#This Row],[DistrictNumber]],$R$3:$R$335,0),3)</f>
        <v>0</v>
      </c>
      <c r="G927" s="9">
        <f t="shared" si="85"/>
        <v>0</v>
      </c>
      <c r="H927" s="11">
        <v>1.02</v>
      </c>
      <c r="I927" s="12" cm="1">
        <f t="array" ref="I927">INDEX(Debt[],MATCH(Debt[[#This Row],[Base Year]]&amp;Debt[[#This Row],[DistrictNumber]],Debt[[Fiscal Year]:[Fiscal Year]]&amp;Debt[[DistrictNumber]:[DistrictNumber]],0),9)*$H927</f>
        <v>0</v>
      </c>
      <c r="J927" s="15">
        <f>IF(Debt[[#This Row],[Unadjusted Maximum Revenue]]/(Debt[[#This Row],[Proposed Taxable Valuation]]/1000)&gt;Debt[[#This Row],[Max Debt RATE]],Debt[[#This Row],[Max Debt RATE]],Debt[[#This Row],[Unadjusted Maximum Revenue]]/(Debt[[#This Row],[Proposed Taxable Valuation]]/1000))</f>
        <v>0</v>
      </c>
      <c r="K927" s="26">
        <f>ROUND(Debt[[#This Row],[Proposed Taxable Valuation]]/1000*Debt[[#This Row],[Adjusted Rate]],0)</f>
        <v>0</v>
      </c>
      <c r="L927" s="19">
        <f t="shared" si="83"/>
        <v>0</v>
      </c>
      <c r="M927" s="17">
        <f t="shared" si="86"/>
        <v>0</v>
      </c>
      <c r="N927" s="2">
        <v>333497251.5423069</v>
      </c>
      <c r="O927">
        <f>INDEX($R$3:$T$335,MATCH(Debt[[#This Row],[DistrictNumber]],$R$3:$R$335,0),3)</f>
        <v>0</v>
      </c>
      <c r="P927" s="9">
        <f t="shared" si="84"/>
        <v>0</v>
      </c>
    </row>
    <row r="928" spans="1:16" x14ac:dyDescent="0.35">
      <c r="A928" s="13">
        <v>2028</v>
      </c>
      <c r="B928" s="13">
        <f t="shared" si="82"/>
        <v>2027</v>
      </c>
      <c r="C928" t="s">
        <v>546</v>
      </c>
      <c r="D928" t="s">
        <v>547</v>
      </c>
      <c r="E928" s="5">
        <v>942385939.28041947</v>
      </c>
      <c r="F928" s="13">
        <f>INDEX($R$3:$T$335,MATCH(Debt[[#This Row],[DistrictNumber]],$R$3:$R$335,0),3)</f>
        <v>2.7</v>
      </c>
      <c r="G928" s="9">
        <f t="shared" si="85"/>
        <v>2544442.0360571328</v>
      </c>
      <c r="H928" s="11">
        <v>1.02</v>
      </c>
      <c r="I928" s="12" cm="1">
        <f t="array" ref="I928">INDEX(Debt[],MATCH(Debt[[#This Row],[Base Year]]&amp;Debt[[#This Row],[DistrictNumber]],Debt[[Fiscal Year]:[Fiscal Year]]&amp;Debt[[DistrictNumber]:[DistrictNumber]],0),9)*$H928</f>
        <v>1934282.1492864001</v>
      </c>
      <c r="J928" s="15">
        <f>IF(Debt[[#This Row],[Unadjusted Maximum Revenue]]/(Debt[[#This Row],[Proposed Taxable Valuation]]/1000)&gt;Debt[[#This Row],[Max Debt RATE]],Debt[[#This Row],[Max Debt RATE]],Debt[[#This Row],[Unadjusted Maximum Revenue]]/(Debt[[#This Row],[Proposed Taxable Valuation]]/1000))</f>
        <v>2.0525371492314135</v>
      </c>
      <c r="K928" s="26">
        <f>ROUND(Debt[[#This Row],[Proposed Taxable Valuation]]/1000*Debt[[#This Row],[Adjusted Rate]],0)</f>
        <v>1934282</v>
      </c>
      <c r="L928" s="19">
        <f t="shared" si="83"/>
        <v>-610159.8867707327</v>
      </c>
      <c r="M928" s="17">
        <f t="shared" si="86"/>
        <v>-0.64746285076858667</v>
      </c>
      <c r="N928" s="2">
        <v>747601365.63849652</v>
      </c>
      <c r="O928">
        <f>INDEX($R$3:$T$335,MATCH(Debt[[#This Row],[DistrictNumber]],$R$3:$R$335,0),3)</f>
        <v>2.7</v>
      </c>
      <c r="P928" s="9">
        <f t="shared" si="84"/>
        <v>2018523.6872239406</v>
      </c>
    </row>
    <row r="929" spans="1:16" x14ac:dyDescent="0.35">
      <c r="A929" s="13">
        <v>2028</v>
      </c>
      <c r="B929" s="13">
        <f t="shared" si="82"/>
        <v>2027</v>
      </c>
      <c r="C929" t="s">
        <v>548</v>
      </c>
      <c r="D929" t="s">
        <v>549</v>
      </c>
      <c r="E929" s="5">
        <v>132081130.49802423</v>
      </c>
      <c r="F929" s="13">
        <f>INDEX($R$3:$T$335,MATCH(Debt[[#This Row],[DistrictNumber]],$R$3:$R$335,0),3)</f>
        <v>0</v>
      </c>
      <c r="G929" s="9">
        <f t="shared" si="85"/>
        <v>0</v>
      </c>
      <c r="H929" s="11">
        <v>1.02</v>
      </c>
      <c r="I929" s="12" cm="1">
        <f t="array" ref="I929">INDEX(Debt[],MATCH(Debt[[#This Row],[Base Year]]&amp;Debt[[#This Row],[DistrictNumber]],Debt[[Fiscal Year]:[Fiscal Year]]&amp;Debt[[DistrictNumber]:[DistrictNumber]],0),9)*$H929</f>
        <v>0</v>
      </c>
      <c r="J929" s="15">
        <f>IF(Debt[[#This Row],[Unadjusted Maximum Revenue]]/(Debt[[#This Row],[Proposed Taxable Valuation]]/1000)&gt;Debt[[#This Row],[Max Debt RATE]],Debt[[#This Row],[Max Debt RATE]],Debt[[#This Row],[Unadjusted Maximum Revenue]]/(Debt[[#This Row],[Proposed Taxable Valuation]]/1000))</f>
        <v>0</v>
      </c>
      <c r="K929" s="26">
        <f>ROUND(Debt[[#This Row],[Proposed Taxable Valuation]]/1000*Debt[[#This Row],[Adjusted Rate]],0)</f>
        <v>0</v>
      </c>
      <c r="L929" s="19">
        <f t="shared" si="83"/>
        <v>0</v>
      </c>
      <c r="M929" s="17">
        <f t="shared" si="86"/>
        <v>0</v>
      </c>
      <c r="N929" s="2">
        <v>111864771.36268133</v>
      </c>
      <c r="O929">
        <f>INDEX($R$3:$T$335,MATCH(Debt[[#This Row],[DistrictNumber]],$R$3:$R$335,0),3)</f>
        <v>0</v>
      </c>
      <c r="P929" s="9">
        <f t="shared" si="84"/>
        <v>0</v>
      </c>
    </row>
    <row r="930" spans="1:16" x14ac:dyDescent="0.35">
      <c r="A930" s="13">
        <v>2028</v>
      </c>
      <c r="B930" s="13">
        <f t="shared" si="82"/>
        <v>2027</v>
      </c>
      <c r="C930" t="s">
        <v>550</v>
      </c>
      <c r="D930" t="s">
        <v>551</v>
      </c>
      <c r="E930" s="5">
        <v>511855096.43718553</v>
      </c>
      <c r="F930" s="13">
        <f>INDEX($R$3:$T$335,MATCH(Debt[[#This Row],[DistrictNumber]],$R$3:$R$335,0),3)</f>
        <v>0.41237000000000001</v>
      </c>
      <c r="G930" s="9">
        <f t="shared" si="85"/>
        <v>211073.68611780219</v>
      </c>
      <c r="H930" s="11">
        <v>1.02</v>
      </c>
      <c r="I930" s="12" cm="1">
        <f t="array" ref="I930">INDEX(Debt[],MATCH(Debt[[#This Row],[Base Year]]&amp;Debt[[#This Row],[DistrictNumber]],Debt[[Fiscal Year]:[Fiscal Year]]&amp;Debt[[DistrictNumber]:[DistrictNumber]],0),9)*$H930</f>
        <v>179085.20913823805</v>
      </c>
      <c r="J930" s="15">
        <f>IF(Debt[[#This Row],[Unadjusted Maximum Revenue]]/(Debt[[#This Row],[Proposed Taxable Valuation]]/1000)&gt;Debt[[#This Row],[Max Debt RATE]],Debt[[#This Row],[Max Debt RATE]],Debt[[#This Row],[Unadjusted Maximum Revenue]]/(Debt[[#This Row],[Proposed Taxable Valuation]]/1000))</f>
        <v>0.34987481883989652</v>
      </c>
      <c r="K930" s="26">
        <f>ROUND(Debt[[#This Row],[Proposed Taxable Valuation]]/1000*Debt[[#This Row],[Adjusted Rate]],0)</f>
        <v>179085</v>
      </c>
      <c r="L930" s="19">
        <f t="shared" si="83"/>
        <v>-31988.476979564148</v>
      </c>
      <c r="M930" s="17">
        <f t="shared" si="86"/>
        <v>-6.2495181160103497E-2</v>
      </c>
      <c r="N930" s="2">
        <v>437192210.83008933</v>
      </c>
      <c r="O930">
        <f>INDEX($R$3:$T$335,MATCH(Debt[[#This Row],[DistrictNumber]],$R$3:$R$335,0),3)</f>
        <v>0.41237000000000001</v>
      </c>
      <c r="P930" s="9">
        <f t="shared" si="84"/>
        <v>180284.95198000394</v>
      </c>
    </row>
    <row r="931" spans="1:16" x14ac:dyDescent="0.35">
      <c r="A931" s="13">
        <v>2028</v>
      </c>
      <c r="B931" s="13">
        <f t="shared" si="82"/>
        <v>2027</v>
      </c>
      <c r="C931" t="s">
        <v>552</v>
      </c>
      <c r="D931" t="s">
        <v>553</v>
      </c>
      <c r="E931" s="5">
        <v>529182136.20208549</v>
      </c>
      <c r="F931" s="13">
        <f>INDEX($R$3:$T$335,MATCH(Debt[[#This Row],[DistrictNumber]],$R$3:$R$335,0),3)</f>
        <v>1.2218</v>
      </c>
      <c r="G931" s="9">
        <f t="shared" si="85"/>
        <v>646554.73401170806</v>
      </c>
      <c r="H931" s="11">
        <v>1.02</v>
      </c>
      <c r="I931" s="12" cm="1">
        <f t="array" ref="I931">INDEX(Debt[],MATCH(Debt[[#This Row],[Base Year]]&amp;Debt[[#This Row],[DistrictNumber]],Debt[[Fiscal Year]:[Fiscal Year]]&amp;Debt[[DistrictNumber]:[DistrictNumber]],0),9)*$H931</f>
        <v>478108.5937428269</v>
      </c>
      <c r="J931" s="15">
        <f>IF(Debt[[#This Row],[Unadjusted Maximum Revenue]]/(Debt[[#This Row],[Proposed Taxable Valuation]]/1000)&gt;Debt[[#This Row],[Max Debt RATE]],Debt[[#This Row],[Max Debt RATE]],Debt[[#This Row],[Unadjusted Maximum Revenue]]/(Debt[[#This Row],[Proposed Taxable Valuation]]/1000))</f>
        <v>0.90348589083937914</v>
      </c>
      <c r="K931" s="26">
        <f>ROUND(Debt[[#This Row],[Proposed Taxable Valuation]]/1000*Debt[[#This Row],[Adjusted Rate]],0)</f>
        <v>478109</v>
      </c>
      <c r="L931" s="19">
        <f t="shared" si="83"/>
        <v>-168446.14026888116</v>
      </c>
      <c r="M931" s="17">
        <f t="shared" si="86"/>
        <v>-0.31831410916062086</v>
      </c>
      <c r="N931" s="2">
        <v>418274350.68035305</v>
      </c>
      <c r="O931">
        <f>INDEX($R$3:$T$335,MATCH(Debt[[#This Row],[DistrictNumber]],$R$3:$R$335,0),3)</f>
        <v>1.2218</v>
      </c>
      <c r="P931" s="9">
        <f t="shared" si="84"/>
        <v>511047.60166125535</v>
      </c>
    </row>
    <row r="932" spans="1:16" x14ac:dyDescent="0.35">
      <c r="A932" s="13">
        <v>2028</v>
      </c>
      <c r="B932" s="13">
        <f t="shared" si="82"/>
        <v>2027</v>
      </c>
      <c r="C932" t="s">
        <v>554</v>
      </c>
      <c r="D932" t="s">
        <v>555</v>
      </c>
      <c r="E932" s="5">
        <v>412549094.08694094</v>
      </c>
      <c r="F932" s="13">
        <f>INDEX($R$3:$T$335,MATCH(Debt[[#This Row],[DistrictNumber]],$R$3:$R$335,0),3)</f>
        <v>4.0417699999999996</v>
      </c>
      <c r="G932" s="9">
        <f t="shared" si="85"/>
        <v>1667428.5520077751</v>
      </c>
      <c r="H932" s="11">
        <v>1.02</v>
      </c>
      <c r="I932" s="12" cm="1">
        <f t="array" ref="I932">INDEX(Debt[],MATCH(Debt[[#This Row],[Base Year]]&amp;Debt[[#This Row],[DistrictNumber]],Debt[[Fiscal Year]:[Fiscal Year]]&amp;Debt[[DistrictNumber]:[DistrictNumber]],0),9)*$H932</f>
        <v>1286844.0866975787</v>
      </c>
      <c r="J932" s="15">
        <f>IF(Debt[[#This Row],[Unadjusted Maximum Revenue]]/(Debt[[#This Row],[Proposed Taxable Valuation]]/1000)&gt;Debt[[#This Row],[Max Debt RATE]],Debt[[#This Row],[Max Debt RATE]],Debt[[#This Row],[Unadjusted Maximum Revenue]]/(Debt[[#This Row],[Proposed Taxable Valuation]]/1000))</f>
        <v>3.1192507877047673</v>
      </c>
      <c r="K932" s="26">
        <f>ROUND(Debt[[#This Row],[Proposed Taxable Valuation]]/1000*Debt[[#This Row],[Adjusted Rate]],0)</f>
        <v>1286844</v>
      </c>
      <c r="L932" s="19">
        <f t="shared" si="83"/>
        <v>-380584.46531019639</v>
      </c>
      <c r="M932" s="17">
        <f t="shared" si="86"/>
        <v>-0.92251921229523237</v>
      </c>
      <c r="N932" s="2">
        <v>318834469.18737364</v>
      </c>
      <c r="O932">
        <f>INDEX($R$3:$T$335,MATCH(Debt[[#This Row],[DistrictNumber]],$R$3:$R$335,0),3)</f>
        <v>4.0417699999999996</v>
      </c>
      <c r="P932" s="9">
        <f t="shared" si="84"/>
        <v>1288655.592527451</v>
      </c>
    </row>
    <row r="933" spans="1:16" x14ac:dyDescent="0.35">
      <c r="A933" s="13">
        <v>2028</v>
      </c>
      <c r="B933" s="13">
        <f t="shared" si="82"/>
        <v>2027</v>
      </c>
      <c r="C933" t="s">
        <v>556</v>
      </c>
      <c r="D933" t="s">
        <v>557</v>
      </c>
      <c r="E933" s="5">
        <v>431326729.1106413</v>
      </c>
      <c r="F933" s="13">
        <f>INDEX($R$3:$T$335,MATCH(Debt[[#This Row],[DistrictNumber]],$R$3:$R$335,0),3)</f>
        <v>0</v>
      </c>
      <c r="G933" s="9">
        <f t="shared" si="85"/>
        <v>0</v>
      </c>
      <c r="H933" s="11">
        <v>1.02</v>
      </c>
      <c r="I933" s="12" cm="1">
        <f t="array" ref="I933">INDEX(Debt[],MATCH(Debt[[#This Row],[Base Year]]&amp;Debt[[#This Row],[DistrictNumber]],Debt[[Fiscal Year]:[Fiscal Year]]&amp;Debt[[DistrictNumber]:[DistrictNumber]],0),9)*$H933</f>
        <v>0</v>
      </c>
      <c r="J933" s="15">
        <f>IF(Debt[[#This Row],[Unadjusted Maximum Revenue]]/(Debt[[#This Row],[Proposed Taxable Valuation]]/1000)&gt;Debt[[#This Row],[Max Debt RATE]],Debt[[#This Row],[Max Debt RATE]],Debt[[#This Row],[Unadjusted Maximum Revenue]]/(Debt[[#This Row],[Proposed Taxable Valuation]]/1000))</f>
        <v>0</v>
      </c>
      <c r="K933" s="26">
        <f>ROUND(Debt[[#This Row],[Proposed Taxable Valuation]]/1000*Debt[[#This Row],[Adjusted Rate]],0)</f>
        <v>0</v>
      </c>
      <c r="L933" s="19">
        <f t="shared" si="83"/>
        <v>0</v>
      </c>
      <c r="M933" s="17">
        <f t="shared" si="86"/>
        <v>0</v>
      </c>
      <c r="N933" s="2">
        <v>353395631.80803674</v>
      </c>
      <c r="O933">
        <f>INDEX($R$3:$T$335,MATCH(Debt[[#This Row],[DistrictNumber]],$R$3:$R$335,0),3)</f>
        <v>0</v>
      </c>
      <c r="P933" s="9">
        <f t="shared" si="84"/>
        <v>0</v>
      </c>
    </row>
    <row r="934" spans="1:16" x14ac:dyDescent="0.35">
      <c r="A934" s="13">
        <v>2028</v>
      </c>
      <c r="B934" s="13">
        <f t="shared" si="82"/>
        <v>2027</v>
      </c>
      <c r="C934" t="s">
        <v>558</v>
      </c>
      <c r="D934" t="s">
        <v>559</v>
      </c>
      <c r="E934" s="5">
        <v>185247687.99331361</v>
      </c>
      <c r="F934" s="13">
        <f>INDEX($R$3:$T$335,MATCH(Debt[[#This Row],[DistrictNumber]],$R$3:$R$335,0),3)</f>
        <v>0</v>
      </c>
      <c r="G934" s="9">
        <f t="shared" si="85"/>
        <v>0</v>
      </c>
      <c r="H934" s="11">
        <v>1.02</v>
      </c>
      <c r="I934" s="12" cm="1">
        <f t="array" ref="I934">INDEX(Debt[],MATCH(Debt[[#This Row],[Base Year]]&amp;Debt[[#This Row],[DistrictNumber]],Debt[[Fiscal Year]:[Fiscal Year]]&amp;Debt[[DistrictNumber]:[DistrictNumber]],0),9)*$H934</f>
        <v>0</v>
      </c>
      <c r="J934" s="15">
        <f>IF(Debt[[#This Row],[Unadjusted Maximum Revenue]]/(Debt[[#This Row],[Proposed Taxable Valuation]]/1000)&gt;Debt[[#This Row],[Max Debt RATE]],Debt[[#This Row],[Max Debt RATE]],Debt[[#This Row],[Unadjusted Maximum Revenue]]/(Debt[[#This Row],[Proposed Taxable Valuation]]/1000))</f>
        <v>0</v>
      </c>
      <c r="K934" s="26">
        <f>ROUND(Debt[[#This Row],[Proposed Taxable Valuation]]/1000*Debt[[#This Row],[Adjusted Rate]],0)</f>
        <v>0</v>
      </c>
      <c r="L934" s="19">
        <f t="shared" si="83"/>
        <v>0</v>
      </c>
      <c r="M934" s="17">
        <f t="shared" si="86"/>
        <v>0</v>
      </c>
      <c r="N934" s="2">
        <v>165631177.38702729</v>
      </c>
      <c r="O934">
        <f>INDEX($R$3:$T$335,MATCH(Debt[[#This Row],[DistrictNumber]],$R$3:$R$335,0),3)</f>
        <v>0</v>
      </c>
      <c r="P934" s="9">
        <f t="shared" si="84"/>
        <v>0</v>
      </c>
    </row>
    <row r="935" spans="1:16" x14ac:dyDescent="0.35">
      <c r="A935" s="13">
        <v>2028</v>
      </c>
      <c r="B935" s="13">
        <f t="shared" si="82"/>
        <v>2027</v>
      </c>
      <c r="C935" t="s">
        <v>560</v>
      </c>
      <c r="D935" t="s">
        <v>561</v>
      </c>
      <c r="E935" s="5">
        <v>207581772.30598503</v>
      </c>
      <c r="F935" s="13">
        <f>INDEX($R$3:$T$335,MATCH(Debt[[#This Row],[DistrictNumber]],$R$3:$R$335,0),3)</f>
        <v>1.76433</v>
      </c>
      <c r="G935" s="9">
        <f t="shared" si="85"/>
        <v>366242.74833261856</v>
      </c>
      <c r="H935" s="11">
        <v>1.02</v>
      </c>
      <c r="I935" s="12" cm="1">
        <f t="array" ref="I935">INDEX(Debt[],MATCH(Debt[[#This Row],[Base Year]]&amp;Debt[[#This Row],[DistrictNumber]],Debt[[Fiscal Year]:[Fiscal Year]]&amp;Debt[[DistrictNumber]:[DistrictNumber]],0),9)*$H935</f>
        <v>297710.30520329531</v>
      </c>
      <c r="J935" s="15">
        <f>IF(Debt[[#This Row],[Unadjusted Maximum Revenue]]/(Debt[[#This Row],[Proposed Taxable Valuation]]/1000)&gt;Debt[[#This Row],[Max Debt RATE]],Debt[[#This Row],[Max Debt RATE]],Debt[[#This Row],[Unadjusted Maximum Revenue]]/(Debt[[#This Row],[Proposed Taxable Valuation]]/1000))</f>
        <v>1.4341832709880551</v>
      </c>
      <c r="K935" s="26">
        <f>ROUND(Debt[[#This Row],[Proposed Taxable Valuation]]/1000*Debt[[#This Row],[Adjusted Rate]],0)</f>
        <v>297710</v>
      </c>
      <c r="L935" s="19">
        <f t="shared" si="83"/>
        <v>-68532.443129323248</v>
      </c>
      <c r="M935" s="17">
        <f t="shared" si="86"/>
        <v>-0.33014672901194486</v>
      </c>
      <c r="N935" s="2">
        <v>170846758.21939364</v>
      </c>
      <c r="O935">
        <f>INDEX($R$3:$T$335,MATCH(Debt[[#This Row],[DistrictNumber]],$R$3:$R$335,0),3)</f>
        <v>1.76433</v>
      </c>
      <c r="P935" s="9">
        <f t="shared" si="84"/>
        <v>301430.06092922279</v>
      </c>
    </row>
    <row r="936" spans="1:16" x14ac:dyDescent="0.35">
      <c r="A936" s="13">
        <v>2028</v>
      </c>
      <c r="B936" s="13">
        <f t="shared" si="82"/>
        <v>2027</v>
      </c>
      <c r="C936" t="s">
        <v>562</v>
      </c>
      <c r="D936" t="s">
        <v>563</v>
      </c>
      <c r="E936" s="5">
        <v>319388355.33801496</v>
      </c>
      <c r="F936" s="13">
        <f>INDEX($R$3:$T$335,MATCH(Debt[[#This Row],[DistrictNumber]],$R$3:$R$335,0),3)</f>
        <v>0</v>
      </c>
      <c r="G936" s="9">
        <f t="shared" si="85"/>
        <v>0</v>
      </c>
      <c r="H936" s="11">
        <v>1.02</v>
      </c>
      <c r="I936" s="12" cm="1">
        <f t="array" ref="I936">INDEX(Debt[],MATCH(Debt[[#This Row],[Base Year]]&amp;Debt[[#This Row],[DistrictNumber]],Debt[[Fiscal Year]:[Fiscal Year]]&amp;Debt[[DistrictNumber]:[DistrictNumber]],0),9)*$H936</f>
        <v>0</v>
      </c>
      <c r="J936" s="15">
        <f>IF(Debt[[#This Row],[Unadjusted Maximum Revenue]]/(Debt[[#This Row],[Proposed Taxable Valuation]]/1000)&gt;Debt[[#This Row],[Max Debt RATE]],Debt[[#This Row],[Max Debt RATE]],Debt[[#This Row],[Unadjusted Maximum Revenue]]/(Debt[[#This Row],[Proposed Taxable Valuation]]/1000))</f>
        <v>0</v>
      </c>
      <c r="K936" s="26">
        <f>ROUND(Debt[[#This Row],[Proposed Taxable Valuation]]/1000*Debt[[#This Row],[Adjusted Rate]],0)</f>
        <v>0</v>
      </c>
      <c r="L936" s="19">
        <f t="shared" si="83"/>
        <v>0</v>
      </c>
      <c r="M936" s="17">
        <f t="shared" si="86"/>
        <v>0</v>
      </c>
      <c r="N936" s="2">
        <v>272615479.8909207</v>
      </c>
      <c r="O936">
        <f>INDEX($R$3:$T$335,MATCH(Debt[[#This Row],[DistrictNumber]],$R$3:$R$335,0),3)</f>
        <v>0</v>
      </c>
      <c r="P936" s="9">
        <f t="shared" si="84"/>
        <v>0</v>
      </c>
    </row>
    <row r="937" spans="1:16" x14ac:dyDescent="0.35">
      <c r="A937" s="13">
        <v>2028</v>
      </c>
      <c r="B937" s="13">
        <f t="shared" si="82"/>
        <v>2027</v>
      </c>
      <c r="C937" t="s">
        <v>564</v>
      </c>
      <c r="D937" t="s">
        <v>565</v>
      </c>
      <c r="E937" s="5">
        <v>187964435.69624999</v>
      </c>
      <c r="F937" s="13">
        <f>INDEX($R$3:$T$335,MATCH(Debt[[#This Row],[DistrictNumber]],$R$3:$R$335,0),3)</f>
        <v>0</v>
      </c>
      <c r="G937" s="9">
        <f t="shared" si="85"/>
        <v>0</v>
      </c>
      <c r="H937" s="11">
        <v>1.02</v>
      </c>
      <c r="I937" s="12" cm="1">
        <f t="array" ref="I937">INDEX(Debt[],MATCH(Debt[[#This Row],[Base Year]]&amp;Debt[[#This Row],[DistrictNumber]],Debt[[Fiscal Year]:[Fiscal Year]]&amp;Debt[[DistrictNumber]:[DistrictNumber]],0),9)*$H937</f>
        <v>0</v>
      </c>
      <c r="J937" s="15">
        <f>IF(Debt[[#This Row],[Unadjusted Maximum Revenue]]/(Debt[[#This Row],[Proposed Taxable Valuation]]/1000)&gt;Debt[[#This Row],[Max Debt RATE]],Debt[[#This Row],[Max Debt RATE]],Debt[[#This Row],[Unadjusted Maximum Revenue]]/(Debt[[#This Row],[Proposed Taxable Valuation]]/1000))</f>
        <v>0</v>
      </c>
      <c r="K937" s="26">
        <f>ROUND(Debt[[#This Row],[Proposed Taxable Valuation]]/1000*Debt[[#This Row],[Adjusted Rate]],0)</f>
        <v>0</v>
      </c>
      <c r="L937" s="19">
        <f t="shared" si="83"/>
        <v>0</v>
      </c>
      <c r="M937" s="17">
        <f t="shared" si="86"/>
        <v>0</v>
      </c>
      <c r="N937" s="2">
        <v>158797627.87216571</v>
      </c>
      <c r="O937">
        <f>INDEX($R$3:$T$335,MATCH(Debt[[#This Row],[DistrictNumber]],$R$3:$R$335,0),3)</f>
        <v>0</v>
      </c>
      <c r="P937" s="9">
        <f t="shared" si="84"/>
        <v>0</v>
      </c>
    </row>
    <row r="938" spans="1:16" x14ac:dyDescent="0.35">
      <c r="A938" s="13">
        <v>2028</v>
      </c>
      <c r="B938" s="13">
        <f t="shared" si="82"/>
        <v>2027</v>
      </c>
      <c r="C938" t="s">
        <v>566</v>
      </c>
      <c r="D938" t="s">
        <v>567</v>
      </c>
      <c r="E938" s="5">
        <v>210284911.81558475</v>
      </c>
      <c r="F938" s="13">
        <f>INDEX($R$3:$T$335,MATCH(Debt[[#This Row],[DistrictNumber]],$R$3:$R$335,0),3)</f>
        <v>0</v>
      </c>
      <c r="G938" s="9">
        <f t="shared" si="85"/>
        <v>0</v>
      </c>
      <c r="H938" s="11">
        <v>1.02</v>
      </c>
      <c r="I938" s="12" cm="1">
        <f t="array" ref="I938">INDEX(Debt[],MATCH(Debt[[#This Row],[Base Year]]&amp;Debt[[#This Row],[DistrictNumber]],Debt[[Fiscal Year]:[Fiscal Year]]&amp;Debt[[DistrictNumber]:[DistrictNumber]],0),9)*$H938</f>
        <v>0</v>
      </c>
      <c r="J938" s="15">
        <f>IF(Debt[[#This Row],[Unadjusted Maximum Revenue]]/(Debt[[#This Row],[Proposed Taxable Valuation]]/1000)&gt;Debt[[#This Row],[Max Debt RATE]],Debt[[#This Row],[Max Debt RATE]],Debt[[#This Row],[Unadjusted Maximum Revenue]]/(Debt[[#This Row],[Proposed Taxable Valuation]]/1000))</f>
        <v>0</v>
      </c>
      <c r="K938" s="26">
        <f>ROUND(Debt[[#This Row],[Proposed Taxable Valuation]]/1000*Debt[[#This Row],[Adjusted Rate]],0)</f>
        <v>0</v>
      </c>
      <c r="L938" s="19">
        <f t="shared" si="83"/>
        <v>0</v>
      </c>
      <c r="M938" s="17">
        <f t="shared" si="86"/>
        <v>0</v>
      </c>
      <c r="N938" s="2">
        <v>190830357.02717456</v>
      </c>
      <c r="O938">
        <f>INDEX($R$3:$T$335,MATCH(Debt[[#This Row],[DistrictNumber]],$R$3:$R$335,0),3)</f>
        <v>0</v>
      </c>
      <c r="P938" s="9">
        <f t="shared" si="84"/>
        <v>0</v>
      </c>
    </row>
    <row r="939" spans="1:16" x14ac:dyDescent="0.35">
      <c r="A939" s="13">
        <v>2028</v>
      </c>
      <c r="B939" s="13">
        <f t="shared" si="82"/>
        <v>2027</v>
      </c>
      <c r="C939" t="s">
        <v>568</v>
      </c>
      <c r="D939" t="s">
        <v>569</v>
      </c>
      <c r="E939" s="5">
        <v>481038294.62407666</v>
      </c>
      <c r="F939" s="13">
        <f>INDEX($R$3:$T$335,MATCH(Debt[[#This Row],[DistrictNumber]],$R$3:$R$335,0),3)</f>
        <v>1.1455599999999999</v>
      </c>
      <c r="G939" s="9">
        <f t="shared" si="85"/>
        <v>551058.22878955724</v>
      </c>
      <c r="H939" s="11">
        <v>1.02</v>
      </c>
      <c r="I939" s="12" cm="1">
        <f t="array" ref="I939">INDEX(Debt[],MATCH(Debt[[#This Row],[Base Year]]&amp;Debt[[#This Row],[DistrictNumber]],Debt[[Fiscal Year]:[Fiscal Year]]&amp;Debt[[DistrictNumber]:[DistrictNumber]],0),9)*$H939</f>
        <v>420891.45828542468</v>
      </c>
      <c r="J939" s="15">
        <f>IF(Debt[[#This Row],[Unadjusted Maximum Revenue]]/(Debt[[#This Row],[Proposed Taxable Valuation]]/1000)&gt;Debt[[#This Row],[Max Debt RATE]],Debt[[#This Row],[Max Debt RATE]],Debt[[#This Row],[Unadjusted Maximum Revenue]]/(Debt[[#This Row],[Proposed Taxable Valuation]]/1000))</f>
        <v>0.87496455685372043</v>
      </c>
      <c r="K939" s="26">
        <f>ROUND(Debt[[#This Row],[Proposed Taxable Valuation]]/1000*Debt[[#This Row],[Adjusted Rate]],0)</f>
        <v>420891</v>
      </c>
      <c r="L939" s="19">
        <f t="shared" si="83"/>
        <v>-130166.77050413255</v>
      </c>
      <c r="M939" s="17">
        <f t="shared" si="86"/>
        <v>-0.27059544314627948</v>
      </c>
      <c r="N939" s="2">
        <v>378608838.6857217</v>
      </c>
      <c r="O939">
        <f>INDEX($R$3:$T$335,MATCH(Debt[[#This Row],[DistrictNumber]],$R$3:$R$335,0),3)</f>
        <v>1.1455599999999999</v>
      </c>
      <c r="P939" s="9">
        <f t="shared" si="84"/>
        <v>433719.14124481531</v>
      </c>
    </row>
    <row r="940" spans="1:16" x14ac:dyDescent="0.35">
      <c r="A940" s="13">
        <v>2028</v>
      </c>
      <c r="B940" s="13">
        <f t="shared" si="82"/>
        <v>2027</v>
      </c>
      <c r="C940" t="s">
        <v>570</v>
      </c>
      <c r="D940" t="s">
        <v>571</v>
      </c>
      <c r="E940" s="5">
        <v>633716049.47486794</v>
      </c>
      <c r="F940" s="13">
        <f>INDEX($R$3:$T$335,MATCH(Debt[[#This Row],[DistrictNumber]],$R$3:$R$335,0),3)</f>
        <v>0</v>
      </c>
      <c r="G940" s="9">
        <f t="shared" si="85"/>
        <v>0</v>
      </c>
      <c r="H940" s="11">
        <v>1.02</v>
      </c>
      <c r="I940" s="12" cm="1">
        <f t="array" ref="I940">INDEX(Debt[],MATCH(Debt[[#This Row],[Base Year]]&amp;Debt[[#This Row],[DistrictNumber]],Debt[[Fiscal Year]:[Fiscal Year]]&amp;Debt[[DistrictNumber]:[DistrictNumber]],0),9)*$H940</f>
        <v>0</v>
      </c>
      <c r="J940" s="15">
        <f>IF(Debt[[#This Row],[Unadjusted Maximum Revenue]]/(Debt[[#This Row],[Proposed Taxable Valuation]]/1000)&gt;Debt[[#This Row],[Max Debt RATE]],Debt[[#This Row],[Max Debt RATE]],Debt[[#This Row],[Unadjusted Maximum Revenue]]/(Debt[[#This Row],[Proposed Taxable Valuation]]/1000))</f>
        <v>0</v>
      </c>
      <c r="K940" s="26">
        <f>ROUND(Debt[[#This Row],[Proposed Taxable Valuation]]/1000*Debt[[#This Row],[Adjusted Rate]],0)</f>
        <v>0</v>
      </c>
      <c r="L940" s="19">
        <f t="shared" si="83"/>
        <v>0</v>
      </c>
      <c r="M940" s="17">
        <f t="shared" si="86"/>
        <v>0</v>
      </c>
      <c r="N940" s="2">
        <v>524984720.99567574</v>
      </c>
      <c r="O940">
        <f>INDEX($R$3:$T$335,MATCH(Debt[[#This Row],[DistrictNumber]],$R$3:$R$335,0),3)</f>
        <v>0</v>
      </c>
      <c r="P940" s="9">
        <f t="shared" si="84"/>
        <v>0</v>
      </c>
    </row>
    <row r="941" spans="1:16" x14ac:dyDescent="0.35">
      <c r="A941" s="13">
        <v>2028</v>
      </c>
      <c r="B941" s="13">
        <f t="shared" si="82"/>
        <v>2027</v>
      </c>
      <c r="C941" t="s">
        <v>572</v>
      </c>
      <c r="D941" t="s">
        <v>573</v>
      </c>
      <c r="E941" s="5">
        <v>565941674.56217313</v>
      </c>
      <c r="F941" s="13">
        <f>INDEX($R$3:$T$335,MATCH(Debt[[#This Row],[DistrictNumber]],$R$3:$R$335,0),3)</f>
        <v>0</v>
      </c>
      <c r="G941" s="9">
        <f t="shared" si="85"/>
        <v>0</v>
      </c>
      <c r="H941" s="11">
        <v>1.02</v>
      </c>
      <c r="I941" s="12" cm="1">
        <f t="array" ref="I941">INDEX(Debt[],MATCH(Debt[[#This Row],[Base Year]]&amp;Debt[[#This Row],[DistrictNumber]],Debt[[Fiscal Year]:[Fiscal Year]]&amp;Debt[[DistrictNumber]:[DistrictNumber]],0),9)*$H941</f>
        <v>0</v>
      </c>
      <c r="J941" s="15">
        <f>IF(Debt[[#This Row],[Unadjusted Maximum Revenue]]/(Debt[[#This Row],[Proposed Taxable Valuation]]/1000)&gt;Debt[[#This Row],[Max Debt RATE]],Debt[[#This Row],[Max Debt RATE]],Debt[[#This Row],[Unadjusted Maximum Revenue]]/(Debt[[#This Row],[Proposed Taxable Valuation]]/1000))</f>
        <v>0</v>
      </c>
      <c r="K941" s="26">
        <f>ROUND(Debt[[#This Row],[Proposed Taxable Valuation]]/1000*Debt[[#This Row],[Adjusted Rate]],0)</f>
        <v>0</v>
      </c>
      <c r="L941" s="19">
        <f t="shared" si="83"/>
        <v>0</v>
      </c>
      <c r="M941" s="17">
        <f t="shared" si="86"/>
        <v>0</v>
      </c>
      <c r="N941" s="2">
        <v>475616390.97478056</v>
      </c>
      <c r="O941">
        <f>INDEX($R$3:$T$335,MATCH(Debt[[#This Row],[DistrictNumber]],$R$3:$R$335,0),3)</f>
        <v>0</v>
      </c>
      <c r="P941" s="9">
        <f t="shared" si="84"/>
        <v>0</v>
      </c>
    </row>
    <row r="942" spans="1:16" x14ac:dyDescent="0.35">
      <c r="A942" s="13">
        <v>2028</v>
      </c>
      <c r="B942" s="13">
        <f t="shared" si="82"/>
        <v>2027</v>
      </c>
      <c r="C942" t="s">
        <v>574</v>
      </c>
      <c r="D942" t="s">
        <v>575</v>
      </c>
      <c r="E942" s="5">
        <v>2640145513.2090693</v>
      </c>
      <c r="F942" s="13">
        <f>INDEX($R$3:$T$335,MATCH(Debt[[#This Row],[DistrictNumber]],$R$3:$R$335,0),3)</f>
        <v>3.2897599999999998</v>
      </c>
      <c r="G942" s="9">
        <f t="shared" si="85"/>
        <v>8685445.1035346668</v>
      </c>
      <c r="H942" s="11">
        <v>1.02</v>
      </c>
      <c r="I942" s="12" cm="1">
        <f t="array" ref="I942">INDEX(Debt[],MATCH(Debt[[#This Row],[Base Year]]&amp;Debt[[#This Row],[DistrictNumber]],Debt[[Fiscal Year]:[Fiscal Year]]&amp;Debt[[DistrictNumber]:[DistrictNumber]],0),9)*$H942</f>
        <v>6289505.6160489144</v>
      </c>
      <c r="J942" s="15">
        <f>IF(Debt[[#This Row],[Unadjusted Maximum Revenue]]/(Debt[[#This Row],[Proposed Taxable Valuation]]/1000)&gt;Debt[[#This Row],[Max Debt RATE]],Debt[[#This Row],[Max Debt RATE]],Debt[[#This Row],[Unadjusted Maximum Revenue]]/(Debt[[#This Row],[Proposed Taxable Valuation]]/1000))</f>
        <v>2.3822571841519773</v>
      </c>
      <c r="K942" s="26">
        <f>ROUND(Debt[[#This Row],[Proposed Taxable Valuation]]/1000*Debt[[#This Row],[Adjusted Rate]],0)</f>
        <v>6289506</v>
      </c>
      <c r="L942" s="19">
        <f t="shared" si="83"/>
        <v>-2395939.4874857524</v>
      </c>
      <c r="M942" s="17">
        <f t="shared" si="86"/>
        <v>-0.9075028158480225</v>
      </c>
      <c r="N942" s="2">
        <v>2011346701.4666066</v>
      </c>
      <c r="O942">
        <f>INDEX($R$3:$T$335,MATCH(Debt[[#This Row],[DistrictNumber]],$R$3:$R$335,0),3)</f>
        <v>3.2897599999999998</v>
      </c>
      <c r="P942" s="9">
        <f t="shared" si="84"/>
        <v>6616847.9246167839</v>
      </c>
    </row>
    <row r="943" spans="1:16" x14ac:dyDescent="0.35">
      <c r="A943" s="13">
        <v>2028</v>
      </c>
      <c r="B943" s="13">
        <f t="shared" si="82"/>
        <v>2027</v>
      </c>
      <c r="C943" t="s">
        <v>576</v>
      </c>
      <c r="D943" t="s">
        <v>577</v>
      </c>
      <c r="E943" s="5">
        <v>670677280.79106998</v>
      </c>
      <c r="F943" s="13">
        <f>INDEX($R$3:$T$335,MATCH(Debt[[#This Row],[DistrictNumber]],$R$3:$R$335,0),3)</f>
        <v>0</v>
      </c>
      <c r="G943" s="9">
        <f t="shared" si="85"/>
        <v>0</v>
      </c>
      <c r="H943" s="11">
        <v>1.02</v>
      </c>
      <c r="I943" s="12" cm="1">
        <f t="array" ref="I943">INDEX(Debt[],MATCH(Debt[[#This Row],[Base Year]]&amp;Debt[[#This Row],[DistrictNumber]],Debt[[Fiscal Year]:[Fiscal Year]]&amp;Debt[[DistrictNumber]:[DistrictNumber]],0),9)*$H943</f>
        <v>0</v>
      </c>
      <c r="J943" s="15">
        <f>IF(Debt[[#This Row],[Unadjusted Maximum Revenue]]/(Debt[[#This Row],[Proposed Taxable Valuation]]/1000)&gt;Debt[[#This Row],[Max Debt RATE]],Debt[[#This Row],[Max Debt RATE]],Debt[[#This Row],[Unadjusted Maximum Revenue]]/(Debt[[#This Row],[Proposed Taxable Valuation]]/1000))</f>
        <v>0</v>
      </c>
      <c r="K943" s="26">
        <f>ROUND(Debt[[#This Row],[Proposed Taxable Valuation]]/1000*Debt[[#This Row],[Adjusted Rate]],0)</f>
        <v>0</v>
      </c>
      <c r="L943" s="19">
        <f t="shared" si="83"/>
        <v>0</v>
      </c>
      <c r="M943" s="17">
        <f t="shared" si="86"/>
        <v>0</v>
      </c>
      <c r="N943" s="2">
        <v>572880526.65170217</v>
      </c>
      <c r="O943">
        <f>INDEX($R$3:$T$335,MATCH(Debt[[#This Row],[DistrictNumber]],$R$3:$R$335,0),3)</f>
        <v>0</v>
      </c>
      <c r="P943" s="9">
        <f t="shared" si="84"/>
        <v>0</v>
      </c>
    </row>
    <row r="944" spans="1:16" x14ac:dyDescent="0.35">
      <c r="A944" s="13">
        <v>2028</v>
      </c>
      <c r="B944" s="13">
        <f t="shared" si="82"/>
        <v>2027</v>
      </c>
      <c r="C944" t="s">
        <v>578</v>
      </c>
      <c r="D944" t="s">
        <v>579</v>
      </c>
      <c r="E944" s="5">
        <v>629260281.93332565</v>
      </c>
      <c r="F944" s="13">
        <f>INDEX($R$3:$T$335,MATCH(Debt[[#This Row],[DistrictNumber]],$R$3:$R$335,0),3)</f>
        <v>4.05</v>
      </c>
      <c r="G944" s="9">
        <f t="shared" si="85"/>
        <v>2548504.1418299689</v>
      </c>
      <c r="H944" s="11">
        <v>1.02</v>
      </c>
      <c r="I944" s="12" cm="1">
        <f t="array" ref="I944">INDEX(Debt[],MATCH(Debt[[#This Row],[Base Year]]&amp;Debt[[#This Row],[DistrictNumber]],Debt[[Fiscal Year]:[Fiscal Year]]&amp;Debt[[DistrictNumber]:[DistrictNumber]],0),9)*$H944</f>
        <v>1599430.2385372201</v>
      </c>
      <c r="J944" s="15">
        <f>IF(Debt[[#This Row],[Unadjusted Maximum Revenue]]/(Debt[[#This Row],[Proposed Taxable Valuation]]/1000)&gt;Debt[[#This Row],[Max Debt RATE]],Debt[[#This Row],[Max Debt RATE]],Debt[[#This Row],[Unadjusted Maximum Revenue]]/(Debt[[#This Row],[Proposed Taxable Valuation]]/1000))</f>
        <v>2.5417625813330615</v>
      </c>
      <c r="K944" s="26">
        <f>ROUND(Debt[[#This Row],[Proposed Taxable Valuation]]/1000*Debt[[#This Row],[Adjusted Rate]],0)</f>
        <v>1599430</v>
      </c>
      <c r="L944" s="19">
        <f t="shared" si="83"/>
        <v>-949073.90329274884</v>
      </c>
      <c r="M944" s="17">
        <f t="shared" si="86"/>
        <v>-1.5082374186669383</v>
      </c>
      <c r="N944" s="2">
        <v>462931868.22539288</v>
      </c>
      <c r="O944">
        <f>INDEX($R$3:$T$335,MATCH(Debt[[#This Row],[DistrictNumber]],$R$3:$R$335,0),3)</f>
        <v>4.05</v>
      </c>
      <c r="P944" s="9">
        <f t="shared" si="84"/>
        <v>1874874.0663128411</v>
      </c>
    </row>
    <row r="945" spans="1:16" x14ac:dyDescent="0.35">
      <c r="A945" s="13">
        <v>2028</v>
      </c>
      <c r="B945" s="13">
        <f t="shared" si="82"/>
        <v>2027</v>
      </c>
      <c r="C945" t="s">
        <v>580</v>
      </c>
      <c r="D945" t="s">
        <v>581</v>
      </c>
      <c r="E945" s="5">
        <v>207948789.65752998</v>
      </c>
      <c r="F945" s="13">
        <f>INDEX($R$3:$T$335,MATCH(Debt[[#This Row],[DistrictNumber]],$R$3:$R$335,0),3)</f>
        <v>2.8586999999999998</v>
      </c>
      <c r="G945" s="9">
        <f t="shared" si="85"/>
        <v>594463.20499398082</v>
      </c>
      <c r="H945" s="11">
        <v>1.02</v>
      </c>
      <c r="I945" s="12" cm="1">
        <f t="array" ref="I945">INDEX(Debt[],MATCH(Debt[[#This Row],[Base Year]]&amp;Debt[[#This Row],[DistrictNumber]],Debt[[Fiscal Year]:[Fiscal Year]]&amp;Debt[[DistrictNumber]:[DistrictNumber]],0),9)*$H945</f>
        <v>551211.13034030155</v>
      </c>
      <c r="J945" s="15">
        <f>IF(Debt[[#This Row],[Unadjusted Maximum Revenue]]/(Debt[[#This Row],[Proposed Taxable Valuation]]/1000)&gt;Debt[[#This Row],[Max Debt RATE]],Debt[[#This Row],[Max Debt RATE]],Debt[[#This Row],[Unadjusted Maximum Revenue]]/(Debt[[#This Row],[Proposed Taxable Valuation]]/1000))</f>
        <v>2.6507061245611911</v>
      </c>
      <c r="K945" s="26">
        <f>ROUND(Debt[[#This Row],[Proposed Taxable Valuation]]/1000*Debt[[#This Row],[Adjusted Rate]],0)</f>
        <v>551211</v>
      </c>
      <c r="L945" s="19">
        <f t="shared" si="83"/>
        <v>-43252.074653679272</v>
      </c>
      <c r="M945" s="17">
        <f t="shared" si="86"/>
        <v>-0.20799387543880865</v>
      </c>
      <c r="N945" s="2">
        <v>185223848.88182241</v>
      </c>
      <c r="O945">
        <f>INDEX($R$3:$T$335,MATCH(Debt[[#This Row],[DistrictNumber]],$R$3:$R$335,0),3)</f>
        <v>2.8586999999999998</v>
      </c>
      <c r="P945" s="9">
        <f t="shared" si="84"/>
        <v>529499.41679846565</v>
      </c>
    </row>
    <row r="946" spans="1:16" x14ac:dyDescent="0.35">
      <c r="A946" s="13">
        <v>2028</v>
      </c>
      <c r="B946" s="13">
        <f t="shared" si="82"/>
        <v>2027</v>
      </c>
      <c r="C946" t="s">
        <v>582</v>
      </c>
      <c r="D946" t="s">
        <v>583</v>
      </c>
      <c r="E946" s="5">
        <v>888621435.14361918</v>
      </c>
      <c r="F946" s="13">
        <f>INDEX($R$3:$T$335,MATCH(Debt[[#This Row],[DistrictNumber]],$R$3:$R$335,0),3)</f>
        <v>0</v>
      </c>
      <c r="G946" s="9">
        <f t="shared" si="85"/>
        <v>0</v>
      </c>
      <c r="H946" s="11">
        <v>1.02</v>
      </c>
      <c r="I946" s="12" cm="1">
        <f t="array" ref="I946">INDEX(Debt[],MATCH(Debt[[#This Row],[Base Year]]&amp;Debt[[#This Row],[DistrictNumber]],Debt[[Fiscal Year]:[Fiscal Year]]&amp;Debt[[DistrictNumber]:[DistrictNumber]],0),9)*$H946</f>
        <v>0</v>
      </c>
      <c r="J946" s="15">
        <f>IF(Debt[[#This Row],[Unadjusted Maximum Revenue]]/(Debt[[#This Row],[Proposed Taxable Valuation]]/1000)&gt;Debt[[#This Row],[Max Debt RATE]],Debt[[#This Row],[Max Debt RATE]],Debt[[#This Row],[Unadjusted Maximum Revenue]]/(Debt[[#This Row],[Proposed Taxable Valuation]]/1000))</f>
        <v>0</v>
      </c>
      <c r="K946" s="26">
        <f>ROUND(Debt[[#This Row],[Proposed Taxable Valuation]]/1000*Debt[[#This Row],[Adjusted Rate]],0)</f>
        <v>0</v>
      </c>
      <c r="L946" s="19">
        <f t="shared" si="83"/>
        <v>0</v>
      </c>
      <c r="M946" s="17">
        <f t="shared" si="86"/>
        <v>0</v>
      </c>
      <c r="N946" s="2">
        <v>700564900.42530847</v>
      </c>
      <c r="O946">
        <f>INDEX($R$3:$T$335,MATCH(Debt[[#This Row],[DistrictNumber]],$R$3:$R$335,0),3)</f>
        <v>0</v>
      </c>
      <c r="P946" s="9">
        <f t="shared" si="84"/>
        <v>0</v>
      </c>
    </row>
    <row r="947" spans="1:16" x14ac:dyDescent="0.35">
      <c r="A947" s="13">
        <v>2028</v>
      </c>
      <c r="B947" s="13">
        <f t="shared" si="82"/>
        <v>2027</v>
      </c>
      <c r="C947" t="s">
        <v>584</v>
      </c>
      <c r="D947" t="s">
        <v>585</v>
      </c>
      <c r="E947" s="5">
        <v>259919715.70230407</v>
      </c>
      <c r="F947" s="13">
        <f>INDEX($R$3:$T$335,MATCH(Debt[[#This Row],[DistrictNumber]],$R$3:$R$335,0),3)</f>
        <v>0</v>
      </c>
      <c r="G947" s="9">
        <f t="shared" si="85"/>
        <v>0</v>
      </c>
      <c r="H947" s="11">
        <v>1.02</v>
      </c>
      <c r="I947" s="12" cm="1">
        <f t="array" ref="I947">INDEX(Debt[],MATCH(Debt[[#This Row],[Base Year]]&amp;Debt[[#This Row],[DistrictNumber]],Debt[[Fiscal Year]:[Fiscal Year]]&amp;Debt[[DistrictNumber]:[DistrictNumber]],0),9)*$H947</f>
        <v>0</v>
      </c>
      <c r="J947" s="15">
        <f>IF(Debt[[#This Row],[Unadjusted Maximum Revenue]]/(Debt[[#This Row],[Proposed Taxable Valuation]]/1000)&gt;Debt[[#This Row],[Max Debt RATE]],Debt[[#This Row],[Max Debt RATE]],Debt[[#This Row],[Unadjusted Maximum Revenue]]/(Debt[[#This Row],[Proposed Taxable Valuation]]/1000))</f>
        <v>0</v>
      </c>
      <c r="K947" s="26">
        <f>ROUND(Debt[[#This Row],[Proposed Taxable Valuation]]/1000*Debt[[#This Row],[Adjusted Rate]],0)</f>
        <v>0</v>
      </c>
      <c r="L947" s="19">
        <f t="shared" si="83"/>
        <v>0</v>
      </c>
      <c r="M947" s="17">
        <f t="shared" si="86"/>
        <v>0</v>
      </c>
      <c r="N947" s="2">
        <v>215792908.36791202</v>
      </c>
      <c r="O947">
        <f>INDEX($R$3:$T$335,MATCH(Debt[[#This Row],[DistrictNumber]],$R$3:$R$335,0),3)</f>
        <v>0</v>
      </c>
      <c r="P947" s="9">
        <f t="shared" si="84"/>
        <v>0</v>
      </c>
    </row>
    <row r="948" spans="1:16" x14ac:dyDescent="0.35">
      <c r="A948" s="13">
        <v>2028</v>
      </c>
      <c r="B948" s="13">
        <f t="shared" si="82"/>
        <v>2027</v>
      </c>
      <c r="C948" t="s">
        <v>586</v>
      </c>
      <c r="D948" t="s">
        <v>587</v>
      </c>
      <c r="E948" s="5">
        <v>318590048.06731629</v>
      </c>
      <c r="F948" s="13">
        <f>INDEX($R$3:$T$335,MATCH(Debt[[#This Row],[DistrictNumber]],$R$3:$R$335,0),3)</f>
        <v>0</v>
      </c>
      <c r="G948" s="9">
        <f t="shared" si="85"/>
        <v>0</v>
      </c>
      <c r="H948" s="11">
        <v>1.02</v>
      </c>
      <c r="I948" s="12" cm="1">
        <f t="array" ref="I948">INDEX(Debt[],MATCH(Debt[[#This Row],[Base Year]]&amp;Debt[[#This Row],[DistrictNumber]],Debt[[Fiscal Year]:[Fiscal Year]]&amp;Debt[[DistrictNumber]:[DistrictNumber]],0),9)*$H948</f>
        <v>0</v>
      </c>
      <c r="J948" s="15">
        <f>IF(Debt[[#This Row],[Unadjusted Maximum Revenue]]/(Debt[[#This Row],[Proposed Taxable Valuation]]/1000)&gt;Debt[[#This Row],[Max Debt RATE]],Debt[[#This Row],[Max Debt RATE]],Debt[[#This Row],[Unadjusted Maximum Revenue]]/(Debt[[#This Row],[Proposed Taxable Valuation]]/1000))</f>
        <v>0</v>
      </c>
      <c r="K948" s="26">
        <f>ROUND(Debt[[#This Row],[Proposed Taxable Valuation]]/1000*Debt[[#This Row],[Adjusted Rate]],0)</f>
        <v>0</v>
      </c>
      <c r="L948" s="19">
        <f t="shared" si="83"/>
        <v>0</v>
      </c>
      <c r="M948" s="17">
        <f t="shared" si="86"/>
        <v>0</v>
      </c>
      <c r="N948" s="2">
        <v>269137485.14857149</v>
      </c>
      <c r="O948">
        <f>INDEX($R$3:$T$335,MATCH(Debt[[#This Row],[DistrictNumber]],$R$3:$R$335,0),3)</f>
        <v>0</v>
      </c>
      <c r="P948" s="9">
        <f t="shared" si="84"/>
        <v>0</v>
      </c>
    </row>
    <row r="949" spans="1:16" x14ac:dyDescent="0.35">
      <c r="A949" s="13">
        <v>2028</v>
      </c>
      <c r="B949" s="13">
        <f t="shared" si="82"/>
        <v>2027</v>
      </c>
      <c r="C949" t="s">
        <v>588</v>
      </c>
      <c r="D949" t="s">
        <v>589</v>
      </c>
      <c r="E949" s="5">
        <v>360421738.99541193</v>
      </c>
      <c r="F949" s="13">
        <f>INDEX($R$3:$T$335,MATCH(Debt[[#This Row],[DistrictNumber]],$R$3:$R$335,0),3)</f>
        <v>1.1627799999999999</v>
      </c>
      <c r="G949" s="9">
        <f t="shared" si="85"/>
        <v>419091.18966908508</v>
      </c>
      <c r="H949" s="11">
        <v>1.02</v>
      </c>
      <c r="I949" s="12" cm="1">
        <f t="array" ref="I949">INDEX(Debt[],MATCH(Debt[[#This Row],[Base Year]]&amp;Debt[[#This Row],[DistrictNumber]],Debt[[Fiscal Year]:[Fiscal Year]]&amp;Debt[[DistrictNumber]:[DistrictNumber]],0),9)*$H949</f>
        <v>331005.30300505622</v>
      </c>
      <c r="J949" s="15">
        <f>IF(Debt[[#This Row],[Unadjusted Maximum Revenue]]/(Debt[[#This Row],[Proposed Taxable Valuation]]/1000)&gt;Debt[[#This Row],[Max Debt RATE]],Debt[[#This Row],[Max Debt RATE]],Debt[[#This Row],[Unadjusted Maximum Revenue]]/(Debt[[#This Row],[Proposed Taxable Valuation]]/1000))</f>
        <v>0.91838329155076248</v>
      </c>
      <c r="K949" s="26">
        <f>ROUND(Debt[[#This Row],[Proposed Taxable Valuation]]/1000*Debt[[#This Row],[Adjusted Rate]],0)</f>
        <v>331005</v>
      </c>
      <c r="L949" s="19">
        <f t="shared" si="83"/>
        <v>-88085.886664028862</v>
      </c>
      <c r="M949" s="17">
        <f t="shared" si="86"/>
        <v>-0.24439670844923744</v>
      </c>
      <c r="N949" s="2">
        <v>293791827.35364848</v>
      </c>
      <c r="O949">
        <f>INDEX($R$3:$T$335,MATCH(Debt[[#This Row],[DistrictNumber]],$R$3:$R$335,0),3)</f>
        <v>1.1627799999999999</v>
      </c>
      <c r="P949" s="9">
        <f t="shared" si="84"/>
        <v>341615.2610102754</v>
      </c>
    </row>
    <row r="950" spans="1:16" x14ac:dyDescent="0.35">
      <c r="A950" s="13">
        <v>2028</v>
      </c>
      <c r="B950" s="13">
        <f t="shared" si="82"/>
        <v>2027</v>
      </c>
      <c r="C950" t="s">
        <v>590</v>
      </c>
      <c r="D950" t="s">
        <v>591</v>
      </c>
      <c r="E950" s="5">
        <v>796533105.34523869</v>
      </c>
      <c r="F950" s="13">
        <f>INDEX($R$3:$T$335,MATCH(Debt[[#This Row],[DistrictNumber]],$R$3:$R$335,0),3)</f>
        <v>2.7</v>
      </c>
      <c r="G950" s="9">
        <f t="shared" si="85"/>
        <v>2150639.3844321445</v>
      </c>
      <c r="H950" s="11">
        <v>1.02</v>
      </c>
      <c r="I950" s="12" cm="1">
        <f t="array" ref="I950">INDEX(Debt[],MATCH(Debt[[#This Row],[Base Year]]&amp;Debt[[#This Row],[DistrictNumber]],Debt[[Fiscal Year]:[Fiscal Year]]&amp;Debt[[DistrictNumber]:[DistrictNumber]],0),9)*$H950</f>
        <v>1673260.2080859602</v>
      </c>
      <c r="J950" s="15">
        <f>IF(Debt[[#This Row],[Unadjusted Maximum Revenue]]/(Debt[[#This Row],[Proposed Taxable Valuation]]/1000)&gt;Debt[[#This Row],[Max Debt RATE]],Debt[[#This Row],[Max Debt RATE]],Debt[[#This Row],[Unadjusted Maximum Revenue]]/(Debt[[#This Row],[Proposed Taxable Valuation]]/1000))</f>
        <v>2.100678800237342</v>
      </c>
      <c r="K950" s="26">
        <f>ROUND(Debt[[#This Row],[Proposed Taxable Valuation]]/1000*Debt[[#This Row],[Adjusted Rate]],0)</f>
        <v>1673260</v>
      </c>
      <c r="L950" s="19">
        <f t="shared" si="83"/>
        <v>-477379.17634618422</v>
      </c>
      <c r="M950" s="17">
        <f t="shared" si="86"/>
        <v>-0.59932119976265819</v>
      </c>
      <c r="N950" s="2">
        <v>634609225.287884</v>
      </c>
      <c r="O950">
        <f>INDEX($R$3:$T$335,MATCH(Debt[[#This Row],[DistrictNumber]],$R$3:$R$335,0),3)</f>
        <v>2.7</v>
      </c>
      <c r="P950" s="9">
        <f t="shared" si="84"/>
        <v>1713444.9082772869</v>
      </c>
    </row>
    <row r="951" spans="1:16" x14ac:dyDescent="0.35">
      <c r="A951" s="13">
        <v>2028</v>
      </c>
      <c r="B951" s="13">
        <f t="shared" si="82"/>
        <v>2027</v>
      </c>
      <c r="C951" t="s">
        <v>592</v>
      </c>
      <c r="D951" t="s">
        <v>593</v>
      </c>
      <c r="E951" s="5">
        <v>4985868469.3129101</v>
      </c>
      <c r="F951" s="13">
        <f>INDEX($R$3:$T$335,MATCH(Debt[[#This Row],[DistrictNumber]],$R$3:$R$335,0),3)</f>
        <v>0</v>
      </c>
      <c r="G951" s="9">
        <f t="shared" si="85"/>
        <v>0</v>
      </c>
      <c r="H951" s="11">
        <v>1.02</v>
      </c>
      <c r="I951" s="12" cm="1">
        <f t="array" ref="I951">INDEX(Debt[],MATCH(Debt[[#This Row],[Base Year]]&amp;Debt[[#This Row],[DistrictNumber]],Debt[[Fiscal Year]:[Fiscal Year]]&amp;Debt[[DistrictNumber]:[DistrictNumber]],0),9)*$H951</f>
        <v>0</v>
      </c>
      <c r="J951" s="15">
        <f>IF(Debt[[#This Row],[Unadjusted Maximum Revenue]]/(Debt[[#This Row],[Proposed Taxable Valuation]]/1000)&gt;Debt[[#This Row],[Max Debt RATE]],Debt[[#This Row],[Max Debt RATE]],Debt[[#This Row],[Unadjusted Maximum Revenue]]/(Debt[[#This Row],[Proposed Taxable Valuation]]/1000))</f>
        <v>0</v>
      </c>
      <c r="K951" s="26">
        <f>ROUND(Debt[[#This Row],[Proposed Taxable Valuation]]/1000*Debt[[#This Row],[Adjusted Rate]],0)</f>
        <v>0</v>
      </c>
      <c r="L951" s="19">
        <f t="shared" si="83"/>
        <v>0</v>
      </c>
      <c r="M951" s="17">
        <f t="shared" si="86"/>
        <v>0</v>
      </c>
      <c r="N951" s="2">
        <v>3853720183.1144443</v>
      </c>
      <c r="O951">
        <f>INDEX($R$3:$T$335,MATCH(Debt[[#This Row],[DistrictNumber]],$R$3:$R$335,0),3)</f>
        <v>0</v>
      </c>
      <c r="P951" s="9">
        <f t="shared" si="84"/>
        <v>0</v>
      </c>
    </row>
    <row r="952" spans="1:16" x14ac:dyDescent="0.35">
      <c r="A952" s="13">
        <v>2028</v>
      </c>
      <c r="B952" s="13">
        <f t="shared" si="82"/>
        <v>2027</v>
      </c>
      <c r="C952" t="s">
        <v>594</v>
      </c>
      <c r="D952" t="s">
        <v>595</v>
      </c>
      <c r="E952" s="5">
        <v>12977940921.990717</v>
      </c>
      <c r="F952" s="13">
        <f>INDEX($R$3:$T$335,MATCH(Debt[[#This Row],[DistrictNumber]],$R$3:$R$335,0),3)</f>
        <v>3.9700199999999999</v>
      </c>
      <c r="G952" s="9">
        <f t="shared" si="85"/>
        <v>51522685.019121587</v>
      </c>
      <c r="H952" s="11">
        <v>1.02</v>
      </c>
      <c r="I952" s="12" cm="1">
        <f t="array" ref="I952">INDEX(Debt[],MATCH(Debt[[#This Row],[Base Year]]&amp;Debt[[#This Row],[DistrictNumber]],Debt[[Fiscal Year]:[Fiscal Year]]&amp;Debt[[DistrictNumber]:[DistrictNumber]],0),9)*$H952</f>
        <v>32311310.149418179</v>
      </c>
      <c r="J952" s="15">
        <f>IF(Debt[[#This Row],[Unadjusted Maximum Revenue]]/(Debt[[#This Row],[Proposed Taxable Valuation]]/1000)&gt;Debt[[#This Row],[Max Debt RATE]],Debt[[#This Row],[Max Debt RATE]],Debt[[#This Row],[Unadjusted Maximum Revenue]]/(Debt[[#This Row],[Proposed Taxable Valuation]]/1000))</f>
        <v>2.489710065998811</v>
      </c>
      <c r="K952" s="26">
        <f>ROUND(Debt[[#This Row],[Proposed Taxable Valuation]]/1000*Debt[[#This Row],[Adjusted Rate]],0)</f>
        <v>32311310</v>
      </c>
      <c r="L952" s="19">
        <f t="shared" si="83"/>
        <v>-19211374.869703408</v>
      </c>
      <c r="M952" s="17">
        <f t="shared" si="86"/>
        <v>-1.4803099340011889</v>
      </c>
      <c r="N952" s="2">
        <v>9710998570.2258339</v>
      </c>
      <c r="O952">
        <f>INDEX($R$3:$T$335,MATCH(Debt[[#This Row],[DistrictNumber]],$R$3:$R$335,0),3)</f>
        <v>3.9700199999999999</v>
      </c>
      <c r="P952" s="9">
        <f t="shared" si="84"/>
        <v>38552858.543767959</v>
      </c>
    </row>
    <row r="953" spans="1:16" x14ac:dyDescent="0.35">
      <c r="A953" s="13">
        <v>2028</v>
      </c>
      <c r="B953" s="13">
        <f t="shared" si="82"/>
        <v>2027</v>
      </c>
      <c r="C953" t="s">
        <v>596</v>
      </c>
      <c r="D953" t="s">
        <v>597</v>
      </c>
      <c r="E953" s="5">
        <v>1456294365.5819242</v>
      </c>
      <c r="F953" s="13">
        <f>INDEX($R$3:$T$335,MATCH(Debt[[#This Row],[DistrictNumber]],$R$3:$R$335,0),3)</f>
        <v>2.6998700000000002</v>
      </c>
      <c r="G953" s="9">
        <f t="shared" si="85"/>
        <v>3931805.4688036698</v>
      </c>
      <c r="H953" s="11">
        <v>1.02</v>
      </c>
      <c r="I953" s="12" cm="1">
        <f t="array" ref="I953">INDEX(Debt[],MATCH(Debt[[#This Row],[Base Year]]&amp;Debt[[#This Row],[DistrictNumber]],Debt[[Fiscal Year]:[Fiscal Year]]&amp;Debt[[DistrictNumber]:[DistrictNumber]],0),9)*$H953</f>
        <v>2832611.9670233238</v>
      </c>
      <c r="J953" s="15">
        <f>IF(Debt[[#This Row],[Unadjusted Maximum Revenue]]/(Debt[[#This Row],[Proposed Taxable Valuation]]/1000)&gt;Debt[[#This Row],[Max Debt RATE]],Debt[[#This Row],[Max Debt RATE]],Debt[[#This Row],[Unadjusted Maximum Revenue]]/(Debt[[#This Row],[Proposed Taxable Valuation]]/1000))</f>
        <v>1.9450820067489814</v>
      </c>
      <c r="K953" s="26">
        <f>ROUND(Debt[[#This Row],[Proposed Taxable Valuation]]/1000*Debt[[#This Row],[Adjusted Rate]],0)</f>
        <v>2832612</v>
      </c>
      <c r="L953" s="19">
        <f t="shared" si="83"/>
        <v>-1099193.501780346</v>
      </c>
      <c r="M953" s="17">
        <f t="shared" si="86"/>
        <v>-0.75478799325101886</v>
      </c>
      <c r="N953" s="2">
        <v>1132487131.6648307</v>
      </c>
      <c r="O953">
        <f>INDEX($R$3:$T$335,MATCH(Debt[[#This Row],[DistrictNumber]],$R$3:$R$335,0),3)</f>
        <v>2.6998700000000002</v>
      </c>
      <c r="P953" s="9">
        <f t="shared" si="84"/>
        <v>3057568.0321679269</v>
      </c>
    </row>
    <row r="954" spans="1:16" x14ac:dyDescent="0.35">
      <c r="A954" s="13">
        <v>2028</v>
      </c>
      <c r="B954" s="13">
        <f t="shared" si="82"/>
        <v>2027</v>
      </c>
      <c r="C954" t="s">
        <v>598</v>
      </c>
      <c r="D954" t="s">
        <v>599</v>
      </c>
      <c r="E954" s="5">
        <v>398617455.81939501</v>
      </c>
      <c r="F954" s="13">
        <f>INDEX($R$3:$T$335,MATCH(Debt[[#This Row],[DistrictNumber]],$R$3:$R$335,0),3)</f>
        <v>0</v>
      </c>
      <c r="G954" s="9">
        <f t="shared" si="85"/>
        <v>0</v>
      </c>
      <c r="H954" s="11">
        <v>1.02</v>
      </c>
      <c r="I954" s="12" cm="1">
        <f t="array" ref="I954">INDEX(Debt[],MATCH(Debt[[#This Row],[Base Year]]&amp;Debt[[#This Row],[DistrictNumber]],Debt[[Fiscal Year]:[Fiscal Year]]&amp;Debt[[DistrictNumber]:[DistrictNumber]],0),9)*$H954</f>
        <v>0</v>
      </c>
      <c r="J954" s="15">
        <f>IF(Debt[[#This Row],[Unadjusted Maximum Revenue]]/(Debt[[#This Row],[Proposed Taxable Valuation]]/1000)&gt;Debt[[#This Row],[Max Debt RATE]],Debt[[#This Row],[Max Debt RATE]],Debt[[#This Row],[Unadjusted Maximum Revenue]]/(Debt[[#This Row],[Proposed Taxable Valuation]]/1000))</f>
        <v>0</v>
      </c>
      <c r="K954" s="26">
        <f>ROUND(Debt[[#This Row],[Proposed Taxable Valuation]]/1000*Debt[[#This Row],[Adjusted Rate]],0)</f>
        <v>0</v>
      </c>
      <c r="L954" s="19">
        <f t="shared" si="83"/>
        <v>0</v>
      </c>
      <c r="M954" s="17">
        <f t="shared" si="86"/>
        <v>0</v>
      </c>
      <c r="N954" s="2">
        <v>348095182.497392</v>
      </c>
      <c r="O954">
        <f>INDEX($R$3:$T$335,MATCH(Debt[[#This Row],[DistrictNumber]],$R$3:$R$335,0),3)</f>
        <v>0</v>
      </c>
      <c r="P954" s="9">
        <f t="shared" si="84"/>
        <v>0</v>
      </c>
    </row>
    <row r="955" spans="1:16" x14ac:dyDescent="0.35">
      <c r="A955" s="13">
        <v>2028</v>
      </c>
      <c r="B955" s="13">
        <f t="shared" si="82"/>
        <v>2027</v>
      </c>
      <c r="C955" t="s">
        <v>600</v>
      </c>
      <c r="D955" t="s">
        <v>601</v>
      </c>
      <c r="E955" s="5">
        <v>1064636953.5947583</v>
      </c>
      <c r="F955" s="13">
        <f>INDEX($R$3:$T$335,MATCH(Debt[[#This Row],[DistrictNumber]],$R$3:$R$335,0),3)</f>
        <v>1.3620399999999999</v>
      </c>
      <c r="G955" s="9">
        <f t="shared" si="85"/>
        <v>1450078.1162742043</v>
      </c>
      <c r="H955" s="11">
        <v>1.02</v>
      </c>
      <c r="I955" s="12" cm="1">
        <f t="array" ref="I955">INDEX(Debt[],MATCH(Debt[[#This Row],[Base Year]]&amp;Debt[[#This Row],[DistrictNumber]],Debt[[Fiscal Year]:[Fiscal Year]]&amp;Debt[[DistrictNumber]:[DistrictNumber]],0),9)*$H955</f>
        <v>1174523.3744813448</v>
      </c>
      <c r="J955" s="15">
        <f>IF(Debt[[#This Row],[Unadjusted Maximum Revenue]]/(Debt[[#This Row],[Proposed Taxable Valuation]]/1000)&gt;Debt[[#This Row],[Max Debt RATE]],Debt[[#This Row],[Max Debt RATE]],Debt[[#This Row],[Unadjusted Maximum Revenue]]/(Debt[[#This Row],[Proposed Taxable Valuation]]/1000))</f>
        <v>1.1032149227166632</v>
      </c>
      <c r="K955" s="26">
        <f>ROUND(Debt[[#This Row],[Proposed Taxable Valuation]]/1000*Debt[[#This Row],[Adjusted Rate]],0)</f>
        <v>1174523</v>
      </c>
      <c r="L955" s="19">
        <f t="shared" si="83"/>
        <v>-275554.74179285951</v>
      </c>
      <c r="M955" s="17">
        <f t="shared" si="86"/>
        <v>-0.2588250772833367</v>
      </c>
      <c r="N955" s="2">
        <v>899730833.80307555</v>
      </c>
      <c r="O955">
        <f>INDEX($R$3:$T$335,MATCH(Debt[[#This Row],[DistrictNumber]],$R$3:$R$335,0),3)</f>
        <v>1.3620399999999999</v>
      </c>
      <c r="P955" s="9">
        <f t="shared" si="84"/>
        <v>1225469.3848731411</v>
      </c>
    </row>
    <row r="956" spans="1:16" x14ac:dyDescent="0.35">
      <c r="A956" s="13">
        <v>2028</v>
      </c>
      <c r="B956" s="13">
        <f t="shared" si="82"/>
        <v>2027</v>
      </c>
      <c r="C956" t="s">
        <v>602</v>
      </c>
      <c r="D956" t="s">
        <v>603</v>
      </c>
      <c r="E956" s="5">
        <v>310371649.47486877</v>
      </c>
      <c r="F956" s="13">
        <f>INDEX($R$3:$T$335,MATCH(Debt[[#This Row],[DistrictNumber]],$R$3:$R$335,0),3)</f>
        <v>0</v>
      </c>
      <c r="G956" s="9">
        <f t="shared" si="85"/>
        <v>0</v>
      </c>
      <c r="H956" s="11">
        <v>1.02</v>
      </c>
      <c r="I956" s="12" cm="1">
        <f t="array" ref="I956">INDEX(Debt[],MATCH(Debt[[#This Row],[Base Year]]&amp;Debt[[#This Row],[DistrictNumber]],Debt[[Fiscal Year]:[Fiscal Year]]&amp;Debt[[DistrictNumber]:[DistrictNumber]],0),9)*$H956</f>
        <v>0</v>
      </c>
      <c r="J956" s="15">
        <f>IF(Debt[[#This Row],[Unadjusted Maximum Revenue]]/(Debt[[#This Row],[Proposed Taxable Valuation]]/1000)&gt;Debt[[#This Row],[Max Debt RATE]],Debt[[#This Row],[Max Debt RATE]],Debt[[#This Row],[Unadjusted Maximum Revenue]]/(Debt[[#This Row],[Proposed Taxable Valuation]]/1000))</f>
        <v>0</v>
      </c>
      <c r="K956" s="26">
        <f>ROUND(Debt[[#This Row],[Proposed Taxable Valuation]]/1000*Debt[[#This Row],[Adjusted Rate]],0)</f>
        <v>0</v>
      </c>
      <c r="L956" s="19">
        <f t="shared" si="83"/>
        <v>0</v>
      </c>
      <c r="M956" s="17">
        <f t="shared" si="86"/>
        <v>0</v>
      </c>
      <c r="N956" s="2">
        <v>275994735.5131036</v>
      </c>
      <c r="O956">
        <f>INDEX($R$3:$T$335,MATCH(Debt[[#This Row],[DistrictNumber]],$R$3:$R$335,0),3)</f>
        <v>0</v>
      </c>
      <c r="P956" s="9">
        <f t="shared" si="84"/>
        <v>0</v>
      </c>
    </row>
    <row r="957" spans="1:16" x14ac:dyDescent="0.35">
      <c r="A957" s="13">
        <v>2028</v>
      </c>
      <c r="B957" s="13">
        <f t="shared" si="82"/>
        <v>2027</v>
      </c>
      <c r="C957" t="s">
        <v>604</v>
      </c>
      <c r="D957" t="s">
        <v>605</v>
      </c>
      <c r="E957" s="5">
        <v>682371171.1939888</v>
      </c>
      <c r="F957" s="13">
        <f>INDEX($R$3:$T$335,MATCH(Debt[[#This Row],[DistrictNumber]],$R$3:$R$335,0),3)</f>
        <v>2.6675200000000001</v>
      </c>
      <c r="G957" s="9">
        <f t="shared" si="85"/>
        <v>1820238.7465833889</v>
      </c>
      <c r="H957" s="11">
        <v>1.02</v>
      </c>
      <c r="I957" s="12" cm="1">
        <f t="array" ref="I957">INDEX(Debt[],MATCH(Debt[[#This Row],[Base Year]]&amp;Debt[[#This Row],[DistrictNumber]],Debt[[Fiscal Year]:[Fiscal Year]]&amp;Debt[[DistrictNumber]:[DistrictNumber]],0),9)*$H957</f>
        <v>1385570.6446700483</v>
      </c>
      <c r="J957" s="15">
        <f>IF(Debt[[#This Row],[Unadjusted Maximum Revenue]]/(Debt[[#This Row],[Proposed Taxable Valuation]]/1000)&gt;Debt[[#This Row],[Max Debt RATE]],Debt[[#This Row],[Max Debt RATE]],Debt[[#This Row],[Unadjusted Maximum Revenue]]/(Debt[[#This Row],[Proposed Taxable Valuation]]/1000))</f>
        <v>2.0305234206269676</v>
      </c>
      <c r="K957" s="26">
        <f>ROUND(Debt[[#This Row],[Proposed Taxable Valuation]]/1000*Debt[[#This Row],[Adjusted Rate]],0)</f>
        <v>1385571</v>
      </c>
      <c r="L957" s="19">
        <f t="shared" si="83"/>
        <v>-434668.10191334062</v>
      </c>
      <c r="M957" s="17">
        <f t="shared" si="86"/>
        <v>-0.63699657937303256</v>
      </c>
      <c r="N957" s="2">
        <v>542913997.74497938</v>
      </c>
      <c r="O957">
        <f>INDEX($R$3:$T$335,MATCH(Debt[[#This Row],[DistrictNumber]],$R$3:$R$335,0),3)</f>
        <v>2.6675200000000001</v>
      </c>
      <c r="P957" s="9">
        <f t="shared" si="84"/>
        <v>1448233.9472646874</v>
      </c>
    </row>
    <row r="958" spans="1:16" x14ac:dyDescent="0.35">
      <c r="A958" s="13">
        <v>2028</v>
      </c>
      <c r="B958" s="13">
        <f t="shared" si="82"/>
        <v>2027</v>
      </c>
      <c r="C958" t="s">
        <v>606</v>
      </c>
      <c r="D958" t="s">
        <v>607</v>
      </c>
      <c r="E958" s="5">
        <v>301298362.78499144</v>
      </c>
      <c r="F958" s="13">
        <f>INDEX($R$3:$T$335,MATCH(Debt[[#This Row],[DistrictNumber]],$R$3:$R$335,0),3)</f>
        <v>0</v>
      </c>
      <c r="G958" s="9">
        <f t="shared" si="85"/>
        <v>0</v>
      </c>
      <c r="H958" s="11">
        <v>1.02</v>
      </c>
      <c r="I958" s="12" cm="1">
        <f t="array" ref="I958">INDEX(Debt[],MATCH(Debt[[#This Row],[Base Year]]&amp;Debt[[#This Row],[DistrictNumber]],Debt[[Fiscal Year]:[Fiscal Year]]&amp;Debt[[DistrictNumber]:[DistrictNumber]],0),9)*$H958</f>
        <v>0</v>
      </c>
      <c r="J958" s="15">
        <f>IF(Debt[[#This Row],[Unadjusted Maximum Revenue]]/(Debt[[#This Row],[Proposed Taxable Valuation]]/1000)&gt;Debt[[#This Row],[Max Debt RATE]],Debt[[#This Row],[Max Debt RATE]],Debt[[#This Row],[Unadjusted Maximum Revenue]]/(Debt[[#This Row],[Proposed Taxable Valuation]]/1000))</f>
        <v>0</v>
      </c>
      <c r="K958" s="26">
        <f>ROUND(Debt[[#This Row],[Proposed Taxable Valuation]]/1000*Debt[[#This Row],[Adjusted Rate]],0)</f>
        <v>0</v>
      </c>
      <c r="L958" s="19">
        <f t="shared" si="83"/>
        <v>0</v>
      </c>
      <c r="M958" s="17">
        <f t="shared" si="86"/>
        <v>0</v>
      </c>
      <c r="N958" s="2">
        <v>243946714.66073343</v>
      </c>
      <c r="O958">
        <f>INDEX($R$3:$T$335,MATCH(Debt[[#This Row],[DistrictNumber]],$R$3:$R$335,0),3)</f>
        <v>0</v>
      </c>
      <c r="P958" s="9">
        <f t="shared" si="84"/>
        <v>0</v>
      </c>
    </row>
    <row r="959" spans="1:16" x14ac:dyDescent="0.35">
      <c r="A959" s="13">
        <v>2028</v>
      </c>
      <c r="B959" s="13">
        <f t="shared" si="82"/>
        <v>2027</v>
      </c>
      <c r="C959" t="s">
        <v>608</v>
      </c>
      <c r="D959" t="s">
        <v>609</v>
      </c>
      <c r="E959" s="5">
        <v>229044584.56364501</v>
      </c>
      <c r="F959" s="13">
        <f>INDEX($R$3:$T$335,MATCH(Debt[[#This Row],[DistrictNumber]],$R$3:$R$335,0),3)</f>
        <v>2.4291999999999998</v>
      </c>
      <c r="G959" s="9">
        <f t="shared" si="85"/>
        <v>556395.10482200643</v>
      </c>
      <c r="H959" s="11">
        <v>1.02</v>
      </c>
      <c r="I959" s="12" cm="1">
        <f t="array" ref="I959">INDEX(Debt[],MATCH(Debt[[#This Row],[Base Year]]&amp;Debt[[#This Row],[DistrictNumber]],Debt[[Fiscal Year]:[Fiscal Year]]&amp;Debt[[DistrictNumber]:[DistrictNumber]],0),9)*$H959</f>
        <v>501609.57793220732</v>
      </c>
      <c r="J959" s="15">
        <f>IF(Debt[[#This Row],[Unadjusted Maximum Revenue]]/(Debt[[#This Row],[Proposed Taxable Valuation]]/1000)&gt;Debt[[#This Row],[Max Debt RATE]],Debt[[#This Row],[Max Debt RATE]],Debt[[#This Row],[Unadjusted Maximum Revenue]]/(Debt[[#This Row],[Proposed Taxable Valuation]]/1000))</f>
        <v>2.1900084600901106</v>
      </c>
      <c r="K959" s="26">
        <f>ROUND(Debt[[#This Row],[Proposed Taxable Valuation]]/1000*Debt[[#This Row],[Adjusted Rate]],0)</f>
        <v>501610</v>
      </c>
      <c r="L959" s="19">
        <f t="shared" si="83"/>
        <v>-54785.526889799105</v>
      </c>
      <c r="M959" s="17">
        <f t="shared" si="86"/>
        <v>-0.23919153990988917</v>
      </c>
      <c r="N959" s="2">
        <v>204381264.94117126</v>
      </c>
      <c r="O959">
        <f>INDEX($R$3:$T$335,MATCH(Debt[[#This Row],[DistrictNumber]],$R$3:$R$335,0),3)</f>
        <v>2.4291999999999998</v>
      </c>
      <c r="P959" s="9">
        <f t="shared" si="84"/>
        <v>496482.96879509318</v>
      </c>
    </row>
    <row r="960" spans="1:16" x14ac:dyDescent="0.35">
      <c r="A960" s="13">
        <v>2028</v>
      </c>
      <c r="B960" s="13">
        <f t="shared" si="82"/>
        <v>2027</v>
      </c>
      <c r="C960" t="s">
        <v>610</v>
      </c>
      <c r="D960" t="s">
        <v>611</v>
      </c>
      <c r="E960" s="5">
        <v>1060137552.9575191</v>
      </c>
      <c r="F960" s="13">
        <f>INDEX($R$3:$T$335,MATCH(Debt[[#This Row],[DistrictNumber]],$R$3:$R$335,0),3)</f>
        <v>0</v>
      </c>
      <c r="G960" s="9">
        <f t="shared" si="85"/>
        <v>0</v>
      </c>
      <c r="H960" s="11">
        <v>1.02</v>
      </c>
      <c r="I960" s="12" cm="1">
        <f t="array" ref="I960">INDEX(Debt[],MATCH(Debt[[#This Row],[Base Year]]&amp;Debt[[#This Row],[DistrictNumber]],Debt[[Fiscal Year]:[Fiscal Year]]&amp;Debt[[DistrictNumber]:[DistrictNumber]],0),9)*$H960</f>
        <v>0</v>
      </c>
      <c r="J960" s="15">
        <f>IF(Debt[[#This Row],[Unadjusted Maximum Revenue]]/(Debt[[#This Row],[Proposed Taxable Valuation]]/1000)&gt;Debt[[#This Row],[Max Debt RATE]],Debt[[#This Row],[Max Debt RATE]],Debt[[#This Row],[Unadjusted Maximum Revenue]]/(Debt[[#This Row],[Proposed Taxable Valuation]]/1000))</f>
        <v>0</v>
      </c>
      <c r="K960" s="26">
        <f>ROUND(Debt[[#This Row],[Proposed Taxable Valuation]]/1000*Debt[[#This Row],[Adjusted Rate]],0)</f>
        <v>0</v>
      </c>
      <c r="L960" s="19">
        <f t="shared" si="83"/>
        <v>0</v>
      </c>
      <c r="M960" s="17">
        <f t="shared" si="86"/>
        <v>0</v>
      </c>
      <c r="N960" s="2">
        <v>902473164.14749908</v>
      </c>
      <c r="O960">
        <f>INDEX($R$3:$T$335,MATCH(Debt[[#This Row],[DistrictNumber]],$R$3:$R$335,0),3)</f>
        <v>0</v>
      </c>
      <c r="P960" s="9">
        <f t="shared" si="84"/>
        <v>0</v>
      </c>
    </row>
    <row r="961" spans="1:16" x14ac:dyDescent="0.35">
      <c r="A961" s="13">
        <v>2028</v>
      </c>
      <c r="B961" s="13">
        <f t="shared" si="82"/>
        <v>2027</v>
      </c>
      <c r="C961" t="s">
        <v>612</v>
      </c>
      <c r="D961" t="s">
        <v>613</v>
      </c>
      <c r="E961" s="5">
        <v>1046851483.0069617</v>
      </c>
      <c r="F961" s="13">
        <f>INDEX($R$3:$T$335,MATCH(Debt[[#This Row],[DistrictNumber]],$R$3:$R$335,0),3)</f>
        <v>2.0415899999999998</v>
      </c>
      <c r="G961" s="9">
        <f t="shared" si="85"/>
        <v>2137241.5191921829</v>
      </c>
      <c r="H961" s="11">
        <v>1.02</v>
      </c>
      <c r="I961" s="12" cm="1">
        <f t="array" ref="I961">INDEX(Debt[],MATCH(Debt[[#This Row],[Base Year]]&amp;Debt[[#This Row],[DistrictNumber]],Debt[[Fiscal Year]:[Fiscal Year]]&amp;Debt[[DistrictNumber]:[DistrictNumber]],0),9)*$H961</f>
        <v>1620307.3911115413</v>
      </c>
      <c r="J961" s="15">
        <f>IF(Debt[[#This Row],[Unadjusted Maximum Revenue]]/(Debt[[#This Row],[Proposed Taxable Valuation]]/1000)&gt;Debt[[#This Row],[Max Debt RATE]],Debt[[#This Row],[Max Debt RATE]],Debt[[#This Row],[Unadjusted Maximum Revenue]]/(Debt[[#This Row],[Proposed Taxable Valuation]]/1000))</f>
        <v>1.5477910834661979</v>
      </c>
      <c r="K961" s="26">
        <f>ROUND(Debt[[#This Row],[Proposed Taxable Valuation]]/1000*Debt[[#This Row],[Adjusted Rate]],0)</f>
        <v>1620307</v>
      </c>
      <c r="L961" s="19">
        <f t="shared" si="83"/>
        <v>-516934.12808064162</v>
      </c>
      <c r="M961" s="17">
        <f t="shared" si="86"/>
        <v>-0.49379891653380192</v>
      </c>
      <c r="N961" s="2">
        <v>845211077.8443737</v>
      </c>
      <c r="O961">
        <f>INDEX($R$3:$T$335,MATCH(Debt[[#This Row],[DistrictNumber]],$R$3:$R$335,0),3)</f>
        <v>2.0415899999999998</v>
      </c>
      <c r="P961" s="9">
        <f t="shared" si="84"/>
        <v>1725574.4844162946</v>
      </c>
    </row>
    <row r="962" spans="1:16" x14ac:dyDescent="0.35">
      <c r="A962" s="13">
        <v>2028</v>
      </c>
      <c r="B962" s="13">
        <f t="shared" si="82"/>
        <v>2027</v>
      </c>
      <c r="C962" t="s">
        <v>614</v>
      </c>
      <c r="D962" t="s">
        <v>615</v>
      </c>
      <c r="E962" s="5">
        <v>8998307705.5086536</v>
      </c>
      <c r="F962" s="13">
        <f>INDEX($R$3:$T$335,MATCH(Debt[[#This Row],[DistrictNumber]],$R$3:$R$335,0),3)</f>
        <v>0</v>
      </c>
      <c r="G962" s="9">
        <f t="shared" si="85"/>
        <v>0</v>
      </c>
      <c r="H962" s="11">
        <v>1.02</v>
      </c>
      <c r="I962" s="12" cm="1">
        <f t="array" ref="I962">INDEX(Debt[],MATCH(Debt[[#This Row],[Base Year]]&amp;Debt[[#This Row],[DistrictNumber]],Debt[[Fiscal Year]:[Fiscal Year]]&amp;Debt[[DistrictNumber]:[DistrictNumber]],0),9)*$H962</f>
        <v>0</v>
      </c>
      <c r="J962" s="15">
        <f>IF(Debt[[#This Row],[Unadjusted Maximum Revenue]]/(Debt[[#This Row],[Proposed Taxable Valuation]]/1000)&gt;Debt[[#This Row],[Max Debt RATE]],Debt[[#This Row],[Max Debt RATE]],Debt[[#This Row],[Unadjusted Maximum Revenue]]/(Debt[[#This Row],[Proposed Taxable Valuation]]/1000))</f>
        <v>0</v>
      </c>
      <c r="K962" s="26">
        <f>ROUND(Debt[[#This Row],[Proposed Taxable Valuation]]/1000*Debt[[#This Row],[Adjusted Rate]],0)</f>
        <v>0</v>
      </c>
      <c r="L962" s="19">
        <f t="shared" si="83"/>
        <v>0</v>
      </c>
      <c r="M962" s="17">
        <f t="shared" si="86"/>
        <v>0</v>
      </c>
      <c r="N962" s="2">
        <v>6873319962.6113024</v>
      </c>
      <c r="O962">
        <f>INDEX($R$3:$T$335,MATCH(Debt[[#This Row],[DistrictNumber]],$R$3:$R$335,0),3)</f>
        <v>0</v>
      </c>
      <c r="P962" s="9">
        <f t="shared" si="84"/>
        <v>0</v>
      </c>
    </row>
    <row r="963" spans="1:16" x14ac:dyDescent="0.35">
      <c r="A963" s="13">
        <v>2028</v>
      </c>
      <c r="B963" s="13">
        <f t="shared" si="82"/>
        <v>2027</v>
      </c>
      <c r="C963" t="s">
        <v>616</v>
      </c>
      <c r="D963" t="s">
        <v>617</v>
      </c>
      <c r="E963" s="5">
        <v>598247423.04227757</v>
      </c>
      <c r="F963" s="13">
        <f>INDEX($R$3:$T$335,MATCH(Debt[[#This Row],[DistrictNumber]],$R$3:$R$335,0),3)</f>
        <v>0</v>
      </c>
      <c r="G963" s="9">
        <f t="shared" si="85"/>
        <v>0</v>
      </c>
      <c r="H963" s="11">
        <v>1.02</v>
      </c>
      <c r="I963" s="12" cm="1">
        <f t="array" ref="I963">INDEX(Debt[],MATCH(Debt[[#This Row],[Base Year]]&amp;Debt[[#This Row],[DistrictNumber]],Debt[[Fiscal Year]:[Fiscal Year]]&amp;Debt[[DistrictNumber]:[DistrictNumber]],0),9)*$H963</f>
        <v>0</v>
      </c>
      <c r="J963" s="15">
        <f>IF(Debt[[#This Row],[Unadjusted Maximum Revenue]]/(Debt[[#This Row],[Proposed Taxable Valuation]]/1000)&gt;Debt[[#This Row],[Max Debt RATE]],Debt[[#This Row],[Max Debt RATE]],Debt[[#This Row],[Unadjusted Maximum Revenue]]/(Debt[[#This Row],[Proposed Taxable Valuation]]/1000))</f>
        <v>0</v>
      </c>
      <c r="K963" s="26">
        <f>ROUND(Debt[[#This Row],[Proposed Taxable Valuation]]/1000*Debt[[#This Row],[Adjusted Rate]],0)</f>
        <v>0</v>
      </c>
      <c r="L963" s="19">
        <f t="shared" si="83"/>
        <v>0</v>
      </c>
      <c r="M963" s="17">
        <f t="shared" si="86"/>
        <v>0</v>
      </c>
      <c r="N963" s="2">
        <v>524892479.72801352</v>
      </c>
      <c r="O963">
        <f>INDEX($R$3:$T$335,MATCH(Debt[[#This Row],[DistrictNumber]],$R$3:$R$335,0),3)</f>
        <v>0</v>
      </c>
      <c r="P963" s="9">
        <f t="shared" si="84"/>
        <v>0</v>
      </c>
    </row>
    <row r="964" spans="1:16" x14ac:dyDescent="0.35">
      <c r="A964" s="13">
        <v>2028</v>
      </c>
      <c r="B964" s="13">
        <f t="shared" si="82"/>
        <v>2027</v>
      </c>
      <c r="C964" t="s">
        <v>618</v>
      </c>
      <c r="D964" t="s">
        <v>619</v>
      </c>
      <c r="E964" s="5">
        <v>440023326.69430268</v>
      </c>
      <c r="F964" s="13">
        <f>INDEX($R$3:$T$335,MATCH(Debt[[#This Row],[DistrictNumber]],$R$3:$R$335,0),3)</f>
        <v>0</v>
      </c>
      <c r="G964" s="9">
        <f t="shared" si="85"/>
        <v>0</v>
      </c>
      <c r="H964" s="11">
        <v>1.02</v>
      </c>
      <c r="I964" s="12" cm="1">
        <f t="array" ref="I964">INDEX(Debt[],MATCH(Debt[[#This Row],[Base Year]]&amp;Debt[[#This Row],[DistrictNumber]],Debt[[Fiscal Year]:[Fiscal Year]]&amp;Debt[[DistrictNumber]:[DistrictNumber]],0),9)*$H964</f>
        <v>0</v>
      </c>
      <c r="J964" s="15">
        <f>IF(Debt[[#This Row],[Unadjusted Maximum Revenue]]/(Debt[[#This Row],[Proposed Taxable Valuation]]/1000)&gt;Debt[[#This Row],[Max Debt RATE]],Debt[[#This Row],[Max Debt RATE]],Debt[[#This Row],[Unadjusted Maximum Revenue]]/(Debt[[#This Row],[Proposed Taxable Valuation]]/1000))</f>
        <v>0</v>
      </c>
      <c r="K964" s="26">
        <f>ROUND(Debt[[#This Row],[Proposed Taxable Valuation]]/1000*Debt[[#This Row],[Adjusted Rate]],0)</f>
        <v>0</v>
      </c>
      <c r="L964" s="19">
        <f t="shared" si="83"/>
        <v>0</v>
      </c>
      <c r="M964" s="17">
        <f t="shared" si="86"/>
        <v>0</v>
      </c>
      <c r="N964" s="2">
        <v>384625351.70827669</v>
      </c>
      <c r="O964">
        <f>INDEX($R$3:$T$335,MATCH(Debt[[#This Row],[DistrictNumber]],$R$3:$R$335,0),3)</f>
        <v>0</v>
      </c>
      <c r="P964" s="9">
        <f t="shared" si="84"/>
        <v>0</v>
      </c>
    </row>
    <row r="965" spans="1:16" x14ac:dyDescent="0.35">
      <c r="A965" s="13">
        <v>2028</v>
      </c>
      <c r="B965" s="13">
        <f t="shared" ref="B965:B1028" si="87">A965-1</f>
        <v>2027</v>
      </c>
      <c r="C965" t="s">
        <v>620</v>
      </c>
      <c r="D965" t="s">
        <v>621</v>
      </c>
      <c r="E965" s="5">
        <v>360900019.39454997</v>
      </c>
      <c r="F965" s="13">
        <f>INDEX($R$3:$T$335,MATCH(Debt[[#This Row],[DistrictNumber]],$R$3:$R$335,0),3)</f>
        <v>0</v>
      </c>
      <c r="G965" s="9">
        <f t="shared" si="85"/>
        <v>0</v>
      </c>
      <c r="H965" s="11">
        <v>1.02</v>
      </c>
      <c r="I965" s="12" cm="1">
        <f t="array" ref="I965">INDEX(Debt[],MATCH(Debt[[#This Row],[Base Year]]&amp;Debt[[#This Row],[DistrictNumber]],Debt[[Fiscal Year]:[Fiscal Year]]&amp;Debt[[DistrictNumber]:[DistrictNumber]],0),9)*$H965</f>
        <v>0</v>
      </c>
      <c r="J965" s="15">
        <f>IF(Debt[[#This Row],[Unadjusted Maximum Revenue]]/(Debt[[#This Row],[Proposed Taxable Valuation]]/1000)&gt;Debt[[#This Row],[Max Debt RATE]],Debt[[#This Row],[Max Debt RATE]],Debt[[#This Row],[Unadjusted Maximum Revenue]]/(Debt[[#This Row],[Proposed Taxable Valuation]]/1000))</f>
        <v>0</v>
      </c>
      <c r="K965" s="26">
        <f>ROUND(Debt[[#This Row],[Proposed Taxable Valuation]]/1000*Debt[[#This Row],[Adjusted Rate]],0)</f>
        <v>0</v>
      </c>
      <c r="L965" s="19">
        <f t="shared" ref="L965:L1028" si="88">I965-G965</f>
        <v>0</v>
      </c>
      <c r="M965" s="17">
        <f t="shared" si="86"/>
        <v>0</v>
      </c>
      <c r="N965" s="2">
        <v>315883524.15574628</v>
      </c>
      <c r="O965">
        <f>INDEX($R$3:$T$335,MATCH(Debt[[#This Row],[DistrictNumber]],$R$3:$R$335,0),3)</f>
        <v>0</v>
      </c>
      <c r="P965" s="9">
        <f t="shared" ref="P965:P1028" si="89">N965/1000*O965</f>
        <v>0</v>
      </c>
    </row>
    <row r="966" spans="1:16" x14ac:dyDescent="0.35">
      <c r="A966" s="13">
        <v>2028</v>
      </c>
      <c r="B966" s="13">
        <f t="shared" si="87"/>
        <v>2027</v>
      </c>
      <c r="C966" t="s">
        <v>622</v>
      </c>
      <c r="D966" t="s">
        <v>623</v>
      </c>
      <c r="E966" s="5">
        <v>528010232.76058269</v>
      </c>
      <c r="F966" s="13">
        <f>INDEX($R$3:$T$335,MATCH(Debt[[#This Row],[DistrictNumber]],$R$3:$R$335,0),3)</f>
        <v>0</v>
      </c>
      <c r="G966" s="9">
        <f t="shared" si="85"/>
        <v>0</v>
      </c>
      <c r="H966" s="11">
        <v>1.02</v>
      </c>
      <c r="I966" s="12" cm="1">
        <f t="array" ref="I966">INDEX(Debt[],MATCH(Debt[[#This Row],[Base Year]]&amp;Debt[[#This Row],[DistrictNumber]],Debt[[Fiscal Year]:[Fiscal Year]]&amp;Debt[[DistrictNumber]:[DistrictNumber]],0),9)*$H966</f>
        <v>0</v>
      </c>
      <c r="J966" s="15">
        <f>IF(Debt[[#This Row],[Unadjusted Maximum Revenue]]/(Debt[[#This Row],[Proposed Taxable Valuation]]/1000)&gt;Debt[[#This Row],[Max Debt RATE]],Debt[[#This Row],[Max Debt RATE]],Debt[[#This Row],[Unadjusted Maximum Revenue]]/(Debt[[#This Row],[Proposed Taxable Valuation]]/1000))</f>
        <v>0</v>
      </c>
      <c r="K966" s="26">
        <f>ROUND(Debt[[#This Row],[Proposed Taxable Valuation]]/1000*Debt[[#This Row],[Adjusted Rate]],0)</f>
        <v>0</v>
      </c>
      <c r="L966" s="19">
        <f t="shared" si="88"/>
        <v>0</v>
      </c>
      <c r="M966" s="17">
        <f t="shared" si="86"/>
        <v>0</v>
      </c>
      <c r="N966" s="2">
        <v>420469191.18120176</v>
      </c>
      <c r="O966">
        <f>INDEX($R$3:$T$335,MATCH(Debt[[#This Row],[DistrictNumber]],$R$3:$R$335,0),3)</f>
        <v>0</v>
      </c>
      <c r="P966" s="9">
        <f t="shared" si="89"/>
        <v>0</v>
      </c>
    </row>
    <row r="967" spans="1:16" x14ac:dyDescent="0.35">
      <c r="A967" s="13">
        <v>2028</v>
      </c>
      <c r="B967" s="13">
        <f t="shared" si="87"/>
        <v>2027</v>
      </c>
      <c r="C967" t="s">
        <v>624</v>
      </c>
      <c r="D967" t="s">
        <v>625</v>
      </c>
      <c r="E967" s="5">
        <v>789452400.472067</v>
      </c>
      <c r="F967" s="13">
        <f>INDEX($R$3:$T$335,MATCH(Debt[[#This Row],[DistrictNumber]],$R$3:$R$335,0),3)</f>
        <v>2.7</v>
      </c>
      <c r="G967" s="9">
        <f t="shared" si="85"/>
        <v>2131521.481274581</v>
      </c>
      <c r="H967" s="11">
        <v>1.02</v>
      </c>
      <c r="I967" s="12" cm="1">
        <f t="array" ref="I967">INDEX(Debt[],MATCH(Debt[[#This Row],[Base Year]]&amp;Debt[[#This Row],[DistrictNumber]],Debt[[Fiscal Year]:[Fiscal Year]]&amp;Debt[[DistrictNumber]:[DistrictNumber]],0),9)*$H967</f>
        <v>1742398.34406912</v>
      </c>
      <c r="J967" s="15">
        <f>IF(Debt[[#This Row],[Unadjusted Maximum Revenue]]/(Debt[[#This Row],[Proposed Taxable Valuation]]/1000)&gt;Debt[[#This Row],[Max Debt RATE]],Debt[[#This Row],[Max Debt RATE]],Debt[[#This Row],[Unadjusted Maximum Revenue]]/(Debt[[#This Row],[Proposed Taxable Valuation]]/1000))</f>
        <v>2.2070974045138407</v>
      </c>
      <c r="K967" s="26">
        <f>ROUND(Debt[[#This Row],[Proposed Taxable Valuation]]/1000*Debt[[#This Row],[Adjusted Rate]],0)</f>
        <v>1742398</v>
      </c>
      <c r="L967" s="19">
        <f t="shared" si="88"/>
        <v>-389123.13720546104</v>
      </c>
      <c r="M967" s="17">
        <f t="shared" si="86"/>
        <v>-0.49290259548615944</v>
      </c>
      <c r="N967" s="2">
        <v>663904572.52586544</v>
      </c>
      <c r="O967">
        <f>INDEX($R$3:$T$335,MATCH(Debt[[#This Row],[DistrictNumber]],$R$3:$R$335,0),3)</f>
        <v>2.7</v>
      </c>
      <c r="P967" s="9">
        <f t="shared" si="89"/>
        <v>1792542.3458198367</v>
      </c>
    </row>
    <row r="968" spans="1:16" x14ac:dyDescent="0.35">
      <c r="A968" s="13">
        <v>2028</v>
      </c>
      <c r="B968" s="13">
        <f t="shared" si="87"/>
        <v>2027</v>
      </c>
      <c r="C968" t="s">
        <v>626</v>
      </c>
      <c r="D968" t="s">
        <v>627</v>
      </c>
      <c r="E968" s="5">
        <v>462727122.95656013</v>
      </c>
      <c r="F968" s="13">
        <f>INDEX($R$3:$T$335,MATCH(Debt[[#This Row],[DistrictNumber]],$R$3:$R$335,0),3)</f>
        <v>0.73758999999999997</v>
      </c>
      <c r="G968" s="9">
        <f t="shared" si="85"/>
        <v>341302.89862152917</v>
      </c>
      <c r="H968" s="11">
        <v>1.02</v>
      </c>
      <c r="I968" s="12" cm="1">
        <f t="array" ref="I968">INDEX(Debt[],MATCH(Debt[[#This Row],[Base Year]]&amp;Debt[[#This Row],[DistrictNumber]],Debt[[Fiscal Year]:[Fiscal Year]]&amp;Debt[[DistrictNumber]:[DistrictNumber]],0),9)*$H968</f>
        <v>289795.17725196801</v>
      </c>
      <c r="J968" s="15">
        <f>IF(Debt[[#This Row],[Unadjusted Maximum Revenue]]/(Debt[[#This Row],[Proposed Taxable Valuation]]/1000)&gt;Debt[[#This Row],[Max Debt RATE]],Debt[[#This Row],[Max Debt RATE]],Debt[[#This Row],[Unadjusted Maximum Revenue]]/(Debt[[#This Row],[Proposed Taxable Valuation]]/1000))</f>
        <v>0.62627661720009742</v>
      </c>
      <c r="K968" s="26">
        <f>ROUND(Debt[[#This Row],[Proposed Taxable Valuation]]/1000*Debt[[#This Row],[Adjusted Rate]],0)</f>
        <v>289795</v>
      </c>
      <c r="L968" s="19">
        <f t="shared" si="88"/>
        <v>-51507.721369561157</v>
      </c>
      <c r="M968" s="17">
        <f t="shared" si="86"/>
        <v>-0.11131338279990255</v>
      </c>
      <c r="N968" s="2">
        <v>382827708.34461731</v>
      </c>
      <c r="O968">
        <f>INDEX($R$3:$T$335,MATCH(Debt[[#This Row],[DistrictNumber]],$R$3:$R$335,0),3)</f>
        <v>0.73758999999999997</v>
      </c>
      <c r="P968" s="9">
        <f t="shared" si="89"/>
        <v>282369.88939790631</v>
      </c>
    </row>
    <row r="969" spans="1:16" x14ac:dyDescent="0.35">
      <c r="A969" s="13">
        <v>2028</v>
      </c>
      <c r="B969" s="13">
        <f t="shared" si="87"/>
        <v>2027</v>
      </c>
      <c r="C969" t="s">
        <v>628</v>
      </c>
      <c r="D969" t="s">
        <v>629</v>
      </c>
      <c r="E969" s="5">
        <v>479710038.61015421</v>
      </c>
      <c r="F969" s="13">
        <f>INDEX($R$3:$T$335,MATCH(Debt[[#This Row],[DistrictNumber]],$R$3:$R$335,0),3)</f>
        <v>0.20333000000000001</v>
      </c>
      <c r="G969" s="9">
        <f t="shared" si="85"/>
        <v>97539.44215060267</v>
      </c>
      <c r="H969" s="11">
        <v>1.02</v>
      </c>
      <c r="I969" s="12" cm="1">
        <f t="array" ref="I969">INDEX(Debt[],MATCH(Debt[[#This Row],[Base Year]]&amp;Debt[[#This Row],[DistrictNumber]],Debt[[Fiscal Year]:[Fiscal Year]]&amp;Debt[[DistrictNumber]:[DistrictNumber]],0),9)*$H969</f>
        <v>83295.61081975764</v>
      </c>
      <c r="J969" s="15">
        <f>IF(Debt[[#This Row],[Unadjusted Maximum Revenue]]/(Debt[[#This Row],[Proposed Taxable Valuation]]/1000)&gt;Debt[[#This Row],[Max Debt RATE]],Debt[[#This Row],[Max Debt RATE]],Debt[[#This Row],[Unadjusted Maximum Revenue]]/(Debt[[#This Row],[Proposed Taxable Valuation]]/1000))</f>
        <v>0.17363741451208081</v>
      </c>
      <c r="K969" s="26">
        <f>ROUND(Debt[[#This Row],[Proposed Taxable Valuation]]/1000*Debt[[#This Row],[Adjusted Rate]],0)</f>
        <v>83296</v>
      </c>
      <c r="L969" s="19">
        <f t="shared" si="88"/>
        <v>-14243.831330845031</v>
      </c>
      <c r="M969" s="17">
        <f t="shared" si="86"/>
        <v>-2.9692585487919199E-2</v>
      </c>
      <c r="N969" s="2">
        <v>413889514.4329651</v>
      </c>
      <c r="O969">
        <f>INDEX($R$3:$T$335,MATCH(Debt[[#This Row],[DistrictNumber]],$R$3:$R$335,0),3)</f>
        <v>0.20333000000000001</v>
      </c>
      <c r="P969" s="9">
        <f t="shared" si="89"/>
        <v>84156.154969654788</v>
      </c>
    </row>
    <row r="970" spans="1:16" x14ac:dyDescent="0.35">
      <c r="A970" s="13">
        <v>2028</v>
      </c>
      <c r="B970" s="13">
        <f t="shared" si="87"/>
        <v>2027</v>
      </c>
      <c r="C970" t="s">
        <v>630</v>
      </c>
      <c r="D970" t="s">
        <v>631</v>
      </c>
      <c r="E970" s="5">
        <v>370067938.67083752</v>
      </c>
      <c r="F970" s="13">
        <f>INDEX($R$3:$T$335,MATCH(Debt[[#This Row],[DistrictNumber]],$R$3:$R$335,0),3)</f>
        <v>3.9</v>
      </c>
      <c r="G970" s="9">
        <f t="shared" ref="G970:G1033" si="90">E970/1000*F970</f>
        <v>1443264.9608162662</v>
      </c>
      <c r="H970" s="11">
        <v>1.02</v>
      </c>
      <c r="I970" s="12" cm="1">
        <f t="array" ref="I970">INDEX(Debt[],MATCH(Debt[[#This Row],[Base Year]]&amp;Debt[[#This Row],[DistrictNumber]],Debt[[Fiscal Year]:[Fiscal Year]]&amp;Debt[[DistrictNumber]:[DistrictNumber]],0),9)*$H970</f>
        <v>1175371.6236443999</v>
      </c>
      <c r="J970" s="15">
        <f>IF(Debt[[#This Row],[Unadjusted Maximum Revenue]]/(Debt[[#This Row],[Proposed Taxable Valuation]]/1000)&gt;Debt[[#This Row],[Max Debt RATE]],Debt[[#This Row],[Max Debt RATE]],Debt[[#This Row],[Unadjusted Maximum Revenue]]/(Debt[[#This Row],[Proposed Taxable Valuation]]/1000))</f>
        <v>3.1760968752547134</v>
      </c>
      <c r="K970" s="26">
        <f>ROUND(Debt[[#This Row],[Proposed Taxable Valuation]]/1000*Debt[[#This Row],[Adjusted Rate]],0)</f>
        <v>1175372</v>
      </c>
      <c r="L970" s="19">
        <f t="shared" si="88"/>
        <v>-267893.33717186633</v>
      </c>
      <c r="M970" s="17">
        <f t="shared" si="86"/>
        <v>-0.72390312474528651</v>
      </c>
      <c r="N970" s="2">
        <v>312098243.0349071</v>
      </c>
      <c r="O970">
        <f>INDEX($R$3:$T$335,MATCH(Debt[[#This Row],[DistrictNumber]],$R$3:$R$335,0),3)</f>
        <v>3.9</v>
      </c>
      <c r="P970" s="9">
        <f t="shared" si="89"/>
        <v>1217183.1478361376</v>
      </c>
    </row>
    <row r="971" spans="1:16" x14ac:dyDescent="0.35">
      <c r="A971" s="13">
        <v>2028</v>
      </c>
      <c r="B971" s="13">
        <f t="shared" si="87"/>
        <v>2027</v>
      </c>
      <c r="C971" t="s">
        <v>632</v>
      </c>
      <c r="D971" t="s">
        <v>633</v>
      </c>
      <c r="E971" s="5">
        <v>2764891148.3266048</v>
      </c>
      <c r="F971" s="13">
        <f>INDEX($R$3:$T$335,MATCH(Debt[[#This Row],[DistrictNumber]],$R$3:$R$335,0),3)</f>
        <v>0.89944000000000002</v>
      </c>
      <c r="G971" s="9">
        <f t="shared" si="90"/>
        <v>2486853.6944508813</v>
      </c>
      <c r="H971" s="11">
        <v>1.02</v>
      </c>
      <c r="I971" s="12" cm="1">
        <f t="array" ref="I971">INDEX(Debt[],MATCH(Debt[[#This Row],[Base Year]]&amp;Debt[[#This Row],[DistrictNumber]],Debt[[Fiscal Year]:[Fiscal Year]]&amp;Debt[[DistrictNumber]:[DistrictNumber]],0),9)*$H971</f>
        <v>1873702.9412598934</v>
      </c>
      <c r="J971" s="15">
        <f>IF(Debt[[#This Row],[Unadjusted Maximum Revenue]]/(Debt[[#This Row],[Proposed Taxable Valuation]]/1000)&gt;Debt[[#This Row],[Max Debt RATE]],Debt[[#This Row],[Max Debt RATE]],Debt[[#This Row],[Unadjusted Maximum Revenue]]/(Debt[[#This Row],[Proposed Taxable Valuation]]/1000))</f>
        <v>0.67767692858140716</v>
      </c>
      <c r="K971" s="26">
        <f>ROUND(Debt[[#This Row],[Proposed Taxable Valuation]]/1000*Debt[[#This Row],[Adjusted Rate]],0)</f>
        <v>1873703</v>
      </c>
      <c r="L971" s="19">
        <f t="shared" si="88"/>
        <v>-613150.75319098798</v>
      </c>
      <c r="M971" s="17">
        <f t="shared" ref="M971:M1034" si="91">J971-F971</f>
        <v>-0.22176307141859286</v>
      </c>
      <c r="N971" s="2">
        <v>2189513738.1446471</v>
      </c>
      <c r="O971">
        <f>INDEX($R$3:$T$335,MATCH(Debt[[#This Row],[DistrictNumber]],$R$3:$R$335,0),3)</f>
        <v>0.89944000000000002</v>
      </c>
      <c r="P971" s="9">
        <f t="shared" si="89"/>
        <v>1969336.2366368216</v>
      </c>
    </row>
    <row r="972" spans="1:16" x14ac:dyDescent="0.35">
      <c r="A972" s="13">
        <v>2028</v>
      </c>
      <c r="B972" s="13">
        <f t="shared" si="87"/>
        <v>2027</v>
      </c>
      <c r="C972" t="s">
        <v>634</v>
      </c>
      <c r="D972" t="s">
        <v>635</v>
      </c>
      <c r="E972" s="5">
        <v>552825711.31564593</v>
      </c>
      <c r="F972" s="13">
        <f>INDEX($R$3:$T$335,MATCH(Debt[[#This Row],[DistrictNumber]],$R$3:$R$335,0),3)</f>
        <v>0</v>
      </c>
      <c r="G972" s="9">
        <f t="shared" si="90"/>
        <v>0</v>
      </c>
      <c r="H972" s="11">
        <v>1.02</v>
      </c>
      <c r="I972" s="12" cm="1">
        <f t="array" ref="I972">INDEX(Debt[],MATCH(Debt[[#This Row],[Base Year]]&amp;Debt[[#This Row],[DistrictNumber]],Debt[[Fiscal Year]:[Fiscal Year]]&amp;Debt[[DistrictNumber]:[DistrictNumber]],0),9)*$H972</f>
        <v>0</v>
      </c>
      <c r="J972" s="15">
        <f>IF(Debt[[#This Row],[Unadjusted Maximum Revenue]]/(Debt[[#This Row],[Proposed Taxable Valuation]]/1000)&gt;Debt[[#This Row],[Max Debt RATE]],Debt[[#This Row],[Max Debt RATE]],Debt[[#This Row],[Unadjusted Maximum Revenue]]/(Debt[[#This Row],[Proposed Taxable Valuation]]/1000))</f>
        <v>0</v>
      </c>
      <c r="K972" s="26">
        <f>ROUND(Debt[[#This Row],[Proposed Taxable Valuation]]/1000*Debt[[#This Row],[Adjusted Rate]],0)</f>
        <v>0</v>
      </c>
      <c r="L972" s="19">
        <f t="shared" si="88"/>
        <v>0</v>
      </c>
      <c r="M972" s="17">
        <f t="shared" si="91"/>
        <v>0</v>
      </c>
      <c r="N972" s="2">
        <v>486187408.32324845</v>
      </c>
      <c r="O972">
        <f>INDEX($R$3:$T$335,MATCH(Debt[[#This Row],[DistrictNumber]],$R$3:$R$335,0),3)</f>
        <v>0</v>
      </c>
      <c r="P972" s="9">
        <f t="shared" si="89"/>
        <v>0</v>
      </c>
    </row>
    <row r="973" spans="1:16" x14ac:dyDescent="0.35">
      <c r="A973" s="13">
        <v>2028</v>
      </c>
      <c r="B973" s="13">
        <f t="shared" si="87"/>
        <v>2027</v>
      </c>
      <c r="C973" t="s">
        <v>636</v>
      </c>
      <c r="D973" t="s">
        <v>637</v>
      </c>
      <c r="E973" s="5">
        <v>180212099.95417002</v>
      </c>
      <c r="F973" s="13">
        <f>INDEX($R$3:$T$335,MATCH(Debt[[#This Row],[DistrictNumber]],$R$3:$R$335,0),3)</f>
        <v>0</v>
      </c>
      <c r="G973" s="9">
        <f t="shared" si="90"/>
        <v>0</v>
      </c>
      <c r="H973" s="11">
        <v>1.02</v>
      </c>
      <c r="I973" s="12" cm="1">
        <f t="array" ref="I973">INDEX(Debt[],MATCH(Debt[[#This Row],[Base Year]]&amp;Debt[[#This Row],[DistrictNumber]],Debt[[Fiscal Year]:[Fiscal Year]]&amp;Debt[[DistrictNumber]:[DistrictNumber]],0),9)*$H973</f>
        <v>0</v>
      </c>
      <c r="J973" s="15">
        <f>IF(Debt[[#This Row],[Unadjusted Maximum Revenue]]/(Debt[[#This Row],[Proposed Taxable Valuation]]/1000)&gt;Debt[[#This Row],[Max Debt RATE]],Debt[[#This Row],[Max Debt RATE]],Debt[[#This Row],[Unadjusted Maximum Revenue]]/(Debt[[#This Row],[Proposed Taxable Valuation]]/1000))</f>
        <v>0</v>
      </c>
      <c r="K973" s="26">
        <f>ROUND(Debt[[#This Row],[Proposed Taxable Valuation]]/1000*Debt[[#This Row],[Adjusted Rate]],0)</f>
        <v>0</v>
      </c>
      <c r="L973" s="19">
        <f t="shared" si="88"/>
        <v>0</v>
      </c>
      <c r="M973" s="17">
        <f t="shared" si="91"/>
        <v>0</v>
      </c>
      <c r="N973" s="2">
        <v>162735344.85042763</v>
      </c>
      <c r="O973">
        <f>INDEX($R$3:$T$335,MATCH(Debt[[#This Row],[DistrictNumber]],$R$3:$R$335,0),3)</f>
        <v>0</v>
      </c>
      <c r="P973" s="9">
        <f t="shared" si="89"/>
        <v>0</v>
      </c>
    </row>
    <row r="974" spans="1:16" x14ac:dyDescent="0.35">
      <c r="A974" s="13">
        <v>2028</v>
      </c>
      <c r="B974" s="13">
        <f t="shared" si="87"/>
        <v>2027</v>
      </c>
      <c r="C974" t="s">
        <v>638</v>
      </c>
      <c r="D974" t="s">
        <v>639</v>
      </c>
      <c r="E974" s="5">
        <v>732390256.36719298</v>
      </c>
      <c r="F974" s="13">
        <f>INDEX($R$3:$T$335,MATCH(Debt[[#This Row],[DistrictNumber]],$R$3:$R$335,0),3)</f>
        <v>0.87480000000000002</v>
      </c>
      <c r="G974" s="9">
        <f t="shared" si="90"/>
        <v>640694.99627002038</v>
      </c>
      <c r="H974" s="11">
        <v>1.02</v>
      </c>
      <c r="I974" s="12" cm="1">
        <f t="array" ref="I974">INDEX(Debt[],MATCH(Debt[[#This Row],[Base Year]]&amp;Debt[[#This Row],[DistrictNumber]],Debt[[Fiscal Year]:[Fiscal Year]]&amp;Debt[[DistrictNumber]:[DistrictNumber]],0),9)*$H974</f>
        <v>490658.50294697657</v>
      </c>
      <c r="J974" s="15">
        <f>IF(Debt[[#This Row],[Unadjusted Maximum Revenue]]/(Debt[[#This Row],[Proposed Taxable Valuation]]/1000)&gt;Debt[[#This Row],[Max Debt RATE]],Debt[[#This Row],[Max Debt RATE]],Debt[[#This Row],[Unadjusted Maximum Revenue]]/(Debt[[#This Row],[Proposed Taxable Valuation]]/1000))</f>
        <v>0.66994133070631523</v>
      </c>
      <c r="K974" s="26">
        <f>ROUND(Debt[[#This Row],[Proposed Taxable Valuation]]/1000*Debt[[#This Row],[Adjusted Rate]],0)</f>
        <v>490659</v>
      </c>
      <c r="L974" s="19">
        <f t="shared" si="88"/>
        <v>-150036.4933230438</v>
      </c>
      <c r="M974" s="17">
        <f t="shared" si="91"/>
        <v>-0.20485866929368479</v>
      </c>
      <c r="N974" s="2">
        <v>590655408.15524638</v>
      </c>
      <c r="O974">
        <f>INDEX($R$3:$T$335,MATCH(Debt[[#This Row],[DistrictNumber]],$R$3:$R$335,0),3)</f>
        <v>0.87480000000000002</v>
      </c>
      <c r="P974" s="9">
        <f t="shared" si="89"/>
        <v>516705.35105420958</v>
      </c>
    </row>
    <row r="975" spans="1:16" x14ac:dyDescent="0.35">
      <c r="A975" s="13">
        <v>2028</v>
      </c>
      <c r="B975" s="13">
        <f t="shared" si="87"/>
        <v>2027</v>
      </c>
      <c r="C975" t="s">
        <v>640</v>
      </c>
      <c r="D975" t="s">
        <v>641</v>
      </c>
      <c r="E975" s="5">
        <v>451678323.7593897</v>
      </c>
      <c r="F975" s="13">
        <f>INDEX($R$3:$T$335,MATCH(Debt[[#This Row],[DistrictNumber]],$R$3:$R$335,0),3)</f>
        <v>2.5794700000000002</v>
      </c>
      <c r="G975" s="9">
        <f t="shared" si="90"/>
        <v>1165090.6857876331</v>
      </c>
      <c r="H975" s="11">
        <v>1.02</v>
      </c>
      <c r="I975" s="12" cm="1">
        <f t="array" ref="I975">INDEX(Debt[],MATCH(Debt[[#This Row],[Base Year]]&amp;Debt[[#This Row],[DistrictNumber]],Debt[[Fiscal Year]:[Fiscal Year]]&amp;Debt[[DistrictNumber]:[DistrictNumber]],0),9)*$H975</f>
        <v>896044.63545116375</v>
      </c>
      <c r="J975" s="15">
        <f>IF(Debt[[#This Row],[Unadjusted Maximum Revenue]]/(Debt[[#This Row],[Proposed Taxable Valuation]]/1000)&gt;Debt[[#This Row],[Max Debt RATE]],Debt[[#This Row],[Max Debt RATE]],Debt[[#This Row],[Unadjusted Maximum Revenue]]/(Debt[[#This Row],[Proposed Taxable Valuation]]/1000))</f>
        <v>1.9838114612037243</v>
      </c>
      <c r="K975" s="26">
        <f>ROUND(Debt[[#This Row],[Proposed Taxable Valuation]]/1000*Debt[[#This Row],[Adjusted Rate]],0)</f>
        <v>896045</v>
      </c>
      <c r="L975" s="19">
        <f t="shared" si="88"/>
        <v>-269046.05033646931</v>
      </c>
      <c r="M975" s="17">
        <f t="shared" si="91"/>
        <v>-0.59565853879627584</v>
      </c>
      <c r="N975" s="2">
        <v>363268612.25921988</v>
      </c>
      <c r="O975">
        <f>INDEX($R$3:$T$335,MATCH(Debt[[#This Row],[DistrictNumber]],$R$3:$R$335,0),3)</f>
        <v>2.5794700000000002</v>
      </c>
      <c r="P975" s="9">
        <f t="shared" si="89"/>
        <v>937040.48726428987</v>
      </c>
    </row>
    <row r="976" spans="1:16" x14ac:dyDescent="0.35">
      <c r="A976" s="13">
        <v>2028</v>
      </c>
      <c r="B976" s="13">
        <f t="shared" si="87"/>
        <v>2027</v>
      </c>
      <c r="C976" t="s">
        <v>642</v>
      </c>
      <c r="D976" t="s">
        <v>643</v>
      </c>
      <c r="E976" s="5">
        <v>165145782.23252302</v>
      </c>
      <c r="F976" s="13">
        <f>INDEX($R$3:$T$335,MATCH(Debt[[#This Row],[DistrictNumber]],$R$3:$R$335,0),3)</f>
        <v>0</v>
      </c>
      <c r="G976" s="9">
        <f t="shared" si="90"/>
        <v>0</v>
      </c>
      <c r="H976" s="11">
        <v>1.02</v>
      </c>
      <c r="I976" s="12" cm="1">
        <f t="array" ref="I976">INDEX(Debt[],MATCH(Debt[[#This Row],[Base Year]]&amp;Debt[[#This Row],[DistrictNumber]],Debt[[Fiscal Year]:[Fiscal Year]]&amp;Debt[[DistrictNumber]:[DistrictNumber]],0),9)*$H976</f>
        <v>0</v>
      </c>
      <c r="J976" s="15">
        <f>IF(Debt[[#This Row],[Unadjusted Maximum Revenue]]/(Debt[[#This Row],[Proposed Taxable Valuation]]/1000)&gt;Debt[[#This Row],[Max Debt RATE]],Debt[[#This Row],[Max Debt RATE]],Debt[[#This Row],[Unadjusted Maximum Revenue]]/(Debt[[#This Row],[Proposed Taxable Valuation]]/1000))</f>
        <v>0</v>
      </c>
      <c r="K976" s="26">
        <f>ROUND(Debt[[#This Row],[Proposed Taxable Valuation]]/1000*Debt[[#This Row],[Adjusted Rate]],0)</f>
        <v>0</v>
      </c>
      <c r="L976" s="19">
        <f t="shared" si="88"/>
        <v>0</v>
      </c>
      <c r="M976" s="17">
        <f t="shared" si="91"/>
        <v>0</v>
      </c>
      <c r="N976" s="2">
        <v>143094848.94385663</v>
      </c>
      <c r="O976">
        <f>INDEX($R$3:$T$335,MATCH(Debt[[#This Row],[DistrictNumber]],$R$3:$R$335,0),3)</f>
        <v>0</v>
      </c>
      <c r="P976" s="9">
        <f t="shared" si="89"/>
        <v>0</v>
      </c>
    </row>
    <row r="977" spans="1:16" x14ac:dyDescent="0.35">
      <c r="A977" s="13">
        <v>2028</v>
      </c>
      <c r="B977" s="13">
        <f t="shared" si="87"/>
        <v>2027</v>
      </c>
      <c r="C977" t="s">
        <v>644</v>
      </c>
      <c r="D977" t="s">
        <v>645</v>
      </c>
      <c r="E977" s="5">
        <v>1119331871.2871926</v>
      </c>
      <c r="F977" s="13">
        <f>INDEX($R$3:$T$335,MATCH(Debt[[#This Row],[DistrictNumber]],$R$3:$R$335,0),3)</f>
        <v>3.24133</v>
      </c>
      <c r="G977" s="9">
        <f t="shared" si="90"/>
        <v>3628123.9743593163</v>
      </c>
      <c r="H977" s="11">
        <v>1.02</v>
      </c>
      <c r="I977" s="12" cm="1">
        <f t="array" ref="I977">INDEX(Debt[],MATCH(Debt[[#This Row],[Base Year]]&amp;Debt[[#This Row],[DistrictNumber]],Debt[[Fiscal Year]:[Fiscal Year]]&amp;Debt[[DistrictNumber]:[DistrictNumber]],0),9)*$H977</f>
        <v>2602209.2045029104</v>
      </c>
      <c r="J977" s="15">
        <f>IF(Debt[[#This Row],[Unadjusted Maximum Revenue]]/(Debt[[#This Row],[Proposed Taxable Valuation]]/1000)&gt;Debt[[#This Row],[Max Debt RATE]],Debt[[#This Row],[Max Debt RATE]],Debt[[#This Row],[Unadjusted Maximum Revenue]]/(Debt[[#This Row],[Proposed Taxable Valuation]]/1000))</f>
        <v>2.3247879125522086</v>
      </c>
      <c r="K977" s="26">
        <f>ROUND(Debt[[#This Row],[Proposed Taxable Valuation]]/1000*Debt[[#This Row],[Adjusted Rate]],0)</f>
        <v>2602209</v>
      </c>
      <c r="L977" s="19">
        <f t="shared" si="88"/>
        <v>-1025914.7698564059</v>
      </c>
      <c r="M977" s="17">
        <f t="shared" si="91"/>
        <v>-0.91654208744779142</v>
      </c>
      <c r="N977" s="2">
        <v>862259034.41343427</v>
      </c>
      <c r="O977">
        <f>INDEX($R$3:$T$335,MATCH(Debt[[#This Row],[DistrictNumber]],$R$3:$R$335,0),3)</f>
        <v>3.24133</v>
      </c>
      <c r="P977" s="9">
        <f t="shared" si="89"/>
        <v>2794866.0760152969</v>
      </c>
    </row>
    <row r="978" spans="1:16" x14ac:dyDescent="0.35">
      <c r="A978" s="13">
        <v>2028</v>
      </c>
      <c r="B978" s="13">
        <f t="shared" si="87"/>
        <v>2027</v>
      </c>
      <c r="C978" t="s">
        <v>646</v>
      </c>
      <c r="D978" t="s">
        <v>647</v>
      </c>
      <c r="E978" s="5">
        <v>319872140.62390554</v>
      </c>
      <c r="F978" s="13">
        <f>INDEX($R$3:$T$335,MATCH(Debt[[#This Row],[DistrictNumber]],$R$3:$R$335,0),3)</f>
        <v>2.6932</v>
      </c>
      <c r="G978" s="9">
        <f t="shared" si="90"/>
        <v>861479.64912830235</v>
      </c>
      <c r="H978" s="11">
        <v>1.02</v>
      </c>
      <c r="I978" s="12" cm="1">
        <f t="array" ref="I978">INDEX(Debt[],MATCH(Debt[[#This Row],[Base Year]]&amp;Debt[[#This Row],[DistrictNumber]],Debt[[Fiscal Year]:[Fiscal Year]]&amp;Debt[[DistrictNumber]:[DistrictNumber]],0),9)*$H978</f>
        <v>695539.35812785395</v>
      </c>
      <c r="J978" s="15">
        <f>IF(Debt[[#This Row],[Unadjusted Maximum Revenue]]/(Debt[[#This Row],[Proposed Taxable Valuation]]/1000)&gt;Debt[[#This Row],[Max Debt RATE]],Debt[[#This Row],[Max Debt RATE]],Debt[[#This Row],[Unadjusted Maximum Revenue]]/(Debt[[#This Row],[Proposed Taxable Valuation]]/1000))</f>
        <v>2.1744293103213539</v>
      </c>
      <c r="K978" s="26">
        <f>ROUND(Debt[[#This Row],[Proposed Taxable Valuation]]/1000*Debt[[#This Row],[Adjusted Rate]],0)</f>
        <v>695539</v>
      </c>
      <c r="L978" s="19">
        <f t="shared" si="88"/>
        <v>-165940.2910004484</v>
      </c>
      <c r="M978" s="17">
        <f t="shared" si="91"/>
        <v>-0.51877068967864615</v>
      </c>
      <c r="N978" s="2">
        <v>267544914.1983031</v>
      </c>
      <c r="O978">
        <f>INDEX($R$3:$T$335,MATCH(Debt[[#This Row],[DistrictNumber]],$R$3:$R$335,0),3)</f>
        <v>2.6932</v>
      </c>
      <c r="P978" s="9">
        <f t="shared" si="89"/>
        <v>720551.96291887003</v>
      </c>
    </row>
    <row r="979" spans="1:16" x14ac:dyDescent="0.35">
      <c r="A979" s="13">
        <v>2028</v>
      </c>
      <c r="B979" s="13">
        <f t="shared" si="87"/>
        <v>2027</v>
      </c>
      <c r="C979" t="s">
        <v>648</v>
      </c>
      <c r="D979" t="s">
        <v>649</v>
      </c>
      <c r="E979" s="5">
        <v>341492704.67236459</v>
      </c>
      <c r="F979" s="13">
        <f>INDEX($R$3:$T$335,MATCH(Debt[[#This Row],[DistrictNumber]],$R$3:$R$335,0),3)</f>
        <v>0</v>
      </c>
      <c r="G979" s="9">
        <f t="shared" si="90"/>
        <v>0</v>
      </c>
      <c r="H979" s="11">
        <v>1.02</v>
      </c>
      <c r="I979" s="12" cm="1">
        <f t="array" ref="I979">INDEX(Debt[],MATCH(Debt[[#This Row],[Base Year]]&amp;Debt[[#This Row],[DistrictNumber]],Debt[[Fiscal Year]:[Fiscal Year]]&amp;Debt[[DistrictNumber]:[DistrictNumber]],0),9)*$H979</f>
        <v>0</v>
      </c>
      <c r="J979" s="15">
        <f>IF(Debt[[#This Row],[Unadjusted Maximum Revenue]]/(Debt[[#This Row],[Proposed Taxable Valuation]]/1000)&gt;Debt[[#This Row],[Max Debt RATE]],Debt[[#This Row],[Max Debt RATE]],Debt[[#This Row],[Unadjusted Maximum Revenue]]/(Debt[[#This Row],[Proposed Taxable Valuation]]/1000))</f>
        <v>0</v>
      </c>
      <c r="K979" s="26">
        <f>ROUND(Debt[[#This Row],[Proposed Taxable Valuation]]/1000*Debt[[#This Row],[Adjusted Rate]],0)</f>
        <v>0</v>
      </c>
      <c r="L979" s="19">
        <f t="shared" si="88"/>
        <v>0</v>
      </c>
      <c r="M979" s="17">
        <f t="shared" si="91"/>
        <v>0</v>
      </c>
      <c r="N979" s="2">
        <v>282026633.57641864</v>
      </c>
      <c r="O979">
        <f>INDEX($R$3:$T$335,MATCH(Debt[[#This Row],[DistrictNumber]],$R$3:$R$335,0),3)</f>
        <v>0</v>
      </c>
      <c r="P979" s="9">
        <f t="shared" si="89"/>
        <v>0</v>
      </c>
    </row>
    <row r="980" spans="1:16" x14ac:dyDescent="0.35">
      <c r="A980" s="13">
        <v>2028</v>
      </c>
      <c r="B980" s="13">
        <f t="shared" si="87"/>
        <v>2027</v>
      </c>
      <c r="C980" t="s">
        <v>650</v>
      </c>
      <c r="D980" t="s">
        <v>651</v>
      </c>
      <c r="E980" s="5">
        <v>678372334.11601317</v>
      </c>
      <c r="F980" s="13">
        <f>INDEX($R$3:$T$335,MATCH(Debt[[#This Row],[DistrictNumber]],$R$3:$R$335,0),3)</f>
        <v>4.0480999999999998</v>
      </c>
      <c r="G980" s="9">
        <f t="shared" si="90"/>
        <v>2746119.0457350328</v>
      </c>
      <c r="H980" s="11">
        <v>1.02</v>
      </c>
      <c r="I980" s="12" cm="1">
        <f t="array" ref="I980">INDEX(Debt[],MATCH(Debt[[#This Row],[Base Year]]&amp;Debt[[#This Row],[DistrictNumber]],Debt[[Fiscal Year]:[Fiscal Year]]&amp;Debt[[DistrictNumber]:[DistrictNumber]],0),9)*$H980</f>
        <v>1862753.7101756863</v>
      </c>
      <c r="J980" s="15">
        <f>IF(Debt[[#This Row],[Unadjusted Maximum Revenue]]/(Debt[[#This Row],[Proposed Taxable Valuation]]/1000)&gt;Debt[[#This Row],[Max Debt RATE]],Debt[[#This Row],[Max Debt RATE]],Debt[[#This Row],[Unadjusted Maximum Revenue]]/(Debt[[#This Row],[Proposed Taxable Valuation]]/1000))</f>
        <v>2.7459163891213816</v>
      </c>
      <c r="K980" s="26">
        <f>ROUND(Debt[[#This Row],[Proposed Taxable Valuation]]/1000*Debt[[#This Row],[Adjusted Rate]],0)</f>
        <v>1862754</v>
      </c>
      <c r="L980" s="19">
        <f t="shared" si="88"/>
        <v>-883365.33555934648</v>
      </c>
      <c r="M980" s="17">
        <f t="shared" si="91"/>
        <v>-1.3021836108786182</v>
      </c>
      <c r="N980" s="2">
        <v>509230916.99074876</v>
      </c>
      <c r="O980">
        <f>INDEX($R$3:$T$335,MATCH(Debt[[#This Row],[DistrictNumber]],$R$3:$R$335,0),3)</f>
        <v>4.0480999999999998</v>
      </c>
      <c r="P980" s="9">
        <f t="shared" si="89"/>
        <v>2061417.6750702499</v>
      </c>
    </row>
    <row r="981" spans="1:16" x14ac:dyDescent="0.35">
      <c r="A981" s="13">
        <v>2028</v>
      </c>
      <c r="B981" s="13">
        <f t="shared" si="87"/>
        <v>2027</v>
      </c>
      <c r="C981" s="10" t="s">
        <v>660</v>
      </c>
      <c r="D981" t="s">
        <v>661</v>
      </c>
      <c r="E981" s="5">
        <v>332063784102.15021</v>
      </c>
      <c r="F981" s="13">
        <f>INDEX($R$3:$T$335,MATCH(Debt[[#This Row],[DistrictNumber]],$R$3:$R$335,0),3)</f>
        <v>0</v>
      </c>
      <c r="G981" s="9">
        <f t="shared" si="90"/>
        <v>0</v>
      </c>
      <c r="H981" s="11">
        <v>1.02</v>
      </c>
      <c r="I981" s="12" cm="1">
        <f t="array" ref="I981">INDEX(Debt[],MATCH(Debt[[#This Row],[Base Year]]&amp;Debt[[#This Row],[DistrictNumber]],Debt[[Fiscal Year]:[Fiscal Year]]&amp;Debt[[DistrictNumber]:[DistrictNumber]],0),9)*$H981</f>
        <v>0</v>
      </c>
      <c r="J981" s="15">
        <f>IF(Debt[[#This Row],[Unadjusted Maximum Revenue]]/(Debt[[#This Row],[Proposed Taxable Valuation]]/1000)&gt;Debt[[#This Row],[Max Debt RATE]],Debt[[#This Row],[Max Debt RATE]],Debt[[#This Row],[Unadjusted Maximum Revenue]]/(Debt[[#This Row],[Proposed Taxable Valuation]]/1000))</f>
        <v>0</v>
      </c>
      <c r="K981" s="26">
        <f>SUM(K656:K980)</f>
        <v>340339301</v>
      </c>
      <c r="L981" s="19">
        <f t="shared" si="88"/>
        <v>0</v>
      </c>
      <c r="M981" s="17">
        <f t="shared" si="91"/>
        <v>0</v>
      </c>
      <c r="N981" s="20">
        <f t="shared" ref="N981" si="92">SUM(N656:N980)</f>
        <v>262428781286.47391</v>
      </c>
      <c r="O981">
        <f>INDEX($R$3:$T$335,MATCH(Debt[[#This Row],[DistrictNumber]],$R$3:$R$335,0),3)</f>
        <v>0</v>
      </c>
      <c r="P981" s="26">
        <f>SUM(P656:P980)</f>
        <v>364909137.95494688</v>
      </c>
    </row>
    <row r="982" spans="1:16" x14ac:dyDescent="0.35">
      <c r="A982" s="13">
        <v>2029</v>
      </c>
      <c r="B982" s="13">
        <f t="shared" si="87"/>
        <v>2028</v>
      </c>
      <c r="C982" t="s">
        <v>2</v>
      </c>
      <c r="D982" t="s">
        <v>3</v>
      </c>
      <c r="E982" s="25">
        <v>521556652.57424974</v>
      </c>
      <c r="F982" s="13">
        <f>INDEX($R$3:$T$335,MATCH(Debt[[#This Row],[DistrictNumber]],$R$3:$R$335,0),3)</f>
        <v>0</v>
      </c>
      <c r="G982" s="9">
        <f t="shared" si="90"/>
        <v>0</v>
      </c>
      <c r="H982" s="11">
        <v>1.02</v>
      </c>
      <c r="I982" s="12" cm="1">
        <f t="array" ref="I982">INDEX(Debt[],MATCH(Debt[[#This Row],[Base Year]]&amp;Debt[[#This Row],[DistrictNumber]],Debt[[Fiscal Year]:[Fiscal Year]]&amp;Debt[[DistrictNumber]:[DistrictNumber]],0),9)*$H982</f>
        <v>0</v>
      </c>
      <c r="J982" s="15">
        <f>IF(Debt[[#This Row],[Unadjusted Maximum Revenue]]/(Debt[[#This Row],[Proposed Taxable Valuation]]/1000)&gt;Debt[[#This Row],[Max Debt RATE]],Debt[[#This Row],[Max Debt RATE]],Debt[[#This Row],[Unadjusted Maximum Revenue]]/(Debt[[#This Row],[Proposed Taxable Valuation]]/1000))</f>
        <v>0</v>
      </c>
      <c r="K982" s="26">
        <f>ROUND(Debt[[#This Row],[Proposed Taxable Valuation]]/1000*Debt[[#This Row],[Adjusted Rate]],0)</f>
        <v>0</v>
      </c>
      <c r="L982" s="19">
        <f t="shared" si="88"/>
        <v>0</v>
      </c>
      <c r="M982" s="17">
        <f t="shared" si="91"/>
        <v>0</v>
      </c>
      <c r="N982">
        <v>445271002.33748192</v>
      </c>
      <c r="O982">
        <f>INDEX($R$3:$T$335,MATCH(Debt[[#This Row],[DistrictNumber]],$R$3:$R$335,0),3)</f>
        <v>0</v>
      </c>
      <c r="P982" s="9">
        <f t="shared" si="89"/>
        <v>0</v>
      </c>
    </row>
    <row r="983" spans="1:16" x14ac:dyDescent="0.35">
      <c r="A983" s="13">
        <v>2029</v>
      </c>
      <c r="B983" s="13">
        <f t="shared" si="87"/>
        <v>2028</v>
      </c>
      <c r="C983" t="s">
        <v>4</v>
      </c>
      <c r="D983" t="s">
        <v>5</v>
      </c>
      <c r="E983" s="25">
        <v>1524242683.3561926</v>
      </c>
      <c r="F983" s="13">
        <f>INDEX($R$3:$T$335,MATCH(Debt[[#This Row],[DistrictNumber]],$R$3:$R$335,0),3)</f>
        <v>4.05</v>
      </c>
      <c r="G983" s="9">
        <f t="shared" si="90"/>
        <v>6173182.8675925797</v>
      </c>
      <c r="H983" s="11">
        <v>1.02</v>
      </c>
      <c r="I983" s="12" cm="1">
        <f t="array" ref="I983">INDEX(Debt[],MATCH(Debt[[#This Row],[Base Year]]&amp;Debt[[#This Row],[DistrictNumber]],Debt[[Fiscal Year]:[Fiscal Year]]&amp;Debt[[DistrictNumber]:[DistrictNumber]],0),9)*$H983</f>
        <v>3386580.7994819209</v>
      </c>
      <c r="J983" s="15">
        <f>IF(Debt[[#This Row],[Unadjusted Maximum Revenue]]/(Debt[[#This Row],[Proposed Taxable Valuation]]/1000)&gt;Debt[[#This Row],[Max Debt RATE]],Debt[[#This Row],[Max Debt RATE]],Debt[[#This Row],[Unadjusted Maximum Revenue]]/(Debt[[#This Row],[Proposed Taxable Valuation]]/1000))</f>
        <v>2.2218120752432227</v>
      </c>
      <c r="K983" s="26">
        <f>ROUND(Debt[[#This Row],[Proposed Taxable Valuation]]/1000*Debt[[#This Row],[Adjusted Rate]],0)</f>
        <v>3386581</v>
      </c>
      <c r="L983" s="19">
        <f t="shared" si="88"/>
        <v>-2786602.0681106588</v>
      </c>
      <c r="M983" s="17">
        <f t="shared" si="91"/>
        <v>-1.8281879247567772</v>
      </c>
      <c r="N983">
        <v>1041837756.3604722</v>
      </c>
      <c r="O983">
        <f>INDEX($R$3:$T$335,MATCH(Debt[[#This Row],[DistrictNumber]],$R$3:$R$335,0),3)</f>
        <v>4.05</v>
      </c>
      <c r="P983" s="9">
        <f t="shared" si="89"/>
        <v>4219442.9132599123</v>
      </c>
    </row>
    <row r="984" spans="1:16" x14ac:dyDescent="0.35">
      <c r="A984" s="13">
        <v>2029</v>
      </c>
      <c r="B984" s="13">
        <f t="shared" si="87"/>
        <v>2028</v>
      </c>
      <c r="C984" t="s">
        <v>6</v>
      </c>
      <c r="D984" t="s">
        <v>7</v>
      </c>
      <c r="E984" s="25">
        <v>682821388.07177293</v>
      </c>
      <c r="F984" s="13">
        <f>INDEX($R$3:$T$335,MATCH(Debt[[#This Row],[DistrictNumber]],$R$3:$R$335,0),3)</f>
        <v>0</v>
      </c>
      <c r="G984" s="9">
        <f t="shared" si="90"/>
        <v>0</v>
      </c>
      <c r="H984" s="11">
        <v>1.02</v>
      </c>
      <c r="I984" s="12" cm="1">
        <f t="array" ref="I984">INDEX(Debt[],MATCH(Debt[[#This Row],[Base Year]]&amp;Debt[[#This Row],[DistrictNumber]],Debt[[Fiscal Year]:[Fiscal Year]]&amp;Debt[[DistrictNumber]:[DistrictNumber]],0),9)*$H984</f>
        <v>0</v>
      </c>
      <c r="J984" s="15">
        <f>IF(Debt[[#This Row],[Unadjusted Maximum Revenue]]/(Debt[[#This Row],[Proposed Taxable Valuation]]/1000)&gt;Debt[[#This Row],[Max Debt RATE]],Debt[[#This Row],[Max Debt RATE]],Debt[[#This Row],[Unadjusted Maximum Revenue]]/(Debt[[#This Row],[Proposed Taxable Valuation]]/1000))</f>
        <v>0</v>
      </c>
      <c r="K984" s="26">
        <f>ROUND(Debt[[#This Row],[Proposed Taxable Valuation]]/1000*Debt[[#This Row],[Adjusted Rate]],0)</f>
        <v>0</v>
      </c>
      <c r="L984" s="19">
        <f t="shared" si="88"/>
        <v>0</v>
      </c>
      <c r="M984" s="17">
        <f t="shared" si="91"/>
        <v>0</v>
      </c>
      <c r="N984">
        <v>589668906.47407258</v>
      </c>
      <c r="O984">
        <f>INDEX($R$3:$T$335,MATCH(Debt[[#This Row],[DistrictNumber]],$R$3:$R$335,0),3)</f>
        <v>0</v>
      </c>
      <c r="P984" s="9">
        <f t="shared" si="89"/>
        <v>0</v>
      </c>
    </row>
    <row r="985" spans="1:16" x14ac:dyDescent="0.35">
      <c r="A985" s="13">
        <v>2029</v>
      </c>
      <c r="B985" s="13">
        <f t="shared" si="87"/>
        <v>2028</v>
      </c>
      <c r="C985" t="s">
        <v>8</v>
      </c>
      <c r="D985" t="s">
        <v>9</v>
      </c>
      <c r="E985" s="25">
        <v>809998019.15301549</v>
      </c>
      <c r="F985" s="13">
        <f>INDEX($R$3:$T$335,MATCH(Debt[[#This Row],[DistrictNumber]],$R$3:$R$335,0),3)</f>
        <v>2.3148399999999998</v>
      </c>
      <c r="G985" s="9">
        <f t="shared" si="90"/>
        <v>1875015.8146561661</v>
      </c>
      <c r="H985" s="11">
        <v>1.02</v>
      </c>
      <c r="I985" s="12" cm="1">
        <f t="array" ref="I985">INDEX(Debt[],MATCH(Debt[[#This Row],[Base Year]]&amp;Debt[[#This Row],[DistrictNumber]],Debt[[Fiscal Year]:[Fiscal Year]]&amp;Debt[[DistrictNumber]:[DistrictNumber]],0),9)*$H985</f>
        <v>1574055.345783836</v>
      </c>
      <c r="J985" s="15">
        <f>IF(Debt[[#This Row],[Unadjusted Maximum Revenue]]/(Debt[[#This Row],[Proposed Taxable Valuation]]/1000)&gt;Debt[[#This Row],[Max Debt RATE]],Debt[[#This Row],[Max Debt RATE]],Debt[[#This Row],[Unadjusted Maximum Revenue]]/(Debt[[#This Row],[Proposed Taxable Valuation]]/1000))</f>
        <v>1.9432829569506436</v>
      </c>
      <c r="K985" s="26">
        <f>ROUND(Debt[[#This Row],[Proposed Taxable Valuation]]/1000*Debt[[#This Row],[Adjusted Rate]],0)</f>
        <v>1574055</v>
      </c>
      <c r="L985" s="19">
        <f t="shared" si="88"/>
        <v>-300960.46887233015</v>
      </c>
      <c r="M985" s="17">
        <f t="shared" si="91"/>
        <v>-0.37155704304935622</v>
      </c>
      <c r="N985">
        <v>668278281.39375937</v>
      </c>
      <c r="O985">
        <f>INDEX($R$3:$T$335,MATCH(Debt[[#This Row],[DistrictNumber]],$R$3:$R$335,0),3)</f>
        <v>2.3148399999999998</v>
      </c>
      <c r="P985" s="9">
        <f t="shared" si="89"/>
        <v>1546957.2969015299</v>
      </c>
    </row>
    <row r="986" spans="1:16" x14ac:dyDescent="0.35">
      <c r="A986" s="13">
        <v>2029</v>
      </c>
      <c r="B986" s="13">
        <f t="shared" si="87"/>
        <v>2028</v>
      </c>
      <c r="C986" t="s">
        <v>10</v>
      </c>
      <c r="D986" t="s">
        <v>11</v>
      </c>
      <c r="E986" s="25">
        <v>378956404.42760003</v>
      </c>
      <c r="F986" s="13">
        <f>INDEX($R$3:$T$335,MATCH(Debt[[#This Row],[DistrictNumber]],$R$3:$R$335,0),3)</f>
        <v>2.5147599999999999</v>
      </c>
      <c r="G986" s="9">
        <f t="shared" si="90"/>
        <v>952984.40759835148</v>
      </c>
      <c r="H986" s="11">
        <v>1.02</v>
      </c>
      <c r="I986" s="12" cm="1">
        <f t="array" ref="I986">INDEX(Debt[],MATCH(Debt[[#This Row],[Base Year]]&amp;Debt[[#This Row],[DistrictNumber]],Debt[[Fiscal Year]:[Fiscal Year]]&amp;Debt[[DistrictNumber]:[DistrictNumber]],0),9)*$H986</f>
        <v>688937.3280960574</v>
      </c>
      <c r="J986" s="15">
        <f>IF(Debt[[#This Row],[Unadjusted Maximum Revenue]]/(Debt[[#This Row],[Proposed Taxable Valuation]]/1000)&gt;Debt[[#This Row],[Max Debt RATE]],Debt[[#This Row],[Max Debt RATE]],Debt[[#This Row],[Unadjusted Maximum Revenue]]/(Debt[[#This Row],[Proposed Taxable Valuation]]/1000))</f>
        <v>1.8179857103528105</v>
      </c>
      <c r="K986" s="26">
        <f>ROUND(Debt[[#This Row],[Proposed Taxable Valuation]]/1000*Debt[[#This Row],[Adjusted Rate]],0)</f>
        <v>688937</v>
      </c>
      <c r="L986" s="19">
        <f t="shared" si="88"/>
        <v>-264047.07950229407</v>
      </c>
      <c r="M986" s="17">
        <f t="shared" si="91"/>
        <v>-0.69677428964718935</v>
      </c>
      <c r="N986">
        <v>287027225.40618432</v>
      </c>
      <c r="O986">
        <f>INDEX($R$3:$T$335,MATCH(Debt[[#This Row],[DistrictNumber]],$R$3:$R$335,0),3)</f>
        <v>2.5147599999999999</v>
      </c>
      <c r="P986" s="9">
        <f t="shared" si="89"/>
        <v>721804.58536245604</v>
      </c>
    </row>
    <row r="987" spans="1:16" x14ac:dyDescent="0.35">
      <c r="A987" s="13">
        <v>2029</v>
      </c>
      <c r="B987" s="13">
        <f t="shared" si="87"/>
        <v>2028</v>
      </c>
      <c r="C987" t="s">
        <v>12</v>
      </c>
      <c r="D987" t="s">
        <v>13</v>
      </c>
      <c r="E987" s="25">
        <v>237905455.38951197</v>
      </c>
      <c r="F987" s="13">
        <f>INDEX($R$3:$T$335,MATCH(Debt[[#This Row],[DistrictNumber]],$R$3:$R$335,0),3)</f>
        <v>0</v>
      </c>
      <c r="G987" s="9">
        <f t="shared" si="90"/>
        <v>0</v>
      </c>
      <c r="H987" s="11">
        <v>1.02</v>
      </c>
      <c r="I987" s="12" cm="1">
        <f t="array" ref="I987">INDEX(Debt[],MATCH(Debt[[#This Row],[Base Year]]&amp;Debt[[#This Row],[DistrictNumber]],Debt[[Fiscal Year]:[Fiscal Year]]&amp;Debt[[DistrictNumber]:[DistrictNumber]],0),9)*$H987</f>
        <v>0</v>
      </c>
      <c r="J987" s="15">
        <f>IF(Debt[[#This Row],[Unadjusted Maximum Revenue]]/(Debt[[#This Row],[Proposed Taxable Valuation]]/1000)&gt;Debt[[#This Row],[Max Debt RATE]],Debt[[#This Row],[Max Debt RATE]],Debt[[#This Row],[Unadjusted Maximum Revenue]]/(Debt[[#This Row],[Proposed Taxable Valuation]]/1000))</f>
        <v>0</v>
      </c>
      <c r="K987" s="26">
        <f>ROUND(Debt[[#This Row],[Proposed Taxable Valuation]]/1000*Debt[[#This Row],[Adjusted Rate]],0)</f>
        <v>0</v>
      </c>
      <c r="L987" s="19">
        <f t="shared" si="88"/>
        <v>0</v>
      </c>
      <c r="M987" s="17">
        <f t="shared" si="91"/>
        <v>0</v>
      </c>
      <c r="N987">
        <v>206761526.19264647</v>
      </c>
      <c r="O987">
        <f>INDEX($R$3:$T$335,MATCH(Debt[[#This Row],[DistrictNumber]],$R$3:$R$335,0),3)</f>
        <v>0</v>
      </c>
      <c r="P987" s="9">
        <f t="shared" si="89"/>
        <v>0</v>
      </c>
    </row>
    <row r="988" spans="1:16" x14ac:dyDescent="0.35">
      <c r="A988" s="13">
        <v>2029</v>
      </c>
      <c r="B988" s="13">
        <f t="shared" si="87"/>
        <v>2028</v>
      </c>
      <c r="C988" t="s">
        <v>14</v>
      </c>
      <c r="D988" t="s">
        <v>15</v>
      </c>
      <c r="E988" s="25">
        <v>549805557.88629198</v>
      </c>
      <c r="F988" s="13">
        <f>INDEX($R$3:$T$335,MATCH(Debt[[#This Row],[DistrictNumber]],$R$3:$R$335,0),3)</f>
        <v>0</v>
      </c>
      <c r="G988" s="9">
        <f t="shared" si="90"/>
        <v>0</v>
      </c>
      <c r="H988" s="11">
        <v>1.02</v>
      </c>
      <c r="I988" s="12" cm="1">
        <f t="array" ref="I988">INDEX(Debt[],MATCH(Debt[[#This Row],[Base Year]]&amp;Debt[[#This Row],[DistrictNumber]],Debt[[Fiscal Year]:[Fiscal Year]]&amp;Debt[[DistrictNumber]:[DistrictNumber]],0),9)*$H988</f>
        <v>0</v>
      </c>
      <c r="J988" s="15">
        <f>IF(Debt[[#This Row],[Unadjusted Maximum Revenue]]/(Debt[[#This Row],[Proposed Taxable Valuation]]/1000)&gt;Debt[[#This Row],[Max Debt RATE]],Debt[[#This Row],[Max Debt RATE]],Debt[[#This Row],[Unadjusted Maximum Revenue]]/(Debt[[#This Row],[Proposed Taxable Valuation]]/1000))</f>
        <v>0</v>
      </c>
      <c r="K988" s="26">
        <f>ROUND(Debt[[#This Row],[Proposed Taxable Valuation]]/1000*Debt[[#This Row],[Adjusted Rate]],0)</f>
        <v>0</v>
      </c>
      <c r="L988" s="19">
        <f t="shared" si="88"/>
        <v>0</v>
      </c>
      <c r="M988" s="17">
        <f t="shared" si="91"/>
        <v>0</v>
      </c>
      <c r="N988">
        <v>414664114.45311576</v>
      </c>
      <c r="O988">
        <f>INDEX($R$3:$T$335,MATCH(Debt[[#This Row],[DistrictNumber]],$R$3:$R$335,0),3)</f>
        <v>0</v>
      </c>
      <c r="P988" s="9">
        <f t="shared" si="89"/>
        <v>0</v>
      </c>
    </row>
    <row r="989" spans="1:16" x14ac:dyDescent="0.35">
      <c r="A989" s="13">
        <v>2029</v>
      </c>
      <c r="B989" s="13">
        <f t="shared" si="87"/>
        <v>2028</v>
      </c>
      <c r="C989" t="s">
        <v>16</v>
      </c>
      <c r="D989" t="s">
        <v>17</v>
      </c>
      <c r="E989" s="25">
        <v>459262921.64192986</v>
      </c>
      <c r="F989" s="13">
        <f>INDEX($R$3:$T$335,MATCH(Debt[[#This Row],[DistrictNumber]],$R$3:$R$335,0),3)</f>
        <v>3.3382700000000001</v>
      </c>
      <c r="G989" s="9">
        <f t="shared" si="90"/>
        <v>1533143.6334296053</v>
      </c>
      <c r="H989" s="11">
        <v>1.02</v>
      </c>
      <c r="I989" s="12" cm="1">
        <f t="array" ref="I989">INDEX(Debt[],MATCH(Debt[[#This Row],[Base Year]]&amp;Debt[[#This Row],[DistrictNumber]],Debt[[Fiscal Year]:[Fiscal Year]]&amp;Debt[[DistrictNumber]:[DistrictNumber]],0),9)*$H989</f>
        <v>991023.04503532685</v>
      </c>
      <c r="J989" s="15">
        <f>IF(Debt[[#This Row],[Unadjusted Maximum Revenue]]/(Debt[[#This Row],[Proposed Taxable Valuation]]/1000)&gt;Debt[[#This Row],[Max Debt RATE]],Debt[[#This Row],[Max Debt RATE]],Debt[[#This Row],[Unadjusted Maximum Revenue]]/(Debt[[#This Row],[Proposed Taxable Valuation]]/1000))</f>
        <v>2.1578555514394222</v>
      </c>
      <c r="K989" s="26">
        <f>ROUND(Debt[[#This Row],[Proposed Taxable Valuation]]/1000*Debt[[#This Row],[Adjusted Rate]],0)</f>
        <v>991023</v>
      </c>
      <c r="L989" s="19">
        <f t="shared" si="88"/>
        <v>-542120.58839427843</v>
      </c>
      <c r="M989" s="17">
        <f t="shared" si="91"/>
        <v>-1.1804144485605779</v>
      </c>
      <c r="N989">
        <v>311310418.43380499</v>
      </c>
      <c r="O989">
        <f>INDEX($R$3:$T$335,MATCH(Debt[[#This Row],[DistrictNumber]],$R$3:$R$335,0),3)</f>
        <v>3.3382700000000001</v>
      </c>
      <c r="P989" s="9">
        <f t="shared" si="89"/>
        <v>1039238.2305450182</v>
      </c>
    </row>
    <row r="990" spans="1:16" x14ac:dyDescent="0.35">
      <c r="A990" s="13">
        <v>2029</v>
      </c>
      <c r="B990" s="13">
        <f t="shared" si="87"/>
        <v>2028</v>
      </c>
      <c r="C990" t="s">
        <v>18</v>
      </c>
      <c r="D990" t="s">
        <v>19</v>
      </c>
      <c r="E990" s="25">
        <v>206633641.37053102</v>
      </c>
      <c r="F990" s="13">
        <f>INDEX($R$3:$T$335,MATCH(Debt[[#This Row],[DistrictNumber]],$R$3:$R$335,0),3)</f>
        <v>0</v>
      </c>
      <c r="G990" s="9">
        <f t="shared" si="90"/>
        <v>0</v>
      </c>
      <c r="H990" s="11">
        <v>1.02</v>
      </c>
      <c r="I990" s="12" cm="1">
        <f t="array" ref="I990">INDEX(Debt[],MATCH(Debt[[#This Row],[Base Year]]&amp;Debt[[#This Row],[DistrictNumber]],Debt[[Fiscal Year]:[Fiscal Year]]&amp;Debt[[DistrictNumber]:[DistrictNumber]],0),9)*$H990</f>
        <v>0</v>
      </c>
      <c r="J990" s="15">
        <f>IF(Debt[[#This Row],[Unadjusted Maximum Revenue]]/(Debt[[#This Row],[Proposed Taxable Valuation]]/1000)&gt;Debt[[#This Row],[Max Debt RATE]],Debt[[#This Row],[Max Debt RATE]],Debt[[#This Row],[Unadjusted Maximum Revenue]]/(Debt[[#This Row],[Proposed Taxable Valuation]]/1000))</f>
        <v>0</v>
      </c>
      <c r="K990" s="26">
        <f>ROUND(Debt[[#This Row],[Proposed Taxable Valuation]]/1000*Debt[[#This Row],[Adjusted Rate]],0)</f>
        <v>0</v>
      </c>
      <c r="L990" s="19">
        <f t="shared" si="88"/>
        <v>0</v>
      </c>
      <c r="M990" s="17">
        <f t="shared" si="91"/>
        <v>0</v>
      </c>
      <c r="N990">
        <v>180236507.36837849</v>
      </c>
      <c r="O990">
        <f>INDEX($R$3:$T$335,MATCH(Debt[[#This Row],[DistrictNumber]],$R$3:$R$335,0),3)</f>
        <v>0</v>
      </c>
      <c r="P990" s="9">
        <f t="shared" si="89"/>
        <v>0</v>
      </c>
    </row>
    <row r="991" spans="1:16" x14ac:dyDescent="0.35">
      <c r="A991" s="13">
        <v>2029</v>
      </c>
      <c r="B991" s="13">
        <f t="shared" si="87"/>
        <v>2028</v>
      </c>
      <c r="C991" t="s">
        <v>20</v>
      </c>
      <c r="D991" t="s">
        <v>21</v>
      </c>
      <c r="E991" s="25">
        <v>1614404864.2789414</v>
      </c>
      <c r="F991" s="13">
        <f>INDEX($R$3:$T$335,MATCH(Debt[[#This Row],[DistrictNumber]],$R$3:$R$335,0),3)</f>
        <v>0</v>
      </c>
      <c r="G991" s="9">
        <f t="shared" si="90"/>
        <v>0</v>
      </c>
      <c r="H991" s="11">
        <v>1.02</v>
      </c>
      <c r="I991" s="12" cm="1">
        <f t="array" ref="I991">INDEX(Debt[],MATCH(Debt[[#This Row],[Base Year]]&amp;Debt[[#This Row],[DistrictNumber]],Debt[[Fiscal Year]:[Fiscal Year]]&amp;Debt[[DistrictNumber]:[DistrictNumber]],0),9)*$H991</f>
        <v>0</v>
      </c>
      <c r="J991" s="15">
        <f>IF(Debt[[#This Row],[Unadjusted Maximum Revenue]]/(Debt[[#This Row],[Proposed Taxable Valuation]]/1000)&gt;Debt[[#This Row],[Max Debt RATE]],Debt[[#This Row],[Max Debt RATE]],Debt[[#This Row],[Unadjusted Maximum Revenue]]/(Debt[[#This Row],[Proposed Taxable Valuation]]/1000))</f>
        <v>0</v>
      </c>
      <c r="K991" s="26">
        <f>ROUND(Debt[[#This Row],[Proposed Taxable Valuation]]/1000*Debt[[#This Row],[Adjusted Rate]],0)</f>
        <v>0</v>
      </c>
      <c r="L991" s="19">
        <f t="shared" si="88"/>
        <v>0</v>
      </c>
      <c r="M991" s="17">
        <f t="shared" si="91"/>
        <v>0</v>
      </c>
      <c r="N991">
        <v>1317721926.6053541</v>
      </c>
      <c r="O991">
        <f>INDEX($R$3:$T$335,MATCH(Debt[[#This Row],[DistrictNumber]],$R$3:$R$335,0),3)</f>
        <v>0</v>
      </c>
      <c r="P991" s="9">
        <f t="shared" si="89"/>
        <v>0</v>
      </c>
    </row>
    <row r="992" spans="1:16" x14ac:dyDescent="0.35">
      <c r="A992" s="13">
        <v>2029</v>
      </c>
      <c r="B992" s="13">
        <f t="shared" si="87"/>
        <v>2028</v>
      </c>
      <c r="C992" t="s">
        <v>22</v>
      </c>
      <c r="D992" t="s">
        <v>23</v>
      </c>
      <c r="E992" s="25">
        <v>1021434818.3700837</v>
      </c>
      <c r="F992" s="13">
        <f>INDEX($R$3:$T$335,MATCH(Debt[[#This Row],[DistrictNumber]],$R$3:$R$335,0),3)</f>
        <v>0.81262000000000001</v>
      </c>
      <c r="G992" s="9">
        <f t="shared" si="90"/>
        <v>830038.36210389738</v>
      </c>
      <c r="H992" s="11">
        <v>1.02</v>
      </c>
      <c r="I992" s="12" cm="1">
        <f t="array" ref="I992">INDEX(Debt[],MATCH(Debt[[#This Row],[Base Year]]&amp;Debt[[#This Row],[DistrictNumber]],Debt[[Fiscal Year]:[Fiscal Year]]&amp;Debt[[DistrictNumber]:[DistrictNumber]],0),9)*$H992</f>
        <v>578613.67432063061</v>
      </c>
      <c r="J992" s="15">
        <f>IF(Debt[[#This Row],[Unadjusted Maximum Revenue]]/(Debt[[#This Row],[Proposed Taxable Valuation]]/1000)&gt;Debt[[#This Row],[Max Debt RATE]],Debt[[#This Row],[Max Debt RATE]],Debt[[#This Row],[Unadjusted Maximum Revenue]]/(Debt[[#This Row],[Proposed Taxable Valuation]]/1000))</f>
        <v>0.56647146143297888</v>
      </c>
      <c r="K992" s="26">
        <f>ROUND(Debt[[#This Row],[Proposed Taxable Valuation]]/1000*Debt[[#This Row],[Adjusted Rate]],0)</f>
        <v>578614</v>
      </c>
      <c r="L992" s="19">
        <f t="shared" si="88"/>
        <v>-251424.68778326677</v>
      </c>
      <c r="M992" s="17">
        <f t="shared" si="91"/>
        <v>-0.24614853856702112</v>
      </c>
      <c r="N992">
        <v>740327827.63341916</v>
      </c>
      <c r="O992">
        <f>INDEX($R$3:$T$335,MATCH(Debt[[#This Row],[DistrictNumber]],$R$3:$R$335,0),3)</f>
        <v>0.81262000000000001</v>
      </c>
      <c r="P992" s="9">
        <f t="shared" si="89"/>
        <v>601605.19929146906</v>
      </c>
    </row>
    <row r="993" spans="1:16" x14ac:dyDescent="0.35">
      <c r="A993" s="13">
        <v>2029</v>
      </c>
      <c r="B993" s="13">
        <f t="shared" si="87"/>
        <v>2028</v>
      </c>
      <c r="C993" t="s">
        <v>24</v>
      </c>
      <c r="D993" t="s">
        <v>25</v>
      </c>
      <c r="E993" s="25">
        <v>792180414.82304251</v>
      </c>
      <c r="F993" s="13">
        <f>INDEX($R$3:$T$335,MATCH(Debt[[#This Row],[DistrictNumber]],$R$3:$R$335,0),3)</f>
        <v>0</v>
      </c>
      <c r="G993" s="9">
        <f t="shared" si="90"/>
        <v>0</v>
      </c>
      <c r="H993" s="11">
        <v>1.02</v>
      </c>
      <c r="I993" s="12" cm="1">
        <f t="array" ref="I993">INDEX(Debt[],MATCH(Debt[[#This Row],[Base Year]]&amp;Debt[[#This Row],[DistrictNumber]],Debt[[Fiscal Year]:[Fiscal Year]]&amp;Debt[[DistrictNumber]:[DistrictNumber]],0),9)*$H993</f>
        <v>0</v>
      </c>
      <c r="J993" s="15">
        <f>IF(Debt[[#This Row],[Unadjusted Maximum Revenue]]/(Debt[[#This Row],[Proposed Taxable Valuation]]/1000)&gt;Debt[[#This Row],[Max Debt RATE]],Debt[[#This Row],[Max Debt RATE]],Debt[[#This Row],[Unadjusted Maximum Revenue]]/(Debt[[#This Row],[Proposed Taxable Valuation]]/1000))</f>
        <v>0</v>
      </c>
      <c r="K993" s="26">
        <f>ROUND(Debt[[#This Row],[Proposed Taxable Valuation]]/1000*Debt[[#This Row],[Adjusted Rate]],0)</f>
        <v>0</v>
      </c>
      <c r="L993" s="19">
        <f t="shared" si="88"/>
        <v>0</v>
      </c>
      <c r="M993" s="17">
        <f t="shared" si="91"/>
        <v>0</v>
      </c>
      <c r="N993">
        <v>657620383.35360861</v>
      </c>
      <c r="O993">
        <f>INDEX($R$3:$T$335,MATCH(Debt[[#This Row],[DistrictNumber]],$R$3:$R$335,0),3)</f>
        <v>0</v>
      </c>
      <c r="P993" s="9">
        <f t="shared" si="89"/>
        <v>0</v>
      </c>
    </row>
    <row r="994" spans="1:16" x14ac:dyDescent="0.35">
      <c r="A994" s="13">
        <v>2029</v>
      </c>
      <c r="B994" s="13">
        <f t="shared" si="87"/>
        <v>2028</v>
      </c>
      <c r="C994" t="s">
        <v>26</v>
      </c>
      <c r="D994" t="s">
        <v>27</v>
      </c>
      <c r="E994" s="25">
        <v>5530475048.99084</v>
      </c>
      <c r="F994" s="13">
        <f>INDEX($R$3:$T$335,MATCH(Debt[[#This Row],[DistrictNumber]],$R$3:$R$335,0),3)</f>
        <v>4.0470300000000003</v>
      </c>
      <c r="G994" s="9">
        <f t="shared" si="90"/>
        <v>22381998.437517401</v>
      </c>
      <c r="H994" s="11">
        <v>1.02</v>
      </c>
      <c r="I994" s="12" cm="1">
        <f t="array" ref="I994">INDEX(Debt[],MATCH(Debt[[#This Row],[Base Year]]&amp;Debt[[#This Row],[DistrictNumber]],Debt[[Fiscal Year]:[Fiscal Year]]&amp;Debt[[DistrictNumber]:[DistrictNumber]],0),9)*$H994</f>
        <v>14499430.404103283</v>
      </c>
      <c r="J994" s="15">
        <f>IF(Debt[[#This Row],[Unadjusted Maximum Revenue]]/(Debt[[#This Row],[Proposed Taxable Valuation]]/1000)&gt;Debt[[#This Row],[Max Debt RATE]],Debt[[#This Row],[Max Debt RATE]],Debt[[#This Row],[Unadjusted Maximum Revenue]]/(Debt[[#This Row],[Proposed Taxable Valuation]]/1000))</f>
        <v>2.6217332644415476</v>
      </c>
      <c r="K994" s="26">
        <f>ROUND(Debt[[#This Row],[Proposed Taxable Valuation]]/1000*Debt[[#This Row],[Adjusted Rate]],0)</f>
        <v>14499430</v>
      </c>
      <c r="L994" s="19">
        <f t="shared" si="88"/>
        <v>-7882568.033414118</v>
      </c>
      <c r="M994" s="17">
        <f t="shared" si="91"/>
        <v>-1.4252967355584527</v>
      </c>
      <c r="N994">
        <v>3746494600.0557885</v>
      </c>
      <c r="O994">
        <f>INDEX($R$3:$T$335,MATCH(Debt[[#This Row],[DistrictNumber]],$R$3:$R$335,0),3)</f>
        <v>4.0470300000000003</v>
      </c>
      <c r="P994" s="9">
        <f t="shared" si="89"/>
        <v>15162176.04126378</v>
      </c>
    </row>
    <row r="995" spans="1:16" x14ac:dyDescent="0.35">
      <c r="A995" s="13">
        <v>2029</v>
      </c>
      <c r="B995" s="13">
        <f t="shared" si="87"/>
        <v>2028</v>
      </c>
      <c r="C995" t="s">
        <v>28</v>
      </c>
      <c r="D995" t="s">
        <v>29</v>
      </c>
      <c r="E995" s="25">
        <v>830660268.54607201</v>
      </c>
      <c r="F995" s="13">
        <f>INDEX($R$3:$T$335,MATCH(Debt[[#This Row],[DistrictNumber]],$R$3:$R$335,0),3)</f>
        <v>4.0498399999999997</v>
      </c>
      <c r="G995" s="9">
        <f t="shared" si="90"/>
        <v>3364041.1819686238</v>
      </c>
      <c r="H995" s="11">
        <v>1.02</v>
      </c>
      <c r="I995" s="12" cm="1">
        <f t="array" ref="I995">INDEX(Debt[],MATCH(Debt[[#This Row],[Base Year]]&amp;Debt[[#This Row],[DistrictNumber]],Debt[[Fiscal Year]:[Fiscal Year]]&amp;Debt[[DistrictNumber]:[DistrictNumber]],0),9)*$H995</f>
        <v>2210642.3680415498</v>
      </c>
      <c r="J995" s="15">
        <f>IF(Debt[[#This Row],[Unadjusted Maximum Revenue]]/(Debt[[#This Row],[Proposed Taxable Valuation]]/1000)&gt;Debt[[#This Row],[Max Debt RATE]],Debt[[#This Row],[Max Debt RATE]],Debt[[#This Row],[Unadjusted Maximum Revenue]]/(Debt[[#This Row],[Proposed Taxable Valuation]]/1000))</f>
        <v>2.6613074583558682</v>
      </c>
      <c r="K995" s="26">
        <f>ROUND(Debt[[#This Row],[Proposed Taxable Valuation]]/1000*Debt[[#This Row],[Adjusted Rate]],0)</f>
        <v>2210642</v>
      </c>
      <c r="L995" s="19">
        <f t="shared" si="88"/>
        <v>-1153398.813927074</v>
      </c>
      <c r="M995" s="17">
        <f t="shared" si="91"/>
        <v>-1.3885325416441314</v>
      </c>
      <c r="N995">
        <v>571834446.90779221</v>
      </c>
      <c r="O995">
        <f>INDEX($R$3:$T$335,MATCH(Debt[[#This Row],[DistrictNumber]],$R$3:$R$335,0),3)</f>
        <v>4.0498399999999997</v>
      </c>
      <c r="P995" s="9">
        <f t="shared" si="89"/>
        <v>2315838.016465053</v>
      </c>
    </row>
    <row r="996" spans="1:16" x14ac:dyDescent="0.35">
      <c r="A996" s="13">
        <v>2029</v>
      </c>
      <c r="B996" s="13">
        <f t="shared" si="87"/>
        <v>2028</v>
      </c>
      <c r="C996" t="s">
        <v>30</v>
      </c>
      <c r="D996" t="s">
        <v>31</v>
      </c>
      <c r="E996" s="25">
        <v>192761667.17887297</v>
      </c>
      <c r="F996" s="13">
        <f>INDEX($R$3:$T$335,MATCH(Debt[[#This Row],[DistrictNumber]],$R$3:$R$335,0),3)</f>
        <v>0</v>
      </c>
      <c r="G996" s="9">
        <f t="shared" si="90"/>
        <v>0</v>
      </c>
      <c r="H996" s="11">
        <v>1.02</v>
      </c>
      <c r="I996" s="12" cm="1">
        <f t="array" ref="I996">INDEX(Debt[],MATCH(Debt[[#This Row],[Base Year]]&amp;Debt[[#This Row],[DistrictNumber]],Debt[[Fiscal Year]:[Fiscal Year]]&amp;Debt[[DistrictNumber]:[DistrictNumber]],0),9)*$H996</f>
        <v>0</v>
      </c>
      <c r="J996" s="15">
        <f>IF(Debt[[#This Row],[Unadjusted Maximum Revenue]]/(Debt[[#This Row],[Proposed Taxable Valuation]]/1000)&gt;Debt[[#This Row],[Max Debt RATE]],Debt[[#This Row],[Max Debt RATE]],Debt[[#This Row],[Unadjusted Maximum Revenue]]/(Debt[[#This Row],[Proposed Taxable Valuation]]/1000))</f>
        <v>0</v>
      </c>
      <c r="K996" s="26">
        <f>ROUND(Debt[[#This Row],[Proposed Taxable Valuation]]/1000*Debt[[#This Row],[Adjusted Rate]],0)</f>
        <v>0</v>
      </c>
      <c r="L996" s="19">
        <f t="shared" si="88"/>
        <v>0</v>
      </c>
      <c r="M996" s="17">
        <f t="shared" si="91"/>
        <v>0</v>
      </c>
      <c r="N996">
        <v>147774282.43899184</v>
      </c>
      <c r="O996">
        <f>INDEX($R$3:$T$335,MATCH(Debt[[#This Row],[DistrictNumber]],$R$3:$R$335,0),3)</f>
        <v>0</v>
      </c>
      <c r="P996" s="9">
        <f t="shared" si="89"/>
        <v>0</v>
      </c>
    </row>
    <row r="997" spans="1:16" x14ac:dyDescent="0.35">
      <c r="A997" s="13">
        <v>2029</v>
      </c>
      <c r="B997" s="13">
        <f t="shared" si="87"/>
        <v>2028</v>
      </c>
      <c r="C997" t="s">
        <v>32</v>
      </c>
      <c r="D997" t="s">
        <v>33</v>
      </c>
      <c r="E997" s="25">
        <v>11054125330.25469</v>
      </c>
      <c r="F997" s="13">
        <f>INDEX($R$3:$T$335,MATCH(Debt[[#This Row],[DistrictNumber]],$R$3:$R$335,0),3)</f>
        <v>2.59</v>
      </c>
      <c r="G997" s="9">
        <f t="shared" si="90"/>
        <v>28630184.605359647</v>
      </c>
      <c r="H997" s="11">
        <v>1.02</v>
      </c>
      <c r="I997" s="12" cm="1">
        <f t="array" ref="I997">INDEX(Debt[],MATCH(Debt[[#This Row],[Base Year]]&amp;Debt[[#This Row],[DistrictNumber]],Debt[[Fiscal Year]:[Fiscal Year]]&amp;Debt[[DistrictNumber]:[DistrictNumber]],0),9)*$H997</f>
        <v>16577315.497789603</v>
      </c>
      <c r="J997" s="15">
        <f>IF(Debt[[#This Row],[Unadjusted Maximum Revenue]]/(Debt[[#This Row],[Proposed Taxable Valuation]]/1000)&gt;Debt[[#This Row],[Max Debt RATE]],Debt[[#This Row],[Max Debt RATE]],Debt[[#This Row],[Unadjusted Maximum Revenue]]/(Debt[[#This Row],[Proposed Taxable Valuation]]/1000))</f>
        <v>1.4996496785157813</v>
      </c>
      <c r="K997" s="26">
        <f>ROUND(Debt[[#This Row],[Proposed Taxable Valuation]]/1000*Debt[[#This Row],[Adjusted Rate]],0)</f>
        <v>16577315</v>
      </c>
      <c r="L997" s="19">
        <f t="shared" si="88"/>
        <v>-12052869.107570045</v>
      </c>
      <c r="M997" s="17">
        <f t="shared" si="91"/>
        <v>-1.0903503214842185</v>
      </c>
      <c r="N997">
        <v>7292592530.547472</v>
      </c>
      <c r="O997">
        <f>INDEX($R$3:$T$335,MATCH(Debt[[#This Row],[DistrictNumber]],$R$3:$R$335,0),3)</f>
        <v>2.59</v>
      </c>
      <c r="P997" s="9">
        <f t="shared" si="89"/>
        <v>18887814.654117949</v>
      </c>
    </row>
    <row r="998" spans="1:16" x14ac:dyDescent="0.35">
      <c r="A998" s="13">
        <v>2029</v>
      </c>
      <c r="B998" s="13">
        <f t="shared" si="87"/>
        <v>2028</v>
      </c>
      <c r="C998" t="s">
        <v>34</v>
      </c>
      <c r="D998" t="s">
        <v>35</v>
      </c>
      <c r="E998" s="25">
        <v>531879758.04866737</v>
      </c>
      <c r="F998" s="13">
        <f>INDEX($R$3:$T$335,MATCH(Debt[[#This Row],[DistrictNumber]],$R$3:$R$335,0),3)</f>
        <v>0</v>
      </c>
      <c r="G998" s="9">
        <f t="shared" si="90"/>
        <v>0</v>
      </c>
      <c r="H998" s="11">
        <v>1.02</v>
      </c>
      <c r="I998" s="12" cm="1">
        <f t="array" ref="I998">INDEX(Debt[],MATCH(Debt[[#This Row],[Base Year]]&amp;Debt[[#This Row],[DistrictNumber]],Debt[[Fiscal Year]:[Fiscal Year]]&amp;Debt[[DistrictNumber]:[DistrictNumber]],0),9)*$H998</f>
        <v>0</v>
      </c>
      <c r="J998" s="15">
        <f>IF(Debt[[#This Row],[Unadjusted Maximum Revenue]]/(Debt[[#This Row],[Proposed Taxable Valuation]]/1000)&gt;Debt[[#This Row],[Max Debt RATE]],Debt[[#This Row],[Max Debt RATE]],Debt[[#This Row],[Unadjusted Maximum Revenue]]/(Debt[[#This Row],[Proposed Taxable Valuation]]/1000))</f>
        <v>0</v>
      </c>
      <c r="K998" s="26">
        <f>ROUND(Debt[[#This Row],[Proposed Taxable Valuation]]/1000*Debt[[#This Row],[Adjusted Rate]],0)</f>
        <v>0</v>
      </c>
      <c r="L998" s="19">
        <f t="shared" si="88"/>
        <v>0</v>
      </c>
      <c r="M998" s="17">
        <f t="shared" si="91"/>
        <v>0</v>
      </c>
      <c r="N998">
        <v>408505586.47932076</v>
      </c>
      <c r="O998">
        <f>INDEX($R$3:$T$335,MATCH(Debt[[#This Row],[DistrictNumber]],$R$3:$R$335,0),3)</f>
        <v>0</v>
      </c>
      <c r="P998" s="9">
        <f t="shared" si="89"/>
        <v>0</v>
      </c>
    </row>
    <row r="999" spans="1:16" x14ac:dyDescent="0.35">
      <c r="A999" s="13">
        <v>2029</v>
      </c>
      <c r="B999" s="13">
        <f t="shared" si="87"/>
        <v>2028</v>
      </c>
      <c r="C999" t="s">
        <v>36</v>
      </c>
      <c r="D999" t="s">
        <v>37</v>
      </c>
      <c r="E999" s="25">
        <v>400120328.62184149</v>
      </c>
      <c r="F999" s="13">
        <f>INDEX($R$3:$T$335,MATCH(Debt[[#This Row],[DistrictNumber]],$R$3:$R$335,0),3)</f>
        <v>0</v>
      </c>
      <c r="G999" s="9">
        <f t="shared" si="90"/>
        <v>0</v>
      </c>
      <c r="H999" s="11">
        <v>1.02</v>
      </c>
      <c r="I999" s="12" cm="1">
        <f t="array" ref="I999">INDEX(Debt[],MATCH(Debt[[#This Row],[Base Year]]&amp;Debt[[#This Row],[DistrictNumber]],Debt[[Fiscal Year]:[Fiscal Year]]&amp;Debt[[DistrictNumber]:[DistrictNumber]],0),9)*$H999</f>
        <v>0</v>
      </c>
      <c r="J999" s="15">
        <f>IF(Debt[[#This Row],[Unadjusted Maximum Revenue]]/(Debt[[#This Row],[Proposed Taxable Valuation]]/1000)&gt;Debt[[#This Row],[Max Debt RATE]],Debt[[#This Row],[Max Debt RATE]],Debt[[#This Row],[Unadjusted Maximum Revenue]]/(Debt[[#This Row],[Proposed Taxable Valuation]]/1000))</f>
        <v>0</v>
      </c>
      <c r="K999" s="26">
        <f>ROUND(Debt[[#This Row],[Proposed Taxable Valuation]]/1000*Debt[[#This Row],[Adjusted Rate]],0)</f>
        <v>0</v>
      </c>
      <c r="L999" s="19">
        <f t="shared" si="88"/>
        <v>0</v>
      </c>
      <c r="M999" s="17">
        <f t="shared" si="91"/>
        <v>0</v>
      </c>
      <c r="N999">
        <v>344477735.5683592</v>
      </c>
      <c r="O999">
        <f>INDEX($R$3:$T$335,MATCH(Debt[[#This Row],[DistrictNumber]],$R$3:$R$335,0),3)</f>
        <v>0</v>
      </c>
      <c r="P999" s="9">
        <f t="shared" si="89"/>
        <v>0</v>
      </c>
    </row>
    <row r="1000" spans="1:16" x14ac:dyDescent="0.35">
      <c r="A1000" s="13">
        <v>2029</v>
      </c>
      <c r="B1000" s="13">
        <f t="shared" si="87"/>
        <v>2028</v>
      </c>
      <c r="C1000" t="s">
        <v>38</v>
      </c>
      <c r="D1000" t="s">
        <v>39</v>
      </c>
      <c r="E1000" s="25">
        <v>870394658.029562</v>
      </c>
      <c r="F1000" s="13">
        <f>INDEX($R$3:$T$335,MATCH(Debt[[#This Row],[DistrictNumber]],$R$3:$R$335,0),3)</f>
        <v>2.29765</v>
      </c>
      <c r="G1000" s="9">
        <f t="shared" si="90"/>
        <v>1999862.2860216231</v>
      </c>
      <c r="H1000" s="11">
        <v>1.02</v>
      </c>
      <c r="I1000" s="12" cm="1">
        <f t="array" ref="I1000">INDEX(Debt[],MATCH(Debt[[#This Row],[Base Year]]&amp;Debt[[#This Row],[DistrictNumber]],Debt[[Fiscal Year]:[Fiscal Year]]&amp;Debt[[DistrictNumber]:[DistrictNumber]],0),9)*$H1000</f>
        <v>1511890.7396590249</v>
      </c>
      <c r="J1000" s="15">
        <f>IF(Debt[[#This Row],[Unadjusted Maximum Revenue]]/(Debt[[#This Row],[Proposed Taxable Valuation]]/1000)&gt;Debt[[#This Row],[Max Debt RATE]],Debt[[#This Row],[Max Debt RATE]],Debt[[#This Row],[Unadjusted Maximum Revenue]]/(Debt[[#This Row],[Proposed Taxable Valuation]]/1000))</f>
        <v>1.7370174847829492</v>
      </c>
      <c r="K1000" s="26">
        <f>ROUND(Debt[[#This Row],[Proposed Taxable Valuation]]/1000*Debt[[#This Row],[Adjusted Rate]],0)</f>
        <v>1511891</v>
      </c>
      <c r="L1000" s="19">
        <f t="shared" si="88"/>
        <v>-487971.54636259819</v>
      </c>
      <c r="M1000" s="17">
        <f t="shared" si="91"/>
        <v>-0.56063251521705082</v>
      </c>
      <c r="N1000">
        <v>672526491.11804545</v>
      </c>
      <c r="O1000">
        <f>INDEX($R$3:$T$335,MATCH(Debt[[#This Row],[DistrictNumber]],$R$3:$R$335,0),3)</f>
        <v>2.29765</v>
      </c>
      <c r="P1000" s="9">
        <f t="shared" si="89"/>
        <v>1545230.4923173771</v>
      </c>
    </row>
    <row r="1001" spans="1:16" x14ac:dyDescent="0.35">
      <c r="A1001" s="13">
        <v>2029</v>
      </c>
      <c r="B1001" s="13">
        <f t="shared" si="87"/>
        <v>2028</v>
      </c>
      <c r="C1001" t="s">
        <v>40</v>
      </c>
      <c r="D1001" t="s">
        <v>41</v>
      </c>
      <c r="E1001" s="25">
        <v>532969855.20907903</v>
      </c>
      <c r="F1001" s="13">
        <f>INDEX($R$3:$T$335,MATCH(Debt[[#This Row],[DistrictNumber]],$R$3:$R$335,0),3)</f>
        <v>1.5046600000000001</v>
      </c>
      <c r="G1001" s="9">
        <f t="shared" si="90"/>
        <v>801938.42233889282</v>
      </c>
      <c r="H1001" s="11">
        <v>1.02</v>
      </c>
      <c r="I1001" s="12" cm="1">
        <f t="array" ref="I1001">INDEX(Debt[],MATCH(Debt[[#This Row],[Base Year]]&amp;Debt[[#This Row],[DistrictNumber]],Debt[[Fiscal Year]:[Fiscal Year]]&amp;Debt[[DistrictNumber]:[DistrictNumber]],0),9)*$H1001</f>
        <v>610408.9811347496</v>
      </c>
      <c r="J1001" s="15">
        <f>IF(Debt[[#This Row],[Unadjusted Maximum Revenue]]/(Debt[[#This Row],[Proposed Taxable Valuation]]/1000)&gt;Debt[[#This Row],[Max Debt RATE]],Debt[[#This Row],[Max Debt RATE]],Debt[[#This Row],[Unadjusted Maximum Revenue]]/(Debt[[#This Row],[Proposed Taxable Valuation]]/1000))</f>
        <v>1.1452973843995211</v>
      </c>
      <c r="K1001" s="26">
        <f>ROUND(Debt[[#This Row],[Proposed Taxable Valuation]]/1000*Debt[[#This Row],[Adjusted Rate]],0)</f>
        <v>610409</v>
      </c>
      <c r="L1001" s="19">
        <f t="shared" si="88"/>
        <v>-191529.44120414322</v>
      </c>
      <c r="M1001" s="17">
        <f t="shared" si="91"/>
        <v>-0.359362615600479</v>
      </c>
      <c r="N1001">
        <v>453863877.28849715</v>
      </c>
      <c r="O1001">
        <f>INDEX($R$3:$T$335,MATCH(Debt[[#This Row],[DistrictNumber]],$R$3:$R$335,0),3)</f>
        <v>1.5046600000000001</v>
      </c>
      <c r="P1001" s="9">
        <f t="shared" si="89"/>
        <v>682910.82160091016</v>
      </c>
    </row>
    <row r="1002" spans="1:16" x14ac:dyDescent="0.35">
      <c r="A1002" s="13">
        <v>2029</v>
      </c>
      <c r="B1002" s="13">
        <f t="shared" si="87"/>
        <v>2028</v>
      </c>
      <c r="C1002" t="s">
        <v>42</v>
      </c>
      <c r="D1002" t="s">
        <v>43</v>
      </c>
      <c r="E1002" s="25">
        <v>1235791694.3127701</v>
      </c>
      <c r="F1002" s="13">
        <f>INDEX($R$3:$T$335,MATCH(Debt[[#This Row],[DistrictNumber]],$R$3:$R$335,0),3)</f>
        <v>3.5121699999999998</v>
      </c>
      <c r="G1002" s="9">
        <f t="shared" si="90"/>
        <v>4340310.5150144817</v>
      </c>
      <c r="H1002" s="11">
        <v>1.02</v>
      </c>
      <c r="I1002" s="12" cm="1">
        <f t="array" ref="I1002">INDEX(Debt[],MATCH(Debt[[#This Row],[Base Year]]&amp;Debt[[#This Row],[DistrictNumber]],Debt[[Fiscal Year]:[Fiscal Year]]&amp;Debt[[DistrictNumber]:[DistrictNumber]],0),9)*$H1002</f>
        <v>2563525.9990196591</v>
      </c>
      <c r="J1002" s="15">
        <f>IF(Debt[[#This Row],[Unadjusted Maximum Revenue]]/(Debt[[#This Row],[Proposed Taxable Valuation]]/1000)&gt;Debt[[#This Row],[Max Debt RATE]],Debt[[#This Row],[Max Debt RATE]],Debt[[#This Row],[Unadjusted Maximum Revenue]]/(Debt[[#This Row],[Proposed Taxable Valuation]]/1000))</f>
        <v>2.0743997639871243</v>
      </c>
      <c r="K1002" s="26">
        <f>ROUND(Debt[[#This Row],[Proposed Taxable Valuation]]/1000*Debt[[#This Row],[Adjusted Rate]],0)</f>
        <v>2563526</v>
      </c>
      <c r="L1002" s="19">
        <f t="shared" si="88"/>
        <v>-1776784.5159948226</v>
      </c>
      <c r="M1002" s="17">
        <f t="shared" si="91"/>
        <v>-1.4377702360128755</v>
      </c>
      <c r="N1002">
        <v>854219628.77393675</v>
      </c>
      <c r="O1002">
        <f>INDEX($R$3:$T$335,MATCH(Debt[[#This Row],[DistrictNumber]],$R$3:$R$335,0),3)</f>
        <v>3.5121699999999998</v>
      </c>
      <c r="P1002" s="9">
        <f t="shared" si="89"/>
        <v>3000164.5535909575</v>
      </c>
    </row>
    <row r="1003" spans="1:16" x14ac:dyDescent="0.35">
      <c r="A1003" s="13">
        <v>2029</v>
      </c>
      <c r="B1003" s="13">
        <f t="shared" si="87"/>
        <v>2028</v>
      </c>
      <c r="C1003" t="s">
        <v>44</v>
      </c>
      <c r="D1003" t="s">
        <v>45</v>
      </c>
      <c r="E1003" s="25">
        <v>220719840.52489376</v>
      </c>
      <c r="F1003" s="13">
        <f>INDEX($R$3:$T$335,MATCH(Debt[[#This Row],[DistrictNumber]],$R$3:$R$335,0),3)</f>
        <v>3.2291400000000001</v>
      </c>
      <c r="G1003" s="9">
        <f t="shared" si="90"/>
        <v>712735.26583255548</v>
      </c>
      <c r="H1003" s="11">
        <v>1.02</v>
      </c>
      <c r="I1003" s="12" cm="1">
        <f t="array" ref="I1003">INDEX(Debt[],MATCH(Debt[[#This Row],[Base Year]]&amp;Debt[[#This Row],[DistrictNumber]],Debt[[Fiscal Year]:[Fiscal Year]]&amp;Debt[[DistrictNumber]:[DistrictNumber]],0),9)*$H1003</f>
        <v>490276.97804095206</v>
      </c>
      <c r="J1003" s="15">
        <f>IF(Debt[[#This Row],[Unadjusted Maximum Revenue]]/(Debt[[#This Row],[Proposed Taxable Valuation]]/1000)&gt;Debt[[#This Row],[Max Debt RATE]],Debt[[#This Row],[Max Debt RATE]],Debt[[#This Row],[Unadjusted Maximum Revenue]]/(Debt[[#This Row],[Proposed Taxable Valuation]]/1000))</f>
        <v>2.2212637381171745</v>
      </c>
      <c r="K1003" s="26">
        <f>ROUND(Debt[[#This Row],[Proposed Taxable Valuation]]/1000*Debt[[#This Row],[Adjusted Rate]],0)</f>
        <v>490277</v>
      </c>
      <c r="L1003" s="19">
        <f t="shared" si="88"/>
        <v>-222458.28779160342</v>
      </c>
      <c r="M1003" s="17">
        <f t="shared" si="91"/>
        <v>-1.0078762618828256</v>
      </c>
      <c r="N1003">
        <v>159250285.898238</v>
      </c>
      <c r="O1003">
        <f>INDEX($R$3:$T$335,MATCH(Debt[[#This Row],[DistrictNumber]],$R$3:$R$335,0),3)</f>
        <v>3.2291400000000001</v>
      </c>
      <c r="P1003" s="9">
        <f t="shared" si="89"/>
        <v>514241.46820543631</v>
      </c>
    </row>
    <row r="1004" spans="1:16" x14ac:dyDescent="0.35">
      <c r="A1004" s="13">
        <v>2029</v>
      </c>
      <c r="B1004" s="13">
        <f t="shared" si="87"/>
        <v>2028</v>
      </c>
      <c r="C1004" t="s">
        <v>46</v>
      </c>
      <c r="D1004" t="s">
        <v>47</v>
      </c>
      <c r="E1004" s="25">
        <v>441594139.11444706</v>
      </c>
      <c r="F1004" s="13">
        <f>INDEX($R$3:$T$335,MATCH(Debt[[#This Row],[DistrictNumber]],$R$3:$R$335,0),3)</f>
        <v>0</v>
      </c>
      <c r="G1004" s="9">
        <f t="shared" si="90"/>
        <v>0</v>
      </c>
      <c r="H1004" s="11">
        <v>1.02</v>
      </c>
      <c r="I1004" s="12" cm="1">
        <f t="array" ref="I1004">INDEX(Debt[],MATCH(Debt[[#This Row],[Base Year]]&amp;Debt[[#This Row],[DistrictNumber]],Debt[[Fiscal Year]:[Fiscal Year]]&amp;Debt[[DistrictNumber]:[DistrictNumber]],0),9)*$H1004</f>
        <v>0</v>
      </c>
      <c r="J1004" s="15">
        <f>IF(Debt[[#This Row],[Unadjusted Maximum Revenue]]/(Debt[[#This Row],[Proposed Taxable Valuation]]/1000)&gt;Debt[[#This Row],[Max Debt RATE]],Debt[[#This Row],[Max Debt RATE]],Debt[[#This Row],[Unadjusted Maximum Revenue]]/(Debt[[#This Row],[Proposed Taxable Valuation]]/1000))</f>
        <v>0</v>
      </c>
      <c r="K1004" s="26">
        <f>ROUND(Debt[[#This Row],[Proposed Taxable Valuation]]/1000*Debt[[#This Row],[Adjusted Rate]],0)</f>
        <v>0</v>
      </c>
      <c r="L1004" s="19">
        <f t="shared" si="88"/>
        <v>0</v>
      </c>
      <c r="M1004" s="17">
        <f t="shared" si="91"/>
        <v>0</v>
      </c>
      <c r="N1004">
        <v>366253312.60833472</v>
      </c>
      <c r="O1004">
        <f>INDEX($R$3:$T$335,MATCH(Debt[[#This Row],[DistrictNumber]],$R$3:$R$335,0),3)</f>
        <v>0</v>
      </c>
      <c r="P1004" s="9">
        <f t="shared" si="89"/>
        <v>0</v>
      </c>
    </row>
    <row r="1005" spans="1:16" x14ac:dyDescent="0.35">
      <c r="A1005" s="13">
        <v>2029</v>
      </c>
      <c r="B1005" s="13">
        <f t="shared" si="87"/>
        <v>2028</v>
      </c>
      <c r="C1005" t="s">
        <v>48</v>
      </c>
      <c r="D1005" t="s">
        <v>49</v>
      </c>
      <c r="E1005" s="25">
        <v>411360535.04729491</v>
      </c>
      <c r="F1005" s="13">
        <f>INDEX($R$3:$T$335,MATCH(Debt[[#This Row],[DistrictNumber]],$R$3:$R$335,0),3)</f>
        <v>0</v>
      </c>
      <c r="G1005" s="9">
        <f t="shared" si="90"/>
        <v>0</v>
      </c>
      <c r="H1005" s="11">
        <v>1.02</v>
      </c>
      <c r="I1005" s="12" cm="1">
        <f t="array" ref="I1005">INDEX(Debt[],MATCH(Debt[[#This Row],[Base Year]]&amp;Debt[[#This Row],[DistrictNumber]],Debt[[Fiscal Year]:[Fiscal Year]]&amp;Debt[[DistrictNumber]:[DistrictNumber]],0),9)*$H1005</f>
        <v>0</v>
      </c>
      <c r="J1005" s="15">
        <f>IF(Debt[[#This Row],[Unadjusted Maximum Revenue]]/(Debt[[#This Row],[Proposed Taxable Valuation]]/1000)&gt;Debt[[#This Row],[Max Debt RATE]],Debt[[#This Row],[Max Debt RATE]],Debt[[#This Row],[Unadjusted Maximum Revenue]]/(Debt[[#This Row],[Proposed Taxable Valuation]]/1000))</f>
        <v>0</v>
      </c>
      <c r="K1005" s="26">
        <f>ROUND(Debt[[#This Row],[Proposed Taxable Valuation]]/1000*Debt[[#This Row],[Adjusted Rate]],0)</f>
        <v>0</v>
      </c>
      <c r="L1005" s="19">
        <f t="shared" si="88"/>
        <v>0</v>
      </c>
      <c r="M1005" s="17">
        <f t="shared" si="91"/>
        <v>0</v>
      </c>
      <c r="N1005">
        <v>350682765.50027734</v>
      </c>
      <c r="O1005">
        <f>INDEX($R$3:$T$335,MATCH(Debt[[#This Row],[DistrictNumber]],$R$3:$R$335,0),3)</f>
        <v>0</v>
      </c>
      <c r="P1005" s="9">
        <f t="shared" si="89"/>
        <v>0</v>
      </c>
    </row>
    <row r="1006" spans="1:16" x14ac:dyDescent="0.35">
      <c r="A1006" s="13">
        <v>2029</v>
      </c>
      <c r="B1006" s="13">
        <f t="shared" si="87"/>
        <v>2028</v>
      </c>
      <c r="C1006" t="s">
        <v>50</v>
      </c>
      <c r="D1006" t="s">
        <v>51</v>
      </c>
      <c r="E1006" s="25">
        <v>289178262.20256537</v>
      </c>
      <c r="F1006" s="13">
        <f>INDEX($R$3:$T$335,MATCH(Debt[[#This Row],[DistrictNumber]],$R$3:$R$335,0),3)</f>
        <v>1.4805200000000001</v>
      </c>
      <c r="G1006" s="9">
        <f t="shared" si="90"/>
        <v>428134.20075614209</v>
      </c>
      <c r="H1006" s="11">
        <v>1.02</v>
      </c>
      <c r="I1006" s="12" cm="1">
        <f t="array" ref="I1006">INDEX(Debt[],MATCH(Debt[[#This Row],[Base Year]]&amp;Debt[[#This Row],[DistrictNumber]],Debt[[Fiscal Year]:[Fiscal Year]]&amp;Debt[[DistrictNumber]:[DistrictNumber]],0),9)*$H1006</f>
        <v>321577.23794635537</v>
      </c>
      <c r="J1006" s="15">
        <f>IF(Debt[[#This Row],[Unadjusted Maximum Revenue]]/(Debt[[#This Row],[Proposed Taxable Valuation]]/1000)&gt;Debt[[#This Row],[Max Debt RATE]],Debt[[#This Row],[Max Debt RATE]],Debt[[#This Row],[Unadjusted Maximum Revenue]]/(Debt[[#This Row],[Proposed Taxable Valuation]]/1000))</f>
        <v>1.1120380747052658</v>
      </c>
      <c r="K1006" s="26">
        <f>ROUND(Debt[[#This Row],[Proposed Taxable Valuation]]/1000*Debt[[#This Row],[Adjusted Rate]],0)</f>
        <v>321577</v>
      </c>
      <c r="L1006" s="19">
        <f t="shared" si="88"/>
        <v>-106556.96280978672</v>
      </c>
      <c r="M1006" s="17">
        <f t="shared" si="91"/>
        <v>-0.36848192529473422</v>
      </c>
      <c r="N1006">
        <v>224293297.43537781</v>
      </c>
      <c r="O1006">
        <f>INDEX($R$3:$T$335,MATCH(Debt[[#This Row],[DistrictNumber]],$R$3:$R$335,0),3)</f>
        <v>1.4805200000000001</v>
      </c>
      <c r="P1006" s="9">
        <f t="shared" si="89"/>
        <v>332070.71271902556</v>
      </c>
    </row>
    <row r="1007" spans="1:16" x14ac:dyDescent="0.35">
      <c r="A1007" s="13">
        <v>2029</v>
      </c>
      <c r="B1007" s="13">
        <f t="shared" si="87"/>
        <v>2028</v>
      </c>
      <c r="C1007" t="s">
        <v>52</v>
      </c>
      <c r="D1007" t="s">
        <v>53</v>
      </c>
      <c r="E1007" s="25">
        <v>569513004.88772857</v>
      </c>
      <c r="F1007" s="13">
        <f>INDEX($R$3:$T$335,MATCH(Debt[[#This Row],[DistrictNumber]],$R$3:$R$335,0),3)</f>
        <v>2.5564200000000001</v>
      </c>
      <c r="G1007" s="9">
        <f t="shared" si="90"/>
        <v>1455914.4359550872</v>
      </c>
      <c r="H1007" s="11">
        <v>1.02</v>
      </c>
      <c r="I1007" s="12" cm="1">
        <f t="array" ref="I1007">INDEX(Debt[],MATCH(Debt[[#This Row],[Base Year]]&amp;Debt[[#This Row],[DistrictNumber]],Debt[[Fiscal Year]:[Fiscal Year]]&amp;Debt[[DistrictNumber]:[DistrictNumber]],0),9)*$H1007</f>
        <v>966998.88350994838</v>
      </c>
      <c r="J1007" s="15">
        <f>IF(Debt[[#This Row],[Unadjusted Maximum Revenue]]/(Debt[[#This Row],[Proposed Taxable Valuation]]/1000)&gt;Debt[[#This Row],[Max Debt RATE]],Debt[[#This Row],[Max Debt RATE]],Debt[[#This Row],[Unadjusted Maximum Revenue]]/(Debt[[#This Row],[Proposed Taxable Valuation]]/1000))</f>
        <v>1.6979399508191713</v>
      </c>
      <c r="K1007" s="26">
        <f>ROUND(Debt[[#This Row],[Proposed Taxable Valuation]]/1000*Debt[[#This Row],[Adjusted Rate]],0)</f>
        <v>966999</v>
      </c>
      <c r="L1007" s="19">
        <f t="shared" si="88"/>
        <v>-488915.5524451388</v>
      </c>
      <c r="M1007" s="17">
        <f t="shared" si="91"/>
        <v>-0.85848004918082887</v>
      </c>
      <c r="N1007">
        <v>394873980.45370704</v>
      </c>
      <c r="O1007">
        <f>INDEX($R$3:$T$335,MATCH(Debt[[#This Row],[DistrictNumber]],$R$3:$R$335,0),3)</f>
        <v>2.5564200000000001</v>
      </c>
      <c r="P1007" s="9">
        <f t="shared" si="89"/>
        <v>1009463.7411114658</v>
      </c>
    </row>
    <row r="1008" spans="1:16" x14ac:dyDescent="0.35">
      <c r="A1008" s="13">
        <v>2029</v>
      </c>
      <c r="B1008" s="13">
        <f t="shared" si="87"/>
        <v>2028</v>
      </c>
      <c r="C1008" t="s">
        <v>54</v>
      </c>
      <c r="D1008" t="s">
        <v>55</v>
      </c>
      <c r="E1008" s="25">
        <v>490605836.06720972</v>
      </c>
      <c r="F1008" s="13">
        <f>INDEX($R$3:$T$335,MATCH(Debt[[#This Row],[DistrictNumber]],$R$3:$R$335,0),3)</f>
        <v>0</v>
      </c>
      <c r="G1008" s="9">
        <f t="shared" si="90"/>
        <v>0</v>
      </c>
      <c r="H1008" s="11">
        <v>1.02</v>
      </c>
      <c r="I1008" s="12" cm="1">
        <f t="array" ref="I1008">INDEX(Debt[],MATCH(Debt[[#This Row],[Base Year]]&amp;Debt[[#This Row],[DistrictNumber]],Debt[[Fiscal Year]:[Fiscal Year]]&amp;Debt[[DistrictNumber]:[DistrictNumber]],0),9)*$H1008</f>
        <v>0</v>
      </c>
      <c r="J1008" s="15">
        <f>IF(Debt[[#This Row],[Unadjusted Maximum Revenue]]/(Debt[[#This Row],[Proposed Taxable Valuation]]/1000)&gt;Debt[[#This Row],[Max Debt RATE]],Debt[[#This Row],[Max Debt RATE]],Debt[[#This Row],[Unadjusted Maximum Revenue]]/(Debt[[#This Row],[Proposed Taxable Valuation]]/1000))</f>
        <v>0</v>
      </c>
      <c r="K1008" s="26">
        <f>ROUND(Debt[[#This Row],[Proposed Taxable Valuation]]/1000*Debt[[#This Row],[Adjusted Rate]],0)</f>
        <v>0</v>
      </c>
      <c r="L1008" s="19">
        <f t="shared" si="88"/>
        <v>0</v>
      </c>
      <c r="M1008" s="17">
        <f t="shared" si="91"/>
        <v>0</v>
      </c>
      <c r="N1008">
        <v>405183902.14532924</v>
      </c>
      <c r="O1008">
        <f>INDEX($R$3:$T$335,MATCH(Debt[[#This Row],[DistrictNumber]],$R$3:$R$335,0),3)</f>
        <v>0</v>
      </c>
      <c r="P1008" s="9">
        <f t="shared" si="89"/>
        <v>0</v>
      </c>
    </row>
    <row r="1009" spans="1:16" x14ac:dyDescent="0.35">
      <c r="A1009" s="13">
        <v>2029</v>
      </c>
      <c r="B1009" s="13">
        <f t="shared" si="87"/>
        <v>2028</v>
      </c>
      <c r="C1009" t="s">
        <v>56</v>
      </c>
      <c r="D1009" t="s">
        <v>57</v>
      </c>
      <c r="E1009" s="25">
        <v>173168325.86238199</v>
      </c>
      <c r="F1009" s="13">
        <f>INDEX($R$3:$T$335,MATCH(Debt[[#This Row],[DistrictNumber]],$R$3:$R$335,0),3)</f>
        <v>0</v>
      </c>
      <c r="G1009" s="9">
        <f t="shared" si="90"/>
        <v>0</v>
      </c>
      <c r="H1009" s="11">
        <v>1.02</v>
      </c>
      <c r="I1009" s="12" cm="1">
        <f t="array" ref="I1009">INDEX(Debt[],MATCH(Debt[[#This Row],[Base Year]]&amp;Debt[[#This Row],[DistrictNumber]],Debt[[Fiscal Year]:[Fiscal Year]]&amp;Debt[[DistrictNumber]:[DistrictNumber]],0),9)*$H1009</f>
        <v>0</v>
      </c>
      <c r="J1009" s="15">
        <f>IF(Debt[[#This Row],[Unadjusted Maximum Revenue]]/(Debt[[#This Row],[Proposed Taxable Valuation]]/1000)&gt;Debt[[#This Row],[Max Debt RATE]],Debt[[#This Row],[Max Debt RATE]],Debt[[#This Row],[Unadjusted Maximum Revenue]]/(Debt[[#This Row],[Proposed Taxable Valuation]]/1000))</f>
        <v>0</v>
      </c>
      <c r="K1009" s="26">
        <f>ROUND(Debt[[#This Row],[Proposed Taxable Valuation]]/1000*Debt[[#This Row],[Adjusted Rate]],0)</f>
        <v>0</v>
      </c>
      <c r="L1009" s="19">
        <f t="shared" si="88"/>
        <v>0</v>
      </c>
      <c r="M1009" s="17">
        <f t="shared" si="91"/>
        <v>0</v>
      </c>
      <c r="N1009">
        <v>140581826.1533488</v>
      </c>
      <c r="O1009">
        <f>INDEX($R$3:$T$335,MATCH(Debt[[#This Row],[DistrictNumber]],$R$3:$R$335,0),3)</f>
        <v>0</v>
      </c>
      <c r="P1009" s="9">
        <f t="shared" si="89"/>
        <v>0</v>
      </c>
    </row>
    <row r="1010" spans="1:16" x14ac:dyDescent="0.35">
      <c r="A1010" s="13">
        <v>2029</v>
      </c>
      <c r="B1010" s="13">
        <f t="shared" si="87"/>
        <v>2028</v>
      </c>
      <c r="C1010" t="s">
        <v>58</v>
      </c>
      <c r="D1010" t="s">
        <v>59</v>
      </c>
      <c r="E1010" s="25">
        <v>1205937005.5829113</v>
      </c>
      <c r="F1010" s="13">
        <f>INDEX($R$3:$T$335,MATCH(Debt[[#This Row],[DistrictNumber]],$R$3:$R$335,0),3)</f>
        <v>0</v>
      </c>
      <c r="G1010" s="9">
        <f t="shared" si="90"/>
        <v>0</v>
      </c>
      <c r="H1010" s="11">
        <v>1.02</v>
      </c>
      <c r="I1010" s="12" cm="1">
        <f t="array" ref="I1010">INDEX(Debt[],MATCH(Debt[[#This Row],[Base Year]]&amp;Debt[[#This Row],[DistrictNumber]],Debt[[Fiscal Year]:[Fiscal Year]]&amp;Debt[[DistrictNumber]:[DistrictNumber]],0),9)*$H1010</f>
        <v>0</v>
      </c>
      <c r="J1010" s="15">
        <f>IF(Debt[[#This Row],[Unadjusted Maximum Revenue]]/(Debt[[#This Row],[Proposed Taxable Valuation]]/1000)&gt;Debt[[#This Row],[Max Debt RATE]],Debt[[#This Row],[Max Debt RATE]],Debt[[#This Row],[Unadjusted Maximum Revenue]]/(Debt[[#This Row],[Proposed Taxable Valuation]]/1000))</f>
        <v>0</v>
      </c>
      <c r="K1010" s="26">
        <f>ROUND(Debt[[#This Row],[Proposed Taxable Valuation]]/1000*Debt[[#This Row],[Adjusted Rate]],0)</f>
        <v>0</v>
      </c>
      <c r="L1010" s="19">
        <f t="shared" si="88"/>
        <v>0</v>
      </c>
      <c r="M1010" s="17">
        <f t="shared" si="91"/>
        <v>0</v>
      </c>
      <c r="N1010">
        <v>905413167.74830198</v>
      </c>
      <c r="O1010">
        <f>INDEX($R$3:$T$335,MATCH(Debt[[#This Row],[DistrictNumber]],$R$3:$R$335,0),3)</f>
        <v>0</v>
      </c>
      <c r="P1010" s="9">
        <f t="shared" si="89"/>
        <v>0</v>
      </c>
    </row>
    <row r="1011" spans="1:16" x14ac:dyDescent="0.35">
      <c r="A1011" s="13">
        <v>2029</v>
      </c>
      <c r="B1011" s="13">
        <f t="shared" si="87"/>
        <v>2028</v>
      </c>
      <c r="C1011" t="s">
        <v>60</v>
      </c>
      <c r="D1011" t="s">
        <v>61</v>
      </c>
      <c r="E1011" s="25">
        <v>3038048967.4396253</v>
      </c>
      <c r="F1011" s="13">
        <f>INDEX($R$3:$T$335,MATCH(Debt[[#This Row],[DistrictNumber]],$R$3:$R$335,0),3)</f>
        <v>0</v>
      </c>
      <c r="G1011" s="9">
        <f t="shared" si="90"/>
        <v>0</v>
      </c>
      <c r="H1011" s="11">
        <v>1.02</v>
      </c>
      <c r="I1011" s="12" cm="1">
        <f t="array" ref="I1011">INDEX(Debt[],MATCH(Debt[[#This Row],[Base Year]]&amp;Debt[[#This Row],[DistrictNumber]],Debt[[Fiscal Year]:[Fiscal Year]]&amp;Debt[[DistrictNumber]:[DistrictNumber]],0),9)*$H1011</f>
        <v>0</v>
      </c>
      <c r="J1011" s="15">
        <f>IF(Debt[[#This Row],[Unadjusted Maximum Revenue]]/(Debt[[#This Row],[Proposed Taxable Valuation]]/1000)&gt;Debt[[#This Row],[Max Debt RATE]],Debt[[#This Row],[Max Debt RATE]],Debt[[#This Row],[Unadjusted Maximum Revenue]]/(Debt[[#This Row],[Proposed Taxable Valuation]]/1000))</f>
        <v>0</v>
      </c>
      <c r="K1011" s="26">
        <f>ROUND(Debt[[#This Row],[Proposed Taxable Valuation]]/1000*Debt[[#This Row],[Adjusted Rate]],0)</f>
        <v>0</v>
      </c>
      <c r="L1011" s="19">
        <f t="shared" si="88"/>
        <v>0</v>
      </c>
      <c r="M1011" s="17">
        <f t="shared" si="91"/>
        <v>0</v>
      </c>
      <c r="N1011">
        <v>2098215928.1531689</v>
      </c>
      <c r="O1011">
        <f>INDEX($R$3:$T$335,MATCH(Debt[[#This Row],[DistrictNumber]],$R$3:$R$335,0),3)</f>
        <v>0</v>
      </c>
      <c r="P1011" s="9">
        <f t="shared" si="89"/>
        <v>0</v>
      </c>
    </row>
    <row r="1012" spans="1:16" x14ac:dyDescent="0.35">
      <c r="A1012" s="13">
        <v>2029</v>
      </c>
      <c r="B1012" s="13">
        <f t="shared" si="87"/>
        <v>2028</v>
      </c>
      <c r="C1012" t="s">
        <v>62</v>
      </c>
      <c r="D1012" t="s">
        <v>63</v>
      </c>
      <c r="E1012" s="25">
        <v>2012026651.130497</v>
      </c>
      <c r="F1012" s="13">
        <f>INDEX($R$3:$T$335,MATCH(Debt[[#This Row],[DistrictNumber]],$R$3:$R$335,0),3)</f>
        <v>4.05</v>
      </c>
      <c r="G1012" s="9">
        <f t="shared" si="90"/>
        <v>8148707.9370785123</v>
      </c>
      <c r="H1012" s="11">
        <v>1.02</v>
      </c>
      <c r="I1012" s="12" cm="1">
        <f t="array" ref="I1012">INDEX(Debt[],MATCH(Debt[[#This Row],[Base Year]]&amp;Debt[[#This Row],[DistrictNumber]],Debt[[Fiscal Year]:[Fiscal Year]]&amp;Debt[[DistrictNumber]:[DistrictNumber]],0),9)*$H1012</f>
        <v>4988942.5635971669</v>
      </c>
      <c r="J1012" s="15">
        <f>IF(Debt[[#This Row],[Unadjusted Maximum Revenue]]/(Debt[[#This Row],[Proposed Taxable Valuation]]/1000)&gt;Debt[[#This Row],[Max Debt RATE]],Debt[[#This Row],[Max Debt RATE]],Debt[[#This Row],[Unadjusted Maximum Revenue]]/(Debt[[#This Row],[Proposed Taxable Valuation]]/1000))</f>
        <v>2.479560874998366</v>
      </c>
      <c r="K1012" s="26">
        <f>ROUND(Debt[[#This Row],[Proposed Taxable Valuation]]/1000*Debt[[#This Row],[Adjusted Rate]],0)</f>
        <v>4988943</v>
      </c>
      <c r="L1012" s="19">
        <f t="shared" si="88"/>
        <v>-3159765.3734813454</v>
      </c>
      <c r="M1012" s="17">
        <f t="shared" si="91"/>
        <v>-1.5704391250016339</v>
      </c>
      <c r="N1012">
        <v>1463657372.096086</v>
      </c>
      <c r="O1012">
        <f>INDEX($R$3:$T$335,MATCH(Debt[[#This Row],[DistrictNumber]],$R$3:$R$335,0),3)</f>
        <v>4.05</v>
      </c>
      <c r="P1012" s="9">
        <f t="shared" si="89"/>
        <v>5927812.3569891481</v>
      </c>
    </row>
    <row r="1013" spans="1:16" x14ac:dyDescent="0.35">
      <c r="A1013" s="13">
        <v>2029</v>
      </c>
      <c r="B1013" s="13">
        <f t="shared" si="87"/>
        <v>2028</v>
      </c>
      <c r="C1013" t="s">
        <v>64</v>
      </c>
      <c r="D1013" t="s">
        <v>65</v>
      </c>
      <c r="E1013" s="25">
        <v>1251971932.8214846</v>
      </c>
      <c r="F1013" s="13">
        <f>INDEX($R$3:$T$335,MATCH(Debt[[#This Row],[DistrictNumber]],$R$3:$R$335,0),3)</f>
        <v>4.0465099999999996</v>
      </c>
      <c r="G1013" s="9">
        <f t="shared" si="90"/>
        <v>5066116.9458814645</v>
      </c>
      <c r="H1013" s="11">
        <v>1.02</v>
      </c>
      <c r="I1013" s="12" cm="1">
        <f t="array" ref="I1013">INDEX(Debt[],MATCH(Debt[[#This Row],[Base Year]]&amp;Debt[[#This Row],[DistrictNumber]],Debt[[Fiscal Year]:[Fiscal Year]]&amp;Debt[[DistrictNumber]:[DistrictNumber]],0),9)*$H1013</f>
        <v>3182022.5527134137</v>
      </c>
      <c r="J1013" s="15">
        <f>IF(Debt[[#This Row],[Unadjusted Maximum Revenue]]/(Debt[[#This Row],[Proposed Taxable Valuation]]/1000)&gt;Debt[[#This Row],[Max Debt RATE]],Debt[[#This Row],[Max Debt RATE]],Debt[[#This Row],[Unadjusted Maximum Revenue]]/(Debt[[#This Row],[Proposed Taxable Valuation]]/1000))</f>
        <v>2.5416085371357364</v>
      </c>
      <c r="K1013" s="26">
        <f>ROUND(Debt[[#This Row],[Proposed Taxable Valuation]]/1000*Debt[[#This Row],[Adjusted Rate]],0)</f>
        <v>3182023</v>
      </c>
      <c r="L1013" s="19">
        <f t="shared" si="88"/>
        <v>-1884094.3931680508</v>
      </c>
      <c r="M1013" s="17">
        <f t="shared" si="91"/>
        <v>-1.5049014628642632</v>
      </c>
      <c r="N1013">
        <v>861356474.97736299</v>
      </c>
      <c r="O1013">
        <f>INDEX($R$3:$T$335,MATCH(Debt[[#This Row],[DistrictNumber]],$R$3:$R$335,0),3)</f>
        <v>4.0465099999999996</v>
      </c>
      <c r="P1013" s="9">
        <f t="shared" si="89"/>
        <v>3485487.5895606489</v>
      </c>
    </row>
    <row r="1014" spans="1:16" x14ac:dyDescent="0.35">
      <c r="A1014" s="13">
        <v>2029</v>
      </c>
      <c r="B1014" s="13">
        <f t="shared" si="87"/>
        <v>2028</v>
      </c>
      <c r="C1014" t="s">
        <v>66</v>
      </c>
      <c r="D1014" t="s">
        <v>67</v>
      </c>
      <c r="E1014" s="25">
        <v>584964345.45173383</v>
      </c>
      <c r="F1014" s="13">
        <f>INDEX($R$3:$T$335,MATCH(Debt[[#This Row],[DistrictNumber]],$R$3:$R$335,0),3)</f>
        <v>2.6879200000000001</v>
      </c>
      <c r="G1014" s="9">
        <f t="shared" si="90"/>
        <v>1572337.3634266243</v>
      </c>
      <c r="H1014" s="11">
        <v>1.02</v>
      </c>
      <c r="I1014" s="12" cm="1">
        <f t="array" ref="I1014">INDEX(Debt[],MATCH(Debt[[#This Row],[Base Year]]&amp;Debt[[#This Row],[DistrictNumber]],Debt[[Fiscal Year]:[Fiscal Year]]&amp;Debt[[DistrictNumber]:[DistrictNumber]],0),9)*$H1014</f>
        <v>1114685.1814837889</v>
      </c>
      <c r="J1014" s="15">
        <f>IF(Debt[[#This Row],[Unadjusted Maximum Revenue]]/(Debt[[#This Row],[Proposed Taxable Valuation]]/1000)&gt;Debt[[#This Row],[Max Debt RATE]],Debt[[#This Row],[Max Debt RATE]],Debt[[#This Row],[Unadjusted Maximum Revenue]]/(Debt[[#This Row],[Proposed Taxable Valuation]]/1000))</f>
        <v>1.9055608946951845</v>
      </c>
      <c r="K1014" s="26">
        <f>ROUND(Debt[[#This Row],[Proposed Taxable Valuation]]/1000*Debt[[#This Row],[Adjusted Rate]],0)</f>
        <v>1114685</v>
      </c>
      <c r="L1014" s="19">
        <f t="shared" si="88"/>
        <v>-457652.18194283545</v>
      </c>
      <c r="M1014" s="17">
        <f t="shared" si="91"/>
        <v>-0.78235910530481556</v>
      </c>
      <c r="N1014">
        <v>445764883.56957304</v>
      </c>
      <c r="O1014">
        <f>INDEX($R$3:$T$335,MATCH(Debt[[#This Row],[DistrictNumber]],$R$3:$R$335,0),3)</f>
        <v>2.6879200000000001</v>
      </c>
      <c r="P1014" s="9">
        <f t="shared" si="89"/>
        <v>1198180.3458443268</v>
      </c>
    </row>
    <row r="1015" spans="1:16" x14ac:dyDescent="0.35">
      <c r="A1015" s="13">
        <v>2029</v>
      </c>
      <c r="B1015" s="13">
        <f t="shared" si="87"/>
        <v>2028</v>
      </c>
      <c r="C1015" t="s">
        <v>68</v>
      </c>
      <c r="D1015" t="s">
        <v>69</v>
      </c>
      <c r="E1015" s="25">
        <v>386626757.25988698</v>
      </c>
      <c r="F1015" s="13">
        <f>INDEX($R$3:$T$335,MATCH(Debt[[#This Row],[DistrictNumber]],$R$3:$R$335,0),3)</f>
        <v>2.0717699999999999</v>
      </c>
      <c r="G1015" s="9">
        <f t="shared" si="90"/>
        <v>801001.71688831609</v>
      </c>
      <c r="H1015" s="11">
        <v>1.02</v>
      </c>
      <c r="I1015" s="12" cm="1">
        <f t="array" ref="I1015">INDEX(Debt[],MATCH(Debt[[#This Row],[Base Year]]&amp;Debt[[#This Row],[DistrictNumber]],Debt[[Fiscal Year]:[Fiscal Year]]&amp;Debt[[DistrictNumber]:[DistrictNumber]],0),9)*$H1015</f>
        <v>665883.43698519631</v>
      </c>
      <c r="J1015" s="15">
        <f>IF(Debt[[#This Row],[Unadjusted Maximum Revenue]]/(Debt[[#This Row],[Proposed Taxable Valuation]]/1000)&gt;Debt[[#This Row],[Max Debt RATE]],Debt[[#This Row],[Max Debt RATE]],Debt[[#This Row],[Unadjusted Maximum Revenue]]/(Debt[[#This Row],[Proposed Taxable Valuation]]/1000))</f>
        <v>1.72229010145202</v>
      </c>
      <c r="K1015" s="26">
        <f>ROUND(Debt[[#This Row],[Proposed Taxable Valuation]]/1000*Debt[[#This Row],[Adjusted Rate]],0)</f>
        <v>665883</v>
      </c>
      <c r="L1015" s="19">
        <f t="shared" si="88"/>
        <v>-135118.27990311978</v>
      </c>
      <c r="M1015" s="17">
        <f t="shared" si="91"/>
        <v>-0.34947989854797989</v>
      </c>
      <c r="N1015">
        <v>320564677.80949724</v>
      </c>
      <c r="O1015">
        <f>INDEX($R$3:$T$335,MATCH(Debt[[#This Row],[DistrictNumber]],$R$3:$R$335,0),3)</f>
        <v>2.0717699999999999</v>
      </c>
      <c r="P1015" s="9">
        <f t="shared" si="89"/>
        <v>664136.28254538204</v>
      </c>
    </row>
    <row r="1016" spans="1:16" x14ac:dyDescent="0.35">
      <c r="A1016" s="13">
        <v>2029</v>
      </c>
      <c r="B1016" s="13">
        <f t="shared" si="87"/>
        <v>2028</v>
      </c>
      <c r="C1016" t="s">
        <v>70</v>
      </c>
      <c r="D1016" t="s">
        <v>71</v>
      </c>
      <c r="E1016" s="25">
        <v>581326003.37577546</v>
      </c>
      <c r="F1016" s="13">
        <f>INDEX($R$3:$T$335,MATCH(Debt[[#This Row],[DistrictNumber]],$R$3:$R$335,0),3)</f>
        <v>3.3463400000000001</v>
      </c>
      <c r="G1016" s="9">
        <f t="shared" si="90"/>
        <v>1945314.4581364924</v>
      </c>
      <c r="H1016" s="11">
        <v>1.02</v>
      </c>
      <c r="I1016" s="12" cm="1">
        <f t="array" ref="I1016">INDEX(Debt[],MATCH(Debt[[#This Row],[Base Year]]&amp;Debt[[#This Row],[DistrictNumber]],Debt[[Fiscal Year]:[Fiscal Year]]&amp;Debt[[DistrictNumber]:[DistrictNumber]],0),9)*$H1016</f>
        <v>1254685.0182587858</v>
      </c>
      <c r="J1016" s="15">
        <f>IF(Debt[[#This Row],[Unadjusted Maximum Revenue]]/(Debt[[#This Row],[Proposed Taxable Valuation]]/1000)&gt;Debt[[#This Row],[Max Debt RATE]],Debt[[#This Row],[Max Debt RATE]],Debt[[#This Row],[Unadjusted Maximum Revenue]]/(Debt[[#This Row],[Proposed Taxable Valuation]]/1000))</f>
        <v>2.1583156627654652</v>
      </c>
      <c r="K1016" s="26">
        <f>ROUND(Debt[[#This Row],[Proposed Taxable Valuation]]/1000*Debt[[#This Row],[Adjusted Rate]],0)</f>
        <v>1254685</v>
      </c>
      <c r="L1016" s="19">
        <f t="shared" si="88"/>
        <v>-690629.43987770658</v>
      </c>
      <c r="M1016" s="17">
        <f t="shared" si="91"/>
        <v>-1.1880243372345349</v>
      </c>
      <c r="N1016">
        <v>432492503.5357759</v>
      </c>
      <c r="O1016">
        <f>INDEX($R$3:$T$335,MATCH(Debt[[#This Row],[DistrictNumber]],$R$3:$R$335,0),3)</f>
        <v>3.3463400000000001</v>
      </c>
      <c r="P1016" s="9">
        <f t="shared" si="89"/>
        <v>1447266.9642819082</v>
      </c>
    </row>
    <row r="1017" spans="1:16" x14ac:dyDescent="0.35">
      <c r="A1017" s="13">
        <v>2029</v>
      </c>
      <c r="B1017" s="13">
        <f t="shared" si="87"/>
        <v>2028</v>
      </c>
      <c r="C1017" t="s">
        <v>72</v>
      </c>
      <c r="D1017" t="s">
        <v>73</v>
      </c>
      <c r="E1017" s="25">
        <v>1882241986.2096844</v>
      </c>
      <c r="F1017" s="13">
        <f>INDEX($R$3:$T$335,MATCH(Debt[[#This Row],[DistrictNumber]],$R$3:$R$335,0),3)</f>
        <v>0</v>
      </c>
      <c r="G1017" s="9">
        <f t="shared" si="90"/>
        <v>0</v>
      </c>
      <c r="H1017" s="11">
        <v>1.02</v>
      </c>
      <c r="I1017" s="12" cm="1">
        <f t="array" ref="I1017">INDEX(Debt[],MATCH(Debt[[#This Row],[Base Year]]&amp;Debt[[#This Row],[DistrictNumber]],Debt[[Fiscal Year]:[Fiscal Year]]&amp;Debt[[DistrictNumber]:[DistrictNumber]],0),9)*$H1017</f>
        <v>0</v>
      </c>
      <c r="J1017" s="15">
        <f>IF(Debt[[#This Row],[Unadjusted Maximum Revenue]]/(Debt[[#This Row],[Proposed Taxable Valuation]]/1000)&gt;Debt[[#This Row],[Max Debt RATE]],Debt[[#This Row],[Max Debt RATE]],Debt[[#This Row],[Unadjusted Maximum Revenue]]/(Debt[[#This Row],[Proposed Taxable Valuation]]/1000))</f>
        <v>0</v>
      </c>
      <c r="K1017" s="26">
        <f>ROUND(Debt[[#This Row],[Proposed Taxable Valuation]]/1000*Debt[[#This Row],[Adjusted Rate]],0)</f>
        <v>0</v>
      </c>
      <c r="L1017" s="19">
        <f t="shared" si="88"/>
        <v>0</v>
      </c>
      <c r="M1017" s="17">
        <f t="shared" si="91"/>
        <v>0</v>
      </c>
      <c r="N1017">
        <v>1354238380.9828405</v>
      </c>
      <c r="O1017">
        <f>INDEX($R$3:$T$335,MATCH(Debt[[#This Row],[DistrictNumber]],$R$3:$R$335,0),3)</f>
        <v>0</v>
      </c>
      <c r="P1017" s="9">
        <f t="shared" si="89"/>
        <v>0</v>
      </c>
    </row>
    <row r="1018" spans="1:16" x14ac:dyDescent="0.35">
      <c r="A1018" s="13">
        <v>2029</v>
      </c>
      <c r="B1018" s="13">
        <f t="shared" si="87"/>
        <v>2028</v>
      </c>
      <c r="C1018" t="s">
        <v>74</v>
      </c>
      <c r="D1018" t="s">
        <v>75</v>
      </c>
      <c r="E1018" s="25">
        <v>246279790.57745403</v>
      </c>
      <c r="F1018" s="13">
        <f>INDEX($R$3:$T$335,MATCH(Debt[[#This Row],[DistrictNumber]],$R$3:$R$335,0),3)</f>
        <v>0</v>
      </c>
      <c r="G1018" s="9">
        <f t="shared" si="90"/>
        <v>0</v>
      </c>
      <c r="H1018" s="11">
        <v>1.02</v>
      </c>
      <c r="I1018" s="12" cm="1">
        <f t="array" ref="I1018">INDEX(Debt[],MATCH(Debt[[#This Row],[Base Year]]&amp;Debt[[#This Row],[DistrictNumber]],Debt[[Fiscal Year]:[Fiscal Year]]&amp;Debt[[DistrictNumber]:[DistrictNumber]],0),9)*$H1018</f>
        <v>0</v>
      </c>
      <c r="J1018" s="15">
        <f>IF(Debt[[#This Row],[Unadjusted Maximum Revenue]]/(Debt[[#This Row],[Proposed Taxable Valuation]]/1000)&gt;Debt[[#This Row],[Max Debt RATE]],Debt[[#This Row],[Max Debt RATE]],Debt[[#This Row],[Unadjusted Maximum Revenue]]/(Debt[[#This Row],[Proposed Taxable Valuation]]/1000))</f>
        <v>0</v>
      </c>
      <c r="K1018" s="26">
        <f>ROUND(Debt[[#This Row],[Proposed Taxable Valuation]]/1000*Debt[[#This Row],[Adjusted Rate]],0)</f>
        <v>0</v>
      </c>
      <c r="L1018" s="19">
        <f t="shared" si="88"/>
        <v>0</v>
      </c>
      <c r="M1018" s="17">
        <f t="shared" si="91"/>
        <v>0</v>
      </c>
      <c r="N1018">
        <v>216611330.57346594</v>
      </c>
      <c r="O1018">
        <f>INDEX($R$3:$T$335,MATCH(Debt[[#This Row],[DistrictNumber]],$R$3:$R$335,0),3)</f>
        <v>0</v>
      </c>
      <c r="P1018" s="9">
        <f t="shared" si="89"/>
        <v>0</v>
      </c>
    </row>
    <row r="1019" spans="1:16" x14ac:dyDescent="0.35">
      <c r="A1019" s="13">
        <v>2029</v>
      </c>
      <c r="B1019" s="13">
        <f t="shared" si="87"/>
        <v>2028</v>
      </c>
      <c r="C1019" t="s">
        <v>76</v>
      </c>
      <c r="D1019" t="s">
        <v>77</v>
      </c>
      <c r="E1019" s="25">
        <v>302509595.47568804</v>
      </c>
      <c r="F1019" s="13">
        <f>INDEX($R$3:$T$335,MATCH(Debt[[#This Row],[DistrictNumber]],$R$3:$R$335,0),3)</f>
        <v>0</v>
      </c>
      <c r="G1019" s="9">
        <f t="shared" si="90"/>
        <v>0</v>
      </c>
      <c r="H1019" s="11">
        <v>1.02</v>
      </c>
      <c r="I1019" s="12" cm="1">
        <f t="array" ref="I1019">INDEX(Debt[],MATCH(Debt[[#This Row],[Base Year]]&amp;Debt[[#This Row],[DistrictNumber]],Debt[[Fiscal Year]:[Fiscal Year]]&amp;Debt[[DistrictNumber]:[DistrictNumber]],0),9)*$H1019</f>
        <v>0</v>
      </c>
      <c r="J1019" s="15">
        <f>IF(Debt[[#This Row],[Unadjusted Maximum Revenue]]/(Debt[[#This Row],[Proposed Taxable Valuation]]/1000)&gt;Debt[[#This Row],[Max Debt RATE]],Debt[[#This Row],[Max Debt RATE]],Debt[[#This Row],[Unadjusted Maximum Revenue]]/(Debt[[#This Row],[Proposed Taxable Valuation]]/1000))</f>
        <v>0</v>
      </c>
      <c r="K1019" s="26">
        <f>ROUND(Debt[[#This Row],[Proposed Taxable Valuation]]/1000*Debt[[#This Row],[Adjusted Rate]],0)</f>
        <v>0</v>
      </c>
      <c r="L1019" s="19">
        <f t="shared" si="88"/>
        <v>0</v>
      </c>
      <c r="M1019" s="17">
        <f t="shared" si="91"/>
        <v>0</v>
      </c>
      <c r="N1019">
        <v>242224460.28785384</v>
      </c>
      <c r="O1019">
        <f>INDEX($R$3:$T$335,MATCH(Debt[[#This Row],[DistrictNumber]],$R$3:$R$335,0),3)</f>
        <v>0</v>
      </c>
      <c r="P1019" s="9">
        <f t="shared" si="89"/>
        <v>0</v>
      </c>
    </row>
    <row r="1020" spans="1:16" x14ac:dyDescent="0.35">
      <c r="A1020" s="13">
        <v>2029</v>
      </c>
      <c r="B1020" s="13">
        <f t="shared" si="87"/>
        <v>2028</v>
      </c>
      <c r="C1020" t="s">
        <v>78</v>
      </c>
      <c r="D1020" t="s">
        <v>79</v>
      </c>
      <c r="E1020" s="25">
        <v>714930314.25774431</v>
      </c>
      <c r="F1020" s="13">
        <f>INDEX($R$3:$T$335,MATCH(Debt[[#This Row],[DistrictNumber]],$R$3:$R$335,0),3)</f>
        <v>0</v>
      </c>
      <c r="G1020" s="9">
        <f t="shared" si="90"/>
        <v>0</v>
      </c>
      <c r="H1020" s="11">
        <v>1.02</v>
      </c>
      <c r="I1020" s="12" cm="1">
        <f t="array" ref="I1020">INDEX(Debt[],MATCH(Debt[[#This Row],[Base Year]]&amp;Debt[[#This Row],[DistrictNumber]],Debt[[Fiscal Year]:[Fiscal Year]]&amp;Debt[[DistrictNumber]:[DistrictNumber]],0),9)*$H1020</f>
        <v>0</v>
      </c>
      <c r="J1020" s="15">
        <f>IF(Debt[[#This Row],[Unadjusted Maximum Revenue]]/(Debt[[#This Row],[Proposed Taxable Valuation]]/1000)&gt;Debt[[#This Row],[Max Debt RATE]],Debt[[#This Row],[Max Debt RATE]],Debt[[#This Row],[Unadjusted Maximum Revenue]]/(Debt[[#This Row],[Proposed Taxable Valuation]]/1000))</f>
        <v>0</v>
      </c>
      <c r="K1020" s="26">
        <f>ROUND(Debt[[#This Row],[Proposed Taxable Valuation]]/1000*Debt[[#This Row],[Adjusted Rate]],0)</f>
        <v>0</v>
      </c>
      <c r="L1020" s="19">
        <f t="shared" si="88"/>
        <v>0</v>
      </c>
      <c r="M1020" s="17">
        <f t="shared" si="91"/>
        <v>0</v>
      </c>
      <c r="N1020">
        <v>622552047.18141925</v>
      </c>
      <c r="O1020">
        <f>INDEX($R$3:$T$335,MATCH(Debt[[#This Row],[DistrictNumber]],$R$3:$R$335,0),3)</f>
        <v>0</v>
      </c>
      <c r="P1020" s="9">
        <f t="shared" si="89"/>
        <v>0</v>
      </c>
    </row>
    <row r="1021" spans="1:16" x14ac:dyDescent="0.35">
      <c r="A1021" s="13">
        <v>2029</v>
      </c>
      <c r="B1021" s="13">
        <f t="shared" si="87"/>
        <v>2028</v>
      </c>
      <c r="C1021" t="s">
        <v>80</v>
      </c>
      <c r="D1021" t="s">
        <v>81</v>
      </c>
      <c r="E1021" s="25">
        <v>568612183.05024195</v>
      </c>
      <c r="F1021" s="13">
        <f>INDEX($R$3:$T$335,MATCH(Debt[[#This Row],[DistrictNumber]],$R$3:$R$335,0),3)</f>
        <v>2.1451199999999999</v>
      </c>
      <c r="G1021" s="9">
        <f t="shared" si="90"/>
        <v>1219741.3661047348</v>
      </c>
      <c r="H1021" s="11">
        <v>1.02</v>
      </c>
      <c r="I1021" s="12" cm="1">
        <f t="array" ref="I1021">INDEX(Debt[],MATCH(Debt[[#This Row],[Base Year]]&amp;Debt[[#This Row],[DistrictNumber]],Debt[[Fiscal Year]:[Fiscal Year]]&amp;Debt[[DistrictNumber]:[DistrictNumber]],0),9)*$H1021</f>
        <v>927984.55541208806</v>
      </c>
      <c r="J1021" s="15">
        <f>IF(Debt[[#This Row],[Unadjusted Maximum Revenue]]/(Debt[[#This Row],[Proposed Taxable Valuation]]/1000)&gt;Debt[[#This Row],[Max Debt RATE]],Debt[[#This Row],[Max Debt RATE]],Debt[[#This Row],[Unadjusted Maximum Revenue]]/(Debt[[#This Row],[Proposed Taxable Valuation]]/1000))</f>
        <v>1.632016659287957</v>
      </c>
      <c r="K1021" s="26">
        <f>ROUND(Debt[[#This Row],[Proposed Taxable Valuation]]/1000*Debt[[#This Row],[Adjusted Rate]],0)</f>
        <v>927985</v>
      </c>
      <c r="L1021" s="19">
        <f t="shared" si="88"/>
        <v>-291756.81069264677</v>
      </c>
      <c r="M1021" s="17">
        <f t="shared" si="91"/>
        <v>-0.51310334071204289</v>
      </c>
      <c r="N1021">
        <v>420948068.45337451</v>
      </c>
      <c r="O1021">
        <f>INDEX($R$3:$T$335,MATCH(Debt[[#This Row],[DistrictNumber]],$R$3:$R$335,0),3)</f>
        <v>2.1451199999999999</v>
      </c>
      <c r="P1021" s="9">
        <f t="shared" si="89"/>
        <v>902984.12060070271</v>
      </c>
    </row>
    <row r="1022" spans="1:16" x14ac:dyDescent="0.35">
      <c r="A1022" s="13">
        <v>2029</v>
      </c>
      <c r="B1022" s="13">
        <f t="shared" si="87"/>
        <v>2028</v>
      </c>
      <c r="C1022" t="s">
        <v>82</v>
      </c>
      <c r="D1022" t="s">
        <v>83</v>
      </c>
      <c r="E1022" s="25">
        <v>282997457.15060908</v>
      </c>
      <c r="F1022" s="13">
        <f>INDEX($R$3:$T$335,MATCH(Debt[[#This Row],[DistrictNumber]],$R$3:$R$335,0),3)</f>
        <v>1.72068</v>
      </c>
      <c r="G1022" s="9">
        <f t="shared" si="90"/>
        <v>486948.06456991</v>
      </c>
      <c r="H1022" s="11">
        <v>1.02</v>
      </c>
      <c r="I1022" s="12" cm="1">
        <f t="array" ref="I1022">INDEX(Debt[],MATCH(Debt[[#This Row],[Base Year]]&amp;Debt[[#This Row],[DistrictNumber]],Debt[[Fiscal Year]:[Fiscal Year]]&amp;Debt[[DistrictNumber]:[DistrictNumber]],0),9)*$H1022</f>
        <v>375827.26572795608</v>
      </c>
      <c r="J1022" s="15">
        <f>IF(Debt[[#This Row],[Unadjusted Maximum Revenue]]/(Debt[[#This Row],[Proposed Taxable Valuation]]/1000)&gt;Debt[[#This Row],[Max Debt RATE]],Debt[[#This Row],[Max Debt RATE]],Debt[[#This Row],[Unadjusted Maximum Revenue]]/(Debt[[#This Row],[Proposed Taxable Valuation]]/1000))</f>
        <v>1.3280234724086009</v>
      </c>
      <c r="K1022" s="26">
        <f>ROUND(Debt[[#This Row],[Proposed Taxable Valuation]]/1000*Debt[[#This Row],[Adjusted Rate]],0)</f>
        <v>375827</v>
      </c>
      <c r="L1022" s="19">
        <f t="shared" si="88"/>
        <v>-111120.79884195392</v>
      </c>
      <c r="M1022" s="17">
        <f t="shared" si="91"/>
        <v>-0.39265652759139913</v>
      </c>
      <c r="N1022">
        <v>218682988.16816258</v>
      </c>
      <c r="O1022">
        <f>INDEX($R$3:$T$335,MATCH(Debt[[#This Row],[DistrictNumber]],$R$3:$R$335,0),3)</f>
        <v>1.72068</v>
      </c>
      <c r="P1022" s="9">
        <f t="shared" si="89"/>
        <v>376283.444081194</v>
      </c>
    </row>
    <row r="1023" spans="1:16" x14ac:dyDescent="0.35">
      <c r="A1023" s="13">
        <v>2029</v>
      </c>
      <c r="B1023" s="13">
        <f t="shared" si="87"/>
        <v>2028</v>
      </c>
      <c r="C1023" t="s">
        <v>84</v>
      </c>
      <c r="D1023" t="s">
        <v>85</v>
      </c>
      <c r="E1023" s="25">
        <v>929836399.21432209</v>
      </c>
      <c r="F1023" s="13">
        <f>INDEX($R$3:$T$335,MATCH(Debt[[#This Row],[DistrictNumber]],$R$3:$R$335,0),3)</f>
        <v>4.04664</v>
      </c>
      <c r="G1023" s="9">
        <f t="shared" si="90"/>
        <v>3762713.1665166444</v>
      </c>
      <c r="H1023" s="11">
        <v>1.02</v>
      </c>
      <c r="I1023" s="12" cm="1">
        <f t="array" ref="I1023">INDEX(Debt[],MATCH(Debt[[#This Row],[Base Year]]&amp;Debt[[#This Row],[DistrictNumber]],Debt[[Fiscal Year]:[Fiscal Year]]&amp;Debt[[DistrictNumber]:[DistrictNumber]],0),9)*$H1023</f>
        <v>2190887.9907217468</v>
      </c>
      <c r="J1023" s="15">
        <f>IF(Debt[[#This Row],[Unadjusted Maximum Revenue]]/(Debt[[#This Row],[Proposed Taxable Valuation]]/1000)&gt;Debt[[#This Row],[Max Debt RATE]],Debt[[#This Row],[Max Debt RATE]],Debt[[#This Row],[Unadjusted Maximum Revenue]]/(Debt[[#This Row],[Proposed Taxable Valuation]]/1000))</f>
        <v>2.3562080303298165</v>
      </c>
      <c r="K1023" s="26">
        <f>ROUND(Debt[[#This Row],[Proposed Taxable Valuation]]/1000*Debt[[#This Row],[Adjusted Rate]],0)</f>
        <v>2190888</v>
      </c>
      <c r="L1023" s="19">
        <f t="shared" si="88"/>
        <v>-1571825.1757948976</v>
      </c>
      <c r="M1023" s="17">
        <f t="shared" si="91"/>
        <v>-1.6904319696701835</v>
      </c>
      <c r="N1023">
        <v>625057544.2137351</v>
      </c>
      <c r="O1023">
        <f>INDEX($R$3:$T$335,MATCH(Debt[[#This Row],[DistrictNumber]],$R$3:$R$335,0),3)</f>
        <v>4.04664</v>
      </c>
      <c r="P1023" s="9">
        <f t="shared" si="89"/>
        <v>2529382.8607170694</v>
      </c>
    </row>
    <row r="1024" spans="1:16" x14ac:dyDescent="0.35">
      <c r="A1024" s="13">
        <v>2029</v>
      </c>
      <c r="B1024" s="13">
        <f t="shared" si="87"/>
        <v>2028</v>
      </c>
      <c r="C1024" t="s">
        <v>86</v>
      </c>
      <c r="D1024" t="s">
        <v>87</v>
      </c>
      <c r="E1024" s="25">
        <v>1771522726.2039175</v>
      </c>
      <c r="F1024" s="13">
        <f>INDEX($R$3:$T$335,MATCH(Debt[[#This Row],[DistrictNumber]],$R$3:$R$335,0),3)</f>
        <v>0</v>
      </c>
      <c r="G1024" s="9">
        <f t="shared" si="90"/>
        <v>0</v>
      </c>
      <c r="H1024" s="11">
        <v>1.02</v>
      </c>
      <c r="I1024" s="12" cm="1">
        <f t="array" ref="I1024">INDEX(Debt[],MATCH(Debt[[#This Row],[Base Year]]&amp;Debt[[#This Row],[DistrictNumber]],Debt[[Fiscal Year]:[Fiscal Year]]&amp;Debt[[DistrictNumber]:[DistrictNumber]],0),9)*$H1024</f>
        <v>0</v>
      </c>
      <c r="J1024" s="15">
        <f>IF(Debt[[#This Row],[Unadjusted Maximum Revenue]]/(Debt[[#This Row],[Proposed Taxable Valuation]]/1000)&gt;Debt[[#This Row],[Max Debt RATE]],Debt[[#This Row],[Max Debt RATE]],Debt[[#This Row],[Unadjusted Maximum Revenue]]/(Debt[[#This Row],[Proposed Taxable Valuation]]/1000))</f>
        <v>0</v>
      </c>
      <c r="K1024" s="26">
        <f>ROUND(Debt[[#This Row],[Proposed Taxable Valuation]]/1000*Debt[[#This Row],[Adjusted Rate]],0)</f>
        <v>0</v>
      </c>
      <c r="L1024" s="19">
        <f t="shared" si="88"/>
        <v>0</v>
      </c>
      <c r="M1024" s="17">
        <f t="shared" si="91"/>
        <v>0</v>
      </c>
      <c r="N1024">
        <v>1338963004.2744329</v>
      </c>
      <c r="O1024">
        <f>INDEX($R$3:$T$335,MATCH(Debt[[#This Row],[DistrictNumber]],$R$3:$R$335,0),3)</f>
        <v>0</v>
      </c>
      <c r="P1024" s="9">
        <f t="shared" si="89"/>
        <v>0</v>
      </c>
    </row>
    <row r="1025" spans="1:16" x14ac:dyDescent="0.35">
      <c r="A1025" s="13">
        <v>2029</v>
      </c>
      <c r="B1025" s="13">
        <f t="shared" si="87"/>
        <v>2028</v>
      </c>
      <c r="C1025" t="s">
        <v>88</v>
      </c>
      <c r="D1025" t="s">
        <v>89</v>
      </c>
      <c r="E1025" s="25">
        <v>4240969463.5595732</v>
      </c>
      <c r="F1025" s="13">
        <f>INDEX($R$3:$T$335,MATCH(Debt[[#This Row],[DistrictNumber]],$R$3:$R$335,0),3)</f>
        <v>2.90028</v>
      </c>
      <c r="G1025" s="9">
        <f t="shared" si="90"/>
        <v>12299998.915772559</v>
      </c>
      <c r="H1025" s="11">
        <v>1.02</v>
      </c>
      <c r="I1025" s="12" cm="1">
        <f t="array" ref="I1025">INDEX(Debt[],MATCH(Debt[[#This Row],[Base Year]]&amp;Debt[[#This Row],[DistrictNumber]],Debt[[Fiscal Year]:[Fiscal Year]]&amp;Debt[[DistrictNumber]:[DistrictNumber]],0),9)*$H1025</f>
        <v>8167142.048044093</v>
      </c>
      <c r="J1025" s="15">
        <f>IF(Debt[[#This Row],[Unadjusted Maximum Revenue]]/(Debt[[#This Row],[Proposed Taxable Valuation]]/1000)&gt;Debt[[#This Row],[Max Debt RATE]],Debt[[#This Row],[Max Debt RATE]],Debt[[#This Row],[Unadjusted Maximum Revenue]]/(Debt[[#This Row],[Proposed Taxable Valuation]]/1000))</f>
        <v>1.9257724249655797</v>
      </c>
      <c r="K1025" s="26">
        <f>ROUND(Debt[[#This Row],[Proposed Taxable Valuation]]/1000*Debt[[#This Row],[Adjusted Rate]],0)</f>
        <v>8167142</v>
      </c>
      <c r="L1025" s="19">
        <f t="shared" si="88"/>
        <v>-4132856.8677284662</v>
      </c>
      <c r="M1025" s="17">
        <f t="shared" si="91"/>
        <v>-0.97450757503442031</v>
      </c>
      <c r="N1025">
        <v>2865647878.1994853</v>
      </c>
      <c r="O1025">
        <f>INDEX($R$3:$T$335,MATCH(Debt[[#This Row],[DistrictNumber]],$R$3:$R$335,0),3)</f>
        <v>2.90028</v>
      </c>
      <c r="P1025" s="9">
        <f t="shared" si="89"/>
        <v>8311181.2281844029</v>
      </c>
    </row>
    <row r="1026" spans="1:16" x14ac:dyDescent="0.35">
      <c r="A1026" s="13">
        <v>2029</v>
      </c>
      <c r="B1026" s="13">
        <f t="shared" si="87"/>
        <v>2028</v>
      </c>
      <c r="C1026" t="s">
        <v>90</v>
      </c>
      <c r="D1026" t="s">
        <v>91</v>
      </c>
      <c r="E1026" s="25">
        <v>11861387025.265705</v>
      </c>
      <c r="F1026" s="13">
        <f>INDEX($R$3:$T$335,MATCH(Debt[[#This Row],[DistrictNumber]],$R$3:$R$335,0),3)</f>
        <v>0</v>
      </c>
      <c r="G1026" s="9">
        <f t="shared" si="90"/>
        <v>0</v>
      </c>
      <c r="H1026" s="11">
        <v>1.02</v>
      </c>
      <c r="I1026" s="12" cm="1">
        <f t="array" ref="I1026">INDEX(Debt[],MATCH(Debt[[#This Row],[Base Year]]&amp;Debt[[#This Row],[DistrictNumber]],Debt[[Fiscal Year]:[Fiscal Year]]&amp;Debt[[DistrictNumber]:[DistrictNumber]],0),9)*$H1026</f>
        <v>0</v>
      </c>
      <c r="J1026" s="15">
        <f>IF(Debt[[#This Row],[Unadjusted Maximum Revenue]]/(Debt[[#This Row],[Proposed Taxable Valuation]]/1000)&gt;Debt[[#This Row],[Max Debt RATE]],Debt[[#This Row],[Max Debt RATE]],Debt[[#This Row],[Unadjusted Maximum Revenue]]/(Debt[[#This Row],[Proposed Taxable Valuation]]/1000))</f>
        <v>0</v>
      </c>
      <c r="K1026" s="26">
        <f>ROUND(Debt[[#This Row],[Proposed Taxable Valuation]]/1000*Debt[[#This Row],[Adjusted Rate]],0)</f>
        <v>0</v>
      </c>
      <c r="L1026" s="19">
        <f t="shared" si="88"/>
        <v>0</v>
      </c>
      <c r="M1026" s="17">
        <f t="shared" si="91"/>
        <v>0</v>
      </c>
      <c r="N1026">
        <v>8072358560.8819189</v>
      </c>
      <c r="O1026">
        <f>INDEX($R$3:$T$335,MATCH(Debt[[#This Row],[DistrictNumber]],$R$3:$R$335,0),3)</f>
        <v>0</v>
      </c>
      <c r="P1026" s="9">
        <f t="shared" si="89"/>
        <v>0</v>
      </c>
    </row>
    <row r="1027" spans="1:16" x14ac:dyDescent="0.35">
      <c r="A1027" s="13">
        <v>2029</v>
      </c>
      <c r="B1027" s="13">
        <f t="shared" si="87"/>
        <v>2028</v>
      </c>
      <c r="C1027" t="s">
        <v>92</v>
      </c>
      <c r="D1027" t="s">
        <v>93</v>
      </c>
      <c r="E1027" s="25">
        <v>671605666.69596696</v>
      </c>
      <c r="F1027" s="13">
        <f>INDEX($R$3:$T$335,MATCH(Debt[[#This Row],[DistrictNumber]],$R$3:$R$335,0),3)</f>
        <v>4.0494399999999997</v>
      </c>
      <c r="G1027" s="9">
        <f t="shared" si="90"/>
        <v>2719626.8509453163</v>
      </c>
      <c r="H1027" s="11">
        <v>1.02</v>
      </c>
      <c r="I1027" s="12" cm="1">
        <f t="array" ref="I1027">INDEX(Debt[],MATCH(Debt[[#This Row],[Base Year]]&amp;Debt[[#This Row],[DistrictNumber]],Debt[[Fiscal Year]:[Fiscal Year]]&amp;Debt[[DistrictNumber]:[DistrictNumber]],0),9)*$H1027</f>
        <v>1770916.4535674371</v>
      </c>
      <c r="J1027" s="15">
        <f>IF(Debt[[#This Row],[Unadjusted Maximum Revenue]]/(Debt[[#This Row],[Proposed Taxable Valuation]]/1000)&gt;Debt[[#This Row],[Max Debt RATE]],Debt[[#This Row],[Max Debt RATE]],Debt[[#This Row],[Unadjusted Maximum Revenue]]/(Debt[[#This Row],[Proposed Taxable Valuation]]/1000))</f>
        <v>2.6368396536611169</v>
      </c>
      <c r="K1027" s="26">
        <f>ROUND(Debt[[#This Row],[Proposed Taxable Valuation]]/1000*Debt[[#This Row],[Adjusted Rate]],0)</f>
        <v>1770916</v>
      </c>
      <c r="L1027" s="19">
        <f t="shared" si="88"/>
        <v>-948710.39737787913</v>
      </c>
      <c r="M1027" s="17">
        <f t="shared" si="91"/>
        <v>-1.4126003463388828</v>
      </c>
      <c r="N1027">
        <v>460264569.95006633</v>
      </c>
      <c r="O1027">
        <f>INDEX($R$3:$T$335,MATCH(Debt[[#This Row],[DistrictNumber]],$R$3:$R$335,0),3)</f>
        <v>4.0494399999999997</v>
      </c>
      <c r="P1027" s="9">
        <f t="shared" si="89"/>
        <v>1863813.7601385964</v>
      </c>
    </row>
    <row r="1028" spans="1:16" x14ac:dyDescent="0.35">
      <c r="A1028" s="13">
        <v>2029</v>
      </c>
      <c r="B1028" s="13">
        <f t="shared" si="87"/>
        <v>2028</v>
      </c>
      <c r="C1028" t="s">
        <v>94</v>
      </c>
      <c r="D1028" t="s">
        <v>95</v>
      </c>
      <c r="E1028" s="25">
        <v>549036779.16374469</v>
      </c>
      <c r="F1028" s="13">
        <f>INDEX($R$3:$T$335,MATCH(Debt[[#This Row],[DistrictNumber]],$R$3:$R$335,0),3)</f>
        <v>2.4948999999999999</v>
      </c>
      <c r="G1028" s="9">
        <f t="shared" si="90"/>
        <v>1369791.8603356264</v>
      </c>
      <c r="H1028" s="11">
        <v>1.02</v>
      </c>
      <c r="I1028" s="12" cm="1">
        <f t="array" ref="I1028">INDEX(Debt[],MATCH(Debt[[#This Row],[Base Year]]&amp;Debt[[#This Row],[DistrictNumber]],Debt[[Fiscal Year]:[Fiscal Year]]&amp;Debt[[DistrictNumber]:[DistrictNumber]],0),9)*$H1028</f>
        <v>925626.58915408992</v>
      </c>
      <c r="J1028" s="15">
        <f>IF(Debt[[#This Row],[Unadjusted Maximum Revenue]]/(Debt[[#This Row],[Proposed Taxable Valuation]]/1000)&gt;Debt[[#This Row],[Max Debt RATE]],Debt[[#This Row],[Max Debt RATE]],Debt[[#This Row],[Unadjusted Maximum Revenue]]/(Debt[[#This Row],[Proposed Taxable Valuation]]/1000))</f>
        <v>1.6859099868754532</v>
      </c>
      <c r="K1028" s="26">
        <f>ROUND(Debt[[#This Row],[Proposed Taxable Valuation]]/1000*Debt[[#This Row],[Adjusted Rate]],0)</f>
        <v>925627</v>
      </c>
      <c r="L1028" s="19">
        <f t="shared" si="88"/>
        <v>-444165.27118153649</v>
      </c>
      <c r="M1028" s="17">
        <f t="shared" si="91"/>
        <v>-0.80899001312454666</v>
      </c>
      <c r="N1028">
        <v>399074206.84422094</v>
      </c>
      <c r="O1028">
        <f>INDEX($R$3:$T$335,MATCH(Debt[[#This Row],[DistrictNumber]],$R$3:$R$335,0),3)</f>
        <v>2.4948999999999999</v>
      </c>
      <c r="P1028" s="9">
        <f t="shared" si="89"/>
        <v>995650.2386556468</v>
      </c>
    </row>
    <row r="1029" spans="1:16" x14ac:dyDescent="0.35">
      <c r="A1029" s="13">
        <v>2029</v>
      </c>
      <c r="B1029" s="13">
        <f t="shared" ref="B1029:B1092" si="93">A1029-1</f>
        <v>2028</v>
      </c>
      <c r="C1029" t="s">
        <v>96</v>
      </c>
      <c r="D1029" t="s">
        <v>97</v>
      </c>
      <c r="E1029" s="25">
        <v>308072184.97704571</v>
      </c>
      <c r="F1029" s="13">
        <f>INDEX($R$3:$T$335,MATCH(Debt[[#This Row],[DistrictNumber]],$R$3:$R$335,0),3)</f>
        <v>1.5493699999999999</v>
      </c>
      <c r="G1029" s="9">
        <f t="shared" si="90"/>
        <v>477317.80123788526</v>
      </c>
      <c r="H1029" s="11">
        <v>1.02</v>
      </c>
      <c r="I1029" s="12" cm="1">
        <f t="array" ref="I1029">INDEX(Debt[],MATCH(Debt[[#This Row],[Base Year]]&amp;Debt[[#This Row],[DistrictNumber]],Debt[[Fiscal Year]:[Fiscal Year]]&amp;Debt[[DistrictNumber]:[DistrictNumber]],0),9)*$H1029</f>
        <v>326364.43567855004</v>
      </c>
      <c r="J1029" s="15">
        <f>IF(Debt[[#This Row],[Unadjusted Maximum Revenue]]/(Debt[[#This Row],[Proposed Taxable Valuation]]/1000)&gt;Debt[[#This Row],[Max Debt RATE]],Debt[[#This Row],[Max Debt RATE]],Debt[[#This Row],[Unadjusted Maximum Revenue]]/(Debt[[#This Row],[Proposed Taxable Valuation]]/1000))</f>
        <v>1.0593765084727376</v>
      </c>
      <c r="K1029" s="26">
        <f>ROUND(Debt[[#This Row],[Proposed Taxable Valuation]]/1000*Debt[[#This Row],[Adjusted Rate]],0)</f>
        <v>326364</v>
      </c>
      <c r="L1029" s="19">
        <f t="shared" ref="L1029:L1092" si="94">I1029-G1029</f>
        <v>-150953.36555933522</v>
      </c>
      <c r="M1029" s="17">
        <f t="shared" si="91"/>
        <v>-0.48999349152726235</v>
      </c>
      <c r="N1029">
        <v>218735613.6045813</v>
      </c>
      <c r="O1029">
        <f>INDEX($R$3:$T$335,MATCH(Debt[[#This Row],[DistrictNumber]],$R$3:$R$335,0),3)</f>
        <v>1.5493699999999999</v>
      </c>
      <c r="P1029" s="9">
        <f t="shared" ref="P1029:P1092" si="95">N1029/1000*O1029</f>
        <v>338902.3976505301</v>
      </c>
    </row>
    <row r="1030" spans="1:16" x14ac:dyDescent="0.35">
      <c r="A1030" s="13">
        <v>2029</v>
      </c>
      <c r="B1030" s="13">
        <f t="shared" si="93"/>
        <v>2028</v>
      </c>
      <c r="C1030" t="s">
        <v>98</v>
      </c>
      <c r="D1030" t="s">
        <v>99</v>
      </c>
      <c r="E1030" s="25">
        <v>312186404.59246457</v>
      </c>
      <c r="F1030" s="13">
        <f>INDEX($R$3:$T$335,MATCH(Debt[[#This Row],[DistrictNumber]],$R$3:$R$335,0),3)</f>
        <v>1.8281000000000001</v>
      </c>
      <c r="G1030" s="9">
        <f t="shared" si="90"/>
        <v>570707.96623548446</v>
      </c>
      <c r="H1030" s="11">
        <v>1.02</v>
      </c>
      <c r="I1030" s="12" cm="1">
        <f t="array" ref="I1030">INDEX(Debt[],MATCH(Debt[[#This Row],[Base Year]]&amp;Debt[[#This Row],[DistrictNumber]],Debt[[Fiscal Year]:[Fiscal Year]]&amp;Debt[[DistrictNumber]:[DistrictNumber]],0),9)*$H1030</f>
        <v>435535.94330657396</v>
      </c>
      <c r="J1030" s="15">
        <f>IF(Debt[[#This Row],[Unadjusted Maximum Revenue]]/(Debt[[#This Row],[Proposed Taxable Valuation]]/1000)&gt;Debt[[#This Row],[Max Debt RATE]],Debt[[#This Row],[Max Debt RATE]],Debt[[#This Row],[Unadjusted Maximum Revenue]]/(Debt[[#This Row],[Proposed Taxable Valuation]]/1000))</f>
        <v>1.395115023907376</v>
      </c>
      <c r="K1030" s="26">
        <f>ROUND(Debt[[#This Row],[Proposed Taxable Valuation]]/1000*Debt[[#This Row],[Adjusted Rate]],0)</f>
        <v>435536</v>
      </c>
      <c r="L1030" s="19">
        <f t="shared" si="94"/>
        <v>-135172.0229289105</v>
      </c>
      <c r="M1030" s="17">
        <f t="shared" si="91"/>
        <v>-0.4329849760926241</v>
      </c>
      <c r="N1030">
        <v>241863135.69757485</v>
      </c>
      <c r="O1030">
        <f>INDEX($R$3:$T$335,MATCH(Debt[[#This Row],[DistrictNumber]],$R$3:$R$335,0),3)</f>
        <v>1.8281000000000001</v>
      </c>
      <c r="P1030" s="9">
        <f t="shared" si="95"/>
        <v>442149.99836873659</v>
      </c>
    </row>
    <row r="1031" spans="1:16" x14ac:dyDescent="0.35">
      <c r="A1031" s="13">
        <v>2029</v>
      </c>
      <c r="B1031" s="13">
        <f t="shared" si="93"/>
        <v>2028</v>
      </c>
      <c r="C1031" t="s">
        <v>100</v>
      </c>
      <c r="D1031" t="s">
        <v>101</v>
      </c>
      <c r="E1031" s="25">
        <v>1173872632.4343162</v>
      </c>
      <c r="F1031" s="13">
        <f>INDEX($R$3:$T$335,MATCH(Debt[[#This Row],[DistrictNumber]],$R$3:$R$335,0),3)</f>
        <v>1.4495899999999999</v>
      </c>
      <c r="G1031" s="9">
        <f t="shared" si="90"/>
        <v>1701634.0292504604</v>
      </c>
      <c r="H1031" s="11">
        <v>1.02</v>
      </c>
      <c r="I1031" s="12" cm="1">
        <f t="array" ref="I1031">INDEX(Debt[],MATCH(Debt[[#This Row],[Base Year]]&amp;Debt[[#This Row],[DistrictNumber]],Debt[[Fiscal Year]:[Fiscal Year]]&amp;Debt[[DistrictNumber]:[DistrictNumber]],0),9)*$H1031</f>
        <v>1145612.5783989739</v>
      </c>
      <c r="J1031" s="15">
        <f>IF(Debt[[#This Row],[Unadjusted Maximum Revenue]]/(Debt[[#This Row],[Proposed Taxable Valuation]]/1000)&gt;Debt[[#This Row],[Max Debt RATE]],Debt[[#This Row],[Max Debt RATE]],Debt[[#This Row],[Unadjusted Maximum Revenue]]/(Debt[[#This Row],[Proposed Taxable Valuation]]/1000))</f>
        <v>0.97592579190066131</v>
      </c>
      <c r="K1031" s="26">
        <f>ROUND(Debt[[#This Row],[Proposed Taxable Valuation]]/1000*Debt[[#This Row],[Adjusted Rate]],0)</f>
        <v>1145613</v>
      </c>
      <c r="L1031" s="19">
        <f t="shared" si="94"/>
        <v>-556021.45085148653</v>
      </c>
      <c r="M1031" s="17">
        <f t="shared" si="91"/>
        <v>-0.47366420809933862</v>
      </c>
      <c r="N1031">
        <v>846016112.87855411</v>
      </c>
      <c r="O1031">
        <f>INDEX($R$3:$T$335,MATCH(Debt[[#This Row],[DistrictNumber]],$R$3:$R$335,0),3)</f>
        <v>1.4495899999999999</v>
      </c>
      <c r="P1031" s="9">
        <f t="shared" si="95"/>
        <v>1226376.4970676233</v>
      </c>
    </row>
    <row r="1032" spans="1:16" x14ac:dyDescent="0.35">
      <c r="A1032" s="13">
        <v>2029</v>
      </c>
      <c r="B1032" s="13">
        <f t="shared" si="93"/>
        <v>2028</v>
      </c>
      <c r="C1032" t="s">
        <v>102</v>
      </c>
      <c r="D1032" t="s">
        <v>103</v>
      </c>
      <c r="E1032" s="25">
        <v>253833341.915647</v>
      </c>
      <c r="F1032" s="13">
        <f>INDEX($R$3:$T$335,MATCH(Debt[[#This Row],[DistrictNumber]],$R$3:$R$335,0),3)</f>
        <v>0</v>
      </c>
      <c r="G1032" s="9">
        <f t="shared" si="90"/>
        <v>0</v>
      </c>
      <c r="H1032" s="11">
        <v>1.02</v>
      </c>
      <c r="I1032" s="12" cm="1">
        <f t="array" ref="I1032">INDEX(Debt[],MATCH(Debt[[#This Row],[Base Year]]&amp;Debt[[#This Row],[DistrictNumber]],Debt[[Fiscal Year]:[Fiscal Year]]&amp;Debt[[DistrictNumber]:[DistrictNumber]],0),9)*$H1032</f>
        <v>0</v>
      </c>
      <c r="J1032" s="15">
        <f>IF(Debt[[#This Row],[Unadjusted Maximum Revenue]]/(Debt[[#This Row],[Proposed Taxable Valuation]]/1000)&gt;Debt[[#This Row],[Max Debt RATE]],Debt[[#This Row],[Max Debt RATE]],Debt[[#This Row],[Unadjusted Maximum Revenue]]/(Debt[[#This Row],[Proposed Taxable Valuation]]/1000))</f>
        <v>0</v>
      </c>
      <c r="K1032" s="26">
        <f>ROUND(Debt[[#This Row],[Proposed Taxable Valuation]]/1000*Debt[[#This Row],[Adjusted Rate]],0)</f>
        <v>0</v>
      </c>
      <c r="L1032" s="19">
        <f t="shared" si="94"/>
        <v>0</v>
      </c>
      <c r="M1032" s="17">
        <f t="shared" si="91"/>
        <v>0</v>
      </c>
      <c r="N1032">
        <v>197974583.77471441</v>
      </c>
      <c r="O1032">
        <f>INDEX($R$3:$T$335,MATCH(Debt[[#This Row],[DistrictNumber]],$R$3:$R$335,0),3)</f>
        <v>0</v>
      </c>
      <c r="P1032" s="9">
        <f t="shared" si="95"/>
        <v>0</v>
      </c>
    </row>
    <row r="1033" spans="1:16" x14ac:dyDescent="0.35">
      <c r="A1033" s="13">
        <v>2029</v>
      </c>
      <c r="B1033" s="13">
        <f t="shared" si="93"/>
        <v>2028</v>
      </c>
      <c r="C1033" t="s">
        <v>104</v>
      </c>
      <c r="D1033" t="s">
        <v>105</v>
      </c>
      <c r="E1033" s="25">
        <v>571783318.59869802</v>
      </c>
      <c r="F1033" s="13">
        <f>INDEX($R$3:$T$335,MATCH(Debt[[#This Row],[DistrictNumber]],$R$3:$R$335,0),3)</f>
        <v>2.1015600000000001</v>
      </c>
      <c r="G1033" s="9">
        <f t="shared" si="90"/>
        <v>1201636.9510342798</v>
      </c>
      <c r="H1033" s="11">
        <v>1.02</v>
      </c>
      <c r="I1033" s="12" cm="1">
        <f t="array" ref="I1033">INDEX(Debt[],MATCH(Debt[[#This Row],[Base Year]]&amp;Debt[[#This Row],[DistrictNumber]],Debt[[Fiscal Year]:[Fiscal Year]]&amp;Debt[[DistrictNumber]:[DistrictNumber]],0),9)*$H1033</f>
        <v>958980.5011983458</v>
      </c>
      <c r="J1033" s="15">
        <f>IF(Debt[[#This Row],[Unadjusted Maximum Revenue]]/(Debt[[#This Row],[Proposed Taxable Valuation]]/1000)&gt;Debt[[#This Row],[Max Debt RATE]],Debt[[#This Row],[Max Debt RATE]],Debt[[#This Row],[Unadjusted Maximum Revenue]]/(Debt[[#This Row],[Proposed Taxable Valuation]]/1000))</f>
        <v>1.6771746744003899</v>
      </c>
      <c r="K1033" s="26">
        <f>ROUND(Debt[[#This Row],[Proposed Taxable Valuation]]/1000*Debt[[#This Row],[Adjusted Rate]],0)</f>
        <v>958981</v>
      </c>
      <c r="L1033" s="19">
        <f t="shared" si="94"/>
        <v>-242656.44983593398</v>
      </c>
      <c r="M1033" s="17">
        <f t="shared" si="91"/>
        <v>-0.42438532559961017</v>
      </c>
      <c r="N1033">
        <v>462142800.98245049</v>
      </c>
      <c r="O1033">
        <f>INDEX($R$3:$T$335,MATCH(Debt[[#This Row],[DistrictNumber]],$R$3:$R$335,0),3)</f>
        <v>2.1015600000000001</v>
      </c>
      <c r="P1033" s="9">
        <f t="shared" si="95"/>
        <v>971220.82483267866</v>
      </c>
    </row>
    <row r="1034" spans="1:16" x14ac:dyDescent="0.35">
      <c r="A1034" s="13">
        <v>2029</v>
      </c>
      <c r="B1034" s="13">
        <f t="shared" si="93"/>
        <v>2028</v>
      </c>
      <c r="C1034" t="s">
        <v>106</v>
      </c>
      <c r="D1034" t="s">
        <v>107</v>
      </c>
      <c r="E1034" s="25">
        <v>591394615.92145431</v>
      </c>
      <c r="F1034" s="13">
        <f>INDEX($R$3:$T$335,MATCH(Debt[[#This Row],[DistrictNumber]],$R$3:$R$335,0),3)</f>
        <v>0</v>
      </c>
      <c r="G1034" s="9">
        <f t="shared" ref="G1034:G1097" si="96">E1034/1000*F1034</f>
        <v>0</v>
      </c>
      <c r="H1034" s="11">
        <v>1.02</v>
      </c>
      <c r="I1034" s="12" cm="1">
        <f t="array" ref="I1034">INDEX(Debt[],MATCH(Debt[[#This Row],[Base Year]]&amp;Debt[[#This Row],[DistrictNumber]],Debt[[Fiscal Year]:[Fiscal Year]]&amp;Debt[[DistrictNumber]:[DistrictNumber]],0),9)*$H1034</f>
        <v>0</v>
      </c>
      <c r="J1034" s="15">
        <f>IF(Debt[[#This Row],[Unadjusted Maximum Revenue]]/(Debt[[#This Row],[Proposed Taxable Valuation]]/1000)&gt;Debt[[#This Row],[Max Debt RATE]],Debt[[#This Row],[Max Debt RATE]],Debt[[#This Row],[Unadjusted Maximum Revenue]]/(Debt[[#This Row],[Proposed Taxable Valuation]]/1000))</f>
        <v>0</v>
      </c>
      <c r="K1034" s="26">
        <f>ROUND(Debt[[#This Row],[Proposed Taxable Valuation]]/1000*Debt[[#This Row],[Adjusted Rate]],0)</f>
        <v>0</v>
      </c>
      <c r="L1034" s="19">
        <f t="shared" si="94"/>
        <v>0</v>
      </c>
      <c r="M1034" s="17">
        <f t="shared" si="91"/>
        <v>0</v>
      </c>
      <c r="N1034">
        <v>453641116.11972272</v>
      </c>
      <c r="O1034">
        <f>INDEX($R$3:$T$335,MATCH(Debt[[#This Row],[DistrictNumber]],$R$3:$R$335,0),3)</f>
        <v>0</v>
      </c>
      <c r="P1034" s="9">
        <f t="shared" si="95"/>
        <v>0</v>
      </c>
    </row>
    <row r="1035" spans="1:16" x14ac:dyDescent="0.35">
      <c r="A1035" s="13">
        <v>2029</v>
      </c>
      <c r="B1035" s="13">
        <f t="shared" si="93"/>
        <v>2028</v>
      </c>
      <c r="C1035" t="s">
        <v>108</v>
      </c>
      <c r="D1035" t="s">
        <v>109</v>
      </c>
      <c r="E1035" s="25">
        <v>634798677.23287868</v>
      </c>
      <c r="F1035" s="13">
        <f>INDEX($R$3:$T$335,MATCH(Debt[[#This Row],[DistrictNumber]],$R$3:$R$335,0),3)</f>
        <v>0</v>
      </c>
      <c r="G1035" s="9">
        <f t="shared" si="96"/>
        <v>0</v>
      </c>
      <c r="H1035" s="11">
        <v>1.02</v>
      </c>
      <c r="I1035" s="12" cm="1">
        <f t="array" ref="I1035">INDEX(Debt[],MATCH(Debt[[#This Row],[Base Year]]&amp;Debt[[#This Row],[DistrictNumber]],Debt[[Fiscal Year]:[Fiscal Year]]&amp;Debt[[DistrictNumber]:[DistrictNumber]],0),9)*$H1035</f>
        <v>0</v>
      </c>
      <c r="J1035" s="15">
        <f>IF(Debt[[#This Row],[Unadjusted Maximum Revenue]]/(Debt[[#This Row],[Proposed Taxable Valuation]]/1000)&gt;Debt[[#This Row],[Max Debt RATE]],Debt[[#This Row],[Max Debt RATE]],Debt[[#This Row],[Unadjusted Maximum Revenue]]/(Debt[[#This Row],[Proposed Taxable Valuation]]/1000))</f>
        <v>0</v>
      </c>
      <c r="K1035" s="26">
        <f>ROUND(Debt[[#This Row],[Proposed Taxable Valuation]]/1000*Debt[[#This Row],[Adjusted Rate]],0)</f>
        <v>0</v>
      </c>
      <c r="L1035" s="19">
        <f t="shared" si="94"/>
        <v>0</v>
      </c>
      <c r="M1035" s="17">
        <f t="shared" ref="M1035:M1098" si="97">J1035-F1035</f>
        <v>0</v>
      </c>
      <c r="N1035">
        <v>505454514.67218721</v>
      </c>
      <c r="O1035">
        <f>INDEX($R$3:$T$335,MATCH(Debt[[#This Row],[DistrictNumber]],$R$3:$R$335,0),3)</f>
        <v>0</v>
      </c>
      <c r="P1035" s="9">
        <f t="shared" si="95"/>
        <v>0</v>
      </c>
    </row>
    <row r="1036" spans="1:16" x14ac:dyDescent="0.35">
      <c r="A1036" s="13">
        <v>2029</v>
      </c>
      <c r="B1036" s="13">
        <f t="shared" si="93"/>
        <v>2028</v>
      </c>
      <c r="C1036" t="s">
        <v>110</v>
      </c>
      <c r="D1036" t="s">
        <v>111</v>
      </c>
      <c r="E1036" s="25">
        <v>642219347.08554184</v>
      </c>
      <c r="F1036" s="13">
        <f>INDEX($R$3:$T$335,MATCH(Debt[[#This Row],[DistrictNumber]],$R$3:$R$335,0),3)</f>
        <v>0</v>
      </c>
      <c r="G1036" s="9">
        <f t="shared" si="96"/>
        <v>0</v>
      </c>
      <c r="H1036" s="11">
        <v>1.02</v>
      </c>
      <c r="I1036" s="12" cm="1">
        <f t="array" ref="I1036">INDEX(Debt[],MATCH(Debt[[#This Row],[Base Year]]&amp;Debt[[#This Row],[DistrictNumber]],Debt[[Fiscal Year]:[Fiscal Year]]&amp;Debt[[DistrictNumber]:[DistrictNumber]],0),9)*$H1036</f>
        <v>0</v>
      </c>
      <c r="J1036" s="15">
        <f>IF(Debt[[#This Row],[Unadjusted Maximum Revenue]]/(Debt[[#This Row],[Proposed Taxable Valuation]]/1000)&gt;Debt[[#This Row],[Max Debt RATE]],Debt[[#This Row],[Max Debt RATE]],Debt[[#This Row],[Unadjusted Maximum Revenue]]/(Debt[[#This Row],[Proposed Taxable Valuation]]/1000))</f>
        <v>0</v>
      </c>
      <c r="K1036" s="26">
        <f>ROUND(Debt[[#This Row],[Proposed Taxable Valuation]]/1000*Debt[[#This Row],[Adjusted Rate]],0)</f>
        <v>0</v>
      </c>
      <c r="L1036" s="19">
        <f t="shared" si="94"/>
        <v>0</v>
      </c>
      <c r="M1036" s="17">
        <f t="shared" si="97"/>
        <v>0</v>
      </c>
      <c r="N1036">
        <v>479813228.87903577</v>
      </c>
      <c r="O1036">
        <f>INDEX($R$3:$T$335,MATCH(Debt[[#This Row],[DistrictNumber]],$R$3:$R$335,0),3)</f>
        <v>0</v>
      </c>
      <c r="P1036" s="9">
        <f t="shared" si="95"/>
        <v>0</v>
      </c>
    </row>
    <row r="1037" spans="1:16" x14ac:dyDescent="0.35">
      <c r="A1037" s="13">
        <v>2029</v>
      </c>
      <c r="B1037" s="13">
        <f t="shared" si="93"/>
        <v>2028</v>
      </c>
      <c r="C1037" t="s">
        <v>112</v>
      </c>
      <c r="D1037" t="s">
        <v>113</v>
      </c>
      <c r="E1037" s="25">
        <v>1027564608.1434444</v>
      </c>
      <c r="F1037" s="13">
        <f>INDEX($R$3:$T$335,MATCH(Debt[[#This Row],[DistrictNumber]],$R$3:$R$335,0),3)</f>
        <v>0</v>
      </c>
      <c r="G1037" s="9">
        <f t="shared" si="96"/>
        <v>0</v>
      </c>
      <c r="H1037" s="11">
        <v>1.02</v>
      </c>
      <c r="I1037" s="12" cm="1">
        <f t="array" ref="I1037">INDEX(Debt[],MATCH(Debt[[#This Row],[Base Year]]&amp;Debt[[#This Row],[DistrictNumber]],Debt[[Fiscal Year]:[Fiscal Year]]&amp;Debt[[DistrictNumber]:[DistrictNumber]],0),9)*$H1037</f>
        <v>0</v>
      </c>
      <c r="J1037" s="15">
        <f>IF(Debt[[#This Row],[Unadjusted Maximum Revenue]]/(Debt[[#This Row],[Proposed Taxable Valuation]]/1000)&gt;Debt[[#This Row],[Max Debt RATE]],Debt[[#This Row],[Max Debt RATE]],Debt[[#This Row],[Unadjusted Maximum Revenue]]/(Debt[[#This Row],[Proposed Taxable Valuation]]/1000))</f>
        <v>0</v>
      </c>
      <c r="K1037" s="26">
        <f>ROUND(Debt[[#This Row],[Proposed Taxable Valuation]]/1000*Debt[[#This Row],[Adjusted Rate]],0)</f>
        <v>0</v>
      </c>
      <c r="L1037" s="19">
        <f t="shared" si="94"/>
        <v>0</v>
      </c>
      <c r="M1037" s="17">
        <f t="shared" si="97"/>
        <v>0</v>
      </c>
      <c r="N1037">
        <v>793644359.42182434</v>
      </c>
      <c r="O1037">
        <f>INDEX($R$3:$T$335,MATCH(Debt[[#This Row],[DistrictNumber]],$R$3:$R$335,0),3)</f>
        <v>0</v>
      </c>
      <c r="P1037" s="9">
        <f t="shared" si="95"/>
        <v>0</v>
      </c>
    </row>
    <row r="1038" spans="1:16" x14ac:dyDescent="0.35">
      <c r="A1038" s="13">
        <v>2029</v>
      </c>
      <c r="B1038" s="13">
        <f t="shared" si="93"/>
        <v>2028</v>
      </c>
      <c r="C1038" t="s">
        <v>114</v>
      </c>
      <c r="D1038" t="s">
        <v>115</v>
      </c>
      <c r="E1038" s="25">
        <v>269270063.90209013</v>
      </c>
      <c r="F1038" s="13">
        <f>INDEX($R$3:$T$335,MATCH(Debt[[#This Row],[DistrictNumber]],$R$3:$R$335,0),3)</f>
        <v>0</v>
      </c>
      <c r="G1038" s="9">
        <f t="shared" si="96"/>
        <v>0</v>
      </c>
      <c r="H1038" s="11">
        <v>1.02</v>
      </c>
      <c r="I1038" s="12" cm="1">
        <f t="array" ref="I1038">INDEX(Debt[],MATCH(Debt[[#This Row],[Base Year]]&amp;Debt[[#This Row],[DistrictNumber]],Debt[[Fiscal Year]:[Fiscal Year]]&amp;Debt[[DistrictNumber]:[DistrictNumber]],0),9)*$H1038</f>
        <v>0</v>
      </c>
      <c r="J1038" s="15">
        <f>IF(Debt[[#This Row],[Unadjusted Maximum Revenue]]/(Debt[[#This Row],[Proposed Taxable Valuation]]/1000)&gt;Debt[[#This Row],[Max Debt RATE]],Debt[[#This Row],[Max Debt RATE]],Debt[[#This Row],[Unadjusted Maximum Revenue]]/(Debt[[#This Row],[Proposed Taxable Valuation]]/1000))</f>
        <v>0</v>
      </c>
      <c r="K1038" s="26">
        <f>ROUND(Debt[[#This Row],[Proposed Taxable Valuation]]/1000*Debt[[#This Row],[Adjusted Rate]],0)</f>
        <v>0</v>
      </c>
      <c r="L1038" s="19">
        <f t="shared" si="94"/>
        <v>0</v>
      </c>
      <c r="M1038" s="17">
        <f t="shared" si="97"/>
        <v>0</v>
      </c>
      <c r="N1038">
        <v>235983556.60838202</v>
      </c>
      <c r="O1038">
        <f>INDEX($R$3:$T$335,MATCH(Debt[[#This Row],[DistrictNumber]],$R$3:$R$335,0),3)</f>
        <v>0</v>
      </c>
      <c r="P1038" s="9">
        <f t="shared" si="95"/>
        <v>0</v>
      </c>
    </row>
    <row r="1039" spans="1:16" x14ac:dyDescent="0.35">
      <c r="A1039" s="13">
        <v>2029</v>
      </c>
      <c r="B1039" s="13">
        <f t="shared" si="93"/>
        <v>2028</v>
      </c>
      <c r="C1039" t="s">
        <v>116</v>
      </c>
      <c r="D1039" t="s">
        <v>117</v>
      </c>
      <c r="E1039" s="25">
        <v>571407447.30252731</v>
      </c>
      <c r="F1039" s="13">
        <f>INDEX($R$3:$T$335,MATCH(Debt[[#This Row],[DistrictNumber]],$R$3:$R$335,0),3)</f>
        <v>1.08883</v>
      </c>
      <c r="G1039" s="9">
        <f t="shared" si="96"/>
        <v>622165.5708464107</v>
      </c>
      <c r="H1039" s="11">
        <v>1.02</v>
      </c>
      <c r="I1039" s="12" cm="1">
        <f t="array" ref="I1039">INDEX(Debt[],MATCH(Debt[[#This Row],[Base Year]]&amp;Debt[[#This Row],[DistrictNumber]],Debt[[Fiscal Year]:[Fiscal Year]]&amp;Debt[[DistrictNumber]:[DistrictNumber]],0),9)*$H1039</f>
        <v>446788.3844937149</v>
      </c>
      <c r="J1039" s="15">
        <f>IF(Debt[[#This Row],[Unadjusted Maximum Revenue]]/(Debt[[#This Row],[Proposed Taxable Valuation]]/1000)&gt;Debt[[#This Row],[Max Debt RATE]],Debt[[#This Row],[Max Debt RATE]],Debt[[#This Row],[Unadjusted Maximum Revenue]]/(Debt[[#This Row],[Proposed Taxable Valuation]]/1000))</f>
        <v>0.78190857785086976</v>
      </c>
      <c r="K1039" s="26">
        <f>ROUND(Debt[[#This Row],[Proposed Taxable Valuation]]/1000*Debt[[#This Row],[Adjusted Rate]],0)</f>
        <v>446788</v>
      </c>
      <c r="L1039" s="19">
        <f t="shared" si="94"/>
        <v>-175377.1863526958</v>
      </c>
      <c r="M1039" s="17">
        <f t="shared" si="97"/>
        <v>-0.30692142214913021</v>
      </c>
      <c r="N1039">
        <v>436026835.1266591</v>
      </c>
      <c r="O1039">
        <f>INDEX($R$3:$T$335,MATCH(Debt[[#This Row],[DistrictNumber]],$R$3:$R$335,0),3)</f>
        <v>1.08883</v>
      </c>
      <c r="P1039" s="9">
        <f t="shared" si="95"/>
        <v>474759.09889096016</v>
      </c>
    </row>
    <row r="1040" spans="1:16" x14ac:dyDescent="0.35">
      <c r="A1040" s="13">
        <v>2029</v>
      </c>
      <c r="B1040" s="13">
        <f t="shared" si="93"/>
        <v>2028</v>
      </c>
      <c r="C1040" t="s">
        <v>118</v>
      </c>
      <c r="D1040" t="s">
        <v>119</v>
      </c>
      <c r="E1040" s="25">
        <v>547909584.49362588</v>
      </c>
      <c r="F1040" s="13">
        <f>INDEX($R$3:$T$335,MATCH(Debt[[#This Row],[DistrictNumber]],$R$3:$R$335,0),3)</f>
        <v>0</v>
      </c>
      <c r="G1040" s="9">
        <f t="shared" si="96"/>
        <v>0</v>
      </c>
      <c r="H1040" s="11">
        <v>1.02</v>
      </c>
      <c r="I1040" s="12" cm="1">
        <f t="array" ref="I1040">INDEX(Debt[],MATCH(Debt[[#This Row],[Base Year]]&amp;Debt[[#This Row],[DistrictNumber]],Debt[[Fiscal Year]:[Fiscal Year]]&amp;Debt[[DistrictNumber]:[DistrictNumber]],0),9)*$H1040</f>
        <v>0</v>
      </c>
      <c r="J1040" s="15">
        <f>IF(Debt[[#This Row],[Unadjusted Maximum Revenue]]/(Debt[[#This Row],[Proposed Taxable Valuation]]/1000)&gt;Debt[[#This Row],[Max Debt RATE]],Debt[[#This Row],[Max Debt RATE]],Debt[[#This Row],[Unadjusted Maximum Revenue]]/(Debt[[#This Row],[Proposed Taxable Valuation]]/1000))</f>
        <v>0</v>
      </c>
      <c r="K1040" s="26">
        <f>ROUND(Debt[[#This Row],[Proposed Taxable Valuation]]/1000*Debt[[#This Row],[Adjusted Rate]],0)</f>
        <v>0</v>
      </c>
      <c r="L1040" s="19">
        <f t="shared" si="94"/>
        <v>0</v>
      </c>
      <c r="M1040" s="17">
        <f t="shared" si="97"/>
        <v>0</v>
      </c>
      <c r="N1040">
        <v>421553563.70424873</v>
      </c>
      <c r="O1040">
        <f>INDEX($R$3:$T$335,MATCH(Debt[[#This Row],[DistrictNumber]],$R$3:$R$335,0),3)</f>
        <v>0</v>
      </c>
      <c r="P1040" s="9">
        <f t="shared" si="95"/>
        <v>0</v>
      </c>
    </row>
    <row r="1041" spans="1:16" x14ac:dyDescent="0.35">
      <c r="A1041" s="13">
        <v>2029</v>
      </c>
      <c r="B1041" s="13">
        <f t="shared" si="93"/>
        <v>2028</v>
      </c>
      <c r="C1041" t="s">
        <v>120</v>
      </c>
      <c r="D1041" t="s">
        <v>121</v>
      </c>
      <c r="E1041" s="25">
        <v>826129219.68625641</v>
      </c>
      <c r="F1041" s="13">
        <f>INDEX($R$3:$T$335,MATCH(Debt[[#This Row],[DistrictNumber]],$R$3:$R$335,0),3)</f>
        <v>0.55245</v>
      </c>
      <c r="G1041" s="9">
        <f t="shared" si="96"/>
        <v>456395.08741567231</v>
      </c>
      <c r="H1041" s="11">
        <v>1.02</v>
      </c>
      <c r="I1041" s="12" cm="1">
        <f t="array" ref="I1041">INDEX(Debt[],MATCH(Debt[[#This Row],[Base Year]]&amp;Debt[[#This Row],[DistrictNumber]],Debt[[Fiscal Year]:[Fiscal Year]]&amp;Debt[[DistrictNumber]:[DistrictNumber]],0),9)*$H1041</f>
        <v>376884.80696678173</v>
      </c>
      <c r="J1041" s="15">
        <f>IF(Debt[[#This Row],[Unadjusted Maximum Revenue]]/(Debt[[#This Row],[Proposed Taxable Valuation]]/1000)&gt;Debt[[#This Row],[Max Debt RATE]],Debt[[#This Row],[Max Debt RATE]],Debt[[#This Row],[Unadjusted Maximum Revenue]]/(Debt[[#This Row],[Proposed Taxable Valuation]]/1000))</f>
        <v>0.45620563706718104</v>
      </c>
      <c r="K1041" s="26">
        <f>ROUND(Debt[[#This Row],[Proposed Taxable Valuation]]/1000*Debt[[#This Row],[Adjusted Rate]],0)</f>
        <v>376885</v>
      </c>
      <c r="L1041" s="19">
        <f t="shared" si="94"/>
        <v>-79510.280448890582</v>
      </c>
      <c r="M1041" s="17">
        <f t="shared" si="97"/>
        <v>-9.6244362932818961E-2</v>
      </c>
      <c r="N1041">
        <v>692971371.15465832</v>
      </c>
      <c r="O1041">
        <f>INDEX($R$3:$T$335,MATCH(Debt[[#This Row],[DistrictNumber]],$R$3:$R$335,0),3)</f>
        <v>0.55245</v>
      </c>
      <c r="P1041" s="9">
        <f t="shared" si="95"/>
        <v>382832.03399439098</v>
      </c>
    </row>
    <row r="1042" spans="1:16" x14ac:dyDescent="0.35">
      <c r="A1042" s="13">
        <v>2029</v>
      </c>
      <c r="B1042" s="13">
        <f t="shared" si="93"/>
        <v>2028</v>
      </c>
      <c r="C1042" t="s">
        <v>122</v>
      </c>
      <c r="D1042" t="s">
        <v>123</v>
      </c>
      <c r="E1042" s="25">
        <v>652396981.86626124</v>
      </c>
      <c r="F1042" s="13">
        <f>INDEX($R$3:$T$335,MATCH(Debt[[#This Row],[DistrictNumber]],$R$3:$R$335,0),3)</f>
        <v>2.1242299999999998</v>
      </c>
      <c r="G1042" s="9">
        <f t="shared" si="96"/>
        <v>1385841.2407897681</v>
      </c>
      <c r="H1042" s="11">
        <v>1.02</v>
      </c>
      <c r="I1042" s="12" cm="1">
        <f t="array" ref="I1042">INDEX(Debt[],MATCH(Debt[[#This Row],[Base Year]]&amp;Debt[[#This Row],[DistrictNumber]],Debt[[Fiscal Year]:[Fiscal Year]]&amp;Debt[[DistrictNumber]:[DistrictNumber]],0),9)*$H1042</f>
        <v>980640.37220624345</v>
      </c>
      <c r="J1042" s="15">
        <f>IF(Debt[[#This Row],[Unadjusted Maximum Revenue]]/(Debt[[#This Row],[Proposed Taxable Valuation]]/1000)&gt;Debt[[#This Row],[Max Debt RATE]],Debt[[#This Row],[Max Debt RATE]],Debt[[#This Row],[Unadjusted Maximum Revenue]]/(Debt[[#This Row],[Proposed Taxable Valuation]]/1000))</f>
        <v>1.5031344403234392</v>
      </c>
      <c r="K1042" s="26">
        <f>ROUND(Debt[[#This Row],[Proposed Taxable Valuation]]/1000*Debt[[#This Row],[Adjusted Rate]],0)</f>
        <v>980640</v>
      </c>
      <c r="L1042" s="19">
        <f t="shared" si="94"/>
        <v>-405200.8685835246</v>
      </c>
      <c r="M1042" s="17">
        <f t="shared" si="97"/>
        <v>-0.6210955596765606</v>
      </c>
      <c r="N1042">
        <v>482703107.95629942</v>
      </c>
      <c r="O1042">
        <f>INDEX($R$3:$T$335,MATCH(Debt[[#This Row],[DistrictNumber]],$R$3:$R$335,0),3)</f>
        <v>2.1242299999999998</v>
      </c>
      <c r="P1042" s="9">
        <f t="shared" si="95"/>
        <v>1025372.4230140098</v>
      </c>
    </row>
    <row r="1043" spans="1:16" x14ac:dyDescent="0.35">
      <c r="A1043" s="13">
        <v>2029</v>
      </c>
      <c r="B1043" s="13">
        <f t="shared" si="93"/>
        <v>2028</v>
      </c>
      <c r="C1043" t="s">
        <v>124</v>
      </c>
      <c r="D1043" t="s">
        <v>125</v>
      </c>
      <c r="E1043" s="25">
        <v>173212608.67077702</v>
      </c>
      <c r="F1043" s="13">
        <f>INDEX($R$3:$T$335,MATCH(Debt[[#This Row],[DistrictNumber]],$R$3:$R$335,0),3)</f>
        <v>0</v>
      </c>
      <c r="G1043" s="9">
        <f t="shared" si="96"/>
        <v>0</v>
      </c>
      <c r="H1043" s="11">
        <v>1.02</v>
      </c>
      <c r="I1043" s="12" cm="1">
        <f t="array" ref="I1043">INDEX(Debt[],MATCH(Debt[[#This Row],[Base Year]]&amp;Debt[[#This Row],[DistrictNumber]],Debt[[Fiscal Year]:[Fiscal Year]]&amp;Debt[[DistrictNumber]:[DistrictNumber]],0),9)*$H1043</f>
        <v>0</v>
      </c>
      <c r="J1043" s="15">
        <f>IF(Debt[[#This Row],[Unadjusted Maximum Revenue]]/(Debt[[#This Row],[Proposed Taxable Valuation]]/1000)&gt;Debt[[#This Row],[Max Debt RATE]],Debt[[#This Row],[Max Debt RATE]],Debt[[#This Row],[Unadjusted Maximum Revenue]]/(Debt[[#This Row],[Proposed Taxable Valuation]]/1000))</f>
        <v>0</v>
      </c>
      <c r="K1043" s="26">
        <f>ROUND(Debt[[#This Row],[Proposed Taxable Valuation]]/1000*Debt[[#This Row],[Adjusted Rate]],0)</f>
        <v>0</v>
      </c>
      <c r="L1043" s="19">
        <f t="shared" si="94"/>
        <v>0</v>
      </c>
      <c r="M1043" s="17">
        <f t="shared" si="97"/>
        <v>0</v>
      </c>
      <c r="N1043">
        <v>132306669.70801617</v>
      </c>
      <c r="O1043">
        <f>INDEX($R$3:$T$335,MATCH(Debt[[#This Row],[DistrictNumber]],$R$3:$R$335,0),3)</f>
        <v>0</v>
      </c>
      <c r="P1043" s="9">
        <f t="shared" si="95"/>
        <v>0</v>
      </c>
    </row>
    <row r="1044" spans="1:16" x14ac:dyDescent="0.35">
      <c r="A1044" s="13">
        <v>2029</v>
      </c>
      <c r="B1044" s="13">
        <f t="shared" si="93"/>
        <v>2028</v>
      </c>
      <c r="C1044" t="s">
        <v>126</v>
      </c>
      <c r="D1044" t="s">
        <v>127</v>
      </c>
      <c r="E1044" s="25">
        <v>465074607.66488272</v>
      </c>
      <c r="F1044" s="13">
        <f>INDEX($R$3:$T$335,MATCH(Debt[[#This Row],[DistrictNumber]],$R$3:$R$335,0),3)</f>
        <v>0</v>
      </c>
      <c r="G1044" s="9">
        <f t="shared" si="96"/>
        <v>0</v>
      </c>
      <c r="H1044" s="11">
        <v>1.02</v>
      </c>
      <c r="I1044" s="12" cm="1">
        <f t="array" ref="I1044">INDEX(Debt[],MATCH(Debt[[#This Row],[Base Year]]&amp;Debt[[#This Row],[DistrictNumber]],Debt[[Fiscal Year]:[Fiscal Year]]&amp;Debt[[DistrictNumber]:[DistrictNumber]],0),9)*$H1044</f>
        <v>0</v>
      </c>
      <c r="J1044" s="15">
        <f>IF(Debt[[#This Row],[Unadjusted Maximum Revenue]]/(Debt[[#This Row],[Proposed Taxable Valuation]]/1000)&gt;Debt[[#This Row],[Max Debt RATE]],Debt[[#This Row],[Max Debt RATE]],Debt[[#This Row],[Unadjusted Maximum Revenue]]/(Debt[[#This Row],[Proposed Taxable Valuation]]/1000))</f>
        <v>0</v>
      </c>
      <c r="K1044" s="26">
        <f>ROUND(Debt[[#This Row],[Proposed Taxable Valuation]]/1000*Debt[[#This Row],[Adjusted Rate]],0)</f>
        <v>0</v>
      </c>
      <c r="L1044" s="19">
        <f t="shared" si="94"/>
        <v>0</v>
      </c>
      <c r="M1044" s="17">
        <f t="shared" si="97"/>
        <v>0</v>
      </c>
      <c r="N1044">
        <v>408961594.05013669</v>
      </c>
      <c r="O1044">
        <f>INDEX($R$3:$T$335,MATCH(Debt[[#This Row],[DistrictNumber]],$R$3:$R$335,0),3)</f>
        <v>0</v>
      </c>
      <c r="P1044" s="9">
        <f t="shared" si="95"/>
        <v>0</v>
      </c>
    </row>
    <row r="1045" spans="1:16" x14ac:dyDescent="0.35">
      <c r="A1045" s="13">
        <v>2029</v>
      </c>
      <c r="B1045" s="13">
        <f t="shared" si="93"/>
        <v>2028</v>
      </c>
      <c r="C1045" t="s">
        <v>128</v>
      </c>
      <c r="D1045" t="s">
        <v>129</v>
      </c>
      <c r="E1045" s="25">
        <v>614755396.20355606</v>
      </c>
      <c r="F1045" s="13">
        <f>INDEX($R$3:$T$335,MATCH(Debt[[#This Row],[DistrictNumber]],$R$3:$R$335,0),3)</f>
        <v>0</v>
      </c>
      <c r="G1045" s="9">
        <f t="shared" si="96"/>
        <v>0</v>
      </c>
      <c r="H1045" s="11">
        <v>1.02</v>
      </c>
      <c r="I1045" s="12" cm="1">
        <f t="array" ref="I1045">INDEX(Debt[],MATCH(Debt[[#This Row],[Base Year]]&amp;Debt[[#This Row],[DistrictNumber]],Debt[[Fiscal Year]:[Fiscal Year]]&amp;Debt[[DistrictNumber]:[DistrictNumber]],0),9)*$H1045</f>
        <v>0</v>
      </c>
      <c r="J1045" s="15">
        <f>IF(Debt[[#This Row],[Unadjusted Maximum Revenue]]/(Debt[[#This Row],[Proposed Taxable Valuation]]/1000)&gt;Debt[[#This Row],[Max Debt RATE]],Debt[[#This Row],[Max Debt RATE]],Debt[[#This Row],[Unadjusted Maximum Revenue]]/(Debt[[#This Row],[Proposed Taxable Valuation]]/1000))</f>
        <v>0</v>
      </c>
      <c r="K1045" s="26">
        <f>ROUND(Debt[[#This Row],[Proposed Taxable Valuation]]/1000*Debt[[#This Row],[Adjusted Rate]],0)</f>
        <v>0</v>
      </c>
      <c r="L1045" s="19">
        <f t="shared" si="94"/>
        <v>0</v>
      </c>
      <c r="M1045" s="17">
        <f t="shared" si="97"/>
        <v>0</v>
      </c>
      <c r="N1045">
        <v>443755802.36133605</v>
      </c>
      <c r="O1045">
        <f>INDEX($R$3:$T$335,MATCH(Debt[[#This Row],[DistrictNumber]],$R$3:$R$335,0),3)</f>
        <v>0</v>
      </c>
      <c r="P1045" s="9">
        <f t="shared" si="95"/>
        <v>0</v>
      </c>
    </row>
    <row r="1046" spans="1:16" x14ac:dyDescent="0.35">
      <c r="A1046" s="13">
        <v>2029</v>
      </c>
      <c r="B1046" s="13">
        <f t="shared" si="93"/>
        <v>2028</v>
      </c>
      <c r="C1046" t="s">
        <v>130</v>
      </c>
      <c r="D1046" t="s">
        <v>131</v>
      </c>
      <c r="E1046" s="25">
        <v>3100551427.9295025</v>
      </c>
      <c r="F1046" s="13">
        <f>INDEX($R$3:$T$335,MATCH(Debt[[#This Row],[DistrictNumber]],$R$3:$R$335,0),3)</f>
        <v>4.0497800000000002</v>
      </c>
      <c r="G1046" s="9">
        <f t="shared" si="96"/>
        <v>12556551.161800342</v>
      </c>
      <c r="H1046" s="11">
        <v>1.02</v>
      </c>
      <c r="I1046" s="12" cm="1">
        <f t="array" ref="I1046">INDEX(Debt[],MATCH(Debt[[#This Row],[Base Year]]&amp;Debt[[#This Row],[DistrictNumber]],Debt[[Fiscal Year]:[Fiscal Year]]&amp;Debt[[DistrictNumber]:[DistrictNumber]],0),9)*$H1046</f>
        <v>7837381.1916802181</v>
      </c>
      <c r="J1046" s="15">
        <f>IF(Debt[[#This Row],[Unadjusted Maximum Revenue]]/(Debt[[#This Row],[Proposed Taxable Valuation]]/1000)&gt;Debt[[#This Row],[Max Debt RATE]],Debt[[#This Row],[Max Debt RATE]],Debt[[#This Row],[Unadjusted Maximum Revenue]]/(Debt[[#This Row],[Proposed Taxable Valuation]]/1000))</f>
        <v>2.5277378472363843</v>
      </c>
      <c r="K1046" s="26">
        <f>ROUND(Debt[[#This Row],[Proposed Taxable Valuation]]/1000*Debt[[#This Row],[Adjusted Rate]],0)</f>
        <v>7837381</v>
      </c>
      <c r="L1046" s="19">
        <f t="shared" si="94"/>
        <v>-4719169.9701201236</v>
      </c>
      <c r="M1046" s="17">
        <f t="shared" si="97"/>
        <v>-1.5220421527636159</v>
      </c>
      <c r="N1046">
        <v>2178329307.2177501</v>
      </c>
      <c r="O1046">
        <f>INDEX($R$3:$T$335,MATCH(Debt[[#This Row],[DistrictNumber]],$R$3:$R$335,0),3)</f>
        <v>4.0497800000000002</v>
      </c>
      <c r="P1046" s="9">
        <f t="shared" si="95"/>
        <v>8821754.4617843013</v>
      </c>
    </row>
    <row r="1047" spans="1:16" x14ac:dyDescent="0.35">
      <c r="A1047" s="13">
        <v>2029</v>
      </c>
      <c r="B1047" s="13">
        <f t="shared" si="93"/>
        <v>2028</v>
      </c>
      <c r="C1047" t="s">
        <v>132</v>
      </c>
      <c r="D1047" t="s">
        <v>133</v>
      </c>
      <c r="E1047" s="25">
        <v>2119814196.2039242</v>
      </c>
      <c r="F1047" s="13">
        <f>INDEX($R$3:$T$335,MATCH(Debt[[#This Row],[DistrictNumber]],$R$3:$R$335,0),3)</f>
        <v>1.20835</v>
      </c>
      <c r="G1047" s="9">
        <f t="shared" si="96"/>
        <v>2561477.4839830119</v>
      </c>
      <c r="H1047" s="11">
        <v>1.02</v>
      </c>
      <c r="I1047" s="12" cm="1">
        <f t="array" ref="I1047">INDEX(Debt[],MATCH(Debt[[#This Row],[Base Year]]&amp;Debt[[#This Row],[DistrictNumber]],Debt[[Fiscal Year]:[Fiscal Year]]&amp;Debt[[DistrictNumber]:[DistrictNumber]],0),9)*$H1047</f>
        <v>1588205.5241367982</v>
      </c>
      <c r="J1047" s="15">
        <f>IF(Debt[[#This Row],[Unadjusted Maximum Revenue]]/(Debt[[#This Row],[Proposed Taxable Valuation]]/1000)&gt;Debt[[#This Row],[Max Debt RATE]],Debt[[#This Row],[Max Debt RATE]],Debt[[#This Row],[Unadjusted Maximum Revenue]]/(Debt[[#This Row],[Proposed Taxable Valuation]]/1000))</f>
        <v>0.74921921316542328</v>
      </c>
      <c r="K1047" s="26">
        <f>ROUND(Debt[[#This Row],[Proposed Taxable Valuation]]/1000*Debt[[#This Row],[Adjusted Rate]],0)</f>
        <v>1588206</v>
      </c>
      <c r="L1047" s="19">
        <f t="shared" si="94"/>
        <v>-973271.95984621369</v>
      </c>
      <c r="M1047" s="17">
        <f t="shared" si="97"/>
        <v>-0.45913078683457675</v>
      </c>
      <c r="N1047">
        <v>1437493690.1108954</v>
      </c>
      <c r="O1047">
        <f>INDEX($R$3:$T$335,MATCH(Debt[[#This Row],[DistrictNumber]],$R$3:$R$335,0),3)</f>
        <v>1.20835</v>
      </c>
      <c r="P1047" s="9">
        <f t="shared" si="95"/>
        <v>1736995.5004455005</v>
      </c>
    </row>
    <row r="1048" spans="1:16" x14ac:dyDescent="0.35">
      <c r="A1048" s="13">
        <v>2029</v>
      </c>
      <c r="B1048" s="13">
        <f t="shared" si="93"/>
        <v>2028</v>
      </c>
      <c r="C1048" t="s">
        <v>134</v>
      </c>
      <c r="D1048" t="s">
        <v>135</v>
      </c>
      <c r="E1048" s="25">
        <v>1471918181.6273367</v>
      </c>
      <c r="F1048" s="13">
        <f>INDEX($R$3:$T$335,MATCH(Debt[[#This Row],[DistrictNumber]],$R$3:$R$335,0),3)</f>
        <v>2.6995200000000001</v>
      </c>
      <c r="G1048" s="9">
        <f t="shared" si="96"/>
        <v>3973472.5696666283</v>
      </c>
      <c r="H1048" s="11">
        <v>1.02</v>
      </c>
      <c r="I1048" s="12" cm="1">
        <f t="array" ref="I1048">INDEX(Debt[],MATCH(Debt[[#This Row],[Base Year]]&amp;Debt[[#This Row],[DistrictNumber]],Debt[[Fiscal Year]:[Fiscal Year]]&amp;Debt[[DistrictNumber]:[DistrictNumber]],0),9)*$H1048</f>
        <v>2946142.3058806644</v>
      </c>
      <c r="J1048" s="15">
        <f>IF(Debt[[#This Row],[Unadjusted Maximum Revenue]]/(Debt[[#This Row],[Proposed Taxable Valuation]]/1000)&gt;Debt[[#This Row],[Max Debt RATE]],Debt[[#This Row],[Max Debt RATE]],Debt[[#This Row],[Unadjusted Maximum Revenue]]/(Debt[[#This Row],[Proposed Taxable Valuation]]/1000))</f>
        <v>2.0015666241879297</v>
      </c>
      <c r="K1048" s="26">
        <f>ROUND(Debt[[#This Row],[Proposed Taxable Valuation]]/1000*Debt[[#This Row],[Adjusted Rate]],0)</f>
        <v>2946142</v>
      </c>
      <c r="L1048" s="19">
        <f t="shared" si="94"/>
        <v>-1027330.2637859639</v>
      </c>
      <c r="M1048" s="17">
        <f t="shared" si="97"/>
        <v>-0.6979533758120704</v>
      </c>
      <c r="N1048">
        <v>1083142533.5922804</v>
      </c>
      <c r="O1048">
        <f>INDEX($R$3:$T$335,MATCH(Debt[[#This Row],[DistrictNumber]],$R$3:$R$335,0),3)</f>
        <v>2.6995200000000001</v>
      </c>
      <c r="P1048" s="9">
        <f t="shared" si="95"/>
        <v>2923964.9322830332</v>
      </c>
    </row>
    <row r="1049" spans="1:16" x14ac:dyDescent="0.35">
      <c r="A1049" s="13">
        <v>2029</v>
      </c>
      <c r="B1049" s="13">
        <f t="shared" si="93"/>
        <v>2028</v>
      </c>
      <c r="C1049" t="s">
        <v>136</v>
      </c>
      <c r="D1049" t="s">
        <v>137</v>
      </c>
      <c r="E1049" s="25">
        <v>463290336.94984275</v>
      </c>
      <c r="F1049" s="13">
        <f>INDEX($R$3:$T$335,MATCH(Debt[[#This Row],[DistrictNumber]],$R$3:$R$335,0),3)</f>
        <v>2.6909399999999999</v>
      </c>
      <c r="G1049" s="9">
        <f t="shared" si="96"/>
        <v>1246686.4993118099</v>
      </c>
      <c r="H1049" s="11">
        <v>1.02</v>
      </c>
      <c r="I1049" s="12" cm="1">
        <f t="array" ref="I1049">INDEX(Debt[],MATCH(Debt[[#This Row],[Base Year]]&amp;Debt[[#This Row],[DistrictNumber]],Debt[[Fiscal Year]:[Fiscal Year]]&amp;Debt[[DistrictNumber]:[DistrictNumber]],0),9)*$H1049</f>
        <v>900873.02410383313</v>
      </c>
      <c r="J1049" s="15">
        <f>IF(Debt[[#This Row],[Unadjusted Maximum Revenue]]/(Debt[[#This Row],[Proposed Taxable Valuation]]/1000)&gt;Debt[[#This Row],[Max Debt RATE]],Debt[[#This Row],[Max Debt RATE]],Debt[[#This Row],[Unadjusted Maximum Revenue]]/(Debt[[#This Row],[Proposed Taxable Valuation]]/1000))</f>
        <v>1.9445107144580147</v>
      </c>
      <c r="K1049" s="26">
        <f>ROUND(Debt[[#This Row],[Proposed Taxable Valuation]]/1000*Debt[[#This Row],[Adjusted Rate]],0)</f>
        <v>900873</v>
      </c>
      <c r="L1049" s="19">
        <f t="shared" si="94"/>
        <v>-345813.47520797676</v>
      </c>
      <c r="M1049" s="17">
        <f t="shared" si="97"/>
        <v>-0.74642928554198518</v>
      </c>
      <c r="N1049">
        <v>346041224.70870286</v>
      </c>
      <c r="O1049">
        <f>INDEX($R$3:$T$335,MATCH(Debt[[#This Row],[DistrictNumber]],$R$3:$R$335,0),3)</f>
        <v>2.6909399999999999</v>
      </c>
      <c r="P1049" s="9">
        <f t="shared" si="95"/>
        <v>931176.17321763688</v>
      </c>
    </row>
    <row r="1050" spans="1:16" x14ac:dyDescent="0.35">
      <c r="A1050" s="13">
        <v>2029</v>
      </c>
      <c r="B1050" s="13">
        <f t="shared" si="93"/>
        <v>2028</v>
      </c>
      <c r="C1050" t="s">
        <v>138</v>
      </c>
      <c r="D1050" t="s">
        <v>139</v>
      </c>
      <c r="E1050" s="25">
        <v>4560384825.2432737</v>
      </c>
      <c r="F1050" s="13">
        <f>INDEX($R$3:$T$335,MATCH(Debt[[#This Row],[DistrictNumber]],$R$3:$R$335,0),3)</f>
        <v>4.05</v>
      </c>
      <c r="G1050" s="9">
        <f t="shared" si="96"/>
        <v>18469558.542235259</v>
      </c>
      <c r="H1050" s="11">
        <v>1.02</v>
      </c>
      <c r="I1050" s="12" cm="1">
        <f t="array" ref="I1050">INDEX(Debt[],MATCH(Debt[[#This Row],[Base Year]]&amp;Debt[[#This Row],[DistrictNumber]],Debt[[Fiscal Year]:[Fiscal Year]]&amp;Debt[[DistrictNumber]:[DistrictNumber]],0),9)*$H1050</f>
        <v>12723777.916092062</v>
      </c>
      <c r="J1050" s="15">
        <f>IF(Debt[[#This Row],[Unadjusted Maximum Revenue]]/(Debt[[#This Row],[Proposed Taxable Valuation]]/1000)&gt;Debt[[#This Row],[Max Debt RATE]],Debt[[#This Row],[Max Debt RATE]],Debt[[#This Row],[Unadjusted Maximum Revenue]]/(Debt[[#This Row],[Proposed Taxable Valuation]]/1000))</f>
        <v>2.7900667166642701</v>
      </c>
      <c r="K1050" s="26">
        <f>ROUND(Debt[[#This Row],[Proposed Taxable Valuation]]/1000*Debt[[#This Row],[Adjusted Rate]],0)</f>
        <v>12723778</v>
      </c>
      <c r="L1050" s="19">
        <f t="shared" si="94"/>
        <v>-5745780.6261431966</v>
      </c>
      <c r="M1050" s="17">
        <f t="shared" si="97"/>
        <v>-1.2599332833357297</v>
      </c>
      <c r="N1050">
        <v>3347701837.709558</v>
      </c>
      <c r="O1050">
        <f>INDEX($R$3:$T$335,MATCH(Debt[[#This Row],[DistrictNumber]],$R$3:$R$335,0),3)</f>
        <v>4.05</v>
      </c>
      <c r="P1050" s="9">
        <f t="shared" si="95"/>
        <v>13558192.44272371</v>
      </c>
    </row>
    <row r="1051" spans="1:16" x14ac:dyDescent="0.35">
      <c r="A1051" s="13">
        <v>2029</v>
      </c>
      <c r="B1051" s="13">
        <f t="shared" si="93"/>
        <v>2028</v>
      </c>
      <c r="C1051" t="s">
        <v>140</v>
      </c>
      <c r="D1051" t="s">
        <v>141</v>
      </c>
      <c r="E1051" s="25">
        <v>325789555.92786539</v>
      </c>
      <c r="F1051" s="13">
        <f>INDEX($R$3:$T$335,MATCH(Debt[[#This Row],[DistrictNumber]],$R$3:$R$335,0),3)</f>
        <v>4.05</v>
      </c>
      <c r="G1051" s="9">
        <f t="shared" si="96"/>
        <v>1319447.7015078547</v>
      </c>
      <c r="H1051" s="11">
        <v>1.02</v>
      </c>
      <c r="I1051" s="12" cm="1">
        <f t="array" ref="I1051">INDEX(Debt[],MATCH(Debt[[#This Row],[Base Year]]&amp;Debt[[#This Row],[DistrictNumber]],Debt[[Fiscal Year]:[Fiscal Year]]&amp;Debt[[DistrictNumber]:[DistrictNumber]],0),9)*$H1051</f>
        <v>988429.70245177799</v>
      </c>
      <c r="J1051" s="15">
        <f>IF(Debt[[#This Row],[Unadjusted Maximum Revenue]]/(Debt[[#This Row],[Proposed Taxable Valuation]]/1000)&gt;Debt[[#This Row],[Max Debt RATE]],Debt[[#This Row],[Max Debt RATE]],Debt[[#This Row],[Unadjusted Maximum Revenue]]/(Debt[[#This Row],[Proposed Taxable Valuation]]/1000))</f>
        <v>3.0339514710245377</v>
      </c>
      <c r="K1051" s="26">
        <f>ROUND(Debt[[#This Row],[Proposed Taxable Valuation]]/1000*Debt[[#This Row],[Adjusted Rate]],0)</f>
        <v>988430</v>
      </c>
      <c r="L1051" s="19">
        <f t="shared" si="94"/>
        <v>-331017.99905607675</v>
      </c>
      <c r="M1051" s="17">
        <f t="shared" si="97"/>
        <v>-1.0160485289754622</v>
      </c>
      <c r="N1051">
        <v>244738098.81792924</v>
      </c>
      <c r="O1051">
        <f>INDEX($R$3:$T$335,MATCH(Debt[[#This Row],[DistrictNumber]],$R$3:$R$335,0),3)</f>
        <v>4.05</v>
      </c>
      <c r="P1051" s="9">
        <f t="shared" si="95"/>
        <v>991189.30021261342</v>
      </c>
    </row>
    <row r="1052" spans="1:16" x14ac:dyDescent="0.35">
      <c r="A1052" s="13">
        <v>2029</v>
      </c>
      <c r="B1052" s="13">
        <f t="shared" si="93"/>
        <v>2028</v>
      </c>
      <c r="C1052" t="s">
        <v>142</v>
      </c>
      <c r="D1052" t="s">
        <v>143</v>
      </c>
      <c r="E1052" s="25">
        <v>528070479.34977752</v>
      </c>
      <c r="F1052" s="13">
        <f>INDEX($R$3:$T$335,MATCH(Debt[[#This Row],[DistrictNumber]],$R$3:$R$335,0),3)</f>
        <v>2.2284700000000002</v>
      </c>
      <c r="G1052" s="9">
        <f t="shared" si="96"/>
        <v>1176789.2211165989</v>
      </c>
      <c r="H1052" s="11">
        <v>1.02</v>
      </c>
      <c r="I1052" s="12" cm="1">
        <f t="array" ref="I1052">INDEX(Debt[],MATCH(Debt[[#This Row],[Base Year]]&amp;Debt[[#This Row],[DistrictNumber]],Debt[[Fiscal Year]:[Fiscal Year]]&amp;Debt[[DistrictNumber]:[DistrictNumber]],0),9)*$H1052</f>
        <v>945776.69692607364</v>
      </c>
      <c r="J1052" s="15">
        <f>IF(Debt[[#This Row],[Unadjusted Maximum Revenue]]/(Debt[[#This Row],[Proposed Taxable Valuation]]/1000)&gt;Debt[[#This Row],[Max Debt RATE]],Debt[[#This Row],[Max Debt RATE]],Debt[[#This Row],[Unadjusted Maximum Revenue]]/(Debt[[#This Row],[Proposed Taxable Valuation]]/1000))</f>
        <v>1.7910046743961621</v>
      </c>
      <c r="K1052" s="26">
        <f>ROUND(Debt[[#This Row],[Proposed Taxable Valuation]]/1000*Debt[[#This Row],[Adjusted Rate]],0)</f>
        <v>945777</v>
      </c>
      <c r="L1052" s="19">
        <f t="shared" si="94"/>
        <v>-231012.52419052529</v>
      </c>
      <c r="M1052" s="17">
        <f t="shared" si="97"/>
        <v>-0.43746532560383811</v>
      </c>
      <c r="N1052">
        <v>429750435.17733967</v>
      </c>
      <c r="O1052">
        <f>INDEX($R$3:$T$335,MATCH(Debt[[#This Row],[DistrictNumber]],$R$3:$R$335,0),3)</f>
        <v>2.2284700000000002</v>
      </c>
      <c r="P1052" s="9">
        <f t="shared" si="95"/>
        <v>957685.95227964618</v>
      </c>
    </row>
    <row r="1053" spans="1:16" x14ac:dyDescent="0.35">
      <c r="A1053" s="13">
        <v>2029</v>
      </c>
      <c r="B1053" s="13">
        <f t="shared" si="93"/>
        <v>2028</v>
      </c>
      <c r="C1053" t="s">
        <v>144</v>
      </c>
      <c r="D1053" t="s">
        <v>145</v>
      </c>
      <c r="E1053" s="25">
        <v>403359868.86618465</v>
      </c>
      <c r="F1053" s="13">
        <f>INDEX($R$3:$T$335,MATCH(Debt[[#This Row],[DistrictNumber]],$R$3:$R$335,0),3)</f>
        <v>0</v>
      </c>
      <c r="G1053" s="9">
        <f t="shared" si="96"/>
        <v>0</v>
      </c>
      <c r="H1053" s="11">
        <v>1.02</v>
      </c>
      <c r="I1053" s="12" cm="1">
        <f t="array" ref="I1053">INDEX(Debt[],MATCH(Debt[[#This Row],[Base Year]]&amp;Debt[[#This Row],[DistrictNumber]],Debt[[Fiscal Year]:[Fiscal Year]]&amp;Debt[[DistrictNumber]:[DistrictNumber]],0),9)*$H1053</f>
        <v>0</v>
      </c>
      <c r="J1053" s="15">
        <f>IF(Debt[[#This Row],[Unadjusted Maximum Revenue]]/(Debt[[#This Row],[Proposed Taxable Valuation]]/1000)&gt;Debt[[#This Row],[Max Debt RATE]],Debt[[#This Row],[Max Debt RATE]],Debt[[#This Row],[Unadjusted Maximum Revenue]]/(Debt[[#This Row],[Proposed Taxable Valuation]]/1000))</f>
        <v>0</v>
      </c>
      <c r="K1053" s="26">
        <f>ROUND(Debt[[#This Row],[Proposed Taxable Valuation]]/1000*Debt[[#This Row],[Adjusted Rate]],0)</f>
        <v>0</v>
      </c>
      <c r="L1053" s="19">
        <f t="shared" si="94"/>
        <v>0</v>
      </c>
      <c r="M1053" s="17">
        <f t="shared" si="97"/>
        <v>0</v>
      </c>
      <c r="N1053">
        <v>336350945.26659662</v>
      </c>
      <c r="O1053">
        <f>INDEX($R$3:$T$335,MATCH(Debt[[#This Row],[DistrictNumber]],$R$3:$R$335,0),3)</f>
        <v>0</v>
      </c>
      <c r="P1053" s="9">
        <f t="shared" si="95"/>
        <v>0</v>
      </c>
    </row>
    <row r="1054" spans="1:16" x14ac:dyDescent="0.35">
      <c r="A1054" s="13">
        <v>2029</v>
      </c>
      <c r="B1054" s="13">
        <f t="shared" si="93"/>
        <v>2028</v>
      </c>
      <c r="C1054" t="s">
        <v>146</v>
      </c>
      <c r="D1054" t="s">
        <v>147</v>
      </c>
      <c r="E1054" s="25">
        <v>332206255.22270715</v>
      </c>
      <c r="F1054" s="13">
        <f>INDEX($R$3:$T$335,MATCH(Debt[[#This Row],[DistrictNumber]],$R$3:$R$335,0),3)</f>
        <v>0</v>
      </c>
      <c r="G1054" s="9">
        <f t="shared" si="96"/>
        <v>0</v>
      </c>
      <c r="H1054" s="11">
        <v>1.02</v>
      </c>
      <c r="I1054" s="12" cm="1">
        <f t="array" ref="I1054">INDEX(Debt[],MATCH(Debt[[#This Row],[Base Year]]&amp;Debt[[#This Row],[DistrictNumber]],Debt[[Fiscal Year]:[Fiscal Year]]&amp;Debt[[DistrictNumber]:[DistrictNumber]],0),9)*$H1054</f>
        <v>0</v>
      </c>
      <c r="J1054" s="15">
        <f>IF(Debt[[#This Row],[Unadjusted Maximum Revenue]]/(Debt[[#This Row],[Proposed Taxable Valuation]]/1000)&gt;Debt[[#This Row],[Max Debt RATE]],Debt[[#This Row],[Max Debt RATE]],Debt[[#This Row],[Unadjusted Maximum Revenue]]/(Debt[[#This Row],[Proposed Taxable Valuation]]/1000))</f>
        <v>0</v>
      </c>
      <c r="K1054" s="26">
        <f>ROUND(Debt[[#This Row],[Proposed Taxable Valuation]]/1000*Debt[[#This Row],[Adjusted Rate]],0)</f>
        <v>0</v>
      </c>
      <c r="L1054" s="19">
        <f t="shared" si="94"/>
        <v>0</v>
      </c>
      <c r="M1054" s="17">
        <f t="shared" si="97"/>
        <v>0</v>
      </c>
      <c r="N1054">
        <v>280774959.58460879</v>
      </c>
      <c r="O1054">
        <f>INDEX($R$3:$T$335,MATCH(Debt[[#This Row],[DistrictNumber]],$R$3:$R$335,0),3)</f>
        <v>0</v>
      </c>
      <c r="P1054" s="9">
        <f t="shared" si="95"/>
        <v>0</v>
      </c>
    </row>
    <row r="1055" spans="1:16" x14ac:dyDescent="0.35">
      <c r="A1055" s="13">
        <v>2029</v>
      </c>
      <c r="B1055" s="13">
        <f t="shared" si="93"/>
        <v>2028</v>
      </c>
      <c r="C1055" t="s">
        <v>148</v>
      </c>
      <c r="D1055" t="s">
        <v>149</v>
      </c>
      <c r="E1055" s="25">
        <v>498431084.88923174</v>
      </c>
      <c r="F1055" s="13">
        <f>INDEX($R$3:$T$335,MATCH(Debt[[#This Row],[DistrictNumber]],$R$3:$R$335,0),3)</f>
        <v>4.05</v>
      </c>
      <c r="G1055" s="9">
        <f t="shared" si="96"/>
        <v>2018645.8938013883</v>
      </c>
      <c r="H1055" s="11">
        <v>1.02</v>
      </c>
      <c r="I1055" s="12" cm="1">
        <f t="array" ref="I1055">INDEX(Debt[],MATCH(Debt[[#This Row],[Base Year]]&amp;Debt[[#This Row],[DistrictNumber]],Debt[[Fiscal Year]:[Fiscal Year]]&amp;Debt[[DistrictNumber]:[DistrictNumber]],0),9)*$H1055</f>
        <v>1565848.3831429717</v>
      </c>
      <c r="J1055" s="15">
        <f>IF(Debt[[#This Row],[Unadjusted Maximum Revenue]]/(Debt[[#This Row],[Proposed Taxable Valuation]]/1000)&gt;Debt[[#This Row],[Max Debt RATE]],Debt[[#This Row],[Max Debt RATE]],Debt[[#This Row],[Unadjusted Maximum Revenue]]/(Debt[[#This Row],[Proposed Taxable Valuation]]/1000))</f>
        <v>3.1415544307212628</v>
      </c>
      <c r="K1055" s="26">
        <f>ROUND(Debt[[#This Row],[Proposed Taxable Valuation]]/1000*Debt[[#This Row],[Adjusted Rate]],0)</f>
        <v>1565848</v>
      </c>
      <c r="L1055" s="19">
        <f t="shared" si="94"/>
        <v>-452797.51065841666</v>
      </c>
      <c r="M1055" s="17">
        <f t="shared" si="97"/>
        <v>-0.90844556927873699</v>
      </c>
      <c r="N1055">
        <v>422595200.59849596</v>
      </c>
      <c r="O1055">
        <f>INDEX($R$3:$T$335,MATCH(Debt[[#This Row],[DistrictNumber]],$R$3:$R$335,0),3)</f>
        <v>4.05</v>
      </c>
      <c r="P1055" s="9">
        <f t="shared" si="95"/>
        <v>1711510.5624239086</v>
      </c>
    </row>
    <row r="1056" spans="1:16" x14ac:dyDescent="0.35">
      <c r="A1056" s="13">
        <v>2029</v>
      </c>
      <c r="B1056" s="13">
        <f t="shared" si="93"/>
        <v>2028</v>
      </c>
      <c r="C1056" t="s">
        <v>150</v>
      </c>
      <c r="D1056" t="s">
        <v>151</v>
      </c>
      <c r="E1056" s="25">
        <v>4514968734.0176897</v>
      </c>
      <c r="F1056" s="13">
        <f>INDEX($R$3:$T$335,MATCH(Debt[[#This Row],[DistrictNumber]],$R$3:$R$335,0),3)</f>
        <v>0.49</v>
      </c>
      <c r="G1056" s="9">
        <f t="shared" si="96"/>
        <v>2212334.6796686677</v>
      </c>
      <c r="H1056" s="11">
        <v>1.02</v>
      </c>
      <c r="I1056" s="12" cm="1">
        <f t="array" ref="I1056">INDEX(Debt[],MATCH(Debt[[#This Row],[Base Year]]&amp;Debt[[#This Row],[DistrictNumber]],Debt[[Fiscal Year]:[Fiscal Year]]&amp;Debt[[DistrictNumber]:[DistrictNumber]],0),9)*$H1056</f>
        <v>1490802.4896229031</v>
      </c>
      <c r="J1056" s="15">
        <f>IF(Debt[[#This Row],[Unadjusted Maximum Revenue]]/(Debt[[#This Row],[Proposed Taxable Valuation]]/1000)&gt;Debt[[#This Row],[Max Debt RATE]],Debt[[#This Row],[Max Debt RATE]],Debt[[#This Row],[Unadjusted Maximum Revenue]]/(Debt[[#This Row],[Proposed Taxable Valuation]]/1000))</f>
        <v>0.33019109930719226</v>
      </c>
      <c r="K1056" s="26">
        <f>ROUND(Debt[[#This Row],[Proposed Taxable Valuation]]/1000*Debt[[#This Row],[Adjusted Rate]],0)</f>
        <v>1490802</v>
      </c>
      <c r="L1056" s="19">
        <f t="shared" si="94"/>
        <v>-721532.19004576467</v>
      </c>
      <c r="M1056" s="17">
        <f t="shared" si="97"/>
        <v>-0.15980890069280773</v>
      </c>
      <c r="N1056">
        <v>3144133472.8672318</v>
      </c>
      <c r="O1056">
        <f>INDEX($R$3:$T$335,MATCH(Debt[[#This Row],[DistrictNumber]],$R$3:$R$335,0),3)</f>
        <v>0.49</v>
      </c>
      <c r="P1056" s="9">
        <f t="shared" si="95"/>
        <v>1540625.4017049435</v>
      </c>
    </row>
    <row r="1057" spans="1:16" x14ac:dyDescent="0.35">
      <c r="A1057" s="13">
        <v>2029</v>
      </c>
      <c r="B1057" s="13">
        <f t="shared" si="93"/>
        <v>2028</v>
      </c>
      <c r="C1057" t="s">
        <v>152</v>
      </c>
      <c r="D1057" t="s">
        <v>153</v>
      </c>
      <c r="E1057" s="25">
        <v>851203682.74173987</v>
      </c>
      <c r="F1057" s="13">
        <f>INDEX($R$3:$T$335,MATCH(Debt[[#This Row],[DistrictNumber]],$R$3:$R$335,0),3)</f>
        <v>0</v>
      </c>
      <c r="G1057" s="9">
        <f t="shared" si="96"/>
        <v>0</v>
      </c>
      <c r="H1057" s="11">
        <v>1.02</v>
      </c>
      <c r="I1057" s="12" cm="1">
        <f t="array" ref="I1057">INDEX(Debt[],MATCH(Debt[[#This Row],[Base Year]]&amp;Debt[[#This Row],[DistrictNumber]],Debt[[Fiscal Year]:[Fiscal Year]]&amp;Debt[[DistrictNumber]:[DistrictNumber]],0),9)*$H1057</f>
        <v>0</v>
      </c>
      <c r="J1057" s="15">
        <f>IF(Debt[[#This Row],[Unadjusted Maximum Revenue]]/(Debt[[#This Row],[Proposed Taxable Valuation]]/1000)&gt;Debt[[#This Row],[Max Debt RATE]],Debt[[#This Row],[Max Debt RATE]],Debt[[#This Row],[Unadjusted Maximum Revenue]]/(Debt[[#This Row],[Proposed Taxable Valuation]]/1000))</f>
        <v>0</v>
      </c>
      <c r="K1057" s="26">
        <f>ROUND(Debt[[#This Row],[Proposed Taxable Valuation]]/1000*Debt[[#This Row],[Adjusted Rate]],0)</f>
        <v>0</v>
      </c>
      <c r="L1057" s="19">
        <f t="shared" si="94"/>
        <v>0</v>
      </c>
      <c r="M1057" s="17">
        <f t="shared" si="97"/>
        <v>0</v>
      </c>
      <c r="N1057">
        <v>642879753.77879977</v>
      </c>
      <c r="O1057">
        <f>INDEX($R$3:$T$335,MATCH(Debt[[#This Row],[DistrictNumber]],$R$3:$R$335,0),3)</f>
        <v>0</v>
      </c>
      <c r="P1057" s="9">
        <f t="shared" si="95"/>
        <v>0</v>
      </c>
    </row>
    <row r="1058" spans="1:16" x14ac:dyDescent="0.35">
      <c r="A1058" s="13">
        <v>2029</v>
      </c>
      <c r="B1058" s="13">
        <f t="shared" si="93"/>
        <v>2028</v>
      </c>
      <c r="C1058" t="s">
        <v>154</v>
      </c>
      <c r="D1058" t="s">
        <v>155</v>
      </c>
      <c r="E1058" s="25">
        <v>3276151475.7116685</v>
      </c>
      <c r="F1058" s="13">
        <f>INDEX($R$3:$T$335,MATCH(Debt[[#This Row],[DistrictNumber]],$R$3:$R$335,0),3)</f>
        <v>4.0461299999999998</v>
      </c>
      <c r="G1058" s="9">
        <f t="shared" si="96"/>
        <v>13255734.770421252</v>
      </c>
      <c r="H1058" s="11">
        <v>1.02</v>
      </c>
      <c r="I1058" s="12" cm="1">
        <f t="array" ref="I1058">INDEX(Debt[],MATCH(Debt[[#This Row],[Base Year]]&amp;Debt[[#This Row],[DistrictNumber]],Debt[[Fiscal Year]:[Fiscal Year]]&amp;Debt[[DistrictNumber]:[DistrictNumber]],0),9)*$H1058</f>
        <v>7946664.9460015781</v>
      </c>
      <c r="J1058" s="15">
        <f>IF(Debt[[#This Row],[Unadjusted Maximum Revenue]]/(Debt[[#This Row],[Proposed Taxable Valuation]]/1000)&gt;Debt[[#This Row],[Max Debt RATE]],Debt[[#This Row],[Max Debt RATE]],Debt[[#This Row],[Unadjusted Maximum Revenue]]/(Debt[[#This Row],[Proposed Taxable Valuation]]/1000))</f>
        <v>2.4256097451279626</v>
      </c>
      <c r="K1058" s="26">
        <f>ROUND(Debt[[#This Row],[Proposed Taxable Valuation]]/1000*Debt[[#This Row],[Adjusted Rate]],0)</f>
        <v>7946665</v>
      </c>
      <c r="L1058" s="19">
        <f t="shared" si="94"/>
        <v>-5309069.8244196735</v>
      </c>
      <c r="M1058" s="17">
        <f t="shared" si="97"/>
        <v>-1.6205202548720372</v>
      </c>
      <c r="N1058">
        <v>2311947676.2630529</v>
      </c>
      <c r="O1058">
        <f>INDEX($R$3:$T$335,MATCH(Debt[[#This Row],[DistrictNumber]],$R$3:$R$335,0),3)</f>
        <v>4.0461299999999998</v>
      </c>
      <c r="P1058" s="9">
        <f t="shared" si="95"/>
        <v>9354440.8513582256</v>
      </c>
    </row>
    <row r="1059" spans="1:16" x14ac:dyDescent="0.35">
      <c r="A1059" s="13">
        <v>2029</v>
      </c>
      <c r="B1059" s="13">
        <f t="shared" si="93"/>
        <v>2028</v>
      </c>
      <c r="C1059" t="s">
        <v>156</v>
      </c>
      <c r="D1059" t="s">
        <v>157</v>
      </c>
      <c r="E1059" s="25">
        <v>249325888.99258301</v>
      </c>
      <c r="F1059" s="13">
        <f>INDEX($R$3:$T$335,MATCH(Debt[[#This Row],[DistrictNumber]],$R$3:$R$335,0),3)</f>
        <v>3.5453199999999998</v>
      </c>
      <c r="G1059" s="9">
        <f t="shared" si="96"/>
        <v>883940.06076318433</v>
      </c>
      <c r="H1059" s="11">
        <v>1.02</v>
      </c>
      <c r="I1059" s="12" cm="1">
        <f t="array" ref="I1059">INDEX(Debt[],MATCH(Debt[[#This Row],[Base Year]]&amp;Debt[[#This Row],[DistrictNumber]],Debt[[Fiscal Year]:[Fiscal Year]]&amp;Debt[[DistrictNumber]:[DistrictNumber]],0),9)*$H1059</f>
        <v>651624.90206988144</v>
      </c>
      <c r="J1059" s="15">
        <f>IF(Debt[[#This Row],[Unadjusted Maximum Revenue]]/(Debt[[#This Row],[Proposed Taxable Valuation]]/1000)&gt;Debt[[#This Row],[Max Debt RATE]],Debt[[#This Row],[Max Debt RATE]],Debt[[#This Row],[Unadjusted Maximum Revenue]]/(Debt[[#This Row],[Proposed Taxable Valuation]]/1000))</f>
        <v>2.6135468911905337</v>
      </c>
      <c r="K1059" s="26">
        <f>ROUND(Debt[[#This Row],[Proposed Taxable Valuation]]/1000*Debt[[#This Row],[Adjusted Rate]],0)</f>
        <v>651625</v>
      </c>
      <c r="L1059" s="19">
        <f t="shared" si="94"/>
        <v>-232315.15869330289</v>
      </c>
      <c r="M1059" s="17">
        <f t="shared" si="97"/>
        <v>-0.93177310880946607</v>
      </c>
      <c r="N1059">
        <v>185464926.63129669</v>
      </c>
      <c r="O1059">
        <f>INDEX($R$3:$T$335,MATCH(Debt[[#This Row],[DistrictNumber]],$R$3:$R$335,0),3)</f>
        <v>3.5453199999999998</v>
      </c>
      <c r="P1059" s="9">
        <f t="shared" si="95"/>
        <v>657532.51368446881</v>
      </c>
    </row>
    <row r="1060" spans="1:16" x14ac:dyDescent="0.35">
      <c r="A1060" s="13">
        <v>2029</v>
      </c>
      <c r="B1060" s="13">
        <f t="shared" si="93"/>
        <v>2028</v>
      </c>
      <c r="C1060" t="s">
        <v>158</v>
      </c>
      <c r="D1060" t="s">
        <v>159</v>
      </c>
      <c r="E1060" s="25">
        <v>8682865205.5771751</v>
      </c>
      <c r="F1060" s="13">
        <f>INDEX($R$3:$T$335,MATCH(Debt[[#This Row],[DistrictNumber]],$R$3:$R$335,0),3)</f>
        <v>0</v>
      </c>
      <c r="G1060" s="9">
        <f t="shared" si="96"/>
        <v>0</v>
      </c>
      <c r="H1060" s="11">
        <v>1.02</v>
      </c>
      <c r="I1060" s="12" cm="1">
        <f t="array" ref="I1060">INDEX(Debt[],MATCH(Debt[[#This Row],[Base Year]]&amp;Debt[[#This Row],[DistrictNumber]],Debt[[Fiscal Year]:[Fiscal Year]]&amp;Debt[[DistrictNumber]:[DistrictNumber]],0),9)*$H1060</f>
        <v>0</v>
      </c>
      <c r="J1060" s="15">
        <f>IF(Debt[[#This Row],[Unadjusted Maximum Revenue]]/(Debt[[#This Row],[Proposed Taxable Valuation]]/1000)&gt;Debt[[#This Row],[Max Debt RATE]],Debt[[#This Row],[Max Debt RATE]],Debt[[#This Row],[Unadjusted Maximum Revenue]]/(Debt[[#This Row],[Proposed Taxable Valuation]]/1000))</f>
        <v>0</v>
      </c>
      <c r="K1060" s="26">
        <f>ROUND(Debt[[#This Row],[Proposed Taxable Valuation]]/1000*Debt[[#This Row],[Adjusted Rate]],0)</f>
        <v>0</v>
      </c>
      <c r="L1060" s="19">
        <f t="shared" si="94"/>
        <v>0</v>
      </c>
      <c r="M1060" s="17">
        <f t="shared" si="97"/>
        <v>0</v>
      </c>
      <c r="N1060">
        <v>6054635034.0911541</v>
      </c>
      <c r="O1060">
        <f>INDEX($R$3:$T$335,MATCH(Debt[[#This Row],[DistrictNumber]],$R$3:$R$335,0),3)</f>
        <v>0</v>
      </c>
      <c r="P1060" s="9">
        <f t="shared" si="95"/>
        <v>0</v>
      </c>
    </row>
    <row r="1061" spans="1:16" x14ac:dyDescent="0.35">
      <c r="A1061" s="13">
        <v>2029</v>
      </c>
      <c r="B1061" s="13">
        <f t="shared" si="93"/>
        <v>2028</v>
      </c>
      <c r="C1061" t="s">
        <v>160</v>
      </c>
      <c r="D1061" t="s">
        <v>161</v>
      </c>
      <c r="E1061" s="25">
        <v>691747589.3019762</v>
      </c>
      <c r="F1061" s="13">
        <f>INDEX($R$3:$T$335,MATCH(Debt[[#This Row],[DistrictNumber]],$R$3:$R$335,0),3)</f>
        <v>2.1592199999999999</v>
      </c>
      <c r="G1061" s="9">
        <f t="shared" si="96"/>
        <v>1493635.2297726132</v>
      </c>
      <c r="H1061" s="11">
        <v>1.02</v>
      </c>
      <c r="I1061" s="12" cm="1">
        <f t="array" ref="I1061">INDEX(Debt[],MATCH(Debt[[#This Row],[Base Year]]&amp;Debt[[#This Row],[DistrictNumber]],Debt[[Fiscal Year]:[Fiscal Year]]&amp;Debt[[DistrictNumber]:[DistrictNumber]],0),9)*$H1061</f>
        <v>1100661.7670804448</v>
      </c>
      <c r="J1061" s="15">
        <f>IF(Debt[[#This Row],[Unadjusted Maximum Revenue]]/(Debt[[#This Row],[Proposed Taxable Valuation]]/1000)&gt;Debt[[#This Row],[Max Debt RATE]],Debt[[#This Row],[Max Debt RATE]],Debt[[#This Row],[Unadjusted Maximum Revenue]]/(Debt[[#This Row],[Proposed Taxable Valuation]]/1000))</f>
        <v>1.5911320604544394</v>
      </c>
      <c r="K1061" s="26">
        <f>ROUND(Debt[[#This Row],[Proposed Taxable Valuation]]/1000*Debt[[#This Row],[Adjusted Rate]],0)</f>
        <v>1100662</v>
      </c>
      <c r="L1061" s="19">
        <f t="shared" si="94"/>
        <v>-392973.46269216831</v>
      </c>
      <c r="M1061" s="17">
        <f t="shared" si="97"/>
        <v>-0.56808793954556047</v>
      </c>
      <c r="N1061">
        <v>534739328.98068714</v>
      </c>
      <c r="O1061">
        <f>INDEX($R$3:$T$335,MATCH(Debt[[#This Row],[DistrictNumber]],$R$3:$R$335,0),3)</f>
        <v>2.1592199999999999</v>
      </c>
      <c r="P1061" s="9">
        <f t="shared" si="95"/>
        <v>1154619.8539216793</v>
      </c>
    </row>
    <row r="1062" spans="1:16" x14ac:dyDescent="0.35">
      <c r="A1062" s="13">
        <v>2029</v>
      </c>
      <c r="B1062" s="13">
        <f t="shared" si="93"/>
        <v>2028</v>
      </c>
      <c r="C1062" t="s">
        <v>162</v>
      </c>
      <c r="D1062" t="s">
        <v>163</v>
      </c>
      <c r="E1062" s="25">
        <v>1454656012.2679944</v>
      </c>
      <c r="F1062" s="13">
        <f>INDEX($R$3:$T$335,MATCH(Debt[[#This Row],[DistrictNumber]],$R$3:$R$335,0),3)</f>
        <v>0.44107000000000002</v>
      </c>
      <c r="G1062" s="9">
        <f t="shared" si="96"/>
        <v>641605.12733104429</v>
      </c>
      <c r="H1062" s="11">
        <v>1.02</v>
      </c>
      <c r="I1062" s="12" cm="1">
        <f t="array" ref="I1062">INDEX(Debt[],MATCH(Debt[[#This Row],[Base Year]]&amp;Debt[[#This Row],[DistrictNumber]],Debt[[Fiscal Year]:[Fiscal Year]]&amp;Debt[[DistrictNumber]:[DistrictNumber]],0),9)*$H1062</f>
        <v>433888.92546665831</v>
      </c>
      <c r="J1062" s="15">
        <f>IF(Debt[[#This Row],[Unadjusted Maximum Revenue]]/(Debt[[#This Row],[Proposed Taxable Valuation]]/1000)&gt;Debt[[#This Row],[Max Debt RATE]],Debt[[#This Row],[Max Debt RATE]],Debt[[#This Row],[Unadjusted Maximum Revenue]]/(Debt[[#This Row],[Proposed Taxable Valuation]]/1000))</f>
        <v>0.29827596476927221</v>
      </c>
      <c r="K1062" s="26">
        <f>ROUND(Debt[[#This Row],[Proposed Taxable Valuation]]/1000*Debt[[#This Row],[Adjusted Rate]],0)</f>
        <v>433889</v>
      </c>
      <c r="L1062" s="19">
        <f t="shared" si="94"/>
        <v>-207716.20186438598</v>
      </c>
      <c r="M1062" s="17">
        <f t="shared" si="97"/>
        <v>-0.14279403523072781</v>
      </c>
      <c r="N1062">
        <v>1025066556.7830212</v>
      </c>
      <c r="O1062">
        <f>INDEX($R$3:$T$335,MATCH(Debt[[#This Row],[DistrictNumber]],$R$3:$R$335,0),3)</f>
        <v>0.44107000000000002</v>
      </c>
      <c r="P1062" s="9">
        <f t="shared" si="95"/>
        <v>452126.10620028718</v>
      </c>
    </row>
    <row r="1063" spans="1:16" x14ac:dyDescent="0.35">
      <c r="A1063" s="13">
        <v>2029</v>
      </c>
      <c r="B1063" s="13">
        <f t="shared" si="93"/>
        <v>2028</v>
      </c>
      <c r="C1063" t="s">
        <v>164</v>
      </c>
      <c r="D1063" t="s">
        <v>165</v>
      </c>
      <c r="E1063" s="25">
        <v>145909198.38763499</v>
      </c>
      <c r="F1063" s="13">
        <f>INDEX($R$3:$T$335,MATCH(Debt[[#This Row],[DistrictNumber]],$R$3:$R$335,0),3)</f>
        <v>0</v>
      </c>
      <c r="G1063" s="9">
        <f t="shared" si="96"/>
        <v>0</v>
      </c>
      <c r="H1063" s="11">
        <v>1.02</v>
      </c>
      <c r="I1063" s="12" cm="1">
        <f t="array" ref="I1063">INDEX(Debt[],MATCH(Debt[[#This Row],[Base Year]]&amp;Debt[[#This Row],[DistrictNumber]],Debt[[Fiscal Year]:[Fiscal Year]]&amp;Debt[[DistrictNumber]:[DistrictNumber]],0),9)*$H1063</f>
        <v>0</v>
      </c>
      <c r="J1063" s="15">
        <f>IF(Debt[[#This Row],[Unadjusted Maximum Revenue]]/(Debt[[#This Row],[Proposed Taxable Valuation]]/1000)&gt;Debt[[#This Row],[Max Debt RATE]],Debt[[#This Row],[Max Debt RATE]],Debt[[#This Row],[Unadjusted Maximum Revenue]]/(Debt[[#This Row],[Proposed Taxable Valuation]]/1000))</f>
        <v>0</v>
      </c>
      <c r="K1063" s="26">
        <f>ROUND(Debt[[#This Row],[Proposed Taxable Valuation]]/1000*Debt[[#This Row],[Adjusted Rate]],0)</f>
        <v>0</v>
      </c>
      <c r="L1063" s="19">
        <f t="shared" si="94"/>
        <v>0</v>
      </c>
      <c r="M1063" s="17">
        <f t="shared" si="97"/>
        <v>0</v>
      </c>
      <c r="N1063">
        <v>117882603.99137518</v>
      </c>
      <c r="O1063">
        <f>INDEX($R$3:$T$335,MATCH(Debt[[#This Row],[DistrictNumber]],$R$3:$R$335,0),3)</f>
        <v>0</v>
      </c>
      <c r="P1063" s="9">
        <f t="shared" si="95"/>
        <v>0</v>
      </c>
    </row>
    <row r="1064" spans="1:16" x14ac:dyDescent="0.35">
      <c r="A1064" s="13">
        <v>2029</v>
      </c>
      <c r="B1064" s="13">
        <f t="shared" si="93"/>
        <v>2028</v>
      </c>
      <c r="C1064" t="s">
        <v>166</v>
      </c>
      <c r="D1064" t="s">
        <v>167</v>
      </c>
      <c r="E1064" s="25">
        <v>796933931.535447</v>
      </c>
      <c r="F1064" s="13">
        <f>INDEX($R$3:$T$335,MATCH(Debt[[#This Row],[DistrictNumber]],$R$3:$R$335,0),3)</f>
        <v>0.64341999999999999</v>
      </c>
      <c r="G1064" s="9">
        <f t="shared" si="96"/>
        <v>512763.23022853729</v>
      </c>
      <c r="H1064" s="11">
        <v>1.02</v>
      </c>
      <c r="I1064" s="12" cm="1">
        <f t="array" ref="I1064">INDEX(Debt[],MATCH(Debt[[#This Row],[Base Year]]&amp;Debt[[#This Row],[DistrictNumber]],Debt[[Fiscal Year]:[Fiscal Year]]&amp;Debt[[DistrictNumber]:[DistrictNumber]],0),9)*$H1064</f>
        <v>382831.32412567252</v>
      </c>
      <c r="J1064" s="15">
        <f>IF(Debt[[#This Row],[Unadjusted Maximum Revenue]]/(Debt[[#This Row],[Proposed Taxable Valuation]]/1000)&gt;Debt[[#This Row],[Max Debt RATE]],Debt[[#This Row],[Max Debt RATE]],Debt[[#This Row],[Unadjusted Maximum Revenue]]/(Debt[[#This Row],[Proposed Taxable Valuation]]/1000))</f>
        <v>0.48038025359024944</v>
      </c>
      <c r="K1064" s="26">
        <f>ROUND(Debt[[#This Row],[Proposed Taxable Valuation]]/1000*Debt[[#This Row],[Adjusted Rate]],0)</f>
        <v>382831</v>
      </c>
      <c r="L1064" s="19">
        <f t="shared" si="94"/>
        <v>-129931.90610286477</v>
      </c>
      <c r="M1064" s="17">
        <f t="shared" si="97"/>
        <v>-0.16303974640975055</v>
      </c>
      <c r="N1064">
        <v>603344018.86180687</v>
      </c>
      <c r="O1064">
        <f>INDEX($R$3:$T$335,MATCH(Debt[[#This Row],[DistrictNumber]],$R$3:$R$335,0),3)</f>
        <v>0.64341999999999999</v>
      </c>
      <c r="P1064" s="9">
        <f t="shared" si="95"/>
        <v>388203.60861606372</v>
      </c>
    </row>
    <row r="1065" spans="1:16" x14ac:dyDescent="0.35">
      <c r="A1065" s="13">
        <v>2029</v>
      </c>
      <c r="B1065" s="13">
        <f t="shared" si="93"/>
        <v>2028</v>
      </c>
      <c r="C1065" t="s">
        <v>168</v>
      </c>
      <c r="D1065" t="s">
        <v>169</v>
      </c>
      <c r="E1065" s="25">
        <v>459448962.68409097</v>
      </c>
      <c r="F1065" s="13">
        <f>INDEX($R$3:$T$335,MATCH(Debt[[#This Row],[DistrictNumber]],$R$3:$R$335,0),3)</f>
        <v>2.66662</v>
      </c>
      <c r="G1065" s="9">
        <f t="shared" si="96"/>
        <v>1225175.7928726505</v>
      </c>
      <c r="H1065" s="11">
        <v>1.02</v>
      </c>
      <c r="I1065" s="12" cm="1">
        <f t="array" ref="I1065">INDEX(Debt[],MATCH(Debt[[#This Row],[Base Year]]&amp;Debt[[#This Row],[DistrictNumber]],Debt[[Fiscal Year]:[Fiscal Year]]&amp;Debt[[DistrictNumber]:[DistrictNumber]],0),9)*$H1065</f>
        <v>782365.69841059425</v>
      </c>
      <c r="J1065" s="15">
        <f>IF(Debt[[#This Row],[Unadjusted Maximum Revenue]]/(Debt[[#This Row],[Proposed Taxable Valuation]]/1000)&gt;Debt[[#This Row],[Max Debt RATE]],Debt[[#This Row],[Max Debt RATE]],Debt[[#This Row],[Unadjusted Maximum Revenue]]/(Debt[[#This Row],[Proposed Taxable Valuation]]/1000))</f>
        <v>1.7028348346681004</v>
      </c>
      <c r="K1065" s="26">
        <f>ROUND(Debt[[#This Row],[Proposed Taxable Valuation]]/1000*Debt[[#This Row],[Adjusted Rate]],0)</f>
        <v>782366</v>
      </c>
      <c r="L1065" s="19">
        <f t="shared" si="94"/>
        <v>-442810.0944620563</v>
      </c>
      <c r="M1065" s="17">
        <f t="shared" si="97"/>
        <v>-0.96378516533189962</v>
      </c>
      <c r="N1065">
        <v>315291512.66642076</v>
      </c>
      <c r="O1065">
        <f>INDEX($R$3:$T$335,MATCH(Debt[[#This Row],[DistrictNumber]],$R$3:$R$335,0),3)</f>
        <v>2.66662</v>
      </c>
      <c r="P1065" s="9">
        <f t="shared" si="95"/>
        <v>840762.65350653091</v>
      </c>
    </row>
    <row r="1066" spans="1:16" x14ac:dyDescent="0.35">
      <c r="A1066" s="13">
        <v>2029</v>
      </c>
      <c r="B1066" s="13">
        <f t="shared" si="93"/>
        <v>2028</v>
      </c>
      <c r="C1066" t="s">
        <v>170</v>
      </c>
      <c r="D1066" t="s">
        <v>171</v>
      </c>
      <c r="E1066" s="25">
        <v>18542319027.577801</v>
      </c>
      <c r="F1066" s="13">
        <f>INDEX($R$3:$T$335,MATCH(Debt[[#This Row],[DistrictNumber]],$R$3:$R$335,0),3)</f>
        <v>0</v>
      </c>
      <c r="G1066" s="9">
        <f t="shared" si="96"/>
        <v>0</v>
      </c>
      <c r="H1066" s="11">
        <v>1.02</v>
      </c>
      <c r="I1066" s="12" cm="1">
        <f t="array" ref="I1066">INDEX(Debt[],MATCH(Debt[[#This Row],[Base Year]]&amp;Debt[[#This Row],[DistrictNumber]],Debt[[Fiscal Year]:[Fiscal Year]]&amp;Debt[[DistrictNumber]:[DistrictNumber]],0),9)*$H1066</f>
        <v>0</v>
      </c>
      <c r="J1066" s="15">
        <f>IF(Debt[[#This Row],[Unadjusted Maximum Revenue]]/(Debt[[#This Row],[Proposed Taxable Valuation]]/1000)&gt;Debt[[#This Row],[Max Debt RATE]],Debt[[#This Row],[Max Debt RATE]],Debt[[#This Row],[Unadjusted Maximum Revenue]]/(Debt[[#This Row],[Proposed Taxable Valuation]]/1000))</f>
        <v>0</v>
      </c>
      <c r="K1066" s="26">
        <f>ROUND(Debt[[#This Row],[Proposed Taxable Valuation]]/1000*Debt[[#This Row],[Adjusted Rate]],0)</f>
        <v>0</v>
      </c>
      <c r="L1066" s="19">
        <f t="shared" si="94"/>
        <v>0</v>
      </c>
      <c r="M1066" s="17">
        <f t="shared" si="97"/>
        <v>0</v>
      </c>
      <c r="N1066">
        <v>12848060935.159292</v>
      </c>
      <c r="O1066">
        <f>INDEX($R$3:$T$335,MATCH(Debt[[#This Row],[DistrictNumber]],$R$3:$R$335,0),3)</f>
        <v>0</v>
      </c>
      <c r="P1066" s="9">
        <f t="shared" si="95"/>
        <v>0</v>
      </c>
    </row>
    <row r="1067" spans="1:16" x14ac:dyDescent="0.35">
      <c r="A1067" s="13">
        <v>2029</v>
      </c>
      <c r="B1067" s="13">
        <f t="shared" si="93"/>
        <v>2028</v>
      </c>
      <c r="C1067" t="s">
        <v>172</v>
      </c>
      <c r="D1067" t="s">
        <v>173</v>
      </c>
      <c r="E1067" s="25">
        <v>66331218.266309008</v>
      </c>
      <c r="F1067" s="13">
        <f>INDEX($R$3:$T$335,MATCH(Debt[[#This Row],[DistrictNumber]],$R$3:$R$335,0),3)</f>
        <v>0</v>
      </c>
      <c r="G1067" s="9">
        <f t="shared" si="96"/>
        <v>0</v>
      </c>
      <c r="H1067" s="11">
        <v>1.02</v>
      </c>
      <c r="I1067" s="12" cm="1">
        <f t="array" ref="I1067">INDEX(Debt[],MATCH(Debt[[#This Row],[Base Year]]&amp;Debt[[#This Row],[DistrictNumber]],Debt[[Fiscal Year]:[Fiscal Year]]&amp;Debt[[DistrictNumber]:[DistrictNumber]],0),9)*$H1067</f>
        <v>0</v>
      </c>
      <c r="J1067" s="15">
        <f>IF(Debt[[#This Row],[Unadjusted Maximum Revenue]]/(Debt[[#This Row],[Proposed Taxable Valuation]]/1000)&gt;Debt[[#This Row],[Max Debt RATE]],Debt[[#This Row],[Max Debt RATE]],Debt[[#This Row],[Unadjusted Maximum Revenue]]/(Debt[[#This Row],[Proposed Taxable Valuation]]/1000))</f>
        <v>0</v>
      </c>
      <c r="K1067" s="26">
        <f>ROUND(Debt[[#This Row],[Proposed Taxable Valuation]]/1000*Debt[[#This Row],[Adjusted Rate]],0)</f>
        <v>0</v>
      </c>
      <c r="L1067" s="19">
        <f t="shared" si="94"/>
        <v>0</v>
      </c>
      <c r="M1067" s="17">
        <f t="shared" si="97"/>
        <v>0</v>
      </c>
      <c r="N1067">
        <v>56638073.030966341</v>
      </c>
      <c r="O1067">
        <f>INDEX($R$3:$T$335,MATCH(Debt[[#This Row],[DistrictNumber]],$R$3:$R$335,0),3)</f>
        <v>0</v>
      </c>
      <c r="P1067" s="9">
        <f t="shared" si="95"/>
        <v>0</v>
      </c>
    </row>
    <row r="1068" spans="1:16" x14ac:dyDescent="0.35">
      <c r="A1068" s="13">
        <v>2029</v>
      </c>
      <c r="B1068" s="13">
        <f t="shared" si="93"/>
        <v>2028</v>
      </c>
      <c r="C1068" t="s">
        <v>174</v>
      </c>
      <c r="D1068" t="s">
        <v>175</v>
      </c>
      <c r="E1068" s="25">
        <v>534254977.75248134</v>
      </c>
      <c r="F1068" s="13">
        <f>INDEX($R$3:$T$335,MATCH(Debt[[#This Row],[DistrictNumber]],$R$3:$R$335,0),3)</f>
        <v>1.49777</v>
      </c>
      <c r="G1068" s="9">
        <f t="shared" si="96"/>
        <v>800191.07802833407</v>
      </c>
      <c r="H1068" s="11">
        <v>1.02</v>
      </c>
      <c r="I1068" s="12" cm="1">
        <f t="array" ref="I1068">INDEX(Debt[],MATCH(Debt[[#This Row],[Base Year]]&amp;Debt[[#This Row],[DistrictNumber]],Debt[[Fiscal Year]:[Fiscal Year]]&amp;Debt[[DistrictNumber]:[DistrictNumber]],0),9)*$H1068</f>
        <v>580053.55590001855</v>
      </c>
      <c r="J1068" s="15">
        <f>IF(Debt[[#This Row],[Unadjusted Maximum Revenue]]/(Debt[[#This Row],[Proposed Taxable Valuation]]/1000)&gt;Debt[[#This Row],[Max Debt RATE]],Debt[[#This Row],[Max Debt RATE]],Debt[[#This Row],[Unadjusted Maximum Revenue]]/(Debt[[#This Row],[Proposed Taxable Valuation]]/1000))</f>
        <v>1.0857241954772305</v>
      </c>
      <c r="K1068" s="26">
        <f>ROUND(Debt[[#This Row],[Proposed Taxable Valuation]]/1000*Debt[[#This Row],[Adjusted Rate]],0)</f>
        <v>580054</v>
      </c>
      <c r="L1068" s="19">
        <f t="shared" si="94"/>
        <v>-220137.52212831553</v>
      </c>
      <c r="M1068" s="17">
        <f t="shared" si="97"/>
        <v>-0.41204580452276951</v>
      </c>
      <c r="N1068">
        <v>398501759.62237573</v>
      </c>
      <c r="O1068">
        <f>INDEX($R$3:$T$335,MATCH(Debt[[#This Row],[DistrictNumber]],$R$3:$R$335,0),3)</f>
        <v>1.49777</v>
      </c>
      <c r="P1068" s="9">
        <f t="shared" si="95"/>
        <v>596863.98050960572</v>
      </c>
    </row>
    <row r="1069" spans="1:16" x14ac:dyDescent="0.35">
      <c r="A1069" s="13">
        <v>2029</v>
      </c>
      <c r="B1069" s="13">
        <f t="shared" si="93"/>
        <v>2028</v>
      </c>
      <c r="C1069" t="s">
        <v>176</v>
      </c>
      <c r="D1069" t="s">
        <v>177</v>
      </c>
      <c r="E1069" s="25">
        <v>8356515755.5575829</v>
      </c>
      <c r="F1069" s="13">
        <f>INDEX($R$3:$T$335,MATCH(Debt[[#This Row],[DistrictNumber]],$R$3:$R$335,0),3)</f>
        <v>0</v>
      </c>
      <c r="G1069" s="9">
        <f t="shared" si="96"/>
        <v>0</v>
      </c>
      <c r="H1069" s="11">
        <v>1.02</v>
      </c>
      <c r="I1069" s="12" cm="1">
        <f t="array" ref="I1069">INDEX(Debt[],MATCH(Debt[[#This Row],[Base Year]]&amp;Debt[[#This Row],[DistrictNumber]],Debt[[Fiscal Year]:[Fiscal Year]]&amp;Debt[[DistrictNumber]:[DistrictNumber]],0),9)*$H1069</f>
        <v>0</v>
      </c>
      <c r="J1069" s="15">
        <f>IF(Debt[[#This Row],[Unadjusted Maximum Revenue]]/(Debt[[#This Row],[Proposed Taxable Valuation]]/1000)&gt;Debt[[#This Row],[Max Debt RATE]],Debt[[#This Row],[Max Debt RATE]],Debt[[#This Row],[Unadjusted Maximum Revenue]]/(Debt[[#This Row],[Proposed Taxable Valuation]]/1000))</f>
        <v>0</v>
      </c>
      <c r="K1069" s="26">
        <f>ROUND(Debt[[#This Row],[Proposed Taxable Valuation]]/1000*Debt[[#This Row],[Adjusted Rate]],0)</f>
        <v>0</v>
      </c>
      <c r="L1069" s="19">
        <f t="shared" si="94"/>
        <v>0</v>
      </c>
      <c r="M1069" s="17">
        <f t="shared" si="97"/>
        <v>0</v>
      </c>
      <c r="N1069">
        <v>5733925924.3707428</v>
      </c>
      <c r="O1069">
        <f>INDEX($R$3:$T$335,MATCH(Debt[[#This Row],[DistrictNumber]],$R$3:$R$335,0),3)</f>
        <v>0</v>
      </c>
      <c r="P1069" s="9">
        <f t="shared" si="95"/>
        <v>0</v>
      </c>
    </row>
    <row r="1070" spans="1:16" x14ac:dyDescent="0.35">
      <c r="A1070" s="13">
        <v>2029</v>
      </c>
      <c r="B1070" s="13">
        <f t="shared" si="93"/>
        <v>2028</v>
      </c>
      <c r="C1070" t="s">
        <v>178</v>
      </c>
      <c r="D1070" t="s">
        <v>179</v>
      </c>
      <c r="E1070" s="25">
        <v>267772055.83881798</v>
      </c>
      <c r="F1070" s="13">
        <f>INDEX($R$3:$T$335,MATCH(Debt[[#This Row],[DistrictNumber]],$R$3:$R$335,0),3)</f>
        <v>2.6975600000000002</v>
      </c>
      <c r="G1070" s="9">
        <f t="shared" si="96"/>
        <v>722331.18694856181</v>
      </c>
      <c r="H1070" s="11">
        <v>1.02</v>
      </c>
      <c r="I1070" s="12" cm="1">
        <f t="array" ref="I1070">INDEX(Debt[],MATCH(Debt[[#This Row],[Base Year]]&amp;Debt[[#This Row],[DistrictNumber]],Debt[[Fiscal Year]:[Fiscal Year]]&amp;Debt[[DistrictNumber]:[DistrictNumber]],0),9)*$H1070</f>
        <v>570089.12723120919</v>
      </c>
      <c r="J1070" s="15">
        <f>IF(Debt[[#This Row],[Unadjusted Maximum Revenue]]/(Debt[[#This Row],[Proposed Taxable Valuation]]/1000)&gt;Debt[[#This Row],[Max Debt RATE]],Debt[[#This Row],[Max Debt RATE]],Debt[[#This Row],[Unadjusted Maximum Revenue]]/(Debt[[#This Row],[Proposed Taxable Valuation]]/1000))</f>
        <v>2.1290090388459624</v>
      </c>
      <c r="K1070" s="26">
        <f>ROUND(Debt[[#This Row],[Proposed Taxable Valuation]]/1000*Debt[[#This Row],[Adjusted Rate]],0)</f>
        <v>570089</v>
      </c>
      <c r="L1070" s="19">
        <f t="shared" si="94"/>
        <v>-152242.05971735262</v>
      </c>
      <c r="M1070" s="17">
        <f t="shared" si="97"/>
        <v>-0.5685509611540378</v>
      </c>
      <c r="N1070">
        <v>202725905.02277997</v>
      </c>
      <c r="O1070">
        <f>INDEX($R$3:$T$335,MATCH(Debt[[#This Row],[DistrictNumber]],$R$3:$R$335,0),3)</f>
        <v>2.6975600000000002</v>
      </c>
      <c r="P1070" s="9">
        <f t="shared" si="95"/>
        <v>546865.29235325044</v>
      </c>
    </row>
    <row r="1071" spans="1:16" x14ac:dyDescent="0.35">
      <c r="A1071" s="13">
        <v>2029</v>
      </c>
      <c r="B1071" s="13">
        <f t="shared" si="93"/>
        <v>2028</v>
      </c>
      <c r="C1071" t="s">
        <v>180</v>
      </c>
      <c r="D1071" t="s">
        <v>181</v>
      </c>
      <c r="E1071" s="25">
        <v>420358495.59936291</v>
      </c>
      <c r="F1071" s="13">
        <f>INDEX($R$3:$T$335,MATCH(Debt[[#This Row],[DistrictNumber]],$R$3:$R$335,0),3)</f>
        <v>2.7</v>
      </c>
      <c r="G1071" s="9">
        <f t="shared" si="96"/>
        <v>1134967.9381182799</v>
      </c>
      <c r="H1071" s="11">
        <v>1.02</v>
      </c>
      <c r="I1071" s="12" cm="1">
        <f t="array" ref="I1071">INDEX(Debt[],MATCH(Debt[[#This Row],[Base Year]]&amp;Debt[[#This Row],[DistrictNumber]],Debt[[Fiscal Year]:[Fiscal Year]]&amp;Debt[[DistrictNumber]:[DistrictNumber]],0),9)*$H1071</f>
        <v>855284.81386086007</v>
      </c>
      <c r="J1071" s="15">
        <f>IF(Debt[[#This Row],[Unadjusted Maximum Revenue]]/(Debt[[#This Row],[Proposed Taxable Valuation]]/1000)&gt;Debt[[#This Row],[Max Debt RATE]],Debt[[#This Row],[Max Debt RATE]],Debt[[#This Row],[Unadjusted Maximum Revenue]]/(Debt[[#This Row],[Proposed Taxable Valuation]]/1000))</f>
        <v>2.0346557112908186</v>
      </c>
      <c r="K1071" s="26">
        <f>ROUND(Debt[[#This Row],[Proposed Taxable Valuation]]/1000*Debt[[#This Row],[Adjusted Rate]],0)</f>
        <v>855285</v>
      </c>
      <c r="L1071" s="19">
        <f t="shared" si="94"/>
        <v>-279683.12425741984</v>
      </c>
      <c r="M1071" s="17">
        <f t="shared" si="97"/>
        <v>-0.66534428870918161</v>
      </c>
      <c r="N1071">
        <v>322970127.27504307</v>
      </c>
      <c r="O1071">
        <f>INDEX($R$3:$T$335,MATCH(Debt[[#This Row],[DistrictNumber]],$R$3:$R$335,0),3)</f>
        <v>2.7</v>
      </c>
      <c r="P1071" s="9">
        <f t="shared" si="95"/>
        <v>872019.3436426163</v>
      </c>
    </row>
    <row r="1072" spans="1:16" x14ac:dyDescent="0.35">
      <c r="A1072" s="13">
        <v>2029</v>
      </c>
      <c r="B1072" s="13">
        <f t="shared" si="93"/>
        <v>2028</v>
      </c>
      <c r="C1072" t="s">
        <v>182</v>
      </c>
      <c r="D1072" t="s">
        <v>183</v>
      </c>
      <c r="E1072" s="25">
        <v>640089082.2276094</v>
      </c>
      <c r="F1072" s="13">
        <f>INDEX($R$3:$T$335,MATCH(Debt[[#This Row],[DistrictNumber]],$R$3:$R$335,0),3)</f>
        <v>0</v>
      </c>
      <c r="G1072" s="9">
        <f t="shared" si="96"/>
        <v>0</v>
      </c>
      <c r="H1072" s="11">
        <v>1.02</v>
      </c>
      <c r="I1072" s="12" cm="1">
        <f t="array" ref="I1072">INDEX(Debt[],MATCH(Debt[[#This Row],[Base Year]]&amp;Debt[[#This Row],[DistrictNumber]],Debt[[Fiscal Year]:[Fiscal Year]]&amp;Debt[[DistrictNumber]:[DistrictNumber]],0),9)*$H1072</f>
        <v>0</v>
      </c>
      <c r="J1072" s="15">
        <f>IF(Debt[[#This Row],[Unadjusted Maximum Revenue]]/(Debt[[#This Row],[Proposed Taxable Valuation]]/1000)&gt;Debt[[#This Row],[Max Debt RATE]],Debt[[#This Row],[Max Debt RATE]],Debt[[#This Row],[Unadjusted Maximum Revenue]]/(Debt[[#This Row],[Proposed Taxable Valuation]]/1000))</f>
        <v>0</v>
      </c>
      <c r="K1072" s="26">
        <f>ROUND(Debt[[#This Row],[Proposed Taxable Valuation]]/1000*Debt[[#This Row],[Adjusted Rate]],0)</f>
        <v>0</v>
      </c>
      <c r="L1072" s="19">
        <f t="shared" si="94"/>
        <v>0</v>
      </c>
      <c r="M1072" s="17">
        <f t="shared" si="97"/>
        <v>0</v>
      </c>
      <c r="N1072">
        <v>543413062.16326571</v>
      </c>
      <c r="O1072">
        <f>INDEX($R$3:$T$335,MATCH(Debt[[#This Row],[DistrictNumber]],$R$3:$R$335,0),3)</f>
        <v>0</v>
      </c>
      <c r="P1072" s="9">
        <f t="shared" si="95"/>
        <v>0</v>
      </c>
    </row>
    <row r="1073" spans="1:16" x14ac:dyDescent="0.35">
      <c r="A1073" s="13">
        <v>2029</v>
      </c>
      <c r="B1073" s="13">
        <f t="shared" si="93"/>
        <v>2028</v>
      </c>
      <c r="C1073" t="s">
        <v>184</v>
      </c>
      <c r="D1073" t="s">
        <v>185</v>
      </c>
      <c r="E1073" s="25">
        <v>423361802.71096987</v>
      </c>
      <c r="F1073" s="13">
        <f>INDEX($R$3:$T$335,MATCH(Debt[[#This Row],[DistrictNumber]],$R$3:$R$335,0),3)</f>
        <v>0</v>
      </c>
      <c r="G1073" s="9">
        <f t="shared" si="96"/>
        <v>0</v>
      </c>
      <c r="H1073" s="11">
        <v>1.02</v>
      </c>
      <c r="I1073" s="12" cm="1">
        <f t="array" ref="I1073">INDEX(Debt[],MATCH(Debt[[#This Row],[Base Year]]&amp;Debt[[#This Row],[DistrictNumber]],Debt[[Fiscal Year]:[Fiscal Year]]&amp;Debt[[DistrictNumber]:[DistrictNumber]],0),9)*$H1073</f>
        <v>0</v>
      </c>
      <c r="J1073" s="15">
        <f>IF(Debt[[#This Row],[Unadjusted Maximum Revenue]]/(Debt[[#This Row],[Proposed Taxable Valuation]]/1000)&gt;Debt[[#This Row],[Max Debt RATE]],Debt[[#This Row],[Max Debt RATE]],Debt[[#This Row],[Unadjusted Maximum Revenue]]/(Debt[[#This Row],[Proposed Taxable Valuation]]/1000))</f>
        <v>0</v>
      </c>
      <c r="K1073" s="26">
        <f>ROUND(Debt[[#This Row],[Proposed Taxable Valuation]]/1000*Debt[[#This Row],[Adjusted Rate]],0)</f>
        <v>0</v>
      </c>
      <c r="L1073" s="19">
        <f t="shared" si="94"/>
        <v>0</v>
      </c>
      <c r="M1073" s="17">
        <f t="shared" si="97"/>
        <v>0</v>
      </c>
      <c r="N1073">
        <v>292581067.09871447</v>
      </c>
      <c r="O1073">
        <f>INDEX($R$3:$T$335,MATCH(Debt[[#This Row],[DistrictNumber]],$R$3:$R$335,0),3)</f>
        <v>0</v>
      </c>
      <c r="P1073" s="9">
        <f t="shared" si="95"/>
        <v>0</v>
      </c>
    </row>
    <row r="1074" spans="1:16" x14ac:dyDescent="0.35">
      <c r="A1074" s="13">
        <v>2029</v>
      </c>
      <c r="B1074" s="13">
        <f t="shared" si="93"/>
        <v>2028</v>
      </c>
      <c r="C1074" t="s">
        <v>186</v>
      </c>
      <c r="D1074" t="s">
        <v>187</v>
      </c>
      <c r="E1074" s="25">
        <v>338577555.14367211</v>
      </c>
      <c r="F1074" s="13">
        <f>INDEX($R$3:$T$335,MATCH(Debt[[#This Row],[DistrictNumber]],$R$3:$R$335,0),3)</f>
        <v>0.22112999999999999</v>
      </c>
      <c r="G1074" s="9">
        <f t="shared" si="96"/>
        <v>74869.654768920213</v>
      </c>
      <c r="H1074" s="11">
        <v>1.02</v>
      </c>
      <c r="I1074" s="12" cm="1">
        <f t="array" ref="I1074">INDEX(Debt[],MATCH(Debt[[#This Row],[Base Year]]&amp;Debt[[#This Row],[DistrictNumber]],Debt[[Fiscal Year]:[Fiscal Year]]&amp;Debt[[DistrictNumber]:[DistrictNumber]],0),9)*$H1074</f>
        <v>60847.657864642766</v>
      </c>
      <c r="J1074" s="15">
        <f>IF(Debt[[#This Row],[Unadjusted Maximum Revenue]]/(Debt[[#This Row],[Proposed Taxable Valuation]]/1000)&gt;Debt[[#This Row],[Max Debt RATE]],Debt[[#This Row],[Max Debt RATE]],Debt[[#This Row],[Unadjusted Maximum Revenue]]/(Debt[[#This Row],[Proposed Taxable Valuation]]/1000))</f>
        <v>0.17971556867915434</v>
      </c>
      <c r="K1074" s="26">
        <f>ROUND(Debt[[#This Row],[Proposed Taxable Valuation]]/1000*Debt[[#This Row],[Adjusted Rate]],0)</f>
        <v>60848</v>
      </c>
      <c r="L1074" s="19">
        <f t="shared" si="94"/>
        <v>-14021.996904277446</v>
      </c>
      <c r="M1074" s="17">
        <f t="shared" si="97"/>
        <v>-4.1414431320845657E-2</v>
      </c>
      <c r="N1074">
        <v>272141834.61356825</v>
      </c>
      <c r="O1074">
        <f>INDEX($R$3:$T$335,MATCH(Debt[[#This Row],[DistrictNumber]],$R$3:$R$335,0),3)</f>
        <v>0.22112999999999999</v>
      </c>
      <c r="P1074" s="9">
        <f t="shared" si="95"/>
        <v>60178.72388809835</v>
      </c>
    </row>
    <row r="1075" spans="1:16" x14ac:dyDescent="0.35">
      <c r="A1075" s="13">
        <v>2029</v>
      </c>
      <c r="B1075" s="13">
        <f t="shared" si="93"/>
        <v>2028</v>
      </c>
      <c r="C1075" t="s">
        <v>188</v>
      </c>
      <c r="D1075" t="s">
        <v>189</v>
      </c>
      <c r="E1075" s="25">
        <v>470048483.84988093</v>
      </c>
      <c r="F1075" s="13">
        <f>INDEX($R$3:$T$335,MATCH(Debt[[#This Row],[DistrictNumber]],$R$3:$R$335,0),3)</f>
        <v>0</v>
      </c>
      <c r="G1075" s="9">
        <f t="shared" si="96"/>
        <v>0</v>
      </c>
      <c r="H1075" s="11">
        <v>1.02</v>
      </c>
      <c r="I1075" s="12" cm="1">
        <f t="array" ref="I1075">INDEX(Debt[],MATCH(Debt[[#This Row],[Base Year]]&amp;Debt[[#This Row],[DistrictNumber]],Debt[[Fiscal Year]:[Fiscal Year]]&amp;Debt[[DistrictNumber]:[DistrictNumber]],0),9)*$H1075</f>
        <v>0</v>
      </c>
      <c r="J1075" s="15">
        <f>IF(Debt[[#This Row],[Unadjusted Maximum Revenue]]/(Debt[[#This Row],[Proposed Taxable Valuation]]/1000)&gt;Debt[[#This Row],[Max Debt RATE]],Debt[[#This Row],[Max Debt RATE]],Debt[[#This Row],[Unadjusted Maximum Revenue]]/(Debt[[#This Row],[Proposed Taxable Valuation]]/1000))</f>
        <v>0</v>
      </c>
      <c r="K1075" s="26">
        <f>ROUND(Debt[[#This Row],[Proposed Taxable Valuation]]/1000*Debt[[#This Row],[Adjusted Rate]],0)</f>
        <v>0</v>
      </c>
      <c r="L1075" s="19">
        <f t="shared" si="94"/>
        <v>0</v>
      </c>
      <c r="M1075" s="17">
        <f t="shared" si="97"/>
        <v>0</v>
      </c>
      <c r="N1075">
        <v>373502650.10676527</v>
      </c>
      <c r="O1075">
        <f>INDEX($R$3:$T$335,MATCH(Debt[[#This Row],[DistrictNumber]],$R$3:$R$335,0),3)</f>
        <v>0</v>
      </c>
      <c r="P1075" s="9">
        <f t="shared" si="95"/>
        <v>0</v>
      </c>
    </row>
    <row r="1076" spans="1:16" x14ac:dyDescent="0.35">
      <c r="A1076" s="13">
        <v>2029</v>
      </c>
      <c r="B1076" s="13">
        <f t="shared" si="93"/>
        <v>2028</v>
      </c>
      <c r="C1076" t="s">
        <v>190</v>
      </c>
      <c r="D1076" t="s">
        <v>191</v>
      </c>
      <c r="E1076" s="25">
        <v>545803229.04358184</v>
      </c>
      <c r="F1076" s="13">
        <f>INDEX($R$3:$T$335,MATCH(Debt[[#This Row],[DistrictNumber]],$R$3:$R$335,0),3)</f>
        <v>4.05</v>
      </c>
      <c r="G1076" s="9">
        <f t="shared" si="96"/>
        <v>2210503.0776265063</v>
      </c>
      <c r="H1076" s="11">
        <v>1.02</v>
      </c>
      <c r="I1076" s="12" cm="1">
        <f t="array" ref="I1076">INDEX(Debt[],MATCH(Debt[[#This Row],[Base Year]]&amp;Debt[[#This Row],[DistrictNumber]],Debt[[Fiscal Year]:[Fiscal Year]]&amp;Debt[[DistrictNumber]:[DistrictNumber]],0),9)*$H1076</f>
        <v>1722299.8239027469</v>
      </c>
      <c r="J1076" s="15">
        <f>IF(Debt[[#This Row],[Unadjusted Maximum Revenue]]/(Debt[[#This Row],[Proposed Taxable Valuation]]/1000)&gt;Debt[[#This Row],[Max Debt RATE]],Debt[[#This Row],[Max Debt RATE]],Debt[[#This Row],[Unadjusted Maximum Revenue]]/(Debt[[#This Row],[Proposed Taxable Valuation]]/1000))</f>
        <v>3.1555324927643893</v>
      </c>
      <c r="K1076" s="26">
        <f>ROUND(Debt[[#This Row],[Proposed Taxable Valuation]]/1000*Debt[[#This Row],[Adjusted Rate]],0)</f>
        <v>1722300</v>
      </c>
      <c r="L1076" s="19">
        <f t="shared" si="94"/>
        <v>-488203.25372375944</v>
      </c>
      <c r="M1076" s="17">
        <f t="shared" si="97"/>
        <v>-0.89446750723561053</v>
      </c>
      <c r="N1076">
        <v>435619260.03322607</v>
      </c>
      <c r="O1076">
        <f>INDEX($R$3:$T$335,MATCH(Debt[[#This Row],[DistrictNumber]],$R$3:$R$335,0),3)</f>
        <v>4.05</v>
      </c>
      <c r="P1076" s="9">
        <f t="shared" si="95"/>
        <v>1764258.0031345654</v>
      </c>
    </row>
    <row r="1077" spans="1:16" x14ac:dyDescent="0.35">
      <c r="A1077" s="13">
        <v>2029</v>
      </c>
      <c r="B1077" s="13">
        <f t="shared" si="93"/>
        <v>2028</v>
      </c>
      <c r="C1077" t="s">
        <v>192</v>
      </c>
      <c r="D1077" t="s">
        <v>193</v>
      </c>
      <c r="E1077" s="25">
        <v>786961316.32667863</v>
      </c>
      <c r="F1077" s="13">
        <f>INDEX($R$3:$T$335,MATCH(Debt[[#This Row],[DistrictNumber]],$R$3:$R$335,0),3)</f>
        <v>0</v>
      </c>
      <c r="G1077" s="9">
        <f t="shared" si="96"/>
        <v>0</v>
      </c>
      <c r="H1077" s="11">
        <v>1.02</v>
      </c>
      <c r="I1077" s="12" cm="1">
        <f t="array" ref="I1077">INDEX(Debt[],MATCH(Debt[[#This Row],[Base Year]]&amp;Debt[[#This Row],[DistrictNumber]],Debt[[Fiscal Year]:[Fiscal Year]]&amp;Debt[[DistrictNumber]:[DistrictNumber]],0),9)*$H1077</f>
        <v>0</v>
      </c>
      <c r="J1077" s="15">
        <f>IF(Debt[[#This Row],[Unadjusted Maximum Revenue]]/(Debt[[#This Row],[Proposed Taxable Valuation]]/1000)&gt;Debt[[#This Row],[Max Debt RATE]],Debt[[#This Row],[Max Debt RATE]],Debt[[#This Row],[Unadjusted Maximum Revenue]]/(Debt[[#This Row],[Proposed Taxable Valuation]]/1000))</f>
        <v>0</v>
      </c>
      <c r="K1077" s="26">
        <f>ROUND(Debt[[#This Row],[Proposed Taxable Valuation]]/1000*Debt[[#This Row],[Adjusted Rate]],0)</f>
        <v>0</v>
      </c>
      <c r="L1077" s="19">
        <f t="shared" si="94"/>
        <v>0</v>
      </c>
      <c r="M1077" s="17">
        <f t="shared" si="97"/>
        <v>0</v>
      </c>
      <c r="N1077">
        <v>602115527.90440845</v>
      </c>
      <c r="O1077">
        <f>INDEX($R$3:$T$335,MATCH(Debt[[#This Row],[DistrictNumber]],$R$3:$R$335,0),3)</f>
        <v>0</v>
      </c>
      <c r="P1077" s="9">
        <f t="shared" si="95"/>
        <v>0</v>
      </c>
    </row>
    <row r="1078" spans="1:16" x14ac:dyDescent="0.35">
      <c r="A1078" s="13">
        <v>2029</v>
      </c>
      <c r="B1078" s="13">
        <f t="shared" si="93"/>
        <v>2028</v>
      </c>
      <c r="C1078" t="s">
        <v>194</v>
      </c>
      <c r="D1078" t="s">
        <v>195</v>
      </c>
      <c r="E1078" s="25">
        <v>269412073.01283908</v>
      </c>
      <c r="F1078" s="13">
        <f>INDEX($R$3:$T$335,MATCH(Debt[[#This Row],[DistrictNumber]],$R$3:$R$335,0),3)</f>
        <v>2.4175599999999999</v>
      </c>
      <c r="G1078" s="9">
        <f t="shared" si="96"/>
        <v>651319.85123291926</v>
      </c>
      <c r="H1078" s="11">
        <v>1.02</v>
      </c>
      <c r="I1078" s="12" cm="1">
        <f t="array" ref="I1078">INDEX(Debt[],MATCH(Debt[[#This Row],[Base Year]]&amp;Debt[[#This Row],[DistrictNumber]],Debt[[Fiscal Year]:[Fiscal Year]]&amp;Debt[[DistrictNumber]:[DistrictNumber]],0),9)*$H1078</f>
        <v>476009.84771438246</v>
      </c>
      <c r="J1078" s="15">
        <f>IF(Debt[[#This Row],[Unadjusted Maximum Revenue]]/(Debt[[#This Row],[Proposed Taxable Valuation]]/1000)&gt;Debt[[#This Row],[Max Debt RATE]],Debt[[#This Row],[Max Debt RATE]],Debt[[#This Row],[Unadjusted Maximum Revenue]]/(Debt[[#This Row],[Proposed Taxable Valuation]]/1000))</f>
        <v>1.766846757798036</v>
      </c>
      <c r="K1078" s="26">
        <f>ROUND(Debt[[#This Row],[Proposed Taxable Valuation]]/1000*Debt[[#This Row],[Adjusted Rate]],0)</f>
        <v>476010</v>
      </c>
      <c r="L1078" s="19">
        <f t="shared" si="94"/>
        <v>-175310.0035185368</v>
      </c>
      <c r="M1078" s="17">
        <f t="shared" si="97"/>
        <v>-0.65071324220196392</v>
      </c>
      <c r="N1078">
        <v>208756256.73591578</v>
      </c>
      <c r="O1078">
        <f>INDEX($R$3:$T$335,MATCH(Debt[[#This Row],[DistrictNumber]],$R$3:$R$335,0),3)</f>
        <v>2.4175599999999999</v>
      </c>
      <c r="P1078" s="9">
        <f t="shared" si="95"/>
        <v>504680.77603448054</v>
      </c>
    </row>
    <row r="1079" spans="1:16" x14ac:dyDescent="0.35">
      <c r="A1079" s="13">
        <v>2029</v>
      </c>
      <c r="B1079" s="13">
        <f t="shared" si="93"/>
        <v>2028</v>
      </c>
      <c r="C1079" t="s">
        <v>196</v>
      </c>
      <c r="D1079" t="s">
        <v>197</v>
      </c>
      <c r="E1079" s="25">
        <v>339190929.39618504</v>
      </c>
      <c r="F1079" s="13">
        <f>INDEX($R$3:$T$335,MATCH(Debt[[#This Row],[DistrictNumber]],$R$3:$R$335,0),3)</f>
        <v>0</v>
      </c>
      <c r="G1079" s="9">
        <f t="shared" si="96"/>
        <v>0</v>
      </c>
      <c r="H1079" s="11">
        <v>1.02</v>
      </c>
      <c r="I1079" s="12" cm="1">
        <f t="array" ref="I1079">INDEX(Debt[],MATCH(Debt[[#This Row],[Base Year]]&amp;Debt[[#This Row],[DistrictNumber]],Debt[[Fiscal Year]:[Fiscal Year]]&amp;Debt[[DistrictNumber]:[DistrictNumber]],0),9)*$H1079</f>
        <v>0</v>
      </c>
      <c r="J1079" s="15">
        <f>IF(Debt[[#This Row],[Unadjusted Maximum Revenue]]/(Debt[[#This Row],[Proposed Taxable Valuation]]/1000)&gt;Debt[[#This Row],[Max Debt RATE]],Debt[[#This Row],[Max Debt RATE]],Debt[[#This Row],[Unadjusted Maximum Revenue]]/(Debt[[#This Row],[Proposed Taxable Valuation]]/1000))</f>
        <v>0</v>
      </c>
      <c r="K1079" s="26">
        <f>ROUND(Debt[[#This Row],[Proposed Taxable Valuation]]/1000*Debt[[#This Row],[Adjusted Rate]],0)</f>
        <v>0</v>
      </c>
      <c r="L1079" s="19">
        <f t="shared" si="94"/>
        <v>0</v>
      </c>
      <c r="M1079" s="17">
        <f t="shared" si="97"/>
        <v>0</v>
      </c>
      <c r="N1079">
        <v>240503028.70707083</v>
      </c>
      <c r="O1079">
        <f>INDEX($R$3:$T$335,MATCH(Debt[[#This Row],[DistrictNumber]],$R$3:$R$335,0),3)</f>
        <v>0</v>
      </c>
      <c r="P1079" s="9">
        <f t="shared" si="95"/>
        <v>0</v>
      </c>
    </row>
    <row r="1080" spans="1:16" x14ac:dyDescent="0.35">
      <c r="A1080" s="13">
        <v>2029</v>
      </c>
      <c r="B1080" s="13">
        <f t="shared" si="93"/>
        <v>2028</v>
      </c>
      <c r="C1080" t="s">
        <v>198</v>
      </c>
      <c r="D1080" t="s">
        <v>199</v>
      </c>
      <c r="E1080" s="25">
        <v>424731525.62736863</v>
      </c>
      <c r="F1080" s="13">
        <f>INDEX($R$3:$T$335,MATCH(Debt[[#This Row],[DistrictNumber]],$R$3:$R$335,0),3)</f>
        <v>2.7</v>
      </c>
      <c r="G1080" s="9">
        <f t="shared" si="96"/>
        <v>1146775.1191938955</v>
      </c>
      <c r="H1080" s="11">
        <v>1.02</v>
      </c>
      <c r="I1080" s="12" cm="1">
        <f t="array" ref="I1080">INDEX(Debt[],MATCH(Debt[[#This Row],[Base Year]]&amp;Debt[[#This Row],[DistrictNumber]],Debt[[Fiscal Year]:[Fiscal Year]]&amp;Debt[[DistrictNumber]:[DistrictNumber]],0),9)*$H1080</f>
        <v>860281.28282629442</v>
      </c>
      <c r="J1080" s="15">
        <f>IF(Debt[[#This Row],[Unadjusted Maximum Revenue]]/(Debt[[#This Row],[Proposed Taxable Valuation]]/1000)&gt;Debt[[#This Row],[Max Debt RATE]],Debt[[#This Row],[Max Debt RATE]],Debt[[#This Row],[Unadjusted Maximum Revenue]]/(Debt[[#This Row],[Proposed Taxable Valuation]]/1000))</f>
        <v>2.025470752507899</v>
      </c>
      <c r="K1080" s="26">
        <f>ROUND(Debt[[#This Row],[Proposed Taxable Valuation]]/1000*Debt[[#This Row],[Adjusted Rate]],0)</f>
        <v>860281</v>
      </c>
      <c r="L1080" s="19">
        <f t="shared" si="94"/>
        <v>-286493.83636760106</v>
      </c>
      <c r="M1080" s="17">
        <f t="shared" si="97"/>
        <v>-0.67452924749210119</v>
      </c>
      <c r="N1080">
        <v>322957749.95021534</v>
      </c>
      <c r="O1080">
        <f>INDEX($R$3:$T$335,MATCH(Debt[[#This Row],[DistrictNumber]],$R$3:$R$335,0),3)</f>
        <v>2.7</v>
      </c>
      <c r="P1080" s="9">
        <f t="shared" si="95"/>
        <v>871985.92486558144</v>
      </c>
    </row>
    <row r="1081" spans="1:16" x14ac:dyDescent="0.35">
      <c r="A1081" s="13">
        <v>2029</v>
      </c>
      <c r="B1081" s="13">
        <f t="shared" si="93"/>
        <v>2028</v>
      </c>
      <c r="C1081" t="s">
        <v>200</v>
      </c>
      <c r="D1081" t="s">
        <v>201</v>
      </c>
      <c r="E1081" s="25">
        <v>733179874.01643205</v>
      </c>
      <c r="F1081" s="13">
        <f>INDEX($R$3:$T$335,MATCH(Debt[[#This Row],[DistrictNumber]],$R$3:$R$335,0),3)</f>
        <v>0</v>
      </c>
      <c r="G1081" s="9">
        <f t="shared" si="96"/>
        <v>0</v>
      </c>
      <c r="H1081" s="11">
        <v>1.02</v>
      </c>
      <c r="I1081" s="12" cm="1">
        <f t="array" ref="I1081">INDEX(Debt[],MATCH(Debt[[#This Row],[Base Year]]&amp;Debt[[#This Row],[DistrictNumber]],Debt[[Fiscal Year]:[Fiscal Year]]&amp;Debt[[DistrictNumber]:[DistrictNumber]],0),9)*$H1081</f>
        <v>0</v>
      </c>
      <c r="J1081" s="15">
        <f>IF(Debt[[#This Row],[Unadjusted Maximum Revenue]]/(Debt[[#This Row],[Proposed Taxable Valuation]]/1000)&gt;Debt[[#This Row],[Max Debt RATE]],Debt[[#This Row],[Max Debt RATE]],Debt[[#This Row],[Unadjusted Maximum Revenue]]/(Debt[[#This Row],[Proposed Taxable Valuation]]/1000))</f>
        <v>0</v>
      </c>
      <c r="K1081" s="26">
        <f>ROUND(Debt[[#This Row],[Proposed Taxable Valuation]]/1000*Debt[[#This Row],[Adjusted Rate]],0)</f>
        <v>0</v>
      </c>
      <c r="L1081" s="19">
        <f t="shared" si="94"/>
        <v>0</v>
      </c>
      <c r="M1081" s="17">
        <f t="shared" si="97"/>
        <v>0</v>
      </c>
      <c r="N1081">
        <v>618788730.57941532</v>
      </c>
      <c r="O1081">
        <f>INDEX($R$3:$T$335,MATCH(Debt[[#This Row],[DistrictNumber]],$R$3:$R$335,0),3)</f>
        <v>0</v>
      </c>
      <c r="P1081" s="9">
        <f t="shared" si="95"/>
        <v>0</v>
      </c>
    </row>
    <row r="1082" spans="1:16" x14ac:dyDescent="0.35">
      <c r="A1082" s="13">
        <v>2029</v>
      </c>
      <c r="B1082" s="13">
        <f t="shared" si="93"/>
        <v>2028</v>
      </c>
      <c r="C1082" t="s">
        <v>202</v>
      </c>
      <c r="D1082" t="s">
        <v>203</v>
      </c>
      <c r="E1082" s="25">
        <v>309688773.44977653</v>
      </c>
      <c r="F1082" s="13">
        <f>INDEX($R$3:$T$335,MATCH(Debt[[#This Row],[DistrictNumber]],$R$3:$R$335,0),3)</f>
        <v>4.05</v>
      </c>
      <c r="G1082" s="9">
        <f t="shared" si="96"/>
        <v>1254239.5324715949</v>
      </c>
      <c r="H1082" s="11">
        <v>1.02</v>
      </c>
      <c r="I1082" s="12" cm="1">
        <f t="array" ref="I1082">INDEX(Debt[],MATCH(Debt[[#This Row],[Base Year]]&amp;Debt[[#This Row],[DistrictNumber]],Debt[[Fiscal Year]:[Fiscal Year]]&amp;Debt[[DistrictNumber]:[DistrictNumber]],0),9)*$H1082</f>
        <v>931294.18276160758</v>
      </c>
      <c r="J1082" s="15">
        <f>IF(Debt[[#This Row],[Unadjusted Maximum Revenue]]/(Debt[[#This Row],[Proposed Taxable Valuation]]/1000)&gt;Debt[[#This Row],[Max Debt RATE]],Debt[[#This Row],[Max Debt RATE]],Debt[[#This Row],[Unadjusted Maximum Revenue]]/(Debt[[#This Row],[Proposed Taxable Valuation]]/1000))</f>
        <v>3.0071938752814988</v>
      </c>
      <c r="K1082" s="26">
        <f>ROUND(Debt[[#This Row],[Proposed Taxable Valuation]]/1000*Debt[[#This Row],[Adjusted Rate]],0)</f>
        <v>931294</v>
      </c>
      <c r="L1082" s="19">
        <f t="shared" si="94"/>
        <v>-322945.34970998729</v>
      </c>
      <c r="M1082" s="17">
        <f t="shared" si="97"/>
        <v>-1.042806124718501</v>
      </c>
      <c r="N1082">
        <v>238462359.07259715</v>
      </c>
      <c r="O1082">
        <f>INDEX($R$3:$T$335,MATCH(Debt[[#This Row],[DistrictNumber]],$R$3:$R$335,0),3)</f>
        <v>4.05</v>
      </c>
      <c r="P1082" s="9">
        <f t="shared" si="95"/>
        <v>965772.55424401839</v>
      </c>
    </row>
    <row r="1083" spans="1:16" x14ac:dyDescent="0.35">
      <c r="A1083" s="13">
        <v>2029</v>
      </c>
      <c r="B1083" s="13">
        <f t="shared" si="93"/>
        <v>2028</v>
      </c>
      <c r="C1083" t="s">
        <v>204</v>
      </c>
      <c r="D1083" t="s">
        <v>205</v>
      </c>
      <c r="E1083" s="25">
        <v>346117881.09548908</v>
      </c>
      <c r="F1083" s="13">
        <f>INDEX($R$3:$T$335,MATCH(Debt[[#This Row],[DistrictNumber]],$R$3:$R$335,0),3)</f>
        <v>0</v>
      </c>
      <c r="G1083" s="9">
        <f t="shared" si="96"/>
        <v>0</v>
      </c>
      <c r="H1083" s="11">
        <v>1.02</v>
      </c>
      <c r="I1083" s="12" cm="1">
        <f t="array" ref="I1083">INDEX(Debt[],MATCH(Debt[[#This Row],[Base Year]]&amp;Debt[[#This Row],[DistrictNumber]],Debt[[Fiscal Year]:[Fiscal Year]]&amp;Debt[[DistrictNumber]:[DistrictNumber]],0),9)*$H1083</f>
        <v>0</v>
      </c>
      <c r="J1083" s="15">
        <f>IF(Debt[[#This Row],[Unadjusted Maximum Revenue]]/(Debt[[#This Row],[Proposed Taxable Valuation]]/1000)&gt;Debt[[#This Row],[Max Debt RATE]],Debt[[#This Row],[Max Debt RATE]],Debt[[#This Row],[Unadjusted Maximum Revenue]]/(Debt[[#This Row],[Proposed Taxable Valuation]]/1000))</f>
        <v>0</v>
      </c>
      <c r="K1083" s="26">
        <f>ROUND(Debt[[#This Row],[Proposed Taxable Valuation]]/1000*Debt[[#This Row],[Adjusted Rate]],0)</f>
        <v>0</v>
      </c>
      <c r="L1083" s="19">
        <f t="shared" si="94"/>
        <v>0</v>
      </c>
      <c r="M1083" s="17">
        <f t="shared" si="97"/>
        <v>0</v>
      </c>
      <c r="N1083">
        <v>286550365.263089</v>
      </c>
      <c r="O1083">
        <f>INDEX($R$3:$T$335,MATCH(Debt[[#This Row],[DistrictNumber]],$R$3:$R$335,0),3)</f>
        <v>0</v>
      </c>
      <c r="P1083" s="9">
        <f t="shared" si="95"/>
        <v>0</v>
      </c>
    </row>
    <row r="1084" spans="1:16" x14ac:dyDescent="0.35">
      <c r="A1084" s="13">
        <v>2029</v>
      </c>
      <c r="B1084" s="13">
        <f t="shared" si="93"/>
        <v>2028</v>
      </c>
      <c r="C1084" t="s">
        <v>206</v>
      </c>
      <c r="D1084" t="s">
        <v>207</v>
      </c>
      <c r="E1084" s="25">
        <v>663721960.66891289</v>
      </c>
      <c r="F1084" s="13">
        <f>INDEX($R$3:$T$335,MATCH(Debt[[#This Row],[DistrictNumber]],$R$3:$R$335,0),3)</f>
        <v>1.5091699999999999</v>
      </c>
      <c r="G1084" s="9">
        <f t="shared" si="96"/>
        <v>1001669.2713827031</v>
      </c>
      <c r="H1084" s="11">
        <v>1.02</v>
      </c>
      <c r="I1084" s="12" cm="1">
        <f t="array" ref="I1084">INDEX(Debt[],MATCH(Debt[[#This Row],[Base Year]]&amp;Debt[[#This Row],[DistrictNumber]],Debt[[Fiscal Year]:[Fiscal Year]]&amp;Debt[[DistrictNumber]:[DistrictNumber]],0),9)*$H1084</f>
        <v>797090.54270637291</v>
      </c>
      <c r="J1084" s="15">
        <f>IF(Debt[[#This Row],[Unadjusted Maximum Revenue]]/(Debt[[#This Row],[Proposed Taxable Valuation]]/1000)&gt;Debt[[#This Row],[Max Debt RATE]],Debt[[#This Row],[Max Debt RATE]],Debt[[#This Row],[Unadjusted Maximum Revenue]]/(Debt[[#This Row],[Proposed Taxable Valuation]]/1000))</f>
        <v>1.2009404388293079</v>
      </c>
      <c r="K1084" s="26">
        <f>ROUND(Debt[[#This Row],[Proposed Taxable Valuation]]/1000*Debt[[#This Row],[Adjusted Rate]],0)</f>
        <v>797091</v>
      </c>
      <c r="L1084" s="19">
        <f t="shared" si="94"/>
        <v>-204578.72867633018</v>
      </c>
      <c r="M1084" s="17">
        <f t="shared" si="97"/>
        <v>-0.308229561170692</v>
      </c>
      <c r="N1084">
        <v>544062209.56102538</v>
      </c>
      <c r="O1084">
        <f>INDEX($R$3:$T$335,MATCH(Debt[[#This Row],[DistrictNumber]],$R$3:$R$335,0),3)</f>
        <v>1.5091699999999999</v>
      </c>
      <c r="P1084" s="9">
        <f t="shared" si="95"/>
        <v>821082.36480321258</v>
      </c>
    </row>
    <row r="1085" spans="1:16" x14ac:dyDescent="0.35">
      <c r="A1085" s="13">
        <v>2029</v>
      </c>
      <c r="B1085" s="13">
        <f t="shared" si="93"/>
        <v>2028</v>
      </c>
      <c r="C1085" t="s">
        <v>208</v>
      </c>
      <c r="D1085" t="s">
        <v>209</v>
      </c>
      <c r="E1085" s="25">
        <v>325695497.88620621</v>
      </c>
      <c r="F1085" s="13">
        <f>INDEX($R$3:$T$335,MATCH(Debt[[#This Row],[DistrictNumber]],$R$3:$R$335,0),3)</f>
        <v>0</v>
      </c>
      <c r="G1085" s="9">
        <f t="shared" si="96"/>
        <v>0</v>
      </c>
      <c r="H1085" s="11">
        <v>1.02</v>
      </c>
      <c r="I1085" s="12" cm="1">
        <f t="array" ref="I1085">INDEX(Debt[],MATCH(Debt[[#This Row],[Base Year]]&amp;Debt[[#This Row],[DistrictNumber]],Debt[[Fiscal Year]:[Fiscal Year]]&amp;Debt[[DistrictNumber]:[DistrictNumber]],0),9)*$H1085</f>
        <v>0</v>
      </c>
      <c r="J1085" s="15">
        <f>IF(Debt[[#This Row],[Unadjusted Maximum Revenue]]/(Debt[[#This Row],[Proposed Taxable Valuation]]/1000)&gt;Debt[[#This Row],[Max Debt RATE]],Debt[[#This Row],[Max Debt RATE]],Debt[[#This Row],[Unadjusted Maximum Revenue]]/(Debt[[#This Row],[Proposed Taxable Valuation]]/1000))</f>
        <v>0</v>
      </c>
      <c r="K1085" s="26">
        <f>ROUND(Debt[[#This Row],[Proposed Taxable Valuation]]/1000*Debt[[#This Row],[Adjusted Rate]],0)</f>
        <v>0</v>
      </c>
      <c r="L1085" s="19">
        <f t="shared" si="94"/>
        <v>0</v>
      </c>
      <c r="M1085" s="17">
        <f t="shared" si="97"/>
        <v>0</v>
      </c>
      <c r="N1085">
        <v>268272605.95788532</v>
      </c>
      <c r="O1085">
        <f>INDEX($R$3:$T$335,MATCH(Debt[[#This Row],[DistrictNumber]],$R$3:$R$335,0),3)</f>
        <v>0</v>
      </c>
      <c r="P1085" s="9">
        <f t="shared" si="95"/>
        <v>0</v>
      </c>
    </row>
    <row r="1086" spans="1:16" x14ac:dyDescent="0.35">
      <c r="A1086" s="13">
        <v>2029</v>
      </c>
      <c r="B1086" s="13">
        <f t="shared" si="93"/>
        <v>2028</v>
      </c>
      <c r="C1086" t="s">
        <v>210</v>
      </c>
      <c r="D1086" t="s">
        <v>211</v>
      </c>
      <c r="E1086" s="25">
        <v>143424215.080111</v>
      </c>
      <c r="F1086" s="13">
        <f>INDEX($R$3:$T$335,MATCH(Debt[[#This Row],[DistrictNumber]],$R$3:$R$335,0),3)</f>
        <v>0</v>
      </c>
      <c r="G1086" s="9">
        <f t="shared" si="96"/>
        <v>0</v>
      </c>
      <c r="H1086" s="11">
        <v>1.02</v>
      </c>
      <c r="I1086" s="12" cm="1">
        <f t="array" ref="I1086">INDEX(Debt[],MATCH(Debt[[#This Row],[Base Year]]&amp;Debt[[#This Row],[DistrictNumber]],Debt[[Fiscal Year]:[Fiscal Year]]&amp;Debt[[DistrictNumber]:[DistrictNumber]],0),9)*$H1086</f>
        <v>0</v>
      </c>
      <c r="J1086" s="15">
        <f>IF(Debt[[#This Row],[Unadjusted Maximum Revenue]]/(Debt[[#This Row],[Proposed Taxable Valuation]]/1000)&gt;Debt[[#This Row],[Max Debt RATE]],Debt[[#This Row],[Max Debt RATE]],Debt[[#This Row],[Unadjusted Maximum Revenue]]/(Debt[[#This Row],[Proposed Taxable Valuation]]/1000))</f>
        <v>0</v>
      </c>
      <c r="K1086" s="26">
        <f>ROUND(Debt[[#This Row],[Proposed Taxable Valuation]]/1000*Debt[[#This Row],[Adjusted Rate]],0)</f>
        <v>0</v>
      </c>
      <c r="L1086" s="19">
        <f t="shared" si="94"/>
        <v>0</v>
      </c>
      <c r="M1086" s="17">
        <f t="shared" si="97"/>
        <v>0</v>
      </c>
      <c r="N1086">
        <v>120221415.8497016</v>
      </c>
      <c r="O1086">
        <f>INDEX($R$3:$T$335,MATCH(Debt[[#This Row],[DistrictNumber]],$R$3:$R$335,0),3)</f>
        <v>0</v>
      </c>
      <c r="P1086" s="9">
        <f t="shared" si="95"/>
        <v>0</v>
      </c>
    </row>
    <row r="1087" spans="1:16" x14ac:dyDescent="0.35">
      <c r="A1087" s="13">
        <v>2029</v>
      </c>
      <c r="B1087" s="13">
        <f t="shared" si="93"/>
        <v>2028</v>
      </c>
      <c r="C1087" t="s">
        <v>212</v>
      </c>
      <c r="D1087" t="s">
        <v>213</v>
      </c>
      <c r="E1087" s="25">
        <v>621967139.32257056</v>
      </c>
      <c r="F1087" s="13">
        <f>INDEX($R$3:$T$335,MATCH(Debt[[#This Row],[DistrictNumber]],$R$3:$R$335,0),3)</f>
        <v>1.14595</v>
      </c>
      <c r="G1087" s="9">
        <f t="shared" si="96"/>
        <v>712743.24330669967</v>
      </c>
      <c r="H1087" s="11">
        <v>1.02</v>
      </c>
      <c r="I1087" s="12" cm="1">
        <f t="array" ref="I1087">INDEX(Debt[],MATCH(Debt[[#This Row],[Base Year]]&amp;Debt[[#This Row],[DistrictNumber]],Debt[[Fiscal Year]:[Fiscal Year]]&amp;Debt[[DistrictNumber]:[DistrictNumber]],0),9)*$H1087</f>
        <v>563357.83585531381</v>
      </c>
      <c r="J1087" s="15">
        <f>IF(Debt[[#This Row],[Unadjusted Maximum Revenue]]/(Debt[[#This Row],[Proposed Taxable Valuation]]/1000)&gt;Debt[[#This Row],[Max Debt RATE]],Debt[[#This Row],[Max Debt RATE]],Debt[[#This Row],[Unadjusted Maximum Revenue]]/(Debt[[#This Row],[Proposed Taxable Valuation]]/1000))</f>
        <v>0.90576784565967206</v>
      </c>
      <c r="K1087" s="26">
        <f>ROUND(Debt[[#This Row],[Proposed Taxable Valuation]]/1000*Debt[[#This Row],[Adjusted Rate]],0)</f>
        <v>563358</v>
      </c>
      <c r="L1087" s="19">
        <f t="shared" si="94"/>
        <v>-149385.40745138586</v>
      </c>
      <c r="M1087" s="17">
        <f t="shared" si="97"/>
        <v>-0.24018215434032797</v>
      </c>
      <c r="N1087">
        <v>493709991.7775445</v>
      </c>
      <c r="O1087">
        <f>INDEX($R$3:$T$335,MATCH(Debt[[#This Row],[DistrictNumber]],$R$3:$R$335,0),3)</f>
        <v>1.14595</v>
      </c>
      <c r="P1087" s="9">
        <f t="shared" si="95"/>
        <v>565766.96507747716</v>
      </c>
    </row>
    <row r="1088" spans="1:16" x14ac:dyDescent="0.35">
      <c r="A1088" s="13">
        <v>2029</v>
      </c>
      <c r="B1088" s="13">
        <f t="shared" si="93"/>
        <v>2028</v>
      </c>
      <c r="C1088" t="s">
        <v>214</v>
      </c>
      <c r="D1088" t="s">
        <v>215</v>
      </c>
      <c r="E1088" s="25">
        <v>419581577.31891453</v>
      </c>
      <c r="F1088" s="13">
        <f>INDEX($R$3:$T$335,MATCH(Debt[[#This Row],[DistrictNumber]],$R$3:$R$335,0),3)</f>
        <v>1.48848</v>
      </c>
      <c r="G1088" s="9">
        <f t="shared" si="96"/>
        <v>624538.78620765789</v>
      </c>
      <c r="H1088" s="11">
        <v>1.02</v>
      </c>
      <c r="I1088" s="12" cm="1">
        <f t="array" ref="I1088">INDEX(Debt[],MATCH(Debt[[#This Row],[Base Year]]&amp;Debt[[#This Row],[DistrictNumber]],Debt[[Fiscal Year]:[Fiscal Year]]&amp;Debt[[DistrictNumber]:[DistrictNumber]],0),9)*$H1088</f>
        <v>518199.67748679267</v>
      </c>
      <c r="J1088" s="15">
        <f>IF(Debt[[#This Row],[Unadjusted Maximum Revenue]]/(Debt[[#This Row],[Proposed Taxable Valuation]]/1000)&gt;Debt[[#This Row],[Max Debt RATE]],Debt[[#This Row],[Max Debt RATE]],Debt[[#This Row],[Unadjusted Maximum Revenue]]/(Debt[[#This Row],[Proposed Taxable Valuation]]/1000))</f>
        <v>1.2350391568620296</v>
      </c>
      <c r="K1088" s="26">
        <f>ROUND(Debt[[#This Row],[Proposed Taxable Valuation]]/1000*Debt[[#This Row],[Adjusted Rate]],0)</f>
        <v>518200</v>
      </c>
      <c r="L1088" s="19">
        <f t="shared" si="94"/>
        <v>-106339.10872086522</v>
      </c>
      <c r="M1088" s="17">
        <f t="shared" si="97"/>
        <v>-0.25344084313797044</v>
      </c>
      <c r="N1088">
        <v>352560060.34356201</v>
      </c>
      <c r="O1088">
        <f>INDEX($R$3:$T$335,MATCH(Debt[[#This Row],[DistrictNumber]],$R$3:$R$335,0),3)</f>
        <v>1.48848</v>
      </c>
      <c r="P1088" s="9">
        <f t="shared" si="95"/>
        <v>524778.59862018516</v>
      </c>
    </row>
    <row r="1089" spans="1:16" x14ac:dyDescent="0.35">
      <c r="A1089" s="13">
        <v>2029</v>
      </c>
      <c r="B1089" s="13">
        <f t="shared" si="93"/>
        <v>2028</v>
      </c>
      <c r="C1089" t="s">
        <v>216</v>
      </c>
      <c r="D1089" t="s">
        <v>217</v>
      </c>
      <c r="E1089" s="25">
        <v>1497591713.7045724</v>
      </c>
      <c r="F1089" s="13">
        <f>INDEX($R$3:$T$335,MATCH(Debt[[#This Row],[DistrictNumber]],$R$3:$R$335,0),3)</f>
        <v>0</v>
      </c>
      <c r="G1089" s="9">
        <f t="shared" si="96"/>
        <v>0</v>
      </c>
      <c r="H1089" s="11">
        <v>1.02</v>
      </c>
      <c r="I1089" s="12" cm="1">
        <f t="array" ref="I1089">INDEX(Debt[],MATCH(Debt[[#This Row],[Base Year]]&amp;Debt[[#This Row],[DistrictNumber]],Debt[[Fiscal Year]:[Fiscal Year]]&amp;Debt[[DistrictNumber]:[DistrictNumber]],0),9)*$H1089</f>
        <v>0</v>
      </c>
      <c r="J1089" s="15">
        <f>IF(Debt[[#This Row],[Unadjusted Maximum Revenue]]/(Debt[[#This Row],[Proposed Taxable Valuation]]/1000)&gt;Debt[[#This Row],[Max Debt RATE]],Debt[[#This Row],[Max Debt RATE]],Debt[[#This Row],[Unadjusted Maximum Revenue]]/(Debt[[#This Row],[Proposed Taxable Valuation]]/1000))</f>
        <v>0</v>
      </c>
      <c r="K1089" s="26">
        <f>ROUND(Debt[[#This Row],[Proposed Taxable Valuation]]/1000*Debt[[#This Row],[Adjusted Rate]],0)</f>
        <v>0</v>
      </c>
      <c r="L1089" s="19">
        <f t="shared" si="94"/>
        <v>0</v>
      </c>
      <c r="M1089" s="17">
        <f t="shared" si="97"/>
        <v>0</v>
      </c>
      <c r="N1089">
        <v>1139157549.8157589</v>
      </c>
      <c r="O1089">
        <f>INDEX($R$3:$T$335,MATCH(Debt[[#This Row],[DistrictNumber]],$R$3:$R$335,0),3)</f>
        <v>0</v>
      </c>
      <c r="P1089" s="9">
        <f t="shared" si="95"/>
        <v>0</v>
      </c>
    </row>
    <row r="1090" spans="1:16" x14ac:dyDescent="0.35">
      <c r="A1090" s="13">
        <v>2029</v>
      </c>
      <c r="B1090" s="13">
        <f t="shared" si="93"/>
        <v>2028</v>
      </c>
      <c r="C1090" t="s">
        <v>218</v>
      </c>
      <c r="D1090" t="s">
        <v>219</v>
      </c>
      <c r="E1090" s="25">
        <v>808033915.84603727</v>
      </c>
      <c r="F1090" s="13">
        <f>INDEX($R$3:$T$335,MATCH(Debt[[#This Row],[DistrictNumber]],$R$3:$R$335,0),3)</f>
        <v>0</v>
      </c>
      <c r="G1090" s="9">
        <f t="shared" si="96"/>
        <v>0</v>
      </c>
      <c r="H1090" s="11">
        <v>1.02</v>
      </c>
      <c r="I1090" s="12" cm="1">
        <f t="array" ref="I1090">INDEX(Debt[],MATCH(Debt[[#This Row],[Base Year]]&amp;Debt[[#This Row],[DistrictNumber]],Debt[[Fiscal Year]:[Fiscal Year]]&amp;Debt[[DistrictNumber]:[DistrictNumber]],0),9)*$H1090</f>
        <v>0</v>
      </c>
      <c r="J1090" s="15">
        <f>IF(Debt[[#This Row],[Unadjusted Maximum Revenue]]/(Debt[[#This Row],[Proposed Taxable Valuation]]/1000)&gt;Debt[[#This Row],[Max Debt RATE]],Debt[[#This Row],[Max Debt RATE]],Debt[[#This Row],[Unadjusted Maximum Revenue]]/(Debt[[#This Row],[Proposed Taxable Valuation]]/1000))</f>
        <v>0</v>
      </c>
      <c r="K1090" s="26">
        <f>ROUND(Debt[[#This Row],[Proposed Taxable Valuation]]/1000*Debt[[#This Row],[Adjusted Rate]],0)</f>
        <v>0</v>
      </c>
      <c r="L1090" s="19">
        <f t="shared" si="94"/>
        <v>0</v>
      </c>
      <c r="M1090" s="17">
        <f t="shared" si="97"/>
        <v>0</v>
      </c>
      <c r="N1090">
        <v>633155239.83757782</v>
      </c>
      <c r="O1090">
        <f>INDEX($R$3:$T$335,MATCH(Debt[[#This Row],[DistrictNumber]],$R$3:$R$335,0),3)</f>
        <v>0</v>
      </c>
      <c r="P1090" s="9">
        <f t="shared" si="95"/>
        <v>0</v>
      </c>
    </row>
    <row r="1091" spans="1:16" x14ac:dyDescent="0.35">
      <c r="A1091" s="13">
        <v>2029</v>
      </c>
      <c r="B1091" s="13">
        <f t="shared" si="93"/>
        <v>2028</v>
      </c>
      <c r="C1091" t="s">
        <v>220</v>
      </c>
      <c r="D1091" t="s">
        <v>221</v>
      </c>
      <c r="E1091" s="25">
        <v>1962544838.7103009</v>
      </c>
      <c r="F1091" s="13">
        <f>INDEX($R$3:$T$335,MATCH(Debt[[#This Row],[DistrictNumber]],$R$3:$R$335,0),3)</f>
        <v>2.4804200000000001</v>
      </c>
      <c r="G1091" s="9">
        <f t="shared" si="96"/>
        <v>4867935.4688338041</v>
      </c>
      <c r="H1091" s="11">
        <v>1.02</v>
      </c>
      <c r="I1091" s="12" cm="1">
        <f t="array" ref="I1091">INDEX(Debt[],MATCH(Debt[[#This Row],[Base Year]]&amp;Debt[[#This Row],[DistrictNumber]],Debt[[Fiscal Year]:[Fiscal Year]]&amp;Debt[[DistrictNumber]:[DistrictNumber]],0),9)*$H1091</f>
        <v>3499904.6621555896</v>
      </c>
      <c r="J1091" s="15">
        <f>IF(Debt[[#This Row],[Unadjusted Maximum Revenue]]/(Debt[[#This Row],[Proposed Taxable Valuation]]/1000)&gt;Debt[[#This Row],[Max Debt RATE]],Debt[[#This Row],[Max Debt RATE]],Debt[[#This Row],[Unadjusted Maximum Revenue]]/(Debt[[#This Row],[Proposed Taxable Valuation]]/1000))</f>
        <v>1.7833501651129533</v>
      </c>
      <c r="K1091" s="26">
        <f>ROUND(Debt[[#This Row],[Proposed Taxable Valuation]]/1000*Debt[[#This Row],[Adjusted Rate]],0)</f>
        <v>3499905</v>
      </c>
      <c r="L1091" s="19">
        <f t="shared" si="94"/>
        <v>-1368030.8066782146</v>
      </c>
      <c r="M1091" s="17">
        <f t="shared" si="97"/>
        <v>-0.69706983488704677</v>
      </c>
      <c r="N1091">
        <v>1461682601.9176838</v>
      </c>
      <c r="O1091">
        <f>INDEX($R$3:$T$335,MATCH(Debt[[#This Row],[DistrictNumber]],$R$3:$R$335,0),3)</f>
        <v>2.4804200000000001</v>
      </c>
      <c r="P1091" s="9">
        <f t="shared" si="95"/>
        <v>3625586.7594486615</v>
      </c>
    </row>
    <row r="1092" spans="1:16" x14ac:dyDescent="0.35">
      <c r="A1092" s="13">
        <v>2029</v>
      </c>
      <c r="B1092" s="13">
        <f t="shared" si="93"/>
        <v>2028</v>
      </c>
      <c r="C1092" t="s">
        <v>222</v>
      </c>
      <c r="D1092" t="s">
        <v>223</v>
      </c>
      <c r="E1092" s="25">
        <v>1254203484.7966144</v>
      </c>
      <c r="F1092" s="13">
        <f>INDEX($R$3:$T$335,MATCH(Debt[[#This Row],[DistrictNumber]],$R$3:$R$335,0),3)</f>
        <v>0</v>
      </c>
      <c r="G1092" s="9">
        <f t="shared" si="96"/>
        <v>0</v>
      </c>
      <c r="H1092" s="11">
        <v>1.02</v>
      </c>
      <c r="I1092" s="12" cm="1">
        <f t="array" ref="I1092">INDEX(Debt[],MATCH(Debt[[#This Row],[Base Year]]&amp;Debt[[#This Row],[DistrictNumber]],Debt[[Fiscal Year]:[Fiscal Year]]&amp;Debt[[DistrictNumber]:[DistrictNumber]],0),9)*$H1092</f>
        <v>0</v>
      </c>
      <c r="J1092" s="15">
        <f>IF(Debt[[#This Row],[Unadjusted Maximum Revenue]]/(Debt[[#This Row],[Proposed Taxable Valuation]]/1000)&gt;Debt[[#This Row],[Max Debt RATE]],Debt[[#This Row],[Max Debt RATE]],Debt[[#This Row],[Unadjusted Maximum Revenue]]/(Debt[[#This Row],[Proposed Taxable Valuation]]/1000))</f>
        <v>0</v>
      </c>
      <c r="K1092" s="26">
        <f>ROUND(Debt[[#This Row],[Proposed Taxable Valuation]]/1000*Debt[[#This Row],[Adjusted Rate]],0)</f>
        <v>0</v>
      </c>
      <c r="L1092" s="19">
        <f t="shared" si="94"/>
        <v>0</v>
      </c>
      <c r="M1092" s="17">
        <f t="shared" si="97"/>
        <v>0</v>
      </c>
      <c r="N1092">
        <v>942575684.12927115</v>
      </c>
      <c r="O1092">
        <f>INDEX($R$3:$T$335,MATCH(Debt[[#This Row],[DistrictNumber]],$R$3:$R$335,0),3)</f>
        <v>0</v>
      </c>
      <c r="P1092" s="9">
        <f t="shared" si="95"/>
        <v>0</v>
      </c>
    </row>
    <row r="1093" spans="1:16" x14ac:dyDescent="0.35">
      <c r="A1093" s="13">
        <v>2029</v>
      </c>
      <c r="B1093" s="13">
        <f t="shared" ref="B1093:B1156" si="98">A1093-1</f>
        <v>2028</v>
      </c>
      <c r="C1093" t="s">
        <v>224</v>
      </c>
      <c r="D1093" t="s">
        <v>225</v>
      </c>
      <c r="E1093" s="25">
        <v>319206538.552463</v>
      </c>
      <c r="F1093" s="13">
        <f>INDEX($R$3:$T$335,MATCH(Debt[[#This Row],[DistrictNumber]],$R$3:$R$335,0),3)</f>
        <v>1.6490899999999999</v>
      </c>
      <c r="G1093" s="9">
        <f t="shared" si="96"/>
        <v>526400.31066148123</v>
      </c>
      <c r="H1093" s="11">
        <v>1.02</v>
      </c>
      <c r="I1093" s="12" cm="1">
        <f t="array" ref="I1093">INDEX(Debt[],MATCH(Debt[[#This Row],[Base Year]]&amp;Debt[[#This Row],[DistrictNumber]],Debt[[Fiscal Year]:[Fiscal Year]]&amp;Debt[[DistrictNumber]:[DistrictNumber]],0),9)*$H1093</f>
        <v>421563.65739109815</v>
      </c>
      <c r="J1093" s="15">
        <f>IF(Debt[[#This Row],[Unadjusted Maximum Revenue]]/(Debt[[#This Row],[Proposed Taxable Valuation]]/1000)&gt;Debt[[#This Row],[Max Debt RATE]],Debt[[#This Row],[Max Debt RATE]],Debt[[#This Row],[Unadjusted Maximum Revenue]]/(Debt[[#This Row],[Proposed Taxable Valuation]]/1000))</f>
        <v>1.3206610970527233</v>
      </c>
      <c r="K1093" s="26">
        <f>ROUND(Debt[[#This Row],[Proposed Taxable Valuation]]/1000*Debt[[#This Row],[Adjusted Rate]],0)</f>
        <v>421564</v>
      </c>
      <c r="L1093" s="19">
        <f t="shared" ref="L1093:L1156" si="99">I1093-G1093</f>
        <v>-104836.65327038307</v>
      </c>
      <c r="M1093" s="17">
        <f t="shared" si="97"/>
        <v>-0.32842890294727667</v>
      </c>
      <c r="N1093">
        <v>252772444.34115896</v>
      </c>
      <c r="O1093">
        <f>INDEX($R$3:$T$335,MATCH(Debt[[#This Row],[DistrictNumber]],$R$3:$R$335,0),3)</f>
        <v>1.6490899999999999</v>
      </c>
      <c r="P1093" s="9">
        <f t="shared" ref="P1093:P1156" si="100">N1093/1000*O1093</f>
        <v>416844.51023856184</v>
      </c>
    </row>
    <row r="1094" spans="1:16" x14ac:dyDescent="0.35">
      <c r="A1094" s="13">
        <v>2029</v>
      </c>
      <c r="B1094" s="13">
        <f t="shared" si="98"/>
        <v>2028</v>
      </c>
      <c r="C1094" t="s">
        <v>226</v>
      </c>
      <c r="D1094" t="s">
        <v>227</v>
      </c>
      <c r="E1094" s="25">
        <v>473785653.29415309</v>
      </c>
      <c r="F1094" s="13">
        <f>INDEX($R$3:$T$335,MATCH(Debt[[#This Row],[DistrictNumber]],$R$3:$R$335,0),3)</f>
        <v>2.7350300000000001</v>
      </c>
      <c r="G1094" s="9">
        <f t="shared" si="96"/>
        <v>1295817.9753291076</v>
      </c>
      <c r="H1094" s="11">
        <v>1.02</v>
      </c>
      <c r="I1094" s="12" cm="1">
        <f t="array" ref="I1094">INDEX(Debt[],MATCH(Debt[[#This Row],[Base Year]]&amp;Debt[[#This Row],[DistrictNumber]],Debt[[Fiscal Year]:[Fiscal Year]]&amp;Debt[[DistrictNumber]:[DistrictNumber]],0),9)*$H1094</f>
        <v>1056660.9326102203</v>
      </c>
      <c r="J1094" s="15">
        <f>IF(Debt[[#This Row],[Unadjusted Maximum Revenue]]/(Debt[[#This Row],[Proposed Taxable Valuation]]/1000)&gt;Debt[[#This Row],[Max Debt RATE]],Debt[[#This Row],[Max Debt RATE]],Debt[[#This Row],[Unadjusted Maximum Revenue]]/(Debt[[#This Row],[Proposed Taxable Valuation]]/1000))</f>
        <v>2.2302510117464132</v>
      </c>
      <c r="K1094" s="26">
        <f>ROUND(Debt[[#This Row],[Proposed Taxable Valuation]]/1000*Debt[[#This Row],[Adjusted Rate]],0)</f>
        <v>1056661</v>
      </c>
      <c r="L1094" s="19">
        <f t="shared" si="99"/>
        <v>-239157.04271888733</v>
      </c>
      <c r="M1094" s="17">
        <f t="shared" si="97"/>
        <v>-0.50477898825358691</v>
      </c>
      <c r="N1094">
        <v>401746839.58807486</v>
      </c>
      <c r="O1094">
        <f>INDEX($R$3:$T$335,MATCH(Debt[[#This Row],[DistrictNumber]],$R$3:$R$335,0),3)</f>
        <v>2.7350300000000001</v>
      </c>
      <c r="P1094" s="9">
        <f t="shared" si="100"/>
        <v>1098789.6586785724</v>
      </c>
    </row>
    <row r="1095" spans="1:16" x14ac:dyDescent="0.35">
      <c r="A1095" s="13">
        <v>2029</v>
      </c>
      <c r="B1095" s="13">
        <f t="shared" si="98"/>
        <v>2028</v>
      </c>
      <c r="C1095" t="s">
        <v>228</v>
      </c>
      <c r="D1095" t="s">
        <v>229</v>
      </c>
      <c r="E1095" s="25">
        <v>1101805513.1620524</v>
      </c>
      <c r="F1095" s="13">
        <f>INDEX($R$3:$T$335,MATCH(Debt[[#This Row],[DistrictNumber]],$R$3:$R$335,0),3)</f>
        <v>0</v>
      </c>
      <c r="G1095" s="9">
        <f t="shared" si="96"/>
        <v>0</v>
      </c>
      <c r="H1095" s="11">
        <v>1.02</v>
      </c>
      <c r="I1095" s="12" cm="1">
        <f t="array" ref="I1095">INDEX(Debt[],MATCH(Debt[[#This Row],[Base Year]]&amp;Debt[[#This Row],[DistrictNumber]],Debt[[Fiscal Year]:[Fiscal Year]]&amp;Debt[[DistrictNumber]:[DistrictNumber]],0),9)*$H1095</f>
        <v>0</v>
      </c>
      <c r="J1095" s="15">
        <f>IF(Debt[[#This Row],[Unadjusted Maximum Revenue]]/(Debt[[#This Row],[Proposed Taxable Valuation]]/1000)&gt;Debt[[#This Row],[Max Debt RATE]],Debt[[#This Row],[Max Debt RATE]],Debt[[#This Row],[Unadjusted Maximum Revenue]]/(Debt[[#This Row],[Proposed Taxable Valuation]]/1000))</f>
        <v>0</v>
      </c>
      <c r="K1095" s="26">
        <f>ROUND(Debt[[#This Row],[Proposed Taxable Valuation]]/1000*Debt[[#This Row],[Adjusted Rate]],0)</f>
        <v>0</v>
      </c>
      <c r="L1095" s="19">
        <f t="shared" si="99"/>
        <v>0</v>
      </c>
      <c r="M1095" s="17">
        <f t="shared" si="97"/>
        <v>0</v>
      </c>
      <c r="N1095">
        <v>823232257.07349896</v>
      </c>
      <c r="O1095">
        <f>INDEX($R$3:$T$335,MATCH(Debt[[#This Row],[DistrictNumber]],$R$3:$R$335,0),3)</f>
        <v>0</v>
      </c>
      <c r="P1095" s="9">
        <f t="shared" si="100"/>
        <v>0</v>
      </c>
    </row>
    <row r="1096" spans="1:16" x14ac:dyDescent="0.35">
      <c r="A1096" s="13">
        <v>2029</v>
      </c>
      <c r="B1096" s="13">
        <f t="shared" si="98"/>
        <v>2028</v>
      </c>
      <c r="C1096" t="s">
        <v>230</v>
      </c>
      <c r="D1096" t="s">
        <v>231</v>
      </c>
      <c r="E1096" s="25">
        <v>390214350.70692074</v>
      </c>
      <c r="F1096" s="13">
        <f>INDEX($R$3:$T$335,MATCH(Debt[[#This Row],[DistrictNumber]],$R$3:$R$335,0),3)</f>
        <v>0.74270000000000003</v>
      </c>
      <c r="G1096" s="9">
        <f t="shared" si="96"/>
        <v>289812.19827003003</v>
      </c>
      <c r="H1096" s="11">
        <v>1.02</v>
      </c>
      <c r="I1096" s="12" cm="1">
        <f t="array" ref="I1096">INDEX(Debt[],MATCH(Debt[[#This Row],[Base Year]]&amp;Debt[[#This Row],[DistrictNumber]],Debt[[Fiscal Year]:[Fiscal Year]]&amp;Debt[[DistrictNumber]:[DistrictNumber]],0),9)*$H1096</f>
        <v>244965.44040957969</v>
      </c>
      <c r="J1096" s="15">
        <f>IF(Debt[[#This Row],[Unadjusted Maximum Revenue]]/(Debt[[#This Row],[Proposed Taxable Valuation]]/1000)&gt;Debt[[#This Row],[Max Debt RATE]],Debt[[#This Row],[Max Debt RATE]],Debt[[#This Row],[Unadjusted Maximum Revenue]]/(Debt[[#This Row],[Proposed Taxable Valuation]]/1000))</f>
        <v>0.6277714798694487</v>
      </c>
      <c r="K1096" s="26">
        <f>ROUND(Debt[[#This Row],[Proposed Taxable Valuation]]/1000*Debt[[#This Row],[Adjusted Rate]],0)</f>
        <v>244965</v>
      </c>
      <c r="L1096" s="19">
        <f t="shared" si="99"/>
        <v>-44846.757860450336</v>
      </c>
      <c r="M1096" s="17">
        <f t="shared" si="97"/>
        <v>-0.11492852013055133</v>
      </c>
      <c r="N1096">
        <v>328250551.02334648</v>
      </c>
      <c r="O1096">
        <f>INDEX($R$3:$T$335,MATCH(Debt[[#This Row],[DistrictNumber]],$R$3:$R$335,0),3)</f>
        <v>0.74270000000000003</v>
      </c>
      <c r="P1096" s="9">
        <f t="shared" si="100"/>
        <v>243791.68424503945</v>
      </c>
    </row>
    <row r="1097" spans="1:16" x14ac:dyDescent="0.35">
      <c r="A1097" s="13">
        <v>2029</v>
      </c>
      <c r="B1097" s="13">
        <f t="shared" si="98"/>
        <v>2028</v>
      </c>
      <c r="C1097" t="s">
        <v>232</v>
      </c>
      <c r="D1097" t="s">
        <v>233</v>
      </c>
      <c r="E1097" s="25">
        <v>1371257287.4722588</v>
      </c>
      <c r="F1097" s="13">
        <f>INDEX($R$3:$T$335,MATCH(Debt[[#This Row],[DistrictNumber]],$R$3:$R$335,0),3)</f>
        <v>4.05</v>
      </c>
      <c r="G1097" s="9">
        <f t="shared" si="96"/>
        <v>5553592.0142626483</v>
      </c>
      <c r="H1097" s="11">
        <v>1.02</v>
      </c>
      <c r="I1097" s="12" cm="1">
        <f t="array" ref="I1097">INDEX(Debt[],MATCH(Debt[[#This Row],[Base Year]]&amp;Debt[[#This Row],[DistrictNumber]],Debt[[Fiscal Year]:[Fiscal Year]]&amp;Debt[[DistrictNumber]:[DistrictNumber]],0),9)*$H1097</f>
        <v>3244163.4558831304</v>
      </c>
      <c r="J1097" s="15">
        <f>IF(Debt[[#This Row],[Unadjusted Maximum Revenue]]/(Debt[[#This Row],[Proposed Taxable Valuation]]/1000)&gt;Debt[[#This Row],[Max Debt RATE]],Debt[[#This Row],[Max Debt RATE]],Debt[[#This Row],[Unadjusted Maximum Revenue]]/(Debt[[#This Row],[Proposed Taxable Valuation]]/1000))</f>
        <v>2.3658313326912848</v>
      </c>
      <c r="K1097" s="26">
        <f>ROUND(Debt[[#This Row],[Proposed Taxable Valuation]]/1000*Debt[[#This Row],[Adjusted Rate]],0)</f>
        <v>3244163</v>
      </c>
      <c r="L1097" s="19">
        <f t="shared" si="99"/>
        <v>-2309428.5583795179</v>
      </c>
      <c r="M1097" s="17">
        <f t="shared" si="97"/>
        <v>-1.6841686673087151</v>
      </c>
      <c r="N1097">
        <v>881268754.43855441</v>
      </c>
      <c r="O1097">
        <f>INDEX($R$3:$T$335,MATCH(Debt[[#This Row],[DistrictNumber]],$R$3:$R$335,0),3)</f>
        <v>4.05</v>
      </c>
      <c r="P1097" s="9">
        <f t="shared" si="100"/>
        <v>3569138.4554761453</v>
      </c>
    </row>
    <row r="1098" spans="1:16" x14ac:dyDescent="0.35">
      <c r="A1098" s="13">
        <v>2029</v>
      </c>
      <c r="B1098" s="13">
        <f t="shared" si="98"/>
        <v>2028</v>
      </c>
      <c r="C1098" t="s">
        <v>234</v>
      </c>
      <c r="D1098" t="s">
        <v>235</v>
      </c>
      <c r="E1098" s="25">
        <v>163483473.82434085</v>
      </c>
      <c r="F1098" s="13">
        <f>INDEX($R$3:$T$335,MATCH(Debt[[#This Row],[DistrictNumber]],$R$3:$R$335,0),3)</f>
        <v>0</v>
      </c>
      <c r="G1098" s="9">
        <f t="shared" ref="G1098:G1161" si="101">E1098/1000*F1098</f>
        <v>0</v>
      </c>
      <c r="H1098" s="11">
        <v>1.02</v>
      </c>
      <c r="I1098" s="12" cm="1">
        <f t="array" ref="I1098">INDEX(Debt[],MATCH(Debt[[#This Row],[Base Year]]&amp;Debt[[#This Row],[DistrictNumber]],Debt[[Fiscal Year]:[Fiscal Year]]&amp;Debt[[DistrictNumber]:[DistrictNumber]],0),9)*$H1098</f>
        <v>0</v>
      </c>
      <c r="J1098" s="15">
        <f>IF(Debt[[#This Row],[Unadjusted Maximum Revenue]]/(Debt[[#This Row],[Proposed Taxable Valuation]]/1000)&gt;Debt[[#This Row],[Max Debt RATE]],Debt[[#This Row],[Max Debt RATE]],Debt[[#This Row],[Unadjusted Maximum Revenue]]/(Debt[[#This Row],[Proposed Taxable Valuation]]/1000))</f>
        <v>0</v>
      </c>
      <c r="K1098" s="26">
        <f>ROUND(Debt[[#This Row],[Proposed Taxable Valuation]]/1000*Debt[[#This Row],[Adjusted Rate]],0)</f>
        <v>0</v>
      </c>
      <c r="L1098" s="19">
        <f t="shared" si="99"/>
        <v>0</v>
      </c>
      <c r="M1098" s="17">
        <f t="shared" si="97"/>
        <v>0</v>
      </c>
      <c r="N1098">
        <v>145550956.29247409</v>
      </c>
      <c r="O1098">
        <f>INDEX($R$3:$T$335,MATCH(Debt[[#This Row],[DistrictNumber]],$R$3:$R$335,0),3)</f>
        <v>0</v>
      </c>
      <c r="P1098" s="9">
        <f t="shared" si="100"/>
        <v>0</v>
      </c>
    </row>
    <row r="1099" spans="1:16" x14ac:dyDescent="0.35">
      <c r="A1099" s="13">
        <v>2029</v>
      </c>
      <c r="B1099" s="13">
        <f t="shared" si="98"/>
        <v>2028</v>
      </c>
      <c r="C1099" t="s">
        <v>236</v>
      </c>
      <c r="D1099" t="s">
        <v>237</v>
      </c>
      <c r="E1099" s="25">
        <v>528608313.17169064</v>
      </c>
      <c r="F1099" s="13">
        <f>INDEX($R$3:$T$335,MATCH(Debt[[#This Row],[DistrictNumber]],$R$3:$R$335,0),3)</f>
        <v>0</v>
      </c>
      <c r="G1099" s="9">
        <f t="shared" si="101"/>
        <v>0</v>
      </c>
      <c r="H1099" s="11">
        <v>1.02</v>
      </c>
      <c r="I1099" s="12" cm="1">
        <f t="array" ref="I1099">INDEX(Debt[],MATCH(Debt[[#This Row],[Base Year]]&amp;Debt[[#This Row],[DistrictNumber]],Debt[[Fiscal Year]:[Fiscal Year]]&amp;Debt[[DistrictNumber]:[DistrictNumber]],0),9)*$H1099</f>
        <v>0</v>
      </c>
      <c r="J1099" s="15">
        <f>IF(Debt[[#This Row],[Unadjusted Maximum Revenue]]/(Debt[[#This Row],[Proposed Taxable Valuation]]/1000)&gt;Debt[[#This Row],[Max Debt RATE]],Debt[[#This Row],[Max Debt RATE]],Debt[[#This Row],[Unadjusted Maximum Revenue]]/(Debt[[#This Row],[Proposed Taxable Valuation]]/1000))</f>
        <v>0</v>
      </c>
      <c r="K1099" s="26">
        <f>ROUND(Debt[[#This Row],[Proposed Taxable Valuation]]/1000*Debt[[#This Row],[Adjusted Rate]],0)</f>
        <v>0</v>
      </c>
      <c r="L1099" s="19">
        <f t="shared" si="99"/>
        <v>0</v>
      </c>
      <c r="M1099" s="17">
        <f t="shared" ref="M1099:M1162" si="102">J1099-F1099</f>
        <v>0</v>
      </c>
      <c r="N1099">
        <v>425403203.55468225</v>
      </c>
      <c r="O1099">
        <f>INDEX($R$3:$T$335,MATCH(Debt[[#This Row],[DistrictNumber]],$R$3:$R$335,0),3)</f>
        <v>0</v>
      </c>
      <c r="P1099" s="9">
        <f t="shared" si="100"/>
        <v>0</v>
      </c>
    </row>
    <row r="1100" spans="1:16" x14ac:dyDescent="0.35">
      <c r="A1100" s="13">
        <v>2029</v>
      </c>
      <c r="B1100" s="13">
        <f t="shared" si="98"/>
        <v>2028</v>
      </c>
      <c r="C1100" t="s">
        <v>238</v>
      </c>
      <c r="D1100" t="s">
        <v>239</v>
      </c>
      <c r="E1100" s="25">
        <v>1504040548.844079</v>
      </c>
      <c r="F1100" s="13">
        <f>INDEX($R$3:$T$335,MATCH(Debt[[#This Row],[DistrictNumber]],$R$3:$R$335,0),3)</f>
        <v>2.7124700000000002</v>
      </c>
      <c r="G1100" s="9">
        <f t="shared" si="101"/>
        <v>4079664.8675230993</v>
      </c>
      <c r="H1100" s="11">
        <v>1.02</v>
      </c>
      <c r="I1100" s="12" cm="1">
        <f t="array" ref="I1100">INDEX(Debt[],MATCH(Debt[[#This Row],[Base Year]]&amp;Debt[[#This Row],[DistrictNumber]],Debt[[Fiscal Year]:[Fiscal Year]]&amp;Debt[[DistrictNumber]:[DistrictNumber]],0),9)*$H1100</f>
        <v>2366845.5047441232</v>
      </c>
      <c r="J1100" s="15">
        <f>IF(Debt[[#This Row],[Unadjusted Maximum Revenue]]/(Debt[[#This Row],[Proposed Taxable Valuation]]/1000)&gt;Debt[[#This Row],[Max Debt RATE]],Debt[[#This Row],[Max Debt RATE]],Debt[[#This Row],[Unadjusted Maximum Revenue]]/(Debt[[#This Row],[Proposed Taxable Valuation]]/1000))</f>
        <v>1.5736580417084816</v>
      </c>
      <c r="K1100" s="26">
        <f>ROUND(Debt[[#This Row],[Proposed Taxable Valuation]]/1000*Debt[[#This Row],[Adjusted Rate]],0)</f>
        <v>2366846</v>
      </c>
      <c r="L1100" s="19">
        <f t="shared" si="99"/>
        <v>-1712819.3627789761</v>
      </c>
      <c r="M1100" s="17">
        <f t="shared" si="102"/>
        <v>-1.1388119582915186</v>
      </c>
      <c r="N1100">
        <v>1018813371.7929167</v>
      </c>
      <c r="O1100">
        <f>INDEX($R$3:$T$335,MATCH(Debt[[#This Row],[DistrictNumber]],$R$3:$R$335,0),3)</f>
        <v>2.7124700000000002</v>
      </c>
      <c r="P1100" s="9">
        <f t="shared" si="100"/>
        <v>2763500.706587133</v>
      </c>
    </row>
    <row r="1101" spans="1:16" x14ac:dyDescent="0.35">
      <c r="A1101" s="13">
        <v>2029</v>
      </c>
      <c r="B1101" s="13">
        <f t="shared" si="98"/>
        <v>2028</v>
      </c>
      <c r="C1101" t="s">
        <v>240</v>
      </c>
      <c r="D1101" t="s">
        <v>241</v>
      </c>
      <c r="E1101" s="25">
        <v>278201557.80561829</v>
      </c>
      <c r="F1101" s="13">
        <f>INDEX($R$3:$T$335,MATCH(Debt[[#This Row],[DistrictNumber]],$R$3:$R$335,0),3)</f>
        <v>0</v>
      </c>
      <c r="G1101" s="9">
        <f t="shared" si="101"/>
        <v>0</v>
      </c>
      <c r="H1101" s="11">
        <v>1.02</v>
      </c>
      <c r="I1101" s="12" cm="1">
        <f t="array" ref="I1101">INDEX(Debt[],MATCH(Debt[[#This Row],[Base Year]]&amp;Debt[[#This Row],[DistrictNumber]],Debt[[Fiscal Year]:[Fiscal Year]]&amp;Debt[[DistrictNumber]:[DistrictNumber]],0),9)*$H1101</f>
        <v>0</v>
      </c>
      <c r="J1101" s="15">
        <f>IF(Debt[[#This Row],[Unadjusted Maximum Revenue]]/(Debt[[#This Row],[Proposed Taxable Valuation]]/1000)&gt;Debt[[#This Row],[Max Debt RATE]],Debt[[#This Row],[Max Debt RATE]],Debt[[#This Row],[Unadjusted Maximum Revenue]]/(Debt[[#This Row],[Proposed Taxable Valuation]]/1000))</f>
        <v>0</v>
      </c>
      <c r="K1101" s="26">
        <f>ROUND(Debt[[#This Row],[Proposed Taxable Valuation]]/1000*Debt[[#This Row],[Adjusted Rate]],0)</f>
        <v>0</v>
      </c>
      <c r="L1101" s="19">
        <f t="shared" si="99"/>
        <v>0</v>
      </c>
      <c r="M1101" s="17">
        <f t="shared" si="102"/>
        <v>0</v>
      </c>
      <c r="N1101">
        <v>229812308.9882499</v>
      </c>
      <c r="O1101">
        <f>INDEX($R$3:$T$335,MATCH(Debt[[#This Row],[DistrictNumber]],$R$3:$R$335,0),3)</f>
        <v>0</v>
      </c>
      <c r="P1101" s="9">
        <f t="shared" si="100"/>
        <v>0</v>
      </c>
    </row>
    <row r="1102" spans="1:16" x14ac:dyDescent="0.35">
      <c r="A1102" s="13">
        <v>2029</v>
      </c>
      <c r="B1102" s="13">
        <f t="shared" si="98"/>
        <v>2028</v>
      </c>
      <c r="C1102" t="s">
        <v>242</v>
      </c>
      <c r="D1102" t="s">
        <v>243</v>
      </c>
      <c r="E1102" s="25">
        <v>273992052.8617171</v>
      </c>
      <c r="F1102" s="13">
        <f>INDEX($R$3:$T$335,MATCH(Debt[[#This Row],[DistrictNumber]],$R$3:$R$335,0),3)</f>
        <v>0.69462999999999997</v>
      </c>
      <c r="G1102" s="9">
        <f t="shared" si="101"/>
        <v>190323.09967933455</v>
      </c>
      <c r="H1102" s="11">
        <v>1.02</v>
      </c>
      <c r="I1102" s="12" cm="1">
        <f t="array" ref="I1102">INDEX(Debt[],MATCH(Debt[[#This Row],[Base Year]]&amp;Debt[[#This Row],[DistrictNumber]],Debt[[Fiscal Year]:[Fiscal Year]]&amp;Debt[[DistrictNumber]:[DistrictNumber]],0),9)*$H1102</f>
        <v>157661.62750169099</v>
      </c>
      <c r="J1102" s="15">
        <f>IF(Debt[[#This Row],[Unadjusted Maximum Revenue]]/(Debt[[#This Row],[Proposed Taxable Valuation]]/1000)&gt;Debt[[#This Row],[Max Debt RATE]],Debt[[#This Row],[Max Debt RATE]],Debt[[#This Row],[Unadjusted Maximum Revenue]]/(Debt[[#This Row],[Proposed Taxable Valuation]]/1000))</f>
        <v>0.57542408933029265</v>
      </c>
      <c r="K1102" s="26">
        <f>ROUND(Debt[[#This Row],[Proposed Taxable Valuation]]/1000*Debt[[#This Row],[Adjusted Rate]],0)</f>
        <v>157662</v>
      </c>
      <c r="L1102" s="19">
        <f t="shared" si="99"/>
        <v>-32661.472177643562</v>
      </c>
      <c r="M1102" s="17">
        <f t="shared" si="102"/>
        <v>-0.11920591066970732</v>
      </c>
      <c r="N1102">
        <v>226785224.12732473</v>
      </c>
      <c r="O1102">
        <f>INDEX($R$3:$T$335,MATCH(Debt[[#This Row],[DistrictNumber]],$R$3:$R$335,0),3)</f>
        <v>0.69462999999999997</v>
      </c>
      <c r="P1102" s="9">
        <f t="shared" si="100"/>
        <v>157531.82023556359</v>
      </c>
    </row>
    <row r="1103" spans="1:16" x14ac:dyDescent="0.35">
      <c r="A1103" s="13">
        <v>2029</v>
      </c>
      <c r="B1103" s="13">
        <f t="shared" si="98"/>
        <v>2028</v>
      </c>
      <c r="C1103" t="s">
        <v>244</v>
      </c>
      <c r="D1103" t="s">
        <v>245</v>
      </c>
      <c r="E1103" s="25">
        <v>379970620.0428037</v>
      </c>
      <c r="F1103" s="13">
        <f>INDEX($R$3:$T$335,MATCH(Debt[[#This Row],[DistrictNumber]],$R$3:$R$335,0),3)</f>
        <v>1.9068499999999999</v>
      </c>
      <c r="G1103" s="9">
        <f t="shared" si="101"/>
        <v>724546.97682862019</v>
      </c>
      <c r="H1103" s="11">
        <v>1.02</v>
      </c>
      <c r="I1103" s="12" cm="1">
        <f t="array" ref="I1103">INDEX(Debt[],MATCH(Debt[[#This Row],[Base Year]]&amp;Debt[[#This Row],[DistrictNumber]],Debt[[Fiscal Year]:[Fiscal Year]]&amp;Debt[[DistrictNumber]:[DistrictNumber]],0),9)*$H1103</f>
        <v>634756.49220881122</v>
      </c>
      <c r="J1103" s="15">
        <f>IF(Debt[[#This Row],[Unadjusted Maximum Revenue]]/(Debt[[#This Row],[Proposed Taxable Valuation]]/1000)&gt;Debt[[#This Row],[Max Debt RATE]],Debt[[#This Row],[Max Debt RATE]],Debt[[#This Row],[Unadjusted Maximum Revenue]]/(Debt[[#This Row],[Proposed Taxable Valuation]]/1000))</f>
        <v>1.6705409806087268</v>
      </c>
      <c r="K1103" s="26">
        <f>ROUND(Debt[[#This Row],[Proposed Taxable Valuation]]/1000*Debt[[#This Row],[Adjusted Rate]],0)</f>
        <v>634756</v>
      </c>
      <c r="L1103" s="19">
        <f t="shared" si="99"/>
        <v>-89790.484619808965</v>
      </c>
      <c r="M1103" s="17">
        <f t="shared" si="102"/>
        <v>-0.23630901939127313</v>
      </c>
      <c r="N1103">
        <v>322466222.62046528</v>
      </c>
      <c r="O1103">
        <f>INDEX($R$3:$T$335,MATCH(Debt[[#This Row],[DistrictNumber]],$R$3:$R$335,0),3)</f>
        <v>1.9068499999999999</v>
      </c>
      <c r="P1103" s="9">
        <f t="shared" si="100"/>
        <v>614894.71660383418</v>
      </c>
    </row>
    <row r="1104" spans="1:16" x14ac:dyDescent="0.35">
      <c r="A1104" s="13">
        <v>2029</v>
      </c>
      <c r="B1104" s="13">
        <f t="shared" si="98"/>
        <v>2028</v>
      </c>
      <c r="C1104" t="s">
        <v>246</v>
      </c>
      <c r="D1104" t="s">
        <v>247</v>
      </c>
      <c r="E1104" s="25">
        <v>1118470856.0363545</v>
      </c>
      <c r="F1104" s="13">
        <f>INDEX($R$3:$T$335,MATCH(Debt[[#This Row],[DistrictNumber]],$R$3:$R$335,0),3)</f>
        <v>1.9031800000000001</v>
      </c>
      <c r="G1104" s="9">
        <f t="shared" si="101"/>
        <v>2128651.3637912693</v>
      </c>
      <c r="H1104" s="11">
        <v>1.02</v>
      </c>
      <c r="I1104" s="12" cm="1">
        <f t="array" ref="I1104">INDEX(Debt[],MATCH(Debt[[#This Row],[Base Year]]&amp;Debt[[#This Row],[DistrictNumber]],Debt[[Fiscal Year]:[Fiscal Year]]&amp;Debt[[DistrictNumber]:[DistrictNumber]],0),9)*$H1104</f>
        <v>1623380.3235018507</v>
      </c>
      <c r="J1104" s="15">
        <f>IF(Debt[[#This Row],[Unadjusted Maximum Revenue]]/(Debt[[#This Row],[Proposed Taxable Valuation]]/1000)&gt;Debt[[#This Row],[Max Debt RATE]],Debt[[#This Row],[Max Debt RATE]],Debt[[#This Row],[Unadjusted Maximum Revenue]]/(Debt[[#This Row],[Proposed Taxable Valuation]]/1000))</f>
        <v>1.4514283628764348</v>
      </c>
      <c r="K1104" s="26">
        <f>ROUND(Debt[[#This Row],[Proposed Taxable Valuation]]/1000*Debt[[#This Row],[Adjusted Rate]],0)</f>
        <v>1623380</v>
      </c>
      <c r="L1104" s="19">
        <f t="shared" si="99"/>
        <v>-505271.04028941854</v>
      </c>
      <c r="M1104" s="17">
        <f t="shared" si="102"/>
        <v>-0.45175163712356525</v>
      </c>
      <c r="N1104">
        <v>938177624.75737786</v>
      </c>
      <c r="O1104">
        <f>INDEX($R$3:$T$335,MATCH(Debt[[#This Row],[DistrictNumber]],$R$3:$R$335,0),3)</f>
        <v>1.9031800000000001</v>
      </c>
      <c r="P1104" s="9">
        <f t="shared" si="100"/>
        <v>1785520.8918857465</v>
      </c>
    </row>
    <row r="1105" spans="1:16" x14ac:dyDescent="0.35">
      <c r="A1105" s="13">
        <v>2029</v>
      </c>
      <c r="B1105" s="13">
        <f t="shared" si="98"/>
        <v>2028</v>
      </c>
      <c r="C1105" t="s">
        <v>248</v>
      </c>
      <c r="D1105" t="s">
        <v>249</v>
      </c>
      <c r="E1105" s="25">
        <v>1357386415.2645719</v>
      </c>
      <c r="F1105" s="13">
        <f>INDEX($R$3:$T$335,MATCH(Debt[[#This Row],[DistrictNumber]],$R$3:$R$335,0),3)</f>
        <v>0</v>
      </c>
      <c r="G1105" s="9">
        <f t="shared" si="101"/>
        <v>0</v>
      </c>
      <c r="H1105" s="11">
        <v>1.02</v>
      </c>
      <c r="I1105" s="12" cm="1">
        <f t="array" ref="I1105">INDEX(Debt[],MATCH(Debt[[#This Row],[Base Year]]&amp;Debt[[#This Row],[DistrictNumber]],Debt[[Fiscal Year]:[Fiscal Year]]&amp;Debt[[DistrictNumber]:[DistrictNumber]],0),9)*$H1105</f>
        <v>0</v>
      </c>
      <c r="J1105" s="15">
        <f>IF(Debt[[#This Row],[Unadjusted Maximum Revenue]]/(Debt[[#This Row],[Proposed Taxable Valuation]]/1000)&gt;Debt[[#This Row],[Max Debt RATE]],Debt[[#This Row],[Max Debt RATE]],Debt[[#This Row],[Unadjusted Maximum Revenue]]/(Debt[[#This Row],[Proposed Taxable Valuation]]/1000))</f>
        <v>0</v>
      </c>
      <c r="K1105" s="26">
        <f>ROUND(Debt[[#This Row],[Proposed Taxable Valuation]]/1000*Debt[[#This Row],[Adjusted Rate]],0)</f>
        <v>0</v>
      </c>
      <c r="L1105" s="19">
        <f t="shared" si="99"/>
        <v>0</v>
      </c>
      <c r="M1105" s="17">
        <f t="shared" si="102"/>
        <v>0</v>
      </c>
      <c r="N1105">
        <v>998170680.08224487</v>
      </c>
      <c r="O1105">
        <f>INDEX($R$3:$T$335,MATCH(Debt[[#This Row],[DistrictNumber]],$R$3:$R$335,0),3)</f>
        <v>0</v>
      </c>
      <c r="P1105" s="9">
        <f t="shared" si="100"/>
        <v>0</v>
      </c>
    </row>
    <row r="1106" spans="1:16" x14ac:dyDescent="0.35">
      <c r="A1106" s="13">
        <v>2029</v>
      </c>
      <c r="B1106" s="13">
        <f t="shared" si="98"/>
        <v>2028</v>
      </c>
      <c r="C1106" t="s">
        <v>250</v>
      </c>
      <c r="D1106" t="s">
        <v>251</v>
      </c>
      <c r="E1106" s="25">
        <v>421952208.38699853</v>
      </c>
      <c r="F1106" s="13">
        <f>INDEX($R$3:$T$335,MATCH(Debt[[#This Row],[DistrictNumber]],$R$3:$R$335,0),3)</f>
        <v>2.6850299999999998</v>
      </c>
      <c r="G1106" s="9">
        <f t="shared" si="101"/>
        <v>1132954.3380853424</v>
      </c>
      <c r="H1106" s="11">
        <v>1.02</v>
      </c>
      <c r="I1106" s="12" cm="1">
        <f t="array" ref="I1106">INDEX(Debt[],MATCH(Debt[[#This Row],[Base Year]]&amp;Debt[[#This Row],[DistrictNumber]],Debt[[Fiscal Year]:[Fiscal Year]]&amp;Debt[[DistrictNumber]:[DistrictNumber]],0),9)*$H1106</f>
        <v>985124.32138661703</v>
      </c>
      <c r="J1106" s="15">
        <f>IF(Debt[[#This Row],[Unadjusted Maximum Revenue]]/(Debt[[#This Row],[Proposed Taxable Valuation]]/1000)&gt;Debt[[#This Row],[Max Debt RATE]],Debt[[#This Row],[Max Debt RATE]],Debt[[#This Row],[Unadjusted Maximum Revenue]]/(Debt[[#This Row],[Proposed Taxable Valuation]]/1000))</f>
        <v>2.3346822265783675</v>
      </c>
      <c r="K1106" s="26">
        <f>ROUND(Debt[[#This Row],[Proposed Taxable Valuation]]/1000*Debt[[#This Row],[Adjusted Rate]],0)</f>
        <v>985124</v>
      </c>
      <c r="L1106" s="19">
        <f t="shared" si="99"/>
        <v>-147830.01669872541</v>
      </c>
      <c r="M1106" s="17">
        <f t="shared" si="102"/>
        <v>-0.35034777342163226</v>
      </c>
      <c r="N1106">
        <v>354937579.54892159</v>
      </c>
      <c r="O1106">
        <f>INDEX($R$3:$T$335,MATCH(Debt[[#This Row],[DistrictNumber]],$R$3:$R$335,0),3)</f>
        <v>2.6850299999999998</v>
      </c>
      <c r="P1106" s="9">
        <f t="shared" si="100"/>
        <v>953018.04921624088</v>
      </c>
    </row>
    <row r="1107" spans="1:16" x14ac:dyDescent="0.35">
      <c r="A1107" s="13">
        <v>2029</v>
      </c>
      <c r="B1107" s="13">
        <f t="shared" si="98"/>
        <v>2028</v>
      </c>
      <c r="C1107" t="s">
        <v>252</v>
      </c>
      <c r="D1107" t="s">
        <v>253</v>
      </c>
      <c r="E1107" s="25">
        <v>459952173.72707087</v>
      </c>
      <c r="F1107" s="13">
        <f>INDEX($R$3:$T$335,MATCH(Debt[[#This Row],[DistrictNumber]],$R$3:$R$335,0),3)</f>
        <v>2.7</v>
      </c>
      <c r="G1107" s="9">
        <f t="shared" si="101"/>
        <v>1241870.8690630915</v>
      </c>
      <c r="H1107" s="11">
        <v>1.02</v>
      </c>
      <c r="I1107" s="12" cm="1">
        <f t="array" ref="I1107">INDEX(Debt[],MATCH(Debt[[#This Row],[Base Year]]&amp;Debt[[#This Row],[DistrictNumber]],Debt[[Fiscal Year]:[Fiscal Year]]&amp;Debt[[DistrictNumber]:[DistrictNumber]],0),9)*$H1107</f>
        <v>927951.05712985201</v>
      </c>
      <c r="J1107" s="15">
        <f>IF(Debt[[#This Row],[Unadjusted Maximum Revenue]]/(Debt[[#This Row],[Proposed Taxable Valuation]]/1000)&gt;Debt[[#This Row],[Max Debt RATE]],Debt[[#This Row],[Max Debt RATE]],Debt[[#This Row],[Unadjusted Maximum Revenue]]/(Debt[[#This Row],[Proposed Taxable Valuation]]/1000))</f>
        <v>2.0174946660443118</v>
      </c>
      <c r="K1107" s="26">
        <f>ROUND(Debt[[#This Row],[Proposed Taxable Valuation]]/1000*Debt[[#This Row],[Adjusted Rate]],0)</f>
        <v>927951</v>
      </c>
      <c r="L1107" s="19">
        <f t="shared" si="99"/>
        <v>-313919.81193323946</v>
      </c>
      <c r="M1107" s="17">
        <f t="shared" si="102"/>
        <v>-0.68250533395568835</v>
      </c>
      <c r="N1107">
        <v>358753946.80283862</v>
      </c>
      <c r="O1107">
        <f>INDEX($R$3:$T$335,MATCH(Debt[[#This Row],[DistrictNumber]],$R$3:$R$335,0),3)</f>
        <v>2.7</v>
      </c>
      <c r="P1107" s="9">
        <f t="shared" si="100"/>
        <v>968635.65636766446</v>
      </c>
    </row>
    <row r="1108" spans="1:16" x14ac:dyDescent="0.35">
      <c r="A1108" s="13">
        <v>2029</v>
      </c>
      <c r="B1108" s="13">
        <f t="shared" si="98"/>
        <v>2028</v>
      </c>
      <c r="C1108" t="s">
        <v>254</v>
      </c>
      <c r="D1108" t="s">
        <v>255</v>
      </c>
      <c r="E1108" s="25">
        <v>305183248.0039655</v>
      </c>
      <c r="F1108" s="13">
        <f>INDEX($R$3:$T$335,MATCH(Debt[[#This Row],[DistrictNumber]],$R$3:$R$335,0),3)</f>
        <v>0</v>
      </c>
      <c r="G1108" s="9">
        <f t="shared" si="101"/>
        <v>0</v>
      </c>
      <c r="H1108" s="11">
        <v>1.02</v>
      </c>
      <c r="I1108" s="12" cm="1">
        <f t="array" ref="I1108">INDEX(Debt[],MATCH(Debt[[#This Row],[Base Year]]&amp;Debt[[#This Row],[DistrictNumber]],Debt[[Fiscal Year]:[Fiscal Year]]&amp;Debt[[DistrictNumber]:[DistrictNumber]],0),9)*$H1108</f>
        <v>0</v>
      </c>
      <c r="J1108" s="15">
        <f>IF(Debt[[#This Row],[Unadjusted Maximum Revenue]]/(Debt[[#This Row],[Proposed Taxable Valuation]]/1000)&gt;Debt[[#This Row],[Max Debt RATE]],Debt[[#This Row],[Max Debt RATE]],Debt[[#This Row],[Unadjusted Maximum Revenue]]/(Debt[[#This Row],[Proposed Taxable Valuation]]/1000))</f>
        <v>0</v>
      </c>
      <c r="K1108" s="26">
        <f>ROUND(Debt[[#This Row],[Proposed Taxable Valuation]]/1000*Debt[[#This Row],[Adjusted Rate]],0)</f>
        <v>0</v>
      </c>
      <c r="L1108" s="19">
        <f t="shared" si="99"/>
        <v>0</v>
      </c>
      <c r="M1108" s="17">
        <f t="shared" si="102"/>
        <v>0</v>
      </c>
      <c r="N1108">
        <v>249625866.34675133</v>
      </c>
      <c r="O1108">
        <f>INDEX($R$3:$T$335,MATCH(Debt[[#This Row],[DistrictNumber]],$R$3:$R$335,0),3)</f>
        <v>0</v>
      </c>
      <c r="P1108" s="9">
        <f t="shared" si="100"/>
        <v>0</v>
      </c>
    </row>
    <row r="1109" spans="1:16" x14ac:dyDescent="0.35">
      <c r="A1109" s="13">
        <v>2029</v>
      </c>
      <c r="B1109" s="13">
        <f t="shared" si="98"/>
        <v>2028</v>
      </c>
      <c r="C1109" t="s">
        <v>256</v>
      </c>
      <c r="D1109" t="s">
        <v>257</v>
      </c>
      <c r="E1109" s="25">
        <v>212035130.135887</v>
      </c>
      <c r="F1109" s="13">
        <f>INDEX($R$3:$T$335,MATCH(Debt[[#This Row],[DistrictNumber]],$R$3:$R$335,0),3)</f>
        <v>1.4804900000000001</v>
      </c>
      <c r="G1109" s="9">
        <f t="shared" si="101"/>
        <v>313915.8898148794</v>
      </c>
      <c r="H1109" s="11">
        <v>1.02</v>
      </c>
      <c r="I1109" s="12" cm="1">
        <f t="array" ref="I1109">INDEX(Debt[],MATCH(Debt[[#This Row],[Base Year]]&amp;Debt[[#This Row],[DistrictNumber]],Debt[[Fiscal Year]:[Fiscal Year]]&amp;Debt[[DistrictNumber]:[DistrictNumber]],0),9)*$H1109</f>
        <v>274959.35385368357</v>
      </c>
      <c r="J1109" s="15">
        <f>IF(Debt[[#This Row],[Unadjusted Maximum Revenue]]/(Debt[[#This Row],[Proposed Taxable Valuation]]/1000)&gt;Debt[[#This Row],[Max Debt RATE]],Debt[[#This Row],[Max Debt RATE]],Debt[[#This Row],[Unadjusted Maximum Revenue]]/(Debt[[#This Row],[Proposed Taxable Valuation]]/1000))</f>
        <v>1.2967631999351725</v>
      </c>
      <c r="K1109" s="26">
        <f>ROUND(Debt[[#This Row],[Proposed Taxable Valuation]]/1000*Debt[[#This Row],[Adjusted Rate]],0)</f>
        <v>274959</v>
      </c>
      <c r="L1109" s="19">
        <f t="shared" si="99"/>
        <v>-38956.535961195827</v>
      </c>
      <c r="M1109" s="17">
        <f t="shared" si="102"/>
        <v>-0.18372680006482756</v>
      </c>
      <c r="N1109">
        <v>179272095.5620203</v>
      </c>
      <c r="O1109">
        <f>INDEX($R$3:$T$335,MATCH(Debt[[#This Row],[DistrictNumber]],$R$3:$R$335,0),3)</f>
        <v>1.4804900000000001</v>
      </c>
      <c r="P1109" s="9">
        <f t="shared" si="100"/>
        <v>265410.54475861543</v>
      </c>
    </row>
    <row r="1110" spans="1:16" x14ac:dyDescent="0.35">
      <c r="A1110" s="13">
        <v>2029</v>
      </c>
      <c r="B1110" s="13">
        <f t="shared" si="98"/>
        <v>2028</v>
      </c>
      <c r="C1110" t="s">
        <v>258</v>
      </c>
      <c r="D1110" t="s">
        <v>259</v>
      </c>
      <c r="E1110" s="25">
        <v>633064404.32378423</v>
      </c>
      <c r="F1110" s="13">
        <f>INDEX($R$3:$T$335,MATCH(Debt[[#This Row],[DistrictNumber]],$R$3:$R$335,0),3)</f>
        <v>0</v>
      </c>
      <c r="G1110" s="9">
        <f t="shared" si="101"/>
        <v>0</v>
      </c>
      <c r="H1110" s="11">
        <v>1.02</v>
      </c>
      <c r="I1110" s="12" cm="1">
        <f t="array" ref="I1110">INDEX(Debt[],MATCH(Debt[[#This Row],[Base Year]]&amp;Debt[[#This Row],[DistrictNumber]],Debt[[Fiscal Year]:[Fiscal Year]]&amp;Debt[[DistrictNumber]:[DistrictNumber]],0),9)*$H1110</f>
        <v>0</v>
      </c>
      <c r="J1110" s="15">
        <f>IF(Debt[[#This Row],[Unadjusted Maximum Revenue]]/(Debt[[#This Row],[Proposed Taxable Valuation]]/1000)&gt;Debt[[#This Row],[Max Debt RATE]],Debt[[#This Row],[Max Debt RATE]],Debt[[#This Row],[Unadjusted Maximum Revenue]]/(Debt[[#This Row],[Proposed Taxable Valuation]]/1000))</f>
        <v>0</v>
      </c>
      <c r="K1110" s="26">
        <f>ROUND(Debt[[#This Row],[Proposed Taxable Valuation]]/1000*Debt[[#This Row],[Adjusted Rate]],0)</f>
        <v>0</v>
      </c>
      <c r="L1110" s="19">
        <f t="shared" si="99"/>
        <v>0</v>
      </c>
      <c r="M1110" s="17">
        <f t="shared" si="102"/>
        <v>0</v>
      </c>
      <c r="N1110">
        <v>518205927.63679814</v>
      </c>
      <c r="O1110">
        <f>INDEX($R$3:$T$335,MATCH(Debt[[#This Row],[DistrictNumber]],$R$3:$R$335,0),3)</f>
        <v>0</v>
      </c>
      <c r="P1110" s="9">
        <f t="shared" si="100"/>
        <v>0</v>
      </c>
    </row>
    <row r="1111" spans="1:16" x14ac:dyDescent="0.35">
      <c r="A1111" s="13">
        <v>2029</v>
      </c>
      <c r="B1111" s="13">
        <f t="shared" si="98"/>
        <v>2028</v>
      </c>
      <c r="C1111" t="s">
        <v>260</v>
      </c>
      <c r="D1111" t="s">
        <v>261</v>
      </c>
      <c r="E1111" s="25">
        <v>960953971.39179063</v>
      </c>
      <c r="F1111" s="13">
        <f>INDEX($R$3:$T$335,MATCH(Debt[[#This Row],[DistrictNumber]],$R$3:$R$335,0),3)</f>
        <v>2.33</v>
      </c>
      <c r="G1111" s="9">
        <f t="shared" si="101"/>
        <v>2239022.7533428725</v>
      </c>
      <c r="H1111" s="11">
        <v>1.02</v>
      </c>
      <c r="I1111" s="12" cm="1">
        <f t="array" ref="I1111">INDEX(Debt[],MATCH(Debt[[#This Row],[Base Year]]&amp;Debt[[#This Row],[DistrictNumber]],Debt[[Fiscal Year]:[Fiscal Year]]&amp;Debt[[DistrictNumber]:[DistrictNumber]],0),9)*$H1111</f>
        <v>1715536.9187519704</v>
      </c>
      <c r="J1111" s="15">
        <f>IF(Debt[[#This Row],[Unadjusted Maximum Revenue]]/(Debt[[#This Row],[Proposed Taxable Valuation]]/1000)&gt;Debt[[#This Row],[Max Debt RATE]],Debt[[#This Row],[Max Debt RATE]],Debt[[#This Row],[Unadjusted Maximum Revenue]]/(Debt[[#This Row],[Proposed Taxable Valuation]]/1000))</f>
        <v>1.7852435910819797</v>
      </c>
      <c r="K1111" s="26">
        <f>ROUND(Debt[[#This Row],[Proposed Taxable Valuation]]/1000*Debt[[#This Row],[Adjusted Rate]],0)</f>
        <v>1715537</v>
      </c>
      <c r="L1111" s="19">
        <f t="shared" si="99"/>
        <v>-523485.83459090209</v>
      </c>
      <c r="M1111" s="17">
        <f t="shared" si="102"/>
        <v>-0.54475640891802035</v>
      </c>
      <c r="N1111">
        <v>733760348.98817194</v>
      </c>
      <c r="O1111">
        <f>INDEX($R$3:$T$335,MATCH(Debt[[#This Row],[DistrictNumber]],$R$3:$R$335,0),3)</f>
        <v>2.33</v>
      </c>
      <c r="P1111" s="9">
        <f t="shared" si="100"/>
        <v>1709661.6131424406</v>
      </c>
    </row>
    <row r="1112" spans="1:16" x14ac:dyDescent="0.35">
      <c r="A1112" s="13">
        <v>2029</v>
      </c>
      <c r="B1112" s="13">
        <f t="shared" si="98"/>
        <v>2028</v>
      </c>
      <c r="C1112" t="s">
        <v>262</v>
      </c>
      <c r="D1112" t="s">
        <v>263</v>
      </c>
      <c r="E1112" s="25">
        <v>418305830.90743595</v>
      </c>
      <c r="F1112" s="13">
        <f>INDEX($R$3:$T$335,MATCH(Debt[[#This Row],[DistrictNumber]],$R$3:$R$335,0),3)</f>
        <v>4.05</v>
      </c>
      <c r="G1112" s="9">
        <f t="shared" si="101"/>
        <v>1694138.6151751156</v>
      </c>
      <c r="H1112" s="11">
        <v>1.02</v>
      </c>
      <c r="I1112" s="12" cm="1">
        <f t="array" ref="I1112">INDEX(Debt[],MATCH(Debt[[#This Row],[Base Year]]&amp;Debt[[#This Row],[DistrictNumber]],Debt[[Fiscal Year]:[Fiscal Year]]&amp;Debt[[DistrictNumber]:[DistrictNumber]],0),9)*$H1112</f>
        <v>1379462.9298209676</v>
      </c>
      <c r="J1112" s="15">
        <f>IF(Debt[[#This Row],[Unadjusted Maximum Revenue]]/(Debt[[#This Row],[Proposed Taxable Valuation]]/1000)&gt;Debt[[#This Row],[Max Debt RATE]],Debt[[#This Row],[Max Debt RATE]],Debt[[#This Row],[Unadjusted Maximum Revenue]]/(Debt[[#This Row],[Proposed Taxable Valuation]]/1000))</f>
        <v>3.2977377504599485</v>
      </c>
      <c r="K1112" s="26">
        <f>ROUND(Debt[[#This Row],[Proposed Taxable Valuation]]/1000*Debt[[#This Row],[Adjusted Rate]],0)</f>
        <v>1379463</v>
      </c>
      <c r="L1112" s="19">
        <f t="shared" si="99"/>
        <v>-314675.68535414804</v>
      </c>
      <c r="M1112" s="17">
        <f t="shared" si="102"/>
        <v>-0.75226224954005128</v>
      </c>
      <c r="N1112">
        <v>336923330.69676888</v>
      </c>
      <c r="O1112">
        <f>INDEX($R$3:$T$335,MATCH(Debt[[#This Row],[DistrictNumber]],$R$3:$R$335,0),3)</f>
        <v>4.05</v>
      </c>
      <c r="P1112" s="9">
        <f t="shared" si="100"/>
        <v>1364539.489321914</v>
      </c>
    </row>
    <row r="1113" spans="1:16" x14ac:dyDescent="0.35">
      <c r="A1113" s="13">
        <v>2029</v>
      </c>
      <c r="B1113" s="13">
        <f t="shared" si="98"/>
        <v>2028</v>
      </c>
      <c r="C1113" t="s">
        <v>264</v>
      </c>
      <c r="D1113" t="s">
        <v>265</v>
      </c>
      <c r="E1113" s="25">
        <v>890380514.52569413</v>
      </c>
      <c r="F1113" s="13">
        <f>INDEX($R$3:$T$335,MATCH(Debt[[#This Row],[DistrictNumber]],$R$3:$R$335,0),3)</f>
        <v>2.69997</v>
      </c>
      <c r="G1113" s="9">
        <f t="shared" si="101"/>
        <v>2404000.6778039383</v>
      </c>
      <c r="H1113" s="11">
        <v>1.02</v>
      </c>
      <c r="I1113" s="12" cm="1">
        <f t="array" ref="I1113">INDEX(Debt[],MATCH(Debt[[#This Row],[Base Year]]&amp;Debt[[#This Row],[DistrictNumber]],Debt[[Fiscal Year]:[Fiscal Year]]&amp;Debt[[DistrictNumber]:[DistrictNumber]],0),9)*$H1113</f>
        <v>1758882.2912257465</v>
      </c>
      <c r="J1113" s="15">
        <f>IF(Debt[[#This Row],[Unadjusted Maximum Revenue]]/(Debt[[#This Row],[Proposed Taxable Valuation]]/1000)&gt;Debt[[#This Row],[Max Debt RATE]],Debt[[#This Row],[Max Debt RATE]],Debt[[#This Row],[Unadjusted Maximum Revenue]]/(Debt[[#This Row],[Proposed Taxable Valuation]]/1000))</f>
        <v>1.9754276542795903</v>
      </c>
      <c r="K1113" s="26">
        <f>ROUND(Debt[[#This Row],[Proposed Taxable Valuation]]/1000*Debt[[#This Row],[Adjusted Rate]],0)</f>
        <v>1758882</v>
      </c>
      <c r="L1113" s="19">
        <f t="shared" si="99"/>
        <v>-645118.38657819177</v>
      </c>
      <c r="M1113" s="17">
        <f t="shared" si="102"/>
        <v>-0.72454234572040965</v>
      </c>
      <c r="N1113">
        <v>762142265.59932244</v>
      </c>
      <c r="O1113">
        <f>INDEX($R$3:$T$335,MATCH(Debt[[#This Row],[DistrictNumber]],$R$3:$R$335,0),3)</f>
        <v>2.69997</v>
      </c>
      <c r="P1113" s="9">
        <f t="shared" si="100"/>
        <v>2057761.2528502024</v>
      </c>
    </row>
    <row r="1114" spans="1:16" x14ac:dyDescent="0.35">
      <c r="A1114" s="13">
        <v>2029</v>
      </c>
      <c r="B1114" s="13">
        <f t="shared" si="98"/>
        <v>2028</v>
      </c>
      <c r="C1114" t="s">
        <v>266</v>
      </c>
      <c r="D1114" t="s">
        <v>267</v>
      </c>
      <c r="E1114" s="25">
        <v>565437022.65867865</v>
      </c>
      <c r="F1114" s="13">
        <f>INDEX($R$3:$T$335,MATCH(Debt[[#This Row],[DistrictNumber]],$R$3:$R$335,0),3)</f>
        <v>2.1336599999999999</v>
      </c>
      <c r="G1114" s="9">
        <f t="shared" si="101"/>
        <v>1206450.3577659163</v>
      </c>
      <c r="H1114" s="11">
        <v>1.02</v>
      </c>
      <c r="I1114" s="12" cm="1">
        <f t="array" ref="I1114">INDEX(Debt[],MATCH(Debt[[#This Row],[Base Year]]&amp;Debt[[#This Row],[DistrictNumber]],Debt[[Fiscal Year]:[Fiscal Year]]&amp;Debt[[DistrictNumber]:[DistrictNumber]],0),9)*$H1114</f>
        <v>870411.15617415309</v>
      </c>
      <c r="J1114" s="15">
        <f>IF(Debt[[#This Row],[Unadjusted Maximum Revenue]]/(Debt[[#This Row],[Proposed Taxable Valuation]]/1000)&gt;Debt[[#This Row],[Max Debt RATE]],Debt[[#This Row],[Max Debt RATE]],Debt[[#This Row],[Unadjusted Maximum Revenue]]/(Debt[[#This Row],[Proposed Taxable Valuation]]/1000))</f>
        <v>1.5393600370939444</v>
      </c>
      <c r="K1114" s="26">
        <f>ROUND(Debt[[#This Row],[Proposed Taxable Valuation]]/1000*Debt[[#This Row],[Adjusted Rate]],0)</f>
        <v>870411</v>
      </c>
      <c r="L1114" s="19">
        <f t="shared" si="99"/>
        <v>-336039.20159176318</v>
      </c>
      <c r="M1114" s="17">
        <f t="shared" si="102"/>
        <v>-0.59429996290605547</v>
      </c>
      <c r="N1114">
        <v>414811009.27512312</v>
      </c>
      <c r="O1114">
        <f>INDEX($R$3:$T$335,MATCH(Debt[[#This Row],[DistrictNumber]],$R$3:$R$335,0),3)</f>
        <v>2.1336599999999999</v>
      </c>
      <c r="P1114" s="9">
        <f t="shared" si="100"/>
        <v>885065.65804995922</v>
      </c>
    </row>
    <row r="1115" spans="1:16" x14ac:dyDescent="0.35">
      <c r="A1115" s="13">
        <v>2029</v>
      </c>
      <c r="B1115" s="13">
        <f t="shared" si="98"/>
        <v>2028</v>
      </c>
      <c r="C1115" t="s">
        <v>268</v>
      </c>
      <c r="D1115" t="s">
        <v>269</v>
      </c>
      <c r="E1115" s="25">
        <v>512931924.72568429</v>
      </c>
      <c r="F1115" s="13">
        <f>INDEX($R$3:$T$335,MATCH(Debt[[#This Row],[DistrictNumber]],$R$3:$R$335,0),3)</f>
        <v>1.66225</v>
      </c>
      <c r="G1115" s="9">
        <f t="shared" si="101"/>
        <v>852621.09187526873</v>
      </c>
      <c r="H1115" s="11">
        <v>1.02</v>
      </c>
      <c r="I1115" s="12" cm="1">
        <f t="array" ref="I1115">INDEX(Debt[],MATCH(Debt[[#This Row],[Base Year]]&amp;Debt[[#This Row],[DistrictNumber]],Debt[[Fiscal Year]:[Fiscal Year]]&amp;Debt[[DistrictNumber]:[DistrictNumber]],0),9)*$H1115</f>
        <v>540663.03715824196</v>
      </c>
      <c r="J1115" s="15">
        <f>IF(Debt[[#This Row],[Unadjusted Maximum Revenue]]/(Debt[[#This Row],[Proposed Taxable Valuation]]/1000)&gt;Debt[[#This Row],[Max Debt RATE]],Debt[[#This Row],[Max Debt RATE]],Debt[[#This Row],[Unadjusted Maximum Revenue]]/(Debt[[#This Row],[Proposed Taxable Valuation]]/1000))</f>
        <v>1.0540639236822473</v>
      </c>
      <c r="K1115" s="26">
        <f>ROUND(Debt[[#This Row],[Proposed Taxable Valuation]]/1000*Debt[[#This Row],[Adjusted Rate]],0)</f>
        <v>540663</v>
      </c>
      <c r="L1115" s="19">
        <f t="shared" si="99"/>
        <v>-311958.05471702677</v>
      </c>
      <c r="M1115" s="17">
        <f t="shared" si="102"/>
        <v>-0.60818607631775268</v>
      </c>
      <c r="N1115">
        <v>367237851.34504485</v>
      </c>
      <c r="O1115">
        <f>INDEX($R$3:$T$335,MATCH(Debt[[#This Row],[DistrictNumber]],$R$3:$R$335,0),3)</f>
        <v>1.66225</v>
      </c>
      <c r="P1115" s="9">
        <f t="shared" si="100"/>
        <v>610441.11839830084</v>
      </c>
    </row>
    <row r="1116" spans="1:16" x14ac:dyDescent="0.35">
      <c r="A1116" s="13">
        <v>2029</v>
      </c>
      <c r="B1116" s="13">
        <f t="shared" si="98"/>
        <v>2028</v>
      </c>
      <c r="C1116" t="s">
        <v>270</v>
      </c>
      <c r="D1116" t="s">
        <v>271</v>
      </c>
      <c r="E1116" s="25">
        <v>283298388.97710705</v>
      </c>
      <c r="F1116" s="13">
        <f>INDEX($R$3:$T$335,MATCH(Debt[[#This Row],[DistrictNumber]],$R$3:$R$335,0),3)</f>
        <v>1.5627800000000001</v>
      </c>
      <c r="G1116" s="9">
        <f t="shared" si="101"/>
        <v>442733.05632564338</v>
      </c>
      <c r="H1116" s="11">
        <v>1.02</v>
      </c>
      <c r="I1116" s="12" cm="1">
        <f t="array" ref="I1116">INDEX(Debt[],MATCH(Debt[[#This Row],[Base Year]]&amp;Debt[[#This Row],[DistrictNumber]],Debt[[Fiscal Year]:[Fiscal Year]]&amp;Debt[[DistrictNumber]:[DistrictNumber]],0),9)*$H1116</f>
        <v>349781.74644708558</v>
      </c>
      <c r="J1116" s="15">
        <f>IF(Debt[[#This Row],[Unadjusted Maximum Revenue]]/(Debt[[#This Row],[Proposed Taxable Valuation]]/1000)&gt;Debt[[#This Row],[Max Debt RATE]],Debt[[#This Row],[Max Debt RATE]],Debt[[#This Row],[Unadjusted Maximum Revenue]]/(Debt[[#This Row],[Proposed Taxable Valuation]]/1000))</f>
        <v>1.2346760873227236</v>
      </c>
      <c r="K1116" s="26">
        <f>ROUND(Debt[[#This Row],[Proposed Taxable Valuation]]/1000*Debt[[#This Row],[Adjusted Rate]],0)</f>
        <v>349782</v>
      </c>
      <c r="L1116" s="19">
        <f t="shared" si="99"/>
        <v>-92951.309878557804</v>
      </c>
      <c r="M1116" s="17">
        <f t="shared" si="102"/>
        <v>-0.32810391267727645</v>
      </c>
      <c r="N1116">
        <v>235678192.4843024</v>
      </c>
      <c r="O1116">
        <f>INDEX($R$3:$T$335,MATCH(Debt[[#This Row],[DistrictNumber]],$R$3:$R$335,0),3)</f>
        <v>1.5627800000000001</v>
      </c>
      <c r="P1116" s="9">
        <f t="shared" si="100"/>
        <v>368313.16565061809</v>
      </c>
    </row>
    <row r="1117" spans="1:16" x14ac:dyDescent="0.35">
      <c r="A1117" s="13">
        <v>2029</v>
      </c>
      <c r="B1117" s="13">
        <f t="shared" si="98"/>
        <v>2028</v>
      </c>
      <c r="C1117" t="s">
        <v>272</v>
      </c>
      <c r="D1117" t="s">
        <v>273</v>
      </c>
      <c r="E1117" s="25">
        <v>926214787.0067234</v>
      </c>
      <c r="F1117" s="13">
        <f>INDEX($R$3:$T$335,MATCH(Debt[[#This Row],[DistrictNumber]],$R$3:$R$335,0),3)</f>
        <v>0</v>
      </c>
      <c r="G1117" s="9">
        <f t="shared" si="101"/>
        <v>0</v>
      </c>
      <c r="H1117" s="11">
        <v>1.02</v>
      </c>
      <c r="I1117" s="12" cm="1">
        <f t="array" ref="I1117">INDEX(Debt[],MATCH(Debt[[#This Row],[Base Year]]&amp;Debt[[#This Row],[DistrictNumber]],Debt[[Fiscal Year]:[Fiscal Year]]&amp;Debt[[DistrictNumber]:[DistrictNumber]],0),9)*$H1117</f>
        <v>0</v>
      </c>
      <c r="J1117" s="15">
        <f>IF(Debt[[#This Row],[Unadjusted Maximum Revenue]]/(Debt[[#This Row],[Proposed Taxable Valuation]]/1000)&gt;Debt[[#This Row],[Max Debt RATE]],Debt[[#This Row],[Max Debt RATE]],Debt[[#This Row],[Unadjusted Maximum Revenue]]/(Debt[[#This Row],[Proposed Taxable Valuation]]/1000))</f>
        <v>0</v>
      </c>
      <c r="K1117" s="26">
        <f>ROUND(Debt[[#This Row],[Proposed Taxable Valuation]]/1000*Debt[[#This Row],[Adjusted Rate]],0)</f>
        <v>0</v>
      </c>
      <c r="L1117" s="19">
        <f t="shared" si="99"/>
        <v>0</v>
      </c>
      <c r="M1117" s="17">
        <f t="shared" si="102"/>
        <v>0</v>
      </c>
      <c r="N1117">
        <v>725109510.02712059</v>
      </c>
      <c r="O1117">
        <f>INDEX($R$3:$T$335,MATCH(Debt[[#This Row],[DistrictNumber]],$R$3:$R$335,0),3)</f>
        <v>0</v>
      </c>
      <c r="P1117" s="9">
        <f t="shared" si="100"/>
        <v>0</v>
      </c>
    </row>
    <row r="1118" spans="1:16" x14ac:dyDescent="0.35">
      <c r="A1118" s="13">
        <v>2029</v>
      </c>
      <c r="B1118" s="13">
        <f t="shared" si="98"/>
        <v>2028</v>
      </c>
      <c r="C1118" t="s">
        <v>274</v>
      </c>
      <c r="D1118" t="s">
        <v>275</v>
      </c>
      <c r="E1118" s="25">
        <v>424072368.93598014</v>
      </c>
      <c r="F1118" s="13">
        <f>INDEX($R$3:$T$335,MATCH(Debt[[#This Row],[DistrictNumber]],$R$3:$R$335,0),3)</f>
        <v>2.69346</v>
      </c>
      <c r="G1118" s="9">
        <f t="shared" si="101"/>
        <v>1142221.9628343051</v>
      </c>
      <c r="H1118" s="11">
        <v>1.02</v>
      </c>
      <c r="I1118" s="12" cm="1">
        <f t="array" ref="I1118">INDEX(Debt[],MATCH(Debt[[#This Row],[Base Year]]&amp;Debt[[#This Row],[DistrictNumber]],Debt[[Fiscal Year]:[Fiscal Year]]&amp;Debt[[DistrictNumber]:[DistrictNumber]],0),9)*$H1118</f>
        <v>996877.8061773536</v>
      </c>
      <c r="J1118" s="15">
        <f>IF(Debt[[#This Row],[Unadjusted Maximum Revenue]]/(Debt[[#This Row],[Proposed Taxable Valuation]]/1000)&gt;Debt[[#This Row],[Max Debt RATE]],Debt[[#This Row],[Max Debt RATE]],Debt[[#This Row],[Unadjusted Maximum Revenue]]/(Debt[[#This Row],[Proposed Taxable Valuation]]/1000))</f>
        <v>2.3507256760881932</v>
      </c>
      <c r="K1118" s="26">
        <f>ROUND(Debt[[#This Row],[Proposed Taxable Valuation]]/1000*Debt[[#This Row],[Adjusted Rate]],0)</f>
        <v>996878</v>
      </c>
      <c r="L1118" s="19">
        <f t="shared" si="99"/>
        <v>-145344.15665695153</v>
      </c>
      <c r="M1118" s="17">
        <f t="shared" si="102"/>
        <v>-0.3427343239118068</v>
      </c>
      <c r="N1118">
        <v>366156658.48348385</v>
      </c>
      <c r="O1118">
        <f>INDEX($R$3:$T$335,MATCH(Debt[[#This Row],[DistrictNumber]],$R$3:$R$335,0),3)</f>
        <v>2.69346</v>
      </c>
      <c r="P1118" s="9">
        <f t="shared" si="100"/>
        <v>986228.31335892435</v>
      </c>
    </row>
    <row r="1119" spans="1:16" x14ac:dyDescent="0.35">
      <c r="A1119" s="13">
        <v>2029</v>
      </c>
      <c r="B1119" s="13">
        <f t="shared" si="98"/>
        <v>2028</v>
      </c>
      <c r="C1119" t="s">
        <v>276</v>
      </c>
      <c r="D1119" t="s">
        <v>277</v>
      </c>
      <c r="E1119" s="25">
        <v>481570846.08564687</v>
      </c>
      <c r="F1119" s="13">
        <f>INDEX($R$3:$T$335,MATCH(Debt[[#This Row],[DistrictNumber]],$R$3:$R$335,0),3)</f>
        <v>2.7</v>
      </c>
      <c r="G1119" s="9">
        <f t="shared" si="101"/>
        <v>1300241.2844312466</v>
      </c>
      <c r="H1119" s="11">
        <v>1.02</v>
      </c>
      <c r="I1119" s="12" cm="1">
        <f t="array" ref="I1119">INDEX(Debt[],MATCH(Debt[[#This Row],[Base Year]]&amp;Debt[[#This Row],[DistrictNumber]],Debt[[Fiscal Year]:[Fiscal Year]]&amp;Debt[[DistrictNumber]:[DistrictNumber]],0),9)*$H1119</f>
        <v>831170.03586302884</v>
      </c>
      <c r="J1119" s="15">
        <f>IF(Debt[[#This Row],[Unadjusted Maximum Revenue]]/(Debt[[#This Row],[Proposed Taxable Valuation]]/1000)&gt;Debt[[#This Row],[Max Debt RATE]],Debt[[#This Row],[Max Debt RATE]],Debt[[#This Row],[Unadjusted Maximum Revenue]]/(Debt[[#This Row],[Proposed Taxable Valuation]]/1000))</f>
        <v>1.7259558850354617</v>
      </c>
      <c r="K1119" s="26">
        <f>ROUND(Debt[[#This Row],[Proposed Taxable Valuation]]/1000*Debt[[#This Row],[Adjusted Rate]],0)</f>
        <v>831170</v>
      </c>
      <c r="L1119" s="19">
        <f t="shared" si="99"/>
        <v>-469071.24856821774</v>
      </c>
      <c r="M1119" s="17">
        <f t="shared" si="102"/>
        <v>-0.97404411496453847</v>
      </c>
      <c r="N1119">
        <v>340702354.03079486</v>
      </c>
      <c r="O1119">
        <f>INDEX($R$3:$T$335,MATCH(Debt[[#This Row],[DistrictNumber]],$R$3:$R$335,0),3)</f>
        <v>2.7</v>
      </c>
      <c r="P1119" s="9">
        <f t="shared" si="100"/>
        <v>919896.35588314617</v>
      </c>
    </row>
    <row r="1120" spans="1:16" x14ac:dyDescent="0.35">
      <c r="A1120" s="13">
        <v>2029</v>
      </c>
      <c r="B1120" s="13">
        <f t="shared" si="98"/>
        <v>2028</v>
      </c>
      <c r="C1120" t="s">
        <v>278</v>
      </c>
      <c r="D1120" t="s">
        <v>279</v>
      </c>
      <c r="E1120" s="25">
        <v>946561022.71508718</v>
      </c>
      <c r="F1120" s="13">
        <f>INDEX($R$3:$T$335,MATCH(Debt[[#This Row],[DistrictNumber]],$R$3:$R$335,0),3)</f>
        <v>0</v>
      </c>
      <c r="G1120" s="9">
        <f t="shared" si="101"/>
        <v>0</v>
      </c>
      <c r="H1120" s="11">
        <v>1.02</v>
      </c>
      <c r="I1120" s="12" cm="1">
        <f t="array" ref="I1120">INDEX(Debt[],MATCH(Debt[[#This Row],[Base Year]]&amp;Debt[[#This Row],[DistrictNumber]],Debt[[Fiscal Year]:[Fiscal Year]]&amp;Debt[[DistrictNumber]:[DistrictNumber]],0),9)*$H1120</f>
        <v>0</v>
      </c>
      <c r="J1120" s="15">
        <f>IF(Debt[[#This Row],[Unadjusted Maximum Revenue]]/(Debt[[#This Row],[Proposed Taxable Valuation]]/1000)&gt;Debt[[#This Row],[Max Debt RATE]],Debt[[#This Row],[Max Debt RATE]],Debt[[#This Row],[Unadjusted Maximum Revenue]]/(Debt[[#This Row],[Proposed Taxable Valuation]]/1000))</f>
        <v>0</v>
      </c>
      <c r="K1120" s="26">
        <f>ROUND(Debt[[#This Row],[Proposed Taxable Valuation]]/1000*Debt[[#This Row],[Adjusted Rate]],0)</f>
        <v>0</v>
      </c>
      <c r="L1120" s="19">
        <f t="shared" si="99"/>
        <v>0</v>
      </c>
      <c r="M1120" s="17">
        <f t="shared" si="102"/>
        <v>0</v>
      </c>
      <c r="N1120">
        <v>724216005.44283533</v>
      </c>
      <c r="O1120">
        <f>INDEX($R$3:$T$335,MATCH(Debt[[#This Row],[DistrictNumber]],$R$3:$R$335,0),3)</f>
        <v>0</v>
      </c>
      <c r="P1120" s="9">
        <f t="shared" si="100"/>
        <v>0</v>
      </c>
    </row>
    <row r="1121" spans="1:16" x14ac:dyDescent="0.35">
      <c r="A1121" s="13">
        <v>2029</v>
      </c>
      <c r="B1121" s="13">
        <f t="shared" si="98"/>
        <v>2028</v>
      </c>
      <c r="C1121" t="s">
        <v>280</v>
      </c>
      <c r="D1121" t="s">
        <v>281</v>
      </c>
      <c r="E1121" s="25">
        <v>645944978.35354137</v>
      </c>
      <c r="F1121" s="13">
        <f>INDEX($R$3:$T$335,MATCH(Debt[[#This Row],[DistrictNumber]],$R$3:$R$335,0),3)</f>
        <v>0</v>
      </c>
      <c r="G1121" s="9">
        <f t="shared" si="101"/>
        <v>0</v>
      </c>
      <c r="H1121" s="11">
        <v>1.02</v>
      </c>
      <c r="I1121" s="12" cm="1">
        <f t="array" ref="I1121">INDEX(Debt[],MATCH(Debt[[#This Row],[Base Year]]&amp;Debt[[#This Row],[DistrictNumber]],Debt[[Fiscal Year]:[Fiscal Year]]&amp;Debt[[DistrictNumber]:[DistrictNumber]],0),9)*$H1121</f>
        <v>0</v>
      </c>
      <c r="J1121" s="15">
        <f>IF(Debt[[#This Row],[Unadjusted Maximum Revenue]]/(Debt[[#This Row],[Proposed Taxable Valuation]]/1000)&gt;Debt[[#This Row],[Max Debt RATE]],Debt[[#This Row],[Max Debt RATE]],Debt[[#This Row],[Unadjusted Maximum Revenue]]/(Debt[[#This Row],[Proposed Taxable Valuation]]/1000))</f>
        <v>0</v>
      </c>
      <c r="K1121" s="26">
        <f>ROUND(Debt[[#This Row],[Proposed Taxable Valuation]]/1000*Debt[[#This Row],[Adjusted Rate]],0)</f>
        <v>0</v>
      </c>
      <c r="L1121" s="19">
        <f t="shared" si="99"/>
        <v>0</v>
      </c>
      <c r="M1121" s="17">
        <f t="shared" si="102"/>
        <v>0</v>
      </c>
      <c r="N1121">
        <v>546038695.37139118</v>
      </c>
      <c r="O1121">
        <f>INDEX($R$3:$T$335,MATCH(Debt[[#This Row],[DistrictNumber]],$R$3:$R$335,0),3)</f>
        <v>0</v>
      </c>
      <c r="P1121" s="9">
        <f t="shared" si="100"/>
        <v>0</v>
      </c>
    </row>
    <row r="1122" spans="1:16" x14ac:dyDescent="0.35">
      <c r="A1122" s="13">
        <v>2029</v>
      </c>
      <c r="B1122" s="13">
        <f t="shared" si="98"/>
        <v>2028</v>
      </c>
      <c r="C1122" t="s">
        <v>282</v>
      </c>
      <c r="D1122" t="s">
        <v>283</v>
      </c>
      <c r="E1122" s="25">
        <v>865976164.74435711</v>
      </c>
      <c r="F1122" s="13">
        <f>INDEX($R$3:$T$335,MATCH(Debt[[#This Row],[DistrictNumber]],$R$3:$R$335,0),3)</f>
        <v>1.7881899999999999</v>
      </c>
      <c r="G1122" s="9">
        <f t="shared" si="101"/>
        <v>1548529.918034212</v>
      </c>
      <c r="H1122" s="11">
        <v>1.02</v>
      </c>
      <c r="I1122" s="12" cm="1">
        <f t="array" ref="I1122">INDEX(Debt[],MATCH(Debt[[#This Row],[Base Year]]&amp;Debt[[#This Row],[DistrictNumber]],Debt[[Fiscal Year]:[Fiscal Year]]&amp;Debt[[DistrictNumber]:[DistrictNumber]],0),9)*$H1122</f>
        <v>1096801.3982811859</v>
      </c>
      <c r="J1122" s="15">
        <f>IF(Debt[[#This Row],[Unadjusted Maximum Revenue]]/(Debt[[#This Row],[Proposed Taxable Valuation]]/1000)&gt;Debt[[#This Row],[Max Debt RATE]],Debt[[#This Row],[Max Debt RATE]],Debt[[#This Row],[Unadjusted Maximum Revenue]]/(Debt[[#This Row],[Proposed Taxable Valuation]]/1000))</f>
        <v>1.2665491764487191</v>
      </c>
      <c r="K1122" s="26">
        <f>ROUND(Debt[[#This Row],[Proposed Taxable Valuation]]/1000*Debt[[#This Row],[Adjusted Rate]],0)</f>
        <v>1096801</v>
      </c>
      <c r="L1122" s="19">
        <f t="shared" si="99"/>
        <v>-451728.51975302608</v>
      </c>
      <c r="M1122" s="17">
        <f t="shared" si="102"/>
        <v>-0.52164082355128083</v>
      </c>
      <c r="N1122">
        <v>637733989.70305169</v>
      </c>
      <c r="O1122">
        <f>INDEX($R$3:$T$335,MATCH(Debt[[#This Row],[DistrictNumber]],$R$3:$R$335,0),3)</f>
        <v>1.7881899999999999</v>
      </c>
      <c r="P1122" s="9">
        <f t="shared" si="100"/>
        <v>1140389.5430470998</v>
      </c>
    </row>
    <row r="1123" spans="1:16" x14ac:dyDescent="0.35">
      <c r="A1123" s="13">
        <v>2029</v>
      </c>
      <c r="B1123" s="13">
        <f t="shared" si="98"/>
        <v>2028</v>
      </c>
      <c r="C1123" t="s">
        <v>284</v>
      </c>
      <c r="D1123" t="s">
        <v>285</v>
      </c>
      <c r="E1123" s="25">
        <v>2233994478.5234809</v>
      </c>
      <c r="F1123" s="13">
        <f>INDEX($R$3:$T$335,MATCH(Debt[[#This Row],[DistrictNumber]],$R$3:$R$335,0),3)</f>
        <v>4.05</v>
      </c>
      <c r="G1123" s="9">
        <f t="shared" si="101"/>
        <v>9047677.6380200963</v>
      </c>
      <c r="H1123" s="11">
        <v>1.02</v>
      </c>
      <c r="I1123" s="12" cm="1">
        <f t="array" ref="I1123">INDEX(Debt[],MATCH(Debt[[#This Row],[Base Year]]&amp;Debt[[#This Row],[DistrictNumber]],Debt[[Fiscal Year]:[Fiscal Year]]&amp;Debt[[DistrictNumber]:[DistrictNumber]],0),9)*$H1123</f>
        <v>5130541.8592502177</v>
      </c>
      <c r="J1123" s="15">
        <f>IF(Debt[[#This Row],[Unadjusted Maximum Revenue]]/(Debt[[#This Row],[Proposed Taxable Valuation]]/1000)&gt;Debt[[#This Row],[Max Debt RATE]],Debt[[#This Row],[Max Debt RATE]],Debt[[#This Row],[Unadjusted Maximum Revenue]]/(Debt[[#This Row],[Proposed Taxable Valuation]]/1000))</f>
        <v>2.2965776811772423</v>
      </c>
      <c r="K1123" s="26">
        <f>ROUND(Debt[[#This Row],[Proposed Taxable Valuation]]/1000*Debt[[#This Row],[Adjusted Rate]],0)</f>
        <v>5130542</v>
      </c>
      <c r="L1123" s="19">
        <f t="shared" si="99"/>
        <v>-3917135.7787698787</v>
      </c>
      <c r="M1123" s="17">
        <f t="shared" si="102"/>
        <v>-1.7534223188227576</v>
      </c>
      <c r="N1123">
        <v>1475062552.0921018</v>
      </c>
      <c r="O1123">
        <f>INDEX($R$3:$T$335,MATCH(Debt[[#This Row],[DistrictNumber]],$R$3:$R$335,0),3)</f>
        <v>4.05</v>
      </c>
      <c r="P1123" s="9">
        <f t="shared" si="100"/>
        <v>5974003.3359730123</v>
      </c>
    </row>
    <row r="1124" spans="1:16" x14ac:dyDescent="0.35">
      <c r="A1124" s="13">
        <v>2029</v>
      </c>
      <c r="B1124" s="13">
        <f t="shared" si="98"/>
        <v>2028</v>
      </c>
      <c r="C1124" t="s">
        <v>286</v>
      </c>
      <c r="D1124" t="s">
        <v>287</v>
      </c>
      <c r="E1124" s="25">
        <v>550629734.84759307</v>
      </c>
      <c r="F1124" s="13">
        <f>INDEX($R$3:$T$335,MATCH(Debt[[#This Row],[DistrictNumber]],$R$3:$R$335,0),3)</f>
        <v>4.05</v>
      </c>
      <c r="G1124" s="9">
        <f t="shared" si="101"/>
        <v>2230050.4261327521</v>
      </c>
      <c r="H1124" s="11">
        <v>1.02</v>
      </c>
      <c r="I1124" s="12" cm="1">
        <f t="array" ref="I1124">INDEX(Debt[],MATCH(Debt[[#This Row],[Base Year]]&amp;Debt[[#This Row],[DistrictNumber]],Debt[[Fiscal Year]:[Fiscal Year]]&amp;Debt[[DistrictNumber]:[DistrictNumber]],0),9)*$H1124</f>
        <v>1447264.5333781103</v>
      </c>
      <c r="J1124" s="15">
        <f>IF(Debt[[#This Row],[Unadjusted Maximum Revenue]]/(Debt[[#This Row],[Proposed Taxable Valuation]]/1000)&gt;Debt[[#This Row],[Max Debt RATE]],Debt[[#This Row],[Max Debt RATE]],Debt[[#This Row],[Unadjusted Maximum Revenue]]/(Debt[[#This Row],[Proposed Taxable Valuation]]/1000))</f>
        <v>2.6283806372692413</v>
      </c>
      <c r="K1124" s="26">
        <f>ROUND(Debt[[#This Row],[Proposed Taxable Valuation]]/1000*Debt[[#This Row],[Adjusted Rate]],0)</f>
        <v>1447265</v>
      </c>
      <c r="L1124" s="19">
        <f t="shared" si="99"/>
        <v>-782785.89275464183</v>
      </c>
      <c r="M1124" s="17">
        <f t="shared" si="102"/>
        <v>-1.4216193627307585</v>
      </c>
      <c r="N1124">
        <v>381992642.58078343</v>
      </c>
      <c r="O1124">
        <f>INDEX($R$3:$T$335,MATCH(Debt[[#This Row],[DistrictNumber]],$R$3:$R$335,0),3)</f>
        <v>4.05</v>
      </c>
      <c r="P1124" s="9">
        <f t="shared" si="100"/>
        <v>1547070.2024521728</v>
      </c>
    </row>
    <row r="1125" spans="1:16" x14ac:dyDescent="0.35">
      <c r="A1125" s="13">
        <v>2029</v>
      </c>
      <c r="B1125" s="13">
        <f t="shared" si="98"/>
        <v>2028</v>
      </c>
      <c r="C1125" t="s">
        <v>288</v>
      </c>
      <c r="D1125" t="s">
        <v>289</v>
      </c>
      <c r="E1125" s="25">
        <v>14408722043.008999</v>
      </c>
      <c r="F1125" s="13">
        <f>INDEX($R$3:$T$335,MATCH(Debt[[#This Row],[DistrictNumber]],$R$3:$R$335,0),3)</f>
        <v>1.7161599999999999</v>
      </c>
      <c r="G1125" s="9">
        <f t="shared" si="101"/>
        <v>24727672.421330322</v>
      </c>
      <c r="H1125" s="11">
        <v>1.02</v>
      </c>
      <c r="I1125" s="12" cm="1">
        <f t="array" ref="I1125">INDEX(Debt[],MATCH(Debt[[#This Row],[Base Year]]&amp;Debt[[#This Row],[DistrictNumber]],Debt[[Fiscal Year]:[Fiscal Year]]&amp;Debt[[DistrictNumber]:[DistrictNumber]],0),9)*$H1125</f>
        <v>14813153.923300546</v>
      </c>
      <c r="J1125" s="15">
        <f>IF(Debt[[#This Row],[Unadjusted Maximum Revenue]]/(Debt[[#This Row],[Proposed Taxable Valuation]]/1000)&gt;Debt[[#This Row],[Max Debt RATE]],Debt[[#This Row],[Max Debt RATE]],Debt[[#This Row],[Unadjusted Maximum Revenue]]/(Debt[[#This Row],[Proposed Taxable Valuation]]/1000))</f>
        <v>1.0280685461961405</v>
      </c>
      <c r="K1125" s="26">
        <f>ROUND(Debt[[#This Row],[Proposed Taxable Valuation]]/1000*Debt[[#This Row],[Adjusted Rate]],0)</f>
        <v>14813154</v>
      </c>
      <c r="L1125" s="19">
        <f t="shared" si="99"/>
        <v>-9914518.4980297759</v>
      </c>
      <c r="M1125" s="17">
        <f t="shared" si="102"/>
        <v>-0.68809145380385939</v>
      </c>
      <c r="N1125">
        <v>9437232639.5525227</v>
      </c>
      <c r="O1125">
        <f>INDEX($R$3:$T$335,MATCH(Debt[[#This Row],[DistrictNumber]],$R$3:$R$335,0),3)</f>
        <v>1.7161599999999999</v>
      </c>
      <c r="P1125" s="9">
        <f t="shared" si="100"/>
        <v>16195801.166694457</v>
      </c>
    </row>
    <row r="1126" spans="1:16" x14ac:dyDescent="0.35">
      <c r="A1126" s="13">
        <v>2029</v>
      </c>
      <c r="B1126" s="13">
        <f t="shared" si="98"/>
        <v>2028</v>
      </c>
      <c r="C1126" t="s">
        <v>290</v>
      </c>
      <c r="D1126" t="s">
        <v>291</v>
      </c>
      <c r="E1126" s="25">
        <v>679876702.49213207</v>
      </c>
      <c r="F1126" s="13">
        <f>INDEX($R$3:$T$335,MATCH(Debt[[#This Row],[DistrictNumber]],$R$3:$R$335,0),3)</f>
        <v>0</v>
      </c>
      <c r="G1126" s="9">
        <f t="shared" si="101"/>
        <v>0</v>
      </c>
      <c r="H1126" s="11">
        <v>1.02</v>
      </c>
      <c r="I1126" s="12" cm="1">
        <f t="array" ref="I1126">INDEX(Debt[],MATCH(Debt[[#This Row],[Base Year]]&amp;Debt[[#This Row],[DistrictNumber]],Debt[[Fiscal Year]:[Fiscal Year]]&amp;Debt[[DistrictNumber]:[DistrictNumber]],0),9)*$H1126</f>
        <v>0</v>
      </c>
      <c r="J1126" s="15">
        <f>IF(Debt[[#This Row],[Unadjusted Maximum Revenue]]/(Debt[[#This Row],[Proposed Taxable Valuation]]/1000)&gt;Debt[[#This Row],[Max Debt RATE]],Debt[[#This Row],[Max Debt RATE]],Debt[[#This Row],[Unadjusted Maximum Revenue]]/(Debt[[#This Row],[Proposed Taxable Valuation]]/1000))</f>
        <v>0</v>
      </c>
      <c r="K1126" s="26">
        <f>ROUND(Debt[[#This Row],[Proposed Taxable Valuation]]/1000*Debt[[#This Row],[Adjusted Rate]],0)</f>
        <v>0</v>
      </c>
      <c r="L1126" s="19">
        <f t="shared" si="99"/>
        <v>0</v>
      </c>
      <c r="M1126" s="17">
        <f t="shared" si="102"/>
        <v>0</v>
      </c>
      <c r="N1126">
        <v>540886960.91725361</v>
      </c>
      <c r="O1126">
        <f>INDEX($R$3:$T$335,MATCH(Debt[[#This Row],[DistrictNumber]],$R$3:$R$335,0),3)</f>
        <v>0</v>
      </c>
      <c r="P1126" s="9">
        <f t="shared" si="100"/>
        <v>0</v>
      </c>
    </row>
    <row r="1127" spans="1:16" x14ac:dyDescent="0.35">
      <c r="A1127" s="13">
        <v>2029</v>
      </c>
      <c r="B1127" s="13">
        <f t="shared" si="98"/>
        <v>2028</v>
      </c>
      <c r="C1127" t="s">
        <v>292</v>
      </c>
      <c r="D1127" t="s">
        <v>293</v>
      </c>
      <c r="E1127" s="25">
        <v>312930684.10833871</v>
      </c>
      <c r="F1127" s="13">
        <f>INDEX($R$3:$T$335,MATCH(Debt[[#This Row],[DistrictNumber]],$R$3:$R$335,0),3)</f>
        <v>4.05</v>
      </c>
      <c r="G1127" s="9">
        <f t="shared" si="101"/>
        <v>1267369.2706387718</v>
      </c>
      <c r="H1127" s="11">
        <v>1.02</v>
      </c>
      <c r="I1127" s="12" cm="1">
        <f t="array" ref="I1127">INDEX(Debt[],MATCH(Debt[[#This Row],[Base Year]]&amp;Debt[[#This Row],[DistrictNumber]],Debt[[Fiscal Year]:[Fiscal Year]]&amp;Debt[[DistrictNumber]:[DistrictNumber]],0),9)*$H1127</f>
        <v>897405.94587146759</v>
      </c>
      <c r="J1127" s="15">
        <f>IF(Debt[[#This Row],[Unadjusted Maximum Revenue]]/(Debt[[#This Row],[Proposed Taxable Valuation]]/1000)&gt;Debt[[#This Row],[Max Debt RATE]],Debt[[#This Row],[Max Debt RATE]],Debt[[#This Row],[Unadjusted Maximum Revenue]]/(Debt[[#This Row],[Proposed Taxable Valuation]]/1000))</f>
        <v>2.8677467293708392</v>
      </c>
      <c r="K1127" s="26">
        <f>ROUND(Debt[[#This Row],[Proposed Taxable Valuation]]/1000*Debt[[#This Row],[Adjusted Rate]],0)</f>
        <v>897406</v>
      </c>
      <c r="L1127" s="19">
        <f t="shared" si="99"/>
        <v>-369963.32476730424</v>
      </c>
      <c r="M1127" s="17">
        <f t="shared" si="102"/>
        <v>-1.1822532706291606</v>
      </c>
      <c r="N1127">
        <v>236117602.42576909</v>
      </c>
      <c r="O1127">
        <f>INDEX($R$3:$T$335,MATCH(Debt[[#This Row],[DistrictNumber]],$R$3:$R$335,0),3)</f>
        <v>4.05</v>
      </c>
      <c r="P1127" s="9">
        <f t="shared" si="100"/>
        <v>956276.28982436471</v>
      </c>
    </row>
    <row r="1128" spans="1:16" x14ac:dyDescent="0.35">
      <c r="A1128" s="13">
        <v>2029</v>
      </c>
      <c r="B1128" s="13">
        <f t="shared" si="98"/>
        <v>2028</v>
      </c>
      <c r="C1128" t="s">
        <v>294</v>
      </c>
      <c r="D1128" t="s">
        <v>295</v>
      </c>
      <c r="E1128" s="25">
        <v>282620128.18386227</v>
      </c>
      <c r="F1128" s="13">
        <f>INDEX($R$3:$T$335,MATCH(Debt[[#This Row],[DistrictNumber]],$R$3:$R$335,0),3)</f>
        <v>3.6021800000000002</v>
      </c>
      <c r="G1128" s="9">
        <f t="shared" si="101"/>
        <v>1018048.5733413449</v>
      </c>
      <c r="H1128" s="11">
        <v>1.02</v>
      </c>
      <c r="I1128" s="12" cm="1">
        <f t="array" ref="I1128">INDEX(Debt[],MATCH(Debt[[#This Row],[Base Year]]&amp;Debt[[#This Row],[DistrictNumber]],Debt[[Fiscal Year]:[Fiscal Year]]&amp;Debt[[DistrictNumber]:[DistrictNumber]],0),9)*$H1128</f>
        <v>669931.89671170153</v>
      </c>
      <c r="J1128" s="15">
        <f>IF(Debt[[#This Row],[Unadjusted Maximum Revenue]]/(Debt[[#This Row],[Proposed Taxable Valuation]]/1000)&gt;Debt[[#This Row],[Max Debt RATE]],Debt[[#This Row],[Max Debt RATE]],Debt[[#This Row],[Unadjusted Maximum Revenue]]/(Debt[[#This Row],[Proposed Taxable Valuation]]/1000))</f>
        <v>2.3704323574429509</v>
      </c>
      <c r="K1128" s="26">
        <f>ROUND(Debt[[#This Row],[Proposed Taxable Valuation]]/1000*Debt[[#This Row],[Adjusted Rate]],0)</f>
        <v>669932</v>
      </c>
      <c r="L1128" s="19">
        <f t="shared" si="99"/>
        <v>-348116.67662964342</v>
      </c>
      <c r="M1128" s="17">
        <f t="shared" si="102"/>
        <v>-1.2317476425570493</v>
      </c>
      <c r="N1128">
        <v>194084754.3901535</v>
      </c>
      <c r="O1128">
        <f>INDEX($R$3:$T$335,MATCH(Debt[[#This Row],[DistrictNumber]],$R$3:$R$335,0),3)</f>
        <v>3.6021800000000002</v>
      </c>
      <c r="P1128" s="9">
        <f t="shared" si="100"/>
        <v>699128.22056912316</v>
      </c>
    </row>
    <row r="1129" spans="1:16" x14ac:dyDescent="0.35">
      <c r="A1129" s="13">
        <v>2029</v>
      </c>
      <c r="B1129" s="13">
        <f t="shared" si="98"/>
        <v>2028</v>
      </c>
      <c r="C1129" t="s">
        <v>296</v>
      </c>
      <c r="D1129" t="s">
        <v>297</v>
      </c>
      <c r="E1129" s="25">
        <v>520309737.5661931</v>
      </c>
      <c r="F1129" s="13">
        <f>INDEX($R$3:$T$335,MATCH(Debt[[#This Row],[DistrictNumber]],$R$3:$R$335,0),3)</f>
        <v>2.7</v>
      </c>
      <c r="G1129" s="9">
        <f t="shared" si="101"/>
        <v>1404836.2914287215</v>
      </c>
      <c r="H1129" s="11">
        <v>1.02</v>
      </c>
      <c r="I1129" s="12" cm="1">
        <f t="array" ref="I1129">INDEX(Debt[],MATCH(Debt[[#This Row],[Base Year]]&amp;Debt[[#This Row],[DistrictNumber]],Debt[[Fiscal Year]:[Fiscal Year]]&amp;Debt[[DistrictNumber]:[DistrictNumber]],0),9)*$H1129</f>
        <v>1040013.9511402753</v>
      </c>
      <c r="J1129" s="15">
        <f>IF(Debt[[#This Row],[Unadjusted Maximum Revenue]]/(Debt[[#This Row],[Proposed Taxable Valuation]]/1000)&gt;Debt[[#This Row],[Max Debt RATE]],Debt[[#This Row],[Max Debt RATE]],Debt[[#This Row],[Unadjusted Maximum Revenue]]/(Debt[[#This Row],[Proposed Taxable Valuation]]/1000))</f>
        <v>1.9988362239866138</v>
      </c>
      <c r="K1129" s="26">
        <f>ROUND(Debt[[#This Row],[Proposed Taxable Valuation]]/1000*Debt[[#This Row],[Adjusted Rate]],0)</f>
        <v>1040014</v>
      </c>
      <c r="L1129" s="19">
        <f t="shared" si="99"/>
        <v>-364822.34028844617</v>
      </c>
      <c r="M1129" s="17">
        <f t="shared" si="102"/>
        <v>-0.70116377601338642</v>
      </c>
      <c r="N1129">
        <v>384866331.47467059</v>
      </c>
      <c r="O1129">
        <f>INDEX($R$3:$T$335,MATCH(Debt[[#This Row],[DistrictNumber]],$R$3:$R$335,0),3)</f>
        <v>2.7</v>
      </c>
      <c r="P1129" s="9">
        <f t="shared" si="100"/>
        <v>1039139.0949816108</v>
      </c>
    </row>
    <row r="1130" spans="1:16" x14ac:dyDescent="0.35">
      <c r="A1130" s="13">
        <v>2029</v>
      </c>
      <c r="B1130" s="13">
        <f t="shared" si="98"/>
        <v>2028</v>
      </c>
      <c r="C1130" t="s">
        <v>298</v>
      </c>
      <c r="D1130" t="s">
        <v>299</v>
      </c>
      <c r="E1130" s="25">
        <v>6161393319.849122</v>
      </c>
      <c r="F1130" s="13">
        <f>INDEX($R$3:$T$335,MATCH(Debt[[#This Row],[DistrictNumber]],$R$3:$R$335,0),3)</f>
        <v>0</v>
      </c>
      <c r="G1130" s="9">
        <f t="shared" si="101"/>
        <v>0</v>
      </c>
      <c r="H1130" s="11">
        <v>1.02</v>
      </c>
      <c r="I1130" s="12" cm="1">
        <f t="array" ref="I1130">INDEX(Debt[],MATCH(Debt[[#This Row],[Base Year]]&amp;Debt[[#This Row],[DistrictNumber]],Debt[[Fiscal Year]:[Fiscal Year]]&amp;Debt[[DistrictNumber]:[DistrictNumber]],0),9)*$H1130</f>
        <v>0</v>
      </c>
      <c r="J1130" s="15">
        <f>IF(Debt[[#This Row],[Unadjusted Maximum Revenue]]/(Debt[[#This Row],[Proposed Taxable Valuation]]/1000)&gt;Debt[[#This Row],[Max Debt RATE]],Debt[[#This Row],[Max Debt RATE]],Debt[[#This Row],[Unadjusted Maximum Revenue]]/(Debt[[#This Row],[Proposed Taxable Valuation]]/1000))</f>
        <v>0</v>
      </c>
      <c r="K1130" s="26">
        <f>ROUND(Debt[[#This Row],[Proposed Taxable Valuation]]/1000*Debt[[#This Row],[Adjusted Rate]],0)</f>
        <v>0</v>
      </c>
      <c r="L1130" s="19">
        <f t="shared" si="99"/>
        <v>0</v>
      </c>
      <c r="M1130" s="17">
        <f t="shared" si="102"/>
        <v>0</v>
      </c>
      <c r="N1130">
        <v>4166388075.6345472</v>
      </c>
      <c r="O1130">
        <f>INDEX($R$3:$T$335,MATCH(Debt[[#This Row],[DistrictNumber]],$R$3:$R$335,0),3)</f>
        <v>0</v>
      </c>
      <c r="P1130" s="9">
        <f t="shared" si="100"/>
        <v>0</v>
      </c>
    </row>
    <row r="1131" spans="1:16" x14ac:dyDescent="0.35">
      <c r="A1131" s="13">
        <v>2029</v>
      </c>
      <c r="B1131" s="13">
        <f t="shared" si="98"/>
        <v>2028</v>
      </c>
      <c r="C1131" t="s">
        <v>300</v>
      </c>
      <c r="D1131" t="s">
        <v>301</v>
      </c>
      <c r="E1131" s="25">
        <v>657686708.58802867</v>
      </c>
      <c r="F1131" s="13">
        <f>INDEX($R$3:$T$335,MATCH(Debt[[#This Row],[DistrictNumber]],$R$3:$R$335,0),3)</f>
        <v>0</v>
      </c>
      <c r="G1131" s="9">
        <f t="shared" si="101"/>
        <v>0</v>
      </c>
      <c r="H1131" s="11">
        <v>1.02</v>
      </c>
      <c r="I1131" s="12" cm="1">
        <f t="array" ref="I1131">INDEX(Debt[],MATCH(Debt[[#This Row],[Base Year]]&amp;Debt[[#This Row],[DistrictNumber]],Debt[[Fiscal Year]:[Fiscal Year]]&amp;Debt[[DistrictNumber]:[DistrictNumber]],0),9)*$H1131</f>
        <v>0</v>
      </c>
      <c r="J1131" s="15">
        <f>IF(Debt[[#This Row],[Unadjusted Maximum Revenue]]/(Debt[[#This Row],[Proposed Taxable Valuation]]/1000)&gt;Debt[[#This Row],[Max Debt RATE]],Debt[[#This Row],[Max Debt RATE]],Debt[[#This Row],[Unadjusted Maximum Revenue]]/(Debt[[#This Row],[Proposed Taxable Valuation]]/1000))</f>
        <v>0</v>
      </c>
      <c r="K1131" s="26">
        <f>ROUND(Debt[[#This Row],[Proposed Taxable Valuation]]/1000*Debt[[#This Row],[Adjusted Rate]],0)</f>
        <v>0</v>
      </c>
      <c r="L1131" s="19">
        <f t="shared" si="99"/>
        <v>0</v>
      </c>
      <c r="M1131" s="17">
        <f t="shared" si="102"/>
        <v>0</v>
      </c>
      <c r="N1131">
        <v>489672789.20883381</v>
      </c>
      <c r="O1131">
        <f>INDEX($R$3:$T$335,MATCH(Debt[[#This Row],[DistrictNumber]],$R$3:$R$335,0),3)</f>
        <v>0</v>
      </c>
      <c r="P1131" s="9">
        <f t="shared" si="100"/>
        <v>0</v>
      </c>
    </row>
    <row r="1132" spans="1:16" x14ac:dyDescent="0.35">
      <c r="A1132" s="13">
        <v>2029</v>
      </c>
      <c r="B1132" s="13">
        <f t="shared" si="98"/>
        <v>2028</v>
      </c>
      <c r="C1132" t="s">
        <v>302</v>
      </c>
      <c r="D1132" t="s">
        <v>303</v>
      </c>
      <c r="E1132" s="25">
        <v>286993331.17847401</v>
      </c>
      <c r="F1132" s="13">
        <f>INDEX($R$3:$T$335,MATCH(Debt[[#This Row],[DistrictNumber]],$R$3:$R$335,0),3)</f>
        <v>0</v>
      </c>
      <c r="G1132" s="9">
        <f t="shared" si="101"/>
        <v>0</v>
      </c>
      <c r="H1132" s="11">
        <v>1.02</v>
      </c>
      <c r="I1132" s="12" cm="1">
        <f t="array" ref="I1132">INDEX(Debt[],MATCH(Debt[[#This Row],[Base Year]]&amp;Debt[[#This Row],[DistrictNumber]],Debt[[Fiscal Year]:[Fiscal Year]]&amp;Debt[[DistrictNumber]:[DistrictNumber]],0),9)*$H1132</f>
        <v>0</v>
      </c>
      <c r="J1132" s="15">
        <f>IF(Debt[[#This Row],[Unadjusted Maximum Revenue]]/(Debt[[#This Row],[Proposed Taxable Valuation]]/1000)&gt;Debt[[#This Row],[Max Debt RATE]],Debt[[#This Row],[Max Debt RATE]],Debt[[#This Row],[Unadjusted Maximum Revenue]]/(Debt[[#This Row],[Proposed Taxable Valuation]]/1000))</f>
        <v>0</v>
      </c>
      <c r="K1132" s="26">
        <f>ROUND(Debt[[#This Row],[Proposed Taxable Valuation]]/1000*Debt[[#This Row],[Adjusted Rate]],0)</f>
        <v>0</v>
      </c>
      <c r="L1132" s="19">
        <f t="shared" si="99"/>
        <v>0</v>
      </c>
      <c r="M1132" s="17">
        <f t="shared" si="102"/>
        <v>0</v>
      </c>
      <c r="N1132">
        <v>244519310.07721719</v>
      </c>
      <c r="O1132">
        <f>INDEX($R$3:$T$335,MATCH(Debt[[#This Row],[DistrictNumber]],$R$3:$R$335,0),3)</f>
        <v>0</v>
      </c>
      <c r="P1132" s="9">
        <f t="shared" si="100"/>
        <v>0</v>
      </c>
    </row>
    <row r="1133" spans="1:16" x14ac:dyDescent="0.35">
      <c r="A1133" s="13">
        <v>2029</v>
      </c>
      <c r="B1133" s="13">
        <f t="shared" si="98"/>
        <v>2028</v>
      </c>
      <c r="C1133" t="s">
        <v>304</v>
      </c>
      <c r="D1133" t="s">
        <v>305</v>
      </c>
      <c r="E1133" s="25">
        <v>341891018.625453</v>
      </c>
      <c r="F1133" s="13">
        <f>INDEX($R$3:$T$335,MATCH(Debt[[#This Row],[DistrictNumber]],$R$3:$R$335,0),3)</f>
        <v>0</v>
      </c>
      <c r="G1133" s="9">
        <f t="shared" si="101"/>
        <v>0</v>
      </c>
      <c r="H1133" s="11">
        <v>1.02</v>
      </c>
      <c r="I1133" s="12" cm="1">
        <f t="array" ref="I1133">INDEX(Debt[],MATCH(Debt[[#This Row],[Base Year]]&amp;Debt[[#This Row],[DistrictNumber]],Debt[[Fiscal Year]:[Fiscal Year]]&amp;Debt[[DistrictNumber]:[DistrictNumber]],0),9)*$H1133</f>
        <v>0</v>
      </c>
      <c r="J1133" s="15">
        <f>IF(Debt[[#This Row],[Unadjusted Maximum Revenue]]/(Debt[[#This Row],[Proposed Taxable Valuation]]/1000)&gt;Debt[[#This Row],[Max Debt RATE]],Debt[[#This Row],[Max Debt RATE]],Debt[[#This Row],[Unadjusted Maximum Revenue]]/(Debt[[#This Row],[Proposed Taxable Valuation]]/1000))</f>
        <v>0</v>
      </c>
      <c r="K1133" s="26">
        <f>ROUND(Debt[[#This Row],[Proposed Taxable Valuation]]/1000*Debt[[#This Row],[Adjusted Rate]],0)</f>
        <v>0</v>
      </c>
      <c r="L1133" s="19">
        <f t="shared" si="99"/>
        <v>0</v>
      </c>
      <c r="M1133" s="17">
        <f t="shared" si="102"/>
        <v>0</v>
      </c>
      <c r="N1133">
        <v>273507744.83173764</v>
      </c>
      <c r="O1133">
        <f>INDEX($R$3:$T$335,MATCH(Debt[[#This Row],[DistrictNumber]],$R$3:$R$335,0),3)</f>
        <v>0</v>
      </c>
      <c r="P1133" s="9">
        <f t="shared" si="100"/>
        <v>0</v>
      </c>
    </row>
    <row r="1134" spans="1:16" x14ac:dyDescent="0.35">
      <c r="A1134" s="13">
        <v>2029</v>
      </c>
      <c r="B1134" s="13">
        <f t="shared" si="98"/>
        <v>2028</v>
      </c>
      <c r="C1134" t="s">
        <v>306</v>
      </c>
      <c r="D1134" t="s">
        <v>307</v>
      </c>
      <c r="E1134" s="25">
        <v>974800611.96978223</v>
      </c>
      <c r="F1134" s="13">
        <f>INDEX($R$3:$T$335,MATCH(Debt[[#This Row],[DistrictNumber]],$R$3:$R$335,0),3)</f>
        <v>3.3571399999999998</v>
      </c>
      <c r="G1134" s="9">
        <f t="shared" si="101"/>
        <v>3272542.1264682347</v>
      </c>
      <c r="H1134" s="11">
        <v>1.02</v>
      </c>
      <c r="I1134" s="12" cm="1">
        <f t="array" ref="I1134">INDEX(Debt[],MATCH(Debt[[#This Row],[Base Year]]&amp;Debt[[#This Row],[DistrictNumber]],Debt[[Fiscal Year]:[Fiscal Year]]&amp;Debt[[DistrictNumber]:[DistrictNumber]],0),9)*$H1134</f>
        <v>2046893.2098573805</v>
      </c>
      <c r="J1134" s="15">
        <f>IF(Debt[[#This Row],[Unadjusted Maximum Revenue]]/(Debt[[#This Row],[Proposed Taxable Valuation]]/1000)&gt;Debt[[#This Row],[Max Debt RATE]],Debt[[#This Row],[Max Debt RATE]],Debt[[#This Row],[Unadjusted Maximum Revenue]]/(Debt[[#This Row],[Proposed Taxable Valuation]]/1000))</f>
        <v>2.0998070628220242</v>
      </c>
      <c r="K1134" s="26">
        <f>ROUND(Debt[[#This Row],[Proposed Taxable Valuation]]/1000*Debt[[#This Row],[Adjusted Rate]],0)</f>
        <v>2046893</v>
      </c>
      <c r="L1134" s="19">
        <f t="shared" si="99"/>
        <v>-1225648.9166108542</v>
      </c>
      <c r="M1134" s="17">
        <f t="shared" si="102"/>
        <v>-1.2573329371779756</v>
      </c>
      <c r="N1134">
        <v>673363581.45577157</v>
      </c>
      <c r="O1134">
        <f>INDEX($R$3:$T$335,MATCH(Debt[[#This Row],[DistrictNumber]],$R$3:$R$335,0),3)</f>
        <v>3.3571399999999998</v>
      </c>
      <c r="P1134" s="9">
        <f t="shared" si="100"/>
        <v>2260575.8138484289</v>
      </c>
    </row>
    <row r="1135" spans="1:16" x14ac:dyDescent="0.35">
      <c r="A1135" s="13">
        <v>2029</v>
      </c>
      <c r="B1135" s="13">
        <f t="shared" si="98"/>
        <v>2028</v>
      </c>
      <c r="C1135" t="s">
        <v>308</v>
      </c>
      <c r="D1135" t="s">
        <v>309</v>
      </c>
      <c r="E1135" s="25">
        <v>511388514.85692495</v>
      </c>
      <c r="F1135" s="13">
        <f>INDEX($R$3:$T$335,MATCH(Debt[[#This Row],[DistrictNumber]],$R$3:$R$335,0),3)</f>
        <v>0</v>
      </c>
      <c r="G1135" s="9">
        <f t="shared" si="101"/>
        <v>0</v>
      </c>
      <c r="H1135" s="11">
        <v>1.02</v>
      </c>
      <c r="I1135" s="12" cm="1">
        <f t="array" ref="I1135">INDEX(Debt[],MATCH(Debt[[#This Row],[Base Year]]&amp;Debt[[#This Row],[DistrictNumber]],Debt[[Fiscal Year]:[Fiscal Year]]&amp;Debt[[DistrictNumber]:[DistrictNumber]],0),9)*$H1135</f>
        <v>0</v>
      </c>
      <c r="J1135" s="15">
        <f>IF(Debt[[#This Row],[Unadjusted Maximum Revenue]]/(Debt[[#This Row],[Proposed Taxable Valuation]]/1000)&gt;Debt[[#This Row],[Max Debt RATE]],Debt[[#This Row],[Max Debt RATE]],Debt[[#This Row],[Unadjusted Maximum Revenue]]/(Debt[[#This Row],[Proposed Taxable Valuation]]/1000))</f>
        <v>0</v>
      </c>
      <c r="K1135" s="26">
        <f>ROUND(Debt[[#This Row],[Proposed Taxable Valuation]]/1000*Debt[[#This Row],[Adjusted Rate]],0)</f>
        <v>0</v>
      </c>
      <c r="L1135" s="19">
        <f t="shared" si="99"/>
        <v>0</v>
      </c>
      <c r="M1135" s="17">
        <f t="shared" si="102"/>
        <v>0</v>
      </c>
      <c r="N1135">
        <v>416736782.6842218</v>
      </c>
      <c r="O1135">
        <f>INDEX($R$3:$T$335,MATCH(Debt[[#This Row],[DistrictNumber]],$R$3:$R$335,0),3)</f>
        <v>0</v>
      </c>
      <c r="P1135" s="9">
        <f t="shared" si="100"/>
        <v>0</v>
      </c>
    </row>
    <row r="1136" spans="1:16" x14ac:dyDescent="0.35">
      <c r="A1136" s="13">
        <v>2029</v>
      </c>
      <c r="B1136" s="13">
        <f t="shared" si="98"/>
        <v>2028</v>
      </c>
      <c r="C1136" t="s">
        <v>310</v>
      </c>
      <c r="D1136" t="s">
        <v>311</v>
      </c>
      <c r="E1136" s="25">
        <v>136443612.92308271</v>
      </c>
      <c r="F1136" s="13">
        <f>INDEX($R$3:$T$335,MATCH(Debt[[#This Row],[DistrictNumber]],$R$3:$R$335,0),3)</f>
        <v>1.5800700000000001</v>
      </c>
      <c r="G1136" s="9">
        <f t="shared" si="101"/>
        <v>215590.45947137533</v>
      </c>
      <c r="H1136" s="11">
        <v>1.02</v>
      </c>
      <c r="I1136" s="12" cm="1">
        <f t="array" ref="I1136">INDEX(Debt[],MATCH(Debt[[#This Row],[Base Year]]&amp;Debt[[#This Row],[DistrictNumber]],Debt[[Fiscal Year]:[Fiscal Year]]&amp;Debt[[DistrictNumber]:[DistrictNumber]],0),9)*$H1136</f>
        <v>164469.53190346208</v>
      </c>
      <c r="J1136" s="15">
        <f>IF(Debt[[#This Row],[Unadjusted Maximum Revenue]]/(Debt[[#This Row],[Proposed Taxable Valuation]]/1000)&gt;Debt[[#This Row],[Max Debt RATE]],Debt[[#This Row],[Max Debt RATE]],Debt[[#This Row],[Unadjusted Maximum Revenue]]/(Debt[[#This Row],[Proposed Taxable Valuation]]/1000))</f>
        <v>1.2054029381073219</v>
      </c>
      <c r="K1136" s="26">
        <f>ROUND(Debt[[#This Row],[Proposed Taxable Valuation]]/1000*Debt[[#This Row],[Adjusted Rate]],0)</f>
        <v>164470</v>
      </c>
      <c r="L1136" s="19">
        <f t="shared" si="99"/>
        <v>-51120.927567913255</v>
      </c>
      <c r="M1136" s="17">
        <f t="shared" si="102"/>
        <v>-0.37466706189267818</v>
      </c>
      <c r="N1136">
        <v>104097135.38241616</v>
      </c>
      <c r="O1136">
        <f>INDEX($R$3:$T$335,MATCH(Debt[[#This Row],[DistrictNumber]],$R$3:$R$335,0),3)</f>
        <v>1.5800700000000001</v>
      </c>
      <c r="P1136" s="9">
        <f t="shared" si="100"/>
        <v>164480.76070369431</v>
      </c>
    </row>
    <row r="1137" spans="1:16" x14ac:dyDescent="0.35">
      <c r="A1137" s="13">
        <v>2029</v>
      </c>
      <c r="B1137" s="13">
        <f t="shared" si="98"/>
        <v>2028</v>
      </c>
      <c r="C1137" t="s">
        <v>312</v>
      </c>
      <c r="D1137" t="s">
        <v>313</v>
      </c>
      <c r="E1137" s="25">
        <v>260178167.59095225</v>
      </c>
      <c r="F1137" s="13">
        <f>INDEX($R$3:$T$335,MATCH(Debt[[#This Row],[DistrictNumber]],$R$3:$R$335,0),3)</f>
        <v>0</v>
      </c>
      <c r="G1137" s="9">
        <f t="shared" si="101"/>
        <v>0</v>
      </c>
      <c r="H1137" s="11">
        <v>1.02</v>
      </c>
      <c r="I1137" s="12" cm="1">
        <f t="array" ref="I1137">INDEX(Debt[],MATCH(Debt[[#This Row],[Base Year]]&amp;Debt[[#This Row],[DistrictNumber]],Debt[[Fiscal Year]:[Fiscal Year]]&amp;Debt[[DistrictNumber]:[DistrictNumber]],0),9)*$H1137</f>
        <v>0</v>
      </c>
      <c r="J1137" s="15">
        <f>IF(Debt[[#This Row],[Unadjusted Maximum Revenue]]/(Debt[[#This Row],[Proposed Taxable Valuation]]/1000)&gt;Debt[[#This Row],[Max Debt RATE]],Debt[[#This Row],[Max Debt RATE]],Debt[[#This Row],[Unadjusted Maximum Revenue]]/(Debt[[#This Row],[Proposed Taxable Valuation]]/1000))</f>
        <v>0</v>
      </c>
      <c r="K1137" s="26">
        <f>ROUND(Debt[[#This Row],[Proposed Taxable Valuation]]/1000*Debt[[#This Row],[Adjusted Rate]],0)</f>
        <v>0</v>
      </c>
      <c r="L1137" s="19">
        <f t="shared" si="99"/>
        <v>0</v>
      </c>
      <c r="M1137" s="17">
        <f t="shared" si="102"/>
        <v>0</v>
      </c>
      <c r="N1137">
        <v>226170635.53540239</v>
      </c>
      <c r="O1137">
        <f>INDEX($R$3:$T$335,MATCH(Debt[[#This Row],[DistrictNumber]],$R$3:$R$335,0),3)</f>
        <v>0</v>
      </c>
      <c r="P1137" s="9">
        <f t="shared" si="100"/>
        <v>0</v>
      </c>
    </row>
    <row r="1138" spans="1:16" x14ac:dyDescent="0.35">
      <c r="A1138" s="13">
        <v>2029</v>
      </c>
      <c r="B1138" s="13">
        <f t="shared" si="98"/>
        <v>2028</v>
      </c>
      <c r="C1138" t="s">
        <v>314</v>
      </c>
      <c r="D1138" t="s">
        <v>315</v>
      </c>
      <c r="E1138" s="25">
        <v>460731566.08100998</v>
      </c>
      <c r="F1138" s="13">
        <f>INDEX($R$3:$T$335,MATCH(Debt[[#This Row],[DistrictNumber]],$R$3:$R$335,0),3)</f>
        <v>0</v>
      </c>
      <c r="G1138" s="9">
        <f t="shared" si="101"/>
        <v>0</v>
      </c>
      <c r="H1138" s="11">
        <v>1.02</v>
      </c>
      <c r="I1138" s="12" cm="1">
        <f t="array" ref="I1138">INDEX(Debt[],MATCH(Debt[[#This Row],[Base Year]]&amp;Debt[[#This Row],[DistrictNumber]],Debt[[Fiscal Year]:[Fiscal Year]]&amp;Debt[[DistrictNumber]:[DistrictNumber]],0),9)*$H1138</f>
        <v>0</v>
      </c>
      <c r="J1138" s="15">
        <f>IF(Debt[[#This Row],[Unadjusted Maximum Revenue]]/(Debt[[#This Row],[Proposed Taxable Valuation]]/1000)&gt;Debt[[#This Row],[Max Debt RATE]],Debt[[#This Row],[Max Debt RATE]],Debt[[#This Row],[Unadjusted Maximum Revenue]]/(Debt[[#This Row],[Proposed Taxable Valuation]]/1000))</f>
        <v>0</v>
      </c>
      <c r="K1138" s="26">
        <f>ROUND(Debt[[#This Row],[Proposed Taxable Valuation]]/1000*Debt[[#This Row],[Adjusted Rate]],0)</f>
        <v>0</v>
      </c>
      <c r="L1138" s="19">
        <f t="shared" si="99"/>
        <v>0</v>
      </c>
      <c r="M1138" s="17">
        <f t="shared" si="102"/>
        <v>0</v>
      </c>
      <c r="N1138">
        <v>334154521.9119913</v>
      </c>
      <c r="O1138">
        <f>INDEX($R$3:$T$335,MATCH(Debt[[#This Row],[DistrictNumber]],$R$3:$R$335,0),3)</f>
        <v>0</v>
      </c>
      <c r="P1138" s="9">
        <f t="shared" si="100"/>
        <v>0</v>
      </c>
    </row>
    <row r="1139" spans="1:16" x14ac:dyDescent="0.35">
      <c r="A1139" s="13">
        <v>2029</v>
      </c>
      <c r="B1139" s="13">
        <f t="shared" si="98"/>
        <v>2028</v>
      </c>
      <c r="C1139" t="s">
        <v>316</v>
      </c>
      <c r="D1139" t="s">
        <v>317</v>
      </c>
      <c r="E1139" s="25">
        <v>1959813266.0643916</v>
      </c>
      <c r="F1139" s="13">
        <f>INDEX($R$3:$T$335,MATCH(Debt[[#This Row],[DistrictNumber]],$R$3:$R$335,0),3)</f>
        <v>0</v>
      </c>
      <c r="G1139" s="9">
        <f t="shared" si="101"/>
        <v>0</v>
      </c>
      <c r="H1139" s="11">
        <v>1.02</v>
      </c>
      <c r="I1139" s="12" cm="1">
        <f t="array" ref="I1139">INDEX(Debt[],MATCH(Debt[[#This Row],[Base Year]]&amp;Debt[[#This Row],[DistrictNumber]],Debt[[Fiscal Year]:[Fiscal Year]]&amp;Debt[[DistrictNumber]:[DistrictNumber]],0),9)*$H1139</f>
        <v>0</v>
      </c>
      <c r="J1139" s="15">
        <f>IF(Debt[[#This Row],[Unadjusted Maximum Revenue]]/(Debt[[#This Row],[Proposed Taxable Valuation]]/1000)&gt;Debt[[#This Row],[Max Debt RATE]],Debt[[#This Row],[Max Debt RATE]],Debt[[#This Row],[Unadjusted Maximum Revenue]]/(Debt[[#This Row],[Proposed Taxable Valuation]]/1000))</f>
        <v>0</v>
      </c>
      <c r="K1139" s="26">
        <f>ROUND(Debt[[#This Row],[Proposed Taxable Valuation]]/1000*Debt[[#This Row],[Adjusted Rate]],0)</f>
        <v>0</v>
      </c>
      <c r="L1139" s="19">
        <f t="shared" si="99"/>
        <v>0</v>
      </c>
      <c r="M1139" s="17">
        <f t="shared" si="102"/>
        <v>0</v>
      </c>
      <c r="N1139">
        <v>1452308377.5340836</v>
      </c>
      <c r="O1139">
        <f>INDEX($R$3:$T$335,MATCH(Debt[[#This Row],[DistrictNumber]],$R$3:$R$335,0),3)</f>
        <v>0</v>
      </c>
      <c r="P1139" s="9">
        <f t="shared" si="100"/>
        <v>0</v>
      </c>
    </row>
    <row r="1140" spans="1:16" x14ac:dyDescent="0.35">
      <c r="A1140" s="13">
        <v>2029</v>
      </c>
      <c r="B1140" s="13">
        <f t="shared" si="98"/>
        <v>2028</v>
      </c>
      <c r="C1140" t="s">
        <v>318</v>
      </c>
      <c r="D1140" t="s">
        <v>319</v>
      </c>
      <c r="E1140" s="25">
        <v>269076215.48178214</v>
      </c>
      <c r="F1140" s="13">
        <f>INDEX($R$3:$T$335,MATCH(Debt[[#This Row],[DistrictNumber]],$R$3:$R$335,0),3)</f>
        <v>3.5331299999999999</v>
      </c>
      <c r="G1140" s="9">
        <f t="shared" si="101"/>
        <v>950681.24920514901</v>
      </c>
      <c r="H1140" s="11">
        <v>1.02</v>
      </c>
      <c r="I1140" s="12" cm="1">
        <f t="array" ref="I1140">INDEX(Debt[],MATCH(Debt[[#This Row],[Base Year]]&amp;Debt[[#This Row],[DistrictNumber]],Debt[[Fiscal Year]:[Fiscal Year]]&amp;Debt[[DistrictNumber]:[DistrictNumber]],0),9)*$H1140</f>
        <v>793545.87092952756</v>
      </c>
      <c r="J1140" s="15">
        <f>IF(Debt[[#This Row],[Unadjusted Maximum Revenue]]/(Debt[[#This Row],[Proposed Taxable Valuation]]/1000)&gt;Debt[[#This Row],[Max Debt RATE]],Debt[[#This Row],[Max Debt RATE]],Debt[[#This Row],[Unadjusted Maximum Revenue]]/(Debt[[#This Row],[Proposed Taxable Valuation]]/1000))</f>
        <v>2.9491490710491828</v>
      </c>
      <c r="K1140" s="26">
        <f>ROUND(Debt[[#This Row],[Proposed Taxable Valuation]]/1000*Debt[[#This Row],[Adjusted Rate]],0)</f>
        <v>793546</v>
      </c>
      <c r="L1140" s="19">
        <f t="shared" si="99"/>
        <v>-157135.37827562145</v>
      </c>
      <c r="M1140" s="17">
        <f t="shared" si="102"/>
        <v>-0.5839809289508171</v>
      </c>
      <c r="N1140">
        <v>223707734.16494709</v>
      </c>
      <c r="O1140">
        <f>INDEX($R$3:$T$335,MATCH(Debt[[#This Row],[DistrictNumber]],$R$3:$R$335,0),3)</f>
        <v>3.5331299999999999</v>
      </c>
      <c r="P1140" s="9">
        <f t="shared" si="100"/>
        <v>790388.50681019947</v>
      </c>
    </row>
    <row r="1141" spans="1:16" x14ac:dyDescent="0.35">
      <c r="A1141" s="13">
        <v>2029</v>
      </c>
      <c r="B1141" s="13">
        <f t="shared" si="98"/>
        <v>2028</v>
      </c>
      <c r="C1141" t="s">
        <v>320</v>
      </c>
      <c r="D1141" t="s">
        <v>321</v>
      </c>
      <c r="E1141" s="25">
        <v>2825381771.2230659</v>
      </c>
      <c r="F1141" s="13">
        <f>INDEX($R$3:$T$335,MATCH(Debt[[#This Row],[DistrictNumber]],$R$3:$R$335,0),3)</f>
        <v>0</v>
      </c>
      <c r="G1141" s="9">
        <f t="shared" si="101"/>
        <v>0</v>
      </c>
      <c r="H1141" s="11">
        <v>1.02</v>
      </c>
      <c r="I1141" s="12" cm="1">
        <f t="array" ref="I1141">INDEX(Debt[],MATCH(Debt[[#This Row],[Base Year]]&amp;Debt[[#This Row],[DistrictNumber]],Debt[[Fiscal Year]:[Fiscal Year]]&amp;Debt[[DistrictNumber]:[DistrictNumber]],0),9)*$H1141</f>
        <v>0</v>
      </c>
      <c r="J1141" s="15">
        <f>IF(Debt[[#This Row],[Unadjusted Maximum Revenue]]/(Debt[[#This Row],[Proposed Taxable Valuation]]/1000)&gt;Debt[[#This Row],[Max Debt RATE]],Debt[[#This Row],[Max Debt RATE]],Debt[[#This Row],[Unadjusted Maximum Revenue]]/(Debt[[#This Row],[Proposed Taxable Valuation]]/1000))</f>
        <v>0</v>
      </c>
      <c r="K1141" s="26">
        <f>ROUND(Debt[[#This Row],[Proposed Taxable Valuation]]/1000*Debt[[#This Row],[Adjusted Rate]],0)</f>
        <v>0</v>
      </c>
      <c r="L1141" s="19">
        <f t="shared" si="99"/>
        <v>0</v>
      </c>
      <c r="M1141" s="17">
        <f t="shared" si="102"/>
        <v>0</v>
      </c>
      <c r="N1141">
        <v>2110558377.5893455</v>
      </c>
      <c r="O1141">
        <f>INDEX($R$3:$T$335,MATCH(Debt[[#This Row],[DistrictNumber]],$R$3:$R$335,0),3)</f>
        <v>0</v>
      </c>
      <c r="P1141" s="9">
        <f t="shared" si="100"/>
        <v>0</v>
      </c>
    </row>
    <row r="1142" spans="1:16" x14ac:dyDescent="0.35">
      <c r="A1142" s="13">
        <v>2029</v>
      </c>
      <c r="B1142" s="13">
        <f t="shared" si="98"/>
        <v>2028</v>
      </c>
      <c r="C1142" t="s">
        <v>322</v>
      </c>
      <c r="D1142" t="s">
        <v>323</v>
      </c>
      <c r="E1142" s="25">
        <v>4826930813.4409666</v>
      </c>
      <c r="F1142" s="13">
        <f>INDEX($R$3:$T$335,MATCH(Debt[[#This Row],[DistrictNumber]],$R$3:$R$335,0),3)</f>
        <v>1.97028</v>
      </c>
      <c r="G1142" s="9">
        <f t="shared" si="101"/>
        <v>9510405.2431064676</v>
      </c>
      <c r="H1142" s="11">
        <v>1.02</v>
      </c>
      <c r="I1142" s="12" cm="1">
        <f t="array" ref="I1142">INDEX(Debt[],MATCH(Debt[[#This Row],[Base Year]]&amp;Debt[[#This Row],[DistrictNumber]],Debt[[Fiscal Year]:[Fiscal Year]]&amp;Debt[[DistrictNumber]:[DistrictNumber]],0),9)*$H1142</f>
        <v>5977174.1011493206</v>
      </c>
      <c r="J1142" s="15">
        <f>IF(Debt[[#This Row],[Unadjusted Maximum Revenue]]/(Debt[[#This Row],[Proposed Taxable Valuation]]/1000)&gt;Debt[[#This Row],[Max Debt RATE]],Debt[[#This Row],[Max Debt RATE]],Debt[[#This Row],[Unadjusted Maximum Revenue]]/(Debt[[#This Row],[Proposed Taxable Valuation]]/1000))</f>
        <v>1.238297032247782</v>
      </c>
      <c r="K1142" s="26">
        <f>ROUND(Debt[[#This Row],[Proposed Taxable Valuation]]/1000*Debt[[#This Row],[Adjusted Rate]],0)</f>
        <v>5977174</v>
      </c>
      <c r="L1142" s="19">
        <f t="shared" si="99"/>
        <v>-3533231.141957147</v>
      </c>
      <c r="M1142" s="17">
        <f t="shared" si="102"/>
        <v>-0.73198296775221805</v>
      </c>
      <c r="N1142">
        <v>3221636780.3983378</v>
      </c>
      <c r="O1142">
        <f>INDEX($R$3:$T$335,MATCH(Debt[[#This Row],[DistrictNumber]],$R$3:$R$335,0),3)</f>
        <v>1.97028</v>
      </c>
      <c r="P1142" s="9">
        <f t="shared" si="100"/>
        <v>6347526.5156832365</v>
      </c>
    </row>
    <row r="1143" spans="1:16" x14ac:dyDescent="0.35">
      <c r="A1143" s="13">
        <v>2029</v>
      </c>
      <c r="B1143" s="13">
        <f t="shared" si="98"/>
        <v>2028</v>
      </c>
      <c r="C1143" t="s">
        <v>324</v>
      </c>
      <c r="D1143" t="s">
        <v>325</v>
      </c>
      <c r="E1143" s="25">
        <v>382811385.6945399</v>
      </c>
      <c r="F1143" s="13">
        <f>INDEX($R$3:$T$335,MATCH(Debt[[#This Row],[DistrictNumber]],$R$3:$R$335,0),3)</f>
        <v>4.03789</v>
      </c>
      <c r="G1143" s="9">
        <f t="shared" si="101"/>
        <v>1545750.2661821258</v>
      </c>
      <c r="H1143" s="11">
        <v>1.02</v>
      </c>
      <c r="I1143" s="12" cm="1">
        <f t="array" ref="I1143">INDEX(Debt[],MATCH(Debt[[#This Row],[Base Year]]&amp;Debt[[#This Row],[DistrictNumber]],Debt[[Fiscal Year]:[Fiscal Year]]&amp;Debt[[DistrictNumber]:[DistrictNumber]],0),9)*$H1143</f>
        <v>988058.98529320839</v>
      </c>
      <c r="J1143" s="15">
        <f>IF(Debt[[#This Row],[Unadjusted Maximum Revenue]]/(Debt[[#This Row],[Proposed Taxable Valuation]]/1000)&gt;Debt[[#This Row],[Max Debt RATE]],Debt[[#This Row],[Max Debt RATE]],Debt[[#This Row],[Unadjusted Maximum Revenue]]/(Debt[[#This Row],[Proposed Taxable Valuation]]/1000))</f>
        <v>2.5810595562630914</v>
      </c>
      <c r="K1143" s="26">
        <f>ROUND(Debt[[#This Row],[Proposed Taxable Valuation]]/1000*Debt[[#This Row],[Adjusted Rate]],0)</f>
        <v>988059</v>
      </c>
      <c r="L1143" s="19">
        <f t="shared" si="99"/>
        <v>-557691.28088891739</v>
      </c>
      <c r="M1143" s="17">
        <f t="shared" si="102"/>
        <v>-1.4568304437369086</v>
      </c>
      <c r="N1143">
        <v>262178651.86774194</v>
      </c>
      <c r="O1143">
        <f>INDEX($R$3:$T$335,MATCH(Debt[[#This Row],[DistrictNumber]],$R$3:$R$335,0),3)</f>
        <v>4.03789</v>
      </c>
      <c r="P1143" s="9">
        <f t="shared" si="100"/>
        <v>1058648.5565902365</v>
      </c>
    </row>
    <row r="1144" spans="1:16" x14ac:dyDescent="0.35">
      <c r="A1144" s="13">
        <v>2029</v>
      </c>
      <c r="B1144" s="13">
        <f t="shared" si="98"/>
        <v>2028</v>
      </c>
      <c r="C1144" t="s">
        <v>326</v>
      </c>
      <c r="D1144" t="s">
        <v>327</v>
      </c>
      <c r="E1144" s="25">
        <v>379406961.95273</v>
      </c>
      <c r="F1144" s="13">
        <f>INDEX($R$3:$T$335,MATCH(Debt[[#This Row],[DistrictNumber]],$R$3:$R$335,0),3)</f>
        <v>2.55653</v>
      </c>
      <c r="G1144" s="9">
        <f t="shared" si="101"/>
        <v>969965.28044101293</v>
      </c>
      <c r="H1144" s="11">
        <v>1.02</v>
      </c>
      <c r="I1144" s="12" cm="1">
        <f t="array" ref="I1144">INDEX(Debt[],MATCH(Debt[[#This Row],[Base Year]]&amp;Debt[[#This Row],[DistrictNumber]],Debt[[Fiscal Year]:[Fiscal Year]]&amp;Debt[[DistrictNumber]:[DistrictNumber]],0),9)*$H1144</f>
        <v>698300.33995016059</v>
      </c>
      <c r="J1144" s="15">
        <f>IF(Debt[[#This Row],[Unadjusted Maximum Revenue]]/(Debt[[#This Row],[Proposed Taxable Valuation]]/1000)&gt;Debt[[#This Row],[Max Debt RATE]],Debt[[#This Row],[Max Debt RATE]],Debt[[#This Row],[Unadjusted Maximum Revenue]]/(Debt[[#This Row],[Proposed Taxable Valuation]]/1000))</f>
        <v>1.8405048140291143</v>
      </c>
      <c r="K1144" s="26">
        <f>ROUND(Debt[[#This Row],[Proposed Taxable Valuation]]/1000*Debt[[#This Row],[Adjusted Rate]],0)</f>
        <v>698300</v>
      </c>
      <c r="L1144" s="19">
        <f t="shared" si="99"/>
        <v>-271664.94049085234</v>
      </c>
      <c r="M1144" s="17">
        <f t="shared" si="102"/>
        <v>-0.71602518597088571</v>
      </c>
      <c r="N1144">
        <v>285452400.46259522</v>
      </c>
      <c r="O1144">
        <f>INDEX($R$3:$T$335,MATCH(Debt[[#This Row],[DistrictNumber]],$R$3:$R$335,0),3)</f>
        <v>2.55653</v>
      </c>
      <c r="P1144" s="9">
        <f t="shared" si="100"/>
        <v>729767.62535463856</v>
      </c>
    </row>
    <row r="1145" spans="1:16" x14ac:dyDescent="0.35">
      <c r="A1145" s="13">
        <v>2029</v>
      </c>
      <c r="B1145" s="13">
        <f t="shared" si="98"/>
        <v>2028</v>
      </c>
      <c r="C1145" t="s">
        <v>328</v>
      </c>
      <c r="D1145" t="s">
        <v>329</v>
      </c>
      <c r="E1145" s="25">
        <v>289433829.70678699</v>
      </c>
      <c r="F1145" s="13">
        <f>INDEX($R$3:$T$335,MATCH(Debt[[#This Row],[DistrictNumber]],$R$3:$R$335,0),3)</f>
        <v>2.6888899999999998</v>
      </c>
      <c r="G1145" s="9">
        <f t="shared" si="101"/>
        <v>778255.73036028247</v>
      </c>
      <c r="H1145" s="11">
        <v>1.02</v>
      </c>
      <c r="I1145" s="12" cm="1">
        <f t="array" ref="I1145">INDEX(Debt[],MATCH(Debt[[#This Row],[Base Year]]&amp;Debt[[#This Row],[DistrictNumber]],Debt[[Fiscal Year]:[Fiscal Year]]&amp;Debt[[DistrictNumber]:[DistrictNumber]],0),9)*$H1145</f>
        <v>584776.13529058243</v>
      </c>
      <c r="J1145" s="15">
        <f>IF(Debt[[#This Row],[Unadjusted Maximum Revenue]]/(Debt[[#This Row],[Proposed Taxable Valuation]]/1000)&gt;Debt[[#This Row],[Max Debt RATE]],Debt[[#This Row],[Max Debt RATE]],Debt[[#This Row],[Unadjusted Maximum Revenue]]/(Debt[[#This Row],[Proposed Taxable Valuation]]/1000))</f>
        <v>2.020413909054771</v>
      </c>
      <c r="K1145" s="26">
        <f>ROUND(Debt[[#This Row],[Proposed Taxable Valuation]]/1000*Debt[[#This Row],[Adjusted Rate]],0)</f>
        <v>584776</v>
      </c>
      <c r="L1145" s="19">
        <f t="shared" si="99"/>
        <v>-193479.59506970004</v>
      </c>
      <c r="M1145" s="17">
        <f t="shared" si="102"/>
        <v>-0.66847609094522875</v>
      </c>
      <c r="N1145">
        <v>220107746.72689956</v>
      </c>
      <c r="O1145">
        <f>INDEX($R$3:$T$335,MATCH(Debt[[#This Row],[DistrictNumber]],$R$3:$R$335,0),3)</f>
        <v>2.6888899999999998</v>
      </c>
      <c r="P1145" s="9">
        <f t="shared" si="100"/>
        <v>591845.51909649291</v>
      </c>
    </row>
    <row r="1146" spans="1:16" x14ac:dyDescent="0.35">
      <c r="A1146" s="13">
        <v>2029</v>
      </c>
      <c r="B1146" s="13">
        <f t="shared" si="98"/>
        <v>2028</v>
      </c>
      <c r="C1146" t="s">
        <v>330</v>
      </c>
      <c r="D1146" t="s">
        <v>331</v>
      </c>
      <c r="E1146" s="25">
        <v>471259777.81302702</v>
      </c>
      <c r="F1146" s="13">
        <f>INDEX($R$3:$T$335,MATCH(Debt[[#This Row],[DistrictNumber]],$R$3:$R$335,0),3)</f>
        <v>0</v>
      </c>
      <c r="G1146" s="9">
        <f t="shared" si="101"/>
        <v>0</v>
      </c>
      <c r="H1146" s="11">
        <v>1.02</v>
      </c>
      <c r="I1146" s="12" cm="1">
        <f t="array" ref="I1146">INDEX(Debt[],MATCH(Debt[[#This Row],[Base Year]]&amp;Debt[[#This Row],[DistrictNumber]],Debt[[Fiscal Year]:[Fiscal Year]]&amp;Debt[[DistrictNumber]:[DistrictNumber]],0),9)*$H1146</f>
        <v>0</v>
      </c>
      <c r="J1146" s="15">
        <f>IF(Debt[[#This Row],[Unadjusted Maximum Revenue]]/(Debt[[#This Row],[Proposed Taxable Valuation]]/1000)&gt;Debt[[#This Row],[Max Debt RATE]],Debt[[#This Row],[Max Debt RATE]],Debt[[#This Row],[Unadjusted Maximum Revenue]]/(Debt[[#This Row],[Proposed Taxable Valuation]]/1000))</f>
        <v>0</v>
      </c>
      <c r="K1146" s="26">
        <f>ROUND(Debt[[#This Row],[Proposed Taxable Valuation]]/1000*Debt[[#This Row],[Adjusted Rate]],0)</f>
        <v>0</v>
      </c>
      <c r="L1146" s="19">
        <f t="shared" si="99"/>
        <v>0</v>
      </c>
      <c r="M1146" s="17">
        <f t="shared" si="102"/>
        <v>0</v>
      </c>
      <c r="N1146">
        <v>361644784.4771663</v>
      </c>
      <c r="O1146">
        <f>INDEX($R$3:$T$335,MATCH(Debt[[#This Row],[DistrictNumber]],$R$3:$R$335,0),3)</f>
        <v>0</v>
      </c>
      <c r="P1146" s="9">
        <f t="shared" si="100"/>
        <v>0</v>
      </c>
    </row>
    <row r="1147" spans="1:16" x14ac:dyDescent="0.35">
      <c r="A1147" s="13">
        <v>2029</v>
      </c>
      <c r="B1147" s="13">
        <f t="shared" si="98"/>
        <v>2028</v>
      </c>
      <c r="C1147" t="s">
        <v>332</v>
      </c>
      <c r="D1147" t="s">
        <v>333</v>
      </c>
      <c r="E1147" s="25">
        <v>415545707.72795349</v>
      </c>
      <c r="F1147" s="13">
        <f>INDEX($R$3:$T$335,MATCH(Debt[[#This Row],[DistrictNumber]],$R$3:$R$335,0),3)</f>
        <v>2.67041</v>
      </c>
      <c r="G1147" s="9">
        <f t="shared" si="101"/>
        <v>1109677.4133738042</v>
      </c>
      <c r="H1147" s="11">
        <v>1.02</v>
      </c>
      <c r="I1147" s="12" cm="1">
        <f t="array" ref="I1147">INDEX(Debt[],MATCH(Debt[[#This Row],[Base Year]]&amp;Debt[[#This Row],[DistrictNumber]],Debt[[Fiscal Year]:[Fiscal Year]]&amp;Debt[[DistrictNumber]:[DistrictNumber]],0),9)*$H1147</f>
        <v>856881.38549833815</v>
      </c>
      <c r="J1147" s="15">
        <f>IF(Debt[[#This Row],[Unadjusted Maximum Revenue]]/(Debt[[#This Row],[Proposed Taxable Valuation]]/1000)&gt;Debt[[#This Row],[Max Debt RATE]],Debt[[#This Row],[Max Debt RATE]],Debt[[#This Row],[Unadjusted Maximum Revenue]]/(Debt[[#This Row],[Proposed Taxable Valuation]]/1000))</f>
        <v>2.0620628960011183</v>
      </c>
      <c r="K1147" s="26">
        <f>ROUND(Debt[[#This Row],[Proposed Taxable Valuation]]/1000*Debt[[#This Row],[Adjusted Rate]],0)</f>
        <v>856881</v>
      </c>
      <c r="L1147" s="19">
        <f t="shared" si="99"/>
        <v>-252796.02787546604</v>
      </c>
      <c r="M1147" s="17">
        <f t="shared" si="102"/>
        <v>-0.6083471039988817</v>
      </c>
      <c r="N1147">
        <v>329879752.48665911</v>
      </c>
      <c r="O1147">
        <f>INDEX($R$3:$T$335,MATCH(Debt[[#This Row],[DistrictNumber]],$R$3:$R$335,0),3)</f>
        <v>2.67041</v>
      </c>
      <c r="P1147" s="9">
        <f t="shared" si="100"/>
        <v>880914.18983789929</v>
      </c>
    </row>
    <row r="1148" spans="1:16" x14ac:dyDescent="0.35">
      <c r="A1148" s="13">
        <v>2029</v>
      </c>
      <c r="B1148" s="13">
        <f t="shared" si="98"/>
        <v>2028</v>
      </c>
      <c r="C1148" t="s">
        <v>334</v>
      </c>
      <c r="D1148" t="s">
        <v>335</v>
      </c>
      <c r="E1148" s="25">
        <v>355840007.36053193</v>
      </c>
      <c r="F1148" s="13">
        <f>INDEX($R$3:$T$335,MATCH(Debt[[#This Row],[DistrictNumber]],$R$3:$R$335,0),3)</f>
        <v>2.0753699999999999</v>
      </c>
      <c r="G1148" s="9">
        <f t="shared" si="101"/>
        <v>738499.67607582721</v>
      </c>
      <c r="H1148" s="11">
        <v>1.02</v>
      </c>
      <c r="I1148" s="12" cm="1">
        <f t="array" ref="I1148">INDEX(Debt[],MATCH(Debt[[#This Row],[Base Year]]&amp;Debt[[#This Row],[DistrictNumber]],Debt[[Fiscal Year]:[Fiscal Year]]&amp;Debt[[DistrictNumber]:[DistrictNumber]],0),9)*$H1148</f>
        <v>448402.56002468243</v>
      </c>
      <c r="J1148" s="15">
        <f>IF(Debt[[#This Row],[Unadjusted Maximum Revenue]]/(Debt[[#This Row],[Proposed Taxable Valuation]]/1000)&gt;Debt[[#This Row],[Max Debt RATE]],Debt[[#This Row],[Max Debt RATE]],Debt[[#This Row],[Unadjusted Maximum Revenue]]/(Debt[[#This Row],[Proposed Taxable Valuation]]/1000))</f>
        <v>1.2601240747231872</v>
      </c>
      <c r="K1148" s="26">
        <f>ROUND(Debt[[#This Row],[Proposed Taxable Valuation]]/1000*Debt[[#This Row],[Adjusted Rate]],0)</f>
        <v>448403</v>
      </c>
      <c r="L1148" s="19">
        <f t="shared" si="99"/>
        <v>-290097.11605114478</v>
      </c>
      <c r="M1148" s="17">
        <f t="shared" si="102"/>
        <v>-0.81524592527681272</v>
      </c>
      <c r="N1148">
        <v>236144913.22601548</v>
      </c>
      <c r="O1148">
        <f>INDEX($R$3:$T$335,MATCH(Debt[[#This Row],[DistrictNumber]],$R$3:$R$335,0),3)</f>
        <v>2.0753699999999999</v>
      </c>
      <c r="P1148" s="9">
        <f t="shared" si="100"/>
        <v>490088.06856187573</v>
      </c>
    </row>
    <row r="1149" spans="1:16" x14ac:dyDescent="0.35">
      <c r="A1149" s="13">
        <v>2029</v>
      </c>
      <c r="B1149" s="13">
        <f t="shared" si="98"/>
        <v>2028</v>
      </c>
      <c r="C1149" t="s">
        <v>336</v>
      </c>
      <c r="D1149" t="s">
        <v>337</v>
      </c>
      <c r="E1149" s="25">
        <v>693654681.68338919</v>
      </c>
      <c r="F1149" s="13">
        <f>INDEX($R$3:$T$335,MATCH(Debt[[#This Row],[DistrictNumber]],$R$3:$R$335,0),3)</f>
        <v>0</v>
      </c>
      <c r="G1149" s="9">
        <f t="shared" si="101"/>
        <v>0</v>
      </c>
      <c r="H1149" s="11">
        <v>1.02</v>
      </c>
      <c r="I1149" s="12" cm="1">
        <f t="array" ref="I1149">INDEX(Debt[],MATCH(Debt[[#This Row],[Base Year]]&amp;Debt[[#This Row],[DistrictNumber]],Debt[[Fiscal Year]:[Fiscal Year]]&amp;Debt[[DistrictNumber]:[DistrictNumber]],0),9)*$H1149</f>
        <v>0</v>
      </c>
      <c r="J1149" s="15">
        <f>IF(Debt[[#This Row],[Unadjusted Maximum Revenue]]/(Debt[[#This Row],[Proposed Taxable Valuation]]/1000)&gt;Debt[[#This Row],[Max Debt RATE]],Debt[[#This Row],[Max Debt RATE]],Debt[[#This Row],[Unadjusted Maximum Revenue]]/(Debt[[#This Row],[Proposed Taxable Valuation]]/1000))</f>
        <v>0</v>
      </c>
      <c r="K1149" s="26">
        <f>ROUND(Debt[[#This Row],[Proposed Taxable Valuation]]/1000*Debt[[#This Row],[Adjusted Rate]],0)</f>
        <v>0</v>
      </c>
      <c r="L1149" s="19">
        <f t="shared" si="99"/>
        <v>0</v>
      </c>
      <c r="M1149" s="17">
        <f t="shared" si="102"/>
        <v>0</v>
      </c>
      <c r="N1149">
        <v>562469504.13702667</v>
      </c>
      <c r="O1149">
        <f>INDEX($R$3:$T$335,MATCH(Debt[[#This Row],[DistrictNumber]],$R$3:$R$335,0),3)</f>
        <v>0</v>
      </c>
      <c r="P1149" s="9">
        <f t="shared" si="100"/>
        <v>0</v>
      </c>
    </row>
    <row r="1150" spans="1:16" x14ac:dyDescent="0.35">
      <c r="A1150" s="13">
        <v>2029</v>
      </c>
      <c r="B1150" s="13">
        <f t="shared" si="98"/>
        <v>2028</v>
      </c>
      <c r="C1150" t="s">
        <v>338</v>
      </c>
      <c r="D1150" t="s">
        <v>339</v>
      </c>
      <c r="E1150" s="25">
        <v>595331222.47660184</v>
      </c>
      <c r="F1150" s="13">
        <f>INDEX($R$3:$T$335,MATCH(Debt[[#This Row],[DistrictNumber]],$R$3:$R$335,0),3)</f>
        <v>0</v>
      </c>
      <c r="G1150" s="9">
        <f t="shared" si="101"/>
        <v>0</v>
      </c>
      <c r="H1150" s="11">
        <v>1.02</v>
      </c>
      <c r="I1150" s="12" cm="1">
        <f t="array" ref="I1150">INDEX(Debt[],MATCH(Debt[[#This Row],[Base Year]]&amp;Debt[[#This Row],[DistrictNumber]],Debt[[Fiscal Year]:[Fiscal Year]]&amp;Debt[[DistrictNumber]:[DistrictNumber]],0),9)*$H1150</f>
        <v>0</v>
      </c>
      <c r="J1150" s="15">
        <f>IF(Debt[[#This Row],[Unadjusted Maximum Revenue]]/(Debt[[#This Row],[Proposed Taxable Valuation]]/1000)&gt;Debt[[#This Row],[Max Debt RATE]],Debt[[#This Row],[Max Debt RATE]],Debt[[#This Row],[Unadjusted Maximum Revenue]]/(Debt[[#This Row],[Proposed Taxable Valuation]]/1000))</f>
        <v>0</v>
      </c>
      <c r="K1150" s="26">
        <f>ROUND(Debt[[#This Row],[Proposed Taxable Valuation]]/1000*Debt[[#This Row],[Adjusted Rate]],0)</f>
        <v>0</v>
      </c>
      <c r="L1150" s="19">
        <f t="shared" si="99"/>
        <v>0</v>
      </c>
      <c r="M1150" s="17">
        <f t="shared" si="102"/>
        <v>0</v>
      </c>
      <c r="N1150">
        <v>504406385.61168188</v>
      </c>
      <c r="O1150">
        <f>INDEX($R$3:$T$335,MATCH(Debt[[#This Row],[DistrictNumber]],$R$3:$R$335,0),3)</f>
        <v>0</v>
      </c>
      <c r="P1150" s="9">
        <f t="shared" si="100"/>
        <v>0</v>
      </c>
    </row>
    <row r="1151" spans="1:16" x14ac:dyDescent="0.35">
      <c r="A1151" s="13">
        <v>2029</v>
      </c>
      <c r="B1151" s="13">
        <f t="shared" si="98"/>
        <v>2028</v>
      </c>
      <c r="C1151" t="s">
        <v>340</v>
      </c>
      <c r="D1151" t="s">
        <v>341</v>
      </c>
      <c r="E1151" s="25">
        <v>759910341.72934377</v>
      </c>
      <c r="F1151" s="13">
        <f>INDEX($R$3:$T$335,MATCH(Debt[[#This Row],[DistrictNumber]],$R$3:$R$335,0),3)</f>
        <v>0</v>
      </c>
      <c r="G1151" s="9">
        <f t="shared" si="101"/>
        <v>0</v>
      </c>
      <c r="H1151" s="11">
        <v>1.02</v>
      </c>
      <c r="I1151" s="12" cm="1">
        <f t="array" ref="I1151">INDEX(Debt[],MATCH(Debt[[#This Row],[Base Year]]&amp;Debt[[#This Row],[DistrictNumber]],Debt[[Fiscal Year]:[Fiscal Year]]&amp;Debt[[DistrictNumber]:[DistrictNumber]],0),9)*$H1151</f>
        <v>0</v>
      </c>
      <c r="J1151" s="15">
        <f>IF(Debt[[#This Row],[Unadjusted Maximum Revenue]]/(Debt[[#This Row],[Proposed Taxable Valuation]]/1000)&gt;Debt[[#This Row],[Max Debt RATE]],Debt[[#This Row],[Max Debt RATE]],Debt[[#This Row],[Unadjusted Maximum Revenue]]/(Debt[[#This Row],[Proposed Taxable Valuation]]/1000))</f>
        <v>0</v>
      </c>
      <c r="K1151" s="26">
        <f>ROUND(Debt[[#This Row],[Proposed Taxable Valuation]]/1000*Debt[[#This Row],[Adjusted Rate]],0)</f>
        <v>0</v>
      </c>
      <c r="L1151" s="19">
        <f t="shared" si="99"/>
        <v>0</v>
      </c>
      <c r="M1151" s="17">
        <f t="shared" si="102"/>
        <v>0</v>
      </c>
      <c r="N1151">
        <v>553224504.09327245</v>
      </c>
      <c r="O1151">
        <f>INDEX($R$3:$T$335,MATCH(Debt[[#This Row],[DistrictNumber]],$R$3:$R$335,0),3)</f>
        <v>0</v>
      </c>
      <c r="P1151" s="9">
        <f t="shared" si="100"/>
        <v>0</v>
      </c>
    </row>
    <row r="1152" spans="1:16" x14ac:dyDescent="0.35">
      <c r="A1152" s="13">
        <v>2029</v>
      </c>
      <c r="B1152" s="13">
        <f t="shared" si="98"/>
        <v>2028</v>
      </c>
      <c r="C1152" t="s">
        <v>342</v>
      </c>
      <c r="D1152" t="s">
        <v>343</v>
      </c>
      <c r="E1152" s="25">
        <v>826631634.35422933</v>
      </c>
      <c r="F1152" s="13">
        <f>INDEX($R$3:$T$335,MATCH(Debt[[#This Row],[DistrictNumber]],$R$3:$R$335,0),3)</f>
        <v>0</v>
      </c>
      <c r="G1152" s="9">
        <f t="shared" si="101"/>
        <v>0</v>
      </c>
      <c r="H1152" s="11">
        <v>1.02</v>
      </c>
      <c r="I1152" s="12" cm="1">
        <f t="array" ref="I1152">INDEX(Debt[],MATCH(Debt[[#This Row],[Base Year]]&amp;Debt[[#This Row],[DistrictNumber]],Debt[[Fiscal Year]:[Fiscal Year]]&amp;Debt[[DistrictNumber]:[DistrictNumber]],0),9)*$H1152</f>
        <v>0</v>
      </c>
      <c r="J1152" s="15">
        <f>IF(Debt[[#This Row],[Unadjusted Maximum Revenue]]/(Debt[[#This Row],[Proposed Taxable Valuation]]/1000)&gt;Debt[[#This Row],[Max Debt RATE]],Debt[[#This Row],[Max Debt RATE]],Debt[[#This Row],[Unadjusted Maximum Revenue]]/(Debt[[#This Row],[Proposed Taxable Valuation]]/1000))</f>
        <v>0</v>
      </c>
      <c r="K1152" s="26">
        <f>ROUND(Debt[[#This Row],[Proposed Taxable Valuation]]/1000*Debt[[#This Row],[Adjusted Rate]],0)</f>
        <v>0</v>
      </c>
      <c r="L1152" s="19">
        <f t="shared" si="99"/>
        <v>0</v>
      </c>
      <c r="M1152" s="17">
        <f t="shared" si="102"/>
        <v>0</v>
      </c>
      <c r="N1152">
        <v>580873460.74382675</v>
      </c>
      <c r="O1152">
        <f>INDEX($R$3:$T$335,MATCH(Debt[[#This Row],[DistrictNumber]],$R$3:$R$335,0),3)</f>
        <v>0</v>
      </c>
      <c r="P1152" s="9">
        <f t="shared" si="100"/>
        <v>0</v>
      </c>
    </row>
    <row r="1153" spans="1:16" x14ac:dyDescent="0.35">
      <c r="A1153" s="13">
        <v>2029</v>
      </c>
      <c r="B1153" s="13">
        <f t="shared" si="98"/>
        <v>2028</v>
      </c>
      <c r="C1153" t="s">
        <v>344</v>
      </c>
      <c r="D1153" t="s">
        <v>345</v>
      </c>
      <c r="E1153" s="25">
        <v>584678171.14529002</v>
      </c>
      <c r="F1153" s="13">
        <f>INDEX($R$3:$T$335,MATCH(Debt[[#This Row],[DistrictNumber]],$R$3:$R$335,0),3)</f>
        <v>3.4068399999999999</v>
      </c>
      <c r="G1153" s="9">
        <f t="shared" si="101"/>
        <v>1991904.9805846198</v>
      </c>
      <c r="H1153" s="11">
        <v>1.02</v>
      </c>
      <c r="I1153" s="12" cm="1">
        <f t="array" ref="I1153">INDEX(Debt[],MATCH(Debt[[#This Row],[Base Year]]&amp;Debt[[#This Row],[DistrictNumber]],Debt[[Fiscal Year]:[Fiscal Year]]&amp;Debt[[DistrictNumber]:[DistrictNumber]],0),9)*$H1153</f>
        <v>1645401.648871555</v>
      </c>
      <c r="J1153" s="15">
        <f>IF(Debt[[#This Row],[Unadjusted Maximum Revenue]]/(Debt[[#This Row],[Proposed Taxable Valuation]]/1000)&gt;Debt[[#This Row],[Max Debt RATE]],Debt[[#This Row],[Max Debt RATE]],Debt[[#This Row],[Unadjusted Maximum Revenue]]/(Debt[[#This Row],[Proposed Taxable Valuation]]/1000))</f>
        <v>2.8142005808913289</v>
      </c>
      <c r="K1153" s="26">
        <f>ROUND(Debt[[#This Row],[Proposed Taxable Valuation]]/1000*Debt[[#This Row],[Adjusted Rate]],0)</f>
        <v>1645402</v>
      </c>
      <c r="L1153" s="19">
        <f t="shared" si="99"/>
        <v>-346503.33171306481</v>
      </c>
      <c r="M1153" s="17">
        <f t="shared" si="102"/>
        <v>-0.59263941910867102</v>
      </c>
      <c r="N1153">
        <v>503474363.63264459</v>
      </c>
      <c r="O1153">
        <f>INDEX($R$3:$T$335,MATCH(Debt[[#This Row],[DistrictNumber]],$R$3:$R$335,0),3)</f>
        <v>3.4068399999999999</v>
      </c>
      <c r="P1153" s="9">
        <f t="shared" si="100"/>
        <v>1715256.6009982389</v>
      </c>
    </row>
    <row r="1154" spans="1:16" x14ac:dyDescent="0.35">
      <c r="A1154" s="13">
        <v>2029</v>
      </c>
      <c r="B1154" s="13">
        <f t="shared" si="98"/>
        <v>2028</v>
      </c>
      <c r="C1154" t="s">
        <v>346</v>
      </c>
      <c r="D1154" t="s">
        <v>347</v>
      </c>
      <c r="E1154" s="25">
        <v>1106927021.6647904</v>
      </c>
      <c r="F1154" s="13">
        <f>INDEX($R$3:$T$335,MATCH(Debt[[#This Row],[DistrictNumber]],$R$3:$R$335,0),3)</f>
        <v>4.0494500000000002</v>
      </c>
      <c r="G1154" s="9">
        <f t="shared" si="101"/>
        <v>4482445.6278804857</v>
      </c>
      <c r="H1154" s="11">
        <v>1.02</v>
      </c>
      <c r="I1154" s="12" cm="1">
        <f t="array" ref="I1154">INDEX(Debt[],MATCH(Debt[[#This Row],[Base Year]]&amp;Debt[[#This Row],[DistrictNumber]],Debt[[Fiscal Year]:[Fiscal Year]]&amp;Debt[[DistrictNumber]:[DistrictNumber]],0),9)*$H1154</f>
        <v>2707173.981269774</v>
      </c>
      <c r="J1154" s="15">
        <f>IF(Debt[[#This Row],[Unadjusted Maximum Revenue]]/(Debt[[#This Row],[Proposed Taxable Valuation]]/1000)&gt;Debt[[#This Row],[Max Debt RATE]],Debt[[#This Row],[Max Debt RATE]],Debt[[#This Row],[Unadjusted Maximum Revenue]]/(Debt[[#This Row],[Proposed Taxable Valuation]]/1000))</f>
        <v>2.4456661805926938</v>
      </c>
      <c r="K1154" s="26">
        <f>ROUND(Debt[[#This Row],[Proposed Taxable Valuation]]/1000*Debt[[#This Row],[Adjusted Rate]],0)</f>
        <v>2707174</v>
      </c>
      <c r="L1154" s="19">
        <f t="shared" si="99"/>
        <v>-1775271.6466107117</v>
      </c>
      <c r="M1154" s="17">
        <f t="shared" si="102"/>
        <v>-1.6037838194073064</v>
      </c>
      <c r="N1154">
        <v>737637141.29999626</v>
      </c>
      <c r="O1154">
        <f>INDEX($R$3:$T$335,MATCH(Debt[[#This Row],[DistrictNumber]],$R$3:$R$335,0),3)</f>
        <v>4.0494500000000002</v>
      </c>
      <c r="P1154" s="9">
        <f t="shared" si="100"/>
        <v>2987024.7218372701</v>
      </c>
    </row>
    <row r="1155" spans="1:16" x14ac:dyDescent="0.35">
      <c r="A1155" s="13">
        <v>2029</v>
      </c>
      <c r="B1155" s="13">
        <f t="shared" si="98"/>
        <v>2028</v>
      </c>
      <c r="C1155" t="s">
        <v>348</v>
      </c>
      <c r="D1155" t="s">
        <v>349</v>
      </c>
      <c r="E1155" s="25">
        <v>2040011021.4054973</v>
      </c>
      <c r="F1155" s="13">
        <f>INDEX($R$3:$T$335,MATCH(Debt[[#This Row],[DistrictNumber]],$R$3:$R$335,0),3)</f>
        <v>0</v>
      </c>
      <c r="G1155" s="9">
        <f t="shared" si="101"/>
        <v>0</v>
      </c>
      <c r="H1155" s="11">
        <v>1.02</v>
      </c>
      <c r="I1155" s="12" cm="1">
        <f t="array" ref="I1155">INDEX(Debt[],MATCH(Debt[[#This Row],[Base Year]]&amp;Debt[[#This Row],[DistrictNumber]],Debt[[Fiscal Year]:[Fiscal Year]]&amp;Debt[[DistrictNumber]:[DistrictNumber]],0),9)*$H1155</f>
        <v>0</v>
      </c>
      <c r="J1155" s="15">
        <f>IF(Debt[[#This Row],[Unadjusted Maximum Revenue]]/(Debt[[#This Row],[Proposed Taxable Valuation]]/1000)&gt;Debt[[#This Row],[Max Debt RATE]],Debt[[#This Row],[Max Debt RATE]],Debt[[#This Row],[Unadjusted Maximum Revenue]]/(Debt[[#This Row],[Proposed Taxable Valuation]]/1000))</f>
        <v>0</v>
      </c>
      <c r="K1155" s="26">
        <f>ROUND(Debt[[#This Row],[Proposed Taxable Valuation]]/1000*Debt[[#This Row],[Adjusted Rate]],0)</f>
        <v>0</v>
      </c>
      <c r="L1155" s="19">
        <f t="shared" si="99"/>
        <v>0</v>
      </c>
      <c r="M1155" s="17">
        <f t="shared" si="102"/>
        <v>0</v>
      </c>
      <c r="N1155">
        <v>1447988497.9210587</v>
      </c>
      <c r="O1155">
        <f>INDEX($R$3:$T$335,MATCH(Debt[[#This Row],[DistrictNumber]],$R$3:$R$335,0),3)</f>
        <v>0</v>
      </c>
      <c r="P1155" s="9">
        <f t="shared" si="100"/>
        <v>0</v>
      </c>
    </row>
    <row r="1156" spans="1:16" x14ac:dyDescent="0.35">
      <c r="A1156" s="13">
        <v>2029</v>
      </c>
      <c r="B1156" s="13">
        <f t="shared" si="98"/>
        <v>2028</v>
      </c>
      <c r="C1156" t="s">
        <v>350</v>
      </c>
      <c r="D1156" t="s">
        <v>351</v>
      </c>
      <c r="E1156" s="25">
        <v>417917043.30466396</v>
      </c>
      <c r="F1156" s="13">
        <f>INDEX($R$3:$T$335,MATCH(Debt[[#This Row],[DistrictNumber]],$R$3:$R$335,0),3)</f>
        <v>0</v>
      </c>
      <c r="G1156" s="9">
        <f t="shared" si="101"/>
        <v>0</v>
      </c>
      <c r="H1156" s="11">
        <v>1.02</v>
      </c>
      <c r="I1156" s="12" cm="1">
        <f t="array" ref="I1156">INDEX(Debt[],MATCH(Debt[[#This Row],[Base Year]]&amp;Debt[[#This Row],[DistrictNumber]],Debt[[Fiscal Year]:[Fiscal Year]]&amp;Debt[[DistrictNumber]:[DistrictNumber]],0),9)*$H1156</f>
        <v>0</v>
      </c>
      <c r="J1156" s="15">
        <f>IF(Debt[[#This Row],[Unadjusted Maximum Revenue]]/(Debt[[#This Row],[Proposed Taxable Valuation]]/1000)&gt;Debt[[#This Row],[Max Debt RATE]],Debt[[#This Row],[Max Debt RATE]],Debt[[#This Row],[Unadjusted Maximum Revenue]]/(Debt[[#This Row],[Proposed Taxable Valuation]]/1000))</f>
        <v>0</v>
      </c>
      <c r="K1156" s="26">
        <f>ROUND(Debt[[#This Row],[Proposed Taxable Valuation]]/1000*Debt[[#This Row],[Adjusted Rate]],0)</f>
        <v>0</v>
      </c>
      <c r="L1156" s="19">
        <f t="shared" si="99"/>
        <v>0</v>
      </c>
      <c r="M1156" s="17">
        <f t="shared" si="102"/>
        <v>0</v>
      </c>
      <c r="N1156">
        <v>275305892.00326163</v>
      </c>
      <c r="O1156">
        <f>INDEX($R$3:$T$335,MATCH(Debt[[#This Row],[DistrictNumber]],$R$3:$R$335,0),3)</f>
        <v>0</v>
      </c>
      <c r="P1156" s="9">
        <f t="shared" si="100"/>
        <v>0</v>
      </c>
    </row>
    <row r="1157" spans="1:16" x14ac:dyDescent="0.35">
      <c r="A1157" s="13">
        <v>2029</v>
      </c>
      <c r="B1157" s="13">
        <f t="shared" ref="B1157:B1220" si="103">A1157-1</f>
        <v>2028</v>
      </c>
      <c r="C1157" t="s">
        <v>352</v>
      </c>
      <c r="D1157" t="s">
        <v>353</v>
      </c>
      <c r="E1157" s="25">
        <v>2438555202.8823366</v>
      </c>
      <c r="F1157" s="13">
        <f>INDEX($R$3:$T$335,MATCH(Debt[[#This Row],[DistrictNumber]],$R$3:$R$335,0),3)</f>
        <v>0</v>
      </c>
      <c r="G1157" s="9">
        <f t="shared" si="101"/>
        <v>0</v>
      </c>
      <c r="H1157" s="11">
        <v>1.02</v>
      </c>
      <c r="I1157" s="12" cm="1">
        <f t="array" ref="I1157">INDEX(Debt[],MATCH(Debt[[#This Row],[Base Year]]&amp;Debt[[#This Row],[DistrictNumber]],Debt[[Fiscal Year]:[Fiscal Year]]&amp;Debt[[DistrictNumber]:[DistrictNumber]],0),9)*$H1157</f>
        <v>0</v>
      </c>
      <c r="J1157" s="15">
        <f>IF(Debt[[#This Row],[Unadjusted Maximum Revenue]]/(Debt[[#This Row],[Proposed Taxable Valuation]]/1000)&gt;Debt[[#This Row],[Max Debt RATE]],Debt[[#This Row],[Max Debt RATE]],Debt[[#This Row],[Unadjusted Maximum Revenue]]/(Debt[[#This Row],[Proposed Taxable Valuation]]/1000))</f>
        <v>0</v>
      </c>
      <c r="K1157" s="26">
        <f>ROUND(Debt[[#This Row],[Proposed Taxable Valuation]]/1000*Debt[[#This Row],[Adjusted Rate]],0)</f>
        <v>0</v>
      </c>
      <c r="L1157" s="19">
        <f t="shared" ref="L1157:L1220" si="104">I1157-G1157</f>
        <v>0</v>
      </c>
      <c r="M1157" s="17">
        <f t="shared" si="102"/>
        <v>0</v>
      </c>
      <c r="N1157">
        <v>1763937863.4081261</v>
      </c>
      <c r="O1157">
        <f>INDEX($R$3:$T$335,MATCH(Debt[[#This Row],[DistrictNumber]],$R$3:$R$335,0),3)</f>
        <v>0</v>
      </c>
      <c r="P1157" s="9">
        <f t="shared" ref="P1157:P1220" si="105">N1157/1000*O1157</f>
        <v>0</v>
      </c>
    </row>
    <row r="1158" spans="1:16" x14ac:dyDescent="0.35">
      <c r="A1158" s="13">
        <v>2029</v>
      </c>
      <c r="B1158" s="13">
        <f t="shared" si="103"/>
        <v>2028</v>
      </c>
      <c r="C1158" t="s">
        <v>354</v>
      </c>
      <c r="D1158" t="s">
        <v>355</v>
      </c>
      <c r="E1158" s="25">
        <v>543799777.46477997</v>
      </c>
      <c r="F1158" s="13">
        <f>INDEX($R$3:$T$335,MATCH(Debt[[#This Row],[DistrictNumber]],$R$3:$R$335,0),3)</f>
        <v>0</v>
      </c>
      <c r="G1158" s="9">
        <f t="shared" si="101"/>
        <v>0</v>
      </c>
      <c r="H1158" s="11">
        <v>1.02</v>
      </c>
      <c r="I1158" s="12" cm="1">
        <f t="array" ref="I1158">INDEX(Debt[],MATCH(Debt[[#This Row],[Base Year]]&amp;Debt[[#This Row],[DistrictNumber]],Debt[[Fiscal Year]:[Fiscal Year]]&amp;Debt[[DistrictNumber]:[DistrictNumber]],0),9)*$H1158</f>
        <v>0</v>
      </c>
      <c r="J1158" s="15">
        <f>IF(Debt[[#This Row],[Unadjusted Maximum Revenue]]/(Debt[[#This Row],[Proposed Taxable Valuation]]/1000)&gt;Debt[[#This Row],[Max Debt RATE]],Debt[[#This Row],[Max Debt RATE]],Debt[[#This Row],[Unadjusted Maximum Revenue]]/(Debt[[#This Row],[Proposed Taxable Valuation]]/1000))</f>
        <v>0</v>
      </c>
      <c r="K1158" s="26">
        <f>ROUND(Debt[[#This Row],[Proposed Taxable Valuation]]/1000*Debt[[#This Row],[Adjusted Rate]],0)</f>
        <v>0</v>
      </c>
      <c r="L1158" s="19">
        <f t="shared" si="104"/>
        <v>0</v>
      </c>
      <c r="M1158" s="17">
        <f t="shared" si="102"/>
        <v>0</v>
      </c>
      <c r="N1158">
        <v>426066561.66050929</v>
      </c>
      <c r="O1158">
        <f>INDEX($R$3:$T$335,MATCH(Debt[[#This Row],[DistrictNumber]],$R$3:$R$335,0),3)</f>
        <v>0</v>
      </c>
      <c r="P1158" s="9">
        <f t="shared" si="105"/>
        <v>0</v>
      </c>
    </row>
    <row r="1159" spans="1:16" x14ac:dyDescent="0.35">
      <c r="A1159" s="13">
        <v>2029</v>
      </c>
      <c r="B1159" s="13">
        <f t="shared" si="103"/>
        <v>2028</v>
      </c>
      <c r="C1159" t="s">
        <v>356</v>
      </c>
      <c r="D1159" t="s">
        <v>357</v>
      </c>
      <c r="E1159" s="25">
        <v>145870114.27845198</v>
      </c>
      <c r="F1159" s="13">
        <f>INDEX($R$3:$T$335,MATCH(Debt[[#This Row],[DistrictNumber]],$R$3:$R$335,0),3)</f>
        <v>3.8783400000000001</v>
      </c>
      <c r="G1159" s="9">
        <f t="shared" si="101"/>
        <v>565733.89901069144</v>
      </c>
      <c r="H1159" s="11">
        <v>1.02</v>
      </c>
      <c r="I1159" s="12" cm="1">
        <f t="array" ref="I1159">INDEX(Debt[],MATCH(Debt[[#This Row],[Base Year]]&amp;Debt[[#This Row],[DistrictNumber]],Debt[[Fiscal Year]:[Fiscal Year]]&amp;Debt[[DistrictNumber]:[DistrictNumber]],0),9)*$H1159</f>
        <v>403239.8292939642</v>
      </c>
      <c r="J1159" s="15">
        <f>IF(Debt[[#This Row],[Unadjusted Maximum Revenue]]/(Debt[[#This Row],[Proposed Taxable Valuation]]/1000)&gt;Debt[[#This Row],[Max Debt RATE]],Debt[[#This Row],[Max Debt RATE]],Debt[[#This Row],[Unadjusted Maximum Revenue]]/(Debt[[#This Row],[Proposed Taxable Valuation]]/1000))</f>
        <v>2.7643759058433193</v>
      </c>
      <c r="K1159" s="26">
        <f>ROUND(Debt[[#This Row],[Proposed Taxable Valuation]]/1000*Debt[[#This Row],[Adjusted Rate]],0)</f>
        <v>403240</v>
      </c>
      <c r="L1159" s="19">
        <f t="shared" si="104"/>
        <v>-162494.06971672724</v>
      </c>
      <c r="M1159" s="17">
        <f t="shared" si="102"/>
        <v>-1.1139640941566809</v>
      </c>
      <c r="N1159">
        <v>110193722.61246517</v>
      </c>
      <c r="O1159">
        <f>INDEX($R$3:$T$335,MATCH(Debt[[#This Row],[DistrictNumber]],$R$3:$R$335,0),3)</f>
        <v>3.8783400000000001</v>
      </c>
      <c r="P1159" s="9">
        <f t="shared" si="105"/>
        <v>427368.72215682821</v>
      </c>
    </row>
    <row r="1160" spans="1:16" x14ac:dyDescent="0.35">
      <c r="A1160" s="13">
        <v>2029</v>
      </c>
      <c r="B1160" s="13">
        <f t="shared" si="103"/>
        <v>2028</v>
      </c>
      <c r="C1160" t="s">
        <v>358</v>
      </c>
      <c r="D1160" t="s">
        <v>359</v>
      </c>
      <c r="E1160" s="25">
        <v>504165001.44182694</v>
      </c>
      <c r="F1160" s="13">
        <f>INDEX($R$3:$T$335,MATCH(Debt[[#This Row],[DistrictNumber]],$R$3:$R$335,0),3)</f>
        <v>0</v>
      </c>
      <c r="G1160" s="9">
        <f t="shared" si="101"/>
        <v>0</v>
      </c>
      <c r="H1160" s="11">
        <v>1.02</v>
      </c>
      <c r="I1160" s="12" cm="1">
        <f t="array" ref="I1160">INDEX(Debt[],MATCH(Debt[[#This Row],[Base Year]]&amp;Debt[[#This Row],[DistrictNumber]],Debt[[Fiscal Year]:[Fiscal Year]]&amp;Debt[[DistrictNumber]:[DistrictNumber]],0),9)*$H1160</f>
        <v>0</v>
      </c>
      <c r="J1160" s="15">
        <f>IF(Debt[[#This Row],[Unadjusted Maximum Revenue]]/(Debt[[#This Row],[Proposed Taxable Valuation]]/1000)&gt;Debt[[#This Row],[Max Debt RATE]],Debt[[#This Row],[Max Debt RATE]],Debt[[#This Row],[Unadjusted Maximum Revenue]]/(Debt[[#This Row],[Proposed Taxable Valuation]]/1000))</f>
        <v>0</v>
      </c>
      <c r="K1160" s="26">
        <f>ROUND(Debt[[#This Row],[Proposed Taxable Valuation]]/1000*Debt[[#This Row],[Adjusted Rate]],0)</f>
        <v>0</v>
      </c>
      <c r="L1160" s="19">
        <f t="shared" si="104"/>
        <v>0</v>
      </c>
      <c r="M1160" s="17">
        <f t="shared" si="102"/>
        <v>0</v>
      </c>
      <c r="N1160">
        <v>375785336.10541409</v>
      </c>
      <c r="O1160">
        <f>INDEX($R$3:$T$335,MATCH(Debt[[#This Row],[DistrictNumber]],$R$3:$R$335,0),3)</f>
        <v>0</v>
      </c>
      <c r="P1160" s="9">
        <f t="shared" si="105"/>
        <v>0</v>
      </c>
    </row>
    <row r="1161" spans="1:16" x14ac:dyDescent="0.35">
      <c r="A1161" s="13">
        <v>2029</v>
      </c>
      <c r="B1161" s="13">
        <f t="shared" si="103"/>
        <v>2028</v>
      </c>
      <c r="C1161" t="s">
        <v>360</v>
      </c>
      <c r="D1161" t="s">
        <v>361</v>
      </c>
      <c r="E1161" s="25">
        <v>379483515.16792178</v>
      </c>
      <c r="F1161" s="13">
        <f>INDEX($R$3:$T$335,MATCH(Debt[[#This Row],[DistrictNumber]],$R$3:$R$335,0),3)</f>
        <v>2.2797900000000002</v>
      </c>
      <c r="G1161" s="9">
        <f t="shared" si="101"/>
        <v>865142.72304467647</v>
      </c>
      <c r="H1161" s="11">
        <v>1.02</v>
      </c>
      <c r="I1161" s="12" cm="1">
        <f t="array" ref="I1161">INDEX(Debt[],MATCH(Debt[[#This Row],[Base Year]]&amp;Debt[[#This Row],[DistrictNumber]],Debt[[Fiscal Year]:[Fiscal Year]]&amp;Debt[[DistrictNumber]:[DistrictNumber]],0),9)*$H1161</f>
        <v>757291.63723123423</v>
      </c>
      <c r="J1161" s="15">
        <f>IF(Debt[[#This Row],[Unadjusted Maximum Revenue]]/(Debt[[#This Row],[Proposed Taxable Valuation]]/1000)&gt;Debt[[#This Row],[Max Debt RATE]],Debt[[#This Row],[Max Debt RATE]],Debt[[#This Row],[Unadjusted Maximum Revenue]]/(Debt[[#This Row],[Proposed Taxable Valuation]]/1000))</f>
        <v>1.9955850701344222</v>
      </c>
      <c r="K1161" s="26">
        <f>ROUND(Debt[[#This Row],[Proposed Taxable Valuation]]/1000*Debt[[#This Row],[Adjusted Rate]],0)</f>
        <v>757292</v>
      </c>
      <c r="L1161" s="19">
        <f t="shared" si="104"/>
        <v>-107851.08581344225</v>
      </c>
      <c r="M1161" s="17">
        <f t="shared" si="102"/>
        <v>-0.28420492986557799</v>
      </c>
      <c r="N1161">
        <v>319020055.85265398</v>
      </c>
      <c r="O1161">
        <f>INDEX($R$3:$T$335,MATCH(Debt[[#This Row],[DistrictNumber]],$R$3:$R$335,0),3)</f>
        <v>2.2797900000000002</v>
      </c>
      <c r="P1161" s="9">
        <f t="shared" si="105"/>
        <v>727298.73313232209</v>
      </c>
    </row>
    <row r="1162" spans="1:16" x14ac:dyDescent="0.35">
      <c r="A1162" s="13">
        <v>2029</v>
      </c>
      <c r="B1162" s="13">
        <f t="shared" si="103"/>
        <v>2028</v>
      </c>
      <c r="C1162" t="s">
        <v>362</v>
      </c>
      <c r="D1162" t="s">
        <v>363</v>
      </c>
      <c r="E1162" s="25">
        <v>991256317.27880061</v>
      </c>
      <c r="F1162" s="13">
        <f>INDEX($R$3:$T$335,MATCH(Debt[[#This Row],[DistrictNumber]],$R$3:$R$335,0),3)</f>
        <v>2.7</v>
      </c>
      <c r="G1162" s="9">
        <f t="shared" ref="G1162:G1225" si="106">E1162/1000*F1162</f>
        <v>2676392.056652762</v>
      </c>
      <c r="H1162" s="11">
        <v>1.02</v>
      </c>
      <c r="I1162" s="12" cm="1">
        <f t="array" ref="I1162">INDEX(Debt[],MATCH(Debt[[#This Row],[Base Year]]&amp;Debt[[#This Row],[DistrictNumber]],Debt[[Fiscal Year]:[Fiscal Year]]&amp;Debt[[DistrictNumber]:[DistrictNumber]],0),9)*$H1162</f>
        <v>1821362.1363702435</v>
      </c>
      <c r="J1162" s="15">
        <f>IF(Debt[[#This Row],[Unadjusted Maximum Revenue]]/(Debt[[#This Row],[Proposed Taxable Valuation]]/1000)&gt;Debt[[#This Row],[Max Debt RATE]],Debt[[#This Row],[Max Debt RATE]],Debt[[#This Row],[Unadjusted Maximum Revenue]]/(Debt[[#This Row],[Proposed Taxable Valuation]]/1000))</f>
        <v>1.8374280240354497</v>
      </c>
      <c r="K1162" s="26">
        <f>ROUND(Debt[[#This Row],[Proposed Taxable Valuation]]/1000*Debt[[#This Row],[Adjusted Rate]],0)</f>
        <v>1821362</v>
      </c>
      <c r="L1162" s="19">
        <f t="shared" si="104"/>
        <v>-855029.92028251849</v>
      </c>
      <c r="M1162" s="17">
        <f t="shared" si="102"/>
        <v>-0.86257197596455049</v>
      </c>
      <c r="N1162">
        <v>715941061.13533819</v>
      </c>
      <c r="O1162">
        <f>INDEX($R$3:$T$335,MATCH(Debt[[#This Row],[DistrictNumber]],$R$3:$R$335,0),3)</f>
        <v>2.7</v>
      </c>
      <c r="P1162" s="9">
        <f t="shared" si="105"/>
        <v>1933040.8650654131</v>
      </c>
    </row>
    <row r="1163" spans="1:16" x14ac:dyDescent="0.35">
      <c r="A1163" s="13">
        <v>2029</v>
      </c>
      <c r="B1163" s="13">
        <f t="shared" si="103"/>
        <v>2028</v>
      </c>
      <c r="C1163" t="s">
        <v>364</v>
      </c>
      <c r="D1163" t="s">
        <v>365</v>
      </c>
      <c r="E1163" s="25">
        <v>599062730.26777601</v>
      </c>
      <c r="F1163" s="13">
        <f>INDEX($R$3:$T$335,MATCH(Debt[[#This Row],[DistrictNumber]],$R$3:$R$335,0),3)</f>
        <v>0.87585999999999997</v>
      </c>
      <c r="G1163" s="9">
        <f t="shared" si="106"/>
        <v>524695.08293233428</v>
      </c>
      <c r="H1163" s="11">
        <v>1.02</v>
      </c>
      <c r="I1163" s="12" cm="1">
        <f t="array" ref="I1163">INDEX(Debt[],MATCH(Debt[[#This Row],[Base Year]]&amp;Debt[[#This Row],[DistrictNumber]],Debt[[Fiscal Year]:[Fiscal Year]]&amp;Debt[[DistrictNumber]:[DistrictNumber]],0),9)*$H1163</f>
        <v>360424.25176454731</v>
      </c>
      <c r="J1163" s="15">
        <f>IF(Debt[[#This Row],[Unadjusted Maximum Revenue]]/(Debt[[#This Row],[Proposed Taxable Valuation]]/1000)&gt;Debt[[#This Row],[Max Debt RATE]],Debt[[#This Row],[Max Debt RATE]],Debt[[#This Row],[Unadjusted Maximum Revenue]]/(Debt[[#This Row],[Proposed Taxable Valuation]]/1000))</f>
        <v>0.60164692870050629</v>
      </c>
      <c r="K1163" s="26">
        <f>ROUND(Debt[[#This Row],[Proposed Taxable Valuation]]/1000*Debt[[#This Row],[Adjusted Rate]],0)</f>
        <v>360424</v>
      </c>
      <c r="L1163" s="19">
        <f t="shared" si="104"/>
        <v>-164270.83116778696</v>
      </c>
      <c r="M1163" s="17">
        <f t="shared" ref="M1163:M1226" si="107">J1163-F1163</f>
        <v>-0.27421307129949368</v>
      </c>
      <c r="N1163">
        <v>436995265.30976665</v>
      </c>
      <c r="O1163">
        <f>INDEX($R$3:$T$335,MATCH(Debt[[#This Row],[DistrictNumber]],$R$3:$R$335,0),3)</f>
        <v>0.87585999999999997</v>
      </c>
      <c r="P1163" s="9">
        <f t="shared" si="105"/>
        <v>382746.67307421222</v>
      </c>
    </row>
    <row r="1164" spans="1:16" x14ac:dyDescent="0.35">
      <c r="A1164" s="13">
        <v>2029</v>
      </c>
      <c r="B1164" s="13">
        <f t="shared" si="103"/>
        <v>2028</v>
      </c>
      <c r="C1164" t="s">
        <v>366</v>
      </c>
      <c r="D1164" t="s">
        <v>367</v>
      </c>
      <c r="E1164" s="25">
        <v>1365064857.9029162</v>
      </c>
      <c r="F1164" s="13">
        <f>INDEX($R$3:$T$335,MATCH(Debt[[#This Row],[DistrictNumber]],$R$3:$R$335,0),3)</f>
        <v>2.69719</v>
      </c>
      <c r="G1164" s="9">
        <f t="shared" si="106"/>
        <v>3681839.2840871662</v>
      </c>
      <c r="H1164" s="11">
        <v>1.02</v>
      </c>
      <c r="I1164" s="12" cm="1">
        <f t="array" ref="I1164">INDEX(Debt[],MATCH(Debt[[#This Row],[Base Year]]&amp;Debt[[#This Row],[DistrictNumber]],Debt[[Fiscal Year]:[Fiscal Year]]&amp;Debt[[DistrictNumber]:[DistrictNumber]],0),9)*$H1164</f>
        <v>2581122.3393013957</v>
      </c>
      <c r="J1164" s="15">
        <f>IF(Debt[[#This Row],[Unadjusted Maximum Revenue]]/(Debt[[#This Row],[Proposed Taxable Valuation]]/1000)&gt;Debt[[#This Row],[Max Debt RATE]],Debt[[#This Row],[Max Debt RATE]],Debt[[#This Row],[Unadjusted Maximum Revenue]]/(Debt[[#This Row],[Proposed Taxable Valuation]]/1000))</f>
        <v>1.8908422734335499</v>
      </c>
      <c r="K1164" s="26">
        <f>ROUND(Debt[[#This Row],[Proposed Taxable Valuation]]/1000*Debt[[#This Row],[Adjusted Rate]],0)</f>
        <v>2581122</v>
      </c>
      <c r="L1164" s="19">
        <f t="shared" si="104"/>
        <v>-1100716.9447857705</v>
      </c>
      <c r="M1164" s="17">
        <f t="shared" si="107"/>
        <v>-0.80634772656645004</v>
      </c>
      <c r="N1164">
        <v>1028042464.9467856</v>
      </c>
      <c r="O1164">
        <f>INDEX($R$3:$T$335,MATCH(Debt[[#This Row],[DistrictNumber]],$R$3:$R$335,0),3)</f>
        <v>2.69719</v>
      </c>
      <c r="P1164" s="9">
        <f t="shared" si="105"/>
        <v>2772825.8560298206</v>
      </c>
    </row>
    <row r="1165" spans="1:16" x14ac:dyDescent="0.35">
      <c r="A1165" s="13">
        <v>2029</v>
      </c>
      <c r="B1165" s="13">
        <f t="shared" si="103"/>
        <v>2028</v>
      </c>
      <c r="C1165" t="s">
        <v>368</v>
      </c>
      <c r="D1165" t="s">
        <v>369</v>
      </c>
      <c r="E1165" s="25">
        <v>863473787.61404634</v>
      </c>
      <c r="F1165" s="13">
        <f>INDEX($R$3:$T$335,MATCH(Debt[[#This Row],[DistrictNumber]],$R$3:$R$335,0),3)</f>
        <v>0.73972000000000004</v>
      </c>
      <c r="G1165" s="9">
        <f t="shared" si="106"/>
        <v>638728.8301738624</v>
      </c>
      <c r="H1165" s="11">
        <v>1.02</v>
      </c>
      <c r="I1165" s="12" cm="1">
        <f t="array" ref="I1165">INDEX(Debt[],MATCH(Debt[[#This Row],[Base Year]]&amp;Debt[[#This Row],[DistrictNumber]],Debt[[Fiscal Year]:[Fiscal Year]]&amp;Debt[[DistrictNumber]:[DistrictNumber]],0),9)*$H1165</f>
        <v>395392.74466405954</v>
      </c>
      <c r="J1165" s="15">
        <f>IF(Debt[[#This Row],[Unadjusted Maximum Revenue]]/(Debt[[#This Row],[Proposed Taxable Valuation]]/1000)&gt;Debt[[#This Row],[Max Debt RATE]],Debt[[#This Row],[Max Debt RATE]],Debt[[#This Row],[Unadjusted Maximum Revenue]]/(Debt[[#This Row],[Proposed Taxable Valuation]]/1000))</f>
        <v>0.45790937760439732</v>
      </c>
      <c r="K1165" s="26">
        <f>ROUND(Debt[[#This Row],[Proposed Taxable Valuation]]/1000*Debt[[#This Row],[Adjusted Rate]],0)</f>
        <v>395393</v>
      </c>
      <c r="L1165" s="19">
        <f t="shared" si="104"/>
        <v>-243336.08550980286</v>
      </c>
      <c r="M1165" s="17">
        <f t="shared" si="107"/>
        <v>-0.28181062239560273</v>
      </c>
      <c r="N1165">
        <v>645576708.73102522</v>
      </c>
      <c r="O1165">
        <f>INDEX($R$3:$T$335,MATCH(Debt[[#This Row],[DistrictNumber]],$R$3:$R$335,0),3)</f>
        <v>0.73972000000000004</v>
      </c>
      <c r="P1165" s="9">
        <f t="shared" si="105"/>
        <v>477546.00298251398</v>
      </c>
    </row>
    <row r="1166" spans="1:16" x14ac:dyDescent="0.35">
      <c r="A1166" s="13">
        <v>2029</v>
      </c>
      <c r="B1166" s="13">
        <f t="shared" si="103"/>
        <v>2028</v>
      </c>
      <c r="C1166" t="s">
        <v>370</v>
      </c>
      <c r="D1166" t="s">
        <v>371</v>
      </c>
      <c r="E1166" s="25">
        <v>692879827.00264823</v>
      </c>
      <c r="F1166" s="13">
        <f>INDEX($R$3:$T$335,MATCH(Debt[[#This Row],[DistrictNumber]],$R$3:$R$335,0),3)</f>
        <v>2.3504900000000002</v>
      </c>
      <c r="G1166" s="9">
        <f t="shared" si="106"/>
        <v>1628607.1045714549</v>
      </c>
      <c r="H1166" s="11">
        <v>1.02</v>
      </c>
      <c r="I1166" s="12" cm="1">
        <f t="array" ref="I1166">INDEX(Debt[],MATCH(Debt[[#This Row],[Base Year]]&amp;Debt[[#This Row],[DistrictNumber]],Debt[[Fiscal Year]:[Fiscal Year]]&amp;Debt[[DistrictNumber]:[DistrictNumber]],0),9)*$H1166</f>
        <v>1167752.2124032003</v>
      </c>
      <c r="J1166" s="15">
        <f>IF(Debt[[#This Row],[Unadjusted Maximum Revenue]]/(Debt[[#This Row],[Proposed Taxable Valuation]]/1000)&gt;Debt[[#This Row],[Max Debt RATE]],Debt[[#This Row],[Max Debt RATE]],Debt[[#This Row],[Unadjusted Maximum Revenue]]/(Debt[[#This Row],[Proposed Taxable Valuation]]/1000))</f>
        <v>1.6853603855878128</v>
      </c>
      <c r="K1166" s="26">
        <f>ROUND(Debt[[#This Row],[Proposed Taxable Valuation]]/1000*Debt[[#This Row],[Adjusted Rate]],0)</f>
        <v>1167752</v>
      </c>
      <c r="L1166" s="19">
        <f t="shared" si="104"/>
        <v>-460854.89216825459</v>
      </c>
      <c r="M1166" s="17">
        <f t="shared" si="107"/>
        <v>-0.66512961441218743</v>
      </c>
      <c r="N1166">
        <v>513928329.71841687</v>
      </c>
      <c r="O1166">
        <f>INDEX($R$3:$T$335,MATCH(Debt[[#This Row],[DistrictNumber]],$R$3:$R$335,0),3)</f>
        <v>2.3504900000000002</v>
      </c>
      <c r="P1166" s="9">
        <f t="shared" si="105"/>
        <v>1207983.3997198418</v>
      </c>
    </row>
    <row r="1167" spans="1:16" x14ac:dyDescent="0.35">
      <c r="A1167" s="13">
        <v>2029</v>
      </c>
      <c r="B1167" s="13">
        <f t="shared" si="103"/>
        <v>2028</v>
      </c>
      <c r="C1167" t="s">
        <v>372</v>
      </c>
      <c r="D1167" t="s">
        <v>373</v>
      </c>
      <c r="E1167" s="25">
        <v>321158675.389103</v>
      </c>
      <c r="F1167" s="13">
        <f>INDEX($R$3:$T$335,MATCH(Debt[[#This Row],[DistrictNumber]],$R$3:$R$335,0),3)</f>
        <v>0.98007999999999995</v>
      </c>
      <c r="G1167" s="9">
        <f t="shared" si="106"/>
        <v>314761.19457535207</v>
      </c>
      <c r="H1167" s="11">
        <v>1.02</v>
      </c>
      <c r="I1167" s="12" cm="1">
        <f t="array" ref="I1167">INDEX(Debt[],MATCH(Debt[[#This Row],[Base Year]]&amp;Debt[[#This Row],[DistrictNumber]],Debt[[Fiscal Year]:[Fiscal Year]]&amp;Debt[[DistrictNumber]:[DistrictNumber]],0),9)*$H1167</f>
        <v>188959.9210481522</v>
      </c>
      <c r="J1167" s="15">
        <f>IF(Debt[[#This Row],[Unadjusted Maximum Revenue]]/(Debt[[#This Row],[Proposed Taxable Valuation]]/1000)&gt;Debt[[#This Row],[Max Debt RATE]],Debt[[#This Row],[Max Debt RATE]],Debt[[#This Row],[Unadjusted Maximum Revenue]]/(Debt[[#This Row],[Proposed Taxable Valuation]]/1000))</f>
        <v>0.58836934988356115</v>
      </c>
      <c r="K1167" s="26">
        <f>ROUND(Debt[[#This Row],[Proposed Taxable Valuation]]/1000*Debt[[#This Row],[Adjusted Rate]],0)</f>
        <v>188960</v>
      </c>
      <c r="L1167" s="19">
        <f t="shared" si="104"/>
        <v>-125801.27352719987</v>
      </c>
      <c r="M1167" s="17">
        <f t="shared" si="107"/>
        <v>-0.3917106501164388</v>
      </c>
      <c r="N1167">
        <v>223812692.52730814</v>
      </c>
      <c r="O1167">
        <f>INDEX($R$3:$T$335,MATCH(Debt[[#This Row],[DistrictNumber]],$R$3:$R$335,0),3)</f>
        <v>0.98007999999999995</v>
      </c>
      <c r="P1167" s="9">
        <f t="shared" si="105"/>
        <v>219354.34369216414</v>
      </c>
    </row>
    <row r="1168" spans="1:16" x14ac:dyDescent="0.35">
      <c r="A1168" s="13">
        <v>2029</v>
      </c>
      <c r="B1168" s="13">
        <f t="shared" si="103"/>
        <v>2028</v>
      </c>
      <c r="C1168" t="s">
        <v>374</v>
      </c>
      <c r="D1168" t="s">
        <v>375</v>
      </c>
      <c r="E1168" s="25">
        <v>159806807.677982</v>
      </c>
      <c r="F1168" s="13">
        <f>INDEX($R$3:$T$335,MATCH(Debt[[#This Row],[DistrictNumber]],$R$3:$R$335,0),3)</f>
        <v>3.9023099999999999</v>
      </c>
      <c r="G1168" s="9">
        <f t="shared" si="106"/>
        <v>623615.70366986596</v>
      </c>
      <c r="H1168" s="11">
        <v>1.02</v>
      </c>
      <c r="I1168" s="12" cm="1">
        <f t="array" ref="I1168">INDEX(Debt[],MATCH(Debt[[#This Row],[Base Year]]&amp;Debt[[#This Row],[DistrictNumber]],Debt[[Fiscal Year]:[Fiscal Year]]&amp;Debt[[DistrictNumber]:[DistrictNumber]],0),9)*$H1168</f>
        <v>513953.98672358575</v>
      </c>
      <c r="J1168" s="15">
        <f>IF(Debt[[#This Row],[Unadjusted Maximum Revenue]]/(Debt[[#This Row],[Proposed Taxable Valuation]]/1000)&gt;Debt[[#This Row],[Max Debt RATE]],Debt[[#This Row],[Max Debt RATE]],Debt[[#This Row],[Unadjusted Maximum Revenue]]/(Debt[[#This Row],[Proposed Taxable Valuation]]/1000))</f>
        <v>3.2160956982460127</v>
      </c>
      <c r="K1168" s="26">
        <f>ROUND(Debt[[#This Row],[Proposed Taxable Valuation]]/1000*Debt[[#This Row],[Adjusted Rate]],0)</f>
        <v>513954</v>
      </c>
      <c r="L1168" s="19">
        <f t="shared" si="104"/>
        <v>-109661.71694628021</v>
      </c>
      <c r="M1168" s="17">
        <f t="shared" si="107"/>
        <v>-0.68621430175398723</v>
      </c>
      <c r="N1168">
        <v>131849101.88767076</v>
      </c>
      <c r="O1168">
        <f>INDEX($R$3:$T$335,MATCH(Debt[[#This Row],[DistrictNumber]],$R$3:$R$335,0),3)</f>
        <v>3.9023099999999999</v>
      </c>
      <c r="P1168" s="9">
        <f t="shared" si="105"/>
        <v>514516.06878727645</v>
      </c>
    </row>
    <row r="1169" spans="1:16" x14ac:dyDescent="0.35">
      <c r="A1169" s="13">
        <v>2029</v>
      </c>
      <c r="B1169" s="13">
        <f t="shared" si="103"/>
        <v>2028</v>
      </c>
      <c r="C1169" t="s">
        <v>376</v>
      </c>
      <c r="D1169" t="s">
        <v>377</v>
      </c>
      <c r="E1169" s="25">
        <v>106244245.92103201</v>
      </c>
      <c r="F1169" s="13">
        <f>INDEX($R$3:$T$335,MATCH(Debt[[#This Row],[DistrictNumber]],$R$3:$R$335,0),3)</f>
        <v>0</v>
      </c>
      <c r="G1169" s="9">
        <f t="shared" si="106"/>
        <v>0</v>
      </c>
      <c r="H1169" s="11">
        <v>1.02</v>
      </c>
      <c r="I1169" s="12" cm="1">
        <f t="array" ref="I1169">INDEX(Debt[],MATCH(Debt[[#This Row],[Base Year]]&amp;Debt[[#This Row],[DistrictNumber]],Debt[[Fiscal Year]:[Fiscal Year]]&amp;Debt[[DistrictNumber]:[DistrictNumber]],0),9)*$H1169</f>
        <v>0</v>
      </c>
      <c r="J1169" s="15">
        <f>IF(Debt[[#This Row],[Unadjusted Maximum Revenue]]/(Debt[[#This Row],[Proposed Taxable Valuation]]/1000)&gt;Debt[[#This Row],[Max Debt RATE]],Debt[[#This Row],[Max Debt RATE]],Debt[[#This Row],[Unadjusted Maximum Revenue]]/(Debt[[#This Row],[Proposed Taxable Valuation]]/1000))</f>
        <v>0</v>
      </c>
      <c r="K1169" s="26">
        <f>ROUND(Debt[[#This Row],[Proposed Taxable Valuation]]/1000*Debt[[#This Row],[Adjusted Rate]],0)</f>
        <v>0</v>
      </c>
      <c r="L1169" s="19">
        <f t="shared" si="104"/>
        <v>0</v>
      </c>
      <c r="M1169" s="17">
        <f t="shared" si="107"/>
        <v>0</v>
      </c>
      <c r="N1169">
        <v>84966830.650707036</v>
      </c>
      <c r="O1169">
        <f>INDEX($R$3:$T$335,MATCH(Debt[[#This Row],[DistrictNumber]],$R$3:$R$335,0),3)</f>
        <v>0</v>
      </c>
      <c r="P1169" s="9">
        <f t="shared" si="105"/>
        <v>0</v>
      </c>
    </row>
    <row r="1170" spans="1:16" x14ac:dyDescent="0.35">
      <c r="A1170" s="13">
        <v>2029</v>
      </c>
      <c r="B1170" s="13">
        <f t="shared" si="103"/>
        <v>2028</v>
      </c>
      <c r="C1170" t="s">
        <v>378</v>
      </c>
      <c r="D1170" t="s">
        <v>379</v>
      </c>
      <c r="E1170" s="25">
        <v>182256599.95780733</v>
      </c>
      <c r="F1170" s="13">
        <f>INDEX($R$3:$T$335,MATCH(Debt[[#This Row],[DistrictNumber]],$R$3:$R$335,0),3)</f>
        <v>0</v>
      </c>
      <c r="G1170" s="9">
        <f t="shared" si="106"/>
        <v>0</v>
      </c>
      <c r="H1170" s="11">
        <v>1.02</v>
      </c>
      <c r="I1170" s="12" cm="1">
        <f t="array" ref="I1170">INDEX(Debt[],MATCH(Debt[[#This Row],[Base Year]]&amp;Debt[[#This Row],[DistrictNumber]],Debt[[Fiscal Year]:[Fiscal Year]]&amp;Debt[[DistrictNumber]:[DistrictNumber]],0),9)*$H1170</f>
        <v>0</v>
      </c>
      <c r="J1170" s="15">
        <f>IF(Debt[[#This Row],[Unadjusted Maximum Revenue]]/(Debt[[#This Row],[Proposed Taxable Valuation]]/1000)&gt;Debt[[#This Row],[Max Debt RATE]],Debt[[#This Row],[Max Debt RATE]],Debt[[#This Row],[Unadjusted Maximum Revenue]]/(Debt[[#This Row],[Proposed Taxable Valuation]]/1000))</f>
        <v>0</v>
      </c>
      <c r="K1170" s="26">
        <f>ROUND(Debt[[#This Row],[Proposed Taxable Valuation]]/1000*Debt[[#This Row],[Adjusted Rate]],0)</f>
        <v>0</v>
      </c>
      <c r="L1170" s="19">
        <f t="shared" si="104"/>
        <v>0</v>
      </c>
      <c r="M1170" s="17">
        <f t="shared" si="107"/>
        <v>0</v>
      </c>
      <c r="N1170">
        <v>136719237.3848269</v>
      </c>
      <c r="O1170">
        <f>INDEX($R$3:$T$335,MATCH(Debt[[#This Row],[DistrictNumber]],$R$3:$R$335,0),3)</f>
        <v>0</v>
      </c>
      <c r="P1170" s="9">
        <f t="shared" si="105"/>
        <v>0</v>
      </c>
    </row>
    <row r="1171" spans="1:16" x14ac:dyDescent="0.35">
      <c r="A1171" s="13">
        <v>2029</v>
      </c>
      <c r="B1171" s="13">
        <f t="shared" si="103"/>
        <v>2028</v>
      </c>
      <c r="C1171" t="s">
        <v>380</v>
      </c>
      <c r="D1171" t="s">
        <v>381</v>
      </c>
      <c r="E1171" s="25">
        <v>713340807.35731459</v>
      </c>
      <c r="F1171" s="13">
        <f>INDEX($R$3:$T$335,MATCH(Debt[[#This Row],[DistrictNumber]],$R$3:$R$335,0),3)</f>
        <v>0.49762000000000001</v>
      </c>
      <c r="G1171" s="9">
        <f t="shared" si="106"/>
        <v>354972.65255714691</v>
      </c>
      <c r="H1171" s="11">
        <v>1.02</v>
      </c>
      <c r="I1171" s="12" cm="1">
        <f t="array" ref="I1171">INDEX(Debt[],MATCH(Debt[[#This Row],[Base Year]]&amp;Debt[[#This Row],[DistrictNumber]],Debt[[Fiscal Year]:[Fiscal Year]]&amp;Debt[[DistrictNumber]:[DistrictNumber]],0),9)*$H1171</f>
        <v>226015.60034969883</v>
      </c>
      <c r="J1171" s="15">
        <f>IF(Debt[[#This Row],[Unadjusted Maximum Revenue]]/(Debt[[#This Row],[Proposed Taxable Valuation]]/1000)&gt;Debt[[#This Row],[Max Debt RATE]],Debt[[#This Row],[Max Debt RATE]],Debt[[#This Row],[Unadjusted Maximum Revenue]]/(Debt[[#This Row],[Proposed Taxable Valuation]]/1000))</f>
        <v>0.31684097982142623</v>
      </c>
      <c r="K1171" s="26">
        <f>ROUND(Debt[[#This Row],[Proposed Taxable Valuation]]/1000*Debt[[#This Row],[Adjusted Rate]],0)</f>
        <v>226016</v>
      </c>
      <c r="L1171" s="19">
        <f t="shared" si="104"/>
        <v>-128957.05220744808</v>
      </c>
      <c r="M1171" s="17">
        <f t="shared" si="107"/>
        <v>-0.18077902017857378</v>
      </c>
      <c r="N1171">
        <v>511478493.21018881</v>
      </c>
      <c r="O1171">
        <f>INDEX($R$3:$T$335,MATCH(Debt[[#This Row],[DistrictNumber]],$R$3:$R$335,0),3)</f>
        <v>0.49762000000000001</v>
      </c>
      <c r="P1171" s="9">
        <f t="shared" si="105"/>
        <v>254521.92779125416</v>
      </c>
    </row>
    <row r="1172" spans="1:16" x14ac:dyDescent="0.35">
      <c r="A1172" s="13">
        <v>2029</v>
      </c>
      <c r="B1172" s="13">
        <f t="shared" si="103"/>
        <v>2028</v>
      </c>
      <c r="C1172" t="s">
        <v>382</v>
      </c>
      <c r="D1172" t="s">
        <v>383</v>
      </c>
      <c r="E1172" s="25">
        <v>1039441160.9238205</v>
      </c>
      <c r="F1172" s="13">
        <f>INDEX($R$3:$T$335,MATCH(Debt[[#This Row],[DistrictNumber]],$R$3:$R$335,0),3)</f>
        <v>0</v>
      </c>
      <c r="G1172" s="9">
        <f t="shared" si="106"/>
        <v>0</v>
      </c>
      <c r="H1172" s="11">
        <v>1.02</v>
      </c>
      <c r="I1172" s="12" cm="1">
        <f t="array" ref="I1172">INDEX(Debt[],MATCH(Debt[[#This Row],[Base Year]]&amp;Debt[[#This Row],[DistrictNumber]],Debt[[Fiscal Year]:[Fiscal Year]]&amp;Debt[[DistrictNumber]:[DistrictNumber]],0),9)*$H1172</f>
        <v>0</v>
      </c>
      <c r="J1172" s="15">
        <f>IF(Debt[[#This Row],[Unadjusted Maximum Revenue]]/(Debt[[#This Row],[Proposed Taxable Valuation]]/1000)&gt;Debt[[#This Row],[Max Debt RATE]],Debt[[#This Row],[Max Debt RATE]],Debt[[#This Row],[Unadjusted Maximum Revenue]]/(Debt[[#This Row],[Proposed Taxable Valuation]]/1000))</f>
        <v>0</v>
      </c>
      <c r="K1172" s="26">
        <f>ROUND(Debt[[#This Row],[Proposed Taxable Valuation]]/1000*Debt[[#This Row],[Adjusted Rate]],0)</f>
        <v>0</v>
      </c>
      <c r="L1172" s="19">
        <f t="shared" si="104"/>
        <v>0</v>
      </c>
      <c r="M1172" s="17">
        <f t="shared" si="107"/>
        <v>0</v>
      </c>
      <c r="N1172">
        <v>760477583.57125127</v>
      </c>
      <c r="O1172">
        <f>INDEX($R$3:$T$335,MATCH(Debt[[#This Row],[DistrictNumber]],$R$3:$R$335,0),3)</f>
        <v>0</v>
      </c>
      <c r="P1172" s="9">
        <f t="shared" si="105"/>
        <v>0</v>
      </c>
    </row>
    <row r="1173" spans="1:16" x14ac:dyDescent="0.35">
      <c r="A1173" s="13">
        <v>2029</v>
      </c>
      <c r="B1173" s="13">
        <f t="shared" si="103"/>
        <v>2028</v>
      </c>
      <c r="C1173" t="s">
        <v>384</v>
      </c>
      <c r="D1173" t="s">
        <v>385</v>
      </c>
      <c r="E1173" s="25">
        <v>752194411.17233455</v>
      </c>
      <c r="F1173" s="13">
        <f>INDEX($R$3:$T$335,MATCH(Debt[[#This Row],[DistrictNumber]],$R$3:$R$335,0),3)</f>
        <v>3.0295000000000001</v>
      </c>
      <c r="G1173" s="9">
        <f t="shared" si="106"/>
        <v>2278772.9686465878</v>
      </c>
      <c r="H1173" s="11">
        <v>1.02</v>
      </c>
      <c r="I1173" s="12" cm="1">
        <f t="array" ref="I1173">INDEX(Debt[],MATCH(Debt[[#This Row],[Base Year]]&amp;Debt[[#This Row],[DistrictNumber]],Debt[[Fiscal Year]:[Fiscal Year]]&amp;Debt[[DistrictNumber]:[DistrictNumber]],0),9)*$H1173</f>
        <v>1398937.5954297597</v>
      </c>
      <c r="J1173" s="15">
        <f>IF(Debt[[#This Row],[Unadjusted Maximum Revenue]]/(Debt[[#This Row],[Proposed Taxable Valuation]]/1000)&gt;Debt[[#This Row],[Max Debt RATE]],Debt[[#This Row],[Max Debt RATE]],Debt[[#This Row],[Unadjusted Maximum Revenue]]/(Debt[[#This Row],[Proposed Taxable Valuation]]/1000))</f>
        <v>1.8598085476990474</v>
      </c>
      <c r="K1173" s="26">
        <f>ROUND(Debt[[#This Row],[Proposed Taxable Valuation]]/1000*Debt[[#This Row],[Adjusted Rate]],0)</f>
        <v>1398938</v>
      </c>
      <c r="L1173" s="19">
        <f t="shared" si="104"/>
        <v>-879835.3732168281</v>
      </c>
      <c r="M1173" s="17">
        <f t="shared" si="107"/>
        <v>-1.1696914523009527</v>
      </c>
      <c r="N1173">
        <v>504860684.85841942</v>
      </c>
      <c r="O1173">
        <f>INDEX($R$3:$T$335,MATCH(Debt[[#This Row],[DistrictNumber]],$R$3:$R$335,0),3)</f>
        <v>3.0295000000000001</v>
      </c>
      <c r="P1173" s="9">
        <f t="shared" si="105"/>
        <v>1529475.4447785816</v>
      </c>
    </row>
    <row r="1174" spans="1:16" x14ac:dyDescent="0.35">
      <c r="A1174" s="13">
        <v>2029</v>
      </c>
      <c r="B1174" s="13">
        <f t="shared" si="103"/>
        <v>2028</v>
      </c>
      <c r="C1174" t="s">
        <v>386</v>
      </c>
      <c r="D1174" t="s">
        <v>387</v>
      </c>
      <c r="E1174" s="25">
        <v>121891992.54225397</v>
      </c>
      <c r="F1174" s="13">
        <f>INDEX($R$3:$T$335,MATCH(Debt[[#This Row],[DistrictNumber]],$R$3:$R$335,0),3)</f>
        <v>1.43431</v>
      </c>
      <c r="G1174" s="9">
        <f t="shared" si="106"/>
        <v>174830.90382328027</v>
      </c>
      <c r="H1174" s="11">
        <v>1.02</v>
      </c>
      <c r="I1174" s="12" cm="1">
        <f t="array" ref="I1174">INDEX(Debt[],MATCH(Debt[[#This Row],[Base Year]]&amp;Debt[[#This Row],[DistrictNumber]],Debt[[Fiscal Year]:[Fiscal Year]]&amp;Debt[[DistrictNumber]:[DistrictNumber]],0),9)*$H1174</f>
        <v>137611.33042964732</v>
      </c>
      <c r="J1174" s="15">
        <f>IF(Debt[[#This Row],[Unadjusted Maximum Revenue]]/(Debt[[#This Row],[Proposed Taxable Valuation]]/1000)&gt;Debt[[#This Row],[Max Debt RATE]],Debt[[#This Row],[Max Debt RATE]],Debt[[#This Row],[Unadjusted Maximum Revenue]]/(Debt[[#This Row],[Proposed Taxable Valuation]]/1000))</f>
        <v>1.1289612021228075</v>
      </c>
      <c r="K1174" s="26">
        <f>ROUND(Debt[[#This Row],[Proposed Taxable Valuation]]/1000*Debt[[#This Row],[Adjusted Rate]],0)</f>
        <v>137611</v>
      </c>
      <c r="L1174" s="19">
        <f t="shared" si="104"/>
        <v>-37219.573393632949</v>
      </c>
      <c r="M1174" s="17">
        <f t="shared" si="107"/>
        <v>-0.30534879787719249</v>
      </c>
      <c r="N1174">
        <v>97156800.38456662</v>
      </c>
      <c r="O1174">
        <f>INDEX($R$3:$T$335,MATCH(Debt[[#This Row],[DistrictNumber]],$R$3:$R$335,0),3)</f>
        <v>1.43431</v>
      </c>
      <c r="P1174" s="9">
        <f t="shared" si="105"/>
        <v>139352.97035958775</v>
      </c>
    </row>
    <row r="1175" spans="1:16" x14ac:dyDescent="0.35">
      <c r="A1175" s="13">
        <v>2029</v>
      </c>
      <c r="B1175" s="13">
        <f t="shared" si="103"/>
        <v>2028</v>
      </c>
      <c r="C1175" t="s">
        <v>388</v>
      </c>
      <c r="D1175" t="s">
        <v>389</v>
      </c>
      <c r="E1175" s="25">
        <v>2581013540.7072053</v>
      </c>
      <c r="F1175" s="13">
        <f>INDEX($R$3:$T$335,MATCH(Debt[[#This Row],[DistrictNumber]],$R$3:$R$335,0),3)</f>
        <v>0</v>
      </c>
      <c r="G1175" s="9">
        <f t="shared" si="106"/>
        <v>0</v>
      </c>
      <c r="H1175" s="11">
        <v>1.02</v>
      </c>
      <c r="I1175" s="12" cm="1">
        <f t="array" ref="I1175">INDEX(Debt[],MATCH(Debt[[#This Row],[Base Year]]&amp;Debt[[#This Row],[DistrictNumber]],Debt[[Fiscal Year]:[Fiscal Year]]&amp;Debt[[DistrictNumber]:[DistrictNumber]],0),9)*$H1175</f>
        <v>0</v>
      </c>
      <c r="J1175" s="15">
        <f>IF(Debt[[#This Row],[Unadjusted Maximum Revenue]]/(Debt[[#This Row],[Proposed Taxable Valuation]]/1000)&gt;Debt[[#This Row],[Max Debt RATE]],Debt[[#This Row],[Max Debt RATE]],Debt[[#This Row],[Unadjusted Maximum Revenue]]/(Debt[[#This Row],[Proposed Taxable Valuation]]/1000))</f>
        <v>0</v>
      </c>
      <c r="K1175" s="26">
        <f>ROUND(Debt[[#This Row],[Proposed Taxable Valuation]]/1000*Debt[[#This Row],[Adjusted Rate]],0)</f>
        <v>0</v>
      </c>
      <c r="L1175" s="19">
        <f t="shared" si="104"/>
        <v>0</v>
      </c>
      <c r="M1175" s="17">
        <f t="shared" si="107"/>
        <v>0</v>
      </c>
      <c r="N1175">
        <v>1842327601.8546121</v>
      </c>
      <c r="O1175">
        <f>INDEX($R$3:$T$335,MATCH(Debt[[#This Row],[DistrictNumber]],$R$3:$R$335,0),3)</f>
        <v>0</v>
      </c>
      <c r="P1175" s="9">
        <f t="shared" si="105"/>
        <v>0</v>
      </c>
    </row>
    <row r="1176" spans="1:16" x14ac:dyDescent="0.35">
      <c r="A1176" s="13">
        <v>2029</v>
      </c>
      <c r="B1176" s="13">
        <f t="shared" si="103"/>
        <v>2028</v>
      </c>
      <c r="C1176" t="s">
        <v>390</v>
      </c>
      <c r="D1176" t="s">
        <v>391</v>
      </c>
      <c r="E1176" s="25">
        <v>421433199.10386097</v>
      </c>
      <c r="F1176" s="13">
        <f>INDEX($R$3:$T$335,MATCH(Debt[[#This Row],[DistrictNumber]],$R$3:$R$335,0),3)</f>
        <v>0</v>
      </c>
      <c r="G1176" s="9">
        <f t="shared" si="106"/>
        <v>0</v>
      </c>
      <c r="H1176" s="11">
        <v>1.02</v>
      </c>
      <c r="I1176" s="12" cm="1">
        <f t="array" ref="I1176">INDEX(Debt[],MATCH(Debt[[#This Row],[Base Year]]&amp;Debt[[#This Row],[DistrictNumber]],Debt[[Fiscal Year]:[Fiscal Year]]&amp;Debt[[DistrictNumber]:[DistrictNumber]],0),9)*$H1176</f>
        <v>0</v>
      </c>
      <c r="J1176" s="15">
        <f>IF(Debt[[#This Row],[Unadjusted Maximum Revenue]]/(Debt[[#This Row],[Proposed Taxable Valuation]]/1000)&gt;Debt[[#This Row],[Max Debt RATE]],Debt[[#This Row],[Max Debt RATE]],Debt[[#This Row],[Unadjusted Maximum Revenue]]/(Debt[[#This Row],[Proposed Taxable Valuation]]/1000))</f>
        <v>0</v>
      </c>
      <c r="K1176" s="26">
        <f>ROUND(Debt[[#This Row],[Proposed Taxable Valuation]]/1000*Debt[[#This Row],[Adjusted Rate]],0)</f>
        <v>0</v>
      </c>
      <c r="L1176" s="19">
        <f t="shared" si="104"/>
        <v>0</v>
      </c>
      <c r="M1176" s="17">
        <f t="shared" si="107"/>
        <v>0</v>
      </c>
      <c r="N1176">
        <v>326009553.36449611</v>
      </c>
      <c r="O1176">
        <f>INDEX($R$3:$T$335,MATCH(Debt[[#This Row],[DistrictNumber]],$R$3:$R$335,0),3)</f>
        <v>0</v>
      </c>
      <c r="P1176" s="9">
        <f t="shared" si="105"/>
        <v>0</v>
      </c>
    </row>
    <row r="1177" spans="1:16" x14ac:dyDescent="0.35">
      <c r="A1177" s="13">
        <v>2029</v>
      </c>
      <c r="B1177" s="13">
        <f t="shared" si="103"/>
        <v>2028</v>
      </c>
      <c r="C1177" t="s">
        <v>392</v>
      </c>
      <c r="D1177" t="s">
        <v>393</v>
      </c>
      <c r="E1177" s="25">
        <v>1027211462.7953461</v>
      </c>
      <c r="F1177" s="13">
        <f>INDEX($R$3:$T$335,MATCH(Debt[[#This Row],[DistrictNumber]],$R$3:$R$335,0),3)</f>
        <v>1.3877900000000001</v>
      </c>
      <c r="G1177" s="9">
        <f t="shared" si="106"/>
        <v>1425553.7959527536</v>
      </c>
      <c r="H1177" s="11">
        <v>1.02</v>
      </c>
      <c r="I1177" s="12" cm="1">
        <f t="array" ref="I1177">INDEX(Debt[],MATCH(Debt[[#This Row],[Base Year]]&amp;Debt[[#This Row],[DistrictNumber]],Debt[[Fiscal Year]:[Fiscal Year]]&amp;Debt[[DistrictNumber]:[DistrictNumber]],0),9)*$H1177</f>
        <v>957133.66888601775</v>
      </c>
      <c r="J1177" s="15">
        <f>IF(Debt[[#This Row],[Unadjusted Maximum Revenue]]/(Debt[[#This Row],[Proposed Taxable Valuation]]/1000)&gt;Debt[[#This Row],[Max Debt RATE]],Debt[[#This Row],[Max Debt RATE]],Debt[[#This Row],[Unadjusted Maximum Revenue]]/(Debt[[#This Row],[Proposed Taxable Valuation]]/1000))</f>
        <v>0.9317786099089802</v>
      </c>
      <c r="K1177" s="26">
        <f>ROUND(Debt[[#This Row],[Proposed Taxable Valuation]]/1000*Debt[[#This Row],[Adjusted Rate]],0)</f>
        <v>957134</v>
      </c>
      <c r="L1177" s="19">
        <f t="shared" si="104"/>
        <v>-468420.12706673588</v>
      </c>
      <c r="M1177" s="17">
        <f t="shared" si="107"/>
        <v>-0.45601139009101987</v>
      </c>
      <c r="N1177">
        <v>744496332.03659964</v>
      </c>
      <c r="O1177">
        <f>INDEX($R$3:$T$335,MATCH(Debt[[#This Row],[DistrictNumber]],$R$3:$R$335,0),3)</f>
        <v>1.3877900000000001</v>
      </c>
      <c r="P1177" s="9">
        <f t="shared" si="105"/>
        <v>1033204.5646370726</v>
      </c>
    </row>
    <row r="1178" spans="1:16" x14ac:dyDescent="0.35">
      <c r="A1178" s="13">
        <v>2029</v>
      </c>
      <c r="B1178" s="13">
        <f t="shared" si="103"/>
        <v>2028</v>
      </c>
      <c r="C1178" t="s">
        <v>394</v>
      </c>
      <c r="D1178" t="s">
        <v>395</v>
      </c>
      <c r="E1178" s="25">
        <v>823348488.2578063</v>
      </c>
      <c r="F1178" s="13">
        <f>INDEX($R$3:$T$335,MATCH(Debt[[#This Row],[DistrictNumber]],$R$3:$R$335,0),3)</f>
        <v>1.6032900000000001</v>
      </c>
      <c r="G1178" s="9">
        <f t="shared" si="106"/>
        <v>1320066.3977388584</v>
      </c>
      <c r="H1178" s="11">
        <v>1.02</v>
      </c>
      <c r="I1178" s="12" cm="1">
        <f t="array" ref="I1178">INDEX(Debt[],MATCH(Debt[[#This Row],[Base Year]]&amp;Debt[[#This Row],[DistrictNumber]],Debt[[Fiscal Year]:[Fiscal Year]]&amp;Debt[[DistrictNumber]:[DistrictNumber]],0),9)*$H1178</f>
        <v>1043657.9424723502</v>
      </c>
      <c r="J1178" s="15">
        <f>IF(Debt[[#This Row],[Unadjusted Maximum Revenue]]/(Debt[[#This Row],[Proposed Taxable Valuation]]/1000)&gt;Debt[[#This Row],[Max Debt RATE]],Debt[[#This Row],[Max Debt RATE]],Debt[[#This Row],[Unadjusted Maximum Revenue]]/(Debt[[#This Row],[Proposed Taxable Valuation]]/1000))</f>
        <v>1.267577407812718</v>
      </c>
      <c r="K1178" s="26">
        <f>ROUND(Debt[[#This Row],[Proposed Taxable Valuation]]/1000*Debt[[#This Row],[Adjusted Rate]],0)</f>
        <v>1043658</v>
      </c>
      <c r="L1178" s="19">
        <f t="shared" si="104"/>
        <v>-276408.45526650816</v>
      </c>
      <c r="M1178" s="17">
        <f t="shared" si="107"/>
        <v>-0.33571259218728211</v>
      </c>
      <c r="N1178">
        <v>658267314.12946784</v>
      </c>
      <c r="O1178">
        <f>INDEX($R$3:$T$335,MATCH(Debt[[#This Row],[DistrictNumber]],$R$3:$R$335,0),3)</f>
        <v>1.6032900000000001</v>
      </c>
      <c r="P1178" s="9">
        <f t="shared" si="105"/>
        <v>1055393.4020706345</v>
      </c>
    </row>
    <row r="1179" spans="1:16" x14ac:dyDescent="0.35">
      <c r="A1179" s="13">
        <v>2029</v>
      </c>
      <c r="B1179" s="13">
        <f t="shared" si="103"/>
        <v>2028</v>
      </c>
      <c r="C1179" t="s">
        <v>396</v>
      </c>
      <c r="D1179" t="s">
        <v>397</v>
      </c>
      <c r="E1179" s="25">
        <v>226425359.20001867</v>
      </c>
      <c r="F1179" s="13">
        <f>INDEX($R$3:$T$335,MATCH(Debt[[#This Row],[DistrictNumber]],$R$3:$R$335,0),3)</f>
        <v>2.5142199999999999</v>
      </c>
      <c r="G1179" s="9">
        <f t="shared" si="106"/>
        <v>569283.16660787095</v>
      </c>
      <c r="H1179" s="11">
        <v>1.02</v>
      </c>
      <c r="I1179" s="12" cm="1">
        <f t="array" ref="I1179">INDEX(Debt[],MATCH(Debt[[#This Row],[Base Year]]&amp;Debt[[#This Row],[DistrictNumber]],Debt[[Fiscal Year]:[Fiscal Year]]&amp;Debt[[DistrictNumber]:[DistrictNumber]],0),9)*$H1179</f>
        <v>398485.64673753199</v>
      </c>
      <c r="J1179" s="15">
        <f>IF(Debt[[#This Row],[Unadjusted Maximum Revenue]]/(Debt[[#This Row],[Proposed Taxable Valuation]]/1000)&gt;Debt[[#This Row],[Max Debt RATE]],Debt[[#This Row],[Max Debt RATE]],Debt[[#This Row],[Unadjusted Maximum Revenue]]/(Debt[[#This Row],[Proposed Taxable Valuation]]/1000))</f>
        <v>1.7598984855115962</v>
      </c>
      <c r="K1179" s="26">
        <f>ROUND(Debt[[#This Row],[Proposed Taxable Valuation]]/1000*Debt[[#This Row],[Adjusted Rate]],0)</f>
        <v>398486</v>
      </c>
      <c r="L1179" s="19">
        <f t="shared" si="104"/>
        <v>-170797.51987033896</v>
      </c>
      <c r="M1179" s="17">
        <f t="shared" si="107"/>
        <v>-0.75432151448840368</v>
      </c>
      <c r="N1179">
        <v>163568348.8426612</v>
      </c>
      <c r="O1179">
        <f>INDEX($R$3:$T$335,MATCH(Debt[[#This Row],[DistrictNumber]],$R$3:$R$335,0),3)</f>
        <v>2.5142199999999999</v>
      </c>
      <c r="P1179" s="9">
        <f t="shared" si="105"/>
        <v>411246.81402719562</v>
      </c>
    </row>
    <row r="1180" spans="1:16" x14ac:dyDescent="0.35">
      <c r="A1180" s="13">
        <v>2029</v>
      </c>
      <c r="B1180" s="13">
        <f t="shared" si="103"/>
        <v>2028</v>
      </c>
      <c r="C1180" t="s">
        <v>398</v>
      </c>
      <c r="D1180" t="s">
        <v>399</v>
      </c>
      <c r="E1180" s="25">
        <v>424603580.0545218</v>
      </c>
      <c r="F1180" s="13">
        <f>INDEX($R$3:$T$335,MATCH(Debt[[#This Row],[DistrictNumber]],$R$3:$R$335,0),3)</f>
        <v>2.31366</v>
      </c>
      <c r="G1180" s="9">
        <f t="shared" si="106"/>
        <v>982388.31902894494</v>
      </c>
      <c r="H1180" s="11">
        <v>1.02</v>
      </c>
      <c r="I1180" s="12" cm="1">
        <f t="array" ref="I1180">INDEX(Debt[],MATCH(Debt[[#This Row],[Base Year]]&amp;Debt[[#This Row],[DistrictNumber]],Debt[[Fiscal Year]:[Fiscal Year]]&amp;Debt[[DistrictNumber]:[DistrictNumber]],0),9)*$H1180</f>
        <v>880225.92131829634</v>
      </c>
      <c r="J1180" s="15">
        <f>IF(Debt[[#This Row],[Unadjusted Maximum Revenue]]/(Debt[[#This Row],[Proposed Taxable Valuation]]/1000)&gt;Debt[[#This Row],[Max Debt RATE]],Debt[[#This Row],[Max Debt RATE]],Debt[[#This Row],[Unadjusted Maximum Revenue]]/(Debt[[#This Row],[Proposed Taxable Valuation]]/1000))</f>
        <v>2.0730534613138913</v>
      </c>
      <c r="K1180" s="26">
        <f>ROUND(Debt[[#This Row],[Proposed Taxable Valuation]]/1000*Debt[[#This Row],[Adjusted Rate]],0)</f>
        <v>880226</v>
      </c>
      <c r="L1180" s="19">
        <f t="shared" si="104"/>
        <v>-102162.3977106486</v>
      </c>
      <c r="M1180" s="17">
        <f t="shared" si="107"/>
        <v>-0.24060653868610871</v>
      </c>
      <c r="N1180">
        <v>374121481.75652492</v>
      </c>
      <c r="O1180">
        <f>INDEX($R$3:$T$335,MATCH(Debt[[#This Row],[DistrictNumber]],$R$3:$R$335,0),3)</f>
        <v>2.31366</v>
      </c>
      <c r="P1180" s="9">
        <f t="shared" si="105"/>
        <v>865589.90748080146</v>
      </c>
    </row>
    <row r="1181" spans="1:16" x14ac:dyDescent="0.35">
      <c r="A1181" s="13">
        <v>2029</v>
      </c>
      <c r="B1181" s="13">
        <f t="shared" si="103"/>
        <v>2028</v>
      </c>
      <c r="C1181" t="s">
        <v>400</v>
      </c>
      <c r="D1181" t="s">
        <v>401</v>
      </c>
      <c r="E1181" s="25">
        <v>1784242813.8720427</v>
      </c>
      <c r="F1181" s="13">
        <f>INDEX($R$3:$T$335,MATCH(Debt[[#This Row],[DistrictNumber]],$R$3:$R$335,0),3)</f>
        <v>2.4491700000000001</v>
      </c>
      <c r="G1181" s="9">
        <f t="shared" si="106"/>
        <v>4369913.9724509902</v>
      </c>
      <c r="H1181" s="11">
        <v>1.02</v>
      </c>
      <c r="I1181" s="12" cm="1">
        <f t="array" ref="I1181">INDEX(Debt[],MATCH(Debt[[#This Row],[Base Year]]&amp;Debt[[#This Row],[DistrictNumber]],Debt[[Fiscal Year]:[Fiscal Year]]&amp;Debt[[DistrictNumber]:[DistrictNumber]],0),9)*$H1181</f>
        <v>2917316.0481669628</v>
      </c>
      <c r="J1181" s="15">
        <f>IF(Debt[[#This Row],[Unadjusted Maximum Revenue]]/(Debt[[#This Row],[Proposed Taxable Valuation]]/1000)&gt;Debt[[#This Row],[Max Debt RATE]],Debt[[#This Row],[Max Debt RATE]],Debt[[#This Row],[Unadjusted Maximum Revenue]]/(Debt[[#This Row],[Proposed Taxable Valuation]]/1000))</f>
        <v>1.6350443030990842</v>
      </c>
      <c r="K1181" s="26">
        <f>ROUND(Debt[[#This Row],[Proposed Taxable Valuation]]/1000*Debt[[#This Row],[Adjusted Rate]],0)</f>
        <v>2917316</v>
      </c>
      <c r="L1181" s="19">
        <f t="shared" si="104"/>
        <v>-1452597.9242840274</v>
      </c>
      <c r="M1181" s="17">
        <f t="shared" si="107"/>
        <v>-0.81412569690091585</v>
      </c>
      <c r="N1181">
        <v>1273322104.9911783</v>
      </c>
      <c r="O1181">
        <f>INDEX($R$3:$T$335,MATCH(Debt[[#This Row],[DistrictNumber]],$R$3:$R$335,0),3)</f>
        <v>2.4491700000000001</v>
      </c>
      <c r="P1181" s="9">
        <f t="shared" si="105"/>
        <v>3118582.2998812441</v>
      </c>
    </row>
    <row r="1182" spans="1:16" x14ac:dyDescent="0.35">
      <c r="A1182" s="13">
        <v>2029</v>
      </c>
      <c r="B1182" s="13">
        <f t="shared" si="103"/>
        <v>2028</v>
      </c>
      <c r="C1182" t="s">
        <v>402</v>
      </c>
      <c r="D1182" t="s">
        <v>403</v>
      </c>
      <c r="E1182" s="25">
        <v>506847125.72767693</v>
      </c>
      <c r="F1182" s="13">
        <f>INDEX($R$3:$T$335,MATCH(Debt[[#This Row],[DistrictNumber]],$R$3:$R$335,0),3)</f>
        <v>2.6997399999999998</v>
      </c>
      <c r="G1182" s="9">
        <f t="shared" si="106"/>
        <v>1368355.4592120384</v>
      </c>
      <c r="H1182" s="11">
        <v>1.02</v>
      </c>
      <c r="I1182" s="12" cm="1">
        <f t="array" ref="I1182">INDEX(Debt[],MATCH(Debt[[#This Row],[Base Year]]&amp;Debt[[#This Row],[DistrictNumber]],Debt[[Fiscal Year]:[Fiscal Year]]&amp;Debt[[DistrictNumber]:[DistrictNumber]],0),9)*$H1182</f>
        <v>1049077.9711975367</v>
      </c>
      <c r="J1182" s="15">
        <f>IF(Debt[[#This Row],[Unadjusted Maximum Revenue]]/(Debt[[#This Row],[Proposed Taxable Valuation]]/1000)&gt;Debt[[#This Row],[Max Debt RATE]],Debt[[#This Row],[Max Debt RATE]],Debt[[#This Row],[Unadjusted Maximum Revenue]]/(Debt[[#This Row],[Proposed Taxable Valuation]]/1000))</f>
        <v>2.0698114242857404</v>
      </c>
      <c r="K1182" s="26">
        <f>ROUND(Debt[[#This Row],[Proposed Taxable Valuation]]/1000*Debt[[#This Row],[Adjusted Rate]],0)</f>
        <v>1049078</v>
      </c>
      <c r="L1182" s="19">
        <f t="shared" si="104"/>
        <v>-319277.48801450175</v>
      </c>
      <c r="M1182" s="17">
        <f t="shared" si="107"/>
        <v>-0.62992857571425942</v>
      </c>
      <c r="N1182">
        <v>417048007.64894992</v>
      </c>
      <c r="O1182">
        <f>INDEX($R$3:$T$335,MATCH(Debt[[#This Row],[DistrictNumber]],$R$3:$R$335,0),3)</f>
        <v>2.6997399999999998</v>
      </c>
      <c r="P1182" s="9">
        <f t="shared" si="105"/>
        <v>1125921.188170176</v>
      </c>
    </row>
    <row r="1183" spans="1:16" x14ac:dyDescent="0.35">
      <c r="A1183" s="13">
        <v>2029</v>
      </c>
      <c r="B1183" s="13">
        <f t="shared" si="103"/>
        <v>2028</v>
      </c>
      <c r="C1183" t="s">
        <v>404</v>
      </c>
      <c r="D1183" t="s">
        <v>405</v>
      </c>
      <c r="E1183" s="25">
        <v>411440698.62225193</v>
      </c>
      <c r="F1183" s="13">
        <f>INDEX($R$3:$T$335,MATCH(Debt[[#This Row],[DistrictNumber]],$R$3:$R$335,0),3)</f>
        <v>0</v>
      </c>
      <c r="G1183" s="9">
        <f t="shared" si="106"/>
        <v>0</v>
      </c>
      <c r="H1183" s="11">
        <v>1.02</v>
      </c>
      <c r="I1183" s="12" cm="1">
        <f t="array" ref="I1183">INDEX(Debt[],MATCH(Debt[[#This Row],[Base Year]]&amp;Debt[[#This Row],[DistrictNumber]],Debt[[Fiscal Year]:[Fiscal Year]]&amp;Debt[[DistrictNumber]:[DistrictNumber]],0),9)*$H1183</f>
        <v>0</v>
      </c>
      <c r="J1183" s="15">
        <f>IF(Debt[[#This Row],[Unadjusted Maximum Revenue]]/(Debt[[#This Row],[Proposed Taxable Valuation]]/1000)&gt;Debt[[#This Row],[Max Debt RATE]],Debt[[#This Row],[Max Debt RATE]],Debt[[#This Row],[Unadjusted Maximum Revenue]]/(Debt[[#This Row],[Proposed Taxable Valuation]]/1000))</f>
        <v>0</v>
      </c>
      <c r="K1183" s="26">
        <f>ROUND(Debt[[#This Row],[Proposed Taxable Valuation]]/1000*Debt[[#This Row],[Adjusted Rate]],0)</f>
        <v>0</v>
      </c>
      <c r="L1183" s="19">
        <f t="shared" si="104"/>
        <v>0</v>
      </c>
      <c r="M1183" s="17">
        <f t="shared" si="107"/>
        <v>0</v>
      </c>
      <c r="N1183">
        <v>335723529.43810427</v>
      </c>
      <c r="O1183">
        <f>INDEX($R$3:$T$335,MATCH(Debt[[#This Row],[DistrictNumber]],$R$3:$R$335,0),3)</f>
        <v>0</v>
      </c>
      <c r="P1183" s="9">
        <f t="shared" si="105"/>
        <v>0</v>
      </c>
    </row>
    <row r="1184" spans="1:16" x14ac:dyDescent="0.35">
      <c r="A1184" s="13">
        <v>2029</v>
      </c>
      <c r="B1184" s="13">
        <f t="shared" si="103"/>
        <v>2028</v>
      </c>
      <c r="C1184" t="s">
        <v>406</v>
      </c>
      <c r="D1184" t="s">
        <v>407</v>
      </c>
      <c r="E1184" s="25">
        <v>588392180.42300105</v>
      </c>
      <c r="F1184" s="13">
        <f>INDEX($R$3:$T$335,MATCH(Debt[[#This Row],[DistrictNumber]],$R$3:$R$335,0),3)</f>
        <v>0</v>
      </c>
      <c r="G1184" s="9">
        <f t="shared" si="106"/>
        <v>0</v>
      </c>
      <c r="H1184" s="11">
        <v>1.02</v>
      </c>
      <c r="I1184" s="12" cm="1">
        <f t="array" ref="I1184">INDEX(Debt[],MATCH(Debt[[#This Row],[Base Year]]&amp;Debt[[#This Row],[DistrictNumber]],Debt[[Fiscal Year]:[Fiscal Year]]&amp;Debt[[DistrictNumber]:[DistrictNumber]],0),9)*$H1184</f>
        <v>0</v>
      </c>
      <c r="J1184" s="15">
        <f>IF(Debt[[#This Row],[Unadjusted Maximum Revenue]]/(Debt[[#This Row],[Proposed Taxable Valuation]]/1000)&gt;Debt[[#This Row],[Max Debt RATE]],Debt[[#This Row],[Max Debt RATE]],Debt[[#This Row],[Unadjusted Maximum Revenue]]/(Debt[[#This Row],[Proposed Taxable Valuation]]/1000))</f>
        <v>0</v>
      </c>
      <c r="K1184" s="26">
        <f>ROUND(Debt[[#This Row],[Proposed Taxable Valuation]]/1000*Debt[[#This Row],[Adjusted Rate]],0)</f>
        <v>0</v>
      </c>
      <c r="L1184" s="19">
        <f t="shared" si="104"/>
        <v>0</v>
      </c>
      <c r="M1184" s="17">
        <f t="shared" si="107"/>
        <v>0</v>
      </c>
      <c r="N1184">
        <v>463282509.35339582</v>
      </c>
      <c r="O1184">
        <f>INDEX($R$3:$T$335,MATCH(Debt[[#This Row],[DistrictNumber]],$R$3:$R$335,0),3)</f>
        <v>0</v>
      </c>
      <c r="P1184" s="9">
        <f t="shared" si="105"/>
        <v>0</v>
      </c>
    </row>
    <row r="1185" spans="1:16" x14ac:dyDescent="0.35">
      <c r="A1185" s="13">
        <v>2029</v>
      </c>
      <c r="B1185" s="13">
        <f t="shared" si="103"/>
        <v>2028</v>
      </c>
      <c r="C1185" t="s">
        <v>408</v>
      </c>
      <c r="D1185" t="s">
        <v>409</v>
      </c>
      <c r="E1185" s="25">
        <v>776796343.87701285</v>
      </c>
      <c r="F1185" s="13">
        <f>INDEX($R$3:$T$335,MATCH(Debt[[#This Row],[DistrictNumber]],$R$3:$R$335,0),3)</f>
        <v>0</v>
      </c>
      <c r="G1185" s="9">
        <f t="shared" si="106"/>
        <v>0</v>
      </c>
      <c r="H1185" s="11">
        <v>1.02</v>
      </c>
      <c r="I1185" s="12" cm="1">
        <f t="array" ref="I1185">INDEX(Debt[],MATCH(Debt[[#This Row],[Base Year]]&amp;Debt[[#This Row],[DistrictNumber]],Debt[[Fiscal Year]:[Fiscal Year]]&amp;Debt[[DistrictNumber]:[DistrictNumber]],0),9)*$H1185</f>
        <v>0</v>
      </c>
      <c r="J1185" s="15">
        <f>IF(Debt[[#This Row],[Unadjusted Maximum Revenue]]/(Debt[[#This Row],[Proposed Taxable Valuation]]/1000)&gt;Debt[[#This Row],[Max Debt RATE]],Debt[[#This Row],[Max Debt RATE]],Debt[[#This Row],[Unadjusted Maximum Revenue]]/(Debt[[#This Row],[Proposed Taxable Valuation]]/1000))</f>
        <v>0</v>
      </c>
      <c r="K1185" s="26">
        <f>ROUND(Debt[[#This Row],[Proposed Taxable Valuation]]/1000*Debt[[#This Row],[Adjusted Rate]],0)</f>
        <v>0</v>
      </c>
      <c r="L1185" s="19">
        <f t="shared" si="104"/>
        <v>0</v>
      </c>
      <c r="M1185" s="17">
        <f t="shared" si="107"/>
        <v>0</v>
      </c>
      <c r="N1185">
        <v>597690470.21546125</v>
      </c>
      <c r="O1185">
        <f>INDEX($R$3:$T$335,MATCH(Debt[[#This Row],[DistrictNumber]],$R$3:$R$335,0),3)</f>
        <v>0</v>
      </c>
      <c r="P1185" s="9">
        <f t="shared" si="105"/>
        <v>0</v>
      </c>
    </row>
    <row r="1186" spans="1:16" x14ac:dyDescent="0.35">
      <c r="A1186" s="13">
        <v>2029</v>
      </c>
      <c r="B1186" s="13">
        <f t="shared" si="103"/>
        <v>2028</v>
      </c>
      <c r="C1186" t="s">
        <v>410</v>
      </c>
      <c r="D1186" t="s">
        <v>411</v>
      </c>
      <c r="E1186" s="25">
        <v>646612468.19832468</v>
      </c>
      <c r="F1186" s="13">
        <f>INDEX($R$3:$T$335,MATCH(Debt[[#This Row],[DistrictNumber]],$R$3:$R$335,0),3)</f>
        <v>0</v>
      </c>
      <c r="G1186" s="9">
        <f t="shared" si="106"/>
        <v>0</v>
      </c>
      <c r="H1186" s="11">
        <v>1.02</v>
      </c>
      <c r="I1186" s="12" cm="1">
        <f t="array" ref="I1186">INDEX(Debt[],MATCH(Debt[[#This Row],[Base Year]]&amp;Debt[[#This Row],[DistrictNumber]],Debt[[Fiscal Year]:[Fiscal Year]]&amp;Debt[[DistrictNumber]:[DistrictNumber]],0),9)*$H1186</f>
        <v>0</v>
      </c>
      <c r="J1186" s="15">
        <f>IF(Debt[[#This Row],[Unadjusted Maximum Revenue]]/(Debt[[#This Row],[Proposed Taxable Valuation]]/1000)&gt;Debt[[#This Row],[Max Debt RATE]],Debt[[#This Row],[Max Debt RATE]],Debt[[#This Row],[Unadjusted Maximum Revenue]]/(Debt[[#This Row],[Proposed Taxable Valuation]]/1000))</f>
        <v>0</v>
      </c>
      <c r="K1186" s="26">
        <f>ROUND(Debt[[#This Row],[Proposed Taxable Valuation]]/1000*Debt[[#This Row],[Adjusted Rate]],0)</f>
        <v>0</v>
      </c>
      <c r="L1186" s="19">
        <f t="shared" si="104"/>
        <v>0</v>
      </c>
      <c r="M1186" s="17">
        <f t="shared" si="107"/>
        <v>0</v>
      </c>
      <c r="N1186">
        <v>575947750.37112331</v>
      </c>
      <c r="O1186">
        <f>INDEX($R$3:$T$335,MATCH(Debt[[#This Row],[DistrictNumber]],$R$3:$R$335,0),3)</f>
        <v>0</v>
      </c>
      <c r="P1186" s="9">
        <f t="shared" si="105"/>
        <v>0</v>
      </c>
    </row>
    <row r="1187" spans="1:16" x14ac:dyDescent="0.35">
      <c r="A1187" s="13">
        <v>2029</v>
      </c>
      <c r="B1187" s="13">
        <f t="shared" si="103"/>
        <v>2028</v>
      </c>
      <c r="C1187" t="s">
        <v>412</v>
      </c>
      <c r="D1187" t="s">
        <v>413</v>
      </c>
      <c r="E1187" s="25">
        <v>394014477.17797595</v>
      </c>
      <c r="F1187" s="13">
        <f>INDEX($R$3:$T$335,MATCH(Debt[[#This Row],[DistrictNumber]],$R$3:$R$335,0),3)</f>
        <v>0</v>
      </c>
      <c r="G1187" s="9">
        <f t="shared" si="106"/>
        <v>0</v>
      </c>
      <c r="H1187" s="11">
        <v>1.02</v>
      </c>
      <c r="I1187" s="12" cm="1">
        <f t="array" ref="I1187">INDEX(Debt[],MATCH(Debt[[#This Row],[Base Year]]&amp;Debt[[#This Row],[DistrictNumber]],Debt[[Fiscal Year]:[Fiscal Year]]&amp;Debt[[DistrictNumber]:[DistrictNumber]],0),9)*$H1187</f>
        <v>0</v>
      </c>
      <c r="J1187" s="15">
        <f>IF(Debt[[#This Row],[Unadjusted Maximum Revenue]]/(Debt[[#This Row],[Proposed Taxable Valuation]]/1000)&gt;Debt[[#This Row],[Max Debt RATE]],Debt[[#This Row],[Max Debt RATE]],Debt[[#This Row],[Unadjusted Maximum Revenue]]/(Debt[[#This Row],[Proposed Taxable Valuation]]/1000))</f>
        <v>0</v>
      </c>
      <c r="K1187" s="26">
        <f>ROUND(Debt[[#This Row],[Proposed Taxable Valuation]]/1000*Debt[[#This Row],[Adjusted Rate]],0)</f>
        <v>0</v>
      </c>
      <c r="L1187" s="19">
        <f t="shared" si="104"/>
        <v>0</v>
      </c>
      <c r="M1187" s="17">
        <f t="shared" si="107"/>
        <v>0</v>
      </c>
      <c r="N1187">
        <v>354482676.46823961</v>
      </c>
      <c r="O1187">
        <f>INDEX($R$3:$T$335,MATCH(Debt[[#This Row],[DistrictNumber]],$R$3:$R$335,0),3)</f>
        <v>0</v>
      </c>
      <c r="P1187" s="9">
        <f t="shared" si="105"/>
        <v>0</v>
      </c>
    </row>
    <row r="1188" spans="1:16" x14ac:dyDescent="0.35">
      <c r="A1188" s="13">
        <v>2029</v>
      </c>
      <c r="B1188" s="13">
        <f t="shared" si="103"/>
        <v>2028</v>
      </c>
      <c r="C1188" t="s">
        <v>414</v>
      </c>
      <c r="D1188" t="s">
        <v>415</v>
      </c>
      <c r="E1188" s="25">
        <v>416425209.00495207</v>
      </c>
      <c r="F1188" s="13">
        <f>INDEX($R$3:$T$335,MATCH(Debt[[#This Row],[DistrictNumber]],$R$3:$R$335,0),3)</f>
        <v>2.5779100000000001</v>
      </c>
      <c r="G1188" s="9">
        <f t="shared" si="106"/>
        <v>1073506.7105459559</v>
      </c>
      <c r="H1188" s="11">
        <v>1.02</v>
      </c>
      <c r="I1188" s="12" cm="1">
        <f t="array" ref="I1188">INDEX(Debt[],MATCH(Debt[[#This Row],[Base Year]]&amp;Debt[[#This Row],[DistrictNumber]],Debt[[Fiscal Year]:[Fiscal Year]]&amp;Debt[[DistrictNumber]:[DistrictNumber]],0),9)*$H1188</f>
        <v>811256.33928088215</v>
      </c>
      <c r="J1188" s="15">
        <f>IF(Debt[[#This Row],[Unadjusted Maximum Revenue]]/(Debt[[#This Row],[Proposed Taxable Valuation]]/1000)&gt;Debt[[#This Row],[Max Debt RATE]],Debt[[#This Row],[Max Debt RATE]],Debt[[#This Row],[Unadjusted Maximum Revenue]]/(Debt[[#This Row],[Proposed Taxable Valuation]]/1000))</f>
        <v>1.9481441606750443</v>
      </c>
      <c r="K1188" s="26">
        <f>ROUND(Debt[[#This Row],[Proposed Taxable Valuation]]/1000*Debt[[#This Row],[Adjusted Rate]],0)</f>
        <v>811256</v>
      </c>
      <c r="L1188" s="19">
        <f t="shared" si="104"/>
        <v>-262250.37126507377</v>
      </c>
      <c r="M1188" s="17">
        <f t="shared" si="107"/>
        <v>-0.62976583932495589</v>
      </c>
      <c r="N1188">
        <v>315707756.05075854</v>
      </c>
      <c r="O1188">
        <f>INDEX($R$3:$T$335,MATCH(Debt[[#This Row],[DistrictNumber]],$R$3:$R$335,0),3)</f>
        <v>2.5779100000000001</v>
      </c>
      <c r="P1188" s="9">
        <f t="shared" si="105"/>
        <v>813866.18140081095</v>
      </c>
    </row>
    <row r="1189" spans="1:16" x14ac:dyDescent="0.35">
      <c r="A1189" s="13">
        <v>2029</v>
      </c>
      <c r="B1189" s="13">
        <f t="shared" si="103"/>
        <v>2028</v>
      </c>
      <c r="C1189" t="s">
        <v>416</v>
      </c>
      <c r="D1189" t="s">
        <v>417</v>
      </c>
      <c r="E1189" s="25">
        <v>490030164.64980441</v>
      </c>
      <c r="F1189" s="13">
        <f>INDEX($R$3:$T$335,MATCH(Debt[[#This Row],[DistrictNumber]],$R$3:$R$335,0),3)</f>
        <v>2.6950799999999999</v>
      </c>
      <c r="G1189" s="9">
        <f t="shared" si="106"/>
        <v>1320670.4961443949</v>
      </c>
      <c r="H1189" s="11">
        <v>1.02</v>
      </c>
      <c r="I1189" s="12" cm="1">
        <f t="array" ref="I1189">INDEX(Debt[],MATCH(Debt[[#This Row],[Base Year]]&amp;Debt[[#This Row],[DistrictNumber]],Debt[[Fiscal Year]:[Fiscal Year]]&amp;Debt[[DistrictNumber]:[DistrictNumber]],0),9)*$H1189</f>
        <v>1082751.8566428106</v>
      </c>
      <c r="J1189" s="15">
        <f>IF(Debt[[#This Row],[Unadjusted Maximum Revenue]]/(Debt[[#This Row],[Proposed Taxable Valuation]]/1000)&gt;Debt[[#This Row],[Max Debt RATE]],Debt[[#This Row],[Max Debt RATE]],Debt[[#This Row],[Unadjusted Maximum Revenue]]/(Debt[[#This Row],[Proposed Taxable Valuation]]/1000))</f>
        <v>2.2095616448766768</v>
      </c>
      <c r="K1189" s="26">
        <f>ROUND(Debt[[#This Row],[Proposed Taxable Valuation]]/1000*Debt[[#This Row],[Adjusted Rate]],0)</f>
        <v>1082752</v>
      </c>
      <c r="L1189" s="19">
        <f t="shared" si="104"/>
        <v>-237918.63950158423</v>
      </c>
      <c r="M1189" s="17">
        <f t="shared" si="107"/>
        <v>-0.48551835512332309</v>
      </c>
      <c r="N1189">
        <v>421105779.847893</v>
      </c>
      <c r="O1189">
        <f>INDEX($R$3:$T$335,MATCH(Debt[[#This Row],[DistrictNumber]],$R$3:$R$335,0),3)</f>
        <v>2.6950799999999999</v>
      </c>
      <c r="P1189" s="9">
        <f t="shared" si="105"/>
        <v>1134913.7651524595</v>
      </c>
    </row>
    <row r="1190" spans="1:16" x14ac:dyDescent="0.35">
      <c r="A1190" s="13">
        <v>2029</v>
      </c>
      <c r="B1190" s="13">
        <f t="shared" si="103"/>
        <v>2028</v>
      </c>
      <c r="C1190" t="s">
        <v>418</v>
      </c>
      <c r="D1190" t="s">
        <v>419</v>
      </c>
      <c r="E1190" s="25">
        <v>1544097724.8317626</v>
      </c>
      <c r="F1190" s="13">
        <f>INDEX($R$3:$T$335,MATCH(Debt[[#This Row],[DistrictNumber]],$R$3:$R$335,0),3)</f>
        <v>3.15</v>
      </c>
      <c r="G1190" s="9">
        <f t="shared" si="106"/>
        <v>4863907.8332200516</v>
      </c>
      <c r="H1190" s="11">
        <v>1.02</v>
      </c>
      <c r="I1190" s="12" cm="1">
        <f t="array" ref="I1190">INDEX(Debt[],MATCH(Debt[[#This Row],[Base Year]]&amp;Debt[[#This Row],[DistrictNumber]],Debt[[Fiscal Year]:[Fiscal Year]]&amp;Debt[[DistrictNumber]:[DistrictNumber]],0),9)*$H1190</f>
        <v>2660021.5868860534</v>
      </c>
      <c r="J1190" s="15">
        <f>IF(Debt[[#This Row],[Unadjusted Maximum Revenue]]/(Debt[[#This Row],[Proposed Taxable Valuation]]/1000)&gt;Debt[[#This Row],[Max Debt RATE]],Debt[[#This Row],[Max Debt RATE]],Debt[[#This Row],[Unadjusted Maximum Revenue]]/(Debt[[#This Row],[Proposed Taxable Valuation]]/1000))</f>
        <v>1.7227028730813503</v>
      </c>
      <c r="K1190" s="26">
        <f>ROUND(Debt[[#This Row],[Proposed Taxable Valuation]]/1000*Debt[[#This Row],[Adjusted Rate]],0)</f>
        <v>2660022</v>
      </c>
      <c r="L1190" s="19">
        <f t="shared" si="104"/>
        <v>-2203886.2463339982</v>
      </c>
      <c r="M1190" s="17">
        <f t="shared" si="107"/>
        <v>-1.4272971269186496</v>
      </c>
      <c r="N1190">
        <v>1000850585.6614984</v>
      </c>
      <c r="O1190">
        <f>INDEX($R$3:$T$335,MATCH(Debt[[#This Row],[DistrictNumber]],$R$3:$R$335,0),3)</f>
        <v>3.15</v>
      </c>
      <c r="P1190" s="9">
        <f t="shared" si="105"/>
        <v>3152679.34483372</v>
      </c>
    </row>
    <row r="1191" spans="1:16" x14ac:dyDescent="0.35">
      <c r="A1191" s="13">
        <v>2029</v>
      </c>
      <c r="B1191" s="13">
        <f t="shared" si="103"/>
        <v>2028</v>
      </c>
      <c r="C1191" t="s">
        <v>420</v>
      </c>
      <c r="D1191" t="s">
        <v>421</v>
      </c>
      <c r="E1191" s="25">
        <v>2588507208.0233107</v>
      </c>
      <c r="F1191" s="13">
        <f>INDEX($R$3:$T$335,MATCH(Debt[[#This Row],[DistrictNumber]],$R$3:$R$335,0),3)</f>
        <v>1.22235</v>
      </c>
      <c r="G1191" s="9">
        <f t="shared" si="106"/>
        <v>3164061.7857272937</v>
      </c>
      <c r="H1191" s="11">
        <v>1.02</v>
      </c>
      <c r="I1191" s="12" cm="1">
        <f t="array" ref="I1191">INDEX(Debt[],MATCH(Debt[[#This Row],[Base Year]]&amp;Debt[[#This Row],[DistrictNumber]],Debt[[Fiscal Year]:[Fiscal Year]]&amp;Debt[[DistrictNumber]:[DistrictNumber]],0),9)*$H1191</f>
        <v>2167268.0371142598</v>
      </c>
      <c r="J1191" s="15">
        <f>IF(Debt[[#This Row],[Unadjusted Maximum Revenue]]/(Debt[[#This Row],[Proposed Taxable Valuation]]/1000)&gt;Debt[[#This Row],[Max Debt RATE]],Debt[[#This Row],[Max Debt RATE]],Debt[[#This Row],[Unadjusted Maximum Revenue]]/(Debt[[#This Row],[Proposed Taxable Valuation]]/1000))</f>
        <v>0.83726559864180317</v>
      </c>
      <c r="K1191" s="26">
        <f>ROUND(Debt[[#This Row],[Proposed Taxable Valuation]]/1000*Debt[[#This Row],[Adjusted Rate]],0)</f>
        <v>2167268</v>
      </c>
      <c r="L1191" s="19">
        <f t="shared" si="104"/>
        <v>-996793.74861303391</v>
      </c>
      <c r="M1191" s="17">
        <f t="shared" si="107"/>
        <v>-0.38508440135819688</v>
      </c>
      <c r="N1191">
        <v>1884528537.4915881</v>
      </c>
      <c r="O1191">
        <f>INDEX($R$3:$T$335,MATCH(Debt[[#This Row],[DistrictNumber]],$R$3:$R$335,0),3)</f>
        <v>1.22235</v>
      </c>
      <c r="P1191" s="9">
        <f t="shared" si="105"/>
        <v>2303553.4578028428</v>
      </c>
    </row>
    <row r="1192" spans="1:16" x14ac:dyDescent="0.35">
      <c r="A1192" s="13">
        <v>2029</v>
      </c>
      <c r="B1192" s="13">
        <f t="shared" si="103"/>
        <v>2028</v>
      </c>
      <c r="C1192" t="s">
        <v>422</v>
      </c>
      <c r="D1192" t="s">
        <v>423</v>
      </c>
      <c r="E1192" s="25">
        <v>345219122.37625492</v>
      </c>
      <c r="F1192" s="13">
        <f>INDEX($R$3:$T$335,MATCH(Debt[[#This Row],[DistrictNumber]],$R$3:$R$335,0),3)</f>
        <v>4.05</v>
      </c>
      <c r="G1192" s="9">
        <f t="shared" si="106"/>
        <v>1398137.4456238325</v>
      </c>
      <c r="H1192" s="11">
        <v>1.02</v>
      </c>
      <c r="I1192" s="12" cm="1">
        <f t="array" ref="I1192">INDEX(Debt[],MATCH(Debt[[#This Row],[Base Year]]&amp;Debt[[#This Row],[DistrictNumber]],Debt[[Fiscal Year]:[Fiscal Year]]&amp;Debt[[DistrictNumber]:[DistrictNumber]],0),9)*$H1192</f>
        <v>1149875.8958852894</v>
      </c>
      <c r="J1192" s="15">
        <f>IF(Debt[[#This Row],[Unadjusted Maximum Revenue]]/(Debt[[#This Row],[Proposed Taxable Valuation]]/1000)&gt;Debt[[#This Row],[Max Debt RATE]],Debt[[#This Row],[Max Debt RATE]],Debt[[#This Row],[Unadjusted Maximum Revenue]]/(Debt[[#This Row],[Proposed Taxable Valuation]]/1000))</f>
        <v>3.3308580589925656</v>
      </c>
      <c r="K1192" s="26">
        <f>ROUND(Debt[[#This Row],[Proposed Taxable Valuation]]/1000*Debt[[#This Row],[Adjusted Rate]],0)</f>
        <v>1149876</v>
      </c>
      <c r="L1192" s="19">
        <f t="shared" si="104"/>
        <v>-248261.54973854311</v>
      </c>
      <c r="M1192" s="17">
        <f t="shared" si="107"/>
        <v>-0.71914194100743423</v>
      </c>
      <c r="N1192">
        <v>280366328.89605242</v>
      </c>
      <c r="O1192">
        <f>INDEX($R$3:$T$335,MATCH(Debt[[#This Row],[DistrictNumber]],$R$3:$R$335,0),3)</f>
        <v>4.05</v>
      </c>
      <c r="P1192" s="9">
        <f t="shared" si="105"/>
        <v>1135483.6320290123</v>
      </c>
    </row>
    <row r="1193" spans="1:16" x14ac:dyDescent="0.35">
      <c r="A1193" s="13">
        <v>2029</v>
      </c>
      <c r="B1193" s="13">
        <f t="shared" si="103"/>
        <v>2028</v>
      </c>
      <c r="C1193" t="s">
        <v>424</v>
      </c>
      <c r="D1193" t="s">
        <v>425</v>
      </c>
      <c r="E1193" s="25">
        <v>527112659.31994009</v>
      </c>
      <c r="F1193" s="13">
        <f>INDEX($R$3:$T$335,MATCH(Debt[[#This Row],[DistrictNumber]],$R$3:$R$335,0),3)</f>
        <v>0</v>
      </c>
      <c r="G1193" s="9">
        <f t="shared" si="106"/>
        <v>0</v>
      </c>
      <c r="H1193" s="11">
        <v>1.02</v>
      </c>
      <c r="I1193" s="12" cm="1">
        <f t="array" ref="I1193">INDEX(Debt[],MATCH(Debt[[#This Row],[Base Year]]&amp;Debt[[#This Row],[DistrictNumber]],Debt[[Fiscal Year]:[Fiscal Year]]&amp;Debt[[DistrictNumber]:[DistrictNumber]],0),9)*$H1193</f>
        <v>0</v>
      </c>
      <c r="J1193" s="15">
        <f>IF(Debt[[#This Row],[Unadjusted Maximum Revenue]]/(Debt[[#This Row],[Proposed Taxable Valuation]]/1000)&gt;Debt[[#This Row],[Max Debt RATE]],Debt[[#This Row],[Max Debt RATE]],Debt[[#This Row],[Unadjusted Maximum Revenue]]/(Debt[[#This Row],[Proposed Taxable Valuation]]/1000))</f>
        <v>0</v>
      </c>
      <c r="K1193" s="26">
        <f>ROUND(Debt[[#This Row],[Proposed Taxable Valuation]]/1000*Debt[[#This Row],[Adjusted Rate]],0)</f>
        <v>0</v>
      </c>
      <c r="L1193" s="19">
        <f t="shared" si="104"/>
        <v>0</v>
      </c>
      <c r="M1193" s="17">
        <f t="shared" si="107"/>
        <v>0</v>
      </c>
      <c r="N1193">
        <v>469091735.25562084</v>
      </c>
      <c r="O1193">
        <f>INDEX($R$3:$T$335,MATCH(Debt[[#This Row],[DistrictNumber]],$R$3:$R$335,0),3)</f>
        <v>0</v>
      </c>
      <c r="P1193" s="9">
        <f t="shared" si="105"/>
        <v>0</v>
      </c>
    </row>
    <row r="1194" spans="1:16" x14ac:dyDescent="0.35">
      <c r="A1194" s="13">
        <v>2029</v>
      </c>
      <c r="B1194" s="13">
        <f t="shared" si="103"/>
        <v>2028</v>
      </c>
      <c r="C1194" t="s">
        <v>426</v>
      </c>
      <c r="D1194" t="s">
        <v>427</v>
      </c>
      <c r="E1194" s="25">
        <v>360868102.76321799</v>
      </c>
      <c r="F1194" s="13">
        <f>INDEX($R$3:$T$335,MATCH(Debt[[#This Row],[DistrictNumber]],$R$3:$R$335,0),3)</f>
        <v>1.99149</v>
      </c>
      <c r="G1194" s="9">
        <f t="shared" si="106"/>
        <v>718665.21797192097</v>
      </c>
      <c r="H1194" s="11">
        <v>1.02</v>
      </c>
      <c r="I1194" s="12" cm="1">
        <f t="array" ref="I1194">INDEX(Debt[],MATCH(Debt[[#This Row],[Base Year]]&amp;Debt[[#This Row],[DistrictNumber]],Debt[[Fiscal Year]:[Fiscal Year]]&amp;Debt[[DistrictNumber]:[DistrictNumber]],0),9)*$H1194</f>
        <v>566018.37994066125</v>
      </c>
      <c r="J1194" s="15">
        <f>IF(Debt[[#This Row],[Unadjusted Maximum Revenue]]/(Debt[[#This Row],[Proposed Taxable Valuation]]/1000)&gt;Debt[[#This Row],[Max Debt RATE]],Debt[[#This Row],[Max Debt RATE]],Debt[[#This Row],[Unadjusted Maximum Revenue]]/(Debt[[#This Row],[Proposed Taxable Valuation]]/1000))</f>
        <v>1.5684910237468443</v>
      </c>
      <c r="K1194" s="26">
        <f>ROUND(Debt[[#This Row],[Proposed Taxable Valuation]]/1000*Debt[[#This Row],[Adjusted Rate]],0)</f>
        <v>566018</v>
      </c>
      <c r="L1194" s="19">
        <f t="shared" si="104"/>
        <v>-152646.83803125971</v>
      </c>
      <c r="M1194" s="17">
        <f t="shared" si="107"/>
        <v>-0.42299897625315563</v>
      </c>
      <c r="N1194">
        <v>280132902.74340063</v>
      </c>
      <c r="O1194">
        <f>INDEX($R$3:$T$335,MATCH(Debt[[#This Row],[DistrictNumber]],$R$3:$R$335,0),3)</f>
        <v>1.99149</v>
      </c>
      <c r="P1194" s="9">
        <f t="shared" si="105"/>
        <v>557881.87448445498</v>
      </c>
    </row>
    <row r="1195" spans="1:16" x14ac:dyDescent="0.35">
      <c r="A1195" s="13">
        <v>2029</v>
      </c>
      <c r="B1195" s="13">
        <f t="shared" si="103"/>
        <v>2028</v>
      </c>
      <c r="C1195" t="s">
        <v>428</v>
      </c>
      <c r="D1195" t="s">
        <v>429</v>
      </c>
      <c r="E1195" s="25">
        <v>530522215.88803387</v>
      </c>
      <c r="F1195" s="13">
        <f>INDEX($R$3:$T$335,MATCH(Debt[[#This Row],[DistrictNumber]],$R$3:$R$335,0),3)</f>
        <v>1.0649500000000001</v>
      </c>
      <c r="G1195" s="9">
        <f t="shared" si="106"/>
        <v>564979.63380996173</v>
      </c>
      <c r="H1195" s="11">
        <v>1.02</v>
      </c>
      <c r="I1195" s="12" cm="1">
        <f t="array" ref="I1195">INDEX(Debt[],MATCH(Debt[[#This Row],[Base Year]]&amp;Debt[[#This Row],[DistrictNumber]],Debt[[Fiscal Year]:[Fiscal Year]]&amp;Debt[[DistrictNumber]:[DistrictNumber]],0),9)*$H1195</f>
        <v>442658.69401329086</v>
      </c>
      <c r="J1195" s="15">
        <f>IF(Debt[[#This Row],[Unadjusted Maximum Revenue]]/(Debt[[#This Row],[Proposed Taxable Valuation]]/1000)&gt;Debt[[#This Row],[Max Debt RATE]],Debt[[#This Row],[Max Debt RATE]],Debt[[#This Row],[Unadjusted Maximum Revenue]]/(Debt[[#This Row],[Proposed Taxable Valuation]]/1000))</f>
        <v>0.83438295467482082</v>
      </c>
      <c r="K1195" s="26">
        <f>ROUND(Debt[[#This Row],[Proposed Taxable Valuation]]/1000*Debt[[#This Row],[Adjusted Rate]],0)</f>
        <v>442659</v>
      </c>
      <c r="L1195" s="19">
        <f t="shared" si="104"/>
        <v>-122320.93979667086</v>
      </c>
      <c r="M1195" s="17">
        <f t="shared" si="107"/>
        <v>-0.23056704532517924</v>
      </c>
      <c r="N1195">
        <v>435122112.61409247</v>
      </c>
      <c r="O1195">
        <f>INDEX($R$3:$T$335,MATCH(Debt[[#This Row],[DistrictNumber]],$R$3:$R$335,0),3)</f>
        <v>1.0649500000000001</v>
      </c>
      <c r="P1195" s="9">
        <f t="shared" si="105"/>
        <v>463383.29382837779</v>
      </c>
    </row>
    <row r="1196" spans="1:16" x14ac:dyDescent="0.35">
      <c r="A1196" s="13">
        <v>2029</v>
      </c>
      <c r="B1196" s="13">
        <f t="shared" si="103"/>
        <v>2028</v>
      </c>
      <c r="C1196" t="s">
        <v>430</v>
      </c>
      <c r="D1196" t="s">
        <v>431</v>
      </c>
      <c r="E1196" s="25">
        <v>2737700438.4715366</v>
      </c>
      <c r="F1196" s="13">
        <f>INDEX($R$3:$T$335,MATCH(Debt[[#This Row],[DistrictNumber]],$R$3:$R$335,0),3)</f>
        <v>4.0481199999999999</v>
      </c>
      <c r="G1196" s="9">
        <f t="shared" si="106"/>
        <v>11082539.898985397</v>
      </c>
      <c r="H1196" s="11">
        <v>1.02</v>
      </c>
      <c r="I1196" s="12" cm="1">
        <f t="array" ref="I1196">INDEX(Debt[],MATCH(Debt[[#This Row],[Base Year]]&amp;Debt[[#This Row],[DistrictNumber]],Debt[[Fiscal Year]:[Fiscal Year]]&amp;Debt[[DistrictNumber]:[DistrictNumber]],0),9)*$H1196</f>
        <v>6216273.3369464884</v>
      </c>
      <c r="J1196" s="15">
        <f>IF(Debt[[#This Row],[Unadjusted Maximum Revenue]]/(Debt[[#This Row],[Proposed Taxable Valuation]]/1000)&gt;Debt[[#This Row],[Max Debt RATE]],Debt[[#This Row],[Max Debt RATE]],Debt[[#This Row],[Unadjusted Maximum Revenue]]/(Debt[[#This Row],[Proposed Taxable Valuation]]/1000))</f>
        <v>2.2706185269915964</v>
      </c>
      <c r="K1196" s="26">
        <f>ROUND(Debt[[#This Row],[Proposed Taxable Valuation]]/1000*Debt[[#This Row],[Adjusted Rate]],0)</f>
        <v>6216273</v>
      </c>
      <c r="L1196" s="19">
        <f t="shared" si="104"/>
        <v>-4866266.5620389087</v>
      </c>
      <c r="M1196" s="17">
        <f t="shared" si="107"/>
        <v>-1.7775014730084036</v>
      </c>
      <c r="N1196">
        <v>1878712013.1059811</v>
      </c>
      <c r="O1196">
        <f>INDEX($R$3:$T$335,MATCH(Debt[[#This Row],[DistrictNumber]],$R$3:$R$335,0),3)</f>
        <v>4.0481199999999999</v>
      </c>
      <c r="P1196" s="9">
        <f t="shared" si="105"/>
        <v>7605251.6744945841</v>
      </c>
    </row>
    <row r="1197" spans="1:16" x14ac:dyDescent="0.35">
      <c r="A1197" s="13">
        <v>2029</v>
      </c>
      <c r="B1197" s="13">
        <f t="shared" si="103"/>
        <v>2028</v>
      </c>
      <c r="C1197" t="s">
        <v>432</v>
      </c>
      <c r="D1197" t="s">
        <v>433</v>
      </c>
      <c r="E1197" s="25">
        <v>1032358180.7633395</v>
      </c>
      <c r="F1197" s="13">
        <f>INDEX($R$3:$T$335,MATCH(Debt[[#This Row],[DistrictNumber]],$R$3:$R$335,0),3)</f>
        <v>2.6976300000000002</v>
      </c>
      <c r="G1197" s="9">
        <f t="shared" si="106"/>
        <v>2784920.3991726078</v>
      </c>
      <c r="H1197" s="11">
        <v>1.02</v>
      </c>
      <c r="I1197" s="12" cm="1">
        <f t="array" ref="I1197">INDEX(Debt[],MATCH(Debt[[#This Row],[Base Year]]&amp;Debt[[#This Row],[DistrictNumber]],Debt[[Fiscal Year]:[Fiscal Year]]&amp;Debt[[DistrictNumber]:[DistrictNumber]],0),9)*$H1197</f>
        <v>2228278.6843901048</v>
      </c>
      <c r="J1197" s="15">
        <f>IF(Debt[[#This Row],[Unadjusted Maximum Revenue]]/(Debt[[#This Row],[Proposed Taxable Valuation]]/1000)&gt;Debt[[#This Row],[Max Debt RATE]],Debt[[#This Row],[Max Debt RATE]],Debt[[#This Row],[Unadjusted Maximum Revenue]]/(Debt[[#This Row],[Proposed Taxable Valuation]]/1000))</f>
        <v>2.1584356339797548</v>
      </c>
      <c r="K1197" s="26">
        <f>ROUND(Debt[[#This Row],[Proposed Taxable Valuation]]/1000*Debt[[#This Row],[Adjusted Rate]],0)</f>
        <v>2228279</v>
      </c>
      <c r="L1197" s="19">
        <f t="shared" si="104"/>
        <v>-556641.71478250297</v>
      </c>
      <c r="M1197" s="17">
        <f t="shared" si="107"/>
        <v>-0.5391943660202454</v>
      </c>
      <c r="N1197">
        <v>881862095.29138458</v>
      </c>
      <c r="O1197">
        <f>INDEX($R$3:$T$335,MATCH(Debt[[#This Row],[DistrictNumber]],$R$3:$R$335,0),3)</f>
        <v>2.6976300000000002</v>
      </c>
      <c r="P1197" s="9">
        <f t="shared" si="105"/>
        <v>2378937.6441208981</v>
      </c>
    </row>
    <row r="1198" spans="1:16" x14ac:dyDescent="0.35">
      <c r="A1198" s="13">
        <v>2029</v>
      </c>
      <c r="B1198" s="13">
        <f t="shared" si="103"/>
        <v>2028</v>
      </c>
      <c r="C1198" t="s">
        <v>434</v>
      </c>
      <c r="D1198" t="s">
        <v>435</v>
      </c>
      <c r="E1198" s="25">
        <v>599529845.03534997</v>
      </c>
      <c r="F1198" s="13">
        <f>INDEX($R$3:$T$335,MATCH(Debt[[#This Row],[DistrictNumber]],$R$3:$R$335,0),3)</f>
        <v>0</v>
      </c>
      <c r="G1198" s="9">
        <f t="shared" si="106"/>
        <v>0</v>
      </c>
      <c r="H1198" s="11">
        <v>1.02</v>
      </c>
      <c r="I1198" s="12" cm="1">
        <f t="array" ref="I1198">INDEX(Debt[],MATCH(Debt[[#This Row],[Base Year]]&amp;Debt[[#This Row],[DistrictNumber]],Debt[[Fiscal Year]:[Fiscal Year]]&amp;Debt[[DistrictNumber]:[DistrictNumber]],0),9)*$H1198</f>
        <v>0</v>
      </c>
      <c r="J1198" s="15">
        <f>IF(Debt[[#This Row],[Unadjusted Maximum Revenue]]/(Debt[[#This Row],[Proposed Taxable Valuation]]/1000)&gt;Debt[[#This Row],[Max Debt RATE]],Debt[[#This Row],[Max Debt RATE]],Debt[[#This Row],[Unadjusted Maximum Revenue]]/(Debt[[#This Row],[Proposed Taxable Valuation]]/1000))</f>
        <v>0</v>
      </c>
      <c r="K1198" s="26">
        <f>ROUND(Debt[[#This Row],[Proposed Taxable Valuation]]/1000*Debt[[#This Row],[Adjusted Rate]],0)</f>
        <v>0</v>
      </c>
      <c r="L1198" s="19">
        <f t="shared" si="104"/>
        <v>0</v>
      </c>
      <c r="M1198" s="17">
        <f t="shared" si="107"/>
        <v>0</v>
      </c>
      <c r="N1198">
        <v>463531868.74580735</v>
      </c>
      <c r="O1198">
        <f>INDEX($R$3:$T$335,MATCH(Debt[[#This Row],[DistrictNumber]],$R$3:$R$335,0),3)</f>
        <v>0</v>
      </c>
      <c r="P1198" s="9">
        <f t="shared" si="105"/>
        <v>0</v>
      </c>
    </row>
    <row r="1199" spans="1:16" x14ac:dyDescent="0.35">
      <c r="A1199" s="13">
        <v>2029</v>
      </c>
      <c r="B1199" s="13">
        <f t="shared" si="103"/>
        <v>2028</v>
      </c>
      <c r="C1199" t="s">
        <v>436</v>
      </c>
      <c r="D1199" t="s">
        <v>437</v>
      </c>
      <c r="E1199" s="25">
        <v>579518361.44855356</v>
      </c>
      <c r="F1199" s="13">
        <f>INDEX($R$3:$T$335,MATCH(Debt[[#This Row],[DistrictNumber]],$R$3:$R$335,0),3)</f>
        <v>2.7</v>
      </c>
      <c r="G1199" s="9">
        <f t="shared" si="106"/>
        <v>1564699.5759110947</v>
      </c>
      <c r="H1199" s="11">
        <v>1.02</v>
      </c>
      <c r="I1199" s="12" cm="1">
        <f t="array" ref="I1199">INDEX(Debt[],MATCH(Debt[[#This Row],[Base Year]]&amp;Debt[[#This Row],[DistrictNumber]],Debt[[Fiscal Year]:[Fiscal Year]]&amp;Debt[[DistrictNumber]:[DistrictNumber]],0),9)*$H1199</f>
        <v>1208009.2386297672</v>
      </c>
      <c r="J1199" s="15">
        <f>IF(Debt[[#This Row],[Unadjusted Maximum Revenue]]/(Debt[[#This Row],[Proposed Taxable Valuation]]/1000)&gt;Debt[[#This Row],[Max Debt RATE]],Debt[[#This Row],[Max Debt RATE]],Debt[[#This Row],[Unadjusted Maximum Revenue]]/(Debt[[#This Row],[Proposed Taxable Valuation]]/1000))</f>
        <v>2.0845055463130615</v>
      </c>
      <c r="K1199" s="26">
        <f>ROUND(Debt[[#This Row],[Proposed Taxable Valuation]]/1000*Debt[[#This Row],[Adjusted Rate]],0)</f>
        <v>1208009</v>
      </c>
      <c r="L1199" s="19">
        <f t="shared" si="104"/>
        <v>-356690.33728132746</v>
      </c>
      <c r="M1199" s="17">
        <f t="shared" si="107"/>
        <v>-0.61549445368693867</v>
      </c>
      <c r="N1199">
        <v>456431489.52515751</v>
      </c>
      <c r="O1199">
        <f>INDEX($R$3:$T$335,MATCH(Debt[[#This Row],[DistrictNumber]],$R$3:$R$335,0),3)</f>
        <v>2.7</v>
      </c>
      <c r="P1199" s="9">
        <f t="shared" si="105"/>
        <v>1232365.0217179253</v>
      </c>
    </row>
    <row r="1200" spans="1:16" x14ac:dyDescent="0.35">
      <c r="A1200" s="13">
        <v>2029</v>
      </c>
      <c r="B1200" s="13">
        <f t="shared" si="103"/>
        <v>2028</v>
      </c>
      <c r="C1200" t="s">
        <v>438</v>
      </c>
      <c r="D1200" t="s">
        <v>439</v>
      </c>
      <c r="E1200" s="25">
        <v>3859249311.7328</v>
      </c>
      <c r="F1200" s="13">
        <f>INDEX($R$3:$T$335,MATCH(Debt[[#This Row],[DistrictNumber]],$R$3:$R$335,0),3)</f>
        <v>2.6997599999999999</v>
      </c>
      <c r="G1200" s="9">
        <f t="shared" si="106"/>
        <v>10419046.921843745</v>
      </c>
      <c r="H1200" s="11">
        <v>1.02</v>
      </c>
      <c r="I1200" s="12" cm="1">
        <f t="array" ref="I1200">INDEX(Debt[],MATCH(Debt[[#This Row],[Base Year]]&amp;Debt[[#This Row],[DistrictNumber]],Debt[[Fiscal Year]:[Fiscal Year]]&amp;Debt[[DistrictNumber]:[DistrictNumber]],0),9)*$H1200</f>
        <v>6087145.3317017322</v>
      </c>
      <c r="J1200" s="15">
        <f>IF(Debt[[#This Row],[Unadjusted Maximum Revenue]]/(Debt[[#This Row],[Proposed Taxable Valuation]]/1000)&gt;Debt[[#This Row],[Max Debt RATE]],Debt[[#This Row],[Max Debt RATE]],Debt[[#This Row],[Unadjusted Maximum Revenue]]/(Debt[[#This Row],[Proposed Taxable Valuation]]/1000))</f>
        <v>1.5772874048835701</v>
      </c>
      <c r="K1200" s="26">
        <f>ROUND(Debt[[#This Row],[Proposed Taxable Valuation]]/1000*Debt[[#This Row],[Adjusted Rate]],0)</f>
        <v>6087145</v>
      </c>
      <c r="L1200" s="19">
        <f t="shared" si="104"/>
        <v>-4331901.5901420126</v>
      </c>
      <c r="M1200" s="17">
        <f t="shared" si="107"/>
        <v>-1.1224725951164298</v>
      </c>
      <c r="N1200">
        <v>2488448500.3151822</v>
      </c>
      <c r="O1200">
        <f>INDEX($R$3:$T$335,MATCH(Debt[[#This Row],[DistrictNumber]],$R$3:$R$335,0),3)</f>
        <v>2.6997599999999999</v>
      </c>
      <c r="P1200" s="9">
        <f t="shared" si="105"/>
        <v>6718213.7232109169</v>
      </c>
    </row>
    <row r="1201" spans="1:16" x14ac:dyDescent="0.35">
      <c r="A1201" s="13">
        <v>2029</v>
      </c>
      <c r="B1201" s="13">
        <f t="shared" si="103"/>
        <v>2028</v>
      </c>
      <c r="C1201" t="s">
        <v>440</v>
      </c>
      <c r="D1201" t="s">
        <v>441</v>
      </c>
      <c r="E1201" s="25">
        <v>160704365.63289201</v>
      </c>
      <c r="F1201" s="13">
        <f>INDEX($R$3:$T$335,MATCH(Debt[[#This Row],[DistrictNumber]],$R$3:$R$335,0),3)</f>
        <v>0</v>
      </c>
      <c r="G1201" s="9">
        <f t="shared" si="106"/>
        <v>0</v>
      </c>
      <c r="H1201" s="11">
        <v>1.02</v>
      </c>
      <c r="I1201" s="12" cm="1">
        <f t="array" ref="I1201">INDEX(Debt[],MATCH(Debt[[#This Row],[Base Year]]&amp;Debt[[#This Row],[DistrictNumber]],Debt[[Fiscal Year]:[Fiscal Year]]&amp;Debt[[DistrictNumber]:[DistrictNumber]],0),9)*$H1201</f>
        <v>0</v>
      </c>
      <c r="J1201" s="15">
        <f>IF(Debt[[#This Row],[Unadjusted Maximum Revenue]]/(Debt[[#This Row],[Proposed Taxable Valuation]]/1000)&gt;Debt[[#This Row],[Max Debt RATE]],Debt[[#This Row],[Max Debt RATE]],Debt[[#This Row],[Unadjusted Maximum Revenue]]/(Debt[[#This Row],[Proposed Taxable Valuation]]/1000))</f>
        <v>0</v>
      </c>
      <c r="K1201" s="26">
        <f>ROUND(Debt[[#This Row],[Proposed Taxable Valuation]]/1000*Debt[[#This Row],[Adjusted Rate]],0)</f>
        <v>0</v>
      </c>
      <c r="L1201" s="19">
        <f t="shared" si="104"/>
        <v>0</v>
      </c>
      <c r="M1201" s="17">
        <f t="shared" si="107"/>
        <v>0</v>
      </c>
      <c r="N1201">
        <v>130546337.6465908</v>
      </c>
      <c r="O1201">
        <f>INDEX($R$3:$T$335,MATCH(Debt[[#This Row],[DistrictNumber]],$R$3:$R$335,0),3)</f>
        <v>0</v>
      </c>
      <c r="P1201" s="9">
        <f t="shared" si="105"/>
        <v>0</v>
      </c>
    </row>
    <row r="1202" spans="1:16" x14ac:dyDescent="0.35">
      <c r="A1202" s="13">
        <v>2029</v>
      </c>
      <c r="B1202" s="13">
        <f t="shared" si="103"/>
        <v>2028</v>
      </c>
      <c r="C1202" t="s">
        <v>442</v>
      </c>
      <c r="D1202" t="s">
        <v>443</v>
      </c>
      <c r="E1202" s="25">
        <v>496383018.2637403</v>
      </c>
      <c r="F1202" s="13">
        <f>INDEX($R$3:$T$335,MATCH(Debt[[#This Row],[DistrictNumber]],$R$3:$R$335,0),3)</f>
        <v>0</v>
      </c>
      <c r="G1202" s="9">
        <f t="shared" si="106"/>
        <v>0</v>
      </c>
      <c r="H1202" s="11">
        <v>1.02</v>
      </c>
      <c r="I1202" s="12" cm="1">
        <f t="array" ref="I1202">INDEX(Debt[],MATCH(Debt[[#This Row],[Base Year]]&amp;Debt[[#This Row],[DistrictNumber]],Debt[[Fiscal Year]:[Fiscal Year]]&amp;Debt[[DistrictNumber]:[DistrictNumber]],0),9)*$H1202</f>
        <v>0</v>
      </c>
      <c r="J1202" s="15">
        <f>IF(Debt[[#This Row],[Unadjusted Maximum Revenue]]/(Debt[[#This Row],[Proposed Taxable Valuation]]/1000)&gt;Debt[[#This Row],[Max Debt RATE]],Debt[[#This Row],[Max Debt RATE]],Debt[[#This Row],[Unadjusted Maximum Revenue]]/(Debt[[#This Row],[Proposed Taxable Valuation]]/1000))</f>
        <v>0</v>
      </c>
      <c r="K1202" s="26">
        <f>ROUND(Debt[[#This Row],[Proposed Taxable Valuation]]/1000*Debt[[#This Row],[Adjusted Rate]],0)</f>
        <v>0</v>
      </c>
      <c r="L1202" s="19">
        <f t="shared" si="104"/>
        <v>0</v>
      </c>
      <c r="M1202" s="17">
        <f t="shared" si="107"/>
        <v>0</v>
      </c>
      <c r="N1202">
        <v>440852783.37152457</v>
      </c>
      <c r="O1202">
        <f>INDEX($R$3:$T$335,MATCH(Debt[[#This Row],[DistrictNumber]],$R$3:$R$335,0),3)</f>
        <v>0</v>
      </c>
      <c r="P1202" s="9">
        <f t="shared" si="105"/>
        <v>0</v>
      </c>
    </row>
    <row r="1203" spans="1:16" x14ac:dyDescent="0.35">
      <c r="A1203" s="13">
        <v>2029</v>
      </c>
      <c r="B1203" s="13">
        <f t="shared" si="103"/>
        <v>2028</v>
      </c>
      <c r="C1203" t="s">
        <v>444</v>
      </c>
      <c r="D1203" t="s">
        <v>445</v>
      </c>
      <c r="E1203" s="25">
        <v>738143458.00490093</v>
      </c>
      <c r="F1203" s="13">
        <f>INDEX($R$3:$T$335,MATCH(Debt[[#This Row],[DistrictNumber]],$R$3:$R$335,0),3)</f>
        <v>0</v>
      </c>
      <c r="G1203" s="9">
        <f t="shared" si="106"/>
        <v>0</v>
      </c>
      <c r="H1203" s="11">
        <v>1.02</v>
      </c>
      <c r="I1203" s="12" cm="1">
        <f t="array" ref="I1203">INDEX(Debt[],MATCH(Debt[[#This Row],[Base Year]]&amp;Debt[[#This Row],[DistrictNumber]],Debt[[Fiscal Year]:[Fiscal Year]]&amp;Debt[[DistrictNumber]:[DistrictNumber]],0),9)*$H1203</f>
        <v>0</v>
      </c>
      <c r="J1203" s="15">
        <f>IF(Debt[[#This Row],[Unadjusted Maximum Revenue]]/(Debt[[#This Row],[Proposed Taxable Valuation]]/1000)&gt;Debt[[#This Row],[Max Debt RATE]],Debt[[#This Row],[Max Debt RATE]],Debt[[#This Row],[Unadjusted Maximum Revenue]]/(Debt[[#This Row],[Proposed Taxable Valuation]]/1000))</f>
        <v>0</v>
      </c>
      <c r="K1203" s="26">
        <f>ROUND(Debt[[#This Row],[Proposed Taxable Valuation]]/1000*Debt[[#This Row],[Adjusted Rate]],0)</f>
        <v>0</v>
      </c>
      <c r="L1203" s="19">
        <f t="shared" si="104"/>
        <v>0</v>
      </c>
      <c r="M1203" s="17">
        <f t="shared" si="107"/>
        <v>0</v>
      </c>
      <c r="N1203">
        <v>572940883.6134367</v>
      </c>
      <c r="O1203">
        <f>INDEX($R$3:$T$335,MATCH(Debt[[#This Row],[DistrictNumber]],$R$3:$R$335,0),3)</f>
        <v>0</v>
      </c>
      <c r="P1203" s="9">
        <f t="shared" si="105"/>
        <v>0</v>
      </c>
    </row>
    <row r="1204" spans="1:16" x14ac:dyDescent="0.35">
      <c r="A1204" s="13">
        <v>2029</v>
      </c>
      <c r="B1204" s="13">
        <f t="shared" si="103"/>
        <v>2028</v>
      </c>
      <c r="C1204" t="s">
        <v>446</v>
      </c>
      <c r="D1204" t="s">
        <v>447</v>
      </c>
      <c r="E1204" s="25">
        <v>1186845879.2477086</v>
      </c>
      <c r="F1204" s="13">
        <f>INDEX($R$3:$T$335,MATCH(Debt[[#This Row],[DistrictNumber]],$R$3:$R$335,0),3)</f>
        <v>0</v>
      </c>
      <c r="G1204" s="9">
        <f t="shared" si="106"/>
        <v>0</v>
      </c>
      <c r="H1204" s="11">
        <v>1.02</v>
      </c>
      <c r="I1204" s="12" cm="1">
        <f t="array" ref="I1204">INDEX(Debt[],MATCH(Debt[[#This Row],[Base Year]]&amp;Debt[[#This Row],[DistrictNumber]],Debt[[Fiscal Year]:[Fiscal Year]]&amp;Debt[[DistrictNumber]:[DistrictNumber]],0),9)*$H1204</f>
        <v>0</v>
      </c>
      <c r="J1204" s="15">
        <f>IF(Debt[[#This Row],[Unadjusted Maximum Revenue]]/(Debt[[#This Row],[Proposed Taxable Valuation]]/1000)&gt;Debt[[#This Row],[Max Debt RATE]],Debt[[#This Row],[Max Debt RATE]],Debt[[#This Row],[Unadjusted Maximum Revenue]]/(Debt[[#This Row],[Proposed Taxable Valuation]]/1000))</f>
        <v>0</v>
      </c>
      <c r="K1204" s="26">
        <f>ROUND(Debt[[#This Row],[Proposed Taxable Valuation]]/1000*Debt[[#This Row],[Adjusted Rate]],0)</f>
        <v>0</v>
      </c>
      <c r="L1204" s="19">
        <f t="shared" si="104"/>
        <v>0</v>
      </c>
      <c r="M1204" s="17">
        <f t="shared" si="107"/>
        <v>0</v>
      </c>
      <c r="N1204">
        <v>868611057.60527456</v>
      </c>
      <c r="O1204">
        <f>INDEX($R$3:$T$335,MATCH(Debt[[#This Row],[DistrictNumber]],$R$3:$R$335,0),3)</f>
        <v>0</v>
      </c>
      <c r="P1204" s="9">
        <f t="shared" si="105"/>
        <v>0</v>
      </c>
    </row>
    <row r="1205" spans="1:16" x14ac:dyDescent="0.35">
      <c r="A1205" s="13">
        <v>2029</v>
      </c>
      <c r="B1205" s="13">
        <f t="shared" si="103"/>
        <v>2028</v>
      </c>
      <c r="C1205" t="s">
        <v>448</v>
      </c>
      <c r="D1205" t="s">
        <v>449</v>
      </c>
      <c r="E1205" s="25">
        <v>1568864089.8692284</v>
      </c>
      <c r="F1205" s="13">
        <f>INDEX($R$3:$T$335,MATCH(Debt[[#This Row],[DistrictNumber]],$R$3:$R$335,0),3)</f>
        <v>0</v>
      </c>
      <c r="G1205" s="9">
        <f t="shared" si="106"/>
        <v>0</v>
      </c>
      <c r="H1205" s="11">
        <v>1.02</v>
      </c>
      <c r="I1205" s="12" cm="1">
        <f t="array" ref="I1205">INDEX(Debt[],MATCH(Debt[[#This Row],[Base Year]]&amp;Debt[[#This Row],[DistrictNumber]],Debt[[Fiscal Year]:[Fiscal Year]]&amp;Debt[[DistrictNumber]:[DistrictNumber]],0),9)*$H1205</f>
        <v>0</v>
      </c>
      <c r="J1205" s="15">
        <f>IF(Debt[[#This Row],[Unadjusted Maximum Revenue]]/(Debt[[#This Row],[Proposed Taxable Valuation]]/1000)&gt;Debt[[#This Row],[Max Debt RATE]],Debt[[#This Row],[Max Debt RATE]],Debt[[#This Row],[Unadjusted Maximum Revenue]]/(Debt[[#This Row],[Proposed Taxable Valuation]]/1000))</f>
        <v>0</v>
      </c>
      <c r="K1205" s="26">
        <f>ROUND(Debt[[#This Row],[Proposed Taxable Valuation]]/1000*Debt[[#This Row],[Adjusted Rate]],0)</f>
        <v>0</v>
      </c>
      <c r="L1205" s="19">
        <f t="shared" si="104"/>
        <v>0</v>
      </c>
      <c r="M1205" s="17">
        <f t="shared" si="107"/>
        <v>0</v>
      </c>
      <c r="N1205">
        <v>1121102795.3152461</v>
      </c>
      <c r="O1205">
        <f>INDEX($R$3:$T$335,MATCH(Debt[[#This Row],[DistrictNumber]],$R$3:$R$335,0),3)</f>
        <v>0</v>
      </c>
      <c r="P1205" s="9">
        <f t="shared" si="105"/>
        <v>0</v>
      </c>
    </row>
    <row r="1206" spans="1:16" x14ac:dyDescent="0.35">
      <c r="A1206" s="13">
        <v>2029</v>
      </c>
      <c r="B1206" s="13">
        <f t="shared" si="103"/>
        <v>2028</v>
      </c>
      <c r="C1206" t="s">
        <v>450</v>
      </c>
      <c r="D1206" t="s">
        <v>451</v>
      </c>
      <c r="E1206" s="25">
        <v>1383020905.4788802</v>
      </c>
      <c r="F1206" s="13">
        <f>INDEX($R$3:$T$335,MATCH(Debt[[#This Row],[DistrictNumber]],$R$3:$R$335,0),3)</f>
        <v>2.3007599999999999</v>
      </c>
      <c r="G1206" s="9">
        <f t="shared" si="106"/>
        <v>3181999.1784895887</v>
      </c>
      <c r="H1206" s="11">
        <v>1.02</v>
      </c>
      <c r="I1206" s="12" cm="1">
        <f t="array" ref="I1206">INDEX(Debt[],MATCH(Debt[[#This Row],[Base Year]]&amp;Debt[[#This Row],[DistrictNumber]],Debt[[Fiscal Year]:[Fiscal Year]]&amp;Debt[[DistrictNumber]:[DistrictNumber]],0),9)*$H1206</f>
        <v>1743929.9692364424</v>
      </c>
      <c r="J1206" s="15">
        <f>IF(Debt[[#This Row],[Unadjusted Maximum Revenue]]/(Debt[[#This Row],[Proposed Taxable Valuation]]/1000)&gt;Debt[[#This Row],[Max Debt RATE]],Debt[[#This Row],[Max Debt RATE]],Debt[[#This Row],[Unadjusted Maximum Revenue]]/(Debt[[#This Row],[Proposed Taxable Valuation]]/1000))</f>
        <v>1.2609570559113095</v>
      </c>
      <c r="K1206" s="26">
        <f>ROUND(Debt[[#This Row],[Proposed Taxable Valuation]]/1000*Debt[[#This Row],[Adjusted Rate]],0)</f>
        <v>1743930</v>
      </c>
      <c r="L1206" s="19">
        <f t="shared" si="104"/>
        <v>-1438069.2092531463</v>
      </c>
      <c r="M1206" s="17">
        <f t="shared" si="107"/>
        <v>-1.0398029440886905</v>
      </c>
      <c r="N1206">
        <v>916657654.81668901</v>
      </c>
      <c r="O1206">
        <f>INDEX($R$3:$T$335,MATCH(Debt[[#This Row],[DistrictNumber]],$R$3:$R$335,0),3)</f>
        <v>2.3007599999999999</v>
      </c>
      <c r="P1206" s="9">
        <f t="shared" si="105"/>
        <v>2109009.2658960451</v>
      </c>
    </row>
    <row r="1207" spans="1:16" x14ac:dyDescent="0.35">
      <c r="A1207" s="13">
        <v>2029</v>
      </c>
      <c r="B1207" s="13">
        <f t="shared" si="103"/>
        <v>2028</v>
      </c>
      <c r="C1207" t="s">
        <v>452</v>
      </c>
      <c r="D1207" t="s">
        <v>453</v>
      </c>
      <c r="E1207" s="25">
        <v>209970958.14396131</v>
      </c>
      <c r="F1207" s="13">
        <f>INDEX($R$3:$T$335,MATCH(Debt[[#This Row],[DistrictNumber]],$R$3:$R$335,0),3)</f>
        <v>0</v>
      </c>
      <c r="G1207" s="9">
        <f t="shared" si="106"/>
        <v>0</v>
      </c>
      <c r="H1207" s="11">
        <v>1.02</v>
      </c>
      <c r="I1207" s="12" cm="1">
        <f t="array" ref="I1207">INDEX(Debt[],MATCH(Debt[[#This Row],[Base Year]]&amp;Debt[[#This Row],[DistrictNumber]],Debt[[Fiscal Year]:[Fiscal Year]]&amp;Debt[[DistrictNumber]:[DistrictNumber]],0),9)*$H1207</f>
        <v>0</v>
      </c>
      <c r="J1207" s="15">
        <f>IF(Debt[[#This Row],[Unadjusted Maximum Revenue]]/(Debt[[#This Row],[Proposed Taxable Valuation]]/1000)&gt;Debt[[#This Row],[Max Debt RATE]],Debt[[#This Row],[Max Debt RATE]],Debt[[#This Row],[Unadjusted Maximum Revenue]]/(Debt[[#This Row],[Proposed Taxable Valuation]]/1000))</f>
        <v>0</v>
      </c>
      <c r="K1207" s="26">
        <f>ROUND(Debt[[#This Row],[Proposed Taxable Valuation]]/1000*Debt[[#This Row],[Adjusted Rate]],0)</f>
        <v>0</v>
      </c>
      <c r="L1207" s="19">
        <f t="shared" si="104"/>
        <v>0</v>
      </c>
      <c r="M1207" s="17">
        <f t="shared" si="107"/>
        <v>0</v>
      </c>
      <c r="N1207">
        <v>186616596.67730394</v>
      </c>
      <c r="O1207">
        <f>INDEX($R$3:$T$335,MATCH(Debt[[#This Row],[DistrictNumber]],$R$3:$R$335,0),3)</f>
        <v>0</v>
      </c>
      <c r="P1207" s="9">
        <f t="shared" si="105"/>
        <v>0</v>
      </c>
    </row>
    <row r="1208" spans="1:16" x14ac:dyDescent="0.35">
      <c r="A1208" s="13">
        <v>2029</v>
      </c>
      <c r="B1208" s="13">
        <f t="shared" si="103"/>
        <v>2028</v>
      </c>
      <c r="C1208" t="s">
        <v>454</v>
      </c>
      <c r="D1208" t="s">
        <v>455</v>
      </c>
      <c r="E1208" s="25">
        <v>627476916.66832972</v>
      </c>
      <c r="F1208" s="13">
        <f>INDEX($R$3:$T$335,MATCH(Debt[[#This Row],[DistrictNumber]],$R$3:$R$335,0),3)</f>
        <v>2.7</v>
      </c>
      <c r="G1208" s="9">
        <f t="shared" si="106"/>
        <v>1694187.6750044904</v>
      </c>
      <c r="H1208" s="11">
        <v>1.02</v>
      </c>
      <c r="I1208" s="12" cm="1">
        <f t="array" ref="I1208">INDEX(Debt[],MATCH(Debt[[#This Row],[Base Year]]&amp;Debt[[#This Row],[DistrictNumber]],Debt[[Fiscal Year]:[Fiscal Year]]&amp;Debt[[DistrictNumber]:[DistrictNumber]],0),9)*$H1208</f>
        <v>1183686.565846025</v>
      </c>
      <c r="J1208" s="15">
        <f>IF(Debt[[#This Row],[Unadjusted Maximum Revenue]]/(Debt[[#This Row],[Proposed Taxable Valuation]]/1000)&gt;Debt[[#This Row],[Max Debt RATE]],Debt[[#This Row],[Max Debt RATE]],Debt[[#This Row],[Unadjusted Maximum Revenue]]/(Debt[[#This Row],[Proposed Taxable Valuation]]/1000))</f>
        <v>1.8864224872700699</v>
      </c>
      <c r="K1208" s="26">
        <f>ROUND(Debt[[#This Row],[Proposed Taxable Valuation]]/1000*Debt[[#This Row],[Adjusted Rate]],0)</f>
        <v>1183687</v>
      </c>
      <c r="L1208" s="19">
        <f t="shared" si="104"/>
        <v>-510501.10915846541</v>
      </c>
      <c r="M1208" s="17">
        <f t="shared" si="107"/>
        <v>-0.81357751272993029</v>
      </c>
      <c r="N1208">
        <v>456806317.03007829</v>
      </c>
      <c r="O1208">
        <f>INDEX($R$3:$T$335,MATCH(Debt[[#This Row],[DistrictNumber]],$R$3:$R$335,0),3)</f>
        <v>2.7</v>
      </c>
      <c r="P1208" s="9">
        <f t="shared" si="105"/>
        <v>1233377.0559812114</v>
      </c>
    </row>
    <row r="1209" spans="1:16" x14ac:dyDescent="0.35">
      <c r="A1209" s="13">
        <v>2029</v>
      </c>
      <c r="B1209" s="13">
        <f t="shared" si="103"/>
        <v>2028</v>
      </c>
      <c r="C1209" t="s">
        <v>456</v>
      </c>
      <c r="D1209" t="s">
        <v>457</v>
      </c>
      <c r="E1209" s="25">
        <v>432439644.46953189</v>
      </c>
      <c r="F1209" s="13">
        <f>INDEX($R$3:$T$335,MATCH(Debt[[#This Row],[DistrictNumber]],$R$3:$R$335,0),3)</f>
        <v>1.57582</v>
      </c>
      <c r="G1209" s="9">
        <f t="shared" si="106"/>
        <v>681447.04054797778</v>
      </c>
      <c r="H1209" s="11">
        <v>1.02</v>
      </c>
      <c r="I1209" s="12" cm="1">
        <f t="array" ref="I1209">INDEX(Debt[],MATCH(Debt[[#This Row],[Base Year]]&amp;Debt[[#This Row],[DistrictNumber]],Debt[[Fiscal Year]:[Fiscal Year]]&amp;Debt[[DistrictNumber]:[DistrictNumber]],0),9)*$H1209</f>
        <v>602804.15943498106</v>
      </c>
      <c r="J1209" s="15">
        <f>IF(Debt[[#This Row],[Unadjusted Maximum Revenue]]/(Debt[[#This Row],[Proposed Taxable Valuation]]/1000)&gt;Debt[[#This Row],[Max Debt RATE]],Debt[[#This Row],[Max Debt RATE]],Debt[[#This Row],[Unadjusted Maximum Revenue]]/(Debt[[#This Row],[Proposed Taxable Valuation]]/1000))</f>
        <v>1.3939613704345566</v>
      </c>
      <c r="K1209" s="26">
        <f>ROUND(Debt[[#This Row],[Proposed Taxable Valuation]]/1000*Debt[[#This Row],[Adjusted Rate]],0)</f>
        <v>602804</v>
      </c>
      <c r="L1209" s="19">
        <f t="shared" si="104"/>
        <v>-78642.881112996722</v>
      </c>
      <c r="M1209" s="17">
        <f t="shared" si="107"/>
        <v>-0.18185862956544341</v>
      </c>
      <c r="N1209">
        <v>370901883.12236303</v>
      </c>
      <c r="O1209">
        <f>INDEX($R$3:$T$335,MATCH(Debt[[#This Row],[DistrictNumber]],$R$3:$R$335,0),3)</f>
        <v>1.57582</v>
      </c>
      <c r="P1209" s="9">
        <f t="shared" si="105"/>
        <v>584474.60546188208</v>
      </c>
    </row>
    <row r="1210" spans="1:16" x14ac:dyDescent="0.35">
      <c r="A1210" s="13">
        <v>2029</v>
      </c>
      <c r="B1210" s="13">
        <f t="shared" si="103"/>
        <v>2028</v>
      </c>
      <c r="C1210" t="s">
        <v>458</v>
      </c>
      <c r="D1210" t="s">
        <v>459</v>
      </c>
      <c r="E1210" s="25">
        <v>2050859836.1701341</v>
      </c>
      <c r="F1210" s="13">
        <f>INDEX($R$3:$T$335,MATCH(Debt[[#This Row],[DistrictNumber]],$R$3:$R$335,0),3)</f>
        <v>3.6</v>
      </c>
      <c r="G1210" s="9">
        <f t="shared" si="106"/>
        <v>7383095.4102124833</v>
      </c>
      <c r="H1210" s="11">
        <v>1.02</v>
      </c>
      <c r="I1210" s="12" cm="1">
        <f t="array" ref="I1210">INDEX(Debt[],MATCH(Debt[[#This Row],[Base Year]]&amp;Debt[[#This Row],[DistrictNumber]],Debt[[Fiscal Year]:[Fiscal Year]]&amp;Debt[[DistrictNumber]:[DistrictNumber]],0),9)*$H1210</f>
        <v>4678106.0165776229</v>
      </c>
      <c r="J1210" s="15">
        <f>IF(Debt[[#This Row],[Unadjusted Maximum Revenue]]/(Debt[[#This Row],[Proposed Taxable Valuation]]/1000)&gt;Debt[[#This Row],[Max Debt RATE]],Debt[[#This Row],[Max Debt RATE]],Debt[[#This Row],[Unadjusted Maximum Revenue]]/(Debt[[#This Row],[Proposed Taxable Valuation]]/1000))</f>
        <v>2.2810461905157418</v>
      </c>
      <c r="K1210" s="26">
        <f>ROUND(Debt[[#This Row],[Proposed Taxable Valuation]]/1000*Debt[[#This Row],[Adjusted Rate]],0)</f>
        <v>4678106</v>
      </c>
      <c r="L1210" s="19">
        <f t="shared" si="104"/>
        <v>-2704989.3936348604</v>
      </c>
      <c r="M1210" s="17">
        <f t="shared" si="107"/>
        <v>-1.3189538094842583</v>
      </c>
      <c r="N1210">
        <v>1403676470.8249002</v>
      </c>
      <c r="O1210">
        <f>INDEX($R$3:$T$335,MATCH(Debt[[#This Row],[DistrictNumber]],$R$3:$R$335,0),3)</f>
        <v>3.6</v>
      </c>
      <c r="P1210" s="9">
        <f t="shared" si="105"/>
        <v>5053235.2949696407</v>
      </c>
    </row>
    <row r="1211" spans="1:16" x14ac:dyDescent="0.35">
      <c r="A1211" s="13">
        <v>2029</v>
      </c>
      <c r="B1211" s="13">
        <f t="shared" si="103"/>
        <v>2028</v>
      </c>
      <c r="C1211" t="s">
        <v>460</v>
      </c>
      <c r="D1211" t="s">
        <v>461</v>
      </c>
      <c r="E1211" s="25">
        <v>766403191.73724294</v>
      </c>
      <c r="F1211" s="13">
        <f>INDEX($R$3:$T$335,MATCH(Debt[[#This Row],[DistrictNumber]],$R$3:$R$335,0),3)</f>
        <v>4.0457999999999998</v>
      </c>
      <c r="G1211" s="9">
        <f t="shared" si="106"/>
        <v>3100714.0331305377</v>
      </c>
      <c r="H1211" s="11">
        <v>1.02</v>
      </c>
      <c r="I1211" s="12" cm="1">
        <f t="array" ref="I1211">INDEX(Debt[],MATCH(Debt[[#This Row],[Base Year]]&amp;Debt[[#This Row],[DistrictNumber]],Debt[[Fiscal Year]:[Fiscal Year]]&amp;Debt[[DistrictNumber]:[DistrictNumber]],0),9)*$H1211</f>
        <v>1994660.9583907323</v>
      </c>
      <c r="J1211" s="15">
        <f>IF(Debt[[#This Row],[Unadjusted Maximum Revenue]]/(Debt[[#This Row],[Proposed Taxable Valuation]]/1000)&gt;Debt[[#This Row],[Max Debt RATE]],Debt[[#This Row],[Max Debt RATE]],Debt[[#This Row],[Unadjusted Maximum Revenue]]/(Debt[[#This Row],[Proposed Taxable Valuation]]/1000))</f>
        <v>2.6026261110282416</v>
      </c>
      <c r="K1211" s="26">
        <f>ROUND(Debt[[#This Row],[Proposed Taxable Valuation]]/1000*Debt[[#This Row],[Adjusted Rate]],0)</f>
        <v>1994661</v>
      </c>
      <c r="L1211" s="19">
        <f t="shared" si="104"/>
        <v>-1106053.0747398054</v>
      </c>
      <c r="M1211" s="17">
        <f t="shared" si="107"/>
        <v>-1.4431738889717582</v>
      </c>
      <c r="N1211">
        <v>555328659.69448245</v>
      </c>
      <c r="O1211">
        <f>INDEX($R$3:$T$335,MATCH(Debt[[#This Row],[DistrictNumber]],$R$3:$R$335,0),3)</f>
        <v>4.0457999999999998</v>
      </c>
      <c r="P1211" s="9">
        <f t="shared" si="105"/>
        <v>2246748.691391937</v>
      </c>
    </row>
    <row r="1212" spans="1:16" x14ac:dyDescent="0.35">
      <c r="A1212" s="13">
        <v>2029</v>
      </c>
      <c r="B1212" s="13">
        <f t="shared" si="103"/>
        <v>2028</v>
      </c>
      <c r="C1212" t="s">
        <v>462</v>
      </c>
      <c r="D1212" t="s">
        <v>463</v>
      </c>
      <c r="E1212" s="25">
        <v>4288725406.7795992</v>
      </c>
      <c r="F1212" s="13">
        <f>INDEX($R$3:$T$335,MATCH(Debt[[#This Row],[DistrictNumber]],$R$3:$R$335,0),3)</f>
        <v>0</v>
      </c>
      <c r="G1212" s="9">
        <f t="shared" si="106"/>
        <v>0</v>
      </c>
      <c r="H1212" s="11">
        <v>1.02</v>
      </c>
      <c r="I1212" s="12" cm="1">
        <f t="array" ref="I1212">INDEX(Debt[],MATCH(Debt[[#This Row],[Base Year]]&amp;Debt[[#This Row],[DistrictNumber]],Debt[[Fiscal Year]:[Fiscal Year]]&amp;Debt[[DistrictNumber]:[DistrictNumber]],0),9)*$H1212</f>
        <v>0</v>
      </c>
      <c r="J1212" s="15">
        <f>IF(Debt[[#This Row],[Unadjusted Maximum Revenue]]/(Debt[[#This Row],[Proposed Taxable Valuation]]/1000)&gt;Debt[[#This Row],[Max Debt RATE]],Debt[[#This Row],[Max Debt RATE]],Debt[[#This Row],[Unadjusted Maximum Revenue]]/(Debt[[#This Row],[Proposed Taxable Valuation]]/1000))</f>
        <v>0</v>
      </c>
      <c r="K1212" s="26">
        <f>ROUND(Debt[[#This Row],[Proposed Taxable Valuation]]/1000*Debt[[#This Row],[Adjusted Rate]],0)</f>
        <v>0</v>
      </c>
      <c r="L1212" s="19">
        <f t="shared" si="104"/>
        <v>0</v>
      </c>
      <c r="M1212" s="17">
        <f t="shared" si="107"/>
        <v>0</v>
      </c>
      <c r="N1212">
        <v>2787134383.4210815</v>
      </c>
      <c r="O1212">
        <f>INDEX($R$3:$T$335,MATCH(Debt[[#This Row],[DistrictNumber]],$R$3:$R$335,0),3)</f>
        <v>0</v>
      </c>
      <c r="P1212" s="9">
        <f t="shared" si="105"/>
        <v>0</v>
      </c>
    </row>
    <row r="1213" spans="1:16" x14ac:dyDescent="0.35">
      <c r="A1213" s="13">
        <v>2029</v>
      </c>
      <c r="B1213" s="13">
        <f t="shared" si="103"/>
        <v>2028</v>
      </c>
      <c r="C1213" t="s">
        <v>464</v>
      </c>
      <c r="D1213" t="s">
        <v>465</v>
      </c>
      <c r="E1213" s="25">
        <v>378467147.25977665</v>
      </c>
      <c r="F1213" s="13">
        <f>INDEX($R$3:$T$335,MATCH(Debt[[#This Row],[DistrictNumber]],$R$3:$R$335,0),3)</f>
        <v>1.9267700000000001</v>
      </c>
      <c r="G1213" s="9">
        <f t="shared" si="106"/>
        <v>729219.14532571984</v>
      </c>
      <c r="H1213" s="11">
        <v>1.02</v>
      </c>
      <c r="I1213" s="12" cm="1">
        <f t="array" ref="I1213">INDEX(Debt[],MATCH(Debt[[#This Row],[Base Year]]&amp;Debt[[#This Row],[DistrictNumber]],Debt[[Fiscal Year]:[Fiscal Year]]&amp;Debt[[DistrictNumber]:[DistrictNumber]],0),9)*$H1213</f>
        <v>470826.47684097767</v>
      </c>
      <c r="J1213" s="15">
        <f>IF(Debt[[#This Row],[Unadjusted Maximum Revenue]]/(Debt[[#This Row],[Proposed Taxable Valuation]]/1000)&gt;Debt[[#This Row],[Max Debt RATE]],Debt[[#This Row],[Max Debt RATE]],Debt[[#This Row],[Unadjusted Maximum Revenue]]/(Debt[[#This Row],[Proposed Taxable Valuation]]/1000))</f>
        <v>1.2440352623732658</v>
      </c>
      <c r="K1213" s="26">
        <f>ROUND(Debt[[#This Row],[Proposed Taxable Valuation]]/1000*Debt[[#This Row],[Adjusted Rate]],0)</f>
        <v>470826</v>
      </c>
      <c r="L1213" s="19">
        <f t="shared" si="104"/>
        <v>-258392.66848474217</v>
      </c>
      <c r="M1213" s="17">
        <f t="shared" si="107"/>
        <v>-0.68273473762673431</v>
      </c>
      <c r="N1213">
        <v>270950844.246957</v>
      </c>
      <c r="O1213">
        <f>INDEX($R$3:$T$335,MATCH(Debt[[#This Row],[DistrictNumber]],$R$3:$R$335,0),3)</f>
        <v>1.9267700000000001</v>
      </c>
      <c r="P1213" s="9">
        <f t="shared" si="105"/>
        <v>522059.95816970931</v>
      </c>
    </row>
    <row r="1214" spans="1:16" x14ac:dyDescent="0.35">
      <c r="A1214" s="13">
        <v>2029</v>
      </c>
      <c r="B1214" s="13">
        <f t="shared" si="103"/>
        <v>2028</v>
      </c>
      <c r="C1214" t="s">
        <v>466</v>
      </c>
      <c r="D1214" t="s">
        <v>467</v>
      </c>
      <c r="E1214" s="25">
        <v>898285115.76653659</v>
      </c>
      <c r="F1214" s="13">
        <f>INDEX($R$3:$T$335,MATCH(Debt[[#This Row],[DistrictNumber]],$R$3:$R$335,0),3)</f>
        <v>0</v>
      </c>
      <c r="G1214" s="9">
        <f t="shared" si="106"/>
        <v>0</v>
      </c>
      <c r="H1214" s="11">
        <v>1.02</v>
      </c>
      <c r="I1214" s="12" cm="1">
        <f t="array" ref="I1214">INDEX(Debt[],MATCH(Debt[[#This Row],[Base Year]]&amp;Debt[[#This Row],[DistrictNumber]],Debt[[Fiscal Year]:[Fiscal Year]]&amp;Debt[[DistrictNumber]:[DistrictNumber]],0),9)*$H1214</f>
        <v>0</v>
      </c>
      <c r="J1214" s="15">
        <f>IF(Debt[[#This Row],[Unadjusted Maximum Revenue]]/(Debt[[#This Row],[Proposed Taxable Valuation]]/1000)&gt;Debt[[#This Row],[Max Debt RATE]],Debt[[#This Row],[Max Debt RATE]],Debt[[#This Row],[Unadjusted Maximum Revenue]]/(Debt[[#This Row],[Proposed Taxable Valuation]]/1000))</f>
        <v>0</v>
      </c>
      <c r="K1214" s="26">
        <f>ROUND(Debt[[#This Row],[Proposed Taxable Valuation]]/1000*Debt[[#This Row],[Adjusted Rate]],0)</f>
        <v>0</v>
      </c>
      <c r="L1214" s="19">
        <f t="shared" si="104"/>
        <v>0</v>
      </c>
      <c r="M1214" s="17">
        <f t="shared" si="107"/>
        <v>0</v>
      </c>
      <c r="N1214">
        <v>781597382.90605593</v>
      </c>
      <c r="O1214">
        <f>INDEX($R$3:$T$335,MATCH(Debt[[#This Row],[DistrictNumber]],$R$3:$R$335,0),3)</f>
        <v>0</v>
      </c>
      <c r="P1214" s="9">
        <f t="shared" si="105"/>
        <v>0</v>
      </c>
    </row>
    <row r="1215" spans="1:16" x14ac:dyDescent="0.35">
      <c r="A1215" s="13">
        <v>2029</v>
      </c>
      <c r="B1215" s="13">
        <f t="shared" si="103"/>
        <v>2028</v>
      </c>
      <c r="C1215" t="s">
        <v>468</v>
      </c>
      <c r="D1215" t="s">
        <v>469</v>
      </c>
      <c r="E1215" s="25">
        <v>286141088.274468</v>
      </c>
      <c r="F1215" s="13">
        <f>INDEX($R$3:$T$335,MATCH(Debt[[#This Row],[DistrictNumber]],$R$3:$R$335,0),3)</f>
        <v>0</v>
      </c>
      <c r="G1215" s="9">
        <f t="shared" si="106"/>
        <v>0</v>
      </c>
      <c r="H1215" s="11">
        <v>1.02</v>
      </c>
      <c r="I1215" s="12" cm="1">
        <f t="array" ref="I1215">INDEX(Debt[],MATCH(Debt[[#This Row],[Base Year]]&amp;Debt[[#This Row],[DistrictNumber]],Debt[[Fiscal Year]:[Fiscal Year]]&amp;Debt[[DistrictNumber]:[DistrictNumber]],0),9)*$H1215</f>
        <v>0</v>
      </c>
      <c r="J1215" s="15">
        <f>IF(Debt[[#This Row],[Unadjusted Maximum Revenue]]/(Debt[[#This Row],[Proposed Taxable Valuation]]/1000)&gt;Debt[[#This Row],[Max Debt RATE]],Debt[[#This Row],[Max Debt RATE]],Debt[[#This Row],[Unadjusted Maximum Revenue]]/(Debt[[#This Row],[Proposed Taxable Valuation]]/1000))</f>
        <v>0</v>
      </c>
      <c r="K1215" s="26">
        <f>ROUND(Debt[[#This Row],[Proposed Taxable Valuation]]/1000*Debt[[#This Row],[Adjusted Rate]],0)</f>
        <v>0</v>
      </c>
      <c r="L1215" s="19">
        <f t="shared" si="104"/>
        <v>0</v>
      </c>
      <c r="M1215" s="17">
        <f t="shared" si="107"/>
        <v>0</v>
      </c>
      <c r="N1215">
        <v>229244471.15410429</v>
      </c>
      <c r="O1215">
        <f>INDEX($R$3:$T$335,MATCH(Debt[[#This Row],[DistrictNumber]],$R$3:$R$335,0),3)</f>
        <v>0</v>
      </c>
      <c r="P1215" s="9">
        <f t="shared" si="105"/>
        <v>0</v>
      </c>
    </row>
    <row r="1216" spans="1:16" x14ac:dyDescent="0.35">
      <c r="A1216" s="13">
        <v>2029</v>
      </c>
      <c r="B1216" s="13">
        <f t="shared" si="103"/>
        <v>2028</v>
      </c>
      <c r="C1216" t="s">
        <v>470</v>
      </c>
      <c r="D1216" t="s">
        <v>471</v>
      </c>
      <c r="E1216" s="25">
        <v>623347104.56689143</v>
      </c>
      <c r="F1216" s="13">
        <f>INDEX($R$3:$T$335,MATCH(Debt[[#This Row],[DistrictNumber]],$R$3:$R$335,0),3)</f>
        <v>4.05</v>
      </c>
      <c r="G1216" s="9">
        <f t="shared" si="106"/>
        <v>2524555.7734959102</v>
      </c>
      <c r="H1216" s="11">
        <v>1.02</v>
      </c>
      <c r="I1216" s="12" cm="1">
        <f t="array" ref="I1216">INDEX(Debt[],MATCH(Debt[[#This Row],[Base Year]]&amp;Debt[[#This Row],[DistrictNumber]],Debt[[Fiscal Year]:[Fiscal Year]]&amp;Debt[[DistrictNumber]:[DistrictNumber]],0),9)*$H1216</f>
        <v>2034601.1895935631</v>
      </c>
      <c r="J1216" s="15">
        <f>IF(Debt[[#This Row],[Unadjusted Maximum Revenue]]/(Debt[[#This Row],[Proposed Taxable Valuation]]/1000)&gt;Debt[[#This Row],[Max Debt RATE]],Debt[[#This Row],[Max Debt RATE]],Debt[[#This Row],[Unadjusted Maximum Revenue]]/(Debt[[#This Row],[Proposed Taxable Valuation]]/1000))</f>
        <v>3.2639939685084873</v>
      </c>
      <c r="K1216" s="26">
        <f>ROUND(Debt[[#This Row],[Proposed Taxable Valuation]]/1000*Debt[[#This Row],[Adjusted Rate]],0)</f>
        <v>2034601</v>
      </c>
      <c r="L1216" s="19">
        <f t="shared" si="104"/>
        <v>-489954.58390234713</v>
      </c>
      <c r="M1216" s="17">
        <f t="shared" si="107"/>
        <v>-0.78600603149151249</v>
      </c>
      <c r="N1216">
        <v>490326936.73120236</v>
      </c>
      <c r="O1216">
        <f>INDEX($R$3:$T$335,MATCH(Debt[[#This Row],[DistrictNumber]],$R$3:$R$335,0),3)</f>
        <v>4.05</v>
      </c>
      <c r="P1216" s="9">
        <f t="shared" si="105"/>
        <v>1985824.0937613694</v>
      </c>
    </row>
    <row r="1217" spans="1:16" x14ac:dyDescent="0.35">
      <c r="A1217" s="13">
        <v>2029</v>
      </c>
      <c r="B1217" s="13">
        <f t="shared" si="103"/>
        <v>2028</v>
      </c>
      <c r="C1217" t="s">
        <v>472</v>
      </c>
      <c r="D1217" t="s">
        <v>473</v>
      </c>
      <c r="E1217" s="25">
        <v>533019199.19065112</v>
      </c>
      <c r="F1217" s="13">
        <f>INDEX($R$3:$T$335,MATCH(Debt[[#This Row],[DistrictNumber]],$R$3:$R$335,0),3)</f>
        <v>0</v>
      </c>
      <c r="G1217" s="9">
        <f t="shared" si="106"/>
        <v>0</v>
      </c>
      <c r="H1217" s="11">
        <v>1.02</v>
      </c>
      <c r="I1217" s="12" cm="1">
        <f t="array" ref="I1217">INDEX(Debt[],MATCH(Debt[[#This Row],[Base Year]]&amp;Debt[[#This Row],[DistrictNumber]],Debt[[Fiscal Year]:[Fiscal Year]]&amp;Debt[[DistrictNumber]:[DistrictNumber]],0),9)*$H1217</f>
        <v>0</v>
      </c>
      <c r="J1217" s="15">
        <f>IF(Debt[[#This Row],[Unadjusted Maximum Revenue]]/(Debt[[#This Row],[Proposed Taxable Valuation]]/1000)&gt;Debt[[#This Row],[Max Debt RATE]],Debt[[#This Row],[Max Debt RATE]],Debt[[#This Row],[Unadjusted Maximum Revenue]]/(Debt[[#This Row],[Proposed Taxable Valuation]]/1000))</f>
        <v>0</v>
      </c>
      <c r="K1217" s="26">
        <f>ROUND(Debt[[#This Row],[Proposed Taxable Valuation]]/1000*Debt[[#This Row],[Adjusted Rate]],0)</f>
        <v>0</v>
      </c>
      <c r="L1217" s="19">
        <f t="shared" si="104"/>
        <v>0</v>
      </c>
      <c r="M1217" s="17">
        <f t="shared" si="107"/>
        <v>0</v>
      </c>
      <c r="N1217">
        <v>431086895.93544966</v>
      </c>
      <c r="O1217">
        <f>INDEX($R$3:$T$335,MATCH(Debt[[#This Row],[DistrictNumber]],$R$3:$R$335,0),3)</f>
        <v>0</v>
      </c>
      <c r="P1217" s="9">
        <f t="shared" si="105"/>
        <v>0</v>
      </c>
    </row>
    <row r="1218" spans="1:16" x14ac:dyDescent="0.35">
      <c r="A1218" s="13">
        <v>2029</v>
      </c>
      <c r="B1218" s="13">
        <f t="shared" si="103"/>
        <v>2028</v>
      </c>
      <c r="C1218" t="s">
        <v>474</v>
      </c>
      <c r="D1218" t="s">
        <v>475</v>
      </c>
      <c r="E1218" s="25">
        <v>585543766.68157935</v>
      </c>
      <c r="F1218" s="13">
        <f>INDEX($R$3:$T$335,MATCH(Debt[[#This Row],[DistrictNumber]],$R$3:$R$335,0),3)</f>
        <v>0</v>
      </c>
      <c r="G1218" s="9">
        <f t="shared" si="106"/>
        <v>0</v>
      </c>
      <c r="H1218" s="11">
        <v>1.02</v>
      </c>
      <c r="I1218" s="12" cm="1">
        <f t="array" ref="I1218">INDEX(Debt[],MATCH(Debt[[#This Row],[Base Year]]&amp;Debt[[#This Row],[DistrictNumber]],Debt[[Fiscal Year]:[Fiscal Year]]&amp;Debt[[DistrictNumber]:[DistrictNumber]],0),9)*$H1218</f>
        <v>0</v>
      </c>
      <c r="J1218" s="15">
        <f>IF(Debt[[#This Row],[Unadjusted Maximum Revenue]]/(Debt[[#This Row],[Proposed Taxable Valuation]]/1000)&gt;Debt[[#This Row],[Max Debt RATE]],Debt[[#This Row],[Max Debt RATE]],Debt[[#This Row],[Unadjusted Maximum Revenue]]/(Debt[[#This Row],[Proposed Taxable Valuation]]/1000))</f>
        <v>0</v>
      </c>
      <c r="K1218" s="26">
        <f>ROUND(Debt[[#This Row],[Proposed Taxable Valuation]]/1000*Debt[[#This Row],[Adjusted Rate]],0)</f>
        <v>0</v>
      </c>
      <c r="L1218" s="19">
        <f t="shared" si="104"/>
        <v>0</v>
      </c>
      <c r="M1218" s="17">
        <f t="shared" si="107"/>
        <v>0</v>
      </c>
      <c r="N1218">
        <v>509999634.94495237</v>
      </c>
      <c r="O1218">
        <f>INDEX($R$3:$T$335,MATCH(Debt[[#This Row],[DistrictNumber]],$R$3:$R$335,0),3)</f>
        <v>0</v>
      </c>
      <c r="P1218" s="9">
        <f t="shared" si="105"/>
        <v>0</v>
      </c>
    </row>
    <row r="1219" spans="1:16" x14ac:dyDescent="0.35">
      <c r="A1219" s="13">
        <v>2029</v>
      </c>
      <c r="B1219" s="13">
        <f t="shared" si="103"/>
        <v>2028</v>
      </c>
      <c r="C1219" t="s">
        <v>476</v>
      </c>
      <c r="D1219" t="s">
        <v>477</v>
      </c>
      <c r="E1219" s="25">
        <v>342119010.81080455</v>
      </c>
      <c r="F1219" s="13">
        <f>INDEX($R$3:$T$335,MATCH(Debt[[#This Row],[DistrictNumber]],$R$3:$R$335,0),3)</f>
        <v>0</v>
      </c>
      <c r="G1219" s="9">
        <f t="shared" si="106"/>
        <v>0</v>
      </c>
      <c r="H1219" s="11">
        <v>1.02</v>
      </c>
      <c r="I1219" s="12" cm="1">
        <f t="array" ref="I1219">INDEX(Debt[],MATCH(Debt[[#This Row],[Base Year]]&amp;Debt[[#This Row],[DistrictNumber]],Debt[[Fiscal Year]:[Fiscal Year]]&amp;Debt[[DistrictNumber]:[DistrictNumber]],0),9)*$H1219</f>
        <v>0</v>
      </c>
      <c r="J1219" s="15">
        <f>IF(Debt[[#This Row],[Unadjusted Maximum Revenue]]/(Debt[[#This Row],[Proposed Taxable Valuation]]/1000)&gt;Debt[[#This Row],[Max Debt RATE]],Debt[[#This Row],[Max Debt RATE]],Debt[[#This Row],[Unadjusted Maximum Revenue]]/(Debt[[#This Row],[Proposed Taxable Valuation]]/1000))</f>
        <v>0</v>
      </c>
      <c r="K1219" s="26">
        <f>ROUND(Debt[[#This Row],[Proposed Taxable Valuation]]/1000*Debt[[#This Row],[Adjusted Rate]],0)</f>
        <v>0</v>
      </c>
      <c r="L1219" s="19">
        <f t="shared" si="104"/>
        <v>0</v>
      </c>
      <c r="M1219" s="17">
        <f t="shared" si="107"/>
        <v>0</v>
      </c>
      <c r="N1219">
        <v>293966197.1808306</v>
      </c>
      <c r="O1219">
        <f>INDEX($R$3:$T$335,MATCH(Debt[[#This Row],[DistrictNumber]],$R$3:$R$335,0),3)</f>
        <v>0</v>
      </c>
      <c r="P1219" s="9">
        <f t="shared" si="105"/>
        <v>0</v>
      </c>
    </row>
    <row r="1220" spans="1:16" x14ac:dyDescent="0.35">
      <c r="A1220" s="13">
        <v>2029</v>
      </c>
      <c r="B1220" s="13">
        <f t="shared" si="103"/>
        <v>2028</v>
      </c>
      <c r="C1220" t="s">
        <v>478</v>
      </c>
      <c r="D1220" t="s">
        <v>479</v>
      </c>
      <c r="E1220" s="25">
        <v>568183351.98222017</v>
      </c>
      <c r="F1220" s="13">
        <f>INDEX($R$3:$T$335,MATCH(Debt[[#This Row],[DistrictNumber]],$R$3:$R$335,0),3)</f>
        <v>2.6988799999999999</v>
      </c>
      <c r="G1220" s="9">
        <f t="shared" si="106"/>
        <v>1533458.6849977744</v>
      </c>
      <c r="H1220" s="11">
        <v>1.02</v>
      </c>
      <c r="I1220" s="12" cm="1">
        <f t="array" ref="I1220">INDEX(Debt[],MATCH(Debt[[#This Row],[Base Year]]&amp;Debt[[#This Row],[DistrictNumber]],Debt[[Fiscal Year]:[Fiscal Year]]&amp;Debt[[DistrictNumber]:[DistrictNumber]],0),9)*$H1220</f>
        <v>1309181.9182743251</v>
      </c>
      <c r="J1220" s="15">
        <f>IF(Debt[[#This Row],[Unadjusted Maximum Revenue]]/(Debt[[#This Row],[Proposed Taxable Valuation]]/1000)&gt;Debt[[#This Row],[Max Debt RATE]],Debt[[#This Row],[Max Debt RATE]],Debt[[#This Row],[Unadjusted Maximum Revenue]]/(Debt[[#This Row],[Proposed Taxable Valuation]]/1000))</f>
        <v>2.3041539561252273</v>
      </c>
      <c r="K1220" s="26">
        <f>ROUND(Debt[[#This Row],[Proposed Taxable Valuation]]/1000*Debt[[#This Row],[Adjusted Rate]],0)</f>
        <v>1309182</v>
      </c>
      <c r="L1220" s="19">
        <f t="shared" si="104"/>
        <v>-224276.76672344934</v>
      </c>
      <c r="M1220" s="17">
        <f t="shared" si="107"/>
        <v>-0.39472604387477261</v>
      </c>
      <c r="N1220">
        <v>464090752.92940593</v>
      </c>
      <c r="O1220">
        <f>INDEX($R$3:$T$335,MATCH(Debt[[#This Row],[DistrictNumber]],$R$3:$R$335,0),3)</f>
        <v>2.6988799999999999</v>
      </c>
      <c r="P1220" s="9">
        <f t="shared" si="105"/>
        <v>1252525.2512661151</v>
      </c>
    </row>
    <row r="1221" spans="1:16" x14ac:dyDescent="0.35">
      <c r="A1221" s="13">
        <v>2029</v>
      </c>
      <c r="B1221" s="13">
        <f t="shared" ref="B1221:B1284" si="108">A1221-1</f>
        <v>2028</v>
      </c>
      <c r="C1221" t="s">
        <v>480</v>
      </c>
      <c r="D1221" t="s">
        <v>481</v>
      </c>
      <c r="E1221" s="25">
        <v>678740118.64651585</v>
      </c>
      <c r="F1221" s="13">
        <f>INDEX($R$3:$T$335,MATCH(Debt[[#This Row],[DistrictNumber]],$R$3:$R$335,0),3)</f>
        <v>4.05</v>
      </c>
      <c r="G1221" s="9">
        <f t="shared" si="106"/>
        <v>2748897.480518389</v>
      </c>
      <c r="H1221" s="11">
        <v>1.02</v>
      </c>
      <c r="I1221" s="12" cm="1">
        <f t="array" ref="I1221">INDEX(Debt[],MATCH(Debt[[#This Row],[Base Year]]&amp;Debt[[#This Row],[DistrictNumber]],Debt[[Fiscal Year]:[Fiscal Year]]&amp;Debt[[DistrictNumber]:[DistrictNumber]],0),9)*$H1221</f>
        <v>1909259.0071791192</v>
      </c>
      <c r="J1221" s="15">
        <f>IF(Debt[[#This Row],[Unadjusted Maximum Revenue]]/(Debt[[#This Row],[Proposed Taxable Valuation]]/1000)&gt;Debt[[#This Row],[Max Debt RATE]],Debt[[#This Row],[Max Debt RATE]],Debt[[#This Row],[Unadjusted Maximum Revenue]]/(Debt[[#This Row],[Proposed Taxable Valuation]]/1000))</f>
        <v>2.8129455659500375</v>
      </c>
      <c r="K1221" s="26">
        <f>ROUND(Debt[[#This Row],[Proposed Taxable Valuation]]/1000*Debt[[#This Row],[Adjusted Rate]],0)</f>
        <v>1909259</v>
      </c>
      <c r="L1221" s="19">
        <f t="shared" ref="L1221:L1284" si="109">I1221-G1221</f>
        <v>-839638.47333926987</v>
      </c>
      <c r="M1221" s="17">
        <f t="shared" si="107"/>
        <v>-1.2370544340499623</v>
      </c>
      <c r="N1221">
        <v>511899395.24985886</v>
      </c>
      <c r="O1221">
        <f>INDEX($R$3:$T$335,MATCH(Debt[[#This Row],[DistrictNumber]],$R$3:$R$335,0),3)</f>
        <v>4.05</v>
      </c>
      <c r="P1221" s="9">
        <f t="shared" ref="P1221:P1284" si="110">N1221/1000*O1221</f>
        <v>2073192.5507619283</v>
      </c>
    </row>
    <row r="1222" spans="1:16" x14ac:dyDescent="0.35">
      <c r="A1222" s="13">
        <v>2029</v>
      </c>
      <c r="B1222" s="13">
        <f t="shared" si="108"/>
        <v>2028</v>
      </c>
      <c r="C1222" t="s">
        <v>482</v>
      </c>
      <c r="D1222" t="s">
        <v>483</v>
      </c>
      <c r="E1222" s="25">
        <v>742739743.33118045</v>
      </c>
      <c r="F1222" s="13">
        <f>INDEX($R$3:$T$335,MATCH(Debt[[#This Row],[DistrictNumber]],$R$3:$R$335,0),3)</f>
        <v>2.4595799999999999</v>
      </c>
      <c r="G1222" s="9">
        <f t="shared" si="106"/>
        <v>1826827.8179025047</v>
      </c>
      <c r="H1222" s="11">
        <v>1.02</v>
      </c>
      <c r="I1222" s="12" cm="1">
        <f t="array" ref="I1222">INDEX(Debt[],MATCH(Debt[[#This Row],[Base Year]]&amp;Debt[[#This Row],[DistrictNumber]],Debt[[Fiscal Year]:[Fiscal Year]]&amp;Debt[[DistrictNumber]:[DistrictNumber]],0),9)*$H1222</f>
        <v>1238248.4152750249</v>
      </c>
      <c r="J1222" s="15">
        <f>IF(Debt[[#This Row],[Unadjusted Maximum Revenue]]/(Debt[[#This Row],[Proposed Taxable Valuation]]/1000)&gt;Debt[[#This Row],[Max Debt RATE]],Debt[[#This Row],[Max Debt RATE]],Debt[[#This Row],[Unadjusted Maximum Revenue]]/(Debt[[#This Row],[Proposed Taxable Valuation]]/1000))</f>
        <v>1.6671363373144583</v>
      </c>
      <c r="K1222" s="26">
        <f>ROUND(Debt[[#This Row],[Proposed Taxable Valuation]]/1000*Debt[[#This Row],[Adjusted Rate]],0)</f>
        <v>1238248</v>
      </c>
      <c r="L1222" s="19">
        <f t="shared" si="109"/>
        <v>-588579.40262747975</v>
      </c>
      <c r="M1222" s="17">
        <f t="shared" si="107"/>
        <v>-0.79244366268554156</v>
      </c>
      <c r="N1222">
        <v>537093667.45114088</v>
      </c>
      <c r="O1222">
        <f>INDEX($R$3:$T$335,MATCH(Debt[[#This Row],[DistrictNumber]],$R$3:$R$335,0),3)</f>
        <v>2.4595799999999999</v>
      </c>
      <c r="P1222" s="9">
        <f t="shared" si="110"/>
        <v>1321024.8425894771</v>
      </c>
    </row>
    <row r="1223" spans="1:16" x14ac:dyDescent="0.35">
      <c r="A1223" s="13">
        <v>2029</v>
      </c>
      <c r="B1223" s="13">
        <f t="shared" si="108"/>
        <v>2028</v>
      </c>
      <c r="C1223" t="s">
        <v>484</v>
      </c>
      <c r="D1223" t="s">
        <v>485</v>
      </c>
      <c r="E1223" s="25">
        <v>344088754.28845531</v>
      </c>
      <c r="F1223" s="13">
        <f>INDEX($R$3:$T$335,MATCH(Debt[[#This Row],[DistrictNumber]],$R$3:$R$335,0),3)</f>
        <v>0</v>
      </c>
      <c r="G1223" s="9">
        <f t="shared" si="106"/>
        <v>0</v>
      </c>
      <c r="H1223" s="11">
        <v>1.02</v>
      </c>
      <c r="I1223" s="12" cm="1">
        <f t="array" ref="I1223">INDEX(Debt[],MATCH(Debt[[#This Row],[Base Year]]&amp;Debt[[#This Row],[DistrictNumber]],Debt[[Fiscal Year]:[Fiscal Year]]&amp;Debt[[DistrictNumber]:[DistrictNumber]],0),9)*$H1223</f>
        <v>0</v>
      </c>
      <c r="J1223" s="15">
        <f>IF(Debt[[#This Row],[Unadjusted Maximum Revenue]]/(Debt[[#This Row],[Proposed Taxable Valuation]]/1000)&gt;Debt[[#This Row],[Max Debt RATE]],Debt[[#This Row],[Max Debt RATE]],Debt[[#This Row],[Unadjusted Maximum Revenue]]/(Debt[[#This Row],[Proposed Taxable Valuation]]/1000))</f>
        <v>0</v>
      </c>
      <c r="K1223" s="26">
        <f>ROUND(Debt[[#This Row],[Proposed Taxable Valuation]]/1000*Debt[[#This Row],[Adjusted Rate]],0)</f>
        <v>0</v>
      </c>
      <c r="L1223" s="19">
        <f t="shared" si="109"/>
        <v>0</v>
      </c>
      <c r="M1223" s="17">
        <f t="shared" si="107"/>
        <v>0</v>
      </c>
      <c r="N1223">
        <v>282310178.03001785</v>
      </c>
      <c r="O1223">
        <f>INDEX($R$3:$T$335,MATCH(Debt[[#This Row],[DistrictNumber]],$R$3:$R$335,0),3)</f>
        <v>0</v>
      </c>
      <c r="P1223" s="9">
        <f t="shared" si="110"/>
        <v>0</v>
      </c>
    </row>
    <row r="1224" spans="1:16" x14ac:dyDescent="0.35">
      <c r="A1224" s="13">
        <v>2029</v>
      </c>
      <c r="B1224" s="13">
        <f t="shared" si="108"/>
        <v>2028</v>
      </c>
      <c r="C1224" t="s">
        <v>486</v>
      </c>
      <c r="D1224" t="s">
        <v>487</v>
      </c>
      <c r="E1224" s="25">
        <v>203875116.58670297</v>
      </c>
      <c r="F1224" s="13">
        <f>INDEX($R$3:$T$335,MATCH(Debt[[#This Row],[DistrictNumber]],$R$3:$R$335,0),3)</f>
        <v>0</v>
      </c>
      <c r="G1224" s="9">
        <f t="shared" si="106"/>
        <v>0</v>
      </c>
      <c r="H1224" s="11">
        <v>1.02</v>
      </c>
      <c r="I1224" s="12" cm="1">
        <f t="array" ref="I1224">INDEX(Debt[],MATCH(Debt[[#This Row],[Base Year]]&amp;Debt[[#This Row],[DistrictNumber]],Debt[[Fiscal Year]:[Fiscal Year]]&amp;Debt[[DistrictNumber]:[DistrictNumber]],0),9)*$H1224</f>
        <v>0</v>
      </c>
      <c r="J1224" s="15">
        <f>IF(Debt[[#This Row],[Unadjusted Maximum Revenue]]/(Debt[[#This Row],[Proposed Taxable Valuation]]/1000)&gt;Debt[[#This Row],[Max Debt RATE]],Debt[[#This Row],[Max Debt RATE]],Debt[[#This Row],[Unadjusted Maximum Revenue]]/(Debt[[#This Row],[Proposed Taxable Valuation]]/1000))</f>
        <v>0</v>
      </c>
      <c r="K1224" s="26">
        <f>ROUND(Debt[[#This Row],[Proposed Taxable Valuation]]/1000*Debt[[#This Row],[Adjusted Rate]],0)</f>
        <v>0</v>
      </c>
      <c r="L1224" s="19">
        <f t="shared" si="109"/>
        <v>0</v>
      </c>
      <c r="M1224" s="17">
        <f t="shared" si="107"/>
        <v>0</v>
      </c>
      <c r="N1224">
        <v>163429286.67695621</v>
      </c>
      <c r="O1224">
        <f>INDEX($R$3:$T$335,MATCH(Debt[[#This Row],[DistrictNumber]],$R$3:$R$335,0),3)</f>
        <v>0</v>
      </c>
      <c r="P1224" s="9">
        <f t="shared" si="110"/>
        <v>0</v>
      </c>
    </row>
    <row r="1225" spans="1:16" x14ac:dyDescent="0.35">
      <c r="A1225" s="13">
        <v>2029</v>
      </c>
      <c r="B1225" s="13">
        <f t="shared" si="108"/>
        <v>2028</v>
      </c>
      <c r="C1225" t="s">
        <v>488</v>
      </c>
      <c r="D1225" t="s">
        <v>489</v>
      </c>
      <c r="E1225" s="25">
        <v>2642142957.856215</v>
      </c>
      <c r="F1225" s="13">
        <f>INDEX($R$3:$T$335,MATCH(Debt[[#This Row],[DistrictNumber]],$R$3:$R$335,0),3)</f>
        <v>1.76315</v>
      </c>
      <c r="G1225" s="9">
        <f t="shared" si="106"/>
        <v>4658494.3561441852</v>
      </c>
      <c r="H1225" s="11">
        <v>1.02</v>
      </c>
      <c r="I1225" s="12" cm="1">
        <f t="array" ref="I1225">INDEX(Debt[],MATCH(Debt[[#This Row],[Base Year]]&amp;Debt[[#This Row],[DistrictNumber]],Debt[[Fiscal Year]:[Fiscal Year]]&amp;Debt[[DistrictNumber]:[DistrictNumber]],0),9)*$H1225</f>
        <v>3230750.0750693083</v>
      </c>
      <c r="J1225" s="15">
        <f>IF(Debt[[#This Row],[Unadjusted Maximum Revenue]]/(Debt[[#This Row],[Proposed Taxable Valuation]]/1000)&gt;Debt[[#This Row],[Max Debt RATE]],Debt[[#This Row],[Max Debt RATE]],Debt[[#This Row],[Unadjusted Maximum Revenue]]/(Debt[[#This Row],[Proposed Taxable Valuation]]/1000))</f>
        <v>1.2227764078635162</v>
      </c>
      <c r="K1225" s="26">
        <f>ROUND(Debt[[#This Row],[Proposed Taxable Valuation]]/1000*Debt[[#This Row],[Adjusted Rate]],0)</f>
        <v>3230750</v>
      </c>
      <c r="L1225" s="19">
        <f t="shared" si="109"/>
        <v>-1427744.2810748769</v>
      </c>
      <c r="M1225" s="17">
        <f t="shared" si="107"/>
        <v>-0.54037359213648384</v>
      </c>
      <c r="N1225">
        <v>2130206767.5497274</v>
      </c>
      <c r="O1225">
        <f>INDEX($R$3:$T$335,MATCH(Debt[[#This Row],[DistrictNumber]],$R$3:$R$335,0),3)</f>
        <v>1.76315</v>
      </c>
      <c r="P1225" s="9">
        <f t="shared" si="110"/>
        <v>3755874.0622053021</v>
      </c>
    </row>
    <row r="1226" spans="1:16" x14ac:dyDescent="0.35">
      <c r="A1226" s="13">
        <v>2029</v>
      </c>
      <c r="B1226" s="13">
        <f t="shared" si="108"/>
        <v>2028</v>
      </c>
      <c r="C1226" t="s">
        <v>490</v>
      </c>
      <c r="D1226" t="s">
        <v>491</v>
      </c>
      <c r="E1226" s="25">
        <v>367271891.87887919</v>
      </c>
      <c r="F1226" s="13">
        <f>INDEX($R$3:$T$335,MATCH(Debt[[#This Row],[DistrictNumber]],$R$3:$R$335,0),3)</f>
        <v>0</v>
      </c>
      <c r="G1226" s="9">
        <f t="shared" ref="G1226:G1289" si="111">E1226/1000*F1226</f>
        <v>0</v>
      </c>
      <c r="H1226" s="11">
        <v>1.02</v>
      </c>
      <c r="I1226" s="12" cm="1">
        <f t="array" ref="I1226">INDEX(Debt[],MATCH(Debt[[#This Row],[Base Year]]&amp;Debt[[#This Row],[DistrictNumber]],Debt[[Fiscal Year]:[Fiscal Year]]&amp;Debt[[DistrictNumber]:[DistrictNumber]],0),9)*$H1226</f>
        <v>0</v>
      </c>
      <c r="J1226" s="15">
        <f>IF(Debt[[#This Row],[Unadjusted Maximum Revenue]]/(Debt[[#This Row],[Proposed Taxable Valuation]]/1000)&gt;Debt[[#This Row],[Max Debt RATE]],Debt[[#This Row],[Max Debt RATE]],Debt[[#This Row],[Unadjusted Maximum Revenue]]/(Debt[[#This Row],[Proposed Taxable Valuation]]/1000))</f>
        <v>0</v>
      </c>
      <c r="K1226" s="26">
        <f>ROUND(Debt[[#This Row],[Proposed Taxable Valuation]]/1000*Debt[[#This Row],[Adjusted Rate]],0)</f>
        <v>0</v>
      </c>
      <c r="L1226" s="19">
        <f t="shared" si="109"/>
        <v>0</v>
      </c>
      <c r="M1226" s="17">
        <f t="shared" si="107"/>
        <v>0</v>
      </c>
      <c r="N1226">
        <v>316653665.00682586</v>
      </c>
      <c r="O1226">
        <f>INDEX($R$3:$T$335,MATCH(Debt[[#This Row],[DistrictNumber]],$R$3:$R$335,0),3)</f>
        <v>0</v>
      </c>
      <c r="P1226" s="9">
        <f t="shared" si="110"/>
        <v>0</v>
      </c>
    </row>
    <row r="1227" spans="1:16" x14ac:dyDescent="0.35">
      <c r="A1227" s="13">
        <v>2029</v>
      </c>
      <c r="B1227" s="13">
        <f t="shared" si="108"/>
        <v>2028</v>
      </c>
      <c r="C1227" t="s">
        <v>492</v>
      </c>
      <c r="D1227" t="s">
        <v>493</v>
      </c>
      <c r="E1227" s="25">
        <v>286923087.63123721</v>
      </c>
      <c r="F1227" s="13">
        <f>INDEX($R$3:$T$335,MATCH(Debt[[#This Row],[DistrictNumber]],$R$3:$R$335,0),3)</f>
        <v>2.0314299999999998</v>
      </c>
      <c r="G1227" s="9">
        <f t="shared" si="111"/>
        <v>582864.16790672415</v>
      </c>
      <c r="H1227" s="11">
        <v>1.02</v>
      </c>
      <c r="I1227" s="12" cm="1">
        <f t="array" ref="I1227">INDEX(Debt[],MATCH(Debt[[#This Row],[Base Year]]&amp;Debt[[#This Row],[DistrictNumber]],Debt[[Fiscal Year]:[Fiscal Year]]&amp;Debt[[DistrictNumber]:[DistrictNumber]],0),9)*$H1227</f>
        <v>510587.30030109425</v>
      </c>
      <c r="J1227" s="15">
        <f>IF(Debt[[#This Row],[Unadjusted Maximum Revenue]]/(Debt[[#This Row],[Proposed Taxable Valuation]]/1000)&gt;Debt[[#This Row],[Max Debt RATE]],Debt[[#This Row],[Max Debt RATE]],Debt[[#This Row],[Unadjusted Maximum Revenue]]/(Debt[[#This Row],[Proposed Taxable Valuation]]/1000))</f>
        <v>1.7795267174780911</v>
      </c>
      <c r="K1227" s="26">
        <f>ROUND(Debt[[#This Row],[Proposed Taxable Valuation]]/1000*Debt[[#This Row],[Adjusted Rate]],0)</f>
        <v>510587</v>
      </c>
      <c r="L1227" s="19">
        <f t="shared" si="109"/>
        <v>-72276.867605629901</v>
      </c>
      <c r="M1227" s="17">
        <f t="shared" ref="M1227:M1290" si="112">J1227-F1227</f>
        <v>-0.25190328252190874</v>
      </c>
      <c r="N1227">
        <v>246195472.92441532</v>
      </c>
      <c r="O1227">
        <f>INDEX($R$3:$T$335,MATCH(Debt[[#This Row],[DistrictNumber]],$R$3:$R$335,0),3)</f>
        <v>2.0314299999999998</v>
      </c>
      <c r="P1227" s="9">
        <f t="shared" si="110"/>
        <v>500128.86956284498</v>
      </c>
    </row>
    <row r="1228" spans="1:16" x14ac:dyDescent="0.35">
      <c r="A1228" s="13">
        <v>2029</v>
      </c>
      <c r="B1228" s="13">
        <f t="shared" si="108"/>
        <v>2028</v>
      </c>
      <c r="C1228" t="s">
        <v>494</v>
      </c>
      <c r="D1228" t="s">
        <v>495</v>
      </c>
      <c r="E1228" s="25">
        <v>1937158585.338604</v>
      </c>
      <c r="F1228" s="13">
        <f>INDEX($R$3:$T$335,MATCH(Debt[[#This Row],[DistrictNumber]],$R$3:$R$335,0),3)</f>
        <v>0</v>
      </c>
      <c r="G1228" s="9">
        <f t="shared" si="111"/>
        <v>0</v>
      </c>
      <c r="H1228" s="11">
        <v>1.02</v>
      </c>
      <c r="I1228" s="12" cm="1">
        <f t="array" ref="I1228">INDEX(Debt[],MATCH(Debt[[#This Row],[Base Year]]&amp;Debt[[#This Row],[DistrictNumber]],Debt[[Fiscal Year]:[Fiscal Year]]&amp;Debt[[DistrictNumber]:[DistrictNumber]],0),9)*$H1228</f>
        <v>0</v>
      </c>
      <c r="J1228" s="15">
        <f>IF(Debt[[#This Row],[Unadjusted Maximum Revenue]]/(Debt[[#This Row],[Proposed Taxable Valuation]]/1000)&gt;Debt[[#This Row],[Max Debt RATE]],Debt[[#This Row],[Max Debt RATE]],Debt[[#This Row],[Unadjusted Maximum Revenue]]/(Debt[[#This Row],[Proposed Taxable Valuation]]/1000))</f>
        <v>0</v>
      </c>
      <c r="K1228" s="26">
        <f>ROUND(Debt[[#This Row],[Proposed Taxable Valuation]]/1000*Debt[[#This Row],[Adjusted Rate]],0)</f>
        <v>0</v>
      </c>
      <c r="L1228" s="19">
        <f t="shared" si="109"/>
        <v>0</v>
      </c>
      <c r="M1228" s="17">
        <f t="shared" si="112"/>
        <v>0</v>
      </c>
      <c r="N1228">
        <v>1571835186.1597342</v>
      </c>
      <c r="O1228">
        <f>INDEX($R$3:$T$335,MATCH(Debt[[#This Row],[DistrictNumber]],$R$3:$R$335,0),3)</f>
        <v>0</v>
      </c>
      <c r="P1228" s="9">
        <f t="shared" si="110"/>
        <v>0</v>
      </c>
    </row>
    <row r="1229" spans="1:16" x14ac:dyDescent="0.35">
      <c r="A1229" s="13">
        <v>2029</v>
      </c>
      <c r="B1229" s="13">
        <f t="shared" si="108"/>
        <v>2028</v>
      </c>
      <c r="C1229" t="s">
        <v>496</v>
      </c>
      <c r="D1229" t="s">
        <v>497</v>
      </c>
      <c r="E1229" s="25">
        <v>200859328.48245496</v>
      </c>
      <c r="F1229" s="13">
        <f>INDEX($R$3:$T$335,MATCH(Debt[[#This Row],[DistrictNumber]],$R$3:$R$335,0),3)</f>
        <v>0.88497999999999999</v>
      </c>
      <c r="G1229" s="9">
        <f t="shared" si="111"/>
        <v>177756.48852040299</v>
      </c>
      <c r="H1229" s="11">
        <v>1.02</v>
      </c>
      <c r="I1229" s="12" cm="1">
        <f t="array" ref="I1229">INDEX(Debt[],MATCH(Debt[[#This Row],[Base Year]]&amp;Debt[[#This Row],[DistrictNumber]],Debt[[Fiscal Year]:[Fiscal Year]]&amp;Debt[[DistrictNumber]:[DistrictNumber]],0),9)*$H1229</f>
        <v>139157.30002612327</v>
      </c>
      <c r="J1229" s="15">
        <f>IF(Debt[[#This Row],[Unadjusted Maximum Revenue]]/(Debt[[#This Row],[Proposed Taxable Valuation]]/1000)&gt;Debt[[#This Row],[Max Debt RATE]],Debt[[#This Row],[Max Debt RATE]],Debt[[#This Row],[Unadjusted Maximum Revenue]]/(Debt[[#This Row],[Proposed Taxable Valuation]]/1000))</f>
        <v>0.69280974439919352</v>
      </c>
      <c r="K1229" s="26">
        <f>ROUND(Debt[[#This Row],[Proposed Taxable Valuation]]/1000*Debt[[#This Row],[Adjusted Rate]],0)</f>
        <v>139157</v>
      </c>
      <c r="L1229" s="19">
        <f t="shared" si="109"/>
        <v>-38599.188494279719</v>
      </c>
      <c r="M1229" s="17">
        <f t="shared" si="112"/>
        <v>-0.19217025560080647</v>
      </c>
      <c r="N1229">
        <v>162061014.33286917</v>
      </c>
      <c r="O1229">
        <f>INDEX($R$3:$T$335,MATCH(Debt[[#This Row],[DistrictNumber]],$R$3:$R$335,0),3)</f>
        <v>0.88497999999999999</v>
      </c>
      <c r="P1229" s="9">
        <f t="shared" si="110"/>
        <v>143420.75646430257</v>
      </c>
    </row>
    <row r="1230" spans="1:16" x14ac:dyDescent="0.35">
      <c r="A1230" s="13">
        <v>2029</v>
      </c>
      <c r="B1230" s="13">
        <f t="shared" si="108"/>
        <v>2028</v>
      </c>
      <c r="C1230" t="s">
        <v>498</v>
      </c>
      <c r="D1230" t="s">
        <v>499</v>
      </c>
      <c r="E1230" s="25">
        <v>914722606.34240413</v>
      </c>
      <c r="F1230" s="13">
        <f>INDEX($R$3:$T$335,MATCH(Debt[[#This Row],[DistrictNumber]],$R$3:$R$335,0),3)</f>
        <v>2.4700000000000002</v>
      </c>
      <c r="G1230" s="9">
        <f t="shared" si="111"/>
        <v>2259364.8376657385</v>
      </c>
      <c r="H1230" s="11">
        <v>1.02</v>
      </c>
      <c r="I1230" s="12" cm="1">
        <f t="array" ref="I1230">INDEX(Debt[],MATCH(Debt[[#This Row],[Base Year]]&amp;Debt[[#This Row],[DistrictNumber]],Debt[[Fiscal Year]:[Fiscal Year]]&amp;Debt[[DistrictNumber]:[DistrictNumber]],0),9)*$H1230</f>
        <v>1661465.3074126381</v>
      </c>
      <c r="J1230" s="15">
        <f>IF(Debt[[#This Row],[Unadjusted Maximum Revenue]]/(Debt[[#This Row],[Proposed Taxable Valuation]]/1000)&gt;Debt[[#This Row],[Max Debt RATE]],Debt[[#This Row],[Max Debt RATE]],Debt[[#This Row],[Unadjusted Maximum Revenue]]/(Debt[[#This Row],[Proposed Taxable Valuation]]/1000))</f>
        <v>1.8163597312371538</v>
      </c>
      <c r="K1230" s="26">
        <f>ROUND(Debt[[#This Row],[Proposed Taxable Valuation]]/1000*Debt[[#This Row],[Adjusted Rate]],0)</f>
        <v>1661465</v>
      </c>
      <c r="L1230" s="19">
        <f t="shared" si="109"/>
        <v>-597899.53025310044</v>
      </c>
      <c r="M1230" s="17">
        <f t="shared" si="112"/>
        <v>-0.65364026876284642</v>
      </c>
      <c r="N1230">
        <v>717167371.47466016</v>
      </c>
      <c r="O1230">
        <f>INDEX($R$3:$T$335,MATCH(Debt[[#This Row],[DistrictNumber]],$R$3:$R$335,0),3)</f>
        <v>2.4700000000000002</v>
      </c>
      <c r="P1230" s="9">
        <f t="shared" si="110"/>
        <v>1771403.4075424105</v>
      </c>
    </row>
    <row r="1231" spans="1:16" x14ac:dyDescent="0.35">
      <c r="A1231" s="13">
        <v>2029</v>
      </c>
      <c r="B1231" s="13">
        <f t="shared" si="108"/>
        <v>2028</v>
      </c>
      <c r="C1231" t="s">
        <v>500</v>
      </c>
      <c r="D1231" t="s">
        <v>501</v>
      </c>
      <c r="E1231" s="25">
        <v>659195891.16299224</v>
      </c>
      <c r="F1231" s="13">
        <f>INDEX($R$3:$T$335,MATCH(Debt[[#This Row],[DistrictNumber]],$R$3:$R$335,0),3)</f>
        <v>0</v>
      </c>
      <c r="G1231" s="9">
        <f t="shared" si="111"/>
        <v>0</v>
      </c>
      <c r="H1231" s="11">
        <v>1.02</v>
      </c>
      <c r="I1231" s="12" cm="1">
        <f t="array" ref="I1231">INDEX(Debt[],MATCH(Debt[[#This Row],[Base Year]]&amp;Debt[[#This Row],[DistrictNumber]],Debt[[Fiscal Year]:[Fiscal Year]]&amp;Debt[[DistrictNumber]:[DistrictNumber]],0),9)*$H1231</f>
        <v>0</v>
      </c>
      <c r="J1231" s="15">
        <f>IF(Debt[[#This Row],[Unadjusted Maximum Revenue]]/(Debt[[#This Row],[Proposed Taxable Valuation]]/1000)&gt;Debt[[#This Row],[Max Debt RATE]],Debt[[#This Row],[Max Debt RATE]],Debt[[#This Row],[Unadjusted Maximum Revenue]]/(Debt[[#This Row],[Proposed Taxable Valuation]]/1000))</f>
        <v>0</v>
      </c>
      <c r="K1231" s="26">
        <f>ROUND(Debt[[#This Row],[Proposed Taxable Valuation]]/1000*Debt[[#This Row],[Adjusted Rate]],0)</f>
        <v>0</v>
      </c>
      <c r="L1231" s="19">
        <f t="shared" si="109"/>
        <v>0</v>
      </c>
      <c r="M1231" s="17">
        <f t="shared" si="112"/>
        <v>0</v>
      </c>
      <c r="N1231">
        <v>521398368.36670375</v>
      </c>
      <c r="O1231">
        <f>INDEX($R$3:$T$335,MATCH(Debt[[#This Row],[DistrictNumber]],$R$3:$R$335,0),3)</f>
        <v>0</v>
      </c>
      <c r="P1231" s="9">
        <f t="shared" si="110"/>
        <v>0</v>
      </c>
    </row>
    <row r="1232" spans="1:16" x14ac:dyDescent="0.35">
      <c r="A1232" s="13">
        <v>2029</v>
      </c>
      <c r="B1232" s="13">
        <f t="shared" si="108"/>
        <v>2028</v>
      </c>
      <c r="C1232" t="s">
        <v>502</v>
      </c>
      <c r="D1232" t="s">
        <v>503</v>
      </c>
      <c r="E1232" s="25">
        <v>544563091.38693714</v>
      </c>
      <c r="F1232" s="13">
        <f>INDEX($R$3:$T$335,MATCH(Debt[[#This Row],[DistrictNumber]],$R$3:$R$335,0),3)</f>
        <v>0</v>
      </c>
      <c r="G1232" s="9">
        <f t="shared" si="111"/>
        <v>0</v>
      </c>
      <c r="H1232" s="11">
        <v>1.02</v>
      </c>
      <c r="I1232" s="12" cm="1">
        <f t="array" ref="I1232">INDEX(Debt[],MATCH(Debt[[#This Row],[Base Year]]&amp;Debt[[#This Row],[DistrictNumber]],Debt[[Fiscal Year]:[Fiscal Year]]&amp;Debt[[DistrictNumber]:[DistrictNumber]],0),9)*$H1232</f>
        <v>0</v>
      </c>
      <c r="J1232" s="15">
        <f>IF(Debt[[#This Row],[Unadjusted Maximum Revenue]]/(Debt[[#This Row],[Proposed Taxable Valuation]]/1000)&gt;Debt[[#This Row],[Max Debt RATE]],Debt[[#This Row],[Max Debt RATE]],Debt[[#This Row],[Unadjusted Maximum Revenue]]/(Debt[[#This Row],[Proposed Taxable Valuation]]/1000))</f>
        <v>0</v>
      </c>
      <c r="K1232" s="26">
        <f>ROUND(Debt[[#This Row],[Proposed Taxable Valuation]]/1000*Debt[[#This Row],[Adjusted Rate]],0)</f>
        <v>0</v>
      </c>
      <c r="L1232" s="19">
        <f t="shared" si="109"/>
        <v>0</v>
      </c>
      <c r="M1232" s="17">
        <f t="shared" si="112"/>
        <v>0</v>
      </c>
      <c r="N1232">
        <v>452728791.54967427</v>
      </c>
      <c r="O1232">
        <f>INDEX($R$3:$T$335,MATCH(Debt[[#This Row],[DistrictNumber]],$R$3:$R$335,0),3)</f>
        <v>0</v>
      </c>
      <c r="P1232" s="9">
        <f t="shared" si="110"/>
        <v>0</v>
      </c>
    </row>
    <row r="1233" spans="1:16" x14ac:dyDescent="0.35">
      <c r="A1233" s="13">
        <v>2029</v>
      </c>
      <c r="B1233" s="13">
        <f t="shared" si="108"/>
        <v>2028</v>
      </c>
      <c r="C1233" t="s">
        <v>504</v>
      </c>
      <c r="D1233" t="s">
        <v>505</v>
      </c>
      <c r="E1233" s="25">
        <v>282870584.18914104</v>
      </c>
      <c r="F1233" s="13">
        <f>INDEX($R$3:$T$335,MATCH(Debt[[#This Row],[DistrictNumber]],$R$3:$R$335,0),3)</f>
        <v>2.7476600000000002</v>
      </c>
      <c r="G1233" s="9">
        <f t="shared" si="111"/>
        <v>777232.18935313541</v>
      </c>
      <c r="H1233" s="11">
        <v>1.02</v>
      </c>
      <c r="I1233" s="12" cm="1">
        <f t="array" ref="I1233">INDEX(Debt[],MATCH(Debt[[#This Row],[Base Year]]&amp;Debt[[#This Row],[DistrictNumber]],Debt[[Fiscal Year]:[Fiscal Year]]&amp;Debt[[DistrictNumber]:[DistrictNumber]],0),9)*$H1233</f>
        <v>663696.89128801681</v>
      </c>
      <c r="J1233" s="15">
        <f>IF(Debt[[#This Row],[Unadjusted Maximum Revenue]]/(Debt[[#This Row],[Proposed Taxable Valuation]]/1000)&gt;Debt[[#This Row],[Max Debt RATE]],Debt[[#This Row],[Max Debt RATE]],Debt[[#This Row],[Unadjusted Maximum Revenue]]/(Debt[[#This Row],[Proposed Taxable Valuation]]/1000))</f>
        <v>2.3462916555658424</v>
      </c>
      <c r="K1233" s="26">
        <f>ROUND(Debt[[#This Row],[Proposed Taxable Valuation]]/1000*Debt[[#This Row],[Adjusted Rate]],0)</f>
        <v>663697</v>
      </c>
      <c r="L1233" s="19">
        <f t="shared" si="109"/>
        <v>-113535.29806511861</v>
      </c>
      <c r="M1233" s="17">
        <f t="shared" si="112"/>
        <v>-0.40136834443415781</v>
      </c>
      <c r="N1233">
        <v>230362003.59270594</v>
      </c>
      <c r="O1233">
        <f>INDEX($R$3:$T$335,MATCH(Debt[[#This Row],[DistrictNumber]],$R$3:$R$335,0),3)</f>
        <v>2.7476600000000002</v>
      </c>
      <c r="P1233" s="9">
        <f t="shared" si="110"/>
        <v>632956.46279153449</v>
      </c>
    </row>
    <row r="1234" spans="1:16" x14ac:dyDescent="0.35">
      <c r="A1234" s="13">
        <v>2029</v>
      </c>
      <c r="B1234" s="13">
        <f t="shared" si="108"/>
        <v>2028</v>
      </c>
      <c r="C1234" t="s">
        <v>506</v>
      </c>
      <c r="D1234" t="s">
        <v>507</v>
      </c>
      <c r="E1234" s="25">
        <v>316081528.54275244</v>
      </c>
      <c r="F1234" s="13">
        <f>INDEX($R$3:$T$335,MATCH(Debt[[#This Row],[DistrictNumber]],$R$3:$R$335,0),3)</f>
        <v>0</v>
      </c>
      <c r="G1234" s="9">
        <f t="shared" si="111"/>
        <v>0</v>
      </c>
      <c r="H1234" s="11">
        <v>1.02</v>
      </c>
      <c r="I1234" s="12" cm="1">
        <f t="array" ref="I1234">INDEX(Debt[],MATCH(Debt[[#This Row],[Base Year]]&amp;Debt[[#This Row],[DistrictNumber]],Debt[[Fiscal Year]:[Fiscal Year]]&amp;Debt[[DistrictNumber]:[DistrictNumber]],0),9)*$H1234</f>
        <v>0</v>
      </c>
      <c r="J1234" s="15">
        <f>IF(Debt[[#This Row],[Unadjusted Maximum Revenue]]/(Debt[[#This Row],[Proposed Taxable Valuation]]/1000)&gt;Debt[[#This Row],[Max Debt RATE]],Debt[[#This Row],[Max Debt RATE]],Debt[[#This Row],[Unadjusted Maximum Revenue]]/(Debt[[#This Row],[Proposed Taxable Valuation]]/1000))</f>
        <v>0</v>
      </c>
      <c r="K1234" s="26">
        <f>ROUND(Debt[[#This Row],[Proposed Taxable Valuation]]/1000*Debt[[#This Row],[Adjusted Rate]],0)</f>
        <v>0</v>
      </c>
      <c r="L1234" s="19">
        <f t="shared" si="109"/>
        <v>0</v>
      </c>
      <c r="M1234" s="17">
        <f t="shared" si="112"/>
        <v>0</v>
      </c>
      <c r="N1234">
        <v>251428565.76185057</v>
      </c>
      <c r="O1234">
        <f>INDEX($R$3:$T$335,MATCH(Debt[[#This Row],[DistrictNumber]],$R$3:$R$335,0),3)</f>
        <v>0</v>
      </c>
      <c r="P1234" s="9">
        <f t="shared" si="110"/>
        <v>0</v>
      </c>
    </row>
    <row r="1235" spans="1:16" x14ac:dyDescent="0.35">
      <c r="A1235" s="13">
        <v>2029</v>
      </c>
      <c r="B1235" s="13">
        <f t="shared" si="108"/>
        <v>2028</v>
      </c>
      <c r="C1235" t="s">
        <v>508</v>
      </c>
      <c r="D1235" t="s">
        <v>509</v>
      </c>
      <c r="E1235" s="25">
        <v>1305607031.368854</v>
      </c>
      <c r="F1235" s="13">
        <f>INDEX($R$3:$T$335,MATCH(Debt[[#This Row],[DistrictNumber]],$R$3:$R$335,0),3)</f>
        <v>4.0463800000000001</v>
      </c>
      <c r="G1235" s="9">
        <f t="shared" si="111"/>
        <v>5282982.1795903035</v>
      </c>
      <c r="H1235" s="11">
        <v>1.02</v>
      </c>
      <c r="I1235" s="12" cm="1">
        <f t="array" ref="I1235">INDEX(Debt[],MATCH(Debt[[#This Row],[Base Year]]&amp;Debt[[#This Row],[DistrictNumber]],Debt[[Fiscal Year]:[Fiscal Year]]&amp;Debt[[DistrictNumber]:[DistrictNumber]],0),9)*$H1235</f>
        <v>3305833.2393497555</v>
      </c>
      <c r="J1235" s="15">
        <f>IF(Debt[[#This Row],[Unadjusted Maximum Revenue]]/(Debt[[#This Row],[Proposed Taxable Valuation]]/1000)&gt;Debt[[#This Row],[Max Debt RATE]],Debt[[#This Row],[Max Debt RATE]],Debt[[#This Row],[Unadjusted Maximum Revenue]]/(Debt[[#This Row],[Proposed Taxable Valuation]]/1000))</f>
        <v>2.532027754081394</v>
      </c>
      <c r="K1235" s="26">
        <f>ROUND(Debt[[#This Row],[Proposed Taxable Valuation]]/1000*Debt[[#This Row],[Adjusted Rate]],0)</f>
        <v>3305833</v>
      </c>
      <c r="L1235" s="19">
        <f t="shared" si="109"/>
        <v>-1977148.940240548</v>
      </c>
      <c r="M1235" s="17">
        <f t="shared" si="112"/>
        <v>-1.5143522459186061</v>
      </c>
      <c r="N1235">
        <v>941259893.71170187</v>
      </c>
      <c r="O1235">
        <f>INDEX($R$3:$T$335,MATCH(Debt[[#This Row],[DistrictNumber]],$R$3:$R$335,0),3)</f>
        <v>4.0463800000000001</v>
      </c>
      <c r="P1235" s="9">
        <f t="shared" si="110"/>
        <v>3808695.2087171562</v>
      </c>
    </row>
    <row r="1236" spans="1:16" x14ac:dyDescent="0.35">
      <c r="A1236" s="13">
        <v>2029</v>
      </c>
      <c r="B1236" s="13">
        <f t="shared" si="108"/>
        <v>2028</v>
      </c>
      <c r="C1236" t="s">
        <v>510</v>
      </c>
      <c r="D1236" t="s">
        <v>511</v>
      </c>
      <c r="E1236" s="25">
        <v>386406315.14639109</v>
      </c>
      <c r="F1236" s="13">
        <f>INDEX($R$3:$T$335,MATCH(Debt[[#This Row],[DistrictNumber]],$R$3:$R$335,0),3)</f>
        <v>1.62222</v>
      </c>
      <c r="G1236" s="9">
        <f t="shared" si="111"/>
        <v>626836.05255677854</v>
      </c>
      <c r="H1236" s="11">
        <v>1.02</v>
      </c>
      <c r="I1236" s="12" cm="1">
        <f t="array" ref="I1236">INDEX(Debt[],MATCH(Debt[[#This Row],[Base Year]]&amp;Debt[[#This Row],[DistrictNumber]],Debt[[Fiscal Year]:[Fiscal Year]]&amp;Debt[[DistrictNumber]:[DistrictNumber]],0),9)*$H1236</f>
        <v>554237.37881017639</v>
      </c>
      <c r="J1236" s="15">
        <f>IF(Debt[[#This Row],[Unadjusted Maximum Revenue]]/(Debt[[#This Row],[Proposed Taxable Valuation]]/1000)&gt;Debt[[#This Row],[Max Debt RATE]],Debt[[#This Row],[Max Debt RATE]],Debt[[#This Row],[Unadjusted Maximum Revenue]]/(Debt[[#This Row],[Proposed Taxable Valuation]]/1000))</f>
        <v>1.4343383042282889</v>
      </c>
      <c r="K1236" s="26">
        <f>ROUND(Debt[[#This Row],[Proposed Taxable Valuation]]/1000*Debt[[#This Row],[Adjusted Rate]],0)</f>
        <v>554237</v>
      </c>
      <c r="L1236" s="19">
        <f t="shared" si="109"/>
        <v>-72598.673746602144</v>
      </c>
      <c r="M1236" s="17">
        <f t="shared" si="112"/>
        <v>-0.1878816957717111</v>
      </c>
      <c r="N1236">
        <v>328788001.64279121</v>
      </c>
      <c r="O1236">
        <f>INDEX($R$3:$T$335,MATCH(Debt[[#This Row],[DistrictNumber]],$R$3:$R$335,0),3)</f>
        <v>1.62222</v>
      </c>
      <c r="P1236" s="9">
        <f t="shared" si="110"/>
        <v>533366.47202496871</v>
      </c>
    </row>
    <row r="1237" spans="1:16" x14ac:dyDescent="0.35">
      <c r="A1237" s="13">
        <v>2029</v>
      </c>
      <c r="B1237" s="13">
        <f t="shared" si="108"/>
        <v>2028</v>
      </c>
      <c r="C1237" t="s">
        <v>512</v>
      </c>
      <c r="D1237" t="s">
        <v>513</v>
      </c>
      <c r="E1237" s="25">
        <v>6529265674.25842</v>
      </c>
      <c r="F1237" s="13">
        <f>INDEX($R$3:$T$335,MATCH(Debt[[#This Row],[DistrictNumber]],$R$3:$R$335,0),3)</f>
        <v>0</v>
      </c>
      <c r="G1237" s="9">
        <f t="shared" si="111"/>
        <v>0</v>
      </c>
      <c r="H1237" s="11">
        <v>1.02</v>
      </c>
      <c r="I1237" s="12" cm="1">
        <f t="array" ref="I1237">INDEX(Debt[],MATCH(Debt[[#This Row],[Base Year]]&amp;Debt[[#This Row],[DistrictNumber]],Debt[[Fiscal Year]:[Fiscal Year]]&amp;Debt[[DistrictNumber]:[DistrictNumber]],0),9)*$H1237</f>
        <v>0</v>
      </c>
      <c r="J1237" s="15">
        <f>IF(Debt[[#This Row],[Unadjusted Maximum Revenue]]/(Debt[[#This Row],[Proposed Taxable Valuation]]/1000)&gt;Debt[[#This Row],[Max Debt RATE]],Debt[[#This Row],[Max Debt RATE]],Debt[[#This Row],[Unadjusted Maximum Revenue]]/(Debt[[#This Row],[Proposed Taxable Valuation]]/1000))</f>
        <v>0</v>
      </c>
      <c r="K1237" s="26">
        <f>ROUND(Debt[[#This Row],[Proposed Taxable Valuation]]/1000*Debt[[#This Row],[Adjusted Rate]],0)</f>
        <v>0</v>
      </c>
      <c r="L1237" s="19">
        <f t="shared" si="109"/>
        <v>0</v>
      </c>
      <c r="M1237" s="17">
        <f t="shared" si="112"/>
        <v>0</v>
      </c>
      <c r="N1237">
        <v>4483604831.8598661</v>
      </c>
      <c r="O1237">
        <f>INDEX($R$3:$T$335,MATCH(Debt[[#This Row],[DistrictNumber]],$R$3:$R$335,0),3)</f>
        <v>0</v>
      </c>
      <c r="P1237" s="9">
        <f t="shared" si="110"/>
        <v>0</v>
      </c>
    </row>
    <row r="1238" spans="1:16" x14ac:dyDescent="0.35">
      <c r="A1238" s="13">
        <v>2029</v>
      </c>
      <c r="B1238" s="13">
        <f t="shared" si="108"/>
        <v>2028</v>
      </c>
      <c r="C1238" t="s">
        <v>514</v>
      </c>
      <c r="D1238" t="s">
        <v>515</v>
      </c>
      <c r="E1238" s="25">
        <v>1183452031.411139</v>
      </c>
      <c r="F1238" s="13">
        <f>INDEX($R$3:$T$335,MATCH(Debt[[#This Row],[DistrictNumber]],$R$3:$R$335,0),3)</f>
        <v>4.05</v>
      </c>
      <c r="G1238" s="9">
        <f t="shared" si="111"/>
        <v>4792980.7272151131</v>
      </c>
      <c r="H1238" s="11">
        <v>1.02</v>
      </c>
      <c r="I1238" s="12" cm="1">
        <f t="array" ref="I1238">INDEX(Debt[],MATCH(Debt[[#This Row],[Base Year]]&amp;Debt[[#This Row],[DistrictNumber]],Debt[[Fiscal Year]:[Fiscal Year]]&amp;Debt[[DistrictNumber]:[DistrictNumber]],0),9)*$H1238</f>
        <v>2799403.5950745083</v>
      </c>
      <c r="J1238" s="15">
        <f>IF(Debt[[#This Row],[Unadjusted Maximum Revenue]]/(Debt[[#This Row],[Proposed Taxable Valuation]]/1000)&gt;Debt[[#This Row],[Max Debt RATE]],Debt[[#This Row],[Max Debt RATE]],Debt[[#This Row],[Unadjusted Maximum Revenue]]/(Debt[[#This Row],[Proposed Taxable Valuation]]/1000))</f>
        <v>2.3654559042300356</v>
      </c>
      <c r="K1238" s="26">
        <f>ROUND(Debt[[#This Row],[Proposed Taxable Valuation]]/1000*Debt[[#This Row],[Adjusted Rate]],0)</f>
        <v>2799404</v>
      </c>
      <c r="L1238" s="19">
        <f t="shared" si="109"/>
        <v>-1993577.1321406048</v>
      </c>
      <c r="M1238" s="17">
        <f t="shared" si="112"/>
        <v>-1.6845440957699642</v>
      </c>
      <c r="N1238">
        <v>758228307.6898011</v>
      </c>
      <c r="O1238">
        <f>INDEX($R$3:$T$335,MATCH(Debt[[#This Row],[DistrictNumber]],$R$3:$R$335,0),3)</f>
        <v>4.05</v>
      </c>
      <c r="P1238" s="9">
        <f t="shared" si="110"/>
        <v>3070824.6461436944</v>
      </c>
    </row>
    <row r="1239" spans="1:16" x14ac:dyDescent="0.35">
      <c r="A1239" s="13">
        <v>2029</v>
      </c>
      <c r="B1239" s="13">
        <f t="shared" si="108"/>
        <v>2028</v>
      </c>
      <c r="C1239" t="s">
        <v>516</v>
      </c>
      <c r="D1239" t="s">
        <v>517</v>
      </c>
      <c r="E1239" s="25">
        <v>838312872.05615044</v>
      </c>
      <c r="F1239" s="13">
        <f>INDEX($R$3:$T$335,MATCH(Debt[[#This Row],[DistrictNumber]],$R$3:$R$335,0),3)</f>
        <v>0</v>
      </c>
      <c r="G1239" s="9">
        <f t="shared" si="111"/>
        <v>0</v>
      </c>
      <c r="H1239" s="11">
        <v>1.02</v>
      </c>
      <c r="I1239" s="12" cm="1">
        <f t="array" ref="I1239">INDEX(Debt[],MATCH(Debt[[#This Row],[Base Year]]&amp;Debt[[#This Row],[DistrictNumber]],Debt[[Fiscal Year]:[Fiscal Year]]&amp;Debt[[DistrictNumber]:[DistrictNumber]],0),9)*$H1239</f>
        <v>0</v>
      </c>
      <c r="J1239" s="15">
        <f>IF(Debt[[#This Row],[Unadjusted Maximum Revenue]]/(Debt[[#This Row],[Proposed Taxable Valuation]]/1000)&gt;Debt[[#This Row],[Max Debt RATE]],Debt[[#This Row],[Max Debt RATE]],Debt[[#This Row],[Unadjusted Maximum Revenue]]/(Debt[[#This Row],[Proposed Taxable Valuation]]/1000))</f>
        <v>0</v>
      </c>
      <c r="K1239" s="26">
        <f>ROUND(Debt[[#This Row],[Proposed Taxable Valuation]]/1000*Debt[[#This Row],[Adjusted Rate]],0)</f>
        <v>0</v>
      </c>
      <c r="L1239" s="19">
        <f t="shared" si="109"/>
        <v>0</v>
      </c>
      <c r="M1239" s="17">
        <f t="shared" si="112"/>
        <v>0</v>
      </c>
      <c r="N1239">
        <v>707721756.55915749</v>
      </c>
      <c r="O1239">
        <f>INDEX($R$3:$T$335,MATCH(Debt[[#This Row],[DistrictNumber]],$R$3:$R$335,0),3)</f>
        <v>0</v>
      </c>
      <c r="P1239" s="9">
        <f t="shared" si="110"/>
        <v>0</v>
      </c>
    </row>
    <row r="1240" spans="1:16" x14ac:dyDescent="0.35">
      <c r="A1240" s="13">
        <v>2029</v>
      </c>
      <c r="B1240" s="13">
        <f t="shared" si="108"/>
        <v>2028</v>
      </c>
      <c r="C1240" t="s">
        <v>518</v>
      </c>
      <c r="D1240" t="s">
        <v>519</v>
      </c>
      <c r="E1240" s="25">
        <v>530391268.50108033</v>
      </c>
      <c r="F1240" s="13">
        <f>INDEX($R$3:$T$335,MATCH(Debt[[#This Row],[DistrictNumber]],$R$3:$R$335,0),3)</f>
        <v>2.69428</v>
      </c>
      <c r="G1240" s="9">
        <f t="shared" si="111"/>
        <v>1429022.5868970908</v>
      </c>
      <c r="H1240" s="11">
        <v>1.02</v>
      </c>
      <c r="I1240" s="12" cm="1">
        <f t="array" ref="I1240">INDEX(Debt[],MATCH(Debt[[#This Row],[Base Year]]&amp;Debt[[#This Row],[DistrictNumber]],Debt[[Fiscal Year]:[Fiscal Year]]&amp;Debt[[DistrictNumber]:[DistrictNumber]],0),9)*$H1240</f>
        <v>1142110.3510119871</v>
      </c>
      <c r="J1240" s="15">
        <f>IF(Debt[[#This Row],[Unadjusted Maximum Revenue]]/(Debt[[#This Row],[Proposed Taxable Valuation]]/1000)&gt;Debt[[#This Row],[Max Debt RATE]],Debt[[#This Row],[Max Debt RATE]],Debt[[#This Row],[Unadjusted Maximum Revenue]]/(Debt[[#This Row],[Proposed Taxable Valuation]]/1000))</f>
        <v>2.153335506897887</v>
      </c>
      <c r="K1240" s="26">
        <f>ROUND(Debt[[#This Row],[Proposed Taxable Valuation]]/1000*Debt[[#This Row],[Adjusted Rate]],0)</f>
        <v>1142110</v>
      </c>
      <c r="L1240" s="19">
        <f t="shared" si="109"/>
        <v>-286912.2358851037</v>
      </c>
      <c r="M1240" s="17">
        <f t="shared" si="112"/>
        <v>-0.54094449310211301</v>
      </c>
      <c r="N1240">
        <v>426579869.17665333</v>
      </c>
      <c r="O1240">
        <f>INDEX($R$3:$T$335,MATCH(Debt[[#This Row],[DistrictNumber]],$R$3:$R$335,0),3)</f>
        <v>2.69428</v>
      </c>
      <c r="P1240" s="9">
        <f t="shared" si="110"/>
        <v>1149325.6099252736</v>
      </c>
    </row>
    <row r="1241" spans="1:16" x14ac:dyDescent="0.35">
      <c r="A1241" s="13">
        <v>2029</v>
      </c>
      <c r="B1241" s="13">
        <f t="shared" si="108"/>
        <v>2028</v>
      </c>
      <c r="C1241" t="s">
        <v>520</v>
      </c>
      <c r="D1241" t="s">
        <v>521</v>
      </c>
      <c r="E1241" s="25">
        <v>1138446472.5977621</v>
      </c>
      <c r="F1241" s="13">
        <f>INDEX($R$3:$T$335,MATCH(Debt[[#This Row],[DistrictNumber]],$R$3:$R$335,0),3)</f>
        <v>2.7</v>
      </c>
      <c r="G1241" s="9">
        <f t="shared" si="111"/>
        <v>3073805.4760139575</v>
      </c>
      <c r="H1241" s="11">
        <v>1.02</v>
      </c>
      <c r="I1241" s="12" cm="1">
        <f t="array" ref="I1241">INDEX(Debt[],MATCH(Debt[[#This Row],[Base Year]]&amp;Debt[[#This Row],[DistrictNumber]],Debt[[Fiscal Year]:[Fiscal Year]]&amp;Debt[[DistrictNumber]:[DistrictNumber]],0),9)*$H1241</f>
        <v>2260340.6428054511</v>
      </c>
      <c r="J1241" s="15">
        <f>IF(Debt[[#This Row],[Unadjusted Maximum Revenue]]/(Debt[[#This Row],[Proposed Taxable Valuation]]/1000)&gt;Debt[[#This Row],[Max Debt RATE]],Debt[[#This Row],[Max Debt RATE]],Debt[[#This Row],[Unadjusted Maximum Revenue]]/(Debt[[#This Row],[Proposed Taxable Valuation]]/1000))</f>
        <v>1.9854606230609129</v>
      </c>
      <c r="K1241" s="26">
        <f>ROUND(Debt[[#This Row],[Proposed Taxable Valuation]]/1000*Debt[[#This Row],[Adjusted Rate]],0)</f>
        <v>2260341</v>
      </c>
      <c r="L1241" s="19">
        <f t="shared" si="109"/>
        <v>-813464.83320850646</v>
      </c>
      <c r="M1241" s="17">
        <f t="shared" si="112"/>
        <v>-0.71453937693908731</v>
      </c>
      <c r="N1241">
        <v>1007676092.7106832</v>
      </c>
      <c r="O1241">
        <f>INDEX($R$3:$T$335,MATCH(Debt[[#This Row],[DistrictNumber]],$R$3:$R$335,0),3)</f>
        <v>2.7</v>
      </c>
      <c r="P1241" s="9">
        <f t="shared" si="110"/>
        <v>2720725.450318845</v>
      </c>
    </row>
    <row r="1242" spans="1:16" x14ac:dyDescent="0.35">
      <c r="A1242" s="13">
        <v>2029</v>
      </c>
      <c r="B1242" s="13">
        <f t="shared" si="108"/>
        <v>2028</v>
      </c>
      <c r="C1242" t="s">
        <v>522</v>
      </c>
      <c r="D1242" t="s">
        <v>523</v>
      </c>
      <c r="E1242" s="25">
        <v>165845685.379051</v>
      </c>
      <c r="F1242" s="13">
        <f>INDEX($R$3:$T$335,MATCH(Debt[[#This Row],[DistrictNumber]],$R$3:$R$335,0),3)</f>
        <v>0</v>
      </c>
      <c r="G1242" s="9">
        <f t="shared" si="111"/>
        <v>0</v>
      </c>
      <c r="H1242" s="11">
        <v>1.02</v>
      </c>
      <c r="I1242" s="12" cm="1">
        <f t="array" ref="I1242">INDEX(Debt[],MATCH(Debt[[#This Row],[Base Year]]&amp;Debt[[#This Row],[DistrictNumber]],Debt[[Fiscal Year]:[Fiscal Year]]&amp;Debt[[DistrictNumber]:[DistrictNumber]],0),9)*$H1242</f>
        <v>0</v>
      </c>
      <c r="J1242" s="15">
        <f>IF(Debt[[#This Row],[Unadjusted Maximum Revenue]]/(Debt[[#This Row],[Proposed Taxable Valuation]]/1000)&gt;Debt[[#This Row],[Max Debt RATE]],Debt[[#This Row],[Max Debt RATE]],Debt[[#This Row],[Unadjusted Maximum Revenue]]/(Debt[[#This Row],[Proposed Taxable Valuation]]/1000))</f>
        <v>0</v>
      </c>
      <c r="K1242" s="26">
        <f>ROUND(Debt[[#This Row],[Proposed Taxable Valuation]]/1000*Debt[[#This Row],[Adjusted Rate]],0)</f>
        <v>0</v>
      </c>
      <c r="L1242" s="19">
        <f t="shared" si="109"/>
        <v>0</v>
      </c>
      <c r="M1242" s="17">
        <f t="shared" si="112"/>
        <v>0</v>
      </c>
      <c r="N1242">
        <v>142857945.7896989</v>
      </c>
      <c r="O1242">
        <f>INDEX($R$3:$T$335,MATCH(Debt[[#This Row],[DistrictNumber]],$R$3:$R$335,0),3)</f>
        <v>0</v>
      </c>
      <c r="P1242" s="9">
        <f t="shared" si="110"/>
        <v>0</v>
      </c>
    </row>
    <row r="1243" spans="1:16" x14ac:dyDescent="0.35">
      <c r="A1243" s="13">
        <v>2029</v>
      </c>
      <c r="B1243" s="13">
        <f t="shared" si="108"/>
        <v>2028</v>
      </c>
      <c r="C1243" t="s">
        <v>524</v>
      </c>
      <c r="D1243" t="s">
        <v>525</v>
      </c>
      <c r="E1243" s="25">
        <v>626015460.31679606</v>
      </c>
      <c r="F1243" s="13">
        <f>INDEX($R$3:$T$335,MATCH(Debt[[#This Row],[DistrictNumber]],$R$3:$R$335,0),3)</f>
        <v>2.0621299999999998</v>
      </c>
      <c r="G1243" s="9">
        <f t="shared" si="111"/>
        <v>1290925.2611830747</v>
      </c>
      <c r="H1243" s="11">
        <v>1.02</v>
      </c>
      <c r="I1243" s="12" cm="1">
        <f t="array" ref="I1243">INDEX(Debt[],MATCH(Debt[[#This Row],[Base Year]]&amp;Debt[[#This Row],[DistrictNumber]],Debt[[Fiscal Year]:[Fiscal Year]]&amp;Debt[[DistrictNumber]:[DistrictNumber]],0),9)*$H1243</f>
        <v>978264.49420345132</v>
      </c>
      <c r="J1243" s="15">
        <f>IF(Debt[[#This Row],[Unadjusted Maximum Revenue]]/(Debt[[#This Row],[Proposed Taxable Valuation]]/1000)&gt;Debt[[#This Row],[Max Debt RATE]],Debt[[#This Row],[Max Debt RATE]],Debt[[#This Row],[Unadjusted Maximum Revenue]]/(Debt[[#This Row],[Proposed Taxable Valuation]]/1000))</f>
        <v>1.5626842405911174</v>
      </c>
      <c r="K1243" s="26">
        <f>ROUND(Debt[[#This Row],[Proposed Taxable Valuation]]/1000*Debt[[#This Row],[Adjusted Rate]],0)</f>
        <v>978264</v>
      </c>
      <c r="L1243" s="19">
        <f t="shared" si="109"/>
        <v>-312660.76697962335</v>
      </c>
      <c r="M1243" s="17">
        <f t="shared" si="112"/>
        <v>-0.49944575940888236</v>
      </c>
      <c r="N1243">
        <v>490462489.52261275</v>
      </c>
      <c r="O1243">
        <f>INDEX($R$3:$T$335,MATCH(Debt[[#This Row],[DistrictNumber]],$R$3:$R$335,0),3)</f>
        <v>2.0621299999999998</v>
      </c>
      <c r="P1243" s="9">
        <f t="shared" si="110"/>
        <v>1011397.4135192654</v>
      </c>
    </row>
    <row r="1244" spans="1:16" x14ac:dyDescent="0.35">
      <c r="A1244" s="13">
        <v>2029</v>
      </c>
      <c r="B1244" s="13">
        <f t="shared" si="108"/>
        <v>2028</v>
      </c>
      <c r="C1244" t="s">
        <v>526</v>
      </c>
      <c r="D1244" t="s">
        <v>527</v>
      </c>
      <c r="E1244" s="25">
        <v>433851932.60821426</v>
      </c>
      <c r="F1244" s="13">
        <f>INDEX($R$3:$T$335,MATCH(Debt[[#This Row],[DistrictNumber]],$R$3:$R$335,0),3)</f>
        <v>0</v>
      </c>
      <c r="G1244" s="9">
        <f t="shared" si="111"/>
        <v>0</v>
      </c>
      <c r="H1244" s="11">
        <v>1.02</v>
      </c>
      <c r="I1244" s="12" cm="1">
        <f t="array" ref="I1244">INDEX(Debt[],MATCH(Debt[[#This Row],[Base Year]]&amp;Debt[[#This Row],[DistrictNumber]],Debt[[Fiscal Year]:[Fiscal Year]]&amp;Debt[[DistrictNumber]:[DistrictNumber]],0),9)*$H1244</f>
        <v>0</v>
      </c>
      <c r="J1244" s="15">
        <f>IF(Debt[[#This Row],[Unadjusted Maximum Revenue]]/(Debt[[#This Row],[Proposed Taxable Valuation]]/1000)&gt;Debt[[#This Row],[Max Debt RATE]],Debt[[#This Row],[Max Debt RATE]],Debt[[#This Row],[Unadjusted Maximum Revenue]]/(Debt[[#This Row],[Proposed Taxable Valuation]]/1000))</f>
        <v>0</v>
      </c>
      <c r="K1244" s="26">
        <f>ROUND(Debt[[#This Row],[Proposed Taxable Valuation]]/1000*Debt[[#This Row],[Adjusted Rate]],0)</f>
        <v>0</v>
      </c>
      <c r="L1244" s="19">
        <f t="shared" si="109"/>
        <v>0</v>
      </c>
      <c r="M1244" s="17">
        <f t="shared" si="112"/>
        <v>0</v>
      </c>
      <c r="N1244">
        <v>325874032.05087531</v>
      </c>
      <c r="O1244">
        <f>INDEX($R$3:$T$335,MATCH(Debt[[#This Row],[DistrictNumber]],$R$3:$R$335,0),3)</f>
        <v>0</v>
      </c>
      <c r="P1244" s="9">
        <f t="shared" si="110"/>
        <v>0</v>
      </c>
    </row>
    <row r="1245" spans="1:16" x14ac:dyDescent="0.35">
      <c r="A1245" s="13">
        <v>2029</v>
      </c>
      <c r="B1245" s="13">
        <f t="shared" si="108"/>
        <v>2028</v>
      </c>
      <c r="C1245" t="s">
        <v>528</v>
      </c>
      <c r="D1245" t="s">
        <v>529</v>
      </c>
      <c r="E1245" s="25">
        <v>5527318400.6420116</v>
      </c>
      <c r="F1245" s="13">
        <f>INDEX($R$3:$T$335,MATCH(Debt[[#This Row],[DistrictNumber]],$R$3:$R$335,0),3)</f>
        <v>2.1475200000000001</v>
      </c>
      <c r="G1245" s="9">
        <f t="shared" si="111"/>
        <v>11870026.811746733</v>
      </c>
      <c r="H1245" s="11">
        <v>1.02</v>
      </c>
      <c r="I1245" s="12" cm="1">
        <f t="array" ref="I1245">INDEX(Debt[],MATCH(Debt[[#This Row],[Base Year]]&amp;Debt[[#This Row],[DistrictNumber]],Debt[[Fiscal Year]:[Fiscal Year]]&amp;Debt[[DistrictNumber]:[DistrictNumber]],0),9)*$H1245</f>
        <v>7319573.5348687051</v>
      </c>
      <c r="J1245" s="15">
        <f>IF(Debt[[#This Row],[Unadjusted Maximum Revenue]]/(Debt[[#This Row],[Proposed Taxable Valuation]]/1000)&gt;Debt[[#This Row],[Max Debt RATE]],Debt[[#This Row],[Max Debt RATE]],Debt[[#This Row],[Unadjusted Maximum Revenue]]/(Debt[[#This Row],[Proposed Taxable Valuation]]/1000))</f>
        <v>1.3242540060689318</v>
      </c>
      <c r="K1245" s="26">
        <f>ROUND(Debt[[#This Row],[Proposed Taxable Valuation]]/1000*Debt[[#This Row],[Adjusted Rate]],0)</f>
        <v>7319574</v>
      </c>
      <c r="L1245" s="19">
        <f t="shared" si="109"/>
        <v>-4550453.2768780282</v>
      </c>
      <c r="M1245" s="17">
        <f t="shared" si="112"/>
        <v>-0.82326599393106825</v>
      </c>
      <c r="N1245">
        <v>3817167252.5202646</v>
      </c>
      <c r="O1245">
        <f>INDEX($R$3:$T$335,MATCH(Debt[[#This Row],[DistrictNumber]],$R$3:$R$335,0),3)</f>
        <v>2.1475200000000001</v>
      </c>
      <c r="P1245" s="9">
        <f t="shared" si="110"/>
        <v>8197443.0181323187</v>
      </c>
    </row>
    <row r="1246" spans="1:16" x14ac:dyDescent="0.35">
      <c r="A1246" s="13">
        <v>2029</v>
      </c>
      <c r="B1246" s="13">
        <f t="shared" si="108"/>
        <v>2028</v>
      </c>
      <c r="C1246" t="s">
        <v>530</v>
      </c>
      <c r="D1246" t="s">
        <v>531</v>
      </c>
      <c r="E1246" s="25">
        <v>325107685.37119693</v>
      </c>
      <c r="F1246" s="13">
        <f>INDEX($R$3:$T$335,MATCH(Debt[[#This Row],[DistrictNumber]],$R$3:$R$335,0),3)</f>
        <v>0</v>
      </c>
      <c r="G1246" s="9">
        <f t="shared" si="111"/>
        <v>0</v>
      </c>
      <c r="H1246" s="11">
        <v>1.02</v>
      </c>
      <c r="I1246" s="12" cm="1">
        <f t="array" ref="I1246">INDEX(Debt[],MATCH(Debt[[#This Row],[Base Year]]&amp;Debt[[#This Row],[DistrictNumber]],Debt[[Fiscal Year]:[Fiscal Year]]&amp;Debt[[DistrictNumber]:[DistrictNumber]],0),9)*$H1246</f>
        <v>0</v>
      </c>
      <c r="J1246" s="15">
        <f>IF(Debt[[#This Row],[Unadjusted Maximum Revenue]]/(Debt[[#This Row],[Proposed Taxable Valuation]]/1000)&gt;Debt[[#This Row],[Max Debt RATE]],Debt[[#This Row],[Max Debt RATE]],Debt[[#This Row],[Unadjusted Maximum Revenue]]/(Debt[[#This Row],[Proposed Taxable Valuation]]/1000))</f>
        <v>0</v>
      </c>
      <c r="K1246" s="26">
        <f>ROUND(Debt[[#This Row],[Proposed Taxable Valuation]]/1000*Debt[[#This Row],[Adjusted Rate]],0)</f>
        <v>0</v>
      </c>
      <c r="L1246" s="19">
        <f t="shared" si="109"/>
        <v>0</v>
      </c>
      <c r="M1246" s="17">
        <f t="shared" si="112"/>
        <v>0</v>
      </c>
      <c r="N1246">
        <v>229195021.15002254</v>
      </c>
      <c r="O1246">
        <f>INDEX($R$3:$T$335,MATCH(Debt[[#This Row],[DistrictNumber]],$R$3:$R$335,0),3)</f>
        <v>0</v>
      </c>
      <c r="P1246" s="9">
        <f t="shared" si="110"/>
        <v>0</v>
      </c>
    </row>
    <row r="1247" spans="1:16" x14ac:dyDescent="0.35">
      <c r="A1247" s="13">
        <v>2029</v>
      </c>
      <c r="B1247" s="13">
        <f t="shared" si="108"/>
        <v>2028</v>
      </c>
      <c r="C1247" t="s">
        <v>532</v>
      </c>
      <c r="D1247" t="s">
        <v>533</v>
      </c>
      <c r="E1247" s="25">
        <v>1278978364.3884912</v>
      </c>
      <c r="F1247" s="13">
        <f>INDEX($R$3:$T$335,MATCH(Debt[[#This Row],[DistrictNumber]],$R$3:$R$335,0),3)</f>
        <v>0</v>
      </c>
      <c r="G1247" s="9">
        <f t="shared" si="111"/>
        <v>0</v>
      </c>
      <c r="H1247" s="11">
        <v>1.02</v>
      </c>
      <c r="I1247" s="12" cm="1">
        <f t="array" ref="I1247">INDEX(Debt[],MATCH(Debt[[#This Row],[Base Year]]&amp;Debt[[#This Row],[DistrictNumber]],Debt[[Fiscal Year]:[Fiscal Year]]&amp;Debt[[DistrictNumber]:[DistrictNumber]],0),9)*$H1247</f>
        <v>0</v>
      </c>
      <c r="J1247" s="15">
        <f>IF(Debt[[#This Row],[Unadjusted Maximum Revenue]]/(Debt[[#This Row],[Proposed Taxable Valuation]]/1000)&gt;Debt[[#This Row],[Max Debt RATE]],Debt[[#This Row],[Max Debt RATE]],Debt[[#This Row],[Unadjusted Maximum Revenue]]/(Debt[[#This Row],[Proposed Taxable Valuation]]/1000))</f>
        <v>0</v>
      </c>
      <c r="K1247" s="26">
        <f>ROUND(Debt[[#This Row],[Proposed Taxable Valuation]]/1000*Debt[[#This Row],[Adjusted Rate]],0)</f>
        <v>0</v>
      </c>
      <c r="L1247" s="19">
        <f t="shared" si="109"/>
        <v>0</v>
      </c>
      <c r="M1247" s="17">
        <f t="shared" si="112"/>
        <v>0</v>
      </c>
      <c r="N1247">
        <v>1116781112.2834802</v>
      </c>
      <c r="O1247">
        <f>INDEX($R$3:$T$335,MATCH(Debt[[#This Row],[DistrictNumber]],$R$3:$R$335,0),3)</f>
        <v>0</v>
      </c>
      <c r="P1247" s="9">
        <f t="shared" si="110"/>
        <v>0</v>
      </c>
    </row>
    <row r="1248" spans="1:16" x14ac:dyDescent="0.35">
      <c r="A1248" s="13">
        <v>2029</v>
      </c>
      <c r="B1248" s="13">
        <f t="shared" si="108"/>
        <v>2028</v>
      </c>
      <c r="C1248" t="s">
        <v>534</v>
      </c>
      <c r="D1248" t="s">
        <v>535</v>
      </c>
      <c r="E1248" s="25">
        <v>1299100517.2031569</v>
      </c>
      <c r="F1248" s="13">
        <f>INDEX($R$3:$T$335,MATCH(Debt[[#This Row],[DistrictNumber]],$R$3:$R$335,0),3)</f>
        <v>0</v>
      </c>
      <c r="G1248" s="9">
        <f t="shared" si="111"/>
        <v>0</v>
      </c>
      <c r="H1248" s="11">
        <v>1.02</v>
      </c>
      <c r="I1248" s="12" cm="1">
        <f t="array" ref="I1248">INDEX(Debt[],MATCH(Debt[[#This Row],[Base Year]]&amp;Debt[[#This Row],[DistrictNumber]],Debt[[Fiscal Year]:[Fiscal Year]]&amp;Debt[[DistrictNumber]:[DistrictNumber]],0),9)*$H1248</f>
        <v>0</v>
      </c>
      <c r="J1248" s="15">
        <f>IF(Debt[[#This Row],[Unadjusted Maximum Revenue]]/(Debt[[#This Row],[Proposed Taxable Valuation]]/1000)&gt;Debt[[#This Row],[Max Debt RATE]],Debt[[#This Row],[Max Debt RATE]],Debt[[#This Row],[Unadjusted Maximum Revenue]]/(Debt[[#This Row],[Proposed Taxable Valuation]]/1000))</f>
        <v>0</v>
      </c>
      <c r="K1248" s="26">
        <f>ROUND(Debt[[#This Row],[Proposed Taxable Valuation]]/1000*Debt[[#This Row],[Adjusted Rate]],0)</f>
        <v>0</v>
      </c>
      <c r="L1248" s="19">
        <f t="shared" si="109"/>
        <v>0</v>
      </c>
      <c r="M1248" s="17">
        <f t="shared" si="112"/>
        <v>0</v>
      </c>
      <c r="N1248">
        <v>941284903.71663797</v>
      </c>
      <c r="O1248">
        <f>INDEX($R$3:$T$335,MATCH(Debt[[#This Row],[DistrictNumber]],$R$3:$R$335,0),3)</f>
        <v>0</v>
      </c>
      <c r="P1248" s="9">
        <f t="shared" si="110"/>
        <v>0</v>
      </c>
    </row>
    <row r="1249" spans="1:16" x14ac:dyDescent="0.35">
      <c r="A1249" s="13">
        <v>2029</v>
      </c>
      <c r="B1249" s="13">
        <f t="shared" si="108"/>
        <v>2028</v>
      </c>
      <c r="C1249" t="s">
        <v>536</v>
      </c>
      <c r="D1249" t="s">
        <v>537</v>
      </c>
      <c r="E1249" s="25">
        <v>3176812813.9688663</v>
      </c>
      <c r="F1249" s="13">
        <f>INDEX($R$3:$T$335,MATCH(Debt[[#This Row],[DistrictNumber]],$R$3:$R$335,0),3)</f>
        <v>0</v>
      </c>
      <c r="G1249" s="9">
        <f t="shared" si="111"/>
        <v>0</v>
      </c>
      <c r="H1249" s="11">
        <v>1.02</v>
      </c>
      <c r="I1249" s="12" cm="1">
        <f t="array" ref="I1249">INDEX(Debt[],MATCH(Debt[[#This Row],[Base Year]]&amp;Debt[[#This Row],[DistrictNumber]],Debt[[Fiscal Year]:[Fiscal Year]]&amp;Debt[[DistrictNumber]:[DistrictNumber]],0),9)*$H1249</f>
        <v>0</v>
      </c>
      <c r="J1249" s="15">
        <f>IF(Debt[[#This Row],[Unadjusted Maximum Revenue]]/(Debt[[#This Row],[Proposed Taxable Valuation]]/1000)&gt;Debt[[#This Row],[Max Debt RATE]],Debt[[#This Row],[Max Debt RATE]],Debt[[#This Row],[Unadjusted Maximum Revenue]]/(Debt[[#This Row],[Proposed Taxable Valuation]]/1000))</f>
        <v>0</v>
      </c>
      <c r="K1249" s="26">
        <f>ROUND(Debt[[#This Row],[Proposed Taxable Valuation]]/1000*Debt[[#This Row],[Adjusted Rate]],0)</f>
        <v>0</v>
      </c>
      <c r="L1249" s="19">
        <f t="shared" si="109"/>
        <v>0</v>
      </c>
      <c r="M1249" s="17">
        <f t="shared" si="112"/>
        <v>0</v>
      </c>
      <c r="N1249">
        <v>2051146538.6508753</v>
      </c>
      <c r="O1249">
        <f>INDEX($R$3:$T$335,MATCH(Debt[[#This Row],[DistrictNumber]],$R$3:$R$335,0),3)</f>
        <v>0</v>
      </c>
      <c r="P1249" s="9">
        <f t="shared" si="110"/>
        <v>0</v>
      </c>
    </row>
    <row r="1250" spans="1:16" x14ac:dyDescent="0.35">
      <c r="A1250" s="13">
        <v>2029</v>
      </c>
      <c r="B1250" s="13">
        <f t="shared" si="108"/>
        <v>2028</v>
      </c>
      <c r="C1250" t="s">
        <v>538</v>
      </c>
      <c r="D1250" t="s">
        <v>539</v>
      </c>
      <c r="E1250" s="25">
        <v>293081417.10857248</v>
      </c>
      <c r="F1250" s="13">
        <f>INDEX($R$3:$T$335,MATCH(Debt[[#This Row],[DistrictNumber]],$R$3:$R$335,0),3)</f>
        <v>2.6924399999999999</v>
      </c>
      <c r="G1250" s="9">
        <f t="shared" si="111"/>
        <v>789104.13067980495</v>
      </c>
      <c r="H1250" s="11">
        <v>1.02</v>
      </c>
      <c r="I1250" s="12" cm="1">
        <f t="array" ref="I1250">INDEX(Debt[],MATCH(Debt[[#This Row],[Base Year]]&amp;Debt[[#This Row],[DistrictNumber]],Debt[[Fiscal Year]:[Fiscal Year]]&amp;Debt[[DistrictNumber]:[DistrictNumber]],0),9)*$H1250</f>
        <v>547371.39304878609</v>
      </c>
      <c r="J1250" s="15">
        <f>IF(Debt[[#This Row],[Unadjusted Maximum Revenue]]/(Debt[[#This Row],[Proposed Taxable Valuation]]/1000)&gt;Debt[[#This Row],[Max Debt RATE]],Debt[[#This Row],[Max Debt RATE]],Debt[[#This Row],[Unadjusted Maximum Revenue]]/(Debt[[#This Row],[Proposed Taxable Valuation]]/1000))</f>
        <v>1.8676427814801082</v>
      </c>
      <c r="K1250" s="26">
        <f>ROUND(Debt[[#This Row],[Proposed Taxable Valuation]]/1000*Debt[[#This Row],[Adjusted Rate]],0)</f>
        <v>547371</v>
      </c>
      <c r="L1250" s="19">
        <f t="shared" si="109"/>
        <v>-241732.73763101886</v>
      </c>
      <c r="M1250" s="17">
        <f t="shared" si="112"/>
        <v>-0.82479721851989174</v>
      </c>
      <c r="N1250">
        <v>205971527.20749381</v>
      </c>
      <c r="O1250">
        <f>INDEX($R$3:$T$335,MATCH(Debt[[#This Row],[DistrictNumber]],$R$3:$R$335,0),3)</f>
        <v>2.6924399999999999</v>
      </c>
      <c r="P1250" s="9">
        <f t="shared" si="110"/>
        <v>554565.97871454468</v>
      </c>
    </row>
    <row r="1251" spans="1:16" x14ac:dyDescent="0.35">
      <c r="A1251" s="13">
        <v>2029</v>
      </c>
      <c r="B1251" s="13">
        <f t="shared" si="108"/>
        <v>2028</v>
      </c>
      <c r="C1251" t="s">
        <v>540</v>
      </c>
      <c r="D1251" t="s">
        <v>541</v>
      </c>
      <c r="E1251" s="25">
        <v>870077610.41871428</v>
      </c>
      <c r="F1251" s="13">
        <f>INDEX($R$3:$T$335,MATCH(Debt[[#This Row],[DistrictNumber]],$R$3:$R$335,0),3)</f>
        <v>2.6975600000000002</v>
      </c>
      <c r="G1251" s="9">
        <f t="shared" si="111"/>
        <v>2347086.5587611068</v>
      </c>
      <c r="H1251" s="11">
        <v>1.02</v>
      </c>
      <c r="I1251" s="12" cm="1">
        <f t="array" ref="I1251">INDEX(Debt[],MATCH(Debt[[#This Row],[Base Year]]&amp;Debt[[#This Row],[DistrictNumber]],Debt[[Fiscal Year]:[Fiscal Year]]&amp;Debt[[DistrictNumber]:[DistrictNumber]],0),9)*$H1251</f>
        <v>1826170.9896235182</v>
      </c>
      <c r="J1251" s="15">
        <f>IF(Debt[[#This Row],[Unadjusted Maximum Revenue]]/(Debt[[#This Row],[Proposed Taxable Valuation]]/1000)&gt;Debt[[#This Row],[Max Debt RATE]],Debt[[#This Row],[Max Debt RATE]],Debt[[#This Row],[Unadjusted Maximum Revenue]]/(Debt[[#This Row],[Proposed Taxable Valuation]]/1000))</f>
        <v>2.0988598807233938</v>
      </c>
      <c r="K1251" s="26">
        <f>ROUND(Debt[[#This Row],[Proposed Taxable Valuation]]/1000*Debt[[#This Row],[Adjusted Rate]],0)</f>
        <v>1826171</v>
      </c>
      <c r="L1251" s="19">
        <f t="shared" si="109"/>
        <v>-520915.56913758861</v>
      </c>
      <c r="M1251" s="17">
        <f t="shared" si="112"/>
        <v>-0.59870011927660638</v>
      </c>
      <c r="N1251">
        <v>731907073.9093864</v>
      </c>
      <c r="O1251">
        <f>INDEX($R$3:$T$335,MATCH(Debt[[#This Row],[DistrictNumber]],$R$3:$R$335,0),3)</f>
        <v>2.6975600000000002</v>
      </c>
      <c r="P1251" s="9">
        <f t="shared" si="110"/>
        <v>1974363.2462950046</v>
      </c>
    </row>
    <row r="1252" spans="1:16" x14ac:dyDescent="0.35">
      <c r="A1252" s="13">
        <v>2029</v>
      </c>
      <c r="B1252" s="13">
        <f t="shared" si="108"/>
        <v>2028</v>
      </c>
      <c r="C1252" t="s">
        <v>542</v>
      </c>
      <c r="D1252" t="s">
        <v>543</v>
      </c>
      <c r="E1252" s="25">
        <v>127399749.25765301</v>
      </c>
      <c r="F1252" s="13">
        <f>INDEX($R$3:$T$335,MATCH(Debt[[#This Row],[DistrictNumber]],$R$3:$R$335,0),3)</f>
        <v>0</v>
      </c>
      <c r="G1252" s="9">
        <f t="shared" si="111"/>
        <v>0</v>
      </c>
      <c r="H1252" s="11">
        <v>1.02</v>
      </c>
      <c r="I1252" s="12" cm="1">
        <f t="array" ref="I1252">INDEX(Debt[],MATCH(Debt[[#This Row],[Base Year]]&amp;Debt[[#This Row],[DistrictNumber]],Debt[[Fiscal Year]:[Fiscal Year]]&amp;Debt[[DistrictNumber]:[DistrictNumber]],0),9)*$H1252</f>
        <v>0</v>
      </c>
      <c r="J1252" s="15">
        <f>IF(Debt[[#This Row],[Unadjusted Maximum Revenue]]/(Debt[[#This Row],[Proposed Taxable Valuation]]/1000)&gt;Debt[[#This Row],[Max Debt RATE]],Debt[[#This Row],[Max Debt RATE]],Debt[[#This Row],[Unadjusted Maximum Revenue]]/(Debt[[#This Row],[Proposed Taxable Valuation]]/1000))</f>
        <v>0</v>
      </c>
      <c r="K1252" s="26">
        <f>ROUND(Debt[[#This Row],[Proposed Taxable Valuation]]/1000*Debt[[#This Row],[Adjusted Rate]],0)</f>
        <v>0</v>
      </c>
      <c r="L1252" s="19">
        <f t="shared" si="109"/>
        <v>0</v>
      </c>
      <c r="M1252" s="17">
        <f t="shared" si="112"/>
        <v>0</v>
      </c>
      <c r="N1252">
        <v>103495948.65527317</v>
      </c>
      <c r="O1252">
        <f>INDEX($R$3:$T$335,MATCH(Debt[[#This Row],[DistrictNumber]],$R$3:$R$335,0),3)</f>
        <v>0</v>
      </c>
      <c r="P1252" s="9">
        <f t="shared" si="110"/>
        <v>0</v>
      </c>
    </row>
    <row r="1253" spans="1:16" x14ac:dyDescent="0.35">
      <c r="A1253" s="13">
        <v>2029</v>
      </c>
      <c r="B1253" s="13">
        <f t="shared" si="108"/>
        <v>2028</v>
      </c>
      <c r="C1253" t="s">
        <v>544</v>
      </c>
      <c r="D1253" t="s">
        <v>545</v>
      </c>
      <c r="E1253" s="25">
        <v>416049475.74011707</v>
      </c>
      <c r="F1253" s="13">
        <f>INDEX($R$3:$T$335,MATCH(Debt[[#This Row],[DistrictNumber]],$R$3:$R$335,0),3)</f>
        <v>0</v>
      </c>
      <c r="G1253" s="9">
        <f t="shared" si="111"/>
        <v>0</v>
      </c>
      <c r="H1253" s="11">
        <v>1.02</v>
      </c>
      <c r="I1253" s="12" cm="1">
        <f t="array" ref="I1253">INDEX(Debt[],MATCH(Debt[[#This Row],[Base Year]]&amp;Debt[[#This Row],[DistrictNumber]],Debt[[Fiscal Year]:[Fiscal Year]]&amp;Debt[[DistrictNumber]:[DistrictNumber]],0),9)*$H1253</f>
        <v>0</v>
      </c>
      <c r="J1253" s="15">
        <f>IF(Debt[[#This Row],[Unadjusted Maximum Revenue]]/(Debt[[#This Row],[Proposed Taxable Valuation]]/1000)&gt;Debt[[#This Row],[Max Debt RATE]],Debt[[#This Row],[Max Debt RATE]],Debt[[#This Row],[Unadjusted Maximum Revenue]]/(Debt[[#This Row],[Proposed Taxable Valuation]]/1000))</f>
        <v>0</v>
      </c>
      <c r="K1253" s="26">
        <f>ROUND(Debt[[#This Row],[Proposed Taxable Valuation]]/1000*Debt[[#This Row],[Adjusted Rate]],0)</f>
        <v>0</v>
      </c>
      <c r="L1253" s="19">
        <f t="shared" si="109"/>
        <v>0</v>
      </c>
      <c r="M1253" s="17">
        <f t="shared" si="112"/>
        <v>0</v>
      </c>
      <c r="N1253">
        <v>340526381.84419453</v>
      </c>
      <c r="O1253">
        <f>INDEX($R$3:$T$335,MATCH(Debt[[#This Row],[DistrictNumber]],$R$3:$R$335,0),3)</f>
        <v>0</v>
      </c>
      <c r="P1253" s="9">
        <f t="shared" si="110"/>
        <v>0</v>
      </c>
    </row>
    <row r="1254" spans="1:16" x14ac:dyDescent="0.35">
      <c r="A1254" s="13">
        <v>2029</v>
      </c>
      <c r="B1254" s="13">
        <f t="shared" si="108"/>
        <v>2028</v>
      </c>
      <c r="C1254" t="s">
        <v>546</v>
      </c>
      <c r="D1254" t="s">
        <v>547</v>
      </c>
      <c r="E1254" s="25">
        <v>1061946025.4720731</v>
      </c>
      <c r="F1254" s="13">
        <f>INDEX($R$3:$T$335,MATCH(Debt[[#This Row],[DistrictNumber]],$R$3:$R$335,0),3)</f>
        <v>2.7</v>
      </c>
      <c r="G1254" s="9">
        <f t="shared" si="111"/>
        <v>2867254.2687745974</v>
      </c>
      <c r="H1254" s="11">
        <v>1.02</v>
      </c>
      <c r="I1254" s="12" cm="1">
        <f t="array" ref="I1254">INDEX(Debt[],MATCH(Debt[[#This Row],[Base Year]]&amp;Debt[[#This Row],[DistrictNumber]],Debt[[Fiscal Year]:[Fiscal Year]]&amp;Debt[[DistrictNumber]:[DistrictNumber]],0),9)*$H1254</f>
        <v>1972967.7922721282</v>
      </c>
      <c r="J1254" s="15">
        <f>IF(Debt[[#This Row],[Unadjusted Maximum Revenue]]/(Debt[[#This Row],[Proposed Taxable Valuation]]/1000)&gt;Debt[[#This Row],[Max Debt RATE]],Debt[[#This Row],[Max Debt RATE]],Debt[[#This Row],[Unadjusted Maximum Revenue]]/(Debt[[#This Row],[Proposed Taxable Valuation]]/1000))</f>
        <v>1.8578795390237213</v>
      </c>
      <c r="K1254" s="26">
        <f>ROUND(Debt[[#This Row],[Proposed Taxable Valuation]]/1000*Debt[[#This Row],[Adjusted Rate]],0)</f>
        <v>1972968</v>
      </c>
      <c r="L1254" s="19">
        <f t="shared" si="109"/>
        <v>-894286.47650246928</v>
      </c>
      <c r="M1254" s="17">
        <f t="shared" si="112"/>
        <v>-0.84212046097627891</v>
      </c>
      <c r="N1254">
        <v>775856425.97323084</v>
      </c>
      <c r="O1254">
        <f>INDEX($R$3:$T$335,MATCH(Debt[[#This Row],[DistrictNumber]],$R$3:$R$335,0),3)</f>
        <v>2.7</v>
      </c>
      <c r="P1254" s="9">
        <f t="shared" si="110"/>
        <v>2094812.3501277235</v>
      </c>
    </row>
    <row r="1255" spans="1:16" x14ac:dyDescent="0.35">
      <c r="A1255" s="13">
        <v>2029</v>
      </c>
      <c r="B1255" s="13">
        <f t="shared" si="108"/>
        <v>2028</v>
      </c>
      <c r="C1255" t="s">
        <v>548</v>
      </c>
      <c r="D1255" t="s">
        <v>549</v>
      </c>
      <c r="E1255" s="25">
        <v>143596461.14936215</v>
      </c>
      <c r="F1255" s="13">
        <f>INDEX($R$3:$T$335,MATCH(Debt[[#This Row],[DistrictNumber]],$R$3:$R$335,0),3)</f>
        <v>0</v>
      </c>
      <c r="G1255" s="9">
        <f t="shared" si="111"/>
        <v>0</v>
      </c>
      <c r="H1255" s="11">
        <v>1.02</v>
      </c>
      <c r="I1255" s="12" cm="1">
        <f t="array" ref="I1255">INDEX(Debt[],MATCH(Debt[[#This Row],[Base Year]]&amp;Debt[[#This Row],[DistrictNumber]],Debt[[Fiscal Year]:[Fiscal Year]]&amp;Debt[[DistrictNumber]:[DistrictNumber]],0),9)*$H1255</f>
        <v>0</v>
      </c>
      <c r="J1255" s="15">
        <f>IF(Debt[[#This Row],[Unadjusted Maximum Revenue]]/(Debt[[#This Row],[Proposed Taxable Valuation]]/1000)&gt;Debt[[#This Row],[Max Debt RATE]],Debt[[#This Row],[Max Debt RATE]],Debt[[#This Row],[Unadjusted Maximum Revenue]]/(Debt[[#This Row],[Proposed Taxable Valuation]]/1000))</f>
        <v>0</v>
      </c>
      <c r="K1255" s="26">
        <f>ROUND(Debt[[#This Row],[Proposed Taxable Valuation]]/1000*Debt[[#This Row],[Adjusted Rate]],0)</f>
        <v>0</v>
      </c>
      <c r="L1255" s="19">
        <f t="shared" si="109"/>
        <v>0</v>
      </c>
      <c r="M1255" s="17">
        <f t="shared" si="112"/>
        <v>0</v>
      </c>
      <c r="N1255">
        <v>113577175.48485334</v>
      </c>
      <c r="O1255">
        <f>INDEX($R$3:$T$335,MATCH(Debt[[#This Row],[DistrictNumber]],$R$3:$R$335,0),3)</f>
        <v>0</v>
      </c>
      <c r="P1255" s="9">
        <f t="shared" si="110"/>
        <v>0</v>
      </c>
    </row>
    <row r="1256" spans="1:16" x14ac:dyDescent="0.35">
      <c r="A1256" s="13">
        <v>2029</v>
      </c>
      <c r="B1256" s="13">
        <f t="shared" si="108"/>
        <v>2028</v>
      </c>
      <c r="C1256" t="s">
        <v>550</v>
      </c>
      <c r="D1256" t="s">
        <v>551</v>
      </c>
      <c r="E1256" s="25">
        <v>554767392.81362915</v>
      </c>
      <c r="F1256" s="13">
        <f>INDEX($R$3:$T$335,MATCH(Debt[[#This Row],[DistrictNumber]],$R$3:$R$335,0),3)</f>
        <v>0.41237000000000001</v>
      </c>
      <c r="G1256" s="9">
        <f t="shared" si="111"/>
        <v>228769.42977455625</v>
      </c>
      <c r="H1256" s="11">
        <v>1.02</v>
      </c>
      <c r="I1256" s="12" cm="1">
        <f t="array" ref="I1256">INDEX(Debt[],MATCH(Debt[[#This Row],[Base Year]]&amp;Debt[[#This Row],[DistrictNumber]],Debt[[Fiscal Year]:[Fiscal Year]]&amp;Debt[[DistrictNumber]:[DistrictNumber]],0),9)*$H1256</f>
        <v>182666.91332100282</v>
      </c>
      <c r="J1256" s="15">
        <f>IF(Debt[[#This Row],[Unadjusted Maximum Revenue]]/(Debt[[#This Row],[Proposed Taxable Valuation]]/1000)&gt;Debt[[#This Row],[Max Debt RATE]],Debt[[#This Row],[Max Debt RATE]],Debt[[#This Row],[Unadjusted Maximum Revenue]]/(Debt[[#This Row],[Proposed Taxable Valuation]]/1000))</f>
        <v>0.32926757355829078</v>
      </c>
      <c r="K1256" s="26">
        <f>ROUND(Debt[[#This Row],[Proposed Taxable Valuation]]/1000*Debt[[#This Row],[Adjusted Rate]],0)</f>
        <v>182667</v>
      </c>
      <c r="L1256" s="19">
        <f t="shared" si="109"/>
        <v>-46102.516453553428</v>
      </c>
      <c r="M1256" s="17">
        <f t="shared" si="112"/>
        <v>-8.3102426441709232E-2</v>
      </c>
      <c r="N1256">
        <v>446418859.80230296</v>
      </c>
      <c r="O1256">
        <f>INDEX($R$3:$T$335,MATCH(Debt[[#This Row],[DistrictNumber]],$R$3:$R$335,0),3)</f>
        <v>0.41237000000000001</v>
      </c>
      <c r="P1256" s="9">
        <f t="shared" si="110"/>
        <v>184089.74521667568</v>
      </c>
    </row>
    <row r="1257" spans="1:16" x14ac:dyDescent="0.35">
      <c r="A1257" s="13">
        <v>2029</v>
      </c>
      <c r="B1257" s="13">
        <f t="shared" si="108"/>
        <v>2028</v>
      </c>
      <c r="C1257" t="s">
        <v>552</v>
      </c>
      <c r="D1257" t="s">
        <v>553</v>
      </c>
      <c r="E1257" s="25">
        <v>595660124.37849867</v>
      </c>
      <c r="F1257" s="13">
        <f>INDEX($R$3:$T$335,MATCH(Debt[[#This Row],[DistrictNumber]],$R$3:$R$335,0),3)</f>
        <v>1.2218</v>
      </c>
      <c r="G1257" s="9">
        <f t="shared" si="111"/>
        <v>727777.5399656496</v>
      </c>
      <c r="H1257" s="11">
        <v>1.02</v>
      </c>
      <c r="I1257" s="12" cm="1">
        <f t="array" ref="I1257">INDEX(Debt[],MATCH(Debt[[#This Row],[Base Year]]&amp;Debt[[#This Row],[DistrictNumber]],Debt[[Fiscal Year]:[Fiscal Year]]&amp;Debt[[DistrictNumber]:[DistrictNumber]],0),9)*$H1257</f>
        <v>487670.76561768341</v>
      </c>
      <c r="J1257" s="15">
        <f>IF(Debt[[#This Row],[Unadjusted Maximum Revenue]]/(Debt[[#This Row],[Proposed Taxable Valuation]]/1000)&gt;Debt[[#This Row],[Max Debt RATE]],Debt[[#This Row],[Max Debt RATE]],Debt[[#This Row],[Unadjusted Maximum Revenue]]/(Debt[[#This Row],[Proposed Taxable Valuation]]/1000))</f>
        <v>0.81870641605648953</v>
      </c>
      <c r="K1257" s="26">
        <f>ROUND(Debt[[#This Row],[Proposed Taxable Valuation]]/1000*Debt[[#This Row],[Adjusted Rate]],0)</f>
        <v>487671</v>
      </c>
      <c r="L1257" s="19">
        <f t="shared" si="109"/>
        <v>-240106.77434796619</v>
      </c>
      <c r="M1257" s="17">
        <f t="shared" si="112"/>
        <v>-0.40309358394351047</v>
      </c>
      <c r="N1257">
        <v>430394229.65393275</v>
      </c>
      <c r="O1257">
        <f>INDEX($R$3:$T$335,MATCH(Debt[[#This Row],[DistrictNumber]],$R$3:$R$335,0),3)</f>
        <v>1.2218</v>
      </c>
      <c r="P1257" s="9">
        <f t="shared" si="110"/>
        <v>525855.66979117505</v>
      </c>
    </row>
    <row r="1258" spans="1:16" x14ac:dyDescent="0.35">
      <c r="A1258" s="13">
        <v>2029</v>
      </c>
      <c r="B1258" s="13">
        <f t="shared" si="108"/>
        <v>2028</v>
      </c>
      <c r="C1258" t="s">
        <v>554</v>
      </c>
      <c r="D1258" t="s">
        <v>555</v>
      </c>
      <c r="E1258" s="25">
        <v>467248789.36925828</v>
      </c>
      <c r="F1258" s="13">
        <f>INDEX($R$3:$T$335,MATCH(Debt[[#This Row],[DistrictNumber]],$R$3:$R$335,0),3)</f>
        <v>4.0417699999999996</v>
      </c>
      <c r="G1258" s="9">
        <f t="shared" si="111"/>
        <v>1888512.1394089868</v>
      </c>
      <c r="H1258" s="11">
        <v>1.02</v>
      </c>
      <c r="I1258" s="12" cm="1">
        <f t="array" ref="I1258">INDEX(Debt[],MATCH(Debt[[#This Row],[Base Year]]&amp;Debt[[#This Row],[DistrictNumber]],Debt[[Fiscal Year]:[Fiscal Year]]&amp;Debt[[DistrictNumber]:[DistrictNumber]],0),9)*$H1258</f>
        <v>1312580.9684315303</v>
      </c>
      <c r="J1258" s="15">
        <f>IF(Debt[[#This Row],[Unadjusted Maximum Revenue]]/(Debt[[#This Row],[Proposed Taxable Valuation]]/1000)&gt;Debt[[#This Row],[Max Debt RATE]],Debt[[#This Row],[Max Debt RATE]],Debt[[#This Row],[Unadjusted Maximum Revenue]]/(Debt[[#This Row],[Proposed Taxable Valuation]]/1000))</f>
        <v>2.809169329691342</v>
      </c>
      <c r="K1258" s="26">
        <f>ROUND(Debt[[#This Row],[Proposed Taxable Valuation]]/1000*Debt[[#This Row],[Adjusted Rate]],0)</f>
        <v>1312581</v>
      </c>
      <c r="L1258" s="19">
        <f t="shared" si="109"/>
        <v>-575931.1709774565</v>
      </c>
      <c r="M1258" s="17">
        <f t="shared" si="112"/>
        <v>-1.2326006703086576</v>
      </c>
      <c r="N1258">
        <v>326074348.45311552</v>
      </c>
      <c r="O1258">
        <f>INDEX($R$3:$T$335,MATCH(Debt[[#This Row],[DistrictNumber]],$R$3:$R$335,0),3)</f>
        <v>4.0417699999999996</v>
      </c>
      <c r="P1258" s="9">
        <f t="shared" si="110"/>
        <v>1317917.5193473485</v>
      </c>
    </row>
    <row r="1259" spans="1:16" x14ac:dyDescent="0.35">
      <c r="A1259" s="13">
        <v>2029</v>
      </c>
      <c r="B1259" s="13">
        <f t="shared" si="108"/>
        <v>2028</v>
      </c>
      <c r="C1259" t="s">
        <v>556</v>
      </c>
      <c r="D1259" t="s">
        <v>557</v>
      </c>
      <c r="E1259" s="25">
        <v>479579528.64110541</v>
      </c>
      <c r="F1259" s="13">
        <f>INDEX($R$3:$T$335,MATCH(Debt[[#This Row],[DistrictNumber]],$R$3:$R$335,0),3)</f>
        <v>0</v>
      </c>
      <c r="G1259" s="9">
        <f t="shared" si="111"/>
        <v>0</v>
      </c>
      <c r="H1259" s="11">
        <v>1.02</v>
      </c>
      <c r="I1259" s="12" cm="1">
        <f t="array" ref="I1259">INDEX(Debt[],MATCH(Debt[[#This Row],[Base Year]]&amp;Debt[[#This Row],[DistrictNumber]],Debt[[Fiscal Year]:[Fiscal Year]]&amp;Debt[[DistrictNumber]:[DistrictNumber]],0),9)*$H1259</f>
        <v>0</v>
      </c>
      <c r="J1259" s="15">
        <f>IF(Debt[[#This Row],[Unadjusted Maximum Revenue]]/(Debt[[#This Row],[Proposed Taxable Valuation]]/1000)&gt;Debt[[#This Row],[Max Debt RATE]],Debt[[#This Row],[Max Debt RATE]],Debt[[#This Row],[Unadjusted Maximum Revenue]]/(Debt[[#This Row],[Proposed Taxable Valuation]]/1000))</f>
        <v>0</v>
      </c>
      <c r="K1259" s="26">
        <f>ROUND(Debt[[#This Row],[Proposed Taxable Valuation]]/1000*Debt[[#This Row],[Adjusted Rate]],0)</f>
        <v>0</v>
      </c>
      <c r="L1259" s="19">
        <f t="shared" si="109"/>
        <v>0</v>
      </c>
      <c r="M1259" s="17">
        <f t="shared" si="112"/>
        <v>0</v>
      </c>
      <c r="N1259">
        <v>361743324.44553024</v>
      </c>
      <c r="O1259">
        <f>INDEX($R$3:$T$335,MATCH(Debt[[#This Row],[DistrictNumber]],$R$3:$R$335,0),3)</f>
        <v>0</v>
      </c>
      <c r="P1259" s="9">
        <f t="shared" si="110"/>
        <v>0</v>
      </c>
    </row>
    <row r="1260" spans="1:16" x14ac:dyDescent="0.35">
      <c r="A1260" s="13">
        <v>2029</v>
      </c>
      <c r="B1260" s="13">
        <f t="shared" si="108"/>
        <v>2028</v>
      </c>
      <c r="C1260" t="s">
        <v>558</v>
      </c>
      <c r="D1260" t="s">
        <v>559</v>
      </c>
      <c r="E1260" s="25">
        <v>198209537.01900473</v>
      </c>
      <c r="F1260" s="13">
        <f>INDEX($R$3:$T$335,MATCH(Debt[[#This Row],[DistrictNumber]],$R$3:$R$335,0),3)</f>
        <v>0</v>
      </c>
      <c r="G1260" s="9">
        <f t="shared" si="111"/>
        <v>0</v>
      </c>
      <c r="H1260" s="11">
        <v>1.02</v>
      </c>
      <c r="I1260" s="12" cm="1">
        <f t="array" ref="I1260">INDEX(Debt[],MATCH(Debt[[#This Row],[Base Year]]&amp;Debt[[#This Row],[DistrictNumber]],Debt[[Fiscal Year]:[Fiscal Year]]&amp;Debt[[DistrictNumber]:[DistrictNumber]],0),9)*$H1260</f>
        <v>0</v>
      </c>
      <c r="J1260" s="15">
        <f>IF(Debt[[#This Row],[Unadjusted Maximum Revenue]]/(Debt[[#This Row],[Proposed Taxable Valuation]]/1000)&gt;Debt[[#This Row],[Max Debt RATE]],Debt[[#This Row],[Max Debt RATE]],Debt[[#This Row],[Unadjusted Maximum Revenue]]/(Debt[[#This Row],[Proposed Taxable Valuation]]/1000))</f>
        <v>0</v>
      </c>
      <c r="K1260" s="26">
        <f>ROUND(Debt[[#This Row],[Proposed Taxable Valuation]]/1000*Debt[[#This Row],[Adjusted Rate]],0)</f>
        <v>0</v>
      </c>
      <c r="L1260" s="19">
        <f t="shared" si="109"/>
        <v>0</v>
      </c>
      <c r="M1260" s="17">
        <f t="shared" si="112"/>
        <v>0</v>
      </c>
      <c r="N1260">
        <v>170217415.3285017</v>
      </c>
      <c r="O1260">
        <f>INDEX($R$3:$T$335,MATCH(Debt[[#This Row],[DistrictNumber]],$R$3:$R$335,0),3)</f>
        <v>0</v>
      </c>
      <c r="P1260" s="9">
        <f t="shared" si="110"/>
        <v>0</v>
      </c>
    </row>
    <row r="1261" spans="1:16" x14ac:dyDescent="0.35">
      <c r="A1261" s="13">
        <v>2029</v>
      </c>
      <c r="B1261" s="13">
        <f t="shared" si="108"/>
        <v>2028</v>
      </c>
      <c r="C1261" t="s">
        <v>560</v>
      </c>
      <c r="D1261" t="s">
        <v>561</v>
      </c>
      <c r="E1261" s="25">
        <v>227122977.180372</v>
      </c>
      <c r="F1261" s="13">
        <f>INDEX($R$3:$T$335,MATCH(Debt[[#This Row],[DistrictNumber]],$R$3:$R$335,0),3)</f>
        <v>1.76433</v>
      </c>
      <c r="G1261" s="9">
        <f t="shared" si="111"/>
        <v>400719.88232864573</v>
      </c>
      <c r="H1261" s="11">
        <v>1.02</v>
      </c>
      <c r="I1261" s="12" cm="1">
        <f t="array" ref="I1261">INDEX(Debt[],MATCH(Debt[[#This Row],[Base Year]]&amp;Debt[[#This Row],[DistrictNumber]],Debt[[Fiscal Year]:[Fiscal Year]]&amp;Debt[[DistrictNumber]:[DistrictNumber]],0),9)*$H1261</f>
        <v>303664.51130736124</v>
      </c>
      <c r="J1261" s="15">
        <f>IF(Debt[[#This Row],[Unadjusted Maximum Revenue]]/(Debt[[#This Row],[Proposed Taxable Valuation]]/1000)&gt;Debt[[#This Row],[Max Debt RATE]],Debt[[#This Row],[Max Debt RATE]],Debt[[#This Row],[Unadjusted Maximum Revenue]]/(Debt[[#This Row],[Proposed Taxable Valuation]]/1000))</f>
        <v>1.3370048027602377</v>
      </c>
      <c r="K1261" s="26">
        <f>ROUND(Debt[[#This Row],[Proposed Taxable Valuation]]/1000*Debt[[#This Row],[Adjusted Rate]],0)</f>
        <v>303665</v>
      </c>
      <c r="L1261" s="19">
        <f t="shared" si="109"/>
        <v>-97055.371021284489</v>
      </c>
      <c r="M1261" s="17">
        <f t="shared" si="112"/>
        <v>-0.42732519723976226</v>
      </c>
      <c r="N1261">
        <v>173802673.61645406</v>
      </c>
      <c r="O1261">
        <f>INDEX($R$3:$T$335,MATCH(Debt[[#This Row],[DistrictNumber]],$R$3:$R$335,0),3)</f>
        <v>1.76433</v>
      </c>
      <c r="P1261" s="9">
        <f t="shared" si="110"/>
        <v>306645.27114171837</v>
      </c>
    </row>
    <row r="1262" spans="1:16" x14ac:dyDescent="0.35">
      <c r="A1262" s="13">
        <v>2029</v>
      </c>
      <c r="B1262" s="13">
        <f t="shared" si="108"/>
        <v>2028</v>
      </c>
      <c r="C1262" t="s">
        <v>562</v>
      </c>
      <c r="D1262" t="s">
        <v>563</v>
      </c>
      <c r="E1262" s="25">
        <v>345995433.65032005</v>
      </c>
      <c r="F1262" s="13">
        <f>INDEX($R$3:$T$335,MATCH(Debt[[#This Row],[DistrictNumber]],$R$3:$R$335,0),3)</f>
        <v>0</v>
      </c>
      <c r="G1262" s="9">
        <f t="shared" si="111"/>
        <v>0</v>
      </c>
      <c r="H1262" s="11">
        <v>1.02</v>
      </c>
      <c r="I1262" s="12" cm="1">
        <f t="array" ref="I1262">INDEX(Debt[],MATCH(Debt[[#This Row],[Base Year]]&amp;Debt[[#This Row],[DistrictNumber]],Debt[[Fiscal Year]:[Fiscal Year]]&amp;Debt[[DistrictNumber]:[DistrictNumber]],0),9)*$H1262</f>
        <v>0</v>
      </c>
      <c r="J1262" s="15">
        <f>IF(Debt[[#This Row],[Unadjusted Maximum Revenue]]/(Debt[[#This Row],[Proposed Taxable Valuation]]/1000)&gt;Debt[[#This Row],[Max Debt RATE]],Debt[[#This Row],[Max Debt RATE]],Debt[[#This Row],[Unadjusted Maximum Revenue]]/(Debt[[#This Row],[Proposed Taxable Valuation]]/1000))</f>
        <v>0</v>
      </c>
      <c r="K1262" s="26">
        <f>ROUND(Debt[[#This Row],[Proposed Taxable Valuation]]/1000*Debt[[#This Row],[Adjusted Rate]],0)</f>
        <v>0</v>
      </c>
      <c r="L1262" s="19">
        <f t="shared" si="109"/>
        <v>0</v>
      </c>
      <c r="M1262" s="17">
        <f t="shared" si="112"/>
        <v>0</v>
      </c>
      <c r="N1262">
        <v>278084587.33056718</v>
      </c>
      <c r="O1262">
        <f>INDEX($R$3:$T$335,MATCH(Debt[[#This Row],[DistrictNumber]],$R$3:$R$335,0),3)</f>
        <v>0</v>
      </c>
      <c r="P1262" s="9">
        <f t="shared" si="110"/>
        <v>0</v>
      </c>
    </row>
    <row r="1263" spans="1:16" x14ac:dyDescent="0.35">
      <c r="A1263" s="13">
        <v>2029</v>
      </c>
      <c r="B1263" s="13">
        <f t="shared" si="108"/>
        <v>2028</v>
      </c>
      <c r="C1263" t="s">
        <v>564</v>
      </c>
      <c r="D1263" t="s">
        <v>565</v>
      </c>
      <c r="E1263" s="25">
        <v>206520353.68649802</v>
      </c>
      <c r="F1263" s="13">
        <f>INDEX($R$3:$T$335,MATCH(Debt[[#This Row],[DistrictNumber]],$R$3:$R$335,0),3)</f>
        <v>0</v>
      </c>
      <c r="G1263" s="9">
        <f t="shared" si="111"/>
        <v>0</v>
      </c>
      <c r="H1263" s="11">
        <v>1.02</v>
      </c>
      <c r="I1263" s="12" cm="1">
        <f t="array" ref="I1263">INDEX(Debt[],MATCH(Debt[[#This Row],[Base Year]]&amp;Debt[[#This Row],[DistrictNumber]],Debt[[Fiscal Year]:[Fiscal Year]]&amp;Debt[[DistrictNumber]:[DistrictNumber]],0),9)*$H1263</f>
        <v>0</v>
      </c>
      <c r="J1263" s="15">
        <f>IF(Debt[[#This Row],[Unadjusted Maximum Revenue]]/(Debt[[#This Row],[Proposed Taxable Valuation]]/1000)&gt;Debt[[#This Row],[Max Debt RATE]],Debt[[#This Row],[Max Debt RATE]],Debt[[#This Row],[Unadjusted Maximum Revenue]]/(Debt[[#This Row],[Proposed Taxable Valuation]]/1000))</f>
        <v>0</v>
      </c>
      <c r="K1263" s="26">
        <f>ROUND(Debt[[#This Row],[Proposed Taxable Valuation]]/1000*Debt[[#This Row],[Adjusted Rate]],0)</f>
        <v>0</v>
      </c>
      <c r="L1263" s="19">
        <f t="shared" si="109"/>
        <v>0</v>
      </c>
      <c r="M1263" s="17">
        <f t="shared" si="112"/>
        <v>0</v>
      </c>
      <c r="N1263">
        <v>163237360.77733997</v>
      </c>
      <c r="O1263">
        <f>INDEX($R$3:$T$335,MATCH(Debt[[#This Row],[DistrictNumber]],$R$3:$R$335,0),3)</f>
        <v>0</v>
      </c>
      <c r="P1263" s="9">
        <f t="shared" si="110"/>
        <v>0</v>
      </c>
    </row>
    <row r="1264" spans="1:16" x14ac:dyDescent="0.35">
      <c r="A1264" s="13">
        <v>2029</v>
      </c>
      <c r="B1264" s="13">
        <f t="shared" si="108"/>
        <v>2028</v>
      </c>
      <c r="C1264" t="s">
        <v>566</v>
      </c>
      <c r="D1264" t="s">
        <v>567</v>
      </c>
      <c r="E1264" s="25">
        <v>223430127.75624314</v>
      </c>
      <c r="F1264" s="13">
        <f>INDEX($R$3:$T$335,MATCH(Debt[[#This Row],[DistrictNumber]],$R$3:$R$335,0),3)</f>
        <v>0</v>
      </c>
      <c r="G1264" s="9">
        <f t="shared" si="111"/>
        <v>0</v>
      </c>
      <c r="H1264" s="11">
        <v>1.02</v>
      </c>
      <c r="I1264" s="12" cm="1">
        <f t="array" ref="I1264">INDEX(Debt[],MATCH(Debt[[#This Row],[Base Year]]&amp;Debt[[#This Row],[DistrictNumber]],Debt[[Fiscal Year]:[Fiscal Year]]&amp;Debt[[DistrictNumber]:[DistrictNumber]],0),9)*$H1264</f>
        <v>0</v>
      </c>
      <c r="J1264" s="15">
        <f>IF(Debt[[#This Row],[Unadjusted Maximum Revenue]]/(Debt[[#This Row],[Proposed Taxable Valuation]]/1000)&gt;Debt[[#This Row],[Max Debt RATE]],Debt[[#This Row],[Max Debt RATE]],Debt[[#This Row],[Unadjusted Maximum Revenue]]/(Debt[[#This Row],[Proposed Taxable Valuation]]/1000))</f>
        <v>0</v>
      </c>
      <c r="K1264" s="26">
        <f>ROUND(Debt[[#This Row],[Proposed Taxable Valuation]]/1000*Debt[[#This Row],[Adjusted Rate]],0)</f>
        <v>0</v>
      </c>
      <c r="L1264" s="19">
        <f t="shared" si="109"/>
        <v>0</v>
      </c>
      <c r="M1264" s="17">
        <f t="shared" si="112"/>
        <v>0</v>
      </c>
      <c r="N1264">
        <v>194726770.84526709</v>
      </c>
      <c r="O1264">
        <f>INDEX($R$3:$T$335,MATCH(Debt[[#This Row],[DistrictNumber]],$R$3:$R$335,0),3)</f>
        <v>0</v>
      </c>
      <c r="P1264" s="9">
        <f t="shared" si="110"/>
        <v>0</v>
      </c>
    </row>
    <row r="1265" spans="1:16" x14ac:dyDescent="0.35">
      <c r="A1265" s="13">
        <v>2029</v>
      </c>
      <c r="B1265" s="13">
        <f t="shared" si="108"/>
        <v>2028</v>
      </c>
      <c r="C1265" t="s">
        <v>568</v>
      </c>
      <c r="D1265" t="s">
        <v>569</v>
      </c>
      <c r="E1265" s="25">
        <v>540115912.48618519</v>
      </c>
      <c r="F1265" s="13">
        <f>INDEX($R$3:$T$335,MATCH(Debt[[#This Row],[DistrictNumber]],$R$3:$R$335,0),3)</f>
        <v>1.1455599999999999</v>
      </c>
      <c r="G1265" s="9">
        <f t="shared" si="111"/>
        <v>618735.18470767431</v>
      </c>
      <c r="H1265" s="11">
        <v>1.02</v>
      </c>
      <c r="I1265" s="12" cm="1">
        <f t="array" ref="I1265">INDEX(Debt[],MATCH(Debt[[#This Row],[Base Year]]&amp;Debt[[#This Row],[DistrictNumber]],Debt[[Fiscal Year]:[Fiscal Year]]&amp;Debt[[DistrictNumber]:[DistrictNumber]],0),9)*$H1265</f>
        <v>429309.28745113319</v>
      </c>
      <c r="J1265" s="15">
        <f>IF(Debt[[#This Row],[Unadjusted Maximum Revenue]]/(Debt[[#This Row],[Proposed Taxable Valuation]]/1000)&gt;Debt[[#This Row],[Max Debt RATE]],Debt[[#This Row],[Max Debt RATE]],Debt[[#This Row],[Unadjusted Maximum Revenue]]/(Debt[[#This Row],[Proposed Taxable Valuation]]/1000))</f>
        <v>0.79484658297697131</v>
      </c>
      <c r="K1265" s="26">
        <f>ROUND(Debt[[#This Row],[Proposed Taxable Valuation]]/1000*Debt[[#This Row],[Adjusted Rate]],0)</f>
        <v>429309</v>
      </c>
      <c r="L1265" s="19">
        <f t="shared" si="109"/>
        <v>-189425.89725654112</v>
      </c>
      <c r="M1265" s="17">
        <f t="shared" si="112"/>
        <v>-0.35071341702302861</v>
      </c>
      <c r="N1265">
        <v>387517467.1124258</v>
      </c>
      <c r="O1265">
        <f>INDEX($R$3:$T$335,MATCH(Debt[[#This Row],[DistrictNumber]],$R$3:$R$335,0),3)</f>
        <v>1.1455599999999999</v>
      </c>
      <c r="P1265" s="9">
        <f t="shared" si="110"/>
        <v>443924.50962531049</v>
      </c>
    </row>
    <row r="1266" spans="1:16" x14ac:dyDescent="0.35">
      <c r="A1266" s="13">
        <v>2029</v>
      </c>
      <c r="B1266" s="13">
        <f t="shared" si="108"/>
        <v>2028</v>
      </c>
      <c r="C1266" t="s">
        <v>570</v>
      </c>
      <c r="D1266" t="s">
        <v>571</v>
      </c>
      <c r="E1266" s="25">
        <v>691632417.7599088</v>
      </c>
      <c r="F1266" s="13">
        <f>INDEX($R$3:$T$335,MATCH(Debt[[#This Row],[DistrictNumber]],$R$3:$R$335,0),3)</f>
        <v>0</v>
      </c>
      <c r="G1266" s="9">
        <f t="shared" si="111"/>
        <v>0</v>
      </c>
      <c r="H1266" s="11">
        <v>1.02</v>
      </c>
      <c r="I1266" s="12" cm="1">
        <f t="array" ref="I1266">INDEX(Debt[],MATCH(Debt[[#This Row],[Base Year]]&amp;Debt[[#This Row],[DistrictNumber]],Debt[[Fiscal Year]:[Fiscal Year]]&amp;Debt[[DistrictNumber]:[DistrictNumber]],0),9)*$H1266</f>
        <v>0</v>
      </c>
      <c r="J1266" s="15">
        <f>IF(Debt[[#This Row],[Unadjusted Maximum Revenue]]/(Debt[[#This Row],[Proposed Taxable Valuation]]/1000)&gt;Debt[[#This Row],[Max Debt RATE]],Debt[[#This Row],[Max Debt RATE]],Debt[[#This Row],[Unadjusted Maximum Revenue]]/(Debt[[#This Row],[Proposed Taxable Valuation]]/1000))</f>
        <v>0</v>
      </c>
      <c r="K1266" s="26">
        <f>ROUND(Debt[[#This Row],[Proposed Taxable Valuation]]/1000*Debt[[#This Row],[Adjusted Rate]],0)</f>
        <v>0</v>
      </c>
      <c r="L1266" s="19">
        <f t="shared" si="109"/>
        <v>0</v>
      </c>
      <c r="M1266" s="17">
        <f t="shared" si="112"/>
        <v>0</v>
      </c>
      <c r="N1266">
        <v>532161035.78805923</v>
      </c>
      <c r="O1266">
        <f>INDEX($R$3:$T$335,MATCH(Debt[[#This Row],[DistrictNumber]],$R$3:$R$335,0),3)</f>
        <v>0</v>
      </c>
      <c r="P1266" s="9">
        <f t="shared" si="110"/>
        <v>0</v>
      </c>
    </row>
    <row r="1267" spans="1:16" x14ac:dyDescent="0.35">
      <c r="A1267" s="13">
        <v>2029</v>
      </c>
      <c r="B1267" s="13">
        <f t="shared" si="108"/>
        <v>2028</v>
      </c>
      <c r="C1267" t="s">
        <v>572</v>
      </c>
      <c r="D1267" t="s">
        <v>573</v>
      </c>
      <c r="E1267" s="25">
        <v>632142242.1156075</v>
      </c>
      <c r="F1267" s="13">
        <f>INDEX($R$3:$T$335,MATCH(Debt[[#This Row],[DistrictNumber]],$R$3:$R$335,0),3)</f>
        <v>0</v>
      </c>
      <c r="G1267" s="9">
        <f t="shared" si="111"/>
        <v>0</v>
      </c>
      <c r="H1267" s="11">
        <v>1.02</v>
      </c>
      <c r="I1267" s="12" cm="1">
        <f t="array" ref="I1267">INDEX(Debt[],MATCH(Debt[[#This Row],[Base Year]]&amp;Debt[[#This Row],[DistrictNumber]],Debt[[Fiscal Year]:[Fiscal Year]]&amp;Debt[[DistrictNumber]:[DistrictNumber]],0),9)*$H1267</f>
        <v>0</v>
      </c>
      <c r="J1267" s="15">
        <f>IF(Debt[[#This Row],[Unadjusted Maximum Revenue]]/(Debt[[#This Row],[Proposed Taxable Valuation]]/1000)&gt;Debt[[#This Row],[Max Debt RATE]],Debt[[#This Row],[Max Debt RATE]],Debt[[#This Row],[Unadjusted Maximum Revenue]]/(Debt[[#This Row],[Proposed Taxable Valuation]]/1000))</f>
        <v>0</v>
      </c>
      <c r="K1267" s="26">
        <f>ROUND(Debt[[#This Row],[Proposed Taxable Valuation]]/1000*Debt[[#This Row],[Adjusted Rate]],0)</f>
        <v>0</v>
      </c>
      <c r="L1267" s="19">
        <f t="shared" si="109"/>
        <v>0</v>
      </c>
      <c r="M1267" s="17">
        <f t="shared" si="112"/>
        <v>0</v>
      </c>
      <c r="N1267">
        <v>497014920.89213103</v>
      </c>
      <c r="O1267">
        <f>INDEX($R$3:$T$335,MATCH(Debt[[#This Row],[DistrictNumber]],$R$3:$R$335,0),3)</f>
        <v>0</v>
      </c>
      <c r="P1267" s="9">
        <f t="shared" si="110"/>
        <v>0</v>
      </c>
    </row>
    <row r="1268" spans="1:16" x14ac:dyDescent="0.35">
      <c r="A1268" s="13">
        <v>2029</v>
      </c>
      <c r="B1268" s="13">
        <f t="shared" si="108"/>
        <v>2028</v>
      </c>
      <c r="C1268" t="s">
        <v>574</v>
      </c>
      <c r="D1268" t="s">
        <v>575</v>
      </c>
      <c r="E1268" s="25">
        <v>3074276349.2139516</v>
      </c>
      <c r="F1268" s="13">
        <f>INDEX($R$3:$T$335,MATCH(Debt[[#This Row],[DistrictNumber]],$R$3:$R$335,0),3)</f>
        <v>3.2897599999999998</v>
      </c>
      <c r="G1268" s="9">
        <f t="shared" si="111"/>
        <v>10113631.362590089</v>
      </c>
      <c r="H1268" s="11">
        <v>1.02</v>
      </c>
      <c r="I1268" s="12" cm="1">
        <f t="array" ref="I1268">INDEX(Debt[],MATCH(Debt[[#This Row],[Base Year]]&amp;Debt[[#This Row],[DistrictNumber]],Debt[[Fiscal Year]:[Fiscal Year]]&amp;Debt[[DistrictNumber]:[DistrictNumber]],0),9)*$H1268</f>
        <v>6415295.7283698926</v>
      </c>
      <c r="J1268" s="15">
        <f>IF(Debt[[#This Row],[Unadjusted Maximum Revenue]]/(Debt[[#This Row],[Proposed Taxable Valuation]]/1000)&gt;Debt[[#This Row],[Max Debt RATE]],Debt[[#This Row],[Max Debt RATE]],Debt[[#This Row],[Unadjusted Maximum Revenue]]/(Debt[[#This Row],[Proposed Taxable Valuation]]/1000))</f>
        <v>2.0867661197765099</v>
      </c>
      <c r="K1268" s="26">
        <f>ROUND(Debt[[#This Row],[Proposed Taxable Valuation]]/1000*Debt[[#This Row],[Adjusted Rate]],0)</f>
        <v>6415296</v>
      </c>
      <c r="L1268" s="19">
        <f t="shared" si="109"/>
        <v>-3698335.6342201969</v>
      </c>
      <c r="M1268" s="17">
        <f t="shared" si="112"/>
        <v>-1.2029938802234899</v>
      </c>
      <c r="N1268">
        <v>2126454349.9596214</v>
      </c>
      <c r="O1268">
        <f>INDEX($R$3:$T$335,MATCH(Debt[[#This Row],[DistrictNumber]],$R$3:$R$335,0),3)</f>
        <v>3.2897599999999998</v>
      </c>
      <c r="P1268" s="9">
        <f t="shared" si="110"/>
        <v>6995524.4623231627</v>
      </c>
    </row>
    <row r="1269" spans="1:16" x14ac:dyDescent="0.35">
      <c r="A1269" s="13">
        <v>2029</v>
      </c>
      <c r="B1269" s="13">
        <f t="shared" si="108"/>
        <v>2028</v>
      </c>
      <c r="C1269" t="s">
        <v>576</v>
      </c>
      <c r="D1269" t="s">
        <v>577</v>
      </c>
      <c r="E1269" s="25">
        <v>736048634.78595495</v>
      </c>
      <c r="F1269" s="13">
        <f>INDEX($R$3:$T$335,MATCH(Debt[[#This Row],[DistrictNumber]],$R$3:$R$335,0),3)</f>
        <v>0</v>
      </c>
      <c r="G1269" s="9">
        <f t="shared" si="111"/>
        <v>0</v>
      </c>
      <c r="H1269" s="11">
        <v>1.02</v>
      </c>
      <c r="I1269" s="12" cm="1">
        <f t="array" ref="I1269">INDEX(Debt[],MATCH(Debt[[#This Row],[Base Year]]&amp;Debt[[#This Row],[DistrictNumber]],Debt[[Fiscal Year]:[Fiscal Year]]&amp;Debt[[DistrictNumber]:[DistrictNumber]],0),9)*$H1269</f>
        <v>0</v>
      </c>
      <c r="J1269" s="15">
        <f>IF(Debt[[#This Row],[Unadjusted Maximum Revenue]]/(Debt[[#This Row],[Proposed Taxable Valuation]]/1000)&gt;Debt[[#This Row],[Max Debt RATE]],Debt[[#This Row],[Max Debt RATE]],Debt[[#This Row],[Unadjusted Maximum Revenue]]/(Debt[[#This Row],[Proposed Taxable Valuation]]/1000))</f>
        <v>0</v>
      </c>
      <c r="K1269" s="26">
        <f>ROUND(Debt[[#This Row],[Proposed Taxable Valuation]]/1000*Debt[[#This Row],[Adjusted Rate]],0)</f>
        <v>0</v>
      </c>
      <c r="L1269" s="19">
        <f t="shared" si="109"/>
        <v>0</v>
      </c>
      <c r="M1269" s="17">
        <f t="shared" si="112"/>
        <v>0</v>
      </c>
      <c r="N1269">
        <v>592687796.93276811</v>
      </c>
      <c r="O1269">
        <f>INDEX($R$3:$T$335,MATCH(Debt[[#This Row],[DistrictNumber]],$R$3:$R$335,0),3)</f>
        <v>0</v>
      </c>
      <c r="P1269" s="9">
        <f t="shared" si="110"/>
        <v>0</v>
      </c>
    </row>
    <row r="1270" spans="1:16" x14ac:dyDescent="0.35">
      <c r="A1270" s="13">
        <v>2029</v>
      </c>
      <c r="B1270" s="13">
        <f t="shared" si="108"/>
        <v>2028</v>
      </c>
      <c r="C1270" t="s">
        <v>578</v>
      </c>
      <c r="D1270" t="s">
        <v>579</v>
      </c>
      <c r="E1270" s="25">
        <v>757625073.00237036</v>
      </c>
      <c r="F1270" s="13">
        <f>INDEX($R$3:$T$335,MATCH(Debt[[#This Row],[DistrictNumber]],$R$3:$R$335,0),3)</f>
        <v>4.05</v>
      </c>
      <c r="G1270" s="9">
        <f t="shared" si="111"/>
        <v>3068381.5456595998</v>
      </c>
      <c r="H1270" s="11">
        <v>1.02</v>
      </c>
      <c r="I1270" s="12" cm="1">
        <f t="array" ref="I1270">INDEX(Debt[],MATCH(Debt[[#This Row],[Base Year]]&amp;Debt[[#This Row],[DistrictNumber]],Debt[[Fiscal Year]:[Fiscal Year]]&amp;Debt[[DistrictNumber]:[DistrictNumber]],0),9)*$H1270</f>
        <v>1631418.8433079645</v>
      </c>
      <c r="J1270" s="15">
        <f>IF(Debt[[#This Row],[Unadjusted Maximum Revenue]]/(Debt[[#This Row],[Proposed Taxable Valuation]]/1000)&gt;Debt[[#This Row],[Max Debt RATE]],Debt[[#This Row],[Max Debt RATE]],Debt[[#This Row],[Unadjusted Maximum Revenue]]/(Debt[[#This Row],[Proposed Taxable Valuation]]/1000))</f>
        <v>2.1533326990391992</v>
      </c>
      <c r="K1270" s="26">
        <f>ROUND(Debt[[#This Row],[Proposed Taxable Valuation]]/1000*Debt[[#This Row],[Adjusted Rate]],0)</f>
        <v>1631419</v>
      </c>
      <c r="L1270" s="19">
        <f t="shared" si="109"/>
        <v>-1436962.7023516353</v>
      </c>
      <c r="M1270" s="17">
        <f t="shared" si="112"/>
        <v>-1.8966673009608006</v>
      </c>
      <c r="N1270">
        <v>494740250.52241045</v>
      </c>
      <c r="O1270">
        <f>INDEX($R$3:$T$335,MATCH(Debt[[#This Row],[DistrictNumber]],$R$3:$R$335,0),3)</f>
        <v>4.05</v>
      </c>
      <c r="P1270" s="9">
        <f t="shared" si="110"/>
        <v>2003698.0146157623</v>
      </c>
    </row>
    <row r="1271" spans="1:16" x14ac:dyDescent="0.35">
      <c r="A1271" s="13">
        <v>2029</v>
      </c>
      <c r="B1271" s="13">
        <f t="shared" si="108"/>
        <v>2028</v>
      </c>
      <c r="C1271" t="s">
        <v>580</v>
      </c>
      <c r="D1271" t="s">
        <v>581</v>
      </c>
      <c r="E1271" s="25">
        <v>219592882.990841</v>
      </c>
      <c r="F1271" s="13">
        <f>INDEX($R$3:$T$335,MATCH(Debt[[#This Row],[DistrictNumber]],$R$3:$R$335,0),3)</f>
        <v>2.8586999999999998</v>
      </c>
      <c r="G1271" s="9">
        <f t="shared" si="111"/>
        <v>627750.17460591707</v>
      </c>
      <c r="H1271" s="11">
        <v>1.02</v>
      </c>
      <c r="I1271" s="12" cm="1">
        <f t="array" ref="I1271">INDEX(Debt[],MATCH(Debt[[#This Row],[Base Year]]&amp;Debt[[#This Row],[DistrictNumber]],Debt[[Fiscal Year]:[Fiscal Year]]&amp;Debt[[DistrictNumber]:[DistrictNumber]],0),9)*$H1271</f>
        <v>562235.35294710763</v>
      </c>
      <c r="J1271" s="15">
        <f>IF(Debt[[#This Row],[Unadjusted Maximum Revenue]]/(Debt[[#This Row],[Proposed Taxable Valuation]]/1000)&gt;Debt[[#This Row],[Max Debt RATE]],Debt[[#This Row],[Max Debt RATE]],Debt[[#This Row],[Unadjusted Maximum Revenue]]/(Debt[[#This Row],[Proposed Taxable Valuation]]/1000))</f>
        <v>2.5603532559411679</v>
      </c>
      <c r="K1271" s="26">
        <f>ROUND(Debt[[#This Row],[Proposed Taxable Valuation]]/1000*Debt[[#This Row],[Adjusted Rate]],0)</f>
        <v>562235</v>
      </c>
      <c r="L1271" s="19">
        <f t="shared" si="109"/>
        <v>-65514.821658809436</v>
      </c>
      <c r="M1271" s="17">
        <f t="shared" si="112"/>
        <v>-0.29834674405883188</v>
      </c>
      <c r="N1271">
        <v>187030134.67486879</v>
      </c>
      <c r="O1271">
        <f>INDEX($R$3:$T$335,MATCH(Debt[[#This Row],[DistrictNumber]],$R$3:$R$335,0),3)</f>
        <v>2.8586999999999998</v>
      </c>
      <c r="P1271" s="9">
        <f t="shared" si="110"/>
        <v>534663.04599504732</v>
      </c>
    </row>
    <row r="1272" spans="1:16" x14ac:dyDescent="0.35">
      <c r="A1272" s="13">
        <v>2029</v>
      </c>
      <c r="B1272" s="13">
        <f t="shared" si="108"/>
        <v>2028</v>
      </c>
      <c r="C1272" t="s">
        <v>582</v>
      </c>
      <c r="D1272" t="s">
        <v>583</v>
      </c>
      <c r="E1272" s="25">
        <v>995289669.63863397</v>
      </c>
      <c r="F1272" s="13">
        <f>INDEX($R$3:$T$335,MATCH(Debt[[#This Row],[DistrictNumber]],$R$3:$R$335,0),3)</f>
        <v>0</v>
      </c>
      <c r="G1272" s="9">
        <f t="shared" si="111"/>
        <v>0</v>
      </c>
      <c r="H1272" s="11">
        <v>1.02</v>
      </c>
      <c r="I1272" s="12" cm="1">
        <f t="array" ref="I1272">INDEX(Debt[],MATCH(Debt[[#This Row],[Base Year]]&amp;Debt[[#This Row],[DistrictNumber]],Debt[[Fiscal Year]:[Fiscal Year]]&amp;Debt[[DistrictNumber]:[DistrictNumber]],0),9)*$H1272</f>
        <v>0</v>
      </c>
      <c r="J1272" s="15">
        <f>IF(Debt[[#This Row],[Unadjusted Maximum Revenue]]/(Debt[[#This Row],[Proposed Taxable Valuation]]/1000)&gt;Debt[[#This Row],[Max Debt RATE]],Debt[[#This Row],[Max Debt RATE]],Debt[[#This Row],[Unadjusted Maximum Revenue]]/(Debt[[#This Row],[Proposed Taxable Valuation]]/1000))</f>
        <v>0</v>
      </c>
      <c r="K1272" s="26">
        <f>ROUND(Debt[[#This Row],[Proposed Taxable Valuation]]/1000*Debt[[#This Row],[Adjusted Rate]],0)</f>
        <v>0</v>
      </c>
      <c r="L1272" s="19">
        <f t="shared" si="109"/>
        <v>0</v>
      </c>
      <c r="M1272" s="17">
        <f t="shared" si="112"/>
        <v>0</v>
      </c>
      <c r="N1272">
        <v>718891339.41842234</v>
      </c>
      <c r="O1272">
        <f>INDEX($R$3:$T$335,MATCH(Debt[[#This Row],[DistrictNumber]],$R$3:$R$335,0),3)</f>
        <v>0</v>
      </c>
      <c r="P1272" s="9">
        <f t="shared" si="110"/>
        <v>0</v>
      </c>
    </row>
    <row r="1273" spans="1:16" x14ac:dyDescent="0.35">
      <c r="A1273" s="13">
        <v>2029</v>
      </c>
      <c r="B1273" s="13">
        <f t="shared" si="108"/>
        <v>2028</v>
      </c>
      <c r="C1273" t="s">
        <v>584</v>
      </c>
      <c r="D1273" t="s">
        <v>585</v>
      </c>
      <c r="E1273" s="25">
        <v>285763282.58859444</v>
      </c>
      <c r="F1273" s="13">
        <f>INDEX($R$3:$T$335,MATCH(Debt[[#This Row],[DistrictNumber]],$R$3:$R$335,0),3)</f>
        <v>0</v>
      </c>
      <c r="G1273" s="9">
        <f t="shared" si="111"/>
        <v>0</v>
      </c>
      <c r="H1273" s="11">
        <v>1.02</v>
      </c>
      <c r="I1273" s="12" cm="1">
        <f t="array" ref="I1273">INDEX(Debt[],MATCH(Debt[[#This Row],[Base Year]]&amp;Debt[[#This Row],[DistrictNumber]],Debt[[Fiscal Year]:[Fiscal Year]]&amp;Debt[[DistrictNumber]:[DistrictNumber]],0),9)*$H1273</f>
        <v>0</v>
      </c>
      <c r="J1273" s="15">
        <f>IF(Debt[[#This Row],[Unadjusted Maximum Revenue]]/(Debt[[#This Row],[Proposed Taxable Valuation]]/1000)&gt;Debt[[#This Row],[Max Debt RATE]],Debt[[#This Row],[Max Debt RATE]],Debt[[#This Row],[Unadjusted Maximum Revenue]]/(Debt[[#This Row],[Proposed Taxable Valuation]]/1000))</f>
        <v>0</v>
      </c>
      <c r="K1273" s="26">
        <f>ROUND(Debt[[#This Row],[Proposed Taxable Valuation]]/1000*Debt[[#This Row],[Adjusted Rate]],0)</f>
        <v>0</v>
      </c>
      <c r="L1273" s="19">
        <f t="shared" si="109"/>
        <v>0</v>
      </c>
      <c r="M1273" s="17">
        <f t="shared" si="112"/>
        <v>0</v>
      </c>
      <c r="N1273">
        <v>220658125.18686122</v>
      </c>
      <c r="O1273">
        <f>INDEX($R$3:$T$335,MATCH(Debt[[#This Row],[DistrictNumber]],$R$3:$R$335,0),3)</f>
        <v>0</v>
      </c>
      <c r="P1273" s="9">
        <f t="shared" si="110"/>
        <v>0</v>
      </c>
    </row>
    <row r="1274" spans="1:16" x14ac:dyDescent="0.35">
      <c r="A1274" s="13">
        <v>2029</v>
      </c>
      <c r="B1274" s="13">
        <f t="shared" si="108"/>
        <v>2028</v>
      </c>
      <c r="C1274" t="s">
        <v>586</v>
      </c>
      <c r="D1274" t="s">
        <v>587</v>
      </c>
      <c r="E1274" s="25">
        <v>345171792.97430837</v>
      </c>
      <c r="F1274" s="13">
        <f>INDEX($R$3:$T$335,MATCH(Debt[[#This Row],[DistrictNumber]],$R$3:$R$335,0),3)</f>
        <v>0</v>
      </c>
      <c r="G1274" s="9">
        <f t="shared" si="111"/>
        <v>0</v>
      </c>
      <c r="H1274" s="11">
        <v>1.02</v>
      </c>
      <c r="I1274" s="12" cm="1">
        <f t="array" ref="I1274">INDEX(Debt[],MATCH(Debt[[#This Row],[Base Year]]&amp;Debt[[#This Row],[DistrictNumber]],Debt[[Fiscal Year]:[Fiscal Year]]&amp;Debt[[DistrictNumber]:[DistrictNumber]],0),9)*$H1274</f>
        <v>0</v>
      </c>
      <c r="J1274" s="15">
        <f>IF(Debt[[#This Row],[Unadjusted Maximum Revenue]]/(Debt[[#This Row],[Proposed Taxable Valuation]]/1000)&gt;Debt[[#This Row],[Max Debt RATE]],Debt[[#This Row],[Max Debt RATE]],Debt[[#This Row],[Unadjusted Maximum Revenue]]/(Debt[[#This Row],[Proposed Taxable Valuation]]/1000))</f>
        <v>0</v>
      </c>
      <c r="K1274" s="26">
        <f>ROUND(Debt[[#This Row],[Proposed Taxable Valuation]]/1000*Debt[[#This Row],[Adjusted Rate]],0)</f>
        <v>0</v>
      </c>
      <c r="L1274" s="19">
        <f t="shared" si="109"/>
        <v>0</v>
      </c>
      <c r="M1274" s="17">
        <f t="shared" si="112"/>
        <v>0</v>
      </c>
      <c r="N1274">
        <v>274068638.58253241</v>
      </c>
      <c r="O1274">
        <f>INDEX($R$3:$T$335,MATCH(Debt[[#This Row],[DistrictNumber]],$R$3:$R$335,0),3)</f>
        <v>0</v>
      </c>
      <c r="P1274" s="9">
        <f t="shared" si="110"/>
        <v>0</v>
      </c>
    </row>
    <row r="1275" spans="1:16" x14ac:dyDescent="0.35">
      <c r="A1275" s="13">
        <v>2029</v>
      </c>
      <c r="B1275" s="13">
        <f t="shared" si="108"/>
        <v>2028</v>
      </c>
      <c r="C1275" t="s">
        <v>588</v>
      </c>
      <c r="D1275" t="s">
        <v>589</v>
      </c>
      <c r="E1275" s="25">
        <v>400037531.78512746</v>
      </c>
      <c r="F1275" s="13">
        <f>INDEX($R$3:$T$335,MATCH(Debt[[#This Row],[DistrictNumber]],$R$3:$R$335,0),3)</f>
        <v>1.1627799999999999</v>
      </c>
      <c r="G1275" s="9">
        <f t="shared" si="111"/>
        <v>465155.6412091105</v>
      </c>
      <c r="H1275" s="11">
        <v>1.02</v>
      </c>
      <c r="I1275" s="12" cm="1">
        <f t="array" ref="I1275">INDEX(Debt[],MATCH(Debt[[#This Row],[Base Year]]&amp;Debt[[#This Row],[DistrictNumber]],Debt[[Fiscal Year]:[Fiscal Year]]&amp;Debt[[DistrictNumber]:[DistrictNumber]],0),9)*$H1275</f>
        <v>337625.40906515735</v>
      </c>
      <c r="J1275" s="15">
        <f>IF(Debt[[#This Row],[Unadjusted Maximum Revenue]]/(Debt[[#This Row],[Proposed Taxable Valuation]]/1000)&gt;Debt[[#This Row],[Max Debt RATE]],Debt[[#This Row],[Max Debt RATE]],Debt[[#This Row],[Unadjusted Maximum Revenue]]/(Debt[[#This Row],[Proposed Taxable Valuation]]/1000))</f>
        <v>0.84398433206638823</v>
      </c>
      <c r="K1275" s="26">
        <f>ROUND(Debt[[#This Row],[Proposed Taxable Valuation]]/1000*Debt[[#This Row],[Adjusted Rate]],0)</f>
        <v>337625</v>
      </c>
      <c r="L1275" s="19">
        <f t="shared" si="109"/>
        <v>-127530.23214395315</v>
      </c>
      <c r="M1275" s="17">
        <f t="shared" si="112"/>
        <v>-0.31879566793361169</v>
      </c>
      <c r="N1275">
        <v>302149286.56656367</v>
      </c>
      <c r="O1275">
        <f>INDEX($R$3:$T$335,MATCH(Debt[[#This Row],[DistrictNumber]],$R$3:$R$335,0),3)</f>
        <v>1.1627799999999999</v>
      </c>
      <c r="P1275" s="9">
        <f t="shared" si="110"/>
        <v>351333.14743386884</v>
      </c>
    </row>
    <row r="1276" spans="1:16" x14ac:dyDescent="0.35">
      <c r="A1276" s="13">
        <v>2029</v>
      </c>
      <c r="B1276" s="13">
        <f t="shared" si="108"/>
        <v>2028</v>
      </c>
      <c r="C1276" t="s">
        <v>590</v>
      </c>
      <c r="D1276" t="s">
        <v>591</v>
      </c>
      <c r="E1276" s="25">
        <v>890915406.32383299</v>
      </c>
      <c r="F1276" s="13">
        <f>INDEX($R$3:$T$335,MATCH(Debt[[#This Row],[DistrictNumber]],$R$3:$R$335,0),3)</f>
        <v>2.7</v>
      </c>
      <c r="G1276" s="9">
        <f t="shared" si="111"/>
        <v>2405471.5970743494</v>
      </c>
      <c r="H1276" s="11">
        <v>1.02</v>
      </c>
      <c r="I1276" s="12" cm="1">
        <f t="array" ref="I1276">INDEX(Debt[],MATCH(Debt[[#This Row],[Base Year]]&amp;Debt[[#This Row],[DistrictNumber]],Debt[[Fiscal Year]:[Fiscal Year]]&amp;Debt[[DistrictNumber]:[DistrictNumber]],0),9)*$H1276</f>
        <v>1706725.4122476794</v>
      </c>
      <c r="J1276" s="15">
        <f>IF(Debt[[#This Row],[Unadjusted Maximum Revenue]]/(Debt[[#This Row],[Proposed Taxable Valuation]]/1000)&gt;Debt[[#This Row],[Max Debt RATE]],Debt[[#This Row],[Max Debt RATE]],Debt[[#This Row],[Unadjusted Maximum Revenue]]/(Debt[[#This Row],[Proposed Taxable Valuation]]/1000))</f>
        <v>1.9156986175490076</v>
      </c>
      <c r="K1276" s="26">
        <f>ROUND(Debt[[#This Row],[Proposed Taxable Valuation]]/1000*Debt[[#This Row],[Adjusted Rate]],0)</f>
        <v>1706725</v>
      </c>
      <c r="L1276" s="19">
        <f t="shared" si="109"/>
        <v>-698746.18482666998</v>
      </c>
      <c r="M1276" s="17">
        <f t="shared" si="112"/>
        <v>-0.78430138245099257</v>
      </c>
      <c r="N1276">
        <v>654011414.67193878</v>
      </c>
      <c r="O1276">
        <f>INDEX($R$3:$T$335,MATCH(Debt[[#This Row],[DistrictNumber]],$R$3:$R$335,0),3)</f>
        <v>2.7</v>
      </c>
      <c r="P1276" s="9">
        <f t="shared" si="110"/>
        <v>1765830.8196142348</v>
      </c>
    </row>
    <row r="1277" spans="1:16" x14ac:dyDescent="0.35">
      <c r="A1277" s="13">
        <v>2029</v>
      </c>
      <c r="B1277" s="13">
        <f t="shared" si="108"/>
        <v>2028</v>
      </c>
      <c r="C1277" t="s">
        <v>592</v>
      </c>
      <c r="D1277" t="s">
        <v>593</v>
      </c>
      <c r="E1277" s="25">
        <v>5576155119.3350573</v>
      </c>
      <c r="F1277" s="13">
        <f>INDEX($R$3:$T$335,MATCH(Debt[[#This Row],[DistrictNumber]],$R$3:$R$335,0),3)</f>
        <v>0</v>
      </c>
      <c r="G1277" s="9">
        <f t="shared" si="111"/>
        <v>0</v>
      </c>
      <c r="H1277" s="11">
        <v>1.02</v>
      </c>
      <c r="I1277" s="12" cm="1">
        <f t="array" ref="I1277">INDEX(Debt[],MATCH(Debt[[#This Row],[Base Year]]&amp;Debt[[#This Row],[DistrictNumber]],Debt[[Fiscal Year]:[Fiscal Year]]&amp;Debt[[DistrictNumber]:[DistrictNumber]],0),9)*$H1277</f>
        <v>0</v>
      </c>
      <c r="J1277" s="15">
        <f>IF(Debt[[#This Row],[Unadjusted Maximum Revenue]]/(Debt[[#This Row],[Proposed Taxable Valuation]]/1000)&gt;Debt[[#This Row],[Max Debt RATE]],Debt[[#This Row],[Max Debt RATE]],Debt[[#This Row],[Unadjusted Maximum Revenue]]/(Debt[[#This Row],[Proposed Taxable Valuation]]/1000))</f>
        <v>0</v>
      </c>
      <c r="K1277" s="26">
        <f>ROUND(Debt[[#This Row],[Proposed Taxable Valuation]]/1000*Debt[[#This Row],[Adjusted Rate]],0)</f>
        <v>0</v>
      </c>
      <c r="L1277" s="19">
        <f t="shared" si="109"/>
        <v>0</v>
      </c>
      <c r="M1277" s="17">
        <f t="shared" si="112"/>
        <v>0</v>
      </c>
      <c r="N1277">
        <v>3971915924.601253</v>
      </c>
      <c r="O1277">
        <f>INDEX($R$3:$T$335,MATCH(Debt[[#This Row],[DistrictNumber]],$R$3:$R$335,0),3)</f>
        <v>0</v>
      </c>
      <c r="P1277" s="9">
        <f t="shared" si="110"/>
        <v>0</v>
      </c>
    </row>
    <row r="1278" spans="1:16" x14ac:dyDescent="0.35">
      <c r="A1278" s="13">
        <v>2029</v>
      </c>
      <c r="B1278" s="13">
        <f t="shared" si="108"/>
        <v>2028</v>
      </c>
      <c r="C1278" t="s">
        <v>594</v>
      </c>
      <c r="D1278" t="s">
        <v>595</v>
      </c>
      <c r="E1278" s="25">
        <v>15761690156.020668</v>
      </c>
      <c r="F1278" s="13">
        <f>INDEX($R$3:$T$335,MATCH(Debt[[#This Row],[DistrictNumber]],$R$3:$R$335,0),3)</f>
        <v>3.9700199999999999</v>
      </c>
      <c r="G1278" s="9">
        <f t="shared" si="111"/>
        <v>62574225.153205171</v>
      </c>
      <c r="H1278" s="11">
        <v>1.02</v>
      </c>
      <c r="I1278" s="12" cm="1">
        <f t="array" ref="I1278">INDEX(Debt[],MATCH(Debt[[#This Row],[Base Year]]&amp;Debt[[#This Row],[DistrictNumber]],Debt[[Fiscal Year]:[Fiscal Year]]&amp;Debt[[DistrictNumber]:[DistrictNumber]],0),9)*$H1278</f>
        <v>32957536.352406543</v>
      </c>
      <c r="J1278" s="15">
        <f>IF(Debt[[#This Row],[Unadjusted Maximum Revenue]]/(Debt[[#This Row],[Proposed Taxable Valuation]]/1000)&gt;Debt[[#This Row],[Max Debt RATE]],Debt[[#This Row],[Max Debt RATE]],Debt[[#This Row],[Unadjusted Maximum Revenue]]/(Debt[[#This Row],[Proposed Taxable Valuation]]/1000))</f>
        <v>2.0909899906779597</v>
      </c>
      <c r="K1278" s="26">
        <f>ROUND(Debt[[#This Row],[Proposed Taxable Valuation]]/1000*Debt[[#This Row],[Adjusted Rate]],0)</f>
        <v>32957536</v>
      </c>
      <c r="L1278" s="19">
        <f t="shared" si="109"/>
        <v>-29616688.800798628</v>
      </c>
      <c r="M1278" s="17">
        <f t="shared" si="112"/>
        <v>-1.8790300093220402</v>
      </c>
      <c r="N1278">
        <v>10583821882.561523</v>
      </c>
      <c r="O1278">
        <f>INDEX($R$3:$T$335,MATCH(Debt[[#This Row],[DistrictNumber]],$R$3:$R$335,0),3)</f>
        <v>3.9700199999999999</v>
      </c>
      <c r="P1278" s="9">
        <f t="shared" si="110"/>
        <v>42017984.5502069</v>
      </c>
    </row>
    <row r="1279" spans="1:16" x14ac:dyDescent="0.35">
      <c r="A1279" s="13">
        <v>2029</v>
      </c>
      <c r="B1279" s="13">
        <f t="shared" si="108"/>
        <v>2028</v>
      </c>
      <c r="C1279" t="s">
        <v>596</v>
      </c>
      <c r="D1279" t="s">
        <v>597</v>
      </c>
      <c r="E1279" s="25">
        <v>1645248303.1995831</v>
      </c>
      <c r="F1279" s="13">
        <f>INDEX($R$3:$T$335,MATCH(Debt[[#This Row],[DistrictNumber]],$R$3:$R$335,0),3)</f>
        <v>2.6998700000000002</v>
      </c>
      <c r="G1279" s="9">
        <f t="shared" si="111"/>
        <v>4441956.5363594582</v>
      </c>
      <c r="H1279" s="11">
        <v>1.02</v>
      </c>
      <c r="I1279" s="12" cm="1">
        <f t="array" ref="I1279">INDEX(Debt[],MATCH(Debt[[#This Row],[Base Year]]&amp;Debt[[#This Row],[DistrictNumber]],Debt[[Fiscal Year]:[Fiscal Year]]&amp;Debt[[DistrictNumber]:[DistrictNumber]],0),9)*$H1279</f>
        <v>2889264.2063637902</v>
      </c>
      <c r="J1279" s="15">
        <f>IF(Debt[[#This Row],[Unadjusted Maximum Revenue]]/(Debt[[#This Row],[Proposed Taxable Valuation]]/1000)&gt;Debt[[#This Row],[Max Debt RATE]],Debt[[#This Row],[Max Debt RATE]],Debt[[#This Row],[Unadjusted Maximum Revenue]]/(Debt[[#This Row],[Proposed Taxable Valuation]]/1000))</f>
        <v>1.7561265377055353</v>
      </c>
      <c r="K1279" s="26">
        <f>ROUND(Debt[[#This Row],[Proposed Taxable Valuation]]/1000*Debt[[#This Row],[Adjusted Rate]],0)</f>
        <v>2889264</v>
      </c>
      <c r="L1279" s="19">
        <f t="shared" si="109"/>
        <v>-1552692.329995668</v>
      </c>
      <c r="M1279" s="17">
        <f t="shared" si="112"/>
        <v>-0.94374346229446493</v>
      </c>
      <c r="N1279">
        <v>1170506295.9935963</v>
      </c>
      <c r="O1279">
        <f>INDEX($R$3:$T$335,MATCH(Debt[[#This Row],[DistrictNumber]],$R$3:$R$335,0),3)</f>
        <v>2.6998700000000002</v>
      </c>
      <c r="P1279" s="9">
        <f t="shared" si="110"/>
        <v>3160214.833364231</v>
      </c>
    </row>
    <row r="1280" spans="1:16" x14ac:dyDescent="0.35">
      <c r="A1280" s="13">
        <v>2029</v>
      </c>
      <c r="B1280" s="13">
        <f t="shared" si="108"/>
        <v>2028</v>
      </c>
      <c r="C1280" t="s">
        <v>598</v>
      </c>
      <c r="D1280" t="s">
        <v>599</v>
      </c>
      <c r="E1280" s="25">
        <v>437080964.93939793</v>
      </c>
      <c r="F1280" s="13">
        <f>INDEX($R$3:$T$335,MATCH(Debt[[#This Row],[DistrictNumber]],$R$3:$R$335,0),3)</f>
        <v>0</v>
      </c>
      <c r="G1280" s="9">
        <f t="shared" si="111"/>
        <v>0</v>
      </c>
      <c r="H1280" s="11">
        <v>1.02</v>
      </c>
      <c r="I1280" s="12" cm="1">
        <f t="array" ref="I1280">INDEX(Debt[],MATCH(Debt[[#This Row],[Base Year]]&amp;Debt[[#This Row],[DistrictNumber]],Debt[[Fiscal Year]:[Fiscal Year]]&amp;Debt[[DistrictNumber]:[DistrictNumber]],0),9)*$H1280</f>
        <v>0</v>
      </c>
      <c r="J1280" s="15">
        <f>IF(Debt[[#This Row],[Unadjusted Maximum Revenue]]/(Debt[[#This Row],[Proposed Taxable Valuation]]/1000)&gt;Debt[[#This Row],[Max Debt RATE]],Debt[[#This Row],[Max Debt RATE]],Debt[[#This Row],[Unadjusted Maximum Revenue]]/(Debt[[#This Row],[Proposed Taxable Valuation]]/1000))</f>
        <v>0</v>
      </c>
      <c r="K1280" s="26">
        <f>ROUND(Debt[[#This Row],[Proposed Taxable Valuation]]/1000*Debt[[#This Row],[Adjusted Rate]],0)</f>
        <v>0</v>
      </c>
      <c r="L1280" s="19">
        <f t="shared" si="109"/>
        <v>0</v>
      </c>
      <c r="M1280" s="17">
        <f t="shared" si="112"/>
        <v>0</v>
      </c>
      <c r="N1280">
        <v>362319711.82409841</v>
      </c>
      <c r="O1280">
        <f>INDEX($R$3:$T$335,MATCH(Debt[[#This Row],[DistrictNumber]],$R$3:$R$335,0),3)</f>
        <v>0</v>
      </c>
      <c r="P1280" s="9">
        <f t="shared" si="110"/>
        <v>0</v>
      </c>
    </row>
    <row r="1281" spans="1:16" x14ac:dyDescent="0.35">
      <c r="A1281" s="13">
        <v>2029</v>
      </c>
      <c r="B1281" s="13">
        <f t="shared" si="108"/>
        <v>2028</v>
      </c>
      <c r="C1281" t="s">
        <v>600</v>
      </c>
      <c r="D1281" t="s">
        <v>601</v>
      </c>
      <c r="E1281" s="25">
        <v>1162284560.0125265</v>
      </c>
      <c r="F1281" s="13">
        <f>INDEX($R$3:$T$335,MATCH(Debt[[#This Row],[DistrictNumber]],$R$3:$R$335,0),3)</f>
        <v>1.3620399999999999</v>
      </c>
      <c r="G1281" s="9">
        <f t="shared" si="111"/>
        <v>1583078.0621194616</v>
      </c>
      <c r="H1281" s="11">
        <v>1.02</v>
      </c>
      <c r="I1281" s="12" cm="1">
        <f t="array" ref="I1281">INDEX(Debt[],MATCH(Debt[[#This Row],[Base Year]]&amp;Debt[[#This Row],[DistrictNumber]],Debt[[Fiscal Year]:[Fiscal Year]]&amp;Debt[[DistrictNumber]:[DistrictNumber]],0),9)*$H1281</f>
        <v>1198013.8419709718</v>
      </c>
      <c r="J1281" s="15">
        <f>IF(Debt[[#This Row],[Unadjusted Maximum Revenue]]/(Debt[[#This Row],[Proposed Taxable Valuation]]/1000)&gt;Debt[[#This Row],[Max Debt RATE]],Debt[[#This Row],[Max Debt RATE]],Debt[[#This Row],[Unadjusted Maximum Revenue]]/(Debt[[#This Row],[Proposed Taxable Valuation]]/1000))</f>
        <v>1.030740563187091</v>
      </c>
      <c r="K1281" s="26">
        <f>ROUND(Debt[[#This Row],[Proposed Taxable Valuation]]/1000*Debt[[#This Row],[Adjusted Rate]],0)</f>
        <v>1198014</v>
      </c>
      <c r="L1281" s="19">
        <f t="shared" si="109"/>
        <v>-385064.22014848981</v>
      </c>
      <c r="M1281" s="17">
        <f t="shared" si="112"/>
        <v>-0.33129943681290897</v>
      </c>
      <c r="N1281">
        <v>922162828.47913969</v>
      </c>
      <c r="O1281">
        <f>INDEX($R$3:$T$335,MATCH(Debt[[#This Row],[DistrictNumber]],$R$3:$R$335,0),3)</f>
        <v>1.3620399999999999</v>
      </c>
      <c r="P1281" s="9">
        <f t="shared" si="110"/>
        <v>1256022.6589017273</v>
      </c>
    </row>
    <row r="1282" spans="1:16" x14ac:dyDescent="0.35">
      <c r="A1282" s="13">
        <v>2029</v>
      </c>
      <c r="B1282" s="13">
        <f t="shared" si="108"/>
        <v>2028</v>
      </c>
      <c r="C1282" t="s">
        <v>602</v>
      </c>
      <c r="D1282" t="s">
        <v>603</v>
      </c>
      <c r="E1282" s="25">
        <v>327802755.39865822</v>
      </c>
      <c r="F1282" s="13">
        <f>INDEX($R$3:$T$335,MATCH(Debt[[#This Row],[DistrictNumber]],$R$3:$R$335,0),3)</f>
        <v>0</v>
      </c>
      <c r="G1282" s="9">
        <f t="shared" si="111"/>
        <v>0</v>
      </c>
      <c r="H1282" s="11">
        <v>1.02</v>
      </c>
      <c r="I1282" s="12" cm="1">
        <f t="array" ref="I1282">INDEX(Debt[],MATCH(Debt[[#This Row],[Base Year]]&amp;Debt[[#This Row],[DistrictNumber]],Debt[[Fiscal Year]:[Fiscal Year]]&amp;Debt[[DistrictNumber]:[DistrictNumber]],0),9)*$H1282</f>
        <v>0</v>
      </c>
      <c r="J1282" s="15">
        <f>IF(Debt[[#This Row],[Unadjusted Maximum Revenue]]/(Debt[[#This Row],[Proposed Taxable Valuation]]/1000)&gt;Debt[[#This Row],[Max Debt RATE]],Debt[[#This Row],[Max Debt RATE]],Debt[[#This Row],[Unadjusted Maximum Revenue]]/(Debt[[#This Row],[Proposed Taxable Valuation]]/1000))</f>
        <v>0</v>
      </c>
      <c r="K1282" s="26">
        <f>ROUND(Debt[[#This Row],[Proposed Taxable Valuation]]/1000*Debt[[#This Row],[Adjusted Rate]],0)</f>
        <v>0</v>
      </c>
      <c r="L1282" s="19">
        <f t="shared" si="109"/>
        <v>0</v>
      </c>
      <c r="M1282" s="17">
        <f t="shared" si="112"/>
        <v>0</v>
      </c>
      <c r="N1282">
        <v>277894264.89245939</v>
      </c>
      <c r="O1282">
        <f>INDEX($R$3:$T$335,MATCH(Debt[[#This Row],[DistrictNumber]],$R$3:$R$335,0),3)</f>
        <v>0</v>
      </c>
      <c r="P1282" s="9">
        <f t="shared" si="110"/>
        <v>0</v>
      </c>
    </row>
    <row r="1283" spans="1:16" x14ac:dyDescent="0.35">
      <c r="A1283" s="13">
        <v>2029</v>
      </c>
      <c r="B1283" s="13">
        <f t="shared" si="108"/>
        <v>2028</v>
      </c>
      <c r="C1283" t="s">
        <v>604</v>
      </c>
      <c r="D1283" t="s">
        <v>605</v>
      </c>
      <c r="E1283" s="25">
        <v>765044969.33338153</v>
      </c>
      <c r="F1283" s="13">
        <f>INDEX($R$3:$T$335,MATCH(Debt[[#This Row],[DistrictNumber]],$R$3:$R$335,0),3)</f>
        <v>2.6675200000000001</v>
      </c>
      <c r="G1283" s="9">
        <f t="shared" si="111"/>
        <v>2040772.756596182</v>
      </c>
      <c r="H1283" s="11">
        <v>1.02</v>
      </c>
      <c r="I1283" s="12" cm="1">
        <f t="array" ref="I1283">INDEX(Debt[],MATCH(Debt[[#This Row],[Base Year]]&amp;Debt[[#This Row],[DistrictNumber]],Debt[[Fiscal Year]:[Fiscal Year]]&amp;Debt[[DistrictNumber]:[DistrictNumber]],0),9)*$H1283</f>
        <v>1413282.0575634493</v>
      </c>
      <c r="J1283" s="15">
        <f>IF(Debt[[#This Row],[Unadjusted Maximum Revenue]]/(Debt[[#This Row],[Proposed Taxable Valuation]]/1000)&gt;Debt[[#This Row],[Max Debt RATE]],Debt[[#This Row],[Max Debt RATE]],Debt[[#This Row],[Unadjusted Maximum Revenue]]/(Debt[[#This Row],[Proposed Taxable Valuation]]/1000))</f>
        <v>1.8473189344606844</v>
      </c>
      <c r="K1283" s="26">
        <f>ROUND(Debt[[#This Row],[Proposed Taxable Valuation]]/1000*Debt[[#This Row],[Adjusted Rate]],0)</f>
        <v>1413282</v>
      </c>
      <c r="L1283" s="19">
        <f t="shared" si="109"/>
        <v>-627490.69903273275</v>
      </c>
      <c r="M1283" s="17">
        <f t="shared" si="112"/>
        <v>-0.82020106553931571</v>
      </c>
      <c r="N1283">
        <v>559443340.32092285</v>
      </c>
      <c r="O1283">
        <f>INDEX($R$3:$T$335,MATCH(Debt[[#This Row],[DistrictNumber]],$R$3:$R$335,0),3)</f>
        <v>2.6675200000000001</v>
      </c>
      <c r="P1283" s="9">
        <f t="shared" si="110"/>
        <v>1492326.2991728683</v>
      </c>
    </row>
    <row r="1284" spans="1:16" x14ac:dyDescent="0.35">
      <c r="A1284" s="13">
        <v>2029</v>
      </c>
      <c r="B1284" s="13">
        <f t="shared" si="108"/>
        <v>2028</v>
      </c>
      <c r="C1284" t="s">
        <v>606</v>
      </c>
      <c r="D1284" t="s">
        <v>607</v>
      </c>
      <c r="E1284" s="25">
        <v>337707862.08716369</v>
      </c>
      <c r="F1284" s="13">
        <f>INDEX($R$3:$T$335,MATCH(Debt[[#This Row],[DistrictNumber]],$R$3:$R$335,0),3)</f>
        <v>0</v>
      </c>
      <c r="G1284" s="9">
        <f t="shared" si="111"/>
        <v>0</v>
      </c>
      <c r="H1284" s="11">
        <v>1.02</v>
      </c>
      <c r="I1284" s="12" cm="1">
        <f t="array" ref="I1284">INDEX(Debt[],MATCH(Debt[[#This Row],[Base Year]]&amp;Debt[[#This Row],[DistrictNumber]],Debt[[Fiscal Year]:[Fiscal Year]]&amp;Debt[[DistrictNumber]:[DistrictNumber]],0),9)*$H1284</f>
        <v>0</v>
      </c>
      <c r="J1284" s="15">
        <f>IF(Debt[[#This Row],[Unadjusted Maximum Revenue]]/(Debt[[#This Row],[Proposed Taxable Valuation]]/1000)&gt;Debt[[#This Row],[Max Debt RATE]],Debt[[#This Row],[Max Debt RATE]],Debt[[#This Row],[Unadjusted Maximum Revenue]]/(Debt[[#This Row],[Proposed Taxable Valuation]]/1000))</f>
        <v>0</v>
      </c>
      <c r="K1284" s="26">
        <f>ROUND(Debt[[#This Row],[Proposed Taxable Valuation]]/1000*Debt[[#This Row],[Adjusted Rate]],0)</f>
        <v>0</v>
      </c>
      <c r="L1284" s="19">
        <f t="shared" si="109"/>
        <v>0</v>
      </c>
      <c r="M1284" s="17">
        <f t="shared" si="112"/>
        <v>0</v>
      </c>
      <c r="N1284">
        <v>257951575.34447622</v>
      </c>
      <c r="O1284">
        <f>INDEX($R$3:$T$335,MATCH(Debt[[#This Row],[DistrictNumber]],$R$3:$R$335,0),3)</f>
        <v>0</v>
      </c>
      <c r="P1284" s="9">
        <f t="shared" si="110"/>
        <v>0</v>
      </c>
    </row>
    <row r="1285" spans="1:16" x14ac:dyDescent="0.35">
      <c r="A1285" s="13">
        <v>2029</v>
      </c>
      <c r="B1285" s="13">
        <f t="shared" ref="B1285:B1348" si="113">A1285-1</f>
        <v>2028</v>
      </c>
      <c r="C1285" t="s">
        <v>608</v>
      </c>
      <c r="D1285" t="s">
        <v>609</v>
      </c>
      <c r="E1285" s="25">
        <v>244886112.83704898</v>
      </c>
      <c r="F1285" s="13">
        <f>INDEX($R$3:$T$335,MATCH(Debt[[#This Row],[DistrictNumber]],$R$3:$R$335,0),3)</f>
        <v>2.4291999999999998</v>
      </c>
      <c r="G1285" s="9">
        <f t="shared" si="111"/>
        <v>594877.34530375933</v>
      </c>
      <c r="H1285" s="11">
        <v>1.02</v>
      </c>
      <c r="I1285" s="12" cm="1">
        <f t="array" ref="I1285">INDEX(Debt[],MATCH(Debt[[#This Row],[Base Year]]&amp;Debt[[#This Row],[DistrictNumber]],Debt[[Fiscal Year]:[Fiscal Year]]&amp;Debt[[DistrictNumber]:[DistrictNumber]],0),9)*$H1285</f>
        <v>511641.7694908515</v>
      </c>
      <c r="J1285" s="15">
        <f>IF(Debt[[#This Row],[Unadjusted Maximum Revenue]]/(Debt[[#This Row],[Proposed Taxable Valuation]]/1000)&gt;Debt[[#This Row],[Max Debt RATE]],Debt[[#This Row],[Max Debt RATE]],Debt[[#This Row],[Unadjusted Maximum Revenue]]/(Debt[[#This Row],[Proposed Taxable Valuation]]/1000))</f>
        <v>2.0893049571631117</v>
      </c>
      <c r="K1285" s="26">
        <f>ROUND(Debt[[#This Row],[Proposed Taxable Valuation]]/1000*Debt[[#This Row],[Adjusted Rate]],0)</f>
        <v>511642</v>
      </c>
      <c r="L1285" s="19">
        <f t="shared" ref="L1285:L1348" si="114">I1285-G1285</f>
        <v>-83235.575812907831</v>
      </c>
      <c r="M1285" s="17">
        <f t="shared" si="112"/>
        <v>-0.33989504283688809</v>
      </c>
      <c r="N1285">
        <v>208458102.46255052</v>
      </c>
      <c r="O1285">
        <f>INDEX($R$3:$T$335,MATCH(Debt[[#This Row],[DistrictNumber]],$R$3:$R$335,0),3)</f>
        <v>2.4291999999999998</v>
      </c>
      <c r="P1285" s="9">
        <f t="shared" ref="P1285:P1348" si="115">N1285/1000*O1285</f>
        <v>506386.42250202765</v>
      </c>
    </row>
    <row r="1286" spans="1:16" x14ac:dyDescent="0.35">
      <c r="A1286" s="13">
        <v>2029</v>
      </c>
      <c r="B1286" s="13">
        <f t="shared" si="113"/>
        <v>2028</v>
      </c>
      <c r="C1286" t="s">
        <v>610</v>
      </c>
      <c r="D1286" t="s">
        <v>611</v>
      </c>
      <c r="E1286" s="25">
        <v>1189554201.0737526</v>
      </c>
      <c r="F1286" s="13">
        <f>INDEX($R$3:$T$335,MATCH(Debt[[#This Row],[DistrictNumber]],$R$3:$R$335,0),3)</f>
        <v>0</v>
      </c>
      <c r="G1286" s="9">
        <f t="shared" si="111"/>
        <v>0</v>
      </c>
      <c r="H1286" s="11">
        <v>1.02</v>
      </c>
      <c r="I1286" s="12" cm="1">
        <f t="array" ref="I1286">INDEX(Debt[],MATCH(Debt[[#This Row],[Base Year]]&amp;Debt[[#This Row],[DistrictNumber]],Debt[[Fiscal Year]:[Fiscal Year]]&amp;Debt[[DistrictNumber]:[DistrictNumber]],0),9)*$H1286</f>
        <v>0</v>
      </c>
      <c r="J1286" s="15">
        <f>IF(Debt[[#This Row],[Unadjusted Maximum Revenue]]/(Debt[[#This Row],[Proposed Taxable Valuation]]/1000)&gt;Debt[[#This Row],[Max Debt RATE]],Debt[[#This Row],[Max Debt RATE]],Debt[[#This Row],[Unadjusted Maximum Revenue]]/(Debt[[#This Row],[Proposed Taxable Valuation]]/1000))</f>
        <v>0</v>
      </c>
      <c r="K1286" s="26">
        <f>ROUND(Debt[[#This Row],[Proposed Taxable Valuation]]/1000*Debt[[#This Row],[Adjusted Rate]],0)</f>
        <v>0</v>
      </c>
      <c r="L1286" s="19">
        <f t="shared" si="114"/>
        <v>0</v>
      </c>
      <c r="M1286" s="17">
        <f t="shared" si="112"/>
        <v>0</v>
      </c>
      <c r="N1286">
        <v>951122102.92487502</v>
      </c>
      <c r="O1286">
        <f>INDEX($R$3:$T$335,MATCH(Debt[[#This Row],[DistrictNumber]],$R$3:$R$335,0),3)</f>
        <v>0</v>
      </c>
      <c r="P1286" s="9">
        <f t="shared" si="115"/>
        <v>0</v>
      </c>
    </row>
    <row r="1287" spans="1:16" x14ac:dyDescent="0.35">
      <c r="A1287" s="13">
        <v>2029</v>
      </c>
      <c r="B1287" s="13">
        <f t="shared" si="113"/>
        <v>2028</v>
      </c>
      <c r="C1287" t="s">
        <v>612</v>
      </c>
      <c r="D1287" t="s">
        <v>613</v>
      </c>
      <c r="E1287" s="25">
        <v>1185986781.0212781</v>
      </c>
      <c r="F1287" s="13">
        <f>INDEX($R$3:$T$335,MATCH(Debt[[#This Row],[DistrictNumber]],$R$3:$R$335,0),3)</f>
        <v>2.0415899999999998</v>
      </c>
      <c r="G1287" s="9">
        <f t="shared" si="111"/>
        <v>2421298.7522652308</v>
      </c>
      <c r="H1287" s="11">
        <v>1.02</v>
      </c>
      <c r="I1287" s="12" cm="1">
        <f t="array" ref="I1287">INDEX(Debt[],MATCH(Debt[[#This Row],[Base Year]]&amp;Debt[[#This Row],[DistrictNumber]],Debt[[Fiscal Year]:[Fiscal Year]]&amp;Debt[[DistrictNumber]:[DistrictNumber]],0),9)*$H1287</f>
        <v>1652713.5389337721</v>
      </c>
      <c r="J1287" s="15">
        <f>IF(Debt[[#This Row],[Unadjusted Maximum Revenue]]/(Debt[[#This Row],[Proposed Taxable Valuation]]/1000)&gt;Debt[[#This Row],[Max Debt RATE]],Debt[[#This Row],[Max Debt RATE]],Debt[[#This Row],[Unadjusted Maximum Revenue]]/(Debt[[#This Row],[Proposed Taxable Valuation]]/1000))</f>
        <v>1.3935345362876521</v>
      </c>
      <c r="K1287" s="26">
        <f>ROUND(Debt[[#This Row],[Proposed Taxable Valuation]]/1000*Debt[[#This Row],[Adjusted Rate]],0)</f>
        <v>1652714</v>
      </c>
      <c r="L1287" s="19">
        <f t="shared" si="114"/>
        <v>-768585.21333145862</v>
      </c>
      <c r="M1287" s="17">
        <f t="shared" si="112"/>
        <v>-0.64805546371234768</v>
      </c>
      <c r="N1287">
        <v>884861512.17251897</v>
      </c>
      <c r="O1287">
        <f>INDEX($R$3:$T$335,MATCH(Debt[[#This Row],[DistrictNumber]],$R$3:$R$335,0),3)</f>
        <v>2.0415899999999998</v>
      </c>
      <c r="P1287" s="9">
        <f t="shared" si="115"/>
        <v>1806524.414636293</v>
      </c>
    </row>
    <row r="1288" spans="1:16" x14ac:dyDescent="0.35">
      <c r="A1288" s="13">
        <v>2029</v>
      </c>
      <c r="B1288" s="13">
        <f t="shared" si="113"/>
        <v>2028</v>
      </c>
      <c r="C1288" t="s">
        <v>614</v>
      </c>
      <c r="D1288" t="s">
        <v>615</v>
      </c>
      <c r="E1288" s="25">
        <v>10504408044.676123</v>
      </c>
      <c r="F1288" s="13">
        <f>INDEX($R$3:$T$335,MATCH(Debt[[#This Row],[DistrictNumber]],$R$3:$R$335,0),3)</f>
        <v>0</v>
      </c>
      <c r="G1288" s="9">
        <f t="shared" si="111"/>
        <v>0</v>
      </c>
      <c r="H1288" s="11">
        <v>1.02</v>
      </c>
      <c r="I1288" s="12" cm="1">
        <f t="array" ref="I1288">INDEX(Debt[],MATCH(Debt[[#This Row],[Base Year]]&amp;Debt[[#This Row],[DistrictNumber]],Debt[[Fiscal Year]:[Fiscal Year]]&amp;Debt[[DistrictNumber]:[DistrictNumber]],0),9)*$H1288</f>
        <v>0</v>
      </c>
      <c r="J1288" s="15">
        <f>IF(Debt[[#This Row],[Unadjusted Maximum Revenue]]/(Debt[[#This Row],[Proposed Taxable Valuation]]/1000)&gt;Debt[[#This Row],[Max Debt RATE]],Debt[[#This Row],[Max Debt RATE]],Debt[[#This Row],[Unadjusted Maximum Revenue]]/(Debt[[#This Row],[Proposed Taxable Valuation]]/1000))</f>
        <v>0</v>
      </c>
      <c r="K1288" s="26">
        <f>ROUND(Debt[[#This Row],[Proposed Taxable Valuation]]/1000*Debt[[#This Row],[Adjusted Rate]],0)</f>
        <v>0</v>
      </c>
      <c r="L1288" s="19">
        <f t="shared" si="114"/>
        <v>0</v>
      </c>
      <c r="M1288" s="17">
        <f t="shared" si="112"/>
        <v>0</v>
      </c>
      <c r="N1288">
        <v>7297408368.6414652</v>
      </c>
      <c r="O1288">
        <f>INDEX($R$3:$T$335,MATCH(Debt[[#This Row],[DistrictNumber]],$R$3:$R$335,0),3)</f>
        <v>0</v>
      </c>
      <c r="P1288" s="9">
        <f t="shared" si="115"/>
        <v>0</v>
      </c>
    </row>
    <row r="1289" spans="1:16" x14ac:dyDescent="0.35">
      <c r="A1289" s="13">
        <v>2029</v>
      </c>
      <c r="B1289" s="13">
        <f t="shared" si="113"/>
        <v>2028</v>
      </c>
      <c r="C1289" t="s">
        <v>616</v>
      </c>
      <c r="D1289" t="s">
        <v>617</v>
      </c>
      <c r="E1289" s="25">
        <v>640414936.95038903</v>
      </c>
      <c r="F1289" s="13">
        <f>INDEX($R$3:$T$335,MATCH(Debt[[#This Row],[DistrictNumber]],$R$3:$R$335,0),3)</f>
        <v>0</v>
      </c>
      <c r="G1289" s="9">
        <f t="shared" si="111"/>
        <v>0</v>
      </c>
      <c r="H1289" s="11">
        <v>1.02</v>
      </c>
      <c r="I1289" s="12" cm="1">
        <f t="array" ref="I1289">INDEX(Debt[],MATCH(Debt[[#This Row],[Base Year]]&amp;Debt[[#This Row],[DistrictNumber]],Debt[[Fiscal Year]:[Fiscal Year]]&amp;Debt[[DistrictNumber]:[DistrictNumber]],0),9)*$H1289</f>
        <v>0</v>
      </c>
      <c r="J1289" s="15">
        <f>IF(Debt[[#This Row],[Unadjusted Maximum Revenue]]/(Debt[[#This Row],[Proposed Taxable Valuation]]/1000)&gt;Debt[[#This Row],[Max Debt RATE]],Debt[[#This Row],[Max Debt RATE]],Debt[[#This Row],[Unadjusted Maximum Revenue]]/(Debt[[#This Row],[Proposed Taxable Valuation]]/1000))</f>
        <v>0</v>
      </c>
      <c r="K1289" s="26">
        <f>ROUND(Debt[[#This Row],[Proposed Taxable Valuation]]/1000*Debt[[#This Row],[Adjusted Rate]],0)</f>
        <v>0</v>
      </c>
      <c r="L1289" s="19">
        <f t="shared" si="114"/>
        <v>0</v>
      </c>
      <c r="M1289" s="17">
        <f t="shared" si="112"/>
        <v>0</v>
      </c>
      <c r="N1289">
        <v>532977720.49443811</v>
      </c>
      <c r="O1289">
        <f>INDEX($R$3:$T$335,MATCH(Debt[[#This Row],[DistrictNumber]],$R$3:$R$335,0),3)</f>
        <v>0</v>
      </c>
      <c r="P1289" s="9">
        <f t="shared" si="115"/>
        <v>0</v>
      </c>
    </row>
    <row r="1290" spans="1:16" x14ac:dyDescent="0.35">
      <c r="A1290" s="13">
        <v>2029</v>
      </c>
      <c r="B1290" s="13">
        <f t="shared" si="113"/>
        <v>2028</v>
      </c>
      <c r="C1290" t="s">
        <v>618</v>
      </c>
      <c r="D1290" t="s">
        <v>619</v>
      </c>
      <c r="E1290" s="25">
        <v>473950120.95873928</v>
      </c>
      <c r="F1290" s="13">
        <f>INDEX($R$3:$T$335,MATCH(Debt[[#This Row],[DistrictNumber]],$R$3:$R$335,0),3)</f>
        <v>0</v>
      </c>
      <c r="G1290" s="9">
        <f t="shared" ref="G1290:G1353" si="116">E1290/1000*F1290</f>
        <v>0</v>
      </c>
      <c r="H1290" s="11">
        <v>1.02</v>
      </c>
      <c r="I1290" s="12" cm="1">
        <f t="array" ref="I1290">INDEX(Debt[],MATCH(Debt[[#This Row],[Base Year]]&amp;Debt[[#This Row],[DistrictNumber]],Debt[[Fiscal Year]:[Fiscal Year]]&amp;Debt[[DistrictNumber]:[DistrictNumber]],0),9)*$H1290</f>
        <v>0</v>
      </c>
      <c r="J1290" s="15">
        <f>IF(Debt[[#This Row],[Unadjusted Maximum Revenue]]/(Debt[[#This Row],[Proposed Taxable Valuation]]/1000)&gt;Debt[[#This Row],[Max Debt RATE]],Debt[[#This Row],[Max Debt RATE]],Debt[[#This Row],[Unadjusted Maximum Revenue]]/(Debt[[#This Row],[Proposed Taxable Valuation]]/1000))</f>
        <v>0</v>
      </c>
      <c r="K1290" s="26">
        <f>ROUND(Debt[[#This Row],[Proposed Taxable Valuation]]/1000*Debt[[#This Row],[Adjusted Rate]],0)</f>
        <v>0</v>
      </c>
      <c r="L1290" s="19">
        <f t="shared" si="114"/>
        <v>0</v>
      </c>
      <c r="M1290" s="17">
        <f t="shared" si="112"/>
        <v>0</v>
      </c>
      <c r="N1290">
        <v>393497311.72099543</v>
      </c>
      <c r="O1290">
        <f>INDEX($R$3:$T$335,MATCH(Debt[[#This Row],[DistrictNumber]],$R$3:$R$335,0),3)</f>
        <v>0</v>
      </c>
      <c r="P1290" s="9">
        <f t="shared" si="115"/>
        <v>0</v>
      </c>
    </row>
    <row r="1291" spans="1:16" x14ac:dyDescent="0.35">
      <c r="A1291" s="13">
        <v>2029</v>
      </c>
      <c r="B1291" s="13">
        <f t="shared" si="113"/>
        <v>2028</v>
      </c>
      <c r="C1291" t="s">
        <v>620</v>
      </c>
      <c r="D1291" t="s">
        <v>621</v>
      </c>
      <c r="E1291" s="25">
        <v>391757547.5696761</v>
      </c>
      <c r="F1291" s="13">
        <f>INDEX($R$3:$T$335,MATCH(Debt[[#This Row],[DistrictNumber]],$R$3:$R$335,0),3)</f>
        <v>0</v>
      </c>
      <c r="G1291" s="9">
        <f t="shared" si="116"/>
        <v>0</v>
      </c>
      <c r="H1291" s="11">
        <v>1.02</v>
      </c>
      <c r="I1291" s="12" cm="1">
        <f t="array" ref="I1291">INDEX(Debt[],MATCH(Debt[[#This Row],[Base Year]]&amp;Debt[[#This Row],[DistrictNumber]],Debt[[Fiscal Year]:[Fiscal Year]]&amp;Debt[[DistrictNumber]:[DistrictNumber]],0),9)*$H1291</f>
        <v>0</v>
      </c>
      <c r="J1291" s="15">
        <f>IF(Debt[[#This Row],[Unadjusted Maximum Revenue]]/(Debt[[#This Row],[Proposed Taxable Valuation]]/1000)&gt;Debt[[#This Row],[Max Debt RATE]],Debt[[#This Row],[Max Debt RATE]],Debt[[#This Row],[Unadjusted Maximum Revenue]]/(Debt[[#This Row],[Proposed Taxable Valuation]]/1000))</f>
        <v>0</v>
      </c>
      <c r="K1291" s="26">
        <f>ROUND(Debt[[#This Row],[Proposed Taxable Valuation]]/1000*Debt[[#This Row],[Adjusted Rate]],0)</f>
        <v>0</v>
      </c>
      <c r="L1291" s="19">
        <f t="shared" si="114"/>
        <v>0</v>
      </c>
      <c r="M1291" s="17">
        <f t="shared" ref="M1291:M1354" si="117">J1291-F1291</f>
        <v>0</v>
      </c>
      <c r="N1291">
        <v>323015276.87325996</v>
      </c>
      <c r="O1291">
        <f>INDEX($R$3:$T$335,MATCH(Debt[[#This Row],[DistrictNumber]],$R$3:$R$335,0),3)</f>
        <v>0</v>
      </c>
      <c r="P1291" s="9">
        <f t="shared" si="115"/>
        <v>0</v>
      </c>
    </row>
    <row r="1292" spans="1:16" x14ac:dyDescent="0.35">
      <c r="A1292" s="13">
        <v>2029</v>
      </c>
      <c r="B1292" s="13">
        <f t="shared" si="113"/>
        <v>2028</v>
      </c>
      <c r="C1292" t="s">
        <v>622</v>
      </c>
      <c r="D1292" t="s">
        <v>623</v>
      </c>
      <c r="E1292" s="25">
        <v>593493566.0645318</v>
      </c>
      <c r="F1292" s="13">
        <f>INDEX($R$3:$T$335,MATCH(Debt[[#This Row],[DistrictNumber]],$R$3:$R$335,0),3)</f>
        <v>0</v>
      </c>
      <c r="G1292" s="9">
        <f t="shared" si="116"/>
        <v>0</v>
      </c>
      <c r="H1292" s="11">
        <v>1.02</v>
      </c>
      <c r="I1292" s="12" cm="1">
        <f t="array" ref="I1292">INDEX(Debt[],MATCH(Debt[[#This Row],[Base Year]]&amp;Debt[[#This Row],[DistrictNumber]],Debt[[Fiscal Year]:[Fiscal Year]]&amp;Debt[[DistrictNumber]:[DistrictNumber]],0),9)*$H1292</f>
        <v>0</v>
      </c>
      <c r="J1292" s="15">
        <f>IF(Debt[[#This Row],[Unadjusted Maximum Revenue]]/(Debt[[#This Row],[Proposed Taxable Valuation]]/1000)&gt;Debt[[#This Row],[Max Debt RATE]],Debt[[#This Row],[Max Debt RATE]],Debt[[#This Row],[Unadjusted Maximum Revenue]]/(Debt[[#This Row],[Proposed Taxable Valuation]]/1000))</f>
        <v>0</v>
      </c>
      <c r="K1292" s="26">
        <f>ROUND(Debt[[#This Row],[Proposed Taxable Valuation]]/1000*Debt[[#This Row],[Adjusted Rate]],0)</f>
        <v>0</v>
      </c>
      <c r="L1292" s="19">
        <f t="shared" si="114"/>
        <v>0</v>
      </c>
      <c r="M1292" s="17">
        <f t="shared" si="117"/>
        <v>0</v>
      </c>
      <c r="N1292">
        <v>431631502.76810467</v>
      </c>
      <c r="O1292">
        <f>INDEX($R$3:$T$335,MATCH(Debt[[#This Row],[DistrictNumber]],$R$3:$R$335,0),3)</f>
        <v>0</v>
      </c>
      <c r="P1292" s="9">
        <f t="shared" si="115"/>
        <v>0</v>
      </c>
    </row>
    <row r="1293" spans="1:16" x14ac:dyDescent="0.35">
      <c r="A1293" s="13">
        <v>2029</v>
      </c>
      <c r="B1293" s="13">
        <f t="shared" si="113"/>
        <v>2028</v>
      </c>
      <c r="C1293" t="s">
        <v>624</v>
      </c>
      <c r="D1293" t="s">
        <v>625</v>
      </c>
      <c r="E1293" s="25">
        <v>882624359.55822539</v>
      </c>
      <c r="F1293" s="13">
        <f>INDEX($R$3:$T$335,MATCH(Debt[[#This Row],[DistrictNumber]],$R$3:$R$335,0),3)</f>
        <v>2.7</v>
      </c>
      <c r="G1293" s="9">
        <f t="shared" si="116"/>
        <v>2383085.7708072085</v>
      </c>
      <c r="H1293" s="11">
        <v>1.02</v>
      </c>
      <c r="I1293" s="12" cm="1">
        <f t="array" ref="I1293">INDEX(Debt[],MATCH(Debt[[#This Row],[Base Year]]&amp;Debt[[#This Row],[DistrictNumber]],Debt[[Fiscal Year]:[Fiscal Year]]&amp;Debt[[DistrictNumber]:[DistrictNumber]],0),9)*$H1293</f>
        <v>1777246.3109505025</v>
      </c>
      <c r="J1293" s="15">
        <f>IF(Debt[[#This Row],[Unadjusted Maximum Revenue]]/(Debt[[#This Row],[Proposed Taxable Valuation]]/1000)&gt;Debt[[#This Row],[Max Debt RATE]],Debt[[#This Row],[Max Debt RATE]],Debt[[#This Row],[Unadjusted Maximum Revenue]]/(Debt[[#This Row],[Proposed Taxable Valuation]]/1000))</f>
        <v>2.0135930894090177</v>
      </c>
      <c r="K1293" s="26">
        <f>ROUND(Debt[[#This Row],[Proposed Taxable Valuation]]/1000*Debt[[#This Row],[Adjusted Rate]],0)</f>
        <v>1777246</v>
      </c>
      <c r="L1293" s="19">
        <f t="shared" si="114"/>
        <v>-605839.45985670597</v>
      </c>
      <c r="M1293" s="17">
        <f t="shared" si="117"/>
        <v>-0.68640691059098247</v>
      </c>
      <c r="N1293">
        <v>692402006.3359853</v>
      </c>
      <c r="O1293">
        <f>INDEX($R$3:$T$335,MATCH(Debt[[#This Row],[DistrictNumber]],$R$3:$R$335,0),3)</f>
        <v>2.7</v>
      </c>
      <c r="P1293" s="9">
        <f t="shared" si="115"/>
        <v>1869485.4171071604</v>
      </c>
    </row>
    <row r="1294" spans="1:16" x14ac:dyDescent="0.35">
      <c r="A1294" s="13">
        <v>2029</v>
      </c>
      <c r="B1294" s="13">
        <f t="shared" si="113"/>
        <v>2028</v>
      </c>
      <c r="C1294" t="s">
        <v>626</v>
      </c>
      <c r="D1294" t="s">
        <v>627</v>
      </c>
      <c r="E1294" s="25">
        <v>507475099.36742002</v>
      </c>
      <c r="F1294" s="13">
        <f>INDEX($R$3:$T$335,MATCH(Debt[[#This Row],[DistrictNumber]],$R$3:$R$335,0),3)</f>
        <v>0.73758999999999997</v>
      </c>
      <c r="G1294" s="9">
        <f t="shared" si="116"/>
        <v>374308.55854241533</v>
      </c>
      <c r="H1294" s="11">
        <v>1.02</v>
      </c>
      <c r="I1294" s="12" cm="1">
        <f t="array" ref="I1294">INDEX(Debt[],MATCH(Debt[[#This Row],[Base Year]]&amp;Debt[[#This Row],[DistrictNumber]],Debt[[Fiscal Year]:[Fiscal Year]]&amp;Debt[[DistrictNumber]:[DistrictNumber]],0),9)*$H1294</f>
        <v>295591.08079700737</v>
      </c>
      <c r="J1294" s="15">
        <f>IF(Debt[[#This Row],[Unadjusted Maximum Revenue]]/(Debt[[#This Row],[Proposed Taxable Valuation]]/1000)&gt;Debt[[#This Row],[Max Debt RATE]],Debt[[#This Row],[Max Debt RATE]],Debt[[#This Row],[Unadjusted Maximum Revenue]]/(Debt[[#This Row],[Proposed Taxable Valuation]]/1000))</f>
        <v>0.58247405865917123</v>
      </c>
      <c r="K1294" s="26">
        <f>ROUND(Debt[[#This Row],[Proposed Taxable Valuation]]/1000*Debt[[#This Row],[Adjusted Rate]],0)</f>
        <v>295591</v>
      </c>
      <c r="L1294" s="19">
        <f t="shared" si="114"/>
        <v>-78717.477745407959</v>
      </c>
      <c r="M1294" s="17">
        <f t="shared" si="117"/>
        <v>-0.15511594134082873</v>
      </c>
      <c r="N1294">
        <v>387258058.97070712</v>
      </c>
      <c r="O1294">
        <f>INDEX($R$3:$T$335,MATCH(Debt[[#This Row],[DistrictNumber]],$R$3:$R$335,0),3)</f>
        <v>0.73758999999999997</v>
      </c>
      <c r="P1294" s="9">
        <f t="shared" si="115"/>
        <v>285637.67171620385</v>
      </c>
    </row>
    <row r="1295" spans="1:16" x14ac:dyDescent="0.35">
      <c r="A1295" s="13">
        <v>2029</v>
      </c>
      <c r="B1295" s="13">
        <f t="shared" si="113"/>
        <v>2028</v>
      </c>
      <c r="C1295" t="s">
        <v>628</v>
      </c>
      <c r="D1295" t="s">
        <v>629</v>
      </c>
      <c r="E1295" s="25">
        <v>521493943.77977437</v>
      </c>
      <c r="F1295" s="13">
        <f>INDEX($R$3:$T$335,MATCH(Debt[[#This Row],[DistrictNumber]],$R$3:$R$335,0),3)</f>
        <v>0.20333000000000001</v>
      </c>
      <c r="G1295" s="9">
        <f t="shared" si="116"/>
        <v>106035.36358874153</v>
      </c>
      <c r="H1295" s="11">
        <v>1.02</v>
      </c>
      <c r="I1295" s="12" cm="1">
        <f t="array" ref="I1295">INDEX(Debt[],MATCH(Debt[[#This Row],[Base Year]]&amp;Debt[[#This Row],[DistrictNumber]],Debt[[Fiscal Year]:[Fiscal Year]]&amp;Debt[[DistrictNumber]:[DistrictNumber]],0),9)*$H1295</f>
        <v>84961.523036152794</v>
      </c>
      <c r="J1295" s="15">
        <f>IF(Debt[[#This Row],[Unadjusted Maximum Revenue]]/(Debt[[#This Row],[Proposed Taxable Valuation]]/1000)&gt;Debt[[#This Row],[Max Debt RATE]],Debt[[#This Row],[Max Debt RATE]],Debt[[#This Row],[Unadjusted Maximum Revenue]]/(Debt[[#This Row],[Proposed Taxable Valuation]]/1000))</f>
        <v>0.16291948171124274</v>
      </c>
      <c r="K1295" s="26">
        <f>ROUND(Debt[[#This Row],[Proposed Taxable Valuation]]/1000*Debt[[#This Row],[Adjusted Rate]],0)</f>
        <v>84962</v>
      </c>
      <c r="L1295" s="19">
        <f t="shared" si="114"/>
        <v>-21073.840552588736</v>
      </c>
      <c r="M1295" s="17">
        <f t="shared" si="117"/>
        <v>-4.0410518288757274E-2</v>
      </c>
      <c r="N1295">
        <v>423269328.25444412</v>
      </c>
      <c r="O1295">
        <f>INDEX($R$3:$T$335,MATCH(Debt[[#This Row],[DistrictNumber]],$R$3:$R$335,0),3)</f>
        <v>0.20333000000000001</v>
      </c>
      <c r="P1295" s="9">
        <f t="shared" si="115"/>
        <v>86063.352513976133</v>
      </c>
    </row>
    <row r="1296" spans="1:16" x14ac:dyDescent="0.35">
      <c r="A1296" s="13">
        <v>2029</v>
      </c>
      <c r="B1296" s="13">
        <f t="shared" si="113"/>
        <v>2028</v>
      </c>
      <c r="C1296" t="s">
        <v>630</v>
      </c>
      <c r="D1296" t="s">
        <v>631</v>
      </c>
      <c r="E1296" s="25">
        <v>406352045.30256504</v>
      </c>
      <c r="F1296" s="13">
        <f>INDEX($R$3:$T$335,MATCH(Debt[[#This Row],[DistrictNumber]],$R$3:$R$335,0),3)</f>
        <v>3.9</v>
      </c>
      <c r="G1296" s="9">
        <f t="shared" si="116"/>
        <v>1584772.9766800036</v>
      </c>
      <c r="H1296" s="11">
        <v>1.02</v>
      </c>
      <c r="I1296" s="12" cm="1">
        <f t="array" ref="I1296">INDEX(Debt[],MATCH(Debt[[#This Row],[Base Year]]&amp;Debt[[#This Row],[DistrictNumber]],Debt[[Fiscal Year]:[Fiscal Year]]&amp;Debt[[DistrictNumber]:[DistrictNumber]],0),9)*$H1296</f>
        <v>1198879.0561172878</v>
      </c>
      <c r="J1296" s="15">
        <f>IF(Debt[[#This Row],[Unadjusted Maximum Revenue]]/(Debt[[#This Row],[Proposed Taxable Valuation]]/1000)&gt;Debt[[#This Row],[Max Debt RATE]],Debt[[#This Row],[Max Debt RATE]],Debt[[#This Row],[Unadjusted Maximum Revenue]]/(Debt[[#This Row],[Proposed Taxable Valuation]]/1000))</f>
        <v>2.9503458146116044</v>
      </c>
      <c r="K1296" s="26">
        <f>ROUND(Debt[[#This Row],[Proposed Taxable Valuation]]/1000*Debt[[#This Row],[Adjusted Rate]],0)</f>
        <v>1198879</v>
      </c>
      <c r="L1296" s="19">
        <f t="shared" si="114"/>
        <v>-385893.92056271574</v>
      </c>
      <c r="M1296" s="17">
        <f t="shared" si="117"/>
        <v>-0.94965418538839552</v>
      </c>
      <c r="N1296">
        <v>320597614.11249769</v>
      </c>
      <c r="O1296">
        <f>INDEX($R$3:$T$335,MATCH(Debt[[#This Row],[DistrictNumber]],$R$3:$R$335,0),3)</f>
        <v>3.9</v>
      </c>
      <c r="P1296" s="9">
        <f t="shared" si="115"/>
        <v>1250330.695038741</v>
      </c>
    </row>
    <row r="1297" spans="1:16" x14ac:dyDescent="0.35">
      <c r="A1297" s="13">
        <v>2029</v>
      </c>
      <c r="B1297" s="13">
        <f t="shared" si="113"/>
        <v>2028</v>
      </c>
      <c r="C1297" t="s">
        <v>632</v>
      </c>
      <c r="D1297" t="s">
        <v>633</v>
      </c>
      <c r="E1297" s="25">
        <v>3126676507.7087803</v>
      </c>
      <c r="F1297" s="13">
        <f>INDEX($R$3:$T$335,MATCH(Debt[[#This Row],[DistrictNumber]],$R$3:$R$335,0),3)</f>
        <v>0.89944000000000002</v>
      </c>
      <c r="G1297" s="9">
        <f t="shared" si="116"/>
        <v>2812257.9180935854</v>
      </c>
      <c r="H1297" s="11">
        <v>1.02</v>
      </c>
      <c r="I1297" s="12" cm="1">
        <f t="array" ref="I1297">INDEX(Debt[],MATCH(Debt[[#This Row],[Base Year]]&amp;Debt[[#This Row],[DistrictNumber]],Debt[[Fiscal Year]:[Fiscal Year]]&amp;Debt[[DistrictNumber]:[DistrictNumber]],0),9)*$H1297</f>
        <v>1911177.0000850912</v>
      </c>
      <c r="J1297" s="15">
        <f>IF(Debt[[#This Row],[Unadjusted Maximum Revenue]]/(Debt[[#This Row],[Proposed Taxable Valuation]]/1000)&gt;Debt[[#This Row],[Max Debt RATE]],Debt[[#This Row],[Max Debt RATE]],Debt[[#This Row],[Unadjusted Maximum Revenue]]/(Debt[[#This Row],[Proposed Taxable Valuation]]/1000))</f>
        <v>0.61124871580833806</v>
      </c>
      <c r="K1297" s="26">
        <f>ROUND(Debt[[#This Row],[Proposed Taxable Valuation]]/1000*Debt[[#This Row],[Adjusted Rate]],0)</f>
        <v>1911177</v>
      </c>
      <c r="L1297" s="19">
        <f t="shared" si="114"/>
        <v>-901080.91800849419</v>
      </c>
      <c r="M1297" s="17">
        <f t="shared" si="117"/>
        <v>-0.28819128419166196</v>
      </c>
      <c r="N1297">
        <v>2268876131.9647784</v>
      </c>
      <c r="O1297">
        <f>INDEX($R$3:$T$335,MATCH(Debt[[#This Row],[DistrictNumber]],$R$3:$R$335,0),3)</f>
        <v>0.89944000000000002</v>
      </c>
      <c r="P1297" s="9">
        <f t="shared" si="115"/>
        <v>2040717.9481344004</v>
      </c>
    </row>
    <row r="1298" spans="1:16" x14ac:dyDescent="0.35">
      <c r="A1298" s="13">
        <v>2029</v>
      </c>
      <c r="B1298" s="13">
        <f t="shared" si="113"/>
        <v>2028</v>
      </c>
      <c r="C1298" t="s">
        <v>634</v>
      </c>
      <c r="D1298" t="s">
        <v>635</v>
      </c>
      <c r="E1298" s="25">
        <v>605824420.48949695</v>
      </c>
      <c r="F1298" s="13">
        <f>INDEX($R$3:$T$335,MATCH(Debt[[#This Row],[DistrictNumber]],$R$3:$R$335,0),3)</f>
        <v>0</v>
      </c>
      <c r="G1298" s="9">
        <f t="shared" si="116"/>
        <v>0</v>
      </c>
      <c r="H1298" s="11">
        <v>1.02</v>
      </c>
      <c r="I1298" s="12" cm="1">
        <f t="array" ref="I1298">INDEX(Debt[],MATCH(Debt[[#This Row],[Base Year]]&amp;Debt[[#This Row],[DistrictNumber]],Debt[[Fiscal Year]:[Fiscal Year]]&amp;Debt[[DistrictNumber]:[DistrictNumber]],0),9)*$H1298</f>
        <v>0</v>
      </c>
      <c r="J1298" s="15">
        <f>IF(Debt[[#This Row],[Unadjusted Maximum Revenue]]/(Debt[[#This Row],[Proposed Taxable Valuation]]/1000)&gt;Debt[[#This Row],[Max Debt RATE]],Debt[[#This Row],[Max Debt RATE]],Debt[[#This Row],[Unadjusted Maximum Revenue]]/(Debt[[#This Row],[Proposed Taxable Valuation]]/1000))</f>
        <v>0</v>
      </c>
      <c r="K1298" s="26">
        <f>ROUND(Debt[[#This Row],[Proposed Taxable Valuation]]/1000*Debt[[#This Row],[Adjusted Rate]],0)</f>
        <v>0</v>
      </c>
      <c r="L1298" s="19">
        <f t="shared" si="114"/>
        <v>0</v>
      </c>
      <c r="M1298" s="17">
        <f t="shared" si="117"/>
        <v>0</v>
      </c>
      <c r="N1298">
        <v>505433880.43326753</v>
      </c>
      <c r="O1298">
        <f>INDEX($R$3:$T$335,MATCH(Debt[[#This Row],[DistrictNumber]],$R$3:$R$335,0),3)</f>
        <v>0</v>
      </c>
      <c r="P1298" s="9">
        <f t="shared" si="115"/>
        <v>0</v>
      </c>
    </row>
    <row r="1299" spans="1:16" x14ac:dyDescent="0.35">
      <c r="A1299" s="13">
        <v>2029</v>
      </c>
      <c r="B1299" s="13">
        <f t="shared" si="113"/>
        <v>2028</v>
      </c>
      <c r="C1299" t="s">
        <v>636</v>
      </c>
      <c r="D1299" t="s">
        <v>637</v>
      </c>
      <c r="E1299" s="25">
        <v>191187300.74690101</v>
      </c>
      <c r="F1299" s="13">
        <f>INDEX($R$3:$T$335,MATCH(Debt[[#This Row],[DistrictNumber]],$R$3:$R$335,0),3)</f>
        <v>0</v>
      </c>
      <c r="G1299" s="9">
        <f t="shared" si="116"/>
        <v>0</v>
      </c>
      <c r="H1299" s="11">
        <v>1.02</v>
      </c>
      <c r="I1299" s="12" cm="1">
        <f t="array" ref="I1299">INDEX(Debt[],MATCH(Debt[[#This Row],[Base Year]]&amp;Debt[[#This Row],[DistrictNumber]],Debt[[Fiscal Year]:[Fiscal Year]]&amp;Debt[[DistrictNumber]:[DistrictNumber]],0),9)*$H1299</f>
        <v>0</v>
      </c>
      <c r="J1299" s="15">
        <f>IF(Debt[[#This Row],[Unadjusted Maximum Revenue]]/(Debt[[#This Row],[Proposed Taxable Valuation]]/1000)&gt;Debt[[#This Row],[Max Debt RATE]],Debt[[#This Row],[Max Debt RATE]],Debt[[#This Row],[Unadjusted Maximum Revenue]]/(Debt[[#This Row],[Proposed Taxable Valuation]]/1000))</f>
        <v>0</v>
      </c>
      <c r="K1299" s="26">
        <f>ROUND(Debt[[#This Row],[Proposed Taxable Valuation]]/1000*Debt[[#This Row],[Adjusted Rate]],0)</f>
        <v>0</v>
      </c>
      <c r="L1299" s="19">
        <f t="shared" si="114"/>
        <v>0</v>
      </c>
      <c r="M1299" s="17">
        <f t="shared" si="117"/>
        <v>0</v>
      </c>
      <c r="N1299">
        <v>164658379.53743964</v>
      </c>
      <c r="O1299">
        <f>INDEX($R$3:$T$335,MATCH(Debt[[#This Row],[DistrictNumber]],$R$3:$R$335,0),3)</f>
        <v>0</v>
      </c>
      <c r="P1299" s="9">
        <f t="shared" si="115"/>
        <v>0</v>
      </c>
    </row>
    <row r="1300" spans="1:16" x14ac:dyDescent="0.35">
      <c r="A1300" s="13">
        <v>2029</v>
      </c>
      <c r="B1300" s="13">
        <f t="shared" si="113"/>
        <v>2028</v>
      </c>
      <c r="C1300" t="s">
        <v>638</v>
      </c>
      <c r="D1300" t="s">
        <v>639</v>
      </c>
      <c r="E1300" s="25">
        <v>818662589.12200499</v>
      </c>
      <c r="F1300" s="13">
        <f>INDEX($R$3:$T$335,MATCH(Debt[[#This Row],[DistrictNumber]],$R$3:$R$335,0),3)</f>
        <v>0.87480000000000002</v>
      </c>
      <c r="G1300" s="9">
        <f t="shared" si="116"/>
        <v>716166.03296393005</v>
      </c>
      <c r="H1300" s="11">
        <v>1.02</v>
      </c>
      <c r="I1300" s="12" cm="1">
        <f t="array" ref="I1300">INDEX(Debt[],MATCH(Debt[[#This Row],[Base Year]]&amp;Debt[[#This Row],[DistrictNumber]],Debt[[Fiscal Year]:[Fiscal Year]]&amp;Debt[[DistrictNumber]:[DistrictNumber]],0),9)*$H1300</f>
        <v>500471.67300591612</v>
      </c>
      <c r="J1300" s="15">
        <f>IF(Debt[[#This Row],[Unadjusted Maximum Revenue]]/(Debt[[#This Row],[Proposed Taxable Valuation]]/1000)&gt;Debt[[#This Row],[Max Debt RATE]],Debt[[#This Row],[Max Debt RATE]],Debt[[#This Row],[Unadjusted Maximum Revenue]]/(Debt[[#This Row],[Proposed Taxable Valuation]]/1000))</f>
        <v>0.6113283783281942</v>
      </c>
      <c r="K1300" s="26">
        <f>ROUND(Debt[[#This Row],[Proposed Taxable Valuation]]/1000*Debt[[#This Row],[Adjusted Rate]],0)</f>
        <v>500472</v>
      </c>
      <c r="L1300" s="19">
        <f t="shared" si="114"/>
        <v>-215694.35995801393</v>
      </c>
      <c r="M1300" s="17">
        <f t="shared" si="117"/>
        <v>-0.26347162167180582</v>
      </c>
      <c r="N1300">
        <v>608525151.28477037</v>
      </c>
      <c r="O1300">
        <f>INDEX($R$3:$T$335,MATCH(Debt[[#This Row],[DistrictNumber]],$R$3:$R$335,0),3)</f>
        <v>0.87480000000000002</v>
      </c>
      <c r="P1300" s="9">
        <f t="shared" si="115"/>
        <v>532337.80234391708</v>
      </c>
    </row>
    <row r="1301" spans="1:16" x14ac:dyDescent="0.35">
      <c r="A1301" s="13">
        <v>2029</v>
      </c>
      <c r="B1301" s="13">
        <f t="shared" si="113"/>
        <v>2028</v>
      </c>
      <c r="C1301" t="s">
        <v>640</v>
      </c>
      <c r="D1301" t="s">
        <v>641</v>
      </c>
      <c r="E1301" s="25">
        <v>505088860.43932164</v>
      </c>
      <c r="F1301" s="13">
        <f>INDEX($R$3:$T$335,MATCH(Debt[[#This Row],[DistrictNumber]],$R$3:$R$335,0),3)</f>
        <v>2.5794700000000002</v>
      </c>
      <c r="G1301" s="9">
        <f t="shared" si="116"/>
        <v>1302861.562837417</v>
      </c>
      <c r="H1301" s="11">
        <v>1.02</v>
      </c>
      <c r="I1301" s="12" cm="1">
        <f t="array" ref="I1301">INDEX(Debt[],MATCH(Debt[[#This Row],[Base Year]]&amp;Debt[[#This Row],[DistrictNumber]],Debt[[Fiscal Year]:[Fiscal Year]]&amp;Debt[[DistrictNumber]:[DistrictNumber]],0),9)*$H1301</f>
        <v>913965.52816018707</v>
      </c>
      <c r="J1301" s="15">
        <f>IF(Debt[[#This Row],[Unadjusted Maximum Revenue]]/(Debt[[#This Row],[Proposed Taxable Valuation]]/1000)&gt;Debt[[#This Row],[Max Debt RATE]],Debt[[#This Row],[Max Debt RATE]],Debt[[#This Row],[Unadjusted Maximum Revenue]]/(Debt[[#This Row],[Proposed Taxable Valuation]]/1000))</f>
        <v>1.809514324598702</v>
      </c>
      <c r="K1301" s="26">
        <f>ROUND(Debt[[#This Row],[Proposed Taxable Valuation]]/1000*Debt[[#This Row],[Adjusted Rate]],0)</f>
        <v>913966</v>
      </c>
      <c r="L1301" s="19">
        <f t="shared" si="114"/>
        <v>-388896.03467722994</v>
      </c>
      <c r="M1301" s="17">
        <f t="shared" si="117"/>
        <v>-0.76995567540129817</v>
      </c>
      <c r="N1301">
        <v>374742583.71514112</v>
      </c>
      <c r="O1301">
        <f>INDEX($R$3:$T$335,MATCH(Debt[[#This Row],[DistrictNumber]],$R$3:$R$335,0),3)</f>
        <v>2.5794700000000002</v>
      </c>
      <c r="P1301" s="9">
        <f t="shared" si="115"/>
        <v>966637.25241569511</v>
      </c>
    </row>
    <row r="1302" spans="1:16" x14ac:dyDescent="0.35">
      <c r="A1302" s="13">
        <v>2029</v>
      </c>
      <c r="B1302" s="13">
        <f t="shared" si="113"/>
        <v>2028</v>
      </c>
      <c r="C1302" t="s">
        <v>642</v>
      </c>
      <c r="D1302" t="s">
        <v>643</v>
      </c>
      <c r="E1302" s="25">
        <v>176654194.92444915</v>
      </c>
      <c r="F1302" s="13">
        <f>INDEX($R$3:$T$335,MATCH(Debt[[#This Row],[DistrictNumber]],$R$3:$R$335,0),3)</f>
        <v>0</v>
      </c>
      <c r="G1302" s="9">
        <f t="shared" si="116"/>
        <v>0</v>
      </c>
      <c r="H1302" s="11">
        <v>1.02</v>
      </c>
      <c r="I1302" s="12" cm="1">
        <f t="array" ref="I1302">INDEX(Debt[],MATCH(Debt[[#This Row],[Base Year]]&amp;Debt[[#This Row],[DistrictNumber]],Debt[[Fiscal Year]:[Fiscal Year]]&amp;Debt[[DistrictNumber]:[DistrictNumber]],0),9)*$H1302</f>
        <v>0</v>
      </c>
      <c r="J1302" s="15">
        <f>IF(Debt[[#This Row],[Unadjusted Maximum Revenue]]/(Debt[[#This Row],[Proposed Taxable Valuation]]/1000)&gt;Debt[[#This Row],[Max Debt RATE]],Debt[[#This Row],[Max Debt RATE]],Debt[[#This Row],[Unadjusted Maximum Revenue]]/(Debt[[#This Row],[Proposed Taxable Valuation]]/1000))</f>
        <v>0</v>
      </c>
      <c r="K1302" s="26">
        <f>ROUND(Debt[[#This Row],[Proposed Taxable Valuation]]/1000*Debt[[#This Row],[Adjusted Rate]],0)</f>
        <v>0</v>
      </c>
      <c r="L1302" s="19">
        <f t="shared" si="114"/>
        <v>0</v>
      </c>
      <c r="M1302" s="17">
        <f t="shared" si="117"/>
        <v>0</v>
      </c>
      <c r="N1302">
        <v>144351245.39628717</v>
      </c>
      <c r="O1302">
        <f>INDEX($R$3:$T$335,MATCH(Debt[[#This Row],[DistrictNumber]],$R$3:$R$335,0),3)</f>
        <v>0</v>
      </c>
      <c r="P1302" s="9">
        <f t="shared" si="115"/>
        <v>0</v>
      </c>
    </row>
    <row r="1303" spans="1:16" x14ac:dyDescent="0.35">
      <c r="A1303" s="13">
        <v>2029</v>
      </c>
      <c r="B1303" s="13">
        <f t="shared" si="113"/>
        <v>2028</v>
      </c>
      <c r="C1303" t="s">
        <v>644</v>
      </c>
      <c r="D1303" t="s">
        <v>645</v>
      </c>
      <c r="E1303" s="25">
        <v>1301593448.7267444</v>
      </c>
      <c r="F1303" s="13">
        <f>INDEX($R$3:$T$335,MATCH(Debt[[#This Row],[DistrictNumber]],$R$3:$R$335,0),3)</f>
        <v>3.24133</v>
      </c>
      <c r="G1303" s="9">
        <f t="shared" si="116"/>
        <v>4218893.8931614589</v>
      </c>
      <c r="H1303" s="11">
        <v>1.02</v>
      </c>
      <c r="I1303" s="12" cm="1">
        <f t="array" ref="I1303">INDEX(Debt[],MATCH(Debt[[#This Row],[Base Year]]&amp;Debt[[#This Row],[DistrictNumber]],Debt[[Fiscal Year]:[Fiscal Year]]&amp;Debt[[DistrictNumber]:[DistrictNumber]],0),9)*$H1303</f>
        <v>2654253.3885929687</v>
      </c>
      <c r="J1303" s="15">
        <f>IF(Debt[[#This Row],[Unadjusted Maximum Revenue]]/(Debt[[#This Row],[Proposed Taxable Valuation]]/1000)&gt;Debt[[#This Row],[Max Debt RATE]],Debt[[#This Row],[Max Debt RATE]],Debt[[#This Row],[Unadjusted Maximum Revenue]]/(Debt[[#This Row],[Proposed Taxable Valuation]]/1000))</f>
        <v>2.0392338261916074</v>
      </c>
      <c r="K1303" s="26">
        <f>ROUND(Debt[[#This Row],[Proposed Taxable Valuation]]/1000*Debt[[#This Row],[Adjusted Rate]],0)</f>
        <v>2654253</v>
      </c>
      <c r="L1303" s="19">
        <f t="shared" si="114"/>
        <v>-1564640.5045684902</v>
      </c>
      <c r="M1303" s="17">
        <f t="shared" si="117"/>
        <v>-1.2020961738083926</v>
      </c>
      <c r="N1303">
        <v>905282616.65435719</v>
      </c>
      <c r="O1303">
        <f>INDEX($R$3:$T$335,MATCH(Debt[[#This Row],[DistrictNumber]],$R$3:$R$335,0),3)</f>
        <v>3.24133</v>
      </c>
      <c r="P1303" s="9">
        <f t="shared" si="115"/>
        <v>2934319.7038402674</v>
      </c>
    </row>
    <row r="1304" spans="1:16" x14ac:dyDescent="0.35">
      <c r="A1304" s="13">
        <v>2029</v>
      </c>
      <c r="B1304" s="13">
        <f t="shared" si="113"/>
        <v>2028</v>
      </c>
      <c r="C1304" t="s">
        <v>646</v>
      </c>
      <c r="D1304" t="s">
        <v>647</v>
      </c>
      <c r="E1304" s="25">
        <v>355345334.05480778</v>
      </c>
      <c r="F1304" s="13">
        <f>INDEX($R$3:$T$335,MATCH(Debt[[#This Row],[DistrictNumber]],$R$3:$R$335,0),3)</f>
        <v>2.6932</v>
      </c>
      <c r="G1304" s="9">
        <f t="shared" si="116"/>
        <v>957016.05367640837</v>
      </c>
      <c r="H1304" s="11">
        <v>1.02</v>
      </c>
      <c r="I1304" s="12" cm="1">
        <f t="array" ref="I1304">INDEX(Debt[],MATCH(Debt[[#This Row],[Base Year]]&amp;Debt[[#This Row],[DistrictNumber]],Debt[[Fiscal Year]:[Fiscal Year]]&amp;Debt[[DistrictNumber]:[DistrictNumber]],0),9)*$H1304</f>
        <v>709450.14529041108</v>
      </c>
      <c r="J1304" s="15">
        <f>IF(Debt[[#This Row],[Unadjusted Maximum Revenue]]/(Debt[[#This Row],[Proposed Taxable Valuation]]/1000)&gt;Debt[[#This Row],[Max Debt RATE]],Debt[[#This Row],[Max Debt RATE]],Debt[[#This Row],[Unadjusted Maximum Revenue]]/(Debt[[#This Row],[Proposed Taxable Valuation]]/1000))</f>
        <v>1.9965089655039254</v>
      </c>
      <c r="K1304" s="26">
        <f>ROUND(Debt[[#This Row],[Proposed Taxable Valuation]]/1000*Debt[[#This Row],[Adjusted Rate]],0)</f>
        <v>709450</v>
      </c>
      <c r="L1304" s="19">
        <f t="shared" si="114"/>
        <v>-247565.90838599729</v>
      </c>
      <c r="M1304" s="17">
        <f t="shared" si="117"/>
        <v>-0.69669103449607461</v>
      </c>
      <c r="N1304">
        <v>275784664.62756723</v>
      </c>
      <c r="O1304">
        <f>INDEX($R$3:$T$335,MATCH(Debt[[#This Row],[DistrictNumber]],$R$3:$R$335,0),3)</f>
        <v>2.6932</v>
      </c>
      <c r="P1304" s="9">
        <f t="shared" si="115"/>
        <v>742743.25877496402</v>
      </c>
    </row>
    <row r="1305" spans="1:16" x14ac:dyDescent="0.35">
      <c r="A1305" s="13">
        <v>2029</v>
      </c>
      <c r="B1305" s="13">
        <f t="shared" si="113"/>
        <v>2028</v>
      </c>
      <c r="C1305" t="s">
        <v>648</v>
      </c>
      <c r="D1305" t="s">
        <v>649</v>
      </c>
      <c r="E1305" s="25">
        <v>381233538.15431345</v>
      </c>
      <c r="F1305" s="13">
        <f>INDEX($R$3:$T$335,MATCH(Debt[[#This Row],[DistrictNumber]],$R$3:$R$335,0),3)</f>
        <v>0</v>
      </c>
      <c r="G1305" s="9">
        <f t="shared" si="116"/>
        <v>0</v>
      </c>
      <c r="H1305" s="11">
        <v>1.02</v>
      </c>
      <c r="I1305" s="12" cm="1">
        <f t="array" ref="I1305">INDEX(Debt[],MATCH(Debt[[#This Row],[Base Year]]&amp;Debt[[#This Row],[DistrictNumber]],Debt[[Fiscal Year]:[Fiscal Year]]&amp;Debt[[DistrictNumber]:[DistrictNumber]],0),9)*$H1305</f>
        <v>0</v>
      </c>
      <c r="J1305" s="15">
        <f>IF(Debt[[#This Row],[Unadjusted Maximum Revenue]]/(Debt[[#This Row],[Proposed Taxable Valuation]]/1000)&gt;Debt[[#This Row],[Max Debt RATE]],Debt[[#This Row],[Max Debt RATE]],Debt[[#This Row],[Unadjusted Maximum Revenue]]/(Debt[[#This Row],[Proposed Taxable Valuation]]/1000))</f>
        <v>0</v>
      </c>
      <c r="K1305" s="26">
        <f>ROUND(Debt[[#This Row],[Proposed Taxable Valuation]]/1000*Debt[[#This Row],[Adjusted Rate]],0)</f>
        <v>0</v>
      </c>
      <c r="L1305" s="19">
        <f t="shared" si="114"/>
        <v>0</v>
      </c>
      <c r="M1305" s="17">
        <f t="shared" si="117"/>
        <v>0</v>
      </c>
      <c r="N1305">
        <v>290707490.2043975</v>
      </c>
      <c r="O1305">
        <f>INDEX($R$3:$T$335,MATCH(Debt[[#This Row],[DistrictNumber]],$R$3:$R$335,0),3)</f>
        <v>0</v>
      </c>
      <c r="P1305" s="9">
        <f t="shared" si="115"/>
        <v>0</v>
      </c>
    </row>
    <row r="1306" spans="1:16" x14ac:dyDescent="0.35">
      <c r="A1306" s="13">
        <v>2029</v>
      </c>
      <c r="B1306" s="13">
        <f t="shared" si="113"/>
        <v>2028</v>
      </c>
      <c r="C1306" t="s">
        <v>650</v>
      </c>
      <c r="D1306" t="s">
        <v>651</v>
      </c>
      <c r="E1306" s="25">
        <v>804526793.53145576</v>
      </c>
      <c r="F1306" s="13">
        <f>INDEX($R$3:$T$335,MATCH(Debt[[#This Row],[DistrictNumber]],$R$3:$R$335,0),3)</f>
        <v>4.0480999999999998</v>
      </c>
      <c r="G1306" s="9">
        <f t="shared" si="116"/>
        <v>3256804.9128946862</v>
      </c>
      <c r="H1306" s="11">
        <v>1.02</v>
      </c>
      <c r="I1306" s="12" cm="1">
        <f t="array" ref="I1306">INDEX(Debt[],MATCH(Debt[[#This Row],[Base Year]]&amp;Debt[[#This Row],[DistrictNumber]],Debt[[Fiscal Year]:[Fiscal Year]]&amp;Debt[[DistrictNumber]:[DistrictNumber]],0),9)*$H1306</f>
        <v>1900008.7843792001</v>
      </c>
      <c r="J1306" s="15">
        <f>IF(Debt[[#This Row],[Unadjusted Maximum Revenue]]/(Debt[[#This Row],[Proposed Taxable Valuation]]/1000)&gt;Debt[[#This Row],[Max Debt RATE]],Debt[[#This Row],[Max Debt RATE]],Debt[[#This Row],[Unadjusted Maximum Revenue]]/(Debt[[#This Row],[Proposed Taxable Valuation]]/1000))</f>
        <v>2.3616476165313847</v>
      </c>
      <c r="K1306" s="26">
        <f>ROUND(Debt[[#This Row],[Proposed Taxable Valuation]]/1000*Debt[[#This Row],[Adjusted Rate]],0)</f>
        <v>1900009</v>
      </c>
      <c r="L1306" s="19">
        <f t="shared" si="114"/>
        <v>-1356796.1285154861</v>
      </c>
      <c r="M1306" s="17">
        <f t="shared" si="117"/>
        <v>-1.6864523834686151</v>
      </c>
      <c r="N1306">
        <v>540459130.1206764</v>
      </c>
      <c r="O1306">
        <f>INDEX($R$3:$T$335,MATCH(Debt[[#This Row],[DistrictNumber]],$R$3:$R$335,0),3)</f>
        <v>4.0480999999999998</v>
      </c>
      <c r="P1306" s="9">
        <f t="shared" si="115"/>
        <v>2187832.6046415097</v>
      </c>
    </row>
    <row r="1307" spans="1:16" x14ac:dyDescent="0.35">
      <c r="A1307" s="13">
        <v>2029</v>
      </c>
      <c r="B1307" s="13">
        <f t="shared" si="113"/>
        <v>2028</v>
      </c>
      <c r="C1307" s="10" t="s">
        <v>660</v>
      </c>
      <c r="D1307" t="s">
        <v>661</v>
      </c>
      <c r="E1307" s="25">
        <f t="shared" ref="E1307" si="118">SUM(E982:E1306)</f>
        <v>377663204176.48346</v>
      </c>
      <c r="F1307" s="13">
        <f>INDEX($R$3:$T$335,MATCH(Debt[[#This Row],[DistrictNumber]],$R$3:$R$335,0),3)</f>
        <v>0</v>
      </c>
      <c r="G1307" s="9">
        <f t="shared" si="116"/>
        <v>0</v>
      </c>
      <c r="H1307" s="11">
        <v>1.02</v>
      </c>
      <c r="I1307" s="12" cm="1">
        <f t="array" ref="I1307">INDEX(Debt[],MATCH(Debt[[#This Row],[Base Year]]&amp;Debt[[#This Row],[DistrictNumber]],Debt[[Fiscal Year]:[Fiscal Year]]&amp;Debt[[DistrictNumber]:[DistrictNumber]],0),9)*$H1307</f>
        <v>0</v>
      </c>
      <c r="J1307" s="15">
        <f>IF(Debt[[#This Row],[Unadjusted Maximum Revenue]]/(Debt[[#This Row],[Proposed Taxable Valuation]]/1000)&gt;Debt[[#This Row],[Max Debt RATE]],Debt[[#This Row],[Max Debt RATE]],Debt[[#This Row],[Unadjusted Maximum Revenue]]/(Debt[[#This Row],[Proposed Taxable Valuation]]/1000))</f>
        <v>0</v>
      </c>
      <c r="K1307" s="26">
        <f>SUM(K982:K1306)</f>
        <v>347146088</v>
      </c>
      <c r="L1307" s="19">
        <f t="shared" si="114"/>
        <v>0</v>
      </c>
      <c r="M1307" s="17">
        <f t="shared" si="117"/>
        <v>0</v>
      </c>
      <c r="N1307">
        <v>273648874697.76663</v>
      </c>
      <c r="O1307">
        <f>INDEX($R$3:$T$335,MATCH(Debt[[#This Row],[DistrictNumber]],$R$3:$R$335,0),3)</f>
        <v>0</v>
      </c>
      <c r="P1307" s="26">
        <f>SUM(P982:P1306)</f>
        <v>382748999.63703024</v>
      </c>
    </row>
    <row r="1308" spans="1:16" x14ac:dyDescent="0.35">
      <c r="A1308" s="13">
        <v>2030</v>
      </c>
      <c r="B1308" s="13">
        <f t="shared" si="113"/>
        <v>2029</v>
      </c>
      <c r="C1308" t="s">
        <v>2</v>
      </c>
      <c r="D1308" t="s">
        <v>3</v>
      </c>
      <c r="E1308" s="5">
        <v>575590792.0745697</v>
      </c>
      <c r="F1308" s="13">
        <f>INDEX($R$3:$T$335,MATCH(Debt[[#This Row],[DistrictNumber]],$R$3:$R$335,0),3)</f>
        <v>0</v>
      </c>
      <c r="G1308" s="9">
        <f t="shared" si="116"/>
        <v>0</v>
      </c>
      <c r="H1308" s="11">
        <v>1.02</v>
      </c>
      <c r="I1308" s="12" cm="1">
        <f t="array" ref="I1308">INDEX(Debt[],MATCH(Debt[[#This Row],[Base Year]]&amp;Debt[[#This Row],[DistrictNumber]],Debt[[Fiscal Year]:[Fiscal Year]]&amp;Debt[[DistrictNumber]:[DistrictNumber]],0),9)*$H1308</f>
        <v>0</v>
      </c>
      <c r="J1308" s="15">
        <f>IF(Debt[[#This Row],[Unadjusted Maximum Revenue]]/(Debt[[#This Row],[Proposed Taxable Valuation]]/1000)&gt;Debt[[#This Row],[Max Debt RATE]],Debt[[#This Row],[Max Debt RATE]],Debt[[#This Row],[Unadjusted Maximum Revenue]]/(Debt[[#This Row],[Proposed Taxable Valuation]]/1000))</f>
        <v>0</v>
      </c>
      <c r="K1308" s="26">
        <f>ROUND(Debt[[#This Row],[Proposed Taxable Valuation]]/1000*Debt[[#This Row],[Adjusted Rate]],0)</f>
        <v>0</v>
      </c>
      <c r="L1308" s="19">
        <f t="shared" si="114"/>
        <v>0</v>
      </c>
      <c r="M1308" s="17">
        <f t="shared" si="117"/>
        <v>0</v>
      </c>
      <c r="N1308" s="2">
        <v>473823296.30973935</v>
      </c>
      <c r="O1308">
        <f>INDEX($R$3:$T$335,MATCH(Debt[[#This Row],[DistrictNumber]],$R$3:$R$335,0),3)</f>
        <v>0</v>
      </c>
      <c r="P1308" s="9">
        <f t="shared" si="115"/>
        <v>0</v>
      </c>
    </row>
    <row r="1309" spans="1:16" x14ac:dyDescent="0.35">
      <c r="A1309" s="13">
        <v>2030</v>
      </c>
      <c r="B1309" s="13">
        <f t="shared" si="113"/>
        <v>2029</v>
      </c>
      <c r="C1309" t="s">
        <v>4</v>
      </c>
      <c r="D1309" t="s">
        <v>5</v>
      </c>
      <c r="E1309" s="5">
        <v>1798762749.808135</v>
      </c>
      <c r="F1309" s="13">
        <f>INDEX($R$3:$T$335,MATCH(Debt[[#This Row],[DistrictNumber]],$R$3:$R$335,0),3)</f>
        <v>4.05</v>
      </c>
      <c r="G1309" s="9">
        <f t="shared" si="116"/>
        <v>7284989.1367229465</v>
      </c>
      <c r="H1309" s="11">
        <v>1.02</v>
      </c>
      <c r="I1309" s="12" cm="1">
        <f t="array" ref="I1309">INDEX(Debt[],MATCH(Debt[[#This Row],[Base Year]]&amp;Debt[[#This Row],[DistrictNumber]],Debt[[Fiscal Year]:[Fiscal Year]]&amp;Debt[[DistrictNumber]:[DistrictNumber]],0),9)*$H1309</f>
        <v>3454312.4154715594</v>
      </c>
      <c r="J1309" s="15">
        <f>IF(Debt[[#This Row],[Unadjusted Maximum Revenue]]/(Debt[[#This Row],[Proposed Taxable Valuation]]/1000)&gt;Debt[[#This Row],[Max Debt RATE]],Debt[[#This Row],[Max Debt RATE]],Debt[[#This Row],[Unadjusted Maximum Revenue]]/(Debt[[#This Row],[Proposed Taxable Valuation]]/1000))</f>
        <v>1.9203824494586701</v>
      </c>
      <c r="K1309" s="26">
        <f>ROUND(Debt[[#This Row],[Proposed Taxable Valuation]]/1000*Debt[[#This Row],[Adjusted Rate]],0)</f>
        <v>3454312</v>
      </c>
      <c r="L1309" s="19">
        <f t="shared" si="114"/>
        <v>-3830676.7212513871</v>
      </c>
      <c r="M1309" s="17">
        <f t="shared" si="117"/>
        <v>-2.1296175505413295</v>
      </c>
      <c r="N1309" s="2">
        <v>1115916201.7759442</v>
      </c>
      <c r="O1309">
        <f>INDEX($R$3:$T$335,MATCH(Debt[[#This Row],[DistrictNumber]],$R$3:$R$335,0),3)</f>
        <v>4.05</v>
      </c>
      <c r="P1309" s="9">
        <f t="shared" si="115"/>
        <v>4519460.6171925748</v>
      </c>
    </row>
    <row r="1310" spans="1:16" x14ac:dyDescent="0.35">
      <c r="A1310" s="13">
        <v>2030</v>
      </c>
      <c r="B1310" s="13">
        <f t="shared" si="113"/>
        <v>2029</v>
      </c>
      <c r="C1310" t="s">
        <v>6</v>
      </c>
      <c r="D1310" t="s">
        <v>7</v>
      </c>
      <c r="E1310" s="5">
        <v>745447178.11774421</v>
      </c>
      <c r="F1310" s="13">
        <f>INDEX($R$3:$T$335,MATCH(Debt[[#This Row],[DistrictNumber]],$R$3:$R$335,0),3)</f>
        <v>0</v>
      </c>
      <c r="G1310" s="9">
        <f t="shared" si="116"/>
        <v>0</v>
      </c>
      <c r="H1310" s="11">
        <v>1.02</v>
      </c>
      <c r="I1310" s="12" cm="1">
        <f t="array" ref="I1310">INDEX(Debt[],MATCH(Debt[[#This Row],[Base Year]]&amp;Debt[[#This Row],[DistrictNumber]],Debt[[Fiscal Year]:[Fiscal Year]]&amp;Debt[[DistrictNumber]:[DistrictNumber]],0),9)*$H1310</f>
        <v>0</v>
      </c>
      <c r="J1310" s="15">
        <f>IF(Debt[[#This Row],[Unadjusted Maximum Revenue]]/(Debt[[#This Row],[Proposed Taxable Valuation]]/1000)&gt;Debt[[#This Row],[Max Debt RATE]],Debt[[#This Row],[Max Debt RATE]],Debt[[#This Row],[Unadjusted Maximum Revenue]]/(Debt[[#This Row],[Proposed Taxable Valuation]]/1000))</f>
        <v>0</v>
      </c>
      <c r="K1310" s="26">
        <f>ROUND(Debt[[#This Row],[Proposed Taxable Valuation]]/1000*Debt[[#This Row],[Adjusted Rate]],0)</f>
        <v>0</v>
      </c>
      <c r="L1310" s="19">
        <f t="shared" si="114"/>
        <v>0</v>
      </c>
      <c r="M1310" s="17">
        <f t="shared" si="117"/>
        <v>0</v>
      </c>
      <c r="N1310" s="2">
        <v>623373613.44404292</v>
      </c>
      <c r="O1310">
        <f>INDEX($R$3:$T$335,MATCH(Debt[[#This Row],[DistrictNumber]],$R$3:$R$335,0),3)</f>
        <v>0</v>
      </c>
      <c r="P1310" s="9">
        <f t="shared" si="115"/>
        <v>0</v>
      </c>
    </row>
    <row r="1311" spans="1:16" x14ac:dyDescent="0.35">
      <c r="A1311" s="13">
        <v>2030</v>
      </c>
      <c r="B1311" s="13">
        <f t="shared" si="113"/>
        <v>2029</v>
      </c>
      <c r="C1311" t="s">
        <v>8</v>
      </c>
      <c r="D1311" t="s">
        <v>9</v>
      </c>
      <c r="E1311" s="5">
        <v>866809280.78405261</v>
      </c>
      <c r="F1311" s="13">
        <f>INDEX($R$3:$T$335,MATCH(Debt[[#This Row],[DistrictNumber]],$R$3:$R$335,0),3)</f>
        <v>2.3148399999999998</v>
      </c>
      <c r="G1311" s="9">
        <f t="shared" si="116"/>
        <v>2006524.795530156</v>
      </c>
      <c r="H1311" s="11">
        <v>1.02</v>
      </c>
      <c r="I1311" s="12" cm="1">
        <f t="array" ref="I1311">INDEX(Debt[],MATCH(Debt[[#This Row],[Base Year]]&amp;Debt[[#This Row],[DistrictNumber]],Debt[[Fiscal Year]:[Fiscal Year]]&amp;Debt[[DistrictNumber]:[DistrictNumber]],0),9)*$H1311</f>
        <v>1605536.4526995127</v>
      </c>
      <c r="J1311" s="15">
        <f>IF(Debt[[#This Row],[Unadjusted Maximum Revenue]]/(Debt[[#This Row],[Proposed Taxable Valuation]]/1000)&gt;Debt[[#This Row],[Max Debt RATE]],Debt[[#This Row],[Max Debt RATE]],Debt[[#This Row],[Unadjusted Maximum Revenue]]/(Debt[[#This Row],[Proposed Taxable Valuation]]/1000))</f>
        <v>1.8522372663652855</v>
      </c>
      <c r="K1311" s="26">
        <f>ROUND(Debt[[#This Row],[Proposed Taxable Valuation]]/1000*Debt[[#This Row],[Adjusted Rate]],0)</f>
        <v>1605536</v>
      </c>
      <c r="L1311" s="19">
        <f t="shared" si="114"/>
        <v>-400988.34283064329</v>
      </c>
      <c r="M1311" s="17">
        <f t="shared" si="117"/>
        <v>-0.46260273363471427</v>
      </c>
      <c r="N1311" s="2">
        <v>679955067.87877858</v>
      </c>
      <c r="O1311">
        <f>INDEX($R$3:$T$335,MATCH(Debt[[#This Row],[DistrictNumber]],$R$3:$R$335,0),3)</f>
        <v>2.3148399999999998</v>
      </c>
      <c r="P1311" s="9">
        <f t="shared" si="115"/>
        <v>1573987.1893285117</v>
      </c>
    </row>
    <row r="1312" spans="1:16" x14ac:dyDescent="0.35">
      <c r="A1312" s="13">
        <v>2030</v>
      </c>
      <c r="B1312" s="13">
        <f t="shared" si="113"/>
        <v>2029</v>
      </c>
      <c r="C1312" t="s">
        <v>10</v>
      </c>
      <c r="D1312" t="s">
        <v>11</v>
      </c>
      <c r="E1312" s="5">
        <v>420467604.35345608</v>
      </c>
      <c r="F1312" s="13">
        <f>INDEX($R$3:$T$335,MATCH(Debt[[#This Row],[DistrictNumber]],$R$3:$R$335,0),3)</f>
        <v>2.5147599999999999</v>
      </c>
      <c r="G1312" s="9">
        <f t="shared" si="116"/>
        <v>1057375.1127238972</v>
      </c>
      <c r="H1312" s="11">
        <v>1.02</v>
      </c>
      <c r="I1312" s="12" cm="1">
        <f t="array" ref="I1312">INDEX(Debt[],MATCH(Debt[[#This Row],[Base Year]]&amp;Debt[[#This Row],[DistrictNumber]],Debt[[Fiscal Year]:[Fiscal Year]]&amp;Debt[[DistrictNumber]:[DistrictNumber]],0),9)*$H1312</f>
        <v>702716.07465797861</v>
      </c>
      <c r="J1312" s="15">
        <f>IF(Debt[[#This Row],[Unadjusted Maximum Revenue]]/(Debt[[#This Row],[Proposed Taxable Valuation]]/1000)&gt;Debt[[#This Row],[Max Debt RATE]],Debt[[#This Row],[Max Debt RATE]],Debt[[#This Row],[Unadjusted Maximum Revenue]]/(Debt[[#This Row],[Proposed Taxable Valuation]]/1000))</f>
        <v>1.6712728100385521</v>
      </c>
      <c r="K1312" s="26">
        <f>ROUND(Debt[[#This Row],[Proposed Taxable Valuation]]/1000*Debt[[#This Row],[Adjusted Rate]],0)</f>
        <v>702716</v>
      </c>
      <c r="L1312" s="19">
        <f t="shared" si="114"/>
        <v>-354659.0380659186</v>
      </c>
      <c r="M1312" s="17">
        <f t="shared" si="117"/>
        <v>-0.84348718996144778</v>
      </c>
      <c r="N1312" s="2">
        <v>295125467.43501198</v>
      </c>
      <c r="O1312">
        <f>INDEX($R$3:$T$335,MATCH(Debt[[#This Row],[DistrictNumber]],$R$3:$R$335,0),3)</f>
        <v>2.5147599999999999</v>
      </c>
      <c r="P1312" s="9">
        <f t="shared" si="115"/>
        <v>742169.72048687073</v>
      </c>
    </row>
    <row r="1313" spans="1:16" x14ac:dyDescent="0.35">
      <c r="A1313" s="13">
        <v>2030</v>
      </c>
      <c r="B1313" s="13">
        <f t="shared" si="113"/>
        <v>2029</v>
      </c>
      <c r="C1313" t="s">
        <v>12</v>
      </c>
      <c r="D1313" t="s">
        <v>13</v>
      </c>
      <c r="E1313" s="5">
        <v>249777504.57796171</v>
      </c>
      <c r="F1313" s="13">
        <f>INDEX($R$3:$T$335,MATCH(Debt[[#This Row],[DistrictNumber]],$R$3:$R$335,0),3)</f>
        <v>0</v>
      </c>
      <c r="G1313" s="9">
        <f t="shared" si="116"/>
        <v>0</v>
      </c>
      <c r="H1313" s="11">
        <v>1.02</v>
      </c>
      <c r="I1313" s="12" cm="1">
        <f t="array" ref="I1313">INDEX(Debt[],MATCH(Debt[[#This Row],[Base Year]]&amp;Debt[[#This Row],[DistrictNumber]],Debt[[Fiscal Year]:[Fiscal Year]]&amp;Debt[[DistrictNumber]:[DistrictNumber]],0),9)*$H1313</f>
        <v>0</v>
      </c>
      <c r="J1313" s="15">
        <f>IF(Debt[[#This Row],[Unadjusted Maximum Revenue]]/(Debt[[#This Row],[Proposed Taxable Valuation]]/1000)&gt;Debt[[#This Row],[Max Debt RATE]],Debt[[#This Row],[Max Debt RATE]],Debt[[#This Row],[Unadjusted Maximum Revenue]]/(Debt[[#This Row],[Proposed Taxable Valuation]]/1000))</f>
        <v>0</v>
      </c>
      <c r="K1313" s="26">
        <f>ROUND(Debt[[#This Row],[Proposed Taxable Valuation]]/1000*Debt[[#This Row],[Adjusted Rate]],0)</f>
        <v>0</v>
      </c>
      <c r="L1313" s="19">
        <f t="shared" si="114"/>
        <v>0</v>
      </c>
      <c r="M1313" s="17">
        <f t="shared" si="117"/>
        <v>0</v>
      </c>
      <c r="N1313" s="2">
        <v>209241218.53872249</v>
      </c>
      <c r="O1313">
        <f>INDEX($R$3:$T$335,MATCH(Debt[[#This Row],[DistrictNumber]],$R$3:$R$335,0),3)</f>
        <v>0</v>
      </c>
      <c r="P1313" s="9">
        <f t="shared" si="115"/>
        <v>0</v>
      </c>
    </row>
    <row r="1314" spans="1:16" x14ac:dyDescent="0.35">
      <c r="A1314" s="13">
        <v>2030</v>
      </c>
      <c r="B1314" s="13">
        <f t="shared" si="113"/>
        <v>2029</v>
      </c>
      <c r="C1314" t="s">
        <v>14</v>
      </c>
      <c r="D1314" t="s">
        <v>15</v>
      </c>
      <c r="E1314" s="5">
        <v>606573387.11653674</v>
      </c>
      <c r="F1314" s="13">
        <f>INDEX($R$3:$T$335,MATCH(Debt[[#This Row],[DistrictNumber]],$R$3:$R$335,0),3)</f>
        <v>0</v>
      </c>
      <c r="G1314" s="9">
        <f t="shared" si="116"/>
        <v>0</v>
      </c>
      <c r="H1314" s="11">
        <v>1.02</v>
      </c>
      <c r="I1314" s="12" cm="1">
        <f t="array" ref="I1314">INDEX(Debt[],MATCH(Debt[[#This Row],[Base Year]]&amp;Debt[[#This Row],[DistrictNumber]],Debt[[Fiscal Year]:[Fiscal Year]]&amp;Debt[[DistrictNumber]:[DistrictNumber]],0),9)*$H1314</f>
        <v>0</v>
      </c>
      <c r="J1314" s="15">
        <f>IF(Debt[[#This Row],[Unadjusted Maximum Revenue]]/(Debt[[#This Row],[Proposed Taxable Valuation]]/1000)&gt;Debt[[#This Row],[Max Debt RATE]],Debt[[#This Row],[Max Debt RATE]],Debt[[#This Row],[Unadjusted Maximum Revenue]]/(Debt[[#This Row],[Proposed Taxable Valuation]]/1000))</f>
        <v>0</v>
      </c>
      <c r="K1314" s="26">
        <f>ROUND(Debt[[#This Row],[Proposed Taxable Valuation]]/1000*Debt[[#This Row],[Adjusted Rate]],0)</f>
        <v>0</v>
      </c>
      <c r="L1314" s="19">
        <f t="shared" si="114"/>
        <v>0</v>
      </c>
      <c r="M1314" s="17">
        <f t="shared" si="117"/>
        <v>0</v>
      </c>
      <c r="N1314" s="2">
        <v>429623008.9547919</v>
      </c>
      <c r="O1314">
        <f>INDEX($R$3:$T$335,MATCH(Debt[[#This Row],[DistrictNumber]],$R$3:$R$335,0),3)</f>
        <v>0</v>
      </c>
      <c r="P1314" s="9">
        <f t="shared" si="115"/>
        <v>0</v>
      </c>
    </row>
    <row r="1315" spans="1:16" x14ac:dyDescent="0.35">
      <c r="A1315" s="13">
        <v>2030</v>
      </c>
      <c r="B1315" s="13">
        <f t="shared" si="113"/>
        <v>2029</v>
      </c>
      <c r="C1315" t="s">
        <v>16</v>
      </c>
      <c r="D1315" t="s">
        <v>17</v>
      </c>
      <c r="E1315" s="5">
        <v>518512913.84299237</v>
      </c>
      <c r="F1315" s="13">
        <f>INDEX($R$3:$T$335,MATCH(Debt[[#This Row],[DistrictNumber]],$R$3:$R$335,0),3)</f>
        <v>3.3382700000000001</v>
      </c>
      <c r="G1315" s="9">
        <f t="shared" si="116"/>
        <v>1730936.1048946462</v>
      </c>
      <c r="H1315" s="11">
        <v>1.02</v>
      </c>
      <c r="I1315" s="12" cm="1">
        <f t="array" ref="I1315">INDEX(Debt[],MATCH(Debt[[#This Row],[Base Year]]&amp;Debt[[#This Row],[DistrictNumber]],Debt[[Fiscal Year]:[Fiscal Year]]&amp;Debt[[DistrictNumber]:[DistrictNumber]],0),9)*$H1315</f>
        <v>1010843.5059360334</v>
      </c>
      <c r="J1315" s="15">
        <f>IF(Debt[[#This Row],[Unadjusted Maximum Revenue]]/(Debt[[#This Row],[Proposed Taxable Valuation]]/1000)&gt;Debt[[#This Row],[Max Debt RATE]],Debt[[#This Row],[Max Debt RATE]],Debt[[#This Row],[Unadjusted Maximum Revenue]]/(Debt[[#This Row],[Proposed Taxable Valuation]]/1000))</f>
        <v>1.9495049765378083</v>
      </c>
      <c r="K1315" s="26">
        <f>ROUND(Debt[[#This Row],[Proposed Taxable Valuation]]/1000*Debt[[#This Row],[Adjusted Rate]],0)</f>
        <v>1010844</v>
      </c>
      <c r="L1315" s="19">
        <f t="shared" si="114"/>
        <v>-720092.59895861277</v>
      </c>
      <c r="M1315" s="17">
        <f t="shared" si="117"/>
        <v>-1.3887650234621918</v>
      </c>
      <c r="N1315" s="2">
        <v>320762093.89482832</v>
      </c>
      <c r="O1315">
        <f>INDEX($R$3:$T$335,MATCH(Debt[[#This Row],[DistrictNumber]],$R$3:$R$335,0),3)</f>
        <v>3.3382700000000001</v>
      </c>
      <c r="P1315" s="9">
        <f t="shared" si="115"/>
        <v>1070790.4751862886</v>
      </c>
    </row>
    <row r="1316" spans="1:16" x14ac:dyDescent="0.35">
      <c r="A1316" s="13">
        <v>2030</v>
      </c>
      <c r="B1316" s="13">
        <f t="shared" si="113"/>
        <v>2029</v>
      </c>
      <c r="C1316" t="s">
        <v>18</v>
      </c>
      <c r="D1316" t="s">
        <v>19</v>
      </c>
      <c r="E1316" s="5">
        <v>218037200.25365302</v>
      </c>
      <c r="F1316" s="13">
        <f>INDEX($R$3:$T$335,MATCH(Debt[[#This Row],[DistrictNumber]],$R$3:$R$335,0),3)</f>
        <v>0</v>
      </c>
      <c r="G1316" s="9">
        <f t="shared" si="116"/>
        <v>0</v>
      </c>
      <c r="H1316" s="11">
        <v>1.02</v>
      </c>
      <c r="I1316" s="12" cm="1">
        <f t="array" ref="I1316">INDEX(Debt[],MATCH(Debt[[#This Row],[Base Year]]&amp;Debt[[#This Row],[DistrictNumber]],Debt[[Fiscal Year]:[Fiscal Year]]&amp;Debt[[DistrictNumber]:[DistrictNumber]],0),9)*$H1316</f>
        <v>0</v>
      </c>
      <c r="J1316" s="15">
        <f>IF(Debt[[#This Row],[Unadjusted Maximum Revenue]]/(Debt[[#This Row],[Proposed Taxable Valuation]]/1000)&gt;Debt[[#This Row],[Max Debt RATE]],Debt[[#This Row],[Max Debt RATE]],Debt[[#This Row],[Unadjusted Maximum Revenue]]/(Debt[[#This Row],[Proposed Taxable Valuation]]/1000))</f>
        <v>0</v>
      </c>
      <c r="K1316" s="26">
        <f>ROUND(Debt[[#This Row],[Proposed Taxable Valuation]]/1000*Debt[[#This Row],[Adjusted Rate]],0)</f>
        <v>0</v>
      </c>
      <c r="L1316" s="19">
        <f t="shared" si="114"/>
        <v>0</v>
      </c>
      <c r="M1316" s="17">
        <f t="shared" si="117"/>
        <v>0</v>
      </c>
      <c r="N1316" s="2">
        <v>184172205.84636194</v>
      </c>
      <c r="O1316">
        <f>INDEX($R$3:$T$335,MATCH(Debt[[#This Row],[DistrictNumber]],$R$3:$R$335,0),3)</f>
        <v>0</v>
      </c>
      <c r="P1316" s="9">
        <f t="shared" si="115"/>
        <v>0</v>
      </c>
    </row>
    <row r="1317" spans="1:16" x14ac:dyDescent="0.35">
      <c r="A1317" s="13">
        <v>2030</v>
      </c>
      <c r="B1317" s="13">
        <f t="shared" si="113"/>
        <v>2029</v>
      </c>
      <c r="C1317" t="s">
        <v>20</v>
      </c>
      <c r="D1317" t="s">
        <v>21</v>
      </c>
      <c r="E1317" s="5">
        <v>1747118780.0886004</v>
      </c>
      <c r="F1317" s="13">
        <f>INDEX($R$3:$T$335,MATCH(Debt[[#This Row],[DistrictNumber]],$R$3:$R$335,0),3)</f>
        <v>0</v>
      </c>
      <c r="G1317" s="9">
        <f t="shared" si="116"/>
        <v>0</v>
      </c>
      <c r="H1317" s="11">
        <v>1.02</v>
      </c>
      <c r="I1317" s="12" cm="1">
        <f t="array" ref="I1317">INDEX(Debt[],MATCH(Debt[[#This Row],[Base Year]]&amp;Debt[[#This Row],[DistrictNumber]],Debt[[Fiscal Year]:[Fiscal Year]]&amp;Debt[[DistrictNumber]:[DistrictNumber]],0),9)*$H1317</f>
        <v>0</v>
      </c>
      <c r="J1317" s="15">
        <f>IF(Debt[[#This Row],[Unadjusted Maximum Revenue]]/(Debt[[#This Row],[Proposed Taxable Valuation]]/1000)&gt;Debt[[#This Row],[Max Debt RATE]],Debt[[#This Row],[Max Debt RATE]],Debt[[#This Row],[Unadjusted Maximum Revenue]]/(Debt[[#This Row],[Proposed Taxable Valuation]]/1000))</f>
        <v>0</v>
      </c>
      <c r="K1317" s="26">
        <f>ROUND(Debt[[#This Row],[Proposed Taxable Valuation]]/1000*Debt[[#This Row],[Adjusted Rate]],0)</f>
        <v>0</v>
      </c>
      <c r="L1317" s="19">
        <f t="shared" si="114"/>
        <v>0</v>
      </c>
      <c r="M1317" s="17">
        <f t="shared" si="117"/>
        <v>0</v>
      </c>
      <c r="N1317" s="2">
        <v>1355259712.2052016</v>
      </c>
      <c r="O1317">
        <f>INDEX($R$3:$T$335,MATCH(Debt[[#This Row],[DistrictNumber]],$R$3:$R$335,0),3)</f>
        <v>0</v>
      </c>
      <c r="P1317" s="9">
        <f t="shared" si="115"/>
        <v>0</v>
      </c>
    </row>
    <row r="1318" spans="1:16" x14ac:dyDescent="0.35">
      <c r="A1318" s="13">
        <v>2030</v>
      </c>
      <c r="B1318" s="13">
        <f t="shared" si="113"/>
        <v>2029</v>
      </c>
      <c r="C1318" t="s">
        <v>22</v>
      </c>
      <c r="D1318" t="s">
        <v>23</v>
      </c>
      <c r="E1318" s="5">
        <v>1135548979.8881023</v>
      </c>
      <c r="F1318" s="13">
        <f>INDEX($R$3:$T$335,MATCH(Debt[[#This Row],[DistrictNumber]],$R$3:$R$335,0),3)</f>
        <v>0.81262000000000001</v>
      </c>
      <c r="G1318" s="9">
        <f t="shared" si="116"/>
        <v>922769.8120366697</v>
      </c>
      <c r="H1318" s="11">
        <v>1.02</v>
      </c>
      <c r="I1318" s="12" cm="1">
        <f t="array" ref="I1318">INDEX(Debt[],MATCH(Debt[[#This Row],[Base Year]]&amp;Debt[[#This Row],[DistrictNumber]],Debt[[Fiscal Year]:[Fiscal Year]]&amp;Debt[[DistrictNumber]:[DistrictNumber]],0),9)*$H1318</f>
        <v>590185.94780704321</v>
      </c>
      <c r="J1318" s="15">
        <f>IF(Debt[[#This Row],[Unadjusted Maximum Revenue]]/(Debt[[#This Row],[Proposed Taxable Valuation]]/1000)&gt;Debt[[#This Row],[Max Debt RATE]],Debt[[#This Row],[Max Debt RATE]],Debt[[#This Row],[Unadjusted Maximum Revenue]]/(Debt[[#This Row],[Proposed Taxable Valuation]]/1000))</f>
        <v>0.51973623177857153</v>
      </c>
      <c r="K1318" s="26">
        <f>ROUND(Debt[[#This Row],[Proposed Taxable Valuation]]/1000*Debt[[#This Row],[Adjusted Rate]],0)</f>
        <v>590186</v>
      </c>
      <c r="L1318" s="19">
        <f t="shared" si="114"/>
        <v>-332583.86422962649</v>
      </c>
      <c r="M1318" s="17">
        <f t="shared" si="117"/>
        <v>-0.29288376822142848</v>
      </c>
      <c r="N1318" s="2">
        <v>761167091.82860935</v>
      </c>
      <c r="O1318">
        <f>INDEX($R$3:$T$335,MATCH(Debt[[#This Row],[DistrictNumber]],$R$3:$R$335,0),3)</f>
        <v>0.81262000000000001</v>
      </c>
      <c r="P1318" s="9">
        <f t="shared" si="115"/>
        <v>618539.60216176452</v>
      </c>
    </row>
    <row r="1319" spans="1:16" x14ac:dyDescent="0.35">
      <c r="A1319" s="13">
        <v>2030</v>
      </c>
      <c r="B1319" s="13">
        <f t="shared" si="113"/>
        <v>2029</v>
      </c>
      <c r="C1319" t="s">
        <v>24</v>
      </c>
      <c r="D1319" t="s">
        <v>25</v>
      </c>
      <c r="E1319" s="5">
        <v>857499755.6801405</v>
      </c>
      <c r="F1319" s="13">
        <f>INDEX($R$3:$T$335,MATCH(Debt[[#This Row],[DistrictNumber]],$R$3:$R$335,0),3)</f>
        <v>0</v>
      </c>
      <c r="G1319" s="9">
        <f t="shared" si="116"/>
        <v>0</v>
      </c>
      <c r="H1319" s="11">
        <v>1.02</v>
      </c>
      <c r="I1319" s="12" cm="1">
        <f t="array" ref="I1319">INDEX(Debt[],MATCH(Debt[[#This Row],[Base Year]]&amp;Debt[[#This Row],[DistrictNumber]],Debt[[Fiscal Year]:[Fiscal Year]]&amp;Debt[[DistrictNumber]:[DistrictNumber]],0),9)*$H1319</f>
        <v>0</v>
      </c>
      <c r="J1319" s="15">
        <f>IF(Debt[[#This Row],[Unadjusted Maximum Revenue]]/(Debt[[#This Row],[Proposed Taxable Valuation]]/1000)&gt;Debt[[#This Row],[Max Debt RATE]],Debt[[#This Row],[Max Debt RATE]],Debt[[#This Row],[Unadjusted Maximum Revenue]]/(Debt[[#This Row],[Proposed Taxable Valuation]]/1000))</f>
        <v>0</v>
      </c>
      <c r="K1319" s="26">
        <f>ROUND(Debt[[#This Row],[Proposed Taxable Valuation]]/1000*Debt[[#This Row],[Adjusted Rate]],0)</f>
        <v>0</v>
      </c>
      <c r="L1319" s="19">
        <f t="shared" si="114"/>
        <v>0</v>
      </c>
      <c r="M1319" s="17">
        <f t="shared" si="117"/>
        <v>0</v>
      </c>
      <c r="N1319" s="2">
        <v>677948725.28523529</v>
      </c>
      <c r="O1319">
        <f>INDEX($R$3:$T$335,MATCH(Debt[[#This Row],[DistrictNumber]],$R$3:$R$335,0),3)</f>
        <v>0</v>
      </c>
      <c r="P1319" s="9">
        <f t="shared" si="115"/>
        <v>0</v>
      </c>
    </row>
    <row r="1320" spans="1:16" x14ac:dyDescent="0.35">
      <c r="A1320" s="13">
        <v>2030</v>
      </c>
      <c r="B1320" s="13">
        <f t="shared" si="113"/>
        <v>2029</v>
      </c>
      <c r="C1320" t="s">
        <v>26</v>
      </c>
      <c r="D1320" t="s">
        <v>27</v>
      </c>
      <c r="E1320" s="5">
        <v>6355183862.8585806</v>
      </c>
      <c r="F1320" s="13">
        <f>INDEX($R$3:$T$335,MATCH(Debt[[#This Row],[DistrictNumber]],$R$3:$R$335,0),3)</f>
        <v>4.0470300000000003</v>
      </c>
      <c r="G1320" s="9">
        <f t="shared" si="116"/>
        <v>25719619.748504564</v>
      </c>
      <c r="H1320" s="11">
        <v>1.02</v>
      </c>
      <c r="I1320" s="12" cm="1">
        <f t="array" ref="I1320">INDEX(Debt[],MATCH(Debt[[#This Row],[Base Year]]&amp;Debt[[#This Row],[DistrictNumber]],Debt[[Fiscal Year]:[Fiscal Year]]&amp;Debt[[DistrictNumber]:[DistrictNumber]],0),9)*$H1320</f>
        <v>14789419.012185348</v>
      </c>
      <c r="J1320" s="15">
        <f>IF(Debt[[#This Row],[Unadjusted Maximum Revenue]]/(Debt[[#This Row],[Proposed Taxable Valuation]]/1000)&gt;Debt[[#This Row],[Max Debt RATE]],Debt[[#This Row],[Max Debt RATE]],Debt[[#This Row],[Unadjusted Maximum Revenue]]/(Debt[[#This Row],[Proposed Taxable Valuation]]/1000))</f>
        <v>2.3271425864826236</v>
      </c>
      <c r="K1320" s="26">
        <f>ROUND(Debt[[#This Row],[Proposed Taxable Valuation]]/1000*Debt[[#This Row],[Adjusted Rate]],0)</f>
        <v>14789419</v>
      </c>
      <c r="L1320" s="19">
        <f t="shared" si="114"/>
        <v>-10930200.736319216</v>
      </c>
      <c r="M1320" s="17">
        <f t="shared" si="117"/>
        <v>-1.7198874135173767</v>
      </c>
      <c r="N1320" s="2">
        <v>3925267229.45539</v>
      </c>
      <c r="O1320">
        <f>INDEX($R$3:$T$335,MATCH(Debt[[#This Row],[DistrictNumber]],$R$3:$R$335,0),3)</f>
        <v>4.0470300000000003</v>
      </c>
      <c r="P1320" s="9">
        <f t="shared" si="115"/>
        <v>15885674.235622849</v>
      </c>
    </row>
    <row r="1321" spans="1:16" x14ac:dyDescent="0.35">
      <c r="A1321" s="13">
        <v>2030</v>
      </c>
      <c r="B1321" s="13">
        <f t="shared" si="113"/>
        <v>2029</v>
      </c>
      <c r="C1321" t="s">
        <v>28</v>
      </c>
      <c r="D1321" t="s">
        <v>29</v>
      </c>
      <c r="E1321" s="5">
        <v>937245761.40110207</v>
      </c>
      <c r="F1321" s="13">
        <f>INDEX($R$3:$T$335,MATCH(Debt[[#This Row],[DistrictNumber]],$R$3:$R$335,0),3)</f>
        <v>4.0498399999999997</v>
      </c>
      <c r="G1321" s="9">
        <f t="shared" si="116"/>
        <v>3795695.3743526391</v>
      </c>
      <c r="H1321" s="11">
        <v>1.02</v>
      </c>
      <c r="I1321" s="12" cm="1">
        <f t="array" ref="I1321">INDEX(Debt[],MATCH(Debt[[#This Row],[Base Year]]&amp;Debt[[#This Row],[DistrictNumber]],Debt[[Fiscal Year]:[Fiscal Year]]&amp;Debt[[DistrictNumber]:[DistrictNumber]],0),9)*$H1321</f>
        <v>2254855.215402381</v>
      </c>
      <c r="J1321" s="15">
        <f>IF(Debt[[#This Row],[Unadjusted Maximum Revenue]]/(Debt[[#This Row],[Proposed Taxable Valuation]]/1000)&gt;Debt[[#This Row],[Max Debt RATE]],Debt[[#This Row],[Max Debt RATE]],Debt[[#This Row],[Unadjusted Maximum Revenue]]/(Debt[[#This Row],[Proposed Taxable Valuation]]/1000))</f>
        <v>2.405831328627793</v>
      </c>
      <c r="K1321" s="26">
        <f>ROUND(Debt[[#This Row],[Proposed Taxable Valuation]]/1000*Debt[[#This Row],[Adjusted Rate]],0)</f>
        <v>2254855</v>
      </c>
      <c r="L1321" s="19">
        <f t="shared" si="114"/>
        <v>-1540840.158950258</v>
      </c>
      <c r="M1321" s="17">
        <f t="shared" si="117"/>
        <v>-1.6440086713722066</v>
      </c>
      <c r="N1321" s="2">
        <v>591671387.61283338</v>
      </c>
      <c r="O1321">
        <f>INDEX($R$3:$T$335,MATCH(Debt[[#This Row],[DistrictNumber]],$R$3:$R$335,0),3)</f>
        <v>4.0498399999999997</v>
      </c>
      <c r="P1321" s="9">
        <f t="shared" si="115"/>
        <v>2396174.4524099571</v>
      </c>
    </row>
    <row r="1322" spans="1:16" x14ac:dyDescent="0.35">
      <c r="A1322" s="13">
        <v>2030</v>
      </c>
      <c r="B1322" s="13">
        <f t="shared" si="113"/>
        <v>2029</v>
      </c>
      <c r="C1322" t="s">
        <v>30</v>
      </c>
      <c r="D1322" t="s">
        <v>31</v>
      </c>
      <c r="E1322" s="5">
        <v>211008999.80154732</v>
      </c>
      <c r="F1322" s="13">
        <f>INDEX($R$3:$T$335,MATCH(Debt[[#This Row],[DistrictNumber]],$R$3:$R$335,0),3)</f>
        <v>0</v>
      </c>
      <c r="G1322" s="9">
        <f t="shared" si="116"/>
        <v>0</v>
      </c>
      <c r="H1322" s="11">
        <v>1.02</v>
      </c>
      <c r="I1322" s="12" cm="1">
        <f t="array" ref="I1322">INDEX(Debt[],MATCH(Debt[[#This Row],[Base Year]]&amp;Debt[[#This Row],[DistrictNumber]],Debt[[Fiscal Year]:[Fiscal Year]]&amp;Debt[[DistrictNumber]:[DistrictNumber]],0),9)*$H1322</f>
        <v>0</v>
      </c>
      <c r="J1322" s="15">
        <f>IF(Debt[[#This Row],[Unadjusted Maximum Revenue]]/(Debt[[#This Row],[Proposed Taxable Valuation]]/1000)&gt;Debt[[#This Row],[Max Debt RATE]],Debt[[#This Row],[Max Debt RATE]],Debt[[#This Row],[Unadjusted Maximum Revenue]]/(Debt[[#This Row],[Proposed Taxable Valuation]]/1000))</f>
        <v>0</v>
      </c>
      <c r="K1322" s="26">
        <f>ROUND(Debt[[#This Row],[Proposed Taxable Valuation]]/1000*Debt[[#This Row],[Adjusted Rate]],0)</f>
        <v>0</v>
      </c>
      <c r="L1322" s="19">
        <f t="shared" si="114"/>
        <v>0</v>
      </c>
      <c r="M1322" s="17">
        <f t="shared" si="117"/>
        <v>0</v>
      </c>
      <c r="N1322" s="2">
        <v>150959484.15100926</v>
      </c>
      <c r="O1322">
        <f>INDEX($R$3:$T$335,MATCH(Debt[[#This Row],[DistrictNumber]],$R$3:$R$335,0),3)</f>
        <v>0</v>
      </c>
      <c r="P1322" s="9">
        <f t="shared" si="115"/>
        <v>0</v>
      </c>
    </row>
    <row r="1323" spans="1:16" x14ac:dyDescent="0.35">
      <c r="A1323" s="13">
        <v>2030</v>
      </c>
      <c r="B1323" s="13">
        <f t="shared" si="113"/>
        <v>2029</v>
      </c>
      <c r="C1323" t="s">
        <v>32</v>
      </c>
      <c r="D1323" t="s">
        <v>33</v>
      </c>
      <c r="E1323" s="5">
        <v>12961375882.494198</v>
      </c>
      <c r="F1323" s="13">
        <f>INDEX($R$3:$T$335,MATCH(Debt[[#This Row],[DistrictNumber]],$R$3:$R$335,0),3)</f>
        <v>2.59</v>
      </c>
      <c r="G1323" s="9">
        <f t="shared" si="116"/>
        <v>33569963.535659969</v>
      </c>
      <c r="H1323" s="11">
        <v>1.02</v>
      </c>
      <c r="I1323" s="12" cm="1">
        <f t="array" ref="I1323">INDEX(Debt[],MATCH(Debt[[#This Row],[Base Year]]&amp;Debt[[#This Row],[DistrictNumber]],Debt[[Fiscal Year]:[Fiscal Year]]&amp;Debt[[DistrictNumber]:[DistrictNumber]],0),9)*$H1323</f>
        <v>16908861.807745393</v>
      </c>
      <c r="J1323" s="15">
        <f>IF(Debt[[#This Row],[Unadjusted Maximum Revenue]]/(Debt[[#This Row],[Proposed Taxable Valuation]]/1000)&gt;Debt[[#This Row],[Max Debt RATE]],Debt[[#This Row],[Max Debt RATE]],Debt[[#This Row],[Unadjusted Maximum Revenue]]/(Debt[[#This Row],[Proposed Taxable Valuation]]/1000))</f>
        <v>1.3045576303811017</v>
      </c>
      <c r="K1323" s="26">
        <f>ROUND(Debt[[#This Row],[Proposed Taxable Valuation]]/1000*Debt[[#This Row],[Adjusted Rate]],0)</f>
        <v>16908862</v>
      </c>
      <c r="L1323" s="19">
        <f t="shared" si="114"/>
        <v>-16661101.727914575</v>
      </c>
      <c r="M1323" s="17">
        <f t="shared" si="117"/>
        <v>-1.2854423696188981</v>
      </c>
      <c r="N1323" s="2">
        <v>7757307683.854928</v>
      </c>
      <c r="O1323">
        <f>INDEX($R$3:$T$335,MATCH(Debt[[#This Row],[DistrictNumber]],$R$3:$R$335,0),3)</f>
        <v>2.59</v>
      </c>
      <c r="P1323" s="9">
        <f t="shared" si="115"/>
        <v>20091426.901184265</v>
      </c>
    </row>
    <row r="1324" spans="1:16" x14ac:dyDescent="0.35">
      <c r="A1324" s="13">
        <v>2030</v>
      </c>
      <c r="B1324" s="13">
        <f t="shared" si="113"/>
        <v>2029</v>
      </c>
      <c r="C1324" t="s">
        <v>34</v>
      </c>
      <c r="D1324" t="s">
        <v>35</v>
      </c>
      <c r="E1324" s="5">
        <v>580792265.77981973</v>
      </c>
      <c r="F1324" s="13">
        <f>INDEX($R$3:$T$335,MATCH(Debt[[#This Row],[DistrictNumber]],$R$3:$R$335,0),3)</f>
        <v>0</v>
      </c>
      <c r="G1324" s="9">
        <f t="shared" si="116"/>
        <v>0</v>
      </c>
      <c r="H1324" s="11">
        <v>1.02</v>
      </c>
      <c r="I1324" s="12" cm="1">
        <f t="array" ref="I1324">INDEX(Debt[],MATCH(Debt[[#This Row],[Base Year]]&amp;Debt[[#This Row],[DistrictNumber]],Debt[[Fiscal Year]:[Fiscal Year]]&amp;Debt[[DistrictNumber]:[DistrictNumber]],0),9)*$H1324</f>
        <v>0</v>
      </c>
      <c r="J1324" s="15">
        <f>IF(Debt[[#This Row],[Unadjusted Maximum Revenue]]/(Debt[[#This Row],[Proposed Taxable Valuation]]/1000)&gt;Debt[[#This Row],[Max Debt RATE]],Debt[[#This Row],[Max Debt RATE]],Debt[[#This Row],[Unadjusted Maximum Revenue]]/(Debt[[#This Row],[Proposed Taxable Valuation]]/1000))</f>
        <v>0</v>
      </c>
      <c r="K1324" s="26">
        <f>ROUND(Debt[[#This Row],[Proposed Taxable Valuation]]/1000*Debt[[#This Row],[Adjusted Rate]],0)</f>
        <v>0</v>
      </c>
      <c r="L1324" s="19">
        <f t="shared" si="114"/>
        <v>0</v>
      </c>
      <c r="M1324" s="17">
        <f t="shared" si="117"/>
        <v>0</v>
      </c>
      <c r="N1324" s="2">
        <v>418226516.19493306</v>
      </c>
      <c r="O1324">
        <f>INDEX($R$3:$T$335,MATCH(Debt[[#This Row],[DistrictNumber]],$R$3:$R$335,0),3)</f>
        <v>0</v>
      </c>
      <c r="P1324" s="9">
        <f t="shared" si="115"/>
        <v>0</v>
      </c>
    </row>
    <row r="1325" spans="1:16" x14ac:dyDescent="0.35">
      <c r="A1325" s="13">
        <v>2030</v>
      </c>
      <c r="B1325" s="13">
        <f t="shared" si="113"/>
        <v>2029</v>
      </c>
      <c r="C1325" t="s">
        <v>36</v>
      </c>
      <c r="D1325" t="s">
        <v>37</v>
      </c>
      <c r="E1325" s="5">
        <v>425137894.87197888</v>
      </c>
      <c r="F1325" s="13">
        <f>INDEX($R$3:$T$335,MATCH(Debt[[#This Row],[DistrictNumber]],$R$3:$R$335,0),3)</f>
        <v>0</v>
      </c>
      <c r="G1325" s="9">
        <f t="shared" si="116"/>
        <v>0</v>
      </c>
      <c r="H1325" s="11">
        <v>1.02</v>
      </c>
      <c r="I1325" s="12" cm="1">
        <f t="array" ref="I1325">INDEX(Debt[],MATCH(Debt[[#This Row],[Base Year]]&amp;Debt[[#This Row],[DistrictNumber]],Debt[[Fiscal Year]:[Fiscal Year]]&amp;Debt[[DistrictNumber]:[DistrictNumber]],0),9)*$H1325</f>
        <v>0</v>
      </c>
      <c r="J1325" s="15">
        <f>IF(Debt[[#This Row],[Unadjusted Maximum Revenue]]/(Debt[[#This Row],[Proposed Taxable Valuation]]/1000)&gt;Debt[[#This Row],[Max Debt RATE]],Debt[[#This Row],[Max Debt RATE]],Debt[[#This Row],[Unadjusted Maximum Revenue]]/(Debt[[#This Row],[Proposed Taxable Valuation]]/1000))</f>
        <v>0</v>
      </c>
      <c r="K1325" s="26">
        <f>ROUND(Debt[[#This Row],[Proposed Taxable Valuation]]/1000*Debt[[#This Row],[Adjusted Rate]],0)</f>
        <v>0</v>
      </c>
      <c r="L1325" s="19">
        <f t="shared" si="114"/>
        <v>0</v>
      </c>
      <c r="M1325" s="17">
        <f t="shared" si="117"/>
        <v>0</v>
      </c>
      <c r="N1325" s="2">
        <v>351398145.2022</v>
      </c>
      <c r="O1325">
        <f>INDEX($R$3:$T$335,MATCH(Debt[[#This Row],[DistrictNumber]],$R$3:$R$335,0),3)</f>
        <v>0</v>
      </c>
      <c r="P1325" s="9">
        <f t="shared" si="115"/>
        <v>0</v>
      </c>
    </row>
    <row r="1326" spans="1:16" x14ac:dyDescent="0.35">
      <c r="A1326" s="13">
        <v>2030</v>
      </c>
      <c r="B1326" s="13">
        <f t="shared" si="113"/>
        <v>2029</v>
      </c>
      <c r="C1326" t="s">
        <v>38</v>
      </c>
      <c r="D1326" t="s">
        <v>39</v>
      </c>
      <c r="E1326" s="5">
        <v>949860129.73162985</v>
      </c>
      <c r="F1326" s="13">
        <f>INDEX($R$3:$T$335,MATCH(Debt[[#This Row],[DistrictNumber]],$R$3:$R$335,0),3)</f>
        <v>2.29765</v>
      </c>
      <c r="G1326" s="9">
        <f t="shared" si="116"/>
        <v>2182446.1270778794</v>
      </c>
      <c r="H1326" s="11">
        <v>1.02</v>
      </c>
      <c r="I1326" s="12" cm="1">
        <f t="array" ref="I1326">INDEX(Debt[],MATCH(Debt[[#This Row],[Base Year]]&amp;Debt[[#This Row],[DistrictNumber]],Debt[[Fiscal Year]:[Fiscal Year]]&amp;Debt[[DistrictNumber]:[DistrictNumber]],0),9)*$H1326</f>
        <v>1542128.5544522053</v>
      </c>
      <c r="J1326" s="15">
        <f>IF(Debt[[#This Row],[Unadjusted Maximum Revenue]]/(Debt[[#This Row],[Proposed Taxable Valuation]]/1000)&gt;Debt[[#This Row],[Max Debt RATE]],Debt[[#This Row],[Max Debt RATE]],Debt[[#This Row],[Unadjusted Maximum Revenue]]/(Debt[[#This Row],[Proposed Taxable Valuation]]/1000))</f>
        <v>1.6235322508882575</v>
      </c>
      <c r="K1326" s="26">
        <f>ROUND(Debt[[#This Row],[Proposed Taxable Valuation]]/1000*Debt[[#This Row],[Adjusted Rate]],0)</f>
        <v>1542129</v>
      </c>
      <c r="L1326" s="19">
        <f t="shared" si="114"/>
        <v>-640317.57262567407</v>
      </c>
      <c r="M1326" s="17">
        <f t="shared" si="117"/>
        <v>-0.67411774911174249</v>
      </c>
      <c r="N1326" s="2">
        <v>691659894.36972702</v>
      </c>
      <c r="O1326">
        <f>INDEX($R$3:$T$335,MATCH(Debt[[#This Row],[DistrictNumber]],$R$3:$R$335,0),3)</f>
        <v>2.29765</v>
      </c>
      <c r="P1326" s="9">
        <f t="shared" si="115"/>
        <v>1589192.3562986031</v>
      </c>
    </row>
    <row r="1327" spans="1:16" x14ac:dyDescent="0.35">
      <c r="A1327" s="13">
        <v>2030</v>
      </c>
      <c r="B1327" s="13">
        <f t="shared" si="113"/>
        <v>2029</v>
      </c>
      <c r="C1327" t="s">
        <v>40</v>
      </c>
      <c r="D1327" t="s">
        <v>41</v>
      </c>
      <c r="E1327" s="5">
        <v>575719190.93986189</v>
      </c>
      <c r="F1327" s="13">
        <f>INDEX($R$3:$T$335,MATCH(Debt[[#This Row],[DistrictNumber]],$R$3:$R$335,0),3)</f>
        <v>1.5046600000000001</v>
      </c>
      <c r="G1327" s="9">
        <f t="shared" si="116"/>
        <v>866261.63783957274</v>
      </c>
      <c r="H1327" s="11">
        <v>1.02</v>
      </c>
      <c r="I1327" s="12" cm="1">
        <f t="array" ref="I1327">INDEX(Debt[],MATCH(Debt[[#This Row],[Base Year]]&amp;Debt[[#This Row],[DistrictNumber]],Debt[[Fiscal Year]:[Fiscal Year]]&amp;Debt[[DistrictNumber]:[DistrictNumber]],0),9)*$H1327</f>
        <v>622617.16075744457</v>
      </c>
      <c r="J1327" s="15">
        <f>IF(Debt[[#This Row],[Unadjusted Maximum Revenue]]/(Debt[[#This Row],[Proposed Taxable Valuation]]/1000)&gt;Debt[[#This Row],[Max Debt RATE]],Debt[[#This Row],[Max Debt RATE]],Debt[[#This Row],[Unadjusted Maximum Revenue]]/(Debt[[#This Row],[Proposed Taxable Valuation]]/1000))</f>
        <v>1.0814597994223913</v>
      </c>
      <c r="K1327" s="26">
        <f>ROUND(Debt[[#This Row],[Proposed Taxable Valuation]]/1000*Debt[[#This Row],[Adjusted Rate]],0)</f>
        <v>622617</v>
      </c>
      <c r="L1327" s="19">
        <f t="shared" si="114"/>
        <v>-243644.47708212817</v>
      </c>
      <c r="M1327" s="17">
        <f t="shared" si="117"/>
        <v>-0.42320020057760876</v>
      </c>
      <c r="N1327" s="2">
        <v>472027540.12555027</v>
      </c>
      <c r="O1327">
        <f>INDEX($R$3:$T$335,MATCH(Debt[[#This Row],[DistrictNumber]],$R$3:$R$335,0),3)</f>
        <v>1.5046600000000001</v>
      </c>
      <c r="P1327" s="9">
        <f t="shared" si="115"/>
        <v>710240.9585253105</v>
      </c>
    </row>
    <row r="1328" spans="1:16" x14ac:dyDescent="0.35">
      <c r="A1328" s="13">
        <v>2030</v>
      </c>
      <c r="B1328" s="13">
        <f t="shared" si="113"/>
        <v>2029</v>
      </c>
      <c r="C1328" t="s">
        <v>42</v>
      </c>
      <c r="D1328" t="s">
        <v>43</v>
      </c>
      <c r="E1328" s="5">
        <v>1413526322.3093317</v>
      </c>
      <c r="F1328" s="13">
        <f>INDEX($R$3:$T$335,MATCH(Debt[[#This Row],[DistrictNumber]],$R$3:$R$335,0),3)</f>
        <v>3.5121699999999998</v>
      </c>
      <c r="G1328" s="9">
        <f t="shared" si="116"/>
        <v>4964544.7434251653</v>
      </c>
      <c r="H1328" s="11">
        <v>1.02</v>
      </c>
      <c r="I1328" s="12" cm="1">
        <f t="array" ref="I1328">INDEX(Debt[],MATCH(Debt[[#This Row],[Base Year]]&amp;Debt[[#This Row],[DistrictNumber]],Debt[[Fiscal Year]:[Fiscal Year]]&amp;Debt[[DistrictNumber]:[DistrictNumber]],0),9)*$H1328</f>
        <v>2614796.5190000525</v>
      </c>
      <c r="J1328" s="15">
        <f>IF(Debt[[#This Row],[Unadjusted Maximum Revenue]]/(Debt[[#This Row],[Proposed Taxable Valuation]]/1000)&gt;Debt[[#This Row],[Max Debt RATE]],Debt[[#This Row],[Max Debt RATE]],Debt[[#This Row],[Unadjusted Maximum Revenue]]/(Debt[[#This Row],[Proposed Taxable Valuation]]/1000))</f>
        <v>1.8498392833096733</v>
      </c>
      <c r="K1328" s="26">
        <f>ROUND(Debt[[#This Row],[Proposed Taxable Valuation]]/1000*Debt[[#This Row],[Adjusted Rate]],0)</f>
        <v>2614797</v>
      </c>
      <c r="L1328" s="19">
        <f t="shared" si="114"/>
        <v>-2349748.2244251128</v>
      </c>
      <c r="M1328" s="17">
        <f t="shared" si="117"/>
        <v>-1.6623307166903265</v>
      </c>
      <c r="N1328" s="2">
        <v>892533493.74528408</v>
      </c>
      <c r="O1328">
        <f>INDEX($R$3:$T$335,MATCH(Debt[[#This Row],[DistrictNumber]],$R$3:$R$335,0),3)</f>
        <v>3.5121699999999998</v>
      </c>
      <c r="P1328" s="9">
        <f t="shared" si="115"/>
        <v>3134729.360727374</v>
      </c>
    </row>
    <row r="1329" spans="1:16" x14ac:dyDescent="0.35">
      <c r="A1329" s="13">
        <v>2030</v>
      </c>
      <c r="B1329" s="13">
        <f t="shared" si="113"/>
        <v>2029</v>
      </c>
      <c r="C1329" t="s">
        <v>44</v>
      </c>
      <c r="D1329" t="s">
        <v>45</v>
      </c>
      <c r="E1329" s="5">
        <v>248060579.91736364</v>
      </c>
      <c r="F1329" s="13">
        <f>INDEX($R$3:$T$335,MATCH(Debt[[#This Row],[DistrictNumber]],$R$3:$R$335,0),3)</f>
        <v>3.2291400000000001</v>
      </c>
      <c r="G1329" s="9">
        <f t="shared" si="116"/>
        <v>801022.34103435569</v>
      </c>
      <c r="H1329" s="11">
        <v>1.02</v>
      </c>
      <c r="I1329" s="12" cm="1">
        <f t="array" ref="I1329">INDEX(Debt[],MATCH(Debt[[#This Row],[Base Year]]&amp;Debt[[#This Row],[DistrictNumber]],Debt[[Fiscal Year]:[Fiscal Year]]&amp;Debt[[DistrictNumber]:[DistrictNumber]],0),9)*$H1329</f>
        <v>500082.51760177111</v>
      </c>
      <c r="J1329" s="15">
        <f>IF(Debt[[#This Row],[Unadjusted Maximum Revenue]]/(Debt[[#This Row],[Proposed Taxable Valuation]]/1000)&gt;Debt[[#This Row],[Max Debt RATE]],Debt[[#This Row],[Max Debt RATE]],Debt[[#This Row],[Unadjusted Maximum Revenue]]/(Debt[[#This Row],[Proposed Taxable Valuation]]/1000))</f>
        <v>2.0159693159161503</v>
      </c>
      <c r="K1329" s="26">
        <f>ROUND(Debt[[#This Row],[Proposed Taxable Valuation]]/1000*Debt[[#This Row],[Adjusted Rate]],0)</f>
        <v>500083</v>
      </c>
      <c r="L1329" s="19">
        <f t="shared" si="114"/>
        <v>-300939.82343258458</v>
      </c>
      <c r="M1329" s="17">
        <f t="shared" si="117"/>
        <v>-1.2131706840838499</v>
      </c>
      <c r="N1329" s="2">
        <v>164220264.98336214</v>
      </c>
      <c r="O1329">
        <f>INDEX($R$3:$T$335,MATCH(Debt[[#This Row],[DistrictNumber]],$R$3:$R$335,0),3)</f>
        <v>3.2291400000000001</v>
      </c>
      <c r="P1329" s="9">
        <f t="shared" si="115"/>
        <v>530290.22646837402</v>
      </c>
    </row>
    <row r="1330" spans="1:16" x14ac:dyDescent="0.35">
      <c r="A1330" s="13">
        <v>2030</v>
      </c>
      <c r="B1330" s="13">
        <f t="shared" si="113"/>
        <v>2029</v>
      </c>
      <c r="C1330" t="s">
        <v>46</v>
      </c>
      <c r="D1330" t="s">
        <v>47</v>
      </c>
      <c r="E1330" s="5">
        <v>473883512.99128282</v>
      </c>
      <c r="F1330" s="13">
        <f>INDEX($R$3:$T$335,MATCH(Debt[[#This Row],[DistrictNumber]],$R$3:$R$335,0),3)</f>
        <v>0</v>
      </c>
      <c r="G1330" s="9">
        <f t="shared" si="116"/>
        <v>0</v>
      </c>
      <c r="H1330" s="11">
        <v>1.02</v>
      </c>
      <c r="I1330" s="12" cm="1">
        <f t="array" ref="I1330">INDEX(Debt[],MATCH(Debt[[#This Row],[Base Year]]&amp;Debt[[#This Row],[DistrictNumber]],Debt[[Fiscal Year]:[Fiscal Year]]&amp;Debt[[DistrictNumber]:[DistrictNumber]],0),9)*$H1330</f>
        <v>0</v>
      </c>
      <c r="J1330" s="15">
        <f>IF(Debt[[#This Row],[Unadjusted Maximum Revenue]]/(Debt[[#This Row],[Proposed Taxable Valuation]]/1000)&gt;Debt[[#This Row],[Max Debt RATE]],Debt[[#This Row],[Max Debt RATE]],Debt[[#This Row],[Unadjusted Maximum Revenue]]/(Debt[[#This Row],[Proposed Taxable Valuation]]/1000))</f>
        <v>0</v>
      </c>
      <c r="K1330" s="26">
        <f>ROUND(Debt[[#This Row],[Proposed Taxable Valuation]]/1000*Debt[[#This Row],[Adjusted Rate]],0)</f>
        <v>0</v>
      </c>
      <c r="L1330" s="19">
        <f t="shared" si="114"/>
        <v>0</v>
      </c>
      <c r="M1330" s="17">
        <f t="shared" si="117"/>
        <v>0</v>
      </c>
      <c r="N1330" s="2">
        <v>374464770.16021836</v>
      </c>
      <c r="O1330">
        <f>INDEX($R$3:$T$335,MATCH(Debt[[#This Row],[DistrictNumber]],$R$3:$R$335,0),3)</f>
        <v>0</v>
      </c>
      <c r="P1330" s="9">
        <f t="shared" si="115"/>
        <v>0</v>
      </c>
    </row>
    <row r="1331" spans="1:16" x14ac:dyDescent="0.35">
      <c r="A1331" s="13">
        <v>2030</v>
      </c>
      <c r="B1331" s="13">
        <f t="shared" si="113"/>
        <v>2029</v>
      </c>
      <c r="C1331" t="s">
        <v>48</v>
      </c>
      <c r="D1331" t="s">
        <v>49</v>
      </c>
      <c r="E1331" s="5">
        <v>466465715.0582931</v>
      </c>
      <c r="F1331" s="13">
        <f>INDEX($R$3:$T$335,MATCH(Debt[[#This Row],[DistrictNumber]],$R$3:$R$335,0),3)</f>
        <v>0</v>
      </c>
      <c r="G1331" s="9">
        <f t="shared" si="116"/>
        <v>0</v>
      </c>
      <c r="H1331" s="11">
        <v>1.02</v>
      </c>
      <c r="I1331" s="12" cm="1">
        <f t="array" ref="I1331">INDEX(Debt[],MATCH(Debt[[#This Row],[Base Year]]&amp;Debt[[#This Row],[DistrictNumber]],Debt[[Fiscal Year]:[Fiscal Year]]&amp;Debt[[DistrictNumber]:[DistrictNumber]],0),9)*$H1331</f>
        <v>0</v>
      </c>
      <c r="J1331" s="15">
        <f>IF(Debt[[#This Row],[Unadjusted Maximum Revenue]]/(Debt[[#This Row],[Proposed Taxable Valuation]]/1000)&gt;Debt[[#This Row],[Max Debt RATE]],Debt[[#This Row],[Max Debt RATE]],Debt[[#This Row],[Unadjusted Maximum Revenue]]/(Debt[[#This Row],[Proposed Taxable Valuation]]/1000))</f>
        <v>0</v>
      </c>
      <c r="K1331" s="26">
        <f>ROUND(Debt[[#This Row],[Proposed Taxable Valuation]]/1000*Debt[[#This Row],[Adjusted Rate]],0)</f>
        <v>0</v>
      </c>
      <c r="L1331" s="19">
        <f t="shared" si="114"/>
        <v>0</v>
      </c>
      <c r="M1331" s="17">
        <f t="shared" si="117"/>
        <v>0</v>
      </c>
      <c r="N1331" s="2">
        <v>385879387.0465281</v>
      </c>
      <c r="O1331">
        <f>INDEX($R$3:$T$335,MATCH(Debt[[#This Row],[DistrictNumber]],$R$3:$R$335,0),3)</f>
        <v>0</v>
      </c>
      <c r="P1331" s="9">
        <f t="shared" si="115"/>
        <v>0</v>
      </c>
    </row>
    <row r="1332" spans="1:16" x14ac:dyDescent="0.35">
      <c r="A1332" s="13">
        <v>2030</v>
      </c>
      <c r="B1332" s="13">
        <f t="shared" si="113"/>
        <v>2029</v>
      </c>
      <c r="C1332" t="s">
        <v>50</v>
      </c>
      <c r="D1332" t="s">
        <v>51</v>
      </c>
      <c r="E1332" s="5">
        <v>314212472.91935647</v>
      </c>
      <c r="F1332" s="13">
        <f>INDEX($R$3:$T$335,MATCH(Debt[[#This Row],[DistrictNumber]],$R$3:$R$335,0),3)</f>
        <v>1.4805200000000001</v>
      </c>
      <c r="G1332" s="9">
        <f t="shared" si="116"/>
        <v>465197.8504065657</v>
      </c>
      <c r="H1332" s="11">
        <v>1.02</v>
      </c>
      <c r="I1332" s="12" cm="1">
        <f t="array" ref="I1332">INDEX(Debt[],MATCH(Debt[[#This Row],[Base Year]]&amp;Debt[[#This Row],[DistrictNumber]],Debt[[Fiscal Year]:[Fiscal Year]]&amp;Debt[[DistrictNumber]:[DistrictNumber]],0),9)*$H1332</f>
        <v>328008.7827052825</v>
      </c>
      <c r="J1332" s="15">
        <f>IF(Debt[[#This Row],[Unadjusted Maximum Revenue]]/(Debt[[#This Row],[Proposed Taxable Valuation]]/1000)&gt;Debt[[#This Row],[Max Debt RATE]],Debt[[#This Row],[Max Debt RATE]],Debt[[#This Row],[Unadjusted Maximum Revenue]]/(Debt[[#This Row],[Proposed Taxable Valuation]]/1000))</f>
        <v>1.0439075815728895</v>
      </c>
      <c r="K1332" s="26">
        <f>ROUND(Debt[[#This Row],[Proposed Taxable Valuation]]/1000*Debt[[#This Row],[Adjusted Rate]],0)</f>
        <v>328009</v>
      </c>
      <c r="L1332" s="19">
        <f t="shared" si="114"/>
        <v>-137189.0677012832</v>
      </c>
      <c r="M1332" s="17">
        <f t="shared" si="117"/>
        <v>-0.43661241842711052</v>
      </c>
      <c r="N1332" s="2">
        <v>230906121.40711021</v>
      </c>
      <c r="O1332">
        <f>INDEX($R$3:$T$335,MATCH(Debt[[#This Row],[DistrictNumber]],$R$3:$R$335,0),3)</f>
        <v>1.4805200000000001</v>
      </c>
      <c r="P1332" s="9">
        <f t="shared" si="115"/>
        <v>341861.13086565485</v>
      </c>
    </row>
    <row r="1333" spans="1:16" x14ac:dyDescent="0.35">
      <c r="A1333" s="13">
        <v>2030</v>
      </c>
      <c r="B1333" s="13">
        <f t="shared" si="113"/>
        <v>2029</v>
      </c>
      <c r="C1333" t="s">
        <v>52</v>
      </c>
      <c r="D1333" t="s">
        <v>53</v>
      </c>
      <c r="E1333" s="5">
        <v>641594707.13284028</v>
      </c>
      <c r="F1333" s="13">
        <f>INDEX($R$3:$T$335,MATCH(Debt[[#This Row],[DistrictNumber]],$R$3:$R$335,0),3)</f>
        <v>2.5564200000000001</v>
      </c>
      <c r="G1333" s="9">
        <f t="shared" si="116"/>
        <v>1640185.5412085357</v>
      </c>
      <c r="H1333" s="11">
        <v>1.02</v>
      </c>
      <c r="I1333" s="12" cm="1">
        <f t="array" ref="I1333">INDEX(Debt[],MATCH(Debt[[#This Row],[Base Year]]&amp;Debt[[#This Row],[DistrictNumber]],Debt[[Fiscal Year]:[Fiscal Year]]&amp;Debt[[DistrictNumber]:[DistrictNumber]],0),9)*$H1333</f>
        <v>986338.86118014739</v>
      </c>
      <c r="J1333" s="15">
        <f>IF(Debt[[#This Row],[Unadjusted Maximum Revenue]]/(Debt[[#This Row],[Proposed Taxable Valuation]]/1000)&gt;Debt[[#This Row],[Max Debt RATE]],Debt[[#This Row],[Max Debt RATE]],Debt[[#This Row],[Unadjusted Maximum Revenue]]/(Debt[[#This Row],[Proposed Taxable Valuation]]/1000))</f>
        <v>1.5373238747369042</v>
      </c>
      <c r="K1333" s="26">
        <f>ROUND(Debt[[#This Row],[Proposed Taxable Valuation]]/1000*Debt[[#This Row],[Adjusted Rate]],0)</f>
        <v>986339</v>
      </c>
      <c r="L1333" s="19">
        <f t="shared" si="114"/>
        <v>-653846.68002838828</v>
      </c>
      <c r="M1333" s="17">
        <f t="shared" si="117"/>
        <v>-1.0190961252630959</v>
      </c>
      <c r="N1333" s="2">
        <v>407792804.62273371</v>
      </c>
      <c r="O1333">
        <f>INDEX($R$3:$T$335,MATCH(Debt[[#This Row],[DistrictNumber]],$R$3:$R$335,0),3)</f>
        <v>2.5564200000000001</v>
      </c>
      <c r="P1333" s="9">
        <f t="shared" si="115"/>
        <v>1042489.681593649</v>
      </c>
    </row>
    <row r="1334" spans="1:16" x14ac:dyDescent="0.35">
      <c r="A1334" s="13">
        <v>2030</v>
      </c>
      <c r="B1334" s="13">
        <f t="shared" si="113"/>
        <v>2029</v>
      </c>
      <c r="C1334" t="s">
        <v>54</v>
      </c>
      <c r="D1334" t="s">
        <v>55</v>
      </c>
      <c r="E1334" s="5">
        <v>527577424.88524473</v>
      </c>
      <c r="F1334" s="13">
        <f>INDEX($R$3:$T$335,MATCH(Debt[[#This Row],[DistrictNumber]],$R$3:$R$335,0),3)</f>
        <v>0</v>
      </c>
      <c r="G1334" s="9">
        <f t="shared" si="116"/>
        <v>0</v>
      </c>
      <c r="H1334" s="11">
        <v>1.02</v>
      </c>
      <c r="I1334" s="12" cm="1">
        <f t="array" ref="I1334">INDEX(Debt[],MATCH(Debt[[#This Row],[Base Year]]&amp;Debt[[#This Row],[DistrictNumber]],Debt[[Fiscal Year]:[Fiscal Year]]&amp;Debt[[DistrictNumber]:[DistrictNumber]],0),9)*$H1334</f>
        <v>0</v>
      </c>
      <c r="J1334" s="15">
        <f>IF(Debt[[#This Row],[Unadjusted Maximum Revenue]]/(Debt[[#This Row],[Proposed Taxable Valuation]]/1000)&gt;Debt[[#This Row],[Max Debt RATE]],Debt[[#This Row],[Max Debt RATE]],Debt[[#This Row],[Unadjusted Maximum Revenue]]/(Debt[[#This Row],[Proposed Taxable Valuation]]/1000))</f>
        <v>0</v>
      </c>
      <c r="K1334" s="26">
        <f>ROUND(Debt[[#This Row],[Proposed Taxable Valuation]]/1000*Debt[[#This Row],[Adjusted Rate]],0)</f>
        <v>0</v>
      </c>
      <c r="L1334" s="19">
        <f t="shared" si="114"/>
        <v>0</v>
      </c>
      <c r="M1334" s="17">
        <f t="shared" si="117"/>
        <v>0</v>
      </c>
      <c r="N1334" s="2">
        <v>416167403.54703712</v>
      </c>
      <c r="O1334">
        <f>INDEX($R$3:$T$335,MATCH(Debt[[#This Row],[DistrictNumber]],$R$3:$R$335,0),3)</f>
        <v>0</v>
      </c>
      <c r="P1334" s="9">
        <f t="shared" si="115"/>
        <v>0</v>
      </c>
    </row>
    <row r="1335" spans="1:16" x14ac:dyDescent="0.35">
      <c r="A1335" s="13">
        <v>2030</v>
      </c>
      <c r="B1335" s="13">
        <f t="shared" si="113"/>
        <v>2029</v>
      </c>
      <c r="C1335" t="s">
        <v>56</v>
      </c>
      <c r="D1335" t="s">
        <v>57</v>
      </c>
      <c r="E1335" s="5">
        <v>186306936.4983739</v>
      </c>
      <c r="F1335" s="13">
        <f>INDEX($R$3:$T$335,MATCH(Debt[[#This Row],[DistrictNumber]],$R$3:$R$335,0),3)</f>
        <v>0</v>
      </c>
      <c r="G1335" s="9">
        <f t="shared" si="116"/>
        <v>0</v>
      </c>
      <c r="H1335" s="11">
        <v>1.02</v>
      </c>
      <c r="I1335" s="12" cm="1">
        <f t="array" ref="I1335">INDEX(Debt[],MATCH(Debt[[#This Row],[Base Year]]&amp;Debt[[#This Row],[DistrictNumber]],Debt[[Fiscal Year]:[Fiscal Year]]&amp;Debt[[DistrictNumber]:[DistrictNumber]],0),9)*$H1335</f>
        <v>0</v>
      </c>
      <c r="J1335" s="15">
        <f>IF(Debt[[#This Row],[Unadjusted Maximum Revenue]]/(Debt[[#This Row],[Proposed Taxable Valuation]]/1000)&gt;Debt[[#This Row],[Max Debt RATE]],Debt[[#This Row],[Max Debt RATE]],Debt[[#This Row],[Unadjusted Maximum Revenue]]/(Debt[[#This Row],[Proposed Taxable Valuation]]/1000))</f>
        <v>0</v>
      </c>
      <c r="K1335" s="26">
        <f>ROUND(Debt[[#This Row],[Proposed Taxable Valuation]]/1000*Debt[[#This Row],[Adjusted Rate]],0)</f>
        <v>0</v>
      </c>
      <c r="L1335" s="19">
        <f t="shared" si="114"/>
        <v>0</v>
      </c>
      <c r="M1335" s="17">
        <f t="shared" si="117"/>
        <v>0</v>
      </c>
      <c r="N1335" s="2">
        <v>142766689.49422324</v>
      </c>
      <c r="O1335">
        <f>INDEX($R$3:$T$335,MATCH(Debt[[#This Row],[DistrictNumber]],$R$3:$R$335,0),3)</f>
        <v>0</v>
      </c>
      <c r="P1335" s="9">
        <f t="shared" si="115"/>
        <v>0</v>
      </c>
    </row>
    <row r="1336" spans="1:16" x14ac:dyDescent="0.35">
      <c r="A1336" s="13">
        <v>2030</v>
      </c>
      <c r="B1336" s="13">
        <f t="shared" si="113"/>
        <v>2029</v>
      </c>
      <c r="C1336" t="s">
        <v>58</v>
      </c>
      <c r="D1336" t="s">
        <v>59</v>
      </c>
      <c r="E1336" s="5">
        <v>1326042791.6941063</v>
      </c>
      <c r="F1336" s="13">
        <f>INDEX($R$3:$T$335,MATCH(Debt[[#This Row],[DistrictNumber]],$R$3:$R$335,0),3)</f>
        <v>0</v>
      </c>
      <c r="G1336" s="9">
        <f t="shared" si="116"/>
        <v>0</v>
      </c>
      <c r="H1336" s="11">
        <v>1.02</v>
      </c>
      <c r="I1336" s="12" cm="1">
        <f t="array" ref="I1336">INDEX(Debt[],MATCH(Debt[[#This Row],[Base Year]]&amp;Debt[[#This Row],[DistrictNumber]],Debt[[Fiscal Year]:[Fiscal Year]]&amp;Debt[[DistrictNumber]:[DistrictNumber]],0),9)*$H1336</f>
        <v>0</v>
      </c>
      <c r="J1336" s="15">
        <f>IF(Debt[[#This Row],[Unadjusted Maximum Revenue]]/(Debt[[#This Row],[Proposed Taxable Valuation]]/1000)&gt;Debt[[#This Row],[Max Debt RATE]],Debt[[#This Row],[Max Debt RATE]],Debt[[#This Row],[Unadjusted Maximum Revenue]]/(Debt[[#This Row],[Proposed Taxable Valuation]]/1000))</f>
        <v>0</v>
      </c>
      <c r="K1336" s="26">
        <f>ROUND(Debt[[#This Row],[Proposed Taxable Valuation]]/1000*Debt[[#This Row],[Adjusted Rate]],0)</f>
        <v>0</v>
      </c>
      <c r="L1336" s="19">
        <f t="shared" si="114"/>
        <v>0</v>
      </c>
      <c r="M1336" s="17">
        <f t="shared" si="117"/>
        <v>0</v>
      </c>
      <c r="N1336" s="2">
        <v>926186196.87150455</v>
      </c>
      <c r="O1336">
        <f>INDEX($R$3:$T$335,MATCH(Debt[[#This Row],[DistrictNumber]],$R$3:$R$335,0),3)</f>
        <v>0</v>
      </c>
      <c r="P1336" s="9">
        <f t="shared" si="115"/>
        <v>0</v>
      </c>
    </row>
    <row r="1337" spans="1:16" x14ac:dyDescent="0.35">
      <c r="A1337" s="13">
        <v>2030</v>
      </c>
      <c r="B1337" s="13">
        <f t="shared" si="113"/>
        <v>2029</v>
      </c>
      <c r="C1337" t="s">
        <v>60</v>
      </c>
      <c r="D1337" t="s">
        <v>61</v>
      </c>
      <c r="E1337" s="5">
        <v>3435213491.8969474</v>
      </c>
      <c r="F1337" s="13">
        <f>INDEX($R$3:$T$335,MATCH(Debt[[#This Row],[DistrictNumber]],$R$3:$R$335,0),3)</f>
        <v>0</v>
      </c>
      <c r="G1337" s="9">
        <f t="shared" si="116"/>
        <v>0</v>
      </c>
      <c r="H1337" s="11">
        <v>1.02</v>
      </c>
      <c r="I1337" s="12" cm="1">
        <f t="array" ref="I1337">INDEX(Debt[],MATCH(Debt[[#This Row],[Base Year]]&amp;Debt[[#This Row],[DistrictNumber]],Debt[[Fiscal Year]:[Fiscal Year]]&amp;Debt[[DistrictNumber]:[DistrictNumber]],0),9)*$H1337</f>
        <v>0</v>
      </c>
      <c r="J1337" s="15">
        <f>IF(Debt[[#This Row],[Unadjusted Maximum Revenue]]/(Debt[[#This Row],[Proposed Taxable Valuation]]/1000)&gt;Debt[[#This Row],[Max Debt RATE]],Debt[[#This Row],[Max Debt RATE]],Debt[[#This Row],[Unadjusted Maximum Revenue]]/(Debt[[#This Row],[Proposed Taxable Valuation]]/1000))</f>
        <v>0</v>
      </c>
      <c r="K1337" s="26">
        <f>ROUND(Debt[[#This Row],[Proposed Taxable Valuation]]/1000*Debt[[#This Row],[Adjusted Rate]],0)</f>
        <v>0</v>
      </c>
      <c r="L1337" s="19">
        <f t="shared" si="114"/>
        <v>0</v>
      </c>
      <c r="M1337" s="17">
        <f t="shared" si="117"/>
        <v>0</v>
      </c>
      <c r="N1337" s="2">
        <v>2181687997.7725282</v>
      </c>
      <c r="O1337">
        <f>INDEX($R$3:$T$335,MATCH(Debt[[#This Row],[DistrictNumber]],$R$3:$R$335,0),3)</f>
        <v>0</v>
      </c>
      <c r="P1337" s="9">
        <f t="shared" si="115"/>
        <v>0</v>
      </c>
    </row>
    <row r="1338" spans="1:16" x14ac:dyDescent="0.35">
      <c r="A1338" s="13">
        <v>2030</v>
      </c>
      <c r="B1338" s="13">
        <f t="shared" si="113"/>
        <v>2029</v>
      </c>
      <c r="C1338" t="s">
        <v>62</v>
      </c>
      <c r="D1338" t="s">
        <v>63</v>
      </c>
      <c r="E1338" s="5">
        <v>2287074667.1133237</v>
      </c>
      <c r="F1338" s="13">
        <f>INDEX($R$3:$T$335,MATCH(Debt[[#This Row],[DistrictNumber]],$R$3:$R$335,0),3)</f>
        <v>4.05</v>
      </c>
      <c r="G1338" s="9">
        <f t="shared" si="116"/>
        <v>9262652.4018089604</v>
      </c>
      <c r="H1338" s="11">
        <v>1.02</v>
      </c>
      <c r="I1338" s="12" cm="1">
        <f t="array" ref="I1338">INDEX(Debt[],MATCH(Debt[[#This Row],[Base Year]]&amp;Debt[[#This Row],[DistrictNumber]],Debt[[Fiscal Year]:[Fiscal Year]]&amp;Debt[[DistrictNumber]:[DistrictNumber]],0),9)*$H1338</f>
        <v>5088721.4148691101</v>
      </c>
      <c r="J1338" s="15">
        <f>IF(Debt[[#This Row],[Unadjusted Maximum Revenue]]/(Debt[[#This Row],[Proposed Taxable Valuation]]/1000)&gt;Debt[[#This Row],[Max Debt RATE]],Debt[[#This Row],[Max Debt RATE]],Debt[[#This Row],[Unadjusted Maximum Revenue]]/(Debt[[#This Row],[Proposed Taxable Valuation]]/1000))</f>
        <v>2.2249913778687165</v>
      </c>
      <c r="K1338" s="26">
        <f>ROUND(Debt[[#This Row],[Proposed Taxable Valuation]]/1000*Debt[[#This Row],[Adjusted Rate]],0)</f>
        <v>5088721</v>
      </c>
      <c r="L1338" s="19">
        <f t="shared" si="114"/>
        <v>-4173930.9869398503</v>
      </c>
      <c r="M1338" s="17">
        <f t="shared" si="117"/>
        <v>-1.8250086221312833</v>
      </c>
      <c r="N1338" s="2">
        <v>1540453601.8336203</v>
      </c>
      <c r="O1338">
        <f>INDEX($R$3:$T$335,MATCH(Debt[[#This Row],[DistrictNumber]],$R$3:$R$335,0),3)</f>
        <v>4.05</v>
      </c>
      <c r="P1338" s="9">
        <f t="shared" si="115"/>
        <v>6238837.0874261623</v>
      </c>
    </row>
    <row r="1339" spans="1:16" x14ac:dyDescent="0.35">
      <c r="A1339" s="13">
        <v>2030</v>
      </c>
      <c r="B1339" s="13">
        <f t="shared" si="113"/>
        <v>2029</v>
      </c>
      <c r="C1339" t="s">
        <v>64</v>
      </c>
      <c r="D1339" t="s">
        <v>65</v>
      </c>
      <c r="E1339" s="5">
        <v>1427585568.2663965</v>
      </c>
      <c r="F1339" s="13">
        <f>INDEX($R$3:$T$335,MATCH(Debt[[#This Row],[DistrictNumber]],$R$3:$R$335,0),3)</f>
        <v>4.0465099999999996</v>
      </c>
      <c r="G1339" s="9">
        <f t="shared" si="116"/>
        <v>5776739.2778456556</v>
      </c>
      <c r="H1339" s="11">
        <v>1.02</v>
      </c>
      <c r="I1339" s="12" cm="1">
        <f t="array" ref="I1339">INDEX(Debt[],MATCH(Debt[[#This Row],[Base Year]]&amp;Debt[[#This Row],[DistrictNumber]],Debt[[Fiscal Year]:[Fiscal Year]]&amp;Debt[[DistrictNumber]:[DistrictNumber]],0),9)*$H1339</f>
        <v>3245663.0037676822</v>
      </c>
      <c r="J1339" s="15">
        <f>IF(Debt[[#This Row],[Unadjusted Maximum Revenue]]/(Debt[[#This Row],[Proposed Taxable Valuation]]/1000)&gt;Debt[[#This Row],[Max Debt RATE]],Debt[[#This Row],[Max Debt RATE]],Debt[[#This Row],[Unadjusted Maximum Revenue]]/(Debt[[#This Row],[Proposed Taxable Valuation]]/1000))</f>
        <v>2.2735330728434633</v>
      </c>
      <c r="K1339" s="26">
        <f>ROUND(Debt[[#This Row],[Proposed Taxable Valuation]]/1000*Debt[[#This Row],[Adjusted Rate]],0)</f>
        <v>3245663</v>
      </c>
      <c r="L1339" s="19">
        <f t="shared" si="114"/>
        <v>-2531076.2740779733</v>
      </c>
      <c r="M1339" s="17">
        <f t="shared" si="117"/>
        <v>-1.7729769271565363</v>
      </c>
      <c r="N1339" s="2">
        <v>904022468.66258883</v>
      </c>
      <c r="O1339">
        <f>INDEX($R$3:$T$335,MATCH(Debt[[#This Row],[DistrictNumber]],$R$3:$R$335,0),3)</f>
        <v>4.0465099999999996</v>
      </c>
      <c r="P1339" s="9">
        <f t="shared" si="115"/>
        <v>3658135.9596678521</v>
      </c>
    </row>
    <row r="1340" spans="1:16" x14ac:dyDescent="0.35">
      <c r="A1340" s="13">
        <v>2030</v>
      </c>
      <c r="B1340" s="13">
        <f t="shared" si="113"/>
        <v>2029</v>
      </c>
      <c r="C1340" t="s">
        <v>66</v>
      </c>
      <c r="D1340" t="s">
        <v>67</v>
      </c>
      <c r="E1340" s="5">
        <v>652199445.08365381</v>
      </c>
      <c r="F1340" s="13">
        <f>INDEX($R$3:$T$335,MATCH(Debt[[#This Row],[DistrictNumber]],$R$3:$R$335,0),3)</f>
        <v>2.6879200000000001</v>
      </c>
      <c r="G1340" s="9">
        <f t="shared" si="116"/>
        <v>1753059.9324292548</v>
      </c>
      <c r="H1340" s="11">
        <v>1.02</v>
      </c>
      <c r="I1340" s="12" cm="1">
        <f t="array" ref="I1340">INDEX(Debt[],MATCH(Debt[[#This Row],[Base Year]]&amp;Debt[[#This Row],[DistrictNumber]],Debt[[Fiscal Year]:[Fiscal Year]]&amp;Debt[[DistrictNumber]:[DistrictNumber]],0),9)*$H1340</f>
        <v>1136978.8851134647</v>
      </c>
      <c r="J1340" s="15">
        <f>IF(Debt[[#This Row],[Unadjusted Maximum Revenue]]/(Debt[[#This Row],[Proposed Taxable Valuation]]/1000)&gt;Debt[[#This Row],[Max Debt RATE]],Debt[[#This Row],[Max Debt RATE]],Debt[[#This Row],[Unadjusted Maximum Revenue]]/(Debt[[#This Row],[Proposed Taxable Valuation]]/1000))</f>
        <v>1.7432993751897949</v>
      </c>
      <c r="K1340" s="26">
        <f>ROUND(Debt[[#This Row],[Proposed Taxable Valuation]]/1000*Debt[[#This Row],[Adjusted Rate]],0)</f>
        <v>1136979</v>
      </c>
      <c r="L1340" s="19">
        <f t="shared" si="114"/>
        <v>-616081.04731579009</v>
      </c>
      <c r="M1340" s="17">
        <f t="shared" si="117"/>
        <v>-0.94462062481020515</v>
      </c>
      <c r="N1340" s="2">
        <v>463977531.043051</v>
      </c>
      <c r="O1340">
        <f>INDEX($R$3:$T$335,MATCH(Debt[[#This Row],[DistrictNumber]],$R$3:$R$335,0),3)</f>
        <v>2.6879200000000001</v>
      </c>
      <c r="P1340" s="9">
        <f t="shared" si="115"/>
        <v>1247134.4852412376</v>
      </c>
    </row>
    <row r="1341" spans="1:16" x14ac:dyDescent="0.35">
      <c r="A1341" s="13">
        <v>2030</v>
      </c>
      <c r="B1341" s="13">
        <f t="shared" si="113"/>
        <v>2029</v>
      </c>
      <c r="C1341" t="s">
        <v>68</v>
      </c>
      <c r="D1341" t="s">
        <v>69</v>
      </c>
      <c r="E1341" s="5">
        <v>416033862.89372402</v>
      </c>
      <c r="F1341" s="13">
        <f>INDEX($R$3:$T$335,MATCH(Debt[[#This Row],[DistrictNumber]],$R$3:$R$335,0),3)</f>
        <v>2.0717699999999999</v>
      </c>
      <c r="G1341" s="9">
        <f t="shared" si="116"/>
        <v>861926.47612733056</v>
      </c>
      <c r="H1341" s="11">
        <v>1.02</v>
      </c>
      <c r="I1341" s="12" cm="1">
        <f t="array" ref="I1341">INDEX(Debt[],MATCH(Debt[[#This Row],[Base Year]]&amp;Debt[[#This Row],[DistrictNumber]],Debt[[Fiscal Year]:[Fiscal Year]]&amp;Debt[[DistrictNumber]:[DistrictNumber]],0),9)*$H1341</f>
        <v>679201.10572490026</v>
      </c>
      <c r="J1341" s="15">
        <f>IF(Debt[[#This Row],[Unadjusted Maximum Revenue]]/(Debt[[#This Row],[Proposed Taxable Valuation]]/1000)&gt;Debt[[#This Row],[Max Debt RATE]],Debt[[#This Row],[Max Debt RATE]],Debt[[#This Row],[Unadjusted Maximum Revenue]]/(Debt[[#This Row],[Proposed Taxable Valuation]]/1000))</f>
        <v>1.6325620731945141</v>
      </c>
      <c r="K1341" s="26">
        <f>ROUND(Debt[[#This Row],[Proposed Taxable Valuation]]/1000*Debt[[#This Row],[Adjusted Rate]],0)</f>
        <v>679201</v>
      </c>
      <c r="L1341" s="19">
        <f t="shared" si="114"/>
        <v>-182725.3704024303</v>
      </c>
      <c r="M1341" s="17">
        <f t="shared" si="117"/>
        <v>-0.43920792680548582</v>
      </c>
      <c r="N1341" s="2">
        <v>327106484.27260041</v>
      </c>
      <c r="O1341">
        <f>INDEX($R$3:$T$335,MATCH(Debt[[#This Row],[DistrictNumber]],$R$3:$R$335,0),3)</f>
        <v>2.0717699999999999</v>
      </c>
      <c r="P1341" s="9">
        <f t="shared" si="115"/>
        <v>677689.40092144522</v>
      </c>
    </row>
    <row r="1342" spans="1:16" x14ac:dyDescent="0.35">
      <c r="A1342" s="13">
        <v>2030</v>
      </c>
      <c r="B1342" s="13">
        <f t="shared" si="113"/>
        <v>2029</v>
      </c>
      <c r="C1342" t="s">
        <v>70</v>
      </c>
      <c r="D1342" t="s">
        <v>71</v>
      </c>
      <c r="E1342" s="5">
        <v>660595505.02742207</v>
      </c>
      <c r="F1342" s="13">
        <f>INDEX($R$3:$T$335,MATCH(Debt[[#This Row],[DistrictNumber]],$R$3:$R$335,0),3)</f>
        <v>3.3463400000000001</v>
      </c>
      <c r="G1342" s="9">
        <f t="shared" si="116"/>
        <v>2210577.1622934639</v>
      </c>
      <c r="H1342" s="11">
        <v>1.02</v>
      </c>
      <c r="I1342" s="12" cm="1">
        <f t="array" ref="I1342">INDEX(Debt[],MATCH(Debt[[#This Row],[Base Year]]&amp;Debt[[#This Row],[DistrictNumber]],Debt[[Fiscal Year]:[Fiscal Year]]&amp;Debt[[DistrictNumber]:[DistrictNumber]],0),9)*$H1342</f>
        <v>1279778.7186239616</v>
      </c>
      <c r="J1342" s="15">
        <f>IF(Debt[[#This Row],[Unadjusted Maximum Revenue]]/(Debt[[#This Row],[Proposed Taxable Valuation]]/1000)&gt;Debt[[#This Row],[Max Debt RATE]],Debt[[#This Row],[Max Debt RATE]],Debt[[#This Row],[Unadjusted Maximum Revenue]]/(Debt[[#This Row],[Proposed Taxable Valuation]]/1000))</f>
        <v>1.9373106672453613</v>
      </c>
      <c r="K1342" s="26">
        <f>ROUND(Debt[[#This Row],[Proposed Taxable Valuation]]/1000*Debt[[#This Row],[Adjusted Rate]],0)</f>
        <v>1279779</v>
      </c>
      <c r="L1342" s="19">
        <f t="shared" si="114"/>
        <v>-930798.44366950239</v>
      </c>
      <c r="M1342" s="17">
        <f t="shared" si="117"/>
        <v>-1.4090293327546388</v>
      </c>
      <c r="N1342" s="2">
        <v>456062477.11645454</v>
      </c>
      <c r="O1342">
        <f>INDEX($R$3:$T$335,MATCH(Debt[[#This Row],[DistrictNumber]],$R$3:$R$335,0),3)</f>
        <v>3.3463400000000001</v>
      </c>
      <c r="P1342" s="9">
        <f t="shared" si="115"/>
        <v>1526140.1096738765</v>
      </c>
    </row>
    <row r="1343" spans="1:16" x14ac:dyDescent="0.35">
      <c r="A1343" s="13">
        <v>2030</v>
      </c>
      <c r="B1343" s="13">
        <f t="shared" si="113"/>
        <v>2029</v>
      </c>
      <c r="C1343" t="s">
        <v>72</v>
      </c>
      <c r="D1343" t="s">
        <v>73</v>
      </c>
      <c r="E1343" s="5">
        <v>2086620585.2438872</v>
      </c>
      <c r="F1343" s="13">
        <f>INDEX($R$3:$T$335,MATCH(Debt[[#This Row],[DistrictNumber]],$R$3:$R$335,0),3)</f>
        <v>0</v>
      </c>
      <c r="G1343" s="9">
        <f t="shared" si="116"/>
        <v>0</v>
      </c>
      <c r="H1343" s="11">
        <v>1.02</v>
      </c>
      <c r="I1343" s="12" cm="1">
        <f t="array" ref="I1343">INDEX(Debt[],MATCH(Debt[[#This Row],[Base Year]]&amp;Debt[[#This Row],[DistrictNumber]],Debt[[Fiscal Year]:[Fiscal Year]]&amp;Debt[[DistrictNumber]:[DistrictNumber]],0),9)*$H1343</f>
        <v>0</v>
      </c>
      <c r="J1343" s="15">
        <f>IF(Debt[[#This Row],[Unadjusted Maximum Revenue]]/(Debt[[#This Row],[Proposed Taxable Valuation]]/1000)&gt;Debt[[#This Row],[Max Debt RATE]],Debt[[#This Row],[Max Debt RATE]],Debt[[#This Row],[Unadjusted Maximum Revenue]]/(Debt[[#This Row],[Proposed Taxable Valuation]]/1000))</f>
        <v>0</v>
      </c>
      <c r="K1343" s="26">
        <f>ROUND(Debt[[#This Row],[Proposed Taxable Valuation]]/1000*Debt[[#This Row],[Adjusted Rate]],0)</f>
        <v>0</v>
      </c>
      <c r="L1343" s="19">
        <f t="shared" si="114"/>
        <v>0</v>
      </c>
      <c r="M1343" s="17">
        <f t="shared" si="117"/>
        <v>0</v>
      </c>
      <c r="N1343" s="2">
        <v>1413139320.5447707</v>
      </c>
      <c r="O1343">
        <f>INDEX($R$3:$T$335,MATCH(Debt[[#This Row],[DistrictNumber]],$R$3:$R$335,0),3)</f>
        <v>0</v>
      </c>
      <c r="P1343" s="9">
        <f t="shared" si="115"/>
        <v>0</v>
      </c>
    </row>
    <row r="1344" spans="1:16" x14ac:dyDescent="0.35">
      <c r="A1344" s="13">
        <v>2030</v>
      </c>
      <c r="B1344" s="13">
        <f t="shared" si="113"/>
        <v>2029</v>
      </c>
      <c r="C1344" t="s">
        <v>74</v>
      </c>
      <c r="D1344" t="s">
        <v>75</v>
      </c>
      <c r="E1344" s="5">
        <v>260269435.15850279</v>
      </c>
      <c r="F1344" s="13">
        <f>INDEX($R$3:$T$335,MATCH(Debt[[#This Row],[DistrictNumber]],$R$3:$R$335,0),3)</f>
        <v>0</v>
      </c>
      <c r="G1344" s="9">
        <f t="shared" si="116"/>
        <v>0</v>
      </c>
      <c r="H1344" s="11">
        <v>1.02</v>
      </c>
      <c r="I1344" s="12" cm="1">
        <f t="array" ref="I1344">INDEX(Debt[],MATCH(Debt[[#This Row],[Base Year]]&amp;Debt[[#This Row],[DistrictNumber]],Debt[[Fiscal Year]:[Fiscal Year]]&amp;Debt[[DistrictNumber]:[DistrictNumber]],0),9)*$H1344</f>
        <v>0</v>
      </c>
      <c r="J1344" s="15">
        <f>IF(Debt[[#This Row],[Unadjusted Maximum Revenue]]/(Debt[[#This Row],[Proposed Taxable Valuation]]/1000)&gt;Debt[[#This Row],[Max Debt RATE]],Debt[[#This Row],[Max Debt RATE]],Debt[[#This Row],[Unadjusted Maximum Revenue]]/(Debt[[#This Row],[Proposed Taxable Valuation]]/1000))</f>
        <v>0</v>
      </c>
      <c r="K1344" s="26">
        <f>ROUND(Debt[[#This Row],[Proposed Taxable Valuation]]/1000*Debt[[#This Row],[Adjusted Rate]],0)</f>
        <v>0</v>
      </c>
      <c r="L1344" s="19">
        <f t="shared" si="114"/>
        <v>0</v>
      </c>
      <c r="M1344" s="17">
        <f t="shared" si="117"/>
        <v>0</v>
      </c>
      <c r="N1344" s="2">
        <v>221654744.92596152</v>
      </c>
      <c r="O1344">
        <f>INDEX($R$3:$T$335,MATCH(Debt[[#This Row],[DistrictNumber]],$R$3:$R$335,0),3)</f>
        <v>0</v>
      </c>
      <c r="P1344" s="9">
        <f t="shared" si="115"/>
        <v>0</v>
      </c>
    </row>
    <row r="1345" spans="1:16" x14ac:dyDescent="0.35">
      <c r="A1345" s="13">
        <v>2030</v>
      </c>
      <c r="B1345" s="13">
        <f t="shared" si="113"/>
        <v>2029</v>
      </c>
      <c r="C1345" t="s">
        <v>76</v>
      </c>
      <c r="D1345" t="s">
        <v>77</v>
      </c>
      <c r="E1345" s="5">
        <v>326990824.97991616</v>
      </c>
      <c r="F1345" s="13">
        <f>INDEX($R$3:$T$335,MATCH(Debt[[#This Row],[DistrictNumber]],$R$3:$R$335,0),3)</f>
        <v>0</v>
      </c>
      <c r="G1345" s="9">
        <f t="shared" si="116"/>
        <v>0</v>
      </c>
      <c r="H1345" s="11">
        <v>1.02</v>
      </c>
      <c r="I1345" s="12" cm="1">
        <f t="array" ref="I1345">INDEX(Debt[],MATCH(Debt[[#This Row],[Base Year]]&amp;Debt[[#This Row],[DistrictNumber]],Debt[[Fiscal Year]:[Fiscal Year]]&amp;Debt[[DistrictNumber]:[DistrictNumber]],0),9)*$H1345</f>
        <v>0</v>
      </c>
      <c r="J1345" s="15">
        <f>IF(Debt[[#This Row],[Unadjusted Maximum Revenue]]/(Debt[[#This Row],[Proposed Taxable Valuation]]/1000)&gt;Debt[[#This Row],[Max Debt RATE]],Debt[[#This Row],[Max Debt RATE]],Debt[[#This Row],[Unadjusted Maximum Revenue]]/(Debt[[#This Row],[Proposed Taxable Valuation]]/1000))</f>
        <v>0</v>
      </c>
      <c r="K1345" s="26">
        <f>ROUND(Debt[[#This Row],[Proposed Taxable Valuation]]/1000*Debt[[#This Row],[Adjusted Rate]],0)</f>
        <v>0</v>
      </c>
      <c r="L1345" s="19">
        <f t="shared" si="114"/>
        <v>0</v>
      </c>
      <c r="M1345" s="17">
        <f t="shared" si="117"/>
        <v>0</v>
      </c>
      <c r="N1345" s="2">
        <v>247304509.09154218</v>
      </c>
      <c r="O1345">
        <f>INDEX($R$3:$T$335,MATCH(Debt[[#This Row],[DistrictNumber]],$R$3:$R$335,0),3)</f>
        <v>0</v>
      </c>
      <c r="P1345" s="9">
        <f t="shared" si="115"/>
        <v>0</v>
      </c>
    </row>
    <row r="1346" spans="1:16" x14ac:dyDescent="0.35">
      <c r="A1346" s="13">
        <v>2030</v>
      </c>
      <c r="B1346" s="13">
        <f t="shared" si="113"/>
        <v>2029</v>
      </c>
      <c r="C1346" t="s">
        <v>78</v>
      </c>
      <c r="D1346" t="s">
        <v>79</v>
      </c>
      <c r="E1346" s="5">
        <v>775364354.92993772</v>
      </c>
      <c r="F1346" s="13">
        <f>INDEX($R$3:$T$335,MATCH(Debt[[#This Row],[DistrictNumber]],$R$3:$R$335,0),3)</f>
        <v>0</v>
      </c>
      <c r="G1346" s="9">
        <f t="shared" si="116"/>
        <v>0</v>
      </c>
      <c r="H1346" s="11">
        <v>1.02</v>
      </c>
      <c r="I1346" s="12" cm="1">
        <f t="array" ref="I1346">INDEX(Debt[],MATCH(Debt[[#This Row],[Base Year]]&amp;Debt[[#This Row],[DistrictNumber]],Debt[[Fiscal Year]:[Fiscal Year]]&amp;Debt[[DistrictNumber]:[DistrictNumber]],0),9)*$H1346</f>
        <v>0</v>
      </c>
      <c r="J1346" s="15">
        <f>IF(Debt[[#This Row],[Unadjusted Maximum Revenue]]/(Debt[[#This Row],[Proposed Taxable Valuation]]/1000)&gt;Debt[[#This Row],[Max Debt RATE]],Debt[[#This Row],[Max Debt RATE]],Debt[[#This Row],[Unadjusted Maximum Revenue]]/(Debt[[#This Row],[Proposed Taxable Valuation]]/1000))</f>
        <v>0</v>
      </c>
      <c r="K1346" s="26">
        <f>ROUND(Debt[[#This Row],[Proposed Taxable Valuation]]/1000*Debt[[#This Row],[Adjusted Rate]],0)</f>
        <v>0</v>
      </c>
      <c r="L1346" s="19">
        <f t="shared" si="114"/>
        <v>0</v>
      </c>
      <c r="M1346" s="17">
        <f t="shared" si="117"/>
        <v>0</v>
      </c>
      <c r="N1346" s="2">
        <v>653588911.13175917</v>
      </c>
      <c r="O1346">
        <f>INDEX($R$3:$T$335,MATCH(Debt[[#This Row],[DistrictNumber]],$R$3:$R$335,0),3)</f>
        <v>0</v>
      </c>
      <c r="P1346" s="9">
        <f t="shared" si="115"/>
        <v>0</v>
      </c>
    </row>
    <row r="1347" spans="1:16" x14ac:dyDescent="0.35">
      <c r="A1347" s="13">
        <v>2030</v>
      </c>
      <c r="B1347" s="13">
        <f t="shared" si="113"/>
        <v>2029</v>
      </c>
      <c r="C1347" t="s">
        <v>80</v>
      </c>
      <c r="D1347" t="s">
        <v>81</v>
      </c>
      <c r="E1347" s="5">
        <v>622266135.25742686</v>
      </c>
      <c r="F1347" s="13">
        <f>INDEX($R$3:$T$335,MATCH(Debt[[#This Row],[DistrictNumber]],$R$3:$R$335,0),3)</f>
        <v>2.1451199999999999</v>
      </c>
      <c r="G1347" s="9">
        <f t="shared" si="116"/>
        <v>1334835.5320634115</v>
      </c>
      <c r="H1347" s="11">
        <v>1.02</v>
      </c>
      <c r="I1347" s="12" cm="1">
        <f t="array" ref="I1347">INDEX(Debt[],MATCH(Debt[[#This Row],[Base Year]]&amp;Debt[[#This Row],[DistrictNumber]],Debt[[Fiscal Year]:[Fiscal Year]]&amp;Debt[[DistrictNumber]:[DistrictNumber]],0),9)*$H1347</f>
        <v>946544.24652032985</v>
      </c>
      <c r="J1347" s="15">
        <f>IF(Debt[[#This Row],[Unadjusted Maximum Revenue]]/(Debt[[#This Row],[Proposed Taxable Valuation]]/1000)&gt;Debt[[#This Row],[Max Debt RATE]],Debt[[#This Row],[Max Debt RATE]],Debt[[#This Row],[Unadjusted Maximum Revenue]]/(Debt[[#This Row],[Proposed Taxable Valuation]]/1000))</f>
        <v>1.5211244721340196</v>
      </c>
      <c r="K1347" s="26">
        <f>ROUND(Debt[[#This Row],[Proposed Taxable Valuation]]/1000*Debt[[#This Row],[Adjusted Rate]],0)</f>
        <v>946544</v>
      </c>
      <c r="L1347" s="19">
        <f t="shared" si="114"/>
        <v>-388291.2855430817</v>
      </c>
      <c r="M1347" s="17">
        <f t="shared" si="117"/>
        <v>-0.62399552786598034</v>
      </c>
      <c r="N1347" s="2">
        <v>430994429.23374003</v>
      </c>
      <c r="O1347">
        <f>INDEX($R$3:$T$335,MATCH(Debt[[#This Row],[DistrictNumber]],$R$3:$R$335,0),3)</f>
        <v>2.1451199999999999</v>
      </c>
      <c r="P1347" s="9">
        <f t="shared" si="115"/>
        <v>924534.7700378804</v>
      </c>
    </row>
    <row r="1348" spans="1:16" x14ac:dyDescent="0.35">
      <c r="A1348" s="13">
        <v>2030</v>
      </c>
      <c r="B1348" s="13">
        <f t="shared" si="113"/>
        <v>2029</v>
      </c>
      <c r="C1348" t="s">
        <v>82</v>
      </c>
      <c r="D1348" t="s">
        <v>83</v>
      </c>
      <c r="E1348" s="5">
        <v>307154589.92124808</v>
      </c>
      <c r="F1348" s="13">
        <f>INDEX($R$3:$T$335,MATCH(Debt[[#This Row],[DistrictNumber]],$R$3:$R$335,0),3)</f>
        <v>1.72068</v>
      </c>
      <c r="G1348" s="9">
        <f t="shared" si="116"/>
        <v>528514.75978569314</v>
      </c>
      <c r="H1348" s="11">
        <v>1.02</v>
      </c>
      <c r="I1348" s="12" cm="1">
        <f t="array" ref="I1348">INDEX(Debt[],MATCH(Debt[[#This Row],[Base Year]]&amp;Debt[[#This Row],[DistrictNumber]],Debt[[Fiscal Year]:[Fiscal Year]]&amp;Debt[[DistrictNumber]:[DistrictNumber]],0),9)*$H1348</f>
        <v>383343.81104251521</v>
      </c>
      <c r="J1348" s="15">
        <f>IF(Debt[[#This Row],[Unadjusted Maximum Revenue]]/(Debt[[#This Row],[Proposed Taxable Valuation]]/1000)&gt;Debt[[#This Row],[Max Debt RATE]],Debt[[#This Row],[Max Debt RATE]],Debt[[#This Row],[Unadjusted Maximum Revenue]]/(Debt[[#This Row],[Proposed Taxable Valuation]]/1000))</f>
        <v>1.2480484538446956</v>
      </c>
      <c r="K1348" s="26">
        <f>ROUND(Debt[[#This Row],[Proposed Taxable Valuation]]/1000*Debt[[#This Row],[Adjusted Rate]],0)</f>
        <v>383344</v>
      </c>
      <c r="L1348" s="19">
        <f t="shared" si="114"/>
        <v>-145170.94874317793</v>
      </c>
      <c r="M1348" s="17">
        <f t="shared" si="117"/>
        <v>-0.47263154615530434</v>
      </c>
      <c r="N1348" s="2">
        <v>224229034.73453197</v>
      </c>
      <c r="O1348">
        <f>INDEX($R$3:$T$335,MATCH(Debt[[#This Row],[DistrictNumber]],$R$3:$R$335,0),3)</f>
        <v>1.72068</v>
      </c>
      <c r="P1348" s="9">
        <f t="shared" si="115"/>
        <v>385826.41548701446</v>
      </c>
    </row>
    <row r="1349" spans="1:16" x14ac:dyDescent="0.35">
      <c r="A1349" s="13">
        <v>2030</v>
      </c>
      <c r="B1349" s="13">
        <f t="shared" ref="B1349:B1412" si="119">A1349-1</f>
        <v>2029</v>
      </c>
      <c r="C1349" t="s">
        <v>84</v>
      </c>
      <c r="D1349" t="s">
        <v>85</v>
      </c>
      <c r="E1349" s="5">
        <v>1084875309.2812028</v>
      </c>
      <c r="F1349" s="13">
        <f>INDEX($R$3:$T$335,MATCH(Debt[[#This Row],[DistrictNumber]],$R$3:$R$335,0),3)</f>
        <v>4.04664</v>
      </c>
      <c r="G1349" s="9">
        <f t="shared" si="116"/>
        <v>4390099.8215496866</v>
      </c>
      <c r="H1349" s="11">
        <v>1.02</v>
      </c>
      <c r="I1349" s="12" cm="1">
        <f t="array" ref="I1349">INDEX(Debt[],MATCH(Debt[[#This Row],[Base Year]]&amp;Debt[[#This Row],[DistrictNumber]],Debt[[Fiscal Year]:[Fiscal Year]]&amp;Debt[[DistrictNumber]:[DistrictNumber]],0),9)*$H1349</f>
        <v>2234705.750536182</v>
      </c>
      <c r="J1349" s="15">
        <f>IF(Debt[[#This Row],[Unadjusted Maximum Revenue]]/(Debt[[#This Row],[Proposed Taxable Valuation]]/1000)&gt;Debt[[#This Row],[Max Debt RATE]],Debt[[#This Row],[Max Debt RATE]],Debt[[#This Row],[Unadjusted Maximum Revenue]]/(Debt[[#This Row],[Proposed Taxable Valuation]]/1000))</f>
        <v>2.0598733618675618</v>
      </c>
      <c r="K1349" s="26">
        <f>ROUND(Debt[[#This Row],[Proposed Taxable Valuation]]/1000*Debt[[#This Row],[Adjusted Rate]],0)</f>
        <v>2234706</v>
      </c>
      <c r="L1349" s="19">
        <f t="shared" ref="L1349:L1412" si="120">I1349-G1349</f>
        <v>-2155394.0710135046</v>
      </c>
      <c r="M1349" s="17">
        <f t="shared" si="117"/>
        <v>-1.9867666381324383</v>
      </c>
      <c r="N1349" s="2">
        <v>664809288.19175327</v>
      </c>
      <c r="O1349">
        <f>INDEX($R$3:$T$335,MATCH(Debt[[#This Row],[DistrictNumber]],$R$3:$R$335,0),3)</f>
        <v>4.04664</v>
      </c>
      <c r="P1349" s="9">
        <f t="shared" ref="P1349:P1412" si="121">N1349/1000*O1349</f>
        <v>2690243.8579682768</v>
      </c>
    </row>
    <row r="1350" spans="1:16" x14ac:dyDescent="0.35">
      <c r="A1350" s="13">
        <v>2030</v>
      </c>
      <c r="B1350" s="13">
        <f t="shared" si="119"/>
        <v>2029</v>
      </c>
      <c r="C1350" t="s">
        <v>86</v>
      </c>
      <c r="D1350" t="s">
        <v>87</v>
      </c>
      <c r="E1350" s="5">
        <v>1945235196.0272515</v>
      </c>
      <c r="F1350" s="13">
        <f>INDEX($R$3:$T$335,MATCH(Debt[[#This Row],[DistrictNumber]],$R$3:$R$335,0),3)</f>
        <v>0</v>
      </c>
      <c r="G1350" s="9">
        <f t="shared" si="116"/>
        <v>0</v>
      </c>
      <c r="H1350" s="11">
        <v>1.02</v>
      </c>
      <c r="I1350" s="12" cm="1">
        <f t="array" ref="I1350">INDEX(Debt[],MATCH(Debt[[#This Row],[Base Year]]&amp;Debt[[#This Row],[DistrictNumber]],Debt[[Fiscal Year]:[Fiscal Year]]&amp;Debt[[DistrictNumber]:[DistrictNumber]],0),9)*$H1350</f>
        <v>0</v>
      </c>
      <c r="J1350" s="15">
        <f>IF(Debt[[#This Row],[Unadjusted Maximum Revenue]]/(Debt[[#This Row],[Proposed Taxable Valuation]]/1000)&gt;Debt[[#This Row],[Max Debt RATE]],Debt[[#This Row],[Max Debt RATE]],Debt[[#This Row],[Unadjusted Maximum Revenue]]/(Debt[[#This Row],[Proposed Taxable Valuation]]/1000))</f>
        <v>0</v>
      </c>
      <c r="K1350" s="26">
        <f>ROUND(Debt[[#This Row],[Proposed Taxable Valuation]]/1000*Debt[[#This Row],[Adjusted Rate]],0)</f>
        <v>0</v>
      </c>
      <c r="L1350" s="19">
        <f t="shared" si="120"/>
        <v>0</v>
      </c>
      <c r="M1350" s="17">
        <f t="shared" si="117"/>
        <v>0</v>
      </c>
      <c r="N1350" s="2">
        <v>1376599975.8945351</v>
      </c>
      <c r="O1350">
        <f>INDEX($R$3:$T$335,MATCH(Debt[[#This Row],[DistrictNumber]],$R$3:$R$335,0),3)</f>
        <v>0</v>
      </c>
      <c r="P1350" s="9">
        <f t="shared" si="121"/>
        <v>0</v>
      </c>
    </row>
    <row r="1351" spans="1:16" x14ac:dyDescent="0.35">
      <c r="A1351" s="13">
        <v>2030</v>
      </c>
      <c r="B1351" s="13">
        <f t="shared" si="119"/>
        <v>2029</v>
      </c>
      <c r="C1351" t="s">
        <v>88</v>
      </c>
      <c r="D1351" t="s">
        <v>89</v>
      </c>
      <c r="E1351" s="5">
        <v>4759695401.5871601</v>
      </c>
      <c r="F1351" s="13">
        <f>INDEX($R$3:$T$335,MATCH(Debt[[#This Row],[DistrictNumber]],$R$3:$R$335,0),3)</f>
        <v>2.90028</v>
      </c>
      <c r="G1351" s="9">
        <f t="shared" si="116"/>
        <v>13804449.379315209</v>
      </c>
      <c r="H1351" s="11">
        <v>1.02</v>
      </c>
      <c r="I1351" s="12" cm="1">
        <f t="array" ref="I1351">INDEX(Debt[],MATCH(Debt[[#This Row],[Base Year]]&amp;Debt[[#This Row],[DistrictNumber]],Debt[[Fiscal Year]:[Fiscal Year]]&amp;Debt[[DistrictNumber]:[DistrictNumber]],0),9)*$H1351</f>
        <v>8330484.8890049746</v>
      </c>
      <c r="J1351" s="15">
        <f>IF(Debt[[#This Row],[Unadjusted Maximum Revenue]]/(Debt[[#This Row],[Proposed Taxable Valuation]]/1000)&gt;Debt[[#This Row],[Max Debt RATE]],Debt[[#This Row],[Max Debt RATE]],Debt[[#This Row],[Unadjusted Maximum Revenue]]/(Debt[[#This Row],[Proposed Taxable Valuation]]/1000))</f>
        <v>1.7502138658341675</v>
      </c>
      <c r="K1351" s="26">
        <f>ROUND(Debt[[#This Row],[Proposed Taxable Valuation]]/1000*Debt[[#This Row],[Adjusted Rate]],0)</f>
        <v>8330485</v>
      </c>
      <c r="L1351" s="19">
        <f t="shared" si="120"/>
        <v>-5473964.490310234</v>
      </c>
      <c r="M1351" s="17">
        <f t="shared" si="117"/>
        <v>-1.1500661341658325</v>
      </c>
      <c r="N1351" s="2">
        <v>2952680797.1008101</v>
      </c>
      <c r="O1351">
        <f>INDEX($R$3:$T$335,MATCH(Debt[[#This Row],[DistrictNumber]],$R$3:$R$335,0),3)</f>
        <v>2.90028</v>
      </c>
      <c r="P1351" s="9">
        <f t="shared" si="121"/>
        <v>8563601.0622155368</v>
      </c>
    </row>
    <row r="1352" spans="1:16" x14ac:dyDescent="0.35">
      <c r="A1352" s="13">
        <v>2030</v>
      </c>
      <c r="B1352" s="13">
        <f t="shared" si="119"/>
        <v>2029</v>
      </c>
      <c r="C1352" t="s">
        <v>90</v>
      </c>
      <c r="D1352" t="s">
        <v>91</v>
      </c>
      <c r="E1352" s="5">
        <v>13456052274.161732</v>
      </c>
      <c r="F1352" s="13">
        <f>INDEX($R$3:$T$335,MATCH(Debt[[#This Row],[DistrictNumber]],$R$3:$R$335,0),3)</f>
        <v>0</v>
      </c>
      <c r="G1352" s="9">
        <f t="shared" si="116"/>
        <v>0</v>
      </c>
      <c r="H1352" s="11">
        <v>1.02</v>
      </c>
      <c r="I1352" s="12" cm="1">
        <f t="array" ref="I1352">INDEX(Debt[],MATCH(Debt[[#This Row],[Base Year]]&amp;Debt[[#This Row],[DistrictNumber]],Debt[[Fiscal Year]:[Fiscal Year]]&amp;Debt[[DistrictNumber]:[DistrictNumber]],0),9)*$H1352</f>
        <v>0</v>
      </c>
      <c r="J1352" s="15">
        <f>IF(Debt[[#This Row],[Unadjusted Maximum Revenue]]/(Debt[[#This Row],[Proposed Taxable Valuation]]/1000)&gt;Debt[[#This Row],[Max Debt RATE]],Debt[[#This Row],[Max Debt RATE]],Debt[[#This Row],[Unadjusted Maximum Revenue]]/(Debt[[#This Row],[Proposed Taxable Valuation]]/1000))</f>
        <v>0</v>
      </c>
      <c r="K1352" s="26">
        <f>ROUND(Debt[[#This Row],[Proposed Taxable Valuation]]/1000*Debt[[#This Row],[Adjusted Rate]],0)</f>
        <v>0</v>
      </c>
      <c r="L1352" s="19">
        <f t="shared" si="120"/>
        <v>0</v>
      </c>
      <c r="M1352" s="17">
        <f t="shared" si="117"/>
        <v>0</v>
      </c>
      <c r="N1352" s="2">
        <v>8410059804.3353958</v>
      </c>
      <c r="O1352">
        <f>INDEX($R$3:$T$335,MATCH(Debt[[#This Row],[DistrictNumber]],$R$3:$R$335,0),3)</f>
        <v>0</v>
      </c>
      <c r="P1352" s="9">
        <f t="shared" si="121"/>
        <v>0</v>
      </c>
    </row>
    <row r="1353" spans="1:16" x14ac:dyDescent="0.35">
      <c r="A1353" s="13">
        <v>2030</v>
      </c>
      <c r="B1353" s="13">
        <f t="shared" si="119"/>
        <v>2029</v>
      </c>
      <c r="C1353" t="s">
        <v>92</v>
      </c>
      <c r="D1353" t="s">
        <v>93</v>
      </c>
      <c r="E1353" s="5">
        <v>758124630.92653847</v>
      </c>
      <c r="F1353" s="13">
        <f>INDEX($R$3:$T$335,MATCH(Debt[[#This Row],[DistrictNumber]],$R$3:$R$335,0),3)</f>
        <v>4.0494399999999997</v>
      </c>
      <c r="G1353" s="9">
        <f t="shared" si="116"/>
        <v>3069980.2054591617</v>
      </c>
      <c r="H1353" s="11">
        <v>1.02</v>
      </c>
      <c r="I1353" s="12" cm="1">
        <f t="array" ref="I1353">INDEX(Debt[],MATCH(Debt[[#This Row],[Base Year]]&amp;Debt[[#This Row],[DistrictNumber]],Debt[[Fiscal Year]:[Fiscal Year]]&amp;Debt[[DistrictNumber]:[DistrictNumber]],0),9)*$H1353</f>
        <v>1806334.7826387859</v>
      </c>
      <c r="J1353" s="15">
        <f>IF(Debt[[#This Row],[Unadjusted Maximum Revenue]]/(Debt[[#This Row],[Proposed Taxable Valuation]]/1000)&gt;Debt[[#This Row],[Max Debt RATE]],Debt[[#This Row],[Max Debt RATE]],Debt[[#This Row],[Unadjusted Maximum Revenue]]/(Debt[[#This Row],[Proposed Taxable Valuation]]/1000))</f>
        <v>2.3826356629927488</v>
      </c>
      <c r="K1353" s="26">
        <f>ROUND(Debt[[#This Row],[Proposed Taxable Valuation]]/1000*Debt[[#This Row],[Adjusted Rate]],0)</f>
        <v>1806335</v>
      </c>
      <c r="L1353" s="19">
        <f t="shared" si="120"/>
        <v>-1263645.4228203758</v>
      </c>
      <c r="M1353" s="17">
        <f t="shared" si="117"/>
        <v>-1.6668043370072509</v>
      </c>
      <c r="N1353" s="2">
        <v>475972116.80319679</v>
      </c>
      <c r="O1353">
        <f>INDEX($R$3:$T$335,MATCH(Debt[[#This Row],[DistrictNumber]],$R$3:$R$335,0),3)</f>
        <v>4.0494399999999997</v>
      </c>
      <c r="P1353" s="9">
        <f t="shared" si="121"/>
        <v>1927420.528667537</v>
      </c>
    </row>
    <row r="1354" spans="1:16" x14ac:dyDescent="0.35">
      <c r="A1354" s="13">
        <v>2030</v>
      </c>
      <c r="B1354" s="13">
        <f t="shared" si="119"/>
        <v>2029</v>
      </c>
      <c r="C1354" t="s">
        <v>94</v>
      </c>
      <c r="D1354" t="s">
        <v>95</v>
      </c>
      <c r="E1354" s="5">
        <v>615276194.69006765</v>
      </c>
      <c r="F1354" s="13">
        <f>INDEX($R$3:$T$335,MATCH(Debt[[#This Row],[DistrictNumber]],$R$3:$R$335,0),3)</f>
        <v>2.4948999999999999</v>
      </c>
      <c r="G1354" s="9">
        <f t="shared" ref="G1354:G1417" si="122">E1354/1000*F1354</f>
        <v>1535052.5781322499</v>
      </c>
      <c r="H1354" s="11">
        <v>1.02</v>
      </c>
      <c r="I1354" s="12" cm="1">
        <f t="array" ref="I1354">INDEX(Debt[],MATCH(Debt[[#This Row],[Base Year]]&amp;Debt[[#This Row],[DistrictNumber]],Debt[[Fiscal Year]:[Fiscal Year]]&amp;Debt[[DistrictNumber]:[DistrictNumber]],0),9)*$H1354</f>
        <v>944139.12093717174</v>
      </c>
      <c r="J1354" s="15">
        <f>IF(Debt[[#This Row],[Unadjusted Maximum Revenue]]/(Debt[[#This Row],[Proposed Taxable Valuation]]/1000)&gt;Debt[[#This Row],[Max Debt RATE]],Debt[[#This Row],[Max Debt RATE]],Debt[[#This Row],[Unadjusted Maximum Revenue]]/(Debt[[#This Row],[Proposed Taxable Valuation]]/1000))</f>
        <v>1.5344964246711379</v>
      </c>
      <c r="K1354" s="26">
        <f>ROUND(Debt[[#This Row],[Proposed Taxable Valuation]]/1000*Debt[[#This Row],[Adjusted Rate]],0)</f>
        <v>944139</v>
      </c>
      <c r="L1354" s="19">
        <f t="shared" si="120"/>
        <v>-590913.45719507814</v>
      </c>
      <c r="M1354" s="17">
        <f t="shared" si="117"/>
        <v>-0.960403575328862</v>
      </c>
      <c r="N1354" s="2">
        <v>417169950.36354166</v>
      </c>
      <c r="O1354">
        <f>INDEX($R$3:$T$335,MATCH(Debt[[#This Row],[DistrictNumber]],$R$3:$R$335,0),3)</f>
        <v>2.4948999999999999</v>
      </c>
      <c r="P1354" s="9">
        <f t="shared" si="121"/>
        <v>1040797.3091620001</v>
      </c>
    </row>
    <row r="1355" spans="1:16" x14ac:dyDescent="0.35">
      <c r="A1355" s="13">
        <v>2030</v>
      </c>
      <c r="B1355" s="13">
        <f t="shared" si="119"/>
        <v>2029</v>
      </c>
      <c r="C1355" t="s">
        <v>96</v>
      </c>
      <c r="D1355" t="s">
        <v>97</v>
      </c>
      <c r="E1355" s="5">
        <v>343540228.04156482</v>
      </c>
      <c r="F1355" s="13">
        <f>INDEX($R$3:$T$335,MATCH(Debt[[#This Row],[DistrictNumber]],$R$3:$R$335,0),3)</f>
        <v>1.5493699999999999</v>
      </c>
      <c r="G1355" s="9">
        <f t="shared" si="122"/>
        <v>532270.92312075919</v>
      </c>
      <c r="H1355" s="11">
        <v>1.02</v>
      </c>
      <c r="I1355" s="12" cm="1">
        <f t="array" ref="I1355">INDEX(Debt[],MATCH(Debt[[#This Row],[Base Year]]&amp;Debt[[#This Row],[DistrictNumber]],Debt[[Fiscal Year]:[Fiscal Year]]&amp;Debt[[DistrictNumber]:[DistrictNumber]],0),9)*$H1355</f>
        <v>332891.72439212108</v>
      </c>
      <c r="J1355" s="15">
        <f>IF(Debt[[#This Row],[Unadjusted Maximum Revenue]]/(Debt[[#This Row],[Proposed Taxable Valuation]]/1000)&gt;Debt[[#This Row],[Max Debt RATE]],Debt[[#This Row],[Max Debt RATE]],Debt[[#This Row],[Unadjusted Maximum Revenue]]/(Debt[[#This Row],[Proposed Taxable Valuation]]/1000))</f>
        <v>0.96900361943010827</v>
      </c>
      <c r="K1355" s="26">
        <f>ROUND(Debt[[#This Row],[Proposed Taxable Valuation]]/1000*Debt[[#This Row],[Adjusted Rate]],0)</f>
        <v>332892</v>
      </c>
      <c r="L1355" s="19">
        <f t="shared" si="120"/>
        <v>-199379.19872863812</v>
      </c>
      <c r="M1355" s="17">
        <f t="shared" ref="M1355:M1418" si="123">J1355-F1355</f>
        <v>-0.58036638056989165</v>
      </c>
      <c r="N1355" s="2">
        <v>225196131.00960574</v>
      </c>
      <c r="O1355">
        <f>INDEX($R$3:$T$335,MATCH(Debt[[#This Row],[DistrictNumber]],$R$3:$R$335,0),3)</f>
        <v>1.5493699999999999</v>
      </c>
      <c r="P1355" s="9">
        <f t="shared" si="121"/>
        <v>348912.12950235285</v>
      </c>
    </row>
    <row r="1356" spans="1:16" x14ac:dyDescent="0.35">
      <c r="A1356" s="13">
        <v>2030</v>
      </c>
      <c r="B1356" s="13">
        <f t="shared" si="119"/>
        <v>2029</v>
      </c>
      <c r="C1356" t="s">
        <v>98</v>
      </c>
      <c r="D1356" t="s">
        <v>99</v>
      </c>
      <c r="E1356" s="5">
        <v>336932678.95974779</v>
      </c>
      <c r="F1356" s="13">
        <f>INDEX($R$3:$T$335,MATCH(Debt[[#This Row],[DistrictNumber]],$R$3:$R$335,0),3)</f>
        <v>1.8281000000000001</v>
      </c>
      <c r="G1356" s="9">
        <f t="shared" si="122"/>
        <v>615946.63040631497</v>
      </c>
      <c r="H1356" s="11">
        <v>1.02</v>
      </c>
      <c r="I1356" s="12" cm="1">
        <f t="array" ref="I1356">INDEX(Debt[],MATCH(Debt[[#This Row],[Base Year]]&amp;Debt[[#This Row],[DistrictNumber]],Debt[[Fiscal Year]:[Fiscal Year]]&amp;Debt[[DistrictNumber]:[DistrictNumber]],0),9)*$H1356</f>
        <v>444246.66217270546</v>
      </c>
      <c r="J1356" s="15">
        <f>IF(Debt[[#This Row],[Unadjusted Maximum Revenue]]/(Debt[[#This Row],[Proposed Taxable Valuation]]/1000)&gt;Debt[[#This Row],[Max Debt RATE]],Debt[[#This Row],[Max Debt RATE]],Debt[[#This Row],[Unadjusted Maximum Revenue]]/(Debt[[#This Row],[Proposed Taxable Valuation]]/1000))</f>
        <v>1.3185027452495284</v>
      </c>
      <c r="K1356" s="26">
        <f>ROUND(Debt[[#This Row],[Proposed Taxable Valuation]]/1000*Debt[[#This Row],[Adjusted Rate]],0)</f>
        <v>444247</v>
      </c>
      <c r="L1356" s="19">
        <f t="shared" si="120"/>
        <v>-171699.96823360951</v>
      </c>
      <c r="M1356" s="17">
        <f t="shared" si="123"/>
        <v>-0.50959725475047168</v>
      </c>
      <c r="N1356" s="2">
        <v>246843121.03289619</v>
      </c>
      <c r="O1356">
        <f>INDEX($R$3:$T$335,MATCH(Debt[[#This Row],[DistrictNumber]],$R$3:$R$335,0),3)</f>
        <v>1.8281000000000001</v>
      </c>
      <c r="P1356" s="9">
        <f t="shared" si="121"/>
        <v>451253.90956023755</v>
      </c>
    </row>
    <row r="1357" spans="1:16" x14ac:dyDescent="0.35">
      <c r="A1357" s="13">
        <v>2030</v>
      </c>
      <c r="B1357" s="13">
        <f t="shared" si="119"/>
        <v>2029</v>
      </c>
      <c r="C1357" t="s">
        <v>100</v>
      </c>
      <c r="D1357" t="s">
        <v>101</v>
      </c>
      <c r="E1357" s="5">
        <v>1309033416.9079261</v>
      </c>
      <c r="F1357" s="13">
        <f>INDEX($R$3:$T$335,MATCH(Debt[[#This Row],[DistrictNumber]],$R$3:$R$335,0),3)</f>
        <v>1.4495899999999999</v>
      </c>
      <c r="G1357" s="9">
        <f t="shared" si="122"/>
        <v>1897561.7508155606</v>
      </c>
      <c r="H1357" s="11">
        <v>1.02</v>
      </c>
      <c r="I1357" s="12" cm="1">
        <f t="array" ref="I1357">INDEX(Debt[],MATCH(Debt[[#This Row],[Base Year]]&amp;Debt[[#This Row],[DistrictNumber]],Debt[[Fiscal Year]:[Fiscal Year]]&amp;Debt[[DistrictNumber]:[DistrictNumber]],0),9)*$H1357</f>
        <v>1168524.8299669535</v>
      </c>
      <c r="J1357" s="15">
        <f>IF(Debt[[#This Row],[Unadjusted Maximum Revenue]]/(Debt[[#This Row],[Proposed Taxable Valuation]]/1000)&gt;Debt[[#This Row],[Max Debt RATE]],Debt[[#This Row],[Max Debt RATE]],Debt[[#This Row],[Unadjusted Maximum Revenue]]/(Debt[[#This Row],[Proposed Taxable Valuation]]/1000))</f>
        <v>0.89266233762552172</v>
      </c>
      <c r="K1357" s="26">
        <f>ROUND(Debt[[#This Row],[Proposed Taxable Valuation]]/1000*Debt[[#This Row],[Adjusted Rate]],0)</f>
        <v>1168525</v>
      </c>
      <c r="L1357" s="19">
        <f t="shared" si="120"/>
        <v>-729036.92084860709</v>
      </c>
      <c r="M1357" s="17">
        <f t="shared" si="123"/>
        <v>-0.55692766237447822</v>
      </c>
      <c r="N1357" s="2">
        <v>871873828.11537004</v>
      </c>
      <c r="O1357">
        <f>INDEX($R$3:$T$335,MATCH(Debt[[#This Row],[DistrictNumber]],$R$3:$R$335,0),3)</f>
        <v>1.4495899999999999</v>
      </c>
      <c r="P1357" s="9">
        <f t="shared" si="121"/>
        <v>1263859.5824977593</v>
      </c>
    </row>
    <row r="1358" spans="1:16" x14ac:dyDescent="0.35">
      <c r="A1358" s="13">
        <v>2030</v>
      </c>
      <c r="B1358" s="13">
        <f t="shared" si="119"/>
        <v>2029</v>
      </c>
      <c r="C1358" t="s">
        <v>102</v>
      </c>
      <c r="D1358" t="s">
        <v>103</v>
      </c>
      <c r="E1358" s="5">
        <v>273681674.33001775</v>
      </c>
      <c r="F1358" s="13">
        <f>INDEX($R$3:$T$335,MATCH(Debt[[#This Row],[DistrictNumber]],$R$3:$R$335,0),3)</f>
        <v>0</v>
      </c>
      <c r="G1358" s="9">
        <f t="shared" si="122"/>
        <v>0</v>
      </c>
      <c r="H1358" s="11">
        <v>1.02</v>
      </c>
      <c r="I1358" s="12" cm="1">
        <f t="array" ref="I1358">INDEX(Debt[],MATCH(Debt[[#This Row],[Base Year]]&amp;Debt[[#This Row],[DistrictNumber]],Debt[[Fiscal Year]:[Fiscal Year]]&amp;Debt[[DistrictNumber]:[DistrictNumber]],0),9)*$H1358</f>
        <v>0</v>
      </c>
      <c r="J1358" s="15">
        <f>IF(Debt[[#This Row],[Unadjusted Maximum Revenue]]/(Debt[[#This Row],[Proposed Taxable Valuation]]/1000)&gt;Debt[[#This Row],[Max Debt RATE]],Debt[[#This Row],[Max Debt RATE]],Debt[[#This Row],[Unadjusted Maximum Revenue]]/(Debt[[#This Row],[Proposed Taxable Valuation]]/1000))</f>
        <v>0</v>
      </c>
      <c r="K1358" s="26">
        <f>ROUND(Debt[[#This Row],[Proposed Taxable Valuation]]/1000*Debt[[#This Row],[Adjusted Rate]],0)</f>
        <v>0</v>
      </c>
      <c r="L1358" s="19">
        <f t="shared" si="120"/>
        <v>0</v>
      </c>
      <c r="M1358" s="17">
        <f t="shared" si="123"/>
        <v>0</v>
      </c>
      <c r="N1358" s="2">
        <v>201824686.66329125</v>
      </c>
      <c r="O1358">
        <f>INDEX($R$3:$T$335,MATCH(Debt[[#This Row],[DistrictNumber]],$R$3:$R$335,0),3)</f>
        <v>0</v>
      </c>
      <c r="P1358" s="9">
        <f t="shared" si="121"/>
        <v>0</v>
      </c>
    </row>
    <row r="1359" spans="1:16" x14ac:dyDescent="0.35">
      <c r="A1359" s="13">
        <v>2030</v>
      </c>
      <c r="B1359" s="13">
        <f t="shared" si="119"/>
        <v>2029</v>
      </c>
      <c r="C1359" t="s">
        <v>104</v>
      </c>
      <c r="D1359" t="s">
        <v>105</v>
      </c>
      <c r="E1359" s="5">
        <v>618922576.84392464</v>
      </c>
      <c r="F1359" s="13">
        <f>INDEX($R$3:$T$335,MATCH(Debt[[#This Row],[DistrictNumber]],$R$3:$R$335,0),3)</f>
        <v>2.1015600000000001</v>
      </c>
      <c r="G1359" s="9">
        <f t="shared" si="122"/>
        <v>1300702.9305921183</v>
      </c>
      <c r="H1359" s="11">
        <v>1.02</v>
      </c>
      <c r="I1359" s="12" cm="1">
        <f t="array" ref="I1359">INDEX(Debt[],MATCH(Debt[[#This Row],[Base Year]]&amp;Debt[[#This Row],[DistrictNumber]],Debt[[Fiscal Year]:[Fiscal Year]]&amp;Debt[[DistrictNumber]:[DistrictNumber]],0),9)*$H1359</f>
        <v>978160.11122231279</v>
      </c>
      <c r="J1359" s="15">
        <f>IF(Debt[[#This Row],[Unadjusted Maximum Revenue]]/(Debt[[#This Row],[Proposed Taxable Valuation]]/1000)&gt;Debt[[#This Row],[Max Debt RATE]],Debt[[#This Row],[Max Debt RATE]],Debt[[#This Row],[Unadjusted Maximum Revenue]]/(Debt[[#This Row],[Proposed Taxable Valuation]]/1000))</f>
        <v>1.5804240268795011</v>
      </c>
      <c r="K1359" s="26">
        <f>ROUND(Debt[[#This Row],[Proposed Taxable Valuation]]/1000*Debt[[#This Row],[Adjusted Rate]],0)</f>
        <v>978160</v>
      </c>
      <c r="L1359" s="19">
        <f t="shared" si="120"/>
        <v>-322542.81936980551</v>
      </c>
      <c r="M1359" s="17">
        <f t="shared" si="123"/>
        <v>-0.52113597312049897</v>
      </c>
      <c r="N1359" s="2">
        <v>476425328.70082176</v>
      </c>
      <c r="O1359">
        <f>INDEX($R$3:$T$335,MATCH(Debt[[#This Row],[DistrictNumber]],$R$3:$R$335,0),3)</f>
        <v>2.1015600000000001</v>
      </c>
      <c r="P1359" s="9">
        <f t="shared" si="121"/>
        <v>1001236.4137844989</v>
      </c>
    </row>
    <row r="1360" spans="1:16" x14ac:dyDescent="0.35">
      <c r="A1360" s="13">
        <v>2030</v>
      </c>
      <c r="B1360" s="13">
        <f t="shared" si="119"/>
        <v>2029</v>
      </c>
      <c r="C1360" t="s">
        <v>106</v>
      </c>
      <c r="D1360" t="s">
        <v>107</v>
      </c>
      <c r="E1360" s="5">
        <v>659613824.18385983</v>
      </c>
      <c r="F1360" s="13">
        <f>INDEX($R$3:$T$335,MATCH(Debt[[#This Row],[DistrictNumber]],$R$3:$R$335,0),3)</f>
        <v>0</v>
      </c>
      <c r="G1360" s="9">
        <f t="shared" si="122"/>
        <v>0</v>
      </c>
      <c r="H1360" s="11">
        <v>1.02</v>
      </c>
      <c r="I1360" s="12" cm="1">
        <f t="array" ref="I1360">INDEX(Debt[],MATCH(Debt[[#This Row],[Base Year]]&amp;Debt[[#This Row],[DistrictNumber]],Debt[[Fiscal Year]:[Fiscal Year]]&amp;Debt[[DistrictNumber]:[DistrictNumber]],0),9)*$H1360</f>
        <v>0</v>
      </c>
      <c r="J1360" s="15">
        <f>IF(Debt[[#This Row],[Unadjusted Maximum Revenue]]/(Debt[[#This Row],[Proposed Taxable Valuation]]/1000)&gt;Debt[[#This Row],[Max Debt RATE]],Debt[[#This Row],[Max Debt RATE]],Debt[[#This Row],[Unadjusted Maximum Revenue]]/(Debt[[#This Row],[Proposed Taxable Valuation]]/1000))</f>
        <v>0</v>
      </c>
      <c r="K1360" s="26">
        <f>ROUND(Debt[[#This Row],[Proposed Taxable Valuation]]/1000*Debt[[#This Row],[Adjusted Rate]],0)</f>
        <v>0</v>
      </c>
      <c r="L1360" s="19">
        <f t="shared" si="120"/>
        <v>0</v>
      </c>
      <c r="M1360" s="17">
        <f t="shared" si="123"/>
        <v>0</v>
      </c>
      <c r="N1360" s="2">
        <v>471965826.8249023</v>
      </c>
      <c r="O1360">
        <f>INDEX($R$3:$T$335,MATCH(Debt[[#This Row],[DistrictNumber]],$R$3:$R$335,0),3)</f>
        <v>0</v>
      </c>
      <c r="P1360" s="9">
        <f t="shared" si="121"/>
        <v>0</v>
      </c>
    </row>
    <row r="1361" spans="1:16" x14ac:dyDescent="0.35">
      <c r="A1361" s="13">
        <v>2030</v>
      </c>
      <c r="B1361" s="13">
        <f t="shared" si="119"/>
        <v>2029</v>
      </c>
      <c r="C1361" t="s">
        <v>108</v>
      </c>
      <c r="D1361" t="s">
        <v>109</v>
      </c>
      <c r="E1361" s="5">
        <v>688673957.82053757</v>
      </c>
      <c r="F1361" s="13">
        <f>INDEX($R$3:$T$335,MATCH(Debt[[#This Row],[DistrictNumber]],$R$3:$R$335,0),3)</f>
        <v>0</v>
      </c>
      <c r="G1361" s="9">
        <f t="shared" si="122"/>
        <v>0</v>
      </c>
      <c r="H1361" s="11">
        <v>1.02</v>
      </c>
      <c r="I1361" s="12" cm="1">
        <f t="array" ref="I1361">INDEX(Debt[],MATCH(Debt[[#This Row],[Base Year]]&amp;Debt[[#This Row],[DistrictNumber]],Debt[[Fiscal Year]:[Fiscal Year]]&amp;Debt[[DistrictNumber]:[DistrictNumber]],0),9)*$H1361</f>
        <v>0</v>
      </c>
      <c r="J1361" s="15">
        <f>IF(Debt[[#This Row],[Unadjusted Maximum Revenue]]/(Debt[[#This Row],[Proposed Taxable Valuation]]/1000)&gt;Debt[[#This Row],[Max Debt RATE]],Debt[[#This Row],[Max Debt RATE]],Debt[[#This Row],[Unadjusted Maximum Revenue]]/(Debt[[#This Row],[Proposed Taxable Valuation]]/1000))</f>
        <v>0</v>
      </c>
      <c r="K1361" s="26">
        <f>ROUND(Debt[[#This Row],[Proposed Taxable Valuation]]/1000*Debt[[#This Row],[Adjusted Rate]],0)</f>
        <v>0</v>
      </c>
      <c r="L1361" s="19">
        <f t="shared" si="120"/>
        <v>0</v>
      </c>
      <c r="M1361" s="17">
        <f t="shared" si="123"/>
        <v>0</v>
      </c>
      <c r="N1361" s="2">
        <v>517767507.72455329</v>
      </c>
      <c r="O1361">
        <f>INDEX($R$3:$T$335,MATCH(Debt[[#This Row],[DistrictNumber]],$R$3:$R$335,0),3)</f>
        <v>0</v>
      </c>
      <c r="P1361" s="9">
        <f t="shared" si="121"/>
        <v>0</v>
      </c>
    </row>
    <row r="1362" spans="1:16" x14ac:dyDescent="0.35">
      <c r="A1362" s="13">
        <v>2030</v>
      </c>
      <c r="B1362" s="13">
        <f t="shared" si="119"/>
        <v>2029</v>
      </c>
      <c r="C1362" t="s">
        <v>110</v>
      </c>
      <c r="D1362" t="s">
        <v>111</v>
      </c>
      <c r="E1362" s="5">
        <v>717766333.31151676</v>
      </c>
      <c r="F1362" s="13">
        <f>INDEX($R$3:$T$335,MATCH(Debt[[#This Row],[DistrictNumber]],$R$3:$R$335,0),3)</f>
        <v>0</v>
      </c>
      <c r="G1362" s="9">
        <f t="shared" si="122"/>
        <v>0</v>
      </c>
      <c r="H1362" s="11">
        <v>1.02</v>
      </c>
      <c r="I1362" s="12" cm="1">
        <f t="array" ref="I1362">INDEX(Debt[],MATCH(Debt[[#This Row],[Base Year]]&amp;Debt[[#This Row],[DistrictNumber]],Debt[[Fiscal Year]:[Fiscal Year]]&amp;Debt[[DistrictNumber]:[DistrictNumber]],0),9)*$H1362</f>
        <v>0</v>
      </c>
      <c r="J1362" s="15">
        <f>IF(Debt[[#This Row],[Unadjusted Maximum Revenue]]/(Debt[[#This Row],[Proposed Taxable Valuation]]/1000)&gt;Debt[[#This Row],[Max Debt RATE]],Debt[[#This Row],[Max Debt RATE]],Debt[[#This Row],[Unadjusted Maximum Revenue]]/(Debt[[#This Row],[Proposed Taxable Valuation]]/1000))</f>
        <v>0</v>
      </c>
      <c r="K1362" s="26">
        <f>ROUND(Debt[[#This Row],[Proposed Taxable Valuation]]/1000*Debt[[#This Row],[Adjusted Rate]],0)</f>
        <v>0</v>
      </c>
      <c r="L1362" s="19">
        <f t="shared" si="120"/>
        <v>0</v>
      </c>
      <c r="M1362" s="17">
        <f t="shared" si="123"/>
        <v>0</v>
      </c>
      <c r="N1362" s="2">
        <v>501547610.9562816</v>
      </c>
      <c r="O1362">
        <f>INDEX($R$3:$T$335,MATCH(Debt[[#This Row],[DistrictNumber]],$R$3:$R$335,0),3)</f>
        <v>0</v>
      </c>
      <c r="P1362" s="9">
        <f t="shared" si="121"/>
        <v>0</v>
      </c>
    </row>
    <row r="1363" spans="1:16" x14ac:dyDescent="0.35">
      <c r="A1363" s="13">
        <v>2030</v>
      </c>
      <c r="B1363" s="13">
        <f t="shared" si="119"/>
        <v>2029</v>
      </c>
      <c r="C1363" t="s">
        <v>112</v>
      </c>
      <c r="D1363" t="s">
        <v>113</v>
      </c>
      <c r="E1363" s="5">
        <v>1117465954.472657</v>
      </c>
      <c r="F1363" s="13">
        <f>INDEX($R$3:$T$335,MATCH(Debt[[#This Row],[DistrictNumber]],$R$3:$R$335,0),3)</f>
        <v>0</v>
      </c>
      <c r="G1363" s="9">
        <f t="shared" si="122"/>
        <v>0</v>
      </c>
      <c r="H1363" s="11">
        <v>1.02</v>
      </c>
      <c r="I1363" s="12" cm="1">
        <f t="array" ref="I1363">INDEX(Debt[],MATCH(Debt[[#This Row],[Base Year]]&amp;Debt[[#This Row],[DistrictNumber]],Debt[[Fiscal Year]:[Fiscal Year]]&amp;Debt[[DistrictNumber]:[DistrictNumber]],0),9)*$H1363</f>
        <v>0</v>
      </c>
      <c r="J1363" s="15">
        <f>IF(Debt[[#This Row],[Unadjusted Maximum Revenue]]/(Debt[[#This Row],[Proposed Taxable Valuation]]/1000)&gt;Debt[[#This Row],[Max Debt RATE]],Debt[[#This Row],[Max Debt RATE]],Debt[[#This Row],[Unadjusted Maximum Revenue]]/(Debt[[#This Row],[Proposed Taxable Valuation]]/1000))</f>
        <v>0</v>
      </c>
      <c r="K1363" s="26">
        <f>ROUND(Debt[[#This Row],[Proposed Taxable Valuation]]/1000*Debt[[#This Row],[Adjusted Rate]],0)</f>
        <v>0</v>
      </c>
      <c r="L1363" s="19">
        <f t="shared" si="120"/>
        <v>0</v>
      </c>
      <c r="M1363" s="17">
        <f t="shared" si="123"/>
        <v>0</v>
      </c>
      <c r="N1363" s="2">
        <v>815509938.99504888</v>
      </c>
      <c r="O1363">
        <f>INDEX($R$3:$T$335,MATCH(Debt[[#This Row],[DistrictNumber]],$R$3:$R$335,0),3)</f>
        <v>0</v>
      </c>
      <c r="P1363" s="9">
        <f t="shared" si="121"/>
        <v>0</v>
      </c>
    </row>
    <row r="1364" spans="1:16" x14ac:dyDescent="0.35">
      <c r="A1364" s="13">
        <v>2030</v>
      </c>
      <c r="B1364" s="13">
        <f t="shared" si="119"/>
        <v>2029</v>
      </c>
      <c r="C1364" t="s">
        <v>114</v>
      </c>
      <c r="D1364" t="s">
        <v>115</v>
      </c>
      <c r="E1364" s="5">
        <v>281651883.68680972</v>
      </c>
      <c r="F1364" s="13">
        <f>INDEX($R$3:$T$335,MATCH(Debt[[#This Row],[DistrictNumber]],$R$3:$R$335,0),3)</f>
        <v>0</v>
      </c>
      <c r="G1364" s="9">
        <f t="shared" si="122"/>
        <v>0</v>
      </c>
      <c r="H1364" s="11">
        <v>1.02</v>
      </c>
      <c r="I1364" s="12" cm="1">
        <f t="array" ref="I1364">INDEX(Debt[],MATCH(Debt[[#This Row],[Base Year]]&amp;Debt[[#This Row],[DistrictNumber]],Debt[[Fiscal Year]:[Fiscal Year]]&amp;Debt[[DistrictNumber]:[DistrictNumber]],0),9)*$H1364</f>
        <v>0</v>
      </c>
      <c r="J1364" s="15">
        <f>IF(Debt[[#This Row],[Unadjusted Maximum Revenue]]/(Debt[[#This Row],[Proposed Taxable Valuation]]/1000)&gt;Debt[[#This Row],[Max Debt RATE]],Debt[[#This Row],[Max Debt RATE]],Debt[[#This Row],[Unadjusted Maximum Revenue]]/(Debt[[#This Row],[Proposed Taxable Valuation]]/1000))</f>
        <v>0</v>
      </c>
      <c r="K1364" s="26">
        <f>ROUND(Debt[[#This Row],[Proposed Taxable Valuation]]/1000*Debt[[#This Row],[Adjusted Rate]],0)</f>
        <v>0</v>
      </c>
      <c r="L1364" s="19">
        <f t="shared" si="120"/>
        <v>0</v>
      </c>
      <c r="M1364" s="17">
        <f t="shared" si="123"/>
        <v>0</v>
      </c>
      <c r="N1364" s="2">
        <v>237686806.55270576</v>
      </c>
      <c r="O1364">
        <f>INDEX($R$3:$T$335,MATCH(Debt[[#This Row],[DistrictNumber]],$R$3:$R$335,0),3)</f>
        <v>0</v>
      </c>
      <c r="P1364" s="9">
        <f t="shared" si="121"/>
        <v>0</v>
      </c>
    </row>
    <row r="1365" spans="1:16" x14ac:dyDescent="0.35">
      <c r="A1365" s="13">
        <v>2030</v>
      </c>
      <c r="B1365" s="13">
        <f t="shared" si="119"/>
        <v>2029</v>
      </c>
      <c r="C1365" t="s">
        <v>116</v>
      </c>
      <c r="D1365" t="s">
        <v>117</v>
      </c>
      <c r="E1365" s="5">
        <v>631935789.03019333</v>
      </c>
      <c r="F1365" s="13">
        <f>INDEX($R$3:$T$335,MATCH(Debt[[#This Row],[DistrictNumber]],$R$3:$R$335,0),3)</f>
        <v>1.08883</v>
      </c>
      <c r="G1365" s="9">
        <f t="shared" si="122"/>
        <v>688070.64516974543</v>
      </c>
      <c r="H1365" s="11">
        <v>1.02</v>
      </c>
      <c r="I1365" s="12" cm="1">
        <f t="array" ref="I1365">INDEX(Debt[],MATCH(Debt[[#This Row],[Base Year]]&amp;Debt[[#This Row],[DistrictNumber]],Debt[[Fiscal Year]:[Fiscal Year]]&amp;Debt[[DistrictNumber]:[DistrictNumber]],0),9)*$H1365</f>
        <v>455724.15218358918</v>
      </c>
      <c r="J1365" s="15">
        <f>IF(Debt[[#This Row],[Unadjusted Maximum Revenue]]/(Debt[[#This Row],[Proposed Taxable Valuation]]/1000)&gt;Debt[[#This Row],[Max Debt RATE]],Debt[[#This Row],[Max Debt RATE]],Debt[[#This Row],[Unadjusted Maximum Revenue]]/(Debt[[#This Row],[Proposed Taxable Valuation]]/1000))</f>
        <v>0.72115578844327022</v>
      </c>
      <c r="K1365" s="26">
        <f>ROUND(Debt[[#This Row],[Proposed Taxable Valuation]]/1000*Debt[[#This Row],[Adjusted Rate]],0)</f>
        <v>455724</v>
      </c>
      <c r="L1365" s="19">
        <f t="shared" si="120"/>
        <v>-232346.49298615626</v>
      </c>
      <c r="M1365" s="17">
        <f t="shared" si="123"/>
        <v>-0.36767421155672975</v>
      </c>
      <c r="N1365" s="2">
        <v>452489197.58577406</v>
      </c>
      <c r="O1365">
        <f>INDEX($R$3:$T$335,MATCH(Debt[[#This Row],[DistrictNumber]],$R$3:$R$335,0),3)</f>
        <v>1.08883</v>
      </c>
      <c r="P1365" s="9">
        <f t="shared" si="121"/>
        <v>492683.81300731836</v>
      </c>
    </row>
    <row r="1366" spans="1:16" x14ac:dyDescent="0.35">
      <c r="A1366" s="13">
        <v>2030</v>
      </c>
      <c r="B1366" s="13">
        <f t="shared" si="119"/>
        <v>2029</v>
      </c>
      <c r="C1366" t="s">
        <v>118</v>
      </c>
      <c r="D1366" t="s">
        <v>119</v>
      </c>
      <c r="E1366" s="5">
        <v>603656637.05812848</v>
      </c>
      <c r="F1366" s="13">
        <f>INDEX($R$3:$T$335,MATCH(Debt[[#This Row],[DistrictNumber]],$R$3:$R$335,0),3)</f>
        <v>0</v>
      </c>
      <c r="G1366" s="9">
        <f t="shared" si="122"/>
        <v>0</v>
      </c>
      <c r="H1366" s="11">
        <v>1.02</v>
      </c>
      <c r="I1366" s="12" cm="1">
        <f t="array" ref="I1366">INDEX(Debt[],MATCH(Debt[[#This Row],[Base Year]]&amp;Debt[[#This Row],[DistrictNumber]],Debt[[Fiscal Year]:[Fiscal Year]]&amp;Debt[[DistrictNumber]:[DistrictNumber]],0),9)*$H1366</f>
        <v>0</v>
      </c>
      <c r="J1366" s="15">
        <f>IF(Debt[[#This Row],[Unadjusted Maximum Revenue]]/(Debt[[#This Row],[Proposed Taxable Valuation]]/1000)&gt;Debt[[#This Row],[Max Debt RATE]],Debt[[#This Row],[Max Debt RATE]],Debt[[#This Row],[Unadjusted Maximum Revenue]]/(Debt[[#This Row],[Proposed Taxable Valuation]]/1000))</f>
        <v>0</v>
      </c>
      <c r="K1366" s="26">
        <f>ROUND(Debt[[#This Row],[Proposed Taxable Valuation]]/1000*Debt[[#This Row],[Adjusted Rate]],0)</f>
        <v>0</v>
      </c>
      <c r="L1366" s="19">
        <f t="shared" si="120"/>
        <v>0</v>
      </c>
      <c r="M1366" s="17">
        <f t="shared" si="123"/>
        <v>0</v>
      </c>
      <c r="N1366" s="2">
        <v>437293312.34231097</v>
      </c>
      <c r="O1366">
        <f>INDEX($R$3:$T$335,MATCH(Debt[[#This Row],[DistrictNumber]],$R$3:$R$335,0),3)</f>
        <v>0</v>
      </c>
      <c r="P1366" s="9">
        <f t="shared" si="121"/>
        <v>0</v>
      </c>
    </row>
    <row r="1367" spans="1:16" x14ac:dyDescent="0.35">
      <c r="A1367" s="13">
        <v>2030</v>
      </c>
      <c r="B1367" s="13">
        <f t="shared" si="119"/>
        <v>2029</v>
      </c>
      <c r="C1367" t="s">
        <v>120</v>
      </c>
      <c r="D1367" t="s">
        <v>121</v>
      </c>
      <c r="E1367" s="5">
        <v>887574731.65118885</v>
      </c>
      <c r="F1367" s="13">
        <f>INDEX($R$3:$T$335,MATCH(Debt[[#This Row],[DistrictNumber]],$R$3:$R$335,0),3)</f>
        <v>0.55245</v>
      </c>
      <c r="G1367" s="9">
        <f t="shared" si="122"/>
        <v>490340.66050069925</v>
      </c>
      <c r="H1367" s="11">
        <v>1.02</v>
      </c>
      <c r="I1367" s="12" cm="1">
        <f t="array" ref="I1367">INDEX(Debt[],MATCH(Debt[[#This Row],[Base Year]]&amp;Debt[[#This Row],[DistrictNumber]],Debt[[Fiscal Year]:[Fiscal Year]]&amp;Debt[[DistrictNumber]:[DistrictNumber]],0),9)*$H1367</f>
        <v>384422.50310611736</v>
      </c>
      <c r="J1367" s="15">
        <f>IF(Debt[[#This Row],[Unadjusted Maximum Revenue]]/(Debt[[#This Row],[Proposed Taxable Valuation]]/1000)&gt;Debt[[#This Row],[Max Debt RATE]],Debt[[#This Row],[Max Debt RATE]],Debt[[#This Row],[Unadjusted Maximum Revenue]]/(Debt[[#This Row],[Proposed Taxable Valuation]]/1000))</f>
        <v>0.43311564581267614</v>
      </c>
      <c r="K1367" s="26">
        <f>ROUND(Debt[[#This Row],[Proposed Taxable Valuation]]/1000*Debt[[#This Row],[Adjusted Rate]],0)</f>
        <v>384423</v>
      </c>
      <c r="L1367" s="19">
        <f t="shared" si="120"/>
        <v>-105918.15739458188</v>
      </c>
      <c r="M1367" s="17">
        <f t="shared" si="123"/>
        <v>-0.11933435418732385</v>
      </c>
      <c r="N1367" s="2">
        <v>711441046.42172253</v>
      </c>
      <c r="O1367">
        <f>INDEX($R$3:$T$335,MATCH(Debt[[#This Row],[DistrictNumber]],$R$3:$R$335,0),3)</f>
        <v>0.55245</v>
      </c>
      <c r="P1367" s="9">
        <f t="shared" si="121"/>
        <v>393035.60609568062</v>
      </c>
    </row>
    <row r="1368" spans="1:16" x14ac:dyDescent="0.35">
      <c r="A1368" s="13">
        <v>2030</v>
      </c>
      <c r="B1368" s="13">
        <f t="shared" si="119"/>
        <v>2029</v>
      </c>
      <c r="C1368" t="s">
        <v>122</v>
      </c>
      <c r="D1368" t="s">
        <v>123</v>
      </c>
      <c r="E1368" s="5">
        <v>725435915.45431769</v>
      </c>
      <c r="F1368" s="13">
        <f>INDEX($R$3:$T$335,MATCH(Debt[[#This Row],[DistrictNumber]],$R$3:$R$335,0),3)</f>
        <v>2.1242299999999998</v>
      </c>
      <c r="G1368" s="9">
        <f t="shared" si="122"/>
        <v>1540992.7346855251</v>
      </c>
      <c r="H1368" s="11">
        <v>1.02</v>
      </c>
      <c r="I1368" s="12" cm="1">
        <f t="array" ref="I1368">INDEX(Debt[],MATCH(Debt[[#This Row],[Base Year]]&amp;Debt[[#This Row],[DistrictNumber]],Debt[[Fiscal Year]:[Fiscal Year]]&amp;Debt[[DistrictNumber]:[DistrictNumber]],0),9)*$H1368</f>
        <v>1000253.1796503683</v>
      </c>
      <c r="J1368" s="15">
        <f>IF(Debt[[#This Row],[Unadjusted Maximum Revenue]]/(Debt[[#This Row],[Proposed Taxable Valuation]]/1000)&gt;Debt[[#This Row],[Max Debt RATE]],Debt[[#This Row],[Max Debt RATE]],Debt[[#This Row],[Unadjusted Maximum Revenue]]/(Debt[[#This Row],[Proposed Taxable Valuation]]/1000))</f>
        <v>1.3788305187839247</v>
      </c>
      <c r="K1368" s="26">
        <f>ROUND(Debt[[#This Row],[Proposed Taxable Valuation]]/1000*Debt[[#This Row],[Adjusted Rate]],0)</f>
        <v>1000253</v>
      </c>
      <c r="L1368" s="19">
        <f t="shared" si="120"/>
        <v>-540739.55503515678</v>
      </c>
      <c r="M1368" s="17">
        <f t="shared" si="123"/>
        <v>-0.74539948121607513</v>
      </c>
      <c r="N1368" s="2">
        <v>499697921.72909039</v>
      </c>
      <c r="O1368">
        <f>INDEX($R$3:$T$335,MATCH(Debt[[#This Row],[DistrictNumber]],$R$3:$R$335,0),3)</f>
        <v>2.1242299999999998</v>
      </c>
      <c r="P1368" s="9">
        <f t="shared" si="121"/>
        <v>1061473.3162745857</v>
      </c>
    </row>
    <row r="1369" spans="1:16" x14ac:dyDescent="0.35">
      <c r="A1369" s="13">
        <v>2030</v>
      </c>
      <c r="B1369" s="13">
        <f t="shared" si="119"/>
        <v>2029</v>
      </c>
      <c r="C1369" t="s">
        <v>124</v>
      </c>
      <c r="D1369" t="s">
        <v>125</v>
      </c>
      <c r="E1369" s="5">
        <v>188160236.43696597</v>
      </c>
      <c r="F1369" s="13">
        <f>INDEX($R$3:$T$335,MATCH(Debt[[#This Row],[DistrictNumber]],$R$3:$R$335,0),3)</f>
        <v>0</v>
      </c>
      <c r="G1369" s="9">
        <f t="shared" si="122"/>
        <v>0</v>
      </c>
      <c r="H1369" s="11">
        <v>1.02</v>
      </c>
      <c r="I1369" s="12" cm="1">
        <f t="array" ref="I1369">INDEX(Debt[],MATCH(Debt[[#This Row],[Base Year]]&amp;Debt[[#This Row],[DistrictNumber]],Debt[[Fiscal Year]:[Fiscal Year]]&amp;Debt[[DistrictNumber]:[DistrictNumber]],0),9)*$H1369</f>
        <v>0</v>
      </c>
      <c r="J1369" s="15">
        <f>IF(Debt[[#This Row],[Unadjusted Maximum Revenue]]/(Debt[[#This Row],[Proposed Taxable Valuation]]/1000)&gt;Debt[[#This Row],[Max Debt RATE]],Debt[[#This Row],[Max Debt RATE]],Debt[[#This Row],[Unadjusted Maximum Revenue]]/(Debt[[#This Row],[Proposed Taxable Valuation]]/1000))</f>
        <v>0</v>
      </c>
      <c r="K1369" s="26">
        <f>ROUND(Debt[[#This Row],[Proposed Taxable Valuation]]/1000*Debt[[#This Row],[Adjusted Rate]],0)</f>
        <v>0</v>
      </c>
      <c r="L1369" s="19">
        <f t="shared" si="120"/>
        <v>0</v>
      </c>
      <c r="M1369" s="17">
        <f t="shared" si="123"/>
        <v>0</v>
      </c>
      <c r="N1369" s="2">
        <v>135147475.907933</v>
      </c>
      <c r="O1369">
        <f>INDEX($R$3:$T$335,MATCH(Debt[[#This Row],[DistrictNumber]],$R$3:$R$335,0),3)</f>
        <v>0</v>
      </c>
      <c r="P1369" s="9">
        <f t="shared" si="121"/>
        <v>0</v>
      </c>
    </row>
    <row r="1370" spans="1:16" x14ac:dyDescent="0.35">
      <c r="A1370" s="13">
        <v>2030</v>
      </c>
      <c r="B1370" s="13">
        <f t="shared" si="119"/>
        <v>2029</v>
      </c>
      <c r="C1370" t="s">
        <v>126</v>
      </c>
      <c r="D1370" t="s">
        <v>127</v>
      </c>
      <c r="E1370" s="5">
        <v>494725955.90174782</v>
      </c>
      <c r="F1370" s="13">
        <f>INDEX($R$3:$T$335,MATCH(Debt[[#This Row],[DistrictNumber]],$R$3:$R$335,0),3)</f>
        <v>0</v>
      </c>
      <c r="G1370" s="9">
        <f t="shared" si="122"/>
        <v>0</v>
      </c>
      <c r="H1370" s="11">
        <v>1.02</v>
      </c>
      <c r="I1370" s="12" cm="1">
        <f t="array" ref="I1370">INDEX(Debt[],MATCH(Debt[[#This Row],[Base Year]]&amp;Debt[[#This Row],[DistrictNumber]],Debt[[Fiscal Year]:[Fiscal Year]]&amp;Debt[[DistrictNumber]:[DistrictNumber]],0),9)*$H1370</f>
        <v>0</v>
      </c>
      <c r="J1370" s="15">
        <f>IF(Debt[[#This Row],[Unadjusted Maximum Revenue]]/(Debt[[#This Row],[Proposed Taxable Valuation]]/1000)&gt;Debt[[#This Row],[Max Debt RATE]],Debt[[#This Row],[Max Debt RATE]],Debt[[#This Row],[Unadjusted Maximum Revenue]]/(Debt[[#This Row],[Proposed Taxable Valuation]]/1000))</f>
        <v>0</v>
      </c>
      <c r="K1370" s="26">
        <f>ROUND(Debt[[#This Row],[Proposed Taxable Valuation]]/1000*Debt[[#This Row],[Adjusted Rate]],0)</f>
        <v>0</v>
      </c>
      <c r="L1370" s="19">
        <f t="shared" si="120"/>
        <v>0</v>
      </c>
      <c r="M1370" s="17">
        <f t="shared" si="123"/>
        <v>0</v>
      </c>
      <c r="N1370" s="2">
        <v>421054033.49163514</v>
      </c>
      <c r="O1370">
        <f>INDEX($R$3:$T$335,MATCH(Debt[[#This Row],[DistrictNumber]],$R$3:$R$335,0),3)</f>
        <v>0</v>
      </c>
      <c r="P1370" s="9">
        <f t="shared" si="121"/>
        <v>0</v>
      </c>
    </row>
    <row r="1371" spans="1:16" x14ac:dyDescent="0.35">
      <c r="A1371" s="13">
        <v>2030</v>
      </c>
      <c r="B1371" s="13">
        <f t="shared" si="119"/>
        <v>2029</v>
      </c>
      <c r="C1371" t="s">
        <v>128</v>
      </c>
      <c r="D1371" t="s">
        <v>129</v>
      </c>
      <c r="E1371" s="5">
        <v>682039808.20056462</v>
      </c>
      <c r="F1371" s="13">
        <f>INDEX($R$3:$T$335,MATCH(Debt[[#This Row],[DistrictNumber]],$R$3:$R$335,0),3)</f>
        <v>0</v>
      </c>
      <c r="G1371" s="9">
        <f t="shared" si="122"/>
        <v>0</v>
      </c>
      <c r="H1371" s="11">
        <v>1.02</v>
      </c>
      <c r="I1371" s="12" cm="1">
        <f t="array" ref="I1371">INDEX(Debt[],MATCH(Debt[[#This Row],[Base Year]]&amp;Debt[[#This Row],[DistrictNumber]],Debt[[Fiscal Year]:[Fiscal Year]]&amp;Debt[[DistrictNumber]:[DistrictNumber]],0),9)*$H1371</f>
        <v>0</v>
      </c>
      <c r="J1371" s="15">
        <f>IF(Debt[[#This Row],[Unadjusted Maximum Revenue]]/(Debt[[#This Row],[Proposed Taxable Valuation]]/1000)&gt;Debt[[#This Row],[Max Debt RATE]],Debt[[#This Row],[Max Debt RATE]],Debt[[#This Row],[Unadjusted Maximum Revenue]]/(Debt[[#This Row],[Proposed Taxable Valuation]]/1000))</f>
        <v>0</v>
      </c>
      <c r="K1371" s="26">
        <f>ROUND(Debt[[#This Row],[Proposed Taxable Valuation]]/1000*Debt[[#This Row],[Adjusted Rate]],0)</f>
        <v>0</v>
      </c>
      <c r="L1371" s="19">
        <f t="shared" si="120"/>
        <v>0</v>
      </c>
      <c r="M1371" s="17">
        <f t="shared" si="123"/>
        <v>0</v>
      </c>
      <c r="N1371" s="2">
        <v>456285867.7040574</v>
      </c>
      <c r="O1371">
        <f>INDEX($R$3:$T$335,MATCH(Debt[[#This Row],[DistrictNumber]],$R$3:$R$335,0),3)</f>
        <v>0</v>
      </c>
      <c r="P1371" s="9">
        <f t="shared" si="121"/>
        <v>0</v>
      </c>
    </row>
    <row r="1372" spans="1:16" x14ac:dyDescent="0.35">
      <c r="A1372" s="13">
        <v>2030</v>
      </c>
      <c r="B1372" s="13">
        <f t="shared" si="119"/>
        <v>2029</v>
      </c>
      <c r="C1372" t="s">
        <v>130</v>
      </c>
      <c r="D1372" t="s">
        <v>131</v>
      </c>
      <c r="E1372" s="5">
        <v>3530881905.2659445</v>
      </c>
      <c r="F1372" s="13">
        <f>INDEX($R$3:$T$335,MATCH(Debt[[#This Row],[DistrictNumber]],$R$3:$R$335,0),3)</f>
        <v>4.0497800000000002</v>
      </c>
      <c r="G1372" s="9">
        <f t="shared" si="122"/>
        <v>14299294.922307918</v>
      </c>
      <c r="H1372" s="11">
        <v>1.02</v>
      </c>
      <c r="I1372" s="12" cm="1">
        <f t="array" ref="I1372">INDEX(Debt[],MATCH(Debt[[#This Row],[Base Year]]&amp;Debt[[#This Row],[DistrictNumber]],Debt[[Fiscal Year]:[Fiscal Year]]&amp;Debt[[DistrictNumber]:[DistrictNumber]],0),9)*$H1372</f>
        <v>7994128.8155138223</v>
      </c>
      <c r="J1372" s="15">
        <f>IF(Debt[[#This Row],[Unadjusted Maximum Revenue]]/(Debt[[#This Row],[Proposed Taxable Valuation]]/1000)&gt;Debt[[#This Row],[Max Debt RATE]],Debt[[#This Row],[Max Debt RATE]],Debt[[#This Row],[Unadjusted Maximum Revenue]]/(Debt[[#This Row],[Proposed Taxable Valuation]]/1000))</f>
        <v>2.2640600931997774</v>
      </c>
      <c r="K1372" s="26">
        <f>ROUND(Debt[[#This Row],[Proposed Taxable Valuation]]/1000*Debt[[#This Row],[Adjusted Rate]],0)</f>
        <v>7994129</v>
      </c>
      <c r="L1372" s="19">
        <f t="shared" si="120"/>
        <v>-6305166.1067940956</v>
      </c>
      <c r="M1372" s="17">
        <f t="shared" si="123"/>
        <v>-1.7857199068002227</v>
      </c>
      <c r="N1372" s="2">
        <v>2275384091.2250919</v>
      </c>
      <c r="O1372">
        <f>INDEX($R$3:$T$335,MATCH(Debt[[#This Row],[DistrictNumber]],$R$3:$R$335,0),3)</f>
        <v>4.0497800000000002</v>
      </c>
      <c r="P1372" s="9">
        <f t="shared" si="121"/>
        <v>9214804.9849615525</v>
      </c>
    </row>
    <row r="1373" spans="1:16" x14ac:dyDescent="0.35">
      <c r="A1373" s="13">
        <v>2030</v>
      </c>
      <c r="B1373" s="13">
        <f t="shared" si="119"/>
        <v>2029</v>
      </c>
      <c r="C1373" t="s">
        <v>132</v>
      </c>
      <c r="D1373" t="s">
        <v>133</v>
      </c>
      <c r="E1373" s="5">
        <v>2432034849.7649598</v>
      </c>
      <c r="F1373" s="13">
        <f>INDEX($R$3:$T$335,MATCH(Debt[[#This Row],[DistrictNumber]],$R$3:$R$335,0),3)</f>
        <v>1.20835</v>
      </c>
      <c r="G1373" s="9">
        <f t="shared" si="122"/>
        <v>2938749.3107134895</v>
      </c>
      <c r="H1373" s="11">
        <v>1.02</v>
      </c>
      <c r="I1373" s="12" cm="1">
        <f t="array" ref="I1373">INDEX(Debt[],MATCH(Debt[[#This Row],[Base Year]]&amp;Debt[[#This Row],[DistrictNumber]],Debt[[Fiscal Year]:[Fiscal Year]]&amp;Debt[[DistrictNumber]:[DistrictNumber]],0),9)*$H1373</f>
        <v>1619969.6346195342</v>
      </c>
      <c r="J1373" s="15">
        <f>IF(Debt[[#This Row],[Unadjusted Maximum Revenue]]/(Debt[[#This Row],[Proposed Taxable Valuation]]/1000)&gt;Debt[[#This Row],[Max Debt RATE]],Debt[[#This Row],[Max Debt RATE]],Debt[[#This Row],[Unadjusted Maximum Revenue]]/(Debt[[#This Row],[Proposed Taxable Valuation]]/1000))</f>
        <v>0.66609639034411605</v>
      </c>
      <c r="K1373" s="26">
        <f>ROUND(Debt[[#This Row],[Proposed Taxable Valuation]]/1000*Debt[[#This Row],[Adjusted Rate]],0)</f>
        <v>1619970</v>
      </c>
      <c r="L1373" s="19">
        <f t="shared" si="120"/>
        <v>-1318779.6760939553</v>
      </c>
      <c r="M1373" s="17">
        <f t="shared" si="123"/>
        <v>-0.54225360965588398</v>
      </c>
      <c r="N1373" s="2">
        <v>1499772098.9114919</v>
      </c>
      <c r="O1373">
        <f>INDEX($R$3:$T$335,MATCH(Debt[[#This Row],[DistrictNumber]],$R$3:$R$335,0),3)</f>
        <v>1.20835</v>
      </c>
      <c r="P1373" s="9">
        <f t="shared" si="121"/>
        <v>1812249.6157197014</v>
      </c>
    </row>
    <row r="1374" spans="1:16" x14ac:dyDescent="0.35">
      <c r="A1374" s="13">
        <v>2030</v>
      </c>
      <c r="B1374" s="13">
        <f t="shared" si="119"/>
        <v>2029</v>
      </c>
      <c r="C1374" t="s">
        <v>134</v>
      </c>
      <c r="D1374" t="s">
        <v>135</v>
      </c>
      <c r="E1374" s="5">
        <v>1597323510.035032</v>
      </c>
      <c r="F1374" s="13">
        <f>INDEX($R$3:$T$335,MATCH(Debt[[#This Row],[DistrictNumber]],$R$3:$R$335,0),3)</f>
        <v>2.6995200000000001</v>
      </c>
      <c r="G1374" s="9">
        <f t="shared" si="122"/>
        <v>4312006.76180977</v>
      </c>
      <c r="H1374" s="11">
        <v>1.02</v>
      </c>
      <c r="I1374" s="12" cm="1">
        <f t="array" ref="I1374">INDEX(Debt[],MATCH(Debt[[#This Row],[Base Year]]&amp;Debt[[#This Row],[DistrictNumber]],Debt[[Fiscal Year]:[Fiscal Year]]&amp;Debt[[DistrictNumber]:[DistrictNumber]],0),9)*$H1374</f>
        <v>3005065.1519982778</v>
      </c>
      <c r="J1374" s="15">
        <f>IF(Debt[[#This Row],[Unadjusted Maximum Revenue]]/(Debt[[#This Row],[Proposed Taxable Valuation]]/1000)&gt;Debt[[#This Row],[Max Debt RATE]],Debt[[#This Row],[Max Debt RATE]],Debt[[#This Row],[Unadjusted Maximum Revenue]]/(Debt[[#This Row],[Proposed Taxable Valuation]]/1000))</f>
        <v>1.8813127917539834</v>
      </c>
      <c r="K1374" s="26">
        <f>ROUND(Debt[[#This Row],[Proposed Taxable Valuation]]/1000*Debt[[#This Row],[Adjusted Rate]],0)</f>
        <v>3005065</v>
      </c>
      <c r="L1374" s="19">
        <f t="shared" si="120"/>
        <v>-1306941.6098114923</v>
      </c>
      <c r="M1374" s="17">
        <f t="shared" si="123"/>
        <v>-0.81820720824601678</v>
      </c>
      <c r="N1374" s="2">
        <v>1108961852.9027596</v>
      </c>
      <c r="O1374">
        <f>INDEX($R$3:$T$335,MATCH(Debt[[#This Row],[DistrictNumber]],$R$3:$R$335,0),3)</f>
        <v>2.6995200000000001</v>
      </c>
      <c r="P1374" s="9">
        <f t="shared" si="121"/>
        <v>2993664.7011480578</v>
      </c>
    </row>
    <row r="1375" spans="1:16" x14ac:dyDescent="0.35">
      <c r="A1375" s="13">
        <v>2030</v>
      </c>
      <c r="B1375" s="13">
        <f t="shared" si="119"/>
        <v>2029</v>
      </c>
      <c r="C1375" t="s">
        <v>136</v>
      </c>
      <c r="D1375" t="s">
        <v>137</v>
      </c>
      <c r="E1375" s="5">
        <v>516886856.81240654</v>
      </c>
      <c r="F1375" s="13">
        <f>INDEX($R$3:$T$335,MATCH(Debt[[#This Row],[DistrictNumber]],$R$3:$R$335,0),3)</f>
        <v>2.6909399999999999</v>
      </c>
      <c r="G1375" s="9">
        <f t="shared" si="122"/>
        <v>1390911.5184707772</v>
      </c>
      <c r="H1375" s="11">
        <v>1.02</v>
      </c>
      <c r="I1375" s="12" cm="1">
        <f t="array" ref="I1375">INDEX(Debt[],MATCH(Debt[[#This Row],[Base Year]]&amp;Debt[[#This Row],[DistrictNumber]],Debt[[Fiscal Year]:[Fiscal Year]]&amp;Debt[[DistrictNumber]:[DistrictNumber]],0),9)*$H1375</f>
        <v>918890.48458590975</v>
      </c>
      <c r="J1375" s="15">
        <f>IF(Debt[[#This Row],[Unadjusted Maximum Revenue]]/(Debt[[#This Row],[Proposed Taxable Valuation]]/1000)&gt;Debt[[#This Row],[Max Debt RATE]],Debt[[#This Row],[Max Debt RATE]],Debt[[#This Row],[Unadjusted Maximum Revenue]]/(Debt[[#This Row],[Proposed Taxable Valuation]]/1000))</f>
        <v>1.7777400846533851</v>
      </c>
      <c r="K1375" s="26">
        <f>ROUND(Debt[[#This Row],[Proposed Taxable Valuation]]/1000*Debt[[#This Row],[Adjusted Rate]],0)</f>
        <v>918890</v>
      </c>
      <c r="L1375" s="19">
        <f t="shared" si="120"/>
        <v>-472021.03388486744</v>
      </c>
      <c r="M1375" s="17">
        <f t="shared" si="123"/>
        <v>-0.91319991534661482</v>
      </c>
      <c r="N1375" s="2">
        <v>358050951.75485158</v>
      </c>
      <c r="O1375">
        <f>INDEX($R$3:$T$335,MATCH(Debt[[#This Row],[DistrictNumber]],$R$3:$R$335,0),3)</f>
        <v>2.6909399999999999</v>
      </c>
      <c r="P1375" s="9">
        <f t="shared" si="121"/>
        <v>963493.6281152002</v>
      </c>
    </row>
    <row r="1376" spans="1:16" x14ac:dyDescent="0.35">
      <c r="A1376" s="13">
        <v>2030</v>
      </c>
      <c r="B1376" s="13">
        <f t="shared" si="119"/>
        <v>2029</v>
      </c>
      <c r="C1376" t="s">
        <v>138</v>
      </c>
      <c r="D1376" t="s">
        <v>139</v>
      </c>
      <c r="E1376" s="5">
        <v>5085741380.1733541</v>
      </c>
      <c r="F1376" s="13">
        <f>INDEX($R$3:$T$335,MATCH(Debt[[#This Row],[DistrictNumber]],$R$3:$R$335,0),3)</f>
        <v>4.05</v>
      </c>
      <c r="G1376" s="9">
        <f t="shared" si="122"/>
        <v>20597252.589702085</v>
      </c>
      <c r="H1376" s="11">
        <v>1.02</v>
      </c>
      <c r="I1376" s="12" cm="1">
        <f t="array" ref="I1376">INDEX(Debt[],MATCH(Debt[[#This Row],[Base Year]]&amp;Debt[[#This Row],[DistrictNumber]],Debt[[Fiscal Year]:[Fiscal Year]]&amp;Debt[[DistrictNumber]:[DistrictNumber]],0),9)*$H1376</f>
        <v>12978253.474413903</v>
      </c>
      <c r="J1376" s="15">
        <f>IF(Debt[[#This Row],[Unadjusted Maximum Revenue]]/(Debt[[#This Row],[Proposed Taxable Valuation]]/1000)&gt;Debt[[#This Row],[Max Debt RATE]],Debt[[#This Row],[Max Debt RATE]],Debt[[#This Row],[Unadjusted Maximum Revenue]]/(Debt[[#This Row],[Proposed Taxable Valuation]]/1000))</f>
        <v>2.5518901777053244</v>
      </c>
      <c r="K1376" s="26">
        <f>ROUND(Debt[[#This Row],[Proposed Taxable Valuation]]/1000*Debt[[#This Row],[Adjusted Rate]],0)</f>
        <v>12978253</v>
      </c>
      <c r="L1376" s="19">
        <f t="shared" si="120"/>
        <v>-7618999.1152881812</v>
      </c>
      <c r="M1376" s="17">
        <f t="shared" si="123"/>
        <v>-1.4981098222946754</v>
      </c>
      <c r="N1376" s="2">
        <v>3474208977.8997097</v>
      </c>
      <c r="O1376">
        <f>INDEX($R$3:$T$335,MATCH(Debt[[#This Row],[DistrictNumber]],$R$3:$R$335,0),3)</f>
        <v>4.05</v>
      </c>
      <c r="P1376" s="9">
        <f t="shared" si="121"/>
        <v>14070546.360493824</v>
      </c>
    </row>
    <row r="1377" spans="1:16" x14ac:dyDescent="0.35">
      <c r="A1377" s="13">
        <v>2030</v>
      </c>
      <c r="B1377" s="13">
        <f t="shared" si="119"/>
        <v>2029</v>
      </c>
      <c r="C1377" t="s">
        <v>140</v>
      </c>
      <c r="D1377" t="s">
        <v>141</v>
      </c>
      <c r="E1377" s="5">
        <v>360116872.67299527</v>
      </c>
      <c r="F1377" s="13">
        <f>INDEX($R$3:$T$335,MATCH(Debt[[#This Row],[DistrictNumber]],$R$3:$R$335,0),3)</f>
        <v>4.05</v>
      </c>
      <c r="G1377" s="9">
        <f t="shared" si="122"/>
        <v>1458473.3343256307</v>
      </c>
      <c r="H1377" s="11">
        <v>1.02</v>
      </c>
      <c r="I1377" s="12" cm="1">
        <f t="array" ref="I1377">INDEX(Debt[],MATCH(Debt[[#This Row],[Base Year]]&amp;Debt[[#This Row],[DistrictNumber]],Debt[[Fiscal Year]:[Fiscal Year]]&amp;Debt[[DistrictNumber]:[DistrictNumber]],0),9)*$H1377</f>
        <v>1008198.2965008136</v>
      </c>
      <c r="J1377" s="15">
        <f>IF(Debt[[#This Row],[Unadjusted Maximum Revenue]]/(Debt[[#This Row],[Proposed Taxable Valuation]]/1000)&gt;Debt[[#This Row],[Max Debt RATE]],Debt[[#This Row],[Max Debt RATE]],Debt[[#This Row],[Unadjusted Maximum Revenue]]/(Debt[[#This Row],[Proposed Taxable Valuation]]/1000))</f>
        <v>2.7996419301805662</v>
      </c>
      <c r="K1377" s="26">
        <f>ROUND(Debt[[#This Row],[Proposed Taxable Valuation]]/1000*Debt[[#This Row],[Adjusted Rate]],0)</f>
        <v>1008198</v>
      </c>
      <c r="L1377" s="19">
        <f t="shared" si="120"/>
        <v>-450275.03782481712</v>
      </c>
      <c r="M1377" s="17">
        <f t="shared" si="123"/>
        <v>-1.2503580698194336</v>
      </c>
      <c r="N1377" s="2">
        <v>250884940.29003167</v>
      </c>
      <c r="O1377">
        <f>INDEX($R$3:$T$335,MATCH(Debt[[#This Row],[DistrictNumber]],$R$3:$R$335,0),3)</f>
        <v>4.05</v>
      </c>
      <c r="P1377" s="9">
        <f t="shared" si="121"/>
        <v>1016084.0081746281</v>
      </c>
    </row>
    <row r="1378" spans="1:16" x14ac:dyDescent="0.35">
      <c r="A1378" s="13">
        <v>2030</v>
      </c>
      <c r="B1378" s="13">
        <f t="shared" si="119"/>
        <v>2029</v>
      </c>
      <c r="C1378" t="s">
        <v>142</v>
      </c>
      <c r="D1378" t="s">
        <v>143</v>
      </c>
      <c r="E1378" s="5">
        <v>573396147.75193036</v>
      </c>
      <c r="F1378" s="13">
        <f>INDEX($R$3:$T$335,MATCH(Debt[[#This Row],[DistrictNumber]],$R$3:$R$335,0),3)</f>
        <v>2.2284700000000002</v>
      </c>
      <c r="G1378" s="9">
        <f t="shared" si="122"/>
        <v>1277796.1133807444</v>
      </c>
      <c r="H1378" s="11">
        <v>1.02</v>
      </c>
      <c r="I1378" s="12" cm="1">
        <f t="array" ref="I1378">INDEX(Debt[],MATCH(Debt[[#This Row],[Base Year]]&amp;Debt[[#This Row],[DistrictNumber]],Debt[[Fiscal Year]:[Fiscal Year]]&amp;Debt[[DistrictNumber]:[DistrictNumber]],0),9)*$H1378</f>
        <v>964692.23086459516</v>
      </c>
      <c r="J1378" s="15">
        <f>IF(Debt[[#This Row],[Unadjusted Maximum Revenue]]/(Debt[[#This Row],[Proposed Taxable Valuation]]/1000)&gt;Debt[[#This Row],[Max Debt RATE]],Debt[[#This Row],[Max Debt RATE]],Debt[[#This Row],[Unadjusted Maximum Revenue]]/(Debt[[#This Row],[Proposed Taxable Valuation]]/1000))</f>
        <v>1.6824184024374575</v>
      </c>
      <c r="K1378" s="26">
        <f>ROUND(Debt[[#This Row],[Proposed Taxable Valuation]]/1000*Debt[[#This Row],[Adjusted Rate]],0)</f>
        <v>964692</v>
      </c>
      <c r="L1378" s="19">
        <f t="shared" si="120"/>
        <v>-313103.8825161492</v>
      </c>
      <c r="M1378" s="17">
        <f t="shared" si="123"/>
        <v>-0.54605159756254262</v>
      </c>
      <c r="N1378" s="2">
        <v>442147270.43271893</v>
      </c>
      <c r="O1378">
        <f>INDEX($R$3:$T$335,MATCH(Debt[[#This Row],[DistrictNumber]],$R$3:$R$335,0),3)</f>
        <v>2.2284700000000002</v>
      </c>
      <c r="P1378" s="9">
        <f t="shared" si="121"/>
        <v>985311.92774120125</v>
      </c>
    </row>
    <row r="1379" spans="1:16" x14ac:dyDescent="0.35">
      <c r="A1379" s="13">
        <v>2030</v>
      </c>
      <c r="B1379" s="13">
        <f t="shared" si="119"/>
        <v>2029</v>
      </c>
      <c r="C1379" t="s">
        <v>144</v>
      </c>
      <c r="D1379" t="s">
        <v>145</v>
      </c>
      <c r="E1379" s="5">
        <v>431998042.7011466</v>
      </c>
      <c r="F1379" s="13">
        <f>INDEX($R$3:$T$335,MATCH(Debt[[#This Row],[DistrictNumber]],$R$3:$R$335,0),3)</f>
        <v>0</v>
      </c>
      <c r="G1379" s="9">
        <f t="shared" si="122"/>
        <v>0</v>
      </c>
      <c r="H1379" s="11">
        <v>1.02</v>
      </c>
      <c r="I1379" s="12" cm="1">
        <f t="array" ref="I1379">INDEX(Debt[],MATCH(Debt[[#This Row],[Base Year]]&amp;Debt[[#This Row],[DistrictNumber]],Debt[[Fiscal Year]:[Fiscal Year]]&amp;Debt[[DistrictNumber]:[DistrictNumber]],0),9)*$H1379</f>
        <v>0</v>
      </c>
      <c r="J1379" s="15">
        <f>IF(Debt[[#This Row],[Unadjusted Maximum Revenue]]/(Debt[[#This Row],[Proposed Taxable Valuation]]/1000)&gt;Debt[[#This Row],[Max Debt RATE]],Debt[[#This Row],[Max Debt RATE]],Debt[[#This Row],[Unadjusted Maximum Revenue]]/(Debt[[#This Row],[Proposed Taxable Valuation]]/1000))</f>
        <v>0</v>
      </c>
      <c r="K1379" s="26">
        <f>ROUND(Debt[[#This Row],[Proposed Taxable Valuation]]/1000*Debt[[#This Row],[Adjusted Rate]],0)</f>
        <v>0</v>
      </c>
      <c r="L1379" s="19">
        <f t="shared" si="120"/>
        <v>0</v>
      </c>
      <c r="M1379" s="17">
        <f t="shared" si="123"/>
        <v>0</v>
      </c>
      <c r="N1379" s="2">
        <v>344931164.79381466</v>
      </c>
      <c r="O1379">
        <f>INDEX($R$3:$T$335,MATCH(Debt[[#This Row],[DistrictNumber]],$R$3:$R$335,0),3)</f>
        <v>0</v>
      </c>
      <c r="P1379" s="9">
        <f t="shared" si="121"/>
        <v>0</v>
      </c>
    </row>
    <row r="1380" spans="1:16" x14ac:dyDescent="0.35">
      <c r="A1380" s="13">
        <v>2030</v>
      </c>
      <c r="B1380" s="13">
        <f t="shared" si="119"/>
        <v>2029</v>
      </c>
      <c r="C1380" t="s">
        <v>146</v>
      </c>
      <c r="D1380" t="s">
        <v>147</v>
      </c>
      <c r="E1380" s="5">
        <v>354478374.46440327</v>
      </c>
      <c r="F1380" s="13">
        <f>INDEX($R$3:$T$335,MATCH(Debt[[#This Row],[DistrictNumber]],$R$3:$R$335,0),3)</f>
        <v>0</v>
      </c>
      <c r="G1380" s="9">
        <f t="shared" si="122"/>
        <v>0</v>
      </c>
      <c r="H1380" s="11">
        <v>1.02</v>
      </c>
      <c r="I1380" s="12" cm="1">
        <f t="array" ref="I1380">INDEX(Debt[],MATCH(Debt[[#This Row],[Base Year]]&amp;Debt[[#This Row],[DistrictNumber]],Debt[[Fiscal Year]:[Fiscal Year]]&amp;Debt[[DistrictNumber]:[DistrictNumber]],0),9)*$H1380</f>
        <v>0</v>
      </c>
      <c r="J1380" s="15">
        <f>IF(Debt[[#This Row],[Unadjusted Maximum Revenue]]/(Debt[[#This Row],[Proposed Taxable Valuation]]/1000)&gt;Debt[[#This Row],[Max Debt RATE]],Debt[[#This Row],[Max Debt RATE]],Debt[[#This Row],[Unadjusted Maximum Revenue]]/(Debt[[#This Row],[Proposed Taxable Valuation]]/1000))</f>
        <v>0</v>
      </c>
      <c r="K1380" s="26">
        <f>ROUND(Debt[[#This Row],[Proposed Taxable Valuation]]/1000*Debt[[#This Row],[Adjusted Rate]],0)</f>
        <v>0</v>
      </c>
      <c r="L1380" s="19">
        <f t="shared" si="120"/>
        <v>0</v>
      </c>
      <c r="M1380" s="17">
        <f t="shared" si="123"/>
        <v>0</v>
      </c>
      <c r="N1380" s="2">
        <v>286888026.5001393</v>
      </c>
      <c r="O1380">
        <f>INDEX($R$3:$T$335,MATCH(Debt[[#This Row],[DistrictNumber]],$R$3:$R$335,0),3)</f>
        <v>0</v>
      </c>
      <c r="P1380" s="9">
        <f t="shared" si="121"/>
        <v>0</v>
      </c>
    </row>
    <row r="1381" spans="1:16" x14ac:dyDescent="0.35">
      <c r="A1381" s="13">
        <v>2030</v>
      </c>
      <c r="B1381" s="13">
        <f t="shared" si="119"/>
        <v>2029</v>
      </c>
      <c r="C1381" t="s">
        <v>148</v>
      </c>
      <c r="D1381" t="s">
        <v>149</v>
      </c>
      <c r="E1381" s="5">
        <v>553607945.77207708</v>
      </c>
      <c r="F1381" s="13">
        <f>INDEX($R$3:$T$335,MATCH(Debt[[#This Row],[DistrictNumber]],$R$3:$R$335,0),3)</f>
        <v>4.05</v>
      </c>
      <c r="G1381" s="9">
        <f t="shared" si="122"/>
        <v>2242112.180376912</v>
      </c>
      <c r="H1381" s="11">
        <v>1.02</v>
      </c>
      <c r="I1381" s="12" cm="1">
        <f t="array" ref="I1381">INDEX(Debt[],MATCH(Debt[[#This Row],[Base Year]]&amp;Debt[[#This Row],[DistrictNumber]],Debt[[Fiscal Year]:[Fiscal Year]]&amp;Debt[[DistrictNumber]:[DistrictNumber]],0),9)*$H1381</f>
        <v>1597165.3508058311</v>
      </c>
      <c r="J1381" s="15">
        <f>IF(Debt[[#This Row],[Unadjusted Maximum Revenue]]/(Debt[[#This Row],[Proposed Taxable Valuation]]/1000)&gt;Debt[[#This Row],[Max Debt RATE]],Debt[[#This Row],[Max Debt RATE]],Debt[[#This Row],[Unadjusted Maximum Revenue]]/(Debt[[#This Row],[Proposed Taxable Valuation]]/1000))</f>
        <v>2.8850116097563951</v>
      </c>
      <c r="K1381" s="26">
        <f>ROUND(Debt[[#This Row],[Proposed Taxable Valuation]]/1000*Debt[[#This Row],[Adjusted Rate]],0)</f>
        <v>1597165</v>
      </c>
      <c r="L1381" s="19">
        <f t="shared" si="120"/>
        <v>-644946.82957108086</v>
      </c>
      <c r="M1381" s="17">
        <f t="shared" si="123"/>
        <v>-1.1649883902436047</v>
      </c>
      <c r="N1381" s="2">
        <v>450709590.0476231</v>
      </c>
      <c r="O1381">
        <f>INDEX($R$3:$T$335,MATCH(Debt[[#This Row],[DistrictNumber]],$R$3:$R$335,0),3)</f>
        <v>4.05</v>
      </c>
      <c r="P1381" s="9">
        <f t="shared" si="121"/>
        <v>1825373.8396928734</v>
      </c>
    </row>
    <row r="1382" spans="1:16" x14ac:dyDescent="0.35">
      <c r="A1382" s="13">
        <v>2030</v>
      </c>
      <c r="B1382" s="13">
        <f t="shared" si="119"/>
        <v>2029</v>
      </c>
      <c r="C1382" t="s">
        <v>150</v>
      </c>
      <c r="D1382" t="s">
        <v>151</v>
      </c>
      <c r="E1382" s="5">
        <v>5090810174.4305906</v>
      </c>
      <c r="F1382" s="13">
        <f>INDEX($R$3:$T$335,MATCH(Debt[[#This Row],[DistrictNumber]],$R$3:$R$335,0),3)</f>
        <v>0.49</v>
      </c>
      <c r="G1382" s="9">
        <f t="shared" si="122"/>
        <v>2494496.9854709897</v>
      </c>
      <c r="H1382" s="11">
        <v>1.02</v>
      </c>
      <c r="I1382" s="12" cm="1">
        <f t="array" ref="I1382">INDEX(Debt[],MATCH(Debt[[#This Row],[Base Year]]&amp;Debt[[#This Row],[DistrictNumber]],Debt[[Fiscal Year]:[Fiscal Year]]&amp;Debt[[DistrictNumber]:[DistrictNumber]],0),9)*$H1382</f>
        <v>1520618.5394153611</v>
      </c>
      <c r="J1382" s="15">
        <f>IF(Debt[[#This Row],[Unadjusted Maximum Revenue]]/(Debt[[#This Row],[Proposed Taxable Valuation]]/1000)&gt;Debt[[#This Row],[Max Debt RATE]],Debt[[#This Row],[Max Debt RATE]],Debt[[#This Row],[Unadjusted Maximum Revenue]]/(Debt[[#This Row],[Proposed Taxable Valuation]]/1000))</f>
        <v>0.29869873110824502</v>
      </c>
      <c r="K1382" s="26">
        <f>ROUND(Debt[[#This Row],[Proposed Taxable Valuation]]/1000*Debt[[#This Row],[Adjusted Rate]],0)</f>
        <v>1520619</v>
      </c>
      <c r="L1382" s="19">
        <f t="shared" si="120"/>
        <v>-973878.44605562859</v>
      </c>
      <c r="M1382" s="17">
        <f t="shared" si="123"/>
        <v>-0.19130126889175497</v>
      </c>
      <c r="N1382" s="2">
        <v>3269448954.3983998</v>
      </c>
      <c r="O1382">
        <f>INDEX($R$3:$T$335,MATCH(Debt[[#This Row],[DistrictNumber]],$R$3:$R$335,0),3)</f>
        <v>0.49</v>
      </c>
      <c r="P1382" s="9">
        <f t="shared" si="121"/>
        <v>1602029.9876552159</v>
      </c>
    </row>
    <row r="1383" spans="1:16" x14ac:dyDescent="0.35">
      <c r="A1383" s="13">
        <v>2030</v>
      </c>
      <c r="B1383" s="13">
        <f t="shared" si="119"/>
        <v>2029</v>
      </c>
      <c r="C1383" t="s">
        <v>152</v>
      </c>
      <c r="D1383" t="s">
        <v>153</v>
      </c>
      <c r="E1383" s="5">
        <v>940734988.19085944</v>
      </c>
      <c r="F1383" s="13">
        <f>INDEX($R$3:$T$335,MATCH(Debt[[#This Row],[DistrictNumber]],$R$3:$R$335,0),3)</f>
        <v>0</v>
      </c>
      <c r="G1383" s="9">
        <f t="shared" si="122"/>
        <v>0</v>
      </c>
      <c r="H1383" s="11">
        <v>1.02</v>
      </c>
      <c r="I1383" s="12" cm="1">
        <f t="array" ref="I1383">INDEX(Debt[],MATCH(Debt[[#This Row],[Base Year]]&amp;Debt[[#This Row],[DistrictNumber]],Debt[[Fiscal Year]:[Fiscal Year]]&amp;Debt[[DistrictNumber]:[DistrictNumber]],0),9)*$H1383</f>
        <v>0</v>
      </c>
      <c r="J1383" s="15">
        <f>IF(Debt[[#This Row],[Unadjusted Maximum Revenue]]/(Debt[[#This Row],[Proposed Taxable Valuation]]/1000)&gt;Debt[[#This Row],[Max Debt RATE]],Debt[[#This Row],[Max Debt RATE]],Debt[[#This Row],[Unadjusted Maximum Revenue]]/(Debt[[#This Row],[Proposed Taxable Valuation]]/1000))</f>
        <v>0</v>
      </c>
      <c r="K1383" s="26">
        <f>ROUND(Debt[[#This Row],[Proposed Taxable Valuation]]/1000*Debt[[#This Row],[Adjusted Rate]],0)</f>
        <v>0</v>
      </c>
      <c r="L1383" s="19">
        <f t="shared" si="120"/>
        <v>0</v>
      </c>
      <c r="M1383" s="17">
        <f t="shared" si="123"/>
        <v>0</v>
      </c>
      <c r="N1383" s="2">
        <v>666556863.80788589</v>
      </c>
      <c r="O1383">
        <f>INDEX($R$3:$T$335,MATCH(Debt[[#This Row],[DistrictNumber]],$R$3:$R$335,0),3)</f>
        <v>0</v>
      </c>
      <c r="P1383" s="9">
        <f t="shared" si="121"/>
        <v>0</v>
      </c>
    </row>
    <row r="1384" spans="1:16" x14ac:dyDescent="0.35">
      <c r="A1384" s="13">
        <v>2030</v>
      </c>
      <c r="B1384" s="13">
        <f t="shared" si="119"/>
        <v>2029</v>
      </c>
      <c r="C1384" t="s">
        <v>154</v>
      </c>
      <c r="D1384" t="s">
        <v>155</v>
      </c>
      <c r="E1384" s="5">
        <v>3772071998.0688419</v>
      </c>
      <c r="F1384" s="13">
        <f>INDEX($R$3:$T$335,MATCH(Debt[[#This Row],[DistrictNumber]],$R$3:$R$335,0),3)</f>
        <v>4.0461299999999998</v>
      </c>
      <c r="G1384" s="9">
        <f t="shared" si="122"/>
        <v>15262293.673546283</v>
      </c>
      <c r="H1384" s="11">
        <v>1.02</v>
      </c>
      <c r="I1384" s="12" cm="1">
        <f t="array" ref="I1384">INDEX(Debt[],MATCH(Debt[[#This Row],[Base Year]]&amp;Debt[[#This Row],[DistrictNumber]],Debt[[Fiscal Year]:[Fiscal Year]]&amp;Debt[[DistrictNumber]:[DistrictNumber]],0),9)*$H1384</f>
        <v>8105598.2449216098</v>
      </c>
      <c r="J1384" s="15">
        <f>IF(Debt[[#This Row],[Unadjusted Maximum Revenue]]/(Debt[[#This Row],[Proposed Taxable Valuation]]/1000)&gt;Debt[[#This Row],[Max Debt RATE]],Debt[[#This Row],[Max Debt RATE]],Debt[[#This Row],[Unadjusted Maximum Revenue]]/(Debt[[#This Row],[Proposed Taxable Valuation]]/1000))</f>
        <v>2.1488450509617443</v>
      </c>
      <c r="K1384" s="26">
        <f>ROUND(Debt[[#This Row],[Proposed Taxable Valuation]]/1000*Debt[[#This Row],[Adjusted Rate]],0)</f>
        <v>8105598</v>
      </c>
      <c r="L1384" s="19">
        <f t="shared" si="120"/>
        <v>-7156695.4286246728</v>
      </c>
      <c r="M1384" s="17">
        <f t="shared" si="123"/>
        <v>-1.8972849490382555</v>
      </c>
      <c r="N1384" s="2">
        <v>2448032004.0310998</v>
      </c>
      <c r="O1384">
        <f>INDEX($R$3:$T$335,MATCH(Debt[[#This Row],[DistrictNumber]],$R$3:$R$335,0),3)</f>
        <v>4.0461299999999998</v>
      </c>
      <c r="P1384" s="9">
        <f t="shared" si="121"/>
        <v>9905055.7324703541</v>
      </c>
    </row>
    <row r="1385" spans="1:16" x14ac:dyDescent="0.35">
      <c r="A1385" s="13">
        <v>2030</v>
      </c>
      <c r="B1385" s="13">
        <f t="shared" si="119"/>
        <v>2029</v>
      </c>
      <c r="C1385" t="s">
        <v>156</v>
      </c>
      <c r="D1385" t="s">
        <v>157</v>
      </c>
      <c r="E1385" s="5">
        <v>273129528.10511696</v>
      </c>
      <c r="F1385" s="13">
        <f>INDEX($R$3:$T$335,MATCH(Debt[[#This Row],[DistrictNumber]],$R$3:$R$335,0),3)</f>
        <v>3.5453199999999998</v>
      </c>
      <c r="G1385" s="9">
        <f t="shared" si="122"/>
        <v>968331.57858163328</v>
      </c>
      <c r="H1385" s="11">
        <v>1.02</v>
      </c>
      <c r="I1385" s="12" cm="1">
        <f t="array" ref="I1385">INDEX(Debt[],MATCH(Debt[[#This Row],[Base Year]]&amp;Debt[[#This Row],[DistrictNumber]],Debt[[Fiscal Year]:[Fiscal Year]]&amp;Debt[[DistrictNumber]:[DistrictNumber]],0),9)*$H1385</f>
        <v>664657.4001112791</v>
      </c>
      <c r="J1385" s="15">
        <f>IF(Debt[[#This Row],[Unadjusted Maximum Revenue]]/(Debt[[#This Row],[Proposed Taxable Valuation]]/1000)&gt;Debt[[#This Row],[Max Debt RATE]],Debt[[#This Row],[Max Debt RATE]],Debt[[#This Row],[Unadjusted Maximum Revenue]]/(Debt[[#This Row],[Proposed Taxable Valuation]]/1000))</f>
        <v>2.4334878939031381</v>
      </c>
      <c r="K1385" s="26">
        <f>ROUND(Debt[[#This Row],[Proposed Taxable Valuation]]/1000*Debt[[#This Row],[Adjusted Rate]],0)</f>
        <v>664657</v>
      </c>
      <c r="L1385" s="19">
        <f t="shared" si="120"/>
        <v>-303674.17847035418</v>
      </c>
      <c r="M1385" s="17">
        <f t="shared" si="123"/>
        <v>-1.1118321060968617</v>
      </c>
      <c r="N1385" s="2">
        <v>190184567.97677082</v>
      </c>
      <c r="O1385">
        <f>INDEX($R$3:$T$335,MATCH(Debt[[#This Row],[DistrictNumber]],$R$3:$R$335,0),3)</f>
        <v>3.5453199999999998</v>
      </c>
      <c r="P1385" s="9">
        <f t="shared" si="121"/>
        <v>674265.15253940504</v>
      </c>
    </row>
    <row r="1386" spans="1:16" x14ac:dyDescent="0.35">
      <c r="A1386" s="13">
        <v>2030</v>
      </c>
      <c r="B1386" s="13">
        <f t="shared" si="119"/>
        <v>2029</v>
      </c>
      <c r="C1386" t="s">
        <v>158</v>
      </c>
      <c r="D1386" t="s">
        <v>159</v>
      </c>
      <c r="E1386" s="5">
        <v>9773749527.0618706</v>
      </c>
      <c r="F1386" s="13">
        <f>INDEX($R$3:$T$335,MATCH(Debt[[#This Row],[DistrictNumber]],$R$3:$R$335,0),3)</f>
        <v>0</v>
      </c>
      <c r="G1386" s="9">
        <f t="shared" si="122"/>
        <v>0</v>
      </c>
      <c r="H1386" s="11">
        <v>1.02</v>
      </c>
      <c r="I1386" s="12" cm="1">
        <f t="array" ref="I1386">INDEX(Debt[],MATCH(Debt[[#This Row],[Base Year]]&amp;Debt[[#This Row],[DistrictNumber]],Debt[[Fiscal Year]:[Fiscal Year]]&amp;Debt[[DistrictNumber]:[DistrictNumber]],0),9)*$H1386</f>
        <v>0</v>
      </c>
      <c r="J1386" s="15">
        <f>IF(Debt[[#This Row],[Unadjusted Maximum Revenue]]/(Debt[[#This Row],[Proposed Taxable Valuation]]/1000)&gt;Debt[[#This Row],[Max Debt RATE]],Debt[[#This Row],[Max Debt RATE]],Debt[[#This Row],[Unadjusted Maximum Revenue]]/(Debt[[#This Row],[Proposed Taxable Valuation]]/1000))</f>
        <v>0</v>
      </c>
      <c r="K1386" s="26">
        <f>ROUND(Debt[[#This Row],[Proposed Taxable Valuation]]/1000*Debt[[#This Row],[Adjusted Rate]],0)</f>
        <v>0</v>
      </c>
      <c r="L1386" s="19">
        <f t="shared" si="120"/>
        <v>0</v>
      </c>
      <c r="M1386" s="17">
        <f t="shared" si="123"/>
        <v>0</v>
      </c>
      <c r="N1386" s="2">
        <v>6290950779.6907015</v>
      </c>
      <c r="O1386">
        <f>INDEX($R$3:$T$335,MATCH(Debt[[#This Row],[DistrictNumber]],$R$3:$R$335,0),3)</f>
        <v>0</v>
      </c>
      <c r="P1386" s="9">
        <f t="shared" si="121"/>
        <v>0</v>
      </c>
    </row>
    <row r="1387" spans="1:16" x14ac:dyDescent="0.35">
      <c r="A1387" s="13">
        <v>2030</v>
      </c>
      <c r="B1387" s="13">
        <f t="shared" si="119"/>
        <v>2029</v>
      </c>
      <c r="C1387" t="s">
        <v>160</v>
      </c>
      <c r="D1387" t="s">
        <v>161</v>
      </c>
      <c r="E1387" s="5">
        <v>763141430.16324818</v>
      </c>
      <c r="F1387" s="13">
        <f>INDEX($R$3:$T$335,MATCH(Debt[[#This Row],[DistrictNumber]],$R$3:$R$335,0),3)</f>
        <v>2.1592199999999999</v>
      </c>
      <c r="G1387" s="9">
        <f t="shared" si="122"/>
        <v>1647790.2388370887</v>
      </c>
      <c r="H1387" s="11">
        <v>1.02</v>
      </c>
      <c r="I1387" s="12" cm="1">
        <f t="array" ref="I1387">INDEX(Debt[],MATCH(Debt[[#This Row],[Base Year]]&amp;Debt[[#This Row],[DistrictNumber]],Debt[[Fiscal Year]:[Fiscal Year]]&amp;Debt[[DistrictNumber]:[DistrictNumber]],0),9)*$H1387</f>
        <v>1122675.0024220538</v>
      </c>
      <c r="J1387" s="15">
        <f>IF(Debt[[#This Row],[Unadjusted Maximum Revenue]]/(Debt[[#This Row],[Proposed Taxable Valuation]]/1000)&gt;Debt[[#This Row],[Max Debt RATE]],Debt[[#This Row],[Max Debt RATE]],Debt[[#This Row],[Unadjusted Maximum Revenue]]/(Debt[[#This Row],[Proposed Taxable Valuation]]/1000))</f>
        <v>1.4711231208897879</v>
      </c>
      <c r="K1387" s="26">
        <f>ROUND(Debt[[#This Row],[Proposed Taxable Valuation]]/1000*Debt[[#This Row],[Adjusted Rate]],0)</f>
        <v>1122675</v>
      </c>
      <c r="L1387" s="19">
        <f t="shared" si="120"/>
        <v>-525115.23641503486</v>
      </c>
      <c r="M1387" s="17">
        <f t="shared" si="123"/>
        <v>-0.688096879110212</v>
      </c>
      <c r="N1387" s="2">
        <v>556473237.49448609</v>
      </c>
      <c r="O1387">
        <f>INDEX($R$3:$T$335,MATCH(Debt[[#This Row],[DistrictNumber]],$R$3:$R$335,0),3)</f>
        <v>2.1592199999999999</v>
      </c>
      <c r="P1387" s="9">
        <f t="shared" si="121"/>
        <v>1201548.1438628444</v>
      </c>
    </row>
    <row r="1388" spans="1:16" x14ac:dyDescent="0.35">
      <c r="A1388" s="13">
        <v>2030</v>
      </c>
      <c r="B1388" s="13">
        <f t="shared" si="119"/>
        <v>2029</v>
      </c>
      <c r="C1388" t="s">
        <v>162</v>
      </c>
      <c r="D1388" t="s">
        <v>163</v>
      </c>
      <c r="E1388" s="5">
        <v>1636882939.8633299</v>
      </c>
      <c r="F1388" s="13">
        <f>INDEX($R$3:$T$335,MATCH(Debt[[#This Row],[DistrictNumber]],$R$3:$R$335,0),3)</f>
        <v>0.44107000000000002</v>
      </c>
      <c r="G1388" s="9">
        <f t="shared" si="122"/>
        <v>721979.95828551904</v>
      </c>
      <c r="H1388" s="11">
        <v>1.02</v>
      </c>
      <c r="I1388" s="12" cm="1">
        <f t="array" ref="I1388">INDEX(Debt[],MATCH(Debt[[#This Row],[Base Year]]&amp;Debt[[#This Row],[DistrictNumber]],Debt[[Fiscal Year]:[Fiscal Year]]&amp;Debt[[DistrictNumber]:[DistrictNumber]],0),9)*$H1388</f>
        <v>442566.70397599146</v>
      </c>
      <c r="J1388" s="15">
        <f>IF(Debt[[#This Row],[Unadjusted Maximum Revenue]]/(Debt[[#This Row],[Proposed Taxable Valuation]]/1000)&gt;Debt[[#This Row],[Max Debt RATE]],Debt[[#This Row],[Max Debt RATE]],Debt[[#This Row],[Unadjusted Maximum Revenue]]/(Debt[[#This Row],[Proposed Taxable Valuation]]/1000))</f>
        <v>0.27037162719341629</v>
      </c>
      <c r="K1388" s="26">
        <f>ROUND(Debt[[#This Row],[Proposed Taxable Valuation]]/1000*Debt[[#This Row],[Adjusted Rate]],0)</f>
        <v>442567</v>
      </c>
      <c r="L1388" s="19">
        <f t="shared" si="120"/>
        <v>-279413.25430952758</v>
      </c>
      <c r="M1388" s="17">
        <f t="shared" si="123"/>
        <v>-0.17069837280658373</v>
      </c>
      <c r="N1388" s="2">
        <v>1061364392.402035</v>
      </c>
      <c r="O1388">
        <f>INDEX($R$3:$T$335,MATCH(Debt[[#This Row],[DistrictNumber]],$R$3:$R$335,0),3)</f>
        <v>0.44107000000000002</v>
      </c>
      <c r="P1388" s="9">
        <f t="shared" si="121"/>
        <v>468135.99255676556</v>
      </c>
    </row>
    <row r="1389" spans="1:16" x14ac:dyDescent="0.35">
      <c r="A1389" s="13">
        <v>2030</v>
      </c>
      <c r="B1389" s="13">
        <f t="shared" si="119"/>
        <v>2029</v>
      </c>
      <c r="C1389" t="s">
        <v>164</v>
      </c>
      <c r="D1389" t="s">
        <v>165</v>
      </c>
      <c r="E1389" s="5">
        <v>156549693.48915726</v>
      </c>
      <c r="F1389" s="13">
        <f>INDEX($R$3:$T$335,MATCH(Debt[[#This Row],[DistrictNumber]],$R$3:$R$335,0),3)</f>
        <v>0</v>
      </c>
      <c r="G1389" s="9">
        <f t="shared" si="122"/>
        <v>0</v>
      </c>
      <c r="H1389" s="11">
        <v>1.02</v>
      </c>
      <c r="I1389" s="12" cm="1">
        <f t="array" ref="I1389">INDEX(Debt[],MATCH(Debt[[#This Row],[Base Year]]&amp;Debt[[#This Row],[DistrictNumber]],Debt[[Fiscal Year]:[Fiscal Year]]&amp;Debt[[DistrictNumber]:[DistrictNumber]],0),9)*$H1389</f>
        <v>0</v>
      </c>
      <c r="J1389" s="15">
        <f>IF(Debt[[#This Row],[Unadjusted Maximum Revenue]]/(Debt[[#This Row],[Proposed Taxable Valuation]]/1000)&gt;Debt[[#This Row],[Max Debt RATE]],Debt[[#This Row],[Max Debt RATE]],Debt[[#This Row],[Unadjusted Maximum Revenue]]/(Debt[[#This Row],[Proposed Taxable Valuation]]/1000))</f>
        <v>0</v>
      </c>
      <c r="K1389" s="26">
        <f>ROUND(Debt[[#This Row],[Proposed Taxable Valuation]]/1000*Debt[[#This Row],[Adjusted Rate]],0)</f>
        <v>0</v>
      </c>
      <c r="L1389" s="19">
        <f t="shared" si="120"/>
        <v>0</v>
      </c>
      <c r="M1389" s="17">
        <f t="shared" si="123"/>
        <v>0</v>
      </c>
      <c r="N1389" s="2">
        <v>119439807.10596257</v>
      </c>
      <c r="O1389">
        <f>INDEX($R$3:$T$335,MATCH(Debt[[#This Row],[DistrictNumber]],$R$3:$R$335,0),3)</f>
        <v>0</v>
      </c>
      <c r="P1389" s="9">
        <f t="shared" si="121"/>
        <v>0</v>
      </c>
    </row>
    <row r="1390" spans="1:16" x14ac:dyDescent="0.35">
      <c r="A1390" s="13">
        <v>2030</v>
      </c>
      <c r="B1390" s="13">
        <f t="shared" si="119"/>
        <v>2029</v>
      </c>
      <c r="C1390" t="s">
        <v>166</v>
      </c>
      <c r="D1390" t="s">
        <v>167</v>
      </c>
      <c r="E1390" s="5">
        <v>879578947.7648139</v>
      </c>
      <c r="F1390" s="13">
        <f>INDEX($R$3:$T$335,MATCH(Debt[[#This Row],[DistrictNumber]],$R$3:$R$335,0),3)</f>
        <v>0.64341999999999999</v>
      </c>
      <c r="G1390" s="9">
        <f t="shared" si="122"/>
        <v>565938.68657083658</v>
      </c>
      <c r="H1390" s="11">
        <v>1.02</v>
      </c>
      <c r="I1390" s="12" cm="1">
        <f t="array" ref="I1390">INDEX(Debt[],MATCH(Debt[[#This Row],[Base Year]]&amp;Debt[[#This Row],[DistrictNumber]],Debt[[Fiscal Year]:[Fiscal Year]]&amp;Debt[[DistrictNumber]:[DistrictNumber]],0),9)*$H1390</f>
        <v>390487.95060818596</v>
      </c>
      <c r="J1390" s="15">
        <f>IF(Debt[[#This Row],[Unadjusted Maximum Revenue]]/(Debt[[#This Row],[Proposed Taxable Valuation]]/1000)&gt;Debt[[#This Row],[Max Debt RATE]],Debt[[#This Row],[Max Debt RATE]],Debt[[#This Row],[Unadjusted Maximum Revenue]]/(Debt[[#This Row],[Proposed Taxable Valuation]]/1000))</f>
        <v>0.44394872296624877</v>
      </c>
      <c r="K1390" s="26">
        <f>ROUND(Debt[[#This Row],[Proposed Taxable Valuation]]/1000*Debt[[#This Row],[Adjusted Rate]],0)</f>
        <v>390488</v>
      </c>
      <c r="L1390" s="19">
        <f t="shared" si="120"/>
        <v>-175450.73596265062</v>
      </c>
      <c r="M1390" s="17">
        <f t="shared" si="123"/>
        <v>-0.19947127703375123</v>
      </c>
      <c r="N1390" s="2">
        <v>622267368.28332675</v>
      </c>
      <c r="O1390">
        <f>INDEX($R$3:$T$335,MATCH(Debt[[#This Row],[DistrictNumber]],$R$3:$R$335,0),3)</f>
        <v>0.64341999999999999</v>
      </c>
      <c r="P1390" s="9">
        <f t="shared" si="121"/>
        <v>400379.27010085806</v>
      </c>
    </row>
    <row r="1391" spans="1:16" x14ac:dyDescent="0.35">
      <c r="A1391" s="13">
        <v>2030</v>
      </c>
      <c r="B1391" s="13">
        <f t="shared" si="119"/>
        <v>2029</v>
      </c>
      <c r="C1391" t="s">
        <v>168</v>
      </c>
      <c r="D1391" t="s">
        <v>169</v>
      </c>
      <c r="E1391" s="5">
        <v>516264273.51639605</v>
      </c>
      <c r="F1391" s="13">
        <f>INDEX($R$3:$T$335,MATCH(Debt[[#This Row],[DistrictNumber]],$R$3:$R$335,0),3)</f>
        <v>2.66662</v>
      </c>
      <c r="G1391" s="9">
        <f t="shared" si="122"/>
        <v>1376680.6370442919</v>
      </c>
      <c r="H1391" s="11">
        <v>1.02</v>
      </c>
      <c r="I1391" s="12" cm="1">
        <f t="array" ref="I1391">INDEX(Debt[],MATCH(Debt[[#This Row],[Base Year]]&amp;Debt[[#This Row],[DistrictNumber]],Debt[[Fiscal Year]:[Fiscal Year]]&amp;Debt[[DistrictNumber]:[DistrictNumber]],0),9)*$H1391</f>
        <v>798013.01237880613</v>
      </c>
      <c r="J1391" s="15">
        <f>IF(Debt[[#This Row],[Unadjusted Maximum Revenue]]/(Debt[[#This Row],[Proposed Taxable Valuation]]/1000)&gt;Debt[[#This Row],[Max Debt RATE]],Debt[[#This Row],[Max Debt RATE]],Debt[[#This Row],[Unadjusted Maximum Revenue]]/(Debt[[#This Row],[Proposed Taxable Valuation]]/1000))</f>
        <v>1.5457451799702386</v>
      </c>
      <c r="K1391" s="26">
        <f>ROUND(Debt[[#This Row],[Proposed Taxable Valuation]]/1000*Debt[[#This Row],[Adjusted Rate]],0)</f>
        <v>798013</v>
      </c>
      <c r="L1391" s="19">
        <f t="shared" si="120"/>
        <v>-578667.62466548581</v>
      </c>
      <c r="M1391" s="17">
        <f t="shared" si="123"/>
        <v>-1.1208748200297614</v>
      </c>
      <c r="N1391" s="2">
        <v>324082220.49669951</v>
      </c>
      <c r="O1391">
        <f>INDEX($R$3:$T$335,MATCH(Debt[[#This Row],[DistrictNumber]],$R$3:$R$335,0),3)</f>
        <v>2.66662</v>
      </c>
      <c r="P1391" s="9">
        <f t="shared" si="121"/>
        <v>864204.13082090882</v>
      </c>
    </row>
    <row r="1392" spans="1:16" x14ac:dyDescent="0.35">
      <c r="A1392" s="13">
        <v>2030</v>
      </c>
      <c r="B1392" s="13">
        <f t="shared" si="119"/>
        <v>2029</v>
      </c>
      <c r="C1392" t="s">
        <v>170</v>
      </c>
      <c r="D1392" t="s">
        <v>171</v>
      </c>
      <c r="E1392" s="5">
        <v>21363684239.827953</v>
      </c>
      <c r="F1392" s="13">
        <f>INDEX($R$3:$T$335,MATCH(Debt[[#This Row],[DistrictNumber]],$R$3:$R$335,0),3)</f>
        <v>0</v>
      </c>
      <c r="G1392" s="9">
        <f t="shared" si="122"/>
        <v>0</v>
      </c>
      <c r="H1392" s="11">
        <v>1.02</v>
      </c>
      <c r="I1392" s="12" cm="1">
        <f t="array" ref="I1392">INDEX(Debt[],MATCH(Debt[[#This Row],[Base Year]]&amp;Debt[[#This Row],[DistrictNumber]],Debt[[Fiscal Year]:[Fiscal Year]]&amp;Debt[[DistrictNumber]:[DistrictNumber]],0),9)*$H1392</f>
        <v>0</v>
      </c>
      <c r="J1392" s="15">
        <f>IF(Debt[[#This Row],[Unadjusted Maximum Revenue]]/(Debt[[#This Row],[Proposed Taxable Valuation]]/1000)&gt;Debt[[#This Row],[Max Debt RATE]],Debt[[#This Row],[Max Debt RATE]],Debt[[#This Row],[Unadjusted Maximum Revenue]]/(Debt[[#This Row],[Proposed Taxable Valuation]]/1000))</f>
        <v>0</v>
      </c>
      <c r="K1392" s="26">
        <f>ROUND(Debt[[#This Row],[Proposed Taxable Valuation]]/1000*Debt[[#This Row],[Adjusted Rate]],0)</f>
        <v>0</v>
      </c>
      <c r="L1392" s="19">
        <f t="shared" si="120"/>
        <v>0</v>
      </c>
      <c r="M1392" s="17">
        <f t="shared" si="123"/>
        <v>0</v>
      </c>
      <c r="N1392" s="2">
        <v>13625423673.809036</v>
      </c>
      <c r="O1392">
        <f>INDEX($R$3:$T$335,MATCH(Debt[[#This Row],[DistrictNumber]],$R$3:$R$335,0),3)</f>
        <v>0</v>
      </c>
      <c r="P1392" s="9">
        <f t="shared" si="121"/>
        <v>0</v>
      </c>
    </row>
    <row r="1393" spans="1:16" x14ac:dyDescent="0.35">
      <c r="A1393" s="13">
        <v>2030</v>
      </c>
      <c r="B1393" s="13">
        <f t="shared" si="119"/>
        <v>2029</v>
      </c>
      <c r="C1393" t="s">
        <v>172</v>
      </c>
      <c r="D1393" t="s">
        <v>173</v>
      </c>
      <c r="E1393" s="5">
        <v>70395315.979523703</v>
      </c>
      <c r="F1393" s="13">
        <f>INDEX($R$3:$T$335,MATCH(Debt[[#This Row],[DistrictNumber]],$R$3:$R$335,0),3)</f>
        <v>0</v>
      </c>
      <c r="G1393" s="9">
        <f t="shared" si="122"/>
        <v>0</v>
      </c>
      <c r="H1393" s="11">
        <v>1.02</v>
      </c>
      <c r="I1393" s="12" cm="1">
        <f t="array" ref="I1393">INDEX(Debt[],MATCH(Debt[[#This Row],[Base Year]]&amp;Debt[[#This Row],[DistrictNumber]],Debt[[Fiscal Year]:[Fiscal Year]]&amp;Debt[[DistrictNumber]:[DistrictNumber]],0),9)*$H1393</f>
        <v>0</v>
      </c>
      <c r="J1393" s="15">
        <f>IF(Debt[[#This Row],[Unadjusted Maximum Revenue]]/(Debt[[#This Row],[Proposed Taxable Valuation]]/1000)&gt;Debt[[#This Row],[Max Debt RATE]],Debt[[#This Row],[Max Debt RATE]],Debt[[#This Row],[Unadjusted Maximum Revenue]]/(Debt[[#This Row],[Proposed Taxable Valuation]]/1000))</f>
        <v>0</v>
      </c>
      <c r="K1393" s="26">
        <f>ROUND(Debt[[#This Row],[Proposed Taxable Valuation]]/1000*Debt[[#This Row],[Adjusted Rate]],0)</f>
        <v>0</v>
      </c>
      <c r="L1393" s="19">
        <f t="shared" si="120"/>
        <v>0</v>
      </c>
      <c r="M1393" s="17">
        <f t="shared" si="123"/>
        <v>0</v>
      </c>
      <c r="N1393" s="2">
        <v>57682802.150702536</v>
      </c>
      <c r="O1393">
        <f>INDEX($R$3:$T$335,MATCH(Debt[[#This Row],[DistrictNumber]],$R$3:$R$335,0),3)</f>
        <v>0</v>
      </c>
      <c r="P1393" s="9">
        <f t="shared" si="121"/>
        <v>0</v>
      </c>
    </row>
    <row r="1394" spans="1:16" x14ac:dyDescent="0.35">
      <c r="A1394" s="13">
        <v>2030</v>
      </c>
      <c r="B1394" s="13">
        <f t="shared" si="119"/>
        <v>2029</v>
      </c>
      <c r="C1394" t="s">
        <v>174</v>
      </c>
      <c r="D1394" t="s">
        <v>175</v>
      </c>
      <c r="E1394" s="5">
        <v>592691220.39507163</v>
      </c>
      <c r="F1394" s="13">
        <f>INDEX($R$3:$T$335,MATCH(Debt[[#This Row],[DistrictNumber]],$R$3:$R$335,0),3)</f>
        <v>1.49777</v>
      </c>
      <c r="G1394" s="9">
        <f t="shared" si="122"/>
        <v>887715.12917112652</v>
      </c>
      <c r="H1394" s="11">
        <v>1.02</v>
      </c>
      <c r="I1394" s="12" cm="1">
        <f t="array" ref="I1394">INDEX(Debt[],MATCH(Debt[[#This Row],[Base Year]]&amp;Debt[[#This Row],[DistrictNumber]],Debt[[Fiscal Year]:[Fiscal Year]]&amp;Debt[[DistrictNumber]:[DistrictNumber]],0),9)*$H1394</f>
        <v>591654.62701801897</v>
      </c>
      <c r="J1394" s="15">
        <f>IF(Debt[[#This Row],[Unadjusted Maximum Revenue]]/(Debt[[#This Row],[Proposed Taxable Valuation]]/1000)&gt;Debt[[#This Row],[Max Debt RATE]],Debt[[#This Row],[Max Debt RATE]],Debt[[#This Row],[Unadjusted Maximum Revenue]]/(Debt[[#This Row],[Proposed Taxable Valuation]]/1000))</f>
        <v>0.99825103976340035</v>
      </c>
      <c r="K1394" s="26">
        <f>ROUND(Debt[[#This Row],[Proposed Taxable Valuation]]/1000*Debt[[#This Row],[Adjusted Rate]],0)</f>
        <v>591655</v>
      </c>
      <c r="L1394" s="19">
        <f t="shared" si="120"/>
        <v>-296060.50215310755</v>
      </c>
      <c r="M1394" s="17">
        <f t="shared" si="123"/>
        <v>-0.4995189602365997</v>
      </c>
      <c r="N1394" s="2">
        <v>411024600.36853355</v>
      </c>
      <c r="O1394">
        <f>INDEX($R$3:$T$335,MATCH(Debt[[#This Row],[DistrictNumber]],$R$3:$R$335,0),3)</f>
        <v>1.49777</v>
      </c>
      <c r="P1394" s="9">
        <f t="shared" si="121"/>
        <v>615620.31569397857</v>
      </c>
    </row>
    <row r="1395" spans="1:16" x14ac:dyDescent="0.35">
      <c r="A1395" s="13">
        <v>2030</v>
      </c>
      <c r="B1395" s="13">
        <f t="shared" si="119"/>
        <v>2029</v>
      </c>
      <c r="C1395" t="s">
        <v>176</v>
      </c>
      <c r="D1395" t="s">
        <v>177</v>
      </c>
      <c r="E1395" s="5">
        <v>9486399566.2446289</v>
      </c>
      <c r="F1395" s="13">
        <f>INDEX($R$3:$T$335,MATCH(Debt[[#This Row],[DistrictNumber]],$R$3:$R$335,0),3)</f>
        <v>0</v>
      </c>
      <c r="G1395" s="9">
        <f t="shared" si="122"/>
        <v>0</v>
      </c>
      <c r="H1395" s="11">
        <v>1.02</v>
      </c>
      <c r="I1395" s="12" cm="1">
        <f t="array" ref="I1395">INDEX(Debt[],MATCH(Debt[[#This Row],[Base Year]]&amp;Debt[[#This Row],[DistrictNumber]],Debt[[Fiscal Year]:[Fiscal Year]]&amp;Debt[[DistrictNumber]:[DistrictNumber]],0),9)*$H1395</f>
        <v>0</v>
      </c>
      <c r="J1395" s="15">
        <f>IF(Debt[[#This Row],[Unadjusted Maximum Revenue]]/(Debt[[#This Row],[Proposed Taxable Valuation]]/1000)&gt;Debt[[#This Row],[Max Debt RATE]],Debt[[#This Row],[Max Debt RATE]],Debt[[#This Row],[Unadjusted Maximum Revenue]]/(Debt[[#This Row],[Proposed Taxable Valuation]]/1000))</f>
        <v>0</v>
      </c>
      <c r="K1395" s="26">
        <f>ROUND(Debt[[#This Row],[Proposed Taxable Valuation]]/1000*Debt[[#This Row],[Adjusted Rate]],0)</f>
        <v>0</v>
      </c>
      <c r="L1395" s="19">
        <f t="shared" si="120"/>
        <v>0</v>
      </c>
      <c r="M1395" s="17">
        <f t="shared" si="123"/>
        <v>0</v>
      </c>
      <c r="N1395" s="2">
        <v>5969150439.4054508</v>
      </c>
      <c r="O1395">
        <f>INDEX($R$3:$T$335,MATCH(Debt[[#This Row],[DistrictNumber]],$R$3:$R$335,0),3)</f>
        <v>0</v>
      </c>
      <c r="P1395" s="9">
        <f t="shared" si="121"/>
        <v>0</v>
      </c>
    </row>
    <row r="1396" spans="1:16" x14ac:dyDescent="0.35">
      <c r="A1396" s="13">
        <v>2030</v>
      </c>
      <c r="B1396" s="13">
        <f t="shared" si="119"/>
        <v>2029</v>
      </c>
      <c r="C1396" t="s">
        <v>178</v>
      </c>
      <c r="D1396" t="s">
        <v>179</v>
      </c>
      <c r="E1396" s="5">
        <v>289197319.02143693</v>
      </c>
      <c r="F1396" s="13">
        <f>INDEX($R$3:$T$335,MATCH(Debt[[#This Row],[DistrictNumber]],$R$3:$R$335,0),3)</f>
        <v>2.6975600000000002</v>
      </c>
      <c r="G1396" s="9">
        <f t="shared" si="122"/>
        <v>780127.11989946745</v>
      </c>
      <c r="H1396" s="11">
        <v>1.02</v>
      </c>
      <c r="I1396" s="12" cm="1">
        <f t="array" ref="I1396">INDEX(Debt[],MATCH(Debt[[#This Row],[Base Year]]&amp;Debt[[#This Row],[DistrictNumber]],Debt[[Fiscal Year]:[Fiscal Year]]&amp;Debt[[DistrictNumber]:[DistrictNumber]],0),9)*$H1396</f>
        <v>581490.90977583337</v>
      </c>
      <c r="J1396" s="15">
        <f>IF(Debt[[#This Row],[Unadjusted Maximum Revenue]]/(Debt[[#This Row],[Proposed Taxable Valuation]]/1000)&gt;Debt[[#This Row],[Max Debt RATE]],Debt[[#This Row],[Max Debt RATE]],Debt[[#This Row],[Unadjusted Maximum Revenue]]/(Debt[[#This Row],[Proposed Taxable Valuation]]/1000))</f>
        <v>2.0107064330452178</v>
      </c>
      <c r="K1396" s="26">
        <f>ROUND(Debt[[#This Row],[Proposed Taxable Valuation]]/1000*Debt[[#This Row],[Adjusted Rate]],0)</f>
        <v>581491</v>
      </c>
      <c r="L1396" s="19">
        <f t="shared" si="120"/>
        <v>-198636.21012363408</v>
      </c>
      <c r="M1396" s="17">
        <f t="shared" si="123"/>
        <v>-0.68685356695478239</v>
      </c>
      <c r="N1396" s="2">
        <v>205039817.79908079</v>
      </c>
      <c r="O1396">
        <f>INDEX($R$3:$T$335,MATCH(Debt[[#This Row],[DistrictNumber]],$R$3:$R$335,0),3)</f>
        <v>2.6975600000000002</v>
      </c>
      <c r="P1396" s="9">
        <f t="shared" si="121"/>
        <v>553107.21090208844</v>
      </c>
    </row>
    <row r="1397" spans="1:16" x14ac:dyDescent="0.35">
      <c r="A1397" s="13">
        <v>2030</v>
      </c>
      <c r="B1397" s="13">
        <f t="shared" si="119"/>
        <v>2029</v>
      </c>
      <c r="C1397" t="s">
        <v>180</v>
      </c>
      <c r="D1397" t="s">
        <v>181</v>
      </c>
      <c r="E1397" s="5">
        <v>459207003.03534657</v>
      </c>
      <c r="F1397" s="13">
        <f>INDEX($R$3:$T$335,MATCH(Debt[[#This Row],[DistrictNumber]],$R$3:$R$335,0),3)</f>
        <v>2.7</v>
      </c>
      <c r="G1397" s="9">
        <f t="shared" si="122"/>
        <v>1239858.9081954358</v>
      </c>
      <c r="H1397" s="11">
        <v>1.02</v>
      </c>
      <c r="I1397" s="12" cm="1">
        <f t="array" ref="I1397">INDEX(Debt[],MATCH(Debt[[#This Row],[Base Year]]&amp;Debt[[#This Row],[DistrictNumber]],Debt[[Fiscal Year]:[Fiscal Year]]&amp;Debt[[DistrictNumber]:[DistrictNumber]],0),9)*$H1397</f>
        <v>872390.51013807731</v>
      </c>
      <c r="J1397" s="15">
        <f>IF(Debt[[#This Row],[Unadjusted Maximum Revenue]]/(Debt[[#This Row],[Proposed Taxable Valuation]]/1000)&gt;Debt[[#This Row],[Max Debt RATE]],Debt[[#This Row],[Max Debt RATE]],Debt[[#This Row],[Unadjusted Maximum Revenue]]/(Debt[[#This Row],[Proposed Taxable Valuation]]/1000))</f>
        <v>1.8997761453366311</v>
      </c>
      <c r="K1397" s="26">
        <f>ROUND(Debt[[#This Row],[Proposed Taxable Valuation]]/1000*Debt[[#This Row],[Adjusted Rate]],0)</f>
        <v>872391</v>
      </c>
      <c r="L1397" s="19">
        <f t="shared" si="120"/>
        <v>-367468.39805735846</v>
      </c>
      <c r="M1397" s="17">
        <f t="shared" si="123"/>
        <v>-0.80022385466336909</v>
      </c>
      <c r="N1397" s="2">
        <v>330370637.90229332</v>
      </c>
      <c r="O1397">
        <f>INDEX($R$3:$T$335,MATCH(Debt[[#This Row],[DistrictNumber]],$R$3:$R$335,0),3)</f>
        <v>2.7</v>
      </c>
      <c r="P1397" s="9">
        <f t="shared" si="121"/>
        <v>892000.72233619192</v>
      </c>
    </row>
    <row r="1398" spans="1:16" x14ac:dyDescent="0.35">
      <c r="A1398" s="13">
        <v>2030</v>
      </c>
      <c r="B1398" s="13">
        <f t="shared" si="119"/>
        <v>2029</v>
      </c>
      <c r="C1398" t="s">
        <v>182</v>
      </c>
      <c r="D1398" t="s">
        <v>183</v>
      </c>
      <c r="E1398" s="5">
        <v>695723796.70893431</v>
      </c>
      <c r="F1398" s="13">
        <f>INDEX($R$3:$T$335,MATCH(Debt[[#This Row],[DistrictNumber]],$R$3:$R$335,0),3)</f>
        <v>0</v>
      </c>
      <c r="G1398" s="9">
        <f t="shared" si="122"/>
        <v>0</v>
      </c>
      <c r="H1398" s="11">
        <v>1.02</v>
      </c>
      <c r="I1398" s="12" cm="1">
        <f t="array" ref="I1398">INDEX(Debt[],MATCH(Debt[[#This Row],[Base Year]]&amp;Debt[[#This Row],[DistrictNumber]],Debt[[Fiscal Year]:[Fiscal Year]]&amp;Debt[[DistrictNumber]:[DistrictNumber]],0),9)*$H1398</f>
        <v>0</v>
      </c>
      <c r="J1398" s="15">
        <f>IF(Debt[[#This Row],[Unadjusted Maximum Revenue]]/(Debt[[#This Row],[Proposed Taxable Valuation]]/1000)&gt;Debt[[#This Row],[Max Debt RATE]],Debt[[#This Row],[Max Debt RATE]],Debt[[#This Row],[Unadjusted Maximum Revenue]]/(Debt[[#This Row],[Proposed Taxable Valuation]]/1000))</f>
        <v>0</v>
      </c>
      <c r="K1398" s="26">
        <f>ROUND(Debt[[#This Row],[Proposed Taxable Valuation]]/1000*Debt[[#This Row],[Adjusted Rate]],0)</f>
        <v>0</v>
      </c>
      <c r="L1398" s="19">
        <f t="shared" si="120"/>
        <v>0</v>
      </c>
      <c r="M1398" s="17">
        <f t="shared" si="123"/>
        <v>0</v>
      </c>
      <c r="N1398" s="2">
        <v>568510924.57763577</v>
      </c>
      <c r="O1398">
        <f>INDEX($R$3:$T$335,MATCH(Debt[[#This Row],[DistrictNumber]],$R$3:$R$335,0),3)</f>
        <v>0</v>
      </c>
      <c r="P1398" s="9">
        <f t="shared" si="121"/>
        <v>0</v>
      </c>
    </row>
    <row r="1399" spans="1:16" x14ac:dyDescent="0.35">
      <c r="A1399" s="13">
        <v>2030</v>
      </c>
      <c r="B1399" s="13">
        <f t="shared" si="119"/>
        <v>2029</v>
      </c>
      <c r="C1399" t="s">
        <v>184</v>
      </c>
      <c r="D1399" t="s">
        <v>185</v>
      </c>
      <c r="E1399" s="5">
        <v>488291199.99194497</v>
      </c>
      <c r="F1399" s="13">
        <f>INDEX($R$3:$T$335,MATCH(Debt[[#This Row],[DistrictNumber]],$R$3:$R$335,0),3)</f>
        <v>0</v>
      </c>
      <c r="G1399" s="9">
        <f t="shared" si="122"/>
        <v>0</v>
      </c>
      <c r="H1399" s="11">
        <v>1.02</v>
      </c>
      <c r="I1399" s="12" cm="1">
        <f t="array" ref="I1399">INDEX(Debt[],MATCH(Debt[[#This Row],[Base Year]]&amp;Debt[[#This Row],[DistrictNumber]],Debt[[Fiscal Year]:[Fiscal Year]]&amp;Debt[[DistrictNumber]:[DistrictNumber]],0),9)*$H1399</f>
        <v>0</v>
      </c>
      <c r="J1399" s="15">
        <f>IF(Debt[[#This Row],[Unadjusted Maximum Revenue]]/(Debt[[#This Row],[Proposed Taxable Valuation]]/1000)&gt;Debt[[#This Row],[Max Debt RATE]],Debt[[#This Row],[Max Debt RATE]],Debt[[#This Row],[Unadjusted Maximum Revenue]]/(Debt[[#This Row],[Proposed Taxable Valuation]]/1000))</f>
        <v>0</v>
      </c>
      <c r="K1399" s="26">
        <f>ROUND(Debt[[#This Row],[Proposed Taxable Valuation]]/1000*Debt[[#This Row],[Adjusted Rate]],0)</f>
        <v>0</v>
      </c>
      <c r="L1399" s="19">
        <f t="shared" si="120"/>
        <v>0</v>
      </c>
      <c r="M1399" s="17">
        <f t="shared" si="123"/>
        <v>0</v>
      </c>
      <c r="N1399" s="2">
        <v>305973916.98475808</v>
      </c>
      <c r="O1399">
        <f>INDEX($R$3:$T$335,MATCH(Debt[[#This Row],[DistrictNumber]],$R$3:$R$335,0),3)</f>
        <v>0</v>
      </c>
      <c r="P1399" s="9">
        <f t="shared" si="121"/>
        <v>0</v>
      </c>
    </row>
    <row r="1400" spans="1:16" x14ac:dyDescent="0.35">
      <c r="A1400" s="13">
        <v>2030</v>
      </c>
      <c r="B1400" s="13">
        <f t="shared" si="119"/>
        <v>2029</v>
      </c>
      <c r="C1400" t="s">
        <v>186</v>
      </c>
      <c r="D1400" t="s">
        <v>187</v>
      </c>
      <c r="E1400" s="5">
        <v>363753179.95734483</v>
      </c>
      <c r="F1400" s="13">
        <f>INDEX($R$3:$T$335,MATCH(Debt[[#This Row],[DistrictNumber]],$R$3:$R$335,0),3)</f>
        <v>0.22112999999999999</v>
      </c>
      <c r="G1400" s="9">
        <f t="shared" si="122"/>
        <v>80436.740683967655</v>
      </c>
      <c r="H1400" s="11">
        <v>1.02</v>
      </c>
      <c r="I1400" s="12" cm="1">
        <f t="array" ref="I1400">INDEX(Debt[],MATCH(Debt[[#This Row],[Base Year]]&amp;Debt[[#This Row],[DistrictNumber]],Debt[[Fiscal Year]:[Fiscal Year]]&amp;Debt[[DistrictNumber]:[DistrictNumber]],0),9)*$H1400</f>
        <v>62064.61102193562</v>
      </c>
      <c r="J1400" s="15">
        <f>IF(Debt[[#This Row],[Unadjusted Maximum Revenue]]/(Debt[[#This Row],[Proposed Taxable Valuation]]/1000)&gt;Debt[[#This Row],[Max Debt RATE]],Debt[[#This Row],[Max Debt RATE]],Debt[[#This Row],[Unadjusted Maximum Revenue]]/(Debt[[#This Row],[Proposed Taxable Valuation]]/1000))</f>
        <v>0.17062286858691811</v>
      </c>
      <c r="K1400" s="26">
        <f>ROUND(Debt[[#This Row],[Proposed Taxable Valuation]]/1000*Debt[[#This Row],[Adjusted Rate]],0)</f>
        <v>62065</v>
      </c>
      <c r="L1400" s="19">
        <f t="shared" si="120"/>
        <v>-18372.129662032035</v>
      </c>
      <c r="M1400" s="17">
        <f t="shared" si="123"/>
        <v>-5.0507131413081885E-2</v>
      </c>
      <c r="N1400" s="2">
        <v>277518827.04311681</v>
      </c>
      <c r="O1400">
        <f>INDEX($R$3:$T$335,MATCH(Debt[[#This Row],[DistrictNumber]],$R$3:$R$335,0),3)</f>
        <v>0.22112999999999999</v>
      </c>
      <c r="P1400" s="9">
        <f t="shared" si="121"/>
        <v>61367.738224044413</v>
      </c>
    </row>
    <row r="1401" spans="1:16" x14ac:dyDescent="0.35">
      <c r="A1401" s="13">
        <v>2030</v>
      </c>
      <c r="B1401" s="13">
        <f t="shared" si="119"/>
        <v>2029</v>
      </c>
      <c r="C1401" t="s">
        <v>188</v>
      </c>
      <c r="D1401" t="s">
        <v>189</v>
      </c>
      <c r="E1401" s="5">
        <v>515378273.97318983</v>
      </c>
      <c r="F1401" s="13">
        <f>INDEX($R$3:$T$335,MATCH(Debt[[#This Row],[DistrictNumber]],$R$3:$R$335,0),3)</f>
        <v>0</v>
      </c>
      <c r="G1401" s="9">
        <f t="shared" si="122"/>
        <v>0</v>
      </c>
      <c r="H1401" s="11">
        <v>1.02</v>
      </c>
      <c r="I1401" s="12" cm="1">
        <f t="array" ref="I1401">INDEX(Debt[],MATCH(Debt[[#This Row],[Base Year]]&amp;Debt[[#This Row],[DistrictNumber]],Debt[[Fiscal Year]:[Fiscal Year]]&amp;Debt[[DistrictNumber]:[DistrictNumber]],0),9)*$H1401</f>
        <v>0</v>
      </c>
      <c r="J1401" s="15">
        <f>IF(Debt[[#This Row],[Unadjusted Maximum Revenue]]/(Debt[[#This Row],[Proposed Taxable Valuation]]/1000)&gt;Debt[[#This Row],[Max Debt RATE]],Debt[[#This Row],[Max Debt RATE]],Debt[[#This Row],[Unadjusted Maximum Revenue]]/(Debt[[#This Row],[Proposed Taxable Valuation]]/1000))</f>
        <v>0</v>
      </c>
      <c r="K1401" s="26">
        <f>ROUND(Debt[[#This Row],[Proposed Taxable Valuation]]/1000*Debt[[#This Row],[Adjusted Rate]],0)</f>
        <v>0</v>
      </c>
      <c r="L1401" s="19">
        <f t="shared" si="120"/>
        <v>0</v>
      </c>
      <c r="M1401" s="17">
        <f t="shared" si="123"/>
        <v>0</v>
      </c>
      <c r="N1401" s="2">
        <v>386027671.29899031</v>
      </c>
      <c r="O1401">
        <f>INDEX($R$3:$T$335,MATCH(Debt[[#This Row],[DistrictNumber]],$R$3:$R$335,0),3)</f>
        <v>0</v>
      </c>
      <c r="P1401" s="9">
        <f t="shared" si="121"/>
        <v>0</v>
      </c>
    </row>
    <row r="1402" spans="1:16" x14ac:dyDescent="0.35">
      <c r="A1402" s="13">
        <v>2030</v>
      </c>
      <c r="B1402" s="13">
        <f t="shared" si="119"/>
        <v>2029</v>
      </c>
      <c r="C1402" t="s">
        <v>190</v>
      </c>
      <c r="D1402" t="s">
        <v>191</v>
      </c>
      <c r="E1402" s="5">
        <v>594348192.00380039</v>
      </c>
      <c r="F1402" s="13">
        <f>INDEX($R$3:$T$335,MATCH(Debt[[#This Row],[DistrictNumber]],$R$3:$R$335,0),3)</f>
        <v>4.05</v>
      </c>
      <c r="G1402" s="9">
        <f t="shared" si="122"/>
        <v>2407110.1776153916</v>
      </c>
      <c r="H1402" s="11">
        <v>1.02</v>
      </c>
      <c r="I1402" s="12" cm="1">
        <f t="array" ref="I1402">INDEX(Debt[],MATCH(Debt[[#This Row],[Base Year]]&amp;Debt[[#This Row],[DistrictNumber]],Debt[[Fiscal Year]:[Fiscal Year]]&amp;Debt[[DistrictNumber]:[DistrictNumber]],0),9)*$H1402</f>
        <v>1756745.8203808018</v>
      </c>
      <c r="J1402" s="15">
        <f>IF(Debt[[#This Row],[Unadjusted Maximum Revenue]]/(Debt[[#This Row],[Proposed Taxable Valuation]]/1000)&gt;Debt[[#This Row],[Max Debt RATE]],Debt[[#This Row],[Max Debt RATE]],Debt[[#This Row],[Unadjusted Maximum Revenue]]/(Debt[[#This Row],[Proposed Taxable Valuation]]/1000))</f>
        <v>2.9557519380315851</v>
      </c>
      <c r="K1402" s="26">
        <f>ROUND(Debt[[#This Row],[Proposed Taxable Valuation]]/1000*Debt[[#This Row],[Adjusted Rate]],0)</f>
        <v>1756746</v>
      </c>
      <c r="L1402" s="19">
        <f t="shared" si="120"/>
        <v>-650364.35723458976</v>
      </c>
      <c r="M1402" s="17">
        <f t="shared" si="123"/>
        <v>-1.0942480619684147</v>
      </c>
      <c r="N1402" s="2">
        <v>443327589.06716532</v>
      </c>
      <c r="O1402">
        <f>INDEX($R$3:$T$335,MATCH(Debt[[#This Row],[DistrictNumber]],$R$3:$R$335,0),3)</f>
        <v>4.05</v>
      </c>
      <c r="P1402" s="9">
        <f t="shared" si="121"/>
        <v>1795476.7357220196</v>
      </c>
    </row>
    <row r="1403" spans="1:16" x14ac:dyDescent="0.35">
      <c r="A1403" s="13">
        <v>2030</v>
      </c>
      <c r="B1403" s="13">
        <f t="shared" si="119"/>
        <v>2029</v>
      </c>
      <c r="C1403" t="s">
        <v>192</v>
      </c>
      <c r="D1403" t="s">
        <v>193</v>
      </c>
      <c r="E1403" s="5">
        <v>865941507.59480333</v>
      </c>
      <c r="F1403" s="13">
        <f>INDEX($R$3:$T$335,MATCH(Debt[[#This Row],[DistrictNumber]],$R$3:$R$335,0),3)</f>
        <v>0</v>
      </c>
      <c r="G1403" s="9">
        <f t="shared" si="122"/>
        <v>0</v>
      </c>
      <c r="H1403" s="11">
        <v>1.02</v>
      </c>
      <c r="I1403" s="12" cm="1">
        <f t="array" ref="I1403">INDEX(Debt[],MATCH(Debt[[#This Row],[Base Year]]&amp;Debt[[#This Row],[DistrictNumber]],Debt[[Fiscal Year]:[Fiscal Year]]&amp;Debt[[DistrictNumber]:[DistrictNumber]],0),9)*$H1403</f>
        <v>0</v>
      </c>
      <c r="J1403" s="15">
        <f>IF(Debt[[#This Row],[Unadjusted Maximum Revenue]]/(Debt[[#This Row],[Proposed Taxable Valuation]]/1000)&gt;Debt[[#This Row],[Max Debt RATE]],Debt[[#This Row],[Max Debt RATE]],Debt[[#This Row],[Unadjusted Maximum Revenue]]/(Debt[[#This Row],[Proposed Taxable Valuation]]/1000))</f>
        <v>0</v>
      </c>
      <c r="K1403" s="26">
        <f>ROUND(Debt[[#This Row],[Proposed Taxable Valuation]]/1000*Debt[[#This Row],[Adjusted Rate]],0)</f>
        <v>0</v>
      </c>
      <c r="L1403" s="19">
        <f t="shared" si="120"/>
        <v>0</v>
      </c>
      <c r="M1403" s="17">
        <f t="shared" si="123"/>
        <v>0</v>
      </c>
      <c r="N1403" s="2">
        <v>619003275.39880037</v>
      </c>
      <c r="O1403">
        <f>INDEX($R$3:$T$335,MATCH(Debt[[#This Row],[DistrictNumber]],$R$3:$R$335,0),3)</f>
        <v>0</v>
      </c>
      <c r="P1403" s="9">
        <f t="shared" si="121"/>
        <v>0</v>
      </c>
    </row>
    <row r="1404" spans="1:16" x14ac:dyDescent="0.35">
      <c r="A1404" s="13">
        <v>2030</v>
      </c>
      <c r="B1404" s="13">
        <f t="shared" si="119"/>
        <v>2029</v>
      </c>
      <c r="C1404" t="s">
        <v>194</v>
      </c>
      <c r="D1404" t="s">
        <v>195</v>
      </c>
      <c r="E1404" s="5">
        <v>295801141.74104077</v>
      </c>
      <c r="F1404" s="13">
        <f>INDEX($R$3:$T$335,MATCH(Debt[[#This Row],[DistrictNumber]],$R$3:$R$335,0),3)</f>
        <v>2.4175599999999999</v>
      </c>
      <c r="G1404" s="9">
        <f t="shared" si="122"/>
        <v>715117.00822747045</v>
      </c>
      <c r="H1404" s="11">
        <v>1.02</v>
      </c>
      <c r="I1404" s="12" cm="1">
        <f t="array" ref="I1404">INDEX(Debt[],MATCH(Debt[[#This Row],[Base Year]]&amp;Debt[[#This Row],[DistrictNumber]],Debt[[Fiscal Year]:[Fiscal Year]]&amp;Debt[[DistrictNumber]:[DistrictNumber]],0),9)*$H1404</f>
        <v>485530.0446686701</v>
      </c>
      <c r="J1404" s="15">
        <f>IF(Debt[[#This Row],[Unadjusted Maximum Revenue]]/(Debt[[#This Row],[Proposed Taxable Valuation]]/1000)&gt;Debt[[#This Row],[Max Debt RATE]],Debt[[#This Row],[Max Debt RATE]],Debt[[#This Row],[Unadjusted Maximum Revenue]]/(Debt[[#This Row],[Proposed Taxable Valuation]]/1000))</f>
        <v>1.641406932410449</v>
      </c>
      <c r="K1404" s="26">
        <f>ROUND(Debt[[#This Row],[Proposed Taxable Valuation]]/1000*Debt[[#This Row],[Adjusted Rate]],0)</f>
        <v>485530</v>
      </c>
      <c r="L1404" s="19">
        <f t="shared" si="120"/>
        <v>-229586.96355880034</v>
      </c>
      <c r="M1404" s="17">
        <f t="shared" si="123"/>
        <v>-0.77615306758955094</v>
      </c>
      <c r="N1404" s="2">
        <v>214505907.07795858</v>
      </c>
      <c r="O1404">
        <f>INDEX($R$3:$T$335,MATCH(Debt[[#This Row],[DistrictNumber]],$R$3:$R$335,0),3)</f>
        <v>2.4175599999999999</v>
      </c>
      <c r="P1404" s="9">
        <f t="shared" si="121"/>
        <v>518580.90071538952</v>
      </c>
    </row>
    <row r="1405" spans="1:16" x14ac:dyDescent="0.35">
      <c r="A1405" s="13">
        <v>2030</v>
      </c>
      <c r="B1405" s="13">
        <f t="shared" si="119"/>
        <v>2029</v>
      </c>
      <c r="C1405" t="s">
        <v>196</v>
      </c>
      <c r="D1405" t="s">
        <v>197</v>
      </c>
      <c r="E1405" s="5">
        <v>381047616.61217457</v>
      </c>
      <c r="F1405" s="13">
        <f>INDEX($R$3:$T$335,MATCH(Debt[[#This Row],[DistrictNumber]],$R$3:$R$335,0),3)</f>
        <v>0</v>
      </c>
      <c r="G1405" s="9">
        <f t="shared" si="122"/>
        <v>0</v>
      </c>
      <c r="H1405" s="11">
        <v>1.02</v>
      </c>
      <c r="I1405" s="12" cm="1">
        <f t="array" ref="I1405">INDEX(Debt[],MATCH(Debt[[#This Row],[Base Year]]&amp;Debt[[#This Row],[DistrictNumber]],Debt[[Fiscal Year]:[Fiscal Year]]&amp;Debt[[DistrictNumber]:[DistrictNumber]],0),9)*$H1405</f>
        <v>0</v>
      </c>
      <c r="J1405" s="15">
        <f>IF(Debt[[#This Row],[Unadjusted Maximum Revenue]]/(Debt[[#This Row],[Proposed Taxable Valuation]]/1000)&gt;Debt[[#This Row],[Max Debt RATE]],Debt[[#This Row],[Max Debt RATE]],Debt[[#This Row],[Unadjusted Maximum Revenue]]/(Debt[[#This Row],[Proposed Taxable Valuation]]/1000))</f>
        <v>0</v>
      </c>
      <c r="K1405" s="26">
        <f>ROUND(Debt[[#This Row],[Proposed Taxable Valuation]]/1000*Debt[[#This Row],[Adjusted Rate]],0)</f>
        <v>0</v>
      </c>
      <c r="L1405" s="19">
        <f t="shared" si="120"/>
        <v>0</v>
      </c>
      <c r="M1405" s="17">
        <f t="shared" si="123"/>
        <v>0</v>
      </c>
      <c r="N1405" s="2">
        <v>248588902.72831362</v>
      </c>
      <c r="O1405">
        <f>INDEX($R$3:$T$335,MATCH(Debt[[#This Row],[DistrictNumber]],$R$3:$R$335,0),3)</f>
        <v>0</v>
      </c>
      <c r="P1405" s="9">
        <f t="shared" si="121"/>
        <v>0</v>
      </c>
    </row>
    <row r="1406" spans="1:16" x14ac:dyDescent="0.35">
      <c r="A1406" s="13">
        <v>2030</v>
      </c>
      <c r="B1406" s="13">
        <f t="shared" si="119"/>
        <v>2029</v>
      </c>
      <c r="C1406" t="s">
        <v>198</v>
      </c>
      <c r="D1406" t="s">
        <v>199</v>
      </c>
      <c r="E1406" s="5">
        <v>465248303.76359397</v>
      </c>
      <c r="F1406" s="13">
        <f>INDEX($R$3:$T$335,MATCH(Debt[[#This Row],[DistrictNumber]],$R$3:$R$335,0),3)</f>
        <v>2.7</v>
      </c>
      <c r="G1406" s="9">
        <f t="shared" si="122"/>
        <v>1256170.4201617038</v>
      </c>
      <c r="H1406" s="11">
        <v>1.02</v>
      </c>
      <c r="I1406" s="12" cm="1">
        <f t="array" ref="I1406">INDEX(Debt[],MATCH(Debt[[#This Row],[Base Year]]&amp;Debt[[#This Row],[DistrictNumber]],Debt[[Fiscal Year]:[Fiscal Year]]&amp;Debt[[DistrictNumber]:[DistrictNumber]],0),9)*$H1406</f>
        <v>877486.90848282038</v>
      </c>
      <c r="J1406" s="15">
        <f>IF(Debt[[#This Row],[Unadjusted Maximum Revenue]]/(Debt[[#This Row],[Proposed Taxable Valuation]]/1000)&gt;Debt[[#This Row],[Max Debt RATE]],Debt[[#This Row],[Max Debt RATE]],Debt[[#This Row],[Unadjusted Maximum Revenue]]/(Debt[[#This Row],[Proposed Taxable Valuation]]/1000))</f>
        <v>1.8860614888532656</v>
      </c>
      <c r="K1406" s="26">
        <f>ROUND(Debt[[#This Row],[Proposed Taxable Valuation]]/1000*Debt[[#This Row],[Adjusted Rate]],0)</f>
        <v>877487</v>
      </c>
      <c r="L1406" s="19">
        <f t="shared" si="120"/>
        <v>-378683.51167888346</v>
      </c>
      <c r="M1406" s="17">
        <f t="shared" si="123"/>
        <v>-0.81393851114673454</v>
      </c>
      <c r="N1406" s="2">
        <v>330510233.4157576</v>
      </c>
      <c r="O1406">
        <f>INDEX($R$3:$T$335,MATCH(Debt[[#This Row],[DistrictNumber]],$R$3:$R$335,0),3)</f>
        <v>2.7</v>
      </c>
      <c r="P1406" s="9">
        <f t="shared" si="121"/>
        <v>892377.63022254559</v>
      </c>
    </row>
    <row r="1407" spans="1:16" x14ac:dyDescent="0.35">
      <c r="A1407" s="13">
        <v>2030</v>
      </c>
      <c r="B1407" s="13">
        <f t="shared" si="119"/>
        <v>2029</v>
      </c>
      <c r="C1407" t="s">
        <v>200</v>
      </c>
      <c r="D1407" t="s">
        <v>201</v>
      </c>
      <c r="E1407" s="5">
        <v>780488980.42213333</v>
      </c>
      <c r="F1407" s="13">
        <f>INDEX($R$3:$T$335,MATCH(Debt[[#This Row],[DistrictNumber]],$R$3:$R$335,0),3)</f>
        <v>0</v>
      </c>
      <c r="G1407" s="9">
        <f t="shared" si="122"/>
        <v>0</v>
      </c>
      <c r="H1407" s="11">
        <v>1.02</v>
      </c>
      <c r="I1407" s="12" cm="1">
        <f t="array" ref="I1407">INDEX(Debt[],MATCH(Debt[[#This Row],[Base Year]]&amp;Debt[[#This Row],[DistrictNumber]],Debt[[Fiscal Year]:[Fiscal Year]]&amp;Debt[[DistrictNumber]:[DistrictNumber]],0),9)*$H1407</f>
        <v>0</v>
      </c>
      <c r="J1407" s="15">
        <f>IF(Debt[[#This Row],[Unadjusted Maximum Revenue]]/(Debt[[#This Row],[Proposed Taxable Valuation]]/1000)&gt;Debt[[#This Row],[Max Debt RATE]],Debt[[#This Row],[Max Debt RATE]],Debt[[#This Row],[Unadjusted Maximum Revenue]]/(Debt[[#This Row],[Proposed Taxable Valuation]]/1000))</f>
        <v>0</v>
      </c>
      <c r="K1407" s="26">
        <f>ROUND(Debt[[#This Row],[Proposed Taxable Valuation]]/1000*Debt[[#This Row],[Adjusted Rate]],0)</f>
        <v>0</v>
      </c>
      <c r="L1407" s="19">
        <f t="shared" si="120"/>
        <v>0</v>
      </c>
      <c r="M1407" s="17">
        <f t="shared" si="123"/>
        <v>0</v>
      </c>
      <c r="N1407" s="2">
        <v>631846278.38286674</v>
      </c>
      <c r="O1407">
        <f>INDEX($R$3:$T$335,MATCH(Debt[[#This Row],[DistrictNumber]],$R$3:$R$335,0),3)</f>
        <v>0</v>
      </c>
      <c r="P1407" s="9">
        <f t="shared" si="121"/>
        <v>0</v>
      </c>
    </row>
    <row r="1408" spans="1:16" x14ac:dyDescent="0.35">
      <c r="A1408" s="13">
        <v>2030</v>
      </c>
      <c r="B1408" s="13">
        <f t="shared" si="119"/>
        <v>2029</v>
      </c>
      <c r="C1408" t="s">
        <v>202</v>
      </c>
      <c r="D1408" t="s">
        <v>203</v>
      </c>
      <c r="E1408" s="5">
        <v>341343139.80774838</v>
      </c>
      <c r="F1408" s="13">
        <f>INDEX($R$3:$T$335,MATCH(Debt[[#This Row],[DistrictNumber]],$R$3:$R$335,0),3)</f>
        <v>4.05</v>
      </c>
      <c r="G1408" s="9">
        <f t="shared" si="122"/>
        <v>1382439.7162213807</v>
      </c>
      <c r="H1408" s="11">
        <v>1.02</v>
      </c>
      <c r="I1408" s="12" cm="1">
        <f t="array" ref="I1408">INDEX(Debt[],MATCH(Debt[[#This Row],[Base Year]]&amp;Debt[[#This Row],[DistrictNumber]],Debt[[Fiscal Year]:[Fiscal Year]]&amp;Debt[[DistrictNumber]:[DistrictNumber]],0),9)*$H1408</f>
        <v>949920.06641683972</v>
      </c>
      <c r="J1408" s="15">
        <f>IF(Debt[[#This Row],[Unadjusted Maximum Revenue]]/(Debt[[#This Row],[Proposed Taxable Valuation]]/1000)&gt;Debt[[#This Row],[Max Debt RATE]],Debt[[#This Row],[Max Debt RATE]],Debt[[#This Row],[Unadjusted Maximum Revenue]]/(Debt[[#This Row],[Proposed Taxable Valuation]]/1000))</f>
        <v>2.7828889924427798</v>
      </c>
      <c r="K1408" s="26">
        <f>ROUND(Debt[[#This Row],[Proposed Taxable Valuation]]/1000*Debt[[#This Row],[Adjusted Rate]],0)</f>
        <v>949920</v>
      </c>
      <c r="L1408" s="19">
        <f t="shared" si="120"/>
        <v>-432519.64980454103</v>
      </c>
      <c r="M1408" s="17">
        <f t="shared" si="123"/>
        <v>-1.2671110075572201</v>
      </c>
      <c r="N1408" s="2">
        <v>246860226.57834071</v>
      </c>
      <c r="O1408">
        <f>INDEX($R$3:$T$335,MATCH(Debt[[#This Row],[DistrictNumber]],$R$3:$R$335,0),3)</f>
        <v>4.05</v>
      </c>
      <c r="P1408" s="9">
        <f t="shared" si="121"/>
        <v>999783.91764227988</v>
      </c>
    </row>
    <row r="1409" spans="1:16" x14ac:dyDescent="0.35">
      <c r="A1409" s="13">
        <v>2030</v>
      </c>
      <c r="B1409" s="13">
        <f t="shared" si="119"/>
        <v>2029</v>
      </c>
      <c r="C1409" t="s">
        <v>204</v>
      </c>
      <c r="D1409" t="s">
        <v>205</v>
      </c>
      <c r="E1409" s="5">
        <v>377898318.94861925</v>
      </c>
      <c r="F1409" s="13">
        <f>INDEX($R$3:$T$335,MATCH(Debt[[#This Row],[DistrictNumber]],$R$3:$R$335,0),3)</f>
        <v>0</v>
      </c>
      <c r="G1409" s="9">
        <f t="shared" si="122"/>
        <v>0</v>
      </c>
      <c r="H1409" s="11">
        <v>1.02</v>
      </c>
      <c r="I1409" s="12" cm="1">
        <f t="array" ref="I1409">INDEX(Debt[],MATCH(Debt[[#This Row],[Base Year]]&amp;Debt[[#This Row],[DistrictNumber]],Debt[[Fiscal Year]:[Fiscal Year]]&amp;Debt[[DistrictNumber]:[DistrictNumber]],0),9)*$H1409</f>
        <v>0</v>
      </c>
      <c r="J1409" s="15">
        <f>IF(Debt[[#This Row],[Unadjusted Maximum Revenue]]/(Debt[[#This Row],[Proposed Taxable Valuation]]/1000)&gt;Debt[[#This Row],[Max Debt RATE]],Debt[[#This Row],[Max Debt RATE]],Debt[[#This Row],[Unadjusted Maximum Revenue]]/(Debt[[#This Row],[Proposed Taxable Valuation]]/1000))</f>
        <v>0</v>
      </c>
      <c r="K1409" s="26">
        <f>ROUND(Debt[[#This Row],[Proposed Taxable Valuation]]/1000*Debt[[#This Row],[Adjusted Rate]],0)</f>
        <v>0</v>
      </c>
      <c r="L1409" s="19">
        <f t="shared" si="120"/>
        <v>0</v>
      </c>
      <c r="M1409" s="17">
        <f t="shared" si="123"/>
        <v>0</v>
      </c>
      <c r="N1409" s="2">
        <v>301217094.87585515</v>
      </c>
      <c r="O1409">
        <f>INDEX($R$3:$T$335,MATCH(Debt[[#This Row],[DistrictNumber]],$R$3:$R$335,0),3)</f>
        <v>0</v>
      </c>
      <c r="P1409" s="9">
        <f t="shared" si="121"/>
        <v>0</v>
      </c>
    </row>
    <row r="1410" spans="1:16" x14ac:dyDescent="0.35">
      <c r="A1410" s="13">
        <v>2030</v>
      </c>
      <c r="B1410" s="13">
        <f t="shared" si="119"/>
        <v>2029</v>
      </c>
      <c r="C1410" t="s">
        <v>206</v>
      </c>
      <c r="D1410" t="s">
        <v>207</v>
      </c>
      <c r="E1410" s="5">
        <v>715559523.24608135</v>
      </c>
      <c r="F1410" s="13">
        <f>INDEX($R$3:$T$335,MATCH(Debt[[#This Row],[DistrictNumber]],$R$3:$R$335,0),3)</f>
        <v>1.5091699999999999</v>
      </c>
      <c r="G1410" s="9">
        <f t="shared" si="122"/>
        <v>1079900.9656972885</v>
      </c>
      <c r="H1410" s="11">
        <v>1.02</v>
      </c>
      <c r="I1410" s="12" cm="1">
        <f t="array" ref="I1410">INDEX(Debt[],MATCH(Debt[[#This Row],[Base Year]]&amp;Debt[[#This Row],[DistrictNumber]],Debt[[Fiscal Year]:[Fiscal Year]]&amp;Debt[[DistrictNumber]:[DistrictNumber]],0),9)*$H1410</f>
        <v>813032.35356050043</v>
      </c>
      <c r="J1410" s="15">
        <f>IF(Debt[[#This Row],[Unadjusted Maximum Revenue]]/(Debt[[#This Row],[Proposed Taxable Valuation]]/1000)&gt;Debt[[#This Row],[Max Debt RATE]],Debt[[#This Row],[Max Debt RATE]],Debt[[#This Row],[Unadjusted Maximum Revenue]]/(Debt[[#This Row],[Proposed Taxable Valuation]]/1000))</f>
        <v>1.1362190385954771</v>
      </c>
      <c r="K1410" s="26">
        <f>ROUND(Debt[[#This Row],[Proposed Taxable Valuation]]/1000*Debt[[#This Row],[Adjusted Rate]],0)</f>
        <v>813032</v>
      </c>
      <c r="L1410" s="19">
        <f t="shared" si="120"/>
        <v>-266868.61213678808</v>
      </c>
      <c r="M1410" s="17">
        <f t="shared" si="123"/>
        <v>-0.37295096140452277</v>
      </c>
      <c r="N1410" s="2">
        <v>559783872.22100317</v>
      </c>
      <c r="O1410">
        <f>INDEX($R$3:$T$335,MATCH(Debt[[#This Row],[DistrictNumber]],$R$3:$R$335,0),3)</f>
        <v>1.5091699999999999</v>
      </c>
      <c r="P1410" s="9">
        <f t="shared" si="121"/>
        <v>844809.02643977129</v>
      </c>
    </row>
    <row r="1411" spans="1:16" x14ac:dyDescent="0.35">
      <c r="A1411" s="13">
        <v>2030</v>
      </c>
      <c r="B1411" s="13">
        <f t="shared" si="119"/>
        <v>2029</v>
      </c>
      <c r="C1411" t="s">
        <v>208</v>
      </c>
      <c r="D1411" t="s">
        <v>209</v>
      </c>
      <c r="E1411" s="5">
        <v>348588362.90904158</v>
      </c>
      <c r="F1411" s="13">
        <f>INDEX($R$3:$T$335,MATCH(Debt[[#This Row],[DistrictNumber]],$R$3:$R$335,0),3)</f>
        <v>0</v>
      </c>
      <c r="G1411" s="9">
        <f t="shared" si="122"/>
        <v>0</v>
      </c>
      <c r="H1411" s="11">
        <v>1.02</v>
      </c>
      <c r="I1411" s="12" cm="1">
        <f t="array" ref="I1411">INDEX(Debt[],MATCH(Debt[[#This Row],[Base Year]]&amp;Debt[[#This Row],[DistrictNumber]],Debt[[Fiscal Year]:[Fiscal Year]]&amp;Debt[[DistrictNumber]:[DistrictNumber]],0),9)*$H1411</f>
        <v>0</v>
      </c>
      <c r="J1411" s="15">
        <f>IF(Debt[[#This Row],[Unadjusted Maximum Revenue]]/(Debt[[#This Row],[Proposed Taxable Valuation]]/1000)&gt;Debt[[#This Row],[Max Debt RATE]],Debt[[#This Row],[Max Debt RATE]],Debt[[#This Row],[Unadjusted Maximum Revenue]]/(Debt[[#This Row],[Proposed Taxable Valuation]]/1000))</f>
        <v>0</v>
      </c>
      <c r="K1411" s="26">
        <f>ROUND(Debt[[#This Row],[Proposed Taxable Valuation]]/1000*Debt[[#This Row],[Adjusted Rate]],0)</f>
        <v>0</v>
      </c>
      <c r="L1411" s="19">
        <f t="shared" si="120"/>
        <v>0</v>
      </c>
      <c r="M1411" s="17">
        <f t="shared" si="123"/>
        <v>0</v>
      </c>
      <c r="N1411" s="2">
        <v>273318777.67388451</v>
      </c>
      <c r="O1411">
        <f>INDEX($R$3:$T$335,MATCH(Debt[[#This Row],[DistrictNumber]],$R$3:$R$335,0),3)</f>
        <v>0</v>
      </c>
      <c r="P1411" s="9">
        <f t="shared" si="121"/>
        <v>0</v>
      </c>
    </row>
    <row r="1412" spans="1:16" x14ac:dyDescent="0.35">
      <c r="A1412" s="13">
        <v>2030</v>
      </c>
      <c r="B1412" s="13">
        <f t="shared" si="119"/>
        <v>2029</v>
      </c>
      <c r="C1412" t="s">
        <v>210</v>
      </c>
      <c r="D1412" t="s">
        <v>211</v>
      </c>
      <c r="E1412" s="5">
        <v>152873498.94377601</v>
      </c>
      <c r="F1412" s="13">
        <f>INDEX($R$3:$T$335,MATCH(Debt[[#This Row],[DistrictNumber]],$R$3:$R$335,0),3)</f>
        <v>0</v>
      </c>
      <c r="G1412" s="9">
        <f t="shared" si="122"/>
        <v>0</v>
      </c>
      <c r="H1412" s="11">
        <v>1.02</v>
      </c>
      <c r="I1412" s="12" cm="1">
        <f t="array" ref="I1412">INDEX(Debt[],MATCH(Debt[[#This Row],[Base Year]]&amp;Debt[[#This Row],[DistrictNumber]],Debt[[Fiscal Year]:[Fiscal Year]]&amp;Debt[[DistrictNumber]:[DistrictNumber]],0),9)*$H1412</f>
        <v>0</v>
      </c>
      <c r="J1412" s="15">
        <f>IF(Debt[[#This Row],[Unadjusted Maximum Revenue]]/(Debt[[#This Row],[Proposed Taxable Valuation]]/1000)&gt;Debt[[#This Row],[Max Debt RATE]],Debt[[#This Row],[Max Debt RATE]],Debt[[#This Row],[Unadjusted Maximum Revenue]]/(Debt[[#This Row],[Proposed Taxable Valuation]]/1000))</f>
        <v>0</v>
      </c>
      <c r="K1412" s="26">
        <f>ROUND(Debt[[#This Row],[Proposed Taxable Valuation]]/1000*Debt[[#This Row],[Adjusted Rate]],0)</f>
        <v>0</v>
      </c>
      <c r="L1412" s="19">
        <f t="shared" si="120"/>
        <v>0</v>
      </c>
      <c r="M1412" s="17">
        <f t="shared" si="123"/>
        <v>0</v>
      </c>
      <c r="N1412" s="2">
        <v>122232179.9947561</v>
      </c>
      <c r="O1412">
        <f>INDEX($R$3:$T$335,MATCH(Debt[[#This Row],[DistrictNumber]],$R$3:$R$335,0),3)</f>
        <v>0</v>
      </c>
      <c r="P1412" s="9">
        <f t="shared" si="121"/>
        <v>0</v>
      </c>
    </row>
    <row r="1413" spans="1:16" x14ac:dyDescent="0.35">
      <c r="A1413" s="13">
        <v>2030</v>
      </c>
      <c r="B1413" s="13">
        <f t="shared" ref="B1413:B1476" si="124">A1413-1</f>
        <v>2029</v>
      </c>
      <c r="C1413" t="s">
        <v>212</v>
      </c>
      <c r="D1413" t="s">
        <v>213</v>
      </c>
      <c r="E1413" s="5">
        <v>667486640.01641119</v>
      </c>
      <c r="F1413" s="13">
        <f>INDEX($R$3:$T$335,MATCH(Debt[[#This Row],[DistrictNumber]],$R$3:$R$335,0),3)</f>
        <v>1.14595</v>
      </c>
      <c r="G1413" s="9">
        <f t="shared" si="122"/>
        <v>764906.31512680638</v>
      </c>
      <c r="H1413" s="11">
        <v>1.02</v>
      </c>
      <c r="I1413" s="12" cm="1">
        <f t="array" ref="I1413">INDEX(Debt[],MATCH(Debt[[#This Row],[Base Year]]&amp;Debt[[#This Row],[DistrictNumber]],Debt[[Fiscal Year]:[Fiscal Year]]&amp;Debt[[DistrictNumber]:[DistrictNumber]],0),9)*$H1413</f>
        <v>574624.99257242004</v>
      </c>
      <c r="J1413" s="15">
        <f>IF(Debt[[#This Row],[Unadjusted Maximum Revenue]]/(Debt[[#This Row],[Proposed Taxable Valuation]]/1000)&gt;Debt[[#This Row],[Max Debt RATE]],Debt[[#This Row],[Max Debt RATE]],Debt[[#This Row],[Unadjusted Maximum Revenue]]/(Debt[[#This Row],[Proposed Taxable Valuation]]/1000))</f>
        <v>0.86087864254225677</v>
      </c>
      <c r="K1413" s="26">
        <f>ROUND(Debt[[#This Row],[Proposed Taxable Valuation]]/1000*Debt[[#This Row],[Adjusted Rate]],0)</f>
        <v>574625</v>
      </c>
      <c r="L1413" s="19">
        <f t="shared" ref="L1413:L1476" si="125">I1413-G1413</f>
        <v>-190281.32255438634</v>
      </c>
      <c r="M1413" s="17">
        <f t="shared" si="123"/>
        <v>-0.28507135745774326</v>
      </c>
      <c r="N1413" s="2">
        <v>504387713.69871211</v>
      </c>
      <c r="O1413">
        <f>INDEX($R$3:$T$335,MATCH(Debt[[#This Row],[DistrictNumber]],$R$3:$R$335,0),3)</f>
        <v>1.14595</v>
      </c>
      <c r="P1413" s="9">
        <f t="shared" ref="P1413:P1476" si="126">N1413/1000*O1413</f>
        <v>578003.10051303916</v>
      </c>
    </row>
    <row r="1414" spans="1:16" x14ac:dyDescent="0.35">
      <c r="A1414" s="13">
        <v>2030</v>
      </c>
      <c r="B1414" s="13">
        <f t="shared" si="124"/>
        <v>2029</v>
      </c>
      <c r="C1414" t="s">
        <v>214</v>
      </c>
      <c r="D1414" t="s">
        <v>215</v>
      </c>
      <c r="E1414" s="5">
        <v>448299352.26731592</v>
      </c>
      <c r="F1414" s="13">
        <f>INDEX($R$3:$T$335,MATCH(Debt[[#This Row],[DistrictNumber]],$R$3:$R$335,0),3)</f>
        <v>1.48848</v>
      </c>
      <c r="G1414" s="9">
        <f t="shared" si="122"/>
        <v>667284.61986285436</v>
      </c>
      <c r="H1414" s="11">
        <v>1.02</v>
      </c>
      <c r="I1414" s="12" cm="1">
        <f t="array" ref="I1414">INDEX(Debt[],MATCH(Debt[[#This Row],[Base Year]]&amp;Debt[[#This Row],[DistrictNumber]],Debt[[Fiscal Year]:[Fiscal Year]]&amp;Debt[[DistrictNumber]:[DistrictNumber]],0),9)*$H1414</f>
        <v>528563.67103652854</v>
      </c>
      <c r="J1414" s="15">
        <f>IF(Debt[[#This Row],[Unadjusted Maximum Revenue]]/(Debt[[#This Row],[Proposed Taxable Valuation]]/1000)&gt;Debt[[#This Row],[Max Debt RATE]],Debt[[#This Row],[Max Debt RATE]],Debt[[#This Row],[Unadjusted Maximum Revenue]]/(Debt[[#This Row],[Proposed Taxable Valuation]]/1000))</f>
        <v>1.1790417906322379</v>
      </c>
      <c r="K1414" s="26">
        <f>ROUND(Debt[[#This Row],[Proposed Taxable Valuation]]/1000*Debt[[#This Row],[Adjusted Rate]],0)</f>
        <v>528564</v>
      </c>
      <c r="L1414" s="19">
        <f t="shared" si="125"/>
        <v>-138720.94882632582</v>
      </c>
      <c r="M1414" s="17">
        <f t="shared" si="123"/>
        <v>-0.30943820936776212</v>
      </c>
      <c r="N1414" s="2">
        <v>359924509.91236883</v>
      </c>
      <c r="O1414">
        <f>INDEX($R$3:$T$335,MATCH(Debt[[#This Row],[DistrictNumber]],$R$3:$R$335,0),3)</f>
        <v>1.48848</v>
      </c>
      <c r="P1414" s="9">
        <f t="shared" si="126"/>
        <v>535740.43451436283</v>
      </c>
    </row>
    <row r="1415" spans="1:16" x14ac:dyDescent="0.35">
      <c r="A1415" s="13">
        <v>2030</v>
      </c>
      <c r="B1415" s="13">
        <f t="shared" si="124"/>
        <v>2029</v>
      </c>
      <c r="C1415" t="s">
        <v>216</v>
      </c>
      <c r="D1415" t="s">
        <v>217</v>
      </c>
      <c r="E1415" s="5">
        <v>1662597982.2887197</v>
      </c>
      <c r="F1415" s="13">
        <f>INDEX($R$3:$T$335,MATCH(Debt[[#This Row],[DistrictNumber]],$R$3:$R$335,0),3)</f>
        <v>0</v>
      </c>
      <c r="G1415" s="9">
        <f t="shared" si="122"/>
        <v>0</v>
      </c>
      <c r="H1415" s="11">
        <v>1.02</v>
      </c>
      <c r="I1415" s="12" cm="1">
        <f t="array" ref="I1415">INDEX(Debt[],MATCH(Debt[[#This Row],[Base Year]]&amp;Debt[[#This Row],[DistrictNumber]],Debt[[Fiscal Year]:[Fiscal Year]]&amp;Debt[[DistrictNumber]:[DistrictNumber]],0),9)*$H1415</f>
        <v>0</v>
      </c>
      <c r="J1415" s="15">
        <f>IF(Debt[[#This Row],[Unadjusted Maximum Revenue]]/(Debt[[#This Row],[Proposed Taxable Valuation]]/1000)&gt;Debt[[#This Row],[Max Debt RATE]],Debt[[#This Row],[Max Debt RATE]],Debt[[#This Row],[Unadjusted Maximum Revenue]]/(Debt[[#This Row],[Proposed Taxable Valuation]]/1000))</f>
        <v>0</v>
      </c>
      <c r="K1415" s="26">
        <f>ROUND(Debt[[#This Row],[Proposed Taxable Valuation]]/1000*Debt[[#This Row],[Adjusted Rate]],0)</f>
        <v>0</v>
      </c>
      <c r="L1415" s="19">
        <f t="shared" si="125"/>
        <v>0</v>
      </c>
      <c r="M1415" s="17">
        <f t="shared" si="123"/>
        <v>0</v>
      </c>
      <c r="N1415" s="2">
        <v>1190399782.733175</v>
      </c>
      <c r="O1415">
        <f>INDEX($R$3:$T$335,MATCH(Debt[[#This Row],[DistrictNumber]],$R$3:$R$335,0),3)</f>
        <v>0</v>
      </c>
      <c r="P1415" s="9">
        <f t="shared" si="126"/>
        <v>0</v>
      </c>
    </row>
    <row r="1416" spans="1:16" x14ac:dyDescent="0.35">
      <c r="A1416" s="13">
        <v>2030</v>
      </c>
      <c r="B1416" s="13">
        <f t="shared" si="124"/>
        <v>2029</v>
      </c>
      <c r="C1416" t="s">
        <v>218</v>
      </c>
      <c r="D1416" t="s">
        <v>219</v>
      </c>
      <c r="E1416" s="5">
        <v>882106308.05696142</v>
      </c>
      <c r="F1416" s="13">
        <f>INDEX($R$3:$T$335,MATCH(Debt[[#This Row],[DistrictNumber]],$R$3:$R$335,0),3)</f>
        <v>0</v>
      </c>
      <c r="G1416" s="9">
        <f t="shared" si="122"/>
        <v>0</v>
      </c>
      <c r="H1416" s="11">
        <v>1.02</v>
      </c>
      <c r="I1416" s="12" cm="1">
        <f t="array" ref="I1416">INDEX(Debt[],MATCH(Debt[[#This Row],[Base Year]]&amp;Debt[[#This Row],[DistrictNumber]],Debt[[Fiscal Year]:[Fiscal Year]]&amp;Debt[[DistrictNumber]:[DistrictNumber]],0),9)*$H1416</f>
        <v>0</v>
      </c>
      <c r="J1416" s="15">
        <f>IF(Debt[[#This Row],[Unadjusted Maximum Revenue]]/(Debt[[#This Row],[Proposed Taxable Valuation]]/1000)&gt;Debt[[#This Row],[Max Debt RATE]],Debt[[#This Row],[Max Debt RATE]],Debt[[#This Row],[Unadjusted Maximum Revenue]]/(Debt[[#This Row],[Proposed Taxable Valuation]]/1000))</f>
        <v>0</v>
      </c>
      <c r="K1416" s="26">
        <f>ROUND(Debt[[#This Row],[Proposed Taxable Valuation]]/1000*Debt[[#This Row],[Adjusted Rate]],0)</f>
        <v>0</v>
      </c>
      <c r="L1416" s="19">
        <f t="shared" si="125"/>
        <v>0</v>
      </c>
      <c r="M1416" s="17">
        <f t="shared" si="123"/>
        <v>0</v>
      </c>
      <c r="N1416" s="2">
        <v>653659766.38729239</v>
      </c>
      <c r="O1416">
        <f>INDEX($R$3:$T$335,MATCH(Debt[[#This Row],[DistrictNumber]],$R$3:$R$335,0),3)</f>
        <v>0</v>
      </c>
      <c r="P1416" s="9">
        <f t="shared" si="126"/>
        <v>0</v>
      </c>
    </row>
    <row r="1417" spans="1:16" x14ac:dyDescent="0.35">
      <c r="A1417" s="13">
        <v>2030</v>
      </c>
      <c r="B1417" s="13">
        <f t="shared" si="124"/>
        <v>2029</v>
      </c>
      <c r="C1417" t="s">
        <v>220</v>
      </c>
      <c r="D1417" t="s">
        <v>221</v>
      </c>
      <c r="E1417" s="5">
        <v>2162611545.6323123</v>
      </c>
      <c r="F1417" s="13">
        <f>INDEX($R$3:$T$335,MATCH(Debt[[#This Row],[DistrictNumber]],$R$3:$R$335,0),3)</f>
        <v>2.4804200000000001</v>
      </c>
      <c r="G1417" s="9">
        <f t="shared" si="122"/>
        <v>5364184.9300173</v>
      </c>
      <c r="H1417" s="11">
        <v>1.02</v>
      </c>
      <c r="I1417" s="12" cm="1">
        <f t="array" ref="I1417">INDEX(Debt[],MATCH(Debt[[#This Row],[Base Year]]&amp;Debt[[#This Row],[DistrictNumber]],Debt[[Fiscal Year]:[Fiscal Year]]&amp;Debt[[DistrictNumber]:[DistrictNumber]],0),9)*$H1417</f>
        <v>3569902.7553987014</v>
      </c>
      <c r="J1417" s="15">
        <f>IF(Debt[[#This Row],[Unadjusted Maximum Revenue]]/(Debt[[#This Row],[Proposed Taxable Valuation]]/1000)&gt;Debt[[#This Row],[Max Debt RATE]],Debt[[#This Row],[Max Debt RATE]],Debt[[#This Row],[Unadjusted Maximum Revenue]]/(Debt[[#This Row],[Proposed Taxable Valuation]]/1000))</f>
        <v>1.650736935446685</v>
      </c>
      <c r="K1417" s="26">
        <f>ROUND(Debt[[#This Row],[Proposed Taxable Valuation]]/1000*Debt[[#This Row],[Adjusted Rate]],0)</f>
        <v>3569903</v>
      </c>
      <c r="L1417" s="19">
        <f t="shared" si="125"/>
        <v>-1794282.1746185985</v>
      </c>
      <c r="M1417" s="17">
        <f t="shared" si="123"/>
        <v>-0.82968306455331509</v>
      </c>
      <c r="N1417" s="2">
        <v>1515932767.1656644</v>
      </c>
      <c r="O1417">
        <f>INDEX($R$3:$T$335,MATCH(Debt[[#This Row],[DistrictNumber]],$R$3:$R$335,0),3)</f>
        <v>2.4804200000000001</v>
      </c>
      <c r="P1417" s="9">
        <f t="shared" si="126"/>
        <v>3760149.9543330572</v>
      </c>
    </row>
    <row r="1418" spans="1:16" x14ac:dyDescent="0.35">
      <c r="A1418" s="13">
        <v>2030</v>
      </c>
      <c r="B1418" s="13">
        <f t="shared" si="124"/>
        <v>2029</v>
      </c>
      <c r="C1418" t="s">
        <v>222</v>
      </c>
      <c r="D1418" t="s">
        <v>223</v>
      </c>
      <c r="E1418" s="5">
        <v>1364624266.389472</v>
      </c>
      <c r="F1418" s="13">
        <f>INDEX($R$3:$T$335,MATCH(Debt[[#This Row],[DistrictNumber]],$R$3:$R$335,0),3)</f>
        <v>0</v>
      </c>
      <c r="G1418" s="9">
        <f t="shared" ref="G1418:G1481" si="127">E1418/1000*F1418</f>
        <v>0</v>
      </c>
      <c r="H1418" s="11">
        <v>1.02</v>
      </c>
      <c r="I1418" s="12" cm="1">
        <f t="array" ref="I1418">INDEX(Debt[],MATCH(Debt[[#This Row],[Base Year]]&amp;Debt[[#This Row],[DistrictNumber]],Debt[[Fiscal Year]:[Fiscal Year]]&amp;Debt[[DistrictNumber]:[DistrictNumber]],0),9)*$H1418</f>
        <v>0</v>
      </c>
      <c r="J1418" s="15">
        <f>IF(Debt[[#This Row],[Unadjusted Maximum Revenue]]/(Debt[[#This Row],[Proposed Taxable Valuation]]/1000)&gt;Debt[[#This Row],[Max Debt RATE]],Debt[[#This Row],[Max Debt RATE]],Debt[[#This Row],[Unadjusted Maximum Revenue]]/(Debt[[#This Row],[Proposed Taxable Valuation]]/1000))</f>
        <v>0</v>
      </c>
      <c r="K1418" s="26">
        <f>ROUND(Debt[[#This Row],[Proposed Taxable Valuation]]/1000*Debt[[#This Row],[Adjusted Rate]],0)</f>
        <v>0</v>
      </c>
      <c r="L1418" s="19">
        <f t="shared" si="125"/>
        <v>0</v>
      </c>
      <c r="M1418" s="17">
        <f t="shared" si="123"/>
        <v>0</v>
      </c>
      <c r="N1418" s="2">
        <v>964505815.90517592</v>
      </c>
      <c r="O1418">
        <f>INDEX($R$3:$T$335,MATCH(Debt[[#This Row],[DistrictNumber]],$R$3:$R$335,0),3)</f>
        <v>0</v>
      </c>
      <c r="P1418" s="9">
        <f t="shared" si="126"/>
        <v>0</v>
      </c>
    </row>
    <row r="1419" spans="1:16" x14ac:dyDescent="0.35">
      <c r="A1419" s="13">
        <v>2030</v>
      </c>
      <c r="B1419" s="13">
        <f t="shared" si="124"/>
        <v>2029</v>
      </c>
      <c r="C1419" t="s">
        <v>224</v>
      </c>
      <c r="D1419" t="s">
        <v>225</v>
      </c>
      <c r="E1419" s="5">
        <v>345697949.33973157</v>
      </c>
      <c r="F1419" s="13">
        <f>INDEX($R$3:$T$335,MATCH(Debt[[#This Row],[DistrictNumber]],$R$3:$R$335,0),3)</f>
        <v>1.6490899999999999</v>
      </c>
      <c r="G1419" s="9">
        <f t="shared" si="127"/>
        <v>570087.03127665794</v>
      </c>
      <c r="H1419" s="11">
        <v>1.02</v>
      </c>
      <c r="I1419" s="12" cm="1">
        <f t="array" ref="I1419">INDEX(Debt[],MATCH(Debt[[#This Row],[Base Year]]&amp;Debt[[#This Row],[DistrictNumber]],Debt[[Fiscal Year]:[Fiscal Year]]&amp;Debt[[DistrictNumber]:[DistrictNumber]],0),9)*$H1419</f>
        <v>429994.9305389201</v>
      </c>
      <c r="J1419" s="15">
        <f>IF(Debt[[#This Row],[Unadjusted Maximum Revenue]]/(Debt[[#This Row],[Proposed Taxable Valuation]]/1000)&gt;Debt[[#This Row],[Max Debt RATE]],Debt[[#This Row],[Max Debt RATE]],Debt[[#This Row],[Unadjusted Maximum Revenue]]/(Debt[[#This Row],[Proposed Taxable Valuation]]/1000))</f>
        <v>1.2438457658201101</v>
      </c>
      <c r="K1419" s="26">
        <f>ROUND(Debt[[#This Row],[Proposed Taxable Valuation]]/1000*Debt[[#This Row],[Adjusted Rate]],0)</f>
        <v>429995</v>
      </c>
      <c r="L1419" s="19">
        <f t="shared" si="125"/>
        <v>-140092.10073773784</v>
      </c>
      <c r="M1419" s="17">
        <f t="shared" ref="M1419:M1482" si="128">J1419-F1419</f>
        <v>-0.40524423417988986</v>
      </c>
      <c r="N1419" s="2">
        <v>256450518.9921582</v>
      </c>
      <c r="O1419">
        <f>INDEX($R$3:$T$335,MATCH(Debt[[#This Row],[DistrictNumber]],$R$3:$R$335,0),3)</f>
        <v>1.6490899999999999</v>
      </c>
      <c r="P1419" s="9">
        <f t="shared" si="126"/>
        <v>422909.98636477819</v>
      </c>
    </row>
    <row r="1420" spans="1:16" x14ac:dyDescent="0.35">
      <c r="A1420" s="13">
        <v>2030</v>
      </c>
      <c r="B1420" s="13">
        <f t="shared" si="124"/>
        <v>2029</v>
      </c>
      <c r="C1420" t="s">
        <v>226</v>
      </c>
      <c r="D1420" t="s">
        <v>227</v>
      </c>
      <c r="E1420" s="5">
        <v>513013676.92144251</v>
      </c>
      <c r="F1420" s="13">
        <f>INDEX($R$3:$T$335,MATCH(Debt[[#This Row],[DistrictNumber]],$R$3:$R$335,0),3)</f>
        <v>2.7350300000000001</v>
      </c>
      <c r="G1420" s="9">
        <f t="shared" si="127"/>
        <v>1403107.7967904529</v>
      </c>
      <c r="H1420" s="11">
        <v>1.02</v>
      </c>
      <c r="I1420" s="12" cm="1">
        <f t="array" ref="I1420">INDEX(Debt[],MATCH(Debt[[#This Row],[Base Year]]&amp;Debt[[#This Row],[DistrictNumber]],Debt[[Fiscal Year]:[Fiscal Year]]&amp;Debt[[DistrictNumber]:[DistrictNumber]],0),9)*$H1420</f>
        <v>1077794.1512624247</v>
      </c>
      <c r="J1420" s="15">
        <f>IF(Debt[[#This Row],[Unadjusted Maximum Revenue]]/(Debt[[#This Row],[Proposed Taxable Valuation]]/1000)&gt;Debt[[#This Row],[Max Debt RATE]],Debt[[#This Row],[Max Debt RATE]],Debt[[#This Row],[Unadjusted Maximum Revenue]]/(Debt[[#This Row],[Proposed Taxable Valuation]]/1000))</f>
        <v>2.1009072462359843</v>
      </c>
      <c r="K1420" s="26">
        <f>ROUND(Debt[[#This Row],[Proposed Taxable Valuation]]/1000*Debt[[#This Row],[Adjusted Rate]],0)</f>
        <v>1077794</v>
      </c>
      <c r="L1420" s="19">
        <f t="shared" si="125"/>
        <v>-325313.64552802825</v>
      </c>
      <c r="M1420" s="17">
        <f t="shared" si="128"/>
        <v>-0.63412275376401572</v>
      </c>
      <c r="N1420" s="2">
        <v>415365282.78862387</v>
      </c>
      <c r="O1420">
        <f>INDEX($R$3:$T$335,MATCH(Debt[[#This Row],[DistrictNumber]],$R$3:$R$335,0),3)</f>
        <v>2.7350300000000001</v>
      </c>
      <c r="P1420" s="9">
        <f t="shared" si="126"/>
        <v>1136036.50938537</v>
      </c>
    </row>
    <row r="1421" spans="1:16" x14ac:dyDescent="0.35">
      <c r="A1421" s="13">
        <v>2030</v>
      </c>
      <c r="B1421" s="13">
        <f t="shared" si="124"/>
        <v>2029</v>
      </c>
      <c r="C1421" t="s">
        <v>228</v>
      </c>
      <c r="D1421" t="s">
        <v>229</v>
      </c>
      <c r="E1421" s="5">
        <v>1233868698.123764</v>
      </c>
      <c r="F1421" s="13">
        <f>INDEX($R$3:$T$335,MATCH(Debt[[#This Row],[DistrictNumber]],$R$3:$R$335,0),3)</f>
        <v>0</v>
      </c>
      <c r="G1421" s="9">
        <f t="shared" si="127"/>
        <v>0</v>
      </c>
      <c r="H1421" s="11">
        <v>1.02</v>
      </c>
      <c r="I1421" s="12" cm="1">
        <f t="array" ref="I1421">INDEX(Debt[],MATCH(Debt[[#This Row],[Base Year]]&amp;Debt[[#This Row],[DistrictNumber]],Debt[[Fiscal Year]:[Fiscal Year]]&amp;Debt[[DistrictNumber]:[DistrictNumber]],0),9)*$H1421</f>
        <v>0</v>
      </c>
      <c r="J1421" s="15">
        <f>IF(Debt[[#This Row],[Unadjusted Maximum Revenue]]/(Debt[[#This Row],[Proposed Taxable Valuation]]/1000)&gt;Debt[[#This Row],[Max Debt RATE]],Debt[[#This Row],[Max Debt RATE]],Debt[[#This Row],[Unadjusted Maximum Revenue]]/(Debt[[#This Row],[Proposed Taxable Valuation]]/1000))</f>
        <v>0</v>
      </c>
      <c r="K1421" s="26">
        <f>ROUND(Debt[[#This Row],[Proposed Taxable Valuation]]/1000*Debt[[#This Row],[Adjusted Rate]],0)</f>
        <v>0</v>
      </c>
      <c r="L1421" s="19">
        <f t="shared" si="125"/>
        <v>0</v>
      </c>
      <c r="M1421" s="17">
        <f t="shared" si="128"/>
        <v>0</v>
      </c>
      <c r="N1421" s="2">
        <v>854992758.21624196</v>
      </c>
      <c r="O1421">
        <f>INDEX($R$3:$T$335,MATCH(Debt[[#This Row],[DistrictNumber]],$R$3:$R$335,0),3)</f>
        <v>0</v>
      </c>
      <c r="P1421" s="9">
        <f t="shared" si="126"/>
        <v>0</v>
      </c>
    </row>
    <row r="1422" spans="1:16" x14ac:dyDescent="0.35">
      <c r="A1422" s="13">
        <v>2030</v>
      </c>
      <c r="B1422" s="13">
        <f t="shared" si="124"/>
        <v>2029</v>
      </c>
      <c r="C1422" t="s">
        <v>230</v>
      </c>
      <c r="D1422" t="s">
        <v>231</v>
      </c>
      <c r="E1422" s="5">
        <v>417966223.09162134</v>
      </c>
      <c r="F1422" s="13">
        <f>INDEX($R$3:$T$335,MATCH(Debt[[#This Row],[DistrictNumber]],$R$3:$R$335,0),3)</f>
        <v>0.74270000000000003</v>
      </c>
      <c r="G1422" s="9">
        <f t="shared" si="127"/>
        <v>310423.51389014721</v>
      </c>
      <c r="H1422" s="11">
        <v>1.02</v>
      </c>
      <c r="I1422" s="12" cm="1">
        <f t="array" ref="I1422">INDEX(Debt[],MATCH(Debt[[#This Row],[Base Year]]&amp;Debt[[#This Row],[DistrictNumber]],Debt[[Fiscal Year]:[Fiscal Year]]&amp;Debt[[DistrictNumber]:[DistrictNumber]],0),9)*$H1422</f>
        <v>249864.74921777128</v>
      </c>
      <c r="J1422" s="15">
        <f>IF(Debt[[#This Row],[Unadjusted Maximum Revenue]]/(Debt[[#This Row],[Proposed Taxable Valuation]]/1000)&gt;Debt[[#This Row],[Max Debt RATE]],Debt[[#This Row],[Max Debt RATE]],Debt[[#This Row],[Unadjusted Maximum Revenue]]/(Debt[[#This Row],[Proposed Taxable Valuation]]/1000))</f>
        <v>0.59781086464252176</v>
      </c>
      <c r="K1422" s="26">
        <f>ROUND(Debt[[#This Row],[Proposed Taxable Valuation]]/1000*Debt[[#This Row],[Adjusted Rate]],0)</f>
        <v>249865</v>
      </c>
      <c r="L1422" s="19">
        <f t="shared" si="125"/>
        <v>-60558.764672375924</v>
      </c>
      <c r="M1422" s="17">
        <f t="shared" si="128"/>
        <v>-0.14488913535747827</v>
      </c>
      <c r="N1422" s="2">
        <v>334046872.36767715</v>
      </c>
      <c r="O1422">
        <f>INDEX($R$3:$T$335,MATCH(Debt[[#This Row],[DistrictNumber]],$R$3:$R$335,0),3)</f>
        <v>0.74270000000000003</v>
      </c>
      <c r="P1422" s="9">
        <f t="shared" si="126"/>
        <v>248096.61210747383</v>
      </c>
    </row>
    <row r="1423" spans="1:16" x14ac:dyDescent="0.35">
      <c r="A1423" s="13">
        <v>2030</v>
      </c>
      <c r="B1423" s="13">
        <f t="shared" si="124"/>
        <v>2029</v>
      </c>
      <c r="C1423" t="s">
        <v>232</v>
      </c>
      <c r="D1423" t="s">
        <v>233</v>
      </c>
      <c r="E1423" s="5">
        <v>1594434383.8289621</v>
      </c>
      <c r="F1423" s="13">
        <f>INDEX($R$3:$T$335,MATCH(Debt[[#This Row],[DistrictNumber]],$R$3:$R$335,0),3)</f>
        <v>4.05</v>
      </c>
      <c r="G1423" s="9">
        <f t="shared" si="127"/>
        <v>6457459.2545072958</v>
      </c>
      <c r="H1423" s="11">
        <v>1.02</v>
      </c>
      <c r="I1423" s="12" cm="1">
        <f t="array" ref="I1423">INDEX(Debt[],MATCH(Debt[[#This Row],[Base Year]]&amp;Debt[[#This Row],[DistrictNumber]],Debt[[Fiscal Year]:[Fiscal Year]]&amp;Debt[[DistrictNumber]:[DistrictNumber]],0),9)*$H1423</f>
        <v>3309046.7250007931</v>
      </c>
      <c r="J1423" s="15">
        <f>IF(Debt[[#This Row],[Unadjusted Maximum Revenue]]/(Debt[[#This Row],[Proposed Taxable Valuation]]/1000)&gt;Debt[[#This Row],[Max Debt RATE]],Debt[[#This Row],[Max Debt RATE]],Debt[[#This Row],[Unadjusted Maximum Revenue]]/(Debt[[#This Row],[Proposed Taxable Valuation]]/1000))</f>
        <v>2.0753734105095423</v>
      </c>
      <c r="K1423" s="26">
        <f>ROUND(Debt[[#This Row],[Proposed Taxable Valuation]]/1000*Debt[[#This Row],[Adjusted Rate]],0)</f>
        <v>3309047</v>
      </c>
      <c r="L1423" s="19">
        <f t="shared" si="125"/>
        <v>-3148412.5295065027</v>
      </c>
      <c r="M1423" s="17">
        <f t="shared" si="128"/>
        <v>-1.9746265894904576</v>
      </c>
      <c r="N1423" s="2">
        <v>924151063.53838146</v>
      </c>
      <c r="O1423">
        <f>INDEX($R$3:$T$335,MATCH(Debt[[#This Row],[DistrictNumber]],$R$3:$R$335,0),3)</f>
        <v>4.05</v>
      </c>
      <c r="P1423" s="9">
        <f t="shared" si="126"/>
        <v>3742811.8073304449</v>
      </c>
    </row>
    <row r="1424" spans="1:16" x14ac:dyDescent="0.35">
      <c r="A1424" s="13">
        <v>2030</v>
      </c>
      <c r="B1424" s="13">
        <f t="shared" si="124"/>
        <v>2029</v>
      </c>
      <c r="C1424" t="s">
        <v>234</v>
      </c>
      <c r="D1424" t="s">
        <v>235</v>
      </c>
      <c r="E1424" s="5">
        <v>172232188.26126778</v>
      </c>
      <c r="F1424" s="13">
        <f>INDEX($R$3:$T$335,MATCH(Debt[[#This Row],[DistrictNumber]],$R$3:$R$335,0),3)</f>
        <v>0</v>
      </c>
      <c r="G1424" s="9">
        <f t="shared" si="127"/>
        <v>0</v>
      </c>
      <c r="H1424" s="11">
        <v>1.02</v>
      </c>
      <c r="I1424" s="12" cm="1">
        <f t="array" ref="I1424">INDEX(Debt[],MATCH(Debt[[#This Row],[Base Year]]&amp;Debt[[#This Row],[DistrictNumber]],Debt[[Fiscal Year]:[Fiscal Year]]&amp;Debt[[DistrictNumber]:[DistrictNumber]],0),9)*$H1424</f>
        <v>0</v>
      </c>
      <c r="J1424" s="15">
        <f>IF(Debt[[#This Row],[Unadjusted Maximum Revenue]]/(Debt[[#This Row],[Proposed Taxable Valuation]]/1000)&gt;Debt[[#This Row],[Max Debt RATE]],Debt[[#This Row],[Max Debt RATE]],Debt[[#This Row],[Unadjusted Maximum Revenue]]/(Debt[[#This Row],[Proposed Taxable Valuation]]/1000))</f>
        <v>0</v>
      </c>
      <c r="K1424" s="26">
        <f>ROUND(Debt[[#This Row],[Proposed Taxable Valuation]]/1000*Debt[[#This Row],[Adjusted Rate]],0)</f>
        <v>0</v>
      </c>
      <c r="L1424" s="19">
        <f t="shared" si="125"/>
        <v>0</v>
      </c>
      <c r="M1424" s="17">
        <f t="shared" si="128"/>
        <v>0</v>
      </c>
      <c r="N1424" s="2">
        <v>148486369.98503083</v>
      </c>
      <c r="O1424">
        <f>INDEX($R$3:$T$335,MATCH(Debt[[#This Row],[DistrictNumber]],$R$3:$R$335,0),3)</f>
        <v>0</v>
      </c>
      <c r="P1424" s="9">
        <f t="shared" si="126"/>
        <v>0</v>
      </c>
    </row>
    <row r="1425" spans="1:16" x14ac:dyDescent="0.35">
      <c r="A1425" s="13">
        <v>2030</v>
      </c>
      <c r="B1425" s="13">
        <f t="shared" si="124"/>
        <v>2029</v>
      </c>
      <c r="C1425" t="s">
        <v>236</v>
      </c>
      <c r="D1425" t="s">
        <v>237</v>
      </c>
      <c r="E1425" s="5">
        <v>570145578.58169186</v>
      </c>
      <c r="F1425" s="13">
        <f>INDEX($R$3:$T$335,MATCH(Debt[[#This Row],[DistrictNumber]],$R$3:$R$335,0),3)</f>
        <v>0</v>
      </c>
      <c r="G1425" s="9">
        <f t="shared" si="127"/>
        <v>0</v>
      </c>
      <c r="H1425" s="11">
        <v>1.02</v>
      </c>
      <c r="I1425" s="12" cm="1">
        <f t="array" ref="I1425">INDEX(Debt[],MATCH(Debt[[#This Row],[Base Year]]&amp;Debt[[#This Row],[DistrictNumber]],Debt[[Fiscal Year]:[Fiscal Year]]&amp;Debt[[DistrictNumber]:[DistrictNumber]],0),9)*$H1425</f>
        <v>0</v>
      </c>
      <c r="J1425" s="15">
        <f>IF(Debt[[#This Row],[Unadjusted Maximum Revenue]]/(Debt[[#This Row],[Proposed Taxable Valuation]]/1000)&gt;Debt[[#This Row],[Max Debt RATE]],Debt[[#This Row],[Max Debt RATE]],Debt[[#This Row],[Unadjusted Maximum Revenue]]/(Debt[[#This Row],[Proposed Taxable Valuation]]/1000))</f>
        <v>0</v>
      </c>
      <c r="K1425" s="26">
        <f>ROUND(Debt[[#This Row],[Proposed Taxable Valuation]]/1000*Debt[[#This Row],[Adjusted Rate]],0)</f>
        <v>0</v>
      </c>
      <c r="L1425" s="19">
        <f t="shared" si="125"/>
        <v>0</v>
      </c>
      <c r="M1425" s="17">
        <f t="shared" si="128"/>
        <v>0</v>
      </c>
      <c r="N1425" s="2">
        <v>434792951.5833835</v>
      </c>
      <c r="O1425">
        <f>INDEX($R$3:$T$335,MATCH(Debt[[#This Row],[DistrictNumber]],$R$3:$R$335,0),3)</f>
        <v>0</v>
      </c>
      <c r="P1425" s="9">
        <f t="shared" si="126"/>
        <v>0</v>
      </c>
    </row>
    <row r="1426" spans="1:16" x14ac:dyDescent="0.35">
      <c r="A1426" s="13">
        <v>2030</v>
      </c>
      <c r="B1426" s="13">
        <f t="shared" si="124"/>
        <v>2029</v>
      </c>
      <c r="C1426" t="s">
        <v>238</v>
      </c>
      <c r="D1426" t="s">
        <v>239</v>
      </c>
      <c r="E1426" s="5">
        <v>1739633600.299634</v>
      </c>
      <c r="F1426" s="13">
        <f>INDEX($R$3:$T$335,MATCH(Debt[[#This Row],[DistrictNumber]],$R$3:$R$335,0),3)</f>
        <v>2.7124700000000002</v>
      </c>
      <c r="G1426" s="9">
        <f t="shared" si="127"/>
        <v>4718703.9518047487</v>
      </c>
      <c r="H1426" s="11">
        <v>1.02</v>
      </c>
      <c r="I1426" s="12" cm="1">
        <f t="array" ref="I1426">INDEX(Debt[],MATCH(Debt[[#This Row],[Base Year]]&amp;Debt[[#This Row],[DistrictNumber]],Debt[[Fiscal Year]:[Fiscal Year]]&amp;Debt[[DistrictNumber]:[DistrictNumber]],0),9)*$H1426</f>
        <v>2414182.4148390056</v>
      </c>
      <c r="J1426" s="15">
        <f>IF(Debt[[#This Row],[Unadjusted Maximum Revenue]]/(Debt[[#This Row],[Proposed Taxable Valuation]]/1000)&gt;Debt[[#This Row],[Max Debt RATE]],Debt[[#This Row],[Max Debt RATE]],Debt[[#This Row],[Unadjusted Maximum Revenue]]/(Debt[[#This Row],[Proposed Taxable Valuation]]/1000))</f>
        <v>1.3877533834844231</v>
      </c>
      <c r="K1426" s="26">
        <f>ROUND(Debt[[#This Row],[Proposed Taxable Valuation]]/1000*Debt[[#This Row],[Adjusted Rate]],0)</f>
        <v>2414182</v>
      </c>
      <c r="L1426" s="19">
        <f t="shared" si="125"/>
        <v>-2304521.5369657432</v>
      </c>
      <c r="M1426" s="17">
        <f t="shared" si="128"/>
        <v>-1.324716616515577</v>
      </c>
      <c r="N1426" s="2">
        <v>1068779768.8692564</v>
      </c>
      <c r="O1426">
        <f>INDEX($R$3:$T$335,MATCH(Debt[[#This Row],[DistrictNumber]],$R$3:$R$335,0),3)</f>
        <v>2.7124700000000002</v>
      </c>
      <c r="P1426" s="9">
        <f t="shared" si="126"/>
        <v>2899033.0596647919</v>
      </c>
    </row>
    <row r="1427" spans="1:16" x14ac:dyDescent="0.35">
      <c r="A1427" s="13">
        <v>2030</v>
      </c>
      <c r="B1427" s="13">
        <f t="shared" si="124"/>
        <v>2029</v>
      </c>
      <c r="C1427" t="s">
        <v>240</v>
      </c>
      <c r="D1427" t="s">
        <v>241</v>
      </c>
      <c r="E1427" s="5">
        <v>298746250.23986256</v>
      </c>
      <c r="F1427" s="13">
        <f>INDEX($R$3:$T$335,MATCH(Debt[[#This Row],[DistrictNumber]],$R$3:$R$335,0),3)</f>
        <v>0</v>
      </c>
      <c r="G1427" s="9">
        <f t="shared" si="127"/>
        <v>0</v>
      </c>
      <c r="H1427" s="11">
        <v>1.02</v>
      </c>
      <c r="I1427" s="12" cm="1">
        <f t="array" ref="I1427">INDEX(Debt[],MATCH(Debt[[#This Row],[Base Year]]&amp;Debt[[#This Row],[DistrictNumber]],Debt[[Fiscal Year]:[Fiscal Year]]&amp;Debt[[DistrictNumber]:[DistrictNumber]],0),9)*$H1427</f>
        <v>0</v>
      </c>
      <c r="J1427" s="15">
        <f>IF(Debt[[#This Row],[Unadjusted Maximum Revenue]]/(Debt[[#This Row],[Proposed Taxable Valuation]]/1000)&gt;Debt[[#This Row],[Max Debt RATE]],Debt[[#This Row],[Max Debt RATE]],Debt[[#This Row],[Unadjusted Maximum Revenue]]/(Debt[[#This Row],[Proposed Taxable Valuation]]/1000))</f>
        <v>0</v>
      </c>
      <c r="K1427" s="26">
        <f>ROUND(Debt[[#This Row],[Proposed Taxable Valuation]]/1000*Debt[[#This Row],[Adjusted Rate]],0)</f>
        <v>0</v>
      </c>
      <c r="L1427" s="19">
        <f t="shared" si="125"/>
        <v>0</v>
      </c>
      <c r="M1427" s="17">
        <f t="shared" si="128"/>
        <v>0</v>
      </c>
      <c r="N1427" s="2">
        <v>234644327.93772468</v>
      </c>
      <c r="O1427">
        <f>INDEX($R$3:$T$335,MATCH(Debt[[#This Row],[DistrictNumber]],$R$3:$R$335,0),3)</f>
        <v>0</v>
      </c>
      <c r="P1427" s="9">
        <f t="shared" si="126"/>
        <v>0</v>
      </c>
    </row>
    <row r="1428" spans="1:16" x14ac:dyDescent="0.35">
      <c r="A1428" s="13">
        <v>2030</v>
      </c>
      <c r="B1428" s="13">
        <f t="shared" si="124"/>
        <v>2029</v>
      </c>
      <c r="C1428" t="s">
        <v>242</v>
      </c>
      <c r="D1428" t="s">
        <v>243</v>
      </c>
      <c r="E1428" s="5">
        <v>296975080.81923544</v>
      </c>
      <c r="F1428" s="13">
        <f>INDEX($R$3:$T$335,MATCH(Debt[[#This Row],[DistrictNumber]],$R$3:$R$335,0),3)</f>
        <v>0.69462999999999997</v>
      </c>
      <c r="G1428" s="9">
        <f t="shared" si="127"/>
        <v>206287.8003894655</v>
      </c>
      <c r="H1428" s="11">
        <v>1.02</v>
      </c>
      <c r="I1428" s="12" cm="1">
        <f t="array" ref="I1428">INDEX(Debt[],MATCH(Debt[[#This Row],[Base Year]]&amp;Debt[[#This Row],[DistrictNumber]],Debt[[Fiscal Year]:[Fiscal Year]]&amp;Debt[[DistrictNumber]:[DistrictNumber]],0),9)*$H1428</f>
        <v>160814.86005172483</v>
      </c>
      <c r="J1428" s="15">
        <f>IF(Debt[[#This Row],[Unadjusted Maximum Revenue]]/(Debt[[#This Row],[Proposed Taxable Valuation]]/1000)&gt;Debt[[#This Row],[Max Debt RATE]],Debt[[#This Row],[Max Debt RATE]],Debt[[#This Row],[Unadjusted Maximum Revenue]]/(Debt[[#This Row],[Proposed Taxable Valuation]]/1000))</f>
        <v>0.54150960952043847</v>
      </c>
      <c r="K1428" s="26">
        <f>ROUND(Debt[[#This Row],[Proposed Taxable Valuation]]/1000*Debt[[#This Row],[Adjusted Rate]],0)</f>
        <v>160815</v>
      </c>
      <c r="L1428" s="19">
        <f t="shared" si="125"/>
        <v>-45472.940337740671</v>
      </c>
      <c r="M1428" s="17">
        <f t="shared" si="128"/>
        <v>-0.1531203904795615</v>
      </c>
      <c r="N1428" s="2">
        <v>234053433.86922231</v>
      </c>
      <c r="O1428">
        <f>INDEX($R$3:$T$335,MATCH(Debt[[#This Row],[DistrictNumber]],$R$3:$R$335,0),3)</f>
        <v>0.69462999999999997</v>
      </c>
      <c r="P1428" s="9">
        <f t="shared" si="126"/>
        <v>162580.53676857791</v>
      </c>
    </row>
    <row r="1429" spans="1:16" x14ac:dyDescent="0.35">
      <c r="A1429" s="13">
        <v>2030</v>
      </c>
      <c r="B1429" s="13">
        <f t="shared" si="124"/>
        <v>2029</v>
      </c>
      <c r="C1429" t="s">
        <v>244</v>
      </c>
      <c r="D1429" t="s">
        <v>245</v>
      </c>
      <c r="E1429" s="5">
        <v>401887434.35529506</v>
      </c>
      <c r="F1429" s="13">
        <f>INDEX($R$3:$T$335,MATCH(Debt[[#This Row],[DistrictNumber]],$R$3:$R$335,0),3)</f>
        <v>1.9068499999999999</v>
      </c>
      <c r="G1429" s="9">
        <f t="shared" si="127"/>
        <v>766339.05420039443</v>
      </c>
      <c r="H1429" s="11">
        <v>1.02</v>
      </c>
      <c r="I1429" s="12" cm="1">
        <f t="array" ref="I1429">INDEX(Debt[],MATCH(Debt[[#This Row],[Base Year]]&amp;Debt[[#This Row],[DistrictNumber]],Debt[[Fiscal Year]:[Fiscal Year]]&amp;Debt[[DistrictNumber]:[DistrictNumber]],0),9)*$H1429</f>
        <v>647451.62205298746</v>
      </c>
      <c r="J1429" s="15">
        <f>IF(Debt[[#This Row],[Unadjusted Maximum Revenue]]/(Debt[[#This Row],[Proposed Taxable Valuation]]/1000)&gt;Debt[[#This Row],[Max Debt RATE]],Debt[[#This Row],[Max Debt RATE]],Debt[[#This Row],[Unadjusted Maximum Revenue]]/(Debt[[#This Row],[Proposed Taxable Valuation]]/1000))</f>
        <v>1.6110272845221565</v>
      </c>
      <c r="K1429" s="26">
        <f>ROUND(Debt[[#This Row],[Proposed Taxable Valuation]]/1000*Debt[[#This Row],[Adjusted Rate]],0)</f>
        <v>647452</v>
      </c>
      <c r="L1429" s="19">
        <f t="shared" si="125"/>
        <v>-118887.43214740697</v>
      </c>
      <c r="M1429" s="17">
        <f t="shared" si="128"/>
        <v>-0.29582271547784345</v>
      </c>
      <c r="N1429" s="2">
        <v>325989158.88825399</v>
      </c>
      <c r="O1429">
        <f>INDEX($R$3:$T$335,MATCH(Debt[[#This Row],[DistrictNumber]],$R$3:$R$335,0),3)</f>
        <v>1.9068499999999999</v>
      </c>
      <c r="P1429" s="9">
        <f t="shared" si="126"/>
        <v>621612.42762606707</v>
      </c>
    </row>
    <row r="1430" spans="1:16" x14ac:dyDescent="0.35">
      <c r="A1430" s="13">
        <v>2030</v>
      </c>
      <c r="B1430" s="13">
        <f t="shared" si="124"/>
        <v>2029</v>
      </c>
      <c r="C1430" t="s">
        <v>246</v>
      </c>
      <c r="D1430" t="s">
        <v>247</v>
      </c>
      <c r="E1430" s="5">
        <v>1227837008.8380907</v>
      </c>
      <c r="F1430" s="13">
        <f>INDEX($R$3:$T$335,MATCH(Debt[[#This Row],[DistrictNumber]],$R$3:$R$335,0),3)</f>
        <v>1.9031800000000001</v>
      </c>
      <c r="G1430" s="9">
        <f t="shared" si="127"/>
        <v>2336794.8384804772</v>
      </c>
      <c r="H1430" s="11">
        <v>1.02</v>
      </c>
      <c r="I1430" s="12" cm="1">
        <f t="array" ref="I1430">INDEX(Debt[],MATCH(Debt[[#This Row],[Base Year]]&amp;Debt[[#This Row],[DistrictNumber]],Debt[[Fiscal Year]:[Fiscal Year]]&amp;Debt[[DistrictNumber]:[DistrictNumber]],0),9)*$H1430</f>
        <v>1655847.9299718877</v>
      </c>
      <c r="J1430" s="15">
        <f>IF(Debt[[#This Row],[Unadjusted Maximum Revenue]]/(Debt[[#This Row],[Proposed Taxable Valuation]]/1000)&gt;Debt[[#This Row],[Max Debt RATE]],Debt[[#This Row],[Max Debt RATE]],Debt[[#This Row],[Unadjusted Maximum Revenue]]/(Debt[[#This Row],[Proposed Taxable Valuation]]/1000))</f>
        <v>1.3485893632892092</v>
      </c>
      <c r="K1430" s="26">
        <f>ROUND(Debt[[#This Row],[Proposed Taxable Valuation]]/1000*Debt[[#This Row],[Adjusted Rate]],0)</f>
        <v>1655848</v>
      </c>
      <c r="L1430" s="19">
        <f t="shared" si="125"/>
        <v>-680946.90850858949</v>
      </c>
      <c r="M1430" s="17">
        <f t="shared" si="128"/>
        <v>-0.5545906367107909</v>
      </c>
      <c r="N1430" s="2">
        <v>989850784.34905148</v>
      </c>
      <c r="O1430">
        <f>INDEX($R$3:$T$335,MATCH(Debt[[#This Row],[DistrictNumber]],$R$3:$R$335,0),3)</f>
        <v>1.9031800000000001</v>
      </c>
      <c r="P1430" s="9">
        <f t="shared" si="126"/>
        <v>1883864.2157574277</v>
      </c>
    </row>
    <row r="1431" spans="1:16" x14ac:dyDescent="0.35">
      <c r="A1431" s="13">
        <v>2030</v>
      </c>
      <c r="B1431" s="13">
        <f t="shared" si="124"/>
        <v>2029</v>
      </c>
      <c r="C1431" t="s">
        <v>248</v>
      </c>
      <c r="D1431" t="s">
        <v>249</v>
      </c>
      <c r="E1431" s="5">
        <v>1526135084.8118358</v>
      </c>
      <c r="F1431" s="13">
        <f>INDEX($R$3:$T$335,MATCH(Debt[[#This Row],[DistrictNumber]],$R$3:$R$335,0),3)</f>
        <v>0</v>
      </c>
      <c r="G1431" s="9">
        <f t="shared" si="127"/>
        <v>0</v>
      </c>
      <c r="H1431" s="11">
        <v>1.02</v>
      </c>
      <c r="I1431" s="12" cm="1">
        <f t="array" ref="I1431">INDEX(Debt[],MATCH(Debt[[#This Row],[Base Year]]&amp;Debt[[#This Row],[DistrictNumber]],Debt[[Fiscal Year]:[Fiscal Year]]&amp;Debt[[DistrictNumber]:[DistrictNumber]],0),9)*$H1431</f>
        <v>0</v>
      </c>
      <c r="J1431" s="15">
        <f>IF(Debt[[#This Row],[Unadjusted Maximum Revenue]]/(Debt[[#This Row],[Proposed Taxable Valuation]]/1000)&gt;Debt[[#This Row],[Max Debt RATE]],Debt[[#This Row],[Max Debt RATE]],Debt[[#This Row],[Unadjusted Maximum Revenue]]/(Debt[[#This Row],[Proposed Taxable Valuation]]/1000))</f>
        <v>0</v>
      </c>
      <c r="K1431" s="26">
        <f>ROUND(Debt[[#This Row],[Proposed Taxable Valuation]]/1000*Debt[[#This Row],[Adjusted Rate]],0)</f>
        <v>0</v>
      </c>
      <c r="L1431" s="19">
        <f t="shared" si="125"/>
        <v>0</v>
      </c>
      <c r="M1431" s="17">
        <f t="shared" si="128"/>
        <v>0</v>
      </c>
      <c r="N1431" s="2">
        <v>1044745114.7425463</v>
      </c>
      <c r="O1431">
        <f>INDEX($R$3:$T$335,MATCH(Debt[[#This Row],[DistrictNumber]],$R$3:$R$335,0),3)</f>
        <v>0</v>
      </c>
      <c r="P1431" s="9">
        <f t="shared" si="126"/>
        <v>0</v>
      </c>
    </row>
    <row r="1432" spans="1:16" x14ac:dyDescent="0.35">
      <c r="A1432" s="13">
        <v>2030</v>
      </c>
      <c r="B1432" s="13">
        <f t="shared" si="124"/>
        <v>2029</v>
      </c>
      <c r="C1432" t="s">
        <v>250</v>
      </c>
      <c r="D1432" t="s">
        <v>251</v>
      </c>
      <c r="E1432" s="5">
        <v>445349992.85948575</v>
      </c>
      <c r="F1432" s="13">
        <f>INDEX($R$3:$T$335,MATCH(Debt[[#This Row],[DistrictNumber]],$R$3:$R$335,0),3)</f>
        <v>2.6850299999999998</v>
      </c>
      <c r="G1432" s="9">
        <f t="shared" si="127"/>
        <v>1195778.091327505</v>
      </c>
      <c r="H1432" s="11">
        <v>1.02</v>
      </c>
      <c r="I1432" s="12" cm="1">
        <f t="array" ref="I1432">INDEX(Debt[],MATCH(Debt[[#This Row],[Base Year]]&amp;Debt[[#This Row],[DistrictNumber]],Debt[[Fiscal Year]:[Fiscal Year]]&amp;Debt[[DistrictNumber]:[DistrictNumber]],0),9)*$H1432</f>
        <v>1004826.8078143494</v>
      </c>
      <c r="J1432" s="15">
        <f>IF(Debt[[#This Row],[Unadjusted Maximum Revenue]]/(Debt[[#This Row],[Proposed Taxable Valuation]]/1000)&gt;Debt[[#This Row],[Max Debt RATE]],Debt[[#This Row],[Max Debt RATE]],Debt[[#This Row],[Unadjusted Maximum Revenue]]/(Debt[[#This Row],[Proposed Taxable Valuation]]/1000))</f>
        <v>2.256263217526056</v>
      </c>
      <c r="K1432" s="26">
        <f>ROUND(Debt[[#This Row],[Proposed Taxable Valuation]]/1000*Debt[[#This Row],[Adjusted Rate]],0)</f>
        <v>1004827</v>
      </c>
      <c r="L1432" s="19">
        <f t="shared" si="125"/>
        <v>-190951.28351315553</v>
      </c>
      <c r="M1432" s="17">
        <f t="shared" si="128"/>
        <v>-0.42876678247394384</v>
      </c>
      <c r="N1432" s="2">
        <v>358055378.34361637</v>
      </c>
      <c r="O1432">
        <f>INDEX($R$3:$T$335,MATCH(Debt[[#This Row],[DistrictNumber]],$R$3:$R$335,0),3)</f>
        <v>2.6850299999999998</v>
      </c>
      <c r="P1432" s="9">
        <f t="shared" si="126"/>
        <v>961389.43251396017</v>
      </c>
    </row>
    <row r="1433" spans="1:16" x14ac:dyDescent="0.35">
      <c r="A1433" s="13">
        <v>2030</v>
      </c>
      <c r="B1433" s="13">
        <f t="shared" si="124"/>
        <v>2029</v>
      </c>
      <c r="C1433" t="s">
        <v>252</v>
      </c>
      <c r="D1433" t="s">
        <v>253</v>
      </c>
      <c r="E1433" s="5">
        <v>504388683.94732302</v>
      </c>
      <c r="F1433" s="13">
        <f>INDEX($R$3:$T$335,MATCH(Debt[[#This Row],[DistrictNumber]],$R$3:$R$335,0),3)</f>
        <v>2.7</v>
      </c>
      <c r="G1433" s="9">
        <f t="shared" si="127"/>
        <v>1361849.4466577722</v>
      </c>
      <c r="H1433" s="11">
        <v>1.02</v>
      </c>
      <c r="I1433" s="12" cm="1">
        <f t="array" ref="I1433">INDEX(Debt[],MATCH(Debt[[#This Row],[Base Year]]&amp;Debt[[#This Row],[DistrictNumber]],Debt[[Fiscal Year]:[Fiscal Year]]&amp;Debt[[DistrictNumber]:[DistrictNumber]],0),9)*$H1433</f>
        <v>946510.07827244909</v>
      </c>
      <c r="J1433" s="15">
        <f>IF(Debt[[#This Row],[Unadjusted Maximum Revenue]]/(Debt[[#This Row],[Proposed Taxable Valuation]]/1000)&gt;Debt[[#This Row],[Max Debt RATE]],Debt[[#This Row],[Max Debt RATE]],Debt[[#This Row],[Unadjusted Maximum Revenue]]/(Debt[[#This Row],[Proposed Taxable Valuation]]/1000))</f>
        <v>1.8765489956378563</v>
      </c>
      <c r="K1433" s="26">
        <f>ROUND(Debt[[#This Row],[Proposed Taxable Valuation]]/1000*Debt[[#This Row],[Adjusted Rate]],0)</f>
        <v>946510</v>
      </c>
      <c r="L1433" s="19">
        <f t="shared" si="125"/>
        <v>-415339.36838532309</v>
      </c>
      <c r="M1433" s="17">
        <f t="shared" si="128"/>
        <v>-0.82345100436214391</v>
      </c>
      <c r="N1433" s="2">
        <v>371625173.75787199</v>
      </c>
      <c r="O1433">
        <f>INDEX($R$3:$T$335,MATCH(Debt[[#This Row],[DistrictNumber]],$R$3:$R$335,0),3)</f>
        <v>2.7</v>
      </c>
      <c r="P1433" s="9">
        <f t="shared" si="126"/>
        <v>1003387.9691462544</v>
      </c>
    </row>
    <row r="1434" spans="1:16" x14ac:dyDescent="0.35">
      <c r="A1434" s="13">
        <v>2030</v>
      </c>
      <c r="B1434" s="13">
        <f t="shared" si="124"/>
        <v>2029</v>
      </c>
      <c r="C1434" t="s">
        <v>254</v>
      </c>
      <c r="D1434" t="s">
        <v>255</v>
      </c>
      <c r="E1434" s="5">
        <v>328246966.67935151</v>
      </c>
      <c r="F1434" s="13">
        <f>INDEX($R$3:$T$335,MATCH(Debt[[#This Row],[DistrictNumber]],$R$3:$R$335,0),3)</f>
        <v>0</v>
      </c>
      <c r="G1434" s="9">
        <f t="shared" si="127"/>
        <v>0</v>
      </c>
      <c r="H1434" s="11">
        <v>1.02</v>
      </c>
      <c r="I1434" s="12" cm="1">
        <f t="array" ref="I1434">INDEX(Debt[],MATCH(Debt[[#This Row],[Base Year]]&amp;Debt[[#This Row],[DistrictNumber]],Debt[[Fiscal Year]:[Fiscal Year]]&amp;Debt[[DistrictNumber]:[DistrictNumber]],0),9)*$H1434</f>
        <v>0</v>
      </c>
      <c r="J1434" s="15">
        <f>IF(Debt[[#This Row],[Unadjusted Maximum Revenue]]/(Debt[[#This Row],[Proposed Taxable Valuation]]/1000)&gt;Debt[[#This Row],[Max Debt RATE]],Debt[[#This Row],[Max Debt RATE]],Debt[[#This Row],[Unadjusted Maximum Revenue]]/(Debt[[#This Row],[Proposed Taxable Valuation]]/1000))</f>
        <v>0</v>
      </c>
      <c r="K1434" s="26">
        <f>ROUND(Debt[[#This Row],[Proposed Taxable Valuation]]/1000*Debt[[#This Row],[Adjusted Rate]],0)</f>
        <v>0</v>
      </c>
      <c r="L1434" s="19">
        <f t="shared" si="125"/>
        <v>0</v>
      </c>
      <c r="M1434" s="17">
        <f t="shared" si="128"/>
        <v>0</v>
      </c>
      <c r="N1434" s="2">
        <v>254471325.00499365</v>
      </c>
      <c r="O1434">
        <f>INDEX($R$3:$T$335,MATCH(Debt[[#This Row],[DistrictNumber]],$R$3:$R$335,0),3)</f>
        <v>0</v>
      </c>
      <c r="P1434" s="9">
        <f t="shared" si="126"/>
        <v>0</v>
      </c>
    </row>
    <row r="1435" spans="1:16" x14ac:dyDescent="0.35">
      <c r="A1435" s="13">
        <v>2030</v>
      </c>
      <c r="B1435" s="13">
        <f t="shared" si="124"/>
        <v>2029</v>
      </c>
      <c r="C1435" t="s">
        <v>256</v>
      </c>
      <c r="D1435" t="s">
        <v>257</v>
      </c>
      <c r="E1435" s="5">
        <v>224398177.46127594</v>
      </c>
      <c r="F1435" s="13">
        <f>INDEX($R$3:$T$335,MATCH(Debt[[#This Row],[DistrictNumber]],$R$3:$R$335,0),3)</f>
        <v>1.4804900000000001</v>
      </c>
      <c r="G1435" s="9">
        <f t="shared" si="127"/>
        <v>332219.25774964446</v>
      </c>
      <c r="H1435" s="11">
        <v>1.02</v>
      </c>
      <c r="I1435" s="12" cm="1">
        <f t="array" ref="I1435">INDEX(Debt[],MATCH(Debt[[#This Row],[Base Year]]&amp;Debt[[#This Row],[DistrictNumber]],Debt[[Fiscal Year]:[Fiscal Year]]&amp;Debt[[DistrictNumber]:[DistrictNumber]],0),9)*$H1435</f>
        <v>280458.54093075724</v>
      </c>
      <c r="J1435" s="15">
        <f>IF(Debt[[#This Row],[Unadjusted Maximum Revenue]]/(Debt[[#This Row],[Proposed Taxable Valuation]]/1000)&gt;Debt[[#This Row],[Max Debt RATE]],Debt[[#This Row],[Max Debt RATE]],Debt[[#This Row],[Unadjusted Maximum Revenue]]/(Debt[[#This Row],[Proposed Taxable Valuation]]/1000))</f>
        <v>1.2498253956592653</v>
      </c>
      <c r="K1435" s="26">
        <f>ROUND(Debt[[#This Row],[Proposed Taxable Valuation]]/1000*Debt[[#This Row],[Adjusted Rate]],0)</f>
        <v>280459</v>
      </c>
      <c r="L1435" s="19">
        <f t="shared" si="125"/>
        <v>-51760.716818887217</v>
      </c>
      <c r="M1435" s="17">
        <f t="shared" si="128"/>
        <v>-0.23066460434073477</v>
      </c>
      <c r="N1435" s="2">
        <v>181835391.67973176</v>
      </c>
      <c r="O1435">
        <f>INDEX($R$3:$T$335,MATCH(Debt[[#This Row],[DistrictNumber]],$R$3:$R$335,0),3)</f>
        <v>1.4804900000000001</v>
      </c>
      <c r="P1435" s="9">
        <f t="shared" si="126"/>
        <v>269205.47902792605</v>
      </c>
    </row>
    <row r="1436" spans="1:16" x14ac:dyDescent="0.35">
      <c r="A1436" s="13">
        <v>2030</v>
      </c>
      <c r="B1436" s="13">
        <f t="shared" si="124"/>
        <v>2029</v>
      </c>
      <c r="C1436" t="s">
        <v>258</v>
      </c>
      <c r="D1436" t="s">
        <v>259</v>
      </c>
      <c r="E1436" s="5">
        <v>681256167.54741168</v>
      </c>
      <c r="F1436" s="13">
        <f>INDEX($R$3:$T$335,MATCH(Debt[[#This Row],[DistrictNumber]],$R$3:$R$335,0),3)</f>
        <v>0</v>
      </c>
      <c r="G1436" s="9">
        <f t="shared" si="127"/>
        <v>0</v>
      </c>
      <c r="H1436" s="11">
        <v>1.02</v>
      </c>
      <c r="I1436" s="12" cm="1">
        <f t="array" ref="I1436">INDEX(Debt[],MATCH(Debt[[#This Row],[Base Year]]&amp;Debt[[#This Row],[DistrictNumber]],Debt[[Fiscal Year]:[Fiscal Year]]&amp;Debt[[DistrictNumber]:[DistrictNumber]],0),9)*$H1436</f>
        <v>0</v>
      </c>
      <c r="J1436" s="15">
        <f>IF(Debt[[#This Row],[Unadjusted Maximum Revenue]]/(Debt[[#This Row],[Proposed Taxable Valuation]]/1000)&gt;Debt[[#This Row],[Max Debt RATE]],Debt[[#This Row],[Max Debt RATE]],Debt[[#This Row],[Unadjusted Maximum Revenue]]/(Debt[[#This Row],[Proposed Taxable Valuation]]/1000))</f>
        <v>0</v>
      </c>
      <c r="K1436" s="26">
        <f>ROUND(Debt[[#This Row],[Proposed Taxable Valuation]]/1000*Debt[[#This Row],[Adjusted Rate]],0)</f>
        <v>0</v>
      </c>
      <c r="L1436" s="19">
        <f t="shared" si="125"/>
        <v>0</v>
      </c>
      <c r="M1436" s="17">
        <f t="shared" si="128"/>
        <v>0</v>
      </c>
      <c r="N1436" s="2">
        <v>532610163.23885214</v>
      </c>
      <c r="O1436">
        <f>INDEX($R$3:$T$335,MATCH(Debt[[#This Row],[DistrictNumber]],$R$3:$R$335,0),3)</f>
        <v>0</v>
      </c>
      <c r="P1436" s="9">
        <f t="shared" si="126"/>
        <v>0</v>
      </c>
    </row>
    <row r="1437" spans="1:16" x14ac:dyDescent="0.35">
      <c r="A1437" s="13">
        <v>2030</v>
      </c>
      <c r="B1437" s="13">
        <f t="shared" si="124"/>
        <v>2029</v>
      </c>
      <c r="C1437" t="s">
        <v>260</v>
      </c>
      <c r="D1437" t="s">
        <v>261</v>
      </c>
      <c r="E1437" s="5">
        <v>1047082687.2100908</v>
      </c>
      <c r="F1437" s="13">
        <f>INDEX($R$3:$T$335,MATCH(Debt[[#This Row],[DistrictNumber]],$R$3:$R$335,0),3)</f>
        <v>2.33</v>
      </c>
      <c r="G1437" s="9">
        <f t="shared" si="127"/>
        <v>2439702.6611995115</v>
      </c>
      <c r="H1437" s="11">
        <v>1.02</v>
      </c>
      <c r="I1437" s="12" cm="1">
        <f t="array" ref="I1437">INDEX(Debt[],MATCH(Debt[[#This Row],[Base Year]]&amp;Debt[[#This Row],[DistrictNumber]],Debt[[Fiscal Year]:[Fiscal Year]]&amp;Debt[[DistrictNumber]:[DistrictNumber]],0),9)*$H1437</f>
        <v>1749847.6571270099</v>
      </c>
      <c r="J1437" s="15">
        <f>IF(Debt[[#This Row],[Unadjusted Maximum Revenue]]/(Debt[[#This Row],[Proposed Taxable Valuation]]/1000)&gt;Debt[[#This Row],[Max Debt RATE]],Debt[[#This Row],[Max Debt RATE]],Debt[[#This Row],[Unadjusted Maximum Revenue]]/(Debt[[#This Row],[Proposed Taxable Valuation]]/1000))</f>
        <v>1.6711647308288591</v>
      </c>
      <c r="K1437" s="26">
        <f>ROUND(Debt[[#This Row],[Proposed Taxable Valuation]]/1000*Debt[[#This Row],[Adjusted Rate]],0)</f>
        <v>1749848</v>
      </c>
      <c r="L1437" s="19">
        <f t="shared" si="125"/>
        <v>-689855.00407250156</v>
      </c>
      <c r="M1437" s="17">
        <f t="shared" si="128"/>
        <v>-0.65883526917114099</v>
      </c>
      <c r="N1437" s="2">
        <v>747591215.09431839</v>
      </c>
      <c r="O1437">
        <f>INDEX($R$3:$T$335,MATCH(Debt[[#This Row],[DistrictNumber]],$R$3:$R$335,0),3)</f>
        <v>2.33</v>
      </c>
      <c r="P1437" s="9">
        <f t="shared" si="126"/>
        <v>1741887.5311697619</v>
      </c>
    </row>
    <row r="1438" spans="1:16" x14ac:dyDescent="0.35">
      <c r="A1438" s="13">
        <v>2030</v>
      </c>
      <c r="B1438" s="13">
        <f t="shared" si="124"/>
        <v>2029</v>
      </c>
      <c r="C1438" t="s">
        <v>262</v>
      </c>
      <c r="D1438" t="s">
        <v>263</v>
      </c>
      <c r="E1438" s="5">
        <v>453474838.51550579</v>
      </c>
      <c r="F1438" s="13">
        <f>INDEX($R$3:$T$335,MATCH(Debt[[#This Row],[DistrictNumber]],$R$3:$R$335,0),3)</f>
        <v>4.05</v>
      </c>
      <c r="G1438" s="9">
        <f t="shared" si="127"/>
        <v>1836573.0959877984</v>
      </c>
      <c r="H1438" s="11">
        <v>1.02</v>
      </c>
      <c r="I1438" s="12" cm="1">
        <f t="array" ref="I1438">INDEX(Debt[],MATCH(Debt[[#This Row],[Base Year]]&amp;Debt[[#This Row],[DistrictNumber]],Debt[[Fiscal Year]:[Fiscal Year]]&amp;Debt[[DistrictNumber]:[DistrictNumber]],0),9)*$H1438</f>
        <v>1407052.188417387</v>
      </c>
      <c r="J1438" s="15">
        <f>IF(Debt[[#This Row],[Unadjusted Maximum Revenue]]/(Debt[[#This Row],[Proposed Taxable Valuation]]/1000)&gt;Debt[[#This Row],[Max Debt RATE]],Debt[[#This Row],[Max Debt RATE]],Debt[[#This Row],[Unadjusted Maximum Revenue]]/(Debt[[#This Row],[Proposed Taxable Valuation]]/1000))</f>
        <v>3.1028230651639017</v>
      </c>
      <c r="K1438" s="26">
        <f>ROUND(Debt[[#This Row],[Proposed Taxable Valuation]]/1000*Debt[[#This Row],[Adjusted Rate]],0)</f>
        <v>1407052</v>
      </c>
      <c r="L1438" s="19">
        <f t="shared" si="125"/>
        <v>-429520.90757041145</v>
      </c>
      <c r="M1438" s="17">
        <f t="shared" si="128"/>
        <v>-0.94717693483609811</v>
      </c>
      <c r="N1438" s="2">
        <v>344244185.16470802</v>
      </c>
      <c r="O1438">
        <f>INDEX($R$3:$T$335,MATCH(Debt[[#This Row],[DistrictNumber]],$R$3:$R$335,0),3)</f>
        <v>4.05</v>
      </c>
      <c r="P1438" s="9">
        <f t="shared" si="126"/>
        <v>1394188.9499170673</v>
      </c>
    </row>
    <row r="1439" spans="1:16" x14ac:dyDescent="0.35">
      <c r="A1439" s="13">
        <v>2030</v>
      </c>
      <c r="B1439" s="13">
        <f t="shared" si="124"/>
        <v>2029</v>
      </c>
      <c r="C1439" t="s">
        <v>264</v>
      </c>
      <c r="D1439" t="s">
        <v>265</v>
      </c>
      <c r="E1439" s="5">
        <v>1012375182.088057</v>
      </c>
      <c r="F1439" s="13">
        <f>INDEX($R$3:$T$335,MATCH(Debt[[#This Row],[DistrictNumber]],$R$3:$R$335,0),3)</f>
        <v>2.69997</v>
      </c>
      <c r="G1439" s="9">
        <f t="shared" si="127"/>
        <v>2733382.6203822913</v>
      </c>
      <c r="H1439" s="11">
        <v>1.02</v>
      </c>
      <c r="I1439" s="12" cm="1">
        <f t="array" ref="I1439">INDEX(Debt[],MATCH(Debt[[#This Row],[Base Year]]&amp;Debt[[#This Row],[DistrictNumber]],Debt[[Fiscal Year]:[Fiscal Year]]&amp;Debt[[DistrictNumber]:[DistrictNumber]],0),9)*$H1439</f>
        <v>1794059.9370502615</v>
      </c>
      <c r="J1439" s="15">
        <f>IF(Debt[[#This Row],[Unadjusted Maximum Revenue]]/(Debt[[#This Row],[Proposed Taxable Valuation]]/1000)&gt;Debt[[#This Row],[Max Debt RATE]],Debt[[#This Row],[Max Debt RATE]],Debt[[#This Row],[Unadjusted Maximum Revenue]]/(Debt[[#This Row],[Proposed Taxable Valuation]]/1000))</f>
        <v>1.7721295116598512</v>
      </c>
      <c r="K1439" s="26">
        <f>ROUND(Debt[[#This Row],[Proposed Taxable Valuation]]/1000*Debt[[#This Row],[Adjusted Rate]],0)</f>
        <v>1794060</v>
      </c>
      <c r="L1439" s="19">
        <f t="shared" si="125"/>
        <v>-939322.68333202973</v>
      </c>
      <c r="M1439" s="17">
        <f t="shared" si="128"/>
        <v>-0.92784048834014876</v>
      </c>
      <c r="N1439" s="2">
        <v>838422611.9979291</v>
      </c>
      <c r="O1439">
        <f>INDEX($R$3:$T$335,MATCH(Debt[[#This Row],[DistrictNumber]],$R$3:$R$335,0),3)</f>
        <v>2.69997</v>
      </c>
      <c r="P1439" s="9">
        <f t="shared" si="126"/>
        <v>2263715.8997160485</v>
      </c>
    </row>
    <row r="1440" spans="1:16" x14ac:dyDescent="0.35">
      <c r="A1440" s="13">
        <v>2030</v>
      </c>
      <c r="B1440" s="13">
        <f t="shared" si="124"/>
        <v>2029</v>
      </c>
      <c r="C1440" t="s">
        <v>266</v>
      </c>
      <c r="D1440" t="s">
        <v>267</v>
      </c>
      <c r="E1440" s="5">
        <v>631410050.37863839</v>
      </c>
      <c r="F1440" s="13">
        <f>INDEX($R$3:$T$335,MATCH(Debt[[#This Row],[DistrictNumber]],$R$3:$R$335,0),3)</f>
        <v>2.1336599999999999</v>
      </c>
      <c r="G1440" s="9">
        <f t="shared" si="127"/>
        <v>1347214.3680908857</v>
      </c>
      <c r="H1440" s="11">
        <v>1.02</v>
      </c>
      <c r="I1440" s="12" cm="1">
        <f t="array" ref="I1440">INDEX(Debt[],MATCH(Debt[[#This Row],[Base Year]]&amp;Debt[[#This Row],[DistrictNumber]],Debt[[Fiscal Year]:[Fiscal Year]]&amp;Debt[[DistrictNumber]:[DistrictNumber]],0),9)*$H1440</f>
        <v>887819.37929763622</v>
      </c>
      <c r="J1440" s="15">
        <f>IF(Debt[[#This Row],[Unadjusted Maximum Revenue]]/(Debt[[#This Row],[Proposed Taxable Valuation]]/1000)&gt;Debt[[#This Row],[Max Debt RATE]],Debt[[#This Row],[Max Debt RATE]],Debt[[#This Row],[Unadjusted Maximum Revenue]]/(Debt[[#This Row],[Proposed Taxable Valuation]]/1000))</f>
        <v>1.4060900341469644</v>
      </c>
      <c r="K1440" s="26">
        <f>ROUND(Debt[[#This Row],[Proposed Taxable Valuation]]/1000*Debt[[#This Row],[Adjusted Rate]],0)</f>
        <v>887819</v>
      </c>
      <c r="L1440" s="19">
        <f t="shared" si="125"/>
        <v>-459394.98879324947</v>
      </c>
      <c r="M1440" s="17">
        <f t="shared" si="128"/>
        <v>-0.72756996585303546</v>
      </c>
      <c r="N1440" s="2">
        <v>428999119.71859556</v>
      </c>
      <c r="O1440">
        <f>INDEX($R$3:$T$335,MATCH(Debt[[#This Row],[DistrictNumber]],$R$3:$R$335,0),3)</f>
        <v>2.1336599999999999</v>
      </c>
      <c r="P1440" s="9">
        <f t="shared" si="126"/>
        <v>915338.26177877863</v>
      </c>
    </row>
    <row r="1441" spans="1:16" x14ac:dyDescent="0.35">
      <c r="A1441" s="13">
        <v>2030</v>
      </c>
      <c r="B1441" s="13">
        <f t="shared" si="124"/>
        <v>2029</v>
      </c>
      <c r="C1441" t="s">
        <v>268</v>
      </c>
      <c r="D1441" t="s">
        <v>269</v>
      </c>
      <c r="E1441" s="5">
        <v>583497363.28094971</v>
      </c>
      <c r="F1441" s="13">
        <f>INDEX($R$3:$T$335,MATCH(Debt[[#This Row],[DistrictNumber]],$R$3:$R$335,0),3)</f>
        <v>1.66225</v>
      </c>
      <c r="G1441" s="9">
        <f t="shared" si="127"/>
        <v>969918.49211375869</v>
      </c>
      <c r="H1441" s="11">
        <v>1.02</v>
      </c>
      <c r="I1441" s="12" cm="1">
        <f t="array" ref="I1441">INDEX(Debt[],MATCH(Debt[[#This Row],[Base Year]]&amp;Debt[[#This Row],[DistrictNumber]],Debt[[Fiscal Year]:[Fiscal Year]]&amp;Debt[[DistrictNumber]:[DistrictNumber]],0),9)*$H1441</f>
        <v>551476.29790140677</v>
      </c>
      <c r="J1441" s="15">
        <f>IF(Debt[[#This Row],[Unadjusted Maximum Revenue]]/(Debt[[#This Row],[Proposed Taxable Valuation]]/1000)&gt;Debt[[#This Row],[Max Debt RATE]],Debt[[#This Row],[Max Debt RATE]],Debt[[#This Row],[Unadjusted Maximum Revenue]]/(Debt[[#This Row],[Proposed Taxable Valuation]]/1000))</f>
        <v>0.94512217638912432</v>
      </c>
      <c r="K1441" s="26">
        <f>ROUND(Debt[[#This Row],[Proposed Taxable Valuation]]/1000*Debt[[#This Row],[Adjusted Rate]],0)</f>
        <v>551476</v>
      </c>
      <c r="L1441" s="19">
        <f t="shared" si="125"/>
        <v>-418442.19421235193</v>
      </c>
      <c r="M1441" s="17">
        <f t="shared" si="128"/>
        <v>-0.71712782361087568</v>
      </c>
      <c r="N1441" s="2">
        <v>382233776.23256141</v>
      </c>
      <c r="O1441">
        <f>INDEX($R$3:$T$335,MATCH(Debt[[#This Row],[DistrictNumber]],$R$3:$R$335,0),3)</f>
        <v>1.66225</v>
      </c>
      <c r="P1441" s="9">
        <f t="shared" si="126"/>
        <v>635368.09454257519</v>
      </c>
    </row>
    <row r="1442" spans="1:16" x14ac:dyDescent="0.35">
      <c r="A1442" s="13">
        <v>2030</v>
      </c>
      <c r="B1442" s="13">
        <f t="shared" si="124"/>
        <v>2029</v>
      </c>
      <c r="C1442" t="s">
        <v>270</v>
      </c>
      <c r="D1442" t="s">
        <v>271</v>
      </c>
      <c r="E1442" s="5">
        <v>304786411.5265981</v>
      </c>
      <c r="F1442" s="13">
        <f>INDEX($R$3:$T$335,MATCH(Debt[[#This Row],[DistrictNumber]],$R$3:$R$335,0),3)</f>
        <v>1.5627800000000001</v>
      </c>
      <c r="G1442" s="9">
        <f t="shared" si="127"/>
        <v>476314.10820553696</v>
      </c>
      <c r="H1442" s="11">
        <v>1.02</v>
      </c>
      <c r="I1442" s="12" cm="1">
        <f t="array" ref="I1442">INDEX(Debt[],MATCH(Debt[[#This Row],[Base Year]]&amp;Debt[[#This Row],[DistrictNumber]],Debt[[Fiscal Year]:[Fiscal Year]]&amp;Debt[[DistrictNumber]:[DistrictNumber]],0),9)*$H1442</f>
        <v>356777.3813760273</v>
      </c>
      <c r="J1442" s="15">
        <f>IF(Debt[[#This Row],[Unadjusted Maximum Revenue]]/(Debt[[#This Row],[Proposed Taxable Valuation]]/1000)&gt;Debt[[#This Row],[Max Debt RATE]],Debt[[#This Row],[Max Debt RATE]],Debt[[#This Row],[Unadjusted Maximum Revenue]]/(Debt[[#This Row],[Proposed Taxable Valuation]]/1000))</f>
        <v>1.1705816528664108</v>
      </c>
      <c r="K1442" s="26">
        <f>ROUND(Debt[[#This Row],[Proposed Taxable Valuation]]/1000*Debt[[#This Row],[Adjusted Rate]],0)</f>
        <v>356777</v>
      </c>
      <c r="L1442" s="19">
        <f t="shared" si="125"/>
        <v>-119536.72682950966</v>
      </c>
      <c r="M1442" s="17">
        <f t="shared" si="128"/>
        <v>-0.39219834713358925</v>
      </c>
      <c r="N1442" s="2">
        <v>242480076.97009435</v>
      </c>
      <c r="O1442">
        <f>INDEX($R$3:$T$335,MATCH(Debt[[#This Row],[DistrictNumber]],$R$3:$R$335,0),3)</f>
        <v>1.5627800000000001</v>
      </c>
      <c r="P1442" s="9">
        <f t="shared" si="126"/>
        <v>378943.01468732406</v>
      </c>
    </row>
    <row r="1443" spans="1:16" x14ac:dyDescent="0.35">
      <c r="A1443" s="13">
        <v>2030</v>
      </c>
      <c r="B1443" s="13">
        <f t="shared" si="124"/>
        <v>2029</v>
      </c>
      <c r="C1443" t="s">
        <v>272</v>
      </c>
      <c r="D1443" t="s">
        <v>273</v>
      </c>
      <c r="E1443" s="5">
        <v>1008762447.2298691</v>
      </c>
      <c r="F1443" s="13">
        <f>INDEX($R$3:$T$335,MATCH(Debt[[#This Row],[DistrictNumber]],$R$3:$R$335,0),3)</f>
        <v>0</v>
      </c>
      <c r="G1443" s="9">
        <f t="shared" si="127"/>
        <v>0</v>
      </c>
      <c r="H1443" s="11">
        <v>1.02</v>
      </c>
      <c r="I1443" s="12" cm="1">
        <f t="array" ref="I1443">INDEX(Debt[],MATCH(Debt[[#This Row],[Base Year]]&amp;Debt[[#This Row],[DistrictNumber]],Debt[[Fiscal Year]:[Fiscal Year]]&amp;Debt[[DistrictNumber]:[DistrictNumber]],0),9)*$H1443</f>
        <v>0</v>
      </c>
      <c r="J1443" s="15">
        <f>IF(Debt[[#This Row],[Unadjusted Maximum Revenue]]/(Debt[[#This Row],[Proposed Taxable Valuation]]/1000)&gt;Debt[[#This Row],[Max Debt RATE]],Debt[[#This Row],[Max Debt RATE]],Debt[[#This Row],[Unadjusted Maximum Revenue]]/(Debt[[#This Row],[Proposed Taxable Valuation]]/1000))</f>
        <v>0</v>
      </c>
      <c r="K1443" s="26">
        <f>ROUND(Debt[[#This Row],[Proposed Taxable Valuation]]/1000*Debt[[#This Row],[Adjusted Rate]],0)</f>
        <v>0</v>
      </c>
      <c r="L1443" s="19">
        <f t="shared" si="125"/>
        <v>0</v>
      </c>
      <c r="M1443" s="17">
        <f t="shared" si="128"/>
        <v>0</v>
      </c>
      <c r="N1443" s="2">
        <v>741972830.62175035</v>
      </c>
      <c r="O1443">
        <f>INDEX($R$3:$T$335,MATCH(Debt[[#This Row],[DistrictNumber]],$R$3:$R$335,0),3)</f>
        <v>0</v>
      </c>
      <c r="P1443" s="9">
        <f t="shared" si="126"/>
        <v>0</v>
      </c>
    </row>
    <row r="1444" spans="1:16" x14ac:dyDescent="0.35">
      <c r="A1444" s="13">
        <v>2030</v>
      </c>
      <c r="B1444" s="13">
        <f t="shared" si="124"/>
        <v>2029</v>
      </c>
      <c r="C1444" t="s">
        <v>274</v>
      </c>
      <c r="D1444" t="s">
        <v>275</v>
      </c>
      <c r="E1444" s="5">
        <v>447876650.58376539</v>
      </c>
      <c r="F1444" s="13">
        <f>INDEX($R$3:$T$335,MATCH(Debt[[#This Row],[DistrictNumber]],$R$3:$R$335,0),3)</f>
        <v>2.69346</v>
      </c>
      <c r="G1444" s="9">
        <f t="shared" si="127"/>
        <v>1206337.8432813487</v>
      </c>
      <c r="H1444" s="11">
        <v>1.02</v>
      </c>
      <c r="I1444" s="12" cm="1">
        <f t="array" ref="I1444">INDEX(Debt[],MATCH(Debt[[#This Row],[Base Year]]&amp;Debt[[#This Row],[DistrictNumber]],Debt[[Fiscal Year]:[Fiscal Year]]&amp;Debt[[DistrictNumber]:[DistrictNumber]],0),9)*$H1444</f>
        <v>1016815.3623009007</v>
      </c>
      <c r="J1444" s="15">
        <f>IF(Debt[[#This Row],[Unadjusted Maximum Revenue]]/(Debt[[#This Row],[Proposed Taxable Valuation]]/1000)&gt;Debt[[#This Row],[Max Debt RATE]],Debt[[#This Row],[Max Debt RATE]],Debt[[#This Row],[Unadjusted Maximum Revenue]]/(Debt[[#This Row],[Proposed Taxable Valuation]]/1000))</f>
        <v>2.2703022382961398</v>
      </c>
      <c r="K1444" s="26">
        <f>ROUND(Debt[[#This Row],[Proposed Taxable Valuation]]/1000*Debt[[#This Row],[Adjusted Rate]],0)</f>
        <v>1016815</v>
      </c>
      <c r="L1444" s="19">
        <f t="shared" si="125"/>
        <v>-189522.48098044796</v>
      </c>
      <c r="M1444" s="17">
        <f t="shared" si="128"/>
        <v>-0.42315776170386021</v>
      </c>
      <c r="N1444" s="2">
        <v>372452657.16000712</v>
      </c>
      <c r="O1444">
        <f>INDEX($R$3:$T$335,MATCH(Debt[[#This Row],[DistrictNumber]],$R$3:$R$335,0),3)</f>
        <v>2.69346</v>
      </c>
      <c r="P1444" s="9">
        <f t="shared" si="126"/>
        <v>1003186.3339541927</v>
      </c>
    </row>
    <row r="1445" spans="1:16" x14ac:dyDescent="0.35">
      <c r="A1445" s="13">
        <v>2030</v>
      </c>
      <c r="B1445" s="13">
        <f t="shared" si="124"/>
        <v>2029</v>
      </c>
      <c r="C1445" t="s">
        <v>276</v>
      </c>
      <c r="D1445" t="s">
        <v>277</v>
      </c>
      <c r="E1445" s="5">
        <v>535835728.07460618</v>
      </c>
      <c r="F1445" s="13">
        <f>INDEX($R$3:$T$335,MATCH(Debt[[#This Row],[DistrictNumber]],$R$3:$R$335,0),3)</f>
        <v>2.7</v>
      </c>
      <c r="G1445" s="9">
        <f t="shared" si="127"/>
        <v>1446756.4658014367</v>
      </c>
      <c r="H1445" s="11">
        <v>1.02</v>
      </c>
      <c r="I1445" s="12" cm="1">
        <f t="array" ref="I1445">INDEX(Debt[],MATCH(Debt[[#This Row],[Base Year]]&amp;Debt[[#This Row],[DistrictNumber]],Debt[[Fiscal Year]:[Fiscal Year]]&amp;Debt[[DistrictNumber]:[DistrictNumber]],0),9)*$H1445</f>
        <v>847793.43658028939</v>
      </c>
      <c r="J1445" s="15">
        <f>IF(Debt[[#This Row],[Unadjusted Maximum Revenue]]/(Debt[[#This Row],[Proposed Taxable Valuation]]/1000)&gt;Debt[[#This Row],[Max Debt RATE]],Debt[[#This Row],[Max Debt RATE]],Debt[[#This Row],[Unadjusted Maximum Revenue]]/(Debt[[#This Row],[Proposed Taxable Valuation]]/1000))</f>
        <v>1.5821890780344687</v>
      </c>
      <c r="K1445" s="26">
        <f>ROUND(Debt[[#This Row],[Proposed Taxable Valuation]]/1000*Debt[[#This Row],[Adjusted Rate]],0)</f>
        <v>847793</v>
      </c>
      <c r="L1445" s="19">
        <f t="shared" si="125"/>
        <v>-598963.0292211473</v>
      </c>
      <c r="M1445" s="17">
        <f t="shared" si="128"/>
        <v>-1.1178109219655314</v>
      </c>
      <c r="N1445" s="2">
        <v>349143235.24558735</v>
      </c>
      <c r="O1445">
        <f>INDEX($R$3:$T$335,MATCH(Debt[[#This Row],[DistrictNumber]],$R$3:$R$335,0),3)</f>
        <v>2.7</v>
      </c>
      <c r="P1445" s="9">
        <f t="shared" si="126"/>
        <v>942686.73516308598</v>
      </c>
    </row>
    <row r="1446" spans="1:16" x14ac:dyDescent="0.35">
      <c r="A1446" s="13">
        <v>2030</v>
      </c>
      <c r="B1446" s="13">
        <f t="shared" si="124"/>
        <v>2029</v>
      </c>
      <c r="C1446" t="s">
        <v>278</v>
      </c>
      <c r="D1446" t="s">
        <v>279</v>
      </c>
      <c r="E1446" s="5">
        <v>1052371917.4992672</v>
      </c>
      <c r="F1446" s="13">
        <f>INDEX($R$3:$T$335,MATCH(Debt[[#This Row],[DistrictNumber]],$R$3:$R$335,0),3)</f>
        <v>0</v>
      </c>
      <c r="G1446" s="9">
        <f t="shared" si="127"/>
        <v>0</v>
      </c>
      <c r="H1446" s="11">
        <v>1.02</v>
      </c>
      <c r="I1446" s="12" cm="1">
        <f t="array" ref="I1446">INDEX(Debt[],MATCH(Debt[[#This Row],[Base Year]]&amp;Debt[[#This Row],[DistrictNumber]],Debt[[Fiscal Year]:[Fiscal Year]]&amp;Debt[[DistrictNumber]:[DistrictNumber]],0),9)*$H1446</f>
        <v>0</v>
      </c>
      <c r="J1446" s="15">
        <f>IF(Debt[[#This Row],[Unadjusted Maximum Revenue]]/(Debt[[#This Row],[Proposed Taxable Valuation]]/1000)&gt;Debt[[#This Row],[Max Debt RATE]],Debt[[#This Row],[Max Debt RATE]],Debt[[#This Row],[Unadjusted Maximum Revenue]]/(Debt[[#This Row],[Proposed Taxable Valuation]]/1000))</f>
        <v>0</v>
      </c>
      <c r="K1446" s="26">
        <f>ROUND(Debt[[#This Row],[Proposed Taxable Valuation]]/1000*Debt[[#This Row],[Adjusted Rate]],0)</f>
        <v>0</v>
      </c>
      <c r="L1446" s="19">
        <f t="shared" si="125"/>
        <v>0</v>
      </c>
      <c r="M1446" s="17">
        <f t="shared" si="128"/>
        <v>0</v>
      </c>
      <c r="N1446" s="2">
        <v>750720136.3496716</v>
      </c>
      <c r="O1446">
        <f>INDEX($R$3:$T$335,MATCH(Debt[[#This Row],[DistrictNumber]],$R$3:$R$335,0),3)</f>
        <v>0</v>
      </c>
      <c r="P1446" s="9">
        <f t="shared" si="126"/>
        <v>0</v>
      </c>
    </row>
    <row r="1447" spans="1:16" x14ac:dyDescent="0.35">
      <c r="A1447" s="13">
        <v>2030</v>
      </c>
      <c r="B1447" s="13">
        <f t="shared" si="124"/>
        <v>2029</v>
      </c>
      <c r="C1447" t="s">
        <v>280</v>
      </c>
      <c r="D1447" t="s">
        <v>281</v>
      </c>
      <c r="E1447" s="5">
        <v>684830717.55780756</v>
      </c>
      <c r="F1447" s="13">
        <f>INDEX($R$3:$T$335,MATCH(Debt[[#This Row],[DistrictNumber]],$R$3:$R$335,0),3)</f>
        <v>0</v>
      </c>
      <c r="G1447" s="9">
        <f t="shared" si="127"/>
        <v>0</v>
      </c>
      <c r="H1447" s="11">
        <v>1.02</v>
      </c>
      <c r="I1447" s="12" cm="1">
        <f t="array" ref="I1447">INDEX(Debt[],MATCH(Debt[[#This Row],[Base Year]]&amp;Debt[[#This Row],[DistrictNumber]],Debt[[Fiscal Year]:[Fiscal Year]]&amp;Debt[[DistrictNumber]:[DistrictNumber]],0),9)*$H1447</f>
        <v>0</v>
      </c>
      <c r="J1447" s="15">
        <f>IF(Debt[[#This Row],[Unadjusted Maximum Revenue]]/(Debt[[#This Row],[Proposed Taxable Valuation]]/1000)&gt;Debt[[#This Row],[Max Debt RATE]],Debt[[#This Row],[Max Debt RATE]],Debt[[#This Row],[Unadjusted Maximum Revenue]]/(Debt[[#This Row],[Proposed Taxable Valuation]]/1000))</f>
        <v>0</v>
      </c>
      <c r="K1447" s="26">
        <f>ROUND(Debt[[#This Row],[Proposed Taxable Valuation]]/1000*Debt[[#This Row],[Adjusted Rate]],0)</f>
        <v>0</v>
      </c>
      <c r="L1447" s="19">
        <f t="shared" si="125"/>
        <v>0</v>
      </c>
      <c r="M1447" s="17">
        <f t="shared" si="128"/>
        <v>0</v>
      </c>
      <c r="N1447" s="2">
        <v>553320875.85552704</v>
      </c>
      <c r="O1447">
        <f>INDEX($R$3:$T$335,MATCH(Debt[[#This Row],[DistrictNumber]],$R$3:$R$335,0),3)</f>
        <v>0</v>
      </c>
      <c r="P1447" s="9">
        <f t="shared" si="126"/>
        <v>0</v>
      </c>
    </row>
    <row r="1448" spans="1:16" x14ac:dyDescent="0.35">
      <c r="A1448" s="13">
        <v>2030</v>
      </c>
      <c r="B1448" s="13">
        <f t="shared" si="124"/>
        <v>2029</v>
      </c>
      <c r="C1448" t="s">
        <v>282</v>
      </c>
      <c r="D1448" t="s">
        <v>283</v>
      </c>
      <c r="E1448" s="5">
        <v>951637948.94186068</v>
      </c>
      <c r="F1448" s="13">
        <f>INDEX($R$3:$T$335,MATCH(Debt[[#This Row],[DistrictNumber]],$R$3:$R$335,0),3)</f>
        <v>1.7881899999999999</v>
      </c>
      <c r="G1448" s="9">
        <f t="shared" si="127"/>
        <v>1701709.4639183457</v>
      </c>
      <c r="H1448" s="11">
        <v>1.02</v>
      </c>
      <c r="I1448" s="12" cm="1">
        <f t="array" ref="I1448">INDEX(Debt[],MATCH(Debt[[#This Row],[Base Year]]&amp;Debt[[#This Row],[DistrictNumber]],Debt[[Fiscal Year]:[Fiscal Year]]&amp;Debt[[DistrictNumber]:[DistrictNumber]],0),9)*$H1448</f>
        <v>1118737.4262468095</v>
      </c>
      <c r="J1448" s="15">
        <f>IF(Debt[[#This Row],[Unadjusted Maximum Revenue]]/(Debt[[#This Row],[Proposed Taxable Valuation]]/1000)&gt;Debt[[#This Row],[Max Debt RATE]],Debt[[#This Row],[Max Debt RATE]],Debt[[#This Row],[Unadjusted Maximum Revenue]]/(Debt[[#This Row],[Proposed Taxable Valuation]]/1000))</f>
        <v>1.1755914394657643</v>
      </c>
      <c r="K1448" s="26">
        <f>ROUND(Debt[[#This Row],[Proposed Taxable Valuation]]/1000*Debt[[#This Row],[Adjusted Rate]],0)</f>
        <v>1118737</v>
      </c>
      <c r="L1448" s="19">
        <f t="shared" si="125"/>
        <v>-582972.03767153621</v>
      </c>
      <c r="M1448" s="17">
        <f t="shared" si="128"/>
        <v>-0.61259856053423567</v>
      </c>
      <c r="N1448" s="2">
        <v>655503990.25262129</v>
      </c>
      <c r="O1448">
        <f>INDEX($R$3:$T$335,MATCH(Debt[[#This Row],[DistrictNumber]],$R$3:$R$335,0),3)</f>
        <v>1.7881899999999999</v>
      </c>
      <c r="P1448" s="9">
        <f t="shared" si="126"/>
        <v>1172165.6803298348</v>
      </c>
    </row>
    <row r="1449" spans="1:16" x14ac:dyDescent="0.35">
      <c r="A1449" s="13">
        <v>2030</v>
      </c>
      <c r="B1449" s="13">
        <f t="shared" si="124"/>
        <v>2029</v>
      </c>
      <c r="C1449" t="s">
        <v>284</v>
      </c>
      <c r="D1449" t="s">
        <v>285</v>
      </c>
      <c r="E1449" s="5">
        <v>2619450051.9578514</v>
      </c>
      <c r="F1449" s="13">
        <f>INDEX($R$3:$T$335,MATCH(Debt[[#This Row],[DistrictNumber]],$R$3:$R$335,0),3)</f>
        <v>4.05</v>
      </c>
      <c r="G1449" s="9">
        <f t="shared" si="127"/>
        <v>10608772.710429298</v>
      </c>
      <c r="H1449" s="11">
        <v>1.02</v>
      </c>
      <c r="I1449" s="12" cm="1">
        <f t="array" ref="I1449">INDEX(Debt[],MATCH(Debt[[#This Row],[Base Year]]&amp;Debt[[#This Row],[DistrictNumber]],Debt[[Fiscal Year]:[Fiscal Year]]&amp;Debt[[DistrictNumber]:[DistrictNumber]],0),9)*$H1449</f>
        <v>5233152.6964352224</v>
      </c>
      <c r="J1449" s="15">
        <f>IF(Debt[[#This Row],[Unadjusted Maximum Revenue]]/(Debt[[#This Row],[Proposed Taxable Valuation]]/1000)&gt;Debt[[#This Row],[Max Debt RATE]],Debt[[#This Row],[Max Debt RATE]],Debt[[#This Row],[Unadjusted Maximum Revenue]]/(Debt[[#This Row],[Proposed Taxable Valuation]]/1000))</f>
        <v>1.9978058724669385</v>
      </c>
      <c r="K1449" s="26">
        <f>ROUND(Debt[[#This Row],[Proposed Taxable Valuation]]/1000*Debt[[#This Row],[Adjusted Rate]],0)</f>
        <v>5233153</v>
      </c>
      <c r="L1449" s="19">
        <f t="shared" si="125"/>
        <v>-5375620.0139940754</v>
      </c>
      <c r="M1449" s="17">
        <f t="shared" si="128"/>
        <v>-2.0521941275330615</v>
      </c>
      <c r="N1449" s="2">
        <v>1572780996.9097681</v>
      </c>
      <c r="O1449">
        <f>INDEX($R$3:$T$335,MATCH(Debt[[#This Row],[DistrictNumber]],$R$3:$R$335,0),3)</f>
        <v>4.05</v>
      </c>
      <c r="P1449" s="9">
        <f t="shared" si="126"/>
        <v>6369763.0374845602</v>
      </c>
    </row>
    <row r="1450" spans="1:16" x14ac:dyDescent="0.35">
      <c r="A1450" s="13">
        <v>2030</v>
      </c>
      <c r="B1450" s="13">
        <f t="shared" si="124"/>
        <v>2029</v>
      </c>
      <c r="C1450" t="s">
        <v>286</v>
      </c>
      <c r="D1450" t="s">
        <v>287</v>
      </c>
      <c r="E1450" s="5">
        <v>630493871.2267971</v>
      </c>
      <c r="F1450" s="13">
        <f>INDEX($R$3:$T$335,MATCH(Debt[[#This Row],[DistrictNumber]],$R$3:$R$335,0),3)</f>
        <v>4.05</v>
      </c>
      <c r="G1450" s="9">
        <f t="shared" si="127"/>
        <v>2553500.1784685282</v>
      </c>
      <c r="H1450" s="11">
        <v>1.02</v>
      </c>
      <c r="I1450" s="12" cm="1">
        <f t="array" ref="I1450">INDEX(Debt[],MATCH(Debt[[#This Row],[Base Year]]&amp;Debt[[#This Row],[DistrictNumber]],Debt[[Fiscal Year]:[Fiscal Year]]&amp;Debt[[DistrictNumber]:[DistrictNumber]],0),9)*$H1450</f>
        <v>1476209.8240456725</v>
      </c>
      <c r="J1450" s="15">
        <f>IF(Debt[[#This Row],[Unadjusted Maximum Revenue]]/(Debt[[#This Row],[Proposed Taxable Valuation]]/1000)&gt;Debt[[#This Row],[Max Debt RATE]],Debt[[#This Row],[Max Debt RATE]],Debt[[#This Row],[Unadjusted Maximum Revenue]]/(Debt[[#This Row],[Proposed Taxable Valuation]]/1000))</f>
        <v>2.3413547560316572</v>
      </c>
      <c r="K1450" s="26">
        <f>ROUND(Debt[[#This Row],[Proposed Taxable Valuation]]/1000*Debt[[#This Row],[Adjusted Rate]],0)</f>
        <v>1476210</v>
      </c>
      <c r="L1450" s="19">
        <f t="shared" si="125"/>
        <v>-1077290.3544228557</v>
      </c>
      <c r="M1450" s="17">
        <f t="shared" si="128"/>
        <v>-1.7086452439683426</v>
      </c>
      <c r="N1450" s="2">
        <v>398149047.56950146</v>
      </c>
      <c r="O1450">
        <f>INDEX($R$3:$T$335,MATCH(Debt[[#This Row],[DistrictNumber]],$R$3:$R$335,0),3)</f>
        <v>4.05</v>
      </c>
      <c r="P1450" s="9">
        <f t="shared" si="126"/>
        <v>1612503.6426564809</v>
      </c>
    </row>
    <row r="1451" spans="1:16" x14ac:dyDescent="0.35">
      <c r="A1451" s="13">
        <v>2030</v>
      </c>
      <c r="B1451" s="13">
        <f t="shared" si="124"/>
        <v>2029</v>
      </c>
      <c r="C1451" t="s">
        <v>288</v>
      </c>
      <c r="D1451" t="s">
        <v>289</v>
      </c>
      <c r="E1451" s="5">
        <v>16828963063.596222</v>
      </c>
      <c r="F1451" s="13">
        <f>INDEX($R$3:$T$335,MATCH(Debt[[#This Row],[DistrictNumber]],$R$3:$R$335,0),3)</f>
        <v>1.7161599999999999</v>
      </c>
      <c r="G1451" s="9">
        <f t="shared" si="127"/>
        <v>28881193.251221292</v>
      </c>
      <c r="H1451" s="11">
        <v>1.02</v>
      </c>
      <c r="I1451" s="12" cm="1">
        <f t="array" ref="I1451">INDEX(Debt[],MATCH(Debt[[#This Row],[Base Year]]&amp;Debt[[#This Row],[DistrictNumber]],Debt[[Fiscal Year]:[Fiscal Year]]&amp;Debt[[DistrictNumber]:[DistrictNumber]],0),9)*$H1451</f>
        <v>15109417.001766557</v>
      </c>
      <c r="J1451" s="15">
        <f>IF(Debt[[#This Row],[Unadjusted Maximum Revenue]]/(Debt[[#This Row],[Proposed Taxable Valuation]]/1000)&gt;Debt[[#This Row],[Max Debt RATE]],Debt[[#This Row],[Max Debt RATE]],Debt[[#This Row],[Unadjusted Maximum Revenue]]/(Debt[[#This Row],[Proposed Taxable Valuation]]/1000))</f>
        <v>0.89782222140891599</v>
      </c>
      <c r="K1451" s="26">
        <f>ROUND(Debt[[#This Row],[Proposed Taxable Valuation]]/1000*Debt[[#This Row],[Adjusted Rate]],0)</f>
        <v>15109417</v>
      </c>
      <c r="L1451" s="19">
        <f t="shared" si="125"/>
        <v>-13771776.249454735</v>
      </c>
      <c r="M1451" s="17">
        <f t="shared" si="128"/>
        <v>-0.81833777859108392</v>
      </c>
      <c r="N1451" s="2">
        <v>9952240746.2836781</v>
      </c>
      <c r="O1451">
        <f>INDEX($R$3:$T$335,MATCH(Debt[[#This Row],[DistrictNumber]],$R$3:$R$335,0),3)</f>
        <v>1.7161599999999999</v>
      </c>
      <c r="P1451" s="9">
        <f t="shared" si="126"/>
        <v>17079637.479142196</v>
      </c>
    </row>
    <row r="1452" spans="1:16" x14ac:dyDescent="0.35">
      <c r="A1452" s="13">
        <v>2030</v>
      </c>
      <c r="B1452" s="13">
        <f t="shared" si="124"/>
        <v>2029</v>
      </c>
      <c r="C1452" t="s">
        <v>290</v>
      </c>
      <c r="D1452" t="s">
        <v>291</v>
      </c>
      <c r="E1452" s="5">
        <v>740924148.73637414</v>
      </c>
      <c r="F1452" s="13">
        <f>INDEX($R$3:$T$335,MATCH(Debt[[#This Row],[DistrictNumber]],$R$3:$R$335,0),3)</f>
        <v>0</v>
      </c>
      <c r="G1452" s="9">
        <f t="shared" si="127"/>
        <v>0</v>
      </c>
      <c r="H1452" s="11">
        <v>1.02</v>
      </c>
      <c r="I1452" s="12" cm="1">
        <f t="array" ref="I1452">INDEX(Debt[],MATCH(Debt[[#This Row],[Base Year]]&amp;Debt[[#This Row],[DistrictNumber]],Debt[[Fiscal Year]:[Fiscal Year]]&amp;Debt[[DistrictNumber]:[DistrictNumber]],0),9)*$H1452</f>
        <v>0</v>
      </c>
      <c r="J1452" s="15">
        <f>IF(Debt[[#This Row],[Unadjusted Maximum Revenue]]/(Debt[[#This Row],[Proposed Taxable Valuation]]/1000)&gt;Debt[[#This Row],[Max Debt RATE]],Debt[[#This Row],[Max Debt RATE]],Debt[[#This Row],[Unadjusted Maximum Revenue]]/(Debt[[#This Row],[Proposed Taxable Valuation]]/1000))</f>
        <v>0</v>
      </c>
      <c r="K1452" s="26">
        <f>ROUND(Debt[[#This Row],[Proposed Taxable Valuation]]/1000*Debt[[#This Row],[Adjusted Rate]],0)</f>
        <v>0</v>
      </c>
      <c r="L1452" s="19">
        <f t="shared" si="125"/>
        <v>0</v>
      </c>
      <c r="M1452" s="17">
        <f t="shared" si="128"/>
        <v>0</v>
      </c>
      <c r="N1452" s="2">
        <v>560848716.09769392</v>
      </c>
      <c r="O1452">
        <f>INDEX($R$3:$T$335,MATCH(Debt[[#This Row],[DistrictNumber]],$R$3:$R$335,0),3)</f>
        <v>0</v>
      </c>
      <c r="P1452" s="9">
        <f t="shared" si="126"/>
        <v>0</v>
      </c>
    </row>
    <row r="1453" spans="1:16" x14ac:dyDescent="0.35">
      <c r="A1453" s="13">
        <v>2030</v>
      </c>
      <c r="B1453" s="13">
        <f t="shared" si="124"/>
        <v>2029</v>
      </c>
      <c r="C1453" t="s">
        <v>292</v>
      </c>
      <c r="D1453" t="s">
        <v>293</v>
      </c>
      <c r="E1453" s="5">
        <v>343971948.52906871</v>
      </c>
      <c r="F1453" s="13">
        <f>INDEX($R$3:$T$335,MATCH(Debt[[#This Row],[DistrictNumber]],$R$3:$R$335,0),3)</f>
        <v>4.05</v>
      </c>
      <c r="G1453" s="9">
        <f t="shared" si="127"/>
        <v>1393086.3915427283</v>
      </c>
      <c r="H1453" s="11">
        <v>1.02</v>
      </c>
      <c r="I1453" s="12" cm="1">
        <f t="array" ref="I1453">INDEX(Debt[],MATCH(Debt[[#This Row],[Base Year]]&amp;Debt[[#This Row],[DistrictNumber]],Debt[[Fiscal Year]:[Fiscal Year]]&amp;Debt[[DistrictNumber]:[DistrictNumber]],0),9)*$H1453</f>
        <v>915354.06478889694</v>
      </c>
      <c r="J1453" s="15">
        <f>IF(Debt[[#This Row],[Unadjusted Maximum Revenue]]/(Debt[[#This Row],[Proposed Taxable Valuation]]/1000)&gt;Debt[[#This Row],[Max Debt RATE]],Debt[[#This Row],[Max Debt RATE]],Debt[[#This Row],[Unadjusted Maximum Revenue]]/(Debt[[#This Row],[Proposed Taxable Valuation]]/1000))</f>
        <v>2.661129980811622</v>
      </c>
      <c r="K1453" s="26">
        <f>ROUND(Debt[[#This Row],[Proposed Taxable Valuation]]/1000*Debt[[#This Row],[Adjusted Rate]],0)</f>
        <v>915354</v>
      </c>
      <c r="L1453" s="19">
        <f t="shared" si="125"/>
        <v>-477732.32675383135</v>
      </c>
      <c r="M1453" s="17">
        <f t="shared" si="128"/>
        <v>-1.3888700191883778</v>
      </c>
      <c r="N1453" s="2">
        <v>243556902.85458779</v>
      </c>
      <c r="O1453">
        <f>INDEX($R$3:$T$335,MATCH(Debt[[#This Row],[DistrictNumber]],$R$3:$R$335,0),3)</f>
        <v>4.05</v>
      </c>
      <c r="P1453" s="9">
        <f t="shared" si="126"/>
        <v>986405.45656108053</v>
      </c>
    </row>
    <row r="1454" spans="1:16" x14ac:dyDescent="0.35">
      <c r="A1454" s="13">
        <v>2030</v>
      </c>
      <c r="B1454" s="13">
        <f t="shared" si="124"/>
        <v>2029</v>
      </c>
      <c r="C1454" t="s">
        <v>294</v>
      </c>
      <c r="D1454" t="s">
        <v>295</v>
      </c>
      <c r="E1454" s="5">
        <v>316313014.09019768</v>
      </c>
      <c r="F1454" s="13">
        <f>INDEX($R$3:$T$335,MATCH(Debt[[#This Row],[DistrictNumber]],$R$3:$R$335,0),3)</f>
        <v>3.6021800000000002</v>
      </c>
      <c r="G1454" s="9">
        <f t="shared" si="127"/>
        <v>1139416.4130954284</v>
      </c>
      <c r="H1454" s="11">
        <v>1.02</v>
      </c>
      <c r="I1454" s="12" cm="1">
        <f t="array" ref="I1454">INDEX(Debt[],MATCH(Debt[[#This Row],[Base Year]]&amp;Debt[[#This Row],[DistrictNumber]],Debt[[Fiscal Year]:[Fiscal Year]]&amp;Debt[[DistrictNumber]:[DistrictNumber]],0),9)*$H1454</f>
        <v>683330.53464593552</v>
      </c>
      <c r="J1454" s="15">
        <f>IF(Debt[[#This Row],[Unadjusted Maximum Revenue]]/(Debt[[#This Row],[Proposed Taxable Valuation]]/1000)&gt;Debt[[#This Row],[Max Debt RATE]],Debt[[#This Row],[Max Debt RATE]],Debt[[#This Row],[Unadjusted Maximum Revenue]]/(Debt[[#This Row],[Proposed Taxable Valuation]]/1000))</f>
        <v>2.1602985151002407</v>
      </c>
      <c r="K1454" s="26">
        <f>ROUND(Debt[[#This Row],[Proposed Taxable Valuation]]/1000*Debt[[#This Row],[Adjusted Rate]],0)</f>
        <v>683331</v>
      </c>
      <c r="L1454" s="19">
        <f t="shared" si="125"/>
        <v>-456085.87844949285</v>
      </c>
      <c r="M1454" s="17">
        <f t="shared" si="128"/>
        <v>-1.4418814848997594</v>
      </c>
      <c r="N1454" s="2">
        <v>199374807.72748622</v>
      </c>
      <c r="O1454">
        <f>INDEX($R$3:$T$335,MATCH(Debt[[#This Row],[DistrictNumber]],$R$3:$R$335,0),3)</f>
        <v>3.6021800000000002</v>
      </c>
      <c r="P1454" s="9">
        <f t="shared" si="126"/>
        <v>718183.94489979628</v>
      </c>
    </row>
    <row r="1455" spans="1:16" x14ac:dyDescent="0.35">
      <c r="A1455" s="13">
        <v>2030</v>
      </c>
      <c r="B1455" s="13">
        <f t="shared" si="124"/>
        <v>2029</v>
      </c>
      <c r="C1455" t="s">
        <v>296</v>
      </c>
      <c r="D1455" t="s">
        <v>297</v>
      </c>
      <c r="E1455" s="5">
        <v>570472128.54151094</v>
      </c>
      <c r="F1455" s="13">
        <f>INDEX($R$3:$T$335,MATCH(Debt[[#This Row],[DistrictNumber]],$R$3:$R$335,0),3)</f>
        <v>2.7</v>
      </c>
      <c r="G1455" s="9">
        <f t="shared" si="127"/>
        <v>1540274.7470620796</v>
      </c>
      <c r="H1455" s="11">
        <v>1.02</v>
      </c>
      <c r="I1455" s="12" cm="1">
        <f t="array" ref="I1455">INDEX(Debt[],MATCH(Debt[[#This Row],[Base Year]]&amp;Debt[[#This Row],[DistrictNumber]],Debt[[Fiscal Year]:[Fiscal Year]]&amp;Debt[[DistrictNumber]:[DistrictNumber]],0),9)*$H1455</f>
        <v>1060814.2301630809</v>
      </c>
      <c r="J1455" s="15">
        <f>IF(Debt[[#This Row],[Unadjusted Maximum Revenue]]/(Debt[[#This Row],[Proposed Taxable Valuation]]/1000)&gt;Debt[[#This Row],[Max Debt RATE]],Debt[[#This Row],[Max Debt RATE]],Debt[[#This Row],[Unadjusted Maximum Revenue]]/(Debt[[#This Row],[Proposed Taxable Valuation]]/1000))</f>
        <v>1.8595373500107635</v>
      </c>
      <c r="K1455" s="26">
        <f>ROUND(Debt[[#This Row],[Proposed Taxable Valuation]]/1000*Debt[[#This Row],[Adjusted Rate]],0)</f>
        <v>1060814</v>
      </c>
      <c r="L1455" s="19">
        <f t="shared" si="125"/>
        <v>-479460.51689899876</v>
      </c>
      <c r="M1455" s="17">
        <f t="shared" si="128"/>
        <v>-0.8404626499892367</v>
      </c>
      <c r="N1455" s="2">
        <v>392910189.97220159</v>
      </c>
      <c r="O1455">
        <f>INDEX($R$3:$T$335,MATCH(Debt[[#This Row],[DistrictNumber]],$R$3:$R$335,0),3)</f>
        <v>2.7</v>
      </c>
      <c r="P1455" s="9">
        <f t="shared" si="126"/>
        <v>1060857.5129249443</v>
      </c>
    </row>
    <row r="1456" spans="1:16" x14ac:dyDescent="0.35">
      <c r="A1456" s="13">
        <v>2030</v>
      </c>
      <c r="B1456" s="13">
        <f t="shared" si="124"/>
        <v>2029</v>
      </c>
      <c r="C1456" t="s">
        <v>298</v>
      </c>
      <c r="D1456" t="s">
        <v>299</v>
      </c>
      <c r="E1456" s="5">
        <v>7150207474.7404718</v>
      </c>
      <c r="F1456" s="13">
        <f>INDEX($R$3:$T$335,MATCH(Debt[[#This Row],[DistrictNumber]],$R$3:$R$335,0),3)</f>
        <v>0</v>
      </c>
      <c r="G1456" s="9">
        <f t="shared" si="127"/>
        <v>0</v>
      </c>
      <c r="H1456" s="11">
        <v>1.02</v>
      </c>
      <c r="I1456" s="12" cm="1">
        <f t="array" ref="I1456">INDEX(Debt[],MATCH(Debt[[#This Row],[Base Year]]&amp;Debt[[#This Row],[DistrictNumber]],Debt[[Fiscal Year]:[Fiscal Year]]&amp;Debt[[DistrictNumber]:[DistrictNumber]],0),9)*$H1456</f>
        <v>0</v>
      </c>
      <c r="J1456" s="15">
        <f>IF(Debt[[#This Row],[Unadjusted Maximum Revenue]]/(Debt[[#This Row],[Proposed Taxable Valuation]]/1000)&gt;Debt[[#This Row],[Max Debt RATE]],Debt[[#This Row],[Max Debt RATE]],Debt[[#This Row],[Unadjusted Maximum Revenue]]/(Debt[[#This Row],[Proposed Taxable Valuation]]/1000))</f>
        <v>0</v>
      </c>
      <c r="K1456" s="26">
        <f>ROUND(Debt[[#This Row],[Proposed Taxable Valuation]]/1000*Debt[[#This Row],[Adjusted Rate]],0)</f>
        <v>0</v>
      </c>
      <c r="L1456" s="19">
        <f t="shared" si="125"/>
        <v>0</v>
      </c>
      <c r="M1456" s="17">
        <f t="shared" si="128"/>
        <v>0</v>
      </c>
      <c r="N1456" s="2">
        <v>4409640508.2698298</v>
      </c>
      <c r="O1456">
        <f>INDEX($R$3:$T$335,MATCH(Debt[[#This Row],[DistrictNumber]],$R$3:$R$335,0),3)</f>
        <v>0</v>
      </c>
      <c r="P1456" s="9">
        <f t="shared" si="126"/>
        <v>0</v>
      </c>
    </row>
    <row r="1457" spans="1:16" x14ac:dyDescent="0.35">
      <c r="A1457" s="13">
        <v>2030</v>
      </c>
      <c r="B1457" s="13">
        <f t="shared" si="124"/>
        <v>2029</v>
      </c>
      <c r="C1457" t="s">
        <v>300</v>
      </c>
      <c r="D1457" t="s">
        <v>301</v>
      </c>
      <c r="E1457" s="5">
        <v>714795450.15546501</v>
      </c>
      <c r="F1457" s="13">
        <f>INDEX($R$3:$T$335,MATCH(Debt[[#This Row],[DistrictNumber]],$R$3:$R$335,0),3)</f>
        <v>0</v>
      </c>
      <c r="G1457" s="9">
        <f t="shared" si="127"/>
        <v>0</v>
      </c>
      <c r="H1457" s="11">
        <v>1.02</v>
      </c>
      <c r="I1457" s="12" cm="1">
        <f t="array" ref="I1457">INDEX(Debt[],MATCH(Debt[[#This Row],[Base Year]]&amp;Debt[[#This Row],[DistrictNumber]],Debt[[Fiscal Year]:[Fiscal Year]]&amp;Debt[[DistrictNumber]:[DistrictNumber]],0),9)*$H1457</f>
        <v>0</v>
      </c>
      <c r="J1457" s="15">
        <f>IF(Debt[[#This Row],[Unadjusted Maximum Revenue]]/(Debt[[#This Row],[Proposed Taxable Valuation]]/1000)&gt;Debt[[#This Row],[Max Debt RATE]],Debt[[#This Row],[Max Debt RATE]],Debt[[#This Row],[Unadjusted Maximum Revenue]]/(Debt[[#This Row],[Proposed Taxable Valuation]]/1000))</f>
        <v>0</v>
      </c>
      <c r="K1457" s="26">
        <f>ROUND(Debt[[#This Row],[Proposed Taxable Valuation]]/1000*Debt[[#This Row],[Adjusted Rate]],0)</f>
        <v>0</v>
      </c>
      <c r="L1457" s="19">
        <f t="shared" si="125"/>
        <v>0</v>
      </c>
      <c r="M1457" s="17">
        <f t="shared" si="128"/>
        <v>0</v>
      </c>
      <c r="N1457" s="2">
        <v>503182649.47090304</v>
      </c>
      <c r="O1457">
        <f>INDEX($R$3:$T$335,MATCH(Debt[[#This Row],[DistrictNumber]],$R$3:$R$335,0),3)</f>
        <v>0</v>
      </c>
      <c r="P1457" s="9">
        <f t="shared" si="126"/>
        <v>0</v>
      </c>
    </row>
    <row r="1458" spans="1:16" x14ac:dyDescent="0.35">
      <c r="A1458" s="13">
        <v>2030</v>
      </c>
      <c r="B1458" s="13">
        <f t="shared" si="124"/>
        <v>2029</v>
      </c>
      <c r="C1458" t="s">
        <v>302</v>
      </c>
      <c r="D1458" t="s">
        <v>303</v>
      </c>
      <c r="E1458" s="5">
        <v>304453732.04995441</v>
      </c>
      <c r="F1458" s="13">
        <f>INDEX($R$3:$T$335,MATCH(Debt[[#This Row],[DistrictNumber]],$R$3:$R$335,0),3)</f>
        <v>0</v>
      </c>
      <c r="G1458" s="9">
        <f t="shared" si="127"/>
        <v>0</v>
      </c>
      <c r="H1458" s="11">
        <v>1.02</v>
      </c>
      <c r="I1458" s="12" cm="1">
        <f t="array" ref="I1458">INDEX(Debt[],MATCH(Debt[[#This Row],[Base Year]]&amp;Debt[[#This Row],[DistrictNumber]],Debt[[Fiscal Year]:[Fiscal Year]]&amp;Debt[[DistrictNumber]:[DistrictNumber]],0),9)*$H1458</f>
        <v>0</v>
      </c>
      <c r="J1458" s="15">
        <f>IF(Debt[[#This Row],[Unadjusted Maximum Revenue]]/(Debt[[#This Row],[Proposed Taxable Valuation]]/1000)&gt;Debt[[#This Row],[Max Debt RATE]],Debt[[#This Row],[Max Debt RATE]],Debt[[#This Row],[Unadjusted Maximum Revenue]]/(Debt[[#This Row],[Proposed Taxable Valuation]]/1000))</f>
        <v>0</v>
      </c>
      <c r="K1458" s="26">
        <f>ROUND(Debt[[#This Row],[Proposed Taxable Valuation]]/1000*Debt[[#This Row],[Adjusted Rate]],0)</f>
        <v>0</v>
      </c>
      <c r="L1458" s="19">
        <f t="shared" si="125"/>
        <v>0</v>
      </c>
      <c r="M1458" s="17">
        <f t="shared" si="128"/>
        <v>0</v>
      </c>
      <c r="N1458" s="2">
        <v>248835949.36480898</v>
      </c>
      <c r="O1458">
        <f>INDEX($R$3:$T$335,MATCH(Debt[[#This Row],[DistrictNumber]],$R$3:$R$335,0),3)</f>
        <v>0</v>
      </c>
      <c r="P1458" s="9">
        <f t="shared" si="126"/>
        <v>0</v>
      </c>
    </row>
    <row r="1459" spans="1:16" x14ac:dyDescent="0.35">
      <c r="A1459" s="13">
        <v>2030</v>
      </c>
      <c r="B1459" s="13">
        <f t="shared" si="124"/>
        <v>2029</v>
      </c>
      <c r="C1459" t="s">
        <v>304</v>
      </c>
      <c r="D1459" t="s">
        <v>305</v>
      </c>
      <c r="E1459" s="5">
        <v>371389340.24342865</v>
      </c>
      <c r="F1459" s="13">
        <f>INDEX($R$3:$T$335,MATCH(Debt[[#This Row],[DistrictNumber]],$R$3:$R$335,0),3)</f>
        <v>0</v>
      </c>
      <c r="G1459" s="9">
        <f t="shared" si="127"/>
        <v>0</v>
      </c>
      <c r="H1459" s="11">
        <v>1.02</v>
      </c>
      <c r="I1459" s="12" cm="1">
        <f t="array" ref="I1459">INDEX(Debt[],MATCH(Debt[[#This Row],[Base Year]]&amp;Debt[[#This Row],[DistrictNumber]],Debt[[Fiscal Year]:[Fiscal Year]]&amp;Debt[[DistrictNumber]:[DistrictNumber]],0),9)*$H1459</f>
        <v>0</v>
      </c>
      <c r="J1459" s="15">
        <f>IF(Debt[[#This Row],[Unadjusted Maximum Revenue]]/(Debt[[#This Row],[Proposed Taxable Valuation]]/1000)&gt;Debt[[#This Row],[Max Debt RATE]],Debt[[#This Row],[Max Debt RATE]],Debt[[#This Row],[Unadjusted Maximum Revenue]]/(Debt[[#This Row],[Proposed Taxable Valuation]]/1000))</f>
        <v>0</v>
      </c>
      <c r="K1459" s="26">
        <f>ROUND(Debt[[#This Row],[Proposed Taxable Valuation]]/1000*Debt[[#This Row],[Adjusted Rate]],0)</f>
        <v>0</v>
      </c>
      <c r="L1459" s="19">
        <f t="shared" si="125"/>
        <v>0</v>
      </c>
      <c r="M1459" s="17">
        <f t="shared" si="128"/>
        <v>0</v>
      </c>
      <c r="N1459" s="2">
        <v>278827435.85130686</v>
      </c>
      <c r="O1459">
        <f>INDEX($R$3:$T$335,MATCH(Debt[[#This Row],[DistrictNumber]],$R$3:$R$335,0),3)</f>
        <v>0</v>
      </c>
      <c r="P1459" s="9">
        <f t="shared" si="126"/>
        <v>0</v>
      </c>
    </row>
    <row r="1460" spans="1:16" x14ac:dyDescent="0.35">
      <c r="A1460" s="13">
        <v>2030</v>
      </c>
      <c r="B1460" s="13">
        <f t="shared" si="124"/>
        <v>2029</v>
      </c>
      <c r="C1460" t="s">
        <v>306</v>
      </c>
      <c r="D1460" t="s">
        <v>307</v>
      </c>
      <c r="E1460" s="5">
        <v>1118661600.5769613</v>
      </c>
      <c r="F1460" s="13">
        <f>INDEX($R$3:$T$335,MATCH(Debt[[#This Row],[DistrictNumber]],$R$3:$R$335,0),3)</f>
        <v>3.3571399999999998</v>
      </c>
      <c r="G1460" s="9">
        <f t="shared" si="127"/>
        <v>3755503.6057609394</v>
      </c>
      <c r="H1460" s="11">
        <v>1.02</v>
      </c>
      <c r="I1460" s="12" cm="1">
        <f t="array" ref="I1460">INDEX(Debt[],MATCH(Debt[[#This Row],[Base Year]]&amp;Debt[[#This Row],[DistrictNumber]],Debt[[Fiscal Year]:[Fiscal Year]]&amp;Debt[[DistrictNumber]:[DistrictNumber]],0),9)*$H1460</f>
        <v>2087831.074054528</v>
      </c>
      <c r="J1460" s="15">
        <f>IF(Debt[[#This Row],[Unadjusted Maximum Revenue]]/(Debt[[#This Row],[Proposed Taxable Valuation]]/1000)&gt;Debt[[#This Row],[Max Debt RATE]],Debt[[#This Row],[Max Debt RATE]],Debt[[#This Row],[Unadjusted Maximum Revenue]]/(Debt[[#This Row],[Proposed Taxable Valuation]]/1000))</f>
        <v>1.8663651929928655</v>
      </c>
      <c r="K1460" s="26">
        <f>ROUND(Debt[[#This Row],[Proposed Taxable Valuation]]/1000*Debt[[#This Row],[Adjusted Rate]],0)</f>
        <v>2087831</v>
      </c>
      <c r="L1460" s="19">
        <f t="shared" si="125"/>
        <v>-1667672.5317064114</v>
      </c>
      <c r="M1460" s="17">
        <f t="shared" si="128"/>
        <v>-1.4907748070071343</v>
      </c>
      <c r="N1460" s="2">
        <v>708129612.35538638</v>
      </c>
      <c r="O1460">
        <f>INDEX($R$3:$T$335,MATCH(Debt[[#This Row],[DistrictNumber]],$R$3:$R$335,0),3)</f>
        <v>3.3571399999999998</v>
      </c>
      <c r="P1460" s="9">
        <f t="shared" si="126"/>
        <v>2377290.2468227618</v>
      </c>
    </row>
    <row r="1461" spans="1:16" x14ac:dyDescent="0.35">
      <c r="A1461" s="13">
        <v>2030</v>
      </c>
      <c r="B1461" s="13">
        <f t="shared" si="124"/>
        <v>2029</v>
      </c>
      <c r="C1461" t="s">
        <v>308</v>
      </c>
      <c r="D1461" t="s">
        <v>309</v>
      </c>
      <c r="E1461" s="5">
        <v>551132886.08940828</v>
      </c>
      <c r="F1461" s="13">
        <f>INDEX($R$3:$T$335,MATCH(Debt[[#This Row],[DistrictNumber]],$R$3:$R$335,0),3)</f>
        <v>0</v>
      </c>
      <c r="G1461" s="9">
        <f t="shared" si="127"/>
        <v>0</v>
      </c>
      <c r="H1461" s="11">
        <v>1.02</v>
      </c>
      <c r="I1461" s="12" cm="1">
        <f t="array" ref="I1461">INDEX(Debt[],MATCH(Debt[[#This Row],[Base Year]]&amp;Debt[[#This Row],[DistrictNumber]],Debt[[Fiscal Year]:[Fiscal Year]]&amp;Debt[[DistrictNumber]:[DistrictNumber]],0),9)*$H1461</f>
        <v>0</v>
      </c>
      <c r="J1461" s="15">
        <f>IF(Debt[[#This Row],[Unadjusted Maximum Revenue]]/(Debt[[#This Row],[Proposed Taxable Valuation]]/1000)&gt;Debt[[#This Row],[Max Debt RATE]],Debt[[#This Row],[Max Debt RATE]],Debt[[#This Row],[Unadjusted Maximum Revenue]]/(Debt[[#This Row],[Proposed Taxable Valuation]]/1000))</f>
        <v>0</v>
      </c>
      <c r="K1461" s="26">
        <f>ROUND(Debt[[#This Row],[Proposed Taxable Valuation]]/1000*Debt[[#This Row],[Adjusted Rate]],0)</f>
        <v>0</v>
      </c>
      <c r="L1461" s="19">
        <f t="shared" si="125"/>
        <v>0</v>
      </c>
      <c r="M1461" s="17">
        <f t="shared" si="128"/>
        <v>0</v>
      </c>
      <c r="N1461" s="2">
        <v>427573721.43680638</v>
      </c>
      <c r="O1461">
        <f>INDEX($R$3:$T$335,MATCH(Debt[[#This Row],[DistrictNumber]],$R$3:$R$335,0),3)</f>
        <v>0</v>
      </c>
      <c r="P1461" s="9">
        <f t="shared" si="126"/>
        <v>0</v>
      </c>
    </row>
    <row r="1462" spans="1:16" x14ac:dyDescent="0.35">
      <c r="A1462" s="13">
        <v>2030</v>
      </c>
      <c r="B1462" s="13">
        <f t="shared" si="124"/>
        <v>2029</v>
      </c>
      <c r="C1462" t="s">
        <v>310</v>
      </c>
      <c r="D1462" t="s">
        <v>311</v>
      </c>
      <c r="E1462" s="5">
        <v>147124162.12693948</v>
      </c>
      <c r="F1462" s="13">
        <f>INDEX($R$3:$T$335,MATCH(Debt[[#This Row],[DistrictNumber]],$R$3:$R$335,0),3)</f>
        <v>1.5800700000000001</v>
      </c>
      <c r="G1462" s="9">
        <f t="shared" si="127"/>
        <v>232466.47485191328</v>
      </c>
      <c r="H1462" s="11">
        <v>1.02</v>
      </c>
      <c r="I1462" s="12" cm="1">
        <f t="array" ref="I1462">INDEX(Debt[],MATCH(Debt[[#This Row],[Base Year]]&amp;Debt[[#This Row],[DistrictNumber]],Debt[[Fiscal Year]:[Fiscal Year]]&amp;Debt[[DistrictNumber]:[DistrictNumber]],0),9)*$H1462</f>
        <v>167758.92254153133</v>
      </c>
      <c r="J1462" s="15">
        <f>IF(Debt[[#This Row],[Unadjusted Maximum Revenue]]/(Debt[[#This Row],[Proposed Taxable Valuation]]/1000)&gt;Debt[[#This Row],[Max Debt RATE]],Debt[[#This Row],[Max Debt RATE]],Debt[[#This Row],[Unadjusted Maximum Revenue]]/(Debt[[#This Row],[Proposed Taxable Valuation]]/1000))</f>
        <v>1.1402540555968508</v>
      </c>
      <c r="K1462" s="26">
        <f>ROUND(Debt[[#This Row],[Proposed Taxable Valuation]]/1000*Debt[[#This Row],[Adjusted Rate]],0)</f>
        <v>167759</v>
      </c>
      <c r="L1462" s="19">
        <f t="shared" si="125"/>
        <v>-64707.552310381958</v>
      </c>
      <c r="M1462" s="17">
        <f t="shared" si="128"/>
        <v>-0.43981594440314931</v>
      </c>
      <c r="N1462" s="2">
        <v>105774545.02239037</v>
      </c>
      <c r="O1462">
        <f>INDEX($R$3:$T$335,MATCH(Debt[[#This Row],[DistrictNumber]],$R$3:$R$335,0),3)</f>
        <v>1.5800700000000001</v>
      </c>
      <c r="P1462" s="9">
        <f t="shared" si="126"/>
        <v>167131.18535352836</v>
      </c>
    </row>
    <row r="1463" spans="1:16" x14ac:dyDescent="0.35">
      <c r="A1463" s="13">
        <v>2030</v>
      </c>
      <c r="B1463" s="13">
        <f t="shared" si="124"/>
        <v>2029</v>
      </c>
      <c r="C1463" t="s">
        <v>312</v>
      </c>
      <c r="D1463" t="s">
        <v>313</v>
      </c>
      <c r="E1463" s="5">
        <v>273669143.59860778</v>
      </c>
      <c r="F1463" s="13">
        <f>INDEX($R$3:$T$335,MATCH(Debt[[#This Row],[DistrictNumber]],$R$3:$R$335,0),3)</f>
        <v>0</v>
      </c>
      <c r="G1463" s="9">
        <f t="shared" si="127"/>
        <v>0</v>
      </c>
      <c r="H1463" s="11">
        <v>1.02</v>
      </c>
      <c r="I1463" s="12" cm="1">
        <f t="array" ref="I1463">INDEX(Debt[],MATCH(Debt[[#This Row],[Base Year]]&amp;Debt[[#This Row],[DistrictNumber]],Debt[[Fiscal Year]:[Fiscal Year]]&amp;Debt[[DistrictNumber]:[DistrictNumber]],0),9)*$H1463</f>
        <v>0</v>
      </c>
      <c r="J1463" s="15">
        <f>IF(Debt[[#This Row],[Unadjusted Maximum Revenue]]/(Debt[[#This Row],[Proposed Taxable Valuation]]/1000)&gt;Debt[[#This Row],[Max Debt RATE]],Debt[[#This Row],[Max Debt RATE]],Debt[[#This Row],[Unadjusted Maximum Revenue]]/(Debt[[#This Row],[Proposed Taxable Valuation]]/1000))</f>
        <v>0</v>
      </c>
      <c r="K1463" s="26">
        <f>ROUND(Debt[[#This Row],[Proposed Taxable Valuation]]/1000*Debt[[#This Row],[Adjusted Rate]],0)</f>
        <v>0</v>
      </c>
      <c r="L1463" s="19">
        <f t="shared" si="125"/>
        <v>0</v>
      </c>
      <c r="M1463" s="17">
        <f t="shared" si="128"/>
        <v>0</v>
      </c>
      <c r="N1463" s="2">
        <v>230058777.52857649</v>
      </c>
      <c r="O1463">
        <f>INDEX($R$3:$T$335,MATCH(Debt[[#This Row],[DistrictNumber]],$R$3:$R$335,0),3)</f>
        <v>0</v>
      </c>
      <c r="P1463" s="9">
        <f t="shared" si="126"/>
        <v>0</v>
      </c>
    </row>
    <row r="1464" spans="1:16" x14ac:dyDescent="0.35">
      <c r="A1464" s="13">
        <v>2030</v>
      </c>
      <c r="B1464" s="13">
        <f t="shared" si="124"/>
        <v>2029</v>
      </c>
      <c r="C1464" t="s">
        <v>314</v>
      </c>
      <c r="D1464" t="s">
        <v>315</v>
      </c>
      <c r="E1464" s="5">
        <v>519274396.44087118</v>
      </c>
      <c r="F1464" s="13">
        <f>INDEX($R$3:$T$335,MATCH(Debt[[#This Row],[DistrictNumber]],$R$3:$R$335,0),3)</f>
        <v>0</v>
      </c>
      <c r="G1464" s="9">
        <f t="shared" si="127"/>
        <v>0</v>
      </c>
      <c r="H1464" s="11">
        <v>1.02</v>
      </c>
      <c r="I1464" s="12" cm="1">
        <f t="array" ref="I1464">INDEX(Debt[],MATCH(Debt[[#This Row],[Base Year]]&amp;Debt[[#This Row],[DistrictNumber]],Debt[[Fiscal Year]:[Fiscal Year]]&amp;Debt[[DistrictNumber]:[DistrictNumber]],0),9)*$H1464</f>
        <v>0</v>
      </c>
      <c r="J1464" s="15">
        <f>IF(Debt[[#This Row],[Unadjusted Maximum Revenue]]/(Debt[[#This Row],[Proposed Taxable Valuation]]/1000)&gt;Debt[[#This Row],[Max Debt RATE]],Debt[[#This Row],[Max Debt RATE]],Debt[[#This Row],[Unadjusted Maximum Revenue]]/(Debt[[#This Row],[Proposed Taxable Valuation]]/1000))</f>
        <v>0</v>
      </c>
      <c r="K1464" s="26">
        <f>ROUND(Debt[[#This Row],[Proposed Taxable Valuation]]/1000*Debt[[#This Row],[Adjusted Rate]],0)</f>
        <v>0</v>
      </c>
      <c r="L1464" s="19">
        <f t="shared" si="125"/>
        <v>0</v>
      </c>
      <c r="M1464" s="17">
        <f t="shared" si="128"/>
        <v>0</v>
      </c>
      <c r="N1464" s="2">
        <v>346626246.2251547</v>
      </c>
      <c r="O1464">
        <f>INDEX($R$3:$T$335,MATCH(Debt[[#This Row],[DistrictNumber]],$R$3:$R$335,0),3)</f>
        <v>0</v>
      </c>
      <c r="P1464" s="9">
        <f t="shared" si="126"/>
        <v>0</v>
      </c>
    </row>
    <row r="1465" spans="1:16" x14ac:dyDescent="0.35">
      <c r="A1465" s="13">
        <v>2030</v>
      </c>
      <c r="B1465" s="13">
        <f t="shared" si="124"/>
        <v>2029</v>
      </c>
      <c r="C1465" t="s">
        <v>316</v>
      </c>
      <c r="D1465" t="s">
        <v>317</v>
      </c>
      <c r="E1465" s="5">
        <v>2188837507.0983467</v>
      </c>
      <c r="F1465" s="13">
        <f>INDEX($R$3:$T$335,MATCH(Debt[[#This Row],[DistrictNumber]],$R$3:$R$335,0),3)</f>
        <v>0</v>
      </c>
      <c r="G1465" s="9">
        <f t="shared" si="127"/>
        <v>0</v>
      </c>
      <c r="H1465" s="11">
        <v>1.02</v>
      </c>
      <c r="I1465" s="12" cm="1">
        <f t="array" ref="I1465">INDEX(Debt[],MATCH(Debt[[#This Row],[Base Year]]&amp;Debt[[#This Row],[DistrictNumber]],Debt[[Fiscal Year]:[Fiscal Year]]&amp;Debt[[DistrictNumber]:[DistrictNumber]],0),9)*$H1465</f>
        <v>0</v>
      </c>
      <c r="J1465" s="15">
        <f>IF(Debt[[#This Row],[Unadjusted Maximum Revenue]]/(Debt[[#This Row],[Proposed Taxable Valuation]]/1000)&gt;Debt[[#This Row],[Max Debt RATE]],Debt[[#This Row],[Max Debt RATE]],Debt[[#This Row],[Unadjusted Maximum Revenue]]/(Debt[[#This Row],[Proposed Taxable Valuation]]/1000))</f>
        <v>0</v>
      </c>
      <c r="K1465" s="26">
        <f>ROUND(Debt[[#This Row],[Proposed Taxable Valuation]]/1000*Debt[[#This Row],[Adjusted Rate]],0)</f>
        <v>0</v>
      </c>
      <c r="L1465" s="19">
        <f t="shared" si="125"/>
        <v>0</v>
      </c>
      <c r="M1465" s="17">
        <f t="shared" si="128"/>
        <v>0</v>
      </c>
      <c r="N1465" s="2">
        <v>1504423588.3288329</v>
      </c>
      <c r="O1465">
        <f>INDEX($R$3:$T$335,MATCH(Debt[[#This Row],[DistrictNumber]],$R$3:$R$335,0),3)</f>
        <v>0</v>
      </c>
      <c r="P1465" s="9">
        <f t="shared" si="126"/>
        <v>0</v>
      </c>
    </row>
    <row r="1466" spans="1:16" x14ac:dyDescent="0.35">
      <c r="A1466" s="13">
        <v>2030</v>
      </c>
      <c r="B1466" s="13">
        <f t="shared" si="124"/>
        <v>2029</v>
      </c>
      <c r="C1466" t="s">
        <v>318</v>
      </c>
      <c r="D1466" t="s">
        <v>319</v>
      </c>
      <c r="E1466" s="5">
        <v>289267167.77731699</v>
      </c>
      <c r="F1466" s="13">
        <f>INDEX($R$3:$T$335,MATCH(Debt[[#This Row],[DistrictNumber]],$R$3:$R$335,0),3)</f>
        <v>3.5331299999999999</v>
      </c>
      <c r="G1466" s="9">
        <f t="shared" si="127"/>
        <v>1022018.508489072</v>
      </c>
      <c r="H1466" s="11">
        <v>1.02</v>
      </c>
      <c r="I1466" s="12" cm="1">
        <f t="array" ref="I1466">INDEX(Debt[],MATCH(Debt[[#This Row],[Base Year]]&amp;Debt[[#This Row],[DistrictNumber]],Debt[[Fiscal Year]:[Fiscal Year]]&amp;Debt[[DistrictNumber]:[DistrictNumber]],0),9)*$H1466</f>
        <v>809416.78834811808</v>
      </c>
      <c r="J1466" s="15">
        <f>IF(Debt[[#This Row],[Unadjusted Maximum Revenue]]/(Debt[[#This Row],[Proposed Taxable Valuation]]/1000)&gt;Debt[[#This Row],[Max Debt RATE]],Debt[[#This Row],[Max Debt RATE]],Debt[[#This Row],[Unadjusted Maximum Revenue]]/(Debt[[#This Row],[Proposed Taxable Valuation]]/1000))</f>
        <v>2.7981633538557045</v>
      </c>
      <c r="K1466" s="26">
        <f>ROUND(Debt[[#This Row],[Proposed Taxable Valuation]]/1000*Debt[[#This Row],[Adjusted Rate]],0)</f>
        <v>809417</v>
      </c>
      <c r="L1466" s="19">
        <f t="shared" si="125"/>
        <v>-212601.7201409539</v>
      </c>
      <c r="M1466" s="17">
        <f t="shared" si="128"/>
        <v>-0.73496664614429541</v>
      </c>
      <c r="N1466" s="2">
        <v>229960505.87769008</v>
      </c>
      <c r="O1466">
        <f>INDEX($R$3:$T$335,MATCH(Debt[[#This Row],[DistrictNumber]],$R$3:$R$335,0),3)</f>
        <v>3.5331299999999999</v>
      </c>
      <c r="P1466" s="9">
        <f t="shared" si="126"/>
        <v>812480.36213164311</v>
      </c>
    </row>
    <row r="1467" spans="1:16" x14ac:dyDescent="0.35">
      <c r="A1467" s="13">
        <v>2030</v>
      </c>
      <c r="B1467" s="13">
        <f t="shared" si="124"/>
        <v>2029</v>
      </c>
      <c r="C1467" t="s">
        <v>320</v>
      </c>
      <c r="D1467" t="s">
        <v>321</v>
      </c>
      <c r="E1467" s="5">
        <v>3129917053.8916416</v>
      </c>
      <c r="F1467" s="13">
        <f>INDEX($R$3:$T$335,MATCH(Debt[[#This Row],[DistrictNumber]],$R$3:$R$335,0),3)</f>
        <v>0</v>
      </c>
      <c r="G1467" s="9">
        <f t="shared" si="127"/>
        <v>0</v>
      </c>
      <c r="H1467" s="11">
        <v>1.02</v>
      </c>
      <c r="I1467" s="12" cm="1">
        <f t="array" ref="I1467">INDEX(Debt[],MATCH(Debt[[#This Row],[Base Year]]&amp;Debt[[#This Row],[DistrictNumber]],Debt[[Fiscal Year]:[Fiscal Year]]&amp;Debt[[DistrictNumber]:[DistrictNumber]],0),9)*$H1467</f>
        <v>0</v>
      </c>
      <c r="J1467" s="15">
        <f>IF(Debt[[#This Row],[Unadjusted Maximum Revenue]]/(Debt[[#This Row],[Proposed Taxable Valuation]]/1000)&gt;Debt[[#This Row],[Max Debt RATE]],Debt[[#This Row],[Max Debt RATE]],Debt[[#This Row],[Unadjusted Maximum Revenue]]/(Debt[[#This Row],[Proposed Taxable Valuation]]/1000))</f>
        <v>0</v>
      </c>
      <c r="K1467" s="26">
        <f>ROUND(Debt[[#This Row],[Proposed Taxable Valuation]]/1000*Debt[[#This Row],[Adjusted Rate]],0)</f>
        <v>0</v>
      </c>
      <c r="L1467" s="19">
        <f t="shared" si="125"/>
        <v>0</v>
      </c>
      <c r="M1467" s="17">
        <f t="shared" si="128"/>
        <v>0</v>
      </c>
      <c r="N1467" s="2">
        <v>2181334352.8270741</v>
      </c>
      <c r="O1467">
        <f>INDEX($R$3:$T$335,MATCH(Debt[[#This Row],[DistrictNumber]],$R$3:$R$335,0),3)</f>
        <v>0</v>
      </c>
      <c r="P1467" s="9">
        <f t="shared" si="126"/>
        <v>0</v>
      </c>
    </row>
    <row r="1468" spans="1:16" x14ac:dyDescent="0.35">
      <c r="A1468" s="13">
        <v>2030</v>
      </c>
      <c r="B1468" s="13">
        <f t="shared" si="124"/>
        <v>2029</v>
      </c>
      <c r="C1468" t="s">
        <v>322</v>
      </c>
      <c r="D1468" t="s">
        <v>323</v>
      </c>
      <c r="E1468" s="5">
        <v>5511140791.6179533</v>
      </c>
      <c r="F1468" s="13">
        <f>INDEX($R$3:$T$335,MATCH(Debt[[#This Row],[DistrictNumber]],$R$3:$R$335,0),3)</f>
        <v>1.97028</v>
      </c>
      <c r="G1468" s="9">
        <f t="shared" si="127"/>
        <v>10858490.478909021</v>
      </c>
      <c r="H1468" s="11">
        <v>1.02</v>
      </c>
      <c r="I1468" s="12" cm="1">
        <f t="array" ref="I1468">INDEX(Debt[],MATCH(Debt[[#This Row],[Base Year]]&amp;Debt[[#This Row],[DistrictNumber]],Debt[[Fiscal Year]:[Fiscal Year]]&amp;Debt[[DistrictNumber]:[DistrictNumber]],0),9)*$H1468</f>
        <v>6096717.5831723073</v>
      </c>
      <c r="J1468" s="15">
        <f>IF(Debt[[#This Row],[Unadjusted Maximum Revenue]]/(Debt[[#This Row],[Proposed Taxable Valuation]]/1000)&gt;Debt[[#This Row],[Max Debt RATE]],Debt[[#This Row],[Max Debt RATE]],Debt[[#This Row],[Unadjusted Maximum Revenue]]/(Debt[[#This Row],[Proposed Taxable Valuation]]/1000))</f>
        <v>1.1062532810711303</v>
      </c>
      <c r="K1468" s="26">
        <f>ROUND(Debt[[#This Row],[Proposed Taxable Valuation]]/1000*Debt[[#This Row],[Adjusted Rate]],0)</f>
        <v>6096718</v>
      </c>
      <c r="L1468" s="19">
        <f t="shared" si="125"/>
        <v>-4761772.8957367139</v>
      </c>
      <c r="M1468" s="17">
        <f t="shared" si="128"/>
        <v>-0.86402671892886973</v>
      </c>
      <c r="N1468" s="2">
        <v>3358948369.3943129</v>
      </c>
      <c r="O1468">
        <f>INDEX($R$3:$T$335,MATCH(Debt[[#This Row],[DistrictNumber]],$R$3:$R$335,0),3)</f>
        <v>1.97028</v>
      </c>
      <c r="P1468" s="9">
        <f t="shared" si="126"/>
        <v>6618068.7932502273</v>
      </c>
    </row>
    <row r="1469" spans="1:16" x14ac:dyDescent="0.35">
      <c r="A1469" s="13">
        <v>2030</v>
      </c>
      <c r="B1469" s="13">
        <f t="shared" si="124"/>
        <v>2029</v>
      </c>
      <c r="C1469" t="s">
        <v>324</v>
      </c>
      <c r="D1469" t="s">
        <v>325</v>
      </c>
      <c r="E1469" s="5">
        <v>434885415.47206736</v>
      </c>
      <c r="F1469" s="13">
        <f>INDEX($R$3:$T$335,MATCH(Debt[[#This Row],[DistrictNumber]],$R$3:$R$335,0),3)</f>
        <v>4.03789</v>
      </c>
      <c r="G1469" s="9">
        <f t="shared" si="127"/>
        <v>1756019.4702805062</v>
      </c>
      <c r="H1469" s="11">
        <v>1.02</v>
      </c>
      <c r="I1469" s="12" cm="1">
        <f t="array" ref="I1469">INDEX(Debt[],MATCH(Debt[[#This Row],[Base Year]]&amp;Debt[[#This Row],[DistrictNumber]],Debt[[Fiscal Year]:[Fiscal Year]]&amp;Debt[[DistrictNumber]:[DistrictNumber]],0),9)*$H1469</f>
        <v>1007820.1649990726</v>
      </c>
      <c r="J1469" s="15">
        <f>IF(Debt[[#This Row],[Unadjusted Maximum Revenue]]/(Debt[[#This Row],[Proposed Taxable Valuation]]/1000)&gt;Debt[[#This Row],[Max Debt RATE]],Debt[[#This Row],[Max Debt RATE]],Debt[[#This Row],[Unadjusted Maximum Revenue]]/(Debt[[#This Row],[Proposed Taxable Valuation]]/1000))</f>
        <v>2.3174384082415953</v>
      </c>
      <c r="K1469" s="26">
        <f>ROUND(Debt[[#This Row],[Proposed Taxable Valuation]]/1000*Debt[[#This Row],[Adjusted Rate]],0)</f>
        <v>1007820</v>
      </c>
      <c r="L1469" s="19">
        <f t="shared" si="125"/>
        <v>-748199.30528143363</v>
      </c>
      <c r="M1469" s="17">
        <f t="shared" si="128"/>
        <v>-1.7204515917584047</v>
      </c>
      <c r="N1469" s="2">
        <v>272091406.99331874</v>
      </c>
      <c r="O1469">
        <f>INDEX($R$3:$T$335,MATCH(Debt[[#This Row],[DistrictNumber]],$R$3:$R$335,0),3)</f>
        <v>4.03789</v>
      </c>
      <c r="P1469" s="9">
        <f t="shared" si="126"/>
        <v>1098675.1713842519</v>
      </c>
    </row>
    <row r="1470" spans="1:16" x14ac:dyDescent="0.35">
      <c r="A1470" s="13">
        <v>2030</v>
      </c>
      <c r="B1470" s="13">
        <f t="shared" si="124"/>
        <v>2029</v>
      </c>
      <c r="C1470" t="s">
        <v>326</v>
      </c>
      <c r="D1470" t="s">
        <v>327</v>
      </c>
      <c r="E1470" s="5">
        <v>425756995.49150193</v>
      </c>
      <c r="F1470" s="13">
        <f>INDEX($R$3:$T$335,MATCH(Debt[[#This Row],[DistrictNumber]],$R$3:$R$335,0),3)</f>
        <v>2.55653</v>
      </c>
      <c r="G1470" s="9">
        <f t="shared" si="127"/>
        <v>1088460.5316838895</v>
      </c>
      <c r="H1470" s="11">
        <v>1.02</v>
      </c>
      <c r="I1470" s="12" cm="1">
        <f t="array" ref="I1470">INDEX(Debt[],MATCH(Debt[[#This Row],[Base Year]]&amp;Debt[[#This Row],[DistrictNumber]],Debt[[Fiscal Year]:[Fiscal Year]]&amp;Debt[[DistrictNumber]:[DistrictNumber]],0),9)*$H1470</f>
        <v>712266.34674916381</v>
      </c>
      <c r="J1470" s="15">
        <f>IF(Debt[[#This Row],[Unadjusted Maximum Revenue]]/(Debt[[#This Row],[Proposed Taxable Valuation]]/1000)&gt;Debt[[#This Row],[Max Debt RATE]],Debt[[#This Row],[Max Debt RATE]],Debt[[#This Row],[Unadjusted Maximum Revenue]]/(Debt[[#This Row],[Proposed Taxable Valuation]]/1000))</f>
        <v>1.6729410304272512</v>
      </c>
      <c r="K1470" s="26">
        <f>ROUND(Debt[[#This Row],[Proposed Taxable Valuation]]/1000*Debt[[#This Row],[Adjusted Rate]],0)</f>
        <v>712266</v>
      </c>
      <c r="L1470" s="19">
        <f t="shared" si="125"/>
        <v>-376194.18493472564</v>
      </c>
      <c r="M1470" s="17">
        <f t="shared" si="128"/>
        <v>-0.88358896957274879</v>
      </c>
      <c r="N1470" s="2">
        <v>296569093.92113304</v>
      </c>
      <c r="O1470">
        <f>INDEX($R$3:$T$335,MATCH(Debt[[#This Row],[DistrictNumber]],$R$3:$R$335,0),3)</f>
        <v>2.55653</v>
      </c>
      <c r="P1470" s="9">
        <f t="shared" si="126"/>
        <v>758187.78568219417</v>
      </c>
    </row>
    <row r="1471" spans="1:16" x14ac:dyDescent="0.35">
      <c r="A1471" s="13">
        <v>2030</v>
      </c>
      <c r="B1471" s="13">
        <f t="shared" si="124"/>
        <v>2029</v>
      </c>
      <c r="C1471" t="s">
        <v>328</v>
      </c>
      <c r="D1471" t="s">
        <v>329</v>
      </c>
      <c r="E1471" s="5">
        <v>319900049.62136209</v>
      </c>
      <c r="F1471" s="13">
        <f>INDEX($R$3:$T$335,MATCH(Debt[[#This Row],[DistrictNumber]],$R$3:$R$335,0),3)</f>
        <v>2.6888899999999998</v>
      </c>
      <c r="G1471" s="9">
        <f t="shared" si="127"/>
        <v>860176.04442638415</v>
      </c>
      <c r="H1471" s="11">
        <v>1.02</v>
      </c>
      <c r="I1471" s="12" cm="1">
        <f t="array" ref="I1471">INDEX(Debt[],MATCH(Debt[[#This Row],[Base Year]]&amp;Debt[[#This Row],[DistrictNumber]],Debt[[Fiscal Year]:[Fiscal Year]]&amp;Debt[[DistrictNumber]:[DistrictNumber]],0),9)*$H1471</f>
        <v>596471.65799639409</v>
      </c>
      <c r="J1471" s="15">
        <f>IF(Debt[[#This Row],[Unadjusted Maximum Revenue]]/(Debt[[#This Row],[Proposed Taxable Valuation]]/1000)&gt;Debt[[#This Row],[Max Debt RATE]],Debt[[#This Row],[Max Debt RATE]],Debt[[#This Row],[Unadjusted Maximum Revenue]]/(Debt[[#This Row],[Proposed Taxable Valuation]]/1000))</f>
        <v>1.864556315956768</v>
      </c>
      <c r="K1471" s="26">
        <f>ROUND(Debt[[#This Row],[Proposed Taxable Valuation]]/1000*Debt[[#This Row],[Adjusted Rate]],0)</f>
        <v>596472</v>
      </c>
      <c r="L1471" s="19">
        <f t="shared" si="125"/>
        <v>-263704.38642999006</v>
      </c>
      <c r="M1471" s="17">
        <f t="shared" si="128"/>
        <v>-0.82433368404323182</v>
      </c>
      <c r="N1471" s="2">
        <v>226263763.4536618</v>
      </c>
      <c r="O1471">
        <f>INDEX($R$3:$T$335,MATCH(Debt[[#This Row],[DistrictNumber]],$R$3:$R$335,0),3)</f>
        <v>2.6888899999999998</v>
      </c>
      <c r="P1471" s="9">
        <f t="shared" si="126"/>
        <v>608398.37091291661</v>
      </c>
    </row>
    <row r="1472" spans="1:16" x14ac:dyDescent="0.35">
      <c r="A1472" s="13">
        <v>2030</v>
      </c>
      <c r="B1472" s="13">
        <f t="shared" si="124"/>
        <v>2029</v>
      </c>
      <c r="C1472" t="s">
        <v>330</v>
      </c>
      <c r="D1472" t="s">
        <v>331</v>
      </c>
      <c r="E1472" s="5">
        <v>514999946.76907009</v>
      </c>
      <c r="F1472" s="13">
        <f>INDEX($R$3:$T$335,MATCH(Debt[[#This Row],[DistrictNumber]],$R$3:$R$335,0),3)</f>
        <v>0</v>
      </c>
      <c r="G1472" s="9">
        <f t="shared" si="127"/>
        <v>0</v>
      </c>
      <c r="H1472" s="11">
        <v>1.02</v>
      </c>
      <c r="I1472" s="12" cm="1">
        <f t="array" ref="I1472">INDEX(Debt[],MATCH(Debt[[#This Row],[Base Year]]&amp;Debt[[#This Row],[DistrictNumber]],Debt[[Fiscal Year]:[Fiscal Year]]&amp;Debt[[DistrictNumber]:[DistrictNumber]],0),9)*$H1472</f>
        <v>0</v>
      </c>
      <c r="J1472" s="15">
        <f>IF(Debt[[#This Row],[Unadjusted Maximum Revenue]]/(Debt[[#This Row],[Proposed Taxable Valuation]]/1000)&gt;Debt[[#This Row],[Max Debt RATE]],Debt[[#This Row],[Max Debt RATE]],Debt[[#This Row],[Unadjusted Maximum Revenue]]/(Debt[[#This Row],[Proposed Taxable Valuation]]/1000))</f>
        <v>0</v>
      </c>
      <c r="K1472" s="26">
        <f>ROUND(Debt[[#This Row],[Proposed Taxable Valuation]]/1000*Debt[[#This Row],[Adjusted Rate]],0)</f>
        <v>0</v>
      </c>
      <c r="L1472" s="19">
        <f t="shared" si="125"/>
        <v>0</v>
      </c>
      <c r="M1472" s="17">
        <f t="shared" si="128"/>
        <v>0</v>
      </c>
      <c r="N1472" s="2">
        <v>370303026.24656779</v>
      </c>
      <c r="O1472">
        <f>INDEX($R$3:$T$335,MATCH(Debt[[#This Row],[DistrictNumber]],$R$3:$R$335,0),3)</f>
        <v>0</v>
      </c>
      <c r="P1472" s="9">
        <f t="shared" si="126"/>
        <v>0</v>
      </c>
    </row>
    <row r="1473" spans="1:16" x14ac:dyDescent="0.35">
      <c r="A1473" s="13">
        <v>2030</v>
      </c>
      <c r="B1473" s="13">
        <f t="shared" si="124"/>
        <v>2029</v>
      </c>
      <c r="C1473" t="s">
        <v>332</v>
      </c>
      <c r="D1473" t="s">
        <v>333</v>
      </c>
      <c r="E1473" s="5">
        <v>455894249.3644951</v>
      </c>
      <c r="F1473" s="13">
        <f>INDEX($R$3:$T$335,MATCH(Debt[[#This Row],[DistrictNumber]],$R$3:$R$335,0),3)</f>
        <v>2.67041</v>
      </c>
      <c r="G1473" s="9">
        <f t="shared" si="127"/>
        <v>1217424.5624454413</v>
      </c>
      <c r="H1473" s="11">
        <v>1.02</v>
      </c>
      <c r="I1473" s="12" cm="1">
        <f t="array" ref="I1473">INDEX(Debt[],MATCH(Debt[[#This Row],[Base Year]]&amp;Debt[[#This Row],[DistrictNumber]],Debt[[Fiscal Year]:[Fiscal Year]]&amp;Debt[[DistrictNumber]:[DistrictNumber]],0),9)*$H1473</f>
        <v>874019.01320830488</v>
      </c>
      <c r="J1473" s="15">
        <f>IF(Debt[[#This Row],[Unadjusted Maximum Revenue]]/(Debt[[#This Row],[Proposed Taxable Valuation]]/1000)&gt;Debt[[#This Row],[Max Debt RATE]],Debt[[#This Row],[Max Debt RATE]],Debt[[#This Row],[Unadjusted Maximum Revenue]]/(Debt[[#This Row],[Proposed Taxable Valuation]]/1000))</f>
        <v>1.9171529678794259</v>
      </c>
      <c r="K1473" s="26">
        <f>ROUND(Debt[[#This Row],[Proposed Taxable Valuation]]/1000*Debt[[#This Row],[Adjusted Rate]],0)</f>
        <v>874019</v>
      </c>
      <c r="L1473" s="19">
        <f t="shared" si="125"/>
        <v>-343405.54923713638</v>
      </c>
      <c r="M1473" s="17">
        <f t="shared" si="128"/>
        <v>-0.75325703212057404</v>
      </c>
      <c r="N1473" s="2">
        <v>340124818.64265329</v>
      </c>
      <c r="O1473">
        <f>INDEX($R$3:$T$335,MATCH(Debt[[#This Row],[DistrictNumber]],$R$3:$R$335,0),3)</f>
        <v>2.67041</v>
      </c>
      <c r="P1473" s="9">
        <f t="shared" si="126"/>
        <v>908272.71695152775</v>
      </c>
    </row>
    <row r="1474" spans="1:16" x14ac:dyDescent="0.35">
      <c r="A1474" s="13">
        <v>2030</v>
      </c>
      <c r="B1474" s="13">
        <f t="shared" si="124"/>
        <v>2029</v>
      </c>
      <c r="C1474" t="s">
        <v>334</v>
      </c>
      <c r="D1474" t="s">
        <v>335</v>
      </c>
      <c r="E1474" s="5">
        <v>409591598.21266705</v>
      </c>
      <c r="F1474" s="13">
        <f>INDEX($R$3:$T$335,MATCH(Debt[[#This Row],[DistrictNumber]],$R$3:$R$335,0),3)</f>
        <v>2.0753699999999999</v>
      </c>
      <c r="G1474" s="9">
        <f t="shared" si="127"/>
        <v>850054.1151826228</v>
      </c>
      <c r="H1474" s="11">
        <v>1.02</v>
      </c>
      <c r="I1474" s="12" cm="1">
        <f t="array" ref="I1474">INDEX(Debt[],MATCH(Debt[[#This Row],[Base Year]]&amp;Debt[[#This Row],[DistrictNumber]],Debt[[Fiscal Year]:[Fiscal Year]]&amp;Debt[[DistrictNumber]:[DistrictNumber]],0),9)*$H1474</f>
        <v>457370.61122517608</v>
      </c>
      <c r="J1474" s="15">
        <f>IF(Debt[[#This Row],[Unadjusted Maximum Revenue]]/(Debt[[#This Row],[Proposed Taxable Valuation]]/1000)&gt;Debt[[#This Row],[Max Debt RATE]],Debt[[#This Row],[Max Debt RATE]],Debt[[#This Row],[Unadjusted Maximum Revenue]]/(Debt[[#This Row],[Proposed Taxable Valuation]]/1000))</f>
        <v>1.11665037374058</v>
      </c>
      <c r="K1474" s="26">
        <f>ROUND(Debt[[#This Row],[Proposed Taxable Valuation]]/1000*Debt[[#This Row],[Adjusted Rate]],0)</f>
        <v>457371</v>
      </c>
      <c r="L1474" s="19">
        <f t="shared" si="125"/>
        <v>-392683.50395744672</v>
      </c>
      <c r="M1474" s="17">
        <f t="shared" si="128"/>
        <v>-0.95871962625941998</v>
      </c>
      <c r="N1474" s="2">
        <v>246657975.3310838</v>
      </c>
      <c r="O1474">
        <f>INDEX($R$3:$T$335,MATCH(Debt[[#This Row],[DistrictNumber]],$R$3:$R$335,0),3)</f>
        <v>2.0753699999999999</v>
      </c>
      <c r="P1474" s="9">
        <f t="shared" si="126"/>
        <v>511906.56226287142</v>
      </c>
    </row>
    <row r="1475" spans="1:16" x14ac:dyDescent="0.35">
      <c r="A1475" s="13">
        <v>2030</v>
      </c>
      <c r="B1475" s="13">
        <f t="shared" si="124"/>
        <v>2029</v>
      </c>
      <c r="C1475" t="s">
        <v>336</v>
      </c>
      <c r="D1475" t="s">
        <v>337</v>
      </c>
      <c r="E1475" s="5">
        <v>756515903.21373045</v>
      </c>
      <c r="F1475" s="13">
        <f>INDEX($R$3:$T$335,MATCH(Debt[[#This Row],[DistrictNumber]],$R$3:$R$335,0),3)</f>
        <v>0</v>
      </c>
      <c r="G1475" s="9">
        <f t="shared" si="127"/>
        <v>0</v>
      </c>
      <c r="H1475" s="11">
        <v>1.02</v>
      </c>
      <c r="I1475" s="12" cm="1">
        <f t="array" ref="I1475">INDEX(Debt[],MATCH(Debt[[#This Row],[Base Year]]&amp;Debt[[#This Row],[DistrictNumber]],Debt[[Fiscal Year]:[Fiscal Year]]&amp;Debt[[DistrictNumber]:[DistrictNumber]],0),9)*$H1475</f>
        <v>0</v>
      </c>
      <c r="J1475" s="15">
        <f>IF(Debt[[#This Row],[Unadjusted Maximum Revenue]]/(Debt[[#This Row],[Proposed Taxable Valuation]]/1000)&gt;Debt[[#This Row],[Max Debt RATE]],Debt[[#This Row],[Max Debt RATE]],Debt[[#This Row],[Unadjusted Maximum Revenue]]/(Debt[[#This Row],[Proposed Taxable Valuation]]/1000))</f>
        <v>0</v>
      </c>
      <c r="K1475" s="26">
        <f>ROUND(Debt[[#This Row],[Proposed Taxable Valuation]]/1000*Debt[[#This Row],[Adjusted Rate]],0)</f>
        <v>0</v>
      </c>
      <c r="L1475" s="19">
        <f t="shared" si="125"/>
        <v>0</v>
      </c>
      <c r="M1475" s="17">
        <f t="shared" si="128"/>
        <v>0</v>
      </c>
      <c r="N1475" s="2">
        <v>581672637.22503459</v>
      </c>
      <c r="O1475">
        <f>INDEX($R$3:$T$335,MATCH(Debt[[#This Row],[DistrictNumber]],$R$3:$R$335,0),3)</f>
        <v>0</v>
      </c>
      <c r="P1475" s="9">
        <f t="shared" si="126"/>
        <v>0</v>
      </c>
    </row>
    <row r="1476" spans="1:16" x14ac:dyDescent="0.35">
      <c r="A1476" s="13">
        <v>2030</v>
      </c>
      <c r="B1476" s="13">
        <f t="shared" si="124"/>
        <v>2029</v>
      </c>
      <c r="C1476" t="s">
        <v>338</v>
      </c>
      <c r="D1476" t="s">
        <v>339</v>
      </c>
      <c r="E1476" s="5">
        <v>636308625.20291221</v>
      </c>
      <c r="F1476" s="13">
        <f>INDEX($R$3:$T$335,MATCH(Debt[[#This Row],[DistrictNumber]],$R$3:$R$335,0),3)</f>
        <v>0</v>
      </c>
      <c r="G1476" s="9">
        <f t="shared" si="127"/>
        <v>0</v>
      </c>
      <c r="H1476" s="11">
        <v>1.02</v>
      </c>
      <c r="I1476" s="12" cm="1">
        <f t="array" ref="I1476">INDEX(Debt[],MATCH(Debt[[#This Row],[Base Year]]&amp;Debt[[#This Row],[DistrictNumber]],Debt[[Fiscal Year]:[Fiscal Year]]&amp;Debt[[DistrictNumber]:[DistrictNumber]],0),9)*$H1476</f>
        <v>0</v>
      </c>
      <c r="J1476" s="15">
        <f>IF(Debt[[#This Row],[Unadjusted Maximum Revenue]]/(Debt[[#This Row],[Proposed Taxable Valuation]]/1000)&gt;Debt[[#This Row],[Max Debt RATE]],Debt[[#This Row],[Max Debt RATE]],Debt[[#This Row],[Unadjusted Maximum Revenue]]/(Debt[[#This Row],[Proposed Taxable Valuation]]/1000))</f>
        <v>0</v>
      </c>
      <c r="K1476" s="26">
        <f>ROUND(Debt[[#This Row],[Proposed Taxable Valuation]]/1000*Debt[[#This Row],[Adjusted Rate]],0)</f>
        <v>0</v>
      </c>
      <c r="L1476" s="19">
        <f t="shared" si="125"/>
        <v>0</v>
      </c>
      <c r="M1476" s="17">
        <f t="shared" si="128"/>
        <v>0</v>
      </c>
      <c r="N1476" s="2">
        <v>513876896.1438036</v>
      </c>
      <c r="O1476">
        <f>INDEX($R$3:$T$335,MATCH(Debt[[#This Row],[DistrictNumber]],$R$3:$R$335,0),3)</f>
        <v>0</v>
      </c>
      <c r="P1476" s="9">
        <f t="shared" si="126"/>
        <v>0</v>
      </c>
    </row>
    <row r="1477" spans="1:16" x14ac:dyDescent="0.35">
      <c r="A1477" s="13">
        <v>2030</v>
      </c>
      <c r="B1477" s="13">
        <f t="shared" ref="B1477:B1540" si="129">A1477-1</f>
        <v>2029</v>
      </c>
      <c r="C1477" t="s">
        <v>340</v>
      </c>
      <c r="D1477" t="s">
        <v>341</v>
      </c>
      <c r="E1477" s="5">
        <v>837644702.27534556</v>
      </c>
      <c r="F1477" s="13">
        <f>INDEX($R$3:$T$335,MATCH(Debt[[#This Row],[DistrictNumber]],$R$3:$R$335,0),3)</f>
        <v>0</v>
      </c>
      <c r="G1477" s="9">
        <f t="shared" si="127"/>
        <v>0</v>
      </c>
      <c r="H1477" s="11">
        <v>1.02</v>
      </c>
      <c r="I1477" s="12" cm="1">
        <f t="array" ref="I1477">INDEX(Debt[],MATCH(Debt[[#This Row],[Base Year]]&amp;Debt[[#This Row],[DistrictNumber]],Debt[[Fiscal Year]:[Fiscal Year]]&amp;Debt[[DistrictNumber]:[DistrictNumber]],0),9)*$H1477</f>
        <v>0</v>
      </c>
      <c r="J1477" s="15">
        <f>IF(Debt[[#This Row],[Unadjusted Maximum Revenue]]/(Debt[[#This Row],[Proposed Taxable Valuation]]/1000)&gt;Debt[[#This Row],[Max Debt RATE]],Debt[[#This Row],[Max Debt RATE]],Debt[[#This Row],[Unadjusted Maximum Revenue]]/(Debt[[#This Row],[Proposed Taxable Valuation]]/1000))</f>
        <v>0</v>
      </c>
      <c r="K1477" s="26">
        <f>ROUND(Debt[[#This Row],[Proposed Taxable Valuation]]/1000*Debt[[#This Row],[Adjusted Rate]],0)</f>
        <v>0</v>
      </c>
      <c r="L1477" s="19">
        <f t="shared" ref="L1477:L1540" si="130">I1477-G1477</f>
        <v>0</v>
      </c>
      <c r="M1477" s="17">
        <f t="shared" si="128"/>
        <v>0</v>
      </c>
      <c r="N1477" s="2">
        <v>567113172.96546841</v>
      </c>
      <c r="O1477">
        <f>INDEX($R$3:$T$335,MATCH(Debt[[#This Row],[DistrictNumber]],$R$3:$R$335,0),3)</f>
        <v>0</v>
      </c>
      <c r="P1477" s="9">
        <f t="shared" ref="P1477:P1540" si="131">N1477/1000*O1477</f>
        <v>0</v>
      </c>
    </row>
    <row r="1478" spans="1:16" x14ac:dyDescent="0.35">
      <c r="A1478" s="13">
        <v>2030</v>
      </c>
      <c r="B1478" s="13">
        <f t="shared" si="129"/>
        <v>2029</v>
      </c>
      <c r="C1478" t="s">
        <v>342</v>
      </c>
      <c r="D1478" t="s">
        <v>343</v>
      </c>
      <c r="E1478" s="5">
        <v>950628596.53240287</v>
      </c>
      <c r="F1478" s="13">
        <f>INDEX($R$3:$T$335,MATCH(Debt[[#This Row],[DistrictNumber]],$R$3:$R$335,0),3)</f>
        <v>0</v>
      </c>
      <c r="G1478" s="9">
        <f t="shared" si="127"/>
        <v>0</v>
      </c>
      <c r="H1478" s="11">
        <v>1.02</v>
      </c>
      <c r="I1478" s="12" cm="1">
        <f t="array" ref="I1478">INDEX(Debt[],MATCH(Debt[[#This Row],[Base Year]]&amp;Debt[[#This Row],[DistrictNumber]],Debt[[Fiscal Year]:[Fiscal Year]]&amp;Debt[[DistrictNumber]:[DistrictNumber]],0),9)*$H1478</f>
        <v>0</v>
      </c>
      <c r="J1478" s="15">
        <f>IF(Debt[[#This Row],[Unadjusted Maximum Revenue]]/(Debt[[#This Row],[Proposed Taxable Valuation]]/1000)&gt;Debt[[#This Row],[Max Debt RATE]],Debt[[#This Row],[Max Debt RATE]],Debt[[#This Row],[Unadjusted Maximum Revenue]]/(Debt[[#This Row],[Proposed Taxable Valuation]]/1000))</f>
        <v>0</v>
      </c>
      <c r="K1478" s="26">
        <f>ROUND(Debt[[#This Row],[Proposed Taxable Valuation]]/1000*Debt[[#This Row],[Adjusted Rate]],0)</f>
        <v>0</v>
      </c>
      <c r="L1478" s="19">
        <f t="shared" si="130"/>
        <v>0</v>
      </c>
      <c r="M1478" s="17">
        <f t="shared" si="128"/>
        <v>0</v>
      </c>
      <c r="N1478" s="2">
        <v>610090189.00627172</v>
      </c>
      <c r="O1478">
        <f>INDEX($R$3:$T$335,MATCH(Debt[[#This Row],[DistrictNumber]],$R$3:$R$335,0),3)</f>
        <v>0</v>
      </c>
      <c r="P1478" s="9">
        <f t="shared" si="131"/>
        <v>0</v>
      </c>
    </row>
    <row r="1479" spans="1:16" x14ac:dyDescent="0.35">
      <c r="A1479" s="13">
        <v>2030</v>
      </c>
      <c r="B1479" s="13">
        <f t="shared" si="129"/>
        <v>2029</v>
      </c>
      <c r="C1479" t="s">
        <v>344</v>
      </c>
      <c r="D1479" t="s">
        <v>345</v>
      </c>
      <c r="E1479" s="5">
        <v>626937136.59467196</v>
      </c>
      <c r="F1479" s="13">
        <f>INDEX($R$3:$T$335,MATCH(Debt[[#This Row],[DistrictNumber]],$R$3:$R$335,0),3)</f>
        <v>3.4068399999999999</v>
      </c>
      <c r="G1479" s="9">
        <f t="shared" si="127"/>
        <v>2135874.5144361923</v>
      </c>
      <c r="H1479" s="11">
        <v>1.02</v>
      </c>
      <c r="I1479" s="12" cm="1">
        <f t="array" ref="I1479">INDEX(Debt[],MATCH(Debt[[#This Row],[Base Year]]&amp;Debt[[#This Row],[DistrictNumber]],Debt[[Fiscal Year]:[Fiscal Year]]&amp;Debt[[DistrictNumber]:[DistrictNumber]],0),9)*$H1479</f>
        <v>1678309.6818489861</v>
      </c>
      <c r="J1479" s="15">
        <f>IF(Debt[[#This Row],[Unadjusted Maximum Revenue]]/(Debt[[#This Row],[Proposed Taxable Valuation]]/1000)&gt;Debt[[#This Row],[Max Debt RATE]],Debt[[#This Row],[Max Debt RATE]],Debt[[#This Row],[Unadjusted Maximum Revenue]]/(Debt[[#This Row],[Proposed Taxable Valuation]]/1000))</f>
        <v>2.6769983526020544</v>
      </c>
      <c r="K1479" s="26">
        <f>ROUND(Debt[[#This Row],[Proposed Taxable Valuation]]/1000*Debt[[#This Row],[Adjusted Rate]],0)</f>
        <v>1678310</v>
      </c>
      <c r="L1479" s="19">
        <f t="shared" si="130"/>
        <v>-457564.83258720627</v>
      </c>
      <c r="M1479" s="17">
        <f t="shared" si="128"/>
        <v>-0.72984164739794544</v>
      </c>
      <c r="N1479" s="2">
        <v>517704366.79556823</v>
      </c>
      <c r="O1479">
        <f>INDEX($R$3:$T$335,MATCH(Debt[[#This Row],[DistrictNumber]],$R$3:$R$335,0),3)</f>
        <v>3.4068399999999999</v>
      </c>
      <c r="P1479" s="9">
        <f t="shared" si="131"/>
        <v>1763735.9449738136</v>
      </c>
    </row>
    <row r="1480" spans="1:16" x14ac:dyDescent="0.35">
      <c r="A1480" s="13">
        <v>2030</v>
      </c>
      <c r="B1480" s="13">
        <f t="shared" si="129"/>
        <v>2029</v>
      </c>
      <c r="C1480" t="s">
        <v>346</v>
      </c>
      <c r="D1480" t="s">
        <v>347</v>
      </c>
      <c r="E1480" s="5">
        <v>1262612182.3246584</v>
      </c>
      <c r="F1480" s="13">
        <f>INDEX($R$3:$T$335,MATCH(Debt[[#This Row],[DistrictNumber]],$R$3:$R$335,0),3)</f>
        <v>4.0494500000000002</v>
      </c>
      <c r="G1480" s="9">
        <f t="shared" si="127"/>
        <v>5112884.9017145885</v>
      </c>
      <c r="H1480" s="11">
        <v>1.02</v>
      </c>
      <c r="I1480" s="12" cm="1">
        <f t="array" ref="I1480">INDEX(Debt[],MATCH(Debt[[#This Row],[Base Year]]&amp;Debt[[#This Row],[DistrictNumber]],Debt[[Fiscal Year]:[Fiscal Year]]&amp;Debt[[DistrictNumber]:[DistrictNumber]],0),9)*$H1480</f>
        <v>2761317.4608951695</v>
      </c>
      <c r="J1480" s="15">
        <f>IF(Debt[[#This Row],[Unadjusted Maximum Revenue]]/(Debt[[#This Row],[Proposed Taxable Valuation]]/1000)&gt;Debt[[#This Row],[Max Debt RATE]],Debt[[#This Row],[Max Debt RATE]],Debt[[#This Row],[Unadjusted Maximum Revenue]]/(Debt[[#This Row],[Proposed Taxable Valuation]]/1000))</f>
        <v>2.1869878174398494</v>
      </c>
      <c r="K1480" s="26">
        <f>ROUND(Debt[[#This Row],[Proposed Taxable Valuation]]/1000*Debt[[#This Row],[Adjusted Rate]],0)</f>
        <v>2761317</v>
      </c>
      <c r="L1480" s="19">
        <f t="shared" si="130"/>
        <v>-2351567.440819419</v>
      </c>
      <c r="M1480" s="17">
        <f t="shared" si="128"/>
        <v>-1.8624621825601508</v>
      </c>
      <c r="N1480" s="2">
        <v>770236517.633479</v>
      </c>
      <c r="O1480">
        <f>INDEX($R$3:$T$335,MATCH(Debt[[#This Row],[DistrictNumber]],$R$3:$R$335,0),3)</f>
        <v>4.0494500000000002</v>
      </c>
      <c r="P1480" s="9">
        <f t="shared" si="131"/>
        <v>3119034.2663308918</v>
      </c>
    </row>
    <row r="1481" spans="1:16" x14ac:dyDescent="0.35">
      <c r="A1481" s="13">
        <v>2030</v>
      </c>
      <c r="B1481" s="13">
        <f t="shared" si="129"/>
        <v>2029</v>
      </c>
      <c r="C1481" t="s">
        <v>348</v>
      </c>
      <c r="D1481" t="s">
        <v>349</v>
      </c>
      <c r="E1481" s="5">
        <v>2275986842.5725946</v>
      </c>
      <c r="F1481" s="13">
        <f>INDEX($R$3:$T$335,MATCH(Debt[[#This Row],[DistrictNumber]],$R$3:$R$335,0),3)</f>
        <v>0</v>
      </c>
      <c r="G1481" s="9">
        <f t="shared" si="127"/>
        <v>0</v>
      </c>
      <c r="H1481" s="11">
        <v>1.02</v>
      </c>
      <c r="I1481" s="12" cm="1">
        <f t="array" ref="I1481">INDEX(Debt[],MATCH(Debt[[#This Row],[Base Year]]&amp;Debt[[#This Row],[DistrictNumber]],Debt[[Fiscal Year]:[Fiscal Year]]&amp;Debt[[DistrictNumber]:[DistrictNumber]],0),9)*$H1481</f>
        <v>0</v>
      </c>
      <c r="J1481" s="15">
        <f>IF(Debt[[#This Row],[Unadjusted Maximum Revenue]]/(Debt[[#This Row],[Proposed Taxable Valuation]]/1000)&gt;Debt[[#This Row],[Max Debt RATE]],Debt[[#This Row],[Max Debt RATE]],Debt[[#This Row],[Unadjusted Maximum Revenue]]/(Debt[[#This Row],[Proposed Taxable Valuation]]/1000))</f>
        <v>0</v>
      </c>
      <c r="K1481" s="26">
        <f>ROUND(Debt[[#This Row],[Proposed Taxable Valuation]]/1000*Debt[[#This Row],[Adjusted Rate]],0)</f>
        <v>0</v>
      </c>
      <c r="L1481" s="19">
        <f t="shared" si="130"/>
        <v>0</v>
      </c>
      <c r="M1481" s="17">
        <f t="shared" si="128"/>
        <v>0</v>
      </c>
      <c r="N1481" s="2">
        <v>1487977042.1082623</v>
      </c>
      <c r="O1481">
        <f>INDEX($R$3:$T$335,MATCH(Debt[[#This Row],[DistrictNumber]],$R$3:$R$335,0),3)</f>
        <v>0</v>
      </c>
      <c r="P1481" s="9">
        <f t="shared" si="131"/>
        <v>0</v>
      </c>
    </row>
    <row r="1482" spans="1:16" x14ac:dyDescent="0.35">
      <c r="A1482" s="13">
        <v>2030</v>
      </c>
      <c r="B1482" s="13">
        <f t="shared" si="129"/>
        <v>2029</v>
      </c>
      <c r="C1482" t="s">
        <v>350</v>
      </c>
      <c r="D1482" t="s">
        <v>351</v>
      </c>
      <c r="E1482" s="5">
        <v>486456283.61501187</v>
      </c>
      <c r="F1482" s="13">
        <f>INDEX($R$3:$T$335,MATCH(Debt[[#This Row],[DistrictNumber]],$R$3:$R$335,0),3)</f>
        <v>0</v>
      </c>
      <c r="G1482" s="9">
        <f t="shared" ref="G1482:G1545" si="132">E1482/1000*F1482</f>
        <v>0</v>
      </c>
      <c r="H1482" s="11">
        <v>1.02</v>
      </c>
      <c r="I1482" s="12" cm="1">
        <f t="array" ref="I1482">INDEX(Debt[],MATCH(Debt[[#This Row],[Base Year]]&amp;Debt[[#This Row],[DistrictNumber]],Debt[[Fiscal Year]:[Fiscal Year]]&amp;Debt[[DistrictNumber]:[DistrictNumber]],0),9)*$H1482</f>
        <v>0</v>
      </c>
      <c r="J1482" s="15">
        <f>IF(Debt[[#This Row],[Unadjusted Maximum Revenue]]/(Debt[[#This Row],[Proposed Taxable Valuation]]/1000)&gt;Debt[[#This Row],[Max Debt RATE]],Debt[[#This Row],[Max Debt RATE]],Debt[[#This Row],[Unadjusted Maximum Revenue]]/(Debt[[#This Row],[Proposed Taxable Valuation]]/1000))</f>
        <v>0</v>
      </c>
      <c r="K1482" s="26">
        <f>ROUND(Debt[[#This Row],[Proposed Taxable Valuation]]/1000*Debt[[#This Row],[Adjusted Rate]],0)</f>
        <v>0</v>
      </c>
      <c r="L1482" s="19">
        <f t="shared" si="130"/>
        <v>0</v>
      </c>
      <c r="M1482" s="17">
        <f t="shared" si="128"/>
        <v>0</v>
      </c>
      <c r="N1482" s="2">
        <v>289422027.72665036</v>
      </c>
      <c r="O1482">
        <f>INDEX($R$3:$T$335,MATCH(Debt[[#This Row],[DistrictNumber]],$R$3:$R$335,0),3)</f>
        <v>0</v>
      </c>
      <c r="P1482" s="9">
        <f t="shared" si="131"/>
        <v>0</v>
      </c>
    </row>
    <row r="1483" spans="1:16" x14ac:dyDescent="0.35">
      <c r="A1483" s="13">
        <v>2030</v>
      </c>
      <c r="B1483" s="13">
        <f t="shared" si="129"/>
        <v>2029</v>
      </c>
      <c r="C1483" t="s">
        <v>352</v>
      </c>
      <c r="D1483" t="s">
        <v>353</v>
      </c>
      <c r="E1483" s="5">
        <v>2713456885.9845862</v>
      </c>
      <c r="F1483" s="13">
        <f>INDEX($R$3:$T$335,MATCH(Debt[[#This Row],[DistrictNumber]],$R$3:$R$335,0),3)</f>
        <v>0</v>
      </c>
      <c r="G1483" s="9">
        <f t="shared" si="132"/>
        <v>0</v>
      </c>
      <c r="H1483" s="11">
        <v>1.02</v>
      </c>
      <c r="I1483" s="12" cm="1">
        <f t="array" ref="I1483">INDEX(Debt[],MATCH(Debt[[#This Row],[Base Year]]&amp;Debt[[#This Row],[DistrictNumber]],Debt[[Fiscal Year]:[Fiscal Year]]&amp;Debt[[DistrictNumber]:[DistrictNumber]],0),9)*$H1483</f>
        <v>0</v>
      </c>
      <c r="J1483" s="15">
        <f>IF(Debt[[#This Row],[Unadjusted Maximum Revenue]]/(Debt[[#This Row],[Proposed Taxable Valuation]]/1000)&gt;Debt[[#This Row],[Max Debt RATE]],Debt[[#This Row],[Max Debt RATE]],Debt[[#This Row],[Unadjusted Maximum Revenue]]/(Debt[[#This Row],[Proposed Taxable Valuation]]/1000))</f>
        <v>0</v>
      </c>
      <c r="K1483" s="26">
        <f>ROUND(Debt[[#This Row],[Proposed Taxable Valuation]]/1000*Debt[[#This Row],[Adjusted Rate]],0)</f>
        <v>0</v>
      </c>
      <c r="L1483" s="19">
        <f t="shared" si="130"/>
        <v>0</v>
      </c>
      <c r="M1483" s="17">
        <f t="shared" ref="M1483:M1546" si="133">J1483-F1483</f>
        <v>0</v>
      </c>
      <c r="N1483" s="2">
        <v>1837518230.9452217</v>
      </c>
      <c r="O1483">
        <f>INDEX($R$3:$T$335,MATCH(Debt[[#This Row],[DistrictNumber]],$R$3:$R$335,0),3)</f>
        <v>0</v>
      </c>
      <c r="P1483" s="9">
        <f t="shared" si="131"/>
        <v>0</v>
      </c>
    </row>
    <row r="1484" spans="1:16" x14ac:dyDescent="0.35">
      <c r="A1484" s="13">
        <v>2030</v>
      </c>
      <c r="B1484" s="13">
        <f t="shared" si="129"/>
        <v>2029</v>
      </c>
      <c r="C1484" t="s">
        <v>354</v>
      </c>
      <c r="D1484" t="s">
        <v>355</v>
      </c>
      <c r="E1484" s="5">
        <v>586878621.77477968</v>
      </c>
      <c r="F1484" s="13">
        <f>INDEX($R$3:$T$335,MATCH(Debt[[#This Row],[DistrictNumber]],$R$3:$R$335,0),3)</f>
        <v>0</v>
      </c>
      <c r="G1484" s="9">
        <f t="shared" si="132"/>
        <v>0</v>
      </c>
      <c r="H1484" s="11">
        <v>1.02</v>
      </c>
      <c r="I1484" s="12" cm="1">
        <f t="array" ref="I1484">INDEX(Debt[],MATCH(Debt[[#This Row],[Base Year]]&amp;Debt[[#This Row],[DistrictNumber]],Debt[[Fiscal Year]:[Fiscal Year]]&amp;Debt[[DistrictNumber]:[DistrictNumber]],0),9)*$H1484</f>
        <v>0</v>
      </c>
      <c r="J1484" s="15">
        <f>IF(Debt[[#This Row],[Unadjusted Maximum Revenue]]/(Debt[[#This Row],[Proposed Taxable Valuation]]/1000)&gt;Debt[[#This Row],[Max Debt RATE]],Debt[[#This Row],[Max Debt RATE]],Debt[[#This Row],[Unadjusted Maximum Revenue]]/(Debt[[#This Row],[Proposed Taxable Valuation]]/1000))</f>
        <v>0</v>
      </c>
      <c r="K1484" s="26">
        <f>ROUND(Debt[[#This Row],[Proposed Taxable Valuation]]/1000*Debt[[#This Row],[Adjusted Rate]],0)</f>
        <v>0</v>
      </c>
      <c r="L1484" s="19">
        <f t="shared" si="130"/>
        <v>0</v>
      </c>
      <c r="M1484" s="17">
        <f t="shared" si="133"/>
        <v>0</v>
      </c>
      <c r="N1484" s="2">
        <v>433885912.9466663</v>
      </c>
      <c r="O1484">
        <f>INDEX($R$3:$T$335,MATCH(Debt[[#This Row],[DistrictNumber]],$R$3:$R$335,0),3)</f>
        <v>0</v>
      </c>
      <c r="P1484" s="9">
        <f t="shared" si="131"/>
        <v>0</v>
      </c>
    </row>
    <row r="1485" spans="1:16" x14ac:dyDescent="0.35">
      <c r="A1485" s="13">
        <v>2030</v>
      </c>
      <c r="B1485" s="13">
        <f t="shared" si="129"/>
        <v>2029</v>
      </c>
      <c r="C1485" t="s">
        <v>356</v>
      </c>
      <c r="D1485" t="s">
        <v>357</v>
      </c>
      <c r="E1485" s="5">
        <v>162957781.89395502</v>
      </c>
      <c r="F1485" s="13">
        <f>INDEX($R$3:$T$335,MATCH(Debt[[#This Row],[DistrictNumber]],$R$3:$R$335,0),3)</f>
        <v>3.8783400000000001</v>
      </c>
      <c r="G1485" s="9">
        <f t="shared" si="132"/>
        <v>632005.68383060151</v>
      </c>
      <c r="H1485" s="11">
        <v>1.02</v>
      </c>
      <c r="I1485" s="12" cm="1">
        <f t="array" ref="I1485">INDEX(Debt[],MATCH(Debt[[#This Row],[Base Year]]&amp;Debt[[#This Row],[DistrictNumber]],Debt[[Fiscal Year]:[Fiscal Year]]&amp;Debt[[DistrictNumber]:[DistrictNumber]],0),9)*$H1485</f>
        <v>411304.62587984349</v>
      </c>
      <c r="J1485" s="15">
        <f>IF(Debt[[#This Row],[Unadjusted Maximum Revenue]]/(Debt[[#This Row],[Proposed Taxable Valuation]]/1000)&gt;Debt[[#This Row],[Max Debt RATE]],Debt[[#This Row],[Max Debt RATE]],Debt[[#This Row],[Unadjusted Maximum Revenue]]/(Debt[[#This Row],[Proposed Taxable Valuation]]/1000))</f>
        <v>2.5239949948969023</v>
      </c>
      <c r="K1485" s="26">
        <f>ROUND(Debt[[#This Row],[Proposed Taxable Valuation]]/1000*Debt[[#This Row],[Adjusted Rate]],0)</f>
        <v>411305</v>
      </c>
      <c r="L1485" s="19">
        <f t="shared" si="130"/>
        <v>-220701.05795075803</v>
      </c>
      <c r="M1485" s="17">
        <f t="shared" si="133"/>
        <v>-1.3543450051030979</v>
      </c>
      <c r="N1485" s="2">
        <v>114941166.88574606</v>
      </c>
      <c r="O1485">
        <f>INDEX($R$3:$T$335,MATCH(Debt[[#This Row],[DistrictNumber]],$R$3:$R$335,0),3)</f>
        <v>3.8783400000000001</v>
      </c>
      <c r="P1485" s="9">
        <f t="shared" si="131"/>
        <v>445780.92517966439</v>
      </c>
    </row>
    <row r="1486" spans="1:16" x14ac:dyDescent="0.35">
      <c r="A1486" s="13">
        <v>2030</v>
      </c>
      <c r="B1486" s="13">
        <f t="shared" si="129"/>
        <v>2029</v>
      </c>
      <c r="C1486" t="s">
        <v>358</v>
      </c>
      <c r="D1486" t="s">
        <v>359</v>
      </c>
      <c r="E1486" s="5">
        <v>554089510.91610754</v>
      </c>
      <c r="F1486" s="13">
        <f>INDEX($R$3:$T$335,MATCH(Debt[[#This Row],[DistrictNumber]],$R$3:$R$335,0),3)</f>
        <v>0</v>
      </c>
      <c r="G1486" s="9">
        <f t="shared" si="132"/>
        <v>0</v>
      </c>
      <c r="H1486" s="11">
        <v>1.02</v>
      </c>
      <c r="I1486" s="12" cm="1">
        <f t="array" ref="I1486">INDEX(Debt[],MATCH(Debt[[#This Row],[Base Year]]&amp;Debt[[#This Row],[DistrictNumber]],Debt[[Fiscal Year]:[Fiscal Year]]&amp;Debt[[DistrictNumber]:[DistrictNumber]],0),9)*$H1486</f>
        <v>0</v>
      </c>
      <c r="J1486" s="15">
        <f>IF(Debt[[#This Row],[Unadjusted Maximum Revenue]]/(Debt[[#This Row],[Proposed Taxable Valuation]]/1000)&gt;Debt[[#This Row],[Max Debt RATE]],Debt[[#This Row],[Max Debt RATE]],Debt[[#This Row],[Unadjusted Maximum Revenue]]/(Debt[[#This Row],[Proposed Taxable Valuation]]/1000))</f>
        <v>0</v>
      </c>
      <c r="K1486" s="26">
        <f>ROUND(Debt[[#This Row],[Proposed Taxable Valuation]]/1000*Debt[[#This Row],[Adjusted Rate]],0)</f>
        <v>0</v>
      </c>
      <c r="L1486" s="19">
        <f t="shared" si="130"/>
        <v>0</v>
      </c>
      <c r="M1486" s="17">
        <f t="shared" si="133"/>
        <v>0</v>
      </c>
      <c r="N1486" s="2">
        <v>386589495.27964616</v>
      </c>
      <c r="O1486">
        <f>INDEX($R$3:$T$335,MATCH(Debt[[#This Row],[DistrictNumber]],$R$3:$R$335,0),3)</f>
        <v>0</v>
      </c>
      <c r="P1486" s="9">
        <f t="shared" si="131"/>
        <v>0</v>
      </c>
    </row>
    <row r="1487" spans="1:16" x14ac:dyDescent="0.35">
      <c r="A1487" s="13">
        <v>2030</v>
      </c>
      <c r="B1487" s="13">
        <f t="shared" si="129"/>
        <v>2029</v>
      </c>
      <c r="C1487" t="s">
        <v>360</v>
      </c>
      <c r="D1487" t="s">
        <v>361</v>
      </c>
      <c r="E1487" s="5">
        <v>400135606.63403028</v>
      </c>
      <c r="F1487" s="13">
        <f>INDEX($R$3:$T$335,MATCH(Debt[[#This Row],[DistrictNumber]],$R$3:$R$335,0),3)</f>
        <v>2.2797900000000002</v>
      </c>
      <c r="G1487" s="9">
        <f t="shared" si="132"/>
        <v>912225.15464819595</v>
      </c>
      <c r="H1487" s="11">
        <v>1.02</v>
      </c>
      <c r="I1487" s="12" cm="1">
        <f t="array" ref="I1487">INDEX(Debt[],MATCH(Debt[[#This Row],[Base Year]]&amp;Debt[[#This Row],[DistrictNumber]],Debt[[Fiscal Year]:[Fiscal Year]]&amp;Debt[[DistrictNumber]:[DistrictNumber]],0),9)*$H1487</f>
        <v>772437.46997585893</v>
      </c>
      <c r="J1487" s="15">
        <f>IF(Debt[[#This Row],[Unadjusted Maximum Revenue]]/(Debt[[#This Row],[Proposed Taxable Valuation]]/1000)&gt;Debt[[#This Row],[Max Debt RATE]],Debt[[#This Row],[Max Debt RATE]],Debt[[#This Row],[Unadjusted Maximum Revenue]]/(Debt[[#This Row],[Proposed Taxable Valuation]]/1000))</f>
        <v>1.9304392240262216</v>
      </c>
      <c r="K1487" s="26">
        <f>ROUND(Debt[[#This Row],[Proposed Taxable Valuation]]/1000*Debt[[#This Row],[Adjusted Rate]],0)</f>
        <v>772437</v>
      </c>
      <c r="L1487" s="19">
        <f t="shared" si="130"/>
        <v>-139787.68467233703</v>
      </c>
      <c r="M1487" s="17">
        <f t="shared" si="133"/>
        <v>-0.34935077597377862</v>
      </c>
      <c r="N1487" s="2">
        <v>322453284.36648124</v>
      </c>
      <c r="O1487">
        <f>INDEX($R$3:$T$335,MATCH(Debt[[#This Row],[DistrictNumber]],$R$3:$R$335,0),3)</f>
        <v>2.2797900000000002</v>
      </c>
      <c r="P1487" s="9">
        <f t="shared" si="131"/>
        <v>735125.77316586033</v>
      </c>
    </row>
    <row r="1488" spans="1:16" x14ac:dyDescent="0.35">
      <c r="A1488" s="13">
        <v>2030</v>
      </c>
      <c r="B1488" s="13">
        <f t="shared" si="129"/>
        <v>2029</v>
      </c>
      <c r="C1488" t="s">
        <v>362</v>
      </c>
      <c r="D1488" t="s">
        <v>363</v>
      </c>
      <c r="E1488" s="5">
        <v>1108074866.2245853</v>
      </c>
      <c r="F1488" s="13">
        <f>INDEX($R$3:$T$335,MATCH(Debt[[#This Row],[DistrictNumber]],$R$3:$R$335,0),3)</f>
        <v>2.7</v>
      </c>
      <c r="G1488" s="9">
        <f t="shared" si="132"/>
        <v>2991802.1388063808</v>
      </c>
      <c r="H1488" s="11">
        <v>1.02</v>
      </c>
      <c r="I1488" s="12" cm="1">
        <f t="array" ref="I1488">INDEX(Debt[],MATCH(Debt[[#This Row],[Base Year]]&amp;Debt[[#This Row],[DistrictNumber]],Debt[[Fiscal Year]:[Fiscal Year]]&amp;Debt[[DistrictNumber]:[DistrictNumber]],0),9)*$H1488</f>
        <v>1857789.3790976484</v>
      </c>
      <c r="J1488" s="15">
        <f>IF(Debt[[#This Row],[Unadjusted Maximum Revenue]]/(Debt[[#This Row],[Proposed Taxable Valuation]]/1000)&gt;Debt[[#This Row],[Max Debt RATE]],Debt[[#This Row],[Max Debt RATE]],Debt[[#This Row],[Unadjusted Maximum Revenue]]/(Debt[[#This Row],[Proposed Taxable Valuation]]/1000))</f>
        <v>1.6765919304960668</v>
      </c>
      <c r="K1488" s="26">
        <f>ROUND(Debt[[#This Row],[Proposed Taxable Valuation]]/1000*Debt[[#This Row],[Adjusted Rate]],0)</f>
        <v>1857789</v>
      </c>
      <c r="L1488" s="19">
        <f t="shared" si="130"/>
        <v>-1134012.7597087324</v>
      </c>
      <c r="M1488" s="17">
        <f t="shared" si="133"/>
        <v>-1.0234080695039334</v>
      </c>
      <c r="N1488" s="2">
        <v>738816149.58279574</v>
      </c>
      <c r="O1488">
        <f>INDEX($R$3:$T$335,MATCH(Debt[[#This Row],[DistrictNumber]],$R$3:$R$335,0),3)</f>
        <v>2.7</v>
      </c>
      <c r="P1488" s="9">
        <f t="shared" si="131"/>
        <v>1994803.6038735486</v>
      </c>
    </row>
    <row r="1489" spans="1:16" x14ac:dyDescent="0.35">
      <c r="A1489" s="13">
        <v>2030</v>
      </c>
      <c r="B1489" s="13">
        <f t="shared" si="129"/>
        <v>2029</v>
      </c>
      <c r="C1489" t="s">
        <v>364</v>
      </c>
      <c r="D1489" t="s">
        <v>365</v>
      </c>
      <c r="E1489" s="5">
        <v>678193236.80562961</v>
      </c>
      <c r="F1489" s="13">
        <f>INDEX($R$3:$T$335,MATCH(Debt[[#This Row],[DistrictNumber]],$R$3:$R$335,0),3)</f>
        <v>0.87585999999999997</v>
      </c>
      <c r="G1489" s="9">
        <f t="shared" si="132"/>
        <v>594002.32838857872</v>
      </c>
      <c r="H1489" s="11">
        <v>1.02</v>
      </c>
      <c r="I1489" s="12" cm="1">
        <f t="array" ref="I1489">INDEX(Debt[],MATCH(Debt[[#This Row],[Base Year]]&amp;Debt[[#This Row],[DistrictNumber]],Debt[[Fiscal Year]:[Fiscal Year]]&amp;Debt[[DistrictNumber]:[DistrictNumber]],0),9)*$H1489</f>
        <v>367632.73679983825</v>
      </c>
      <c r="J1489" s="15">
        <f>IF(Debt[[#This Row],[Unadjusted Maximum Revenue]]/(Debt[[#This Row],[Proposed Taxable Valuation]]/1000)&gt;Debt[[#This Row],[Max Debt RATE]],Debt[[#This Row],[Max Debt RATE]],Debt[[#This Row],[Unadjusted Maximum Revenue]]/(Debt[[#This Row],[Proposed Taxable Valuation]]/1000))</f>
        <v>0.54207667792653313</v>
      </c>
      <c r="K1489" s="26">
        <f>ROUND(Debt[[#This Row],[Proposed Taxable Valuation]]/1000*Debt[[#This Row],[Adjusted Rate]],0)</f>
        <v>367633</v>
      </c>
      <c r="L1489" s="19">
        <f t="shared" si="130"/>
        <v>-226369.59158874047</v>
      </c>
      <c r="M1489" s="17">
        <f t="shared" si="133"/>
        <v>-0.33378332207346684</v>
      </c>
      <c r="N1489" s="2">
        <v>456745289.1650086</v>
      </c>
      <c r="O1489">
        <f>INDEX($R$3:$T$335,MATCH(Debt[[#This Row],[DistrictNumber]],$R$3:$R$335,0),3)</f>
        <v>0.87585999999999997</v>
      </c>
      <c r="P1489" s="9">
        <f t="shared" si="131"/>
        <v>400044.92896806443</v>
      </c>
    </row>
    <row r="1490" spans="1:16" x14ac:dyDescent="0.35">
      <c r="A1490" s="13">
        <v>2030</v>
      </c>
      <c r="B1490" s="13">
        <f t="shared" si="129"/>
        <v>2029</v>
      </c>
      <c r="C1490" t="s">
        <v>366</v>
      </c>
      <c r="D1490" t="s">
        <v>367</v>
      </c>
      <c r="E1490" s="5">
        <v>1528204407.903811</v>
      </c>
      <c r="F1490" s="13">
        <f>INDEX($R$3:$T$335,MATCH(Debt[[#This Row],[DistrictNumber]],$R$3:$R$335,0),3)</f>
        <v>2.69719</v>
      </c>
      <c r="G1490" s="9">
        <f t="shared" si="132"/>
        <v>4121857.6469540796</v>
      </c>
      <c r="H1490" s="11">
        <v>1.02</v>
      </c>
      <c r="I1490" s="12" cm="1">
        <f t="array" ref="I1490">INDEX(Debt[],MATCH(Debt[[#This Row],[Base Year]]&amp;Debt[[#This Row],[DistrictNumber]],Debt[[Fiscal Year]:[Fiscal Year]]&amp;Debt[[DistrictNumber]:[DistrictNumber]],0),9)*$H1490</f>
        <v>2632744.7860874236</v>
      </c>
      <c r="J1490" s="15">
        <f>IF(Debt[[#This Row],[Unadjusted Maximum Revenue]]/(Debt[[#This Row],[Proposed Taxable Valuation]]/1000)&gt;Debt[[#This Row],[Max Debt RATE]],Debt[[#This Row],[Max Debt RATE]],Debt[[#This Row],[Unadjusted Maximum Revenue]]/(Debt[[#This Row],[Proposed Taxable Valuation]]/1000))</f>
        <v>1.7227700512254609</v>
      </c>
      <c r="K1490" s="26">
        <f>ROUND(Debt[[#This Row],[Proposed Taxable Valuation]]/1000*Debt[[#This Row],[Adjusted Rate]],0)</f>
        <v>2632745</v>
      </c>
      <c r="L1490" s="19">
        <f t="shared" si="130"/>
        <v>-1489112.8608666561</v>
      </c>
      <c r="M1490" s="17">
        <f t="shared" si="133"/>
        <v>-0.97441994877453908</v>
      </c>
      <c r="N1490" s="2">
        <v>1071665312.8970315</v>
      </c>
      <c r="O1490">
        <f>INDEX($R$3:$T$335,MATCH(Debt[[#This Row],[DistrictNumber]],$R$3:$R$335,0),3)</f>
        <v>2.69719</v>
      </c>
      <c r="P1490" s="9">
        <f t="shared" si="131"/>
        <v>2890484.9652927448</v>
      </c>
    </row>
    <row r="1491" spans="1:16" x14ac:dyDescent="0.35">
      <c r="A1491" s="13">
        <v>2030</v>
      </c>
      <c r="B1491" s="13">
        <f t="shared" si="129"/>
        <v>2029</v>
      </c>
      <c r="C1491" t="s">
        <v>368</v>
      </c>
      <c r="D1491" t="s">
        <v>369</v>
      </c>
      <c r="E1491" s="5">
        <v>1001904133.4301467</v>
      </c>
      <c r="F1491" s="13">
        <f>INDEX($R$3:$T$335,MATCH(Debt[[#This Row],[DistrictNumber]],$R$3:$R$335,0),3)</f>
        <v>0.73972000000000004</v>
      </c>
      <c r="G1491" s="9">
        <f t="shared" si="132"/>
        <v>741128.52558094822</v>
      </c>
      <c r="H1491" s="11">
        <v>1.02</v>
      </c>
      <c r="I1491" s="12" cm="1">
        <f t="array" ref="I1491">INDEX(Debt[],MATCH(Debt[[#This Row],[Base Year]]&amp;Debt[[#This Row],[DistrictNumber]],Debt[[Fiscal Year]:[Fiscal Year]]&amp;Debt[[DistrictNumber]:[DistrictNumber]],0),9)*$H1491</f>
        <v>403300.59955734073</v>
      </c>
      <c r="J1491" s="15">
        <f>IF(Debt[[#This Row],[Unadjusted Maximum Revenue]]/(Debt[[#This Row],[Proposed Taxable Valuation]]/1000)&gt;Debt[[#This Row],[Max Debt RATE]],Debt[[#This Row],[Max Debt RATE]],Debt[[#This Row],[Unadjusted Maximum Revenue]]/(Debt[[#This Row],[Proposed Taxable Valuation]]/1000))</f>
        <v>0.40253412088099649</v>
      </c>
      <c r="K1491" s="26">
        <f>ROUND(Debt[[#This Row],[Proposed Taxable Valuation]]/1000*Debt[[#This Row],[Adjusted Rate]],0)</f>
        <v>403301</v>
      </c>
      <c r="L1491" s="19">
        <f t="shared" si="130"/>
        <v>-337827.92602360749</v>
      </c>
      <c r="M1491" s="17">
        <f t="shared" si="133"/>
        <v>-0.33718587911900355</v>
      </c>
      <c r="N1491" s="2">
        <v>697685958.7869581</v>
      </c>
      <c r="O1491">
        <f>INDEX($R$3:$T$335,MATCH(Debt[[#This Row],[DistrictNumber]],$R$3:$R$335,0),3)</f>
        <v>0.73972000000000004</v>
      </c>
      <c r="P1491" s="9">
        <f t="shared" si="131"/>
        <v>516092.25743388868</v>
      </c>
    </row>
    <row r="1492" spans="1:16" x14ac:dyDescent="0.35">
      <c r="A1492" s="13">
        <v>2030</v>
      </c>
      <c r="B1492" s="13">
        <f t="shared" si="129"/>
        <v>2029</v>
      </c>
      <c r="C1492" t="s">
        <v>370</v>
      </c>
      <c r="D1492" t="s">
        <v>371</v>
      </c>
      <c r="E1492" s="5">
        <v>763747991.78197396</v>
      </c>
      <c r="F1492" s="13">
        <f>INDEX($R$3:$T$335,MATCH(Debt[[#This Row],[DistrictNumber]],$R$3:$R$335,0),3)</f>
        <v>2.3504900000000002</v>
      </c>
      <c r="G1492" s="9">
        <f t="shared" si="132"/>
        <v>1795182.0172036123</v>
      </c>
      <c r="H1492" s="11">
        <v>1.02</v>
      </c>
      <c r="I1492" s="12" cm="1">
        <f t="array" ref="I1492">INDEX(Debt[],MATCH(Debt[[#This Row],[Base Year]]&amp;Debt[[#This Row],[DistrictNumber]],Debt[[Fiscal Year]:[Fiscal Year]]&amp;Debt[[DistrictNumber]:[DistrictNumber]],0),9)*$H1492</f>
        <v>1191107.2566512644</v>
      </c>
      <c r="J1492" s="15">
        <f>IF(Debt[[#This Row],[Unadjusted Maximum Revenue]]/(Debt[[#This Row],[Proposed Taxable Valuation]]/1000)&gt;Debt[[#This Row],[Max Debt RATE]],Debt[[#This Row],[Max Debt RATE]],Debt[[#This Row],[Unadjusted Maximum Revenue]]/(Debt[[#This Row],[Proposed Taxable Valuation]]/1000))</f>
        <v>1.5595553369275346</v>
      </c>
      <c r="K1492" s="26">
        <f>ROUND(Debt[[#This Row],[Proposed Taxable Valuation]]/1000*Debt[[#This Row],[Adjusted Rate]],0)</f>
        <v>1191107</v>
      </c>
      <c r="L1492" s="19">
        <f t="shared" si="130"/>
        <v>-604074.76055234787</v>
      </c>
      <c r="M1492" s="17">
        <f t="shared" si="133"/>
        <v>-0.79093466307246563</v>
      </c>
      <c r="N1492" s="2">
        <v>526724590.77253127</v>
      </c>
      <c r="O1492">
        <f>INDEX($R$3:$T$335,MATCH(Debt[[#This Row],[DistrictNumber]],$R$3:$R$335,0),3)</f>
        <v>2.3504900000000002</v>
      </c>
      <c r="P1492" s="9">
        <f t="shared" si="131"/>
        <v>1238060.883364927</v>
      </c>
    </row>
    <row r="1493" spans="1:16" x14ac:dyDescent="0.35">
      <c r="A1493" s="13">
        <v>2030</v>
      </c>
      <c r="B1493" s="13">
        <f t="shared" si="129"/>
        <v>2029</v>
      </c>
      <c r="C1493" t="s">
        <v>372</v>
      </c>
      <c r="D1493" t="s">
        <v>373</v>
      </c>
      <c r="E1493" s="5">
        <v>371542348.04556382</v>
      </c>
      <c r="F1493" s="13">
        <f>INDEX($R$3:$T$335,MATCH(Debt[[#This Row],[DistrictNumber]],$R$3:$R$335,0),3)</f>
        <v>0.98007999999999995</v>
      </c>
      <c r="G1493" s="9">
        <f t="shared" si="132"/>
        <v>364141.22447249613</v>
      </c>
      <c r="H1493" s="11">
        <v>1.02</v>
      </c>
      <c r="I1493" s="12" cm="1">
        <f t="array" ref="I1493">INDEX(Debt[],MATCH(Debt[[#This Row],[Base Year]]&amp;Debt[[#This Row],[DistrictNumber]],Debt[[Fiscal Year]:[Fiscal Year]]&amp;Debt[[DistrictNumber]:[DistrictNumber]],0),9)*$H1493</f>
        <v>192739.11946911525</v>
      </c>
      <c r="J1493" s="15">
        <f>IF(Debt[[#This Row],[Unadjusted Maximum Revenue]]/(Debt[[#This Row],[Proposed Taxable Valuation]]/1000)&gt;Debt[[#This Row],[Max Debt RATE]],Debt[[#This Row],[Max Debt RATE]],Debt[[#This Row],[Unadjusted Maximum Revenue]]/(Debt[[#This Row],[Proposed Taxable Valuation]]/1000))</f>
        <v>0.51875410833512536</v>
      </c>
      <c r="K1493" s="26">
        <f>ROUND(Debt[[#This Row],[Proposed Taxable Valuation]]/1000*Debt[[#This Row],[Adjusted Rate]],0)</f>
        <v>192739</v>
      </c>
      <c r="L1493" s="19">
        <f t="shared" si="130"/>
        <v>-171402.10500338089</v>
      </c>
      <c r="M1493" s="17">
        <f t="shared" si="133"/>
        <v>-0.46132589166487459</v>
      </c>
      <c r="N1493" s="2">
        <v>236319590.93140706</v>
      </c>
      <c r="O1493">
        <f>INDEX($R$3:$T$335,MATCH(Debt[[#This Row],[DistrictNumber]],$R$3:$R$335,0),3)</f>
        <v>0.98007999999999995</v>
      </c>
      <c r="P1493" s="9">
        <f t="shared" si="131"/>
        <v>231612.10468005342</v>
      </c>
    </row>
    <row r="1494" spans="1:16" x14ac:dyDescent="0.35">
      <c r="A1494" s="13">
        <v>2030</v>
      </c>
      <c r="B1494" s="13">
        <f t="shared" si="129"/>
        <v>2029</v>
      </c>
      <c r="C1494" t="s">
        <v>374</v>
      </c>
      <c r="D1494" t="s">
        <v>375</v>
      </c>
      <c r="E1494" s="5">
        <v>171657490.53934404</v>
      </c>
      <c r="F1494" s="13">
        <f>INDEX($R$3:$T$335,MATCH(Debt[[#This Row],[DistrictNumber]],$R$3:$R$335,0),3)</f>
        <v>3.9023099999999999</v>
      </c>
      <c r="G1494" s="9">
        <f t="shared" si="132"/>
        <v>669860.74190658773</v>
      </c>
      <c r="H1494" s="11">
        <v>1.02</v>
      </c>
      <c r="I1494" s="12" cm="1">
        <f t="array" ref="I1494">INDEX(Debt[],MATCH(Debt[[#This Row],[Base Year]]&amp;Debt[[#This Row],[DistrictNumber]],Debt[[Fiscal Year]:[Fiscal Year]]&amp;Debt[[DistrictNumber]:[DistrictNumber]],0),9)*$H1494</f>
        <v>524233.0664580575</v>
      </c>
      <c r="J1494" s="15">
        <f>IF(Debt[[#This Row],[Unadjusted Maximum Revenue]]/(Debt[[#This Row],[Proposed Taxable Valuation]]/1000)&gt;Debt[[#This Row],[Max Debt RATE]],Debt[[#This Row],[Max Debt RATE]],Debt[[#This Row],[Unadjusted Maximum Revenue]]/(Debt[[#This Row],[Proposed Taxable Valuation]]/1000))</f>
        <v>3.0539480963570464</v>
      </c>
      <c r="K1494" s="26">
        <f>ROUND(Debt[[#This Row],[Proposed Taxable Valuation]]/1000*Debt[[#This Row],[Adjusted Rate]],0)</f>
        <v>524233</v>
      </c>
      <c r="L1494" s="19">
        <f t="shared" si="130"/>
        <v>-145627.67544853024</v>
      </c>
      <c r="M1494" s="17">
        <f t="shared" si="133"/>
        <v>-0.8483619036429535</v>
      </c>
      <c r="N1494" s="2">
        <v>134795049.7416057</v>
      </c>
      <c r="O1494">
        <f>INDEX($R$3:$T$335,MATCH(Debt[[#This Row],[DistrictNumber]],$R$3:$R$335,0),3)</f>
        <v>3.9023099999999999</v>
      </c>
      <c r="P1494" s="9">
        <f t="shared" si="131"/>
        <v>526012.07055716531</v>
      </c>
    </row>
    <row r="1495" spans="1:16" x14ac:dyDescent="0.35">
      <c r="A1495" s="13">
        <v>2030</v>
      </c>
      <c r="B1495" s="13">
        <f t="shared" si="129"/>
        <v>2029</v>
      </c>
      <c r="C1495" t="s">
        <v>376</v>
      </c>
      <c r="D1495" t="s">
        <v>377</v>
      </c>
      <c r="E1495" s="5">
        <v>113341528.73181751</v>
      </c>
      <c r="F1495" s="13">
        <f>INDEX($R$3:$T$335,MATCH(Debt[[#This Row],[DistrictNumber]],$R$3:$R$335,0),3)</f>
        <v>0</v>
      </c>
      <c r="G1495" s="9">
        <f t="shared" si="132"/>
        <v>0</v>
      </c>
      <c r="H1495" s="11">
        <v>1.02</v>
      </c>
      <c r="I1495" s="12" cm="1">
        <f t="array" ref="I1495">INDEX(Debt[],MATCH(Debt[[#This Row],[Base Year]]&amp;Debt[[#This Row],[DistrictNumber]],Debt[[Fiscal Year]:[Fiscal Year]]&amp;Debt[[DistrictNumber]:[DistrictNumber]],0),9)*$H1495</f>
        <v>0</v>
      </c>
      <c r="J1495" s="15">
        <f>IF(Debt[[#This Row],[Unadjusted Maximum Revenue]]/(Debt[[#This Row],[Proposed Taxable Valuation]]/1000)&gt;Debt[[#This Row],[Max Debt RATE]],Debt[[#This Row],[Max Debt RATE]],Debt[[#This Row],[Unadjusted Maximum Revenue]]/(Debt[[#This Row],[Proposed Taxable Valuation]]/1000))</f>
        <v>0</v>
      </c>
      <c r="K1495" s="26">
        <f>ROUND(Debt[[#This Row],[Proposed Taxable Valuation]]/1000*Debt[[#This Row],[Adjusted Rate]],0)</f>
        <v>0</v>
      </c>
      <c r="L1495" s="19">
        <f t="shared" si="130"/>
        <v>0</v>
      </c>
      <c r="M1495" s="17">
        <f t="shared" si="133"/>
        <v>0</v>
      </c>
      <c r="N1495" s="2">
        <v>86051553.465849519</v>
      </c>
      <c r="O1495">
        <f>INDEX($R$3:$T$335,MATCH(Debt[[#This Row],[DistrictNumber]],$R$3:$R$335,0),3)</f>
        <v>0</v>
      </c>
      <c r="P1495" s="9">
        <f t="shared" si="131"/>
        <v>0</v>
      </c>
    </row>
    <row r="1496" spans="1:16" x14ac:dyDescent="0.35">
      <c r="A1496" s="13">
        <v>2030</v>
      </c>
      <c r="B1496" s="13">
        <f t="shared" si="129"/>
        <v>2029</v>
      </c>
      <c r="C1496" t="s">
        <v>378</v>
      </c>
      <c r="D1496" t="s">
        <v>379</v>
      </c>
      <c r="E1496" s="5">
        <v>204931429.69756773</v>
      </c>
      <c r="F1496" s="13">
        <f>INDEX($R$3:$T$335,MATCH(Debt[[#This Row],[DistrictNumber]],$R$3:$R$335,0),3)</f>
        <v>0</v>
      </c>
      <c r="G1496" s="9">
        <f t="shared" si="132"/>
        <v>0</v>
      </c>
      <c r="H1496" s="11">
        <v>1.02</v>
      </c>
      <c r="I1496" s="12" cm="1">
        <f t="array" ref="I1496">INDEX(Debt[],MATCH(Debt[[#This Row],[Base Year]]&amp;Debt[[#This Row],[DistrictNumber]],Debt[[Fiscal Year]:[Fiscal Year]]&amp;Debt[[DistrictNumber]:[DistrictNumber]],0),9)*$H1496</f>
        <v>0</v>
      </c>
      <c r="J1496" s="15">
        <f>IF(Debt[[#This Row],[Unadjusted Maximum Revenue]]/(Debt[[#This Row],[Proposed Taxable Valuation]]/1000)&gt;Debt[[#This Row],[Max Debt RATE]],Debt[[#This Row],[Max Debt RATE]],Debt[[#This Row],[Unadjusted Maximum Revenue]]/(Debt[[#This Row],[Proposed Taxable Valuation]]/1000))</f>
        <v>0</v>
      </c>
      <c r="K1496" s="26">
        <f>ROUND(Debt[[#This Row],[Proposed Taxable Valuation]]/1000*Debt[[#This Row],[Adjusted Rate]],0)</f>
        <v>0</v>
      </c>
      <c r="L1496" s="19">
        <f t="shared" si="130"/>
        <v>0</v>
      </c>
      <c r="M1496" s="17">
        <f t="shared" si="133"/>
        <v>0</v>
      </c>
      <c r="N1496" s="2">
        <v>141904571.63366273</v>
      </c>
      <c r="O1496">
        <f>INDEX($R$3:$T$335,MATCH(Debt[[#This Row],[DistrictNumber]],$R$3:$R$335,0),3)</f>
        <v>0</v>
      </c>
      <c r="P1496" s="9">
        <f t="shared" si="131"/>
        <v>0</v>
      </c>
    </row>
    <row r="1497" spans="1:16" x14ac:dyDescent="0.35">
      <c r="A1497" s="13">
        <v>2030</v>
      </c>
      <c r="B1497" s="13">
        <f t="shared" si="129"/>
        <v>2029</v>
      </c>
      <c r="C1497" t="s">
        <v>380</v>
      </c>
      <c r="D1497" t="s">
        <v>381</v>
      </c>
      <c r="E1497" s="5">
        <v>812641860.92064714</v>
      </c>
      <c r="F1497" s="13">
        <f>INDEX($R$3:$T$335,MATCH(Debt[[#This Row],[DistrictNumber]],$R$3:$R$335,0),3)</f>
        <v>0.49762000000000001</v>
      </c>
      <c r="G1497" s="9">
        <f t="shared" si="132"/>
        <v>404386.84283133247</v>
      </c>
      <c r="H1497" s="11">
        <v>1.02</v>
      </c>
      <c r="I1497" s="12" cm="1">
        <f t="array" ref="I1497">INDEX(Debt[],MATCH(Debt[[#This Row],[Base Year]]&amp;Debt[[#This Row],[DistrictNumber]],Debt[[Fiscal Year]:[Fiscal Year]]&amp;Debt[[DistrictNumber]:[DistrictNumber]],0),9)*$H1497</f>
        <v>230535.9123566928</v>
      </c>
      <c r="J1497" s="15">
        <f>IF(Debt[[#This Row],[Unadjusted Maximum Revenue]]/(Debt[[#This Row],[Proposed Taxable Valuation]]/1000)&gt;Debt[[#This Row],[Max Debt RATE]],Debt[[#This Row],[Max Debt RATE]],Debt[[#This Row],[Unadjusted Maximum Revenue]]/(Debt[[#This Row],[Proposed Taxable Valuation]]/1000))</f>
        <v>0.28368697632130002</v>
      </c>
      <c r="K1497" s="26">
        <f>ROUND(Debt[[#This Row],[Proposed Taxable Valuation]]/1000*Debt[[#This Row],[Adjusted Rate]],0)</f>
        <v>230536</v>
      </c>
      <c r="L1497" s="19">
        <f t="shared" si="130"/>
        <v>-173850.93047463967</v>
      </c>
      <c r="M1497" s="17">
        <f t="shared" si="133"/>
        <v>-0.21393302367869999</v>
      </c>
      <c r="N1497" s="2">
        <v>533221534.73104632</v>
      </c>
      <c r="O1497">
        <f>INDEX($R$3:$T$335,MATCH(Debt[[#This Row],[DistrictNumber]],$R$3:$R$335,0),3)</f>
        <v>0.49762000000000001</v>
      </c>
      <c r="P1497" s="9">
        <f t="shared" si="131"/>
        <v>265341.70011286327</v>
      </c>
    </row>
    <row r="1498" spans="1:16" x14ac:dyDescent="0.35">
      <c r="A1498" s="13">
        <v>2030</v>
      </c>
      <c r="B1498" s="13">
        <f t="shared" si="129"/>
        <v>2029</v>
      </c>
      <c r="C1498" t="s">
        <v>382</v>
      </c>
      <c r="D1498" t="s">
        <v>383</v>
      </c>
      <c r="E1498" s="5">
        <v>1151583546.8980877</v>
      </c>
      <c r="F1498" s="13">
        <f>INDEX($R$3:$T$335,MATCH(Debt[[#This Row],[DistrictNumber]],$R$3:$R$335,0),3)</f>
        <v>0</v>
      </c>
      <c r="G1498" s="9">
        <f t="shared" si="132"/>
        <v>0</v>
      </c>
      <c r="H1498" s="11">
        <v>1.02</v>
      </c>
      <c r="I1498" s="12" cm="1">
        <f t="array" ref="I1498">INDEX(Debt[],MATCH(Debt[[#This Row],[Base Year]]&amp;Debt[[#This Row],[DistrictNumber]],Debt[[Fiscal Year]:[Fiscal Year]]&amp;Debt[[DistrictNumber]:[DistrictNumber]],0),9)*$H1498</f>
        <v>0</v>
      </c>
      <c r="J1498" s="15">
        <f>IF(Debt[[#This Row],[Unadjusted Maximum Revenue]]/(Debt[[#This Row],[Proposed Taxable Valuation]]/1000)&gt;Debt[[#This Row],[Max Debt RATE]],Debt[[#This Row],[Max Debt RATE]],Debt[[#This Row],[Unadjusted Maximum Revenue]]/(Debt[[#This Row],[Proposed Taxable Valuation]]/1000))</f>
        <v>0</v>
      </c>
      <c r="K1498" s="26">
        <f>ROUND(Debt[[#This Row],[Proposed Taxable Valuation]]/1000*Debt[[#This Row],[Adjusted Rate]],0)</f>
        <v>0</v>
      </c>
      <c r="L1498" s="19">
        <f t="shared" si="130"/>
        <v>0</v>
      </c>
      <c r="M1498" s="17">
        <f t="shared" si="133"/>
        <v>0</v>
      </c>
      <c r="N1498" s="2">
        <v>782498108.83935952</v>
      </c>
      <c r="O1498">
        <f>INDEX($R$3:$T$335,MATCH(Debt[[#This Row],[DistrictNumber]],$R$3:$R$335,0),3)</f>
        <v>0</v>
      </c>
      <c r="P1498" s="9">
        <f t="shared" si="131"/>
        <v>0</v>
      </c>
    </row>
    <row r="1499" spans="1:16" x14ac:dyDescent="0.35">
      <c r="A1499" s="13">
        <v>2030</v>
      </c>
      <c r="B1499" s="13">
        <f t="shared" si="129"/>
        <v>2029</v>
      </c>
      <c r="C1499" t="s">
        <v>384</v>
      </c>
      <c r="D1499" t="s">
        <v>385</v>
      </c>
      <c r="E1499" s="5">
        <v>857006370.2329483</v>
      </c>
      <c r="F1499" s="13">
        <f>INDEX($R$3:$T$335,MATCH(Debt[[#This Row],[DistrictNumber]],$R$3:$R$335,0),3)</f>
        <v>3.0295000000000001</v>
      </c>
      <c r="G1499" s="9">
        <f t="shared" si="132"/>
        <v>2596300.7986207171</v>
      </c>
      <c r="H1499" s="11">
        <v>1.02</v>
      </c>
      <c r="I1499" s="12" cm="1">
        <f t="array" ref="I1499">INDEX(Debt[],MATCH(Debt[[#This Row],[Base Year]]&amp;Debt[[#This Row],[DistrictNumber]],Debt[[Fiscal Year]:[Fiscal Year]]&amp;Debt[[DistrictNumber]:[DistrictNumber]],0),9)*$H1499</f>
        <v>1426916.3473383549</v>
      </c>
      <c r="J1499" s="15">
        <f>IF(Debt[[#This Row],[Unadjusted Maximum Revenue]]/(Debt[[#This Row],[Proposed Taxable Valuation]]/1000)&gt;Debt[[#This Row],[Max Debt RATE]],Debt[[#This Row],[Max Debt RATE]],Debt[[#This Row],[Unadjusted Maximum Revenue]]/(Debt[[#This Row],[Proposed Taxable Valuation]]/1000))</f>
        <v>1.6650008645215737</v>
      </c>
      <c r="K1499" s="26">
        <f>ROUND(Debt[[#This Row],[Proposed Taxable Valuation]]/1000*Debt[[#This Row],[Adjusted Rate]],0)</f>
        <v>1426916</v>
      </c>
      <c r="L1499" s="19">
        <f t="shared" si="130"/>
        <v>-1169384.4512823622</v>
      </c>
      <c r="M1499" s="17">
        <f t="shared" si="133"/>
        <v>-1.3644991354784264</v>
      </c>
      <c r="N1499" s="2">
        <v>523327467.21759903</v>
      </c>
      <c r="O1499">
        <f>INDEX($R$3:$T$335,MATCH(Debt[[#This Row],[DistrictNumber]],$R$3:$R$335,0),3)</f>
        <v>3.0295000000000001</v>
      </c>
      <c r="P1499" s="9">
        <f t="shared" si="131"/>
        <v>1585420.5619357163</v>
      </c>
    </row>
    <row r="1500" spans="1:16" x14ac:dyDescent="0.35">
      <c r="A1500" s="13">
        <v>2030</v>
      </c>
      <c r="B1500" s="13">
        <f t="shared" si="129"/>
        <v>2029</v>
      </c>
      <c r="C1500" t="s">
        <v>386</v>
      </c>
      <c r="D1500" t="s">
        <v>387</v>
      </c>
      <c r="E1500" s="5">
        <v>132885449.34273252</v>
      </c>
      <c r="F1500" s="13">
        <f>INDEX($R$3:$T$335,MATCH(Debt[[#This Row],[DistrictNumber]],$R$3:$R$335,0),3)</f>
        <v>1.43431</v>
      </c>
      <c r="G1500" s="9">
        <f t="shared" si="132"/>
        <v>190598.92884677468</v>
      </c>
      <c r="H1500" s="11">
        <v>1.02</v>
      </c>
      <c r="I1500" s="12" cm="1">
        <f t="array" ref="I1500">INDEX(Debt[],MATCH(Debt[[#This Row],[Base Year]]&amp;Debt[[#This Row],[DistrictNumber]],Debt[[Fiscal Year]:[Fiscal Year]]&amp;Debt[[DistrictNumber]:[DistrictNumber]],0),9)*$H1500</f>
        <v>140363.55703824028</v>
      </c>
      <c r="J1500" s="15">
        <f>IF(Debt[[#This Row],[Unadjusted Maximum Revenue]]/(Debt[[#This Row],[Proposed Taxable Valuation]]/1000)&gt;Debt[[#This Row],[Max Debt RATE]],Debt[[#This Row],[Max Debt RATE]],Debt[[#This Row],[Unadjusted Maximum Revenue]]/(Debt[[#This Row],[Proposed Taxable Valuation]]/1000))</f>
        <v>1.0562748422230981</v>
      </c>
      <c r="K1500" s="26">
        <f>ROUND(Debt[[#This Row],[Proposed Taxable Valuation]]/1000*Debt[[#This Row],[Adjusted Rate]],0)</f>
        <v>140364</v>
      </c>
      <c r="L1500" s="19">
        <f t="shared" si="130"/>
        <v>-50235.371808534401</v>
      </c>
      <c r="M1500" s="17">
        <f t="shared" si="133"/>
        <v>-0.37803515777690189</v>
      </c>
      <c r="N1500" s="2">
        <v>99983817.085154995</v>
      </c>
      <c r="O1500">
        <f>INDEX($R$3:$T$335,MATCH(Debt[[#This Row],[DistrictNumber]],$R$3:$R$335,0),3)</f>
        <v>1.43431</v>
      </c>
      <c r="P1500" s="9">
        <f t="shared" si="131"/>
        <v>143407.78868340867</v>
      </c>
    </row>
    <row r="1501" spans="1:16" x14ac:dyDescent="0.35">
      <c r="A1501" s="13">
        <v>2030</v>
      </c>
      <c r="B1501" s="13">
        <f t="shared" si="129"/>
        <v>2029</v>
      </c>
      <c r="C1501" t="s">
        <v>388</v>
      </c>
      <c r="D1501" t="s">
        <v>389</v>
      </c>
      <c r="E1501" s="5">
        <v>2888795145.7146873</v>
      </c>
      <c r="F1501" s="13">
        <f>INDEX($R$3:$T$335,MATCH(Debt[[#This Row],[DistrictNumber]],$R$3:$R$335,0),3)</f>
        <v>0</v>
      </c>
      <c r="G1501" s="9">
        <f t="shared" si="132"/>
        <v>0</v>
      </c>
      <c r="H1501" s="11">
        <v>1.02</v>
      </c>
      <c r="I1501" s="12" cm="1">
        <f t="array" ref="I1501">INDEX(Debt[],MATCH(Debt[[#This Row],[Base Year]]&amp;Debt[[#This Row],[DistrictNumber]],Debt[[Fiscal Year]:[Fiscal Year]]&amp;Debt[[DistrictNumber]:[DistrictNumber]],0),9)*$H1501</f>
        <v>0</v>
      </c>
      <c r="J1501" s="15">
        <f>IF(Debt[[#This Row],[Unadjusted Maximum Revenue]]/(Debt[[#This Row],[Proposed Taxable Valuation]]/1000)&gt;Debt[[#This Row],[Max Debt RATE]],Debt[[#This Row],[Max Debt RATE]],Debt[[#This Row],[Unadjusted Maximum Revenue]]/(Debt[[#This Row],[Proposed Taxable Valuation]]/1000))</f>
        <v>0</v>
      </c>
      <c r="K1501" s="26">
        <f>ROUND(Debt[[#This Row],[Proposed Taxable Valuation]]/1000*Debt[[#This Row],[Adjusted Rate]],0)</f>
        <v>0</v>
      </c>
      <c r="L1501" s="19">
        <f t="shared" si="130"/>
        <v>0</v>
      </c>
      <c r="M1501" s="17">
        <f t="shared" si="133"/>
        <v>0</v>
      </c>
      <c r="N1501" s="2">
        <v>1912999280.0600381</v>
      </c>
      <c r="O1501">
        <f>INDEX($R$3:$T$335,MATCH(Debt[[#This Row],[DistrictNumber]],$R$3:$R$335,0),3)</f>
        <v>0</v>
      </c>
      <c r="P1501" s="9">
        <f t="shared" si="131"/>
        <v>0</v>
      </c>
    </row>
    <row r="1502" spans="1:16" x14ac:dyDescent="0.35">
      <c r="A1502" s="13">
        <v>2030</v>
      </c>
      <c r="B1502" s="13">
        <f t="shared" si="129"/>
        <v>2029</v>
      </c>
      <c r="C1502" t="s">
        <v>390</v>
      </c>
      <c r="D1502" t="s">
        <v>391</v>
      </c>
      <c r="E1502" s="5">
        <v>457448339.69610816</v>
      </c>
      <c r="F1502" s="13">
        <f>INDEX($R$3:$T$335,MATCH(Debt[[#This Row],[DistrictNumber]],$R$3:$R$335,0),3)</f>
        <v>0</v>
      </c>
      <c r="G1502" s="9">
        <f t="shared" si="132"/>
        <v>0</v>
      </c>
      <c r="H1502" s="11">
        <v>1.02</v>
      </c>
      <c r="I1502" s="12" cm="1">
        <f t="array" ref="I1502">INDEX(Debt[],MATCH(Debt[[#This Row],[Base Year]]&amp;Debt[[#This Row],[DistrictNumber]],Debt[[Fiscal Year]:[Fiscal Year]]&amp;Debt[[DistrictNumber]:[DistrictNumber]],0),9)*$H1502</f>
        <v>0</v>
      </c>
      <c r="J1502" s="15">
        <f>IF(Debt[[#This Row],[Unadjusted Maximum Revenue]]/(Debt[[#This Row],[Proposed Taxable Valuation]]/1000)&gt;Debt[[#This Row],[Max Debt RATE]],Debt[[#This Row],[Max Debt RATE]],Debt[[#This Row],[Unadjusted Maximum Revenue]]/(Debt[[#This Row],[Proposed Taxable Valuation]]/1000))</f>
        <v>0</v>
      </c>
      <c r="K1502" s="26">
        <f>ROUND(Debt[[#This Row],[Proposed Taxable Valuation]]/1000*Debt[[#This Row],[Adjusted Rate]],0)</f>
        <v>0</v>
      </c>
      <c r="L1502" s="19">
        <f t="shared" si="130"/>
        <v>0</v>
      </c>
      <c r="M1502" s="17">
        <f t="shared" si="133"/>
        <v>0</v>
      </c>
      <c r="N1502" s="2">
        <v>332205124.21565312</v>
      </c>
      <c r="O1502">
        <f>INDEX($R$3:$T$335,MATCH(Debt[[#This Row],[DistrictNumber]],$R$3:$R$335,0),3)</f>
        <v>0</v>
      </c>
      <c r="P1502" s="9">
        <f t="shared" si="131"/>
        <v>0</v>
      </c>
    </row>
    <row r="1503" spans="1:16" x14ac:dyDescent="0.35">
      <c r="A1503" s="13">
        <v>2030</v>
      </c>
      <c r="B1503" s="13">
        <f t="shared" si="129"/>
        <v>2029</v>
      </c>
      <c r="C1503" t="s">
        <v>392</v>
      </c>
      <c r="D1503" t="s">
        <v>393</v>
      </c>
      <c r="E1503" s="5">
        <v>1156208531.1894879</v>
      </c>
      <c r="F1503" s="13">
        <f>INDEX($R$3:$T$335,MATCH(Debt[[#This Row],[DistrictNumber]],$R$3:$R$335,0),3)</f>
        <v>1.3877900000000001</v>
      </c>
      <c r="G1503" s="9">
        <f t="shared" si="132"/>
        <v>1604574.6374994596</v>
      </c>
      <c r="H1503" s="11">
        <v>1.02</v>
      </c>
      <c r="I1503" s="12" cm="1">
        <f t="array" ref="I1503">INDEX(Debt[],MATCH(Debt[[#This Row],[Base Year]]&amp;Debt[[#This Row],[DistrictNumber]],Debt[[Fiscal Year]:[Fiscal Year]]&amp;Debt[[DistrictNumber]:[DistrictNumber]],0),9)*$H1503</f>
        <v>976276.34226373816</v>
      </c>
      <c r="J1503" s="15">
        <f>IF(Debt[[#This Row],[Unadjusted Maximum Revenue]]/(Debt[[#This Row],[Proposed Taxable Valuation]]/1000)&gt;Debt[[#This Row],[Max Debt RATE]],Debt[[#This Row],[Max Debt RATE]],Debt[[#This Row],[Unadjusted Maximum Revenue]]/(Debt[[#This Row],[Proposed Taxable Valuation]]/1000))</f>
        <v>0.84437739034788251</v>
      </c>
      <c r="K1503" s="26">
        <f>ROUND(Debt[[#This Row],[Proposed Taxable Valuation]]/1000*Debt[[#This Row],[Adjusted Rate]],0)</f>
        <v>976276</v>
      </c>
      <c r="L1503" s="19">
        <f t="shared" si="130"/>
        <v>-628298.29523572139</v>
      </c>
      <c r="M1503" s="17">
        <f t="shared" si="133"/>
        <v>-0.54341260965211757</v>
      </c>
      <c r="N1503" s="2">
        <v>775844417.72680461</v>
      </c>
      <c r="O1503">
        <f>INDEX($R$3:$T$335,MATCH(Debt[[#This Row],[DistrictNumber]],$R$3:$R$335,0),3)</f>
        <v>1.3877900000000001</v>
      </c>
      <c r="P1503" s="9">
        <f t="shared" si="131"/>
        <v>1076709.1244770822</v>
      </c>
    </row>
    <row r="1504" spans="1:16" x14ac:dyDescent="0.35">
      <c r="A1504" s="13">
        <v>2030</v>
      </c>
      <c r="B1504" s="13">
        <f t="shared" si="129"/>
        <v>2029</v>
      </c>
      <c r="C1504" t="s">
        <v>394</v>
      </c>
      <c r="D1504" t="s">
        <v>395</v>
      </c>
      <c r="E1504" s="5">
        <v>889686363.93858933</v>
      </c>
      <c r="F1504" s="13">
        <f>INDEX($R$3:$T$335,MATCH(Debt[[#This Row],[DistrictNumber]],$R$3:$R$335,0),3)</f>
        <v>1.6032900000000001</v>
      </c>
      <c r="G1504" s="9">
        <f t="shared" si="132"/>
        <v>1426425.2504391009</v>
      </c>
      <c r="H1504" s="11">
        <v>1.02</v>
      </c>
      <c r="I1504" s="12" cm="1">
        <f t="array" ref="I1504">INDEX(Debt[],MATCH(Debt[[#This Row],[Base Year]]&amp;Debt[[#This Row],[DistrictNumber]],Debt[[Fiscal Year]:[Fiscal Year]]&amp;Debt[[DistrictNumber]:[DistrictNumber]],0),9)*$H1504</f>
        <v>1064531.1013217971</v>
      </c>
      <c r="J1504" s="15">
        <f>IF(Debt[[#This Row],[Unadjusted Maximum Revenue]]/(Debt[[#This Row],[Proposed Taxable Valuation]]/1000)&gt;Debt[[#This Row],[Max Debt RATE]],Debt[[#This Row],[Max Debt RATE]],Debt[[#This Row],[Unadjusted Maximum Revenue]]/(Debt[[#This Row],[Proposed Taxable Valuation]]/1000))</f>
        <v>1.1965240161815904</v>
      </c>
      <c r="K1504" s="26">
        <f>ROUND(Debt[[#This Row],[Proposed Taxable Valuation]]/1000*Debt[[#This Row],[Adjusted Rate]],0)</f>
        <v>1064531</v>
      </c>
      <c r="L1504" s="19">
        <f t="shared" si="130"/>
        <v>-361894.14911730378</v>
      </c>
      <c r="M1504" s="17">
        <f t="shared" si="133"/>
        <v>-0.40676598381840967</v>
      </c>
      <c r="N1504" s="2">
        <v>674937363.44165003</v>
      </c>
      <c r="O1504">
        <f>INDEX($R$3:$T$335,MATCH(Debt[[#This Row],[DistrictNumber]],$R$3:$R$335,0),3)</f>
        <v>1.6032900000000001</v>
      </c>
      <c r="P1504" s="9">
        <f t="shared" si="131"/>
        <v>1082120.3254323632</v>
      </c>
    </row>
    <row r="1505" spans="1:16" x14ac:dyDescent="0.35">
      <c r="A1505" s="13">
        <v>2030</v>
      </c>
      <c r="B1505" s="13">
        <f t="shared" si="129"/>
        <v>2029</v>
      </c>
      <c r="C1505" t="s">
        <v>396</v>
      </c>
      <c r="D1505" t="s">
        <v>397</v>
      </c>
      <c r="E1505" s="5">
        <v>251708702.31714493</v>
      </c>
      <c r="F1505" s="13">
        <f>INDEX($R$3:$T$335,MATCH(Debt[[#This Row],[DistrictNumber]],$R$3:$R$335,0),3)</f>
        <v>2.5142199999999999</v>
      </c>
      <c r="G1505" s="9">
        <f t="shared" si="132"/>
        <v>632851.0535398121</v>
      </c>
      <c r="H1505" s="11">
        <v>1.02</v>
      </c>
      <c r="I1505" s="12" cm="1">
        <f t="array" ref="I1505">INDEX(Debt[],MATCH(Debt[[#This Row],[Base Year]]&amp;Debt[[#This Row],[DistrictNumber]],Debt[[Fiscal Year]:[Fiscal Year]]&amp;Debt[[DistrictNumber]:[DistrictNumber]],0),9)*$H1505</f>
        <v>406455.35967228265</v>
      </c>
      <c r="J1505" s="15">
        <f>IF(Debt[[#This Row],[Unadjusted Maximum Revenue]]/(Debt[[#This Row],[Proposed Taxable Valuation]]/1000)&gt;Debt[[#This Row],[Max Debt RATE]],Debt[[#This Row],[Max Debt RATE]],Debt[[#This Row],[Unadjusted Maximum Revenue]]/(Debt[[#This Row],[Proposed Taxable Valuation]]/1000))</f>
        <v>1.6147846933005989</v>
      </c>
      <c r="K1505" s="26">
        <f>ROUND(Debt[[#This Row],[Proposed Taxable Valuation]]/1000*Debt[[#This Row],[Adjusted Rate]],0)</f>
        <v>406455</v>
      </c>
      <c r="L1505" s="19">
        <f t="shared" si="130"/>
        <v>-226395.69386752945</v>
      </c>
      <c r="M1505" s="17">
        <f t="shared" si="133"/>
        <v>-0.89943530669940097</v>
      </c>
      <c r="N1505" s="2">
        <v>168462874.00001022</v>
      </c>
      <c r="O1505">
        <f>INDEX($R$3:$T$335,MATCH(Debt[[#This Row],[DistrictNumber]],$R$3:$R$335,0),3)</f>
        <v>2.5142199999999999</v>
      </c>
      <c r="P1505" s="9">
        <f t="shared" si="131"/>
        <v>423552.72706830571</v>
      </c>
    </row>
    <row r="1506" spans="1:16" x14ac:dyDescent="0.35">
      <c r="A1506" s="13">
        <v>2030</v>
      </c>
      <c r="B1506" s="13">
        <f t="shared" si="129"/>
        <v>2029</v>
      </c>
      <c r="C1506" t="s">
        <v>398</v>
      </c>
      <c r="D1506" t="s">
        <v>399</v>
      </c>
      <c r="E1506" s="5">
        <v>446865761.69289285</v>
      </c>
      <c r="F1506" s="13">
        <f>INDEX($R$3:$T$335,MATCH(Debt[[#This Row],[DistrictNumber]],$R$3:$R$335,0),3)</f>
        <v>2.31366</v>
      </c>
      <c r="G1506" s="9">
        <f t="shared" si="132"/>
        <v>1033895.4381983785</v>
      </c>
      <c r="H1506" s="11">
        <v>1.02</v>
      </c>
      <c r="I1506" s="12" cm="1">
        <f t="array" ref="I1506">INDEX(Debt[],MATCH(Debt[[#This Row],[Base Year]]&amp;Debt[[#This Row],[DistrictNumber]],Debt[[Fiscal Year]:[Fiscal Year]]&amp;Debt[[DistrictNumber]:[DistrictNumber]],0),9)*$H1506</f>
        <v>897830.43974466226</v>
      </c>
      <c r="J1506" s="15">
        <f>IF(Debt[[#This Row],[Unadjusted Maximum Revenue]]/(Debt[[#This Row],[Proposed Taxable Valuation]]/1000)&gt;Debt[[#This Row],[Max Debt RATE]],Debt[[#This Row],[Max Debt RATE]],Debt[[#This Row],[Unadjusted Maximum Revenue]]/(Debt[[#This Row],[Proposed Taxable Valuation]]/1000))</f>
        <v>2.0091725898698263</v>
      </c>
      <c r="K1506" s="26">
        <f>ROUND(Debt[[#This Row],[Proposed Taxable Valuation]]/1000*Debt[[#This Row],[Adjusted Rate]],0)</f>
        <v>897830</v>
      </c>
      <c r="L1506" s="19">
        <f t="shared" si="130"/>
        <v>-136064.99845371628</v>
      </c>
      <c r="M1506" s="17">
        <f t="shared" si="133"/>
        <v>-0.30448741013017377</v>
      </c>
      <c r="N1506" s="2">
        <v>380950206.62532264</v>
      </c>
      <c r="O1506">
        <f>INDEX($R$3:$T$335,MATCH(Debt[[#This Row],[DistrictNumber]],$R$3:$R$335,0),3)</f>
        <v>2.31366</v>
      </c>
      <c r="P1506" s="9">
        <f t="shared" si="131"/>
        <v>881389.25506074401</v>
      </c>
    </row>
    <row r="1507" spans="1:16" x14ac:dyDescent="0.35">
      <c r="A1507" s="13">
        <v>2030</v>
      </c>
      <c r="B1507" s="13">
        <f t="shared" si="129"/>
        <v>2029</v>
      </c>
      <c r="C1507" t="s">
        <v>400</v>
      </c>
      <c r="D1507" t="s">
        <v>401</v>
      </c>
      <c r="E1507" s="5">
        <v>2009284873.8412542</v>
      </c>
      <c r="F1507" s="13">
        <f>INDEX($R$3:$T$335,MATCH(Debt[[#This Row],[DistrictNumber]],$R$3:$R$335,0),3)</f>
        <v>2.4491700000000001</v>
      </c>
      <c r="G1507" s="9">
        <f t="shared" si="132"/>
        <v>4921080.2344657853</v>
      </c>
      <c r="H1507" s="11">
        <v>1.02</v>
      </c>
      <c r="I1507" s="12" cm="1">
        <f t="array" ref="I1507">INDEX(Debt[],MATCH(Debt[[#This Row],[Base Year]]&amp;Debt[[#This Row],[DistrictNumber]],Debt[[Fiscal Year]:[Fiscal Year]]&amp;Debt[[DistrictNumber]:[DistrictNumber]],0),9)*$H1507</f>
        <v>2975662.3691303022</v>
      </c>
      <c r="J1507" s="15">
        <f>IF(Debt[[#This Row],[Unadjusted Maximum Revenue]]/(Debt[[#This Row],[Proposed Taxable Valuation]]/1000)&gt;Debt[[#This Row],[Max Debt RATE]],Debt[[#This Row],[Max Debt RATE]],Debt[[#This Row],[Unadjusted Maximum Revenue]]/(Debt[[#This Row],[Proposed Taxable Valuation]]/1000))</f>
        <v>1.4809559400313277</v>
      </c>
      <c r="K1507" s="26">
        <f>ROUND(Debt[[#This Row],[Proposed Taxable Valuation]]/1000*Debt[[#This Row],[Adjusted Rate]],0)</f>
        <v>2975662</v>
      </c>
      <c r="L1507" s="19">
        <f t="shared" si="130"/>
        <v>-1945417.8653354831</v>
      </c>
      <c r="M1507" s="17">
        <f t="shared" si="133"/>
        <v>-0.96821405996867238</v>
      </c>
      <c r="N1507" s="2">
        <v>1324978225.5705647</v>
      </c>
      <c r="O1507">
        <f>INDEX($R$3:$T$335,MATCH(Debt[[#This Row],[DistrictNumber]],$R$3:$R$335,0),3)</f>
        <v>2.4491700000000001</v>
      </c>
      <c r="P1507" s="9">
        <f t="shared" si="131"/>
        <v>3245096.9207206606</v>
      </c>
    </row>
    <row r="1508" spans="1:16" x14ac:dyDescent="0.35">
      <c r="A1508" s="13">
        <v>2030</v>
      </c>
      <c r="B1508" s="13">
        <f t="shared" si="129"/>
        <v>2029</v>
      </c>
      <c r="C1508" t="s">
        <v>402</v>
      </c>
      <c r="D1508" t="s">
        <v>403</v>
      </c>
      <c r="E1508" s="5">
        <v>550300816.89492476</v>
      </c>
      <c r="F1508" s="13">
        <f>INDEX($R$3:$T$335,MATCH(Debt[[#This Row],[DistrictNumber]],$R$3:$R$335,0),3)</f>
        <v>2.6997399999999998</v>
      </c>
      <c r="G1508" s="9">
        <f t="shared" si="132"/>
        <v>1485669.127403904</v>
      </c>
      <c r="H1508" s="11">
        <v>1.02</v>
      </c>
      <c r="I1508" s="12" cm="1">
        <f t="array" ref="I1508">INDEX(Debt[],MATCH(Debt[[#This Row],[Base Year]]&amp;Debt[[#This Row],[DistrictNumber]],Debt[[Fiscal Year]:[Fiscal Year]]&amp;Debt[[DistrictNumber]:[DistrictNumber]],0),9)*$H1508</f>
        <v>1070059.5306214874</v>
      </c>
      <c r="J1508" s="15">
        <f>IF(Debt[[#This Row],[Unadjusted Maximum Revenue]]/(Debt[[#This Row],[Proposed Taxable Valuation]]/1000)&gt;Debt[[#This Row],[Max Debt RATE]],Debt[[#This Row],[Max Debt RATE]],Debt[[#This Row],[Unadjusted Maximum Revenue]]/(Debt[[#This Row],[Proposed Taxable Valuation]]/1000))</f>
        <v>1.9444992588949876</v>
      </c>
      <c r="K1508" s="26">
        <f>ROUND(Debt[[#This Row],[Proposed Taxable Valuation]]/1000*Debt[[#This Row],[Adjusted Rate]],0)</f>
        <v>1070060</v>
      </c>
      <c r="L1508" s="19">
        <f t="shared" si="130"/>
        <v>-415609.59678241657</v>
      </c>
      <c r="M1508" s="17">
        <f t="shared" si="133"/>
        <v>-0.75524074110501216</v>
      </c>
      <c r="N1508" s="2">
        <v>432999196.97751188</v>
      </c>
      <c r="O1508">
        <f>INDEX($R$3:$T$335,MATCH(Debt[[#This Row],[DistrictNumber]],$R$3:$R$335,0),3)</f>
        <v>2.6997399999999998</v>
      </c>
      <c r="P1508" s="9">
        <f t="shared" si="131"/>
        <v>1168985.2520480677</v>
      </c>
    </row>
    <row r="1509" spans="1:16" x14ac:dyDescent="0.35">
      <c r="A1509" s="13">
        <v>2030</v>
      </c>
      <c r="B1509" s="13">
        <f t="shared" si="129"/>
        <v>2029</v>
      </c>
      <c r="C1509" t="s">
        <v>404</v>
      </c>
      <c r="D1509" t="s">
        <v>405</v>
      </c>
      <c r="E1509" s="5">
        <v>437919341.22363853</v>
      </c>
      <c r="F1509" s="13">
        <f>INDEX($R$3:$T$335,MATCH(Debt[[#This Row],[DistrictNumber]],$R$3:$R$335,0),3)</f>
        <v>0</v>
      </c>
      <c r="G1509" s="9">
        <f t="shared" si="132"/>
        <v>0</v>
      </c>
      <c r="H1509" s="11">
        <v>1.02</v>
      </c>
      <c r="I1509" s="12" cm="1">
        <f t="array" ref="I1509">INDEX(Debt[],MATCH(Debt[[#This Row],[Base Year]]&amp;Debt[[#This Row],[DistrictNumber]],Debt[[Fiscal Year]:[Fiscal Year]]&amp;Debt[[DistrictNumber]:[DistrictNumber]],0),9)*$H1509</f>
        <v>0</v>
      </c>
      <c r="J1509" s="15">
        <f>IF(Debt[[#This Row],[Unadjusted Maximum Revenue]]/(Debt[[#This Row],[Proposed Taxable Valuation]]/1000)&gt;Debt[[#This Row],[Max Debt RATE]],Debt[[#This Row],[Max Debt RATE]],Debt[[#This Row],[Unadjusted Maximum Revenue]]/(Debt[[#This Row],[Proposed Taxable Valuation]]/1000))</f>
        <v>0</v>
      </c>
      <c r="K1509" s="26">
        <f>ROUND(Debt[[#This Row],[Proposed Taxable Valuation]]/1000*Debt[[#This Row],[Adjusted Rate]],0)</f>
        <v>0</v>
      </c>
      <c r="L1509" s="19">
        <f t="shared" si="130"/>
        <v>0</v>
      </c>
      <c r="M1509" s="17">
        <f t="shared" si="133"/>
        <v>0</v>
      </c>
      <c r="N1509" s="2">
        <v>340513608.49728048</v>
      </c>
      <c r="O1509">
        <f>INDEX($R$3:$T$335,MATCH(Debt[[#This Row],[DistrictNumber]],$R$3:$R$335,0),3)</f>
        <v>0</v>
      </c>
      <c r="P1509" s="9">
        <f t="shared" si="131"/>
        <v>0</v>
      </c>
    </row>
    <row r="1510" spans="1:16" x14ac:dyDescent="0.35">
      <c r="A1510" s="13">
        <v>2030</v>
      </c>
      <c r="B1510" s="13">
        <f t="shared" si="129"/>
        <v>2029</v>
      </c>
      <c r="C1510" t="s">
        <v>406</v>
      </c>
      <c r="D1510" t="s">
        <v>407</v>
      </c>
      <c r="E1510" s="5">
        <v>639964655.39503109</v>
      </c>
      <c r="F1510" s="13">
        <f>INDEX($R$3:$T$335,MATCH(Debt[[#This Row],[DistrictNumber]],$R$3:$R$335,0),3)</f>
        <v>0</v>
      </c>
      <c r="G1510" s="9">
        <f t="shared" si="132"/>
        <v>0</v>
      </c>
      <c r="H1510" s="11">
        <v>1.02</v>
      </c>
      <c r="I1510" s="12" cm="1">
        <f t="array" ref="I1510">INDEX(Debt[],MATCH(Debt[[#This Row],[Base Year]]&amp;Debt[[#This Row],[DistrictNumber]],Debt[[Fiscal Year]:[Fiscal Year]]&amp;Debt[[DistrictNumber]:[DistrictNumber]],0),9)*$H1510</f>
        <v>0</v>
      </c>
      <c r="J1510" s="15">
        <f>IF(Debt[[#This Row],[Unadjusted Maximum Revenue]]/(Debt[[#This Row],[Proposed Taxable Valuation]]/1000)&gt;Debt[[#This Row],[Max Debt RATE]],Debt[[#This Row],[Max Debt RATE]],Debt[[#This Row],[Unadjusted Maximum Revenue]]/(Debt[[#This Row],[Proposed Taxable Valuation]]/1000))</f>
        <v>0</v>
      </c>
      <c r="K1510" s="26">
        <f>ROUND(Debt[[#This Row],[Proposed Taxable Valuation]]/1000*Debt[[#This Row],[Adjusted Rate]],0)</f>
        <v>0</v>
      </c>
      <c r="L1510" s="19">
        <f t="shared" si="130"/>
        <v>0</v>
      </c>
      <c r="M1510" s="17">
        <f t="shared" si="133"/>
        <v>0</v>
      </c>
      <c r="N1510" s="2">
        <v>473949456.87583965</v>
      </c>
      <c r="O1510">
        <f>INDEX($R$3:$T$335,MATCH(Debt[[#This Row],[DistrictNumber]],$R$3:$R$335,0),3)</f>
        <v>0</v>
      </c>
      <c r="P1510" s="9">
        <f t="shared" si="131"/>
        <v>0</v>
      </c>
    </row>
    <row r="1511" spans="1:16" x14ac:dyDescent="0.35">
      <c r="A1511" s="13">
        <v>2030</v>
      </c>
      <c r="B1511" s="13">
        <f t="shared" si="129"/>
        <v>2029</v>
      </c>
      <c r="C1511" t="s">
        <v>408</v>
      </c>
      <c r="D1511" t="s">
        <v>409</v>
      </c>
      <c r="E1511" s="5">
        <v>850621538.65796065</v>
      </c>
      <c r="F1511" s="13">
        <f>INDEX($R$3:$T$335,MATCH(Debt[[#This Row],[DistrictNumber]],$R$3:$R$335,0),3)</f>
        <v>0</v>
      </c>
      <c r="G1511" s="9">
        <f t="shared" si="132"/>
        <v>0</v>
      </c>
      <c r="H1511" s="11">
        <v>1.02</v>
      </c>
      <c r="I1511" s="12" cm="1">
        <f t="array" ref="I1511">INDEX(Debt[],MATCH(Debt[[#This Row],[Base Year]]&amp;Debt[[#This Row],[DistrictNumber]],Debt[[Fiscal Year]:[Fiscal Year]]&amp;Debt[[DistrictNumber]:[DistrictNumber]],0),9)*$H1511</f>
        <v>0</v>
      </c>
      <c r="J1511" s="15">
        <f>IF(Debt[[#This Row],[Unadjusted Maximum Revenue]]/(Debt[[#This Row],[Proposed Taxable Valuation]]/1000)&gt;Debt[[#This Row],[Max Debt RATE]],Debt[[#This Row],[Max Debt RATE]],Debt[[#This Row],[Unadjusted Maximum Revenue]]/(Debt[[#This Row],[Proposed Taxable Valuation]]/1000))</f>
        <v>0</v>
      </c>
      <c r="K1511" s="26">
        <f>ROUND(Debt[[#This Row],[Proposed Taxable Valuation]]/1000*Debt[[#This Row],[Adjusted Rate]],0)</f>
        <v>0</v>
      </c>
      <c r="L1511" s="19">
        <f t="shared" si="130"/>
        <v>0</v>
      </c>
      <c r="M1511" s="17">
        <f t="shared" si="133"/>
        <v>0</v>
      </c>
      <c r="N1511" s="2">
        <v>616120509.59605384</v>
      </c>
      <c r="O1511">
        <f>INDEX($R$3:$T$335,MATCH(Debt[[#This Row],[DistrictNumber]],$R$3:$R$335,0),3)</f>
        <v>0</v>
      </c>
      <c r="P1511" s="9">
        <f t="shared" si="131"/>
        <v>0</v>
      </c>
    </row>
    <row r="1512" spans="1:16" x14ac:dyDescent="0.35">
      <c r="A1512" s="13">
        <v>2030</v>
      </c>
      <c r="B1512" s="13">
        <f t="shared" si="129"/>
        <v>2029</v>
      </c>
      <c r="C1512" t="s">
        <v>410</v>
      </c>
      <c r="D1512" t="s">
        <v>411</v>
      </c>
      <c r="E1512" s="5">
        <v>683403178.53840113</v>
      </c>
      <c r="F1512" s="13">
        <f>INDEX($R$3:$T$335,MATCH(Debt[[#This Row],[DistrictNumber]],$R$3:$R$335,0),3)</f>
        <v>0</v>
      </c>
      <c r="G1512" s="9">
        <f t="shared" si="132"/>
        <v>0</v>
      </c>
      <c r="H1512" s="11">
        <v>1.02</v>
      </c>
      <c r="I1512" s="12" cm="1">
        <f t="array" ref="I1512">INDEX(Debt[],MATCH(Debt[[#This Row],[Base Year]]&amp;Debt[[#This Row],[DistrictNumber]],Debt[[Fiscal Year]:[Fiscal Year]]&amp;Debt[[DistrictNumber]:[DistrictNumber]],0),9)*$H1512</f>
        <v>0</v>
      </c>
      <c r="J1512" s="15">
        <f>IF(Debt[[#This Row],[Unadjusted Maximum Revenue]]/(Debt[[#This Row],[Proposed Taxable Valuation]]/1000)&gt;Debt[[#This Row],[Max Debt RATE]],Debt[[#This Row],[Max Debt RATE]],Debt[[#This Row],[Unadjusted Maximum Revenue]]/(Debt[[#This Row],[Proposed Taxable Valuation]]/1000))</f>
        <v>0</v>
      </c>
      <c r="K1512" s="26">
        <f>ROUND(Debt[[#This Row],[Proposed Taxable Valuation]]/1000*Debt[[#This Row],[Adjusted Rate]],0)</f>
        <v>0</v>
      </c>
      <c r="L1512" s="19">
        <f t="shared" si="130"/>
        <v>0</v>
      </c>
      <c r="M1512" s="17">
        <f t="shared" si="133"/>
        <v>0</v>
      </c>
      <c r="N1512" s="2">
        <v>592871097.9021821</v>
      </c>
      <c r="O1512">
        <f>INDEX($R$3:$T$335,MATCH(Debt[[#This Row],[DistrictNumber]],$R$3:$R$335,0),3)</f>
        <v>0</v>
      </c>
      <c r="P1512" s="9">
        <f t="shared" si="131"/>
        <v>0</v>
      </c>
    </row>
    <row r="1513" spans="1:16" x14ac:dyDescent="0.35">
      <c r="A1513" s="13">
        <v>2030</v>
      </c>
      <c r="B1513" s="13">
        <f t="shared" si="129"/>
        <v>2029</v>
      </c>
      <c r="C1513" t="s">
        <v>412</v>
      </c>
      <c r="D1513" t="s">
        <v>413</v>
      </c>
      <c r="E1513" s="5">
        <v>412373813.33872867</v>
      </c>
      <c r="F1513" s="13">
        <f>INDEX($R$3:$T$335,MATCH(Debt[[#This Row],[DistrictNumber]],$R$3:$R$335,0),3)</f>
        <v>0</v>
      </c>
      <c r="G1513" s="9">
        <f t="shared" si="132"/>
        <v>0</v>
      </c>
      <c r="H1513" s="11">
        <v>1.02</v>
      </c>
      <c r="I1513" s="12" cm="1">
        <f t="array" ref="I1513">INDEX(Debt[],MATCH(Debt[[#This Row],[Base Year]]&amp;Debt[[#This Row],[DistrictNumber]],Debt[[Fiscal Year]:[Fiscal Year]]&amp;Debt[[DistrictNumber]:[DistrictNumber]],0),9)*$H1513</f>
        <v>0</v>
      </c>
      <c r="J1513" s="15">
        <f>IF(Debt[[#This Row],[Unadjusted Maximum Revenue]]/(Debt[[#This Row],[Proposed Taxable Valuation]]/1000)&gt;Debt[[#This Row],[Max Debt RATE]],Debt[[#This Row],[Max Debt RATE]],Debt[[#This Row],[Unadjusted Maximum Revenue]]/(Debt[[#This Row],[Proposed Taxable Valuation]]/1000))</f>
        <v>0</v>
      </c>
      <c r="K1513" s="26">
        <f>ROUND(Debt[[#This Row],[Proposed Taxable Valuation]]/1000*Debt[[#This Row],[Adjusted Rate]],0)</f>
        <v>0</v>
      </c>
      <c r="L1513" s="19">
        <f t="shared" si="130"/>
        <v>0</v>
      </c>
      <c r="M1513" s="17">
        <f t="shared" si="133"/>
        <v>0</v>
      </c>
      <c r="N1513" s="2">
        <v>361377964.30973679</v>
      </c>
      <c r="O1513">
        <f>INDEX($R$3:$T$335,MATCH(Debt[[#This Row],[DistrictNumber]],$R$3:$R$335,0),3)</f>
        <v>0</v>
      </c>
      <c r="P1513" s="9">
        <f t="shared" si="131"/>
        <v>0</v>
      </c>
    </row>
    <row r="1514" spans="1:16" x14ac:dyDescent="0.35">
      <c r="A1514" s="13">
        <v>2030</v>
      </c>
      <c r="B1514" s="13">
        <f t="shared" si="129"/>
        <v>2029</v>
      </c>
      <c r="C1514" t="s">
        <v>414</v>
      </c>
      <c r="D1514" t="s">
        <v>415</v>
      </c>
      <c r="E1514" s="5">
        <v>457088850.48755163</v>
      </c>
      <c r="F1514" s="13">
        <f>INDEX($R$3:$T$335,MATCH(Debt[[#This Row],[DistrictNumber]],$R$3:$R$335,0),3)</f>
        <v>2.5779100000000001</v>
      </c>
      <c r="G1514" s="9">
        <f t="shared" si="132"/>
        <v>1178333.9185603643</v>
      </c>
      <c r="H1514" s="11">
        <v>1.02</v>
      </c>
      <c r="I1514" s="12" cm="1">
        <f t="array" ref="I1514">INDEX(Debt[],MATCH(Debt[[#This Row],[Base Year]]&amp;Debt[[#This Row],[DistrictNumber]],Debt[[Fiscal Year]:[Fiscal Year]]&amp;Debt[[DistrictNumber]:[DistrictNumber]],0),9)*$H1514</f>
        <v>827481.46606649982</v>
      </c>
      <c r="J1514" s="15">
        <f>IF(Debt[[#This Row],[Unadjusted Maximum Revenue]]/(Debt[[#This Row],[Proposed Taxable Valuation]]/1000)&gt;Debt[[#This Row],[Max Debt RATE]],Debt[[#This Row],[Max Debt RATE]],Debt[[#This Row],[Unadjusted Maximum Revenue]]/(Debt[[#This Row],[Proposed Taxable Valuation]]/1000))</f>
        <v>1.8103295785575839</v>
      </c>
      <c r="K1514" s="26">
        <f>ROUND(Debt[[#This Row],[Proposed Taxable Valuation]]/1000*Debt[[#This Row],[Adjusted Rate]],0)</f>
        <v>827481</v>
      </c>
      <c r="L1514" s="19">
        <f t="shared" si="130"/>
        <v>-350852.45249386446</v>
      </c>
      <c r="M1514" s="17">
        <f t="shared" si="133"/>
        <v>-0.76758042144241623</v>
      </c>
      <c r="N1514" s="2">
        <v>322975601.94085872</v>
      </c>
      <c r="O1514">
        <f>INDEX($R$3:$T$335,MATCH(Debt[[#This Row],[DistrictNumber]],$R$3:$R$335,0),3)</f>
        <v>2.5779100000000001</v>
      </c>
      <c r="P1514" s="9">
        <f t="shared" si="131"/>
        <v>832602.03399935912</v>
      </c>
    </row>
    <row r="1515" spans="1:16" x14ac:dyDescent="0.35">
      <c r="A1515" s="13">
        <v>2030</v>
      </c>
      <c r="B1515" s="13">
        <f t="shared" si="129"/>
        <v>2029</v>
      </c>
      <c r="C1515" t="s">
        <v>416</v>
      </c>
      <c r="D1515" t="s">
        <v>417</v>
      </c>
      <c r="E1515" s="5">
        <v>527519696.23594713</v>
      </c>
      <c r="F1515" s="13">
        <f>INDEX($R$3:$T$335,MATCH(Debt[[#This Row],[DistrictNumber]],$R$3:$R$335,0),3)</f>
        <v>2.6950799999999999</v>
      </c>
      <c r="G1515" s="9">
        <f t="shared" si="132"/>
        <v>1421707.7829315763</v>
      </c>
      <c r="H1515" s="11">
        <v>1.02</v>
      </c>
      <c r="I1515" s="12" cm="1">
        <f t="array" ref="I1515">INDEX(Debt[],MATCH(Debt[[#This Row],[Base Year]]&amp;Debt[[#This Row],[DistrictNumber]],Debt[[Fiscal Year]:[Fiscal Year]]&amp;Debt[[DistrictNumber]:[DistrictNumber]],0),9)*$H1515</f>
        <v>1104406.8937756668</v>
      </c>
      <c r="J1515" s="15">
        <f>IF(Debt[[#This Row],[Unadjusted Maximum Revenue]]/(Debt[[#This Row],[Proposed Taxable Valuation]]/1000)&gt;Debt[[#This Row],[Max Debt RATE]],Debt[[#This Row],[Max Debt RATE]],Debt[[#This Row],[Unadjusted Maximum Revenue]]/(Debt[[#This Row],[Proposed Taxable Valuation]]/1000))</f>
        <v>2.0935841858721647</v>
      </c>
      <c r="K1515" s="26">
        <f>ROUND(Debt[[#This Row],[Proposed Taxable Valuation]]/1000*Debt[[#This Row],[Adjusted Rate]],0)</f>
        <v>1104407</v>
      </c>
      <c r="L1515" s="19">
        <f t="shared" si="130"/>
        <v>-317300.88915590942</v>
      </c>
      <c r="M1515" s="17">
        <f t="shared" si="133"/>
        <v>-0.60149581412783526</v>
      </c>
      <c r="N1515" s="2">
        <v>436185656.66931999</v>
      </c>
      <c r="O1515">
        <f>INDEX($R$3:$T$335,MATCH(Debt[[#This Row],[DistrictNumber]],$R$3:$R$335,0),3)</f>
        <v>2.6950799999999999</v>
      </c>
      <c r="P1515" s="9">
        <f t="shared" si="131"/>
        <v>1175555.2395763509</v>
      </c>
    </row>
    <row r="1516" spans="1:16" x14ac:dyDescent="0.35">
      <c r="A1516" s="13">
        <v>2030</v>
      </c>
      <c r="B1516" s="13">
        <f t="shared" si="129"/>
        <v>2029</v>
      </c>
      <c r="C1516" t="s">
        <v>418</v>
      </c>
      <c r="D1516" t="s">
        <v>419</v>
      </c>
      <c r="E1516" s="5">
        <v>1815537008.6060236</v>
      </c>
      <c r="F1516" s="13">
        <f>INDEX($R$3:$T$335,MATCH(Debt[[#This Row],[DistrictNumber]],$R$3:$R$335,0),3)</f>
        <v>3.15</v>
      </c>
      <c r="G1516" s="9">
        <f t="shared" si="132"/>
        <v>5718941.5771089746</v>
      </c>
      <c r="H1516" s="11">
        <v>1.02</v>
      </c>
      <c r="I1516" s="12" cm="1">
        <f t="array" ref="I1516">INDEX(Debt[],MATCH(Debt[[#This Row],[Base Year]]&amp;Debt[[#This Row],[DistrictNumber]],Debt[[Fiscal Year]:[Fiscal Year]]&amp;Debt[[DistrictNumber]:[DistrictNumber]],0),9)*$H1516</f>
        <v>2713222.0186237744</v>
      </c>
      <c r="J1516" s="15">
        <f>IF(Debt[[#This Row],[Unadjusted Maximum Revenue]]/(Debt[[#This Row],[Proposed Taxable Valuation]]/1000)&gt;Debt[[#This Row],[Max Debt RATE]],Debt[[#This Row],[Max Debt RATE]],Debt[[#This Row],[Unadjusted Maximum Revenue]]/(Debt[[#This Row],[Proposed Taxable Valuation]]/1000))</f>
        <v>1.4944459990419017</v>
      </c>
      <c r="K1516" s="26">
        <f>ROUND(Debt[[#This Row],[Proposed Taxable Valuation]]/1000*Debt[[#This Row],[Adjusted Rate]],0)</f>
        <v>2713222</v>
      </c>
      <c r="L1516" s="19">
        <f t="shared" si="130"/>
        <v>-3005719.5584852002</v>
      </c>
      <c r="M1516" s="17">
        <f t="shared" si="133"/>
        <v>-1.6555540009580982</v>
      </c>
      <c r="N1516" s="2">
        <v>1059961790.7967608</v>
      </c>
      <c r="O1516">
        <f>INDEX($R$3:$T$335,MATCH(Debt[[#This Row],[DistrictNumber]],$R$3:$R$335,0),3)</f>
        <v>3.15</v>
      </c>
      <c r="P1516" s="9">
        <f t="shared" si="131"/>
        <v>3338879.6410097959</v>
      </c>
    </row>
    <row r="1517" spans="1:16" x14ac:dyDescent="0.35">
      <c r="A1517" s="13">
        <v>2030</v>
      </c>
      <c r="B1517" s="13">
        <f t="shared" si="129"/>
        <v>2029</v>
      </c>
      <c r="C1517" t="s">
        <v>420</v>
      </c>
      <c r="D1517" t="s">
        <v>421</v>
      </c>
      <c r="E1517" s="5">
        <v>2892796384.608655</v>
      </c>
      <c r="F1517" s="13">
        <f>INDEX($R$3:$T$335,MATCH(Debt[[#This Row],[DistrictNumber]],$R$3:$R$335,0),3)</f>
        <v>1.22235</v>
      </c>
      <c r="G1517" s="9">
        <f t="shared" si="132"/>
        <v>3536009.6607263894</v>
      </c>
      <c r="H1517" s="11">
        <v>1.02</v>
      </c>
      <c r="I1517" s="12" cm="1">
        <f t="array" ref="I1517">INDEX(Debt[],MATCH(Debt[[#This Row],[Base Year]]&amp;Debt[[#This Row],[DistrictNumber]],Debt[[Fiscal Year]:[Fiscal Year]]&amp;Debt[[DistrictNumber]:[DistrictNumber]],0),9)*$H1517</f>
        <v>2210613.3978565452</v>
      </c>
      <c r="J1517" s="15">
        <f>IF(Debt[[#This Row],[Unadjusted Maximum Revenue]]/(Debt[[#This Row],[Proposed Taxable Valuation]]/1000)&gt;Debt[[#This Row],[Max Debt RATE]],Debt[[#This Row],[Max Debt RATE]],Debt[[#This Row],[Unadjusted Maximum Revenue]]/(Debt[[#This Row],[Proposed Taxable Valuation]]/1000))</f>
        <v>0.76417870598092674</v>
      </c>
      <c r="K1517" s="26">
        <f>ROUND(Debt[[#This Row],[Proposed Taxable Valuation]]/1000*Debt[[#This Row],[Adjusted Rate]],0)</f>
        <v>2210613</v>
      </c>
      <c r="L1517" s="19">
        <f t="shared" si="130"/>
        <v>-1325396.2628698442</v>
      </c>
      <c r="M1517" s="17">
        <f t="shared" si="133"/>
        <v>-0.45817129401907331</v>
      </c>
      <c r="N1517" s="2">
        <v>1954312656.2331433</v>
      </c>
      <c r="O1517">
        <f>INDEX($R$3:$T$335,MATCH(Debt[[#This Row],[DistrictNumber]],$R$3:$R$335,0),3)</f>
        <v>1.22235</v>
      </c>
      <c r="P1517" s="9">
        <f t="shared" si="131"/>
        <v>2388854.0753465826</v>
      </c>
    </row>
    <row r="1518" spans="1:16" x14ac:dyDescent="0.35">
      <c r="A1518" s="13">
        <v>2030</v>
      </c>
      <c r="B1518" s="13">
        <f t="shared" si="129"/>
        <v>2029</v>
      </c>
      <c r="C1518" t="s">
        <v>422</v>
      </c>
      <c r="D1518" t="s">
        <v>423</v>
      </c>
      <c r="E1518" s="5">
        <v>371126212.83456755</v>
      </c>
      <c r="F1518" s="13">
        <f>INDEX($R$3:$T$335,MATCH(Debt[[#This Row],[DistrictNumber]],$R$3:$R$335,0),3)</f>
        <v>4.05</v>
      </c>
      <c r="G1518" s="9">
        <f t="shared" si="132"/>
        <v>1503061.1619799985</v>
      </c>
      <c r="H1518" s="11">
        <v>1.02</v>
      </c>
      <c r="I1518" s="12" cm="1">
        <f t="array" ref="I1518">INDEX(Debt[],MATCH(Debt[[#This Row],[Base Year]]&amp;Debt[[#This Row],[DistrictNumber]],Debt[[Fiscal Year]:[Fiscal Year]]&amp;Debt[[DistrictNumber]:[DistrictNumber]],0),9)*$H1518</f>
        <v>1172873.4138029951</v>
      </c>
      <c r="J1518" s="15">
        <f>IF(Debt[[#This Row],[Unadjusted Maximum Revenue]]/(Debt[[#This Row],[Proposed Taxable Valuation]]/1000)&gt;Debt[[#This Row],[Max Debt RATE]],Debt[[#This Row],[Max Debt RATE]],Debt[[#This Row],[Unadjusted Maximum Revenue]]/(Debt[[#This Row],[Proposed Taxable Valuation]]/1000))</f>
        <v>3.1603087392962266</v>
      </c>
      <c r="K1518" s="26">
        <f>ROUND(Debt[[#This Row],[Proposed Taxable Valuation]]/1000*Debt[[#This Row],[Adjusted Rate]],0)</f>
        <v>1172873</v>
      </c>
      <c r="L1518" s="19">
        <f t="shared" si="130"/>
        <v>-330187.74817700335</v>
      </c>
      <c r="M1518" s="17">
        <f t="shared" si="133"/>
        <v>-0.88969126070377325</v>
      </c>
      <c r="N1518" s="2">
        <v>285962956.28552401</v>
      </c>
      <c r="O1518">
        <f>INDEX($R$3:$T$335,MATCH(Debt[[#This Row],[DistrictNumber]],$R$3:$R$335,0),3)</f>
        <v>4.05</v>
      </c>
      <c r="P1518" s="9">
        <f t="shared" si="131"/>
        <v>1158149.9729563722</v>
      </c>
    </row>
    <row r="1519" spans="1:16" x14ac:dyDescent="0.35">
      <c r="A1519" s="13">
        <v>2030</v>
      </c>
      <c r="B1519" s="13">
        <f t="shared" si="129"/>
        <v>2029</v>
      </c>
      <c r="C1519" t="s">
        <v>424</v>
      </c>
      <c r="D1519" t="s">
        <v>425</v>
      </c>
      <c r="E1519" s="5">
        <v>549244232.31789088</v>
      </c>
      <c r="F1519" s="13">
        <f>INDEX($R$3:$T$335,MATCH(Debt[[#This Row],[DistrictNumber]],$R$3:$R$335,0),3)</f>
        <v>0</v>
      </c>
      <c r="G1519" s="9">
        <f t="shared" si="132"/>
        <v>0</v>
      </c>
      <c r="H1519" s="11">
        <v>1.02</v>
      </c>
      <c r="I1519" s="12" cm="1">
        <f t="array" ref="I1519">INDEX(Debt[],MATCH(Debt[[#This Row],[Base Year]]&amp;Debt[[#This Row],[DistrictNumber]],Debt[[Fiscal Year]:[Fiscal Year]]&amp;Debt[[DistrictNumber]:[DistrictNumber]],0),9)*$H1519</f>
        <v>0</v>
      </c>
      <c r="J1519" s="15">
        <f>IF(Debt[[#This Row],[Unadjusted Maximum Revenue]]/(Debt[[#This Row],[Proposed Taxable Valuation]]/1000)&gt;Debt[[#This Row],[Max Debt RATE]],Debt[[#This Row],[Max Debt RATE]],Debt[[#This Row],[Unadjusted Maximum Revenue]]/(Debt[[#This Row],[Proposed Taxable Valuation]]/1000))</f>
        <v>0</v>
      </c>
      <c r="K1519" s="26">
        <f>ROUND(Debt[[#This Row],[Proposed Taxable Valuation]]/1000*Debt[[#This Row],[Adjusted Rate]],0)</f>
        <v>0</v>
      </c>
      <c r="L1519" s="19">
        <f t="shared" si="130"/>
        <v>0</v>
      </c>
      <c r="M1519" s="17">
        <f t="shared" si="133"/>
        <v>0</v>
      </c>
      <c r="N1519" s="2">
        <v>474685934.93120348</v>
      </c>
      <c r="O1519">
        <f>INDEX($R$3:$T$335,MATCH(Debt[[#This Row],[DistrictNumber]],$R$3:$R$335,0),3)</f>
        <v>0</v>
      </c>
      <c r="P1519" s="9">
        <f t="shared" si="131"/>
        <v>0</v>
      </c>
    </row>
    <row r="1520" spans="1:16" x14ac:dyDescent="0.35">
      <c r="A1520" s="13">
        <v>2030</v>
      </c>
      <c r="B1520" s="13">
        <f t="shared" si="129"/>
        <v>2029</v>
      </c>
      <c r="C1520" t="s">
        <v>426</v>
      </c>
      <c r="D1520" t="s">
        <v>427</v>
      </c>
      <c r="E1520" s="5">
        <v>393156788.59884167</v>
      </c>
      <c r="F1520" s="13">
        <f>INDEX($R$3:$T$335,MATCH(Debt[[#This Row],[DistrictNumber]],$R$3:$R$335,0),3)</f>
        <v>1.99149</v>
      </c>
      <c r="G1520" s="9">
        <f t="shared" si="132"/>
        <v>782967.81292670709</v>
      </c>
      <c r="H1520" s="11">
        <v>1.02</v>
      </c>
      <c r="I1520" s="12" cm="1">
        <f t="array" ref="I1520">INDEX(Debt[],MATCH(Debt[[#This Row],[Base Year]]&amp;Debt[[#This Row],[DistrictNumber]],Debt[[Fiscal Year]:[Fiscal Year]]&amp;Debt[[DistrictNumber]:[DistrictNumber]],0),9)*$H1520</f>
        <v>577338.74753947451</v>
      </c>
      <c r="J1520" s="15">
        <f>IF(Debt[[#This Row],[Unadjusted Maximum Revenue]]/(Debt[[#This Row],[Proposed Taxable Valuation]]/1000)&gt;Debt[[#This Row],[Max Debt RATE]],Debt[[#This Row],[Max Debt RATE]],Debt[[#This Row],[Unadjusted Maximum Revenue]]/(Debt[[#This Row],[Proposed Taxable Valuation]]/1000))</f>
        <v>1.4684694866824832</v>
      </c>
      <c r="K1520" s="26">
        <f>ROUND(Debt[[#This Row],[Proposed Taxable Valuation]]/1000*Debt[[#This Row],[Adjusted Rate]],0)</f>
        <v>577339</v>
      </c>
      <c r="L1520" s="19">
        <f t="shared" si="130"/>
        <v>-205629.06538723258</v>
      </c>
      <c r="M1520" s="17">
        <f t="shared" si="133"/>
        <v>-0.52302051331751676</v>
      </c>
      <c r="N1520" s="2">
        <v>285480083.72591472</v>
      </c>
      <c r="O1520">
        <f>INDEX($R$3:$T$335,MATCH(Debt[[#This Row],[DistrictNumber]],$R$3:$R$335,0),3)</f>
        <v>1.99149</v>
      </c>
      <c r="P1520" s="9">
        <f t="shared" si="131"/>
        <v>568530.73193932185</v>
      </c>
    </row>
    <row r="1521" spans="1:16" x14ac:dyDescent="0.35">
      <c r="A1521" s="13">
        <v>2030</v>
      </c>
      <c r="B1521" s="13">
        <f t="shared" si="129"/>
        <v>2029</v>
      </c>
      <c r="C1521" t="s">
        <v>428</v>
      </c>
      <c r="D1521" t="s">
        <v>429</v>
      </c>
      <c r="E1521" s="5">
        <v>575613335.09939551</v>
      </c>
      <c r="F1521" s="13">
        <f>INDEX($R$3:$T$335,MATCH(Debt[[#This Row],[DistrictNumber]],$R$3:$R$335,0),3)</f>
        <v>1.0649500000000001</v>
      </c>
      <c r="G1521" s="9">
        <f t="shared" si="132"/>
        <v>612999.42121410125</v>
      </c>
      <c r="H1521" s="11">
        <v>1.02</v>
      </c>
      <c r="I1521" s="12" cm="1">
        <f t="array" ref="I1521">INDEX(Debt[],MATCH(Debt[[#This Row],[Base Year]]&amp;Debt[[#This Row],[DistrictNumber]],Debt[[Fiscal Year]:[Fiscal Year]]&amp;Debt[[DistrictNumber]:[DistrictNumber]],0),9)*$H1521</f>
        <v>451511.86789355671</v>
      </c>
      <c r="J1521" s="15">
        <f>IF(Debt[[#This Row],[Unadjusted Maximum Revenue]]/(Debt[[#This Row],[Proposed Taxable Valuation]]/1000)&gt;Debt[[#This Row],[Max Debt RATE]],Debt[[#This Row],[Max Debt RATE]],Debt[[#This Row],[Unadjusted Maximum Revenue]]/(Debt[[#This Row],[Proposed Taxable Valuation]]/1000))</f>
        <v>0.78440133395379164</v>
      </c>
      <c r="K1521" s="26">
        <f>ROUND(Debt[[#This Row],[Proposed Taxable Valuation]]/1000*Debt[[#This Row],[Adjusted Rate]],0)</f>
        <v>451512</v>
      </c>
      <c r="L1521" s="19">
        <f t="shared" si="130"/>
        <v>-161487.55332054454</v>
      </c>
      <c r="M1521" s="17">
        <f t="shared" si="133"/>
        <v>-0.28054866604620843</v>
      </c>
      <c r="N1521" s="2">
        <v>450891701.13634968</v>
      </c>
      <c r="O1521">
        <f>INDEX($R$3:$T$335,MATCH(Debt[[#This Row],[DistrictNumber]],$R$3:$R$335,0),3)</f>
        <v>1.0649500000000001</v>
      </c>
      <c r="P1521" s="9">
        <f t="shared" si="131"/>
        <v>480177.11712515564</v>
      </c>
    </row>
    <row r="1522" spans="1:16" x14ac:dyDescent="0.35">
      <c r="A1522" s="13">
        <v>2030</v>
      </c>
      <c r="B1522" s="13">
        <f t="shared" si="129"/>
        <v>2029</v>
      </c>
      <c r="C1522" t="s">
        <v>430</v>
      </c>
      <c r="D1522" t="s">
        <v>431</v>
      </c>
      <c r="E1522" s="5">
        <v>3211762711.0278654</v>
      </c>
      <c r="F1522" s="13">
        <f>INDEX($R$3:$T$335,MATCH(Debt[[#This Row],[DistrictNumber]],$R$3:$R$335,0),3)</f>
        <v>4.0481199999999999</v>
      </c>
      <c r="G1522" s="9">
        <f t="shared" si="132"/>
        <v>13001600.865766121</v>
      </c>
      <c r="H1522" s="11">
        <v>1.02</v>
      </c>
      <c r="I1522" s="12" cm="1">
        <f t="array" ref="I1522">INDEX(Debt[],MATCH(Debt[[#This Row],[Base Year]]&amp;Debt[[#This Row],[DistrictNumber]],Debt[[Fiscal Year]:[Fiscal Year]]&amp;Debt[[DistrictNumber]:[DistrictNumber]],0),9)*$H1522</f>
        <v>6340598.8036854183</v>
      </c>
      <c r="J1522" s="15">
        <f>IF(Debt[[#This Row],[Unadjusted Maximum Revenue]]/(Debt[[#This Row],[Proposed Taxable Valuation]]/1000)&gt;Debt[[#This Row],[Max Debt RATE]],Debt[[#This Row],[Max Debt RATE]],Debt[[#This Row],[Unadjusted Maximum Revenue]]/(Debt[[#This Row],[Proposed Taxable Valuation]]/1000))</f>
        <v>1.9741803408808576</v>
      </c>
      <c r="K1522" s="26">
        <f>ROUND(Debt[[#This Row],[Proposed Taxable Valuation]]/1000*Debt[[#This Row],[Adjusted Rate]],0)</f>
        <v>6340599</v>
      </c>
      <c r="L1522" s="19">
        <f t="shared" si="130"/>
        <v>-6661002.0620807027</v>
      </c>
      <c r="M1522" s="17">
        <f t="shared" si="133"/>
        <v>-2.0739396591191426</v>
      </c>
      <c r="N1522" s="2">
        <v>2016308812.1635923</v>
      </c>
      <c r="O1522">
        <f>INDEX($R$3:$T$335,MATCH(Debt[[#This Row],[DistrictNumber]],$R$3:$R$335,0),3)</f>
        <v>4.0481199999999999</v>
      </c>
      <c r="P1522" s="9">
        <f t="shared" si="131"/>
        <v>8162260.0286956811</v>
      </c>
    </row>
    <row r="1523" spans="1:16" x14ac:dyDescent="0.35">
      <c r="A1523" s="13">
        <v>2030</v>
      </c>
      <c r="B1523" s="13">
        <f t="shared" si="129"/>
        <v>2029</v>
      </c>
      <c r="C1523" t="s">
        <v>432</v>
      </c>
      <c r="D1523" t="s">
        <v>433</v>
      </c>
      <c r="E1523" s="5">
        <v>1120930661.3202443</v>
      </c>
      <c r="F1523" s="13">
        <f>INDEX($R$3:$T$335,MATCH(Debt[[#This Row],[DistrictNumber]],$R$3:$R$335,0),3)</f>
        <v>2.6976300000000002</v>
      </c>
      <c r="G1523" s="9">
        <f t="shared" si="132"/>
        <v>3023856.1798973312</v>
      </c>
      <c r="H1523" s="11">
        <v>1.02</v>
      </c>
      <c r="I1523" s="12" cm="1">
        <f t="array" ref="I1523">INDEX(Debt[],MATCH(Debt[[#This Row],[Base Year]]&amp;Debt[[#This Row],[DistrictNumber]],Debt[[Fiscal Year]:[Fiscal Year]]&amp;Debt[[DistrictNumber]:[DistrictNumber]],0),9)*$H1523</f>
        <v>2272844.2580779069</v>
      </c>
      <c r="J1523" s="15">
        <f>IF(Debt[[#This Row],[Unadjusted Maximum Revenue]]/(Debt[[#This Row],[Proposed Taxable Valuation]]/1000)&gt;Debt[[#This Row],[Max Debt RATE]],Debt[[#This Row],[Max Debt RATE]],Debt[[#This Row],[Unadjusted Maximum Revenue]]/(Debt[[#This Row],[Proposed Taxable Valuation]]/1000))</f>
        <v>2.0276403675147274</v>
      </c>
      <c r="K1523" s="26">
        <f>ROUND(Debt[[#This Row],[Proposed Taxable Valuation]]/1000*Debt[[#This Row],[Adjusted Rate]],0)</f>
        <v>2272844</v>
      </c>
      <c r="L1523" s="19">
        <f t="shared" si="130"/>
        <v>-751011.92181942426</v>
      </c>
      <c r="M1523" s="17">
        <f t="shared" si="133"/>
        <v>-0.66998963248527277</v>
      </c>
      <c r="N1523" s="2">
        <v>920252589.92766476</v>
      </c>
      <c r="O1523">
        <f>INDEX($R$3:$T$335,MATCH(Debt[[#This Row],[DistrictNumber]],$R$3:$R$335,0),3)</f>
        <v>2.6976300000000002</v>
      </c>
      <c r="P1523" s="9">
        <f t="shared" si="131"/>
        <v>2482500.9941665665</v>
      </c>
    </row>
    <row r="1524" spans="1:16" x14ac:dyDescent="0.35">
      <c r="A1524" s="13">
        <v>2030</v>
      </c>
      <c r="B1524" s="13">
        <f t="shared" si="129"/>
        <v>2029</v>
      </c>
      <c r="C1524" t="s">
        <v>434</v>
      </c>
      <c r="D1524" t="s">
        <v>435</v>
      </c>
      <c r="E1524" s="5">
        <v>653811760.63366616</v>
      </c>
      <c r="F1524" s="13">
        <f>INDEX($R$3:$T$335,MATCH(Debt[[#This Row],[DistrictNumber]],$R$3:$R$335,0),3)</f>
        <v>0</v>
      </c>
      <c r="G1524" s="9">
        <f t="shared" si="132"/>
        <v>0</v>
      </c>
      <c r="H1524" s="11">
        <v>1.02</v>
      </c>
      <c r="I1524" s="12" cm="1">
        <f t="array" ref="I1524">INDEX(Debt[],MATCH(Debt[[#This Row],[Base Year]]&amp;Debt[[#This Row],[DistrictNumber]],Debt[[Fiscal Year]:[Fiscal Year]]&amp;Debt[[DistrictNumber]:[DistrictNumber]],0),9)*$H1524</f>
        <v>0</v>
      </c>
      <c r="J1524" s="15">
        <f>IF(Debt[[#This Row],[Unadjusted Maximum Revenue]]/(Debt[[#This Row],[Proposed Taxable Valuation]]/1000)&gt;Debt[[#This Row],[Max Debt RATE]],Debt[[#This Row],[Max Debt RATE]],Debt[[#This Row],[Unadjusted Maximum Revenue]]/(Debt[[#This Row],[Proposed Taxable Valuation]]/1000))</f>
        <v>0</v>
      </c>
      <c r="K1524" s="26">
        <f>ROUND(Debt[[#This Row],[Proposed Taxable Valuation]]/1000*Debt[[#This Row],[Adjusted Rate]],0)</f>
        <v>0</v>
      </c>
      <c r="L1524" s="19">
        <f t="shared" si="130"/>
        <v>0</v>
      </c>
      <c r="M1524" s="17">
        <f t="shared" si="133"/>
        <v>0</v>
      </c>
      <c r="N1524" s="2">
        <v>479739536.0395264</v>
      </c>
      <c r="O1524">
        <f>INDEX($R$3:$T$335,MATCH(Debt[[#This Row],[DistrictNumber]],$R$3:$R$335,0),3)</f>
        <v>0</v>
      </c>
      <c r="P1524" s="9">
        <f t="shared" si="131"/>
        <v>0</v>
      </c>
    </row>
    <row r="1525" spans="1:16" x14ac:dyDescent="0.35">
      <c r="A1525" s="13">
        <v>2030</v>
      </c>
      <c r="B1525" s="13">
        <f t="shared" si="129"/>
        <v>2029</v>
      </c>
      <c r="C1525" t="s">
        <v>436</v>
      </c>
      <c r="D1525" t="s">
        <v>437</v>
      </c>
      <c r="E1525" s="5">
        <v>641910305.95506656</v>
      </c>
      <c r="F1525" s="13">
        <f>INDEX($R$3:$T$335,MATCH(Debt[[#This Row],[DistrictNumber]],$R$3:$R$335,0),3)</f>
        <v>2.7</v>
      </c>
      <c r="G1525" s="9">
        <f t="shared" si="132"/>
        <v>1733157.8260786799</v>
      </c>
      <c r="H1525" s="11">
        <v>1.02</v>
      </c>
      <c r="I1525" s="12" cm="1">
        <f t="array" ref="I1525">INDEX(Debt[],MATCH(Debt[[#This Row],[Base Year]]&amp;Debt[[#This Row],[DistrictNumber]],Debt[[Fiscal Year]:[Fiscal Year]]&amp;Debt[[DistrictNumber]:[DistrictNumber]],0),9)*$H1525</f>
        <v>1232169.4234023625</v>
      </c>
      <c r="J1525" s="15">
        <f>IF(Debt[[#This Row],[Unadjusted Maximum Revenue]]/(Debt[[#This Row],[Proposed Taxable Valuation]]/1000)&gt;Debt[[#This Row],[Max Debt RATE]],Debt[[#This Row],[Max Debt RATE]],Debt[[#This Row],[Unadjusted Maximum Revenue]]/(Debt[[#This Row],[Proposed Taxable Valuation]]/1000))</f>
        <v>1.9195351935798548</v>
      </c>
      <c r="K1525" s="26">
        <f>ROUND(Debt[[#This Row],[Proposed Taxable Valuation]]/1000*Debt[[#This Row],[Adjusted Rate]],0)</f>
        <v>1232169</v>
      </c>
      <c r="L1525" s="19">
        <f t="shared" si="130"/>
        <v>-500988.40267631738</v>
      </c>
      <c r="M1525" s="17">
        <f t="shared" si="133"/>
        <v>-0.78046480642014537</v>
      </c>
      <c r="N1525" s="2">
        <v>475722702.18091434</v>
      </c>
      <c r="O1525">
        <f>INDEX($R$3:$T$335,MATCH(Debt[[#This Row],[DistrictNumber]],$R$3:$R$335,0),3)</f>
        <v>2.7</v>
      </c>
      <c r="P1525" s="9">
        <f t="shared" si="131"/>
        <v>1284451.2958884689</v>
      </c>
    </row>
    <row r="1526" spans="1:16" x14ac:dyDescent="0.35">
      <c r="A1526" s="13">
        <v>2030</v>
      </c>
      <c r="B1526" s="13">
        <f t="shared" si="129"/>
        <v>2029</v>
      </c>
      <c r="C1526" t="s">
        <v>438</v>
      </c>
      <c r="D1526" t="s">
        <v>439</v>
      </c>
      <c r="E1526" s="5">
        <v>4512460184.5012159</v>
      </c>
      <c r="F1526" s="13">
        <f>INDEX($R$3:$T$335,MATCH(Debt[[#This Row],[DistrictNumber]],$R$3:$R$335,0),3)</f>
        <v>2.6997599999999999</v>
      </c>
      <c r="G1526" s="9">
        <f t="shared" si="132"/>
        <v>12182559.507709002</v>
      </c>
      <c r="H1526" s="11">
        <v>1.02</v>
      </c>
      <c r="I1526" s="12" cm="1">
        <f t="array" ref="I1526">INDEX(Debt[],MATCH(Debt[[#This Row],[Base Year]]&amp;Debt[[#This Row],[DistrictNumber]],Debt[[Fiscal Year]:[Fiscal Year]]&amp;Debt[[DistrictNumber]:[DistrictNumber]],0),9)*$H1526</f>
        <v>6208888.2383357668</v>
      </c>
      <c r="J1526" s="15">
        <f>IF(Debt[[#This Row],[Unadjusted Maximum Revenue]]/(Debt[[#This Row],[Proposed Taxable Valuation]]/1000)&gt;Debt[[#This Row],[Max Debt RATE]],Debt[[#This Row],[Max Debt RATE]],Debt[[#This Row],[Unadjusted Maximum Revenue]]/(Debt[[#This Row],[Proposed Taxable Valuation]]/1000))</f>
        <v>1.3759430520099016</v>
      </c>
      <c r="K1526" s="26">
        <f>ROUND(Debt[[#This Row],[Proposed Taxable Valuation]]/1000*Debt[[#This Row],[Adjusted Rate]],0)</f>
        <v>6208888</v>
      </c>
      <c r="L1526" s="19">
        <f t="shared" si="130"/>
        <v>-5973671.2693732353</v>
      </c>
      <c r="M1526" s="17">
        <f t="shared" si="133"/>
        <v>-1.3238169479900983</v>
      </c>
      <c r="N1526" s="2">
        <v>2610219001.8091335</v>
      </c>
      <c r="O1526">
        <f>INDEX($R$3:$T$335,MATCH(Debt[[#This Row],[DistrictNumber]],$R$3:$R$335,0),3)</f>
        <v>2.6997599999999999</v>
      </c>
      <c r="P1526" s="9">
        <f t="shared" si="131"/>
        <v>7046964.8523242269</v>
      </c>
    </row>
    <row r="1527" spans="1:16" x14ac:dyDescent="0.35">
      <c r="A1527" s="13">
        <v>2030</v>
      </c>
      <c r="B1527" s="13">
        <f t="shared" si="129"/>
        <v>2029</v>
      </c>
      <c r="C1527" t="s">
        <v>440</v>
      </c>
      <c r="D1527" t="s">
        <v>441</v>
      </c>
      <c r="E1527" s="5">
        <v>171936238.84329849</v>
      </c>
      <c r="F1527" s="13">
        <f>INDEX($R$3:$T$335,MATCH(Debt[[#This Row],[DistrictNumber]],$R$3:$R$335,0),3)</f>
        <v>0</v>
      </c>
      <c r="G1527" s="9">
        <f t="shared" si="132"/>
        <v>0</v>
      </c>
      <c r="H1527" s="11">
        <v>1.02</v>
      </c>
      <c r="I1527" s="12" cm="1">
        <f t="array" ref="I1527">INDEX(Debt[],MATCH(Debt[[#This Row],[Base Year]]&amp;Debt[[#This Row],[DistrictNumber]],Debt[[Fiscal Year]:[Fiscal Year]]&amp;Debt[[DistrictNumber]:[DistrictNumber]],0),9)*$H1527</f>
        <v>0</v>
      </c>
      <c r="J1527" s="15">
        <f>IF(Debt[[#This Row],[Unadjusted Maximum Revenue]]/(Debt[[#This Row],[Proposed Taxable Valuation]]/1000)&gt;Debt[[#This Row],[Max Debt RATE]],Debt[[#This Row],[Max Debt RATE]],Debt[[#This Row],[Unadjusted Maximum Revenue]]/(Debt[[#This Row],[Proposed Taxable Valuation]]/1000))</f>
        <v>0</v>
      </c>
      <c r="K1527" s="26">
        <f>ROUND(Debt[[#This Row],[Proposed Taxable Valuation]]/1000*Debt[[#This Row],[Adjusted Rate]],0)</f>
        <v>0</v>
      </c>
      <c r="L1527" s="19">
        <f t="shared" si="130"/>
        <v>0</v>
      </c>
      <c r="M1527" s="17">
        <f t="shared" si="133"/>
        <v>0</v>
      </c>
      <c r="N1527" s="2">
        <v>132389579.20222558</v>
      </c>
      <c r="O1527">
        <f>INDEX($R$3:$T$335,MATCH(Debt[[#This Row],[DistrictNumber]],$R$3:$R$335,0),3)</f>
        <v>0</v>
      </c>
      <c r="P1527" s="9">
        <f t="shared" si="131"/>
        <v>0</v>
      </c>
    </row>
    <row r="1528" spans="1:16" x14ac:dyDescent="0.35">
      <c r="A1528" s="13">
        <v>2030</v>
      </c>
      <c r="B1528" s="13">
        <f t="shared" si="129"/>
        <v>2029</v>
      </c>
      <c r="C1528" t="s">
        <v>442</v>
      </c>
      <c r="D1528" t="s">
        <v>443</v>
      </c>
      <c r="E1528" s="5">
        <v>551534773.11741459</v>
      </c>
      <c r="F1528" s="13">
        <f>INDEX($R$3:$T$335,MATCH(Debt[[#This Row],[DistrictNumber]],$R$3:$R$335,0),3)</f>
        <v>0</v>
      </c>
      <c r="G1528" s="9">
        <f t="shared" si="132"/>
        <v>0</v>
      </c>
      <c r="H1528" s="11">
        <v>1.02</v>
      </c>
      <c r="I1528" s="12" cm="1">
        <f t="array" ref="I1528">INDEX(Debt[],MATCH(Debt[[#This Row],[Base Year]]&amp;Debt[[#This Row],[DistrictNumber]],Debt[[Fiscal Year]:[Fiscal Year]]&amp;Debt[[DistrictNumber]:[DistrictNumber]],0),9)*$H1528</f>
        <v>0</v>
      </c>
      <c r="J1528" s="15">
        <f>IF(Debt[[#This Row],[Unadjusted Maximum Revenue]]/(Debt[[#This Row],[Proposed Taxable Valuation]]/1000)&gt;Debt[[#This Row],[Max Debt RATE]],Debt[[#This Row],[Max Debt RATE]],Debt[[#This Row],[Unadjusted Maximum Revenue]]/(Debt[[#This Row],[Proposed Taxable Valuation]]/1000))</f>
        <v>0</v>
      </c>
      <c r="K1528" s="26">
        <f>ROUND(Debt[[#This Row],[Proposed Taxable Valuation]]/1000*Debt[[#This Row],[Adjusted Rate]],0)</f>
        <v>0</v>
      </c>
      <c r="L1528" s="19">
        <f t="shared" si="130"/>
        <v>0</v>
      </c>
      <c r="M1528" s="17">
        <f t="shared" si="133"/>
        <v>0</v>
      </c>
      <c r="N1528" s="2">
        <v>476161078.94213092</v>
      </c>
      <c r="O1528">
        <f>INDEX($R$3:$T$335,MATCH(Debt[[#This Row],[DistrictNumber]],$R$3:$R$335,0),3)</f>
        <v>0</v>
      </c>
      <c r="P1528" s="9">
        <f t="shared" si="131"/>
        <v>0</v>
      </c>
    </row>
    <row r="1529" spans="1:16" x14ac:dyDescent="0.35">
      <c r="A1529" s="13">
        <v>2030</v>
      </c>
      <c r="B1529" s="13">
        <f t="shared" si="129"/>
        <v>2029</v>
      </c>
      <c r="C1529" t="s">
        <v>444</v>
      </c>
      <c r="D1529" t="s">
        <v>445</v>
      </c>
      <c r="E1529" s="5">
        <v>810295091.06202471</v>
      </c>
      <c r="F1529" s="13">
        <f>INDEX($R$3:$T$335,MATCH(Debt[[#This Row],[DistrictNumber]],$R$3:$R$335,0),3)</f>
        <v>0</v>
      </c>
      <c r="G1529" s="9">
        <f t="shared" si="132"/>
        <v>0</v>
      </c>
      <c r="H1529" s="11">
        <v>1.02</v>
      </c>
      <c r="I1529" s="12" cm="1">
        <f t="array" ref="I1529">INDEX(Debt[],MATCH(Debt[[#This Row],[Base Year]]&amp;Debt[[#This Row],[DistrictNumber]],Debt[[Fiscal Year]:[Fiscal Year]]&amp;Debt[[DistrictNumber]:[DistrictNumber]],0),9)*$H1529</f>
        <v>0</v>
      </c>
      <c r="J1529" s="15">
        <f>IF(Debt[[#This Row],[Unadjusted Maximum Revenue]]/(Debt[[#This Row],[Proposed Taxable Valuation]]/1000)&gt;Debt[[#This Row],[Max Debt RATE]],Debt[[#This Row],[Max Debt RATE]],Debt[[#This Row],[Unadjusted Maximum Revenue]]/(Debt[[#This Row],[Proposed Taxable Valuation]]/1000))</f>
        <v>0</v>
      </c>
      <c r="K1529" s="26">
        <f>ROUND(Debt[[#This Row],[Proposed Taxable Valuation]]/1000*Debt[[#This Row],[Adjusted Rate]],0)</f>
        <v>0</v>
      </c>
      <c r="L1529" s="19">
        <f t="shared" si="130"/>
        <v>0</v>
      </c>
      <c r="M1529" s="17">
        <f t="shared" si="133"/>
        <v>0</v>
      </c>
      <c r="N1529" s="2">
        <v>590751708.6247282</v>
      </c>
      <c r="O1529">
        <f>INDEX($R$3:$T$335,MATCH(Debt[[#This Row],[DistrictNumber]],$R$3:$R$335,0),3)</f>
        <v>0</v>
      </c>
      <c r="P1529" s="9">
        <f t="shared" si="131"/>
        <v>0</v>
      </c>
    </row>
    <row r="1530" spans="1:16" x14ac:dyDescent="0.35">
      <c r="A1530" s="13">
        <v>2030</v>
      </c>
      <c r="B1530" s="13">
        <f t="shared" si="129"/>
        <v>2029</v>
      </c>
      <c r="C1530" t="s">
        <v>446</v>
      </c>
      <c r="D1530" t="s">
        <v>447</v>
      </c>
      <c r="E1530" s="5">
        <v>1311742017.3350325</v>
      </c>
      <c r="F1530" s="13">
        <f>INDEX($R$3:$T$335,MATCH(Debt[[#This Row],[DistrictNumber]],$R$3:$R$335,0),3)</f>
        <v>0</v>
      </c>
      <c r="G1530" s="9">
        <f t="shared" si="132"/>
        <v>0</v>
      </c>
      <c r="H1530" s="11">
        <v>1.02</v>
      </c>
      <c r="I1530" s="12" cm="1">
        <f t="array" ref="I1530">INDEX(Debt[],MATCH(Debt[[#This Row],[Base Year]]&amp;Debt[[#This Row],[DistrictNumber]],Debt[[Fiscal Year]:[Fiscal Year]]&amp;Debt[[DistrictNumber]:[DistrictNumber]],0),9)*$H1530</f>
        <v>0</v>
      </c>
      <c r="J1530" s="15">
        <f>IF(Debt[[#This Row],[Unadjusted Maximum Revenue]]/(Debt[[#This Row],[Proposed Taxable Valuation]]/1000)&gt;Debt[[#This Row],[Max Debt RATE]],Debt[[#This Row],[Max Debt RATE]],Debt[[#This Row],[Unadjusted Maximum Revenue]]/(Debt[[#This Row],[Proposed Taxable Valuation]]/1000))</f>
        <v>0</v>
      </c>
      <c r="K1530" s="26">
        <f>ROUND(Debt[[#This Row],[Proposed Taxable Valuation]]/1000*Debt[[#This Row],[Adjusted Rate]],0)</f>
        <v>0</v>
      </c>
      <c r="L1530" s="19">
        <f t="shared" si="130"/>
        <v>0</v>
      </c>
      <c r="M1530" s="17">
        <f t="shared" si="133"/>
        <v>0</v>
      </c>
      <c r="N1530" s="2">
        <v>891996293.76584375</v>
      </c>
      <c r="O1530">
        <f>INDEX($R$3:$T$335,MATCH(Debt[[#This Row],[DistrictNumber]],$R$3:$R$335,0),3)</f>
        <v>0</v>
      </c>
      <c r="P1530" s="9">
        <f t="shared" si="131"/>
        <v>0</v>
      </c>
    </row>
    <row r="1531" spans="1:16" x14ac:dyDescent="0.35">
      <c r="A1531" s="13">
        <v>2030</v>
      </c>
      <c r="B1531" s="13">
        <f t="shared" si="129"/>
        <v>2029</v>
      </c>
      <c r="C1531" t="s">
        <v>448</v>
      </c>
      <c r="D1531" t="s">
        <v>449</v>
      </c>
      <c r="E1531" s="5">
        <v>1723447131.8860564</v>
      </c>
      <c r="F1531" s="13">
        <f>INDEX($R$3:$T$335,MATCH(Debt[[#This Row],[DistrictNumber]],$R$3:$R$335,0),3)</f>
        <v>0</v>
      </c>
      <c r="G1531" s="9">
        <f t="shared" si="132"/>
        <v>0</v>
      </c>
      <c r="H1531" s="11">
        <v>1.02</v>
      </c>
      <c r="I1531" s="12" cm="1">
        <f t="array" ref="I1531">INDEX(Debt[],MATCH(Debt[[#This Row],[Base Year]]&amp;Debt[[#This Row],[DistrictNumber]],Debt[[Fiscal Year]:[Fiscal Year]]&amp;Debt[[DistrictNumber]:[DistrictNumber]],0),9)*$H1531</f>
        <v>0</v>
      </c>
      <c r="J1531" s="15">
        <f>IF(Debt[[#This Row],[Unadjusted Maximum Revenue]]/(Debt[[#This Row],[Proposed Taxable Valuation]]/1000)&gt;Debt[[#This Row],[Max Debt RATE]],Debt[[#This Row],[Max Debt RATE]],Debt[[#This Row],[Unadjusted Maximum Revenue]]/(Debt[[#This Row],[Proposed Taxable Valuation]]/1000))</f>
        <v>0</v>
      </c>
      <c r="K1531" s="26">
        <f>ROUND(Debt[[#This Row],[Proposed Taxable Valuation]]/1000*Debt[[#This Row],[Adjusted Rate]],0)</f>
        <v>0</v>
      </c>
      <c r="L1531" s="19">
        <f t="shared" si="130"/>
        <v>0</v>
      </c>
      <c r="M1531" s="17">
        <f t="shared" si="133"/>
        <v>0</v>
      </c>
      <c r="N1531" s="2">
        <v>1153703489.7694142</v>
      </c>
      <c r="O1531">
        <f>INDEX($R$3:$T$335,MATCH(Debt[[#This Row],[DistrictNumber]],$R$3:$R$335,0),3)</f>
        <v>0</v>
      </c>
      <c r="P1531" s="9">
        <f t="shared" si="131"/>
        <v>0</v>
      </c>
    </row>
    <row r="1532" spans="1:16" x14ac:dyDescent="0.35">
      <c r="A1532" s="13">
        <v>2030</v>
      </c>
      <c r="B1532" s="13">
        <f t="shared" si="129"/>
        <v>2029</v>
      </c>
      <c r="C1532" t="s">
        <v>450</v>
      </c>
      <c r="D1532" t="s">
        <v>451</v>
      </c>
      <c r="E1532" s="5">
        <v>1610982320.4668617</v>
      </c>
      <c r="F1532" s="13">
        <f>INDEX($R$3:$T$335,MATCH(Debt[[#This Row],[DistrictNumber]],$R$3:$R$335,0),3)</f>
        <v>2.3007599999999999</v>
      </c>
      <c r="G1532" s="9">
        <f t="shared" si="132"/>
        <v>3706483.6836373368</v>
      </c>
      <c r="H1532" s="11">
        <v>1.02</v>
      </c>
      <c r="I1532" s="12" cm="1">
        <f t="array" ref="I1532">INDEX(Debt[],MATCH(Debt[[#This Row],[Base Year]]&amp;Debt[[#This Row],[DistrictNumber]],Debt[[Fiscal Year]:[Fiscal Year]]&amp;Debt[[DistrictNumber]:[DistrictNumber]],0),9)*$H1532</f>
        <v>1778808.5686211712</v>
      </c>
      <c r="J1532" s="15">
        <f>IF(Debt[[#This Row],[Unadjusted Maximum Revenue]]/(Debt[[#This Row],[Proposed Taxable Valuation]]/1000)&gt;Debt[[#This Row],[Max Debt RATE]],Debt[[#This Row],[Max Debt RATE]],Debt[[#This Row],[Unadjusted Maximum Revenue]]/(Debt[[#This Row],[Proposed Taxable Valuation]]/1000))</f>
        <v>1.104176343850672</v>
      </c>
      <c r="K1532" s="26">
        <f>ROUND(Debt[[#This Row],[Proposed Taxable Valuation]]/1000*Debt[[#This Row],[Adjusted Rate]],0)</f>
        <v>1778809</v>
      </c>
      <c r="L1532" s="19">
        <f t="shared" si="130"/>
        <v>-1927675.1150161657</v>
      </c>
      <c r="M1532" s="17">
        <f t="shared" si="133"/>
        <v>-1.1965836561493279</v>
      </c>
      <c r="N1532" s="2">
        <v>959928685.39796162</v>
      </c>
      <c r="O1532">
        <f>INDEX($R$3:$T$335,MATCH(Debt[[#This Row],[DistrictNumber]],$R$3:$R$335,0),3)</f>
        <v>2.3007599999999999</v>
      </c>
      <c r="P1532" s="9">
        <f t="shared" si="131"/>
        <v>2208565.5222162143</v>
      </c>
    </row>
    <row r="1533" spans="1:16" x14ac:dyDescent="0.35">
      <c r="A1533" s="13">
        <v>2030</v>
      </c>
      <c r="B1533" s="13">
        <f t="shared" si="129"/>
        <v>2029</v>
      </c>
      <c r="C1533" t="s">
        <v>452</v>
      </c>
      <c r="D1533" t="s">
        <v>453</v>
      </c>
      <c r="E1533" s="5">
        <v>225095689.6078231</v>
      </c>
      <c r="F1533" s="13">
        <f>INDEX($R$3:$T$335,MATCH(Debt[[#This Row],[DistrictNumber]],$R$3:$R$335,0),3)</f>
        <v>0</v>
      </c>
      <c r="G1533" s="9">
        <f t="shared" si="132"/>
        <v>0</v>
      </c>
      <c r="H1533" s="11">
        <v>1.02</v>
      </c>
      <c r="I1533" s="12" cm="1">
        <f t="array" ref="I1533">INDEX(Debt[],MATCH(Debt[[#This Row],[Base Year]]&amp;Debt[[#This Row],[DistrictNumber]],Debt[[Fiscal Year]:[Fiscal Year]]&amp;Debt[[DistrictNumber]:[DistrictNumber]],0),9)*$H1533</f>
        <v>0</v>
      </c>
      <c r="J1533" s="15">
        <f>IF(Debt[[#This Row],[Unadjusted Maximum Revenue]]/(Debt[[#This Row],[Proposed Taxable Valuation]]/1000)&gt;Debt[[#This Row],[Max Debt RATE]],Debt[[#This Row],[Max Debt RATE]],Debt[[#This Row],[Unadjusted Maximum Revenue]]/(Debt[[#This Row],[Proposed Taxable Valuation]]/1000))</f>
        <v>0</v>
      </c>
      <c r="K1533" s="26">
        <f>ROUND(Debt[[#This Row],[Proposed Taxable Valuation]]/1000*Debt[[#This Row],[Adjusted Rate]],0)</f>
        <v>0</v>
      </c>
      <c r="L1533" s="19">
        <f t="shared" si="130"/>
        <v>0</v>
      </c>
      <c r="M1533" s="17">
        <f t="shared" si="133"/>
        <v>0</v>
      </c>
      <c r="N1533" s="2">
        <v>194067159.4241119</v>
      </c>
      <c r="O1533">
        <f>INDEX($R$3:$T$335,MATCH(Debt[[#This Row],[DistrictNumber]],$R$3:$R$335,0),3)</f>
        <v>0</v>
      </c>
      <c r="P1533" s="9">
        <f t="shared" si="131"/>
        <v>0</v>
      </c>
    </row>
    <row r="1534" spans="1:16" x14ac:dyDescent="0.35">
      <c r="A1534" s="13">
        <v>2030</v>
      </c>
      <c r="B1534" s="13">
        <f t="shared" si="129"/>
        <v>2029</v>
      </c>
      <c r="C1534" t="s">
        <v>454</v>
      </c>
      <c r="D1534" t="s">
        <v>455</v>
      </c>
      <c r="E1534" s="5">
        <v>703468888.6277355</v>
      </c>
      <c r="F1534" s="13">
        <f>INDEX($R$3:$T$335,MATCH(Debt[[#This Row],[DistrictNumber]],$R$3:$R$335,0),3)</f>
        <v>2.7</v>
      </c>
      <c r="G1534" s="9">
        <f t="shared" si="132"/>
        <v>1899365.9992948861</v>
      </c>
      <c r="H1534" s="11">
        <v>1.02</v>
      </c>
      <c r="I1534" s="12" cm="1">
        <f t="array" ref="I1534">INDEX(Debt[],MATCH(Debt[[#This Row],[Base Year]]&amp;Debt[[#This Row],[DistrictNumber]],Debt[[Fiscal Year]:[Fiscal Year]]&amp;Debt[[DistrictNumber]:[DistrictNumber]],0),9)*$H1534</f>
        <v>1207360.2971629456</v>
      </c>
      <c r="J1534" s="15">
        <f>IF(Debt[[#This Row],[Unadjusted Maximum Revenue]]/(Debt[[#This Row],[Proposed Taxable Valuation]]/1000)&gt;Debt[[#This Row],[Max Debt RATE]],Debt[[#This Row],[Max Debt RATE]],Debt[[#This Row],[Unadjusted Maximum Revenue]]/(Debt[[#This Row],[Proposed Taxable Valuation]]/1000))</f>
        <v>1.7162952288027358</v>
      </c>
      <c r="K1534" s="26">
        <f>ROUND(Debt[[#This Row],[Proposed Taxable Valuation]]/1000*Debt[[#This Row],[Adjusted Rate]],0)</f>
        <v>1207360</v>
      </c>
      <c r="L1534" s="19">
        <f t="shared" si="130"/>
        <v>-692005.70213194052</v>
      </c>
      <c r="M1534" s="17">
        <f t="shared" si="133"/>
        <v>-0.9837047711972644</v>
      </c>
      <c r="N1534" s="2">
        <v>472084101.37014377</v>
      </c>
      <c r="O1534">
        <f>INDEX($R$3:$T$335,MATCH(Debt[[#This Row],[DistrictNumber]],$R$3:$R$335,0),3)</f>
        <v>2.7</v>
      </c>
      <c r="P1534" s="9">
        <f t="shared" si="131"/>
        <v>1274627.0736993882</v>
      </c>
    </row>
    <row r="1535" spans="1:16" x14ac:dyDescent="0.35">
      <c r="A1535" s="13">
        <v>2030</v>
      </c>
      <c r="B1535" s="13">
        <f t="shared" si="129"/>
        <v>2029</v>
      </c>
      <c r="C1535" t="s">
        <v>456</v>
      </c>
      <c r="D1535" t="s">
        <v>457</v>
      </c>
      <c r="E1535" s="5">
        <v>455339147.44875145</v>
      </c>
      <c r="F1535" s="13">
        <f>INDEX($R$3:$T$335,MATCH(Debt[[#This Row],[DistrictNumber]],$R$3:$R$335,0),3)</f>
        <v>1.57582</v>
      </c>
      <c r="G1535" s="9">
        <f t="shared" si="132"/>
        <v>717532.53533269151</v>
      </c>
      <c r="H1535" s="11">
        <v>1.02</v>
      </c>
      <c r="I1535" s="12" cm="1">
        <f t="array" ref="I1535">INDEX(Debt[],MATCH(Debt[[#This Row],[Base Year]]&amp;Debt[[#This Row],[DistrictNumber]],Debt[[Fiscal Year]:[Fiscal Year]]&amp;Debt[[DistrictNumber]:[DistrictNumber]],0),9)*$H1535</f>
        <v>614860.24262368074</v>
      </c>
      <c r="J1535" s="15">
        <f>IF(Debt[[#This Row],[Unadjusted Maximum Revenue]]/(Debt[[#This Row],[Proposed Taxable Valuation]]/1000)&gt;Debt[[#This Row],[Max Debt RATE]],Debt[[#This Row],[Max Debt RATE]],Debt[[#This Row],[Unadjusted Maximum Revenue]]/(Debt[[#This Row],[Proposed Taxable Valuation]]/1000))</f>
        <v>1.3503346814538573</v>
      </c>
      <c r="K1535" s="26">
        <f>ROUND(Debt[[#This Row],[Proposed Taxable Valuation]]/1000*Debt[[#This Row],[Adjusted Rate]],0)</f>
        <v>614860</v>
      </c>
      <c r="L1535" s="19">
        <f t="shared" si="130"/>
        <v>-102672.29270901077</v>
      </c>
      <c r="M1535" s="17">
        <f t="shared" si="133"/>
        <v>-0.22548531854614273</v>
      </c>
      <c r="N1535" s="2">
        <v>376015338.86759126</v>
      </c>
      <c r="O1535">
        <f>INDEX($R$3:$T$335,MATCH(Debt[[#This Row],[DistrictNumber]],$R$3:$R$335,0),3)</f>
        <v>1.57582</v>
      </c>
      <c r="P1535" s="9">
        <f t="shared" si="131"/>
        <v>592532.49129432766</v>
      </c>
    </row>
    <row r="1536" spans="1:16" x14ac:dyDescent="0.35">
      <c r="A1536" s="13">
        <v>2030</v>
      </c>
      <c r="B1536" s="13">
        <f t="shared" si="129"/>
        <v>2029</v>
      </c>
      <c r="C1536" t="s">
        <v>458</v>
      </c>
      <c r="D1536" t="s">
        <v>459</v>
      </c>
      <c r="E1536" s="5">
        <v>2361561759.9235926</v>
      </c>
      <c r="F1536" s="13">
        <f>INDEX($R$3:$T$335,MATCH(Debt[[#This Row],[DistrictNumber]],$R$3:$R$335,0),3)</f>
        <v>3.6</v>
      </c>
      <c r="G1536" s="9">
        <f t="shared" si="132"/>
        <v>8501622.3357249331</v>
      </c>
      <c r="H1536" s="11">
        <v>1.02</v>
      </c>
      <c r="I1536" s="12" cm="1">
        <f t="array" ref="I1536">INDEX(Debt[],MATCH(Debt[[#This Row],[Base Year]]&amp;Debt[[#This Row],[DistrictNumber]],Debt[[Fiscal Year]:[Fiscal Year]]&amp;Debt[[DistrictNumber]:[DistrictNumber]],0),9)*$H1536</f>
        <v>4771668.1369091757</v>
      </c>
      <c r="J1536" s="15">
        <f>IF(Debt[[#This Row],[Unadjusted Maximum Revenue]]/(Debt[[#This Row],[Proposed Taxable Valuation]]/1000)&gt;Debt[[#This Row],[Max Debt RATE]],Debt[[#This Row],[Max Debt RATE]],Debt[[#This Row],[Unadjusted Maximum Revenue]]/(Debt[[#This Row],[Proposed Taxable Valuation]]/1000))</f>
        <v>2.0205561496996634</v>
      </c>
      <c r="K1536" s="26">
        <f>ROUND(Debt[[#This Row],[Proposed Taxable Valuation]]/1000*Debt[[#This Row],[Adjusted Rate]],0)</f>
        <v>4771668</v>
      </c>
      <c r="L1536" s="19">
        <f t="shared" si="130"/>
        <v>-3729954.1988157574</v>
      </c>
      <c r="M1536" s="17">
        <f t="shared" si="133"/>
        <v>-1.5794438503003367</v>
      </c>
      <c r="N1536" s="2">
        <v>1471902308.1319368</v>
      </c>
      <c r="O1536">
        <f>INDEX($R$3:$T$335,MATCH(Debt[[#This Row],[DistrictNumber]],$R$3:$R$335,0),3)</f>
        <v>3.6</v>
      </c>
      <c r="P1536" s="9">
        <f t="shared" si="131"/>
        <v>5298848.3092749724</v>
      </c>
    </row>
    <row r="1537" spans="1:16" x14ac:dyDescent="0.35">
      <c r="A1537" s="13">
        <v>2030</v>
      </c>
      <c r="B1537" s="13">
        <f t="shared" si="129"/>
        <v>2029</v>
      </c>
      <c r="C1537" t="s">
        <v>460</v>
      </c>
      <c r="D1537" t="s">
        <v>461</v>
      </c>
      <c r="E1537" s="5">
        <v>884798356.05805564</v>
      </c>
      <c r="F1537" s="13">
        <f>INDEX($R$3:$T$335,MATCH(Debt[[#This Row],[DistrictNumber]],$R$3:$R$335,0),3)</f>
        <v>4.0457999999999998</v>
      </c>
      <c r="G1537" s="9">
        <f t="shared" si="132"/>
        <v>3579717.1889396813</v>
      </c>
      <c r="H1537" s="11">
        <v>1.02</v>
      </c>
      <c r="I1537" s="12" cm="1">
        <f t="array" ref="I1537">INDEX(Debt[],MATCH(Debt[[#This Row],[Base Year]]&amp;Debt[[#This Row],[DistrictNumber]],Debt[[Fiscal Year]:[Fiscal Year]]&amp;Debt[[DistrictNumber]:[DistrictNumber]],0),9)*$H1537</f>
        <v>2034554.1775585469</v>
      </c>
      <c r="J1537" s="15">
        <f>IF(Debt[[#This Row],[Unadjusted Maximum Revenue]]/(Debt[[#This Row],[Proposed Taxable Valuation]]/1000)&gt;Debt[[#This Row],[Max Debt RATE]],Debt[[#This Row],[Max Debt RATE]],Debt[[#This Row],[Unadjusted Maximum Revenue]]/(Debt[[#This Row],[Proposed Taxable Valuation]]/1000))</f>
        <v>2.2994551963487719</v>
      </c>
      <c r="K1537" s="26">
        <f>ROUND(Debt[[#This Row],[Proposed Taxable Valuation]]/1000*Debt[[#This Row],[Adjusted Rate]],0)</f>
        <v>2034554</v>
      </c>
      <c r="L1537" s="19">
        <f t="shared" si="130"/>
        <v>-1545163.0113811344</v>
      </c>
      <c r="M1537" s="17">
        <f t="shared" si="133"/>
        <v>-1.7463448036512279</v>
      </c>
      <c r="N1537" s="2">
        <v>589529180.517609</v>
      </c>
      <c r="O1537">
        <f>INDEX($R$3:$T$335,MATCH(Debt[[#This Row],[DistrictNumber]],$R$3:$R$335,0),3)</f>
        <v>4.0457999999999998</v>
      </c>
      <c r="P1537" s="9">
        <f t="shared" si="131"/>
        <v>2385117.1585381422</v>
      </c>
    </row>
    <row r="1538" spans="1:16" x14ac:dyDescent="0.35">
      <c r="A1538" s="13">
        <v>2030</v>
      </c>
      <c r="B1538" s="13">
        <f t="shared" si="129"/>
        <v>2029</v>
      </c>
      <c r="C1538" t="s">
        <v>462</v>
      </c>
      <c r="D1538" t="s">
        <v>463</v>
      </c>
      <c r="E1538" s="5">
        <v>4953312413.095026</v>
      </c>
      <c r="F1538" s="13">
        <f>INDEX($R$3:$T$335,MATCH(Debt[[#This Row],[DistrictNumber]],$R$3:$R$335,0),3)</f>
        <v>0</v>
      </c>
      <c r="G1538" s="9">
        <f t="shared" si="132"/>
        <v>0</v>
      </c>
      <c r="H1538" s="11">
        <v>1.02</v>
      </c>
      <c r="I1538" s="12" cm="1">
        <f t="array" ref="I1538">INDEX(Debt[],MATCH(Debt[[#This Row],[Base Year]]&amp;Debt[[#This Row],[DistrictNumber]],Debt[[Fiscal Year]:[Fiscal Year]]&amp;Debt[[DistrictNumber]:[DistrictNumber]],0),9)*$H1538</f>
        <v>0</v>
      </c>
      <c r="J1538" s="15">
        <f>IF(Debt[[#This Row],[Unadjusted Maximum Revenue]]/(Debt[[#This Row],[Proposed Taxable Valuation]]/1000)&gt;Debt[[#This Row],[Max Debt RATE]],Debt[[#This Row],[Max Debt RATE]],Debt[[#This Row],[Unadjusted Maximum Revenue]]/(Debt[[#This Row],[Proposed Taxable Valuation]]/1000))</f>
        <v>0</v>
      </c>
      <c r="K1538" s="26">
        <f>ROUND(Debt[[#This Row],[Proposed Taxable Valuation]]/1000*Debt[[#This Row],[Adjusted Rate]],0)</f>
        <v>0</v>
      </c>
      <c r="L1538" s="19">
        <f t="shared" si="130"/>
        <v>0</v>
      </c>
      <c r="M1538" s="17">
        <f t="shared" si="133"/>
        <v>0</v>
      </c>
      <c r="N1538" s="2">
        <v>2909014123.158649</v>
      </c>
      <c r="O1538">
        <f>INDEX($R$3:$T$335,MATCH(Debt[[#This Row],[DistrictNumber]],$R$3:$R$335,0),3)</f>
        <v>0</v>
      </c>
      <c r="P1538" s="9">
        <f t="shared" si="131"/>
        <v>0</v>
      </c>
    </row>
    <row r="1539" spans="1:16" x14ac:dyDescent="0.35">
      <c r="A1539" s="13">
        <v>2030</v>
      </c>
      <c r="B1539" s="13">
        <f t="shared" si="129"/>
        <v>2029</v>
      </c>
      <c r="C1539" t="s">
        <v>464</v>
      </c>
      <c r="D1539" t="s">
        <v>465</v>
      </c>
      <c r="E1539" s="5">
        <v>431460189.99618745</v>
      </c>
      <c r="F1539" s="13">
        <f>INDEX($R$3:$T$335,MATCH(Debt[[#This Row],[DistrictNumber]],$R$3:$R$335,0),3)</f>
        <v>1.9267700000000001</v>
      </c>
      <c r="G1539" s="9">
        <f t="shared" si="132"/>
        <v>831324.55027895421</v>
      </c>
      <c r="H1539" s="11">
        <v>1.02</v>
      </c>
      <c r="I1539" s="12" cm="1">
        <f t="array" ref="I1539">INDEX(Debt[],MATCH(Debt[[#This Row],[Base Year]]&amp;Debt[[#This Row],[DistrictNumber]],Debt[[Fiscal Year]:[Fiscal Year]]&amp;Debt[[DistrictNumber]:[DistrictNumber]],0),9)*$H1539</f>
        <v>480243.00637779722</v>
      </c>
      <c r="J1539" s="15">
        <f>IF(Debt[[#This Row],[Unadjusted Maximum Revenue]]/(Debt[[#This Row],[Proposed Taxable Valuation]]/1000)&gt;Debt[[#This Row],[Max Debt RATE]],Debt[[#This Row],[Max Debt RATE]],Debt[[#This Row],[Unadjusted Maximum Revenue]]/(Debt[[#This Row],[Proposed Taxable Valuation]]/1000))</f>
        <v>1.1130644669257685</v>
      </c>
      <c r="K1539" s="26">
        <f>ROUND(Debt[[#This Row],[Proposed Taxable Valuation]]/1000*Debt[[#This Row],[Adjusted Rate]],0)</f>
        <v>480243</v>
      </c>
      <c r="L1539" s="19">
        <f t="shared" si="130"/>
        <v>-351081.54390115698</v>
      </c>
      <c r="M1539" s="17">
        <f t="shared" si="133"/>
        <v>-0.81370553307423155</v>
      </c>
      <c r="N1539" s="2">
        <v>283789858.80764818</v>
      </c>
      <c r="O1539">
        <f>INDEX($R$3:$T$335,MATCH(Debt[[#This Row],[DistrictNumber]],$R$3:$R$335,0),3)</f>
        <v>1.9267700000000001</v>
      </c>
      <c r="P1539" s="9">
        <f t="shared" si="131"/>
        <v>546797.78625481226</v>
      </c>
    </row>
    <row r="1540" spans="1:16" x14ac:dyDescent="0.35">
      <c r="A1540" s="13">
        <v>2030</v>
      </c>
      <c r="B1540" s="13">
        <f t="shared" si="129"/>
        <v>2029</v>
      </c>
      <c r="C1540" t="s">
        <v>466</v>
      </c>
      <c r="D1540" t="s">
        <v>467</v>
      </c>
      <c r="E1540" s="5">
        <v>948670568.97072506</v>
      </c>
      <c r="F1540" s="13">
        <f>INDEX($R$3:$T$335,MATCH(Debt[[#This Row],[DistrictNumber]],$R$3:$R$335,0),3)</f>
        <v>0</v>
      </c>
      <c r="G1540" s="9">
        <f t="shared" si="132"/>
        <v>0</v>
      </c>
      <c r="H1540" s="11">
        <v>1.02</v>
      </c>
      <c r="I1540" s="12" cm="1">
        <f t="array" ref="I1540">INDEX(Debt[],MATCH(Debt[[#This Row],[Base Year]]&amp;Debt[[#This Row],[DistrictNumber]],Debt[[Fiscal Year]:[Fiscal Year]]&amp;Debt[[DistrictNumber]:[DistrictNumber]],0),9)*$H1540</f>
        <v>0</v>
      </c>
      <c r="J1540" s="15">
        <f>IF(Debt[[#This Row],[Unadjusted Maximum Revenue]]/(Debt[[#This Row],[Proposed Taxable Valuation]]/1000)&gt;Debt[[#This Row],[Max Debt RATE]],Debt[[#This Row],[Max Debt RATE]],Debt[[#This Row],[Unadjusted Maximum Revenue]]/(Debt[[#This Row],[Proposed Taxable Valuation]]/1000))</f>
        <v>0</v>
      </c>
      <c r="K1540" s="26">
        <f>ROUND(Debt[[#This Row],[Proposed Taxable Valuation]]/1000*Debt[[#This Row],[Adjusted Rate]],0)</f>
        <v>0</v>
      </c>
      <c r="L1540" s="19">
        <f t="shared" si="130"/>
        <v>0</v>
      </c>
      <c r="M1540" s="17">
        <f t="shared" si="133"/>
        <v>0</v>
      </c>
      <c r="N1540" s="2">
        <v>797375923.52499378</v>
      </c>
      <c r="O1540">
        <f>INDEX($R$3:$T$335,MATCH(Debt[[#This Row],[DistrictNumber]],$R$3:$R$335,0),3)</f>
        <v>0</v>
      </c>
      <c r="P1540" s="9">
        <f t="shared" si="131"/>
        <v>0</v>
      </c>
    </row>
    <row r="1541" spans="1:16" x14ac:dyDescent="0.35">
      <c r="A1541" s="13">
        <v>2030</v>
      </c>
      <c r="B1541" s="13">
        <f t="shared" ref="B1541:B1604" si="134">A1541-1</f>
        <v>2029</v>
      </c>
      <c r="C1541" t="s">
        <v>468</v>
      </c>
      <c r="D1541" t="s">
        <v>469</v>
      </c>
      <c r="E1541" s="5">
        <v>308160753.77345425</v>
      </c>
      <c r="F1541" s="13">
        <f>INDEX($R$3:$T$335,MATCH(Debt[[#This Row],[DistrictNumber]],$R$3:$R$335,0),3)</f>
        <v>0</v>
      </c>
      <c r="G1541" s="9">
        <f t="shared" si="132"/>
        <v>0</v>
      </c>
      <c r="H1541" s="11">
        <v>1.02</v>
      </c>
      <c r="I1541" s="12" cm="1">
        <f t="array" ref="I1541">INDEX(Debt[],MATCH(Debt[[#This Row],[Base Year]]&amp;Debt[[#This Row],[DistrictNumber]],Debt[[Fiscal Year]:[Fiscal Year]]&amp;Debt[[DistrictNumber]:[DistrictNumber]],0),9)*$H1541</f>
        <v>0</v>
      </c>
      <c r="J1541" s="15">
        <f>IF(Debt[[#This Row],[Unadjusted Maximum Revenue]]/(Debt[[#This Row],[Proposed Taxable Valuation]]/1000)&gt;Debt[[#This Row],[Max Debt RATE]],Debt[[#This Row],[Max Debt RATE]],Debt[[#This Row],[Unadjusted Maximum Revenue]]/(Debt[[#This Row],[Proposed Taxable Valuation]]/1000))</f>
        <v>0</v>
      </c>
      <c r="K1541" s="26">
        <f>ROUND(Debt[[#This Row],[Proposed Taxable Valuation]]/1000*Debt[[#This Row],[Adjusted Rate]],0)</f>
        <v>0</v>
      </c>
      <c r="L1541" s="19">
        <f t="shared" ref="L1541:L1604" si="135">I1541-G1541</f>
        <v>0</v>
      </c>
      <c r="M1541" s="17">
        <f t="shared" si="133"/>
        <v>0</v>
      </c>
      <c r="N1541" s="2">
        <v>233965593.88656676</v>
      </c>
      <c r="O1541">
        <f>INDEX($R$3:$T$335,MATCH(Debt[[#This Row],[DistrictNumber]],$R$3:$R$335,0),3)</f>
        <v>0</v>
      </c>
      <c r="P1541" s="9">
        <f t="shared" ref="P1541:P1604" si="136">N1541/1000*O1541</f>
        <v>0</v>
      </c>
    </row>
    <row r="1542" spans="1:16" x14ac:dyDescent="0.35">
      <c r="A1542" s="13">
        <v>2030</v>
      </c>
      <c r="B1542" s="13">
        <f t="shared" si="134"/>
        <v>2029</v>
      </c>
      <c r="C1542" t="s">
        <v>470</v>
      </c>
      <c r="D1542" t="s">
        <v>471</v>
      </c>
      <c r="E1542" s="5">
        <v>669889140.5955472</v>
      </c>
      <c r="F1542" s="13">
        <f>INDEX($R$3:$T$335,MATCH(Debt[[#This Row],[DistrictNumber]],$R$3:$R$335,0),3)</f>
        <v>4.05</v>
      </c>
      <c r="G1542" s="9">
        <f t="shared" si="132"/>
        <v>2713051.0194119657</v>
      </c>
      <c r="H1542" s="11">
        <v>1.02</v>
      </c>
      <c r="I1542" s="12" cm="1">
        <f t="array" ref="I1542">INDEX(Debt[],MATCH(Debt[[#This Row],[Base Year]]&amp;Debt[[#This Row],[DistrictNumber]],Debt[[Fiscal Year]:[Fiscal Year]]&amp;Debt[[DistrictNumber]:[DistrictNumber]],0),9)*$H1542</f>
        <v>2075293.2133854344</v>
      </c>
      <c r="J1542" s="15">
        <f>IF(Debt[[#This Row],[Unadjusted Maximum Revenue]]/(Debt[[#This Row],[Proposed Taxable Valuation]]/1000)&gt;Debt[[#This Row],[Max Debt RATE]],Debt[[#This Row],[Max Debt RATE]],Debt[[#This Row],[Unadjusted Maximum Revenue]]/(Debt[[#This Row],[Proposed Taxable Valuation]]/1000))</f>
        <v>3.0979651521749556</v>
      </c>
      <c r="K1542" s="26">
        <f>ROUND(Debt[[#This Row],[Proposed Taxable Valuation]]/1000*Debt[[#This Row],[Adjusted Rate]],0)</f>
        <v>2075293</v>
      </c>
      <c r="L1542" s="19">
        <f t="shared" si="135"/>
        <v>-637757.80602653138</v>
      </c>
      <c r="M1542" s="17">
        <f t="shared" si="133"/>
        <v>-0.95203484782504422</v>
      </c>
      <c r="N1542" s="2">
        <v>498002376.33094424</v>
      </c>
      <c r="O1542">
        <f>INDEX($R$3:$T$335,MATCH(Debt[[#This Row],[DistrictNumber]],$R$3:$R$335,0),3)</f>
        <v>4.05</v>
      </c>
      <c r="P1542" s="9">
        <f t="shared" si="136"/>
        <v>2016909.6241403241</v>
      </c>
    </row>
    <row r="1543" spans="1:16" x14ac:dyDescent="0.35">
      <c r="A1543" s="13">
        <v>2030</v>
      </c>
      <c r="B1543" s="13">
        <f t="shared" si="134"/>
        <v>2029</v>
      </c>
      <c r="C1543" t="s">
        <v>472</v>
      </c>
      <c r="D1543" t="s">
        <v>473</v>
      </c>
      <c r="E1543" s="5">
        <v>579231410.66106403</v>
      </c>
      <c r="F1543" s="13">
        <f>INDEX($R$3:$T$335,MATCH(Debt[[#This Row],[DistrictNumber]],$R$3:$R$335,0),3)</f>
        <v>0</v>
      </c>
      <c r="G1543" s="9">
        <f t="shared" si="132"/>
        <v>0</v>
      </c>
      <c r="H1543" s="11">
        <v>1.02</v>
      </c>
      <c r="I1543" s="12" cm="1">
        <f t="array" ref="I1543">INDEX(Debt[],MATCH(Debt[[#This Row],[Base Year]]&amp;Debt[[#This Row],[DistrictNumber]],Debt[[Fiscal Year]:[Fiscal Year]]&amp;Debt[[DistrictNumber]:[DistrictNumber]],0),9)*$H1543</f>
        <v>0</v>
      </c>
      <c r="J1543" s="15">
        <f>IF(Debt[[#This Row],[Unadjusted Maximum Revenue]]/(Debt[[#This Row],[Proposed Taxable Valuation]]/1000)&gt;Debt[[#This Row],[Max Debt RATE]],Debt[[#This Row],[Max Debt RATE]],Debt[[#This Row],[Unadjusted Maximum Revenue]]/(Debt[[#This Row],[Proposed Taxable Valuation]]/1000))</f>
        <v>0</v>
      </c>
      <c r="K1543" s="26">
        <f>ROUND(Debt[[#This Row],[Proposed Taxable Valuation]]/1000*Debt[[#This Row],[Adjusted Rate]],0)</f>
        <v>0</v>
      </c>
      <c r="L1543" s="19">
        <f t="shared" si="135"/>
        <v>0</v>
      </c>
      <c r="M1543" s="17">
        <f t="shared" si="133"/>
        <v>0</v>
      </c>
      <c r="N1543" s="2">
        <v>441065565.58742815</v>
      </c>
      <c r="O1543">
        <f>INDEX($R$3:$T$335,MATCH(Debt[[#This Row],[DistrictNumber]],$R$3:$R$335,0),3)</f>
        <v>0</v>
      </c>
      <c r="P1543" s="9">
        <f t="shared" si="136"/>
        <v>0</v>
      </c>
    </row>
    <row r="1544" spans="1:16" x14ac:dyDescent="0.35">
      <c r="A1544" s="13">
        <v>2030</v>
      </c>
      <c r="B1544" s="13">
        <f t="shared" si="134"/>
        <v>2029</v>
      </c>
      <c r="C1544" t="s">
        <v>474</v>
      </c>
      <c r="D1544" t="s">
        <v>475</v>
      </c>
      <c r="E1544" s="5">
        <v>629568301.58463013</v>
      </c>
      <c r="F1544" s="13">
        <f>INDEX($R$3:$T$335,MATCH(Debt[[#This Row],[DistrictNumber]],$R$3:$R$335,0),3)</f>
        <v>0</v>
      </c>
      <c r="G1544" s="9">
        <f t="shared" si="132"/>
        <v>0</v>
      </c>
      <c r="H1544" s="11">
        <v>1.02</v>
      </c>
      <c r="I1544" s="12" cm="1">
        <f t="array" ref="I1544">INDEX(Debt[],MATCH(Debt[[#This Row],[Base Year]]&amp;Debt[[#This Row],[DistrictNumber]],Debt[[Fiscal Year]:[Fiscal Year]]&amp;Debt[[DistrictNumber]:[DistrictNumber]],0),9)*$H1544</f>
        <v>0</v>
      </c>
      <c r="J1544" s="15">
        <f>IF(Debt[[#This Row],[Unadjusted Maximum Revenue]]/(Debt[[#This Row],[Proposed Taxable Valuation]]/1000)&gt;Debt[[#This Row],[Max Debt RATE]],Debt[[#This Row],[Max Debt RATE]],Debt[[#This Row],[Unadjusted Maximum Revenue]]/(Debt[[#This Row],[Proposed Taxable Valuation]]/1000))</f>
        <v>0</v>
      </c>
      <c r="K1544" s="26">
        <f>ROUND(Debt[[#This Row],[Proposed Taxable Valuation]]/1000*Debt[[#This Row],[Adjusted Rate]],0)</f>
        <v>0</v>
      </c>
      <c r="L1544" s="19">
        <f t="shared" si="135"/>
        <v>0</v>
      </c>
      <c r="M1544" s="17">
        <f t="shared" si="133"/>
        <v>0</v>
      </c>
      <c r="N1544" s="2">
        <v>529105438.0261904</v>
      </c>
      <c r="O1544">
        <f>INDEX($R$3:$T$335,MATCH(Debt[[#This Row],[DistrictNumber]],$R$3:$R$335,0),3)</f>
        <v>0</v>
      </c>
      <c r="P1544" s="9">
        <f t="shared" si="136"/>
        <v>0</v>
      </c>
    </row>
    <row r="1545" spans="1:16" x14ac:dyDescent="0.35">
      <c r="A1545" s="13">
        <v>2030</v>
      </c>
      <c r="B1545" s="13">
        <f t="shared" si="134"/>
        <v>2029</v>
      </c>
      <c r="C1545" t="s">
        <v>476</v>
      </c>
      <c r="D1545" t="s">
        <v>477</v>
      </c>
      <c r="E1545" s="5">
        <v>362416203.4626323</v>
      </c>
      <c r="F1545" s="13">
        <f>INDEX($R$3:$T$335,MATCH(Debt[[#This Row],[DistrictNumber]],$R$3:$R$335,0),3)</f>
        <v>0</v>
      </c>
      <c r="G1545" s="9">
        <f t="shared" si="132"/>
        <v>0</v>
      </c>
      <c r="H1545" s="11">
        <v>1.02</v>
      </c>
      <c r="I1545" s="12" cm="1">
        <f t="array" ref="I1545">INDEX(Debt[],MATCH(Debt[[#This Row],[Base Year]]&amp;Debt[[#This Row],[DistrictNumber]],Debt[[Fiscal Year]:[Fiscal Year]]&amp;Debt[[DistrictNumber]:[DistrictNumber]],0),9)*$H1545</f>
        <v>0</v>
      </c>
      <c r="J1545" s="15">
        <f>IF(Debt[[#This Row],[Unadjusted Maximum Revenue]]/(Debt[[#This Row],[Proposed Taxable Valuation]]/1000)&gt;Debt[[#This Row],[Max Debt RATE]],Debt[[#This Row],[Max Debt RATE]],Debt[[#This Row],[Unadjusted Maximum Revenue]]/(Debt[[#This Row],[Proposed Taxable Valuation]]/1000))</f>
        <v>0</v>
      </c>
      <c r="K1545" s="26">
        <f>ROUND(Debt[[#This Row],[Proposed Taxable Valuation]]/1000*Debt[[#This Row],[Adjusted Rate]],0)</f>
        <v>0</v>
      </c>
      <c r="L1545" s="19">
        <f t="shared" si="135"/>
        <v>0</v>
      </c>
      <c r="M1545" s="17">
        <f t="shared" si="133"/>
        <v>0</v>
      </c>
      <c r="N1545" s="2">
        <v>298292028.92768103</v>
      </c>
      <c r="O1545">
        <f>INDEX($R$3:$T$335,MATCH(Debt[[#This Row],[DistrictNumber]],$R$3:$R$335,0),3)</f>
        <v>0</v>
      </c>
      <c r="P1545" s="9">
        <f t="shared" si="136"/>
        <v>0</v>
      </c>
    </row>
    <row r="1546" spans="1:16" x14ac:dyDescent="0.35">
      <c r="A1546" s="13">
        <v>2030</v>
      </c>
      <c r="B1546" s="13">
        <f t="shared" si="134"/>
        <v>2029</v>
      </c>
      <c r="C1546" t="s">
        <v>478</v>
      </c>
      <c r="D1546" t="s">
        <v>479</v>
      </c>
      <c r="E1546" s="5">
        <v>607845999.95726991</v>
      </c>
      <c r="F1546" s="13">
        <f>INDEX($R$3:$T$335,MATCH(Debt[[#This Row],[DistrictNumber]],$R$3:$R$335,0),3)</f>
        <v>2.6988799999999999</v>
      </c>
      <c r="G1546" s="9">
        <f t="shared" ref="G1546:G1609" si="137">E1546/1000*F1546</f>
        <v>1640503.4123646766</v>
      </c>
      <c r="H1546" s="11">
        <v>1.02</v>
      </c>
      <c r="I1546" s="12" cm="1">
        <f t="array" ref="I1546">INDEX(Debt[],MATCH(Debt[[#This Row],[Base Year]]&amp;Debt[[#This Row],[DistrictNumber]],Debt[[Fiscal Year]:[Fiscal Year]]&amp;Debt[[DistrictNumber]:[DistrictNumber]],0),9)*$H1546</f>
        <v>1335365.5566398117</v>
      </c>
      <c r="J1546" s="15">
        <f>IF(Debt[[#This Row],[Unadjusted Maximum Revenue]]/(Debt[[#This Row],[Proposed Taxable Valuation]]/1000)&gt;Debt[[#This Row],[Max Debt RATE]],Debt[[#This Row],[Max Debt RATE]],Debt[[#This Row],[Unadjusted Maximum Revenue]]/(Debt[[#This Row],[Proposed Taxable Valuation]]/1000))</f>
        <v>2.1968813757657117</v>
      </c>
      <c r="K1546" s="26">
        <f>ROUND(Debt[[#This Row],[Proposed Taxable Valuation]]/1000*Debt[[#This Row],[Adjusted Rate]],0)</f>
        <v>1335366</v>
      </c>
      <c r="L1546" s="19">
        <f t="shared" si="135"/>
        <v>-305137.85572486487</v>
      </c>
      <c r="M1546" s="17">
        <f t="shared" si="133"/>
        <v>-0.5019986242342882</v>
      </c>
      <c r="N1546" s="2">
        <v>469572024.32281977</v>
      </c>
      <c r="O1546">
        <f>INDEX($R$3:$T$335,MATCH(Debt[[#This Row],[DistrictNumber]],$R$3:$R$335,0),3)</f>
        <v>2.6988799999999999</v>
      </c>
      <c r="P1546" s="9">
        <f t="shared" si="136"/>
        <v>1267318.5450043718</v>
      </c>
    </row>
    <row r="1547" spans="1:16" x14ac:dyDescent="0.35">
      <c r="A1547" s="13">
        <v>2030</v>
      </c>
      <c r="B1547" s="13">
        <f t="shared" si="134"/>
        <v>2029</v>
      </c>
      <c r="C1547" t="s">
        <v>480</v>
      </c>
      <c r="D1547" t="s">
        <v>481</v>
      </c>
      <c r="E1547" s="5">
        <v>759803318.99934351</v>
      </c>
      <c r="F1547" s="13">
        <f>INDEX($R$3:$T$335,MATCH(Debt[[#This Row],[DistrictNumber]],$R$3:$R$335,0),3)</f>
        <v>4.05</v>
      </c>
      <c r="G1547" s="9">
        <f t="shared" si="137"/>
        <v>3077203.4419473414</v>
      </c>
      <c r="H1547" s="11">
        <v>1.02</v>
      </c>
      <c r="I1547" s="12" cm="1">
        <f t="array" ref="I1547">INDEX(Debt[],MATCH(Debt[[#This Row],[Base Year]]&amp;Debt[[#This Row],[DistrictNumber]],Debt[[Fiscal Year]:[Fiscal Year]]&amp;Debt[[DistrictNumber]:[DistrictNumber]],0),9)*$H1547</f>
        <v>1947444.1873227016</v>
      </c>
      <c r="J1547" s="15">
        <f>IF(Debt[[#This Row],[Unadjusted Maximum Revenue]]/(Debt[[#This Row],[Proposed Taxable Valuation]]/1000)&gt;Debt[[#This Row],[Max Debt RATE]],Debt[[#This Row],[Max Debt RATE]],Debt[[#This Row],[Unadjusted Maximum Revenue]]/(Debt[[#This Row],[Proposed Taxable Valuation]]/1000))</f>
        <v>2.563089866318923</v>
      </c>
      <c r="K1547" s="26">
        <f>ROUND(Debt[[#This Row],[Proposed Taxable Valuation]]/1000*Debt[[#This Row],[Adjusted Rate]],0)</f>
        <v>1947444</v>
      </c>
      <c r="L1547" s="19">
        <f t="shared" si="135"/>
        <v>-1129759.2546246399</v>
      </c>
      <c r="M1547" s="17">
        <f t="shared" ref="M1547:M1610" si="138">J1547-F1547</f>
        <v>-1.4869101336810768</v>
      </c>
      <c r="N1547" s="2">
        <v>533761924.68018836</v>
      </c>
      <c r="O1547">
        <f>INDEX($R$3:$T$335,MATCH(Debt[[#This Row],[DistrictNumber]],$R$3:$R$335,0),3)</f>
        <v>4.05</v>
      </c>
      <c r="P1547" s="9">
        <f t="shared" si="136"/>
        <v>2161735.7949547628</v>
      </c>
    </row>
    <row r="1548" spans="1:16" x14ac:dyDescent="0.35">
      <c r="A1548" s="13">
        <v>2030</v>
      </c>
      <c r="B1548" s="13">
        <f t="shared" si="134"/>
        <v>2029</v>
      </c>
      <c r="C1548" t="s">
        <v>482</v>
      </c>
      <c r="D1548" t="s">
        <v>483</v>
      </c>
      <c r="E1548" s="5">
        <v>834857472.70219946</v>
      </c>
      <c r="F1548" s="13">
        <f>INDEX($R$3:$T$335,MATCH(Debt[[#This Row],[DistrictNumber]],$R$3:$R$335,0),3)</f>
        <v>2.4595799999999999</v>
      </c>
      <c r="G1548" s="9">
        <f t="shared" si="137"/>
        <v>2053398.7427088758</v>
      </c>
      <c r="H1548" s="11">
        <v>1.02</v>
      </c>
      <c r="I1548" s="12" cm="1">
        <f t="array" ref="I1548">INDEX(Debt[],MATCH(Debt[[#This Row],[Base Year]]&amp;Debt[[#This Row],[DistrictNumber]],Debt[[Fiscal Year]:[Fiscal Year]]&amp;Debt[[DistrictNumber]:[DistrictNumber]],0),9)*$H1548</f>
        <v>1263013.3835805254</v>
      </c>
      <c r="J1548" s="15">
        <f>IF(Debt[[#This Row],[Unadjusted Maximum Revenue]]/(Debt[[#This Row],[Proposed Taxable Valuation]]/1000)&gt;Debt[[#This Row],[Max Debt RATE]],Debt[[#This Row],[Max Debt RATE]],Debt[[#This Row],[Unadjusted Maximum Revenue]]/(Debt[[#This Row],[Proposed Taxable Valuation]]/1000))</f>
        <v>1.5128491088335179</v>
      </c>
      <c r="K1548" s="26">
        <f>ROUND(Debt[[#This Row],[Proposed Taxable Valuation]]/1000*Debt[[#This Row],[Adjusted Rate]],0)</f>
        <v>1263013</v>
      </c>
      <c r="L1548" s="19">
        <f t="shared" si="135"/>
        <v>-790385.35912835039</v>
      </c>
      <c r="M1548" s="17">
        <f t="shared" si="138"/>
        <v>-0.94673089116648201</v>
      </c>
      <c r="N1548" s="2">
        <v>558462604.31840837</v>
      </c>
      <c r="O1548">
        <f>INDEX($R$3:$T$335,MATCH(Debt[[#This Row],[DistrictNumber]],$R$3:$R$335,0),3)</f>
        <v>2.4595799999999999</v>
      </c>
      <c r="P1548" s="9">
        <f t="shared" si="136"/>
        <v>1373583.452329471</v>
      </c>
    </row>
    <row r="1549" spans="1:16" x14ac:dyDescent="0.35">
      <c r="A1549" s="13">
        <v>2030</v>
      </c>
      <c r="B1549" s="13">
        <f t="shared" si="134"/>
        <v>2029</v>
      </c>
      <c r="C1549" t="s">
        <v>484</v>
      </c>
      <c r="D1549" t="s">
        <v>485</v>
      </c>
      <c r="E1549" s="5">
        <v>364946915.63754052</v>
      </c>
      <c r="F1549" s="13">
        <f>INDEX($R$3:$T$335,MATCH(Debt[[#This Row],[DistrictNumber]],$R$3:$R$335,0),3)</f>
        <v>0</v>
      </c>
      <c r="G1549" s="9">
        <f t="shared" si="137"/>
        <v>0</v>
      </c>
      <c r="H1549" s="11">
        <v>1.02</v>
      </c>
      <c r="I1549" s="12" cm="1">
        <f t="array" ref="I1549">INDEX(Debt[],MATCH(Debt[[#This Row],[Base Year]]&amp;Debt[[#This Row],[DistrictNumber]],Debt[[Fiscal Year]:[Fiscal Year]]&amp;Debt[[DistrictNumber]:[DistrictNumber]],0),9)*$H1549</f>
        <v>0</v>
      </c>
      <c r="J1549" s="15">
        <f>IF(Debt[[#This Row],[Unadjusted Maximum Revenue]]/(Debt[[#This Row],[Proposed Taxable Valuation]]/1000)&gt;Debt[[#This Row],[Max Debt RATE]],Debt[[#This Row],[Max Debt RATE]],Debt[[#This Row],[Unadjusted Maximum Revenue]]/(Debt[[#This Row],[Proposed Taxable Valuation]]/1000))</f>
        <v>0</v>
      </c>
      <c r="K1549" s="26">
        <f>ROUND(Debt[[#This Row],[Proposed Taxable Valuation]]/1000*Debt[[#This Row],[Adjusted Rate]],0)</f>
        <v>0</v>
      </c>
      <c r="L1549" s="19">
        <f t="shared" si="135"/>
        <v>0</v>
      </c>
      <c r="M1549" s="17">
        <f t="shared" si="138"/>
        <v>0</v>
      </c>
      <c r="N1549" s="2">
        <v>283956873.37858295</v>
      </c>
      <c r="O1549">
        <f>INDEX($R$3:$T$335,MATCH(Debt[[#This Row],[DistrictNumber]],$R$3:$R$335,0),3)</f>
        <v>0</v>
      </c>
      <c r="P1549" s="9">
        <f t="shared" si="136"/>
        <v>0</v>
      </c>
    </row>
    <row r="1550" spans="1:16" x14ac:dyDescent="0.35">
      <c r="A1550" s="13">
        <v>2030</v>
      </c>
      <c r="B1550" s="13">
        <f t="shared" si="134"/>
        <v>2029</v>
      </c>
      <c r="C1550" t="s">
        <v>486</v>
      </c>
      <c r="D1550" t="s">
        <v>487</v>
      </c>
      <c r="E1550" s="5">
        <v>220565578.4128972</v>
      </c>
      <c r="F1550" s="13">
        <f>INDEX($R$3:$T$335,MATCH(Debt[[#This Row],[DistrictNumber]],$R$3:$R$335,0),3)</f>
        <v>0</v>
      </c>
      <c r="G1550" s="9">
        <f t="shared" si="137"/>
        <v>0</v>
      </c>
      <c r="H1550" s="11">
        <v>1.02</v>
      </c>
      <c r="I1550" s="12" cm="1">
        <f t="array" ref="I1550">INDEX(Debt[],MATCH(Debt[[#This Row],[Base Year]]&amp;Debt[[#This Row],[DistrictNumber]],Debt[[Fiscal Year]:[Fiscal Year]]&amp;Debt[[DistrictNumber]:[DistrictNumber]],0),9)*$H1550</f>
        <v>0</v>
      </c>
      <c r="J1550" s="15">
        <f>IF(Debt[[#This Row],[Unadjusted Maximum Revenue]]/(Debt[[#This Row],[Proposed Taxable Valuation]]/1000)&gt;Debt[[#This Row],[Max Debt RATE]],Debt[[#This Row],[Max Debt RATE]],Debt[[#This Row],[Unadjusted Maximum Revenue]]/(Debt[[#This Row],[Proposed Taxable Valuation]]/1000))</f>
        <v>0</v>
      </c>
      <c r="K1550" s="26">
        <f>ROUND(Debt[[#This Row],[Proposed Taxable Valuation]]/1000*Debt[[#This Row],[Adjusted Rate]],0)</f>
        <v>0</v>
      </c>
      <c r="L1550" s="19">
        <f t="shared" si="135"/>
        <v>0</v>
      </c>
      <c r="M1550" s="17">
        <f t="shared" si="138"/>
        <v>0</v>
      </c>
      <c r="N1550" s="2">
        <v>167043132.17186007</v>
      </c>
      <c r="O1550">
        <f>INDEX($R$3:$T$335,MATCH(Debt[[#This Row],[DistrictNumber]],$R$3:$R$335,0),3)</f>
        <v>0</v>
      </c>
      <c r="P1550" s="9">
        <f t="shared" si="136"/>
        <v>0</v>
      </c>
    </row>
    <row r="1551" spans="1:16" x14ac:dyDescent="0.35">
      <c r="A1551" s="13">
        <v>2030</v>
      </c>
      <c r="B1551" s="13">
        <f t="shared" si="134"/>
        <v>2029</v>
      </c>
      <c r="C1551" t="s">
        <v>488</v>
      </c>
      <c r="D1551" t="s">
        <v>489</v>
      </c>
      <c r="E1551" s="5">
        <v>2994961697.612215</v>
      </c>
      <c r="F1551" s="13">
        <f>INDEX($R$3:$T$335,MATCH(Debt[[#This Row],[DistrictNumber]],$R$3:$R$335,0),3)</f>
        <v>1.76315</v>
      </c>
      <c r="G1551" s="9">
        <f t="shared" si="137"/>
        <v>5280566.7171449764</v>
      </c>
      <c r="H1551" s="11">
        <v>1.02</v>
      </c>
      <c r="I1551" s="12" cm="1">
        <f t="array" ref="I1551">INDEX(Debt[],MATCH(Debt[[#This Row],[Base Year]]&amp;Debt[[#This Row],[DistrictNumber]],Debt[[Fiscal Year]:[Fiscal Year]]&amp;Debt[[DistrictNumber]:[DistrictNumber]],0),9)*$H1551</f>
        <v>3295365.0765706943</v>
      </c>
      <c r="J1551" s="15">
        <f>IF(Debt[[#This Row],[Unadjusted Maximum Revenue]]/(Debt[[#This Row],[Proposed Taxable Valuation]]/1000)&gt;Debt[[#This Row],[Max Debt RATE]],Debt[[#This Row],[Max Debt RATE]],Debt[[#This Row],[Unadjusted Maximum Revenue]]/(Debt[[#This Row],[Proposed Taxable Valuation]]/1000))</f>
        <v>1.1003029117861445</v>
      </c>
      <c r="K1551" s="26">
        <f>ROUND(Debt[[#This Row],[Proposed Taxable Valuation]]/1000*Debt[[#This Row],[Adjusted Rate]],0)</f>
        <v>3295365</v>
      </c>
      <c r="L1551" s="19">
        <f t="shared" si="135"/>
        <v>-1985201.640574282</v>
      </c>
      <c r="M1551" s="17">
        <f t="shared" si="138"/>
        <v>-0.66284708821385552</v>
      </c>
      <c r="N1551" s="2">
        <v>2317322927.7927461</v>
      </c>
      <c r="O1551">
        <f>INDEX($R$3:$T$335,MATCH(Debt[[#This Row],[DistrictNumber]],$R$3:$R$335,0),3)</f>
        <v>1.76315</v>
      </c>
      <c r="P1551" s="9">
        <f t="shared" si="136"/>
        <v>4085787.9201377803</v>
      </c>
    </row>
    <row r="1552" spans="1:16" x14ac:dyDescent="0.35">
      <c r="A1552" s="13">
        <v>2030</v>
      </c>
      <c r="B1552" s="13">
        <f t="shared" si="134"/>
        <v>2029</v>
      </c>
      <c r="C1552" t="s">
        <v>490</v>
      </c>
      <c r="D1552" t="s">
        <v>491</v>
      </c>
      <c r="E1552" s="5">
        <v>391125342.63800085</v>
      </c>
      <c r="F1552" s="13">
        <f>INDEX($R$3:$T$335,MATCH(Debt[[#This Row],[DistrictNumber]],$R$3:$R$335,0),3)</f>
        <v>0</v>
      </c>
      <c r="G1552" s="9">
        <f t="shared" si="137"/>
        <v>0</v>
      </c>
      <c r="H1552" s="11">
        <v>1.02</v>
      </c>
      <c r="I1552" s="12" cm="1">
        <f t="array" ref="I1552">INDEX(Debt[],MATCH(Debt[[#This Row],[Base Year]]&amp;Debt[[#This Row],[DistrictNumber]],Debt[[Fiscal Year]:[Fiscal Year]]&amp;Debt[[DistrictNumber]:[DistrictNumber]],0),9)*$H1552</f>
        <v>0</v>
      </c>
      <c r="J1552" s="15">
        <f>IF(Debt[[#This Row],[Unadjusted Maximum Revenue]]/(Debt[[#This Row],[Proposed Taxable Valuation]]/1000)&gt;Debt[[#This Row],[Max Debt RATE]],Debt[[#This Row],[Max Debt RATE]],Debt[[#This Row],[Unadjusted Maximum Revenue]]/(Debt[[#This Row],[Proposed Taxable Valuation]]/1000))</f>
        <v>0</v>
      </c>
      <c r="K1552" s="26">
        <f>ROUND(Debt[[#This Row],[Proposed Taxable Valuation]]/1000*Debt[[#This Row],[Adjusted Rate]],0)</f>
        <v>0</v>
      </c>
      <c r="L1552" s="19">
        <f t="shared" si="135"/>
        <v>0</v>
      </c>
      <c r="M1552" s="17">
        <f t="shared" si="138"/>
        <v>0</v>
      </c>
      <c r="N1552" s="2">
        <v>324714557.61969304</v>
      </c>
      <c r="O1552">
        <f>INDEX($R$3:$T$335,MATCH(Debt[[#This Row],[DistrictNumber]],$R$3:$R$335,0),3)</f>
        <v>0</v>
      </c>
      <c r="P1552" s="9">
        <f t="shared" si="136"/>
        <v>0</v>
      </c>
    </row>
    <row r="1553" spans="1:16" x14ac:dyDescent="0.35">
      <c r="A1553" s="13">
        <v>2030</v>
      </c>
      <c r="B1553" s="13">
        <f t="shared" si="134"/>
        <v>2029</v>
      </c>
      <c r="C1553" t="s">
        <v>492</v>
      </c>
      <c r="D1553" t="s">
        <v>493</v>
      </c>
      <c r="E1553" s="5">
        <v>304350856.99479234</v>
      </c>
      <c r="F1553" s="13">
        <f>INDEX($R$3:$T$335,MATCH(Debt[[#This Row],[DistrictNumber]],$R$3:$R$335,0),3)</f>
        <v>2.0314299999999998</v>
      </c>
      <c r="G1553" s="9">
        <f t="shared" si="137"/>
        <v>618267.46142493095</v>
      </c>
      <c r="H1553" s="11">
        <v>1.02</v>
      </c>
      <c r="I1553" s="12" cm="1">
        <f t="array" ref="I1553">INDEX(Debt[],MATCH(Debt[[#This Row],[Base Year]]&amp;Debt[[#This Row],[DistrictNumber]],Debt[[Fiscal Year]:[Fiscal Year]]&amp;Debt[[DistrictNumber]:[DistrictNumber]],0),9)*$H1553</f>
        <v>520799.04630711616</v>
      </c>
      <c r="J1553" s="15">
        <f>IF(Debt[[#This Row],[Unadjusted Maximum Revenue]]/(Debt[[#This Row],[Proposed Taxable Valuation]]/1000)&gt;Debt[[#This Row],[Max Debt RATE]],Debt[[#This Row],[Max Debt RATE]],Debt[[#This Row],[Unadjusted Maximum Revenue]]/(Debt[[#This Row],[Proposed Taxable Valuation]]/1000))</f>
        <v>1.7111798253159753</v>
      </c>
      <c r="K1553" s="26">
        <f>ROUND(Debt[[#This Row],[Proposed Taxable Valuation]]/1000*Debt[[#This Row],[Adjusted Rate]],0)</f>
        <v>520799</v>
      </c>
      <c r="L1553" s="19">
        <f t="shared" si="135"/>
        <v>-97468.415117814788</v>
      </c>
      <c r="M1553" s="17">
        <f t="shared" si="138"/>
        <v>-0.3202501746840245</v>
      </c>
      <c r="N1553" s="2">
        <v>250466694.04545391</v>
      </c>
      <c r="O1553">
        <f>INDEX($R$3:$T$335,MATCH(Debt[[#This Row],[DistrictNumber]],$R$3:$R$335,0),3)</f>
        <v>2.0314299999999998</v>
      </c>
      <c r="P1553" s="9">
        <f t="shared" si="136"/>
        <v>508805.5562847564</v>
      </c>
    </row>
    <row r="1554" spans="1:16" x14ac:dyDescent="0.35">
      <c r="A1554" s="13">
        <v>2030</v>
      </c>
      <c r="B1554" s="13">
        <f t="shared" si="134"/>
        <v>2029</v>
      </c>
      <c r="C1554" t="s">
        <v>494</v>
      </c>
      <c r="D1554" t="s">
        <v>495</v>
      </c>
      <c r="E1554" s="5">
        <v>2195231695.4518337</v>
      </c>
      <c r="F1554" s="13">
        <f>INDEX($R$3:$T$335,MATCH(Debt[[#This Row],[DistrictNumber]],$R$3:$R$335,0),3)</f>
        <v>0</v>
      </c>
      <c r="G1554" s="9">
        <f t="shared" si="137"/>
        <v>0</v>
      </c>
      <c r="H1554" s="11">
        <v>1.02</v>
      </c>
      <c r="I1554" s="12" cm="1">
        <f t="array" ref="I1554">INDEX(Debt[],MATCH(Debt[[#This Row],[Base Year]]&amp;Debt[[#This Row],[DistrictNumber]],Debt[[Fiscal Year]:[Fiscal Year]]&amp;Debt[[DistrictNumber]:[DistrictNumber]],0),9)*$H1554</f>
        <v>0</v>
      </c>
      <c r="J1554" s="15">
        <f>IF(Debt[[#This Row],[Unadjusted Maximum Revenue]]/(Debt[[#This Row],[Proposed Taxable Valuation]]/1000)&gt;Debt[[#This Row],[Max Debt RATE]],Debt[[#This Row],[Max Debt RATE]],Debt[[#This Row],[Unadjusted Maximum Revenue]]/(Debt[[#This Row],[Proposed Taxable Valuation]]/1000))</f>
        <v>0</v>
      </c>
      <c r="K1554" s="26">
        <f>ROUND(Debt[[#This Row],[Proposed Taxable Valuation]]/1000*Debt[[#This Row],[Adjusted Rate]],0)</f>
        <v>0</v>
      </c>
      <c r="L1554" s="19">
        <f t="shared" si="135"/>
        <v>0</v>
      </c>
      <c r="M1554" s="17">
        <f t="shared" si="138"/>
        <v>0</v>
      </c>
      <c r="N1554" s="2">
        <v>1699124245.8377712</v>
      </c>
      <c r="O1554">
        <f>INDEX($R$3:$T$335,MATCH(Debt[[#This Row],[DistrictNumber]],$R$3:$R$335,0),3)</f>
        <v>0</v>
      </c>
      <c r="P1554" s="9">
        <f t="shared" si="136"/>
        <v>0</v>
      </c>
    </row>
    <row r="1555" spans="1:16" x14ac:dyDescent="0.35">
      <c r="A1555" s="13">
        <v>2030</v>
      </c>
      <c r="B1555" s="13">
        <f t="shared" si="134"/>
        <v>2029</v>
      </c>
      <c r="C1555" t="s">
        <v>496</v>
      </c>
      <c r="D1555" t="s">
        <v>497</v>
      </c>
      <c r="E1555" s="5">
        <v>219483937.65764335</v>
      </c>
      <c r="F1555" s="13">
        <f>INDEX($R$3:$T$335,MATCH(Debt[[#This Row],[DistrictNumber]],$R$3:$R$335,0),3)</f>
        <v>0.88497999999999999</v>
      </c>
      <c r="G1555" s="9">
        <f t="shared" si="137"/>
        <v>194238.89514826119</v>
      </c>
      <c r="H1555" s="11">
        <v>1.02</v>
      </c>
      <c r="I1555" s="12" cm="1">
        <f t="array" ref="I1555">INDEX(Debt[],MATCH(Debt[[#This Row],[Base Year]]&amp;Debt[[#This Row],[DistrictNumber]],Debt[[Fiscal Year]:[Fiscal Year]]&amp;Debt[[DistrictNumber]:[DistrictNumber]],0),9)*$H1555</f>
        <v>141940.44602664575</v>
      </c>
      <c r="J1555" s="15">
        <f>IF(Debt[[#This Row],[Unadjusted Maximum Revenue]]/(Debt[[#This Row],[Proposed Taxable Valuation]]/1000)&gt;Debt[[#This Row],[Max Debt RATE]],Debt[[#This Row],[Max Debt RATE]],Debt[[#This Row],[Unadjusted Maximum Revenue]]/(Debt[[#This Row],[Proposed Taxable Valuation]]/1000))</f>
        <v>0.6467008362500225</v>
      </c>
      <c r="K1555" s="26">
        <f>ROUND(Debt[[#This Row],[Proposed Taxable Valuation]]/1000*Debt[[#This Row],[Adjusted Rate]],0)</f>
        <v>141940</v>
      </c>
      <c r="L1555" s="19">
        <f t="shared" si="135"/>
        <v>-52298.449121615442</v>
      </c>
      <c r="M1555" s="17">
        <f t="shared" si="138"/>
        <v>-0.23827916374997749</v>
      </c>
      <c r="N1555" s="2">
        <v>167235285.0874871</v>
      </c>
      <c r="O1555">
        <f>INDEX($R$3:$T$335,MATCH(Debt[[#This Row],[DistrictNumber]],$R$3:$R$335,0),3)</f>
        <v>0.88497999999999999</v>
      </c>
      <c r="P1555" s="9">
        <f t="shared" si="136"/>
        <v>147999.88259672435</v>
      </c>
    </row>
    <row r="1556" spans="1:16" x14ac:dyDescent="0.35">
      <c r="A1556" s="13">
        <v>2030</v>
      </c>
      <c r="B1556" s="13">
        <f t="shared" si="134"/>
        <v>2029</v>
      </c>
      <c r="C1556" t="s">
        <v>498</v>
      </c>
      <c r="D1556" t="s">
        <v>499</v>
      </c>
      <c r="E1556" s="5">
        <v>1004358182.2376777</v>
      </c>
      <c r="F1556" s="13">
        <f>INDEX($R$3:$T$335,MATCH(Debt[[#This Row],[DistrictNumber]],$R$3:$R$335,0),3)</f>
        <v>2.4700000000000002</v>
      </c>
      <c r="G1556" s="9">
        <f t="shared" si="137"/>
        <v>2480764.710127064</v>
      </c>
      <c r="H1556" s="11">
        <v>1.02</v>
      </c>
      <c r="I1556" s="12" cm="1">
        <f t="array" ref="I1556">INDEX(Debt[],MATCH(Debt[[#This Row],[Base Year]]&amp;Debt[[#This Row],[DistrictNumber]],Debt[[Fiscal Year]:[Fiscal Year]]&amp;Debt[[DistrictNumber]:[DistrictNumber]],0),9)*$H1556</f>
        <v>1694694.6135608908</v>
      </c>
      <c r="J1556" s="15">
        <f>IF(Debt[[#This Row],[Unadjusted Maximum Revenue]]/(Debt[[#This Row],[Proposed Taxable Valuation]]/1000)&gt;Debt[[#This Row],[Max Debt RATE]],Debt[[#This Row],[Max Debt RATE]],Debt[[#This Row],[Unadjusted Maximum Revenue]]/(Debt[[#This Row],[Proposed Taxable Valuation]]/1000))</f>
        <v>1.6873408745325953</v>
      </c>
      <c r="K1556" s="26">
        <f>ROUND(Debt[[#This Row],[Proposed Taxable Valuation]]/1000*Debt[[#This Row],[Adjusted Rate]],0)</f>
        <v>1694695</v>
      </c>
      <c r="L1556" s="19">
        <f t="shared" si="135"/>
        <v>-786070.09656617325</v>
      </c>
      <c r="M1556" s="17">
        <f t="shared" si="138"/>
        <v>-0.7826591254674049</v>
      </c>
      <c r="N1556" s="2">
        <v>742812654.91096616</v>
      </c>
      <c r="O1556">
        <f>INDEX($R$3:$T$335,MATCH(Debt[[#This Row],[DistrictNumber]],$R$3:$R$335,0),3)</f>
        <v>2.4700000000000002</v>
      </c>
      <c r="P1556" s="9">
        <f t="shared" si="136"/>
        <v>1834747.2576300865</v>
      </c>
    </row>
    <row r="1557" spans="1:16" x14ac:dyDescent="0.35">
      <c r="A1557" s="13">
        <v>2030</v>
      </c>
      <c r="B1557" s="13">
        <f t="shared" si="134"/>
        <v>2029</v>
      </c>
      <c r="C1557" t="s">
        <v>500</v>
      </c>
      <c r="D1557" t="s">
        <v>501</v>
      </c>
      <c r="E1557" s="5">
        <v>716908129.92144811</v>
      </c>
      <c r="F1557" s="13">
        <f>INDEX($R$3:$T$335,MATCH(Debt[[#This Row],[DistrictNumber]],$R$3:$R$335,0),3)</f>
        <v>0</v>
      </c>
      <c r="G1557" s="9">
        <f t="shared" si="137"/>
        <v>0</v>
      </c>
      <c r="H1557" s="11">
        <v>1.02</v>
      </c>
      <c r="I1557" s="12" cm="1">
        <f t="array" ref="I1557">INDEX(Debt[],MATCH(Debt[[#This Row],[Base Year]]&amp;Debt[[#This Row],[DistrictNumber]],Debt[[Fiscal Year]:[Fiscal Year]]&amp;Debt[[DistrictNumber]:[DistrictNumber]],0),9)*$H1557</f>
        <v>0</v>
      </c>
      <c r="J1557" s="15">
        <f>IF(Debt[[#This Row],[Unadjusted Maximum Revenue]]/(Debt[[#This Row],[Proposed Taxable Valuation]]/1000)&gt;Debt[[#This Row],[Max Debt RATE]],Debt[[#This Row],[Max Debt RATE]],Debt[[#This Row],[Unadjusted Maximum Revenue]]/(Debt[[#This Row],[Proposed Taxable Valuation]]/1000))</f>
        <v>0</v>
      </c>
      <c r="K1557" s="26">
        <f>ROUND(Debt[[#This Row],[Proposed Taxable Valuation]]/1000*Debt[[#This Row],[Adjusted Rate]],0)</f>
        <v>0</v>
      </c>
      <c r="L1557" s="19">
        <f t="shared" si="135"/>
        <v>0</v>
      </c>
      <c r="M1557" s="17">
        <f t="shared" si="138"/>
        <v>0</v>
      </c>
      <c r="N1557" s="2">
        <v>535526351.36890227</v>
      </c>
      <c r="O1557">
        <f>INDEX($R$3:$T$335,MATCH(Debt[[#This Row],[DistrictNumber]],$R$3:$R$335,0),3)</f>
        <v>0</v>
      </c>
      <c r="P1557" s="9">
        <f t="shared" si="136"/>
        <v>0</v>
      </c>
    </row>
    <row r="1558" spans="1:16" x14ac:dyDescent="0.35">
      <c r="A1558" s="13">
        <v>2030</v>
      </c>
      <c r="B1558" s="13">
        <f t="shared" si="134"/>
        <v>2029</v>
      </c>
      <c r="C1558" t="s">
        <v>502</v>
      </c>
      <c r="D1558" t="s">
        <v>503</v>
      </c>
      <c r="E1558" s="5">
        <v>580182521.65998089</v>
      </c>
      <c r="F1558" s="13">
        <f>INDEX($R$3:$T$335,MATCH(Debt[[#This Row],[DistrictNumber]],$R$3:$R$335,0),3)</f>
        <v>0</v>
      </c>
      <c r="G1558" s="9">
        <f t="shared" si="137"/>
        <v>0</v>
      </c>
      <c r="H1558" s="11">
        <v>1.02</v>
      </c>
      <c r="I1558" s="12" cm="1">
        <f t="array" ref="I1558">INDEX(Debt[],MATCH(Debt[[#This Row],[Base Year]]&amp;Debt[[#This Row],[DistrictNumber]],Debt[[Fiscal Year]:[Fiscal Year]]&amp;Debt[[DistrictNumber]:[DistrictNumber]],0),9)*$H1558</f>
        <v>0</v>
      </c>
      <c r="J1558" s="15">
        <f>IF(Debt[[#This Row],[Unadjusted Maximum Revenue]]/(Debt[[#This Row],[Proposed Taxable Valuation]]/1000)&gt;Debt[[#This Row],[Max Debt RATE]],Debt[[#This Row],[Max Debt RATE]],Debt[[#This Row],[Unadjusted Maximum Revenue]]/(Debt[[#This Row],[Proposed Taxable Valuation]]/1000))</f>
        <v>0</v>
      </c>
      <c r="K1558" s="26">
        <f>ROUND(Debt[[#This Row],[Proposed Taxable Valuation]]/1000*Debt[[#This Row],[Adjusted Rate]],0)</f>
        <v>0</v>
      </c>
      <c r="L1558" s="19">
        <f t="shared" si="135"/>
        <v>0</v>
      </c>
      <c r="M1558" s="17">
        <f t="shared" si="138"/>
        <v>0</v>
      </c>
      <c r="N1558" s="2">
        <v>461714112.01523674</v>
      </c>
      <c r="O1558">
        <f>INDEX($R$3:$T$335,MATCH(Debt[[#This Row],[DistrictNumber]],$R$3:$R$335,0),3)</f>
        <v>0</v>
      </c>
      <c r="P1558" s="9">
        <f t="shared" si="136"/>
        <v>0</v>
      </c>
    </row>
    <row r="1559" spans="1:16" x14ac:dyDescent="0.35">
      <c r="A1559" s="13">
        <v>2030</v>
      </c>
      <c r="B1559" s="13">
        <f t="shared" si="134"/>
        <v>2029</v>
      </c>
      <c r="C1559" t="s">
        <v>504</v>
      </c>
      <c r="D1559" t="s">
        <v>505</v>
      </c>
      <c r="E1559" s="5">
        <v>301165182.57848239</v>
      </c>
      <c r="F1559" s="13">
        <f>INDEX($R$3:$T$335,MATCH(Debt[[#This Row],[DistrictNumber]],$R$3:$R$335,0),3)</f>
        <v>2.7476600000000002</v>
      </c>
      <c r="G1559" s="9">
        <f t="shared" si="137"/>
        <v>827499.52556359291</v>
      </c>
      <c r="H1559" s="11">
        <v>1.02</v>
      </c>
      <c r="I1559" s="12" cm="1">
        <f t="array" ref="I1559">INDEX(Debt[],MATCH(Debt[[#This Row],[Base Year]]&amp;Debt[[#This Row],[DistrictNumber]],Debt[[Fiscal Year]:[Fiscal Year]]&amp;Debt[[DistrictNumber]:[DistrictNumber]],0),9)*$H1559</f>
        <v>676970.82911377714</v>
      </c>
      <c r="J1559" s="15">
        <f>IF(Debt[[#This Row],[Unadjusted Maximum Revenue]]/(Debt[[#This Row],[Proposed Taxable Valuation]]/1000)&gt;Debt[[#This Row],[Max Debt RATE]],Debt[[#This Row],[Max Debt RATE]],Debt[[#This Row],[Unadjusted Maximum Revenue]]/(Debt[[#This Row],[Proposed Taxable Valuation]]/1000))</f>
        <v>2.2478389544161912</v>
      </c>
      <c r="K1559" s="26">
        <f>ROUND(Debt[[#This Row],[Proposed Taxable Valuation]]/1000*Debt[[#This Row],[Adjusted Rate]],0)</f>
        <v>676971</v>
      </c>
      <c r="L1559" s="19">
        <f t="shared" si="135"/>
        <v>-150528.69644981576</v>
      </c>
      <c r="M1559" s="17">
        <f t="shared" si="138"/>
        <v>-0.49982104558380902</v>
      </c>
      <c r="N1559" s="2">
        <v>231961100.82169452</v>
      </c>
      <c r="O1559">
        <f>INDEX($R$3:$T$335,MATCH(Debt[[#This Row],[DistrictNumber]],$R$3:$R$335,0),3)</f>
        <v>2.7476600000000002</v>
      </c>
      <c r="P1559" s="9">
        <f t="shared" si="136"/>
        <v>637350.23828373721</v>
      </c>
    </row>
    <row r="1560" spans="1:16" x14ac:dyDescent="0.35">
      <c r="A1560" s="13">
        <v>2030</v>
      </c>
      <c r="B1560" s="13">
        <f t="shared" si="134"/>
        <v>2029</v>
      </c>
      <c r="C1560" t="s">
        <v>506</v>
      </c>
      <c r="D1560" t="s">
        <v>507</v>
      </c>
      <c r="E1560" s="5">
        <v>338816561.71864104</v>
      </c>
      <c r="F1560" s="13">
        <f>INDEX($R$3:$T$335,MATCH(Debt[[#This Row],[DistrictNumber]],$R$3:$R$335,0),3)</f>
        <v>0</v>
      </c>
      <c r="G1560" s="9">
        <f t="shared" si="137"/>
        <v>0</v>
      </c>
      <c r="H1560" s="11">
        <v>1.02</v>
      </c>
      <c r="I1560" s="12" cm="1">
        <f t="array" ref="I1560">INDEX(Debt[],MATCH(Debt[[#This Row],[Base Year]]&amp;Debt[[#This Row],[DistrictNumber]],Debt[[Fiscal Year]:[Fiscal Year]]&amp;Debt[[DistrictNumber]:[DistrictNumber]],0),9)*$H1560</f>
        <v>0</v>
      </c>
      <c r="J1560" s="15">
        <f>IF(Debt[[#This Row],[Unadjusted Maximum Revenue]]/(Debt[[#This Row],[Proposed Taxable Valuation]]/1000)&gt;Debt[[#This Row],[Max Debt RATE]],Debt[[#This Row],[Max Debt RATE]],Debt[[#This Row],[Unadjusted Maximum Revenue]]/(Debt[[#This Row],[Proposed Taxable Valuation]]/1000))</f>
        <v>0</v>
      </c>
      <c r="K1560" s="26">
        <f>ROUND(Debt[[#This Row],[Proposed Taxable Valuation]]/1000*Debt[[#This Row],[Adjusted Rate]],0)</f>
        <v>0</v>
      </c>
      <c r="L1560" s="19">
        <f t="shared" si="135"/>
        <v>0</v>
      </c>
      <c r="M1560" s="17">
        <f t="shared" si="138"/>
        <v>0</v>
      </c>
      <c r="N1560" s="2">
        <v>256250402.71699497</v>
      </c>
      <c r="O1560">
        <f>INDEX($R$3:$T$335,MATCH(Debt[[#This Row],[DistrictNumber]],$R$3:$R$335,0),3)</f>
        <v>0</v>
      </c>
      <c r="P1560" s="9">
        <f t="shared" si="136"/>
        <v>0</v>
      </c>
    </row>
    <row r="1561" spans="1:16" x14ac:dyDescent="0.35">
      <c r="A1561" s="13">
        <v>2030</v>
      </c>
      <c r="B1561" s="13">
        <f t="shared" si="134"/>
        <v>2029</v>
      </c>
      <c r="C1561" t="s">
        <v>508</v>
      </c>
      <c r="D1561" t="s">
        <v>509</v>
      </c>
      <c r="E1561" s="5">
        <v>1484147232.4914217</v>
      </c>
      <c r="F1561" s="13">
        <f>INDEX($R$3:$T$335,MATCH(Debt[[#This Row],[DistrictNumber]],$R$3:$R$335,0),3)</f>
        <v>4.0463800000000001</v>
      </c>
      <c r="G1561" s="9">
        <f t="shared" si="137"/>
        <v>6005423.6786086392</v>
      </c>
      <c r="H1561" s="11">
        <v>1.02</v>
      </c>
      <c r="I1561" s="12" cm="1">
        <f t="array" ref="I1561">INDEX(Debt[],MATCH(Debt[[#This Row],[Base Year]]&amp;Debt[[#This Row],[DistrictNumber]],Debt[[Fiscal Year]:[Fiscal Year]]&amp;Debt[[DistrictNumber]:[DistrictNumber]],0),9)*$H1561</f>
        <v>3371949.9041367508</v>
      </c>
      <c r="J1561" s="15">
        <f>IF(Debt[[#This Row],[Unadjusted Maximum Revenue]]/(Debt[[#This Row],[Proposed Taxable Valuation]]/1000)&gt;Debt[[#This Row],[Max Debt RATE]],Debt[[#This Row],[Max Debt RATE]],Debt[[#This Row],[Unadjusted Maximum Revenue]]/(Debt[[#This Row],[Proposed Taxable Valuation]]/1000))</f>
        <v>2.2719780290775433</v>
      </c>
      <c r="K1561" s="26">
        <f>ROUND(Debt[[#This Row],[Proposed Taxable Valuation]]/1000*Debt[[#This Row],[Adjusted Rate]],0)</f>
        <v>3371950</v>
      </c>
      <c r="L1561" s="19">
        <f t="shared" si="135"/>
        <v>-2633473.7744718883</v>
      </c>
      <c r="M1561" s="17">
        <f t="shared" si="138"/>
        <v>-1.7744019709224568</v>
      </c>
      <c r="N1561" s="2">
        <v>987550747.09508562</v>
      </c>
      <c r="O1561">
        <f>INDEX($R$3:$T$335,MATCH(Debt[[#This Row],[DistrictNumber]],$R$3:$R$335,0),3)</f>
        <v>4.0463800000000001</v>
      </c>
      <c r="P1561" s="9">
        <f t="shared" si="136"/>
        <v>3996005.5920306123</v>
      </c>
    </row>
    <row r="1562" spans="1:16" x14ac:dyDescent="0.35">
      <c r="A1562" s="13">
        <v>2030</v>
      </c>
      <c r="B1562" s="13">
        <f t="shared" si="134"/>
        <v>2029</v>
      </c>
      <c r="C1562" t="s">
        <v>510</v>
      </c>
      <c r="D1562" t="s">
        <v>511</v>
      </c>
      <c r="E1562" s="5">
        <v>407170819.85857677</v>
      </c>
      <c r="F1562" s="13">
        <f>INDEX($R$3:$T$335,MATCH(Debt[[#This Row],[DistrictNumber]],$R$3:$R$335,0),3)</f>
        <v>1.62222</v>
      </c>
      <c r="G1562" s="9">
        <f t="shared" si="137"/>
        <v>660520.64739098039</v>
      </c>
      <c r="H1562" s="11">
        <v>1.02</v>
      </c>
      <c r="I1562" s="12" cm="1">
        <f t="array" ref="I1562">INDEX(Debt[],MATCH(Debt[[#This Row],[Base Year]]&amp;Debt[[#This Row],[DistrictNumber]],Debt[[Fiscal Year]:[Fiscal Year]]&amp;Debt[[DistrictNumber]:[DistrictNumber]],0),9)*$H1562</f>
        <v>565322.12638637994</v>
      </c>
      <c r="J1562" s="15">
        <f>IF(Debt[[#This Row],[Unadjusted Maximum Revenue]]/(Debt[[#This Row],[Proposed Taxable Valuation]]/1000)&gt;Debt[[#This Row],[Max Debt RATE]],Debt[[#This Row],[Max Debt RATE]],Debt[[#This Row],[Unadjusted Maximum Revenue]]/(Debt[[#This Row],[Proposed Taxable Valuation]]/1000))</f>
        <v>1.3884151290181701</v>
      </c>
      <c r="K1562" s="26">
        <f>ROUND(Debt[[#This Row],[Proposed Taxable Valuation]]/1000*Debt[[#This Row],[Adjusted Rate]],0)</f>
        <v>565322</v>
      </c>
      <c r="L1562" s="19">
        <f t="shared" si="135"/>
        <v>-95198.52100460045</v>
      </c>
      <c r="M1562" s="17">
        <f t="shared" si="138"/>
        <v>-0.23380487098182989</v>
      </c>
      <c r="N1562" s="2">
        <v>331806848.05059874</v>
      </c>
      <c r="O1562">
        <f>INDEX($R$3:$T$335,MATCH(Debt[[#This Row],[DistrictNumber]],$R$3:$R$335,0),3)</f>
        <v>1.62222</v>
      </c>
      <c r="P1562" s="9">
        <f t="shared" si="136"/>
        <v>538263.70504464232</v>
      </c>
    </row>
    <row r="1563" spans="1:16" x14ac:dyDescent="0.35">
      <c r="A1563" s="13">
        <v>2030</v>
      </c>
      <c r="B1563" s="13">
        <f t="shared" si="134"/>
        <v>2029</v>
      </c>
      <c r="C1563" t="s">
        <v>512</v>
      </c>
      <c r="D1563" t="s">
        <v>513</v>
      </c>
      <c r="E1563" s="5">
        <v>7531955464.0766106</v>
      </c>
      <c r="F1563" s="13">
        <f>INDEX($R$3:$T$335,MATCH(Debt[[#This Row],[DistrictNumber]],$R$3:$R$335,0),3)</f>
        <v>0</v>
      </c>
      <c r="G1563" s="9">
        <f t="shared" si="137"/>
        <v>0</v>
      </c>
      <c r="H1563" s="11">
        <v>1.02</v>
      </c>
      <c r="I1563" s="12" cm="1">
        <f t="array" ref="I1563">INDEX(Debt[],MATCH(Debt[[#This Row],[Base Year]]&amp;Debt[[#This Row],[DistrictNumber]],Debt[[Fiscal Year]:[Fiscal Year]]&amp;Debt[[DistrictNumber]:[DistrictNumber]],0),9)*$H1563</f>
        <v>0</v>
      </c>
      <c r="J1563" s="15">
        <f>IF(Debt[[#This Row],[Unadjusted Maximum Revenue]]/(Debt[[#This Row],[Proposed Taxable Valuation]]/1000)&gt;Debt[[#This Row],[Max Debt RATE]],Debt[[#This Row],[Max Debt RATE]],Debt[[#This Row],[Unadjusted Maximum Revenue]]/(Debt[[#This Row],[Proposed Taxable Valuation]]/1000))</f>
        <v>0</v>
      </c>
      <c r="K1563" s="26">
        <f>ROUND(Debt[[#This Row],[Proposed Taxable Valuation]]/1000*Debt[[#This Row],[Adjusted Rate]],0)</f>
        <v>0</v>
      </c>
      <c r="L1563" s="19">
        <f t="shared" si="135"/>
        <v>0</v>
      </c>
      <c r="M1563" s="17">
        <f t="shared" si="138"/>
        <v>0</v>
      </c>
      <c r="N1563" s="2">
        <v>4740182429.0828981</v>
      </c>
      <c r="O1563">
        <f>INDEX($R$3:$T$335,MATCH(Debt[[#This Row],[DistrictNumber]],$R$3:$R$335,0),3)</f>
        <v>0</v>
      </c>
      <c r="P1563" s="9">
        <f t="shared" si="136"/>
        <v>0</v>
      </c>
    </row>
    <row r="1564" spans="1:16" x14ac:dyDescent="0.35">
      <c r="A1564" s="13">
        <v>2030</v>
      </c>
      <c r="B1564" s="13">
        <f t="shared" si="134"/>
        <v>2029</v>
      </c>
      <c r="C1564" t="s">
        <v>514</v>
      </c>
      <c r="D1564" t="s">
        <v>515</v>
      </c>
      <c r="E1564" s="5">
        <v>1373072062.7711215</v>
      </c>
      <c r="F1564" s="13">
        <f>INDEX($R$3:$T$335,MATCH(Debt[[#This Row],[DistrictNumber]],$R$3:$R$335,0),3)</f>
        <v>4.05</v>
      </c>
      <c r="G1564" s="9">
        <f t="shared" si="137"/>
        <v>5560941.8542230418</v>
      </c>
      <c r="H1564" s="11">
        <v>1.02</v>
      </c>
      <c r="I1564" s="12" cm="1">
        <f t="array" ref="I1564">INDEX(Debt[],MATCH(Debt[[#This Row],[Base Year]]&amp;Debt[[#This Row],[DistrictNumber]],Debt[[Fiscal Year]:[Fiscal Year]]&amp;Debt[[DistrictNumber]:[DistrictNumber]],0),9)*$H1564</f>
        <v>2855391.6669759988</v>
      </c>
      <c r="J1564" s="15">
        <f>IF(Debt[[#This Row],[Unadjusted Maximum Revenue]]/(Debt[[#This Row],[Proposed Taxable Valuation]]/1000)&gt;Debt[[#This Row],[Max Debt RATE]],Debt[[#This Row],[Max Debt RATE]],Debt[[#This Row],[Unadjusted Maximum Revenue]]/(Debt[[#This Row],[Proposed Taxable Valuation]]/1000))</f>
        <v>2.0795643174133724</v>
      </c>
      <c r="K1564" s="26">
        <f>ROUND(Debt[[#This Row],[Proposed Taxable Valuation]]/1000*Debt[[#This Row],[Adjusted Rate]],0)</f>
        <v>2855392</v>
      </c>
      <c r="L1564" s="19">
        <f t="shared" si="135"/>
        <v>-2705550.187247043</v>
      </c>
      <c r="M1564" s="17">
        <f t="shared" si="138"/>
        <v>-1.9704356825866274</v>
      </c>
      <c r="N1564" s="2">
        <v>791694851.63338912</v>
      </c>
      <c r="O1564">
        <f>INDEX($R$3:$T$335,MATCH(Debt[[#This Row],[DistrictNumber]],$R$3:$R$335,0),3)</f>
        <v>4.05</v>
      </c>
      <c r="P1564" s="9">
        <f t="shared" si="136"/>
        <v>3206364.1491152258</v>
      </c>
    </row>
    <row r="1565" spans="1:16" x14ac:dyDescent="0.35">
      <c r="A1565" s="13">
        <v>2030</v>
      </c>
      <c r="B1565" s="13">
        <f t="shared" si="134"/>
        <v>2029</v>
      </c>
      <c r="C1565" t="s">
        <v>516</v>
      </c>
      <c r="D1565" t="s">
        <v>517</v>
      </c>
      <c r="E1565" s="5">
        <v>891490541.1402247</v>
      </c>
      <c r="F1565" s="13">
        <f>INDEX($R$3:$T$335,MATCH(Debt[[#This Row],[DistrictNumber]],$R$3:$R$335,0),3)</f>
        <v>0</v>
      </c>
      <c r="G1565" s="9">
        <f t="shared" si="137"/>
        <v>0</v>
      </c>
      <c r="H1565" s="11">
        <v>1.02</v>
      </c>
      <c r="I1565" s="12" cm="1">
        <f t="array" ref="I1565">INDEX(Debt[],MATCH(Debt[[#This Row],[Base Year]]&amp;Debt[[#This Row],[DistrictNumber]],Debt[[Fiscal Year]:[Fiscal Year]]&amp;Debt[[DistrictNumber]:[DistrictNumber]],0),9)*$H1565</f>
        <v>0</v>
      </c>
      <c r="J1565" s="15">
        <f>IF(Debt[[#This Row],[Unadjusted Maximum Revenue]]/(Debt[[#This Row],[Proposed Taxable Valuation]]/1000)&gt;Debt[[#This Row],[Max Debt RATE]],Debt[[#This Row],[Max Debt RATE]],Debt[[#This Row],[Unadjusted Maximum Revenue]]/(Debt[[#This Row],[Proposed Taxable Valuation]]/1000))</f>
        <v>0</v>
      </c>
      <c r="K1565" s="26">
        <f>ROUND(Debt[[#This Row],[Proposed Taxable Valuation]]/1000*Debt[[#This Row],[Adjusted Rate]],0)</f>
        <v>0</v>
      </c>
      <c r="L1565" s="19">
        <f t="shared" si="135"/>
        <v>0</v>
      </c>
      <c r="M1565" s="17">
        <f t="shared" si="138"/>
        <v>0</v>
      </c>
      <c r="N1565" s="2">
        <v>719465580.68586946</v>
      </c>
      <c r="O1565">
        <f>INDEX($R$3:$T$335,MATCH(Debt[[#This Row],[DistrictNumber]],$R$3:$R$335,0),3)</f>
        <v>0</v>
      </c>
      <c r="P1565" s="9">
        <f t="shared" si="136"/>
        <v>0</v>
      </c>
    </row>
    <row r="1566" spans="1:16" x14ac:dyDescent="0.35">
      <c r="A1566" s="13">
        <v>2030</v>
      </c>
      <c r="B1566" s="13">
        <f t="shared" si="134"/>
        <v>2029</v>
      </c>
      <c r="C1566" t="s">
        <v>518</v>
      </c>
      <c r="D1566" t="s">
        <v>519</v>
      </c>
      <c r="E1566" s="5">
        <v>573446116.66535532</v>
      </c>
      <c r="F1566" s="13">
        <f>INDEX($R$3:$T$335,MATCH(Debt[[#This Row],[DistrictNumber]],$R$3:$R$335,0),3)</f>
        <v>2.69428</v>
      </c>
      <c r="G1566" s="9">
        <f t="shared" si="137"/>
        <v>1545024.4032091335</v>
      </c>
      <c r="H1566" s="11">
        <v>1.02</v>
      </c>
      <c r="I1566" s="12" cm="1">
        <f t="array" ref="I1566">INDEX(Debt[],MATCH(Debt[[#This Row],[Base Year]]&amp;Debt[[#This Row],[DistrictNumber]],Debt[[Fiscal Year]:[Fiscal Year]]&amp;Debt[[DistrictNumber]:[DistrictNumber]],0),9)*$H1566</f>
        <v>1164952.5580322267</v>
      </c>
      <c r="J1566" s="15">
        <f>IF(Debt[[#This Row],[Unadjusted Maximum Revenue]]/(Debt[[#This Row],[Proposed Taxable Valuation]]/1000)&gt;Debt[[#This Row],[Max Debt RATE]],Debt[[#This Row],[Max Debt RATE]],Debt[[#This Row],[Unadjusted Maximum Revenue]]/(Debt[[#This Row],[Proposed Taxable Valuation]]/1000))</f>
        <v>2.031494370921088</v>
      </c>
      <c r="K1566" s="26">
        <f>ROUND(Debt[[#This Row],[Proposed Taxable Valuation]]/1000*Debt[[#This Row],[Adjusted Rate]],0)</f>
        <v>1164953</v>
      </c>
      <c r="L1566" s="19">
        <f t="shared" si="135"/>
        <v>-380071.84517690679</v>
      </c>
      <c r="M1566" s="17">
        <f t="shared" si="138"/>
        <v>-0.66278562907891203</v>
      </c>
      <c r="N1566" s="2">
        <v>434649899.38392568</v>
      </c>
      <c r="O1566">
        <f>INDEX($R$3:$T$335,MATCH(Debt[[#This Row],[DistrictNumber]],$R$3:$R$335,0),3)</f>
        <v>2.69428</v>
      </c>
      <c r="P1566" s="9">
        <f t="shared" si="136"/>
        <v>1171068.5309121232</v>
      </c>
    </row>
    <row r="1567" spans="1:16" x14ac:dyDescent="0.35">
      <c r="A1567" s="13">
        <v>2030</v>
      </c>
      <c r="B1567" s="13">
        <f t="shared" si="134"/>
        <v>2029</v>
      </c>
      <c r="C1567" t="s">
        <v>520</v>
      </c>
      <c r="D1567" t="s">
        <v>521</v>
      </c>
      <c r="E1567" s="5">
        <v>1306808176.2737725</v>
      </c>
      <c r="F1567" s="13">
        <f>INDEX($R$3:$T$335,MATCH(Debt[[#This Row],[DistrictNumber]],$R$3:$R$335,0),3)</f>
        <v>2.7</v>
      </c>
      <c r="G1567" s="9">
        <f t="shared" si="137"/>
        <v>3528382.0759391859</v>
      </c>
      <c r="H1567" s="11">
        <v>1.02</v>
      </c>
      <c r="I1567" s="12" cm="1">
        <f t="array" ref="I1567">INDEX(Debt[],MATCH(Debt[[#This Row],[Base Year]]&amp;Debt[[#This Row],[DistrictNumber]],Debt[[Fiscal Year]:[Fiscal Year]]&amp;Debt[[DistrictNumber]:[DistrictNumber]],0),9)*$H1567</f>
        <v>2305547.4556615599</v>
      </c>
      <c r="J1567" s="15">
        <f>IF(Debt[[#This Row],[Unadjusted Maximum Revenue]]/(Debt[[#This Row],[Proposed Taxable Valuation]]/1000)&gt;Debt[[#This Row],[Max Debt RATE]],Debt[[#This Row],[Max Debt RATE]],Debt[[#This Row],[Unadjusted Maximum Revenue]]/(Debt[[#This Row],[Proposed Taxable Valuation]]/1000))</f>
        <v>1.7642585174479002</v>
      </c>
      <c r="K1567" s="26">
        <f>ROUND(Debt[[#This Row],[Proposed Taxable Valuation]]/1000*Debt[[#This Row],[Adjusted Rate]],0)</f>
        <v>2305547</v>
      </c>
      <c r="L1567" s="19">
        <f t="shared" si="135"/>
        <v>-1222834.620277626</v>
      </c>
      <c r="M1567" s="17">
        <f t="shared" si="138"/>
        <v>-0.93574148255209999</v>
      </c>
      <c r="N1567" s="2">
        <v>1126746539.3682821</v>
      </c>
      <c r="O1567">
        <f>INDEX($R$3:$T$335,MATCH(Debt[[#This Row],[DistrictNumber]],$R$3:$R$335,0),3)</f>
        <v>2.7</v>
      </c>
      <c r="P1567" s="9">
        <f t="shared" si="136"/>
        <v>3042215.6562943617</v>
      </c>
    </row>
    <row r="1568" spans="1:16" x14ac:dyDescent="0.35">
      <c r="A1568" s="13">
        <v>2030</v>
      </c>
      <c r="B1568" s="13">
        <f t="shared" si="134"/>
        <v>2029</v>
      </c>
      <c r="C1568" t="s">
        <v>522</v>
      </c>
      <c r="D1568" t="s">
        <v>523</v>
      </c>
      <c r="E1568" s="5">
        <v>174204345.43472549</v>
      </c>
      <c r="F1568" s="13">
        <f>INDEX($R$3:$T$335,MATCH(Debt[[#This Row],[DistrictNumber]],$R$3:$R$335,0),3)</f>
        <v>0</v>
      </c>
      <c r="G1568" s="9">
        <f t="shared" si="137"/>
        <v>0</v>
      </c>
      <c r="H1568" s="11">
        <v>1.02</v>
      </c>
      <c r="I1568" s="12" cm="1">
        <f t="array" ref="I1568">INDEX(Debt[],MATCH(Debt[[#This Row],[Base Year]]&amp;Debt[[#This Row],[DistrictNumber]],Debt[[Fiscal Year]:[Fiscal Year]]&amp;Debt[[DistrictNumber]:[DistrictNumber]],0),9)*$H1568</f>
        <v>0</v>
      </c>
      <c r="J1568" s="15">
        <f>IF(Debt[[#This Row],[Unadjusted Maximum Revenue]]/(Debt[[#This Row],[Proposed Taxable Valuation]]/1000)&gt;Debt[[#This Row],[Max Debt RATE]],Debt[[#This Row],[Max Debt RATE]],Debt[[#This Row],[Unadjusted Maximum Revenue]]/(Debt[[#This Row],[Proposed Taxable Valuation]]/1000))</f>
        <v>0</v>
      </c>
      <c r="K1568" s="26">
        <f>ROUND(Debt[[#This Row],[Proposed Taxable Valuation]]/1000*Debt[[#This Row],[Adjusted Rate]],0)</f>
        <v>0</v>
      </c>
      <c r="L1568" s="19">
        <f t="shared" si="135"/>
        <v>0</v>
      </c>
      <c r="M1568" s="17">
        <f t="shared" si="138"/>
        <v>0</v>
      </c>
      <c r="N1568" s="2">
        <v>144013270.48482701</v>
      </c>
      <c r="O1568">
        <f>INDEX($R$3:$T$335,MATCH(Debt[[#This Row],[DistrictNumber]],$R$3:$R$335,0),3)</f>
        <v>0</v>
      </c>
      <c r="P1568" s="9">
        <f t="shared" si="136"/>
        <v>0</v>
      </c>
    </row>
    <row r="1569" spans="1:16" x14ac:dyDescent="0.35">
      <c r="A1569" s="13">
        <v>2030</v>
      </c>
      <c r="B1569" s="13">
        <f t="shared" si="134"/>
        <v>2029</v>
      </c>
      <c r="C1569" t="s">
        <v>524</v>
      </c>
      <c r="D1569" t="s">
        <v>525</v>
      </c>
      <c r="E1569" s="5">
        <v>682880657.90665567</v>
      </c>
      <c r="F1569" s="13">
        <f>INDEX($R$3:$T$335,MATCH(Debt[[#This Row],[DistrictNumber]],$R$3:$R$335,0),3)</f>
        <v>2.0621299999999998</v>
      </c>
      <c r="G1569" s="9">
        <f t="shared" si="137"/>
        <v>1408188.6910890518</v>
      </c>
      <c r="H1569" s="11">
        <v>1.02</v>
      </c>
      <c r="I1569" s="12" cm="1">
        <f t="array" ref="I1569">INDEX(Debt[],MATCH(Debt[[#This Row],[Base Year]]&amp;Debt[[#This Row],[DistrictNumber]],Debt[[Fiscal Year]:[Fiscal Year]]&amp;Debt[[DistrictNumber]:[DistrictNumber]],0),9)*$H1569</f>
        <v>997829.78408752033</v>
      </c>
      <c r="J1569" s="15">
        <f>IF(Debt[[#This Row],[Unadjusted Maximum Revenue]]/(Debt[[#This Row],[Proposed Taxable Valuation]]/1000)&gt;Debt[[#This Row],[Max Debt RATE]],Debt[[#This Row],[Max Debt RATE]],Debt[[#This Row],[Unadjusted Maximum Revenue]]/(Debt[[#This Row],[Proposed Taxable Valuation]]/1000))</f>
        <v>1.4612066874852321</v>
      </c>
      <c r="K1569" s="26">
        <f>ROUND(Debt[[#This Row],[Proposed Taxable Valuation]]/1000*Debt[[#This Row],[Adjusted Rate]],0)</f>
        <v>997830</v>
      </c>
      <c r="L1569" s="19">
        <f t="shared" si="135"/>
        <v>-410358.90700153145</v>
      </c>
      <c r="M1569" s="17">
        <f t="shared" si="138"/>
        <v>-0.60092331251476772</v>
      </c>
      <c r="N1569" s="2">
        <v>505583610.6046837</v>
      </c>
      <c r="O1569">
        <f>INDEX($R$3:$T$335,MATCH(Debt[[#This Row],[DistrictNumber]],$R$3:$R$335,0),3)</f>
        <v>2.0621299999999998</v>
      </c>
      <c r="P1569" s="9">
        <f t="shared" si="136"/>
        <v>1042579.1309362362</v>
      </c>
    </row>
    <row r="1570" spans="1:16" x14ac:dyDescent="0.35">
      <c r="A1570" s="13">
        <v>2030</v>
      </c>
      <c r="B1570" s="13">
        <f t="shared" si="134"/>
        <v>2029</v>
      </c>
      <c r="C1570" t="s">
        <v>526</v>
      </c>
      <c r="D1570" t="s">
        <v>527</v>
      </c>
      <c r="E1570" s="5">
        <v>478140163.70312393</v>
      </c>
      <c r="F1570" s="13">
        <f>INDEX($R$3:$T$335,MATCH(Debt[[#This Row],[DistrictNumber]],$R$3:$R$335,0),3)</f>
        <v>0</v>
      </c>
      <c r="G1570" s="9">
        <f t="shared" si="137"/>
        <v>0</v>
      </c>
      <c r="H1570" s="11">
        <v>1.02</v>
      </c>
      <c r="I1570" s="12" cm="1">
        <f t="array" ref="I1570">INDEX(Debt[],MATCH(Debt[[#This Row],[Base Year]]&amp;Debt[[#This Row],[DistrictNumber]],Debt[[Fiscal Year]:[Fiscal Year]]&amp;Debt[[DistrictNumber]:[DistrictNumber]],0),9)*$H1570</f>
        <v>0</v>
      </c>
      <c r="J1570" s="15">
        <f>IF(Debt[[#This Row],[Unadjusted Maximum Revenue]]/(Debt[[#This Row],[Proposed Taxable Valuation]]/1000)&gt;Debt[[#This Row],[Max Debt RATE]],Debt[[#This Row],[Max Debt RATE]],Debt[[#This Row],[Unadjusted Maximum Revenue]]/(Debt[[#This Row],[Proposed Taxable Valuation]]/1000))</f>
        <v>0</v>
      </c>
      <c r="K1570" s="26">
        <f>ROUND(Debt[[#This Row],[Proposed Taxable Valuation]]/1000*Debt[[#This Row],[Adjusted Rate]],0)</f>
        <v>0</v>
      </c>
      <c r="L1570" s="19">
        <f t="shared" si="135"/>
        <v>0</v>
      </c>
      <c r="M1570" s="17">
        <f t="shared" si="138"/>
        <v>0</v>
      </c>
      <c r="N1570" s="2">
        <v>334408872.99840689</v>
      </c>
      <c r="O1570">
        <f>INDEX($R$3:$T$335,MATCH(Debt[[#This Row],[DistrictNumber]],$R$3:$R$335,0),3)</f>
        <v>0</v>
      </c>
      <c r="P1570" s="9">
        <f t="shared" si="136"/>
        <v>0</v>
      </c>
    </row>
    <row r="1571" spans="1:16" x14ac:dyDescent="0.35">
      <c r="A1571" s="13">
        <v>2030</v>
      </c>
      <c r="B1571" s="13">
        <f t="shared" si="134"/>
        <v>2029</v>
      </c>
      <c r="C1571" t="s">
        <v>528</v>
      </c>
      <c r="D1571" t="s">
        <v>529</v>
      </c>
      <c r="E1571" s="5">
        <v>6364323372.7717772</v>
      </c>
      <c r="F1571" s="13">
        <f>INDEX($R$3:$T$335,MATCH(Debt[[#This Row],[DistrictNumber]],$R$3:$R$335,0),3)</f>
        <v>2.1475200000000001</v>
      </c>
      <c r="G1571" s="9">
        <f t="shared" si="137"/>
        <v>13667511.729494847</v>
      </c>
      <c r="H1571" s="11">
        <v>1.02</v>
      </c>
      <c r="I1571" s="12" cm="1">
        <f t="array" ref="I1571">INDEX(Debt[],MATCH(Debt[[#This Row],[Base Year]]&amp;Debt[[#This Row],[DistrictNumber]],Debt[[Fiscal Year]:[Fiscal Year]]&amp;Debt[[DistrictNumber]:[DistrictNumber]],0),9)*$H1571</f>
        <v>7465965.0055660792</v>
      </c>
      <c r="J1571" s="15">
        <f>IF(Debt[[#This Row],[Unadjusted Maximum Revenue]]/(Debt[[#This Row],[Proposed Taxable Valuation]]/1000)&gt;Debt[[#This Row],[Max Debt RATE]],Debt[[#This Row],[Max Debt RATE]],Debt[[#This Row],[Unadjusted Maximum Revenue]]/(Debt[[#This Row],[Proposed Taxable Valuation]]/1000))</f>
        <v>1.173096426480686</v>
      </c>
      <c r="K1571" s="26">
        <f>ROUND(Debt[[#This Row],[Proposed Taxable Valuation]]/1000*Debt[[#This Row],[Adjusted Rate]],0)</f>
        <v>7465965</v>
      </c>
      <c r="L1571" s="19">
        <f t="shared" si="135"/>
        <v>-6201546.7239287682</v>
      </c>
      <c r="M1571" s="17">
        <f t="shared" si="138"/>
        <v>-0.97442357351931408</v>
      </c>
      <c r="N1571" s="2">
        <v>4025977305.4687567</v>
      </c>
      <c r="O1571">
        <f>INDEX($R$3:$T$335,MATCH(Debt[[#This Row],[DistrictNumber]],$R$3:$R$335,0),3)</f>
        <v>2.1475200000000001</v>
      </c>
      <c r="P1571" s="9">
        <f t="shared" si="136"/>
        <v>8645866.7830402646</v>
      </c>
    </row>
    <row r="1572" spans="1:16" x14ac:dyDescent="0.35">
      <c r="A1572" s="13">
        <v>2030</v>
      </c>
      <c r="B1572" s="13">
        <f t="shared" si="134"/>
        <v>2029</v>
      </c>
      <c r="C1572" t="s">
        <v>530</v>
      </c>
      <c r="D1572" t="s">
        <v>531</v>
      </c>
      <c r="E1572" s="5">
        <v>368358613.44243723</v>
      </c>
      <c r="F1572" s="13">
        <f>INDEX($R$3:$T$335,MATCH(Debt[[#This Row],[DistrictNumber]],$R$3:$R$335,0),3)</f>
        <v>0</v>
      </c>
      <c r="G1572" s="9">
        <f t="shared" si="137"/>
        <v>0</v>
      </c>
      <c r="H1572" s="11">
        <v>1.02</v>
      </c>
      <c r="I1572" s="12" cm="1">
        <f t="array" ref="I1572">INDEX(Debt[],MATCH(Debt[[#This Row],[Base Year]]&amp;Debt[[#This Row],[DistrictNumber]],Debt[[Fiscal Year]:[Fiscal Year]]&amp;Debt[[DistrictNumber]:[DistrictNumber]],0),9)*$H1572</f>
        <v>0</v>
      </c>
      <c r="J1572" s="15">
        <f>IF(Debt[[#This Row],[Unadjusted Maximum Revenue]]/(Debt[[#This Row],[Proposed Taxable Valuation]]/1000)&gt;Debt[[#This Row],[Max Debt RATE]],Debt[[#This Row],[Max Debt RATE]],Debt[[#This Row],[Unadjusted Maximum Revenue]]/(Debt[[#This Row],[Proposed Taxable Valuation]]/1000))</f>
        <v>0</v>
      </c>
      <c r="K1572" s="26">
        <f>ROUND(Debt[[#This Row],[Proposed Taxable Valuation]]/1000*Debt[[#This Row],[Adjusted Rate]],0)</f>
        <v>0</v>
      </c>
      <c r="L1572" s="19">
        <f t="shared" si="135"/>
        <v>0</v>
      </c>
      <c r="M1572" s="17">
        <f t="shared" si="138"/>
        <v>0</v>
      </c>
      <c r="N1572" s="2">
        <v>237604659.61014223</v>
      </c>
      <c r="O1572">
        <f>INDEX($R$3:$T$335,MATCH(Debt[[#This Row],[DistrictNumber]],$R$3:$R$335,0),3)</f>
        <v>0</v>
      </c>
      <c r="P1572" s="9">
        <f t="shared" si="136"/>
        <v>0</v>
      </c>
    </row>
    <row r="1573" spans="1:16" x14ac:dyDescent="0.35">
      <c r="A1573" s="13">
        <v>2030</v>
      </c>
      <c r="B1573" s="13">
        <f t="shared" si="134"/>
        <v>2029</v>
      </c>
      <c r="C1573" t="s">
        <v>532</v>
      </c>
      <c r="D1573" t="s">
        <v>533</v>
      </c>
      <c r="E1573" s="5">
        <v>1363020013.8541696</v>
      </c>
      <c r="F1573" s="13">
        <f>INDEX($R$3:$T$335,MATCH(Debt[[#This Row],[DistrictNumber]],$R$3:$R$335,0),3)</f>
        <v>0</v>
      </c>
      <c r="G1573" s="9">
        <f t="shared" si="137"/>
        <v>0</v>
      </c>
      <c r="H1573" s="11">
        <v>1.02</v>
      </c>
      <c r="I1573" s="12" cm="1">
        <f t="array" ref="I1573">INDEX(Debt[],MATCH(Debt[[#This Row],[Base Year]]&amp;Debt[[#This Row],[DistrictNumber]],Debt[[Fiscal Year]:[Fiscal Year]]&amp;Debt[[DistrictNumber]:[DistrictNumber]],0),9)*$H1573</f>
        <v>0</v>
      </c>
      <c r="J1573" s="15">
        <f>IF(Debt[[#This Row],[Unadjusted Maximum Revenue]]/(Debt[[#This Row],[Proposed Taxable Valuation]]/1000)&gt;Debt[[#This Row],[Max Debt RATE]],Debt[[#This Row],[Max Debt RATE]],Debt[[#This Row],[Unadjusted Maximum Revenue]]/(Debt[[#This Row],[Proposed Taxable Valuation]]/1000))</f>
        <v>0</v>
      </c>
      <c r="K1573" s="26">
        <f>ROUND(Debt[[#This Row],[Proposed Taxable Valuation]]/1000*Debt[[#This Row],[Adjusted Rate]],0)</f>
        <v>0</v>
      </c>
      <c r="L1573" s="19">
        <f t="shared" si="135"/>
        <v>0</v>
      </c>
      <c r="M1573" s="17">
        <f t="shared" si="138"/>
        <v>0</v>
      </c>
      <c r="N1573" s="2">
        <v>1151659713.006506</v>
      </c>
      <c r="O1573">
        <f>INDEX($R$3:$T$335,MATCH(Debt[[#This Row],[DistrictNumber]],$R$3:$R$335,0),3)</f>
        <v>0</v>
      </c>
      <c r="P1573" s="9">
        <f t="shared" si="136"/>
        <v>0</v>
      </c>
    </row>
    <row r="1574" spans="1:16" x14ac:dyDescent="0.35">
      <c r="A1574" s="13">
        <v>2030</v>
      </c>
      <c r="B1574" s="13">
        <f t="shared" si="134"/>
        <v>2029</v>
      </c>
      <c r="C1574" t="s">
        <v>534</v>
      </c>
      <c r="D1574" t="s">
        <v>535</v>
      </c>
      <c r="E1574" s="5">
        <v>1449832025.378731</v>
      </c>
      <c r="F1574" s="13">
        <f>INDEX($R$3:$T$335,MATCH(Debt[[#This Row],[DistrictNumber]],$R$3:$R$335,0),3)</f>
        <v>0</v>
      </c>
      <c r="G1574" s="9">
        <f t="shared" si="137"/>
        <v>0</v>
      </c>
      <c r="H1574" s="11">
        <v>1.02</v>
      </c>
      <c r="I1574" s="12" cm="1">
        <f t="array" ref="I1574">INDEX(Debt[],MATCH(Debt[[#This Row],[Base Year]]&amp;Debt[[#This Row],[DistrictNumber]],Debt[[Fiscal Year]:[Fiscal Year]]&amp;Debt[[DistrictNumber]:[DistrictNumber]],0),9)*$H1574</f>
        <v>0</v>
      </c>
      <c r="J1574" s="15">
        <f>IF(Debt[[#This Row],[Unadjusted Maximum Revenue]]/(Debt[[#This Row],[Proposed Taxable Valuation]]/1000)&gt;Debt[[#This Row],[Max Debt RATE]],Debt[[#This Row],[Max Debt RATE]],Debt[[#This Row],[Unadjusted Maximum Revenue]]/(Debt[[#This Row],[Proposed Taxable Valuation]]/1000))</f>
        <v>0</v>
      </c>
      <c r="K1574" s="26">
        <f>ROUND(Debt[[#This Row],[Proposed Taxable Valuation]]/1000*Debt[[#This Row],[Adjusted Rate]],0)</f>
        <v>0</v>
      </c>
      <c r="L1574" s="19">
        <f t="shared" si="135"/>
        <v>0</v>
      </c>
      <c r="M1574" s="17">
        <f t="shared" si="138"/>
        <v>0</v>
      </c>
      <c r="N1574" s="2">
        <v>978250574.92213619</v>
      </c>
      <c r="O1574">
        <f>INDEX($R$3:$T$335,MATCH(Debt[[#This Row],[DistrictNumber]],$R$3:$R$335,0),3)</f>
        <v>0</v>
      </c>
      <c r="P1574" s="9">
        <f t="shared" si="136"/>
        <v>0</v>
      </c>
    </row>
    <row r="1575" spans="1:16" x14ac:dyDescent="0.35">
      <c r="A1575" s="13">
        <v>2030</v>
      </c>
      <c r="B1575" s="13">
        <f t="shared" si="134"/>
        <v>2029</v>
      </c>
      <c r="C1575" t="s">
        <v>536</v>
      </c>
      <c r="D1575" t="s">
        <v>537</v>
      </c>
      <c r="E1575" s="5">
        <v>3697337122.7503471</v>
      </c>
      <c r="F1575" s="13">
        <f>INDEX($R$3:$T$335,MATCH(Debt[[#This Row],[DistrictNumber]],$R$3:$R$335,0),3)</f>
        <v>0</v>
      </c>
      <c r="G1575" s="9">
        <f t="shared" si="137"/>
        <v>0</v>
      </c>
      <c r="H1575" s="11">
        <v>1.02</v>
      </c>
      <c r="I1575" s="12" cm="1">
        <f t="array" ref="I1575">INDEX(Debt[],MATCH(Debt[[#This Row],[Base Year]]&amp;Debt[[#This Row],[DistrictNumber]],Debt[[Fiscal Year]:[Fiscal Year]]&amp;Debt[[DistrictNumber]:[DistrictNumber]],0),9)*$H1575</f>
        <v>0</v>
      </c>
      <c r="J1575" s="15">
        <f>IF(Debt[[#This Row],[Unadjusted Maximum Revenue]]/(Debt[[#This Row],[Proposed Taxable Valuation]]/1000)&gt;Debt[[#This Row],[Max Debt RATE]],Debt[[#This Row],[Max Debt RATE]],Debt[[#This Row],[Unadjusted Maximum Revenue]]/(Debt[[#This Row],[Proposed Taxable Valuation]]/1000))</f>
        <v>0</v>
      </c>
      <c r="K1575" s="26">
        <f>ROUND(Debt[[#This Row],[Proposed Taxable Valuation]]/1000*Debt[[#This Row],[Adjusted Rate]],0)</f>
        <v>0</v>
      </c>
      <c r="L1575" s="19">
        <f t="shared" si="135"/>
        <v>0</v>
      </c>
      <c r="M1575" s="17">
        <f t="shared" si="138"/>
        <v>0</v>
      </c>
      <c r="N1575" s="2">
        <v>2144524544.547358</v>
      </c>
      <c r="O1575">
        <f>INDEX($R$3:$T$335,MATCH(Debt[[#This Row],[DistrictNumber]],$R$3:$R$335,0),3)</f>
        <v>0</v>
      </c>
      <c r="P1575" s="9">
        <f t="shared" si="136"/>
        <v>0</v>
      </c>
    </row>
    <row r="1576" spans="1:16" x14ac:dyDescent="0.35">
      <c r="A1576" s="13">
        <v>2030</v>
      </c>
      <c r="B1576" s="13">
        <f t="shared" si="134"/>
        <v>2029</v>
      </c>
      <c r="C1576" t="s">
        <v>538</v>
      </c>
      <c r="D1576" t="s">
        <v>539</v>
      </c>
      <c r="E1576" s="5">
        <v>327773034.02671993</v>
      </c>
      <c r="F1576" s="13">
        <f>INDEX($R$3:$T$335,MATCH(Debt[[#This Row],[DistrictNumber]],$R$3:$R$335,0),3)</f>
        <v>2.6924399999999999</v>
      </c>
      <c r="G1576" s="9">
        <f t="shared" si="137"/>
        <v>882509.22773490171</v>
      </c>
      <c r="H1576" s="11">
        <v>1.02</v>
      </c>
      <c r="I1576" s="12" cm="1">
        <f t="array" ref="I1576">INDEX(Debt[],MATCH(Debt[[#This Row],[Base Year]]&amp;Debt[[#This Row],[DistrictNumber]],Debt[[Fiscal Year]:[Fiscal Year]]&amp;Debt[[DistrictNumber]:[DistrictNumber]],0),9)*$H1576</f>
        <v>558318.82090976182</v>
      </c>
      <c r="J1576" s="15">
        <f>IF(Debt[[#This Row],[Unadjusted Maximum Revenue]]/(Debt[[#This Row],[Proposed Taxable Valuation]]/1000)&gt;Debt[[#This Row],[Max Debt RATE]],Debt[[#This Row],[Max Debt RATE]],Debt[[#This Row],[Unadjusted Maximum Revenue]]/(Debt[[#This Row],[Proposed Taxable Valuation]]/1000))</f>
        <v>1.7033702072765629</v>
      </c>
      <c r="K1576" s="26">
        <f>ROUND(Debt[[#This Row],[Proposed Taxable Valuation]]/1000*Debt[[#This Row],[Adjusted Rate]],0)</f>
        <v>558319</v>
      </c>
      <c r="L1576" s="19">
        <f t="shared" si="135"/>
        <v>-324190.40682513989</v>
      </c>
      <c r="M1576" s="17">
        <f t="shared" si="138"/>
        <v>-0.98906979272343709</v>
      </c>
      <c r="N1576" s="2">
        <v>211594467.8269704</v>
      </c>
      <c r="O1576">
        <f>INDEX($R$3:$T$335,MATCH(Debt[[#This Row],[DistrictNumber]],$R$3:$R$335,0),3)</f>
        <v>2.6924399999999999</v>
      </c>
      <c r="P1576" s="9">
        <f t="shared" si="136"/>
        <v>569705.4089560482</v>
      </c>
    </row>
    <row r="1577" spans="1:16" x14ac:dyDescent="0.35">
      <c r="A1577" s="13">
        <v>2030</v>
      </c>
      <c r="B1577" s="13">
        <f t="shared" si="134"/>
        <v>2029</v>
      </c>
      <c r="C1577" t="s">
        <v>540</v>
      </c>
      <c r="D1577" t="s">
        <v>541</v>
      </c>
      <c r="E1577" s="5">
        <v>947198930.22764516</v>
      </c>
      <c r="F1577" s="13">
        <f>INDEX($R$3:$T$335,MATCH(Debt[[#This Row],[DistrictNumber]],$R$3:$R$335,0),3)</f>
        <v>2.6975600000000002</v>
      </c>
      <c r="G1577" s="9">
        <f t="shared" si="137"/>
        <v>2555125.9462248869</v>
      </c>
      <c r="H1577" s="11">
        <v>1.02</v>
      </c>
      <c r="I1577" s="12" cm="1">
        <f t="array" ref="I1577">INDEX(Debt[],MATCH(Debt[[#This Row],[Base Year]]&amp;Debt[[#This Row],[DistrictNumber]],Debt[[Fiscal Year]:[Fiscal Year]]&amp;Debt[[DistrictNumber]:[DistrictNumber]],0),9)*$H1577</f>
        <v>1862694.4094159885</v>
      </c>
      <c r="J1577" s="15">
        <f>IF(Debt[[#This Row],[Unadjusted Maximum Revenue]]/(Debt[[#This Row],[Proposed Taxable Valuation]]/1000)&gt;Debt[[#This Row],[Max Debt RATE]],Debt[[#This Row],[Max Debt RATE]],Debt[[#This Row],[Unadjusted Maximum Revenue]]/(Debt[[#This Row],[Proposed Taxable Valuation]]/1000))</f>
        <v>1.9665292579757427</v>
      </c>
      <c r="K1577" s="26">
        <f>ROUND(Debt[[#This Row],[Proposed Taxable Valuation]]/1000*Debt[[#This Row],[Adjusted Rate]],0)</f>
        <v>1862694</v>
      </c>
      <c r="L1577" s="19">
        <f t="shared" si="135"/>
        <v>-692431.53680889844</v>
      </c>
      <c r="M1577" s="17">
        <f t="shared" si="138"/>
        <v>-0.73103074202425744</v>
      </c>
      <c r="N1577" s="2">
        <v>763746936.12098515</v>
      </c>
      <c r="O1577">
        <f>INDEX($R$3:$T$335,MATCH(Debt[[#This Row],[DistrictNumber]],$R$3:$R$335,0),3)</f>
        <v>2.6975600000000002</v>
      </c>
      <c r="P1577" s="9">
        <f t="shared" si="136"/>
        <v>2060253.1850025249</v>
      </c>
    </row>
    <row r="1578" spans="1:16" x14ac:dyDescent="0.35">
      <c r="A1578" s="13">
        <v>2030</v>
      </c>
      <c r="B1578" s="13">
        <f t="shared" si="134"/>
        <v>2029</v>
      </c>
      <c r="C1578" t="s">
        <v>542</v>
      </c>
      <c r="D1578" t="s">
        <v>543</v>
      </c>
      <c r="E1578" s="5">
        <v>135591351.59449971</v>
      </c>
      <c r="F1578" s="13">
        <f>INDEX($R$3:$T$335,MATCH(Debt[[#This Row],[DistrictNumber]],$R$3:$R$335,0),3)</f>
        <v>0</v>
      </c>
      <c r="G1578" s="9">
        <f t="shared" si="137"/>
        <v>0</v>
      </c>
      <c r="H1578" s="11">
        <v>1.02</v>
      </c>
      <c r="I1578" s="12" cm="1">
        <f t="array" ref="I1578">INDEX(Debt[],MATCH(Debt[[#This Row],[Base Year]]&amp;Debt[[#This Row],[DistrictNumber]],Debt[[Fiscal Year]:[Fiscal Year]]&amp;Debt[[DistrictNumber]:[DistrictNumber]],0),9)*$H1578</f>
        <v>0</v>
      </c>
      <c r="J1578" s="15">
        <f>IF(Debt[[#This Row],[Unadjusted Maximum Revenue]]/(Debt[[#This Row],[Proposed Taxable Valuation]]/1000)&gt;Debt[[#This Row],[Max Debt RATE]],Debt[[#This Row],[Max Debt RATE]],Debt[[#This Row],[Unadjusted Maximum Revenue]]/(Debt[[#This Row],[Proposed Taxable Valuation]]/1000))</f>
        <v>0</v>
      </c>
      <c r="K1578" s="26">
        <f>ROUND(Debt[[#This Row],[Proposed Taxable Valuation]]/1000*Debt[[#This Row],[Adjusted Rate]],0)</f>
        <v>0</v>
      </c>
      <c r="L1578" s="19">
        <f t="shared" si="135"/>
        <v>0</v>
      </c>
      <c r="M1578" s="17">
        <f t="shared" si="138"/>
        <v>0</v>
      </c>
      <c r="N1578" s="2">
        <v>104522203.89073981</v>
      </c>
      <c r="O1578">
        <f>INDEX($R$3:$T$335,MATCH(Debt[[#This Row],[DistrictNumber]],$R$3:$R$335,0),3)</f>
        <v>0</v>
      </c>
      <c r="P1578" s="9">
        <f t="shared" si="136"/>
        <v>0</v>
      </c>
    </row>
    <row r="1579" spans="1:16" x14ac:dyDescent="0.35">
      <c r="A1579" s="13">
        <v>2030</v>
      </c>
      <c r="B1579" s="13">
        <f t="shared" si="134"/>
        <v>2029</v>
      </c>
      <c r="C1579" t="s">
        <v>544</v>
      </c>
      <c r="D1579" t="s">
        <v>545</v>
      </c>
      <c r="E1579" s="5">
        <v>445935559.42911136</v>
      </c>
      <c r="F1579" s="13">
        <f>INDEX($R$3:$T$335,MATCH(Debt[[#This Row],[DistrictNumber]],$R$3:$R$335,0),3)</f>
        <v>0</v>
      </c>
      <c r="G1579" s="9">
        <f t="shared" si="137"/>
        <v>0</v>
      </c>
      <c r="H1579" s="11">
        <v>1.02</v>
      </c>
      <c r="I1579" s="12" cm="1">
        <f t="array" ref="I1579">INDEX(Debt[],MATCH(Debt[[#This Row],[Base Year]]&amp;Debt[[#This Row],[DistrictNumber]],Debt[[Fiscal Year]:[Fiscal Year]]&amp;Debt[[DistrictNumber]:[DistrictNumber]],0),9)*$H1579</f>
        <v>0</v>
      </c>
      <c r="J1579" s="15">
        <f>IF(Debt[[#This Row],[Unadjusted Maximum Revenue]]/(Debt[[#This Row],[Proposed Taxable Valuation]]/1000)&gt;Debt[[#This Row],[Max Debt RATE]],Debt[[#This Row],[Max Debt RATE]],Debt[[#This Row],[Unadjusted Maximum Revenue]]/(Debt[[#This Row],[Proposed Taxable Valuation]]/1000))</f>
        <v>0</v>
      </c>
      <c r="K1579" s="26">
        <f>ROUND(Debt[[#This Row],[Proposed Taxable Valuation]]/1000*Debt[[#This Row],[Adjusted Rate]],0)</f>
        <v>0</v>
      </c>
      <c r="L1579" s="19">
        <f t="shared" si="135"/>
        <v>0</v>
      </c>
      <c r="M1579" s="17">
        <f t="shared" si="138"/>
        <v>0</v>
      </c>
      <c r="N1579" s="2">
        <v>347927499.56767815</v>
      </c>
      <c r="O1579">
        <f>INDEX($R$3:$T$335,MATCH(Debt[[#This Row],[DistrictNumber]],$R$3:$R$335,0),3)</f>
        <v>0</v>
      </c>
      <c r="P1579" s="9">
        <f t="shared" si="136"/>
        <v>0</v>
      </c>
    </row>
    <row r="1580" spans="1:16" x14ac:dyDescent="0.35">
      <c r="A1580" s="13">
        <v>2030</v>
      </c>
      <c r="B1580" s="13">
        <f t="shared" si="134"/>
        <v>2029</v>
      </c>
      <c r="C1580" t="s">
        <v>546</v>
      </c>
      <c r="D1580" t="s">
        <v>547</v>
      </c>
      <c r="E1580" s="5">
        <v>1187224358.2619867</v>
      </c>
      <c r="F1580" s="13">
        <f>INDEX($R$3:$T$335,MATCH(Debt[[#This Row],[DistrictNumber]],$R$3:$R$335,0),3)</f>
        <v>2.7</v>
      </c>
      <c r="G1580" s="9">
        <f t="shared" si="137"/>
        <v>3205505.7673073639</v>
      </c>
      <c r="H1580" s="11">
        <v>1.02</v>
      </c>
      <c r="I1580" s="12" cm="1">
        <f t="array" ref="I1580">INDEX(Debt[],MATCH(Debt[[#This Row],[Base Year]]&amp;Debt[[#This Row],[DistrictNumber]],Debt[[Fiscal Year]:[Fiscal Year]]&amp;Debt[[DistrictNumber]:[DistrictNumber]],0),9)*$H1580</f>
        <v>2012427.1481175707</v>
      </c>
      <c r="J1580" s="15">
        <f>IF(Debt[[#This Row],[Unadjusted Maximum Revenue]]/(Debt[[#This Row],[Proposed Taxable Valuation]]/1000)&gt;Debt[[#This Row],[Max Debt RATE]],Debt[[#This Row],[Max Debt RATE]],Debt[[#This Row],[Unadjusted Maximum Revenue]]/(Debt[[#This Row],[Proposed Taxable Valuation]]/1000))</f>
        <v>1.6950689514689736</v>
      </c>
      <c r="K1580" s="26">
        <f>ROUND(Debt[[#This Row],[Proposed Taxable Valuation]]/1000*Debt[[#This Row],[Adjusted Rate]],0)</f>
        <v>2012427</v>
      </c>
      <c r="L1580" s="19">
        <f t="shared" si="135"/>
        <v>-1193078.6191897932</v>
      </c>
      <c r="M1580" s="17">
        <f t="shared" si="138"/>
        <v>-1.0049310485310265</v>
      </c>
      <c r="N1580" s="2">
        <v>806237422.61157334</v>
      </c>
      <c r="O1580">
        <f>INDEX($R$3:$T$335,MATCH(Debt[[#This Row],[DistrictNumber]],$R$3:$R$335,0),3)</f>
        <v>2.7</v>
      </c>
      <c r="P1580" s="9">
        <f t="shared" si="136"/>
        <v>2176841.0410512481</v>
      </c>
    </row>
    <row r="1581" spans="1:16" x14ac:dyDescent="0.35">
      <c r="A1581" s="13">
        <v>2030</v>
      </c>
      <c r="B1581" s="13">
        <f t="shared" si="134"/>
        <v>2029</v>
      </c>
      <c r="C1581" t="s">
        <v>548</v>
      </c>
      <c r="D1581" t="s">
        <v>549</v>
      </c>
      <c r="E1581" s="5">
        <v>155460217.19504318</v>
      </c>
      <c r="F1581" s="13">
        <f>INDEX($R$3:$T$335,MATCH(Debt[[#This Row],[DistrictNumber]],$R$3:$R$335,0),3)</f>
        <v>0</v>
      </c>
      <c r="G1581" s="9">
        <f t="shared" si="137"/>
        <v>0</v>
      </c>
      <c r="H1581" s="11">
        <v>1.02</v>
      </c>
      <c r="I1581" s="12" cm="1">
        <f t="array" ref="I1581">INDEX(Debt[],MATCH(Debt[[#This Row],[Base Year]]&amp;Debt[[#This Row],[DistrictNumber]],Debt[[Fiscal Year]:[Fiscal Year]]&amp;Debt[[DistrictNumber]:[DistrictNumber]],0),9)*$H1581</f>
        <v>0</v>
      </c>
      <c r="J1581" s="15">
        <f>IF(Debt[[#This Row],[Unadjusted Maximum Revenue]]/(Debt[[#This Row],[Proposed Taxable Valuation]]/1000)&gt;Debt[[#This Row],[Max Debt RATE]],Debt[[#This Row],[Max Debt RATE]],Debt[[#This Row],[Unadjusted Maximum Revenue]]/(Debt[[#This Row],[Proposed Taxable Valuation]]/1000))</f>
        <v>0</v>
      </c>
      <c r="K1581" s="26">
        <f>ROUND(Debt[[#This Row],[Proposed Taxable Valuation]]/1000*Debt[[#This Row],[Adjusted Rate]],0)</f>
        <v>0</v>
      </c>
      <c r="L1581" s="19">
        <f t="shared" si="135"/>
        <v>0</v>
      </c>
      <c r="M1581" s="17">
        <f t="shared" si="138"/>
        <v>0</v>
      </c>
      <c r="N1581" s="2">
        <v>115419054.77050927</v>
      </c>
      <c r="O1581">
        <f>INDEX($R$3:$T$335,MATCH(Debt[[#This Row],[DistrictNumber]],$R$3:$R$335,0),3)</f>
        <v>0</v>
      </c>
      <c r="P1581" s="9">
        <f t="shared" si="136"/>
        <v>0</v>
      </c>
    </row>
    <row r="1582" spans="1:16" x14ac:dyDescent="0.35">
      <c r="A1582" s="13">
        <v>2030</v>
      </c>
      <c r="B1582" s="13">
        <f t="shared" si="134"/>
        <v>2029</v>
      </c>
      <c r="C1582" t="s">
        <v>550</v>
      </c>
      <c r="D1582" t="s">
        <v>551</v>
      </c>
      <c r="E1582" s="5">
        <v>597793937.855883</v>
      </c>
      <c r="F1582" s="13">
        <f>INDEX($R$3:$T$335,MATCH(Debt[[#This Row],[DistrictNumber]],$R$3:$R$335,0),3)</f>
        <v>0.41237000000000001</v>
      </c>
      <c r="G1582" s="9">
        <f t="shared" si="137"/>
        <v>246512.2861536305</v>
      </c>
      <c r="H1582" s="11">
        <v>1.02</v>
      </c>
      <c r="I1582" s="12" cm="1">
        <f t="array" ref="I1582">INDEX(Debt[],MATCH(Debt[[#This Row],[Base Year]]&amp;Debt[[#This Row],[DistrictNumber]],Debt[[Fiscal Year]:[Fiscal Year]]&amp;Debt[[DistrictNumber]:[DistrictNumber]],0),9)*$H1582</f>
        <v>186320.25158742288</v>
      </c>
      <c r="J1582" s="15">
        <f>IF(Debt[[#This Row],[Unadjusted Maximum Revenue]]/(Debt[[#This Row],[Proposed Taxable Valuation]]/1000)&gt;Debt[[#This Row],[Max Debt RATE]],Debt[[#This Row],[Max Debt RATE]],Debt[[#This Row],[Unadjusted Maximum Revenue]]/(Debt[[#This Row],[Proposed Taxable Valuation]]/1000))</f>
        <v>0.31167972739185124</v>
      </c>
      <c r="K1582" s="26">
        <f>ROUND(Debt[[#This Row],[Proposed Taxable Valuation]]/1000*Debt[[#This Row],[Adjusted Rate]],0)</f>
        <v>186320</v>
      </c>
      <c r="L1582" s="19">
        <f t="shared" si="135"/>
        <v>-60192.034566207614</v>
      </c>
      <c r="M1582" s="17">
        <f t="shared" si="138"/>
        <v>-0.10069027260814878</v>
      </c>
      <c r="N1582" s="2">
        <v>456431206.16423863</v>
      </c>
      <c r="O1582">
        <f>INDEX($R$3:$T$335,MATCH(Debt[[#This Row],[DistrictNumber]],$R$3:$R$335,0),3)</f>
        <v>0.41237000000000001</v>
      </c>
      <c r="P1582" s="9">
        <f t="shared" si="136"/>
        <v>188218.53648594709</v>
      </c>
    </row>
    <row r="1583" spans="1:16" x14ac:dyDescent="0.35">
      <c r="A1583" s="13">
        <v>2030</v>
      </c>
      <c r="B1583" s="13">
        <f t="shared" si="134"/>
        <v>2029</v>
      </c>
      <c r="C1583" t="s">
        <v>552</v>
      </c>
      <c r="D1583" t="s">
        <v>553</v>
      </c>
      <c r="E1583" s="5">
        <v>664458970.22546542</v>
      </c>
      <c r="F1583" s="13">
        <f>INDEX($R$3:$T$335,MATCH(Debt[[#This Row],[DistrictNumber]],$R$3:$R$335,0),3)</f>
        <v>1.2218</v>
      </c>
      <c r="G1583" s="9">
        <f t="shared" si="137"/>
        <v>811835.96982147358</v>
      </c>
      <c r="H1583" s="11">
        <v>1.02</v>
      </c>
      <c r="I1583" s="12" cm="1">
        <f t="array" ref="I1583">INDEX(Debt[],MATCH(Debt[[#This Row],[Base Year]]&amp;Debt[[#This Row],[DistrictNumber]],Debt[[Fiscal Year]:[Fiscal Year]]&amp;Debt[[DistrictNumber]:[DistrictNumber]],0),9)*$H1583</f>
        <v>497424.18093003711</v>
      </c>
      <c r="J1583" s="15">
        <f>IF(Debt[[#This Row],[Unadjusted Maximum Revenue]]/(Debt[[#This Row],[Proposed Taxable Valuation]]/1000)&gt;Debt[[#This Row],[Max Debt RATE]],Debt[[#This Row],[Max Debt RATE]],Debt[[#This Row],[Unadjusted Maximum Revenue]]/(Debt[[#This Row],[Proposed Taxable Valuation]]/1000))</f>
        <v>0.74861534454302014</v>
      </c>
      <c r="K1583" s="26">
        <f>ROUND(Debt[[#This Row],[Proposed Taxable Valuation]]/1000*Debt[[#This Row],[Adjusted Rate]],0)</f>
        <v>497424</v>
      </c>
      <c r="L1583" s="19">
        <f t="shared" si="135"/>
        <v>-314411.78889143647</v>
      </c>
      <c r="M1583" s="17">
        <f t="shared" si="138"/>
        <v>-0.47318465545697985</v>
      </c>
      <c r="N1583" s="2">
        <v>443126022.30288076</v>
      </c>
      <c r="O1583">
        <f>INDEX($R$3:$T$335,MATCH(Debt[[#This Row],[DistrictNumber]],$R$3:$R$335,0),3)</f>
        <v>1.2218</v>
      </c>
      <c r="P1583" s="9">
        <f t="shared" si="136"/>
        <v>541411.3740496597</v>
      </c>
    </row>
    <row r="1584" spans="1:16" x14ac:dyDescent="0.35">
      <c r="A1584" s="13">
        <v>2030</v>
      </c>
      <c r="B1584" s="13">
        <f t="shared" si="134"/>
        <v>2029</v>
      </c>
      <c r="C1584" t="s">
        <v>554</v>
      </c>
      <c r="D1584" t="s">
        <v>555</v>
      </c>
      <c r="E1584" s="5">
        <v>523753703.57585245</v>
      </c>
      <c r="F1584" s="13">
        <f>INDEX($R$3:$T$335,MATCH(Debt[[#This Row],[DistrictNumber]],$R$3:$R$335,0),3)</f>
        <v>4.0417699999999996</v>
      </c>
      <c r="G1584" s="9">
        <f t="shared" si="137"/>
        <v>2116892.0065017729</v>
      </c>
      <c r="H1584" s="11">
        <v>1.02</v>
      </c>
      <c r="I1584" s="12" cm="1">
        <f t="array" ref="I1584">INDEX(Debt[],MATCH(Debt[[#This Row],[Base Year]]&amp;Debt[[#This Row],[DistrictNumber]],Debt[[Fiscal Year]:[Fiscal Year]]&amp;Debt[[DistrictNumber]:[DistrictNumber]],0),9)*$H1584</f>
        <v>1338832.587800161</v>
      </c>
      <c r="J1584" s="15">
        <f>IF(Debt[[#This Row],[Unadjusted Maximum Revenue]]/(Debt[[#This Row],[Proposed Taxable Valuation]]/1000)&gt;Debt[[#This Row],[Max Debt RATE]],Debt[[#This Row],[Max Debt RATE]],Debt[[#This Row],[Unadjusted Maximum Revenue]]/(Debt[[#This Row],[Proposed Taxable Valuation]]/1000))</f>
        <v>2.5562255286396556</v>
      </c>
      <c r="K1584" s="26">
        <f>ROUND(Debt[[#This Row],[Proposed Taxable Valuation]]/1000*Debt[[#This Row],[Adjusted Rate]],0)</f>
        <v>1338833</v>
      </c>
      <c r="L1584" s="19">
        <f t="shared" si="135"/>
        <v>-778059.41870161192</v>
      </c>
      <c r="M1584" s="17">
        <f t="shared" si="138"/>
        <v>-1.4855444713603441</v>
      </c>
      <c r="N1584" s="2">
        <v>333677272.40300804</v>
      </c>
      <c r="O1584">
        <f>INDEX($R$3:$T$335,MATCH(Debt[[#This Row],[DistrictNumber]],$R$3:$R$335,0),3)</f>
        <v>4.0417699999999996</v>
      </c>
      <c r="P1584" s="9">
        <f t="shared" si="136"/>
        <v>1348646.7892803058</v>
      </c>
    </row>
    <row r="1585" spans="1:16" x14ac:dyDescent="0.35">
      <c r="A1585" s="13">
        <v>2030</v>
      </c>
      <c r="B1585" s="13">
        <f t="shared" si="134"/>
        <v>2029</v>
      </c>
      <c r="C1585" t="s">
        <v>556</v>
      </c>
      <c r="D1585" t="s">
        <v>557</v>
      </c>
      <c r="E1585" s="5">
        <v>530458139.69300294</v>
      </c>
      <c r="F1585" s="13">
        <f>INDEX($R$3:$T$335,MATCH(Debt[[#This Row],[DistrictNumber]],$R$3:$R$335,0),3)</f>
        <v>0</v>
      </c>
      <c r="G1585" s="9">
        <f t="shared" si="137"/>
        <v>0</v>
      </c>
      <c r="H1585" s="11">
        <v>1.02</v>
      </c>
      <c r="I1585" s="12" cm="1">
        <f t="array" ref="I1585">INDEX(Debt[],MATCH(Debt[[#This Row],[Base Year]]&amp;Debt[[#This Row],[DistrictNumber]],Debt[[Fiscal Year]:[Fiscal Year]]&amp;Debt[[DistrictNumber]:[DistrictNumber]],0),9)*$H1585</f>
        <v>0</v>
      </c>
      <c r="J1585" s="15">
        <f>IF(Debt[[#This Row],[Unadjusted Maximum Revenue]]/(Debt[[#This Row],[Proposed Taxable Valuation]]/1000)&gt;Debt[[#This Row],[Max Debt RATE]],Debt[[#This Row],[Max Debt RATE]],Debt[[#This Row],[Unadjusted Maximum Revenue]]/(Debt[[#This Row],[Proposed Taxable Valuation]]/1000))</f>
        <v>0</v>
      </c>
      <c r="K1585" s="26">
        <f>ROUND(Debt[[#This Row],[Proposed Taxable Valuation]]/1000*Debt[[#This Row],[Adjusted Rate]],0)</f>
        <v>0</v>
      </c>
      <c r="L1585" s="19">
        <f t="shared" si="135"/>
        <v>0</v>
      </c>
      <c r="M1585" s="17">
        <f t="shared" si="138"/>
        <v>0</v>
      </c>
      <c r="N1585" s="2">
        <v>370750599.47652644</v>
      </c>
      <c r="O1585">
        <f>INDEX($R$3:$T$335,MATCH(Debt[[#This Row],[DistrictNumber]],$R$3:$R$335,0),3)</f>
        <v>0</v>
      </c>
      <c r="P1585" s="9">
        <f t="shared" si="136"/>
        <v>0</v>
      </c>
    </row>
    <row r="1586" spans="1:16" x14ac:dyDescent="0.35">
      <c r="A1586" s="13">
        <v>2030</v>
      </c>
      <c r="B1586" s="13">
        <f t="shared" si="134"/>
        <v>2029</v>
      </c>
      <c r="C1586" t="s">
        <v>558</v>
      </c>
      <c r="D1586" t="s">
        <v>559</v>
      </c>
      <c r="E1586" s="5">
        <v>211530315.00868317</v>
      </c>
      <c r="F1586" s="13">
        <f>INDEX($R$3:$T$335,MATCH(Debt[[#This Row],[DistrictNumber]],$R$3:$R$335,0),3)</f>
        <v>0</v>
      </c>
      <c r="G1586" s="9">
        <f t="shared" si="137"/>
        <v>0</v>
      </c>
      <c r="H1586" s="11">
        <v>1.02</v>
      </c>
      <c r="I1586" s="12" cm="1">
        <f t="array" ref="I1586">INDEX(Debt[],MATCH(Debt[[#This Row],[Base Year]]&amp;Debt[[#This Row],[DistrictNumber]],Debt[[Fiscal Year]:[Fiscal Year]]&amp;Debt[[DistrictNumber]:[DistrictNumber]],0),9)*$H1586</f>
        <v>0</v>
      </c>
      <c r="J1586" s="15">
        <f>IF(Debt[[#This Row],[Unadjusted Maximum Revenue]]/(Debt[[#This Row],[Proposed Taxable Valuation]]/1000)&gt;Debt[[#This Row],[Max Debt RATE]],Debt[[#This Row],[Max Debt RATE]],Debt[[#This Row],[Unadjusted Maximum Revenue]]/(Debt[[#This Row],[Proposed Taxable Valuation]]/1000))</f>
        <v>0</v>
      </c>
      <c r="K1586" s="26">
        <f>ROUND(Debt[[#This Row],[Proposed Taxable Valuation]]/1000*Debt[[#This Row],[Adjusted Rate]],0)</f>
        <v>0</v>
      </c>
      <c r="L1586" s="19">
        <f t="shared" si="135"/>
        <v>0</v>
      </c>
      <c r="M1586" s="17">
        <f t="shared" si="138"/>
        <v>0</v>
      </c>
      <c r="N1586" s="2">
        <v>175520660.1065245</v>
      </c>
      <c r="O1586">
        <f>INDEX($R$3:$T$335,MATCH(Debt[[#This Row],[DistrictNumber]],$R$3:$R$335,0),3)</f>
        <v>0</v>
      </c>
      <c r="P1586" s="9">
        <f t="shared" si="136"/>
        <v>0</v>
      </c>
    </row>
    <row r="1587" spans="1:16" x14ac:dyDescent="0.35">
      <c r="A1587" s="13">
        <v>2030</v>
      </c>
      <c r="B1587" s="13">
        <f t="shared" si="134"/>
        <v>2029</v>
      </c>
      <c r="C1587" t="s">
        <v>560</v>
      </c>
      <c r="D1587" t="s">
        <v>561</v>
      </c>
      <c r="E1587" s="5">
        <v>246321062.99928477</v>
      </c>
      <c r="F1587" s="13">
        <f>INDEX($R$3:$T$335,MATCH(Debt[[#This Row],[DistrictNumber]],$R$3:$R$335,0),3)</f>
        <v>1.76433</v>
      </c>
      <c r="G1587" s="9">
        <f t="shared" si="137"/>
        <v>434591.6410815281</v>
      </c>
      <c r="H1587" s="11">
        <v>1.02</v>
      </c>
      <c r="I1587" s="12" cm="1">
        <f t="array" ref="I1587">INDEX(Debt[],MATCH(Debt[[#This Row],[Base Year]]&amp;Debt[[#This Row],[DistrictNumber]],Debt[[Fiscal Year]:[Fiscal Year]]&amp;Debt[[DistrictNumber]:[DistrictNumber]],0),9)*$H1587</f>
        <v>309737.80153350846</v>
      </c>
      <c r="J1587" s="15">
        <f>IF(Debt[[#This Row],[Unadjusted Maximum Revenue]]/(Debt[[#This Row],[Proposed Taxable Valuation]]/1000)&gt;Debt[[#This Row],[Max Debt RATE]],Debt[[#This Row],[Max Debt RATE]],Debt[[#This Row],[Unadjusted Maximum Revenue]]/(Debt[[#This Row],[Proposed Taxable Valuation]]/1000))</f>
        <v>1.2574556059560682</v>
      </c>
      <c r="K1587" s="26">
        <f>ROUND(Debt[[#This Row],[Proposed Taxable Valuation]]/1000*Debt[[#This Row],[Adjusted Rate]],0)</f>
        <v>309738</v>
      </c>
      <c r="L1587" s="19">
        <f t="shared" si="135"/>
        <v>-124853.83954801963</v>
      </c>
      <c r="M1587" s="17">
        <f t="shared" si="138"/>
        <v>-0.50687439404393175</v>
      </c>
      <c r="N1587" s="2">
        <v>176911714.33935928</v>
      </c>
      <c r="O1587">
        <f>INDEX($R$3:$T$335,MATCH(Debt[[#This Row],[DistrictNumber]],$R$3:$R$335,0),3)</f>
        <v>1.76433</v>
      </c>
      <c r="P1587" s="9">
        <f t="shared" si="136"/>
        <v>312130.64496036177</v>
      </c>
    </row>
    <row r="1588" spans="1:16" x14ac:dyDescent="0.35">
      <c r="A1588" s="13">
        <v>2030</v>
      </c>
      <c r="B1588" s="13">
        <f t="shared" si="134"/>
        <v>2029</v>
      </c>
      <c r="C1588" t="s">
        <v>562</v>
      </c>
      <c r="D1588" t="s">
        <v>563</v>
      </c>
      <c r="E1588" s="5">
        <v>372779718.91476911</v>
      </c>
      <c r="F1588" s="13">
        <f>INDEX($R$3:$T$335,MATCH(Debt[[#This Row],[DistrictNumber]],$R$3:$R$335,0),3)</f>
        <v>0</v>
      </c>
      <c r="G1588" s="9">
        <f t="shared" si="137"/>
        <v>0</v>
      </c>
      <c r="H1588" s="11">
        <v>1.02</v>
      </c>
      <c r="I1588" s="12" cm="1">
        <f t="array" ref="I1588">INDEX(Debt[],MATCH(Debt[[#This Row],[Base Year]]&amp;Debt[[#This Row],[DistrictNumber]],Debt[[Fiscal Year]:[Fiscal Year]]&amp;Debt[[DistrictNumber]:[DistrictNumber]],0),9)*$H1588</f>
        <v>0</v>
      </c>
      <c r="J1588" s="15">
        <f>IF(Debt[[#This Row],[Unadjusted Maximum Revenue]]/(Debt[[#This Row],[Proposed Taxable Valuation]]/1000)&gt;Debt[[#This Row],[Max Debt RATE]],Debt[[#This Row],[Max Debt RATE]],Debt[[#This Row],[Unadjusted Maximum Revenue]]/(Debt[[#This Row],[Proposed Taxable Valuation]]/1000))</f>
        <v>0</v>
      </c>
      <c r="K1588" s="26">
        <f>ROUND(Debt[[#This Row],[Proposed Taxable Valuation]]/1000*Debt[[#This Row],[Adjusted Rate]],0)</f>
        <v>0</v>
      </c>
      <c r="L1588" s="19">
        <f t="shared" si="135"/>
        <v>0</v>
      </c>
      <c r="M1588" s="17">
        <f t="shared" si="138"/>
        <v>0</v>
      </c>
      <c r="N1588" s="2">
        <v>283977660.52402824</v>
      </c>
      <c r="O1588">
        <f>INDEX($R$3:$T$335,MATCH(Debt[[#This Row],[DistrictNumber]],$R$3:$R$335,0),3)</f>
        <v>0</v>
      </c>
      <c r="P1588" s="9">
        <f t="shared" si="136"/>
        <v>0</v>
      </c>
    </row>
    <row r="1589" spans="1:16" x14ac:dyDescent="0.35">
      <c r="A1589" s="13">
        <v>2030</v>
      </c>
      <c r="B1589" s="13">
        <f t="shared" si="134"/>
        <v>2029</v>
      </c>
      <c r="C1589" t="s">
        <v>564</v>
      </c>
      <c r="D1589" t="s">
        <v>565</v>
      </c>
      <c r="E1589" s="5">
        <v>225835109.60902286</v>
      </c>
      <c r="F1589" s="13">
        <f>INDEX($R$3:$T$335,MATCH(Debt[[#This Row],[DistrictNumber]],$R$3:$R$335,0),3)</f>
        <v>0</v>
      </c>
      <c r="G1589" s="9">
        <f t="shared" si="137"/>
        <v>0</v>
      </c>
      <c r="H1589" s="11">
        <v>1.02</v>
      </c>
      <c r="I1589" s="12" cm="1">
        <f t="array" ref="I1589">INDEX(Debt[],MATCH(Debt[[#This Row],[Base Year]]&amp;Debt[[#This Row],[DistrictNumber]],Debt[[Fiscal Year]:[Fiscal Year]]&amp;Debt[[DistrictNumber]:[DistrictNumber]],0),9)*$H1589</f>
        <v>0</v>
      </c>
      <c r="J1589" s="15">
        <f>IF(Debt[[#This Row],[Unadjusted Maximum Revenue]]/(Debt[[#This Row],[Proposed Taxable Valuation]]/1000)&gt;Debt[[#This Row],[Max Debt RATE]],Debt[[#This Row],[Max Debt RATE]],Debt[[#This Row],[Unadjusted Maximum Revenue]]/(Debt[[#This Row],[Proposed Taxable Valuation]]/1000))</f>
        <v>0</v>
      </c>
      <c r="K1589" s="26">
        <f>ROUND(Debt[[#This Row],[Proposed Taxable Valuation]]/1000*Debt[[#This Row],[Adjusted Rate]],0)</f>
        <v>0</v>
      </c>
      <c r="L1589" s="19">
        <f t="shared" si="135"/>
        <v>0</v>
      </c>
      <c r="M1589" s="17">
        <f t="shared" si="138"/>
        <v>0</v>
      </c>
      <c r="N1589" s="2">
        <v>168056173.43986356</v>
      </c>
      <c r="O1589">
        <f>INDEX($R$3:$T$335,MATCH(Debt[[#This Row],[DistrictNumber]],$R$3:$R$335,0),3)</f>
        <v>0</v>
      </c>
      <c r="P1589" s="9">
        <f t="shared" si="136"/>
        <v>0</v>
      </c>
    </row>
    <row r="1590" spans="1:16" x14ac:dyDescent="0.35">
      <c r="A1590" s="13">
        <v>2030</v>
      </c>
      <c r="B1590" s="13">
        <f t="shared" si="134"/>
        <v>2029</v>
      </c>
      <c r="C1590" t="s">
        <v>566</v>
      </c>
      <c r="D1590" t="s">
        <v>567</v>
      </c>
      <c r="E1590" s="5">
        <v>237720646.36206999</v>
      </c>
      <c r="F1590" s="13">
        <f>INDEX($R$3:$T$335,MATCH(Debt[[#This Row],[DistrictNumber]],$R$3:$R$335,0),3)</f>
        <v>0</v>
      </c>
      <c r="G1590" s="9">
        <f t="shared" si="137"/>
        <v>0</v>
      </c>
      <c r="H1590" s="11">
        <v>1.02</v>
      </c>
      <c r="I1590" s="12" cm="1">
        <f t="array" ref="I1590">INDEX(Debt[],MATCH(Debt[[#This Row],[Base Year]]&amp;Debt[[#This Row],[DistrictNumber]],Debt[[Fiscal Year]:[Fiscal Year]]&amp;Debt[[DistrictNumber]:[DistrictNumber]],0),9)*$H1590</f>
        <v>0</v>
      </c>
      <c r="J1590" s="15">
        <f>IF(Debt[[#This Row],[Unadjusted Maximum Revenue]]/(Debt[[#This Row],[Proposed Taxable Valuation]]/1000)&gt;Debt[[#This Row],[Max Debt RATE]],Debt[[#This Row],[Max Debt RATE]],Debt[[#This Row],[Unadjusted Maximum Revenue]]/(Debt[[#This Row],[Proposed Taxable Valuation]]/1000))</f>
        <v>0</v>
      </c>
      <c r="K1590" s="26">
        <f>ROUND(Debt[[#This Row],[Proposed Taxable Valuation]]/1000*Debt[[#This Row],[Adjusted Rate]],0)</f>
        <v>0</v>
      </c>
      <c r="L1590" s="19">
        <f t="shared" si="135"/>
        <v>0</v>
      </c>
      <c r="M1590" s="17">
        <f t="shared" si="138"/>
        <v>0</v>
      </c>
      <c r="N1590" s="2">
        <v>199059739.89243039</v>
      </c>
      <c r="O1590">
        <f>INDEX($R$3:$T$335,MATCH(Debt[[#This Row],[DistrictNumber]],$R$3:$R$335,0),3)</f>
        <v>0</v>
      </c>
      <c r="P1590" s="9">
        <f t="shared" si="136"/>
        <v>0</v>
      </c>
    </row>
    <row r="1591" spans="1:16" x14ac:dyDescent="0.35">
      <c r="A1591" s="13">
        <v>2030</v>
      </c>
      <c r="B1591" s="13">
        <f t="shared" si="134"/>
        <v>2029</v>
      </c>
      <c r="C1591" t="s">
        <v>568</v>
      </c>
      <c r="D1591" t="s">
        <v>569</v>
      </c>
      <c r="E1591" s="5">
        <v>600843040.52358365</v>
      </c>
      <c r="F1591" s="13">
        <f>INDEX($R$3:$T$335,MATCH(Debt[[#This Row],[DistrictNumber]],$R$3:$R$335,0),3)</f>
        <v>1.1455599999999999</v>
      </c>
      <c r="G1591" s="9">
        <f t="shared" si="137"/>
        <v>688301.7535021964</v>
      </c>
      <c r="H1591" s="11">
        <v>1.02</v>
      </c>
      <c r="I1591" s="12" cm="1">
        <f t="array" ref="I1591">INDEX(Debt[],MATCH(Debt[[#This Row],[Base Year]]&amp;Debt[[#This Row],[DistrictNumber]],Debt[[Fiscal Year]:[Fiscal Year]]&amp;Debt[[DistrictNumber]:[DistrictNumber]],0),9)*$H1591</f>
        <v>437895.47320015589</v>
      </c>
      <c r="J1591" s="15">
        <f>IF(Debt[[#This Row],[Unadjusted Maximum Revenue]]/(Debt[[#This Row],[Proposed Taxable Valuation]]/1000)&gt;Debt[[#This Row],[Max Debt RATE]],Debt[[#This Row],[Max Debt RATE]],Debt[[#This Row],[Unadjusted Maximum Revenue]]/(Debt[[#This Row],[Proposed Taxable Valuation]]/1000))</f>
        <v>0.72880177295316129</v>
      </c>
      <c r="K1591" s="26">
        <f>ROUND(Debt[[#This Row],[Proposed Taxable Valuation]]/1000*Debt[[#This Row],[Adjusted Rate]],0)</f>
        <v>437895</v>
      </c>
      <c r="L1591" s="19">
        <f t="shared" si="135"/>
        <v>-250406.28030204051</v>
      </c>
      <c r="M1591" s="17">
        <f t="shared" si="138"/>
        <v>-0.41675822704683863</v>
      </c>
      <c r="N1591" s="2">
        <v>396861986.74409342</v>
      </c>
      <c r="O1591">
        <f>INDEX($R$3:$T$335,MATCH(Debt[[#This Row],[DistrictNumber]],$R$3:$R$335,0),3)</f>
        <v>1.1455599999999999</v>
      </c>
      <c r="P1591" s="9">
        <f t="shared" si="136"/>
        <v>454629.21753456362</v>
      </c>
    </row>
    <row r="1592" spans="1:16" x14ac:dyDescent="0.35">
      <c r="A1592" s="13">
        <v>2030</v>
      </c>
      <c r="B1592" s="13">
        <f t="shared" si="134"/>
        <v>2029</v>
      </c>
      <c r="C1592" t="s">
        <v>570</v>
      </c>
      <c r="D1592" t="s">
        <v>571</v>
      </c>
      <c r="E1592" s="5">
        <v>749272793.21512175</v>
      </c>
      <c r="F1592" s="13">
        <f>INDEX($R$3:$T$335,MATCH(Debt[[#This Row],[DistrictNumber]],$R$3:$R$335,0),3)</f>
        <v>0</v>
      </c>
      <c r="G1592" s="9">
        <f t="shared" si="137"/>
        <v>0</v>
      </c>
      <c r="H1592" s="11">
        <v>1.02</v>
      </c>
      <c r="I1592" s="12" cm="1">
        <f t="array" ref="I1592">INDEX(Debt[],MATCH(Debt[[#This Row],[Base Year]]&amp;Debt[[#This Row],[DistrictNumber]],Debt[[Fiscal Year]:[Fiscal Year]]&amp;Debt[[DistrictNumber]:[DistrictNumber]],0),9)*$H1592</f>
        <v>0</v>
      </c>
      <c r="J1592" s="15">
        <f>IF(Debt[[#This Row],[Unadjusted Maximum Revenue]]/(Debt[[#This Row],[Proposed Taxable Valuation]]/1000)&gt;Debt[[#This Row],[Max Debt RATE]],Debt[[#This Row],[Max Debt RATE]],Debt[[#This Row],[Unadjusted Maximum Revenue]]/(Debt[[#This Row],[Proposed Taxable Valuation]]/1000))</f>
        <v>0</v>
      </c>
      <c r="K1592" s="26">
        <f>ROUND(Debt[[#This Row],[Proposed Taxable Valuation]]/1000*Debt[[#This Row],[Adjusted Rate]],0)</f>
        <v>0</v>
      </c>
      <c r="L1592" s="19">
        <f t="shared" si="135"/>
        <v>0</v>
      </c>
      <c r="M1592" s="17">
        <f t="shared" si="138"/>
        <v>0</v>
      </c>
      <c r="N1592" s="2">
        <v>539878299.04448354</v>
      </c>
      <c r="O1592">
        <f>INDEX($R$3:$T$335,MATCH(Debt[[#This Row],[DistrictNumber]],$R$3:$R$335,0),3)</f>
        <v>0</v>
      </c>
      <c r="P1592" s="9">
        <f t="shared" si="136"/>
        <v>0</v>
      </c>
    </row>
    <row r="1593" spans="1:16" x14ac:dyDescent="0.35">
      <c r="A1593" s="13">
        <v>2030</v>
      </c>
      <c r="B1593" s="13">
        <f t="shared" si="134"/>
        <v>2029</v>
      </c>
      <c r="C1593" t="s">
        <v>572</v>
      </c>
      <c r="D1593" t="s">
        <v>573</v>
      </c>
      <c r="E1593" s="5">
        <v>703249465.46760011</v>
      </c>
      <c r="F1593" s="13">
        <f>INDEX($R$3:$T$335,MATCH(Debt[[#This Row],[DistrictNumber]],$R$3:$R$335,0),3)</f>
        <v>0</v>
      </c>
      <c r="G1593" s="9">
        <f t="shared" si="137"/>
        <v>0</v>
      </c>
      <c r="H1593" s="11">
        <v>1.02</v>
      </c>
      <c r="I1593" s="12" cm="1">
        <f t="array" ref="I1593">INDEX(Debt[],MATCH(Debt[[#This Row],[Base Year]]&amp;Debt[[#This Row],[DistrictNumber]],Debt[[Fiscal Year]:[Fiscal Year]]&amp;Debt[[DistrictNumber]:[DistrictNumber]],0),9)*$H1593</f>
        <v>0</v>
      </c>
      <c r="J1593" s="15">
        <f>IF(Debt[[#This Row],[Unadjusted Maximum Revenue]]/(Debt[[#This Row],[Proposed Taxable Valuation]]/1000)&gt;Debt[[#This Row],[Max Debt RATE]],Debt[[#This Row],[Max Debt RATE]],Debt[[#This Row],[Unadjusted Maximum Revenue]]/(Debt[[#This Row],[Proposed Taxable Valuation]]/1000))</f>
        <v>0</v>
      </c>
      <c r="K1593" s="26">
        <f>ROUND(Debt[[#This Row],[Proposed Taxable Valuation]]/1000*Debt[[#This Row],[Adjusted Rate]],0)</f>
        <v>0</v>
      </c>
      <c r="L1593" s="19">
        <f t="shared" si="135"/>
        <v>0</v>
      </c>
      <c r="M1593" s="17">
        <f t="shared" si="138"/>
        <v>0</v>
      </c>
      <c r="N1593" s="2">
        <v>520017140.89534116</v>
      </c>
      <c r="O1593">
        <f>INDEX($R$3:$T$335,MATCH(Debt[[#This Row],[DistrictNumber]],$R$3:$R$335,0),3)</f>
        <v>0</v>
      </c>
      <c r="P1593" s="9">
        <f t="shared" si="136"/>
        <v>0</v>
      </c>
    </row>
    <row r="1594" spans="1:16" x14ac:dyDescent="0.35">
      <c r="A1594" s="13">
        <v>2030</v>
      </c>
      <c r="B1594" s="13">
        <f t="shared" si="134"/>
        <v>2029</v>
      </c>
      <c r="C1594" t="s">
        <v>574</v>
      </c>
      <c r="D1594" t="s">
        <v>575</v>
      </c>
      <c r="E1594" s="5">
        <v>3543675730.0331779</v>
      </c>
      <c r="F1594" s="13">
        <f>INDEX($R$3:$T$335,MATCH(Debt[[#This Row],[DistrictNumber]],$R$3:$R$335,0),3)</f>
        <v>3.2897599999999998</v>
      </c>
      <c r="G1594" s="9">
        <f t="shared" si="137"/>
        <v>11657842.669633947</v>
      </c>
      <c r="H1594" s="11">
        <v>1.02</v>
      </c>
      <c r="I1594" s="12" cm="1">
        <f t="array" ref="I1594">INDEX(Debt[],MATCH(Debt[[#This Row],[Base Year]]&amp;Debt[[#This Row],[DistrictNumber]],Debt[[Fiscal Year]:[Fiscal Year]]&amp;Debt[[DistrictNumber]:[DistrictNumber]],0),9)*$H1594</f>
        <v>6543601.6429372905</v>
      </c>
      <c r="J1594" s="15">
        <f>IF(Debt[[#This Row],[Unadjusted Maximum Revenue]]/(Debt[[#This Row],[Proposed Taxable Valuation]]/1000)&gt;Debt[[#This Row],[Max Debt RATE]],Debt[[#This Row],[Max Debt RATE]],Debt[[#This Row],[Unadjusted Maximum Revenue]]/(Debt[[#This Row],[Proposed Taxable Valuation]]/1000))</f>
        <v>1.8465576823181915</v>
      </c>
      <c r="K1594" s="26">
        <f>ROUND(Debt[[#This Row],[Proposed Taxable Valuation]]/1000*Debt[[#This Row],[Adjusted Rate]],0)</f>
        <v>6543602</v>
      </c>
      <c r="L1594" s="19">
        <f t="shared" si="135"/>
        <v>-5114241.0266966568</v>
      </c>
      <c r="M1594" s="17">
        <f t="shared" si="138"/>
        <v>-1.4432023176818083</v>
      </c>
      <c r="N1594" s="2">
        <v>2248896589.0416665</v>
      </c>
      <c r="O1594">
        <f>INDEX($R$3:$T$335,MATCH(Debt[[#This Row],[DistrictNumber]],$R$3:$R$335,0),3)</f>
        <v>3.2897599999999998</v>
      </c>
      <c r="P1594" s="9">
        <f t="shared" si="136"/>
        <v>7398330.0427657124</v>
      </c>
    </row>
    <row r="1595" spans="1:16" x14ac:dyDescent="0.35">
      <c r="A1595" s="13">
        <v>2030</v>
      </c>
      <c r="B1595" s="13">
        <f t="shared" si="134"/>
        <v>2029</v>
      </c>
      <c r="C1595" t="s">
        <v>576</v>
      </c>
      <c r="D1595" t="s">
        <v>577</v>
      </c>
      <c r="E1595" s="5">
        <v>802981353.72395313</v>
      </c>
      <c r="F1595" s="13">
        <f>INDEX($R$3:$T$335,MATCH(Debt[[#This Row],[DistrictNumber]],$R$3:$R$335,0),3)</f>
        <v>0</v>
      </c>
      <c r="G1595" s="9">
        <f t="shared" si="137"/>
        <v>0</v>
      </c>
      <c r="H1595" s="11">
        <v>1.02</v>
      </c>
      <c r="I1595" s="12" cm="1">
        <f t="array" ref="I1595">INDEX(Debt[],MATCH(Debt[[#This Row],[Base Year]]&amp;Debt[[#This Row],[DistrictNumber]],Debt[[Fiscal Year]:[Fiscal Year]]&amp;Debt[[DistrictNumber]:[DistrictNumber]],0),9)*$H1595</f>
        <v>0</v>
      </c>
      <c r="J1595" s="15">
        <f>IF(Debt[[#This Row],[Unadjusted Maximum Revenue]]/(Debt[[#This Row],[Proposed Taxable Valuation]]/1000)&gt;Debt[[#This Row],[Max Debt RATE]],Debt[[#This Row],[Max Debt RATE]],Debt[[#This Row],[Unadjusted Maximum Revenue]]/(Debt[[#This Row],[Proposed Taxable Valuation]]/1000))</f>
        <v>0</v>
      </c>
      <c r="K1595" s="26">
        <f>ROUND(Debt[[#This Row],[Proposed Taxable Valuation]]/1000*Debt[[#This Row],[Adjusted Rate]],0)</f>
        <v>0</v>
      </c>
      <c r="L1595" s="19">
        <f t="shared" si="135"/>
        <v>0</v>
      </c>
      <c r="M1595" s="17">
        <f t="shared" si="138"/>
        <v>0</v>
      </c>
      <c r="N1595" s="2">
        <v>613862425.23042893</v>
      </c>
      <c r="O1595">
        <f>INDEX($R$3:$T$335,MATCH(Debt[[#This Row],[DistrictNumber]],$R$3:$R$335,0),3)</f>
        <v>0</v>
      </c>
      <c r="P1595" s="9">
        <f t="shared" si="136"/>
        <v>0</v>
      </c>
    </row>
    <row r="1596" spans="1:16" x14ac:dyDescent="0.35">
      <c r="A1596" s="13">
        <v>2030</v>
      </c>
      <c r="B1596" s="13">
        <f t="shared" si="134"/>
        <v>2029</v>
      </c>
      <c r="C1596" t="s">
        <v>578</v>
      </c>
      <c r="D1596" t="s">
        <v>579</v>
      </c>
      <c r="E1596" s="5">
        <v>901634766.74832797</v>
      </c>
      <c r="F1596" s="13">
        <f>INDEX($R$3:$T$335,MATCH(Debt[[#This Row],[DistrictNumber]],$R$3:$R$335,0),3)</f>
        <v>4.05</v>
      </c>
      <c r="G1596" s="9">
        <f t="shared" si="137"/>
        <v>3651620.8053307282</v>
      </c>
      <c r="H1596" s="11">
        <v>1.02</v>
      </c>
      <c r="I1596" s="12" cm="1">
        <f t="array" ref="I1596">INDEX(Debt[],MATCH(Debt[[#This Row],[Base Year]]&amp;Debt[[#This Row],[DistrictNumber]],Debt[[Fiscal Year]:[Fiscal Year]]&amp;Debt[[DistrictNumber]:[DistrictNumber]],0),9)*$H1596</f>
        <v>1664047.2201741238</v>
      </c>
      <c r="J1596" s="15">
        <f>IF(Debt[[#This Row],[Unadjusted Maximum Revenue]]/(Debt[[#This Row],[Proposed Taxable Valuation]]/1000)&gt;Debt[[#This Row],[Max Debt RATE]],Debt[[#This Row],[Max Debt RATE]],Debt[[#This Row],[Unadjusted Maximum Revenue]]/(Debt[[#This Row],[Proposed Taxable Valuation]]/1000))</f>
        <v>1.8455890140254616</v>
      </c>
      <c r="K1596" s="26">
        <f>ROUND(Debt[[#This Row],[Proposed Taxable Valuation]]/1000*Debt[[#This Row],[Adjusted Rate]],0)</f>
        <v>1664047</v>
      </c>
      <c r="L1596" s="19">
        <f t="shared" si="135"/>
        <v>-1987573.5851566044</v>
      </c>
      <c r="M1596" s="17">
        <f t="shared" si="138"/>
        <v>-2.2044109859745382</v>
      </c>
      <c r="N1596" s="2">
        <v>529191988.91716075</v>
      </c>
      <c r="O1596">
        <f>INDEX($R$3:$T$335,MATCH(Debt[[#This Row],[DistrictNumber]],$R$3:$R$335,0),3)</f>
        <v>4.05</v>
      </c>
      <c r="P1596" s="9">
        <f t="shared" si="136"/>
        <v>2143227.5551145012</v>
      </c>
    </row>
    <row r="1597" spans="1:16" x14ac:dyDescent="0.35">
      <c r="A1597" s="13">
        <v>2030</v>
      </c>
      <c r="B1597" s="13">
        <f t="shared" si="134"/>
        <v>2029</v>
      </c>
      <c r="C1597" t="s">
        <v>580</v>
      </c>
      <c r="D1597" t="s">
        <v>581</v>
      </c>
      <c r="E1597" s="5">
        <v>231090518.67243049</v>
      </c>
      <c r="F1597" s="13">
        <f>INDEX($R$3:$T$335,MATCH(Debt[[#This Row],[DistrictNumber]],$R$3:$R$335,0),3)</f>
        <v>2.8586999999999998</v>
      </c>
      <c r="G1597" s="9">
        <f t="shared" si="137"/>
        <v>660618.465728877</v>
      </c>
      <c r="H1597" s="11">
        <v>1.02</v>
      </c>
      <c r="I1597" s="12" cm="1">
        <f t="array" ref="I1597">INDEX(Debt[],MATCH(Debt[[#This Row],[Base Year]]&amp;Debt[[#This Row],[DistrictNumber]],Debt[[Fiscal Year]:[Fiscal Year]]&amp;Debt[[DistrictNumber]:[DistrictNumber]],0),9)*$H1597</f>
        <v>573480.06000604981</v>
      </c>
      <c r="J1597" s="15">
        <f>IF(Debt[[#This Row],[Unadjusted Maximum Revenue]]/(Debt[[#This Row],[Proposed Taxable Valuation]]/1000)&gt;Debt[[#This Row],[Max Debt RATE]],Debt[[#This Row],[Max Debt RATE]],Debt[[#This Row],[Unadjusted Maximum Revenue]]/(Debt[[#This Row],[Proposed Taxable Valuation]]/1000))</f>
        <v>2.4816252233132707</v>
      </c>
      <c r="K1597" s="26">
        <f>ROUND(Debt[[#This Row],[Proposed Taxable Valuation]]/1000*Debt[[#This Row],[Adjusted Rate]],0)</f>
        <v>573480</v>
      </c>
      <c r="L1597" s="19">
        <f t="shared" si="135"/>
        <v>-87138.405722827185</v>
      </c>
      <c r="M1597" s="17">
        <f t="shared" si="138"/>
        <v>-0.37707477668672906</v>
      </c>
      <c r="N1597" s="2">
        <v>189040981.97081399</v>
      </c>
      <c r="O1597">
        <f>INDEX($R$3:$T$335,MATCH(Debt[[#This Row],[DistrictNumber]],$R$3:$R$335,0),3)</f>
        <v>2.8586999999999998</v>
      </c>
      <c r="P1597" s="9">
        <f t="shared" si="136"/>
        <v>540411.4551599659</v>
      </c>
    </row>
    <row r="1598" spans="1:16" x14ac:dyDescent="0.35">
      <c r="A1598" s="13">
        <v>2030</v>
      </c>
      <c r="B1598" s="13">
        <f t="shared" si="134"/>
        <v>2029</v>
      </c>
      <c r="C1598" t="s">
        <v>582</v>
      </c>
      <c r="D1598" t="s">
        <v>583</v>
      </c>
      <c r="E1598" s="5">
        <v>1103137923.4044123</v>
      </c>
      <c r="F1598" s="13">
        <f>INDEX($R$3:$T$335,MATCH(Debt[[#This Row],[DistrictNumber]],$R$3:$R$335,0),3)</f>
        <v>0</v>
      </c>
      <c r="G1598" s="9">
        <f t="shared" si="137"/>
        <v>0</v>
      </c>
      <c r="H1598" s="11">
        <v>1.02</v>
      </c>
      <c r="I1598" s="12" cm="1">
        <f t="array" ref="I1598">INDEX(Debt[],MATCH(Debt[[#This Row],[Base Year]]&amp;Debt[[#This Row],[DistrictNumber]],Debt[[Fiscal Year]:[Fiscal Year]]&amp;Debt[[DistrictNumber]:[DistrictNumber]],0),9)*$H1598</f>
        <v>0</v>
      </c>
      <c r="J1598" s="15">
        <f>IF(Debt[[#This Row],[Unadjusted Maximum Revenue]]/(Debt[[#This Row],[Proposed Taxable Valuation]]/1000)&gt;Debt[[#This Row],[Max Debt RATE]],Debt[[#This Row],[Max Debt RATE]],Debt[[#This Row],[Unadjusted Maximum Revenue]]/(Debt[[#This Row],[Proposed Taxable Valuation]]/1000))</f>
        <v>0</v>
      </c>
      <c r="K1598" s="26">
        <f>ROUND(Debt[[#This Row],[Proposed Taxable Valuation]]/1000*Debt[[#This Row],[Adjusted Rate]],0)</f>
        <v>0</v>
      </c>
      <c r="L1598" s="19">
        <f t="shared" si="135"/>
        <v>0</v>
      </c>
      <c r="M1598" s="17">
        <f t="shared" si="138"/>
        <v>0</v>
      </c>
      <c r="N1598" s="2">
        <v>738349113.45091879</v>
      </c>
      <c r="O1598">
        <f>INDEX($R$3:$T$335,MATCH(Debt[[#This Row],[DistrictNumber]],$R$3:$R$335,0),3)</f>
        <v>0</v>
      </c>
      <c r="P1598" s="9">
        <f t="shared" si="136"/>
        <v>0</v>
      </c>
    </row>
    <row r="1599" spans="1:16" x14ac:dyDescent="0.35">
      <c r="A1599" s="13">
        <v>2030</v>
      </c>
      <c r="B1599" s="13">
        <f t="shared" si="134"/>
        <v>2029</v>
      </c>
      <c r="C1599" t="s">
        <v>584</v>
      </c>
      <c r="D1599" t="s">
        <v>585</v>
      </c>
      <c r="E1599" s="5">
        <v>312424527.13418275</v>
      </c>
      <c r="F1599" s="13">
        <f>INDEX($R$3:$T$335,MATCH(Debt[[#This Row],[DistrictNumber]],$R$3:$R$335,0),3)</f>
        <v>0</v>
      </c>
      <c r="G1599" s="9">
        <f t="shared" si="137"/>
        <v>0</v>
      </c>
      <c r="H1599" s="11">
        <v>1.02</v>
      </c>
      <c r="I1599" s="12" cm="1">
        <f t="array" ref="I1599">INDEX(Debt[],MATCH(Debt[[#This Row],[Base Year]]&amp;Debt[[#This Row],[DistrictNumber]],Debt[[Fiscal Year]:[Fiscal Year]]&amp;Debt[[DistrictNumber]:[DistrictNumber]],0),9)*$H1599</f>
        <v>0</v>
      </c>
      <c r="J1599" s="15">
        <f>IF(Debt[[#This Row],[Unadjusted Maximum Revenue]]/(Debt[[#This Row],[Proposed Taxable Valuation]]/1000)&gt;Debt[[#This Row],[Max Debt RATE]],Debt[[#This Row],[Max Debt RATE]],Debt[[#This Row],[Unadjusted Maximum Revenue]]/(Debt[[#This Row],[Proposed Taxable Valuation]]/1000))</f>
        <v>0</v>
      </c>
      <c r="K1599" s="26">
        <f>ROUND(Debt[[#This Row],[Proposed Taxable Valuation]]/1000*Debt[[#This Row],[Adjusted Rate]],0)</f>
        <v>0</v>
      </c>
      <c r="L1599" s="19">
        <f t="shared" si="135"/>
        <v>0</v>
      </c>
      <c r="M1599" s="17">
        <f t="shared" si="138"/>
        <v>0</v>
      </c>
      <c r="N1599" s="2">
        <v>225900443.08983296</v>
      </c>
      <c r="O1599">
        <f>INDEX($R$3:$T$335,MATCH(Debt[[#This Row],[DistrictNumber]],$R$3:$R$335,0),3)</f>
        <v>0</v>
      </c>
      <c r="P1599" s="9">
        <f t="shared" si="136"/>
        <v>0</v>
      </c>
    </row>
    <row r="1600" spans="1:16" x14ac:dyDescent="0.35">
      <c r="A1600" s="13">
        <v>2030</v>
      </c>
      <c r="B1600" s="13">
        <f t="shared" si="134"/>
        <v>2029</v>
      </c>
      <c r="C1600" t="s">
        <v>586</v>
      </c>
      <c r="D1600" t="s">
        <v>587</v>
      </c>
      <c r="E1600" s="5">
        <v>371094089.44284451</v>
      </c>
      <c r="F1600" s="13">
        <f>INDEX($R$3:$T$335,MATCH(Debt[[#This Row],[DistrictNumber]],$R$3:$R$335,0),3)</f>
        <v>0</v>
      </c>
      <c r="G1600" s="9">
        <f t="shared" si="137"/>
        <v>0</v>
      </c>
      <c r="H1600" s="11">
        <v>1.02</v>
      </c>
      <c r="I1600" s="12" cm="1">
        <f t="array" ref="I1600">INDEX(Debt[],MATCH(Debt[[#This Row],[Base Year]]&amp;Debt[[#This Row],[DistrictNumber]],Debt[[Fiscal Year]:[Fiscal Year]]&amp;Debt[[DistrictNumber]:[DistrictNumber]],0),9)*$H1600</f>
        <v>0</v>
      </c>
      <c r="J1600" s="15">
        <f>IF(Debt[[#This Row],[Unadjusted Maximum Revenue]]/(Debt[[#This Row],[Proposed Taxable Valuation]]/1000)&gt;Debt[[#This Row],[Max Debt RATE]],Debt[[#This Row],[Max Debt RATE]],Debt[[#This Row],[Unadjusted Maximum Revenue]]/(Debt[[#This Row],[Proposed Taxable Valuation]]/1000))</f>
        <v>0</v>
      </c>
      <c r="K1600" s="26">
        <f>ROUND(Debt[[#This Row],[Proposed Taxable Valuation]]/1000*Debt[[#This Row],[Adjusted Rate]],0)</f>
        <v>0</v>
      </c>
      <c r="L1600" s="19">
        <f t="shared" si="135"/>
        <v>0</v>
      </c>
      <c r="M1600" s="17">
        <f t="shared" si="138"/>
        <v>0</v>
      </c>
      <c r="N1600" s="2">
        <v>279235349.91858083</v>
      </c>
      <c r="O1600">
        <f>INDEX($R$3:$T$335,MATCH(Debt[[#This Row],[DistrictNumber]],$R$3:$R$335,0),3)</f>
        <v>0</v>
      </c>
      <c r="P1600" s="9">
        <f t="shared" si="136"/>
        <v>0</v>
      </c>
    </row>
    <row r="1601" spans="1:16" x14ac:dyDescent="0.35">
      <c r="A1601" s="13">
        <v>2030</v>
      </c>
      <c r="B1601" s="13">
        <f t="shared" si="134"/>
        <v>2029</v>
      </c>
      <c r="C1601" t="s">
        <v>588</v>
      </c>
      <c r="D1601" t="s">
        <v>589</v>
      </c>
      <c r="E1601" s="5">
        <v>440211346.08563703</v>
      </c>
      <c r="F1601" s="13">
        <f>INDEX($R$3:$T$335,MATCH(Debt[[#This Row],[DistrictNumber]],$R$3:$R$335,0),3)</f>
        <v>1.1627799999999999</v>
      </c>
      <c r="G1601" s="9">
        <f t="shared" si="137"/>
        <v>511868.94900145702</v>
      </c>
      <c r="H1601" s="11">
        <v>1.02</v>
      </c>
      <c r="I1601" s="12" cm="1">
        <f t="array" ref="I1601">INDEX(Debt[],MATCH(Debt[[#This Row],[Base Year]]&amp;Debt[[#This Row],[DistrictNumber]],Debt[[Fiscal Year]:[Fiscal Year]]&amp;Debt[[DistrictNumber]:[DistrictNumber]],0),9)*$H1601</f>
        <v>344377.91724646051</v>
      </c>
      <c r="J1601" s="15">
        <f>IF(Debt[[#This Row],[Unadjusted Maximum Revenue]]/(Debt[[#This Row],[Proposed Taxable Valuation]]/1000)&gt;Debt[[#This Row],[Max Debt RATE]],Debt[[#This Row],[Max Debt RATE]],Debt[[#This Row],[Unadjusted Maximum Revenue]]/(Debt[[#This Row],[Proposed Taxable Valuation]]/1000))</f>
        <v>0.78230132028324983</v>
      </c>
      <c r="K1601" s="26">
        <f>ROUND(Debt[[#This Row],[Proposed Taxable Valuation]]/1000*Debt[[#This Row],[Adjusted Rate]],0)</f>
        <v>344378</v>
      </c>
      <c r="L1601" s="19">
        <f t="shared" si="135"/>
        <v>-167491.03175499651</v>
      </c>
      <c r="M1601" s="17">
        <f t="shared" si="138"/>
        <v>-0.38047867971675009</v>
      </c>
      <c r="N1601" s="2">
        <v>311106861.91270739</v>
      </c>
      <c r="O1601">
        <f>INDEX($R$3:$T$335,MATCH(Debt[[#This Row],[DistrictNumber]],$R$3:$R$335,0),3)</f>
        <v>1.1627799999999999</v>
      </c>
      <c r="P1601" s="9">
        <f t="shared" si="136"/>
        <v>361748.83689485787</v>
      </c>
    </row>
    <row r="1602" spans="1:16" x14ac:dyDescent="0.35">
      <c r="A1602" s="13">
        <v>2030</v>
      </c>
      <c r="B1602" s="13">
        <f t="shared" si="134"/>
        <v>2029</v>
      </c>
      <c r="C1602" t="s">
        <v>590</v>
      </c>
      <c r="D1602" t="s">
        <v>591</v>
      </c>
      <c r="E1602" s="5">
        <v>986580230.58631766</v>
      </c>
      <c r="F1602" s="13">
        <f>INDEX($R$3:$T$335,MATCH(Debt[[#This Row],[DistrictNumber]],$R$3:$R$335,0),3)</f>
        <v>2.7</v>
      </c>
      <c r="G1602" s="9">
        <f t="shared" si="137"/>
        <v>2663766.6225830577</v>
      </c>
      <c r="H1602" s="11">
        <v>1.02</v>
      </c>
      <c r="I1602" s="12" cm="1">
        <f t="array" ref="I1602">INDEX(Debt[],MATCH(Debt[[#This Row],[Base Year]]&amp;Debt[[#This Row],[DistrictNumber]],Debt[[Fiscal Year]:[Fiscal Year]]&amp;Debt[[DistrictNumber]:[DistrictNumber]],0),9)*$H1602</f>
        <v>1740859.920492633</v>
      </c>
      <c r="J1602" s="15">
        <f>IF(Debt[[#This Row],[Unadjusted Maximum Revenue]]/(Debt[[#This Row],[Proposed Taxable Valuation]]/1000)&gt;Debt[[#This Row],[Max Debt RATE]],Debt[[#This Row],[Max Debt RATE]],Debt[[#This Row],[Unadjusted Maximum Revenue]]/(Debt[[#This Row],[Proposed Taxable Valuation]]/1000))</f>
        <v>1.7645396355226501</v>
      </c>
      <c r="K1602" s="26">
        <f>ROUND(Debt[[#This Row],[Proposed Taxable Valuation]]/1000*Debt[[#This Row],[Adjusted Rate]],0)</f>
        <v>1740860</v>
      </c>
      <c r="L1602" s="19">
        <f t="shared" si="135"/>
        <v>-922906.70209042472</v>
      </c>
      <c r="M1602" s="17">
        <f t="shared" si="138"/>
        <v>-0.93546036447735004</v>
      </c>
      <c r="N1602" s="2">
        <v>674450439.61065614</v>
      </c>
      <c r="O1602">
        <f>INDEX($R$3:$T$335,MATCH(Debt[[#This Row],[DistrictNumber]],$R$3:$R$335,0),3)</f>
        <v>2.7</v>
      </c>
      <c r="P1602" s="9">
        <f t="shared" si="136"/>
        <v>1821016.1869487716</v>
      </c>
    </row>
    <row r="1603" spans="1:16" x14ac:dyDescent="0.35">
      <c r="A1603" s="13">
        <v>2030</v>
      </c>
      <c r="B1603" s="13">
        <f t="shared" si="134"/>
        <v>2029</v>
      </c>
      <c r="C1603" t="s">
        <v>592</v>
      </c>
      <c r="D1603" t="s">
        <v>593</v>
      </c>
      <c r="E1603" s="5">
        <v>6153957113.3410435</v>
      </c>
      <c r="F1603" s="13">
        <f>INDEX($R$3:$T$335,MATCH(Debt[[#This Row],[DistrictNumber]],$R$3:$R$335,0),3)</f>
        <v>0</v>
      </c>
      <c r="G1603" s="9">
        <f t="shared" si="137"/>
        <v>0</v>
      </c>
      <c r="H1603" s="11">
        <v>1.02</v>
      </c>
      <c r="I1603" s="12" cm="1">
        <f t="array" ref="I1603">INDEX(Debt[],MATCH(Debt[[#This Row],[Base Year]]&amp;Debt[[#This Row],[DistrictNumber]],Debt[[Fiscal Year]:[Fiscal Year]]&amp;Debt[[DistrictNumber]:[DistrictNumber]],0),9)*$H1603</f>
        <v>0</v>
      </c>
      <c r="J1603" s="15">
        <f>IF(Debt[[#This Row],[Unadjusted Maximum Revenue]]/(Debt[[#This Row],[Proposed Taxable Valuation]]/1000)&gt;Debt[[#This Row],[Max Debt RATE]],Debt[[#This Row],[Max Debt RATE]],Debt[[#This Row],[Unadjusted Maximum Revenue]]/(Debt[[#This Row],[Proposed Taxable Valuation]]/1000))</f>
        <v>0</v>
      </c>
      <c r="K1603" s="26">
        <f>ROUND(Debt[[#This Row],[Proposed Taxable Valuation]]/1000*Debt[[#This Row],[Adjusted Rate]],0)</f>
        <v>0</v>
      </c>
      <c r="L1603" s="19">
        <f t="shared" si="135"/>
        <v>0</v>
      </c>
      <c r="M1603" s="17">
        <f t="shared" si="138"/>
        <v>0</v>
      </c>
      <c r="N1603" s="2">
        <v>4095644683.5481949</v>
      </c>
      <c r="O1603">
        <f>INDEX($R$3:$T$335,MATCH(Debt[[#This Row],[DistrictNumber]],$R$3:$R$335,0),3)</f>
        <v>0</v>
      </c>
      <c r="P1603" s="9">
        <f t="shared" si="136"/>
        <v>0</v>
      </c>
    </row>
    <row r="1604" spans="1:16" x14ac:dyDescent="0.35">
      <c r="A1604" s="13">
        <v>2030</v>
      </c>
      <c r="B1604" s="13">
        <f t="shared" si="134"/>
        <v>2029</v>
      </c>
      <c r="C1604" t="s">
        <v>594</v>
      </c>
      <c r="D1604" t="s">
        <v>595</v>
      </c>
      <c r="E1604" s="5">
        <v>18963926066.261768</v>
      </c>
      <c r="F1604" s="13">
        <f>INDEX($R$3:$T$335,MATCH(Debt[[#This Row],[DistrictNumber]],$R$3:$R$335,0),3)</f>
        <v>3.9700199999999999</v>
      </c>
      <c r="G1604" s="9">
        <f t="shared" si="137"/>
        <v>75287165.761580542</v>
      </c>
      <c r="H1604" s="11">
        <v>1.02</v>
      </c>
      <c r="I1604" s="12" cm="1">
        <f t="array" ref="I1604">INDEX(Debt[],MATCH(Debt[[#This Row],[Base Year]]&amp;Debt[[#This Row],[DistrictNumber]],Debt[[Fiscal Year]:[Fiscal Year]]&amp;Debt[[DistrictNumber]:[DistrictNumber]],0),9)*$H1604</f>
        <v>33616687.079454675</v>
      </c>
      <c r="J1604" s="15">
        <f>IF(Debt[[#This Row],[Unadjusted Maximum Revenue]]/(Debt[[#This Row],[Proposed Taxable Valuation]]/1000)&gt;Debt[[#This Row],[Max Debt RATE]],Debt[[#This Row],[Max Debt RATE]],Debt[[#This Row],[Unadjusted Maximum Revenue]]/(Debt[[#This Row],[Proposed Taxable Valuation]]/1000))</f>
        <v>1.7726649514449044</v>
      </c>
      <c r="K1604" s="26">
        <f>ROUND(Debt[[#This Row],[Proposed Taxable Valuation]]/1000*Debt[[#This Row],[Adjusted Rate]],0)</f>
        <v>33616687</v>
      </c>
      <c r="L1604" s="19">
        <f t="shared" si="135"/>
        <v>-41670478.682125866</v>
      </c>
      <c r="M1604" s="17">
        <f t="shared" si="138"/>
        <v>-2.1973550485550954</v>
      </c>
      <c r="N1604" s="2">
        <v>11543101273.606564</v>
      </c>
      <c r="O1604">
        <f>INDEX($R$3:$T$335,MATCH(Debt[[#This Row],[DistrictNumber]],$R$3:$R$335,0),3)</f>
        <v>3.9700199999999999</v>
      </c>
      <c r="P1604" s="9">
        <f t="shared" si="136"/>
        <v>45826342.918243527</v>
      </c>
    </row>
    <row r="1605" spans="1:16" x14ac:dyDescent="0.35">
      <c r="A1605" s="13">
        <v>2030</v>
      </c>
      <c r="B1605" s="13">
        <f t="shared" ref="B1605:B1668" si="139">A1605-1</f>
        <v>2029</v>
      </c>
      <c r="C1605" t="s">
        <v>596</v>
      </c>
      <c r="D1605" t="s">
        <v>597</v>
      </c>
      <c r="E1605" s="5">
        <v>1838928985.6792579</v>
      </c>
      <c r="F1605" s="13">
        <f>INDEX($R$3:$T$335,MATCH(Debt[[#This Row],[DistrictNumber]],$R$3:$R$335,0),3)</f>
        <v>2.6998700000000002</v>
      </c>
      <c r="G1605" s="9">
        <f t="shared" si="137"/>
        <v>4964869.2005658587</v>
      </c>
      <c r="H1605" s="11">
        <v>1.02</v>
      </c>
      <c r="I1605" s="12" cm="1">
        <f t="array" ref="I1605">INDEX(Debt[],MATCH(Debt[[#This Row],[Base Year]]&amp;Debt[[#This Row],[DistrictNumber]],Debt[[Fiscal Year]:[Fiscal Year]]&amp;Debt[[DistrictNumber]:[DistrictNumber]],0),9)*$H1605</f>
        <v>2947049.4904910661</v>
      </c>
      <c r="J1605" s="15">
        <f>IF(Debt[[#This Row],[Unadjusted Maximum Revenue]]/(Debt[[#This Row],[Proposed Taxable Valuation]]/1000)&gt;Debt[[#This Row],[Max Debt RATE]],Debt[[#This Row],[Max Debt RATE]],Debt[[#This Row],[Unadjusted Maximum Revenue]]/(Debt[[#This Row],[Proposed Taxable Valuation]]/1000))</f>
        <v>1.6025901562492877</v>
      </c>
      <c r="K1605" s="26">
        <f>ROUND(Debt[[#This Row],[Proposed Taxable Valuation]]/1000*Debt[[#This Row],[Adjusted Rate]],0)</f>
        <v>2947049</v>
      </c>
      <c r="L1605" s="19">
        <f t="shared" ref="L1605:L1668" si="140">I1605-G1605</f>
        <v>-2017819.7100747926</v>
      </c>
      <c r="M1605" s="17">
        <f t="shared" si="138"/>
        <v>-1.0972798437507125</v>
      </c>
      <c r="N1605" s="2">
        <v>1211019269.3892584</v>
      </c>
      <c r="O1605">
        <f>INDEX($R$3:$T$335,MATCH(Debt[[#This Row],[DistrictNumber]],$R$3:$R$335,0),3)</f>
        <v>2.6998700000000002</v>
      </c>
      <c r="P1605" s="9">
        <f t="shared" ref="P1605:P1668" si="141">N1605/1000*O1605</f>
        <v>3269594.5948459776</v>
      </c>
    </row>
    <row r="1606" spans="1:16" x14ac:dyDescent="0.35">
      <c r="A1606" s="13">
        <v>2030</v>
      </c>
      <c r="B1606" s="13">
        <f t="shared" si="139"/>
        <v>2029</v>
      </c>
      <c r="C1606" t="s">
        <v>598</v>
      </c>
      <c r="D1606" t="s">
        <v>599</v>
      </c>
      <c r="E1606" s="5">
        <v>477098106.48384577</v>
      </c>
      <c r="F1606" s="13">
        <f>INDEX($R$3:$T$335,MATCH(Debt[[#This Row],[DistrictNumber]],$R$3:$R$335,0),3)</f>
        <v>0</v>
      </c>
      <c r="G1606" s="9">
        <f t="shared" si="137"/>
        <v>0</v>
      </c>
      <c r="H1606" s="11">
        <v>1.02</v>
      </c>
      <c r="I1606" s="12" cm="1">
        <f t="array" ref="I1606">INDEX(Debt[],MATCH(Debt[[#This Row],[Base Year]]&amp;Debt[[#This Row],[DistrictNumber]],Debt[[Fiscal Year]:[Fiscal Year]]&amp;Debt[[DistrictNumber]:[DistrictNumber]],0),9)*$H1606</f>
        <v>0</v>
      </c>
      <c r="J1606" s="15">
        <f>IF(Debt[[#This Row],[Unadjusted Maximum Revenue]]/(Debt[[#This Row],[Proposed Taxable Valuation]]/1000)&gt;Debt[[#This Row],[Max Debt RATE]],Debt[[#This Row],[Max Debt RATE]],Debt[[#This Row],[Unadjusted Maximum Revenue]]/(Debt[[#This Row],[Proposed Taxable Valuation]]/1000))</f>
        <v>0</v>
      </c>
      <c r="K1606" s="26">
        <f>ROUND(Debt[[#This Row],[Proposed Taxable Valuation]]/1000*Debt[[#This Row],[Adjusted Rate]],0)</f>
        <v>0</v>
      </c>
      <c r="L1606" s="19">
        <f t="shared" si="140"/>
        <v>0</v>
      </c>
      <c r="M1606" s="17">
        <f t="shared" si="138"/>
        <v>0</v>
      </c>
      <c r="N1606" s="2">
        <v>377491219.35126138</v>
      </c>
      <c r="O1606">
        <f>INDEX($R$3:$T$335,MATCH(Debt[[#This Row],[DistrictNumber]],$R$3:$R$335,0),3)</f>
        <v>0</v>
      </c>
      <c r="P1606" s="9">
        <f t="shared" si="141"/>
        <v>0</v>
      </c>
    </row>
    <row r="1607" spans="1:16" x14ac:dyDescent="0.35">
      <c r="A1607" s="13">
        <v>2030</v>
      </c>
      <c r="B1607" s="13">
        <f t="shared" si="139"/>
        <v>2029</v>
      </c>
      <c r="C1607" t="s">
        <v>600</v>
      </c>
      <c r="D1607" t="s">
        <v>601</v>
      </c>
      <c r="E1607" s="5">
        <v>1263304704.4008198</v>
      </c>
      <c r="F1607" s="13">
        <f>INDEX($R$3:$T$335,MATCH(Debt[[#This Row],[DistrictNumber]],$R$3:$R$335,0),3)</f>
        <v>1.3620399999999999</v>
      </c>
      <c r="G1607" s="9">
        <f t="shared" si="137"/>
        <v>1720671.5395820923</v>
      </c>
      <c r="H1607" s="11">
        <v>1.02</v>
      </c>
      <c r="I1607" s="12" cm="1">
        <f t="array" ref="I1607">INDEX(Debt[],MATCH(Debt[[#This Row],[Base Year]]&amp;Debt[[#This Row],[DistrictNumber]],Debt[[Fiscal Year]:[Fiscal Year]]&amp;Debt[[DistrictNumber]:[DistrictNumber]],0),9)*$H1607</f>
        <v>1221974.1188103913</v>
      </c>
      <c r="J1607" s="15">
        <f>IF(Debt[[#This Row],[Unadjusted Maximum Revenue]]/(Debt[[#This Row],[Proposed Taxable Valuation]]/1000)&gt;Debt[[#This Row],[Max Debt RATE]],Debt[[#This Row],[Max Debt RATE]],Debt[[#This Row],[Unadjusted Maximum Revenue]]/(Debt[[#This Row],[Proposed Taxable Valuation]]/1000))</f>
        <v>0.96728375549742662</v>
      </c>
      <c r="K1607" s="26">
        <f>ROUND(Debt[[#This Row],[Proposed Taxable Valuation]]/1000*Debt[[#This Row],[Adjusted Rate]],0)</f>
        <v>1221974</v>
      </c>
      <c r="L1607" s="19">
        <f t="shared" si="140"/>
        <v>-498697.42077170103</v>
      </c>
      <c r="M1607" s="17">
        <f t="shared" si="138"/>
        <v>-0.39475624450257329</v>
      </c>
      <c r="N1607" s="2">
        <v>946037391.07557476</v>
      </c>
      <c r="O1607">
        <f>INDEX($R$3:$T$335,MATCH(Debt[[#This Row],[DistrictNumber]],$R$3:$R$335,0),3)</f>
        <v>1.3620399999999999</v>
      </c>
      <c r="P1607" s="9">
        <f t="shared" si="141"/>
        <v>1288540.7681405758</v>
      </c>
    </row>
    <row r="1608" spans="1:16" x14ac:dyDescent="0.35">
      <c r="A1608" s="13">
        <v>2030</v>
      </c>
      <c r="B1608" s="13">
        <f t="shared" si="139"/>
        <v>2029</v>
      </c>
      <c r="C1608" t="s">
        <v>602</v>
      </c>
      <c r="D1608" t="s">
        <v>603</v>
      </c>
      <c r="E1608" s="5">
        <v>345682155.3446418</v>
      </c>
      <c r="F1608" s="13">
        <f>INDEX($R$3:$T$335,MATCH(Debt[[#This Row],[DistrictNumber]],$R$3:$R$335,0),3)</f>
        <v>0</v>
      </c>
      <c r="G1608" s="9">
        <f t="shared" si="137"/>
        <v>0</v>
      </c>
      <c r="H1608" s="11">
        <v>1.02</v>
      </c>
      <c r="I1608" s="12" cm="1">
        <f t="array" ref="I1608">INDEX(Debt[],MATCH(Debt[[#This Row],[Base Year]]&amp;Debt[[#This Row],[DistrictNumber]],Debt[[Fiscal Year]:[Fiscal Year]]&amp;Debt[[DistrictNumber]:[DistrictNumber]],0),9)*$H1608</f>
        <v>0</v>
      </c>
      <c r="J1608" s="15">
        <f>IF(Debt[[#This Row],[Unadjusted Maximum Revenue]]/(Debt[[#This Row],[Proposed Taxable Valuation]]/1000)&gt;Debt[[#This Row],[Max Debt RATE]],Debt[[#This Row],[Max Debt RATE]],Debt[[#This Row],[Unadjusted Maximum Revenue]]/(Debt[[#This Row],[Proposed Taxable Valuation]]/1000))</f>
        <v>0</v>
      </c>
      <c r="K1608" s="26">
        <f>ROUND(Debt[[#This Row],[Proposed Taxable Valuation]]/1000*Debt[[#This Row],[Adjusted Rate]],0)</f>
        <v>0</v>
      </c>
      <c r="L1608" s="19">
        <f t="shared" si="140"/>
        <v>0</v>
      </c>
      <c r="M1608" s="17">
        <f t="shared" si="138"/>
        <v>0</v>
      </c>
      <c r="N1608" s="2">
        <v>280187395.76414591</v>
      </c>
      <c r="O1608">
        <f>INDEX($R$3:$T$335,MATCH(Debt[[#This Row],[DistrictNumber]],$R$3:$R$335,0),3)</f>
        <v>0</v>
      </c>
      <c r="P1608" s="9">
        <f t="shared" si="141"/>
        <v>0</v>
      </c>
    </row>
    <row r="1609" spans="1:16" x14ac:dyDescent="0.35">
      <c r="A1609" s="13">
        <v>2030</v>
      </c>
      <c r="B1609" s="13">
        <f t="shared" si="139"/>
        <v>2029</v>
      </c>
      <c r="C1609" t="s">
        <v>604</v>
      </c>
      <c r="D1609" t="s">
        <v>605</v>
      </c>
      <c r="E1609" s="5">
        <v>851390216.31542587</v>
      </c>
      <c r="F1609" s="13">
        <f>INDEX($R$3:$T$335,MATCH(Debt[[#This Row],[DistrictNumber]],$R$3:$R$335,0),3)</f>
        <v>2.6675200000000001</v>
      </c>
      <c r="G1609" s="9">
        <f t="shared" si="137"/>
        <v>2271100.4298257246</v>
      </c>
      <c r="H1609" s="11">
        <v>1.02</v>
      </c>
      <c r="I1609" s="12" cm="1">
        <f t="array" ref="I1609">INDEX(Debt[],MATCH(Debt[[#This Row],[Base Year]]&amp;Debt[[#This Row],[DistrictNumber]],Debt[[Fiscal Year]:[Fiscal Year]]&amp;Debt[[DistrictNumber]:[DistrictNumber]],0),9)*$H1609</f>
        <v>1441547.6987147182</v>
      </c>
      <c r="J1609" s="15">
        <f>IF(Debt[[#This Row],[Unadjusted Maximum Revenue]]/(Debt[[#This Row],[Proposed Taxable Valuation]]/1000)&gt;Debt[[#This Row],[Max Debt RATE]],Debt[[#This Row],[Max Debt RATE]],Debt[[#This Row],[Unadjusted Maximum Revenue]]/(Debt[[#This Row],[Proposed Taxable Valuation]]/1000))</f>
        <v>1.6931692085367456</v>
      </c>
      <c r="K1609" s="26">
        <f>ROUND(Debt[[#This Row],[Proposed Taxable Valuation]]/1000*Debt[[#This Row],[Adjusted Rate]],0)</f>
        <v>1441548</v>
      </c>
      <c r="L1609" s="19">
        <f t="shared" si="140"/>
        <v>-829552.73111100635</v>
      </c>
      <c r="M1609" s="17">
        <f t="shared" si="138"/>
        <v>-0.97435079146325454</v>
      </c>
      <c r="N1609" s="2">
        <v>576712904.48155057</v>
      </c>
      <c r="O1609">
        <f>INDEX($R$3:$T$335,MATCH(Debt[[#This Row],[DistrictNumber]],$R$3:$R$335,0),3)</f>
        <v>2.6675200000000001</v>
      </c>
      <c r="P1609" s="9">
        <f t="shared" si="141"/>
        <v>1538393.2069626257</v>
      </c>
    </row>
    <row r="1610" spans="1:16" x14ac:dyDescent="0.35">
      <c r="A1610" s="13">
        <v>2030</v>
      </c>
      <c r="B1610" s="13">
        <f t="shared" si="139"/>
        <v>2029</v>
      </c>
      <c r="C1610" t="s">
        <v>606</v>
      </c>
      <c r="D1610" t="s">
        <v>607</v>
      </c>
      <c r="E1610" s="5">
        <v>375325825.24998212</v>
      </c>
      <c r="F1610" s="13">
        <f>INDEX($R$3:$T$335,MATCH(Debt[[#This Row],[DistrictNumber]],$R$3:$R$335,0),3)</f>
        <v>0</v>
      </c>
      <c r="G1610" s="9">
        <f t="shared" ref="G1610:G1673" si="142">E1610/1000*F1610</f>
        <v>0</v>
      </c>
      <c r="H1610" s="11">
        <v>1.02</v>
      </c>
      <c r="I1610" s="12" cm="1">
        <f t="array" ref="I1610">INDEX(Debt[],MATCH(Debt[[#This Row],[Base Year]]&amp;Debt[[#This Row],[DistrictNumber]],Debt[[Fiscal Year]:[Fiscal Year]]&amp;Debt[[DistrictNumber]:[DistrictNumber]],0),9)*$H1610</f>
        <v>0</v>
      </c>
      <c r="J1610" s="15">
        <f>IF(Debt[[#This Row],[Unadjusted Maximum Revenue]]/(Debt[[#This Row],[Proposed Taxable Valuation]]/1000)&gt;Debt[[#This Row],[Max Debt RATE]],Debt[[#This Row],[Max Debt RATE]],Debt[[#This Row],[Unadjusted Maximum Revenue]]/(Debt[[#This Row],[Proposed Taxable Valuation]]/1000))</f>
        <v>0</v>
      </c>
      <c r="K1610" s="26">
        <f>ROUND(Debt[[#This Row],[Proposed Taxable Valuation]]/1000*Debt[[#This Row],[Adjusted Rate]],0)</f>
        <v>0</v>
      </c>
      <c r="L1610" s="19">
        <f t="shared" si="140"/>
        <v>0</v>
      </c>
      <c r="M1610" s="17">
        <f t="shared" si="138"/>
        <v>0</v>
      </c>
      <c r="N1610" s="2">
        <v>273003668.85317457</v>
      </c>
      <c r="O1610">
        <f>INDEX($R$3:$T$335,MATCH(Debt[[#This Row],[DistrictNumber]],$R$3:$R$335,0),3)</f>
        <v>0</v>
      </c>
      <c r="P1610" s="9">
        <f t="shared" si="141"/>
        <v>0</v>
      </c>
    </row>
    <row r="1611" spans="1:16" x14ac:dyDescent="0.35">
      <c r="A1611" s="13">
        <v>2030</v>
      </c>
      <c r="B1611" s="13">
        <f t="shared" si="139"/>
        <v>2029</v>
      </c>
      <c r="C1611" t="s">
        <v>608</v>
      </c>
      <c r="D1611" t="s">
        <v>609</v>
      </c>
      <c r="E1611" s="5">
        <v>261014220.70659247</v>
      </c>
      <c r="F1611" s="13">
        <f>INDEX($R$3:$T$335,MATCH(Debt[[#This Row],[DistrictNumber]],$R$3:$R$335,0),3)</f>
        <v>2.4291999999999998</v>
      </c>
      <c r="G1611" s="9">
        <f t="shared" si="142"/>
        <v>634055.74494045437</v>
      </c>
      <c r="H1611" s="11">
        <v>1.02</v>
      </c>
      <c r="I1611" s="12" cm="1">
        <f t="array" ref="I1611">INDEX(Debt[],MATCH(Debt[[#This Row],[Base Year]]&amp;Debt[[#This Row],[DistrictNumber]],Debt[[Fiscal Year]:[Fiscal Year]]&amp;Debt[[DistrictNumber]:[DistrictNumber]],0),9)*$H1611</f>
        <v>521874.60488066851</v>
      </c>
      <c r="J1611" s="15">
        <f>IF(Debt[[#This Row],[Unadjusted Maximum Revenue]]/(Debt[[#This Row],[Proposed Taxable Valuation]]/1000)&gt;Debt[[#This Row],[Max Debt RATE]],Debt[[#This Row],[Max Debt RATE]],Debt[[#This Row],[Unadjusted Maximum Revenue]]/(Debt[[#This Row],[Proposed Taxable Valuation]]/1000))</f>
        <v>1.9994106201106592</v>
      </c>
      <c r="K1611" s="26">
        <f>ROUND(Debt[[#This Row],[Proposed Taxable Valuation]]/1000*Debt[[#This Row],[Adjusted Rate]],0)</f>
        <v>521875</v>
      </c>
      <c r="L1611" s="19">
        <f t="shared" si="140"/>
        <v>-112181.14005978586</v>
      </c>
      <c r="M1611" s="17">
        <f t="shared" ref="M1611:M1674" si="143">J1611-F1611</f>
        <v>-0.42978937988934063</v>
      </c>
      <c r="N1611" s="2">
        <v>212727341.86166495</v>
      </c>
      <c r="O1611">
        <f>INDEX($R$3:$T$335,MATCH(Debt[[#This Row],[DistrictNumber]],$R$3:$R$335,0),3)</f>
        <v>2.4291999999999998</v>
      </c>
      <c r="P1611" s="9">
        <f t="shared" si="141"/>
        <v>516757.25885035645</v>
      </c>
    </row>
    <row r="1612" spans="1:16" x14ac:dyDescent="0.35">
      <c r="A1612" s="13">
        <v>2030</v>
      </c>
      <c r="B1612" s="13">
        <f t="shared" si="139"/>
        <v>2029</v>
      </c>
      <c r="C1612" t="s">
        <v>610</v>
      </c>
      <c r="D1612" t="s">
        <v>611</v>
      </c>
      <c r="E1612" s="5">
        <v>1331638354.0045209</v>
      </c>
      <c r="F1612" s="13">
        <f>INDEX($R$3:$T$335,MATCH(Debt[[#This Row],[DistrictNumber]],$R$3:$R$335,0),3)</f>
        <v>0</v>
      </c>
      <c r="G1612" s="9">
        <f t="shared" si="142"/>
        <v>0</v>
      </c>
      <c r="H1612" s="11">
        <v>1.02</v>
      </c>
      <c r="I1612" s="12" cm="1">
        <f t="array" ref="I1612">INDEX(Debt[],MATCH(Debt[[#This Row],[Base Year]]&amp;Debt[[#This Row],[DistrictNumber]],Debt[[Fiscal Year]:[Fiscal Year]]&amp;Debt[[DistrictNumber]:[DistrictNumber]],0),9)*$H1612</f>
        <v>0</v>
      </c>
      <c r="J1612" s="15">
        <f>IF(Debt[[#This Row],[Unadjusted Maximum Revenue]]/(Debt[[#This Row],[Proposed Taxable Valuation]]/1000)&gt;Debt[[#This Row],[Max Debt RATE]],Debt[[#This Row],[Max Debt RATE]],Debt[[#This Row],[Unadjusted Maximum Revenue]]/(Debt[[#This Row],[Proposed Taxable Valuation]]/1000))</f>
        <v>0</v>
      </c>
      <c r="K1612" s="26">
        <f>ROUND(Debt[[#This Row],[Proposed Taxable Valuation]]/1000*Debt[[#This Row],[Adjusted Rate]],0)</f>
        <v>0</v>
      </c>
      <c r="L1612" s="19">
        <f t="shared" si="140"/>
        <v>0</v>
      </c>
      <c r="M1612" s="17">
        <f t="shared" si="143"/>
        <v>0</v>
      </c>
      <c r="N1612" s="2">
        <v>1004846482.6890434</v>
      </c>
      <c r="O1612">
        <f>INDEX($R$3:$T$335,MATCH(Debt[[#This Row],[DistrictNumber]],$R$3:$R$335,0),3)</f>
        <v>0</v>
      </c>
      <c r="P1612" s="9">
        <f t="shared" si="141"/>
        <v>0</v>
      </c>
    </row>
    <row r="1613" spans="1:16" x14ac:dyDescent="0.35">
      <c r="A1613" s="13">
        <v>2030</v>
      </c>
      <c r="B1613" s="13">
        <f t="shared" si="139"/>
        <v>2029</v>
      </c>
      <c r="C1613" t="s">
        <v>612</v>
      </c>
      <c r="D1613" t="s">
        <v>613</v>
      </c>
      <c r="E1613" s="5">
        <v>1333632908.055903</v>
      </c>
      <c r="F1613" s="13">
        <f>INDEX($R$3:$T$335,MATCH(Debt[[#This Row],[DistrictNumber]],$R$3:$R$335,0),3)</f>
        <v>2.0415899999999998</v>
      </c>
      <c r="G1613" s="9">
        <f t="shared" si="142"/>
        <v>2722731.6087578507</v>
      </c>
      <c r="H1613" s="11">
        <v>1.02</v>
      </c>
      <c r="I1613" s="12" cm="1">
        <f t="array" ref="I1613">INDEX(Debt[],MATCH(Debt[[#This Row],[Base Year]]&amp;Debt[[#This Row],[DistrictNumber]],Debt[[Fiscal Year]:[Fiscal Year]]&amp;Debt[[DistrictNumber]:[DistrictNumber]],0),9)*$H1613</f>
        <v>1685767.8097124477</v>
      </c>
      <c r="J1613" s="15">
        <f>IF(Debt[[#This Row],[Unadjusted Maximum Revenue]]/(Debt[[#This Row],[Proposed Taxable Valuation]]/1000)&gt;Debt[[#This Row],[Max Debt RATE]],Debt[[#This Row],[Max Debt RATE]],Debt[[#This Row],[Unadjusted Maximum Revenue]]/(Debt[[#This Row],[Proposed Taxable Valuation]]/1000))</f>
        <v>1.2640418510442035</v>
      </c>
      <c r="K1613" s="26">
        <f>ROUND(Debt[[#This Row],[Proposed Taxable Valuation]]/1000*Debt[[#This Row],[Adjusted Rate]],0)</f>
        <v>1685768</v>
      </c>
      <c r="L1613" s="19">
        <f t="shared" si="140"/>
        <v>-1036963.799045403</v>
      </c>
      <c r="M1613" s="17">
        <f t="shared" si="143"/>
        <v>-0.77754814895579627</v>
      </c>
      <c r="N1613" s="2">
        <v>927534614.98485434</v>
      </c>
      <c r="O1613">
        <f>INDEX($R$3:$T$335,MATCH(Debt[[#This Row],[DistrictNumber]],$R$3:$R$335,0),3)</f>
        <v>2.0415899999999998</v>
      </c>
      <c r="P1613" s="9">
        <f t="shared" si="141"/>
        <v>1893645.3946069286</v>
      </c>
    </row>
    <row r="1614" spans="1:16" x14ac:dyDescent="0.35">
      <c r="A1614" s="13">
        <v>2030</v>
      </c>
      <c r="B1614" s="13">
        <f t="shared" si="139"/>
        <v>2029</v>
      </c>
      <c r="C1614" t="s">
        <v>614</v>
      </c>
      <c r="D1614" t="s">
        <v>615</v>
      </c>
      <c r="E1614" s="5">
        <v>12145674074.941967</v>
      </c>
      <c r="F1614" s="13">
        <f>INDEX($R$3:$T$335,MATCH(Debt[[#This Row],[DistrictNumber]],$R$3:$R$335,0),3)</f>
        <v>0</v>
      </c>
      <c r="G1614" s="9">
        <f t="shared" si="142"/>
        <v>0</v>
      </c>
      <c r="H1614" s="11">
        <v>1.02</v>
      </c>
      <c r="I1614" s="12" cm="1">
        <f t="array" ref="I1614">INDEX(Debt[],MATCH(Debt[[#This Row],[Base Year]]&amp;Debt[[#This Row],[DistrictNumber]],Debt[[Fiscal Year]:[Fiscal Year]]&amp;Debt[[DistrictNumber]:[DistrictNumber]],0),9)*$H1614</f>
        <v>0</v>
      </c>
      <c r="J1614" s="15">
        <f>IF(Debt[[#This Row],[Unadjusted Maximum Revenue]]/(Debt[[#This Row],[Proposed Taxable Valuation]]/1000)&gt;Debt[[#This Row],[Max Debt RATE]],Debt[[#This Row],[Max Debt RATE]],Debt[[#This Row],[Unadjusted Maximum Revenue]]/(Debt[[#This Row],[Proposed Taxable Valuation]]/1000))</f>
        <v>0</v>
      </c>
      <c r="K1614" s="26">
        <f>ROUND(Debt[[#This Row],[Proposed Taxable Valuation]]/1000*Debt[[#This Row],[Adjusted Rate]],0)</f>
        <v>0</v>
      </c>
      <c r="L1614" s="19">
        <f t="shared" si="140"/>
        <v>0</v>
      </c>
      <c r="M1614" s="17">
        <f t="shared" si="143"/>
        <v>0</v>
      </c>
      <c r="N1614" s="2">
        <v>7751054929.0859299</v>
      </c>
      <c r="O1614">
        <f>INDEX($R$3:$T$335,MATCH(Debt[[#This Row],[DistrictNumber]],$R$3:$R$335,0),3)</f>
        <v>0</v>
      </c>
      <c r="P1614" s="9">
        <f t="shared" si="141"/>
        <v>0</v>
      </c>
    </row>
    <row r="1615" spans="1:16" x14ac:dyDescent="0.35">
      <c r="A1615" s="13">
        <v>2030</v>
      </c>
      <c r="B1615" s="13">
        <f t="shared" si="139"/>
        <v>2029</v>
      </c>
      <c r="C1615" t="s">
        <v>616</v>
      </c>
      <c r="D1615" t="s">
        <v>617</v>
      </c>
      <c r="E1615" s="5">
        <v>683845799.41801441</v>
      </c>
      <c r="F1615" s="13">
        <f>INDEX($R$3:$T$335,MATCH(Debt[[#This Row],[DistrictNumber]],$R$3:$R$335,0),3)</f>
        <v>0</v>
      </c>
      <c r="G1615" s="9">
        <f t="shared" si="142"/>
        <v>0</v>
      </c>
      <c r="H1615" s="11">
        <v>1.02</v>
      </c>
      <c r="I1615" s="12" cm="1">
        <f t="array" ref="I1615">INDEX(Debt[],MATCH(Debt[[#This Row],[Base Year]]&amp;Debt[[#This Row],[DistrictNumber]],Debt[[Fiscal Year]:[Fiscal Year]]&amp;Debt[[DistrictNumber]:[DistrictNumber]],0),9)*$H1615</f>
        <v>0</v>
      </c>
      <c r="J1615" s="15">
        <f>IF(Debt[[#This Row],[Unadjusted Maximum Revenue]]/(Debt[[#This Row],[Proposed Taxable Valuation]]/1000)&gt;Debt[[#This Row],[Max Debt RATE]],Debt[[#This Row],[Max Debt RATE]],Debt[[#This Row],[Unadjusted Maximum Revenue]]/(Debt[[#This Row],[Proposed Taxable Valuation]]/1000))</f>
        <v>0</v>
      </c>
      <c r="K1615" s="26">
        <f>ROUND(Debt[[#This Row],[Proposed Taxable Valuation]]/1000*Debt[[#This Row],[Adjusted Rate]],0)</f>
        <v>0</v>
      </c>
      <c r="L1615" s="19">
        <f t="shared" si="140"/>
        <v>0</v>
      </c>
      <c r="M1615" s="17">
        <f t="shared" si="143"/>
        <v>0</v>
      </c>
      <c r="N1615" s="2">
        <v>541917598.22002375</v>
      </c>
      <c r="O1615">
        <f>INDEX($R$3:$T$335,MATCH(Debt[[#This Row],[DistrictNumber]],$R$3:$R$335,0),3)</f>
        <v>0</v>
      </c>
      <c r="P1615" s="9">
        <f t="shared" si="141"/>
        <v>0</v>
      </c>
    </row>
    <row r="1616" spans="1:16" x14ac:dyDescent="0.35">
      <c r="A1616" s="13">
        <v>2030</v>
      </c>
      <c r="B1616" s="13">
        <f t="shared" si="139"/>
        <v>2029</v>
      </c>
      <c r="C1616" t="s">
        <v>618</v>
      </c>
      <c r="D1616" t="s">
        <v>619</v>
      </c>
      <c r="E1616" s="5">
        <v>509526825.69793916</v>
      </c>
      <c r="F1616" s="13">
        <f>INDEX($R$3:$T$335,MATCH(Debt[[#This Row],[DistrictNumber]],$R$3:$R$335,0),3)</f>
        <v>0</v>
      </c>
      <c r="G1616" s="9">
        <f t="shared" si="142"/>
        <v>0</v>
      </c>
      <c r="H1616" s="11">
        <v>1.02</v>
      </c>
      <c r="I1616" s="12" cm="1">
        <f t="array" ref="I1616">INDEX(Debt[],MATCH(Debt[[#This Row],[Base Year]]&amp;Debt[[#This Row],[DistrictNumber]],Debt[[Fiscal Year]:[Fiscal Year]]&amp;Debt[[DistrictNumber]:[DistrictNumber]],0),9)*$H1616</f>
        <v>0</v>
      </c>
      <c r="J1616" s="15">
        <f>IF(Debt[[#This Row],[Unadjusted Maximum Revenue]]/(Debt[[#This Row],[Proposed Taxable Valuation]]/1000)&gt;Debt[[#This Row],[Max Debt RATE]],Debt[[#This Row],[Max Debt RATE]],Debt[[#This Row],[Unadjusted Maximum Revenue]]/(Debt[[#This Row],[Proposed Taxable Valuation]]/1000))</f>
        <v>0</v>
      </c>
      <c r="K1616" s="26">
        <f>ROUND(Debt[[#This Row],[Proposed Taxable Valuation]]/1000*Debt[[#This Row],[Adjusted Rate]],0)</f>
        <v>0</v>
      </c>
      <c r="L1616" s="19">
        <f t="shared" si="140"/>
        <v>0</v>
      </c>
      <c r="M1616" s="17">
        <f t="shared" si="143"/>
        <v>0</v>
      </c>
      <c r="N1616" s="2">
        <v>403450849.1690709</v>
      </c>
      <c r="O1616">
        <f>INDEX($R$3:$T$335,MATCH(Debt[[#This Row],[DistrictNumber]],$R$3:$R$335,0),3)</f>
        <v>0</v>
      </c>
      <c r="P1616" s="9">
        <f t="shared" si="141"/>
        <v>0</v>
      </c>
    </row>
    <row r="1617" spans="1:16" x14ac:dyDescent="0.35">
      <c r="A1617" s="13">
        <v>2030</v>
      </c>
      <c r="B1617" s="13">
        <f t="shared" si="139"/>
        <v>2029</v>
      </c>
      <c r="C1617" t="s">
        <v>620</v>
      </c>
      <c r="D1617" t="s">
        <v>621</v>
      </c>
      <c r="E1617" s="5">
        <v>425435919.14928865</v>
      </c>
      <c r="F1617" s="13">
        <f>INDEX($R$3:$T$335,MATCH(Debt[[#This Row],[DistrictNumber]],$R$3:$R$335,0),3)</f>
        <v>0</v>
      </c>
      <c r="G1617" s="9">
        <f t="shared" si="142"/>
        <v>0</v>
      </c>
      <c r="H1617" s="11">
        <v>1.02</v>
      </c>
      <c r="I1617" s="12" cm="1">
        <f t="array" ref="I1617">INDEX(Debt[],MATCH(Debt[[#This Row],[Base Year]]&amp;Debt[[#This Row],[DistrictNumber]],Debt[[Fiscal Year]:[Fiscal Year]]&amp;Debt[[DistrictNumber]:[DistrictNumber]],0),9)*$H1617</f>
        <v>0</v>
      </c>
      <c r="J1617" s="15">
        <f>IF(Debt[[#This Row],[Unadjusted Maximum Revenue]]/(Debt[[#This Row],[Proposed Taxable Valuation]]/1000)&gt;Debt[[#This Row],[Max Debt RATE]],Debt[[#This Row],[Max Debt RATE]],Debt[[#This Row],[Unadjusted Maximum Revenue]]/(Debt[[#This Row],[Proposed Taxable Valuation]]/1000))</f>
        <v>0</v>
      </c>
      <c r="K1617" s="26">
        <f>ROUND(Debt[[#This Row],[Proposed Taxable Valuation]]/1000*Debt[[#This Row],[Adjusted Rate]],0)</f>
        <v>0</v>
      </c>
      <c r="L1617" s="19">
        <f t="shared" si="140"/>
        <v>0</v>
      </c>
      <c r="M1617" s="17">
        <f t="shared" si="143"/>
        <v>0</v>
      </c>
      <c r="N1617" s="2">
        <v>330950725.66000634</v>
      </c>
      <c r="O1617">
        <f>INDEX($R$3:$T$335,MATCH(Debt[[#This Row],[DistrictNumber]],$R$3:$R$335,0),3)</f>
        <v>0</v>
      </c>
      <c r="P1617" s="9">
        <f t="shared" si="141"/>
        <v>0</v>
      </c>
    </row>
    <row r="1618" spans="1:16" x14ac:dyDescent="0.35">
      <c r="A1618" s="13">
        <v>2030</v>
      </c>
      <c r="B1618" s="13">
        <f t="shared" si="139"/>
        <v>2029</v>
      </c>
      <c r="C1618" t="s">
        <v>622</v>
      </c>
      <c r="D1618" t="s">
        <v>623</v>
      </c>
      <c r="E1618" s="5">
        <v>661824796.68286955</v>
      </c>
      <c r="F1618" s="13">
        <f>INDEX($R$3:$T$335,MATCH(Debt[[#This Row],[DistrictNumber]],$R$3:$R$335,0),3)</f>
        <v>0</v>
      </c>
      <c r="G1618" s="9">
        <f t="shared" si="142"/>
        <v>0</v>
      </c>
      <c r="H1618" s="11">
        <v>1.02</v>
      </c>
      <c r="I1618" s="12" cm="1">
        <f t="array" ref="I1618">INDEX(Debt[],MATCH(Debt[[#This Row],[Base Year]]&amp;Debt[[#This Row],[DistrictNumber]],Debt[[Fiscal Year]:[Fiscal Year]]&amp;Debt[[DistrictNumber]:[DistrictNumber]],0),9)*$H1618</f>
        <v>0</v>
      </c>
      <c r="J1618" s="15">
        <f>IF(Debt[[#This Row],[Unadjusted Maximum Revenue]]/(Debt[[#This Row],[Proposed Taxable Valuation]]/1000)&gt;Debt[[#This Row],[Max Debt RATE]],Debt[[#This Row],[Max Debt RATE]],Debt[[#This Row],[Unadjusted Maximum Revenue]]/(Debt[[#This Row],[Proposed Taxable Valuation]]/1000))</f>
        <v>0</v>
      </c>
      <c r="K1618" s="26">
        <f>ROUND(Debt[[#This Row],[Proposed Taxable Valuation]]/1000*Debt[[#This Row],[Adjusted Rate]],0)</f>
        <v>0</v>
      </c>
      <c r="L1618" s="19">
        <f t="shared" si="140"/>
        <v>0</v>
      </c>
      <c r="M1618" s="17">
        <f t="shared" si="143"/>
        <v>0</v>
      </c>
      <c r="N1618" s="2">
        <v>443390183.11325151</v>
      </c>
      <c r="O1618">
        <f>INDEX($R$3:$T$335,MATCH(Debt[[#This Row],[DistrictNumber]],$R$3:$R$335,0),3)</f>
        <v>0</v>
      </c>
      <c r="P1618" s="9">
        <f t="shared" si="141"/>
        <v>0</v>
      </c>
    </row>
    <row r="1619" spans="1:16" x14ac:dyDescent="0.35">
      <c r="A1619" s="13">
        <v>2030</v>
      </c>
      <c r="B1619" s="13">
        <f t="shared" si="139"/>
        <v>2029</v>
      </c>
      <c r="C1619" t="s">
        <v>624</v>
      </c>
      <c r="D1619" t="s">
        <v>625</v>
      </c>
      <c r="E1619" s="5">
        <v>985820852.40657413</v>
      </c>
      <c r="F1619" s="13">
        <f>INDEX($R$3:$T$335,MATCH(Debt[[#This Row],[DistrictNumber]],$R$3:$R$335,0),3)</f>
        <v>2.7</v>
      </c>
      <c r="G1619" s="9">
        <f t="shared" si="142"/>
        <v>2661716.3014977504</v>
      </c>
      <c r="H1619" s="11">
        <v>1.02</v>
      </c>
      <c r="I1619" s="12" cm="1">
        <f t="array" ref="I1619">INDEX(Debt[],MATCH(Debt[[#This Row],[Base Year]]&amp;Debt[[#This Row],[DistrictNumber]],Debt[[Fiscal Year]:[Fiscal Year]]&amp;Debt[[DistrictNumber]:[DistrictNumber]],0),9)*$H1619</f>
        <v>1812791.2371695125</v>
      </c>
      <c r="J1619" s="15">
        <f>IF(Debt[[#This Row],[Unadjusted Maximum Revenue]]/(Debt[[#This Row],[Proposed Taxable Valuation]]/1000)&gt;Debt[[#This Row],[Max Debt RATE]],Debt[[#This Row],[Max Debt RATE]],Debt[[#This Row],[Unadjusted Maximum Revenue]]/(Debt[[#This Row],[Proposed Taxable Valuation]]/1000))</f>
        <v>1.838864772178584</v>
      </c>
      <c r="K1619" s="26">
        <f>ROUND(Debt[[#This Row],[Proposed Taxable Valuation]]/1000*Debt[[#This Row],[Adjusted Rate]],0)</f>
        <v>1812791</v>
      </c>
      <c r="L1619" s="19">
        <f t="shared" si="140"/>
        <v>-848925.0643282379</v>
      </c>
      <c r="M1619" s="17">
        <f t="shared" si="143"/>
        <v>-0.86113522782141616</v>
      </c>
      <c r="N1619" s="2">
        <v>723817762.47943091</v>
      </c>
      <c r="O1619">
        <f>INDEX($R$3:$T$335,MATCH(Debt[[#This Row],[DistrictNumber]],$R$3:$R$335,0),3)</f>
        <v>2.7</v>
      </c>
      <c r="P1619" s="9">
        <f t="shared" si="141"/>
        <v>1954307.9586944636</v>
      </c>
    </row>
    <row r="1620" spans="1:16" x14ac:dyDescent="0.35">
      <c r="A1620" s="13">
        <v>2030</v>
      </c>
      <c r="B1620" s="13">
        <f t="shared" si="139"/>
        <v>2029</v>
      </c>
      <c r="C1620" t="s">
        <v>626</v>
      </c>
      <c r="D1620" t="s">
        <v>627</v>
      </c>
      <c r="E1620" s="5">
        <v>554301207.75282478</v>
      </c>
      <c r="F1620" s="13">
        <f>INDEX($R$3:$T$335,MATCH(Debt[[#This Row],[DistrictNumber]],$R$3:$R$335,0),3)</f>
        <v>0.73758999999999997</v>
      </c>
      <c r="G1620" s="9">
        <f t="shared" si="142"/>
        <v>408847.027826406</v>
      </c>
      <c r="H1620" s="11">
        <v>1.02</v>
      </c>
      <c r="I1620" s="12" cm="1">
        <f t="array" ref="I1620">INDEX(Debt[],MATCH(Debt[[#This Row],[Base Year]]&amp;Debt[[#This Row],[DistrictNumber]],Debt[[Fiscal Year]:[Fiscal Year]]&amp;Debt[[DistrictNumber]:[DistrictNumber]],0),9)*$H1620</f>
        <v>301502.9024129475</v>
      </c>
      <c r="J1620" s="15">
        <f>IF(Debt[[#This Row],[Unadjusted Maximum Revenue]]/(Debt[[#This Row],[Proposed Taxable Valuation]]/1000)&gt;Debt[[#This Row],[Max Debt RATE]],Debt[[#This Row],[Max Debt RATE]],Debt[[#This Row],[Unadjusted Maximum Revenue]]/(Debt[[#This Row],[Proposed Taxable Valuation]]/1000))</f>
        <v>0.54393333118515297</v>
      </c>
      <c r="K1620" s="26">
        <f>ROUND(Debt[[#This Row],[Proposed Taxable Valuation]]/1000*Debt[[#This Row],[Adjusted Rate]],0)</f>
        <v>301503</v>
      </c>
      <c r="L1620" s="19">
        <f t="shared" si="140"/>
        <v>-107344.1254134585</v>
      </c>
      <c r="M1620" s="17">
        <f t="shared" si="143"/>
        <v>-0.193656668814847</v>
      </c>
      <c r="N1620" s="2">
        <v>392074861.52583647</v>
      </c>
      <c r="O1620">
        <f>INDEX($R$3:$T$335,MATCH(Debt[[#This Row],[DistrictNumber]],$R$3:$R$335,0),3)</f>
        <v>0.73758999999999997</v>
      </c>
      <c r="P1620" s="9">
        <f t="shared" si="141"/>
        <v>289190.49711284169</v>
      </c>
    </row>
    <row r="1621" spans="1:16" x14ac:dyDescent="0.35">
      <c r="A1621" s="13">
        <v>2030</v>
      </c>
      <c r="B1621" s="13">
        <f t="shared" si="139"/>
        <v>2029</v>
      </c>
      <c r="C1621" t="s">
        <v>628</v>
      </c>
      <c r="D1621" t="s">
        <v>629</v>
      </c>
      <c r="E1621" s="5">
        <v>566651079.64240241</v>
      </c>
      <c r="F1621" s="13">
        <f>INDEX($R$3:$T$335,MATCH(Debt[[#This Row],[DistrictNumber]],$R$3:$R$335,0),3)</f>
        <v>0.20333000000000001</v>
      </c>
      <c r="G1621" s="9">
        <f t="shared" si="142"/>
        <v>115217.16402368968</v>
      </c>
      <c r="H1621" s="11">
        <v>1.02</v>
      </c>
      <c r="I1621" s="12" cm="1">
        <f t="array" ref="I1621">INDEX(Debt[],MATCH(Debt[[#This Row],[Base Year]]&amp;Debt[[#This Row],[DistrictNumber]],Debt[[Fiscal Year]:[Fiscal Year]]&amp;Debt[[DistrictNumber]:[DistrictNumber]],0),9)*$H1621</f>
        <v>86660.753496875855</v>
      </c>
      <c r="J1621" s="15">
        <f>IF(Debt[[#This Row],[Unadjusted Maximum Revenue]]/(Debt[[#This Row],[Proposed Taxable Valuation]]/1000)&gt;Debt[[#This Row],[Max Debt RATE]],Debt[[#This Row],[Max Debt RATE]],Debt[[#This Row],[Unadjusted Maximum Revenue]]/(Debt[[#This Row],[Proposed Taxable Valuation]]/1000))</f>
        <v>0.15293494817227743</v>
      </c>
      <c r="K1621" s="26">
        <f>ROUND(Debt[[#This Row],[Proposed Taxable Valuation]]/1000*Debt[[#This Row],[Adjusted Rate]],0)</f>
        <v>86661</v>
      </c>
      <c r="L1621" s="19">
        <f t="shared" si="140"/>
        <v>-28556.410526813823</v>
      </c>
      <c r="M1621" s="17">
        <f t="shared" si="143"/>
        <v>-5.0395051827722581E-2</v>
      </c>
      <c r="N1621" s="2">
        <v>433702001.74356753</v>
      </c>
      <c r="O1621">
        <f>INDEX($R$3:$T$335,MATCH(Debt[[#This Row],[DistrictNumber]],$R$3:$R$335,0),3)</f>
        <v>0.20333000000000001</v>
      </c>
      <c r="P1621" s="9">
        <f t="shared" si="141"/>
        <v>88184.628014519592</v>
      </c>
    </row>
    <row r="1622" spans="1:16" x14ac:dyDescent="0.35">
      <c r="A1622" s="13">
        <v>2030</v>
      </c>
      <c r="B1622" s="13">
        <f t="shared" si="139"/>
        <v>2029</v>
      </c>
      <c r="C1622" t="s">
        <v>630</v>
      </c>
      <c r="D1622" t="s">
        <v>631</v>
      </c>
      <c r="E1622" s="5">
        <v>444263758.79660702</v>
      </c>
      <c r="F1622" s="13">
        <f>INDEX($R$3:$T$335,MATCH(Debt[[#This Row],[DistrictNumber]],$R$3:$R$335,0),3)</f>
        <v>3.9</v>
      </c>
      <c r="G1622" s="9">
        <f t="shared" si="142"/>
        <v>1732628.6593067674</v>
      </c>
      <c r="H1622" s="11">
        <v>1.02</v>
      </c>
      <c r="I1622" s="12" cm="1">
        <f t="array" ref="I1622">INDEX(Debt[],MATCH(Debt[[#This Row],[Base Year]]&amp;Debt[[#This Row],[DistrictNumber]],Debt[[Fiscal Year]:[Fiscal Year]]&amp;Debt[[DistrictNumber]:[DistrictNumber]],0),9)*$H1622</f>
        <v>1222856.6372396336</v>
      </c>
      <c r="J1622" s="15">
        <f>IF(Debt[[#This Row],[Unadjusted Maximum Revenue]]/(Debt[[#This Row],[Proposed Taxable Valuation]]/1000)&gt;Debt[[#This Row],[Max Debt RATE]],Debt[[#This Row],[Max Debt RATE]],Debt[[#This Row],[Unadjusted Maximum Revenue]]/(Debt[[#This Row],[Proposed Taxable Valuation]]/1000))</f>
        <v>2.7525464614805148</v>
      </c>
      <c r="K1622" s="26">
        <f>ROUND(Debt[[#This Row],[Proposed Taxable Valuation]]/1000*Debt[[#This Row],[Adjusted Rate]],0)</f>
        <v>1222857</v>
      </c>
      <c r="L1622" s="19">
        <f t="shared" si="140"/>
        <v>-509772.0220671338</v>
      </c>
      <c r="M1622" s="17">
        <f t="shared" si="143"/>
        <v>-1.1474535385194851</v>
      </c>
      <c r="N1622" s="2">
        <v>329813279.8737939</v>
      </c>
      <c r="O1622">
        <f>INDEX($R$3:$T$335,MATCH(Debt[[#This Row],[DistrictNumber]],$R$3:$R$335,0),3)</f>
        <v>3.9</v>
      </c>
      <c r="P1622" s="9">
        <f t="shared" si="141"/>
        <v>1286271.7915077962</v>
      </c>
    </row>
    <row r="1623" spans="1:16" x14ac:dyDescent="0.35">
      <c r="A1623" s="13">
        <v>2030</v>
      </c>
      <c r="B1623" s="13">
        <f t="shared" si="139"/>
        <v>2029</v>
      </c>
      <c r="C1623" t="s">
        <v>632</v>
      </c>
      <c r="D1623" t="s">
        <v>633</v>
      </c>
      <c r="E1623" s="5">
        <v>3506901501.4828196</v>
      </c>
      <c r="F1623" s="13">
        <f>INDEX($R$3:$T$335,MATCH(Debt[[#This Row],[DistrictNumber]],$R$3:$R$335,0),3)</f>
        <v>0.89944000000000002</v>
      </c>
      <c r="G1623" s="9">
        <f t="shared" si="142"/>
        <v>3154247.4864937072</v>
      </c>
      <c r="H1623" s="11">
        <v>1.02</v>
      </c>
      <c r="I1623" s="12" cm="1">
        <f t="array" ref="I1623">INDEX(Debt[],MATCH(Debt[[#This Row],[Base Year]]&amp;Debt[[#This Row],[DistrictNumber]],Debt[[Fiscal Year]:[Fiscal Year]]&amp;Debt[[DistrictNumber]:[DistrictNumber]],0),9)*$H1623</f>
        <v>1949400.540086793</v>
      </c>
      <c r="J1623" s="15">
        <f>IF(Debt[[#This Row],[Unadjusted Maximum Revenue]]/(Debt[[#This Row],[Proposed Taxable Valuation]]/1000)&gt;Debt[[#This Row],[Max Debt RATE]],Debt[[#This Row],[Max Debt RATE]],Debt[[#This Row],[Unadjusted Maximum Revenue]]/(Debt[[#This Row],[Proposed Taxable Valuation]]/1000))</f>
        <v>0.55587547561929807</v>
      </c>
      <c r="K1623" s="26">
        <f>ROUND(Debt[[#This Row],[Proposed Taxable Valuation]]/1000*Debt[[#This Row],[Adjusted Rate]],0)</f>
        <v>1949401</v>
      </c>
      <c r="L1623" s="19">
        <f t="shared" si="140"/>
        <v>-1204846.9464069142</v>
      </c>
      <c r="M1623" s="17">
        <f t="shared" si="143"/>
        <v>-0.34356452438070195</v>
      </c>
      <c r="N1623" s="2">
        <v>2353367127.5453744</v>
      </c>
      <c r="O1623">
        <f>INDEX($R$3:$T$335,MATCH(Debt[[#This Row],[DistrictNumber]],$R$3:$R$335,0),3)</f>
        <v>0.89944000000000002</v>
      </c>
      <c r="P1623" s="9">
        <f t="shared" si="141"/>
        <v>2116712.5291994116</v>
      </c>
    </row>
    <row r="1624" spans="1:16" x14ac:dyDescent="0.35">
      <c r="A1624" s="13">
        <v>2030</v>
      </c>
      <c r="B1624" s="13">
        <f t="shared" si="139"/>
        <v>2029</v>
      </c>
      <c r="C1624" t="s">
        <v>634</v>
      </c>
      <c r="D1624" t="s">
        <v>635</v>
      </c>
      <c r="E1624" s="5">
        <v>664076279.17026591</v>
      </c>
      <c r="F1624" s="13">
        <f>INDEX($R$3:$T$335,MATCH(Debt[[#This Row],[DistrictNumber]],$R$3:$R$335,0),3)</f>
        <v>0</v>
      </c>
      <c r="G1624" s="9">
        <f t="shared" si="142"/>
        <v>0</v>
      </c>
      <c r="H1624" s="11">
        <v>1.02</v>
      </c>
      <c r="I1624" s="12" cm="1">
        <f t="array" ref="I1624">INDEX(Debt[],MATCH(Debt[[#This Row],[Base Year]]&amp;Debt[[#This Row],[DistrictNumber]],Debt[[Fiscal Year]:[Fiscal Year]]&amp;Debt[[DistrictNumber]:[DistrictNumber]],0),9)*$H1624</f>
        <v>0</v>
      </c>
      <c r="J1624" s="15">
        <f>IF(Debt[[#This Row],[Unadjusted Maximum Revenue]]/(Debt[[#This Row],[Proposed Taxable Valuation]]/1000)&gt;Debt[[#This Row],[Max Debt RATE]],Debt[[#This Row],[Max Debt RATE]],Debt[[#This Row],[Unadjusted Maximum Revenue]]/(Debt[[#This Row],[Proposed Taxable Valuation]]/1000))</f>
        <v>0</v>
      </c>
      <c r="K1624" s="26">
        <f>ROUND(Debt[[#This Row],[Proposed Taxable Valuation]]/1000*Debt[[#This Row],[Adjusted Rate]],0)</f>
        <v>0</v>
      </c>
      <c r="L1624" s="19">
        <f t="shared" si="140"/>
        <v>0</v>
      </c>
      <c r="M1624" s="17">
        <f t="shared" si="143"/>
        <v>0</v>
      </c>
      <c r="N1624" s="2">
        <v>527129427.35857093</v>
      </c>
      <c r="O1624">
        <f>INDEX($R$3:$T$335,MATCH(Debt[[#This Row],[DistrictNumber]],$R$3:$R$335,0),3)</f>
        <v>0</v>
      </c>
      <c r="P1624" s="9">
        <f t="shared" si="141"/>
        <v>0</v>
      </c>
    </row>
    <row r="1625" spans="1:16" x14ac:dyDescent="0.35">
      <c r="A1625" s="13">
        <v>2030</v>
      </c>
      <c r="B1625" s="13">
        <f t="shared" si="139"/>
        <v>2029</v>
      </c>
      <c r="C1625" t="s">
        <v>636</v>
      </c>
      <c r="D1625" t="s">
        <v>637</v>
      </c>
      <c r="E1625" s="5">
        <v>203238793.57540196</v>
      </c>
      <c r="F1625" s="13">
        <f>INDEX($R$3:$T$335,MATCH(Debt[[#This Row],[DistrictNumber]],$R$3:$R$335,0),3)</f>
        <v>0</v>
      </c>
      <c r="G1625" s="9">
        <f t="shared" si="142"/>
        <v>0</v>
      </c>
      <c r="H1625" s="11">
        <v>1.02</v>
      </c>
      <c r="I1625" s="12" cm="1">
        <f t="array" ref="I1625">INDEX(Debt[],MATCH(Debt[[#This Row],[Base Year]]&amp;Debt[[#This Row],[DistrictNumber]],Debt[[Fiscal Year]:[Fiscal Year]]&amp;Debt[[DistrictNumber]:[DistrictNumber]],0),9)*$H1625</f>
        <v>0</v>
      </c>
      <c r="J1625" s="15">
        <f>IF(Debt[[#This Row],[Unadjusted Maximum Revenue]]/(Debt[[#This Row],[Proposed Taxable Valuation]]/1000)&gt;Debt[[#This Row],[Max Debt RATE]],Debt[[#This Row],[Max Debt RATE]],Debt[[#This Row],[Unadjusted Maximum Revenue]]/(Debt[[#This Row],[Proposed Taxable Valuation]]/1000))</f>
        <v>0</v>
      </c>
      <c r="K1625" s="26">
        <f>ROUND(Debt[[#This Row],[Proposed Taxable Valuation]]/1000*Debt[[#This Row],[Adjusted Rate]],0)</f>
        <v>0</v>
      </c>
      <c r="L1625" s="19">
        <f t="shared" si="140"/>
        <v>0</v>
      </c>
      <c r="M1625" s="17">
        <f t="shared" si="143"/>
        <v>0</v>
      </c>
      <c r="N1625" s="2">
        <v>166962032.59685877</v>
      </c>
      <c r="O1625">
        <f>INDEX($R$3:$T$335,MATCH(Debt[[#This Row],[DistrictNumber]],$R$3:$R$335,0),3)</f>
        <v>0</v>
      </c>
      <c r="P1625" s="9">
        <f t="shared" si="141"/>
        <v>0</v>
      </c>
    </row>
    <row r="1626" spans="1:16" x14ac:dyDescent="0.35">
      <c r="A1626" s="13">
        <v>2030</v>
      </c>
      <c r="B1626" s="13">
        <f t="shared" si="139"/>
        <v>2029</v>
      </c>
      <c r="C1626" t="s">
        <v>638</v>
      </c>
      <c r="D1626" t="s">
        <v>639</v>
      </c>
      <c r="E1626" s="5">
        <v>908379942.59521365</v>
      </c>
      <c r="F1626" s="13">
        <f>INDEX($R$3:$T$335,MATCH(Debt[[#This Row],[DistrictNumber]],$R$3:$R$335,0),3)</f>
        <v>0.87480000000000002</v>
      </c>
      <c r="G1626" s="9">
        <f t="shared" si="142"/>
        <v>794650.77378229296</v>
      </c>
      <c r="H1626" s="11">
        <v>1.02</v>
      </c>
      <c r="I1626" s="12" cm="1">
        <f t="array" ref="I1626">INDEX(Debt[],MATCH(Debt[[#This Row],[Base Year]]&amp;Debt[[#This Row],[DistrictNumber]],Debt[[Fiscal Year]:[Fiscal Year]]&amp;Debt[[DistrictNumber]:[DistrictNumber]],0),9)*$H1626</f>
        <v>510481.10646603443</v>
      </c>
      <c r="J1626" s="15">
        <f>IF(Debt[[#This Row],[Unadjusted Maximum Revenue]]/(Debt[[#This Row],[Proposed Taxable Valuation]]/1000)&gt;Debt[[#This Row],[Max Debt RATE]],Debt[[#This Row],[Max Debt RATE]],Debt[[#This Row],[Unadjusted Maximum Revenue]]/(Debt[[#This Row],[Proposed Taxable Valuation]]/1000))</f>
        <v>0.56196871213118771</v>
      </c>
      <c r="K1626" s="26">
        <f>ROUND(Debt[[#This Row],[Proposed Taxable Valuation]]/1000*Debt[[#This Row],[Adjusted Rate]],0)</f>
        <v>510481</v>
      </c>
      <c r="L1626" s="19">
        <f t="shared" si="140"/>
        <v>-284169.66731625854</v>
      </c>
      <c r="M1626" s="17">
        <f t="shared" si="143"/>
        <v>-0.31283128786881231</v>
      </c>
      <c r="N1626" s="2">
        <v>627627908.72621226</v>
      </c>
      <c r="O1626">
        <f>INDEX($R$3:$T$335,MATCH(Debt[[#This Row],[DistrictNumber]],$R$3:$R$335,0),3)</f>
        <v>0.87480000000000002</v>
      </c>
      <c r="P1626" s="9">
        <f t="shared" si="141"/>
        <v>549048.89455369045</v>
      </c>
    </row>
    <row r="1627" spans="1:16" x14ac:dyDescent="0.35">
      <c r="A1627" s="13">
        <v>2030</v>
      </c>
      <c r="B1627" s="13">
        <f t="shared" si="139"/>
        <v>2029</v>
      </c>
      <c r="C1627" t="s">
        <v>640</v>
      </c>
      <c r="D1627" t="s">
        <v>641</v>
      </c>
      <c r="E1627" s="5">
        <v>560362695.93775749</v>
      </c>
      <c r="F1627" s="13">
        <f>INDEX($R$3:$T$335,MATCH(Debt[[#This Row],[DistrictNumber]],$R$3:$R$335,0),3)</f>
        <v>2.5794700000000002</v>
      </c>
      <c r="G1627" s="9">
        <f t="shared" si="142"/>
        <v>1445438.7632905673</v>
      </c>
      <c r="H1627" s="11">
        <v>1.02</v>
      </c>
      <c r="I1627" s="12" cm="1">
        <f t="array" ref="I1627">INDEX(Debt[],MATCH(Debt[[#This Row],[Base Year]]&amp;Debt[[#This Row],[DistrictNumber]],Debt[[Fiscal Year]:[Fiscal Year]]&amp;Debt[[DistrictNumber]:[DistrictNumber]],0),9)*$H1627</f>
        <v>932244.83872339083</v>
      </c>
      <c r="J1627" s="15">
        <f>IF(Debt[[#This Row],[Unadjusted Maximum Revenue]]/(Debt[[#This Row],[Proposed Taxable Valuation]]/1000)&gt;Debt[[#This Row],[Max Debt RATE]],Debt[[#This Row],[Max Debt RATE]],Debt[[#This Row],[Unadjusted Maximum Revenue]]/(Debt[[#This Row],[Proposed Taxable Valuation]]/1000))</f>
        <v>1.6636454308638351</v>
      </c>
      <c r="K1627" s="26">
        <f>ROUND(Debt[[#This Row],[Proposed Taxable Valuation]]/1000*Debt[[#This Row],[Adjusted Rate]],0)</f>
        <v>932245</v>
      </c>
      <c r="L1627" s="19">
        <f t="shared" si="140"/>
        <v>-513193.92456717649</v>
      </c>
      <c r="M1627" s="17">
        <f t="shared" si="143"/>
        <v>-0.91582456913616506</v>
      </c>
      <c r="N1627" s="2">
        <v>386832764.51963294</v>
      </c>
      <c r="O1627">
        <f>INDEX($R$3:$T$335,MATCH(Debt[[#This Row],[DistrictNumber]],$R$3:$R$335,0),3)</f>
        <v>2.5794700000000002</v>
      </c>
      <c r="P1627" s="9">
        <f t="shared" si="141"/>
        <v>997823.51109545759</v>
      </c>
    </row>
    <row r="1628" spans="1:16" x14ac:dyDescent="0.35">
      <c r="A1628" s="13">
        <v>2030</v>
      </c>
      <c r="B1628" s="13">
        <f t="shared" si="139"/>
        <v>2029</v>
      </c>
      <c r="C1628" t="s">
        <v>642</v>
      </c>
      <c r="D1628" t="s">
        <v>643</v>
      </c>
      <c r="E1628" s="5">
        <v>188336421.48051187</v>
      </c>
      <c r="F1628" s="13">
        <f>INDEX($R$3:$T$335,MATCH(Debt[[#This Row],[DistrictNumber]],$R$3:$R$335,0),3)</f>
        <v>0</v>
      </c>
      <c r="G1628" s="9">
        <f t="shared" si="142"/>
        <v>0</v>
      </c>
      <c r="H1628" s="11">
        <v>1.02</v>
      </c>
      <c r="I1628" s="12" cm="1">
        <f t="array" ref="I1628">INDEX(Debt[],MATCH(Debt[[#This Row],[Base Year]]&amp;Debt[[#This Row],[DistrictNumber]],Debt[[Fiscal Year]:[Fiscal Year]]&amp;Debt[[DistrictNumber]:[DistrictNumber]],0),9)*$H1628</f>
        <v>0</v>
      </c>
      <c r="J1628" s="15">
        <f>IF(Debt[[#This Row],[Unadjusted Maximum Revenue]]/(Debt[[#This Row],[Proposed Taxable Valuation]]/1000)&gt;Debt[[#This Row],[Max Debt RATE]],Debt[[#This Row],[Max Debt RATE]],Debt[[#This Row],[Unadjusted Maximum Revenue]]/(Debt[[#This Row],[Proposed Taxable Valuation]]/1000))</f>
        <v>0</v>
      </c>
      <c r="K1628" s="26">
        <f>ROUND(Debt[[#This Row],[Proposed Taxable Valuation]]/1000*Debt[[#This Row],[Adjusted Rate]],0)</f>
        <v>0</v>
      </c>
      <c r="L1628" s="19">
        <f t="shared" si="140"/>
        <v>0</v>
      </c>
      <c r="M1628" s="17">
        <f t="shared" si="143"/>
        <v>0</v>
      </c>
      <c r="N1628" s="2">
        <v>145745726.6434586</v>
      </c>
      <c r="O1628">
        <f>INDEX($R$3:$T$335,MATCH(Debt[[#This Row],[DistrictNumber]],$R$3:$R$335,0),3)</f>
        <v>0</v>
      </c>
      <c r="P1628" s="9">
        <f t="shared" si="141"/>
        <v>0</v>
      </c>
    </row>
    <row r="1629" spans="1:16" x14ac:dyDescent="0.35">
      <c r="A1629" s="13">
        <v>2030</v>
      </c>
      <c r="B1629" s="13">
        <f t="shared" si="139"/>
        <v>2029</v>
      </c>
      <c r="C1629" t="s">
        <v>644</v>
      </c>
      <c r="D1629" t="s">
        <v>645</v>
      </c>
      <c r="E1629" s="5">
        <v>1501800068.1871624</v>
      </c>
      <c r="F1629" s="13">
        <f>INDEX($R$3:$T$335,MATCH(Debt[[#This Row],[DistrictNumber]],$R$3:$R$335,0),3)</f>
        <v>3.24133</v>
      </c>
      <c r="G1629" s="9">
        <f t="shared" si="142"/>
        <v>4867829.6150170956</v>
      </c>
      <c r="H1629" s="11">
        <v>1.02</v>
      </c>
      <c r="I1629" s="12" cm="1">
        <f t="array" ref="I1629">INDEX(Debt[],MATCH(Debt[[#This Row],[Base Year]]&amp;Debt[[#This Row],[DistrictNumber]],Debt[[Fiscal Year]:[Fiscal Year]]&amp;Debt[[DistrictNumber]:[DistrictNumber]],0),9)*$H1629</f>
        <v>2707338.4563648282</v>
      </c>
      <c r="J1629" s="15">
        <f>IF(Debt[[#This Row],[Unadjusted Maximum Revenue]]/(Debt[[#This Row],[Proposed Taxable Valuation]]/1000)&gt;Debt[[#This Row],[Max Debt RATE]],Debt[[#This Row],[Max Debt RATE]],Debt[[#This Row],[Unadjusted Maximum Revenue]]/(Debt[[#This Row],[Proposed Taxable Valuation]]/1000))</f>
        <v>1.8027289475575019</v>
      </c>
      <c r="K1629" s="26">
        <f>ROUND(Debt[[#This Row],[Proposed Taxable Valuation]]/1000*Debt[[#This Row],[Adjusted Rate]],0)</f>
        <v>2707338</v>
      </c>
      <c r="L1629" s="19">
        <f t="shared" si="140"/>
        <v>-2160491.1586522674</v>
      </c>
      <c r="M1629" s="17">
        <f t="shared" si="143"/>
        <v>-1.4386010524424981</v>
      </c>
      <c r="N1629" s="2">
        <v>952140406.34204841</v>
      </c>
      <c r="O1629">
        <f>INDEX($R$3:$T$335,MATCH(Debt[[#This Row],[DistrictNumber]],$R$3:$R$335,0),3)</f>
        <v>3.24133</v>
      </c>
      <c r="P1629" s="9">
        <f t="shared" si="141"/>
        <v>3086201.2632886721</v>
      </c>
    </row>
    <row r="1630" spans="1:16" x14ac:dyDescent="0.35">
      <c r="A1630" s="13">
        <v>2030</v>
      </c>
      <c r="B1630" s="13">
        <f t="shared" si="139"/>
        <v>2029</v>
      </c>
      <c r="C1630" t="s">
        <v>646</v>
      </c>
      <c r="D1630" t="s">
        <v>647</v>
      </c>
      <c r="E1630" s="5">
        <v>393708564.39123893</v>
      </c>
      <c r="F1630" s="13">
        <f>INDEX($R$3:$T$335,MATCH(Debt[[#This Row],[DistrictNumber]],$R$3:$R$335,0),3)</f>
        <v>2.6932</v>
      </c>
      <c r="G1630" s="9">
        <f t="shared" si="142"/>
        <v>1060335.9056184846</v>
      </c>
      <c r="H1630" s="11">
        <v>1.02</v>
      </c>
      <c r="I1630" s="12" cm="1">
        <f t="array" ref="I1630">INDEX(Debt[],MATCH(Debt[[#This Row],[Base Year]]&amp;Debt[[#This Row],[DistrictNumber]],Debt[[Fiscal Year]:[Fiscal Year]]&amp;Debt[[DistrictNumber]:[DistrictNumber]],0),9)*$H1630</f>
        <v>723639.14819621935</v>
      </c>
      <c r="J1630" s="15">
        <f>IF(Debt[[#This Row],[Unadjusted Maximum Revenue]]/(Debt[[#This Row],[Proposed Taxable Valuation]]/1000)&gt;Debt[[#This Row],[Max Debt RATE]],Debt[[#This Row],[Max Debt RATE]],Debt[[#This Row],[Unadjusted Maximum Revenue]]/(Debt[[#This Row],[Proposed Taxable Valuation]]/1000))</f>
        <v>1.8380071292457825</v>
      </c>
      <c r="K1630" s="26">
        <f>ROUND(Debt[[#This Row],[Proposed Taxable Valuation]]/1000*Debt[[#This Row],[Adjusted Rate]],0)</f>
        <v>723639</v>
      </c>
      <c r="L1630" s="19">
        <f t="shared" si="140"/>
        <v>-336696.75742226525</v>
      </c>
      <c r="M1630" s="17">
        <f t="shared" si="143"/>
        <v>-0.85519287075421757</v>
      </c>
      <c r="N1630" s="2">
        <v>284760314.91158098</v>
      </c>
      <c r="O1630">
        <f>INDEX($R$3:$T$335,MATCH(Debt[[#This Row],[DistrictNumber]],$R$3:$R$335,0),3)</f>
        <v>2.6932</v>
      </c>
      <c r="P1630" s="9">
        <f t="shared" si="141"/>
        <v>766916.48011986993</v>
      </c>
    </row>
    <row r="1631" spans="1:16" x14ac:dyDescent="0.35">
      <c r="A1631" s="13">
        <v>2030</v>
      </c>
      <c r="B1631" s="13">
        <f t="shared" si="139"/>
        <v>2029</v>
      </c>
      <c r="C1631" t="s">
        <v>648</v>
      </c>
      <c r="D1631" t="s">
        <v>649</v>
      </c>
      <c r="E1631" s="5">
        <v>423626059.44413012</v>
      </c>
      <c r="F1631" s="13">
        <f>INDEX($R$3:$T$335,MATCH(Debt[[#This Row],[DistrictNumber]],$R$3:$R$335,0),3)</f>
        <v>0</v>
      </c>
      <c r="G1631" s="9">
        <f t="shared" si="142"/>
        <v>0</v>
      </c>
      <c r="H1631" s="11">
        <v>1.02</v>
      </c>
      <c r="I1631" s="12" cm="1">
        <f t="array" ref="I1631">INDEX(Debt[],MATCH(Debt[[#This Row],[Base Year]]&amp;Debt[[#This Row],[DistrictNumber]],Debt[[Fiscal Year]:[Fiscal Year]]&amp;Debt[[DistrictNumber]:[DistrictNumber]],0),9)*$H1631</f>
        <v>0</v>
      </c>
      <c r="J1631" s="15">
        <f>IF(Debt[[#This Row],[Unadjusted Maximum Revenue]]/(Debt[[#This Row],[Proposed Taxable Valuation]]/1000)&gt;Debt[[#This Row],[Max Debt RATE]],Debt[[#This Row],[Max Debt RATE]],Debt[[#This Row],[Unadjusted Maximum Revenue]]/(Debt[[#This Row],[Proposed Taxable Valuation]]/1000))</f>
        <v>0</v>
      </c>
      <c r="K1631" s="26">
        <f>ROUND(Debt[[#This Row],[Proposed Taxable Valuation]]/1000*Debt[[#This Row],[Adjusted Rate]],0)</f>
        <v>0</v>
      </c>
      <c r="L1631" s="19">
        <f t="shared" si="140"/>
        <v>0</v>
      </c>
      <c r="M1631" s="17">
        <f t="shared" si="143"/>
        <v>0</v>
      </c>
      <c r="N1631" s="2">
        <v>299901870.76333696</v>
      </c>
      <c r="O1631">
        <f>INDEX($R$3:$T$335,MATCH(Debt[[#This Row],[DistrictNumber]],$R$3:$R$335,0),3)</f>
        <v>0</v>
      </c>
      <c r="P1631" s="9">
        <f t="shared" si="141"/>
        <v>0</v>
      </c>
    </row>
    <row r="1632" spans="1:16" x14ac:dyDescent="0.35">
      <c r="A1632" s="13">
        <v>2030</v>
      </c>
      <c r="B1632" s="13">
        <f t="shared" si="139"/>
        <v>2029</v>
      </c>
      <c r="C1632" t="s">
        <v>650</v>
      </c>
      <c r="D1632" t="s">
        <v>651</v>
      </c>
      <c r="E1632" s="5">
        <v>944476265.39836824</v>
      </c>
      <c r="F1632" s="13">
        <f>INDEX($R$3:$T$335,MATCH(Debt[[#This Row],[DistrictNumber]],$R$3:$R$335,0),3)</f>
        <v>4.0480999999999998</v>
      </c>
      <c r="G1632" s="9">
        <f t="shared" si="142"/>
        <v>3823334.3699591341</v>
      </c>
      <c r="H1632" s="11">
        <v>1.02</v>
      </c>
      <c r="I1632" s="12" cm="1">
        <f t="array" ref="I1632">INDEX(Debt[],MATCH(Debt[[#This Row],[Base Year]]&amp;Debt[[#This Row],[DistrictNumber]],Debt[[Fiscal Year]:[Fiscal Year]]&amp;Debt[[DistrictNumber]:[DistrictNumber]],0),9)*$H1632</f>
        <v>1938008.9600667842</v>
      </c>
      <c r="J1632" s="15">
        <f>IF(Debt[[#This Row],[Unadjusted Maximum Revenue]]/(Debt[[#This Row],[Proposed Taxable Valuation]]/1000)&gt;Debt[[#This Row],[Max Debt RATE]],Debt[[#This Row],[Max Debt RATE]],Debt[[#This Row],[Unadjusted Maximum Revenue]]/(Debt[[#This Row],[Proposed Taxable Valuation]]/1000))</f>
        <v>2.0519403515654853</v>
      </c>
      <c r="K1632" s="26">
        <f>ROUND(Debt[[#This Row],[Proposed Taxable Valuation]]/1000*Debt[[#This Row],[Adjusted Rate]],0)</f>
        <v>1938009</v>
      </c>
      <c r="L1632" s="19">
        <f t="shared" si="140"/>
        <v>-1885325.40989235</v>
      </c>
      <c r="M1632" s="17">
        <f t="shared" si="143"/>
        <v>-1.9961596484345145</v>
      </c>
      <c r="N1632" s="2">
        <v>574320256.95456219</v>
      </c>
      <c r="O1632">
        <f>INDEX($R$3:$T$335,MATCH(Debt[[#This Row],[DistrictNumber]],$R$3:$R$335,0),3)</f>
        <v>4.0480999999999998</v>
      </c>
      <c r="P1632" s="9">
        <f t="shared" si="141"/>
        <v>2324905.8321777629</v>
      </c>
    </row>
    <row r="1633" spans="1:16" x14ac:dyDescent="0.35">
      <c r="A1633" s="13">
        <v>2030</v>
      </c>
      <c r="B1633" s="13">
        <f t="shared" si="139"/>
        <v>2029</v>
      </c>
      <c r="C1633" s="10" t="s">
        <v>660</v>
      </c>
      <c r="D1633" t="s">
        <v>661</v>
      </c>
      <c r="E1633" s="5">
        <v>426201930567.34991</v>
      </c>
      <c r="F1633" s="13">
        <f>INDEX($R$3:$T$335,MATCH(Debt[[#This Row],[DistrictNumber]],$R$3:$R$335,0),3)</f>
        <v>0</v>
      </c>
      <c r="G1633" s="9">
        <f t="shared" si="142"/>
        <v>0</v>
      </c>
      <c r="H1633" s="11">
        <v>1.02</v>
      </c>
      <c r="I1633" s="12" cm="1">
        <f t="array" ref="I1633">INDEX(Debt[],MATCH(Debt[[#This Row],[Base Year]]&amp;Debt[[#This Row],[DistrictNumber]],Debt[[Fiscal Year]:[Fiscal Year]]&amp;Debt[[DistrictNumber]:[DistrictNumber]],0),9)*$H1633</f>
        <v>0</v>
      </c>
      <c r="J1633" s="15">
        <f>IF(Debt[[#This Row],[Unadjusted Maximum Revenue]]/(Debt[[#This Row],[Proposed Taxable Valuation]]/1000)&gt;Debt[[#This Row],[Max Debt RATE]],Debt[[#This Row],[Max Debt RATE]],Debt[[#This Row],[Unadjusted Maximum Revenue]]/(Debt[[#This Row],[Proposed Taxable Valuation]]/1000))</f>
        <v>0</v>
      </c>
      <c r="K1633" s="26">
        <f>SUM(K1308:K1632)</f>
        <v>354089010</v>
      </c>
      <c r="L1633" s="19">
        <f t="shared" si="140"/>
        <v>0</v>
      </c>
      <c r="M1633" s="17">
        <f t="shared" si="143"/>
        <v>0</v>
      </c>
      <c r="N1633" s="20">
        <f t="shared" ref="N1633" si="144">SUM(N1308:N1632)</f>
        <v>285720380249.74121</v>
      </c>
      <c r="O1633">
        <f>INDEX($R$3:$T$335,MATCH(Debt[[#This Row],[DistrictNumber]],$R$3:$R$335,0),3)</f>
        <v>0</v>
      </c>
      <c r="P1633" s="26">
        <f>SUM(P1308:P1632)</f>
        <v>402014413.95794827</v>
      </c>
    </row>
    <row r="1634" spans="1:16" x14ac:dyDescent="0.35">
      <c r="A1634" s="13">
        <v>2031</v>
      </c>
      <c r="B1634" s="13">
        <f t="shared" si="139"/>
        <v>2030</v>
      </c>
      <c r="C1634" t="s">
        <v>2</v>
      </c>
      <c r="D1634" t="s">
        <v>3</v>
      </c>
      <c r="E1634" s="25">
        <v>644127416.89617562</v>
      </c>
      <c r="F1634" s="13">
        <f>INDEX($R$3:$T$335,MATCH(Debt[[#This Row],[DistrictNumber]],$R$3:$R$335,0),3)</f>
        <v>0</v>
      </c>
      <c r="G1634" s="9">
        <f t="shared" si="142"/>
        <v>0</v>
      </c>
      <c r="H1634" s="11">
        <v>1.02</v>
      </c>
      <c r="I1634" s="12" cm="1">
        <f t="array" ref="I1634">INDEX(Debt[],MATCH(Debt[[#This Row],[Base Year]]&amp;Debt[[#This Row],[DistrictNumber]],Debt[[Fiscal Year]:[Fiscal Year]]&amp;Debt[[DistrictNumber]:[DistrictNumber]],0),9)*$H1634</f>
        <v>0</v>
      </c>
      <c r="J1634" s="15">
        <f>IF(Debt[[#This Row],[Unadjusted Maximum Revenue]]/(Debt[[#This Row],[Proposed Taxable Valuation]]/1000)&gt;Debt[[#This Row],[Max Debt RATE]],Debt[[#This Row],[Max Debt RATE]],Debt[[#This Row],[Unadjusted Maximum Revenue]]/(Debt[[#This Row],[Proposed Taxable Valuation]]/1000))</f>
        <v>0</v>
      </c>
      <c r="K1634" s="26">
        <f>ROUND(Debt[[#This Row],[Proposed Taxable Valuation]]/1000*Debt[[#This Row],[Adjusted Rate]],0)</f>
        <v>0</v>
      </c>
      <c r="L1634" s="19">
        <f t="shared" si="140"/>
        <v>0</v>
      </c>
      <c r="M1634" s="17">
        <f t="shared" si="143"/>
        <v>0</v>
      </c>
      <c r="N1634" s="2">
        <v>506783009.58499062</v>
      </c>
      <c r="O1634">
        <f>INDEX($R$3:$T$335,MATCH(Debt[[#This Row],[DistrictNumber]],$R$3:$R$335,0),3)</f>
        <v>0</v>
      </c>
      <c r="P1634" s="9">
        <f t="shared" si="141"/>
        <v>0</v>
      </c>
    </row>
    <row r="1635" spans="1:16" x14ac:dyDescent="0.35">
      <c r="A1635" s="13">
        <v>2031</v>
      </c>
      <c r="B1635" s="13">
        <f t="shared" si="139"/>
        <v>2030</v>
      </c>
      <c r="C1635" t="s">
        <v>4</v>
      </c>
      <c r="D1635" t="s">
        <v>5</v>
      </c>
      <c r="E1635" s="25">
        <v>2125313024.5986922</v>
      </c>
      <c r="F1635" s="13">
        <f>INDEX($R$3:$T$335,MATCH(Debt[[#This Row],[DistrictNumber]],$R$3:$R$335,0),3)</f>
        <v>4.05</v>
      </c>
      <c r="G1635" s="9">
        <f t="shared" si="142"/>
        <v>8607517.7496247031</v>
      </c>
      <c r="H1635" s="11">
        <v>1.02</v>
      </c>
      <c r="I1635" s="12" cm="1">
        <f t="array" ref="I1635">INDEX(Debt[],MATCH(Debt[[#This Row],[Base Year]]&amp;Debt[[#This Row],[DistrictNumber]],Debt[[Fiscal Year]:[Fiscal Year]]&amp;Debt[[DistrictNumber]:[DistrictNumber]],0),9)*$H1635</f>
        <v>3523398.6637809905</v>
      </c>
      <c r="J1635" s="15">
        <f>IF(Debt[[#This Row],[Unadjusted Maximum Revenue]]/(Debt[[#This Row],[Proposed Taxable Valuation]]/1000)&gt;Debt[[#This Row],[Max Debt RATE]],Debt[[#This Row],[Max Debt RATE]],Debt[[#This Row],[Unadjusted Maximum Revenue]]/(Debt[[#This Row],[Proposed Taxable Valuation]]/1000))</f>
        <v>1.657825752254207</v>
      </c>
      <c r="K1635" s="26">
        <f>ROUND(Debt[[#This Row],[Proposed Taxable Valuation]]/1000*Debt[[#This Row],[Adjusted Rate]],0)</f>
        <v>3523399</v>
      </c>
      <c r="L1635" s="19">
        <f t="shared" si="140"/>
        <v>-5084119.0858437121</v>
      </c>
      <c r="M1635" s="17">
        <f t="shared" si="143"/>
        <v>-2.3921742477457926</v>
      </c>
      <c r="N1635" s="2">
        <v>1196757278.0805101</v>
      </c>
      <c r="O1635">
        <f>INDEX($R$3:$T$335,MATCH(Debt[[#This Row],[DistrictNumber]],$R$3:$R$335,0),3)</f>
        <v>4.05</v>
      </c>
      <c r="P1635" s="9">
        <f t="shared" si="141"/>
        <v>4846866.9762260662</v>
      </c>
    </row>
    <row r="1636" spans="1:16" x14ac:dyDescent="0.35">
      <c r="A1636" s="13">
        <v>2031</v>
      </c>
      <c r="B1636" s="13">
        <f t="shared" si="139"/>
        <v>2030</v>
      </c>
      <c r="C1636" t="s">
        <v>6</v>
      </c>
      <c r="D1636" t="s">
        <v>7</v>
      </c>
      <c r="E1636" s="25">
        <v>827870279.10519218</v>
      </c>
      <c r="F1636" s="13">
        <f>INDEX($R$3:$T$335,MATCH(Debt[[#This Row],[DistrictNumber]],$R$3:$R$335,0),3)</f>
        <v>0</v>
      </c>
      <c r="G1636" s="9">
        <f t="shared" si="142"/>
        <v>0</v>
      </c>
      <c r="H1636" s="11">
        <v>1.02</v>
      </c>
      <c r="I1636" s="12" cm="1">
        <f t="array" ref="I1636">INDEX(Debt[],MATCH(Debt[[#This Row],[Base Year]]&amp;Debt[[#This Row],[DistrictNumber]],Debt[[Fiscal Year]:[Fiscal Year]]&amp;Debt[[DistrictNumber]:[DistrictNumber]],0),9)*$H1636</f>
        <v>0</v>
      </c>
      <c r="J1636" s="15">
        <f>IF(Debt[[#This Row],[Unadjusted Maximum Revenue]]/(Debt[[#This Row],[Proposed Taxable Valuation]]/1000)&gt;Debt[[#This Row],[Max Debt RATE]],Debt[[#This Row],[Max Debt RATE]],Debt[[#This Row],[Unadjusted Maximum Revenue]]/(Debt[[#This Row],[Proposed Taxable Valuation]]/1000))</f>
        <v>0</v>
      </c>
      <c r="K1636" s="26">
        <f>ROUND(Debt[[#This Row],[Proposed Taxable Valuation]]/1000*Debt[[#This Row],[Adjusted Rate]],0)</f>
        <v>0</v>
      </c>
      <c r="L1636" s="19">
        <f t="shared" si="140"/>
        <v>0</v>
      </c>
      <c r="M1636" s="17">
        <f t="shared" si="143"/>
        <v>0</v>
      </c>
      <c r="N1636" s="2">
        <v>664669804.9568795</v>
      </c>
      <c r="O1636">
        <f>INDEX($R$3:$T$335,MATCH(Debt[[#This Row],[DistrictNumber]],$R$3:$R$335,0),3)</f>
        <v>0</v>
      </c>
      <c r="P1636" s="9">
        <f t="shared" si="141"/>
        <v>0</v>
      </c>
    </row>
    <row r="1637" spans="1:16" x14ac:dyDescent="0.35">
      <c r="A1637" s="13">
        <v>2031</v>
      </c>
      <c r="B1637" s="13">
        <f t="shared" si="139"/>
        <v>2030</v>
      </c>
      <c r="C1637" t="s">
        <v>8</v>
      </c>
      <c r="D1637" t="s">
        <v>9</v>
      </c>
      <c r="E1637" s="25">
        <v>935822603.49886858</v>
      </c>
      <c r="F1637" s="13">
        <f>INDEX($R$3:$T$335,MATCH(Debt[[#This Row],[DistrictNumber]],$R$3:$R$335,0),3)</f>
        <v>2.3148399999999998</v>
      </c>
      <c r="G1637" s="9">
        <f t="shared" si="142"/>
        <v>2166279.5954833208</v>
      </c>
      <c r="H1637" s="11">
        <v>1.02</v>
      </c>
      <c r="I1637" s="12" cm="1">
        <f t="array" ref="I1637">INDEX(Debt[],MATCH(Debt[[#This Row],[Base Year]]&amp;Debt[[#This Row],[DistrictNumber]],Debt[[Fiscal Year]:[Fiscal Year]]&amp;Debt[[DistrictNumber]:[DistrictNumber]],0),9)*$H1637</f>
        <v>1637647.1817535029</v>
      </c>
      <c r="J1637" s="15">
        <f>IF(Debt[[#This Row],[Unadjusted Maximum Revenue]]/(Debt[[#This Row],[Proposed Taxable Valuation]]/1000)&gt;Debt[[#This Row],[Max Debt RATE]],Debt[[#This Row],[Max Debt RATE]],Debt[[#This Row],[Unadjusted Maximum Revenue]]/(Debt[[#This Row],[Proposed Taxable Valuation]]/1000))</f>
        <v>1.7499547196558851</v>
      </c>
      <c r="K1637" s="26">
        <f>ROUND(Debt[[#This Row],[Proposed Taxable Valuation]]/1000*Debt[[#This Row],[Adjusted Rate]],0)</f>
        <v>1637647</v>
      </c>
      <c r="L1637" s="19">
        <f t="shared" si="140"/>
        <v>-528632.41372981784</v>
      </c>
      <c r="M1637" s="17">
        <f t="shared" si="143"/>
        <v>-0.56488528034411467</v>
      </c>
      <c r="N1637" s="2">
        <v>692513232.83053851</v>
      </c>
      <c r="O1637">
        <f>INDEX($R$3:$T$335,MATCH(Debt[[#This Row],[DistrictNumber]],$R$3:$R$335,0),3)</f>
        <v>2.3148399999999998</v>
      </c>
      <c r="P1637" s="9">
        <f t="shared" si="141"/>
        <v>1603057.3318854438</v>
      </c>
    </row>
    <row r="1638" spans="1:16" x14ac:dyDescent="0.35">
      <c r="A1638" s="13">
        <v>2031</v>
      </c>
      <c r="B1638" s="13">
        <f t="shared" si="139"/>
        <v>2030</v>
      </c>
      <c r="C1638" t="s">
        <v>10</v>
      </c>
      <c r="D1638" t="s">
        <v>11</v>
      </c>
      <c r="E1638" s="25">
        <v>469606900.26422554</v>
      </c>
      <c r="F1638" s="13">
        <f>INDEX($R$3:$T$335,MATCH(Debt[[#This Row],[DistrictNumber]],$R$3:$R$335,0),3)</f>
        <v>2.5147599999999999</v>
      </c>
      <c r="G1638" s="9">
        <f t="shared" si="142"/>
        <v>1180948.6485084638</v>
      </c>
      <c r="H1638" s="11">
        <v>1.02</v>
      </c>
      <c r="I1638" s="12" cm="1">
        <f t="array" ref="I1638">INDEX(Debt[],MATCH(Debt[[#This Row],[Base Year]]&amp;Debt[[#This Row],[DistrictNumber]],Debt[[Fiscal Year]:[Fiscal Year]]&amp;Debt[[DistrictNumber]:[DistrictNumber]],0),9)*$H1638</f>
        <v>716770.39615113824</v>
      </c>
      <c r="J1638" s="15">
        <f>IF(Debt[[#This Row],[Unadjusted Maximum Revenue]]/(Debt[[#This Row],[Proposed Taxable Valuation]]/1000)&gt;Debt[[#This Row],[Max Debt RATE]],Debt[[#This Row],[Max Debt RATE]],Debt[[#This Row],[Unadjusted Maximum Revenue]]/(Debt[[#This Row],[Proposed Taxable Valuation]]/1000))</f>
        <v>1.5263199832622678</v>
      </c>
      <c r="K1638" s="26">
        <f>ROUND(Debt[[#This Row],[Proposed Taxable Valuation]]/1000*Debt[[#This Row],[Adjusted Rate]],0)</f>
        <v>716770</v>
      </c>
      <c r="L1638" s="19">
        <f t="shared" si="140"/>
        <v>-464178.25235732552</v>
      </c>
      <c r="M1638" s="17">
        <f t="shared" si="143"/>
        <v>-0.98844001673773207</v>
      </c>
      <c r="N1638" s="2">
        <v>303863630.87562364</v>
      </c>
      <c r="O1638">
        <f>INDEX($R$3:$T$335,MATCH(Debt[[#This Row],[DistrictNumber]],$R$3:$R$335,0),3)</f>
        <v>2.5147599999999999</v>
      </c>
      <c r="P1638" s="9">
        <f t="shared" si="141"/>
        <v>764144.10438078339</v>
      </c>
    </row>
    <row r="1639" spans="1:16" x14ac:dyDescent="0.35">
      <c r="A1639" s="13">
        <v>2031</v>
      </c>
      <c r="B1639" s="13">
        <f t="shared" si="139"/>
        <v>2030</v>
      </c>
      <c r="C1639" t="s">
        <v>12</v>
      </c>
      <c r="D1639" t="s">
        <v>13</v>
      </c>
      <c r="E1639" s="25">
        <v>264652029.78175014</v>
      </c>
      <c r="F1639" s="13">
        <f>INDEX($R$3:$T$335,MATCH(Debt[[#This Row],[DistrictNumber]],$R$3:$R$335,0),3)</f>
        <v>0</v>
      </c>
      <c r="G1639" s="9">
        <f t="shared" si="142"/>
        <v>0</v>
      </c>
      <c r="H1639" s="11">
        <v>1.02</v>
      </c>
      <c r="I1639" s="12" cm="1">
        <f t="array" ref="I1639">INDEX(Debt[],MATCH(Debt[[#This Row],[Base Year]]&amp;Debt[[#This Row],[DistrictNumber]],Debt[[Fiscal Year]:[Fiscal Year]]&amp;Debt[[DistrictNumber]:[DistrictNumber]],0),9)*$H1639</f>
        <v>0</v>
      </c>
      <c r="J1639" s="15">
        <f>IF(Debt[[#This Row],[Unadjusted Maximum Revenue]]/(Debt[[#This Row],[Proposed Taxable Valuation]]/1000)&gt;Debt[[#This Row],[Max Debt RATE]],Debt[[#This Row],[Max Debt RATE]],Debt[[#This Row],[Unadjusted Maximum Revenue]]/(Debt[[#This Row],[Proposed Taxable Valuation]]/1000))</f>
        <v>0</v>
      </c>
      <c r="K1639" s="26">
        <f>ROUND(Debt[[#This Row],[Proposed Taxable Valuation]]/1000*Debt[[#This Row],[Adjusted Rate]],0)</f>
        <v>0</v>
      </c>
      <c r="L1639" s="19">
        <f t="shared" si="140"/>
        <v>0</v>
      </c>
      <c r="M1639" s="17">
        <f t="shared" si="143"/>
        <v>0</v>
      </c>
      <c r="N1639" s="2">
        <v>211925886.45362964</v>
      </c>
      <c r="O1639">
        <f>INDEX($R$3:$T$335,MATCH(Debt[[#This Row],[DistrictNumber]],$R$3:$R$335,0),3)</f>
        <v>0</v>
      </c>
      <c r="P1639" s="9">
        <f t="shared" si="141"/>
        <v>0</v>
      </c>
    </row>
    <row r="1640" spans="1:16" x14ac:dyDescent="0.35">
      <c r="A1640" s="13">
        <v>2031</v>
      </c>
      <c r="B1640" s="13">
        <f t="shared" si="139"/>
        <v>2030</v>
      </c>
      <c r="C1640" t="s">
        <v>14</v>
      </c>
      <c r="D1640" t="s">
        <v>15</v>
      </c>
      <c r="E1640" s="25">
        <v>675085465.15137744</v>
      </c>
      <c r="F1640" s="13">
        <f>INDEX($R$3:$T$335,MATCH(Debt[[#This Row],[DistrictNumber]],$R$3:$R$335,0),3)</f>
        <v>0</v>
      </c>
      <c r="G1640" s="9">
        <f t="shared" si="142"/>
        <v>0</v>
      </c>
      <c r="H1640" s="11">
        <v>1.02</v>
      </c>
      <c r="I1640" s="12" cm="1">
        <f t="array" ref="I1640">INDEX(Debt[],MATCH(Debt[[#This Row],[Base Year]]&amp;Debt[[#This Row],[DistrictNumber]],Debt[[Fiscal Year]:[Fiscal Year]]&amp;Debt[[DistrictNumber]:[DistrictNumber]],0),9)*$H1640</f>
        <v>0</v>
      </c>
      <c r="J1640" s="15">
        <f>IF(Debt[[#This Row],[Unadjusted Maximum Revenue]]/(Debt[[#This Row],[Proposed Taxable Valuation]]/1000)&gt;Debt[[#This Row],[Max Debt RATE]],Debt[[#This Row],[Max Debt RATE]],Debt[[#This Row],[Unadjusted Maximum Revenue]]/(Debt[[#This Row],[Proposed Taxable Valuation]]/1000))</f>
        <v>0</v>
      </c>
      <c r="K1640" s="26">
        <f>ROUND(Debt[[#This Row],[Proposed Taxable Valuation]]/1000*Debt[[#This Row],[Adjusted Rate]],0)</f>
        <v>0</v>
      </c>
      <c r="L1640" s="19">
        <f t="shared" si="140"/>
        <v>0</v>
      </c>
      <c r="M1640" s="17">
        <f t="shared" si="143"/>
        <v>0</v>
      </c>
      <c r="N1640" s="2">
        <v>445500405.12993503</v>
      </c>
      <c r="O1640">
        <f>INDEX($R$3:$T$335,MATCH(Debt[[#This Row],[DistrictNumber]],$R$3:$R$335,0),3)</f>
        <v>0</v>
      </c>
      <c r="P1640" s="9">
        <f t="shared" si="141"/>
        <v>0</v>
      </c>
    </row>
    <row r="1641" spans="1:16" x14ac:dyDescent="0.35">
      <c r="A1641" s="13">
        <v>2031</v>
      </c>
      <c r="B1641" s="13">
        <f t="shared" si="139"/>
        <v>2030</v>
      </c>
      <c r="C1641" t="s">
        <v>16</v>
      </c>
      <c r="D1641" t="s">
        <v>17</v>
      </c>
      <c r="E1641" s="25">
        <v>585279017.99253929</v>
      </c>
      <c r="F1641" s="13">
        <f>INDEX($R$3:$T$335,MATCH(Debt[[#This Row],[DistrictNumber]],$R$3:$R$335,0),3)</f>
        <v>3.3382700000000001</v>
      </c>
      <c r="G1641" s="9">
        <f t="shared" si="142"/>
        <v>1953819.3873939542</v>
      </c>
      <c r="H1641" s="11">
        <v>1.02</v>
      </c>
      <c r="I1641" s="12" cm="1">
        <f t="array" ref="I1641">INDEX(Debt[],MATCH(Debt[[#This Row],[Base Year]]&amp;Debt[[#This Row],[DistrictNumber]],Debt[[Fiscal Year]:[Fiscal Year]]&amp;Debt[[DistrictNumber]:[DistrictNumber]],0),9)*$H1641</f>
        <v>1031060.3760547541</v>
      </c>
      <c r="J1641" s="15">
        <f>IF(Debt[[#This Row],[Unadjusted Maximum Revenue]]/(Debt[[#This Row],[Proposed Taxable Valuation]]/1000)&gt;Debt[[#This Row],[Max Debt RATE]],Debt[[#This Row],[Max Debt RATE]],Debt[[#This Row],[Unadjusted Maximum Revenue]]/(Debt[[#This Row],[Proposed Taxable Valuation]]/1000))</f>
        <v>1.7616561406749376</v>
      </c>
      <c r="K1641" s="26">
        <f>ROUND(Debt[[#This Row],[Proposed Taxable Valuation]]/1000*Debt[[#This Row],[Adjusted Rate]],0)</f>
        <v>1031060</v>
      </c>
      <c r="L1641" s="19">
        <f t="shared" si="140"/>
        <v>-922759.01133920008</v>
      </c>
      <c r="M1641" s="17">
        <f t="shared" si="143"/>
        <v>-1.5766138593250625</v>
      </c>
      <c r="N1641" s="2">
        <v>330603447.34601021</v>
      </c>
      <c r="O1641">
        <f>INDEX($R$3:$T$335,MATCH(Debt[[#This Row],[DistrictNumber]],$R$3:$R$335,0),3)</f>
        <v>3.3382700000000001</v>
      </c>
      <c r="P1641" s="9">
        <f t="shared" si="141"/>
        <v>1103643.5701717655</v>
      </c>
    </row>
    <row r="1642" spans="1:16" x14ac:dyDescent="0.35">
      <c r="A1642" s="13">
        <v>2031</v>
      </c>
      <c r="B1642" s="13">
        <f t="shared" si="139"/>
        <v>2030</v>
      </c>
      <c r="C1642" t="s">
        <v>18</v>
      </c>
      <c r="D1642" t="s">
        <v>19</v>
      </c>
      <c r="E1642" s="25">
        <v>232324513.79370666</v>
      </c>
      <c r="F1642" s="13">
        <f>INDEX($R$3:$T$335,MATCH(Debt[[#This Row],[DistrictNumber]],$R$3:$R$335,0),3)</f>
        <v>0</v>
      </c>
      <c r="G1642" s="9">
        <f t="shared" si="142"/>
        <v>0</v>
      </c>
      <c r="H1642" s="11">
        <v>1.02</v>
      </c>
      <c r="I1642" s="12" cm="1">
        <f t="array" ref="I1642">INDEX(Debt[],MATCH(Debt[[#This Row],[Base Year]]&amp;Debt[[#This Row],[DistrictNumber]],Debt[[Fiscal Year]:[Fiscal Year]]&amp;Debt[[DistrictNumber]:[DistrictNumber]],0),9)*$H1642</f>
        <v>0</v>
      </c>
      <c r="J1642" s="15">
        <f>IF(Debt[[#This Row],[Unadjusted Maximum Revenue]]/(Debt[[#This Row],[Proposed Taxable Valuation]]/1000)&gt;Debt[[#This Row],[Max Debt RATE]],Debt[[#This Row],[Max Debt RATE]],Debt[[#This Row],[Unadjusted Maximum Revenue]]/(Debt[[#This Row],[Proposed Taxable Valuation]]/1000))</f>
        <v>0</v>
      </c>
      <c r="K1642" s="26">
        <f>ROUND(Debt[[#This Row],[Proposed Taxable Valuation]]/1000*Debt[[#This Row],[Adjusted Rate]],0)</f>
        <v>0</v>
      </c>
      <c r="L1642" s="19">
        <f t="shared" si="140"/>
        <v>0</v>
      </c>
      <c r="M1642" s="17">
        <f t="shared" si="143"/>
        <v>0</v>
      </c>
      <c r="N1642" s="2">
        <v>188383001.80963823</v>
      </c>
      <c r="O1642">
        <f>INDEX($R$3:$T$335,MATCH(Debt[[#This Row],[DistrictNumber]],$R$3:$R$335,0),3)</f>
        <v>0</v>
      </c>
      <c r="P1642" s="9">
        <f t="shared" si="141"/>
        <v>0</v>
      </c>
    </row>
    <row r="1643" spans="1:16" x14ac:dyDescent="0.35">
      <c r="A1643" s="13">
        <v>2031</v>
      </c>
      <c r="B1643" s="13">
        <f t="shared" si="139"/>
        <v>2030</v>
      </c>
      <c r="C1643" t="s">
        <v>20</v>
      </c>
      <c r="D1643" t="s">
        <v>21</v>
      </c>
      <c r="E1643" s="25">
        <v>1911553466.7937782</v>
      </c>
      <c r="F1643" s="13">
        <f>INDEX($R$3:$T$335,MATCH(Debt[[#This Row],[DistrictNumber]],$R$3:$R$335,0),3)</f>
        <v>0</v>
      </c>
      <c r="G1643" s="9">
        <f t="shared" si="142"/>
        <v>0</v>
      </c>
      <c r="H1643" s="11">
        <v>1.02</v>
      </c>
      <c r="I1643" s="12" cm="1">
        <f t="array" ref="I1643">INDEX(Debt[],MATCH(Debt[[#This Row],[Base Year]]&amp;Debt[[#This Row],[DistrictNumber]],Debt[[Fiscal Year]:[Fiscal Year]]&amp;Debt[[DistrictNumber]:[DistrictNumber]],0),9)*$H1643</f>
        <v>0</v>
      </c>
      <c r="J1643" s="15">
        <f>IF(Debt[[#This Row],[Unadjusted Maximum Revenue]]/(Debt[[#This Row],[Proposed Taxable Valuation]]/1000)&gt;Debt[[#This Row],[Max Debt RATE]],Debt[[#This Row],[Max Debt RATE]],Debt[[#This Row],[Unadjusted Maximum Revenue]]/(Debt[[#This Row],[Proposed Taxable Valuation]]/1000))</f>
        <v>0</v>
      </c>
      <c r="K1643" s="26">
        <f>ROUND(Debt[[#This Row],[Proposed Taxable Valuation]]/1000*Debt[[#This Row],[Adjusted Rate]],0)</f>
        <v>0</v>
      </c>
      <c r="L1643" s="19">
        <f t="shared" si="140"/>
        <v>0</v>
      </c>
      <c r="M1643" s="17">
        <f t="shared" si="143"/>
        <v>0</v>
      </c>
      <c r="N1643" s="2">
        <v>1396362569.0471804</v>
      </c>
      <c r="O1643">
        <f>INDEX($R$3:$T$335,MATCH(Debt[[#This Row],[DistrictNumber]],$R$3:$R$335,0),3)</f>
        <v>0</v>
      </c>
      <c r="P1643" s="9">
        <f t="shared" si="141"/>
        <v>0</v>
      </c>
    </row>
    <row r="1644" spans="1:16" x14ac:dyDescent="0.35">
      <c r="A1644" s="13">
        <v>2031</v>
      </c>
      <c r="B1644" s="13">
        <f t="shared" si="139"/>
        <v>2030</v>
      </c>
      <c r="C1644" t="s">
        <v>22</v>
      </c>
      <c r="D1644" t="s">
        <v>23</v>
      </c>
      <c r="E1644" s="25">
        <v>1268127842.9055357</v>
      </c>
      <c r="F1644" s="13">
        <f>INDEX($R$3:$T$335,MATCH(Debt[[#This Row],[DistrictNumber]],$R$3:$R$335,0),3)</f>
        <v>0.81262000000000001</v>
      </c>
      <c r="G1644" s="9">
        <f t="shared" si="142"/>
        <v>1030506.0477018964</v>
      </c>
      <c r="H1644" s="11">
        <v>1.02</v>
      </c>
      <c r="I1644" s="12" cm="1">
        <f t="array" ref="I1644">INDEX(Debt[],MATCH(Debt[[#This Row],[Base Year]]&amp;Debt[[#This Row],[DistrictNumber]],Debt[[Fiscal Year]:[Fiscal Year]]&amp;Debt[[DistrictNumber]:[DistrictNumber]],0),9)*$H1644</f>
        <v>601989.66676318413</v>
      </c>
      <c r="J1644" s="15">
        <f>IF(Debt[[#This Row],[Unadjusted Maximum Revenue]]/(Debt[[#This Row],[Proposed Taxable Valuation]]/1000)&gt;Debt[[#This Row],[Max Debt RATE]],Debt[[#This Row],[Max Debt RATE]],Debt[[#This Row],[Unadjusted Maximum Revenue]]/(Debt[[#This Row],[Proposed Taxable Valuation]]/1000))</f>
        <v>0.474707396522345</v>
      </c>
      <c r="K1644" s="26">
        <f>ROUND(Debt[[#This Row],[Proposed Taxable Valuation]]/1000*Debt[[#This Row],[Adjusted Rate]],0)</f>
        <v>601990</v>
      </c>
      <c r="L1644" s="19">
        <f t="shared" si="140"/>
        <v>-428516.38093871227</v>
      </c>
      <c r="M1644" s="17">
        <f t="shared" si="143"/>
        <v>-0.337912603477655</v>
      </c>
      <c r="N1644" s="2">
        <v>783076520.65478432</v>
      </c>
      <c r="O1644">
        <f>INDEX($R$3:$T$335,MATCH(Debt[[#This Row],[DistrictNumber]],$R$3:$R$335,0),3)</f>
        <v>0.81262000000000001</v>
      </c>
      <c r="P1644" s="9">
        <f t="shared" si="141"/>
        <v>636343.6422144908</v>
      </c>
    </row>
    <row r="1645" spans="1:16" x14ac:dyDescent="0.35">
      <c r="A1645" s="13">
        <v>2031</v>
      </c>
      <c r="B1645" s="13">
        <f t="shared" si="139"/>
        <v>2030</v>
      </c>
      <c r="C1645" t="s">
        <v>24</v>
      </c>
      <c r="D1645" t="s">
        <v>25</v>
      </c>
      <c r="E1645" s="25">
        <v>936683707.24662304</v>
      </c>
      <c r="F1645" s="13">
        <f>INDEX($R$3:$T$335,MATCH(Debt[[#This Row],[DistrictNumber]],$R$3:$R$335,0),3)</f>
        <v>0</v>
      </c>
      <c r="G1645" s="9">
        <f t="shared" si="142"/>
        <v>0</v>
      </c>
      <c r="H1645" s="11">
        <v>1.02</v>
      </c>
      <c r="I1645" s="12" cm="1">
        <f t="array" ref="I1645">INDEX(Debt[],MATCH(Debt[[#This Row],[Base Year]]&amp;Debt[[#This Row],[DistrictNumber]],Debt[[Fiscal Year]:[Fiscal Year]]&amp;Debt[[DistrictNumber]:[DistrictNumber]],0),9)*$H1645</f>
        <v>0</v>
      </c>
      <c r="J1645" s="15">
        <f>IF(Debt[[#This Row],[Unadjusted Maximum Revenue]]/(Debt[[#This Row],[Proposed Taxable Valuation]]/1000)&gt;Debt[[#This Row],[Max Debt RATE]],Debt[[#This Row],[Max Debt RATE]],Debt[[#This Row],[Unadjusted Maximum Revenue]]/(Debt[[#This Row],[Proposed Taxable Valuation]]/1000))</f>
        <v>0</v>
      </c>
      <c r="K1645" s="26">
        <f>ROUND(Debt[[#This Row],[Proposed Taxable Valuation]]/1000*Debt[[#This Row],[Adjusted Rate]],0)</f>
        <v>0</v>
      </c>
      <c r="L1645" s="19">
        <f t="shared" si="140"/>
        <v>0</v>
      </c>
      <c r="M1645" s="17">
        <f t="shared" si="143"/>
        <v>0</v>
      </c>
      <c r="N1645" s="2">
        <v>700521883.03242588</v>
      </c>
      <c r="O1645">
        <f>INDEX($R$3:$T$335,MATCH(Debt[[#This Row],[DistrictNumber]],$R$3:$R$335,0),3)</f>
        <v>0</v>
      </c>
      <c r="P1645" s="9">
        <f t="shared" si="141"/>
        <v>0</v>
      </c>
    </row>
    <row r="1646" spans="1:16" x14ac:dyDescent="0.35">
      <c r="A1646" s="13">
        <v>2031</v>
      </c>
      <c r="B1646" s="13">
        <f t="shared" si="139"/>
        <v>2030</v>
      </c>
      <c r="C1646" t="s">
        <v>26</v>
      </c>
      <c r="D1646" t="s">
        <v>27</v>
      </c>
      <c r="E1646" s="25">
        <v>7311027140.6676693</v>
      </c>
      <c r="F1646" s="13">
        <f>INDEX($R$3:$T$335,MATCH(Debt[[#This Row],[DistrictNumber]],$R$3:$R$335,0),3)</f>
        <v>4.0470300000000003</v>
      </c>
      <c r="G1646" s="9">
        <f t="shared" si="142"/>
        <v>29587946.16909628</v>
      </c>
      <c r="H1646" s="11">
        <v>1.02</v>
      </c>
      <c r="I1646" s="12" cm="1">
        <f t="array" ref="I1646">INDEX(Debt[],MATCH(Debt[[#This Row],[Base Year]]&amp;Debt[[#This Row],[DistrictNumber]],Debt[[Fiscal Year]:[Fiscal Year]]&amp;Debt[[DistrictNumber]:[DistrictNumber]],0),9)*$H1646</f>
        <v>15085207.392429056</v>
      </c>
      <c r="J1646" s="15">
        <f>IF(Debt[[#This Row],[Unadjusted Maximum Revenue]]/(Debt[[#This Row],[Proposed Taxable Valuation]]/1000)&gt;Debt[[#This Row],[Max Debt RATE]],Debt[[#This Row],[Max Debt RATE]],Debt[[#This Row],[Unadjusted Maximum Revenue]]/(Debt[[#This Row],[Proposed Taxable Valuation]]/1000))</f>
        <v>2.063349937318304</v>
      </c>
      <c r="K1646" s="26">
        <f>ROUND(Debt[[#This Row],[Proposed Taxable Valuation]]/1000*Debt[[#This Row],[Adjusted Rate]],0)</f>
        <v>15085207</v>
      </c>
      <c r="L1646" s="19">
        <f t="shared" si="140"/>
        <v>-14502738.776667224</v>
      </c>
      <c r="M1646" s="17">
        <f t="shared" si="143"/>
        <v>-1.9836800626816964</v>
      </c>
      <c r="N1646" s="2">
        <v>4113253707.6583953</v>
      </c>
      <c r="O1646">
        <f>INDEX($R$3:$T$335,MATCH(Debt[[#This Row],[DistrictNumber]],$R$3:$R$335,0),3)</f>
        <v>4.0470300000000003</v>
      </c>
      <c r="P1646" s="9">
        <f t="shared" si="141"/>
        <v>16646461.152504757</v>
      </c>
    </row>
    <row r="1647" spans="1:16" x14ac:dyDescent="0.35">
      <c r="A1647" s="13">
        <v>2031</v>
      </c>
      <c r="B1647" s="13">
        <f t="shared" si="139"/>
        <v>2030</v>
      </c>
      <c r="C1647" t="s">
        <v>28</v>
      </c>
      <c r="D1647" t="s">
        <v>29</v>
      </c>
      <c r="E1647" s="25">
        <v>1061734765.444036</v>
      </c>
      <c r="F1647" s="13">
        <f>INDEX($R$3:$T$335,MATCH(Debt[[#This Row],[DistrictNumber]],$R$3:$R$335,0),3)</f>
        <v>4.0498399999999997</v>
      </c>
      <c r="G1647" s="9">
        <f t="shared" si="142"/>
        <v>4299855.922485875</v>
      </c>
      <c r="H1647" s="11">
        <v>1.02</v>
      </c>
      <c r="I1647" s="12" cm="1">
        <f t="array" ref="I1647">INDEX(Debt[],MATCH(Debt[[#This Row],[Base Year]]&amp;Debt[[#This Row],[DistrictNumber]],Debt[[Fiscal Year]:[Fiscal Year]]&amp;Debt[[DistrictNumber]:[DistrictNumber]],0),9)*$H1647</f>
        <v>2299952.3197104288</v>
      </c>
      <c r="J1647" s="15">
        <f>IF(Debt[[#This Row],[Unadjusted Maximum Revenue]]/(Debt[[#This Row],[Proposed Taxable Valuation]]/1000)&gt;Debt[[#This Row],[Max Debt RATE]],Debt[[#This Row],[Max Debt RATE]],Debt[[#This Row],[Unadjusted Maximum Revenue]]/(Debt[[#This Row],[Proposed Taxable Valuation]]/1000))</f>
        <v>2.1662211642363887</v>
      </c>
      <c r="K1647" s="26">
        <f>ROUND(Debt[[#This Row],[Proposed Taxable Valuation]]/1000*Debt[[#This Row],[Adjusted Rate]],0)</f>
        <v>2299952</v>
      </c>
      <c r="L1647" s="19">
        <f t="shared" si="140"/>
        <v>-1999903.6027754461</v>
      </c>
      <c r="M1647" s="17">
        <f t="shared" si="143"/>
        <v>-1.883618835763611</v>
      </c>
      <c r="N1647" s="2">
        <v>612600988.34955227</v>
      </c>
      <c r="O1647">
        <f>INDEX($R$3:$T$335,MATCH(Debt[[#This Row],[DistrictNumber]],$R$3:$R$335,0),3)</f>
        <v>4.0498399999999997</v>
      </c>
      <c r="P1647" s="9">
        <f t="shared" si="141"/>
        <v>2480935.9866575506</v>
      </c>
    </row>
    <row r="1648" spans="1:16" x14ac:dyDescent="0.35">
      <c r="A1648" s="13">
        <v>2031</v>
      </c>
      <c r="B1648" s="13">
        <f t="shared" si="139"/>
        <v>2030</v>
      </c>
      <c r="C1648" t="s">
        <v>30</v>
      </c>
      <c r="D1648" t="s">
        <v>31</v>
      </c>
      <c r="E1648" s="25">
        <v>232253065.97132784</v>
      </c>
      <c r="F1648" s="13">
        <f>INDEX($R$3:$T$335,MATCH(Debt[[#This Row],[DistrictNumber]],$R$3:$R$335,0),3)</f>
        <v>0</v>
      </c>
      <c r="G1648" s="9">
        <f t="shared" si="142"/>
        <v>0</v>
      </c>
      <c r="H1648" s="11">
        <v>1.02</v>
      </c>
      <c r="I1648" s="12" cm="1">
        <f t="array" ref="I1648">INDEX(Debt[],MATCH(Debt[[#This Row],[Base Year]]&amp;Debt[[#This Row],[DistrictNumber]],Debt[[Fiscal Year]:[Fiscal Year]]&amp;Debt[[DistrictNumber]:[DistrictNumber]],0),9)*$H1648</f>
        <v>0</v>
      </c>
      <c r="J1648" s="15">
        <f>IF(Debt[[#This Row],[Unadjusted Maximum Revenue]]/(Debt[[#This Row],[Proposed Taxable Valuation]]/1000)&gt;Debt[[#This Row],[Max Debt RATE]],Debt[[#This Row],[Max Debt RATE]],Debt[[#This Row],[Unadjusted Maximum Revenue]]/(Debt[[#This Row],[Proposed Taxable Valuation]]/1000))</f>
        <v>0</v>
      </c>
      <c r="K1648" s="26">
        <f>ROUND(Debt[[#This Row],[Proposed Taxable Valuation]]/1000*Debt[[#This Row],[Adjusted Rate]],0)</f>
        <v>0</v>
      </c>
      <c r="L1648" s="19">
        <f t="shared" si="140"/>
        <v>0</v>
      </c>
      <c r="M1648" s="17">
        <f t="shared" si="143"/>
        <v>0</v>
      </c>
      <c r="N1648" s="2">
        <v>154332242.35810268</v>
      </c>
      <c r="O1648">
        <f>INDEX($R$3:$T$335,MATCH(Debt[[#This Row],[DistrictNumber]],$R$3:$R$335,0),3)</f>
        <v>0</v>
      </c>
      <c r="P1648" s="9">
        <f t="shared" si="141"/>
        <v>0</v>
      </c>
    </row>
    <row r="1649" spans="1:16" x14ac:dyDescent="0.35">
      <c r="A1649" s="13">
        <v>2031</v>
      </c>
      <c r="B1649" s="13">
        <f t="shared" si="139"/>
        <v>2030</v>
      </c>
      <c r="C1649" t="s">
        <v>32</v>
      </c>
      <c r="D1649" t="s">
        <v>33</v>
      </c>
      <c r="E1649" s="25">
        <v>15183825758.891823</v>
      </c>
      <c r="F1649" s="13">
        <f>INDEX($R$3:$T$335,MATCH(Debt[[#This Row],[DistrictNumber]],$R$3:$R$335,0),3)</f>
        <v>2.59</v>
      </c>
      <c r="G1649" s="9">
        <f t="shared" si="142"/>
        <v>39326108.715529822</v>
      </c>
      <c r="H1649" s="11">
        <v>1.02</v>
      </c>
      <c r="I1649" s="12" cm="1">
        <f t="array" ref="I1649">INDEX(Debt[],MATCH(Debt[[#This Row],[Base Year]]&amp;Debt[[#This Row],[DistrictNumber]],Debt[[Fiscal Year]:[Fiscal Year]]&amp;Debt[[DistrictNumber]:[DistrictNumber]],0),9)*$H1649</f>
        <v>17247039.0439003</v>
      </c>
      <c r="J1649" s="15">
        <f>IF(Debt[[#This Row],[Unadjusted Maximum Revenue]]/(Debt[[#This Row],[Proposed Taxable Valuation]]/1000)&gt;Debt[[#This Row],[Max Debt RATE]],Debt[[#This Row],[Max Debt RATE]],Debt[[#This Row],[Unadjusted Maximum Revenue]]/(Debt[[#This Row],[Proposed Taxable Valuation]]/1000))</f>
        <v>1.1358823077774214</v>
      </c>
      <c r="K1649" s="26">
        <f>ROUND(Debt[[#This Row],[Proposed Taxable Valuation]]/1000*Debt[[#This Row],[Adjusted Rate]],0)</f>
        <v>17247039</v>
      </c>
      <c r="L1649" s="19">
        <f t="shared" si="140"/>
        <v>-22079069.671629522</v>
      </c>
      <c r="M1649" s="17">
        <f t="shared" si="143"/>
        <v>-1.4541176922225785</v>
      </c>
      <c r="N1649" s="2">
        <v>8253551569.4822016</v>
      </c>
      <c r="O1649">
        <f>INDEX($R$3:$T$335,MATCH(Debt[[#This Row],[DistrictNumber]],$R$3:$R$335,0),3)</f>
        <v>2.59</v>
      </c>
      <c r="P1649" s="9">
        <f t="shared" si="141"/>
        <v>21376698.5649589</v>
      </c>
    </row>
    <row r="1650" spans="1:16" x14ac:dyDescent="0.35">
      <c r="A1650" s="13">
        <v>2031</v>
      </c>
      <c r="B1650" s="13">
        <f t="shared" si="139"/>
        <v>2030</v>
      </c>
      <c r="C1650" t="s">
        <v>34</v>
      </c>
      <c r="D1650" t="s">
        <v>35</v>
      </c>
      <c r="E1650" s="25">
        <v>639087225.73137462</v>
      </c>
      <c r="F1650" s="13">
        <f>INDEX($R$3:$T$335,MATCH(Debt[[#This Row],[DistrictNumber]],$R$3:$R$335,0),3)</f>
        <v>0</v>
      </c>
      <c r="G1650" s="9">
        <f t="shared" si="142"/>
        <v>0</v>
      </c>
      <c r="H1650" s="11">
        <v>1.02</v>
      </c>
      <c r="I1650" s="12" cm="1">
        <f t="array" ref="I1650">INDEX(Debt[],MATCH(Debt[[#This Row],[Base Year]]&amp;Debt[[#This Row],[DistrictNumber]],Debt[[Fiscal Year]:[Fiscal Year]]&amp;Debt[[DistrictNumber]:[DistrictNumber]],0),9)*$H1650</f>
        <v>0</v>
      </c>
      <c r="J1650" s="15">
        <f>IF(Debt[[#This Row],[Unadjusted Maximum Revenue]]/(Debt[[#This Row],[Proposed Taxable Valuation]]/1000)&gt;Debt[[#This Row],[Max Debt RATE]],Debt[[#This Row],[Max Debt RATE]],Debt[[#This Row],[Unadjusted Maximum Revenue]]/(Debt[[#This Row],[Proposed Taxable Valuation]]/1000))</f>
        <v>0</v>
      </c>
      <c r="K1650" s="26">
        <f>ROUND(Debt[[#This Row],[Proposed Taxable Valuation]]/1000*Debt[[#This Row],[Adjusted Rate]],0)</f>
        <v>0</v>
      </c>
      <c r="L1650" s="19">
        <f t="shared" si="140"/>
        <v>0</v>
      </c>
      <c r="M1650" s="17">
        <f t="shared" si="143"/>
        <v>0</v>
      </c>
      <c r="N1650" s="2">
        <v>428706269.13729548</v>
      </c>
      <c r="O1650">
        <f>INDEX($R$3:$T$335,MATCH(Debt[[#This Row],[DistrictNumber]],$R$3:$R$335,0),3)</f>
        <v>0</v>
      </c>
      <c r="P1650" s="9">
        <f t="shared" si="141"/>
        <v>0</v>
      </c>
    </row>
    <row r="1651" spans="1:16" x14ac:dyDescent="0.35">
      <c r="A1651" s="13">
        <v>2031</v>
      </c>
      <c r="B1651" s="13">
        <f t="shared" si="139"/>
        <v>2030</v>
      </c>
      <c r="C1651" t="s">
        <v>36</v>
      </c>
      <c r="D1651" t="s">
        <v>37</v>
      </c>
      <c r="E1651" s="25">
        <v>455622707.28196621</v>
      </c>
      <c r="F1651" s="13">
        <f>INDEX($R$3:$T$335,MATCH(Debt[[#This Row],[DistrictNumber]],$R$3:$R$335,0),3)</f>
        <v>0</v>
      </c>
      <c r="G1651" s="9">
        <f t="shared" si="142"/>
        <v>0</v>
      </c>
      <c r="H1651" s="11">
        <v>1.02</v>
      </c>
      <c r="I1651" s="12" cm="1">
        <f t="array" ref="I1651">INDEX(Debt[],MATCH(Debt[[#This Row],[Base Year]]&amp;Debt[[#This Row],[DistrictNumber]],Debt[[Fiscal Year]:[Fiscal Year]]&amp;Debt[[DistrictNumber]:[DistrictNumber]],0),9)*$H1651</f>
        <v>0</v>
      </c>
      <c r="J1651" s="15">
        <f>IF(Debt[[#This Row],[Unadjusted Maximum Revenue]]/(Debt[[#This Row],[Proposed Taxable Valuation]]/1000)&gt;Debt[[#This Row],[Max Debt RATE]],Debt[[#This Row],[Max Debt RATE]],Debt[[#This Row],[Unadjusted Maximum Revenue]]/(Debt[[#This Row],[Proposed Taxable Valuation]]/1000))</f>
        <v>0</v>
      </c>
      <c r="K1651" s="26">
        <f>ROUND(Debt[[#This Row],[Proposed Taxable Valuation]]/1000*Debt[[#This Row],[Adjusted Rate]],0)</f>
        <v>0</v>
      </c>
      <c r="L1651" s="19">
        <f t="shared" si="140"/>
        <v>0</v>
      </c>
      <c r="M1651" s="17">
        <f t="shared" si="143"/>
        <v>0</v>
      </c>
      <c r="N1651" s="2">
        <v>358942701.31554157</v>
      </c>
      <c r="O1651">
        <f>INDEX($R$3:$T$335,MATCH(Debt[[#This Row],[DistrictNumber]],$R$3:$R$335,0),3)</f>
        <v>0</v>
      </c>
      <c r="P1651" s="9">
        <f t="shared" si="141"/>
        <v>0</v>
      </c>
    </row>
    <row r="1652" spans="1:16" x14ac:dyDescent="0.35">
      <c r="A1652" s="13">
        <v>2031</v>
      </c>
      <c r="B1652" s="13">
        <f t="shared" si="139"/>
        <v>2030</v>
      </c>
      <c r="C1652" t="s">
        <v>38</v>
      </c>
      <c r="D1652" t="s">
        <v>39</v>
      </c>
      <c r="E1652" s="25">
        <v>1045868511.8443515</v>
      </c>
      <c r="F1652" s="13">
        <f>INDEX($R$3:$T$335,MATCH(Debt[[#This Row],[DistrictNumber]],$R$3:$R$335,0),3)</f>
        <v>2.29765</v>
      </c>
      <c r="G1652" s="9">
        <f t="shared" si="142"/>
        <v>2403039.7862391742</v>
      </c>
      <c r="H1652" s="11">
        <v>1.02</v>
      </c>
      <c r="I1652" s="12" cm="1">
        <f t="array" ref="I1652">INDEX(Debt[],MATCH(Debt[[#This Row],[Base Year]]&amp;Debt[[#This Row],[DistrictNumber]],Debt[[Fiscal Year]:[Fiscal Year]]&amp;Debt[[DistrictNumber]:[DistrictNumber]],0),9)*$H1652</f>
        <v>1572971.1255412495</v>
      </c>
      <c r="J1652" s="15">
        <f>IF(Debt[[#This Row],[Unadjusted Maximum Revenue]]/(Debt[[#This Row],[Proposed Taxable Valuation]]/1000)&gt;Debt[[#This Row],[Max Debt RATE]],Debt[[#This Row],[Max Debt RATE]],Debt[[#This Row],[Unadjusted Maximum Revenue]]/(Debt[[#This Row],[Proposed Taxable Valuation]]/1000))</f>
        <v>1.5039855466796408</v>
      </c>
      <c r="K1652" s="26">
        <f>ROUND(Debt[[#This Row],[Proposed Taxable Valuation]]/1000*Debt[[#This Row],[Adjusted Rate]],0)</f>
        <v>1572971</v>
      </c>
      <c r="L1652" s="19">
        <f t="shared" si="140"/>
        <v>-830068.66069792467</v>
      </c>
      <c r="M1652" s="17">
        <f t="shared" si="143"/>
        <v>-0.79366445332035918</v>
      </c>
      <c r="N1652" s="2">
        <v>712309534.02591646</v>
      </c>
      <c r="O1652">
        <f>INDEX($R$3:$T$335,MATCH(Debt[[#This Row],[DistrictNumber]],$R$3:$R$335,0),3)</f>
        <v>2.29765</v>
      </c>
      <c r="P1652" s="9">
        <f t="shared" si="141"/>
        <v>1636638.000854647</v>
      </c>
    </row>
    <row r="1653" spans="1:16" x14ac:dyDescent="0.35">
      <c r="A1653" s="13">
        <v>2031</v>
      </c>
      <c r="B1653" s="13">
        <f t="shared" si="139"/>
        <v>2030</v>
      </c>
      <c r="C1653" t="s">
        <v>40</v>
      </c>
      <c r="D1653" t="s">
        <v>41</v>
      </c>
      <c r="E1653" s="25">
        <v>631575771.33199596</v>
      </c>
      <c r="F1653" s="13">
        <f>INDEX($R$3:$T$335,MATCH(Debt[[#This Row],[DistrictNumber]],$R$3:$R$335,0),3)</f>
        <v>1.5046600000000001</v>
      </c>
      <c r="G1653" s="9">
        <f t="shared" si="142"/>
        <v>950306.8000924011</v>
      </c>
      <c r="H1653" s="11">
        <v>1.02</v>
      </c>
      <c r="I1653" s="12" cm="1">
        <f t="array" ref="I1653">INDEX(Debt[],MATCH(Debt[[#This Row],[Base Year]]&amp;Debt[[#This Row],[DistrictNumber]],Debt[[Fiscal Year]:[Fiscal Year]]&amp;Debt[[DistrictNumber]:[DistrictNumber]],0),9)*$H1653</f>
        <v>635069.50397259346</v>
      </c>
      <c r="J1653" s="15">
        <f>IF(Debt[[#This Row],[Unadjusted Maximum Revenue]]/(Debt[[#This Row],[Proposed Taxable Valuation]]/1000)&gt;Debt[[#This Row],[Max Debt RATE]],Debt[[#This Row],[Max Debt RATE]],Debt[[#This Row],[Unadjusted Maximum Revenue]]/(Debt[[#This Row],[Proposed Taxable Valuation]]/1000))</f>
        <v>1.0055317711653651</v>
      </c>
      <c r="K1653" s="26">
        <f>ROUND(Debt[[#This Row],[Proposed Taxable Valuation]]/1000*Debt[[#This Row],[Adjusted Rate]],0)</f>
        <v>635070</v>
      </c>
      <c r="L1653" s="19">
        <f t="shared" si="140"/>
        <v>-315237.29611980764</v>
      </c>
      <c r="M1653" s="17">
        <f t="shared" si="143"/>
        <v>-0.49912822883463503</v>
      </c>
      <c r="N1653" s="2">
        <v>493662225.0092032</v>
      </c>
      <c r="O1653">
        <f>INDEX($R$3:$T$335,MATCH(Debt[[#This Row],[DistrictNumber]],$R$3:$R$335,0),3)</f>
        <v>1.5046600000000001</v>
      </c>
      <c r="P1653" s="9">
        <f t="shared" si="141"/>
        <v>742793.80348234775</v>
      </c>
    </row>
    <row r="1654" spans="1:16" x14ac:dyDescent="0.35">
      <c r="A1654" s="13">
        <v>2031</v>
      </c>
      <c r="B1654" s="13">
        <f t="shared" si="139"/>
        <v>2030</v>
      </c>
      <c r="C1654" t="s">
        <v>42</v>
      </c>
      <c r="D1654" t="s">
        <v>43</v>
      </c>
      <c r="E1654" s="25">
        <v>1617094546.6524277</v>
      </c>
      <c r="F1654" s="13">
        <f>INDEX($R$3:$T$335,MATCH(Debt[[#This Row],[DistrictNumber]],$R$3:$R$335,0),3)</f>
        <v>3.5121699999999998</v>
      </c>
      <c r="G1654" s="9">
        <f t="shared" si="142"/>
        <v>5679510.9539162563</v>
      </c>
      <c r="H1654" s="11">
        <v>1.02</v>
      </c>
      <c r="I1654" s="12" cm="1">
        <f t="array" ref="I1654">INDEX(Debt[],MATCH(Debt[[#This Row],[Base Year]]&amp;Debt[[#This Row],[DistrictNumber]],Debt[[Fiscal Year]:[Fiscal Year]]&amp;Debt[[DistrictNumber]:[DistrictNumber]],0),9)*$H1654</f>
        <v>2667092.4493800537</v>
      </c>
      <c r="J1654" s="15">
        <f>IF(Debt[[#This Row],[Unadjusted Maximum Revenue]]/(Debt[[#This Row],[Proposed Taxable Valuation]]/1000)&gt;Debt[[#This Row],[Max Debt RATE]],Debt[[#This Row],[Max Debt RATE]],Debt[[#This Row],[Unadjusted Maximum Revenue]]/(Debt[[#This Row],[Proposed Taxable Valuation]]/1000))</f>
        <v>1.6493113868334062</v>
      </c>
      <c r="K1654" s="26">
        <f>ROUND(Debt[[#This Row],[Proposed Taxable Valuation]]/1000*Debt[[#This Row],[Adjusted Rate]],0)</f>
        <v>2667092</v>
      </c>
      <c r="L1654" s="19">
        <f t="shared" si="140"/>
        <v>-3012418.5045362026</v>
      </c>
      <c r="M1654" s="17">
        <f t="shared" si="143"/>
        <v>-1.8628586131665936</v>
      </c>
      <c r="N1654" s="2">
        <v>933043104.07140303</v>
      </c>
      <c r="O1654">
        <f>INDEX($R$3:$T$335,MATCH(Debt[[#This Row],[DistrictNumber]],$R$3:$R$335,0),3)</f>
        <v>3.5121699999999998</v>
      </c>
      <c r="P1654" s="9">
        <f t="shared" si="141"/>
        <v>3277005.9988264595</v>
      </c>
    </row>
    <row r="1655" spans="1:16" x14ac:dyDescent="0.35">
      <c r="A1655" s="13">
        <v>2031</v>
      </c>
      <c r="B1655" s="13">
        <f t="shared" si="139"/>
        <v>2030</v>
      </c>
      <c r="C1655" t="s">
        <v>44</v>
      </c>
      <c r="D1655" t="s">
        <v>45</v>
      </c>
      <c r="E1655" s="25">
        <v>279465037.33527625</v>
      </c>
      <c r="F1655" s="13">
        <f>INDEX($R$3:$T$335,MATCH(Debt[[#This Row],[DistrictNumber]],$R$3:$R$335,0),3)</f>
        <v>3.2291400000000001</v>
      </c>
      <c r="G1655" s="9">
        <f t="shared" si="142"/>
        <v>902431.730660834</v>
      </c>
      <c r="H1655" s="11">
        <v>1.02</v>
      </c>
      <c r="I1655" s="12" cm="1">
        <f t="array" ref="I1655">INDEX(Debt[],MATCH(Debt[[#This Row],[Base Year]]&amp;Debt[[#This Row],[DistrictNumber]],Debt[[Fiscal Year]:[Fiscal Year]]&amp;Debt[[DistrictNumber]:[DistrictNumber]],0),9)*$H1655</f>
        <v>510084.16795380652</v>
      </c>
      <c r="J1655" s="15">
        <f>IF(Debt[[#This Row],[Unadjusted Maximum Revenue]]/(Debt[[#This Row],[Proposed Taxable Valuation]]/1000)&gt;Debt[[#This Row],[Max Debt RATE]],Debt[[#This Row],[Max Debt RATE]],Debt[[#This Row],[Unadjusted Maximum Revenue]]/(Debt[[#This Row],[Proposed Taxable Valuation]]/1000))</f>
        <v>1.8252163949290545</v>
      </c>
      <c r="K1655" s="26">
        <f>ROUND(Debt[[#This Row],[Proposed Taxable Valuation]]/1000*Debt[[#This Row],[Adjusted Rate]],0)</f>
        <v>510084</v>
      </c>
      <c r="L1655" s="19">
        <f t="shared" si="140"/>
        <v>-392347.56270702748</v>
      </c>
      <c r="M1655" s="17">
        <f t="shared" si="143"/>
        <v>-1.4039236050709456</v>
      </c>
      <c r="N1655" s="2">
        <v>169503555.6653372</v>
      </c>
      <c r="O1655">
        <f>INDEX($R$3:$T$335,MATCH(Debt[[#This Row],[DistrictNumber]],$R$3:$R$335,0),3)</f>
        <v>3.2291400000000001</v>
      </c>
      <c r="P1655" s="9">
        <f t="shared" si="141"/>
        <v>547350.711741167</v>
      </c>
    </row>
    <row r="1656" spans="1:16" x14ac:dyDescent="0.35">
      <c r="A1656" s="13">
        <v>2031</v>
      </c>
      <c r="B1656" s="13">
        <f t="shared" si="139"/>
        <v>2030</v>
      </c>
      <c r="C1656" t="s">
        <v>46</v>
      </c>
      <c r="D1656" t="s">
        <v>47</v>
      </c>
      <c r="E1656" s="25">
        <v>513331436.84675658</v>
      </c>
      <c r="F1656" s="13">
        <f>INDEX($R$3:$T$335,MATCH(Debt[[#This Row],[DistrictNumber]],$R$3:$R$335,0),3)</f>
        <v>0</v>
      </c>
      <c r="G1656" s="9">
        <f t="shared" si="142"/>
        <v>0</v>
      </c>
      <c r="H1656" s="11">
        <v>1.02</v>
      </c>
      <c r="I1656" s="12" cm="1">
        <f t="array" ref="I1656">INDEX(Debt[],MATCH(Debt[[#This Row],[Base Year]]&amp;Debt[[#This Row],[DistrictNumber]],Debt[[Fiscal Year]:[Fiscal Year]]&amp;Debt[[DistrictNumber]:[DistrictNumber]],0),9)*$H1656</f>
        <v>0</v>
      </c>
      <c r="J1656" s="15">
        <f>IF(Debt[[#This Row],[Unadjusted Maximum Revenue]]/(Debt[[#This Row],[Proposed Taxable Valuation]]/1000)&gt;Debt[[#This Row],[Max Debt RATE]],Debt[[#This Row],[Max Debt RATE]],Debt[[#This Row],[Unadjusted Maximum Revenue]]/(Debt[[#This Row],[Proposed Taxable Valuation]]/1000))</f>
        <v>0</v>
      </c>
      <c r="K1656" s="26">
        <f>ROUND(Debt[[#This Row],[Proposed Taxable Valuation]]/1000*Debt[[#This Row],[Adjusted Rate]],0)</f>
        <v>0</v>
      </c>
      <c r="L1656" s="19">
        <f t="shared" si="140"/>
        <v>0</v>
      </c>
      <c r="M1656" s="17">
        <f t="shared" si="143"/>
        <v>0</v>
      </c>
      <c r="N1656" s="2">
        <v>383902641.22735178</v>
      </c>
      <c r="O1656">
        <f>INDEX($R$3:$T$335,MATCH(Debt[[#This Row],[DistrictNumber]],$R$3:$R$335,0),3)</f>
        <v>0</v>
      </c>
      <c r="P1656" s="9">
        <f t="shared" si="141"/>
        <v>0</v>
      </c>
    </row>
    <row r="1657" spans="1:16" x14ac:dyDescent="0.35">
      <c r="A1657" s="13">
        <v>2031</v>
      </c>
      <c r="B1657" s="13">
        <f t="shared" si="139"/>
        <v>2030</v>
      </c>
      <c r="C1657" t="s">
        <v>48</v>
      </c>
      <c r="D1657" t="s">
        <v>49</v>
      </c>
      <c r="E1657" s="25">
        <v>546176054.35700166</v>
      </c>
      <c r="F1657" s="13">
        <f>INDEX($R$3:$T$335,MATCH(Debt[[#This Row],[DistrictNumber]],$R$3:$R$335,0),3)</f>
        <v>0</v>
      </c>
      <c r="G1657" s="9">
        <f t="shared" si="142"/>
        <v>0</v>
      </c>
      <c r="H1657" s="11">
        <v>1.02</v>
      </c>
      <c r="I1657" s="12" cm="1">
        <f t="array" ref="I1657">INDEX(Debt[],MATCH(Debt[[#This Row],[Base Year]]&amp;Debt[[#This Row],[DistrictNumber]],Debt[[Fiscal Year]:[Fiscal Year]]&amp;Debt[[DistrictNumber]:[DistrictNumber]],0),9)*$H1657</f>
        <v>0</v>
      </c>
      <c r="J1657" s="15">
        <f>IF(Debt[[#This Row],[Unadjusted Maximum Revenue]]/(Debt[[#This Row],[Proposed Taxable Valuation]]/1000)&gt;Debt[[#This Row],[Max Debt RATE]],Debt[[#This Row],[Max Debt RATE]],Debt[[#This Row],[Unadjusted Maximum Revenue]]/(Debt[[#This Row],[Proposed Taxable Valuation]]/1000))</f>
        <v>0</v>
      </c>
      <c r="K1657" s="26">
        <f>ROUND(Debt[[#This Row],[Proposed Taxable Valuation]]/1000*Debt[[#This Row],[Adjusted Rate]],0)</f>
        <v>0</v>
      </c>
      <c r="L1657" s="19">
        <f t="shared" si="140"/>
        <v>0</v>
      </c>
      <c r="M1657" s="17">
        <f t="shared" si="143"/>
        <v>0</v>
      </c>
      <c r="N1657" s="2">
        <v>435236219.20408654</v>
      </c>
      <c r="O1657">
        <f>INDEX($R$3:$T$335,MATCH(Debt[[#This Row],[DistrictNumber]],$R$3:$R$335,0),3)</f>
        <v>0</v>
      </c>
      <c r="P1657" s="9">
        <f t="shared" si="141"/>
        <v>0</v>
      </c>
    </row>
    <row r="1658" spans="1:16" x14ac:dyDescent="0.35">
      <c r="A1658" s="13">
        <v>2031</v>
      </c>
      <c r="B1658" s="13">
        <f t="shared" si="139"/>
        <v>2030</v>
      </c>
      <c r="C1658" t="s">
        <v>50</v>
      </c>
      <c r="D1658" t="s">
        <v>51</v>
      </c>
      <c r="E1658" s="25">
        <v>345221640.70210934</v>
      </c>
      <c r="F1658" s="13">
        <f>INDEX($R$3:$T$335,MATCH(Debt[[#This Row],[DistrictNumber]],$R$3:$R$335,0),3)</f>
        <v>1.4805200000000001</v>
      </c>
      <c r="G1658" s="9">
        <f t="shared" si="142"/>
        <v>511107.54349228693</v>
      </c>
      <c r="H1658" s="11">
        <v>1.02</v>
      </c>
      <c r="I1658" s="12" cm="1">
        <f t="array" ref="I1658">INDEX(Debt[],MATCH(Debt[[#This Row],[Base Year]]&amp;Debt[[#This Row],[DistrictNumber]],Debt[[Fiscal Year]:[Fiscal Year]]&amp;Debt[[DistrictNumber]:[DistrictNumber]],0),9)*$H1658</f>
        <v>334568.95835938817</v>
      </c>
      <c r="J1658" s="15">
        <f>IF(Debt[[#This Row],[Unadjusted Maximum Revenue]]/(Debt[[#This Row],[Proposed Taxable Valuation]]/1000)&gt;Debt[[#This Row],[Max Debt RATE]],Debt[[#This Row],[Max Debt RATE]],Debt[[#This Row],[Unadjusted Maximum Revenue]]/(Debt[[#This Row],[Proposed Taxable Valuation]]/1000))</f>
        <v>0.96914248388062874</v>
      </c>
      <c r="K1658" s="26">
        <f>ROUND(Debt[[#This Row],[Proposed Taxable Valuation]]/1000*Debt[[#This Row],[Adjusted Rate]],0)</f>
        <v>334569</v>
      </c>
      <c r="L1658" s="19">
        <f t="shared" si="140"/>
        <v>-176538.58513289876</v>
      </c>
      <c r="M1658" s="17">
        <f t="shared" si="143"/>
        <v>-0.51137751611937132</v>
      </c>
      <c r="N1658" s="2">
        <v>237909617.51878911</v>
      </c>
      <c r="O1658">
        <f>INDEX($R$3:$T$335,MATCH(Debt[[#This Row],[DistrictNumber]],$R$3:$R$335,0),3)</f>
        <v>1.4805200000000001</v>
      </c>
      <c r="P1658" s="9">
        <f t="shared" si="141"/>
        <v>352229.94692891766</v>
      </c>
    </row>
    <row r="1659" spans="1:16" x14ac:dyDescent="0.35">
      <c r="A1659" s="13">
        <v>2031</v>
      </c>
      <c r="B1659" s="13">
        <f t="shared" si="139"/>
        <v>2030</v>
      </c>
      <c r="C1659" t="s">
        <v>52</v>
      </c>
      <c r="D1659" t="s">
        <v>53</v>
      </c>
      <c r="E1659" s="25">
        <v>724391188.79029644</v>
      </c>
      <c r="F1659" s="13">
        <f>INDEX($R$3:$T$335,MATCH(Debt[[#This Row],[DistrictNumber]],$R$3:$R$335,0),3)</f>
        <v>2.5564200000000001</v>
      </c>
      <c r="G1659" s="9">
        <f t="shared" si="142"/>
        <v>1851848.1228472898</v>
      </c>
      <c r="H1659" s="11">
        <v>1.02</v>
      </c>
      <c r="I1659" s="12" cm="1">
        <f t="array" ref="I1659">INDEX(Debt[],MATCH(Debt[[#This Row],[Base Year]]&amp;Debt[[#This Row],[DistrictNumber]],Debt[[Fiscal Year]:[Fiscal Year]]&amp;Debt[[DistrictNumber]:[DistrictNumber]],0),9)*$H1659</f>
        <v>1006065.6384037504</v>
      </c>
      <c r="J1659" s="15">
        <f>IF(Debt[[#This Row],[Unadjusted Maximum Revenue]]/(Debt[[#This Row],[Proposed Taxable Valuation]]/1000)&gt;Debt[[#This Row],[Max Debt RATE]],Debt[[#This Row],[Max Debt RATE]],Debt[[#This Row],[Unadjusted Maximum Revenue]]/(Debt[[#This Row],[Proposed Taxable Valuation]]/1000))</f>
        <v>1.3888430090982176</v>
      </c>
      <c r="K1659" s="26">
        <f>ROUND(Debt[[#This Row],[Proposed Taxable Valuation]]/1000*Debt[[#This Row],[Adjusted Rate]],0)</f>
        <v>1006066</v>
      </c>
      <c r="L1659" s="19">
        <f t="shared" si="140"/>
        <v>-845782.4844435394</v>
      </c>
      <c r="M1659" s="17">
        <f t="shared" si="143"/>
        <v>-1.1675769909017826</v>
      </c>
      <c r="N1659" s="2">
        <v>421380286.07353389</v>
      </c>
      <c r="O1659">
        <f>INDEX($R$3:$T$335,MATCH(Debt[[#This Row],[DistrictNumber]],$R$3:$R$335,0),3)</f>
        <v>2.5564200000000001</v>
      </c>
      <c r="P1659" s="9">
        <f t="shared" si="141"/>
        <v>1077224.9909241034</v>
      </c>
    </row>
    <row r="1660" spans="1:16" x14ac:dyDescent="0.35">
      <c r="A1660" s="13">
        <v>2031</v>
      </c>
      <c r="B1660" s="13">
        <f t="shared" si="139"/>
        <v>2030</v>
      </c>
      <c r="C1660" t="s">
        <v>54</v>
      </c>
      <c r="D1660" t="s">
        <v>55</v>
      </c>
      <c r="E1660" s="25">
        <v>573918375.6139344</v>
      </c>
      <c r="F1660" s="13">
        <f>INDEX($R$3:$T$335,MATCH(Debt[[#This Row],[DistrictNumber]],$R$3:$R$335,0),3)</f>
        <v>0</v>
      </c>
      <c r="G1660" s="9">
        <f t="shared" si="142"/>
        <v>0</v>
      </c>
      <c r="H1660" s="11">
        <v>1.02</v>
      </c>
      <c r="I1660" s="12" cm="1">
        <f t="array" ref="I1660">INDEX(Debt[],MATCH(Debt[[#This Row],[Base Year]]&amp;Debt[[#This Row],[DistrictNumber]],Debt[[Fiscal Year]:[Fiscal Year]]&amp;Debt[[DistrictNumber]:[DistrictNumber]],0),9)*$H1660</f>
        <v>0</v>
      </c>
      <c r="J1660" s="15">
        <f>IF(Debt[[#This Row],[Unadjusted Maximum Revenue]]/(Debt[[#This Row],[Proposed Taxable Valuation]]/1000)&gt;Debt[[#This Row],[Max Debt RATE]],Debt[[#This Row],[Max Debt RATE]],Debt[[#This Row],[Unadjusted Maximum Revenue]]/(Debt[[#This Row],[Proposed Taxable Valuation]]/1000))</f>
        <v>0</v>
      </c>
      <c r="K1660" s="26">
        <f>ROUND(Debt[[#This Row],[Proposed Taxable Valuation]]/1000*Debt[[#This Row],[Adjusted Rate]],0)</f>
        <v>0</v>
      </c>
      <c r="L1660" s="19">
        <f t="shared" si="140"/>
        <v>0</v>
      </c>
      <c r="M1660" s="17">
        <f t="shared" si="143"/>
        <v>0</v>
      </c>
      <c r="N1660" s="2">
        <v>428070755.77566499</v>
      </c>
      <c r="O1660">
        <f>INDEX($R$3:$T$335,MATCH(Debt[[#This Row],[DistrictNumber]],$R$3:$R$335,0),3)</f>
        <v>0</v>
      </c>
      <c r="P1660" s="9">
        <f t="shared" si="141"/>
        <v>0</v>
      </c>
    </row>
    <row r="1661" spans="1:16" x14ac:dyDescent="0.35">
      <c r="A1661" s="13">
        <v>2031</v>
      </c>
      <c r="B1661" s="13">
        <f t="shared" si="139"/>
        <v>2030</v>
      </c>
      <c r="C1661" t="s">
        <v>56</v>
      </c>
      <c r="D1661" t="s">
        <v>57</v>
      </c>
      <c r="E1661" s="25">
        <v>201579466.3953788</v>
      </c>
      <c r="F1661" s="13">
        <f>INDEX($R$3:$T$335,MATCH(Debt[[#This Row],[DistrictNumber]],$R$3:$R$335,0),3)</f>
        <v>0</v>
      </c>
      <c r="G1661" s="9">
        <f t="shared" si="142"/>
        <v>0</v>
      </c>
      <c r="H1661" s="11">
        <v>1.02</v>
      </c>
      <c r="I1661" s="12" cm="1">
        <f t="array" ref="I1661">INDEX(Debt[],MATCH(Debt[[#This Row],[Base Year]]&amp;Debt[[#This Row],[DistrictNumber]],Debt[[Fiscal Year]:[Fiscal Year]]&amp;Debt[[DistrictNumber]:[DistrictNumber]],0),9)*$H1661</f>
        <v>0</v>
      </c>
      <c r="J1661" s="15">
        <f>IF(Debt[[#This Row],[Unadjusted Maximum Revenue]]/(Debt[[#This Row],[Proposed Taxable Valuation]]/1000)&gt;Debt[[#This Row],[Max Debt RATE]],Debt[[#This Row],[Max Debt RATE]],Debt[[#This Row],[Unadjusted Maximum Revenue]]/(Debt[[#This Row],[Proposed Taxable Valuation]]/1000))</f>
        <v>0</v>
      </c>
      <c r="K1661" s="26">
        <f>ROUND(Debt[[#This Row],[Proposed Taxable Valuation]]/1000*Debt[[#This Row],[Adjusted Rate]],0)</f>
        <v>0</v>
      </c>
      <c r="L1661" s="19">
        <f t="shared" si="140"/>
        <v>0</v>
      </c>
      <c r="M1661" s="17">
        <f t="shared" si="143"/>
        <v>0</v>
      </c>
      <c r="N1661" s="2">
        <v>145082007.79048648</v>
      </c>
      <c r="O1661">
        <f>INDEX($R$3:$T$335,MATCH(Debt[[#This Row],[DistrictNumber]],$R$3:$R$335,0),3)</f>
        <v>0</v>
      </c>
      <c r="P1661" s="9">
        <f t="shared" si="141"/>
        <v>0</v>
      </c>
    </row>
    <row r="1662" spans="1:16" x14ac:dyDescent="0.35">
      <c r="A1662" s="13">
        <v>2031</v>
      </c>
      <c r="B1662" s="13">
        <f t="shared" si="139"/>
        <v>2030</v>
      </c>
      <c r="C1662" t="s">
        <v>58</v>
      </c>
      <c r="D1662" t="s">
        <v>59</v>
      </c>
      <c r="E1662" s="25">
        <v>1466470914.4544797</v>
      </c>
      <c r="F1662" s="13">
        <f>INDEX($R$3:$T$335,MATCH(Debt[[#This Row],[DistrictNumber]],$R$3:$R$335,0),3)</f>
        <v>0</v>
      </c>
      <c r="G1662" s="9">
        <f t="shared" si="142"/>
        <v>0</v>
      </c>
      <c r="H1662" s="11">
        <v>1.02</v>
      </c>
      <c r="I1662" s="12" cm="1">
        <f t="array" ref="I1662">INDEX(Debt[],MATCH(Debt[[#This Row],[Base Year]]&amp;Debt[[#This Row],[DistrictNumber]],Debt[[Fiscal Year]:[Fiscal Year]]&amp;Debt[[DistrictNumber]:[DistrictNumber]],0),9)*$H1662</f>
        <v>0</v>
      </c>
      <c r="J1662" s="15">
        <f>IF(Debt[[#This Row],[Unadjusted Maximum Revenue]]/(Debt[[#This Row],[Proposed Taxable Valuation]]/1000)&gt;Debt[[#This Row],[Max Debt RATE]],Debt[[#This Row],[Max Debt RATE]],Debt[[#This Row],[Unadjusted Maximum Revenue]]/(Debt[[#This Row],[Proposed Taxable Valuation]]/1000))</f>
        <v>0</v>
      </c>
      <c r="K1662" s="26">
        <f>ROUND(Debt[[#This Row],[Proposed Taxable Valuation]]/1000*Debt[[#This Row],[Adjusted Rate]],0)</f>
        <v>0</v>
      </c>
      <c r="L1662" s="19">
        <f t="shared" si="140"/>
        <v>0</v>
      </c>
      <c r="M1662" s="17">
        <f t="shared" si="143"/>
        <v>0</v>
      </c>
      <c r="N1662" s="2">
        <v>948440132.02986097</v>
      </c>
      <c r="O1662">
        <f>INDEX($R$3:$T$335,MATCH(Debt[[#This Row],[DistrictNumber]],$R$3:$R$335,0),3)</f>
        <v>0</v>
      </c>
      <c r="P1662" s="9">
        <f t="shared" si="141"/>
        <v>0</v>
      </c>
    </row>
    <row r="1663" spans="1:16" x14ac:dyDescent="0.35">
      <c r="A1663" s="13">
        <v>2031</v>
      </c>
      <c r="B1663" s="13">
        <f t="shared" si="139"/>
        <v>2030</v>
      </c>
      <c r="C1663" t="s">
        <v>60</v>
      </c>
      <c r="D1663" t="s">
        <v>61</v>
      </c>
      <c r="E1663" s="25">
        <v>3903161692.8734274</v>
      </c>
      <c r="F1663" s="13">
        <f>INDEX($R$3:$T$335,MATCH(Debt[[#This Row],[DistrictNumber]],$R$3:$R$335,0),3)</f>
        <v>0</v>
      </c>
      <c r="G1663" s="9">
        <f t="shared" si="142"/>
        <v>0</v>
      </c>
      <c r="H1663" s="11">
        <v>1.02</v>
      </c>
      <c r="I1663" s="12" cm="1">
        <f t="array" ref="I1663">INDEX(Debt[],MATCH(Debt[[#This Row],[Base Year]]&amp;Debt[[#This Row],[DistrictNumber]],Debt[[Fiscal Year]:[Fiscal Year]]&amp;Debt[[DistrictNumber]:[DistrictNumber]],0),9)*$H1663</f>
        <v>0</v>
      </c>
      <c r="J1663" s="15">
        <f>IF(Debt[[#This Row],[Unadjusted Maximum Revenue]]/(Debt[[#This Row],[Proposed Taxable Valuation]]/1000)&gt;Debt[[#This Row],[Max Debt RATE]],Debt[[#This Row],[Max Debt RATE]],Debt[[#This Row],[Unadjusted Maximum Revenue]]/(Debt[[#This Row],[Proposed Taxable Valuation]]/1000))</f>
        <v>0</v>
      </c>
      <c r="K1663" s="26">
        <f>ROUND(Debt[[#This Row],[Proposed Taxable Valuation]]/1000*Debt[[#This Row],[Adjusted Rate]],0)</f>
        <v>0</v>
      </c>
      <c r="L1663" s="19">
        <f t="shared" si="140"/>
        <v>0</v>
      </c>
      <c r="M1663" s="17">
        <f t="shared" si="143"/>
        <v>0</v>
      </c>
      <c r="N1663" s="2">
        <v>2268884279.1612062</v>
      </c>
      <c r="O1663">
        <f>INDEX($R$3:$T$335,MATCH(Debt[[#This Row],[DistrictNumber]],$R$3:$R$335,0),3)</f>
        <v>0</v>
      </c>
      <c r="P1663" s="9">
        <f t="shared" si="141"/>
        <v>0</v>
      </c>
    </row>
    <row r="1664" spans="1:16" x14ac:dyDescent="0.35">
      <c r="A1664" s="13">
        <v>2031</v>
      </c>
      <c r="B1664" s="13">
        <f t="shared" si="139"/>
        <v>2030</v>
      </c>
      <c r="C1664" t="s">
        <v>62</v>
      </c>
      <c r="D1664" t="s">
        <v>63</v>
      </c>
      <c r="E1664" s="25">
        <v>2615997460.1110706</v>
      </c>
      <c r="F1664" s="13">
        <f>INDEX($R$3:$T$335,MATCH(Debt[[#This Row],[DistrictNumber]],$R$3:$R$335,0),3)</f>
        <v>4.05</v>
      </c>
      <c r="G1664" s="9">
        <f t="shared" si="142"/>
        <v>10594789.713449834</v>
      </c>
      <c r="H1664" s="11">
        <v>1.02</v>
      </c>
      <c r="I1664" s="12" cm="1">
        <f t="array" ref="I1664">INDEX(Debt[],MATCH(Debt[[#This Row],[Base Year]]&amp;Debt[[#This Row],[DistrictNumber]],Debt[[Fiscal Year]:[Fiscal Year]]&amp;Debt[[DistrictNumber]:[DistrictNumber]],0),9)*$H1664</f>
        <v>5190495.8431664919</v>
      </c>
      <c r="J1664" s="15">
        <f>IF(Debt[[#This Row],[Unadjusted Maximum Revenue]]/(Debt[[#This Row],[Proposed Taxable Valuation]]/1000)&gt;Debt[[#This Row],[Max Debt RATE]],Debt[[#This Row],[Max Debt RATE]],Debt[[#This Row],[Unadjusted Maximum Revenue]]/(Debt[[#This Row],[Proposed Taxable Valuation]]/1000))</f>
        <v>1.9841364230323499</v>
      </c>
      <c r="K1664" s="26">
        <f>ROUND(Debt[[#This Row],[Proposed Taxable Valuation]]/1000*Debt[[#This Row],[Adjusted Rate]],0)</f>
        <v>5190496</v>
      </c>
      <c r="L1664" s="19">
        <f t="shared" si="140"/>
        <v>-5404293.870283342</v>
      </c>
      <c r="M1664" s="17">
        <f t="shared" si="143"/>
        <v>-2.0658635769676499</v>
      </c>
      <c r="N1664" s="2">
        <v>1622450013.1310236</v>
      </c>
      <c r="O1664">
        <f>INDEX($R$3:$T$335,MATCH(Debt[[#This Row],[DistrictNumber]],$R$3:$R$335,0),3)</f>
        <v>4.05</v>
      </c>
      <c r="P1664" s="9">
        <f t="shared" si="141"/>
        <v>6570922.5531806452</v>
      </c>
    </row>
    <row r="1665" spans="1:16" x14ac:dyDescent="0.35">
      <c r="A1665" s="13">
        <v>2031</v>
      </c>
      <c r="B1665" s="13">
        <f t="shared" si="139"/>
        <v>2030</v>
      </c>
      <c r="C1665" t="s">
        <v>64</v>
      </c>
      <c r="D1665" t="s">
        <v>65</v>
      </c>
      <c r="E1665" s="25">
        <v>1632616035.2305315</v>
      </c>
      <c r="F1665" s="13">
        <f>INDEX($R$3:$T$335,MATCH(Debt[[#This Row],[DistrictNumber]],$R$3:$R$335,0),3)</f>
        <v>4.0465099999999996</v>
      </c>
      <c r="G1665" s="9">
        <f t="shared" si="142"/>
        <v>6606397.1127206972</v>
      </c>
      <c r="H1665" s="11">
        <v>1.02</v>
      </c>
      <c r="I1665" s="12" cm="1">
        <f t="array" ref="I1665">INDEX(Debt[],MATCH(Debt[[#This Row],[Base Year]]&amp;Debt[[#This Row],[DistrictNumber]],Debt[[Fiscal Year]:[Fiscal Year]]&amp;Debt[[DistrictNumber]:[DistrictNumber]],0),9)*$H1665</f>
        <v>3310576.2638430358</v>
      </c>
      <c r="J1665" s="15">
        <f>IF(Debt[[#This Row],[Unadjusted Maximum Revenue]]/(Debt[[#This Row],[Proposed Taxable Valuation]]/1000)&gt;Debt[[#This Row],[Max Debt RATE]],Debt[[#This Row],[Max Debt RATE]],Debt[[#This Row],[Unadjusted Maximum Revenue]]/(Debt[[#This Row],[Proposed Taxable Valuation]]/1000))</f>
        <v>2.0277739483157595</v>
      </c>
      <c r="K1665" s="26">
        <f>ROUND(Debt[[#This Row],[Proposed Taxable Valuation]]/1000*Debt[[#This Row],[Adjusted Rate]],0)</f>
        <v>3310576</v>
      </c>
      <c r="L1665" s="19">
        <f t="shared" si="140"/>
        <v>-3295820.8488776614</v>
      </c>
      <c r="M1665" s="17">
        <f t="shared" si="143"/>
        <v>-2.0187360516842401</v>
      </c>
      <c r="N1665" s="2">
        <v>949204939.29195786</v>
      </c>
      <c r="O1665">
        <f>INDEX($R$3:$T$335,MATCH(Debt[[#This Row],[DistrictNumber]],$R$3:$R$335,0),3)</f>
        <v>4.0465099999999996</v>
      </c>
      <c r="P1665" s="9">
        <f t="shared" si="141"/>
        <v>3840967.2788943001</v>
      </c>
    </row>
    <row r="1666" spans="1:16" x14ac:dyDescent="0.35">
      <c r="A1666" s="13">
        <v>2031</v>
      </c>
      <c r="B1666" s="13">
        <f t="shared" si="139"/>
        <v>2030</v>
      </c>
      <c r="C1666" t="s">
        <v>66</v>
      </c>
      <c r="D1666" t="s">
        <v>67</v>
      </c>
      <c r="E1666" s="25">
        <v>733338758.02807331</v>
      </c>
      <c r="F1666" s="13">
        <f>INDEX($R$3:$T$335,MATCH(Debt[[#This Row],[DistrictNumber]],$R$3:$R$335,0),3)</f>
        <v>2.6879200000000001</v>
      </c>
      <c r="G1666" s="9">
        <f t="shared" si="142"/>
        <v>1971155.9144788189</v>
      </c>
      <c r="H1666" s="11">
        <v>1.02</v>
      </c>
      <c r="I1666" s="12" cm="1">
        <f t="array" ref="I1666">INDEX(Debt[],MATCH(Debt[[#This Row],[Base Year]]&amp;Debt[[#This Row],[DistrictNumber]],Debt[[Fiscal Year]:[Fiscal Year]]&amp;Debt[[DistrictNumber]:[DistrictNumber]],0),9)*$H1666</f>
        <v>1159718.4628157341</v>
      </c>
      <c r="J1666" s="15">
        <f>IF(Debt[[#This Row],[Unadjusted Maximum Revenue]]/(Debt[[#This Row],[Proposed Taxable Valuation]]/1000)&gt;Debt[[#This Row],[Max Debt RATE]],Debt[[#This Row],[Max Debt RATE]],Debt[[#This Row],[Unadjusted Maximum Revenue]]/(Debt[[#This Row],[Proposed Taxable Valuation]]/1000))</f>
        <v>1.5814225692014199</v>
      </c>
      <c r="K1666" s="26">
        <f>ROUND(Debt[[#This Row],[Proposed Taxable Valuation]]/1000*Debt[[#This Row],[Adjusted Rate]],0)</f>
        <v>1159718</v>
      </c>
      <c r="L1666" s="19">
        <f t="shared" si="140"/>
        <v>-811437.45166308479</v>
      </c>
      <c r="M1666" s="17">
        <f t="shared" si="143"/>
        <v>-1.1064974307985802</v>
      </c>
      <c r="N1666" s="2">
        <v>483649857.04218698</v>
      </c>
      <c r="O1666">
        <f>INDEX($R$3:$T$335,MATCH(Debt[[#This Row],[DistrictNumber]],$R$3:$R$335,0),3)</f>
        <v>2.6879200000000001</v>
      </c>
      <c r="P1666" s="9">
        <f t="shared" si="141"/>
        <v>1300012.1237408351</v>
      </c>
    </row>
    <row r="1667" spans="1:16" x14ac:dyDescent="0.35">
      <c r="A1667" s="13">
        <v>2031</v>
      </c>
      <c r="B1667" s="13">
        <f t="shared" si="139"/>
        <v>2030</v>
      </c>
      <c r="C1667" t="s">
        <v>68</v>
      </c>
      <c r="D1667" t="s">
        <v>69</v>
      </c>
      <c r="E1667" s="25">
        <v>451462765.27763826</v>
      </c>
      <c r="F1667" s="13">
        <f>INDEX($R$3:$T$335,MATCH(Debt[[#This Row],[DistrictNumber]],$R$3:$R$335,0),3)</f>
        <v>2.0717699999999999</v>
      </c>
      <c r="G1667" s="9">
        <f t="shared" si="142"/>
        <v>935327.01321925258</v>
      </c>
      <c r="H1667" s="11">
        <v>1.02</v>
      </c>
      <c r="I1667" s="12" cm="1">
        <f t="array" ref="I1667">INDEX(Debt[],MATCH(Debt[[#This Row],[Base Year]]&amp;Debt[[#This Row],[DistrictNumber]],Debt[[Fiscal Year]:[Fiscal Year]]&amp;Debt[[DistrictNumber]:[DistrictNumber]],0),9)*$H1667</f>
        <v>692785.12783939834</v>
      </c>
      <c r="J1667" s="15">
        <f>IF(Debt[[#This Row],[Unadjusted Maximum Revenue]]/(Debt[[#This Row],[Proposed Taxable Valuation]]/1000)&gt;Debt[[#This Row],[Max Debt RATE]],Debt[[#This Row],[Max Debt RATE]],Debt[[#This Row],[Unadjusted Maximum Revenue]]/(Debt[[#This Row],[Proposed Taxable Valuation]]/1000))</f>
        <v>1.534534365006498</v>
      </c>
      <c r="K1667" s="26">
        <f>ROUND(Debt[[#This Row],[Proposed Taxable Valuation]]/1000*Debt[[#This Row],[Adjusted Rate]],0)</f>
        <v>692785</v>
      </c>
      <c r="L1667" s="19">
        <f t="shared" si="140"/>
        <v>-242541.88537985424</v>
      </c>
      <c r="M1667" s="17">
        <f t="shared" si="143"/>
        <v>-0.53723563499350191</v>
      </c>
      <c r="N1667" s="2">
        <v>334261020.09637392</v>
      </c>
      <c r="O1667">
        <f>INDEX($R$3:$T$335,MATCH(Debt[[#This Row],[DistrictNumber]],$R$3:$R$335,0),3)</f>
        <v>2.0717699999999999</v>
      </c>
      <c r="P1667" s="9">
        <f t="shared" si="141"/>
        <v>692511.95360506454</v>
      </c>
    </row>
    <row r="1668" spans="1:16" x14ac:dyDescent="0.35">
      <c r="A1668" s="13">
        <v>2031</v>
      </c>
      <c r="B1668" s="13">
        <f t="shared" si="139"/>
        <v>2030</v>
      </c>
      <c r="C1668" t="s">
        <v>70</v>
      </c>
      <c r="D1668" t="s">
        <v>71</v>
      </c>
      <c r="E1668" s="25">
        <v>755207930.78581047</v>
      </c>
      <c r="F1668" s="13">
        <f>INDEX($R$3:$T$335,MATCH(Debt[[#This Row],[DistrictNumber]],$R$3:$R$335,0),3)</f>
        <v>3.3463400000000001</v>
      </c>
      <c r="G1668" s="9">
        <f t="shared" si="142"/>
        <v>2527182.5071057891</v>
      </c>
      <c r="H1668" s="11">
        <v>1.02</v>
      </c>
      <c r="I1668" s="12" cm="1">
        <f t="array" ref="I1668">INDEX(Debt[],MATCH(Debt[[#This Row],[Base Year]]&amp;Debt[[#This Row],[DistrictNumber]],Debt[[Fiscal Year]:[Fiscal Year]]&amp;Debt[[DistrictNumber]:[DistrictNumber]],0),9)*$H1668</f>
        <v>1305374.2929964408</v>
      </c>
      <c r="J1668" s="15">
        <f>IF(Debt[[#This Row],[Unadjusted Maximum Revenue]]/(Debt[[#This Row],[Proposed Taxable Valuation]]/1000)&gt;Debt[[#This Row],[Max Debt RATE]],Debt[[#This Row],[Max Debt RATE]],Debt[[#This Row],[Unadjusted Maximum Revenue]]/(Debt[[#This Row],[Proposed Taxable Valuation]]/1000))</f>
        <v>1.7284965368917276</v>
      </c>
      <c r="K1668" s="26">
        <f>ROUND(Debt[[#This Row],[Proposed Taxable Valuation]]/1000*Debt[[#This Row],[Adjusted Rate]],0)</f>
        <v>1305374</v>
      </c>
      <c r="L1668" s="19">
        <f t="shared" si="140"/>
        <v>-1221808.2141093484</v>
      </c>
      <c r="M1668" s="17">
        <f t="shared" si="143"/>
        <v>-1.6178434631082725</v>
      </c>
      <c r="N1668" s="2">
        <v>482443895.06149989</v>
      </c>
      <c r="O1668">
        <f>INDEX($R$3:$T$335,MATCH(Debt[[#This Row],[DistrictNumber]],$R$3:$R$335,0),3)</f>
        <v>3.3463400000000001</v>
      </c>
      <c r="P1668" s="9">
        <f t="shared" si="141"/>
        <v>1614421.3038000995</v>
      </c>
    </row>
    <row r="1669" spans="1:16" x14ac:dyDescent="0.35">
      <c r="A1669" s="13">
        <v>2031</v>
      </c>
      <c r="B1669" s="13">
        <f t="shared" ref="B1669:B1732" si="145">A1669-1</f>
        <v>2030</v>
      </c>
      <c r="C1669" t="s">
        <v>72</v>
      </c>
      <c r="D1669" t="s">
        <v>73</v>
      </c>
      <c r="E1669" s="25">
        <v>2339047865.7281728</v>
      </c>
      <c r="F1669" s="13">
        <f>INDEX($R$3:$T$335,MATCH(Debt[[#This Row],[DistrictNumber]],$R$3:$R$335,0),3)</f>
        <v>0</v>
      </c>
      <c r="G1669" s="9">
        <f t="shared" si="142"/>
        <v>0</v>
      </c>
      <c r="H1669" s="11">
        <v>1.02</v>
      </c>
      <c r="I1669" s="12" cm="1">
        <f t="array" ref="I1669">INDEX(Debt[],MATCH(Debt[[#This Row],[Base Year]]&amp;Debt[[#This Row],[DistrictNumber]],Debt[[Fiscal Year]:[Fiscal Year]]&amp;Debt[[DistrictNumber]:[DistrictNumber]],0),9)*$H1669</f>
        <v>0</v>
      </c>
      <c r="J1669" s="15">
        <f>IF(Debt[[#This Row],[Unadjusted Maximum Revenue]]/(Debt[[#This Row],[Proposed Taxable Valuation]]/1000)&gt;Debt[[#This Row],[Max Debt RATE]],Debt[[#This Row],[Max Debt RATE]],Debt[[#This Row],[Unadjusted Maximum Revenue]]/(Debt[[#This Row],[Proposed Taxable Valuation]]/1000))</f>
        <v>0</v>
      </c>
      <c r="K1669" s="26">
        <f>ROUND(Debt[[#This Row],[Proposed Taxable Valuation]]/1000*Debt[[#This Row],[Adjusted Rate]],0)</f>
        <v>0</v>
      </c>
      <c r="L1669" s="19">
        <f t="shared" ref="L1669:L1732" si="146">I1669-G1669</f>
        <v>0</v>
      </c>
      <c r="M1669" s="17">
        <f t="shared" si="143"/>
        <v>0</v>
      </c>
      <c r="N1669" s="2">
        <v>1475738222.56826</v>
      </c>
      <c r="O1669">
        <f>INDEX($R$3:$T$335,MATCH(Debt[[#This Row],[DistrictNumber]],$R$3:$R$335,0),3)</f>
        <v>0</v>
      </c>
      <c r="P1669" s="9">
        <f t="shared" ref="P1669:P1732" si="147">N1669/1000*O1669</f>
        <v>0</v>
      </c>
    </row>
    <row r="1670" spans="1:16" x14ac:dyDescent="0.35">
      <c r="A1670" s="13">
        <v>2031</v>
      </c>
      <c r="B1670" s="13">
        <f t="shared" si="145"/>
        <v>2030</v>
      </c>
      <c r="C1670" t="s">
        <v>74</v>
      </c>
      <c r="D1670" t="s">
        <v>75</v>
      </c>
      <c r="E1670" s="25">
        <v>278004756.1306566</v>
      </c>
      <c r="F1670" s="13">
        <f>INDEX($R$3:$T$335,MATCH(Debt[[#This Row],[DistrictNumber]],$R$3:$R$335,0),3)</f>
        <v>0</v>
      </c>
      <c r="G1670" s="9">
        <f t="shared" si="142"/>
        <v>0</v>
      </c>
      <c r="H1670" s="11">
        <v>1.02</v>
      </c>
      <c r="I1670" s="12" cm="1">
        <f t="array" ref="I1670">INDEX(Debt[],MATCH(Debt[[#This Row],[Base Year]]&amp;Debt[[#This Row],[DistrictNumber]],Debt[[Fiscal Year]:[Fiscal Year]]&amp;Debt[[DistrictNumber]:[DistrictNumber]],0),9)*$H1670</f>
        <v>0</v>
      </c>
      <c r="J1670" s="15">
        <f>IF(Debt[[#This Row],[Unadjusted Maximum Revenue]]/(Debt[[#This Row],[Proposed Taxable Valuation]]/1000)&gt;Debt[[#This Row],[Max Debt RATE]],Debt[[#This Row],[Max Debt RATE]],Debt[[#This Row],[Unadjusted Maximum Revenue]]/(Debt[[#This Row],[Proposed Taxable Valuation]]/1000))</f>
        <v>0</v>
      </c>
      <c r="K1670" s="26">
        <f>ROUND(Debt[[#This Row],[Proposed Taxable Valuation]]/1000*Debt[[#This Row],[Adjusted Rate]],0)</f>
        <v>0</v>
      </c>
      <c r="L1670" s="19">
        <f t="shared" si="146"/>
        <v>0</v>
      </c>
      <c r="M1670" s="17">
        <f t="shared" si="143"/>
        <v>0</v>
      </c>
      <c r="N1670" s="2">
        <v>227224132.33539811</v>
      </c>
      <c r="O1670">
        <f>INDEX($R$3:$T$335,MATCH(Debt[[#This Row],[DistrictNumber]],$R$3:$R$335,0),3)</f>
        <v>0</v>
      </c>
      <c r="P1670" s="9">
        <f t="shared" si="147"/>
        <v>0</v>
      </c>
    </row>
    <row r="1671" spans="1:16" x14ac:dyDescent="0.35">
      <c r="A1671" s="13">
        <v>2031</v>
      </c>
      <c r="B1671" s="13">
        <f t="shared" si="145"/>
        <v>2030</v>
      </c>
      <c r="C1671" t="s">
        <v>76</v>
      </c>
      <c r="D1671" t="s">
        <v>77</v>
      </c>
      <c r="E1671" s="25">
        <v>355576989.24194854</v>
      </c>
      <c r="F1671" s="13">
        <f>INDEX($R$3:$T$335,MATCH(Debt[[#This Row],[DistrictNumber]],$R$3:$R$335,0),3)</f>
        <v>0</v>
      </c>
      <c r="G1671" s="9">
        <f t="shared" si="142"/>
        <v>0</v>
      </c>
      <c r="H1671" s="11">
        <v>1.02</v>
      </c>
      <c r="I1671" s="12" cm="1">
        <f t="array" ref="I1671">INDEX(Debt[],MATCH(Debt[[#This Row],[Base Year]]&amp;Debt[[#This Row],[DistrictNumber]],Debt[[Fiscal Year]:[Fiscal Year]]&amp;Debt[[DistrictNumber]:[DistrictNumber]],0),9)*$H1671</f>
        <v>0</v>
      </c>
      <c r="J1671" s="15">
        <f>IF(Debt[[#This Row],[Unadjusted Maximum Revenue]]/(Debt[[#This Row],[Proposed Taxable Valuation]]/1000)&gt;Debt[[#This Row],[Max Debt RATE]],Debt[[#This Row],[Max Debt RATE]],Debt[[#This Row],[Unadjusted Maximum Revenue]]/(Debt[[#This Row],[Proposed Taxable Valuation]]/1000))</f>
        <v>0</v>
      </c>
      <c r="K1671" s="26">
        <f>ROUND(Debt[[#This Row],[Proposed Taxable Valuation]]/1000*Debt[[#This Row],[Adjusted Rate]],0)</f>
        <v>0</v>
      </c>
      <c r="L1671" s="19">
        <f t="shared" si="146"/>
        <v>0</v>
      </c>
      <c r="M1671" s="17">
        <f t="shared" si="143"/>
        <v>0</v>
      </c>
      <c r="N1671" s="2">
        <v>252733738.86233827</v>
      </c>
      <c r="O1671">
        <f>INDEX($R$3:$T$335,MATCH(Debt[[#This Row],[DistrictNumber]],$R$3:$R$335,0),3)</f>
        <v>0</v>
      </c>
      <c r="P1671" s="9">
        <f t="shared" si="147"/>
        <v>0</v>
      </c>
    </row>
    <row r="1672" spans="1:16" x14ac:dyDescent="0.35">
      <c r="A1672" s="13">
        <v>2031</v>
      </c>
      <c r="B1672" s="13">
        <f t="shared" si="145"/>
        <v>2030</v>
      </c>
      <c r="C1672" t="s">
        <v>78</v>
      </c>
      <c r="D1672" t="s">
        <v>79</v>
      </c>
      <c r="E1672" s="25">
        <v>850917682.44237792</v>
      </c>
      <c r="F1672" s="13">
        <f>INDEX($R$3:$T$335,MATCH(Debt[[#This Row],[DistrictNumber]],$R$3:$R$335,0),3)</f>
        <v>0</v>
      </c>
      <c r="G1672" s="9">
        <f t="shared" si="142"/>
        <v>0</v>
      </c>
      <c r="H1672" s="11">
        <v>1.02</v>
      </c>
      <c r="I1672" s="12" cm="1">
        <f t="array" ref="I1672">INDEX(Debt[],MATCH(Debt[[#This Row],[Base Year]]&amp;Debt[[#This Row],[DistrictNumber]],Debt[[Fiscal Year]:[Fiscal Year]]&amp;Debt[[DistrictNumber]:[DistrictNumber]],0),9)*$H1672</f>
        <v>0</v>
      </c>
      <c r="J1672" s="15">
        <f>IF(Debt[[#This Row],[Unadjusted Maximum Revenue]]/(Debt[[#This Row],[Proposed Taxable Valuation]]/1000)&gt;Debt[[#This Row],[Max Debt RATE]],Debt[[#This Row],[Max Debt RATE]],Debt[[#This Row],[Unadjusted Maximum Revenue]]/(Debt[[#This Row],[Proposed Taxable Valuation]]/1000))</f>
        <v>0</v>
      </c>
      <c r="K1672" s="26">
        <f>ROUND(Debt[[#This Row],[Proposed Taxable Valuation]]/1000*Debt[[#This Row],[Adjusted Rate]],0)</f>
        <v>0</v>
      </c>
      <c r="L1672" s="19">
        <f t="shared" si="146"/>
        <v>0</v>
      </c>
      <c r="M1672" s="17">
        <f t="shared" si="143"/>
        <v>0</v>
      </c>
      <c r="N1672" s="2">
        <v>688464177.63636732</v>
      </c>
      <c r="O1672">
        <f>INDEX($R$3:$T$335,MATCH(Debt[[#This Row],[DistrictNumber]],$R$3:$R$335,0),3)</f>
        <v>0</v>
      </c>
      <c r="P1672" s="9">
        <f t="shared" si="147"/>
        <v>0</v>
      </c>
    </row>
    <row r="1673" spans="1:16" x14ac:dyDescent="0.35">
      <c r="A1673" s="13">
        <v>2031</v>
      </c>
      <c r="B1673" s="13">
        <f t="shared" si="145"/>
        <v>2030</v>
      </c>
      <c r="C1673" t="s">
        <v>80</v>
      </c>
      <c r="D1673" t="s">
        <v>81</v>
      </c>
      <c r="E1673" s="25">
        <v>685897746.80096424</v>
      </c>
      <c r="F1673" s="13">
        <f>INDEX($R$3:$T$335,MATCH(Debt[[#This Row],[DistrictNumber]],$R$3:$R$335,0),3)</f>
        <v>2.1451199999999999</v>
      </c>
      <c r="G1673" s="9">
        <f t="shared" si="142"/>
        <v>1471332.9746176843</v>
      </c>
      <c r="H1673" s="11">
        <v>1.02</v>
      </c>
      <c r="I1673" s="12" cm="1">
        <f t="array" ref="I1673">INDEX(Debt[],MATCH(Debt[[#This Row],[Base Year]]&amp;Debt[[#This Row],[DistrictNumber]],Debt[[Fiscal Year]:[Fiscal Year]]&amp;Debt[[DistrictNumber]:[DistrictNumber]],0),9)*$H1673</f>
        <v>965475.13145073643</v>
      </c>
      <c r="J1673" s="15">
        <f>IF(Debt[[#This Row],[Unadjusted Maximum Revenue]]/(Debt[[#This Row],[Proposed Taxable Valuation]]/1000)&gt;Debt[[#This Row],[Max Debt RATE]],Debt[[#This Row],[Max Debt RATE]],Debt[[#This Row],[Unadjusted Maximum Revenue]]/(Debt[[#This Row],[Proposed Taxable Valuation]]/1000))</f>
        <v>1.4076079648223436</v>
      </c>
      <c r="K1673" s="26">
        <f>ROUND(Debt[[#This Row],[Proposed Taxable Valuation]]/1000*Debt[[#This Row],[Adjusted Rate]],0)</f>
        <v>965475</v>
      </c>
      <c r="L1673" s="19">
        <f t="shared" si="146"/>
        <v>-505857.84316694783</v>
      </c>
      <c r="M1673" s="17">
        <f t="shared" si="143"/>
        <v>-0.73751203517765629</v>
      </c>
      <c r="N1673" s="2">
        <v>441486984.74161273</v>
      </c>
      <c r="O1673">
        <f>INDEX($R$3:$T$335,MATCH(Debt[[#This Row],[DistrictNumber]],$R$3:$R$335,0),3)</f>
        <v>2.1451199999999999</v>
      </c>
      <c r="P1673" s="9">
        <f t="shared" si="147"/>
        <v>947042.56070892827</v>
      </c>
    </row>
    <row r="1674" spans="1:16" x14ac:dyDescent="0.35">
      <c r="A1674" s="13">
        <v>2031</v>
      </c>
      <c r="B1674" s="13">
        <f t="shared" si="145"/>
        <v>2030</v>
      </c>
      <c r="C1674" t="s">
        <v>82</v>
      </c>
      <c r="D1674" t="s">
        <v>83</v>
      </c>
      <c r="E1674" s="25">
        <v>336575323.5188334</v>
      </c>
      <c r="F1674" s="13">
        <f>INDEX($R$3:$T$335,MATCH(Debt[[#This Row],[DistrictNumber]],$R$3:$R$335,0),3)</f>
        <v>1.72068</v>
      </c>
      <c r="G1674" s="9">
        <f t="shared" ref="G1674:G1737" si="148">E1674/1000*F1674</f>
        <v>579138.42767238617</v>
      </c>
      <c r="H1674" s="11">
        <v>1.02</v>
      </c>
      <c r="I1674" s="12" cm="1">
        <f t="array" ref="I1674">INDEX(Debt[],MATCH(Debt[[#This Row],[Base Year]]&amp;Debt[[#This Row],[DistrictNumber]],Debt[[Fiscal Year]:[Fiscal Year]]&amp;Debt[[DistrictNumber]:[DistrictNumber]],0),9)*$H1674</f>
        <v>391010.68726336554</v>
      </c>
      <c r="J1674" s="15">
        <f>IF(Debt[[#This Row],[Unadjusted Maximum Revenue]]/(Debt[[#This Row],[Proposed Taxable Valuation]]/1000)&gt;Debt[[#This Row],[Max Debt RATE]],Debt[[#This Row],[Max Debt RATE]],Debt[[#This Row],[Unadjusted Maximum Revenue]]/(Debt[[#This Row],[Proposed Taxable Valuation]]/1000))</f>
        <v>1.1617330800589312</v>
      </c>
      <c r="K1674" s="26">
        <f>ROUND(Debt[[#This Row],[Proposed Taxable Valuation]]/1000*Debt[[#This Row],[Adjusted Rate]],0)</f>
        <v>391011</v>
      </c>
      <c r="L1674" s="19">
        <f t="shared" si="146"/>
        <v>-188127.74040902063</v>
      </c>
      <c r="M1674" s="17">
        <f t="shared" si="143"/>
        <v>-0.55894691994106882</v>
      </c>
      <c r="N1674" s="2">
        <v>230159132.03478828</v>
      </c>
      <c r="O1674">
        <f>INDEX($R$3:$T$335,MATCH(Debt[[#This Row],[DistrictNumber]],$R$3:$R$335,0),3)</f>
        <v>1.72068</v>
      </c>
      <c r="P1674" s="9">
        <f t="shared" si="147"/>
        <v>396030.2153096195</v>
      </c>
    </row>
    <row r="1675" spans="1:16" x14ac:dyDescent="0.35">
      <c r="A1675" s="13">
        <v>2031</v>
      </c>
      <c r="B1675" s="13">
        <f t="shared" si="145"/>
        <v>2030</v>
      </c>
      <c r="C1675" t="s">
        <v>84</v>
      </c>
      <c r="D1675" t="s">
        <v>85</v>
      </c>
      <c r="E1675" s="25">
        <v>1266772075.6401107</v>
      </c>
      <c r="F1675" s="13">
        <f>INDEX($R$3:$T$335,MATCH(Debt[[#This Row],[DistrictNumber]],$R$3:$R$335,0),3)</f>
        <v>4.04664</v>
      </c>
      <c r="G1675" s="9">
        <f t="shared" si="148"/>
        <v>5126170.5521682976</v>
      </c>
      <c r="H1675" s="11">
        <v>1.02</v>
      </c>
      <c r="I1675" s="12" cm="1">
        <f t="array" ref="I1675">INDEX(Debt[],MATCH(Debt[[#This Row],[Base Year]]&amp;Debt[[#This Row],[DistrictNumber]],Debt[[Fiscal Year]:[Fiscal Year]]&amp;Debt[[DistrictNumber]:[DistrictNumber]],0),9)*$H1675</f>
        <v>2279399.8655469054</v>
      </c>
      <c r="J1675" s="15">
        <f>IF(Debt[[#This Row],[Unadjusted Maximum Revenue]]/(Debt[[#This Row],[Proposed Taxable Valuation]]/1000)&gt;Debt[[#This Row],[Max Debt RATE]],Debt[[#This Row],[Max Debt RATE]],Debt[[#This Row],[Unadjusted Maximum Revenue]]/(Debt[[#This Row],[Proposed Taxable Valuation]]/1000))</f>
        <v>1.7993764698318797</v>
      </c>
      <c r="K1675" s="26">
        <f>ROUND(Debt[[#This Row],[Proposed Taxable Valuation]]/1000*Debt[[#This Row],[Adjusted Rate]],0)</f>
        <v>2279400</v>
      </c>
      <c r="L1675" s="19">
        <f t="shared" si="146"/>
        <v>-2846770.6866213921</v>
      </c>
      <c r="M1675" s="17">
        <f t="shared" ref="M1675:M1738" si="149">J1675-F1675</f>
        <v>-2.2472635301681203</v>
      </c>
      <c r="N1675" s="2">
        <v>707554767.26444077</v>
      </c>
      <c r="O1675">
        <f>INDEX($R$3:$T$335,MATCH(Debt[[#This Row],[DistrictNumber]],$R$3:$R$335,0),3)</f>
        <v>4.04664</v>
      </c>
      <c r="P1675" s="9">
        <f t="shared" si="147"/>
        <v>2863219.4234029767</v>
      </c>
    </row>
    <row r="1676" spans="1:16" x14ac:dyDescent="0.35">
      <c r="A1676" s="13">
        <v>2031</v>
      </c>
      <c r="B1676" s="13">
        <f t="shared" si="145"/>
        <v>2030</v>
      </c>
      <c r="C1676" t="s">
        <v>86</v>
      </c>
      <c r="D1676" t="s">
        <v>87</v>
      </c>
      <c r="E1676" s="25">
        <v>2153043554.6321135</v>
      </c>
      <c r="F1676" s="13">
        <f>INDEX($R$3:$T$335,MATCH(Debt[[#This Row],[DistrictNumber]],$R$3:$R$335,0),3)</f>
        <v>0</v>
      </c>
      <c r="G1676" s="9">
        <f t="shared" si="148"/>
        <v>0</v>
      </c>
      <c r="H1676" s="11">
        <v>1.02</v>
      </c>
      <c r="I1676" s="12" cm="1">
        <f t="array" ref="I1676">INDEX(Debt[],MATCH(Debt[[#This Row],[Base Year]]&amp;Debt[[#This Row],[DistrictNumber]],Debt[[Fiscal Year]:[Fiscal Year]]&amp;Debt[[DistrictNumber]:[DistrictNumber]],0),9)*$H1676</f>
        <v>0</v>
      </c>
      <c r="J1676" s="15">
        <f>IF(Debt[[#This Row],[Unadjusted Maximum Revenue]]/(Debt[[#This Row],[Proposed Taxable Valuation]]/1000)&gt;Debt[[#This Row],[Max Debt RATE]],Debt[[#This Row],[Max Debt RATE]],Debt[[#This Row],[Unadjusted Maximum Revenue]]/(Debt[[#This Row],[Proposed Taxable Valuation]]/1000))</f>
        <v>0</v>
      </c>
      <c r="K1676" s="26">
        <f>ROUND(Debt[[#This Row],[Proposed Taxable Valuation]]/1000*Debt[[#This Row],[Adjusted Rate]],0)</f>
        <v>0</v>
      </c>
      <c r="L1676" s="19">
        <f t="shared" si="146"/>
        <v>0</v>
      </c>
      <c r="M1676" s="17">
        <f t="shared" si="149"/>
        <v>0</v>
      </c>
      <c r="N1676" s="2">
        <v>1416333082.9461112</v>
      </c>
      <c r="O1676">
        <f>INDEX($R$3:$T$335,MATCH(Debt[[#This Row],[DistrictNumber]],$R$3:$R$335,0),3)</f>
        <v>0</v>
      </c>
      <c r="P1676" s="9">
        <f t="shared" si="147"/>
        <v>0</v>
      </c>
    </row>
    <row r="1677" spans="1:16" x14ac:dyDescent="0.35">
      <c r="A1677" s="13">
        <v>2031</v>
      </c>
      <c r="B1677" s="13">
        <f t="shared" si="145"/>
        <v>2030</v>
      </c>
      <c r="C1677" t="s">
        <v>88</v>
      </c>
      <c r="D1677" t="s">
        <v>89</v>
      </c>
      <c r="E1677" s="25">
        <v>5361861869.211051</v>
      </c>
      <c r="F1677" s="13">
        <f>INDEX($R$3:$T$335,MATCH(Debt[[#This Row],[DistrictNumber]],$R$3:$R$335,0),3)</f>
        <v>2.90028</v>
      </c>
      <c r="G1677" s="9">
        <f t="shared" si="148"/>
        <v>15550900.742035426</v>
      </c>
      <c r="H1677" s="11">
        <v>1.02</v>
      </c>
      <c r="I1677" s="12" cm="1">
        <f t="array" ref="I1677">INDEX(Debt[],MATCH(Debt[[#This Row],[Base Year]]&amp;Debt[[#This Row],[DistrictNumber]],Debt[[Fiscal Year]:[Fiscal Year]]&amp;Debt[[DistrictNumber]:[DistrictNumber]],0),9)*$H1677</f>
        <v>8497094.5867850743</v>
      </c>
      <c r="J1677" s="15">
        <f>IF(Debt[[#This Row],[Unadjusted Maximum Revenue]]/(Debt[[#This Row],[Proposed Taxable Valuation]]/1000)&gt;Debt[[#This Row],[Max Debt RATE]],Debt[[#This Row],[Max Debt RATE]],Debt[[#This Row],[Unadjusted Maximum Revenue]]/(Debt[[#This Row],[Proposed Taxable Valuation]]/1000))</f>
        <v>1.5847283637755003</v>
      </c>
      <c r="K1677" s="26">
        <f>ROUND(Debt[[#This Row],[Proposed Taxable Valuation]]/1000*Debt[[#This Row],[Adjusted Rate]],0)</f>
        <v>8497095</v>
      </c>
      <c r="L1677" s="19">
        <f t="shared" si="146"/>
        <v>-7053806.1552503519</v>
      </c>
      <c r="M1677" s="17">
        <f t="shared" si="149"/>
        <v>-1.3155516362244997</v>
      </c>
      <c r="N1677" s="2">
        <v>3043039175.0752983</v>
      </c>
      <c r="O1677">
        <f>INDEX($R$3:$T$335,MATCH(Debt[[#This Row],[DistrictNumber]],$R$3:$R$335,0),3)</f>
        <v>2.90028</v>
      </c>
      <c r="P1677" s="9">
        <f t="shared" si="147"/>
        <v>8825665.6586873848</v>
      </c>
    </row>
    <row r="1678" spans="1:16" x14ac:dyDescent="0.35">
      <c r="A1678" s="13">
        <v>2031</v>
      </c>
      <c r="B1678" s="13">
        <f t="shared" si="145"/>
        <v>2030</v>
      </c>
      <c r="C1678" t="s">
        <v>90</v>
      </c>
      <c r="D1678" t="s">
        <v>91</v>
      </c>
      <c r="E1678" s="25">
        <v>15324243955.878021</v>
      </c>
      <c r="F1678" s="13">
        <f>INDEX($R$3:$T$335,MATCH(Debt[[#This Row],[DistrictNumber]],$R$3:$R$335,0),3)</f>
        <v>0</v>
      </c>
      <c r="G1678" s="9">
        <f t="shared" si="148"/>
        <v>0</v>
      </c>
      <c r="H1678" s="11">
        <v>1.02</v>
      </c>
      <c r="I1678" s="12" cm="1">
        <f t="array" ref="I1678">INDEX(Debt[],MATCH(Debt[[#This Row],[Base Year]]&amp;Debt[[#This Row],[DistrictNumber]],Debt[[Fiscal Year]:[Fiscal Year]]&amp;Debt[[DistrictNumber]:[DistrictNumber]],0),9)*$H1678</f>
        <v>0</v>
      </c>
      <c r="J1678" s="15">
        <f>IF(Debt[[#This Row],[Unadjusted Maximum Revenue]]/(Debt[[#This Row],[Proposed Taxable Valuation]]/1000)&gt;Debt[[#This Row],[Max Debt RATE]],Debt[[#This Row],[Max Debt RATE]],Debt[[#This Row],[Unadjusted Maximum Revenue]]/(Debt[[#This Row],[Proposed Taxable Valuation]]/1000))</f>
        <v>0</v>
      </c>
      <c r="K1678" s="26">
        <f>ROUND(Debt[[#This Row],[Proposed Taxable Valuation]]/1000*Debt[[#This Row],[Adjusted Rate]],0)</f>
        <v>0</v>
      </c>
      <c r="L1678" s="19">
        <f t="shared" si="146"/>
        <v>0</v>
      </c>
      <c r="M1678" s="17">
        <f t="shared" si="149"/>
        <v>0</v>
      </c>
      <c r="N1678" s="2">
        <v>8762946304.5259571</v>
      </c>
      <c r="O1678">
        <f>INDEX($R$3:$T$335,MATCH(Debt[[#This Row],[DistrictNumber]],$R$3:$R$335,0),3)</f>
        <v>0</v>
      </c>
      <c r="P1678" s="9">
        <f t="shared" si="147"/>
        <v>0</v>
      </c>
    </row>
    <row r="1679" spans="1:16" x14ac:dyDescent="0.35">
      <c r="A1679" s="13">
        <v>2031</v>
      </c>
      <c r="B1679" s="13">
        <f t="shared" si="145"/>
        <v>2030</v>
      </c>
      <c r="C1679" t="s">
        <v>92</v>
      </c>
      <c r="D1679" t="s">
        <v>93</v>
      </c>
      <c r="E1679" s="25">
        <v>857785074.45403481</v>
      </c>
      <c r="F1679" s="13">
        <f>INDEX($R$3:$T$335,MATCH(Debt[[#This Row],[DistrictNumber]],$R$3:$R$335,0),3)</f>
        <v>4.0494399999999997</v>
      </c>
      <c r="G1679" s="9">
        <f t="shared" si="148"/>
        <v>3473549.1918971464</v>
      </c>
      <c r="H1679" s="11">
        <v>1.02</v>
      </c>
      <c r="I1679" s="12" cm="1">
        <f t="array" ref="I1679">INDEX(Debt[],MATCH(Debt[[#This Row],[Base Year]]&amp;Debt[[#This Row],[DistrictNumber]],Debt[[Fiscal Year]:[Fiscal Year]]&amp;Debt[[DistrictNumber]:[DistrictNumber]],0),9)*$H1679</f>
        <v>1842461.4782915616</v>
      </c>
      <c r="J1679" s="15">
        <f>IF(Debt[[#This Row],[Unadjusted Maximum Revenue]]/(Debt[[#This Row],[Proposed Taxable Valuation]]/1000)&gt;Debt[[#This Row],[Max Debt RATE]],Debt[[#This Row],[Max Debt RATE]],Debt[[#This Row],[Unadjusted Maximum Revenue]]/(Debt[[#This Row],[Proposed Taxable Valuation]]/1000))</f>
        <v>2.1479290479194408</v>
      </c>
      <c r="K1679" s="26">
        <f>ROUND(Debt[[#This Row],[Proposed Taxable Valuation]]/1000*Debt[[#This Row],[Adjusted Rate]],0)</f>
        <v>1842461</v>
      </c>
      <c r="L1679" s="19">
        <f t="shared" si="146"/>
        <v>-1631087.7136055848</v>
      </c>
      <c r="M1679" s="17">
        <f t="shared" si="149"/>
        <v>-1.9015109520805589</v>
      </c>
      <c r="N1679" s="2">
        <v>492409160.74901044</v>
      </c>
      <c r="O1679">
        <f>INDEX($R$3:$T$335,MATCH(Debt[[#This Row],[DistrictNumber]],$R$3:$R$335,0),3)</f>
        <v>4.0494399999999997</v>
      </c>
      <c r="P1679" s="9">
        <f t="shared" si="147"/>
        <v>1993981.3519034728</v>
      </c>
    </row>
    <row r="1680" spans="1:16" x14ac:dyDescent="0.35">
      <c r="A1680" s="13">
        <v>2031</v>
      </c>
      <c r="B1680" s="13">
        <f t="shared" si="145"/>
        <v>2030</v>
      </c>
      <c r="C1680" t="s">
        <v>94</v>
      </c>
      <c r="D1680" t="s">
        <v>95</v>
      </c>
      <c r="E1680" s="25">
        <v>697550574.75964904</v>
      </c>
      <c r="F1680" s="13">
        <f>INDEX($R$3:$T$335,MATCH(Debt[[#This Row],[DistrictNumber]],$R$3:$R$335,0),3)</f>
        <v>2.4948999999999999</v>
      </c>
      <c r="G1680" s="9">
        <f t="shared" si="148"/>
        <v>1740318.9289678482</v>
      </c>
      <c r="H1680" s="11">
        <v>1.02</v>
      </c>
      <c r="I1680" s="12" cm="1">
        <f t="array" ref="I1680">INDEX(Debt[],MATCH(Debt[[#This Row],[Base Year]]&amp;Debt[[#This Row],[DistrictNumber]],Debt[[Fiscal Year]:[Fiscal Year]]&amp;Debt[[DistrictNumber]:[DistrictNumber]],0),9)*$H1680</f>
        <v>963021.90335591522</v>
      </c>
      <c r="J1680" s="15">
        <f>IF(Debt[[#This Row],[Unadjusted Maximum Revenue]]/(Debt[[#This Row],[Proposed Taxable Valuation]]/1000)&gt;Debt[[#This Row],[Max Debt RATE]],Debt[[#This Row],[Max Debt RATE]],Debt[[#This Row],[Unadjusted Maximum Revenue]]/(Debt[[#This Row],[Proposed Taxable Valuation]]/1000))</f>
        <v>1.3805764602627388</v>
      </c>
      <c r="K1680" s="26">
        <f>ROUND(Debt[[#This Row],[Proposed Taxable Valuation]]/1000*Debt[[#This Row],[Adjusted Rate]],0)</f>
        <v>963022</v>
      </c>
      <c r="L1680" s="19">
        <f t="shared" si="146"/>
        <v>-777297.02561193297</v>
      </c>
      <c r="M1680" s="17">
        <f t="shared" si="149"/>
        <v>-1.1143235397372611</v>
      </c>
      <c r="N1680" s="2">
        <v>436612085.41303962</v>
      </c>
      <c r="O1680">
        <f>INDEX($R$3:$T$335,MATCH(Debt[[#This Row],[DistrictNumber]],$R$3:$R$335,0),3)</f>
        <v>2.4948999999999999</v>
      </c>
      <c r="P1680" s="9">
        <f t="shared" si="147"/>
        <v>1089303.4918969925</v>
      </c>
    </row>
    <row r="1681" spans="1:16" x14ac:dyDescent="0.35">
      <c r="A1681" s="13">
        <v>2031</v>
      </c>
      <c r="B1681" s="13">
        <f t="shared" si="145"/>
        <v>2030</v>
      </c>
      <c r="C1681" t="s">
        <v>96</v>
      </c>
      <c r="D1681" t="s">
        <v>97</v>
      </c>
      <c r="E1681" s="25">
        <v>384525322.19072485</v>
      </c>
      <c r="F1681" s="13">
        <f>INDEX($R$3:$T$335,MATCH(Debt[[#This Row],[DistrictNumber]],$R$3:$R$335,0),3)</f>
        <v>1.5493699999999999</v>
      </c>
      <c r="G1681" s="9">
        <f t="shared" si="148"/>
        <v>595771.99844264332</v>
      </c>
      <c r="H1681" s="11">
        <v>1.02</v>
      </c>
      <c r="I1681" s="12" cm="1">
        <f t="array" ref="I1681">INDEX(Debt[],MATCH(Debt[[#This Row],[Base Year]]&amp;Debt[[#This Row],[DistrictNumber]],Debt[[Fiscal Year]:[Fiscal Year]]&amp;Debt[[DistrictNumber]:[DistrictNumber]],0),9)*$H1681</f>
        <v>339549.55887996353</v>
      </c>
      <c r="J1681" s="15">
        <f>IF(Debt[[#This Row],[Unadjusted Maximum Revenue]]/(Debt[[#This Row],[Proposed Taxable Valuation]]/1000)&gt;Debt[[#This Row],[Max Debt RATE]],Debt[[#This Row],[Max Debt RATE]],Debt[[#This Row],[Unadjusted Maximum Revenue]]/(Debt[[#This Row],[Proposed Taxable Valuation]]/1000))</f>
        <v>0.88303562674487979</v>
      </c>
      <c r="K1681" s="26">
        <f>ROUND(Debt[[#This Row],[Proposed Taxable Valuation]]/1000*Debt[[#This Row],[Adjusted Rate]],0)</f>
        <v>339550</v>
      </c>
      <c r="L1681" s="19">
        <f t="shared" si="146"/>
        <v>-256222.43956267979</v>
      </c>
      <c r="M1681" s="17">
        <f t="shared" si="149"/>
        <v>-0.66633437325512013</v>
      </c>
      <c r="N1681" s="2">
        <v>231949237.34757477</v>
      </c>
      <c r="O1681">
        <f>INDEX($R$3:$T$335,MATCH(Debt[[#This Row],[DistrictNumber]],$R$3:$R$335,0),3)</f>
        <v>1.5493699999999999</v>
      </c>
      <c r="P1681" s="9">
        <f t="shared" si="147"/>
        <v>359375.18986921187</v>
      </c>
    </row>
    <row r="1682" spans="1:16" x14ac:dyDescent="0.35">
      <c r="A1682" s="13">
        <v>2031</v>
      </c>
      <c r="B1682" s="13">
        <f t="shared" si="145"/>
        <v>2030</v>
      </c>
      <c r="C1682" t="s">
        <v>98</v>
      </c>
      <c r="D1682" t="s">
        <v>99</v>
      </c>
      <c r="E1682" s="25">
        <v>367256666.50303388</v>
      </c>
      <c r="F1682" s="13">
        <f>INDEX($R$3:$T$335,MATCH(Debt[[#This Row],[DistrictNumber]],$R$3:$R$335,0),3)</f>
        <v>1.8281000000000001</v>
      </c>
      <c r="G1682" s="9">
        <f t="shared" si="148"/>
        <v>671381.91203419631</v>
      </c>
      <c r="H1682" s="11">
        <v>1.02</v>
      </c>
      <c r="I1682" s="12" cm="1">
        <f t="array" ref="I1682">INDEX(Debt[],MATCH(Debt[[#This Row],[Base Year]]&amp;Debt[[#This Row],[DistrictNumber]],Debt[[Fiscal Year]:[Fiscal Year]]&amp;Debt[[DistrictNumber]:[DistrictNumber]],0),9)*$H1682</f>
        <v>453131.5954161596</v>
      </c>
      <c r="J1682" s="15">
        <f>IF(Debt[[#This Row],[Unadjusted Maximum Revenue]]/(Debt[[#This Row],[Proposed Taxable Valuation]]/1000)&gt;Debt[[#This Row],[Max Debt RATE]],Debt[[#This Row],[Max Debt RATE]],Debt[[#This Row],[Unadjusted Maximum Revenue]]/(Debt[[#This Row],[Proposed Taxable Valuation]]/1000))</f>
        <v>1.2338281010139711</v>
      </c>
      <c r="K1682" s="26">
        <f>ROUND(Debt[[#This Row],[Proposed Taxable Valuation]]/1000*Debt[[#This Row],[Adjusted Rate]],0)</f>
        <v>453132</v>
      </c>
      <c r="L1682" s="19">
        <f t="shared" si="146"/>
        <v>-218250.31661803671</v>
      </c>
      <c r="M1682" s="17">
        <f t="shared" si="149"/>
        <v>-0.59427189898602895</v>
      </c>
      <c r="N1682" s="2">
        <v>252071106.35237366</v>
      </c>
      <c r="O1682">
        <f>INDEX($R$3:$T$335,MATCH(Debt[[#This Row],[DistrictNumber]],$R$3:$R$335,0),3)</f>
        <v>1.8281000000000001</v>
      </c>
      <c r="P1682" s="9">
        <f t="shared" si="147"/>
        <v>460811.18952277431</v>
      </c>
    </row>
    <row r="1683" spans="1:16" x14ac:dyDescent="0.35">
      <c r="A1683" s="13">
        <v>2031</v>
      </c>
      <c r="B1683" s="13">
        <f t="shared" si="145"/>
        <v>2030</v>
      </c>
      <c r="C1683" t="s">
        <v>100</v>
      </c>
      <c r="D1683" t="s">
        <v>101</v>
      </c>
      <c r="E1683" s="25">
        <v>1465076456.6664257</v>
      </c>
      <c r="F1683" s="13">
        <f>INDEX($R$3:$T$335,MATCH(Debt[[#This Row],[DistrictNumber]],$R$3:$R$335,0),3)</f>
        <v>1.4495899999999999</v>
      </c>
      <c r="G1683" s="9">
        <f t="shared" si="148"/>
        <v>2123760.1808190839</v>
      </c>
      <c r="H1683" s="11">
        <v>1.02</v>
      </c>
      <c r="I1683" s="12" cm="1">
        <f t="array" ref="I1683">INDEX(Debt[],MATCH(Debt[[#This Row],[Base Year]]&amp;Debt[[#This Row],[DistrictNumber]],Debt[[Fiscal Year]:[Fiscal Year]]&amp;Debt[[DistrictNumber]:[DistrictNumber]],0),9)*$H1683</f>
        <v>1191895.3265662927</v>
      </c>
      <c r="J1683" s="15">
        <f>IF(Debt[[#This Row],[Unadjusted Maximum Revenue]]/(Debt[[#This Row],[Proposed Taxable Valuation]]/1000)&gt;Debt[[#This Row],[Max Debt RATE]],Debt[[#This Row],[Max Debt RATE]],Debt[[#This Row],[Unadjusted Maximum Revenue]]/(Debt[[#This Row],[Proposed Taxable Valuation]]/1000))</f>
        <v>0.81353797007855944</v>
      </c>
      <c r="K1683" s="26">
        <f>ROUND(Debt[[#This Row],[Proposed Taxable Valuation]]/1000*Debt[[#This Row],[Adjusted Rate]],0)</f>
        <v>1191895</v>
      </c>
      <c r="L1683" s="19">
        <f t="shared" si="146"/>
        <v>-931864.85425279127</v>
      </c>
      <c r="M1683" s="17">
        <f t="shared" si="149"/>
        <v>-0.6360520299214405</v>
      </c>
      <c r="N1683" s="2">
        <v>899237036.86048532</v>
      </c>
      <c r="O1683">
        <f>INDEX($R$3:$T$335,MATCH(Debt[[#This Row],[DistrictNumber]],$R$3:$R$335,0),3)</f>
        <v>1.4495899999999999</v>
      </c>
      <c r="P1683" s="9">
        <f t="shared" si="147"/>
        <v>1303525.0162625909</v>
      </c>
    </row>
    <row r="1684" spans="1:16" x14ac:dyDescent="0.35">
      <c r="A1684" s="13">
        <v>2031</v>
      </c>
      <c r="B1684" s="13">
        <f t="shared" si="145"/>
        <v>2030</v>
      </c>
      <c r="C1684" t="s">
        <v>102</v>
      </c>
      <c r="D1684" t="s">
        <v>103</v>
      </c>
      <c r="E1684" s="25">
        <v>298144847.73447967</v>
      </c>
      <c r="F1684" s="13">
        <f>INDEX($R$3:$T$335,MATCH(Debt[[#This Row],[DistrictNumber]],$R$3:$R$335,0),3)</f>
        <v>0</v>
      </c>
      <c r="G1684" s="9">
        <f t="shared" si="148"/>
        <v>0</v>
      </c>
      <c r="H1684" s="11">
        <v>1.02</v>
      </c>
      <c r="I1684" s="12" cm="1">
        <f t="array" ref="I1684">INDEX(Debt[],MATCH(Debt[[#This Row],[Base Year]]&amp;Debt[[#This Row],[DistrictNumber]],Debt[[Fiscal Year]:[Fiscal Year]]&amp;Debt[[DistrictNumber]:[DistrictNumber]],0),9)*$H1684</f>
        <v>0</v>
      </c>
      <c r="J1684" s="15">
        <f>IF(Debt[[#This Row],[Unadjusted Maximum Revenue]]/(Debt[[#This Row],[Proposed Taxable Valuation]]/1000)&gt;Debt[[#This Row],[Max Debt RATE]],Debt[[#This Row],[Max Debt RATE]],Debt[[#This Row],[Unadjusted Maximum Revenue]]/(Debt[[#This Row],[Proposed Taxable Valuation]]/1000))</f>
        <v>0</v>
      </c>
      <c r="K1684" s="26">
        <f>ROUND(Debt[[#This Row],[Proposed Taxable Valuation]]/1000*Debt[[#This Row],[Adjusted Rate]],0)</f>
        <v>0</v>
      </c>
      <c r="L1684" s="19">
        <f t="shared" si="146"/>
        <v>0</v>
      </c>
      <c r="M1684" s="17">
        <f t="shared" si="149"/>
        <v>0</v>
      </c>
      <c r="N1684" s="2">
        <v>205897290.20324931</v>
      </c>
      <c r="O1684">
        <f>INDEX($R$3:$T$335,MATCH(Debt[[#This Row],[DistrictNumber]],$R$3:$R$335,0),3)</f>
        <v>0</v>
      </c>
      <c r="P1684" s="9">
        <f t="shared" si="147"/>
        <v>0</v>
      </c>
    </row>
    <row r="1685" spans="1:16" x14ac:dyDescent="0.35">
      <c r="A1685" s="13">
        <v>2031</v>
      </c>
      <c r="B1685" s="13">
        <f t="shared" si="145"/>
        <v>2030</v>
      </c>
      <c r="C1685" t="s">
        <v>104</v>
      </c>
      <c r="D1685" t="s">
        <v>105</v>
      </c>
      <c r="E1685" s="25">
        <v>674020532.2750119</v>
      </c>
      <c r="F1685" s="13">
        <f>INDEX($R$3:$T$335,MATCH(Debt[[#This Row],[DistrictNumber]],$R$3:$R$335,0),3)</f>
        <v>2.1015600000000001</v>
      </c>
      <c r="G1685" s="9">
        <f t="shared" si="148"/>
        <v>1416494.5898078741</v>
      </c>
      <c r="H1685" s="11">
        <v>1.02</v>
      </c>
      <c r="I1685" s="12" cm="1">
        <f t="array" ref="I1685">INDEX(Debt[],MATCH(Debt[[#This Row],[Base Year]]&amp;Debt[[#This Row],[DistrictNumber]],Debt[[Fiscal Year]:[Fiscal Year]]&amp;Debt[[DistrictNumber]:[DistrictNumber]],0),9)*$H1685</f>
        <v>997723.31344675901</v>
      </c>
      <c r="J1685" s="15">
        <f>IF(Debt[[#This Row],[Unadjusted Maximum Revenue]]/(Debt[[#This Row],[Proposed Taxable Valuation]]/1000)&gt;Debt[[#This Row],[Max Debt RATE]],Debt[[#This Row],[Max Debt RATE]],Debt[[#This Row],[Unadjusted Maximum Revenue]]/(Debt[[#This Row],[Proposed Taxable Valuation]]/1000))</f>
        <v>1.4802565584747958</v>
      </c>
      <c r="K1685" s="26">
        <f>ROUND(Debt[[#This Row],[Proposed Taxable Valuation]]/1000*Debt[[#This Row],[Adjusted Rate]],0)</f>
        <v>997723</v>
      </c>
      <c r="L1685" s="19">
        <f t="shared" si="146"/>
        <v>-418771.27636111504</v>
      </c>
      <c r="M1685" s="17">
        <f t="shared" si="149"/>
        <v>-0.62130344152520434</v>
      </c>
      <c r="N1685" s="2">
        <v>491452818.3702606</v>
      </c>
      <c r="O1685">
        <f>INDEX($R$3:$T$335,MATCH(Debt[[#This Row],[DistrictNumber]],$R$3:$R$335,0),3)</f>
        <v>2.1015600000000001</v>
      </c>
      <c r="P1685" s="9">
        <f t="shared" si="147"/>
        <v>1032817.5849742049</v>
      </c>
    </row>
    <row r="1686" spans="1:16" x14ac:dyDescent="0.35">
      <c r="A1686" s="13">
        <v>2031</v>
      </c>
      <c r="B1686" s="13">
        <f t="shared" si="145"/>
        <v>2030</v>
      </c>
      <c r="C1686" t="s">
        <v>106</v>
      </c>
      <c r="D1686" t="s">
        <v>107</v>
      </c>
      <c r="E1686" s="25">
        <v>742034985.80852449</v>
      </c>
      <c r="F1686" s="13">
        <f>INDEX($R$3:$T$335,MATCH(Debt[[#This Row],[DistrictNumber]],$R$3:$R$335,0),3)</f>
        <v>0</v>
      </c>
      <c r="G1686" s="9">
        <f t="shared" si="148"/>
        <v>0</v>
      </c>
      <c r="H1686" s="11">
        <v>1.02</v>
      </c>
      <c r="I1686" s="12" cm="1">
        <f t="array" ref="I1686">INDEX(Debt[],MATCH(Debt[[#This Row],[Base Year]]&amp;Debt[[#This Row],[DistrictNumber]],Debt[[Fiscal Year]:[Fiscal Year]]&amp;Debt[[DistrictNumber]:[DistrictNumber]],0),9)*$H1686</f>
        <v>0</v>
      </c>
      <c r="J1686" s="15">
        <f>IF(Debt[[#This Row],[Unadjusted Maximum Revenue]]/(Debt[[#This Row],[Proposed Taxable Valuation]]/1000)&gt;Debt[[#This Row],[Max Debt RATE]],Debt[[#This Row],[Max Debt RATE]],Debt[[#This Row],[Unadjusted Maximum Revenue]]/(Debt[[#This Row],[Proposed Taxable Valuation]]/1000))</f>
        <v>0</v>
      </c>
      <c r="K1686" s="26">
        <f>ROUND(Debt[[#This Row],[Proposed Taxable Valuation]]/1000*Debt[[#This Row],[Adjusted Rate]],0)</f>
        <v>0</v>
      </c>
      <c r="L1686" s="19">
        <f t="shared" si="146"/>
        <v>0</v>
      </c>
      <c r="M1686" s="17">
        <f t="shared" si="149"/>
        <v>0</v>
      </c>
      <c r="N1686" s="2">
        <v>492144307.97278196</v>
      </c>
      <c r="O1686">
        <f>INDEX($R$3:$T$335,MATCH(Debt[[#This Row],[DistrictNumber]],$R$3:$R$335,0),3)</f>
        <v>0</v>
      </c>
      <c r="P1686" s="9">
        <f t="shared" si="147"/>
        <v>0</v>
      </c>
    </row>
    <row r="1687" spans="1:16" x14ac:dyDescent="0.35">
      <c r="A1687" s="13">
        <v>2031</v>
      </c>
      <c r="B1687" s="13">
        <f t="shared" si="145"/>
        <v>2030</v>
      </c>
      <c r="C1687" t="s">
        <v>108</v>
      </c>
      <c r="D1687" t="s">
        <v>109</v>
      </c>
      <c r="E1687" s="25">
        <v>753316817.70081043</v>
      </c>
      <c r="F1687" s="13">
        <f>INDEX($R$3:$T$335,MATCH(Debt[[#This Row],[DistrictNumber]],$R$3:$R$335,0),3)</f>
        <v>0</v>
      </c>
      <c r="G1687" s="9">
        <f t="shared" si="148"/>
        <v>0</v>
      </c>
      <c r="H1687" s="11">
        <v>1.02</v>
      </c>
      <c r="I1687" s="12" cm="1">
        <f t="array" ref="I1687">INDEX(Debt[],MATCH(Debt[[#This Row],[Base Year]]&amp;Debt[[#This Row],[DistrictNumber]],Debt[[Fiscal Year]:[Fiscal Year]]&amp;Debt[[DistrictNumber]:[DistrictNumber]],0),9)*$H1687</f>
        <v>0</v>
      </c>
      <c r="J1687" s="15">
        <f>IF(Debt[[#This Row],[Unadjusted Maximum Revenue]]/(Debt[[#This Row],[Proposed Taxable Valuation]]/1000)&gt;Debt[[#This Row],[Max Debt RATE]],Debt[[#This Row],[Max Debt RATE]],Debt[[#This Row],[Unadjusted Maximum Revenue]]/(Debt[[#This Row],[Proposed Taxable Valuation]]/1000))</f>
        <v>0</v>
      </c>
      <c r="K1687" s="26">
        <f>ROUND(Debt[[#This Row],[Proposed Taxable Valuation]]/1000*Debt[[#This Row],[Adjusted Rate]],0)</f>
        <v>0</v>
      </c>
      <c r="L1687" s="19">
        <f t="shared" si="146"/>
        <v>0</v>
      </c>
      <c r="M1687" s="17">
        <f t="shared" si="149"/>
        <v>0</v>
      </c>
      <c r="N1687" s="2">
        <v>531126991.96677655</v>
      </c>
      <c r="O1687">
        <f>INDEX($R$3:$T$335,MATCH(Debt[[#This Row],[DistrictNumber]],$R$3:$R$335,0),3)</f>
        <v>0</v>
      </c>
      <c r="P1687" s="9">
        <f t="shared" si="147"/>
        <v>0</v>
      </c>
    </row>
    <row r="1688" spans="1:16" x14ac:dyDescent="0.35">
      <c r="A1688" s="13">
        <v>2031</v>
      </c>
      <c r="B1688" s="13">
        <f t="shared" si="145"/>
        <v>2030</v>
      </c>
      <c r="C1688" t="s">
        <v>110</v>
      </c>
      <c r="D1688" t="s">
        <v>111</v>
      </c>
      <c r="E1688" s="25">
        <v>809436711.28968275</v>
      </c>
      <c r="F1688" s="13">
        <f>INDEX($R$3:$T$335,MATCH(Debt[[#This Row],[DistrictNumber]],$R$3:$R$335,0),3)</f>
        <v>0</v>
      </c>
      <c r="G1688" s="9">
        <f t="shared" si="148"/>
        <v>0</v>
      </c>
      <c r="H1688" s="11">
        <v>1.02</v>
      </c>
      <c r="I1688" s="12" cm="1">
        <f t="array" ref="I1688">INDEX(Debt[],MATCH(Debt[[#This Row],[Base Year]]&amp;Debt[[#This Row],[DistrictNumber]],Debt[[Fiscal Year]:[Fiscal Year]]&amp;Debt[[DistrictNumber]:[DistrictNumber]],0),9)*$H1688</f>
        <v>0</v>
      </c>
      <c r="J1688" s="15">
        <f>IF(Debt[[#This Row],[Unadjusted Maximum Revenue]]/(Debt[[#This Row],[Proposed Taxable Valuation]]/1000)&gt;Debt[[#This Row],[Max Debt RATE]],Debt[[#This Row],[Max Debt RATE]],Debt[[#This Row],[Unadjusted Maximum Revenue]]/(Debt[[#This Row],[Proposed Taxable Valuation]]/1000))</f>
        <v>0</v>
      </c>
      <c r="K1688" s="26">
        <f>ROUND(Debt[[#This Row],[Proposed Taxable Valuation]]/1000*Debt[[#This Row],[Adjusted Rate]],0)</f>
        <v>0</v>
      </c>
      <c r="L1688" s="19">
        <f t="shared" si="146"/>
        <v>0</v>
      </c>
      <c r="M1688" s="17">
        <f t="shared" si="149"/>
        <v>0</v>
      </c>
      <c r="N1688" s="2">
        <v>524789550.3232488</v>
      </c>
      <c r="O1688">
        <f>INDEX($R$3:$T$335,MATCH(Debt[[#This Row],[DistrictNumber]],$R$3:$R$335,0),3)</f>
        <v>0</v>
      </c>
      <c r="P1688" s="9">
        <f t="shared" si="147"/>
        <v>0</v>
      </c>
    </row>
    <row r="1689" spans="1:16" x14ac:dyDescent="0.35">
      <c r="A1689" s="13">
        <v>2031</v>
      </c>
      <c r="B1689" s="13">
        <f t="shared" si="145"/>
        <v>2030</v>
      </c>
      <c r="C1689" t="s">
        <v>112</v>
      </c>
      <c r="D1689" t="s">
        <v>113</v>
      </c>
      <c r="E1689" s="25">
        <v>1228785799.7507467</v>
      </c>
      <c r="F1689" s="13">
        <f>INDEX($R$3:$T$335,MATCH(Debt[[#This Row],[DistrictNumber]],$R$3:$R$335,0),3)</f>
        <v>0</v>
      </c>
      <c r="G1689" s="9">
        <f t="shared" si="148"/>
        <v>0</v>
      </c>
      <c r="H1689" s="11">
        <v>1.02</v>
      </c>
      <c r="I1689" s="12" cm="1">
        <f t="array" ref="I1689">INDEX(Debt[],MATCH(Debt[[#This Row],[Base Year]]&amp;Debt[[#This Row],[DistrictNumber]],Debt[[Fiscal Year]:[Fiscal Year]]&amp;Debt[[DistrictNumber]:[DistrictNumber]],0),9)*$H1689</f>
        <v>0</v>
      </c>
      <c r="J1689" s="15">
        <f>IF(Debt[[#This Row],[Unadjusted Maximum Revenue]]/(Debt[[#This Row],[Proposed Taxable Valuation]]/1000)&gt;Debt[[#This Row],[Max Debt RATE]],Debt[[#This Row],[Max Debt RATE]],Debt[[#This Row],[Unadjusted Maximum Revenue]]/(Debt[[#This Row],[Proposed Taxable Valuation]]/1000))</f>
        <v>0</v>
      </c>
      <c r="K1689" s="26">
        <f>ROUND(Debt[[#This Row],[Proposed Taxable Valuation]]/1000*Debt[[#This Row],[Adjusted Rate]],0)</f>
        <v>0</v>
      </c>
      <c r="L1689" s="19">
        <f t="shared" si="146"/>
        <v>0</v>
      </c>
      <c r="M1689" s="17">
        <f t="shared" si="149"/>
        <v>0</v>
      </c>
      <c r="N1689" s="2">
        <v>839393440.63519371</v>
      </c>
      <c r="O1689">
        <f>INDEX($R$3:$T$335,MATCH(Debt[[#This Row],[DistrictNumber]],$R$3:$R$335,0),3)</f>
        <v>0</v>
      </c>
      <c r="P1689" s="9">
        <f t="shared" si="147"/>
        <v>0</v>
      </c>
    </row>
    <row r="1690" spans="1:16" x14ac:dyDescent="0.35">
      <c r="A1690" s="13">
        <v>2031</v>
      </c>
      <c r="B1690" s="13">
        <f t="shared" si="145"/>
        <v>2030</v>
      </c>
      <c r="C1690" t="s">
        <v>114</v>
      </c>
      <c r="D1690" t="s">
        <v>115</v>
      </c>
      <c r="E1690" s="25">
        <v>297868212.1911124</v>
      </c>
      <c r="F1690" s="13">
        <f>INDEX($R$3:$T$335,MATCH(Debt[[#This Row],[DistrictNumber]],$R$3:$R$335,0),3)</f>
        <v>0</v>
      </c>
      <c r="G1690" s="9">
        <f t="shared" si="148"/>
        <v>0</v>
      </c>
      <c r="H1690" s="11">
        <v>1.02</v>
      </c>
      <c r="I1690" s="12" cm="1">
        <f t="array" ref="I1690">INDEX(Debt[],MATCH(Debt[[#This Row],[Base Year]]&amp;Debt[[#This Row],[DistrictNumber]],Debt[[Fiscal Year]:[Fiscal Year]]&amp;Debt[[DistrictNumber]:[DistrictNumber]],0),9)*$H1690</f>
        <v>0</v>
      </c>
      <c r="J1690" s="15">
        <f>IF(Debt[[#This Row],[Unadjusted Maximum Revenue]]/(Debt[[#This Row],[Proposed Taxable Valuation]]/1000)&gt;Debt[[#This Row],[Max Debt RATE]],Debt[[#This Row],[Max Debt RATE]],Debt[[#This Row],[Unadjusted Maximum Revenue]]/(Debt[[#This Row],[Proposed Taxable Valuation]]/1000))</f>
        <v>0</v>
      </c>
      <c r="K1690" s="26">
        <f>ROUND(Debt[[#This Row],[Proposed Taxable Valuation]]/1000*Debt[[#This Row],[Adjusted Rate]],0)</f>
        <v>0</v>
      </c>
      <c r="L1690" s="19">
        <f t="shared" si="146"/>
        <v>0</v>
      </c>
      <c r="M1690" s="17">
        <f t="shared" si="149"/>
        <v>0</v>
      </c>
      <c r="N1690" s="2">
        <v>239760788.91780394</v>
      </c>
      <c r="O1690">
        <f>INDEX($R$3:$T$335,MATCH(Debt[[#This Row],[DistrictNumber]],$R$3:$R$335,0),3)</f>
        <v>0</v>
      </c>
      <c r="P1690" s="9">
        <f t="shared" si="147"/>
        <v>0</v>
      </c>
    </row>
    <row r="1691" spans="1:16" x14ac:dyDescent="0.35">
      <c r="A1691" s="13">
        <v>2031</v>
      </c>
      <c r="B1691" s="13">
        <f t="shared" si="145"/>
        <v>2030</v>
      </c>
      <c r="C1691" t="s">
        <v>116</v>
      </c>
      <c r="D1691" t="s">
        <v>117</v>
      </c>
      <c r="E1691" s="25">
        <v>705645516.00597358</v>
      </c>
      <c r="F1691" s="13">
        <f>INDEX($R$3:$T$335,MATCH(Debt[[#This Row],[DistrictNumber]],$R$3:$R$335,0),3)</f>
        <v>1.08883</v>
      </c>
      <c r="G1691" s="9">
        <f t="shared" si="148"/>
        <v>768328.00719278422</v>
      </c>
      <c r="H1691" s="11">
        <v>1.02</v>
      </c>
      <c r="I1691" s="12" cm="1">
        <f t="array" ref="I1691">INDEX(Debt[],MATCH(Debt[[#This Row],[Base Year]]&amp;Debt[[#This Row],[DistrictNumber]],Debt[[Fiscal Year]:[Fiscal Year]]&amp;Debt[[DistrictNumber]:[DistrictNumber]],0),9)*$H1691</f>
        <v>464838.63522726099</v>
      </c>
      <c r="J1691" s="15">
        <f>IF(Debt[[#This Row],[Unadjusted Maximum Revenue]]/(Debt[[#This Row],[Proposed Taxable Valuation]]/1000)&gt;Debt[[#This Row],[Max Debt RATE]],Debt[[#This Row],[Max Debt RATE]],Debt[[#This Row],[Unadjusted Maximum Revenue]]/(Debt[[#This Row],[Proposed Taxable Valuation]]/1000))</f>
        <v>0.65874242049789478</v>
      </c>
      <c r="K1691" s="26">
        <f>ROUND(Debt[[#This Row],[Proposed Taxable Valuation]]/1000*Debt[[#This Row],[Adjusted Rate]],0)</f>
        <v>464839</v>
      </c>
      <c r="L1691" s="19">
        <f t="shared" si="146"/>
        <v>-303489.37196552323</v>
      </c>
      <c r="M1691" s="17">
        <f t="shared" si="149"/>
        <v>-0.43008757950210519</v>
      </c>
      <c r="N1691" s="2">
        <v>470177949.11732638</v>
      </c>
      <c r="O1691">
        <f>INDEX($R$3:$T$335,MATCH(Debt[[#This Row],[DistrictNumber]],$R$3:$R$335,0),3)</f>
        <v>1.08883</v>
      </c>
      <c r="P1691" s="9">
        <f t="shared" si="147"/>
        <v>511943.85633741843</v>
      </c>
    </row>
    <row r="1692" spans="1:16" x14ac:dyDescent="0.35">
      <c r="A1692" s="13">
        <v>2031</v>
      </c>
      <c r="B1692" s="13">
        <f t="shared" si="145"/>
        <v>2030</v>
      </c>
      <c r="C1692" t="s">
        <v>118</v>
      </c>
      <c r="D1692" t="s">
        <v>119</v>
      </c>
      <c r="E1692" s="25">
        <v>673453844.91676819</v>
      </c>
      <c r="F1692" s="13">
        <f>INDEX($R$3:$T$335,MATCH(Debt[[#This Row],[DistrictNumber]],$R$3:$R$335,0),3)</f>
        <v>0</v>
      </c>
      <c r="G1692" s="9">
        <f t="shared" si="148"/>
        <v>0</v>
      </c>
      <c r="H1692" s="11">
        <v>1.02</v>
      </c>
      <c r="I1692" s="12" cm="1">
        <f t="array" ref="I1692">INDEX(Debt[],MATCH(Debt[[#This Row],[Base Year]]&amp;Debt[[#This Row],[DistrictNumber]],Debt[[Fiscal Year]:[Fiscal Year]]&amp;Debt[[DistrictNumber]:[DistrictNumber]],0),9)*$H1692</f>
        <v>0</v>
      </c>
      <c r="J1692" s="15">
        <f>IF(Debt[[#This Row],[Unadjusted Maximum Revenue]]/(Debt[[#This Row],[Proposed Taxable Valuation]]/1000)&gt;Debt[[#This Row],[Max Debt RATE]],Debt[[#This Row],[Max Debt RATE]],Debt[[#This Row],[Unadjusted Maximum Revenue]]/(Debt[[#This Row],[Proposed Taxable Valuation]]/1000))</f>
        <v>0</v>
      </c>
      <c r="K1692" s="26">
        <f>ROUND(Debt[[#This Row],[Proposed Taxable Valuation]]/1000*Debt[[#This Row],[Adjusted Rate]],0)</f>
        <v>0</v>
      </c>
      <c r="L1692" s="19">
        <f t="shared" si="146"/>
        <v>0</v>
      </c>
      <c r="M1692" s="17">
        <f t="shared" si="149"/>
        <v>0</v>
      </c>
      <c r="N1692" s="2">
        <v>455576179.60710722</v>
      </c>
      <c r="O1692">
        <f>INDEX($R$3:$T$335,MATCH(Debt[[#This Row],[DistrictNumber]],$R$3:$R$335,0),3)</f>
        <v>0</v>
      </c>
      <c r="P1692" s="9">
        <f t="shared" si="147"/>
        <v>0</v>
      </c>
    </row>
    <row r="1693" spans="1:16" x14ac:dyDescent="0.35">
      <c r="A1693" s="13">
        <v>2031</v>
      </c>
      <c r="B1693" s="13">
        <f t="shared" si="145"/>
        <v>2030</v>
      </c>
      <c r="C1693" t="s">
        <v>120</v>
      </c>
      <c r="D1693" t="s">
        <v>121</v>
      </c>
      <c r="E1693" s="25">
        <v>962340166.50937676</v>
      </c>
      <c r="F1693" s="13">
        <f>INDEX($R$3:$T$335,MATCH(Debt[[#This Row],[DistrictNumber]],$R$3:$R$335,0),3)</f>
        <v>0.55245</v>
      </c>
      <c r="G1693" s="9">
        <f t="shared" si="148"/>
        <v>531644.82498810522</v>
      </c>
      <c r="H1693" s="11">
        <v>1.02</v>
      </c>
      <c r="I1693" s="12" cm="1">
        <f t="array" ref="I1693">INDEX(Debt[],MATCH(Debt[[#This Row],[Base Year]]&amp;Debt[[#This Row],[DistrictNumber]],Debt[[Fiscal Year]:[Fiscal Year]]&amp;Debt[[DistrictNumber]:[DistrictNumber]],0),9)*$H1693</f>
        <v>392110.95316823974</v>
      </c>
      <c r="J1693" s="15">
        <f>IF(Debt[[#This Row],[Unadjusted Maximum Revenue]]/(Debt[[#This Row],[Proposed Taxable Valuation]]/1000)&gt;Debt[[#This Row],[Max Debt RATE]],Debt[[#This Row],[Max Debt RATE]],Debt[[#This Row],[Unadjusted Maximum Revenue]]/(Debt[[#This Row],[Proposed Taxable Valuation]]/1000))</f>
        <v>0.40745566569305108</v>
      </c>
      <c r="K1693" s="26">
        <f>ROUND(Debt[[#This Row],[Proposed Taxable Valuation]]/1000*Debt[[#This Row],[Adjusted Rate]],0)</f>
        <v>392111</v>
      </c>
      <c r="L1693" s="19">
        <f t="shared" si="146"/>
        <v>-139533.87181986548</v>
      </c>
      <c r="M1693" s="17">
        <f t="shared" si="149"/>
        <v>-0.14499433430694891</v>
      </c>
      <c r="N1693" s="2">
        <v>731596541.63766301</v>
      </c>
      <c r="O1693">
        <f>INDEX($R$3:$T$335,MATCH(Debt[[#This Row],[DistrictNumber]],$R$3:$R$335,0),3)</f>
        <v>0.55245</v>
      </c>
      <c r="P1693" s="9">
        <f t="shared" si="147"/>
        <v>404170.50942772697</v>
      </c>
    </row>
    <row r="1694" spans="1:16" x14ac:dyDescent="0.35">
      <c r="A1694" s="13">
        <v>2031</v>
      </c>
      <c r="B1694" s="13">
        <f t="shared" si="145"/>
        <v>2030</v>
      </c>
      <c r="C1694" t="s">
        <v>122</v>
      </c>
      <c r="D1694" t="s">
        <v>123</v>
      </c>
      <c r="E1694" s="25">
        <v>813570477.97491693</v>
      </c>
      <c r="F1694" s="13">
        <f>INDEX($R$3:$T$335,MATCH(Debt[[#This Row],[DistrictNumber]],$R$3:$R$335,0),3)</f>
        <v>2.1242299999999998</v>
      </c>
      <c r="G1694" s="9">
        <f t="shared" si="148"/>
        <v>1728210.8164286576</v>
      </c>
      <c r="H1694" s="11">
        <v>1.02</v>
      </c>
      <c r="I1694" s="12" cm="1">
        <f t="array" ref="I1694">INDEX(Debt[],MATCH(Debt[[#This Row],[Base Year]]&amp;Debt[[#This Row],[DistrictNumber]],Debt[[Fiscal Year]:[Fiscal Year]]&amp;Debt[[DistrictNumber]:[DistrictNumber]],0),9)*$H1694</f>
        <v>1020258.2432433757</v>
      </c>
      <c r="J1694" s="15">
        <f>IF(Debt[[#This Row],[Unadjusted Maximum Revenue]]/(Debt[[#This Row],[Proposed Taxable Valuation]]/1000)&gt;Debt[[#This Row],[Max Debt RATE]],Debt[[#This Row],[Max Debt RATE]],Debt[[#This Row],[Unadjusted Maximum Revenue]]/(Debt[[#This Row],[Proposed Taxable Valuation]]/1000))</f>
        <v>1.2540502278093124</v>
      </c>
      <c r="K1694" s="26">
        <f>ROUND(Debt[[#This Row],[Proposed Taxable Valuation]]/1000*Debt[[#This Row],[Adjusted Rate]],0)</f>
        <v>1020258</v>
      </c>
      <c r="L1694" s="19">
        <f t="shared" si="146"/>
        <v>-707952.57318528194</v>
      </c>
      <c r="M1694" s="17">
        <f t="shared" si="149"/>
        <v>-0.87017977219068743</v>
      </c>
      <c r="N1694" s="2">
        <v>517762438.59998786</v>
      </c>
      <c r="O1694">
        <f>INDEX($R$3:$T$335,MATCH(Debt[[#This Row],[DistrictNumber]],$R$3:$R$335,0),3)</f>
        <v>2.1242299999999998</v>
      </c>
      <c r="P1694" s="9">
        <f t="shared" si="147"/>
        <v>1099846.5049472521</v>
      </c>
    </row>
    <row r="1695" spans="1:16" x14ac:dyDescent="0.35">
      <c r="A1695" s="13">
        <v>2031</v>
      </c>
      <c r="B1695" s="13">
        <f t="shared" si="145"/>
        <v>2030</v>
      </c>
      <c r="C1695" t="s">
        <v>124</v>
      </c>
      <c r="D1695" t="s">
        <v>125</v>
      </c>
      <c r="E1695" s="25">
        <v>206314644.2400974</v>
      </c>
      <c r="F1695" s="13">
        <f>INDEX($R$3:$T$335,MATCH(Debt[[#This Row],[DistrictNumber]],$R$3:$R$335,0),3)</f>
        <v>0</v>
      </c>
      <c r="G1695" s="9">
        <f t="shared" si="148"/>
        <v>0</v>
      </c>
      <c r="H1695" s="11">
        <v>1.02</v>
      </c>
      <c r="I1695" s="12" cm="1">
        <f t="array" ref="I1695">INDEX(Debt[],MATCH(Debt[[#This Row],[Base Year]]&amp;Debt[[#This Row],[DistrictNumber]],Debt[[Fiscal Year]:[Fiscal Year]]&amp;Debt[[DistrictNumber]:[DistrictNumber]],0),9)*$H1695</f>
        <v>0</v>
      </c>
      <c r="J1695" s="15">
        <f>IF(Debt[[#This Row],[Unadjusted Maximum Revenue]]/(Debt[[#This Row],[Proposed Taxable Valuation]]/1000)&gt;Debt[[#This Row],[Max Debt RATE]],Debt[[#This Row],[Max Debt RATE]],Debt[[#This Row],[Unadjusted Maximum Revenue]]/(Debt[[#This Row],[Proposed Taxable Valuation]]/1000))</f>
        <v>0</v>
      </c>
      <c r="K1695" s="26">
        <f>ROUND(Debt[[#This Row],[Proposed Taxable Valuation]]/1000*Debt[[#This Row],[Adjusted Rate]],0)</f>
        <v>0</v>
      </c>
      <c r="L1695" s="19">
        <f t="shared" si="146"/>
        <v>0</v>
      </c>
      <c r="M1695" s="17">
        <f t="shared" si="149"/>
        <v>0</v>
      </c>
      <c r="N1695" s="2">
        <v>138187772.85615048</v>
      </c>
      <c r="O1695">
        <f>INDEX($R$3:$T$335,MATCH(Debt[[#This Row],[DistrictNumber]],$R$3:$R$335,0),3)</f>
        <v>0</v>
      </c>
      <c r="P1695" s="9">
        <f t="shared" si="147"/>
        <v>0</v>
      </c>
    </row>
    <row r="1696" spans="1:16" x14ac:dyDescent="0.35">
      <c r="A1696" s="13">
        <v>2031</v>
      </c>
      <c r="B1696" s="13">
        <f t="shared" si="145"/>
        <v>2030</v>
      </c>
      <c r="C1696" t="s">
        <v>126</v>
      </c>
      <c r="D1696" t="s">
        <v>127</v>
      </c>
      <c r="E1696" s="25">
        <v>532720859.14842552</v>
      </c>
      <c r="F1696" s="13">
        <f>INDEX($R$3:$T$335,MATCH(Debt[[#This Row],[DistrictNumber]],$R$3:$R$335,0),3)</f>
        <v>0</v>
      </c>
      <c r="G1696" s="9">
        <f t="shared" si="148"/>
        <v>0</v>
      </c>
      <c r="H1696" s="11">
        <v>1.02</v>
      </c>
      <c r="I1696" s="12" cm="1">
        <f t="array" ref="I1696">INDEX(Debt[],MATCH(Debt[[#This Row],[Base Year]]&amp;Debt[[#This Row],[DistrictNumber]],Debt[[Fiscal Year]:[Fiscal Year]]&amp;Debt[[DistrictNumber]:[DistrictNumber]],0),9)*$H1696</f>
        <v>0</v>
      </c>
      <c r="J1696" s="15">
        <f>IF(Debt[[#This Row],[Unadjusted Maximum Revenue]]/(Debt[[#This Row],[Proposed Taxable Valuation]]/1000)&gt;Debt[[#This Row],[Max Debt RATE]],Debt[[#This Row],[Max Debt RATE]],Debt[[#This Row],[Unadjusted Maximum Revenue]]/(Debt[[#This Row],[Proposed Taxable Valuation]]/1000))</f>
        <v>0</v>
      </c>
      <c r="K1696" s="26">
        <f>ROUND(Debt[[#This Row],[Proposed Taxable Valuation]]/1000*Debt[[#This Row],[Adjusted Rate]],0)</f>
        <v>0</v>
      </c>
      <c r="L1696" s="19">
        <f t="shared" si="146"/>
        <v>0</v>
      </c>
      <c r="M1696" s="17">
        <f t="shared" si="149"/>
        <v>0</v>
      </c>
      <c r="N1696" s="2">
        <v>435028663.83532763</v>
      </c>
      <c r="O1696">
        <f>INDEX($R$3:$T$335,MATCH(Debt[[#This Row],[DistrictNumber]],$R$3:$R$335,0),3)</f>
        <v>0</v>
      </c>
      <c r="P1696" s="9">
        <f t="shared" si="147"/>
        <v>0</v>
      </c>
    </row>
    <row r="1697" spans="1:16" x14ac:dyDescent="0.35">
      <c r="A1697" s="13">
        <v>2031</v>
      </c>
      <c r="B1697" s="13">
        <f t="shared" si="145"/>
        <v>2030</v>
      </c>
      <c r="C1697" t="s">
        <v>128</v>
      </c>
      <c r="D1697" t="s">
        <v>129</v>
      </c>
      <c r="E1697" s="25">
        <v>759877968.07774484</v>
      </c>
      <c r="F1697" s="13">
        <f>INDEX($R$3:$T$335,MATCH(Debt[[#This Row],[DistrictNumber]],$R$3:$R$335,0),3)</f>
        <v>0</v>
      </c>
      <c r="G1697" s="9">
        <f t="shared" si="148"/>
        <v>0</v>
      </c>
      <c r="H1697" s="11">
        <v>1.02</v>
      </c>
      <c r="I1697" s="12" cm="1">
        <f t="array" ref="I1697">INDEX(Debt[],MATCH(Debt[[#This Row],[Base Year]]&amp;Debt[[#This Row],[DistrictNumber]],Debt[[Fiscal Year]:[Fiscal Year]]&amp;Debt[[DistrictNumber]:[DistrictNumber]],0),9)*$H1697</f>
        <v>0</v>
      </c>
      <c r="J1697" s="15">
        <f>IF(Debt[[#This Row],[Unadjusted Maximum Revenue]]/(Debt[[#This Row],[Proposed Taxable Valuation]]/1000)&gt;Debt[[#This Row],[Max Debt RATE]],Debt[[#This Row],[Max Debt RATE]],Debt[[#This Row],[Unadjusted Maximum Revenue]]/(Debt[[#This Row],[Proposed Taxable Valuation]]/1000))</f>
        <v>0</v>
      </c>
      <c r="K1697" s="26">
        <f>ROUND(Debt[[#This Row],[Proposed Taxable Valuation]]/1000*Debt[[#This Row],[Adjusted Rate]],0)</f>
        <v>0</v>
      </c>
      <c r="L1697" s="19">
        <f t="shared" si="146"/>
        <v>0</v>
      </c>
      <c r="M1697" s="17">
        <f t="shared" si="149"/>
        <v>0</v>
      </c>
      <c r="N1697" s="2">
        <v>469436664.63031745</v>
      </c>
      <c r="O1697">
        <f>INDEX($R$3:$T$335,MATCH(Debt[[#This Row],[DistrictNumber]],$R$3:$R$335,0),3)</f>
        <v>0</v>
      </c>
      <c r="P1697" s="9">
        <f t="shared" si="147"/>
        <v>0</v>
      </c>
    </row>
    <row r="1698" spans="1:16" x14ac:dyDescent="0.35">
      <c r="A1698" s="13">
        <v>2031</v>
      </c>
      <c r="B1698" s="13">
        <f t="shared" si="145"/>
        <v>2030</v>
      </c>
      <c r="C1698" t="s">
        <v>130</v>
      </c>
      <c r="D1698" t="s">
        <v>131</v>
      </c>
      <c r="E1698" s="25">
        <v>4040612048.742846</v>
      </c>
      <c r="F1698" s="13">
        <f>INDEX($R$3:$T$335,MATCH(Debt[[#This Row],[DistrictNumber]],$R$3:$R$335,0),3)</f>
        <v>4.0497800000000002</v>
      </c>
      <c r="G1698" s="9">
        <f t="shared" si="148"/>
        <v>16363589.862757804</v>
      </c>
      <c r="H1698" s="11">
        <v>1.02</v>
      </c>
      <c r="I1698" s="12" cm="1">
        <f t="array" ref="I1698">INDEX(Debt[],MATCH(Debt[[#This Row],[Base Year]]&amp;Debt[[#This Row],[DistrictNumber]],Debt[[Fiscal Year]:[Fiscal Year]]&amp;Debt[[DistrictNumber]:[DistrictNumber]],0),9)*$H1698</f>
        <v>8154011.3918240992</v>
      </c>
      <c r="J1698" s="15">
        <f>IF(Debt[[#This Row],[Unadjusted Maximum Revenue]]/(Debt[[#This Row],[Proposed Taxable Valuation]]/1000)&gt;Debt[[#This Row],[Max Debt RATE]],Debt[[#This Row],[Max Debt RATE]],Debt[[#This Row],[Unadjusted Maximum Revenue]]/(Debt[[#This Row],[Proposed Taxable Valuation]]/1000))</f>
        <v>2.0180139279545664</v>
      </c>
      <c r="K1698" s="26">
        <f>ROUND(Debt[[#This Row],[Proposed Taxable Valuation]]/1000*Debt[[#This Row],[Adjusted Rate]],0)</f>
        <v>8154011</v>
      </c>
      <c r="L1698" s="19">
        <f t="shared" si="146"/>
        <v>-8209578.4709337046</v>
      </c>
      <c r="M1698" s="17">
        <f t="shared" si="149"/>
        <v>-2.0317660720454338</v>
      </c>
      <c r="N1698" s="2">
        <v>2378401985.4154482</v>
      </c>
      <c r="O1698">
        <f>INDEX($R$3:$T$335,MATCH(Debt[[#This Row],[DistrictNumber]],$R$3:$R$335,0),3)</f>
        <v>4.0497800000000002</v>
      </c>
      <c r="P1698" s="9">
        <f t="shared" si="147"/>
        <v>9632004.7924957741</v>
      </c>
    </row>
    <row r="1699" spans="1:16" x14ac:dyDescent="0.35">
      <c r="A1699" s="13">
        <v>2031</v>
      </c>
      <c r="B1699" s="13">
        <f t="shared" si="145"/>
        <v>2030</v>
      </c>
      <c r="C1699" t="s">
        <v>132</v>
      </c>
      <c r="D1699" t="s">
        <v>133</v>
      </c>
      <c r="E1699" s="25">
        <v>2787037264.3861012</v>
      </c>
      <c r="F1699" s="13">
        <f>INDEX($R$3:$T$335,MATCH(Debt[[#This Row],[DistrictNumber]],$R$3:$R$335,0),3)</f>
        <v>1.20835</v>
      </c>
      <c r="G1699" s="9">
        <f t="shared" si="148"/>
        <v>3367716.4784209454</v>
      </c>
      <c r="H1699" s="11">
        <v>1.02</v>
      </c>
      <c r="I1699" s="12" cm="1">
        <f t="array" ref="I1699">INDEX(Debt[],MATCH(Debt[[#This Row],[Base Year]]&amp;Debt[[#This Row],[DistrictNumber]],Debt[[Fiscal Year]:[Fiscal Year]]&amp;Debt[[DistrictNumber]:[DistrictNumber]],0),9)*$H1699</f>
        <v>1652369.0273119251</v>
      </c>
      <c r="J1699" s="15">
        <f>IF(Debt[[#This Row],[Unadjusted Maximum Revenue]]/(Debt[[#This Row],[Proposed Taxable Valuation]]/1000)&gt;Debt[[#This Row],[Max Debt RATE]],Debt[[#This Row],[Max Debt RATE]],Debt[[#This Row],[Unadjusted Maximum Revenue]]/(Debt[[#This Row],[Proposed Taxable Valuation]]/1000))</f>
        <v>0.59287654615407204</v>
      </c>
      <c r="K1699" s="26">
        <f>ROUND(Debt[[#This Row],[Proposed Taxable Valuation]]/1000*Debt[[#This Row],[Adjusted Rate]],0)</f>
        <v>1652369</v>
      </c>
      <c r="L1699" s="19">
        <f t="shared" si="146"/>
        <v>-1715347.4511090203</v>
      </c>
      <c r="M1699" s="17">
        <f t="shared" si="149"/>
        <v>-0.615473453845928</v>
      </c>
      <c r="N1699" s="2">
        <v>1565418219.0203457</v>
      </c>
      <c r="O1699">
        <f>INDEX($R$3:$T$335,MATCH(Debt[[#This Row],[DistrictNumber]],$R$3:$R$335,0),3)</f>
        <v>1.20835</v>
      </c>
      <c r="P1699" s="9">
        <f t="shared" si="147"/>
        <v>1891573.1049532348</v>
      </c>
    </row>
    <row r="1700" spans="1:16" x14ac:dyDescent="0.35">
      <c r="A1700" s="13">
        <v>2031</v>
      </c>
      <c r="B1700" s="13">
        <f t="shared" si="145"/>
        <v>2030</v>
      </c>
      <c r="C1700" t="s">
        <v>134</v>
      </c>
      <c r="D1700" t="s">
        <v>135</v>
      </c>
      <c r="E1700" s="25">
        <v>1754255071.3485253</v>
      </c>
      <c r="F1700" s="13">
        <f>INDEX($R$3:$T$335,MATCH(Debt[[#This Row],[DistrictNumber]],$R$3:$R$335,0),3)</f>
        <v>2.6995200000000001</v>
      </c>
      <c r="G1700" s="9">
        <f t="shared" si="148"/>
        <v>4735646.6502067717</v>
      </c>
      <c r="H1700" s="11">
        <v>1.02</v>
      </c>
      <c r="I1700" s="12" cm="1">
        <f t="array" ref="I1700">INDEX(Debt[],MATCH(Debt[[#This Row],[Base Year]]&amp;Debt[[#This Row],[DistrictNumber]],Debt[[Fiscal Year]:[Fiscal Year]]&amp;Debt[[DistrictNumber]:[DistrictNumber]],0),9)*$H1700</f>
        <v>3065166.4550382434</v>
      </c>
      <c r="J1700" s="15">
        <f>IF(Debt[[#This Row],[Unadjusted Maximum Revenue]]/(Debt[[#This Row],[Proposed Taxable Valuation]]/1000)&gt;Debt[[#This Row],[Max Debt RATE]],Debt[[#This Row],[Max Debt RATE]],Debt[[#This Row],[Unadjusted Maximum Revenue]]/(Debt[[#This Row],[Proposed Taxable Valuation]]/1000))</f>
        <v>1.7472752424093028</v>
      </c>
      <c r="K1700" s="26">
        <f>ROUND(Debt[[#This Row],[Proposed Taxable Valuation]]/1000*Debt[[#This Row],[Adjusted Rate]],0)</f>
        <v>3065166</v>
      </c>
      <c r="L1700" s="19">
        <f t="shared" si="146"/>
        <v>-1670480.1951685282</v>
      </c>
      <c r="M1700" s="17">
        <f t="shared" si="149"/>
        <v>-0.95224475759069738</v>
      </c>
      <c r="N1700" s="2">
        <v>1135632801.851136</v>
      </c>
      <c r="O1700">
        <f>INDEX($R$3:$T$335,MATCH(Debt[[#This Row],[DistrictNumber]],$R$3:$R$335,0),3)</f>
        <v>2.6995200000000001</v>
      </c>
      <c r="P1700" s="9">
        <f t="shared" si="147"/>
        <v>3065663.4612531788</v>
      </c>
    </row>
    <row r="1701" spans="1:16" x14ac:dyDescent="0.35">
      <c r="A1701" s="13">
        <v>2031</v>
      </c>
      <c r="B1701" s="13">
        <f t="shared" si="145"/>
        <v>2030</v>
      </c>
      <c r="C1701" t="s">
        <v>136</v>
      </c>
      <c r="D1701" t="s">
        <v>137</v>
      </c>
      <c r="E1701" s="25">
        <v>579319620.42269504</v>
      </c>
      <c r="F1701" s="13">
        <f>INDEX($R$3:$T$335,MATCH(Debt[[#This Row],[DistrictNumber]],$R$3:$R$335,0),3)</f>
        <v>2.6909399999999999</v>
      </c>
      <c r="G1701" s="9">
        <f t="shared" si="148"/>
        <v>1558914.3393802471</v>
      </c>
      <c r="H1701" s="11">
        <v>1.02</v>
      </c>
      <c r="I1701" s="12" cm="1">
        <f t="array" ref="I1701">INDEX(Debt[],MATCH(Debt[[#This Row],[Base Year]]&amp;Debt[[#This Row],[DistrictNumber]],Debt[[Fiscal Year]:[Fiscal Year]]&amp;Debt[[DistrictNumber]:[DistrictNumber]],0),9)*$H1701</f>
        <v>937268.29427762795</v>
      </c>
      <c r="J1701" s="15">
        <f>IF(Debt[[#This Row],[Unadjusted Maximum Revenue]]/(Debt[[#This Row],[Proposed Taxable Valuation]]/1000)&gt;Debt[[#This Row],[Max Debt RATE]],Debt[[#This Row],[Max Debt RATE]],Debt[[#This Row],[Unadjusted Maximum Revenue]]/(Debt[[#This Row],[Proposed Taxable Valuation]]/1000))</f>
        <v>1.6178776986592636</v>
      </c>
      <c r="K1701" s="26">
        <f>ROUND(Debt[[#This Row],[Proposed Taxable Valuation]]/1000*Debt[[#This Row],[Adjusted Rate]],0)</f>
        <v>937268</v>
      </c>
      <c r="L1701" s="19">
        <f t="shared" si="146"/>
        <v>-621646.0451026191</v>
      </c>
      <c r="M1701" s="17">
        <f t="shared" si="149"/>
        <v>-1.0730623013407363</v>
      </c>
      <c r="N1701" s="2">
        <v>370757065.68068159</v>
      </c>
      <c r="O1701">
        <f>INDEX($R$3:$T$335,MATCH(Debt[[#This Row],[DistrictNumber]],$R$3:$R$335,0),3)</f>
        <v>2.6909399999999999</v>
      </c>
      <c r="P1701" s="9">
        <f t="shared" si="147"/>
        <v>997685.01832277328</v>
      </c>
    </row>
    <row r="1702" spans="1:16" x14ac:dyDescent="0.35">
      <c r="A1702" s="13">
        <v>2031</v>
      </c>
      <c r="B1702" s="13">
        <f t="shared" si="145"/>
        <v>2030</v>
      </c>
      <c r="C1702" t="s">
        <v>138</v>
      </c>
      <c r="D1702" t="s">
        <v>139</v>
      </c>
      <c r="E1702" s="25">
        <v>5711025299.0336742</v>
      </c>
      <c r="F1702" s="13">
        <f>INDEX($R$3:$T$335,MATCH(Debt[[#This Row],[DistrictNumber]],$R$3:$R$335,0),3)</f>
        <v>4.05</v>
      </c>
      <c r="G1702" s="9">
        <f t="shared" si="148"/>
        <v>23129652.461086381</v>
      </c>
      <c r="H1702" s="11">
        <v>1.02</v>
      </c>
      <c r="I1702" s="12" cm="1">
        <f t="array" ref="I1702">INDEX(Debt[],MATCH(Debt[[#This Row],[Base Year]]&amp;Debt[[#This Row],[DistrictNumber]],Debt[[Fiscal Year]:[Fiscal Year]]&amp;Debt[[DistrictNumber]:[DistrictNumber]],0),9)*$H1702</f>
        <v>13237818.543902181</v>
      </c>
      <c r="J1702" s="15">
        <f>IF(Debt[[#This Row],[Unadjusted Maximum Revenue]]/(Debt[[#This Row],[Proposed Taxable Valuation]]/1000)&gt;Debt[[#This Row],[Max Debt RATE]],Debt[[#This Row],[Max Debt RATE]],Debt[[#This Row],[Unadjusted Maximum Revenue]]/(Debt[[#This Row],[Proposed Taxable Valuation]]/1000))</f>
        <v>2.3179407988513141</v>
      </c>
      <c r="K1702" s="26">
        <f>ROUND(Debt[[#This Row],[Proposed Taxable Valuation]]/1000*Debt[[#This Row],[Adjusted Rate]],0)</f>
        <v>13237819</v>
      </c>
      <c r="L1702" s="19">
        <f t="shared" si="146"/>
        <v>-9891833.9171842001</v>
      </c>
      <c r="M1702" s="17">
        <f t="shared" si="149"/>
        <v>-1.7320592011486857</v>
      </c>
      <c r="N1702" s="2">
        <v>3606616656.0412951</v>
      </c>
      <c r="O1702">
        <f>INDEX($R$3:$T$335,MATCH(Debt[[#This Row],[DistrictNumber]],$R$3:$R$335,0),3)</f>
        <v>4.05</v>
      </c>
      <c r="P1702" s="9">
        <f t="shared" si="147"/>
        <v>14606797.456967246</v>
      </c>
    </row>
    <row r="1703" spans="1:16" x14ac:dyDescent="0.35">
      <c r="A1703" s="13">
        <v>2031</v>
      </c>
      <c r="B1703" s="13">
        <f t="shared" si="145"/>
        <v>2030</v>
      </c>
      <c r="C1703" t="s">
        <v>140</v>
      </c>
      <c r="D1703" t="s">
        <v>141</v>
      </c>
      <c r="E1703" s="25">
        <v>399985427.87162304</v>
      </c>
      <c r="F1703" s="13">
        <f>INDEX($R$3:$T$335,MATCH(Debt[[#This Row],[DistrictNumber]],$R$3:$R$335,0),3)</f>
        <v>4.05</v>
      </c>
      <c r="G1703" s="9">
        <f t="shared" si="148"/>
        <v>1619940.9828800731</v>
      </c>
      <c r="H1703" s="11">
        <v>1.02</v>
      </c>
      <c r="I1703" s="12" cm="1">
        <f t="array" ref="I1703">INDEX(Debt[],MATCH(Debt[[#This Row],[Base Year]]&amp;Debt[[#This Row],[DistrictNumber]],Debt[[Fiscal Year]:[Fiscal Year]]&amp;Debt[[DistrictNumber]:[DistrictNumber]],0),9)*$H1703</f>
        <v>1028362.2624308298</v>
      </c>
      <c r="J1703" s="15">
        <f>IF(Debt[[#This Row],[Unadjusted Maximum Revenue]]/(Debt[[#This Row],[Proposed Taxable Valuation]]/1000)&gt;Debt[[#This Row],[Max Debt RATE]],Debt[[#This Row],[Max Debt RATE]],Debt[[#This Row],[Unadjusted Maximum Revenue]]/(Debt[[#This Row],[Proposed Taxable Valuation]]/1000))</f>
        <v>2.5709993184073872</v>
      </c>
      <c r="K1703" s="26">
        <f>ROUND(Debt[[#This Row],[Proposed Taxable Valuation]]/1000*Debt[[#This Row],[Adjusted Rate]],0)</f>
        <v>1028362</v>
      </c>
      <c r="L1703" s="19">
        <f t="shared" si="146"/>
        <v>-591578.72044924332</v>
      </c>
      <c r="M1703" s="17">
        <f t="shared" si="149"/>
        <v>-1.4790006815926127</v>
      </c>
      <c r="N1703" s="2">
        <v>257418625.24890706</v>
      </c>
      <c r="O1703">
        <f>INDEX($R$3:$T$335,MATCH(Debt[[#This Row],[DistrictNumber]],$R$3:$R$335,0),3)</f>
        <v>4.05</v>
      </c>
      <c r="P1703" s="9">
        <f t="shared" si="147"/>
        <v>1042545.4322580735</v>
      </c>
    </row>
    <row r="1704" spans="1:16" x14ac:dyDescent="0.35">
      <c r="A1704" s="13">
        <v>2031</v>
      </c>
      <c r="B1704" s="13">
        <f t="shared" si="145"/>
        <v>2030</v>
      </c>
      <c r="C1704" t="s">
        <v>142</v>
      </c>
      <c r="D1704" t="s">
        <v>143</v>
      </c>
      <c r="E1704" s="25">
        <v>627382456.90934587</v>
      </c>
      <c r="F1704" s="13">
        <f>INDEX($R$3:$T$335,MATCH(Debt[[#This Row],[DistrictNumber]],$R$3:$R$335,0),3)</f>
        <v>2.2284700000000002</v>
      </c>
      <c r="G1704" s="9">
        <f t="shared" si="148"/>
        <v>1398102.9837487701</v>
      </c>
      <c r="H1704" s="11">
        <v>1.02</v>
      </c>
      <c r="I1704" s="12" cm="1">
        <f t="array" ref="I1704">INDEX(Debt[],MATCH(Debt[[#This Row],[Base Year]]&amp;Debt[[#This Row],[DistrictNumber]],Debt[[Fiscal Year]:[Fiscal Year]]&amp;Debt[[DistrictNumber]:[DistrictNumber]],0),9)*$H1704</f>
        <v>983986.07548188709</v>
      </c>
      <c r="J1704" s="15">
        <f>IF(Debt[[#This Row],[Unadjusted Maximum Revenue]]/(Debt[[#This Row],[Proposed Taxable Valuation]]/1000)&gt;Debt[[#This Row],[Max Debt RATE]],Debt[[#This Row],[Max Debt RATE]],Debt[[#This Row],[Unadjusted Maximum Revenue]]/(Debt[[#This Row],[Proposed Taxable Valuation]]/1000))</f>
        <v>1.5683990915673134</v>
      </c>
      <c r="K1704" s="26">
        <f>ROUND(Debt[[#This Row],[Proposed Taxable Valuation]]/1000*Debt[[#This Row],[Adjusted Rate]],0)</f>
        <v>983986</v>
      </c>
      <c r="L1704" s="19">
        <f t="shared" si="146"/>
        <v>-414116.90826688299</v>
      </c>
      <c r="M1704" s="17">
        <f t="shared" si="149"/>
        <v>-0.66007090843268679</v>
      </c>
      <c r="N1704" s="2">
        <v>455632387.25290728</v>
      </c>
      <c r="O1704">
        <f>INDEX($R$3:$T$335,MATCH(Debt[[#This Row],[DistrictNumber]],$R$3:$R$335,0),3)</f>
        <v>2.2284700000000002</v>
      </c>
      <c r="P1704" s="9">
        <f t="shared" si="147"/>
        <v>1015363.1060214863</v>
      </c>
    </row>
    <row r="1705" spans="1:16" x14ac:dyDescent="0.35">
      <c r="A1705" s="13">
        <v>2031</v>
      </c>
      <c r="B1705" s="13">
        <f t="shared" si="145"/>
        <v>2030</v>
      </c>
      <c r="C1705" t="s">
        <v>144</v>
      </c>
      <c r="D1705" t="s">
        <v>145</v>
      </c>
      <c r="E1705" s="25">
        <v>465342762.18437284</v>
      </c>
      <c r="F1705" s="13">
        <f>INDEX($R$3:$T$335,MATCH(Debt[[#This Row],[DistrictNumber]],$R$3:$R$335,0),3)</f>
        <v>0</v>
      </c>
      <c r="G1705" s="9">
        <f t="shared" si="148"/>
        <v>0</v>
      </c>
      <c r="H1705" s="11">
        <v>1.02</v>
      </c>
      <c r="I1705" s="12" cm="1">
        <f t="array" ref="I1705">INDEX(Debt[],MATCH(Debt[[#This Row],[Base Year]]&amp;Debt[[#This Row],[DistrictNumber]],Debt[[Fiscal Year]:[Fiscal Year]]&amp;Debt[[DistrictNumber]:[DistrictNumber]],0),9)*$H1705</f>
        <v>0</v>
      </c>
      <c r="J1705" s="15">
        <f>IF(Debt[[#This Row],[Unadjusted Maximum Revenue]]/(Debt[[#This Row],[Proposed Taxable Valuation]]/1000)&gt;Debt[[#This Row],[Max Debt RATE]],Debt[[#This Row],[Max Debt RATE]],Debt[[#This Row],[Unadjusted Maximum Revenue]]/(Debt[[#This Row],[Proposed Taxable Valuation]]/1000))</f>
        <v>0</v>
      </c>
      <c r="K1705" s="26">
        <f>ROUND(Debt[[#This Row],[Proposed Taxable Valuation]]/1000*Debt[[#This Row],[Adjusted Rate]],0)</f>
        <v>0</v>
      </c>
      <c r="L1705" s="19">
        <f t="shared" si="146"/>
        <v>0</v>
      </c>
      <c r="M1705" s="17">
        <f t="shared" si="149"/>
        <v>0</v>
      </c>
      <c r="N1705" s="2">
        <v>353974570.52806085</v>
      </c>
      <c r="O1705">
        <f>INDEX($R$3:$T$335,MATCH(Debt[[#This Row],[DistrictNumber]],$R$3:$R$335,0),3)</f>
        <v>0</v>
      </c>
      <c r="P1705" s="9">
        <f t="shared" si="147"/>
        <v>0</v>
      </c>
    </row>
    <row r="1706" spans="1:16" x14ac:dyDescent="0.35">
      <c r="A1706" s="13">
        <v>2031</v>
      </c>
      <c r="B1706" s="13">
        <f t="shared" si="145"/>
        <v>2030</v>
      </c>
      <c r="C1706" t="s">
        <v>146</v>
      </c>
      <c r="D1706" t="s">
        <v>147</v>
      </c>
      <c r="E1706" s="25">
        <v>381978867.35285884</v>
      </c>
      <c r="F1706" s="13">
        <f>INDEX($R$3:$T$335,MATCH(Debt[[#This Row],[DistrictNumber]],$R$3:$R$335,0),3)</f>
        <v>0</v>
      </c>
      <c r="G1706" s="9">
        <f t="shared" si="148"/>
        <v>0</v>
      </c>
      <c r="H1706" s="11">
        <v>1.02</v>
      </c>
      <c r="I1706" s="12" cm="1">
        <f t="array" ref="I1706">INDEX(Debt[],MATCH(Debt[[#This Row],[Base Year]]&amp;Debt[[#This Row],[DistrictNumber]],Debt[[Fiscal Year]:[Fiscal Year]]&amp;Debt[[DistrictNumber]:[DistrictNumber]],0),9)*$H1706</f>
        <v>0</v>
      </c>
      <c r="J1706" s="15">
        <f>IF(Debt[[#This Row],[Unadjusted Maximum Revenue]]/(Debt[[#This Row],[Proposed Taxable Valuation]]/1000)&gt;Debt[[#This Row],[Max Debt RATE]],Debt[[#This Row],[Max Debt RATE]],Debt[[#This Row],[Unadjusted Maximum Revenue]]/(Debt[[#This Row],[Proposed Taxable Valuation]]/1000))</f>
        <v>0</v>
      </c>
      <c r="K1706" s="26">
        <f>ROUND(Debt[[#This Row],[Proposed Taxable Valuation]]/1000*Debt[[#This Row],[Adjusted Rate]],0)</f>
        <v>0</v>
      </c>
      <c r="L1706" s="19">
        <f t="shared" si="146"/>
        <v>0</v>
      </c>
      <c r="M1706" s="17">
        <f t="shared" si="149"/>
        <v>0</v>
      </c>
      <c r="N1706" s="2">
        <v>293638804.91613954</v>
      </c>
      <c r="O1706">
        <f>INDEX($R$3:$T$335,MATCH(Debt[[#This Row],[DistrictNumber]],$R$3:$R$335,0),3)</f>
        <v>0</v>
      </c>
      <c r="P1706" s="9">
        <f t="shared" si="147"/>
        <v>0</v>
      </c>
    </row>
    <row r="1707" spans="1:16" x14ac:dyDescent="0.35">
      <c r="A1707" s="13">
        <v>2031</v>
      </c>
      <c r="B1707" s="13">
        <f t="shared" si="145"/>
        <v>2030</v>
      </c>
      <c r="C1707" t="s">
        <v>148</v>
      </c>
      <c r="D1707" t="s">
        <v>149</v>
      </c>
      <c r="E1707" s="25">
        <v>623114477.41211557</v>
      </c>
      <c r="F1707" s="13">
        <f>INDEX($R$3:$T$335,MATCH(Debt[[#This Row],[DistrictNumber]],$R$3:$R$335,0),3)</f>
        <v>4.05</v>
      </c>
      <c r="G1707" s="9">
        <f t="shared" si="148"/>
        <v>2523613.6335190679</v>
      </c>
      <c r="H1707" s="11">
        <v>1.02</v>
      </c>
      <c r="I1707" s="12" cm="1">
        <f t="array" ref="I1707">INDEX(Debt[],MATCH(Debt[[#This Row],[Base Year]]&amp;Debt[[#This Row],[DistrictNumber]],Debt[[Fiscal Year]:[Fiscal Year]]&amp;Debt[[DistrictNumber]:[DistrictNumber]],0),9)*$H1707</f>
        <v>1629108.6578219477</v>
      </c>
      <c r="J1707" s="15">
        <f>IF(Debt[[#This Row],[Unadjusted Maximum Revenue]]/(Debt[[#This Row],[Proposed Taxable Valuation]]/1000)&gt;Debt[[#This Row],[Max Debt RATE]],Debt[[#This Row],[Max Debt RATE]],Debt[[#This Row],[Unadjusted Maximum Revenue]]/(Debt[[#This Row],[Proposed Taxable Valuation]]/1000))</f>
        <v>2.6144612537135572</v>
      </c>
      <c r="K1707" s="26">
        <f>ROUND(Debt[[#This Row],[Proposed Taxable Valuation]]/1000*Debt[[#This Row],[Adjusted Rate]],0)</f>
        <v>1629109</v>
      </c>
      <c r="L1707" s="19">
        <f t="shared" si="146"/>
        <v>-894504.97569712019</v>
      </c>
      <c r="M1707" s="17">
        <f t="shared" si="149"/>
        <v>-1.4355387462864426</v>
      </c>
      <c r="N1707" s="2">
        <v>482881051.37385517</v>
      </c>
      <c r="O1707">
        <f>INDEX($R$3:$T$335,MATCH(Debt[[#This Row],[DistrictNumber]],$R$3:$R$335,0),3)</f>
        <v>4.05</v>
      </c>
      <c r="P1707" s="9">
        <f t="shared" si="147"/>
        <v>1955668.2580641133</v>
      </c>
    </row>
    <row r="1708" spans="1:16" x14ac:dyDescent="0.35">
      <c r="A1708" s="13">
        <v>2031</v>
      </c>
      <c r="B1708" s="13">
        <f t="shared" si="145"/>
        <v>2030</v>
      </c>
      <c r="C1708" t="s">
        <v>150</v>
      </c>
      <c r="D1708" t="s">
        <v>151</v>
      </c>
      <c r="E1708" s="25">
        <v>5773692714.2268982</v>
      </c>
      <c r="F1708" s="13">
        <f>INDEX($R$3:$T$335,MATCH(Debt[[#This Row],[DistrictNumber]],$R$3:$R$335,0),3)</f>
        <v>0.49</v>
      </c>
      <c r="G1708" s="9">
        <f t="shared" si="148"/>
        <v>2829109.4299711799</v>
      </c>
      <c r="H1708" s="11">
        <v>1.02</v>
      </c>
      <c r="I1708" s="12" cm="1">
        <f t="array" ref="I1708">INDEX(Debt[],MATCH(Debt[[#This Row],[Base Year]]&amp;Debt[[#This Row],[DistrictNumber]],Debt[[Fiscal Year]:[Fiscal Year]]&amp;Debt[[DistrictNumber]:[DistrictNumber]],0),9)*$H1708</f>
        <v>1551030.9102036683</v>
      </c>
      <c r="J1708" s="15">
        <f>IF(Debt[[#This Row],[Unadjusted Maximum Revenue]]/(Debt[[#This Row],[Proposed Taxable Valuation]]/1000)&gt;Debt[[#This Row],[Max Debt RATE]],Debt[[#This Row],[Max Debt RATE]],Debt[[#This Row],[Unadjusted Maximum Revenue]]/(Debt[[#This Row],[Proposed Taxable Valuation]]/1000))</f>
        <v>0.26863759243400481</v>
      </c>
      <c r="K1708" s="26">
        <f>ROUND(Debt[[#This Row],[Proposed Taxable Valuation]]/1000*Debt[[#This Row],[Adjusted Rate]],0)</f>
        <v>1551031</v>
      </c>
      <c r="L1708" s="19">
        <f t="shared" si="146"/>
        <v>-1278078.5197675116</v>
      </c>
      <c r="M1708" s="17">
        <f t="shared" si="149"/>
        <v>-0.22136240756599518</v>
      </c>
      <c r="N1708" s="2">
        <v>3400309816.8569846</v>
      </c>
      <c r="O1708">
        <f>INDEX($R$3:$T$335,MATCH(Debt[[#This Row],[DistrictNumber]],$R$3:$R$335,0),3)</f>
        <v>0.49</v>
      </c>
      <c r="P1708" s="9">
        <f t="shared" si="147"/>
        <v>1666151.8102599224</v>
      </c>
    </row>
    <row r="1709" spans="1:16" x14ac:dyDescent="0.35">
      <c r="A1709" s="13">
        <v>2031</v>
      </c>
      <c r="B1709" s="13">
        <f t="shared" si="145"/>
        <v>2030</v>
      </c>
      <c r="C1709" t="s">
        <v>152</v>
      </c>
      <c r="D1709" t="s">
        <v>153</v>
      </c>
      <c r="E1709" s="25">
        <v>1051134094.9801694</v>
      </c>
      <c r="F1709" s="13">
        <f>INDEX($R$3:$T$335,MATCH(Debt[[#This Row],[DistrictNumber]],$R$3:$R$335,0),3)</f>
        <v>0</v>
      </c>
      <c r="G1709" s="9">
        <f t="shared" si="148"/>
        <v>0</v>
      </c>
      <c r="H1709" s="11">
        <v>1.02</v>
      </c>
      <c r="I1709" s="12" cm="1">
        <f t="array" ref="I1709">INDEX(Debt[],MATCH(Debt[[#This Row],[Base Year]]&amp;Debt[[#This Row],[DistrictNumber]],Debt[[Fiscal Year]:[Fiscal Year]]&amp;Debt[[DistrictNumber]:[DistrictNumber]],0),9)*$H1709</f>
        <v>0</v>
      </c>
      <c r="J1709" s="15">
        <f>IF(Debt[[#This Row],[Unadjusted Maximum Revenue]]/(Debt[[#This Row],[Proposed Taxable Valuation]]/1000)&gt;Debt[[#This Row],[Max Debt RATE]],Debt[[#This Row],[Max Debt RATE]],Debt[[#This Row],[Unadjusted Maximum Revenue]]/(Debt[[#This Row],[Proposed Taxable Valuation]]/1000))</f>
        <v>0</v>
      </c>
      <c r="K1709" s="26">
        <f>ROUND(Debt[[#This Row],[Proposed Taxable Valuation]]/1000*Debt[[#This Row],[Adjusted Rate]],0)</f>
        <v>0</v>
      </c>
      <c r="L1709" s="19">
        <f t="shared" si="146"/>
        <v>0</v>
      </c>
      <c r="M1709" s="17">
        <f t="shared" si="149"/>
        <v>0</v>
      </c>
      <c r="N1709" s="2">
        <v>692376942.45939004</v>
      </c>
      <c r="O1709">
        <f>INDEX($R$3:$T$335,MATCH(Debt[[#This Row],[DistrictNumber]],$R$3:$R$335,0),3)</f>
        <v>0</v>
      </c>
      <c r="P1709" s="9">
        <f t="shared" si="147"/>
        <v>0</v>
      </c>
    </row>
    <row r="1710" spans="1:16" x14ac:dyDescent="0.35">
      <c r="A1710" s="13">
        <v>2031</v>
      </c>
      <c r="B1710" s="13">
        <f t="shared" si="145"/>
        <v>2030</v>
      </c>
      <c r="C1710" t="s">
        <v>154</v>
      </c>
      <c r="D1710" t="s">
        <v>155</v>
      </c>
      <c r="E1710" s="25">
        <v>4364278658.7009668</v>
      </c>
      <c r="F1710" s="13">
        <f>INDEX($R$3:$T$335,MATCH(Debt[[#This Row],[DistrictNumber]],$R$3:$R$335,0),3)</f>
        <v>4.0461299999999998</v>
      </c>
      <c r="G1710" s="9">
        <f t="shared" si="148"/>
        <v>17658438.809329744</v>
      </c>
      <c r="H1710" s="11">
        <v>1.02</v>
      </c>
      <c r="I1710" s="12" cm="1">
        <f t="array" ref="I1710">INDEX(Debt[],MATCH(Debt[[#This Row],[Base Year]]&amp;Debt[[#This Row],[DistrictNumber]],Debt[[Fiscal Year]:[Fiscal Year]]&amp;Debt[[DistrictNumber]:[DistrictNumber]],0),9)*$H1710</f>
        <v>8267710.2098200424</v>
      </c>
      <c r="J1710" s="15">
        <f>IF(Debt[[#This Row],[Unadjusted Maximum Revenue]]/(Debt[[#This Row],[Proposed Taxable Valuation]]/1000)&gt;Debt[[#This Row],[Max Debt RATE]],Debt[[#This Row],[Max Debt RATE]],Debt[[#This Row],[Unadjusted Maximum Revenue]]/(Debt[[#This Row],[Proposed Taxable Valuation]]/1000))</f>
        <v>1.8944047473542709</v>
      </c>
      <c r="K1710" s="26">
        <f>ROUND(Debt[[#This Row],[Proposed Taxable Valuation]]/1000*Debt[[#This Row],[Adjusted Rate]],0)</f>
        <v>8267710</v>
      </c>
      <c r="L1710" s="19">
        <f t="shared" si="146"/>
        <v>-9390728.5995097011</v>
      </c>
      <c r="M1710" s="17">
        <f t="shared" si="149"/>
        <v>-2.1517252526457291</v>
      </c>
      <c r="N1710" s="2">
        <v>2593775006.8242989</v>
      </c>
      <c r="O1710">
        <f>INDEX($R$3:$T$335,MATCH(Debt[[#This Row],[DistrictNumber]],$R$3:$R$335,0),3)</f>
        <v>4.0461299999999998</v>
      </c>
      <c r="P1710" s="9">
        <f t="shared" si="147"/>
        <v>10494750.868362</v>
      </c>
    </row>
    <row r="1711" spans="1:16" x14ac:dyDescent="0.35">
      <c r="A1711" s="13">
        <v>2031</v>
      </c>
      <c r="B1711" s="13">
        <f t="shared" si="145"/>
        <v>2030</v>
      </c>
      <c r="C1711" t="s">
        <v>156</v>
      </c>
      <c r="D1711" t="s">
        <v>157</v>
      </c>
      <c r="E1711" s="25">
        <v>300780878.83696175</v>
      </c>
      <c r="F1711" s="13">
        <f>INDEX($R$3:$T$335,MATCH(Debt[[#This Row],[DistrictNumber]],$R$3:$R$335,0),3)</f>
        <v>3.5453199999999998</v>
      </c>
      <c r="G1711" s="9">
        <f t="shared" si="148"/>
        <v>1066364.4653582573</v>
      </c>
      <c r="H1711" s="11">
        <v>1.02</v>
      </c>
      <c r="I1711" s="12" cm="1">
        <f t="array" ref="I1711">INDEX(Debt[],MATCH(Debt[[#This Row],[Base Year]]&amp;Debt[[#This Row],[DistrictNumber]],Debt[[Fiscal Year]:[Fiscal Year]]&amp;Debt[[DistrictNumber]:[DistrictNumber]],0),9)*$H1711</f>
        <v>677950.54811350466</v>
      </c>
      <c r="J1711" s="15">
        <f>IF(Debt[[#This Row],[Unadjusted Maximum Revenue]]/(Debt[[#This Row],[Proposed Taxable Valuation]]/1000)&gt;Debt[[#This Row],[Max Debt RATE]],Debt[[#This Row],[Max Debt RATE]],Debt[[#This Row],[Unadjusted Maximum Revenue]]/(Debt[[#This Row],[Proposed Taxable Valuation]]/1000))</f>
        <v>2.2539682400522132</v>
      </c>
      <c r="K1711" s="26">
        <f>ROUND(Debt[[#This Row],[Proposed Taxable Valuation]]/1000*Debt[[#This Row],[Adjusted Rate]],0)</f>
        <v>677951</v>
      </c>
      <c r="L1711" s="19">
        <f t="shared" si="146"/>
        <v>-388413.91724475264</v>
      </c>
      <c r="M1711" s="17">
        <f t="shared" si="149"/>
        <v>-1.2913517599477866</v>
      </c>
      <c r="N1711" s="2">
        <v>195128591.02607241</v>
      </c>
      <c r="O1711">
        <f>INDEX($R$3:$T$335,MATCH(Debt[[#This Row],[DistrictNumber]],$R$3:$R$335,0),3)</f>
        <v>3.5453199999999998</v>
      </c>
      <c r="P1711" s="9">
        <f t="shared" si="147"/>
        <v>691793.29633655504</v>
      </c>
    </row>
    <row r="1712" spans="1:16" x14ac:dyDescent="0.35">
      <c r="A1712" s="13">
        <v>2031</v>
      </c>
      <c r="B1712" s="13">
        <f t="shared" si="145"/>
        <v>2030</v>
      </c>
      <c r="C1712" t="s">
        <v>158</v>
      </c>
      <c r="D1712" t="s">
        <v>159</v>
      </c>
      <c r="E1712" s="25">
        <v>11068483478.957033</v>
      </c>
      <c r="F1712" s="13">
        <f>INDEX($R$3:$T$335,MATCH(Debt[[#This Row],[DistrictNumber]],$R$3:$R$335,0),3)</f>
        <v>0</v>
      </c>
      <c r="G1712" s="9">
        <f t="shared" si="148"/>
        <v>0</v>
      </c>
      <c r="H1712" s="11">
        <v>1.02</v>
      </c>
      <c r="I1712" s="12" cm="1">
        <f t="array" ref="I1712">INDEX(Debt[],MATCH(Debt[[#This Row],[Base Year]]&amp;Debt[[#This Row],[DistrictNumber]],Debt[[Fiscal Year]:[Fiscal Year]]&amp;Debt[[DistrictNumber]:[DistrictNumber]],0),9)*$H1712</f>
        <v>0</v>
      </c>
      <c r="J1712" s="15">
        <f>IF(Debt[[#This Row],[Unadjusted Maximum Revenue]]/(Debt[[#This Row],[Proposed Taxable Valuation]]/1000)&gt;Debt[[#This Row],[Max Debt RATE]],Debt[[#This Row],[Max Debt RATE]],Debt[[#This Row],[Unadjusted Maximum Revenue]]/(Debt[[#This Row],[Proposed Taxable Valuation]]/1000))</f>
        <v>0</v>
      </c>
      <c r="K1712" s="26">
        <f>ROUND(Debt[[#This Row],[Proposed Taxable Valuation]]/1000*Debt[[#This Row],[Adjusted Rate]],0)</f>
        <v>0</v>
      </c>
      <c r="L1712" s="19">
        <f t="shared" si="146"/>
        <v>0</v>
      </c>
      <c r="M1712" s="17">
        <f t="shared" si="149"/>
        <v>0</v>
      </c>
      <c r="N1712" s="2">
        <v>6537565685.9835052</v>
      </c>
      <c r="O1712">
        <f>INDEX($R$3:$T$335,MATCH(Debt[[#This Row],[DistrictNumber]],$R$3:$R$335,0),3)</f>
        <v>0</v>
      </c>
      <c r="P1712" s="9">
        <f t="shared" si="147"/>
        <v>0</v>
      </c>
    </row>
    <row r="1713" spans="1:16" x14ac:dyDescent="0.35">
      <c r="A1713" s="13">
        <v>2031</v>
      </c>
      <c r="B1713" s="13">
        <f t="shared" si="145"/>
        <v>2030</v>
      </c>
      <c r="C1713" t="s">
        <v>160</v>
      </c>
      <c r="D1713" t="s">
        <v>161</v>
      </c>
      <c r="E1713" s="25">
        <v>852842512.74384952</v>
      </c>
      <c r="F1713" s="13">
        <f>INDEX($R$3:$T$335,MATCH(Debt[[#This Row],[DistrictNumber]],$R$3:$R$335,0),3)</f>
        <v>2.1592199999999999</v>
      </c>
      <c r="G1713" s="9">
        <f t="shared" si="148"/>
        <v>1841474.6103667747</v>
      </c>
      <c r="H1713" s="11">
        <v>1.02</v>
      </c>
      <c r="I1713" s="12" cm="1">
        <f t="array" ref="I1713">INDEX(Debt[],MATCH(Debt[[#This Row],[Base Year]]&amp;Debt[[#This Row],[DistrictNumber]],Debt[[Fiscal Year]:[Fiscal Year]]&amp;Debt[[DistrictNumber]:[DistrictNumber]],0),9)*$H1713</f>
        <v>1145128.5024704949</v>
      </c>
      <c r="J1713" s="15">
        <f>IF(Debt[[#This Row],[Unadjusted Maximum Revenue]]/(Debt[[#This Row],[Proposed Taxable Valuation]]/1000)&gt;Debt[[#This Row],[Max Debt RATE]],Debt[[#This Row],[Max Debt RATE]],Debt[[#This Row],[Unadjusted Maximum Revenue]]/(Debt[[#This Row],[Proposed Taxable Valuation]]/1000))</f>
        <v>1.3427197698978137</v>
      </c>
      <c r="K1713" s="26">
        <f>ROUND(Debt[[#This Row],[Proposed Taxable Valuation]]/1000*Debt[[#This Row],[Adjusted Rate]],0)</f>
        <v>1145129</v>
      </c>
      <c r="L1713" s="19">
        <f t="shared" si="146"/>
        <v>-696346.10789627978</v>
      </c>
      <c r="M1713" s="17">
        <f t="shared" si="149"/>
        <v>-0.8165002301021862</v>
      </c>
      <c r="N1713" s="2">
        <v>582688842.08104134</v>
      </c>
      <c r="O1713">
        <f>INDEX($R$3:$T$335,MATCH(Debt[[#This Row],[DistrictNumber]],$R$3:$R$335,0),3)</f>
        <v>2.1592199999999999</v>
      </c>
      <c r="P1713" s="9">
        <f t="shared" si="147"/>
        <v>1258153.401598226</v>
      </c>
    </row>
    <row r="1714" spans="1:16" x14ac:dyDescent="0.35">
      <c r="A1714" s="13">
        <v>2031</v>
      </c>
      <c r="B1714" s="13">
        <f t="shared" si="145"/>
        <v>2030</v>
      </c>
      <c r="C1714" t="s">
        <v>162</v>
      </c>
      <c r="D1714" t="s">
        <v>163</v>
      </c>
      <c r="E1714" s="25">
        <v>1851541040.7148495</v>
      </c>
      <c r="F1714" s="13">
        <f>INDEX($R$3:$T$335,MATCH(Debt[[#This Row],[DistrictNumber]],$R$3:$R$335,0),3)</f>
        <v>0.44107000000000002</v>
      </c>
      <c r="G1714" s="9">
        <f t="shared" si="148"/>
        <v>816659.20682809874</v>
      </c>
      <c r="H1714" s="11">
        <v>1.02</v>
      </c>
      <c r="I1714" s="12" cm="1">
        <f t="array" ref="I1714">INDEX(Debt[],MATCH(Debt[[#This Row],[Base Year]]&amp;Debt[[#This Row],[DistrictNumber]],Debt[[Fiscal Year]:[Fiscal Year]]&amp;Debt[[DistrictNumber]:[DistrictNumber]],0),9)*$H1714</f>
        <v>451418.03805551131</v>
      </c>
      <c r="J1714" s="15">
        <f>IF(Debt[[#This Row],[Unadjusted Maximum Revenue]]/(Debt[[#This Row],[Proposed Taxable Valuation]]/1000)&gt;Debt[[#This Row],[Max Debt RATE]],Debt[[#This Row],[Max Debt RATE]],Debt[[#This Row],[Unadjusted Maximum Revenue]]/(Debt[[#This Row],[Proposed Taxable Valuation]]/1000))</f>
        <v>0.24380666057568254</v>
      </c>
      <c r="K1714" s="26">
        <f>ROUND(Debt[[#This Row],[Proposed Taxable Valuation]]/1000*Debt[[#This Row],[Adjusted Rate]],0)</f>
        <v>451418</v>
      </c>
      <c r="L1714" s="19">
        <f t="shared" si="146"/>
        <v>-365241.16877258744</v>
      </c>
      <c r="M1714" s="17">
        <f t="shared" si="149"/>
        <v>-0.19726333942431748</v>
      </c>
      <c r="N1714" s="2">
        <v>1099718639.8335369</v>
      </c>
      <c r="O1714">
        <f>INDEX($R$3:$T$335,MATCH(Debt[[#This Row],[DistrictNumber]],$R$3:$R$335,0),3)</f>
        <v>0.44107000000000002</v>
      </c>
      <c r="P1714" s="9">
        <f t="shared" si="147"/>
        <v>485052.90047137818</v>
      </c>
    </row>
    <row r="1715" spans="1:16" x14ac:dyDescent="0.35">
      <c r="A1715" s="13">
        <v>2031</v>
      </c>
      <c r="B1715" s="13">
        <f t="shared" si="145"/>
        <v>2030</v>
      </c>
      <c r="C1715" t="s">
        <v>164</v>
      </c>
      <c r="D1715" t="s">
        <v>165</v>
      </c>
      <c r="E1715" s="25">
        <v>169090844.18114445</v>
      </c>
      <c r="F1715" s="13">
        <f>INDEX($R$3:$T$335,MATCH(Debt[[#This Row],[DistrictNumber]],$R$3:$R$335,0),3)</f>
        <v>0</v>
      </c>
      <c r="G1715" s="9">
        <f t="shared" si="148"/>
        <v>0</v>
      </c>
      <c r="H1715" s="11">
        <v>1.02</v>
      </c>
      <c r="I1715" s="12" cm="1">
        <f t="array" ref="I1715">INDEX(Debt[],MATCH(Debt[[#This Row],[Base Year]]&amp;Debt[[#This Row],[DistrictNumber]],Debt[[Fiscal Year]:[Fiscal Year]]&amp;Debt[[DistrictNumber]:[DistrictNumber]],0),9)*$H1715</f>
        <v>0</v>
      </c>
      <c r="J1715" s="15">
        <f>IF(Debt[[#This Row],[Unadjusted Maximum Revenue]]/(Debt[[#This Row],[Proposed Taxable Valuation]]/1000)&gt;Debt[[#This Row],[Max Debt RATE]],Debt[[#This Row],[Max Debt RATE]],Debt[[#This Row],[Unadjusted Maximum Revenue]]/(Debt[[#This Row],[Proposed Taxable Valuation]]/1000))</f>
        <v>0</v>
      </c>
      <c r="K1715" s="26">
        <f>ROUND(Debt[[#This Row],[Proposed Taxable Valuation]]/1000*Debt[[#This Row],[Adjusted Rate]],0)</f>
        <v>0</v>
      </c>
      <c r="L1715" s="19">
        <f t="shared" si="146"/>
        <v>0</v>
      </c>
      <c r="M1715" s="17">
        <f t="shared" si="149"/>
        <v>0</v>
      </c>
      <c r="N1715" s="2">
        <v>121111522.85710213</v>
      </c>
      <c r="O1715">
        <f>INDEX($R$3:$T$335,MATCH(Debt[[#This Row],[DistrictNumber]],$R$3:$R$335,0),3)</f>
        <v>0</v>
      </c>
      <c r="P1715" s="9">
        <f t="shared" si="147"/>
        <v>0</v>
      </c>
    </row>
    <row r="1716" spans="1:16" x14ac:dyDescent="0.35">
      <c r="A1716" s="13">
        <v>2031</v>
      </c>
      <c r="B1716" s="13">
        <f t="shared" si="145"/>
        <v>2030</v>
      </c>
      <c r="C1716" t="s">
        <v>166</v>
      </c>
      <c r="D1716" t="s">
        <v>167</v>
      </c>
      <c r="E1716" s="25">
        <v>978750320.05963933</v>
      </c>
      <c r="F1716" s="13">
        <f>INDEX($R$3:$T$335,MATCH(Debt[[#This Row],[DistrictNumber]],$R$3:$R$335,0),3)</f>
        <v>0.64341999999999999</v>
      </c>
      <c r="G1716" s="9">
        <f t="shared" si="148"/>
        <v>629747.53093277314</v>
      </c>
      <c r="H1716" s="11">
        <v>1.02</v>
      </c>
      <c r="I1716" s="12" cm="1">
        <f t="array" ref="I1716">INDEX(Debt[],MATCH(Debt[[#This Row],[Base Year]]&amp;Debt[[#This Row],[DistrictNumber]],Debt[[Fiscal Year]:[Fiscal Year]]&amp;Debt[[DistrictNumber]:[DistrictNumber]],0),9)*$H1716</f>
        <v>398297.70962034969</v>
      </c>
      <c r="J1716" s="15">
        <f>IF(Debt[[#This Row],[Unadjusted Maximum Revenue]]/(Debt[[#This Row],[Proposed Taxable Valuation]]/1000)&gt;Debt[[#This Row],[Max Debt RATE]],Debt[[#This Row],[Max Debt RATE]],Debt[[#This Row],[Unadjusted Maximum Revenue]]/(Debt[[#This Row],[Proposed Taxable Valuation]]/1000))</f>
        <v>0.40694516411098569</v>
      </c>
      <c r="K1716" s="26">
        <f>ROUND(Debt[[#This Row],[Proposed Taxable Valuation]]/1000*Debt[[#This Row],[Adjusted Rate]],0)</f>
        <v>398298</v>
      </c>
      <c r="L1716" s="19">
        <f t="shared" si="146"/>
        <v>-231449.82131242345</v>
      </c>
      <c r="M1716" s="17">
        <f t="shared" si="149"/>
        <v>-0.2364748358890143</v>
      </c>
      <c r="N1716" s="2">
        <v>642331094.26260817</v>
      </c>
      <c r="O1716">
        <f>INDEX($R$3:$T$335,MATCH(Debt[[#This Row],[DistrictNumber]],$R$3:$R$335,0),3)</f>
        <v>0.64341999999999999</v>
      </c>
      <c r="P1716" s="9">
        <f t="shared" si="147"/>
        <v>413288.67267044738</v>
      </c>
    </row>
    <row r="1717" spans="1:16" x14ac:dyDescent="0.35">
      <c r="A1717" s="13">
        <v>2031</v>
      </c>
      <c r="B1717" s="13">
        <f t="shared" si="145"/>
        <v>2030</v>
      </c>
      <c r="C1717" t="s">
        <v>168</v>
      </c>
      <c r="D1717" t="s">
        <v>169</v>
      </c>
      <c r="E1717" s="25">
        <v>580648630.2540096</v>
      </c>
      <c r="F1717" s="13">
        <f>INDEX($R$3:$T$335,MATCH(Debt[[#This Row],[DistrictNumber]],$R$3:$R$335,0),3)</f>
        <v>2.66662</v>
      </c>
      <c r="G1717" s="9">
        <f t="shared" si="148"/>
        <v>1548369.2504079472</v>
      </c>
      <c r="H1717" s="11">
        <v>1.02</v>
      </c>
      <c r="I1717" s="12" cm="1">
        <f t="array" ref="I1717">INDEX(Debt[],MATCH(Debt[[#This Row],[Base Year]]&amp;Debt[[#This Row],[DistrictNumber]],Debt[[Fiscal Year]:[Fiscal Year]]&amp;Debt[[DistrictNumber]:[DistrictNumber]],0),9)*$H1717</f>
        <v>813973.2726263823</v>
      </c>
      <c r="J1717" s="15">
        <f>IF(Debt[[#This Row],[Unadjusted Maximum Revenue]]/(Debt[[#This Row],[Proposed Taxable Valuation]]/1000)&gt;Debt[[#This Row],[Max Debt RATE]],Debt[[#This Row],[Max Debt RATE]],Debt[[#This Row],[Unadjusted Maximum Revenue]]/(Debt[[#This Row],[Proposed Taxable Valuation]]/1000))</f>
        <v>1.4018344833954104</v>
      </c>
      <c r="K1717" s="26">
        <f>ROUND(Debt[[#This Row],[Proposed Taxable Valuation]]/1000*Debt[[#This Row],[Adjusted Rate]],0)</f>
        <v>813973</v>
      </c>
      <c r="L1717" s="19">
        <f t="shared" si="146"/>
        <v>-734395.97778156493</v>
      </c>
      <c r="M1717" s="17">
        <f t="shared" si="149"/>
        <v>-1.2647855166045896</v>
      </c>
      <c r="N1717" s="2">
        <v>333252749.11366242</v>
      </c>
      <c r="O1717">
        <f>INDEX($R$3:$T$335,MATCH(Debt[[#This Row],[DistrictNumber]],$R$3:$R$335,0),3)</f>
        <v>2.66662</v>
      </c>
      <c r="P1717" s="9">
        <f t="shared" si="147"/>
        <v>888658.44584147446</v>
      </c>
    </row>
    <row r="1718" spans="1:16" x14ac:dyDescent="0.35">
      <c r="A1718" s="13">
        <v>2031</v>
      </c>
      <c r="B1718" s="13">
        <f t="shared" si="145"/>
        <v>2030</v>
      </c>
      <c r="C1718" t="s">
        <v>170</v>
      </c>
      <c r="D1718" t="s">
        <v>171</v>
      </c>
      <c r="E1718" s="25">
        <v>24754435994.187672</v>
      </c>
      <c r="F1718" s="13">
        <f>INDEX($R$3:$T$335,MATCH(Debt[[#This Row],[DistrictNumber]],$R$3:$R$335,0),3)</f>
        <v>0</v>
      </c>
      <c r="G1718" s="9">
        <f t="shared" si="148"/>
        <v>0</v>
      </c>
      <c r="H1718" s="11">
        <v>1.02</v>
      </c>
      <c r="I1718" s="12" cm="1">
        <f t="array" ref="I1718">INDEX(Debt[],MATCH(Debt[[#This Row],[Base Year]]&amp;Debt[[#This Row],[DistrictNumber]],Debt[[Fiscal Year]:[Fiscal Year]]&amp;Debt[[DistrictNumber]:[DistrictNumber]],0),9)*$H1718</f>
        <v>0</v>
      </c>
      <c r="J1718" s="15">
        <f>IF(Debt[[#This Row],[Unadjusted Maximum Revenue]]/(Debt[[#This Row],[Proposed Taxable Valuation]]/1000)&gt;Debt[[#This Row],[Max Debt RATE]],Debt[[#This Row],[Max Debt RATE]],Debt[[#This Row],[Unadjusted Maximum Revenue]]/(Debt[[#This Row],[Proposed Taxable Valuation]]/1000))</f>
        <v>0</v>
      </c>
      <c r="K1718" s="26">
        <f>ROUND(Debt[[#This Row],[Proposed Taxable Valuation]]/1000*Debt[[#This Row],[Adjusted Rate]],0)</f>
        <v>0</v>
      </c>
      <c r="L1718" s="19">
        <f t="shared" si="146"/>
        <v>0</v>
      </c>
      <c r="M1718" s="17">
        <f t="shared" si="149"/>
        <v>0</v>
      </c>
      <c r="N1718" s="2">
        <v>14454842333.897524</v>
      </c>
      <c r="O1718">
        <f>INDEX($R$3:$T$335,MATCH(Debt[[#This Row],[DistrictNumber]],$R$3:$R$335,0),3)</f>
        <v>0</v>
      </c>
      <c r="P1718" s="9">
        <f t="shared" si="147"/>
        <v>0</v>
      </c>
    </row>
    <row r="1719" spans="1:16" x14ac:dyDescent="0.35">
      <c r="A1719" s="13">
        <v>2031</v>
      </c>
      <c r="B1719" s="13">
        <f t="shared" si="145"/>
        <v>2030</v>
      </c>
      <c r="C1719" t="s">
        <v>172</v>
      </c>
      <c r="D1719" t="s">
        <v>173</v>
      </c>
      <c r="E1719" s="25">
        <v>75621018.909995437</v>
      </c>
      <c r="F1719" s="13">
        <f>INDEX($R$3:$T$335,MATCH(Debt[[#This Row],[DistrictNumber]],$R$3:$R$335,0),3)</f>
        <v>0</v>
      </c>
      <c r="G1719" s="9">
        <f t="shared" si="148"/>
        <v>0</v>
      </c>
      <c r="H1719" s="11">
        <v>1.02</v>
      </c>
      <c r="I1719" s="12" cm="1">
        <f t="array" ref="I1719">INDEX(Debt[],MATCH(Debt[[#This Row],[Base Year]]&amp;Debt[[#This Row],[DistrictNumber]],Debt[[Fiscal Year]:[Fiscal Year]]&amp;Debt[[DistrictNumber]:[DistrictNumber]],0),9)*$H1719</f>
        <v>0</v>
      </c>
      <c r="J1719" s="15">
        <f>IF(Debt[[#This Row],[Unadjusted Maximum Revenue]]/(Debt[[#This Row],[Proposed Taxable Valuation]]/1000)&gt;Debt[[#This Row],[Max Debt RATE]],Debt[[#This Row],[Max Debt RATE]],Debt[[#This Row],[Unadjusted Maximum Revenue]]/(Debt[[#This Row],[Proposed Taxable Valuation]]/1000))</f>
        <v>0</v>
      </c>
      <c r="K1719" s="26">
        <f>ROUND(Debt[[#This Row],[Proposed Taxable Valuation]]/1000*Debt[[#This Row],[Adjusted Rate]],0)</f>
        <v>0</v>
      </c>
      <c r="L1719" s="19">
        <f t="shared" si="146"/>
        <v>0</v>
      </c>
      <c r="M1719" s="17">
        <f t="shared" si="149"/>
        <v>0</v>
      </c>
      <c r="N1719" s="2">
        <v>58831849.003874391</v>
      </c>
      <c r="O1719">
        <f>INDEX($R$3:$T$335,MATCH(Debt[[#This Row],[DistrictNumber]],$R$3:$R$335,0),3)</f>
        <v>0</v>
      </c>
      <c r="P1719" s="9">
        <f t="shared" si="147"/>
        <v>0</v>
      </c>
    </row>
    <row r="1720" spans="1:16" x14ac:dyDescent="0.35">
      <c r="A1720" s="13">
        <v>2031</v>
      </c>
      <c r="B1720" s="13">
        <f t="shared" si="145"/>
        <v>2030</v>
      </c>
      <c r="C1720" t="s">
        <v>174</v>
      </c>
      <c r="D1720" t="s">
        <v>175</v>
      </c>
      <c r="E1720" s="25">
        <v>661376186.63238537</v>
      </c>
      <c r="F1720" s="13">
        <f>INDEX($R$3:$T$335,MATCH(Debt[[#This Row],[DistrictNumber]],$R$3:$R$335,0),3)</f>
        <v>1.49777</v>
      </c>
      <c r="G1720" s="9">
        <f t="shared" si="148"/>
        <v>990589.41105238791</v>
      </c>
      <c r="H1720" s="11">
        <v>1.02</v>
      </c>
      <c r="I1720" s="12" cm="1">
        <f t="array" ref="I1720">INDEX(Debt[],MATCH(Debt[[#This Row],[Base Year]]&amp;Debt[[#This Row],[DistrictNumber]],Debt[[Fiscal Year]:[Fiscal Year]]&amp;Debt[[DistrictNumber]:[DistrictNumber]],0),9)*$H1720</f>
        <v>603487.71955837938</v>
      </c>
      <c r="J1720" s="15">
        <f>IF(Debt[[#This Row],[Unadjusted Maximum Revenue]]/(Debt[[#This Row],[Proposed Taxable Valuation]]/1000)&gt;Debt[[#This Row],[Max Debt RATE]],Debt[[#This Row],[Max Debt RATE]],Debt[[#This Row],[Unadjusted Maximum Revenue]]/(Debt[[#This Row],[Proposed Taxable Valuation]]/1000))</f>
        <v>0.91247270729724306</v>
      </c>
      <c r="K1720" s="26">
        <f>ROUND(Debt[[#This Row],[Proposed Taxable Valuation]]/1000*Debt[[#This Row],[Adjusted Rate]],0)</f>
        <v>603488</v>
      </c>
      <c r="L1720" s="19">
        <f t="shared" si="146"/>
        <v>-387101.69149400853</v>
      </c>
      <c r="M1720" s="17">
        <f t="shared" si="149"/>
        <v>-0.58529729270275699</v>
      </c>
      <c r="N1720" s="2">
        <v>424897423.56793857</v>
      </c>
      <c r="O1720">
        <f>INDEX($R$3:$T$335,MATCH(Debt[[#This Row],[DistrictNumber]],$R$3:$R$335,0),3)</f>
        <v>1.49777</v>
      </c>
      <c r="P1720" s="9">
        <f t="shared" si="147"/>
        <v>636398.61409735132</v>
      </c>
    </row>
    <row r="1721" spans="1:16" x14ac:dyDescent="0.35">
      <c r="A1721" s="13">
        <v>2031</v>
      </c>
      <c r="B1721" s="13">
        <f t="shared" si="145"/>
        <v>2030</v>
      </c>
      <c r="C1721" t="s">
        <v>176</v>
      </c>
      <c r="D1721" t="s">
        <v>177</v>
      </c>
      <c r="E1721" s="25">
        <v>10813007842.94804</v>
      </c>
      <c r="F1721" s="13">
        <f>INDEX($R$3:$T$335,MATCH(Debt[[#This Row],[DistrictNumber]],$R$3:$R$335,0),3)</f>
        <v>0</v>
      </c>
      <c r="G1721" s="9">
        <f t="shared" si="148"/>
        <v>0</v>
      </c>
      <c r="H1721" s="11">
        <v>1.02</v>
      </c>
      <c r="I1721" s="12" cm="1">
        <f t="array" ref="I1721">INDEX(Debt[],MATCH(Debt[[#This Row],[Base Year]]&amp;Debt[[#This Row],[DistrictNumber]],Debt[[Fiscal Year]:[Fiscal Year]]&amp;Debt[[DistrictNumber]:[DistrictNumber]],0),9)*$H1721</f>
        <v>0</v>
      </c>
      <c r="J1721" s="15">
        <f>IF(Debt[[#This Row],[Unadjusted Maximum Revenue]]/(Debt[[#This Row],[Proposed Taxable Valuation]]/1000)&gt;Debt[[#This Row],[Max Debt RATE]],Debt[[#This Row],[Max Debt RATE]],Debt[[#This Row],[Unadjusted Maximum Revenue]]/(Debt[[#This Row],[Proposed Taxable Valuation]]/1000))</f>
        <v>0</v>
      </c>
      <c r="K1721" s="26">
        <f>ROUND(Debt[[#This Row],[Proposed Taxable Valuation]]/1000*Debt[[#This Row],[Adjusted Rate]],0)</f>
        <v>0</v>
      </c>
      <c r="L1721" s="19">
        <f t="shared" si="146"/>
        <v>0</v>
      </c>
      <c r="M1721" s="17">
        <f t="shared" si="149"/>
        <v>0</v>
      </c>
      <c r="N1721" s="2">
        <v>6217033651.7428875</v>
      </c>
      <c r="O1721">
        <f>INDEX($R$3:$T$335,MATCH(Debt[[#This Row],[DistrictNumber]],$R$3:$R$335,0),3)</f>
        <v>0</v>
      </c>
      <c r="P1721" s="9">
        <f t="shared" si="147"/>
        <v>0</v>
      </c>
    </row>
    <row r="1722" spans="1:16" x14ac:dyDescent="0.35">
      <c r="A1722" s="13">
        <v>2031</v>
      </c>
      <c r="B1722" s="13">
        <f t="shared" si="145"/>
        <v>2030</v>
      </c>
      <c r="C1722" t="s">
        <v>178</v>
      </c>
      <c r="D1722" t="s">
        <v>179</v>
      </c>
      <c r="E1722" s="25">
        <v>314216287.03668809</v>
      </c>
      <c r="F1722" s="13">
        <f>INDEX($R$3:$T$335,MATCH(Debt[[#This Row],[DistrictNumber]],$R$3:$R$335,0),3)</f>
        <v>2.6975600000000002</v>
      </c>
      <c r="G1722" s="9">
        <f t="shared" si="148"/>
        <v>847617.28725868836</v>
      </c>
      <c r="H1722" s="11">
        <v>1.02</v>
      </c>
      <c r="I1722" s="12" cm="1">
        <f t="array" ref="I1722">INDEX(Debt[],MATCH(Debt[[#This Row],[Base Year]]&amp;Debt[[#This Row],[DistrictNumber]],Debt[[Fiscal Year]:[Fiscal Year]]&amp;Debt[[DistrictNumber]:[DistrictNumber]],0),9)*$H1722</f>
        <v>593120.72797135008</v>
      </c>
      <c r="J1722" s="15">
        <f>IF(Debt[[#This Row],[Unadjusted Maximum Revenue]]/(Debt[[#This Row],[Proposed Taxable Valuation]]/1000)&gt;Debt[[#This Row],[Max Debt RATE]],Debt[[#This Row],[Max Debt RATE]],Debt[[#This Row],[Unadjusted Maximum Revenue]]/(Debt[[#This Row],[Proposed Taxable Valuation]]/1000))</f>
        <v>1.8876193005937243</v>
      </c>
      <c r="K1722" s="26">
        <f>ROUND(Debt[[#This Row],[Proposed Taxable Valuation]]/1000*Debt[[#This Row],[Adjusted Rate]],0)</f>
        <v>593121</v>
      </c>
      <c r="L1722" s="19">
        <f t="shared" si="146"/>
        <v>-254496.55928733828</v>
      </c>
      <c r="M1722" s="17">
        <f t="shared" si="149"/>
        <v>-0.80994069940627589</v>
      </c>
      <c r="N1722" s="2">
        <v>207479214.06951591</v>
      </c>
      <c r="O1722">
        <f>INDEX($R$3:$T$335,MATCH(Debt[[#This Row],[DistrictNumber]],$R$3:$R$335,0),3)</f>
        <v>2.6975600000000002</v>
      </c>
      <c r="P1722" s="9">
        <f t="shared" si="147"/>
        <v>559687.62870536337</v>
      </c>
    </row>
    <row r="1723" spans="1:16" x14ac:dyDescent="0.35">
      <c r="A1723" s="13">
        <v>2031</v>
      </c>
      <c r="B1723" s="13">
        <f t="shared" si="145"/>
        <v>2030</v>
      </c>
      <c r="C1723" t="s">
        <v>180</v>
      </c>
      <c r="D1723" t="s">
        <v>181</v>
      </c>
      <c r="E1723" s="25">
        <v>504849855.49331141</v>
      </c>
      <c r="F1723" s="13">
        <f>INDEX($R$3:$T$335,MATCH(Debt[[#This Row],[DistrictNumber]],$R$3:$R$335,0),3)</f>
        <v>2.7</v>
      </c>
      <c r="G1723" s="9">
        <f t="shared" si="148"/>
        <v>1363094.6098319408</v>
      </c>
      <c r="H1723" s="11">
        <v>1.02</v>
      </c>
      <c r="I1723" s="12" cm="1">
        <f t="array" ref="I1723">INDEX(Debt[],MATCH(Debt[[#This Row],[Base Year]]&amp;Debt[[#This Row],[DistrictNumber]],Debt[[Fiscal Year]:[Fiscal Year]]&amp;Debt[[DistrictNumber]:[DistrictNumber]],0),9)*$H1723</f>
        <v>889838.32034083887</v>
      </c>
      <c r="J1723" s="15">
        <f>IF(Debt[[#This Row],[Unadjusted Maximum Revenue]]/(Debt[[#This Row],[Proposed Taxable Valuation]]/1000)&gt;Debt[[#This Row],[Max Debt RATE]],Debt[[#This Row],[Max Debt RATE]],Debt[[#This Row],[Unadjusted Maximum Revenue]]/(Debt[[#This Row],[Proposed Taxable Valuation]]/1000))</f>
        <v>1.7625801228987932</v>
      </c>
      <c r="K1723" s="26">
        <f>ROUND(Debt[[#This Row],[Proposed Taxable Valuation]]/1000*Debt[[#This Row],[Adjusted Rate]],0)</f>
        <v>889838</v>
      </c>
      <c r="L1723" s="19">
        <f t="shared" si="146"/>
        <v>-473256.28949110198</v>
      </c>
      <c r="M1723" s="17">
        <f t="shared" si="149"/>
        <v>-0.937419877101207</v>
      </c>
      <c r="N1723" s="2">
        <v>338120170.64463139</v>
      </c>
      <c r="O1723">
        <f>INDEX($R$3:$T$335,MATCH(Debt[[#This Row],[DistrictNumber]],$R$3:$R$335,0),3)</f>
        <v>2.7</v>
      </c>
      <c r="P1723" s="9">
        <f t="shared" si="147"/>
        <v>912924.46074050479</v>
      </c>
    </row>
    <row r="1724" spans="1:16" x14ac:dyDescent="0.35">
      <c r="A1724" s="13">
        <v>2031</v>
      </c>
      <c r="B1724" s="13">
        <f t="shared" si="145"/>
        <v>2030</v>
      </c>
      <c r="C1724" t="s">
        <v>182</v>
      </c>
      <c r="D1724" t="s">
        <v>183</v>
      </c>
      <c r="E1724" s="25">
        <v>765025635.89026833</v>
      </c>
      <c r="F1724" s="13">
        <f>INDEX($R$3:$T$335,MATCH(Debt[[#This Row],[DistrictNumber]],$R$3:$R$335,0),3)</f>
        <v>0</v>
      </c>
      <c r="G1724" s="9">
        <f t="shared" si="148"/>
        <v>0</v>
      </c>
      <c r="H1724" s="11">
        <v>1.02</v>
      </c>
      <c r="I1724" s="12" cm="1">
        <f t="array" ref="I1724">INDEX(Debt[],MATCH(Debt[[#This Row],[Base Year]]&amp;Debt[[#This Row],[DistrictNumber]],Debt[[Fiscal Year]:[Fiscal Year]]&amp;Debt[[DistrictNumber]:[DistrictNumber]],0),9)*$H1724</f>
        <v>0</v>
      </c>
      <c r="J1724" s="15">
        <f>IF(Debt[[#This Row],[Unadjusted Maximum Revenue]]/(Debt[[#This Row],[Proposed Taxable Valuation]]/1000)&gt;Debt[[#This Row],[Max Debt RATE]],Debt[[#This Row],[Max Debt RATE]],Debt[[#This Row],[Unadjusted Maximum Revenue]]/(Debt[[#This Row],[Proposed Taxable Valuation]]/1000))</f>
        <v>0</v>
      </c>
      <c r="K1724" s="26">
        <f>ROUND(Debt[[#This Row],[Proposed Taxable Valuation]]/1000*Debt[[#This Row],[Adjusted Rate]],0)</f>
        <v>0</v>
      </c>
      <c r="L1724" s="19">
        <f t="shared" si="146"/>
        <v>0</v>
      </c>
      <c r="M1724" s="17">
        <f t="shared" si="149"/>
        <v>0</v>
      </c>
      <c r="N1724" s="2">
        <v>596291495.3779372</v>
      </c>
      <c r="O1724">
        <f>INDEX($R$3:$T$335,MATCH(Debt[[#This Row],[DistrictNumber]],$R$3:$R$335,0),3)</f>
        <v>0</v>
      </c>
      <c r="P1724" s="9">
        <f t="shared" si="147"/>
        <v>0</v>
      </c>
    </row>
    <row r="1725" spans="1:16" x14ac:dyDescent="0.35">
      <c r="A1725" s="13">
        <v>2031</v>
      </c>
      <c r="B1725" s="13">
        <f t="shared" si="145"/>
        <v>2030</v>
      </c>
      <c r="C1725" t="s">
        <v>184</v>
      </c>
      <c r="D1725" t="s">
        <v>185</v>
      </c>
      <c r="E1725" s="25">
        <v>563339915.34378803</v>
      </c>
      <c r="F1725" s="13">
        <f>INDEX($R$3:$T$335,MATCH(Debt[[#This Row],[DistrictNumber]],$R$3:$R$335,0),3)</f>
        <v>0</v>
      </c>
      <c r="G1725" s="9">
        <f t="shared" si="148"/>
        <v>0</v>
      </c>
      <c r="H1725" s="11">
        <v>1.02</v>
      </c>
      <c r="I1725" s="12" cm="1">
        <f t="array" ref="I1725">INDEX(Debt[],MATCH(Debt[[#This Row],[Base Year]]&amp;Debt[[#This Row],[DistrictNumber]],Debt[[Fiscal Year]:[Fiscal Year]]&amp;Debt[[DistrictNumber]:[DistrictNumber]],0),9)*$H1725</f>
        <v>0</v>
      </c>
      <c r="J1725" s="15">
        <f>IF(Debt[[#This Row],[Unadjusted Maximum Revenue]]/(Debt[[#This Row],[Proposed Taxable Valuation]]/1000)&gt;Debt[[#This Row],[Max Debt RATE]],Debt[[#This Row],[Max Debt RATE]],Debt[[#This Row],[Unadjusted Maximum Revenue]]/(Debt[[#This Row],[Proposed Taxable Valuation]]/1000))</f>
        <v>0</v>
      </c>
      <c r="K1725" s="26">
        <f>ROUND(Debt[[#This Row],[Proposed Taxable Valuation]]/1000*Debt[[#This Row],[Adjusted Rate]],0)</f>
        <v>0</v>
      </c>
      <c r="L1725" s="19">
        <f t="shared" si="146"/>
        <v>0</v>
      </c>
      <c r="M1725" s="17">
        <f t="shared" si="149"/>
        <v>0</v>
      </c>
      <c r="N1725" s="2">
        <v>320395780.87684917</v>
      </c>
      <c r="O1725">
        <f>INDEX($R$3:$T$335,MATCH(Debt[[#This Row],[DistrictNumber]],$R$3:$R$335,0),3)</f>
        <v>0</v>
      </c>
      <c r="P1725" s="9">
        <f t="shared" si="147"/>
        <v>0</v>
      </c>
    </row>
    <row r="1726" spans="1:16" x14ac:dyDescent="0.35">
      <c r="A1726" s="13">
        <v>2031</v>
      </c>
      <c r="B1726" s="13">
        <f t="shared" si="145"/>
        <v>2030</v>
      </c>
      <c r="C1726" t="s">
        <v>186</v>
      </c>
      <c r="D1726" t="s">
        <v>187</v>
      </c>
      <c r="E1726" s="25">
        <v>393077216.61637902</v>
      </c>
      <c r="F1726" s="13">
        <f>INDEX($R$3:$T$335,MATCH(Debt[[#This Row],[DistrictNumber]],$R$3:$R$335,0),3)</f>
        <v>0.22112999999999999</v>
      </c>
      <c r="G1726" s="9">
        <f t="shared" si="148"/>
        <v>86921.164910379899</v>
      </c>
      <c r="H1726" s="11">
        <v>1.02</v>
      </c>
      <c r="I1726" s="12" cm="1">
        <f t="array" ref="I1726">INDEX(Debt[],MATCH(Debt[[#This Row],[Base Year]]&amp;Debt[[#This Row],[DistrictNumber]],Debt[[Fiscal Year]:[Fiscal Year]]&amp;Debt[[DistrictNumber]:[DistrictNumber]],0),9)*$H1726</f>
        <v>63305.903242374334</v>
      </c>
      <c r="J1726" s="15">
        <f>IF(Debt[[#This Row],[Unadjusted Maximum Revenue]]/(Debt[[#This Row],[Proposed Taxable Valuation]]/1000)&gt;Debt[[#This Row],[Max Debt RATE]],Debt[[#This Row],[Max Debt RATE]],Debt[[#This Row],[Unadjusted Maximum Revenue]]/(Debt[[#This Row],[Proposed Taxable Valuation]]/1000))</f>
        <v>0.16105207976008767</v>
      </c>
      <c r="K1726" s="26">
        <f>ROUND(Debt[[#This Row],[Proposed Taxable Valuation]]/1000*Debt[[#This Row],[Adjusted Rate]],0)</f>
        <v>63306</v>
      </c>
      <c r="L1726" s="19">
        <f t="shared" si="146"/>
        <v>-23615.261668005565</v>
      </c>
      <c r="M1726" s="17">
        <f t="shared" si="149"/>
        <v>-6.0077920239912319E-2</v>
      </c>
      <c r="N1726" s="2">
        <v>283067430.82064062</v>
      </c>
      <c r="O1726">
        <f>INDEX($R$3:$T$335,MATCH(Debt[[#This Row],[DistrictNumber]],$R$3:$R$335,0),3)</f>
        <v>0.22112999999999999</v>
      </c>
      <c r="P1726" s="9">
        <f t="shared" si="147"/>
        <v>62594.700977368266</v>
      </c>
    </row>
    <row r="1727" spans="1:16" x14ac:dyDescent="0.35">
      <c r="A1727" s="13">
        <v>2031</v>
      </c>
      <c r="B1727" s="13">
        <f t="shared" si="145"/>
        <v>2030</v>
      </c>
      <c r="C1727" t="s">
        <v>188</v>
      </c>
      <c r="D1727" t="s">
        <v>189</v>
      </c>
      <c r="E1727" s="25">
        <v>567407340.69654644</v>
      </c>
      <c r="F1727" s="13">
        <f>INDEX($R$3:$T$335,MATCH(Debt[[#This Row],[DistrictNumber]],$R$3:$R$335,0),3)</f>
        <v>0</v>
      </c>
      <c r="G1727" s="9">
        <f t="shared" si="148"/>
        <v>0</v>
      </c>
      <c r="H1727" s="11">
        <v>1.02</v>
      </c>
      <c r="I1727" s="12" cm="1">
        <f t="array" ref="I1727">INDEX(Debt[],MATCH(Debt[[#This Row],[Base Year]]&amp;Debt[[#This Row],[DistrictNumber]],Debt[[Fiscal Year]:[Fiscal Year]]&amp;Debt[[DistrictNumber]:[DistrictNumber]],0),9)*$H1727</f>
        <v>0</v>
      </c>
      <c r="J1727" s="15">
        <f>IF(Debt[[#This Row],[Unadjusted Maximum Revenue]]/(Debt[[#This Row],[Proposed Taxable Valuation]]/1000)&gt;Debt[[#This Row],[Max Debt RATE]],Debt[[#This Row],[Max Debt RATE]],Debt[[#This Row],[Unadjusted Maximum Revenue]]/(Debt[[#This Row],[Proposed Taxable Valuation]]/1000))</f>
        <v>0</v>
      </c>
      <c r="K1727" s="26">
        <f>ROUND(Debt[[#This Row],[Proposed Taxable Valuation]]/1000*Debt[[#This Row],[Adjusted Rate]],0)</f>
        <v>0</v>
      </c>
      <c r="L1727" s="19">
        <f t="shared" si="146"/>
        <v>0</v>
      </c>
      <c r="M1727" s="17">
        <f t="shared" si="149"/>
        <v>0</v>
      </c>
      <c r="N1727" s="2">
        <v>399748113.06418103</v>
      </c>
      <c r="O1727">
        <f>INDEX($R$3:$T$335,MATCH(Debt[[#This Row],[DistrictNumber]],$R$3:$R$335,0),3)</f>
        <v>0</v>
      </c>
      <c r="P1727" s="9">
        <f t="shared" si="147"/>
        <v>0</v>
      </c>
    </row>
    <row r="1728" spans="1:16" x14ac:dyDescent="0.35">
      <c r="A1728" s="13">
        <v>2031</v>
      </c>
      <c r="B1728" s="13">
        <f t="shared" si="145"/>
        <v>2030</v>
      </c>
      <c r="C1728" t="s">
        <v>190</v>
      </c>
      <c r="D1728" t="s">
        <v>191</v>
      </c>
      <c r="E1728" s="25">
        <v>651341445.42584956</v>
      </c>
      <c r="F1728" s="13">
        <f>INDEX($R$3:$T$335,MATCH(Debt[[#This Row],[DistrictNumber]],$R$3:$R$335,0),3)</f>
        <v>4.05</v>
      </c>
      <c r="G1728" s="9">
        <f t="shared" si="148"/>
        <v>2637932.8539746907</v>
      </c>
      <c r="H1728" s="11">
        <v>1.02</v>
      </c>
      <c r="I1728" s="12" cm="1">
        <f t="array" ref="I1728">INDEX(Debt[],MATCH(Debt[[#This Row],[Base Year]]&amp;Debt[[#This Row],[DistrictNumber]],Debt[[Fiscal Year]:[Fiscal Year]]&amp;Debt[[DistrictNumber]:[DistrictNumber]],0),9)*$H1728</f>
        <v>1791880.7367884179</v>
      </c>
      <c r="J1728" s="15">
        <f>IF(Debt[[#This Row],[Unadjusted Maximum Revenue]]/(Debt[[#This Row],[Proposed Taxable Valuation]]/1000)&gt;Debt[[#This Row],[Max Debt RATE]],Debt[[#This Row],[Max Debt RATE]],Debt[[#This Row],[Unadjusted Maximum Revenue]]/(Debt[[#This Row],[Proposed Taxable Valuation]]/1000))</f>
        <v>2.7510620571931814</v>
      </c>
      <c r="K1728" s="26">
        <f>ROUND(Debt[[#This Row],[Proposed Taxable Valuation]]/1000*Debt[[#This Row],[Adjusted Rate]],0)</f>
        <v>1791881</v>
      </c>
      <c r="L1728" s="19">
        <f t="shared" si="146"/>
        <v>-846052.11718627275</v>
      </c>
      <c r="M1728" s="17">
        <f t="shared" si="149"/>
        <v>-1.2989379428068184</v>
      </c>
      <c r="N1728" s="2">
        <v>452050499.07853204</v>
      </c>
      <c r="O1728">
        <f>INDEX($R$3:$T$335,MATCH(Debt[[#This Row],[DistrictNumber]],$R$3:$R$335,0),3)</f>
        <v>4.05</v>
      </c>
      <c r="P1728" s="9">
        <f t="shared" si="147"/>
        <v>1830804.5212680546</v>
      </c>
    </row>
    <row r="1729" spans="1:16" x14ac:dyDescent="0.35">
      <c r="A1729" s="13">
        <v>2031</v>
      </c>
      <c r="B1729" s="13">
        <f t="shared" si="145"/>
        <v>2030</v>
      </c>
      <c r="C1729" t="s">
        <v>192</v>
      </c>
      <c r="D1729" t="s">
        <v>193</v>
      </c>
      <c r="E1729" s="25">
        <v>959113977.67010033</v>
      </c>
      <c r="F1729" s="13">
        <f>INDEX($R$3:$T$335,MATCH(Debt[[#This Row],[DistrictNumber]],$R$3:$R$335,0),3)</f>
        <v>0</v>
      </c>
      <c r="G1729" s="9">
        <f t="shared" si="148"/>
        <v>0</v>
      </c>
      <c r="H1729" s="11">
        <v>1.02</v>
      </c>
      <c r="I1729" s="12" cm="1">
        <f t="array" ref="I1729">INDEX(Debt[],MATCH(Debt[[#This Row],[Base Year]]&amp;Debt[[#This Row],[DistrictNumber]],Debt[[Fiscal Year]:[Fiscal Year]]&amp;Debt[[DistrictNumber]:[DistrictNumber]],0),9)*$H1729</f>
        <v>0</v>
      </c>
      <c r="J1729" s="15">
        <f>IF(Debt[[#This Row],[Unadjusted Maximum Revenue]]/(Debt[[#This Row],[Proposed Taxable Valuation]]/1000)&gt;Debt[[#This Row],[Max Debt RATE]],Debt[[#This Row],[Max Debt RATE]],Debt[[#This Row],[Unadjusted Maximum Revenue]]/(Debt[[#This Row],[Proposed Taxable Valuation]]/1000))</f>
        <v>0</v>
      </c>
      <c r="K1729" s="26">
        <f>ROUND(Debt[[#This Row],[Proposed Taxable Valuation]]/1000*Debt[[#This Row],[Adjusted Rate]],0)</f>
        <v>0</v>
      </c>
      <c r="L1729" s="19">
        <f t="shared" si="146"/>
        <v>0</v>
      </c>
      <c r="M1729" s="17">
        <f t="shared" si="149"/>
        <v>0</v>
      </c>
      <c r="N1729" s="2">
        <v>636920160.4032414</v>
      </c>
      <c r="O1729">
        <f>INDEX($R$3:$T$335,MATCH(Debt[[#This Row],[DistrictNumber]],$R$3:$R$335,0),3)</f>
        <v>0</v>
      </c>
      <c r="P1729" s="9">
        <f t="shared" si="147"/>
        <v>0</v>
      </c>
    </row>
    <row r="1730" spans="1:16" x14ac:dyDescent="0.35">
      <c r="A1730" s="13">
        <v>2031</v>
      </c>
      <c r="B1730" s="13">
        <f t="shared" si="145"/>
        <v>2030</v>
      </c>
      <c r="C1730" t="s">
        <v>194</v>
      </c>
      <c r="D1730" t="s">
        <v>195</v>
      </c>
      <c r="E1730" s="25">
        <v>328478408.19080085</v>
      </c>
      <c r="F1730" s="13">
        <f>INDEX($R$3:$T$335,MATCH(Debt[[#This Row],[DistrictNumber]],$R$3:$R$335,0),3)</f>
        <v>2.4175599999999999</v>
      </c>
      <c r="G1730" s="9">
        <f t="shared" si="148"/>
        <v>794116.26050575252</v>
      </c>
      <c r="H1730" s="11">
        <v>1.02</v>
      </c>
      <c r="I1730" s="12" cm="1">
        <f t="array" ref="I1730">INDEX(Debt[],MATCH(Debt[[#This Row],[Base Year]]&amp;Debt[[#This Row],[DistrictNumber]],Debt[[Fiscal Year]:[Fiscal Year]]&amp;Debt[[DistrictNumber]:[DistrictNumber]],0),9)*$H1730</f>
        <v>495240.64556204353</v>
      </c>
      <c r="J1730" s="15">
        <f>IF(Debt[[#This Row],[Unadjusted Maximum Revenue]]/(Debt[[#This Row],[Proposed Taxable Valuation]]/1000)&gt;Debt[[#This Row],[Max Debt RATE]],Debt[[#This Row],[Max Debt RATE]],Debt[[#This Row],[Unadjusted Maximum Revenue]]/(Debt[[#This Row],[Proposed Taxable Valuation]]/1000))</f>
        <v>1.5076809714517878</v>
      </c>
      <c r="K1730" s="26">
        <f>ROUND(Debt[[#This Row],[Proposed Taxable Valuation]]/1000*Debt[[#This Row],[Adjusted Rate]],0)</f>
        <v>495241</v>
      </c>
      <c r="L1730" s="19">
        <f t="shared" si="146"/>
        <v>-298875.61494370899</v>
      </c>
      <c r="M1730" s="17">
        <f t="shared" si="149"/>
        <v>-0.90987902854821212</v>
      </c>
      <c r="N1730" s="2">
        <v>220982981.7736257</v>
      </c>
      <c r="O1730">
        <f>INDEX($R$3:$T$335,MATCH(Debt[[#This Row],[DistrictNumber]],$R$3:$R$335,0),3)</f>
        <v>2.4175599999999999</v>
      </c>
      <c r="P1730" s="9">
        <f t="shared" si="147"/>
        <v>534239.61741664656</v>
      </c>
    </row>
    <row r="1731" spans="1:16" x14ac:dyDescent="0.35">
      <c r="A1731" s="13">
        <v>2031</v>
      </c>
      <c r="B1731" s="13">
        <f t="shared" si="145"/>
        <v>2030</v>
      </c>
      <c r="C1731" t="s">
        <v>196</v>
      </c>
      <c r="D1731" t="s">
        <v>197</v>
      </c>
      <c r="E1731" s="25">
        <v>428923223.52542388</v>
      </c>
      <c r="F1731" s="13">
        <f>INDEX($R$3:$T$335,MATCH(Debt[[#This Row],[DistrictNumber]],$R$3:$R$335,0),3)</f>
        <v>0</v>
      </c>
      <c r="G1731" s="9">
        <f t="shared" si="148"/>
        <v>0</v>
      </c>
      <c r="H1731" s="11">
        <v>1.02</v>
      </c>
      <c r="I1731" s="12" cm="1">
        <f t="array" ref="I1731">INDEX(Debt[],MATCH(Debt[[#This Row],[Base Year]]&amp;Debt[[#This Row],[DistrictNumber]],Debt[[Fiscal Year]:[Fiscal Year]]&amp;Debt[[DistrictNumber]:[DistrictNumber]],0),9)*$H1731</f>
        <v>0</v>
      </c>
      <c r="J1731" s="15">
        <f>IF(Debt[[#This Row],[Unadjusted Maximum Revenue]]/(Debt[[#This Row],[Proposed Taxable Valuation]]/1000)&gt;Debt[[#This Row],[Max Debt RATE]],Debt[[#This Row],[Max Debt RATE]],Debt[[#This Row],[Unadjusted Maximum Revenue]]/(Debt[[#This Row],[Proposed Taxable Valuation]]/1000))</f>
        <v>0</v>
      </c>
      <c r="K1731" s="26">
        <f>ROUND(Debt[[#This Row],[Proposed Taxable Valuation]]/1000*Debt[[#This Row],[Adjusted Rate]],0)</f>
        <v>0</v>
      </c>
      <c r="L1731" s="19">
        <f t="shared" si="146"/>
        <v>0</v>
      </c>
      <c r="M1731" s="17">
        <f t="shared" si="149"/>
        <v>0</v>
      </c>
      <c r="N1731" s="2">
        <v>257125842.26150277</v>
      </c>
      <c r="O1731">
        <f>INDEX($R$3:$T$335,MATCH(Debt[[#This Row],[DistrictNumber]],$R$3:$R$335,0),3)</f>
        <v>0</v>
      </c>
      <c r="P1731" s="9">
        <f t="shared" si="147"/>
        <v>0</v>
      </c>
    </row>
    <row r="1732" spans="1:16" x14ac:dyDescent="0.35">
      <c r="A1732" s="13">
        <v>2031</v>
      </c>
      <c r="B1732" s="13">
        <f t="shared" si="145"/>
        <v>2030</v>
      </c>
      <c r="C1732" t="s">
        <v>198</v>
      </c>
      <c r="D1732" t="s">
        <v>199</v>
      </c>
      <c r="E1732" s="25">
        <v>512922482.95884705</v>
      </c>
      <c r="F1732" s="13">
        <f>INDEX($R$3:$T$335,MATCH(Debt[[#This Row],[DistrictNumber]],$R$3:$R$335,0),3)</f>
        <v>2.7</v>
      </c>
      <c r="G1732" s="9">
        <f t="shared" si="148"/>
        <v>1384890.7039888871</v>
      </c>
      <c r="H1732" s="11">
        <v>1.02</v>
      </c>
      <c r="I1732" s="12" cm="1">
        <f t="array" ref="I1732">INDEX(Debt[],MATCH(Debt[[#This Row],[Base Year]]&amp;Debt[[#This Row],[DistrictNumber]],Debt[[Fiscal Year]:[Fiscal Year]]&amp;Debt[[DistrictNumber]:[DistrictNumber]],0),9)*$H1732</f>
        <v>895036.64665247675</v>
      </c>
      <c r="J1732" s="15">
        <f>IF(Debt[[#This Row],[Unadjusted Maximum Revenue]]/(Debt[[#This Row],[Proposed Taxable Valuation]]/1000)&gt;Debt[[#This Row],[Max Debt RATE]],Debt[[#This Row],[Max Debt RATE]],Debt[[#This Row],[Unadjusted Maximum Revenue]]/(Debt[[#This Row],[Proposed Taxable Valuation]]/1000))</f>
        <v>1.7449744871571315</v>
      </c>
      <c r="K1732" s="26">
        <f>ROUND(Debt[[#This Row],[Proposed Taxable Valuation]]/1000*Debt[[#This Row],[Adjusted Rate]],0)</f>
        <v>895037</v>
      </c>
      <c r="L1732" s="19">
        <f t="shared" si="146"/>
        <v>-489854.05733641039</v>
      </c>
      <c r="M1732" s="17">
        <f t="shared" si="149"/>
        <v>-0.95502551284286863</v>
      </c>
      <c r="N1732" s="2">
        <v>338542017.47251379</v>
      </c>
      <c r="O1732">
        <f>INDEX($R$3:$T$335,MATCH(Debt[[#This Row],[DistrictNumber]],$R$3:$R$335,0),3)</f>
        <v>2.7</v>
      </c>
      <c r="P1732" s="9">
        <f t="shared" si="147"/>
        <v>914063.4471757873</v>
      </c>
    </row>
    <row r="1733" spans="1:16" x14ac:dyDescent="0.35">
      <c r="A1733" s="13">
        <v>2031</v>
      </c>
      <c r="B1733" s="13">
        <f t="shared" ref="B1733:B1796" si="150">A1733-1</f>
        <v>2030</v>
      </c>
      <c r="C1733" t="s">
        <v>200</v>
      </c>
      <c r="D1733" t="s">
        <v>201</v>
      </c>
      <c r="E1733" s="25">
        <v>837799456.89387953</v>
      </c>
      <c r="F1733" s="13">
        <f>INDEX($R$3:$T$335,MATCH(Debt[[#This Row],[DistrictNumber]],$R$3:$R$335,0),3)</f>
        <v>0</v>
      </c>
      <c r="G1733" s="9">
        <f t="shared" si="148"/>
        <v>0</v>
      </c>
      <c r="H1733" s="11">
        <v>1.02</v>
      </c>
      <c r="I1733" s="12" cm="1">
        <f t="array" ref="I1733">INDEX(Debt[],MATCH(Debt[[#This Row],[Base Year]]&amp;Debt[[#This Row],[DistrictNumber]],Debt[[Fiscal Year]:[Fiscal Year]]&amp;Debt[[DistrictNumber]:[DistrictNumber]],0),9)*$H1733</f>
        <v>0</v>
      </c>
      <c r="J1733" s="15">
        <f>IF(Debt[[#This Row],[Unadjusted Maximum Revenue]]/(Debt[[#This Row],[Proposed Taxable Valuation]]/1000)&gt;Debt[[#This Row],[Max Debt RATE]],Debt[[#This Row],[Max Debt RATE]],Debt[[#This Row],[Unadjusted Maximum Revenue]]/(Debt[[#This Row],[Proposed Taxable Valuation]]/1000))</f>
        <v>0</v>
      </c>
      <c r="K1733" s="26">
        <f>ROUND(Debt[[#This Row],[Proposed Taxable Valuation]]/1000*Debt[[#This Row],[Adjusted Rate]],0)</f>
        <v>0</v>
      </c>
      <c r="L1733" s="19">
        <f t="shared" ref="L1733:L1796" si="151">I1733-G1733</f>
        <v>0</v>
      </c>
      <c r="M1733" s="17">
        <f t="shared" si="149"/>
        <v>0</v>
      </c>
      <c r="N1733" s="2">
        <v>645679156.1364522</v>
      </c>
      <c r="O1733">
        <f>INDEX($R$3:$T$335,MATCH(Debt[[#This Row],[DistrictNumber]],$R$3:$R$335,0),3)</f>
        <v>0</v>
      </c>
      <c r="P1733" s="9">
        <f t="shared" ref="P1733:P1796" si="152">N1733/1000*O1733</f>
        <v>0</v>
      </c>
    </row>
    <row r="1734" spans="1:16" x14ac:dyDescent="0.35">
      <c r="A1734" s="13">
        <v>2031</v>
      </c>
      <c r="B1734" s="13">
        <f t="shared" si="150"/>
        <v>2030</v>
      </c>
      <c r="C1734" t="s">
        <v>202</v>
      </c>
      <c r="D1734" t="s">
        <v>203</v>
      </c>
      <c r="E1734" s="25">
        <v>379689390.34051889</v>
      </c>
      <c r="F1734" s="13">
        <f>INDEX($R$3:$T$335,MATCH(Debt[[#This Row],[DistrictNumber]],$R$3:$R$335,0),3)</f>
        <v>4.05</v>
      </c>
      <c r="G1734" s="9">
        <f t="shared" si="148"/>
        <v>1537742.0308791015</v>
      </c>
      <c r="H1734" s="11">
        <v>1.02</v>
      </c>
      <c r="I1734" s="12" cm="1">
        <f t="array" ref="I1734">INDEX(Debt[],MATCH(Debt[[#This Row],[Base Year]]&amp;Debt[[#This Row],[DistrictNumber]],Debt[[Fiscal Year]:[Fiscal Year]]&amp;Debt[[DistrictNumber]:[DistrictNumber]],0),9)*$H1734</f>
        <v>968918.46774517652</v>
      </c>
      <c r="J1734" s="15">
        <f>IF(Debt[[#This Row],[Unadjusted Maximum Revenue]]/(Debt[[#This Row],[Proposed Taxable Valuation]]/1000)&gt;Debt[[#This Row],[Max Debt RATE]],Debt[[#This Row],[Max Debt RATE]],Debt[[#This Row],[Unadjusted Maximum Revenue]]/(Debt[[#This Row],[Proposed Taxable Valuation]]/1000))</f>
        <v>2.5518713253383671</v>
      </c>
      <c r="K1734" s="26">
        <f>ROUND(Debt[[#This Row],[Proposed Taxable Valuation]]/1000*Debt[[#This Row],[Adjusted Rate]],0)</f>
        <v>968918</v>
      </c>
      <c r="L1734" s="19">
        <f t="shared" si="151"/>
        <v>-568823.56313392497</v>
      </c>
      <c r="M1734" s="17">
        <f t="shared" si="149"/>
        <v>-1.4981286746616327</v>
      </c>
      <c r="N1734" s="2">
        <v>255873496.42571169</v>
      </c>
      <c r="O1734">
        <f>INDEX($R$3:$T$335,MATCH(Debt[[#This Row],[DistrictNumber]],$R$3:$R$335,0),3)</f>
        <v>4.05</v>
      </c>
      <c r="P1734" s="9">
        <f t="shared" si="152"/>
        <v>1036287.6605241323</v>
      </c>
    </row>
    <row r="1735" spans="1:16" x14ac:dyDescent="0.35">
      <c r="A1735" s="13">
        <v>2031</v>
      </c>
      <c r="B1735" s="13">
        <f t="shared" si="150"/>
        <v>2030</v>
      </c>
      <c r="C1735" t="s">
        <v>204</v>
      </c>
      <c r="D1735" t="s">
        <v>205</v>
      </c>
      <c r="E1735" s="25">
        <v>419071172.91631836</v>
      </c>
      <c r="F1735" s="13">
        <f>INDEX($R$3:$T$335,MATCH(Debt[[#This Row],[DistrictNumber]],$R$3:$R$335,0),3)</f>
        <v>0</v>
      </c>
      <c r="G1735" s="9">
        <f t="shared" si="148"/>
        <v>0</v>
      </c>
      <c r="H1735" s="11">
        <v>1.02</v>
      </c>
      <c r="I1735" s="12" cm="1">
        <f t="array" ref="I1735">INDEX(Debt[],MATCH(Debt[[#This Row],[Base Year]]&amp;Debt[[#This Row],[DistrictNumber]],Debt[[Fiscal Year]:[Fiscal Year]]&amp;Debt[[DistrictNumber]:[DistrictNumber]],0),9)*$H1735</f>
        <v>0</v>
      </c>
      <c r="J1735" s="15">
        <f>IF(Debt[[#This Row],[Unadjusted Maximum Revenue]]/(Debt[[#This Row],[Proposed Taxable Valuation]]/1000)&gt;Debt[[#This Row],[Max Debt RATE]],Debt[[#This Row],[Max Debt RATE]],Debt[[#This Row],[Unadjusted Maximum Revenue]]/(Debt[[#This Row],[Proposed Taxable Valuation]]/1000))</f>
        <v>0</v>
      </c>
      <c r="K1735" s="26">
        <f>ROUND(Debt[[#This Row],[Proposed Taxable Valuation]]/1000*Debt[[#This Row],[Adjusted Rate]],0)</f>
        <v>0</v>
      </c>
      <c r="L1735" s="19">
        <f t="shared" si="151"/>
        <v>0</v>
      </c>
      <c r="M1735" s="17">
        <f t="shared" si="149"/>
        <v>0</v>
      </c>
      <c r="N1735" s="2">
        <v>318774559.01600343</v>
      </c>
      <c r="O1735">
        <f>INDEX($R$3:$T$335,MATCH(Debt[[#This Row],[DistrictNumber]],$R$3:$R$335,0),3)</f>
        <v>0</v>
      </c>
      <c r="P1735" s="9">
        <f t="shared" si="152"/>
        <v>0</v>
      </c>
    </row>
    <row r="1736" spans="1:16" x14ac:dyDescent="0.35">
      <c r="A1736" s="13">
        <v>2031</v>
      </c>
      <c r="B1736" s="13">
        <f t="shared" si="150"/>
        <v>2030</v>
      </c>
      <c r="C1736" t="s">
        <v>206</v>
      </c>
      <c r="D1736" t="s">
        <v>207</v>
      </c>
      <c r="E1736" s="25">
        <v>779467863.98504257</v>
      </c>
      <c r="F1736" s="13">
        <f>INDEX($R$3:$T$335,MATCH(Debt[[#This Row],[DistrictNumber]],$R$3:$R$335,0),3)</f>
        <v>1.5091699999999999</v>
      </c>
      <c r="G1736" s="9">
        <f t="shared" si="148"/>
        <v>1176349.5162903066</v>
      </c>
      <c r="H1736" s="11">
        <v>1.02</v>
      </c>
      <c r="I1736" s="12" cm="1">
        <f t="array" ref="I1736">INDEX(Debt[],MATCH(Debt[[#This Row],[Base Year]]&amp;Debt[[#This Row],[DistrictNumber]],Debt[[Fiscal Year]:[Fiscal Year]]&amp;Debt[[DistrictNumber]:[DistrictNumber]],0),9)*$H1736</f>
        <v>829293.0006317104</v>
      </c>
      <c r="J1736" s="15">
        <f>IF(Debt[[#This Row],[Unadjusted Maximum Revenue]]/(Debt[[#This Row],[Proposed Taxable Valuation]]/1000)&gt;Debt[[#This Row],[Max Debt RATE]],Debt[[#This Row],[Max Debt RATE]],Debt[[#This Row],[Unadjusted Maximum Revenue]]/(Debt[[#This Row],[Proposed Taxable Valuation]]/1000))</f>
        <v>1.0639219895377547</v>
      </c>
      <c r="K1736" s="26">
        <f>ROUND(Debt[[#This Row],[Proposed Taxable Valuation]]/1000*Debt[[#This Row],[Adjusted Rate]],0)</f>
        <v>829293</v>
      </c>
      <c r="L1736" s="19">
        <f t="shared" si="151"/>
        <v>-347056.51565859618</v>
      </c>
      <c r="M1736" s="17">
        <f t="shared" si="149"/>
        <v>-0.44524801046224516</v>
      </c>
      <c r="N1736" s="2">
        <v>577579588.45716023</v>
      </c>
      <c r="O1736">
        <f>INDEX($R$3:$T$335,MATCH(Debt[[#This Row],[DistrictNumber]],$R$3:$R$335,0),3)</f>
        <v>1.5091699999999999</v>
      </c>
      <c r="P1736" s="9">
        <f t="shared" si="152"/>
        <v>871665.7875118925</v>
      </c>
    </row>
    <row r="1737" spans="1:16" x14ac:dyDescent="0.35">
      <c r="A1737" s="13">
        <v>2031</v>
      </c>
      <c r="B1737" s="13">
        <f t="shared" si="150"/>
        <v>2030</v>
      </c>
      <c r="C1737" t="s">
        <v>208</v>
      </c>
      <c r="D1737" t="s">
        <v>209</v>
      </c>
      <c r="E1737" s="25">
        <v>376172478.24910575</v>
      </c>
      <c r="F1737" s="13">
        <f>INDEX($R$3:$T$335,MATCH(Debt[[#This Row],[DistrictNumber]],$R$3:$R$335,0),3)</f>
        <v>0</v>
      </c>
      <c r="G1737" s="9">
        <f t="shared" si="148"/>
        <v>0</v>
      </c>
      <c r="H1737" s="11">
        <v>1.02</v>
      </c>
      <c r="I1737" s="12" cm="1">
        <f t="array" ref="I1737">INDEX(Debt[],MATCH(Debt[[#This Row],[Base Year]]&amp;Debt[[#This Row],[DistrictNumber]],Debt[[Fiscal Year]:[Fiscal Year]]&amp;Debt[[DistrictNumber]:[DistrictNumber]],0),9)*$H1737</f>
        <v>0</v>
      </c>
      <c r="J1737" s="15">
        <f>IF(Debt[[#This Row],[Unadjusted Maximum Revenue]]/(Debt[[#This Row],[Proposed Taxable Valuation]]/1000)&gt;Debt[[#This Row],[Max Debt RATE]],Debt[[#This Row],[Max Debt RATE]],Debt[[#This Row],[Unadjusted Maximum Revenue]]/(Debt[[#This Row],[Proposed Taxable Valuation]]/1000))</f>
        <v>0</v>
      </c>
      <c r="K1737" s="26">
        <f>ROUND(Debt[[#This Row],[Proposed Taxable Valuation]]/1000*Debt[[#This Row],[Adjusted Rate]],0)</f>
        <v>0</v>
      </c>
      <c r="L1737" s="19">
        <f t="shared" si="151"/>
        <v>0</v>
      </c>
      <c r="M1737" s="17">
        <f t="shared" si="149"/>
        <v>0</v>
      </c>
      <c r="N1737" s="2">
        <v>278805864.59159255</v>
      </c>
      <c r="O1737">
        <f>INDEX($R$3:$T$335,MATCH(Debt[[#This Row],[DistrictNumber]],$R$3:$R$335,0),3)</f>
        <v>0</v>
      </c>
      <c r="P1737" s="9">
        <f t="shared" si="152"/>
        <v>0</v>
      </c>
    </row>
    <row r="1738" spans="1:16" x14ac:dyDescent="0.35">
      <c r="A1738" s="13">
        <v>2031</v>
      </c>
      <c r="B1738" s="13">
        <f t="shared" si="150"/>
        <v>2030</v>
      </c>
      <c r="C1738" t="s">
        <v>210</v>
      </c>
      <c r="D1738" t="s">
        <v>211</v>
      </c>
      <c r="E1738" s="25">
        <v>164457944.33780634</v>
      </c>
      <c r="F1738" s="13">
        <f>INDEX($R$3:$T$335,MATCH(Debt[[#This Row],[DistrictNumber]],$R$3:$R$335,0),3)</f>
        <v>0</v>
      </c>
      <c r="G1738" s="9">
        <f t="shared" ref="G1738:G1801" si="153">E1738/1000*F1738</f>
        <v>0</v>
      </c>
      <c r="H1738" s="11">
        <v>1.02</v>
      </c>
      <c r="I1738" s="12" cm="1">
        <f t="array" ref="I1738">INDEX(Debt[],MATCH(Debt[[#This Row],[Base Year]]&amp;Debt[[#This Row],[DistrictNumber]],Debt[[Fiscal Year]:[Fiscal Year]]&amp;Debt[[DistrictNumber]:[DistrictNumber]],0),9)*$H1738</f>
        <v>0</v>
      </c>
      <c r="J1738" s="15">
        <f>IF(Debt[[#This Row],[Unadjusted Maximum Revenue]]/(Debt[[#This Row],[Proposed Taxable Valuation]]/1000)&gt;Debt[[#This Row],[Max Debt RATE]],Debt[[#This Row],[Max Debt RATE]],Debt[[#This Row],[Unadjusted Maximum Revenue]]/(Debt[[#This Row],[Proposed Taxable Valuation]]/1000))</f>
        <v>0</v>
      </c>
      <c r="K1738" s="26">
        <f>ROUND(Debt[[#This Row],[Proposed Taxable Valuation]]/1000*Debt[[#This Row],[Adjusted Rate]],0)</f>
        <v>0</v>
      </c>
      <c r="L1738" s="19">
        <f t="shared" si="151"/>
        <v>0</v>
      </c>
      <c r="M1738" s="17">
        <f t="shared" si="149"/>
        <v>0</v>
      </c>
      <c r="N1738" s="2">
        <v>124434749.73946683</v>
      </c>
      <c r="O1738">
        <f>INDEX($R$3:$T$335,MATCH(Debt[[#This Row],[DistrictNumber]],$R$3:$R$335,0),3)</f>
        <v>0</v>
      </c>
      <c r="P1738" s="9">
        <f t="shared" si="152"/>
        <v>0</v>
      </c>
    </row>
    <row r="1739" spans="1:16" x14ac:dyDescent="0.35">
      <c r="A1739" s="13">
        <v>2031</v>
      </c>
      <c r="B1739" s="13">
        <f t="shared" si="150"/>
        <v>2030</v>
      </c>
      <c r="C1739" t="s">
        <v>212</v>
      </c>
      <c r="D1739" t="s">
        <v>213</v>
      </c>
      <c r="E1739" s="25">
        <v>723715212.62037981</v>
      </c>
      <c r="F1739" s="13">
        <f>INDEX($R$3:$T$335,MATCH(Debt[[#This Row],[DistrictNumber]],$R$3:$R$335,0),3)</f>
        <v>1.14595</v>
      </c>
      <c r="G1739" s="9">
        <f t="shared" si="153"/>
        <v>829341.44790232414</v>
      </c>
      <c r="H1739" s="11">
        <v>1.02</v>
      </c>
      <c r="I1739" s="12" cm="1">
        <f t="array" ref="I1739">INDEX(Debt[],MATCH(Debt[[#This Row],[Base Year]]&amp;Debt[[#This Row],[DistrictNumber]],Debt[[Fiscal Year]:[Fiscal Year]]&amp;Debt[[DistrictNumber]:[DistrictNumber]],0),9)*$H1739</f>
        <v>586117.49242386851</v>
      </c>
      <c r="J1739" s="15">
        <f>IF(Debt[[#This Row],[Unadjusted Maximum Revenue]]/(Debt[[#This Row],[Proposed Taxable Valuation]]/1000)&gt;Debt[[#This Row],[Max Debt RATE]],Debt[[#This Row],[Max Debt RATE]],Debt[[#This Row],[Unadjusted Maximum Revenue]]/(Debt[[#This Row],[Proposed Taxable Valuation]]/1000))</f>
        <v>0.80987311335033763</v>
      </c>
      <c r="K1739" s="26">
        <f>ROUND(Debt[[#This Row],[Proposed Taxable Valuation]]/1000*Debt[[#This Row],[Adjusted Rate]],0)</f>
        <v>586117</v>
      </c>
      <c r="L1739" s="19">
        <f t="shared" si="151"/>
        <v>-243223.95547845564</v>
      </c>
      <c r="M1739" s="17">
        <f t="shared" ref="M1739:M1802" si="154">J1739-F1739</f>
        <v>-0.3360768866496624</v>
      </c>
      <c r="N1739" s="2">
        <v>515683453.44292372</v>
      </c>
      <c r="O1739">
        <f>INDEX($R$3:$T$335,MATCH(Debt[[#This Row],[DistrictNumber]],$R$3:$R$335,0),3)</f>
        <v>1.14595</v>
      </c>
      <c r="P1739" s="9">
        <f t="shared" si="152"/>
        <v>590947.45347291848</v>
      </c>
    </row>
    <row r="1740" spans="1:16" x14ac:dyDescent="0.35">
      <c r="A1740" s="13">
        <v>2031</v>
      </c>
      <c r="B1740" s="13">
        <f t="shared" si="150"/>
        <v>2030</v>
      </c>
      <c r="C1740" t="s">
        <v>214</v>
      </c>
      <c r="D1740" t="s">
        <v>215</v>
      </c>
      <c r="E1740" s="25">
        <v>484366736.37266195</v>
      </c>
      <c r="F1740" s="13">
        <f>INDEX($R$3:$T$335,MATCH(Debt[[#This Row],[DistrictNumber]],$R$3:$R$335,0),3)</f>
        <v>1.48848</v>
      </c>
      <c r="G1740" s="9">
        <f t="shared" si="153"/>
        <v>720970.19975597982</v>
      </c>
      <c r="H1740" s="11">
        <v>1.02</v>
      </c>
      <c r="I1740" s="12" cm="1">
        <f t="array" ref="I1740">INDEX(Debt[],MATCH(Debt[[#This Row],[Base Year]]&amp;Debt[[#This Row],[DistrictNumber]],Debt[[Fiscal Year]:[Fiscal Year]]&amp;Debt[[DistrictNumber]:[DistrictNumber]],0),9)*$H1740</f>
        <v>539134.94445725915</v>
      </c>
      <c r="J1740" s="15">
        <f>IF(Debt[[#This Row],[Unadjusted Maximum Revenue]]/(Debt[[#This Row],[Proposed Taxable Valuation]]/1000)&gt;Debt[[#This Row],[Max Debt RATE]],Debt[[#This Row],[Max Debt RATE]],Debt[[#This Row],[Unadjusted Maximum Revenue]]/(Debt[[#This Row],[Proposed Taxable Valuation]]/1000))</f>
        <v>1.113071777997694</v>
      </c>
      <c r="K1740" s="26">
        <f>ROUND(Debt[[#This Row],[Proposed Taxable Valuation]]/1000*Debt[[#This Row],[Adjusted Rate]],0)</f>
        <v>539135</v>
      </c>
      <c r="L1740" s="19">
        <f t="shared" si="151"/>
        <v>-181835.25529872067</v>
      </c>
      <c r="M1740" s="17">
        <f t="shared" si="154"/>
        <v>-0.37540822200230606</v>
      </c>
      <c r="N1740" s="2">
        <v>368687316.56594992</v>
      </c>
      <c r="O1740">
        <f>INDEX($R$3:$T$335,MATCH(Debt[[#This Row],[DistrictNumber]],$R$3:$R$335,0),3)</f>
        <v>1.48848</v>
      </c>
      <c r="P1740" s="9">
        <f t="shared" si="152"/>
        <v>548783.6969620852</v>
      </c>
    </row>
    <row r="1741" spans="1:16" x14ac:dyDescent="0.35">
      <c r="A1741" s="13">
        <v>2031</v>
      </c>
      <c r="B1741" s="13">
        <f t="shared" si="150"/>
        <v>2030</v>
      </c>
      <c r="C1741" t="s">
        <v>216</v>
      </c>
      <c r="D1741" t="s">
        <v>217</v>
      </c>
      <c r="E1741" s="25">
        <v>1855550329.5060799</v>
      </c>
      <c r="F1741" s="13">
        <f>INDEX($R$3:$T$335,MATCH(Debt[[#This Row],[DistrictNumber]],$R$3:$R$335,0),3)</f>
        <v>0</v>
      </c>
      <c r="G1741" s="9">
        <f t="shared" si="153"/>
        <v>0</v>
      </c>
      <c r="H1741" s="11">
        <v>1.02</v>
      </c>
      <c r="I1741" s="12" cm="1">
        <f t="array" ref="I1741">INDEX(Debt[],MATCH(Debt[[#This Row],[Base Year]]&amp;Debt[[#This Row],[DistrictNumber]],Debt[[Fiscal Year]:[Fiscal Year]]&amp;Debt[[DistrictNumber]:[DistrictNumber]],0),9)*$H1741</f>
        <v>0</v>
      </c>
      <c r="J1741" s="15">
        <f>IF(Debt[[#This Row],[Unadjusted Maximum Revenue]]/(Debt[[#This Row],[Proposed Taxable Valuation]]/1000)&gt;Debt[[#This Row],[Max Debt RATE]],Debt[[#This Row],[Max Debt RATE]],Debt[[#This Row],[Unadjusted Maximum Revenue]]/(Debt[[#This Row],[Proposed Taxable Valuation]]/1000))</f>
        <v>0</v>
      </c>
      <c r="K1741" s="26">
        <f>ROUND(Debt[[#This Row],[Proposed Taxable Valuation]]/1000*Debt[[#This Row],[Adjusted Rate]],0)</f>
        <v>0</v>
      </c>
      <c r="L1741" s="19">
        <f t="shared" si="151"/>
        <v>0</v>
      </c>
      <c r="M1741" s="17">
        <f t="shared" si="154"/>
        <v>0</v>
      </c>
      <c r="N1741" s="2">
        <v>1246225728.3719511</v>
      </c>
      <c r="O1741">
        <f>INDEX($R$3:$T$335,MATCH(Debt[[#This Row],[DistrictNumber]],$R$3:$R$335,0),3)</f>
        <v>0</v>
      </c>
      <c r="P1741" s="9">
        <f t="shared" si="152"/>
        <v>0</v>
      </c>
    </row>
    <row r="1742" spans="1:16" x14ac:dyDescent="0.35">
      <c r="A1742" s="13">
        <v>2031</v>
      </c>
      <c r="B1742" s="13">
        <f t="shared" si="150"/>
        <v>2030</v>
      </c>
      <c r="C1742" t="s">
        <v>218</v>
      </c>
      <c r="D1742" t="s">
        <v>219</v>
      </c>
      <c r="E1742" s="25">
        <v>973145310.82535803</v>
      </c>
      <c r="F1742" s="13">
        <f>INDEX($R$3:$T$335,MATCH(Debt[[#This Row],[DistrictNumber]],$R$3:$R$335,0),3)</f>
        <v>0</v>
      </c>
      <c r="G1742" s="9">
        <f t="shared" si="153"/>
        <v>0</v>
      </c>
      <c r="H1742" s="11">
        <v>1.02</v>
      </c>
      <c r="I1742" s="12" cm="1">
        <f t="array" ref="I1742">INDEX(Debt[],MATCH(Debt[[#This Row],[Base Year]]&amp;Debt[[#This Row],[DistrictNumber]],Debt[[Fiscal Year]:[Fiscal Year]]&amp;Debt[[DistrictNumber]:[DistrictNumber]],0),9)*$H1742</f>
        <v>0</v>
      </c>
      <c r="J1742" s="15">
        <f>IF(Debt[[#This Row],[Unadjusted Maximum Revenue]]/(Debt[[#This Row],[Proposed Taxable Valuation]]/1000)&gt;Debt[[#This Row],[Max Debt RATE]],Debt[[#This Row],[Max Debt RATE]],Debt[[#This Row],[Unadjusted Maximum Revenue]]/(Debt[[#This Row],[Proposed Taxable Valuation]]/1000))</f>
        <v>0</v>
      </c>
      <c r="K1742" s="26">
        <f>ROUND(Debt[[#This Row],[Proposed Taxable Valuation]]/1000*Debt[[#This Row],[Adjusted Rate]],0)</f>
        <v>0</v>
      </c>
      <c r="L1742" s="19">
        <f t="shared" si="151"/>
        <v>0</v>
      </c>
      <c r="M1742" s="17">
        <f t="shared" si="154"/>
        <v>0</v>
      </c>
      <c r="N1742" s="2">
        <v>676068572.18418908</v>
      </c>
      <c r="O1742">
        <f>INDEX($R$3:$T$335,MATCH(Debt[[#This Row],[DistrictNumber]],$R$3:$R$335,0),3)</f>
        <v>0</v>
      </c>
      <c r="P1742" s="9">
        <f t="shared" si="152"/>
        <v>0</v>
      </c>
    </row>
    <row r="1743" spans="1:16" x14ac:dyDescent="0.35">
      <c r="A1743" s="13">
        <v>2031</v>
      </c>
      <c r="B1743" s="13">
        <f t="shared" si="150"/>
        <v>2030</v>
      </c>
      <c r="C1743" t="s">
        <v>220</v>
      </c>
      <c r="D1743" t="s">
        <v>221</v>
      </c>
      <c r="E1743" s="25">
        <v>2408074331.7157516</v>
      </c>
      <c r="F1743" s="13">
        <f>INDEX($R$3:$T$335,MATCH(Debt[[#This Row],[DistrictNumber]],$R$3:$R$335,0),3)</f>
        <v>2.4804200000000001</v>
      </c>
      <c r="G1743" s="9">
        <f t="shared" si="153"/>
        <v>5973035.7338743843</v>
      </c>
      <c r="H1743" s="11">
        <v>1.02</v>
      </c>
      <c r="I1743" s="12" cm="1">
        <f t="array" ref="I1743">INDEX(Debt[],MATCH(Debt[[#This Row],[Base Year]]&amp;Debt[[#This Row],[DistrictNumber]],Debt[[Fiscal Year]:[Fiscal Year]]&amp;Debt[[DistrictNumber]:[DistrictNumber]],0),9)*$H1743</f>
        <v>3641300.8105066754</v>
      </c>
      <c r="J1743" s="15">
        <f>IF(Debt[[#This Row],[Unadjusted Maximum Revenue]]/(Debt[[#This Row],[Proposed Taxable Valuation]]/1000)&gt;Debt[[#This Row],[Max Debt RATE]],Debt[[#This Row],[Max Debt RATE]],Debt[[#This Row],[Unadjusted Maximum Revenue]]/(Debt[[#This Row],[Proposed Taxable Valuation]]/1000))</f>
        <v>1.5121214335241266</v>
      </c>
      <c r="K1743" s="26">
        <f>ROUND(Debt[[#This Row],[Proposed Taxable Valuation]]/1000*Debt[[#This Row],[Adjusted Rate]],0)</f>
        <v>3641301</v>
      </c>
      <c r="L1743" s="19">
        <f t="shared" si="151"/>
        <v>-2331734.9233677089</v>
      </c>
      <c r="M1743" s="17">
        <f t="shared" si="154"/>
        <v>-0.96829856647587342</v>
      </c>
      <c r="N1743" s="2">
        <v>1573327055.4867644</v>
      </c>
      <c r="O1743">
        <f>INDEX($R$3:$T$335,MATCH(Debt[[#This Row],[DistrictNumber]],$R$3:$R$335,0),3)</f>
        <v>2.4804200000000001</v>
      </c>
      <c r="P1743" s="9">
        <f t="shared" si="152"/>
        <v>3902511.8949704804</v>
      </c>
    </row>
    <row r="1744" spans="1:16" x14ac:dyDescent="0.35">
      <c r="A1744" s="13">
        <v>2031</v>
      </c>
      <c r="B1744" s="13">
        <f t="shared" si="150"/>
        <v>2030</v>
      </c>
      <c r="C1744" t="s">
        <v>222</v>
      </c>
      <c r="D1744" t="s">
        <v>223</v>
      </c>
      <c r="E1744" s="25">
        <v>1497082136.3511117</v>
      </c>
      <c r="F1744" s="13">
        <f>INDEX($R$3:$T$335,MATCH(Debt[[#This Row],[DistrictNumber]],$R$3:$R$335,0),3)</f>
        <v>0</v>
      </c>
      <c r="G1744" s="9">
        <f t="shared" si="153"/>
        <v>0</v>
      </c>
      <c r="H1744" s="11">
        <v>1.02</v>
      </c>
      <c r="I1744" s="12" cm="1">
        <f t="array" ref="I1744">INDEX(Debt[],MATCH(Debt[[#This Row],[Base Year]]&amp;Debt[[#This Row],[DistrictNumber]],Debt[[Fiscal Year]:[Fiscal Year]]&amp;Debt[[DistrictNumber]:[DistrictNumber]],0),9)*$H1744</f>
        <v>0</v>
      </c>
      <c r="J1744" s="15">
        <f>IF(Debt[[#This Row],[Unadjusted Maximum Revenue]]/(Debt[[#This Row],[Proposed Taxable Valuation]]/1000)&gt;Debt[[#This Row],[Max Debt RATE]],Debt[[#This Row],[Max Debt RATE]],Debt[[#This Row],[Unadjusted Maximum Revenue]]/(Debt[[#This Row],[Proposed Taxable Valuation]]/1000))</f>
        <v>0</v>
      </c>
      <c r="K1744" s="26">
        <f>ROUND(Debt[[#This Row],[Proposed Taxable Valuation]]/1000*Debt[[#This Row],[Adjusted Rate]],0)</f>
        <v>0</v>
      </c>
      <c r="L1744" s="19">
        <f t="shared" si="151"/>
        <v>0</v>
      </c>
      <c r="M1744" s="17">
        <f t="shared" si="154"/>
        <v>0</v>
      </c>
      <c r="N1744" s="2">
        <v>987404228.35206127</v>
      </c>
      <c r="O1744">
        <f>INDEX($R$3:$T$335,MATCH(Debt[[#This Row],[DistrictNumber]],$R$3:$R$335,0),3)</f>
        <v>0</v>
      </c>
      <c r="P1744" s="9">
        <f t="shared" si="152"/>
        <v>0</v>
      </c>
    </row>
    <row r="1745" spans="1:16" x14ac:dyDescent="0.35">
      <c r="A1745" s="13">
        <v>2031</v>
      </c>
      <c r="B1745" s="13">
        <f t="shared" si="150"/>
        <v>2030</v>
      </c>
      <c r="C1745" t="s">
        <v>224</v>
      </c>
      <c r="D1745" t="s">
        <v>225</v>
      </c>
      <c r="E1745" s="25">
        <v>376798918.38704723</v>
      </c>
      <c r="F1745" s="13">
        <f>INDEX($R$3:$T$335,MATCH(Debt[[#This Row],[DistrictNumber]],$R$3:$R$335,0),3)</f>
        <v>1.6490899999999999</v>
      </c>
      <c r="G1745" s="9">
        <f t="shared" si="153"/>
        <v>621375.32832289569</v>
      </c>
      <c r="H1745" s="11">
        <v>1.02</v>
      </c>
      <c r="I1745" s="12" cm="1">
        <f t="array" ref="I1745">INDEX(Debt[],MATCH(Debt[[#This Row],[Base Year]]&amp;Debt[[#This Row],[DistrictNumber]],Debt[[Fiscal Year]:[Fiscal Year]]&amp;Debt[[DistrictNumber]:[DistrictNumber]],0),9)*$H1745</f>
        <v>438594.82914969849</v>
      </c>
      <c r="J1745" s="15">
        <f>IF(Debt[[#This Row],[Unadjusted Maximum Revenue]]/(Debt[[#This Row],[Proposed Taxable Valuation]]/1000)&gt;Debt[[#This Row],[Max Debt RATE]],Debt[[#This Row],[Max Debt RATE]],Debt[[#This Row],[Unadjusted Maximum Revenue]]/(Debt[[#This Row],[Proposed Taxable Valuation]]/1000))</f>
        <v>1.1640023570852573</v>
      </c>
      <c r="K1745" s="26">
        <f>ROUND(Debt[[#This Row],[Proposed Taxable Valuation]]/1000*Debt[[#This Row],[Adjusted Rate]],0)</f>
        <v>438595</v>
      </c>
      <c r="L1745" s="19">
        <f t="shared" si="151"/>
        <v>-182780.4991731972</v>
      </c>
      <c r="M1745" s="17">
        <f t="shared" si="154"/>
        <v>-0.4850876429147426</v>
      </c>
      <c r="N1745" s="2">
        <v>260563272.03134844</v>
      </c>
      <c r="O1745">
        <f>INDEX($R$3:$T$335,MATCH(Debt[[#This Row],[DistrictNumber]],$R$3:$R$335,0),3)</f>
        <v>1.6490899999999999</v>
      </c>
      <c r="P1745" s="9">
        <f t="shared" si="152"/>
        <v>429692.28627417638</v>
      </c>
    </row>
    <row r="1746" spans="1:16" x14ac:dyDescent="0.35">
      <c r="A1746" s="13">
        <v>2031</v>
      </c>
      <c r="B1746" s="13">
        <f t="shared" si="150"/>
        <v>2030</v>
      </c>
      <c r="C1746" t="s">
        <v>226</v>
      </c>
      <c r="D1746" t="s">
        <v>227</v>
      </c>
      <c r="E1746" s="25">
        <v>561640126.85643101</v>
      </c>
      <c r="F1746" s="13">
        <f>INDEX($R$3:$T$335,MATCH(Debt[[#This Row],[DistrictNumber]],$R$3:$R$335,0),3)</f>
        <v>2.7350300000000001</v>
      </c>
      <c r="G1746" s="9">
        <f t="shared" si="153"/>
        <v>1536102.5961561445</v>
      </c>
      <c r="H1746" s="11">
        <v>1.02</v>
      </c>
      <c r="I1746" s="12" cm="1">
        <f t="array" ref="I1746">INDEX(Debt[],MATCH(Debt[[#This Row],[Base Year]]&amp;Debt[[#This Row],[DistrictNumber]],Debt[[Fiscal Year]:[Fiscal Year]]&amp;Debt[[DistrictNumber]:[DistrictNumber]],0),9)*$H1746</f>
        <v>1099350.0342876732</v>
      </c>
      <c r="J1746" s="15">
        <f>IF(Debt[[#This Row],[Unadjusted Maximum Revenue]]/(Debt[[#This Row],[Proposed Taxable Valuation]]/1000)&gt;Debt[[#This Row],[Max Debt RATE]],Debt[[#This Row],[Max Debt RATE]],Debt[[#This Row],[Unadjusted Maximum Revenue]]/(Debt[[#This Row],[Proposed Taxable Valuation]]/1000))</f>
        <v>1.957392254789327</v>
      </c>
      <c r="K1746" s="26">
        <f>ROUND(Debt[[#This Row],[Proposed Taxable Valuation]]/1000*Debt[[#This Row],[Adjusted Rate]],0)</f>
        <v>1099350</v>
      </c>
      <c r="L1746" s="19">
        <f t="shared" si="151"/>
        <v>-436752.56186847133</v>
      </c>
      <c r="M1746" s="17">
        <f t="shared" si="154"/>
        <v>-0.77763774521067308</v>
      </c>
      <c r="N1746" s="2">
        <v>430599826.82150942</v>
      </c>
      <c r="O1746">
        <f>INDEX($R$3:$T$335,MATCH(Debt[[#This Row],[DistrictNumber]],$R$3:$R$335,0),3)</f>
        <v>2.7350300000000001</v>
      </c>
      <c r="P1746" s="9">
        <f t="shared" si="152"/>
        <v>1177703.4443516328</v>
      </c>
    </row>
    <row r="1747" spans="1:16" x14ac:dyDescent="0.35">
      <c r="A1747" s="13">
        <v>2031</v>
      </c>
      <c r="B1747" s="13">
        <f t="shared" si="150"/>
        <v>2030</v>
      </c>
      <c r="C1747" t="s">
        <v>228</v>
      </c>
      <c r="D1747" t="s">
        <v>229</v>
      </c>
      <c r="E1747" s="25">
        <v>1387380277.5932376</v>
      </c>
      <c r="F1747" s="13">
        <f>INDEX($R$3:$T$335,MATCH(Debt[[#This Row],[DistrictNumber]],$R$3:$R$335,0),3)</f>
        <v>0</v>
      </c>
      <c r="G1747" s="9">
        <f t="shared" si="153"/>
        <v>0</v>
      </c>
      <c r="H1747" s="11">
        <v>1.02</v>
      </c>
      <c r="I1747" s="12" cm="1">
        <f t="array" ref="I1747">INDEX(Debt[],MATCH(Debt[[#This Row],[Base Year]]&amp;Debt[[#This Row],[DistrictNumber]],Debt[[Fiscal Year]:[Fiscal Year]]&amp;Debt[[DistrictNumber]:[DistrictNumber]],0),9)*$H1747</f>
        <v>0</v>
      </c>
      <c r="J1747" s="15">
        <f>IF(Debt[[#This Row],[Unadjusted Maximum Revenue]]/(Debt[[#This Row],[Proposed Taxable Valuation]]/1000)&gt;Debt[[#This Row],[Max Debt RATE]],Debt[[#This Row],[Max Debt RATE]],Debt[[#This Row],[Unadjusted Maximum Revenue]]/(Debt[[#This Row],[Proposed Taxable Valuation]]/1000))</f>
        <v>0</v>
      </c>
      <c r="K1747" s="26">
        <f>ROUND(Debt[[#This Row],[Proposed Taxable Valuation]]/1000*Debt[[#This Row],[Adjusted Rate]],0)</f>
        <v>0</v>
      </c>
      <c r="L1747" s="19">
        <f t="shared" si="151"/>
        <v>0</v>
      </c>
      <c r="M1747" s="17">
        <f t="shared" si="154"/>
        <v>0</v>
      </c>
      <c r="N1747" s="2">
        <v>889033289.68700325</v>
      </c>
      <c r="O1747">
        <f>INDEX($R$3:$T$335,MATCH(Debt[[#This Row],[DistrictNumber]],$R$3:$R$335,0),3)</f>
        <v>0</v>
      </c>
      <c r="P1747" s="9">
        <f t="shared" si="152"/>
        <v>0</v>
      </c>
    </row>
    <row r="1748" spans="1:16" x14ac:dyDescent="0.35">
      <c r="A1748" s="13">
        <v>2031</v>
      </c>
      <c r="B1748" s="13">
        <f t="shared" si="150"/>
        <v>2030</v>
      </c>
      <c r="C1748" t="s">
        <v>230</v>
      </c>
      <c r="D1748" t="s">
        <v>231</v>
      </c>
      <c r="E1748" s="25">
        <v>452870053.54834199</v>
      </c>
      <c r="F1748" s="13">
        <f>INDEX($R$3:$T$335,MATCH(Debt[[#This Row],[DistrictNumber]],$R$3:$R$335,0),3)</f>
        <v>0.74270000000000003</v>
      </c>
      <c r="G1748" s="9">
        <f t="shared" si="153"/>
        <v>336346.58877035358</v>
      </c>
      <c r="H1748" s="11">
        <v>1.02</v>
      </c>
      <c r="I1748" s="12" cm="1">
        <f t="array" ref="I1748">INDEX(Debt[],MATCH(Debt[[#This Row],[Base Year]]&amp;Debt[[#This Row],[DistrictNumber]],Debt[[Fiscal Year]:[Fiscal Year]]&amp;Debt[[DistrictNumber]:[DistrictNumber]],0),9)*$H1748</f>
        <v>254862.04420212671</v>
      </c>
      <c r="J1748" s="15">
        <f>IF(Debt[[#This Row],[Unadjusted Maximum Revenue]]/(Debt[[#This Row],[Proposed Taxable Valuation]]/1000)&gt;Debt[[#This Row],[Max Debt RATE]],Debt[[#This Row],[Max Debt RATE]],Debt[[#This Row],[Unadjusted Maximum Revenue]]/(Debt[[#This Row],[Proposed Taxable Valuation]]/1000))</f>
        <v>0.562770804130729</v>
      </c>
      <c r="K1748" s="26">
        <f>ROUND(Debt[[#This Row],[Proposed Taxable Valuation]]/1000*Debt[[#This Row],[Adjusted Rate]],0)</f>
        <v>254862</v>
      </c>
      <c r="L1748" s="19">
        <f t="shared" si="151"/>
        <v>-81484.544568226876</v>
      </c>
      <c r="M1748" s="17">
        <f t="shared" si="154"/>
        <v>-0.17992919586927103</v>
      </c>
      <c r="N1748" s="2">
        <v>340719786.86331588</v>
      </c>
      <c r="O1748">
        <f>INDEX($R$3:$T$335,MATCH(Debt[[#This Row],[DistrictNumber]],$R$3:$R$335,0),3)</f>
        <v>0.74270000000000003</v>
      </c>
      <c r="P1748" s="9">
        <f t="shared" si="152"/>
        <v>253052.58570338474</v>
      </c>
    </row>
    <row r="1749" spans="1:16" x14ac:dyDescent="0.35">
      <c r="A1749" s="13">
        <v>2031</v>
      </c>
      <c r="B1749" s="13">
        <f t="shared" si="150"/>
        <v>2030</v>
      </c>
      <c r="C1749" t="s">
        <v>232</v>
      </c>
      <c r="D1749" t="s">
        <v>233</v>
      </c>
      <c r="E1749" s="25">
        <v>1847109814.5773282</v>
      </c>
      <c r="F1749" s="13">
        <f>INDEX($R$3:$T$335,MATCH(Debt[[#This Row],[DistrictNumber]],$R$3:$R$335,0),3)</f>
        <v>4.05</v>
      </c>
      <c r="G1749" s="9">
        <f t="shared" si="153"/>
        <v>7480794.7490381794</v>
      </c>
      <c r="H1749" s="11">
        <v>1.02</v>
      </c>
      <c r="I1749" s="12" cm="1">
        <f t="array" ref="I1749">INDEX(Debt[],MATCH(Debt[[#This Row],[Base Year]]&amp;Debt[[#This Row],[DistrictNumber]],Debt[[Fiscal Year]:[Fiscal Year]]&amp;Debt[[DistrictNumber]:[DistrictNumber]],0),9)*$H1749</f>
        <v>3375227.6595008089</v>
      </c>
      <c r="J1749" s="15">
        <f>IF(Debt[[#This Row],[Unadjusted Maximum Revenue]]/(Debt[[#This Row],[Proposed Taxable Valuation]]/1000)&gt;Debt[[#This Row],[Max Debt RATE]],Debt[[#This Row],[Max Debt RATE]],Debt[[#This Row],[Unadjusted Maximum Revenue]]/(Debt[[#This Row],[Proposed Taxable Valuation]]/1000))</f>
        <v>1.8273021088749712</v>
      </c>
      <c r="K1749" s="26">
        <f>ROUND(Debt[[#This Row],[Proposed Taxable Valuation]]/1000*Debt[[#This Row],[Adjusted Rate]],0)</f>
        <v>3375228</v>
      </c>
      <c r="L1749" s="19">
        <f t="shared" si="151"/>
        <v>-4105567.0895373705</v>
      </c>
      <c r="M1749" s="17">
        <f t="shared" si="154"/>
        <v>-2.2226978911250286</v>
      </c>
      <c r="N1749" s="2">
        <v>969275331.2382313</v>
      </c>
      <c r="O1749">
        <f>INDEX($R$3:$T$335,MATCH(Debt[[#This Row],[DistrictNumber]],$R$3:$R$335,0),3)</f>
        <v>4.05</v>
      </c>
      <c r="P1749" s="9">
        <f t="shared" si="152"/>
        <v>3925565.0915148365</v>
      </c>
    </row>
    <row r="1750" spans="1:16" x14ac:dyDescent="0.35">
      <c r="A1750" s="13">
        <v>2031</v>
      </c>
      <c r="B1750" s="13">
        <f t="shared" si="150"/>
        <v>2030</v>
      </c>
      <c r="C1750" t="s">
        <v>234</v>
      </c>
      <c r="D1750" t="s">
        <v>235</v>
      </c>
      <c r="E1750" s="25">
        <v>183444516.14300147</v>
      </c>
      <c r="F1750" s="13">
        <f>INDEX($R$3:$T$335,MATCH(Debt[[#This Row],[DistrictNumber]],$R$3:$R$335,0),3)</f>
        <v>0</v>
      </c>
      <c r="G1750" s="9">
        <f t="shared" si="153"/>
        <v>0</v>
      </c>
      <c r="H1750" s="11">
        <v>1.02</v>
      </c>
      <c r="I1750" s="12" cm="1">
        <f t="array" ref="I1750">INDEX(Debt[],MATCH(Debt[[#This Row],[Base Year]]&amp;Debt[[#This Row],[DistrictNumber]],Debt[[Fiscal Year]:[Fiscal Year]]&amp;Debt[[DistrictNumber]:[DistrictNumber]],0),9)*$H1750</f>
        <v>0</v>
      </c>
      <c r="J1750" s="15">
        <f>IF(Debt[[#This Row],[Unadjusted Maximum Revenue]]/(Debt[[#This Row],[Proposed Taxable Valuation]]/1000)&gt;Debt[[#This Row],[Max Debt RATE]],Debt[[#This Row],[Max Debt RATE]],Debt[[#This Row],[Unadjusted Maximum Revenue]]/(Debt[[#This Row],[Proposed Taxable Valuation]]/1000))</f>
        <v>0</v>
      </c>
      <c r="K1750" s="26">
        <f>ROUND(Debt[[#This Row],[Proposed Taxable Valuation]]/1000*Debt[[#This Row],[Adjusted Rate]],0)</f>
        <v>0</v>
      </c>
      <c r="L1750" s="19">
        <f t="shared" si="151"/>
        <v>0</v>
      </c>
      <c r="M1750" s="17">
        <f t="shared" si="154"/>
        <v>0</v>
      </c>
      <c r="N1750" s="2">
        <v>151788592.0959461</v>
      </c>
      <c r="O1750">
        <f>INDEX($R$3:$T$335,MATCH(Debt[[#This Row],[DistrictNumber]],$R$3:$R$335,0),3)</f>
        <v>0</v>
      </c>
      <c r="P1750" s="9">
        <f t="shared" si="152"/>
        <v>0</v>
      </c>
    </row>
    <row r="1751" spans="1:16" x14ac:dyDescent="0.35">
      <c r="A1751" s="13">
        <v>2031</v>
      </c>
      <c r="B1751" s="13">
        <f t="shared" si="150"/>
        <v>2030</v>
      </c>
      <c r="C1751" t="s">
        <v>236</v>
      </c>
      <c r="D1751" t="s">
        <v>237</v>
      </c>
      <c r="E1751" s="25">
        <v>620312323.11116993</v>
      </c>
      <c r="F1751" s="13">
        <f>INDEX($R$3:$T$335,MATCH(Debt[[#This Row],[DistrictNumber]],$R$3:$R$335,0),3)</f>
        <v>0</v>
      </c>
      <c r="G1751" s="9">
        <f t="shared" si="153"/>
        <v>0</v>
      </c>
      <c r="H1751" s="11">
        <v>1.02</v>
      </c>
      <c r="I1751" s="12" cm="1">
        <f t="array" ref="I1751">INDEX(Debt[],MATCH(Debt[[#This Row],[Base Year]]&amp;Debt[[#This Row],[DistrictNumber]],Debt[[Fiscal Year]:[Fiscal Year]]&amp;Debt[[DistrictNumber]:[DistrictNumber]],0),9)*$H1751</f>
        <v>0</v>
      </c>
      <c r="J1751" s="15">
        <f>IF(Debt[[#This Row],[Unadjusted Maximum Revenue]]/(Debt[[#This Row],[Proposed Taxable Valuation]]/1000)&gt;Debt[[#This Row],[Max Debt RATE]],Debt[[#This Row],[Max Debt RATE]],Debt[[#This Row],[Unadjusted Maximum Revenue]]/(Debt[[#This Row],[Proposed Taxable Valuation]]/1000))</f>
        <v>0</v>
      </c>
      <c r="K1751" s="26">
        <f>ROUND(Debt[[#This Row],[Proposed Taxable Valuation]]/1000*Debt[[#This Row],[Adjusted Rate]],0)</f>
        <v>0</v>
      </c>
      <c r="L1751" s="19">
        <f t="shared" si="151"/>
        <v>0</v>
      </c>
      <c r="M1751" s="17">
        <f t="shared" si="154"/>
        <v>0</v>
      </c>
      <c r="N1751" s="2">
        <v>444993117.49976444</v>
      </c>
      <c r="O1751">
        <f>INDEX($R$3:$T$335,MATCH(Debt[[#This Row],[DistrictNumber]],$R$3:$R$335,0),3)</f>
        <v>0</v>
      </c>
      <c r="P1751" s="9">
        <f t="shared" si="152"/>
        <v>0</v>
      </c>
    </row>
    <row r="1752" spans="1:16" x14ac:dyDescent="0.35">
      <c r="A1752" s="13">
        <v>2031</v>
      </c>
      <c r="B1752" s="13">
        <f t="shared" si="150"/>
        <v>2030</v>
      </c>
      <c r="C1752" t="s">
        <v>238</v>
      </c>
      <c r="D1752" t="s">
        <v>239</v>
      </c>
      <c r="E1752" s="25">
        <v>2009252380.2980063</v>
      </c>
      <c r="F1752" s="13">
        <f>INDEX($R$3:$T$335,MATCH(Debt[[#This Row],[DistrictNumber]],$R$3:$R$335,0),3)</f>
        <v>2.7124700000000002</v>
      </c>
      <c r="G1752" s="9">
        <f t="shared" si="153"/>
        <v>5450036.803986934</v>
      </c>
      <c r="H1752" s="11">
        <v>1.02</v>
      </c>
      <c r="I1752" s="12" cm="1">
        <f t="array" ref="I1752">INDEX(Debt[],MATCH(Debt[[#This Row],[Base Year]]&amp;Debt[[#This Row],[DistrictNumber]],Debt[[Fiscal Year]:[Fiscal Year]]&amp;Debt[[DistrictNumber]:[DistrictNumber]],0),9)*$H1752</f>
        <v>2462466.0631357855</v>
      </c>
      <c r="J1752" s="15">
        <f>IF(Debt[[#This Row],[Unadjusted Maximum Revenue]]/(Debt[[#This Row],[Proposed Taxable Valuation]]/1000)&gt;Debt[[#This Row],[Max Debt RATE]],Debt[[#This Row],[Max Debt RATE]],Debt[[#This Row],[Unadjusted Maximum Revenue]]/(Debt[[#This Row],[Proposed Taxable Valuation]]/1000))</f>
        <v>1.225563342505813</v>
      </c>
      <c r="K1752" s="26">
        <f>ROUND(Debt[[#This Row],[Proposed Taxable Valuation]]/1000*Debt[[#This Row],[Adjusted Rate]],0)</f>
        <v>2462466</v>
      </c>
      <c r="L1752" s="19">
        <f t="shared" si="151"/>
        <v>-2987570.7408511485</v>
      </c>
      <c r="M1752" s="17">
        <f t="shared" si="154"/>
        <v>-1.4869066574941872</v>
      </c>
      <c r="N1752" s="2">
        <v>1122227621.612777</v>
      </c>
      <c r="O1752">
        <f>INDEX($R$3:$T$335,MATCH(Debt[[#This Row],[DistrictNumber]],$R$3:$R$335,0),3)</f>
        <v>2.7124700000000002</v>
      </c>
      <c r="P1752" s="9">
        <f t="shared" si="152"/>
        <v>3044008.7567960094</v>
      </c>
    </row>
    <row r="1753" spans="1:16" x14ac:dyDescent="0.35">
      <c r="A1753" s="13">
        <v>2031</v>
      </c>
      <c r="B1753" s="13">
        <f t="shared" si="150"/>
        <v>2030</v>
      </c>
      <c r="C1753" t="s">
        <v>240</v>
      </c>
      <c r="D1753" t="s">
        <v>241</v>
      </c>
      <c r="E1753" s="25">
        <v>323409467.50839967</v>
      </c>
      <c r="F1753" s="13">
        <f>INDEX($R$3:$T$335,MATCH(Debt[[#This Row],[DistrictNumber]],$R$3:$R$335,0),3)</f>
        <v>0</v>
      </c>
      <c r="G1753" s="9">
        <f t="shared" si="153"/>
        <v>0</v>
      </c>
      <c r="H1753" s="11">
        <v>1.02</v>
      </c>
      <c r="I1753" s="12" cm="1">
        <f t="array" ref="I1753">INDEX(Debt[],MATCH(Debt[[#This Row],[Base Year]]&amp;Debt[[#This Row],[DistrictNumber]],Debt[[Fiscal Year]:[Fiscal Year]]&amp;Debt[[DistrictNumber]:[DistrictNumber]],0),9)*$H1753</f>
        <v>0</v>
      </c>
      <c r="J1753" s="15">
        <f>IF(Debt[[#This Row],[Unadjusted Maximum Revenue]]/(Debt[[#This Row],[Proposed Taxable Valuation]]/1000)&gt;Debt[[#This Row],[Max Debt RATE]],Debt[[#This Row],[Max Debt RATE]],Debt[[#This Row],[Unadjusted Maximum Revenue]]/(Debt[[#This Row],[Proposed Taxable Valuation]]/1000))</f>
        <v>0</v>
      </c>
      <c r="K1753" s="26">
        <f>ROUND(Debt[[#This Row],[Proposed Taxable Valuation]]/1000*Debt[[#This Row],[Adjusted Rate]],0)</f>
        <v>0</v>
      </c>
      <c r="L1753" s="19">
        <f t="shared" si="151"/>
        <v>0</v>
      </c>
      <c r="M1753" s="17">
        <f t="shared" si="154"/>
        <v>0</v>
      </c>
      <c r="N1753" s="2">
        <v>239861278.27366161</v>
      </c>
      <c r="O1753">
        <f>INDEX($R$3:$T$335,MATCH(Debt[[#This Row],[DistrictNumber]],$R$3:$R$335,0),3)</f>
        <v>0</v>
      </c>
      <c r="P1753" s="9">
        <f t="shared" si="152"/>
        <v>0</v>
      </c>
    </row>
    <row r="1754" spans="1:16" x14ac:dyDescent="0.35">
      <c r="A1754" s="13">
        <v>2031</v>
      </c>
      <c r="B1754" s="13">
        <f t="shared" si="150"/>
        <v>2030</v>
      </c>
      <c r="C1754" t="s">
        <v>242</v>
      </c>
      <c r="D1754" t="s">
        <v>243</v>
      </c>
      <c r="E1754" s="25">
        <v>324066037.97723776</v>
      </c>
      <c r="F1754" s="13">
        <f>INDEX($R$3:$T$335,MATCH(Debt[[#This Row],[DistrictNumber]],$R$3:$R$335,0),3)</f>
        <v>0.69462999999999997</v>
      </c>
      <c r="G1754" s="9">
        <f t="shared" si="153"/>
        <v>225105.99196012868</v>
      </c>
      <c r="H1754" s="11">
        <v>1.02</v>
      </c>
      <c r="I1754" s="12" cm="1">
        <f t="array" ref="I1754">INDEX(Debt[],MATCH(Debt[[#This Row],[Base Year]]&amp;Debt[[#This Row],[DistrictNumber]],Debt[[Fiscal Year]:[Fiscal Year]]&amp;Debt[[DistrictNumber]:[DistrictNumber]],0),9)*$H1754</f>
        <v>164031.15725275932</v>
      </c>
      <c r="J1754" s="15">
        <f>IF(Debt[[#This Row],[Unadjusted Maximum Revenue]]/(Debt[[#This Row],[Proposed Taxable Valuation]]/1000)&gt;Debt[[#This Row],[Max Debt RATE]],Debt[[#This Row],[Max Debt RATE]],Debt[[#This Row],[Unadjusted Maximum Revenue]]/(Debt[[#This Row],[Proposed Taxable Valuation]]/1000))</f>
        <v>0.50616583668135195</v>
      </c>
      <c r="K1754" s="26">
        <f>ROUND(Debt[[#This Row],[Proposed Taxable Valuation]]/1000*Debt[[#This Row],[Adjusted Rate]],0)</f>
        <v>164031</v>
      </c>
      <c r="L1754" s="19">
        <f t="shared" si="151"/>
        <v>-61074.834707369359</v>
      </c>
      <c r="M1754" s="17">
        <f t="shared" si="154"/>
        <v>-0.18846416331864801</v>
      </c>
      <c r="N1754" s="2">
        <v>242103553.97383577</v>
      </c>
      <c r="O1754">
        <f>INDEX($R$3:$T$335,MATCH(Debt[[#This Row],[DistrictNumber]],$R$3:$R$335,0),3)</f>
        <v>0.69462999999999997</v>
      </c>
      <c r="P1754" s="9">
        <f t="shared" si="152"/>
        <v>168172.39169684553</v>
      </c>
    </row>
    <row r="1755" spans="1:16" x14ac:dyDescent="0.35">
      <c r="A1755" s="13">
        <v>2031</v>
      </c>
      <c r="B1755" s="13">
        <f t="shared" si="150"/>
        <v>2030</v>
      </c>
      <c r="C1755" t="s">
        <v>244</v>
      </c>
      <c r="D1755" t="s">
        <v>245</v>
      </c>
      <c r="E1755" s="25">
        <v>428382284.34209365</v>
      </c>
      <c r="F1755" s="13">
        <f>INDEX($R$3:$T$335,MATCH(Debt[[#This Row],[DistrictNumber]],$R$3:$R$335,0),3)</f>
        <v>1.9068499999999999</v>
      </c>
      <c r="G1755" s="9">
        <f t="shared" si="153"/>
        <v>816860.75889772119</v>
      </c>
      <c r="H1755" s="11">
        <v>1.02</v>
      </c>
      <c r="I1755" s="12" cm="1">
        <f t="array" ref="I1755">INDEX(Debt[],MATCH(Debt[[#This Row],[Base Year]]&amp;Debt[[#This Row],[DistrictNumber]],Debt[[Fiscal Year]:[Fiscal Year]]&amp;Debt[[DistrictNumber]:[DistrictNumber]],0),9)*$H1755</f>
        <v>660400.65449404716</v>
      </c>
      <c r="J1755" s="15">
        <f>IF(Debt[[#This Row],[Unadjusted Maximum Revenue]]/(Debt[[#This Row],[Proposed Taxable Valuation]]/1000)&gt;Debt[[#This Row],[Max Debt RATE]],Debt[[#This Row],[Max Debt RATE]],Debt[[#This Row],[Unadjusted Maximum Revenue]]/(Debt[[#This Row],[Proposed Taxable Valuation]]/1000))</f>
        <v>1.5416152316109095</v>
      </c>
      <c r="K1755" s="26">
        <f>ROUND(Debt[[#This Row],[Proposed Taxable Valuation]]/1000*Debt[[#This Row],[Adjusted Rate]],0)</f>
        <v>660401</v>
      </c>
      <c r="L1755" s="19">
        <f t="shared" si="151"/>
        <v>-156460.10440367402</v>
      </c>
      <c r="M1755" s="17">
        <f t="shared" si="154"/>
        <v>-0.36523476838909041</v>
      </c>
      <c r="N1755" s="2">
        <v>329923881.77581567</v>
      </c>
      <c r="O1755">
        <f>INDEX($R$3:$T$335,MATCH(Debt[[#This Row],[DistrictNumber]],$R$3:$R$335,0),3)</f>
        <v>1.9068499999999999</v>
      </c>
      <c r="P1755" s="9">
        <f t="shared" si="152"/>
        <v>629115.3539642141</v>
      </c>
    </row>
    <row r="1756" spans="1:16" x14ac:dyDescent="0.35">
      <c r="A1756" s="13">
        <v>2031</v>
      </c>
      <c r="B1756" s="13">
        <f t="shared" si="150"/>
        <v>2030</v>
      </c>
      <c r="C1756" t="s">
        <v>246</v>
      </c>
      <c r="D1756" t="s">
        <v>247</v>
      </c>
      <c r="E1756" s="25">
        <v>1367078933.5554876</v>
      </c>
      <c r="F1756" s="13">
        <f>INDEX($R$3:$T$335,MATCH(Debt[[#This Row],[DistrictNumber]],$R$3:$R$335,0),3)</f>
        <v>1.9031800000000001</v>
      </c>
      <c r="G1756" s="9">
        <f t="shared" si="153"/>
        <v>2601797.2847641329</v>
      </c>
      <c r="H1756" s="11">
        <v>1.02</v>
      </c>
      <c r="I1756" s="12" cm="1">
        <f t="array" ref="I1756">INDEX(Debt[],MATCH(Debt[[#This Row],[Base Year]]&amp;Debt[[#This Row],[DistrictNumber]],Debt[[Fiscal Year]:[Fiscal Year]]&amp;Debt[[DistrictNumber]:[DistrictNumber]],0),9)*$H1756</f>
        <v>1688964.8885713255</v>
      </c>
      <c r="J1756" s="15">
        <f>IF(Debt[[#This Row],[Unadjusted Maximum Revenue]]/(Debt[[#This Row],[Proposed Taxable Valuation]]/1000)&gt;Debt[[#This Row],[Max Debt RATE]],Debt[[#This Row],[Max Debt RATE]],Debt[[#This Row],[Unadjusted Maximum Revenue]]/(Debt[[#This Row],[Proposed Taxable Valuation]]/1000))</f>
        <v>1.2354552814142776</v>
      </c>
      <c r="K1756" s="26">
        <f>ROUND(Debt[[#This Row],[Proposed Taxable Valuation]]/1000*Debt[[#This Row],[Adjusted Rate]],0)</f>
        <v>1688965</v>
      </c>
      <c r="L1756" s="19">
        <f t="shared" si="151"/>
        <v>-912832.39619280747</v>
      </c>
      <c r="M1756" s="17">
        <f t="shared" si="154"/>
        <v>-0.66772471858572247</v>
      </c>
      <c r="N1756" s="2">
        <v>1050622399.5303811</v>
      </c>
      <c r="O1756">
        <f>INDEX($R$3:$T$335,MATCH(Debt[[#This Row],[DistrictNumber]],$R$3:$R$335,0),3)</f>
        <v>1.9031800000000001</v>
      </c>
      <c r="P1756" s="9">
        <f t="shared" si="152"/>
        <v>1999523.5383382309</v>
      </c>
    </row>
    <row r="1757" spans="1:16" x14ac:dyDescent="0.35">
      <c r="A1757" s="13">
        <v>2031</v>
      </c>
      <c r="B1757" s="13">
        <f t="shared" si="150"/>
        <v>2030</v>
      </c>
      <c r="C1757" t="s">
        <v>248</v>
      </c>
      <c r="D1757" t="s">
        <v>249</v>
      </c>
      <c r="E1757" s="25">
        <v>1727811562.2342138</v>
      </c>
      <c r="F1757" s="13">
        <f>INDEX($R$3:$T$335,MATCH(Debt[[#This Row],[DistrictNumber]],$R$3:$R$335,0),3)</f>
        <v>0</v>
      </c>
      <c r="G1757" s="9">
        <f t="shared" si="153"/>
        <v>0</v>
      </c>
      <c r="H1757" s="11">
        <v>1.02</v>
      </c>
      <c r="I1757" s="12" cm="1">
        <f t="array" ref="I1757">INDEX(Debt[],MATCH(Debt[[#This Row],[Base Year]]&amp;Debt[[#This Row],[DistrictNumber]],Debt[[Fiscal Year]:[Fiscal Year]]&amp;Debt[[DistrictNumber]:[DistrictNumber]],0),9)*$H1757</f>
        <v>0</v>
      </c>
      <c r="J1757" s="15">
        <f>IF(Debt[[#This Row],[Unadjusted Maximum Revenue]]/(Debt[[#This Row],[Proposed Taxable Valuation]]/1000)&gt;Debt[[#This Row],[Max Debt RATE]],Debt[[#This Row],[Max Debt RATE]],Debt[[#This Row],[Unadjusted Maximum Revenue]]/(Debt[[#This Row],[Proposed Taxable Valuation]]/1000))</f>
        <v>0</v>
      </c>
      <c r="K1757" s="26">
        <f>ROUND(Debt[[#This Row],[Proposed Taxable Valuation]]/1000*Debt[[#This Row],[Adjusted Rate]],0)</f>
        <v>0</v>
      </c>
      <c r="L1757" s="19">
        <f t="shared" si="151"/>
        <v>0</v>
      </c>
      <c r="M1757" s="17">
        <f t="shared" si="154"/>
        <v>0</v>
      </c>
      <c r="N1757" s="2">
        <v>1095877531.8443279</v>
      </c>
      <c r="O1757">
        <f>INDEX($R$3:$T$335,MATCH(Debt[[#This Row],[DistrictNumber]],$R$3:$R$335,0),3)</f>
        <v>0</v>
      </c>
      <c r="P1757" s="9">
        <f t="shared" si="152"/>
        <v>0</v>
      </c>
    </row>
    <row r="1758" spans="1:16" x14ac:dyDescent="0.35">
      <c r="A1758" s="13">
        <v>2031</v>
      </c>
      <c r="B1758" s="13">
        <f t="shared" si="150"/>
        <v>2030</v>
      </c>
      <c r="C1758" t="s">
        <v>250</v>
      </c>
      <c r="D1758" t="s">
        <v>251</v>
      </c>
      <c r="E1758" s="25">
        <v>473814425.7727614</v>
      </c>
      <c r="F1758" s="13">
        <f>INDEX($R$3:$T$335,MATCH(Debt[[#This Row],[DistrictNumber]],$R$3:$R$335,0),3)</f>
        <v>2.6850299999999998</v>
      </c>
      <c r="G1758" s="9">
        <f t="shared" si="153"/>
        <v>1272205.9476326373</v>
      </c>
      <c r="H1758" s="11">
        <v>1.02</v>
      </c>
      <c r="I1758" s="12" cm="1">
        <f t="array" ref="I1758">INDEX(Debt[],MATCH(Debt[[#This Row],[Base Year]]&amp;Debt[[#This Row],[DistrictNumber]],Debt[[Fiscal Year]:[Fiscal Year]]&amp;Debt[[DistrictNumber]:[DistrictNumber]],0),9)*$H1758</f>
        <v>1024923.3439706364</v>
      </c>
      <c r="J1758" s="15">
        <f>IF(Debt[[#This Row],[Unadjusted Maximum Revenue]]/(Debt[[#This Row],[Proposed Taxable Valuation]]/1000)&gt;Debt[[#This Row],[Max Debt RATE]],Debt[[#This Row],[Max Debt RATE]],Debt[[#This Row],[Unadjusted Maximum Revenue]]/(Debt[[#This Row],[Proposed Taxable Valuation]]/1000))</f>
        <v>2.1631324168719663</v>
      </c>
      <c r="K1758" s="26">
        <f>ROUND(Debt[[#This Row],[Proposed Taxable Valuation]]/1000*Debt[[#This Row],[Adjusted Rate]],0)</f>
        <v>1024923</v>
      </c>
      <c r="L1758" s="19">
        <f t="shared" si="151"/>
        <v>-247282.60366200097</v>
      </c>
      <c r="M1758" s="17">
        <f t="shared" si="154"/>
        <v>-0.52189758312803347</v>
      </c>
      <c r="N1758" s="2">
        <v>361479709.01947582</v>
      </c>
      <c r="O1758">
        <f>INDEX($R$3:$T$335,MATCH(Debt[[#This Row],[DistrictNumber]],$R$3:$R$335,0),3)</f>
        <v>2.6850299999999998</v>
      </c>
      <c r="P1758" s="9">
        <f t="shared" si="152"/>
        <v>970583.863108563</v>
      </c>
    </row>
    <row r="1759" spans="1:16" x14ac:dyDescent="0.35">
      <c r="A1759" s="13">
        <v>2031</v>
      </c>
      <c r="B1759" s="13">
        <f t="shared" si="150"/>
        <v>2030</v>
      </c>
      <c r="C1759" t="s">
        <v>252</v>
      </c>
      <c r="D1759" t="s">
        <v>253</v>
      </c>
      <c r="E1759" s="25">
        <v>559559140.92020082</v>
      </c>
      <c r="F1759" s="13">
        <f>INDEX($R$3:$T$335,MATCH(Debt[[#This Row],[DistrictNumber]],$R$3:$R$335,0),3)</f>
        <v>2.7</v>
      </c>
      <c r="G1759" s="9">
        <f t="shared" si="153"/>
        <v>1510809.6804845424</v>
      </c>
      <c r="H1759" s="11">
        <v>1.02</v>
      </c>
      <c r="I1759" s="12" cm="1">
        <f t="array" ref="I1759">INDEX(Debt[],MATCH(Debt[[#This Row],[Base Year]]&amp;Debt[[#This Row],[DistrictNumber]],Debt[[Fiscal Year]:[Fiscal Year]]&amp;Debt[[DistrictNumber]:[DistrictNumber]],0),9)*$H1759</f>
        <v>965440.2798378981</v>
      </c>
      <c r="J1759" s="15">
        <f>IF(Debt[[#This Row],[Unadjusted Maximum Revenue]]/(Debt[[#This Row],[Proposed Taxable Valuation]]/1000)&gt;Debt[[#This Row],[Max Debt RATE]],Debt[[#This Row],[Max Debt RATE]],Debt[[#This Row],[Unadjusted Maximum Revenue]]/(Debt[[#This Row],[Proposed Taxable Valuation]]/1000))</f>
        <v>1.7253587855793429</v>
      </c>
      <c r="K1759" s="26">
        <f>ROUND(Debt[[#This Row],[Proposed Taxable Valuation]]/1000*Debt[[#This Row],[Adjusted Rate]],0)</f>
        <v>965440</v>
      </c>
      <c r="L1759" s="19">
        <f t="shared" si="151"/>
        <v>-545369.4006466443</v>
      </c>
      <c r="M1759" s="17">
        <f t="shared" si="154"/>
        <v>-0.97464121442065732</v>
      </c>
      <c r="N1759" s="2">
        <v>386344727.75635535</v>
      </c>
      <c r="O1759">
        <f>INDEX($R$3:$T$335,MATCH(Debt[[#This Row],[DistrictNumber]],$R$3:$R$335,0),3)</f>
        <v>2.7</v>
      </c>
      <c r="P1759" s="9">
        <f t="shared" si="152"/>
        <v>1043130.7649421595</v>
      </c>
    </row>
    <row r="1760" spans="1:16" x14ac:dyDescent="0.35">
      <c r="A1760" s="13">
        <v>2031</v>
      </c>
      <c r="B1760" s="13">
        <f t="shared" si="150"/>
        <v>2030</v>
      </c>
      <c r="C1760" t="s">
        <v>254</v>
      </c>
      <c r="D1760" t="s">
        <v>255</v>
      </c>
      <c r="E1760" s="25">
        <v>356117690.05628663</v>
      </c>
      <c r="F1760" s="13">
        <f>INDEX($R$3:$T$335,MATCH(Debt[[#This Row],[DistrictNumber]],$R$3:$R$335,0),3)</f>
        <v>0</v>
      </c>
      <c r="G1760" s="9">
        <f t="shared" si="153"/>
        <v>0</v>
      </c>
      <c r="H1760" s="11">
        <v>1.02</v>
      </c>
      <c r="I1760" s="12" cm="1">
        <f t="array" ref="I1760">INDEX(Debt[],MATCH(Debt[[#This Row],[Base Year]]&amp;Debt[[#This Row],[DistrictNumber]],Debt[[Fiscal Year]:[Fiscal Year]]&amp;Debt[[DistrictNumber]:[DistrictNumber]],0),9)*$H1760</f>
        <v>0</v>
      </c>
      <c r="J1760" s="15">
        <f>IF(Debt[[#This Row],[Unadjusted Maximum Revenue]]/(Debt[[#This Row],[Proposed Taxable Valuation]]/1000)&gt;Debt[[#This Row],[Max Debt RATE]],Debt[[#This Row],[Max Debt RATE]],Debt[[#This Row],[Unadjusted Maximum Revenue]]/(Debt[[#This Row],[Proposed Taxable Valuation]]/1000))</f>
        <v>0</v>
      </c>
      <c r="K1760" s="26">
        <f>ROUND(Debt[[#This Row],[Proposed Taxable Valuation]]/1000*Debt[[#This Row],[Adjusted Rate]],0)</f>
        <v>0</v>
      </c>
      <c r="L1760" s="19">
        <f t="shared" si="151"/>
        <v>0</v>
      </c>
      <c r="M1760" s="17">
        <f t="shared" si="154"/>
        <v>0</v>
      </c>
      <c r="N1760" s="2">
        <v>259677710.02240285</v>
      </c>
      <c r="O1760">
        <f>INDEX($R$3:$T$335,MATCH(Debt[[#This Row],[DistrictNumber]],$R$3:$R$335,0),3)</f>
        <v>0</v>
      </c>
      <c r="P1760" s="9">
        <f t="shared" si="152"/>
        <v>0</v>
      </c>
    </row>
    <row r="1761" spans="1:16" x14ac:dyDescent="0.35">
      <c r="A1761" s="13">
        <v>2031</v>
      </c>
      <c r="B1761" s="13">
        <f t="shared" si="150"/>
        <v>2030</v>
      </c>
      <c r="C1761" t="s">
        <v>256</v>
      </c>
      <c r="D1761" t="s">
        <v>257</v>
      </c>
      <c r="E1761" s="25">
        <v>239927728.07584289</v>
      </c>
      <c r="F1761" s="13">
        <f>INDEX($R$3:$T$335,MATCH(Debt[[#This Row],[DistrictNumber]],$R$3:$R$335,0),3)</f>
        <v>1.4804900000000001</v>
      </c>
      <c r="G1761" s="9">
        <f t="shared" si="153"/>
        <v>355210.60213900468</v>
      </c>
      <c r="H1761" s="11">
        <v>1.02</v>
      </c>
      <c r="I1761" s="12" cm="1">
        <f t="array" ref="I1761">INDEX(Debt[],MATCH(Debt[[#This Row],[Base Year]]&amp;Debt[[#This Row],[DistrictNumber]],Debt[[Fiscal Year]:[Fiscal Year]]&amp;Debt[[DistrictNumber]:[DistrictNumber]],0),9)*$H1761</f>
        <v>286067.71174937236</v>
      </c>
      <c r="J1761" s="15">
        <f>IF(Debt[[#This Row],[Unadjusted Maximum Revenue]]/(Debt[[#This Row],[Proposed Taxable Valuation]]/1000)&gt;Debt[[#This Row],[Max Debt RATE]],Debt[[#This Row],[Max Debt RATE]],Debt[[#This Row],[Unadjusted Maximum Revenue]]/(Debt[[#This Row],[Proposed Taxable Valuation]]/1000))</f>
        <v>1.1923078422138198</v>
      </c>
      <c r="K1761" s="26">
        <f>ROUND(Debt[[#This Row],[Proposed Taxable Valuation]]/1000*Debt[[#This Row],[Adjusted Rate]],0)</f>
        <v>286068</v>
      </c>
      <c r="L1761" s="19">
        <f t="shared" si="151"/>
        <v>-69142.890389632317</v>
      </c>
      <c r="M1761" s="17">
        <f t="shared" si="154"/>
        <v>-0.28818215778618028</v>
      </c>
      <c r="N1761" s="2">
        <v>184741399.44642669</v>
      </c>
      <c r="O1761">
        <f>INDEX($R$3:$T$335,MATCH(Debt[[#This Row],[DistrictNumber]],$R$3:$R$335,0),3)</f>
        <v>1.4804900000000001</v>
      </c>
      <c r="P1761" s="9">
        <f t="shared" si="152"/>
        <v>273507.79446644027</v>
      </c>
    </row>
    <row r="1762" spans="1:16" x14ac:dyDescent="0.35">
      <c r="A1762" s="13">
        <v>2031</v>
      </c>
      <c r="B1762" s="13">
        <f t="shared" si="150"/>
        <v>2030</v>
      </c>
      <c r="C1762" t="s">
        <v>258</v>
      </c>
      <c r="D1762" t="s">
        <v>259</v>
      </c>
      <c r="E1762" s="25">
        <v>741369836.42790794</v>
      </c>
      <c r="F1762" s="13">
        <f>INDEX($R$3:$T$335,MATCH(Debt[[#This Row],[DistrictNumber]],$R$3:$R$335,0),3)</f>
        <v>0</v>
      </c>
      <c r="G1762" s="9">
        <f t="shared" si="153"/>
        <v>0</v>
      </c>
      <c r="H1762" s="11">
        <v>1.02</v>
      </c>
      <c r="I1762" s="12" cm="1">
        <f t="array" ref="I1762">INDEX(Debt[],MATCH(Debt[[#This Row],[Base Year]]&amp;Debt[[#This Row],[DistrictNumber]],Debt[[Fiscal Year]:[Fiscal Year]]&amp;Debt[[DistrictNumber]:[DistrictNumber]],0),9)*$H1762</f>
        <v>0</v>
      </c>
      <c r="J1762" s="15">
        <f>IF(Debt[[#This Row],[Unadjusted Maximum Revenue]]/(Debt[[#This Row],[Proposed Taxable Valuation]]/1000)&gt;Debt[[#This Row],[Max Debt RATE]],Debt[[#This Row],[Max Debt RATE]],Debt[[#This Row],[Unadjusted Maximum Revenue]]/(Debt[[#This Row],[Proposed Taxable Valuation]]/1000))</f>
        <v>0</v>
      </c>
      <c r="K1762" s="26">
        <f>ROUND(Debt[[#This Row],[Proposed Taxable Valuation]]/1000*Debt[[#This Row],[Adjusted Rate]],0)</f>
        <v>0</v>
      </c>
      <c r="L1762" s="19">
        <f t="shared" si="151"/>
        <v>0</v>
      </c>
      <c r="M1762" s="17">
        <f t="shared" si="154"/>
        <v>0</v>
      </c>
      <c r="N1762" s="2">
        <v>548135187.37189186</v>
      </c>
      <c r="O1762">
        <f>INDEX($R$3:$T$335,MATCH(Debt[[#This Row],[DistrictNumber]],$R$3:$R$335,0),3)</f>
        <v>0</v>
      </c>
      <c r="P1762" s="9">
        <f t="shared" si="152"/>
        <v>0</v>
      </c>
    </row>
    <row r="1763" spans="1:16" x14ac:dyDescent="0.35">
      <c r="A1763" s="13">
        <v>2031</v>
      </c>
      <c r="B1763" s="13">
        <f t="shared" si="150"/>
        <v>2030</v>
      </c>
      <c r="C1763" t="s">
        <v>260</v>
      </c>
      <c r="D1763" t="s">
        <v>261</v>
      </c>
      <c r="E1763" s="25">
        <v>1149527503.7461202</v>
      </c>
      <c r="F1763" s="13">
        <f>INDEX($R$3:$T$335,MATCH(Debt[[#This Row],[DistrictNumber]],$R$3:$R$335,0),3)</f>
        <v>2.33</v>
      </c>
      <c r="G1763" s="9">
        <f t="shared" si="153"/>
        <v>2678399.0837284601</v>
      </c>
      <c r="H1763" s="11">
        <v>1.02</v>
      </c>
      <c r="I1763" s="12" cm="1">
        <f t="array" ref="I1763">INDEX(Debt[],MATCH(Debt[[#This Row],[Base Year]]&amp;Debt[[#This Row],[DistrictNumber]],Debt[[Fiscal Year]:[Fiscal Year]]&amp;Debt[[DistrictNumber]:[DistrictNumber]],0),9)*$H1763</f>
        <v>1784844.6102695502</v>
      </c>
      <c r="J1763" s="15">
        <f>IF(Debt[[#This Row],[Unadjusted Maximum Revenue]]/(Debt[[#This Row],[Proposed Taxable Valuation]]/1000)&gt;Debt[[#This Row],[Max Debt RATE]],Debt[[#This Row],[Max Debt RATE]],Debt[[#This Row],[Unadjusted Maximum Revenue]]/(Debt[[#This Row],[Proposed Taxable Valuation]]/1000))</f>
        <v>1.5526767340955623</v>
      </c>
      <c r="K1763" s="26">
        <f>ROUND(Debt[[#This Row],[Proposed Taxable Valuation]]/1000*Debt[[#This Row],[Adjusted Rate]],0)</f>
        <v>1784845</v>
      </c>
      <c r="L1763" s="19">
        <f t="shared" si="151"/>
        <v>-893554.4734589099</v>
      </c>
      <c r="M1763" s="17">
        <f t="shared" si="154"/>
        <v>-0.77732326590443779</v>
      </c>
      <c r="N1763" s="2">
        <v>762536063.54222822</v>
      </c>
      <c r="O1763">
        <f>INDEX($R$3:$T$335,MATCH(Debt[[#This Row],[DistrictNumber]],$R$3:$R$335,0),3)</f>
        <v>2.33</v>
      </c>
      <c r="P1763" s="9">
        <f t="shared" si="152"/>
        <v>1776709.0280533917</v>
      </c>
    </row>
    <row r="1764" spans="1:16" x14ac:dyDescent="0.35">
      <c r="A1764" s="13">
        <v>2031</v>
      </c>
      <c r="B1764" s="13">
        <f t="shared" si="150"/>
        <v>2030</v>
      </c>
      <c r="C1764" t="s">
        <v>262</v>
      </c>
      <c r="D1764" t="s">
        <v>263</v>
      </c>
      <c r="E1764" s="25">
        <v>495334399.5847671</v>
      </c>
      <c r="F1764" s="13">
        <f>INDEX($R$3:$T$335,MATCH(Debt[[#This Row],[DistrictNumber]],$R$3:$R$335,0),3)</f>
        <v>4.05</v>
      </c>
      <c r="G1764" s="9">
        <f t="shared" si="153"/>
        <v>2006104.3183183067</v>
      </c>
      <c r="H1764" s="11">
        <v>1.02</v>
      </c>
      <c r="I1764" s="12" cm="1">
        <f t="array" ref="I1764">INDEX(Debt[],MATCH(Debt[[#This Row],[Base Year]]&amp;Debt[[#This Row],[DistrictNumber]],Debt[[Fiscal Year]:[Fiscal Year]]&amp;Debt[[DistrictNumber]:[DistrictNumber]],0),9)*$H1764</f>
        <v>1435193.2321857347</v>
      </c>
      <c r="J1764" s="15">
        <f>IF(Debt[[#This Row],[Unadjusted Maximum Revenue]]/(Debt[[#This Row],[Proposed Taxable Valuation]]/1000)&gt;Debt[[#This Row],[Max Debt RATE]],Debt[[#This Row],[Max Debt RATE]],Debt[[#This Row],[Unadjusted Maximum Revenue]]/(Debt[[#This Row],[Proposed Taxable Valuation]]/1000))</f>
        <v>2.8974228993359636</v>
      </c>
      <c r="K1764" s="26">
        <f>ROUND(Debt[[#This Row],[Proposed Taxable Valuation]]/1000*Debt[[#This Row],[Adjusted Rate]],0)</f>
        <v>1435193</v>
      </c>
      <c r="L1764" s="19">
        <f t="shared" si="151"/>
        <v>-570911.08613257203</v>
      </c>
      <c r="M1764" s="17">
        <f t="shared" si="154"/>
        <v>-1.1525771006640362</v>
      </c>
      <c r="N1764" s="2">
        <v>352085963.95637953</v>
      </c>
      <c r="O1764">
        <f>INDEX($R$3:$T$335,MATCH(Debt[[#This Row],[DistrictNumber]],$R$3:$R$335,0),3)</f>
        <v>4.05</v>
      </c>
      <c r="P1764" s="9">
        <f t="shared" si="152"/>
        <v>1425948.1540233369</v>
      </c>
    </row>
    <row r="1765" spans="1:16" x14ac:dyDescent="0.35">
      <c r="A1765" s="13">
        <v>2031</v>
      </c>
      <c r="B1765" s="13">
        <f t="shared" si="150"/>
        <v>2030</v>
      </c>
      <c r="C1765" t="s">
        <v>264</v>
      </c>
      <c r="D1765" t="s">
        <v>265</v>
      </c>
      <c r="E1765" s="25">
        <v>1173441150.0508132</v>
      </c>
      <c r="F1765" s="13">
        <f>INDEX($R$3:$T$335,MATCH(Debt[[#This Row],[DistrictNumber]],$R$3:$R$335,0),3)</f>
        <v>2.69997</v>
      </c>
      <c r="G1765" s="9">
        <f t="shared" si="153"/>
        <v>3168255.9019026938</v>
      </c>
      <c r="H1765" s="11">
        <v>1.02</v>
      </c>
      <c r="I1765" s="12" cm="1">
        <f t="array" ref="I1765">INDEX(Debt[],MATCH(Debt[[#This Row],[Base Year]]&amp;Debt[[#This Row],[DistrictNumber]],Debt[[Fiscal Year]:[Fiscal Year]]&amp;Debt[[DistrictNumber]:[DistrictNumber]],0),9)*$H1765</f>
        <v>1829941.1357912668</v>
      </c>
      <c r="J1765" s="15">
        <f>IF(Debt[[#This Row],[Unadjusted Maximum Revenue]]/(Debt[[#This Row],[Proposed Taxable Valuation]]/1000)&gt;Debt[[#This Row],[Max Debt RATE]],Debt[[#This Row],[Max Debt RATE]],Debt[[#This Row],[Unadjusted Maximum Revenue]]/(Debt[[#This Row],[Proposed Taxable Valuation]]/1000))</f>
        <v>1.5594656244260954</v>
      </c>
      <c r="K1765" s="26">
        <f>ROUND(Debt[[#This Row],[Proposed Taxable Valuation]]/1000*Debt[[#This Row],[Adjusted Rate]],0)</f>
        <v>1829941</v>
      </c>
      <c r="L1765" s="19">
        <f t="shared" si="151"/>
        <v>-1338314.766111427</v>
      </c>
      <c r="M1765" s="17">
        <f t="shared" si="154"/>
        <v>-1.1405043755739046</v>
      </c>
      <c r="N1765" s="2">
        <v>932943918.54097581</v>
      </c>
      <c r="O1765">
        <f>INDEX($R$3:$T$335,MATCH(Debt[[#This Row],[DistrictNumber]],$R$3:$R$335,0),3)</f>
        <v>2.69997</v>
      </c>
      <c r="P1765" s="9">
        <f t="shared" si="152"/>
        <v>2518920.5917430785</v>
      </c>
    </row>
    <row r="1766" spans="1:16" x14ac:dyDescent="0.35">
      <c r="A1766" s="13">
        <v>2031</v>
      </c>
      <c r="B1766" s="13">
        <f t="shared" si="150"/>
        <v>2030</v>
      </c>
      <c r="C1766" t="s">
        <v>266</v>
      </c>
      <c r="D1766" t="s">
        <v>267</v>
      </c>
      <c r="E1766" s="25">
        <v>708961520.63298714</v>
      </c>
      <c r="F1766" s="13">
        <f>INDEX($R$3:$T$335,MATCH(Debt[[#This Row],[DistrictNumber]],$R$3:$R$335,0),3)</f>
        <v>2.1336599999999999</v>
      </c>
      <c r="G1766" s="9">
        <f t="shared" si="153"/>
        <v>1512682.8381137792</v>
      </c>
      <c r="H1766" s="11">
        <v>1.02</v>
      </c>
      <c r="I1766" s="12" cm="1">
        <f t="array" ref="I1766">INDEX(Debt[],MATCH(Debt[[#This Row],[Base Year]]&amp;Debt[[#This Row],[DistrictNumber]],Debt[[Fiscal Year]:[Fiscal Year]]&amp;Debt[[DistrictNumber]:[DistrictNumber]],0),9)*$H1766</f>
        <v>905575.76688358898</v>
      </c>
      <c r="J1766" s="15">
        <f>IF(Debt[[#This Row],[Unadjusted Maximum Revenue]]/(Debt[[#This Row],[Proposed Taxable Valuation]]/1000)&gt;Debt[[#This Row],[Max Debt RATE]],Debt[[#This Row],[Max Debt RATE]],Debt[[#This Row],[Unadjusted Maximum Revenue]]/(Debt[[#This Row],[Proposed Taxable Valuation]]/1000))</f>
        <v>1.2773271052497424</v>
      </c>
      <c r="K1766" s="26">
        <f>ROUND(Debt[[#This Row],[Proposed Taxable Valuation]]/1000*Debt[[#This Row],[Adjusted Rate]],0)</f>
        <v>905576</v>
      </c>
      <c r="L1766" s="19">
        <f t="shared" si="151"/>
        <v>-607107.07123019022</v>
      </c>
      <c r="M1766" s="17">
        <f t="shared" si="154"/>
        <v>-0.85633289475025753</v>
      </c>
      <c r="N1766" s="2">
        <v>443943800.46132785</v>
      </c>
      <c r="O1766">
        <f>INDEX($R$3:$T$335,MATCH(Debt[[#This Row],[DistrictNumber]],$R$3:$R$335,0),3)</f>
        <v>2.1336599999999999</v>
      </c>
      <c r="P1766" s="9">
        <f t="shared" si="152"/>
        <v>947225.12929231673</v>
      </c>
    </row>
    <row r="1767" spans="1:16" x14ac:dyDescent="0.35">
      <c r="A1767" s="13">
        <v>2031</v>
      </c>
      <c r="B1767" s="13">
        <f t="shared" si="150"/>
        <v>2030</v>
      </c>
      <c r="C1767" t="s">
        <v>268</v>
      </c>
      <c r="D1767" t="s">
        <v>269</v>
      </c>
      <c r="E1767" s="25">
        <v>665192641.60177588</v>
      </c>
      <c r="F1767" s="13">
        <f>INDEX($R$3:$T$335,MATCH(Debt[[#This Row],[DistrictNumber]],$R$3:$R$335,0),3)</f>
        <v>1.66225</v>
      </c>
      <c r="G1767" s="9">
        <f t="shared" si="153"/>
        <v>1105716.468502552</v>
      </c>
      <c r="H1767" s="11">
        <v>1.02</v>
      </c>
      <c r="I1767" s="12" cm="1">
        <f t="array" ref="I1767">INDEX(Debt[],MATCH(Debt[[#This Row],[Base Year]]&amp;Debt[[#This Row],[DistrictNumber]],Debt[[Fiscal Year]:[Fiscal Year]]&amp;Debt[[DistrictNumber]:[DistrictNumber]],0),9)*$H1767</f>
        <v>562505.82385943492</v>
      </c>
      <c r="J1767" s="15">
        <f>IF(Debt[[#This Row],[Unadjusted Maximum Revenue]]/(Debt[[#This Row],[Proposed Taxable Valuation]]/1000)&gt;Debt[[#This Row],[Max Debt RATE]],Debt[[#This Row],[Max Debt RATE]],Debt[[#This Row],[Unadjusted Maximum Revenue]]/(Debt[[#This Row],[Proposed Taxable Valuation]]/1000))</f>
        <v>0.84562845209010074</v>
      </c>
      <c r="K1767" s="26">
        <f>ROUND(Debt[[#This Row],[Proposed Taxable Valuation]]/1000*Debt[[#This Row],[Adjusted Rate]],0)</f>
        <v>562506</v>
      </c>
      <c r="L1767" s="19">
        <f t="shared" si="151"/>
        <v>-543210.64464311709</v>
      </c>
      <c r="M1767" s="17">
        <f t="shared" si="154"/>
        <v>-0.81662154790989927</v>
      </c>
      <c r="N1767" s="2">
        <v>398307509.47559136</v>
      </c>
      <c r="O1767">
        <f>INDEX($R$3:$T$335,MATCH(Debt[[#This Row],[DistrictNumber]],$R$3:$R$335,0),3)</f>
        <v>1.66225</v>
      </c>
      <c r="P1767" s="9">
        <f t="shared" si="152"/>
        <v>662086.65762580174</v>
      </c>
    </row>
    <row r="1768" spans="1:16" x14ac:dyDescent="0.35">
      <c r="A1768" s="13">
        <v>2031</v>
      </c>
      <c r="B1768" s="13">
        <f t="shared" si="150"/>
        <v>2030</v>
      </c>
      <c r="C1768" t="s">
        <v>270</v>
      </c>
      <c r="D1768" t="s">
        <v>271</v>
      </c>
      <c r="E1768" s="25">
        <v>331684011.39835781</v>
      </c>
      <c r="F1768" s="13">
        <f>INDEX($R$3:$T$335,MATCH(Debt[[#This Row],[DistrictNumber]],$R$3:$R$335,0),3)</f>
        <v>1.5627800000000001</v>
      </c>
      <c r="G1768" s="9">
        <f t="shared" si="153"/>
        <v>518349.13933312561</v>
      </c>
      <c r="H1768" s="11">
        <v>1.02</v>
      </c>
      <c r="I1768" s="12" cm="1">
        <f t="array" ref="I1768">INDEX(Debt[],MATCH(Debt[[#This Row],[Base Year]]&amp;Debt[[#This Row],[DistrictNumber]],Debt[[Fiscal Year]:[Fiscal Year]]&amp;Debt[[DistrictNumber]:[DistrictNumber]],0),9)*$H1768</f>
        <v>363912.92900354788</v>
      </c>
      <c r="J1768" s="15">
        <f>IF(Debt[[#This Row],[Unadjusted Maximum Revenue]]/(Debt[[#This Row],[Proposed Taxable Valuation]]/1000)&gt;Debt[[#This Row],[Max Debt RATE]],Debt[[#This Row],[Max Debt RATE]],Debt[[#This Row],[Unadjusted Maximum Revenue]]/(Debt[[#This Row],[Proposed Taxable Valuation]]/1000))</f>
        <v>1.0971675344533947</v>
      </c>
      <c r="K1768" s="26">
        <f>ROUND(Debt[[#This Row],[Proposed Taxable Valuation]]/1000*Debt[[#This Row],[Adjusted Rate]],0)</f>
        <v>363913</v>
      </c>
      <c r="L1768" s="19">
        <f t="shared" si="151"/>
        <v>-154436.21032957773</v>
      </c>
      <c r="M1768" s="17">
        <f t="shared" si="154"/>
        <v>-0.4656124655466054</v>
      </c>
      <c r="N1768" s="2">
        <v>250060914.548621</v>
      </c>
      <c r="O1768">
        <f>INDEX($R$3:$T$335,MATCH(Debt[[#This Row],[DistrictNumber]],$R$3:$R$335,0),3)</f>
        <v>1.5627800000000001</v>
      </c>
      <c r="P1768" s="9">
        <f t="shared" si="152"/>
        <v>390790.19603829394</v>
      </c>
    </row>
    <row r="1769" spans="1:16" x14ac:dyDescent="0.35">
      <c r="A1769" s="13">
        <v>2031</v>
      </c>
      <c r="B1769" s="13">
        <f t="shared" si="150"/>
        <v>2030</v>
      </c>
      <c r="C1769" t="s">
        <v>272</v>
      </c>
      <c r="D1769" t="s">
        <v>273</v>
      </c>
      <c r="E1769" s="25">
        <v>1108789684.2969434</v>
      </c>
      <c r="F1769" s="13">
        <f>INDEX($R$3:$T$335,MATCH(Debt[[#This Row],[DistrictNumber]],$R$3:$R$335,0),3)</f>
        <v>0</v>
      </c>
      <c r="G1769" s="9">
        <f t="shared" si="153"/>
        <v>0</v>
      </c>
      <c r="H1769" s="11">
        <v>1.02</v>
      </c>
      <c r="I1769" s="12" cm="1">
        <f t="array" ref="I1769">INDEX(Debt[],MATCH(Debt[[#This Row],[Base Year]]&amp;Debt[[#This Row],[DistrictNumber]],Debt[[Fiscal Year]:[Fiscal Year]]&amp;Debt[[DistrictNumber]:[DistrictNumber]],0),9)*$H1769</f>
        <v>0</v>
      </c>
      <c r="J1769" s="15">
        <f>IF(Debt[[#This Row],[Unadjusted Maximum Revenue]]/(Debt[[#This Row],[Proposed Taxable Valuation]]/1000)&gt;Debt[[#This Row],[Max Debt RATE]],Debt[[#This Row],[Max Debt RATE]],Debt[[#This Row],[Unadjusted Maximum Revenue]]/(Debt[[#This Row],[Proposed Taxable Valuation]]/1000))</f>
        <v>0</v>
      </c>
      <c r="K1769" s="26">
        <f>ROUND(Debt[[#This Row],[Proposed Taxable Valuation]]/1000*Debt[[#This Row],[Adjusted Rate]],0)</f>
        <v>0</v>
      </c>
      <c r="L1769" s="19">
        <f t="shared" si="151"/>
        <v>0</v>
      </c>
      <c r="M1769" s="17">
        <f t="shared" si="154"/>
        <v>0</v>
      </c>
      <c r="N1769" s="2">
        <v>760102897.01568842</v>
      </c>
      <c r="O1769">
        <f>INDEX($R$3:$T$335,MATCH(Debt[[#This Row],[DistrictNumber]],$R$3:$R$335,0),3)</f>
        <v>0</v>
      </c>
      <c r="P1769" s="9">
        <f t="shared" si="152"/>
        <v>0</v>
      </c>
    </row>
    <row r="1770" spans="1:16" x14ac:dyDescent="0.35">
      <c r="A1770" s="13">
        <v>2031</v>
      </c>
      <c r="B1770" s="13">
        <f t="shared" si="150"/>
        <v>2030</v>
      </c>
      <c r="C1770" t="s">
        <v>274</v>
      </c>
      <c r="D1770" t="s">
        <v>275</v>
      </c>
      <c r="E1770" s="25">
        <v>476925636.42555904</v>
      </c>
      <c r="F1770" s="13">
        <f>INDEX($R$3:$T$335,MATCH(Debt[[#This Row],[DistrictNumber]],$R$3:$R$335,0),3)</f>
        <v>2.69346</v>
      </c>
      <c r="G1770" s="9">
        <f t="shared" si="153"/>
        <v>1284580.1246867862</v>
      </c>
      <c r="H1770" s="11">
        <v>1.02</v>
      </c>
      <c r="I1770" s="12" cm="1">
        <f t="array" ref="I1770">INDEX(Debt[],MATCH(Debt[[#This Row],[Base Year]]&amp;Debt[[#This Row],[DistrictNumber]],Debt[[Fiscal Year]:[Fiscal Year]]&amp;Debt[[DistrictNumber]:[DistrictNumber]],0),9)*$H1770</f>
        <v>1037151.6695469188</v>
      </c>
      <c r="J1770" s="15">
        <f>IF(Debt[[#This Row],[Unadjusted Maximum Revenue]]/(Debt[[#This Row],[Proposed Taxable Valuation]]/1000)&gt;Debt[[#This Row],[Max Debt RATE]],Debt[[#This Row],[Max Debt RATE]],Debt[[#This Row],[Unadjusted Maximum Revenue]]/(Debt[[#This Row],[Proposed Taxable Valuation]]/1000))</f>
        <v>2.174661184750136</v>
      </c>
      <c r="K1770" s="26">
        <f>ROUND(Debt[[#This Row],[Proposed Taxable Valuation]]/1000*Debt[[#This Row],[Adjusted Rate]],0)</f>
        <v>1037152</v>
      </c>
      <c r="L1770" s="19">
        <f t="shared" si="151"/>
        <v>-247428.45513986738</v>
      </c>
      <c r="M1770" s="17">
        <f t="shared" si="154"/>
        <v>-0.51879881524986393</v>
      </c>
      <c r="N1770" s="2">
        <v>379132215.56627733</v>
      </c>
      <c r="O1770">
        <f>INDEX($R$3:$T$335,MATCH(Debt[[#This Row],[DistrictNumber]],$R$3:$R$335,0),3)</f>
        <v>2.69346</v>
      </c>
      <c r="P1770" s="9">
        <f t="shared" si="152"/>
        <v>1021177.4573391454</v>
      </c>
    </row>
    <row r="1771" spans="1:16" x14ac:dyDescent="0.35">
      <c r="A1771" s="13">
        <v>2031</v>
      </c>
      <c r="B1771" s="13">
        <f t="shared" si="150"/>
        <v>2030</v>
      </c>
      <c r="C1771" t="s">
        <v>276</v>
      </c>
      <c r="D1771" t="s">
        <v>277</v>
      </c>
      <c r="E1771" s="25">
        <v>598531327.99601758</v>
      </c>
      <c r="F1771" s="13">
        <f>INDEX($R$3:$T$335,MATCH(Debt[[#This Row],[DistrictNumber]],$R$3:$R$335,0),3)</f>
        <v>2.7</v>
      </c>
      <c r="G1771" s="9">
        <f t="shared" si="153"/>
        <v>1616034.5855892475</v>
      </c>
      <c r="H1771" s="11">
        <v>1.02</v>
      </c>
      <c r="I1771" s="12" cm="1">
        <f t="array" ref="I1771">INDEX(Debt[],MATCH(Debt[[#This Row],[Base Year]]&amp;Debt[[#This Row],[DistrictNumber]],Debt[[Fiscal Year]:[Fiscal Year]]&amp;Debt[[DistrictNumber]:[DistrictNumber]],0),9)*$H1771</f>
        <v>864749.30531189521</v>
      </c>
      <c r="J1771" s="15">
        <f>IF(Debt[[#This Row],[Unadjusted Maximum Revenue]]/(Debt[[#This Row],[Proposed Taxable Valuation]]/1000)&gt;Debt[[#This Row],[Max Debt RATE]],Debt[[#This Row],[Max Debt RATE]],Debt[[#This Row],[Unadjusted Maximum Revenue]]/(Debt[[#This Row],[Proposed Taxable Valuation]]/1000))</f>
        <v>1.4447853685574317</v>
      </c>
      <c r="K1771" s="26">
        <f>ROUND(Debt[[#This Row],[Proposed Taxable Valuation]]/1000*Debt[[#This Row],[Adjusted Rate]],0)</f>
        <v>864749</v>
      </c>
      <c r="L1771" s="19">
        <f t="shared" si="151"/>
        <v>-751285.28027735231</v>
      </c>
      <c r="M1771" s="17">
        <f t="shared" si="154"/>
        <v>-1.2552146314425685</v>
      </c>
      <c r="N1771" s="2">
        <v>358036733.51090765</v>
      </c>
      <c r="O1771">
        <f>INDEX($R$3:$T$335,MATCH(Debt[[#This Row],[DistrictNumber]],$R$3:$R$335,0),3)</f>
        <v>2.7</v>
      </c>
      <c r="P1771" s="9">
        <f t="shared" si="152"/>
        <v>966699.18047945062</v>
      </c>
    </row>
    <row r="1772" spans="1:16" x14ac:dyDescent="0.35">
      <c r="A1772" s="13">
        <v>2031</v>
      </c>
      <c r="B1772" s="13">
        <f t="shared" si="150"/>
        <v>2030</v>
      </c>
      <c r="C1772" t="s">
        <v>278</v>
      </c>
      <c r="D1772" t="s">
        <v>279</v>
      </c>
      <c r="E1772" s="25">
        <v>1179177853.3208182</v>
      </c>
      <c r="F1772" s="13">
        <f>INDEX($R$3:$T$335,MATCH(Debt[[#This Row],[DistrictNumber]],$R$3:$R$335,0),3)</f>
        <v>0</v>
      </c>
      <c r="G1772" s="9">
        <f t="shared" si="153"/>
        <v>0</v>
      </c>
      <c r="H1772" s="11">
        <v>1.02</v>
      </c>
      <c r="I1772" s="12" cm="1">
        <f t="array" ref="I1772">INDEX(Debt[],MATCH(Debt[[#This Row],[Base Year]]&amp;Debt[[#This Row],[DistrictNumber]],Debt[[Fiscal Year]:[Fiscal Year]]&amp;Debt[[DistrictNumber]:[DistrictNumber]],0),9)*$H1772</f>
        <v>0</v>
      </c>
      <c r="J1772" s="15">
        <f>IF(Debt[[#This Row],[Unadjusted Maximum Revenue]]/(Debt[[#This Row],[Proposed Taxable Valuation]]/1000)&gt;Debt[[#This Row],[Max Debt RATE]],Debt[[#This Row],[Max Debt RATE]],Debt[[#This Row],[Unadjusted Maximum Revenue]]/(Debt[[#This Row],[Proposed Taxable Valuation]]/1000))</f>
        <v>0</v>
      </c>
      <c r="K1772" s="26">
        <f>ROUND(Debt[[#This Row],[Proposed Taxable Valuation]]/1000*Debt[[#This Row],[Adjusted Rate]],0)</f>
        <v>0</v>
      </c>
      <c r="L1772" s="19">
        <f t="shared" si="151"/>
        <v>0</v>
      </c>
      <c r="M1772" s="17">
        <f t="shared" si="154"/>
        <v>0</v>
      </c>
      <c r="N1772" s="2">
        <v>779193941.01144671</v>
      </c>
      <c r="O1772">
        <f>INDEX($R$3:$T$335,MATCH(Debt[[#This Row],[DistrictNumber]],$R$3:$R$335,0),3)</f>
        <v>0</v>
      </c>
      <c r="P1772" s="9">
        <f t="shared" si="152"/>
        <v>0</v>
      </c>
    </row>
    <row r="1773" spans="1:16" x14ac:dyDescent="0.35">
      <c r="A1773" s="13">
        <v>2031</v>
      </c>
      <c r="B1773" s="13">
        <f t="shared" si="150"/>
        <v>2030</v>
      </c>
      <c r="C1773" t="s">
        <v>280</v>
      </c>
      <c r="D1773" t="s">
        <v>281</v>
      </c>
      <c r="E1773" s="25">
        <v>732931917.39351392</v>
      </c>
      <c r="F1773" s="13">
        <f>INDEX($R$3:$T$335,MATCH(Debt[[#This Row],[DistrictNumber]],$R$3:$R$335,0),3)</f>
        <v>0</v>
      </c>
      <c r="G1773" s="9">
        <f t="shared" si="153"/>
        <v>0</v>
      </c>
      <c r="H1773" s="11">
        <v>1.02</v>
      </c>
      <c r="I1773" s="12" cm="1">
        <f t="array" ref="I1773">INDEX(Debt[],MATCH(Debt[[#This Row],[Base Year]]&amp;Debt[[#This Row],[DistrictNumber]],Debt[[Fiscal Year]:[Fiscal Year]]&amp;Debt[[DistrictNumber]:[DistrictNumber]],0),9)*$H1773</f>
        <v>0</v>
      </c>
      <c r="J1773" s="15">
        <f>IF(Debt[[#This Row],[Unadjusted Maximum Revenue]]/(Debt[[#This Row],[Proposed Taxable Valuation]]/1000)&gt;Debt[[#This Row],[Max Debt RATE]],Debt[[#This Row],[Max Debt RATE]],Debt[[#This Row],[Unadjusted Maximum Revenue]]/(Debt[[#This Row],[Proposed Taxable Valuation]]/1000))</f>
        <v>0</v>
      </c>
      <c r="K1773" s="26">
        <f>ROUND(Debt[[#This Row],[Proposed Taxable Valuation]]/1000*Debt[[#This Row],[Adjusted Rate]],0)</f>
        <v>0</v>
      </c>
      <c r="L1773" s="19">
        <f t="shared" si="151"/>
        <v>0</v>
      </c>
      <c r="M1773" s="17">
        <f t="shared" si="154"/>
        <v>0</v>
      </c>
      <c r="N1773" s="2">
        <v>561773728.09508705</v>
      </c>
      <c r="O1773">
        <f>INDEX($R$3:$T$335,MATCH(Debt[[#This Row],[DistrictNumber]],$R$3:$R$335,0),3)</f>
        <v>0</v>
      </c>
      <c r="P1773" s="9">
        <f t="shared" si="152"/>
        <v>0</v>
      </c>
    </row>
    <row r="1774" spans="1:16" x14ac:dyDescent="0.35">
      <c r="A1774" s="13">
        <v>2031</v>
      </c>
      <c r="B1774" s="13">
        <f t="shared" si="150"/>
        <v>2030</v>
      </c>
      <c r="C1774" t="s">
        <v>282</v>
      </c>
      <c r="D1774" t="s">
        <v>283</v>
      </c>
      <c r="E1774" s="25">
        <v>1052891868.7380427</v>
      </c>
      <c r="F1774" s="13">
        <f>INDEX($R$3:$T$335,MATCH(Debt[[#This Row],[DistrictNumber]],$R$3:$R$335,0),3)</f>
        <v>1.7881899999999999</v>
      </c>
      <c r="G1774" s="9">
        <f t="shared" si="153"/>
        <v>1882770.7107586805</v>
      </c>
      <c r="H1774" s="11">
        <v>1.02</v>
      </c>
      <c r="I1774" s="12" cm="1">
        <f t="array" ref="I1774">INDEX(Debt[],MATCH(Debt[[#This Row],[Base Year]]&amp;Debt[[#This Row],[DistrictNumber]],Debt[[Fiscal Year]:[Fiscal Year]]&amp;Debt[[DistrictNumber]:[DistrictNumber]],0),9)*$H1774</f>
        <v>1141112.1747717457</v>
      </c>
      <c r="J1774" s="15">
        <f>IF(Debt[[#This Row],[Unadjusted Maximum Revenue]]/(Debt[[#This Row],[Proposed Taxable Valuation]]/1000)&gt;Debt[[#This Row],[Max Debt RATE]],Debt[[#This Row],[Max Debt RATE]],Debt[[#This Row],[Unadjusted Maximum Revenue]]/(Debt[[#This Row],[Proposed Taxable Valuation]]/1000))</f>
        <v>1.0837885718876723</v>
      </c>
      <c r="K1774" s="26">
        <f>ROUND(Debt[[#This Row],[Proposed Taxable Valuation]]/1000*Debt[[#This Row],[Adjusted Rate]],0)</f>
        <v>1141112</v>
      </c>
      <c r="L1774" s="19">
        <f t="shared" si="151"/>
        <v>-741658.53598693479</v>
      </c>
      <c r="M1774" s="17">
        <f t="shared" si="154"/>
        <v>-0.70440142811232764</v>
      </c>
      <c r="N1774" s="2">
        <v>673944127.6367377</v>
      </c>
      <c r="O1774">
        <f>INDEX($R$3:$T$335,MATCH(Debt[[#This Row],[DistrictNumber]],$R$3:$R$335,0),3)</f>
        <v>1.7881899999999999</v>
      </c>
      <c r="P1774" s="9">
        <f t="shared" si="152"/>
        <v>1205140.1495987379</v>
      </c>
    </row>
    <row r="1775" spans="1:16" x14ac:dyDescent="0.35">
      <c r="A1775" s="13">
        <v>2031</v>
      </c>
      <c r="B1775" s="13">
        <f t="shared" si="150"/>
        <v>2030</v>
      </c>
      <c r="C1775" t="s">
        <v>284</v>
      </c>
      <c r="D1775" t="s">
        <v>285</v>
      </c>
      <c r="E1775" s="25">
        <v>3070557407.471076</v>
      </c>
      <c r="F1775" s="13">
        <f>INDEX($R$3:$T$335,MATCH(Debt[[#This Row],[DistrictNumber]],$R$3:$R$335,0),3)</f>
        <v>4.05</v>
      </c>
      <c r="G1775" s="9">
        <f t="shared" si="153"/>
        <v>12435757.500257857</v>
      </c>
      <c r="H1775" s="11">
        <v>1.02</v>
      </c>
      <c r="I1775" s="12" cm="1">
        <f t="array" ref="I1775">INDEX(Debt[],MATCH(Debt[[#This Row],[Base Year]]&amp;Debt[[#This Row],[DistrictNumber]],Debt[[Fiscal Year]:[Fiscal Year]]&amp;Debt[[DistrictNumber]:[DistrictNumber]],0),9)*$H1775</f>
        <v>5337815.7503639273</v>
      </c>
      <c r="J1775" s="15">
        <f>IF(Debt[[#This Row],[Unadjusted Maximum Revenue]]/(Debt[[#This Row],[Proposed Taxable Valuation]]/1000)&gt;Debt[[#This Row],[Max Debt RATE]],Debt[[#This Row],[Max Debt RATE]],Debt[[#This Row],[Unadjusted Maximum Revenue]]/(Debt[[#This Row],[Proposed Taxable Valuation]]/1000))</f>
        <v>1.7383865670045149</v>
      </c>
      <c r="K1775" s="26">
        <f>ROUND(Debt[[#This Row],[Proposed Taxable Valuation]]/1000*Debt[[#This Row],[Adjusted Rate]],0)</f>
        <v>5337816</v>
      </c>
      <c r="L1775" s="19">
        <f t="shared" si="151"/>
        <v>-7097941.7498939298</v>
      </c>
      <c r="M1775" s="17">
        <f t="shared" si="154"/>
        <v>-2.3116134329954852</v>
      </c>
      <c r="N1775" s="2">
        <v>1678018430.1980746</v>
      </c>
      <c r="O1775">
        <f>INDEX($R$3:$T$335,MATCH(Debt[[#This Row],[DistrictNumber]],$R$3:$R$335,0),3)</f>
        <v>4.05</v>
      </c>
      <c r="P1775" s="9">
        <f t="shared" si="152"/>
        <v>6795974.6423022021</v>
      </c>
    </row>
    <row r="1776" spans="1:16" x14ac:dyDescent="0.35">
      <c r="A1776" s="13">
        <v>2031</v>
      </c>
      <c r="B1776" s="13">
        <f t="shared" si="150"/>
        <v>2030</v>
      </c>
      <c r="C1776" t="s">
        <v>286</v>
      </c>
      <c r="D1776" t="s">
        <v>287</v>
      </c>
      <c r="E1776" s="25">
        <v>722852736.74695563</v>
      </c>
      <c r="F1776" s="13">
        <f>INDEX($R$3:$T$335,MATCH(Debt[[#This Row],[DistrictNumber]],$R$3:$R$335,0),3)</f>
        <v>4.05</v>
      </c>
      <c r="G1776" s="9">
        <f t="shared" si="153"/>
        <v>2927553.5838251705</v>
      </c>
      <c r="H1776" s="11">
        <v>1.02</v>
      </c>
      <c r="I1776" s="12" cm="1">
        <f t="array" ref="I1776">INDEX(Debt[],MATCH(Debt[[#This Row],[Base Year]]&amp;Debt[[#This Row],[DistrictNumber]],Debt[[Fiscal Year]:[Fiscal Year]]&amp;Debt[[DistrictNumber]:[DistrictNumber]],0),9)*$H1776</f>
        <v>1505734.0205265861</v>
      </c>
      <c r="J1776" s="15">
        <f>IF(Debt[[#This Row],[Unadjusted Maximum Revenue]]/(Debt[[#This Row],[Proposed Taxable Valuation]]/1000)&gt;Debt[[#This Row],[Max Debt RATE]],Debt[[#This Row],[Max Debt RATE]],Debt[[#This Row],[Unadjusted Maximum Revenue]]/(Debt[[#This Row],[Proposed Taxable Valuation]]/1000))</f>
        <v>2.083043950698479</v>
      </c>
      <c r="K1776" s="26">
        <f>ROUND(Debt[[#This Row],[Proposed Taxable Valuation]]/1000*Debt[[#This Row],[Adjusted Rate]],0)</f>
        <v>1505734</v>
      </c>
      <c r="L1776" s="19">
        <f t="shared" si="151"/>
        <v>-1421819.5632985844</v>
      </c>
      <c r="M1776" s="17">
        <f t="shared" si="154"/>
        <v>-1.9669560493015208</v>
      </c>
      <c r="N1776" s="2">
        <v>415468885.98008406</v>
      </c>
      <c r="O1776">
        <f>INDEX($R$3:$T$335,MATCH(Debt[[#This Row],[DistrictNumber]],$R$3:$R$335,0),3)</f>
        <v>4.05</v>
      </c>
      <c r="P1776" s="9">
        <f t="shared" si="152"/>
        <v>1682648.9882193403</v>
      </c>
    </row>
    <row r="1777" spans="1:16" x14ac:dyDescent="0.35">
      <c r="A1777" s="13">
        <v>2031</v>
      </c>
      <c r="B1777" s="13">
        <f t="shared" si="150"/>
        <v>2030</v>
      </c>
      <c r="C1777" t="s">
        <v>288</v>
      </c>
      <c r="D1777" t="s">
        <v>289</v>
      </c>
      <c r="E1777" s="25">
        <v>19633689589.906094</v>
      </c>
      <c r="F1777" s="13">
        <f>INDEX($R$3:$T$335,MATCH(Debt[[#This Row],[DistrictNumber]],$R$3:$R$335,0),3)</f>
        <v>1.7161599999999999</v>
      </c>
      <c r="G1777" s="9">
        <f t="shared" si="153"/>
        <v>33694552.726613238</v>
      </c>
      <c r="H1777" s="11">
        <v>1.02</v>
      </c>
      <c r="I1777" s="12" cm="1">
        <f t="array" ref="I1777">INDEX(Debt[],MATCH(Debt[[#This Row],[Base Year]]&amp;Debt[[#This Row],[DistrictNumber]],Debt[[Fiscal Year]:[Fiscal Year]]&amp;Debt[[DistrictNumber]:[DistrictNumber]],0),9)*$H1777</f>
        <v>15411605.341801887</v>
      </c>
      <c r="J1777" s="15">
        <f>IF(Debt[[#This Row],[Unadjusted Maximum Revenue]]/(Debt[[#This Row],[Proposed Taxable Valuation]]/1000)&gt;Debt[[#This Row],[Max Debt RATE]],Debt[[#This Row],[Max Debt RATE]],Debt[[#This Row],[Unadjusted Maximum Revenue]]/(Debt[[#This Row],[Proposed Taxable Valuation]]/1000))</f>
        <v>0.78495716616224653</v>
      </c>
      <c r="K1777" s="26">
        <f>ROUND(Debt[[#This Row],[Proposed Taxable Valuation]]/1000*Debt[[#This Row],[Adjusted Rate]],0)</f>
        <v>15411605</v>
      </c>
      <c r="L1777" s="19">
        <f t="shared" si="151"/>
        <v>-18282947.384811349</v>
      </c>
      <c r="M1777" s="17">
        <f t="shared" si="154"/>
        <v>-0.93120283383775337</v>
      </c>
      <c r="N1777" s="2">
        <v>10500821425.324636</v>
      </c>
      <c r="O1777">
        <f>INDEX($R$3:$T$335,MATCH(Debt[[#This Row],[DistrictNumber]],$R$3:$R$335,0),3)</f>
        <v>1.7161599999999999</v>
      </c>
      <c r="P1777" s="9">
        <f t="shared" si="152"/>
        <v>18021089.697285127</v>
      </c>
    </row>
    <row r="1778" spans="1:16" x14ac:dyDescent="0.35">
      <c r="A1778" s="13">
        <v>2031</v>
      </c>
      <c r="B1778" s="13">
        <f t="shared" si="150"/>
        <v>2030</v>
      </c>
      <c r="C1778" t="s">
        <v>290</v>
      </c>
      <c r="D1778" t="s">
        <v>291</v>
      </c>
      <c r="E1778" s="25">
        <v>815361682.51690984</v>
      </c>
      <c r="F1778" s="13">
        <f>INDEX($R$3:$T$335,MATCH(Debt[[#This Row],[DistrictNumber]],$R$3:$R$335,0),3)</f>
        <v>0</v>
      </c>
      <c r="G1778" s="9">
        <f t="shared" si="153"/>
        <v>0</v>
      </c>
      <c r="H1778" s="11">
        <v>1.02</v>
      </c>
      <c r="I1778" s="12" cm="1">
        <f t="array" ref="I1778">INDEX(Debt[],MATCH(Debt[[#This Row],[Base Year]]&amp;Debt[[#This Row],[DistrictNumber]],Debt[[Fiscal Year]:[Fiscal Year]]&amp;Debt[[DistrictNumber]:[DistrictNumber]],0),9)*$H1778</f>
        <v>0</v>
      </c>
      <c r="J1778" s="15">
        <f>IF(Debt[[#This Row],[Unadjusted Maximum Revenue]]/(Debt[[#This Row],[Proposed Taxable Valuation]]/1000)&gt;Debt[[#This Row],[Max Debt RATE]],Debt[[#This Row],[Max Debt RATE]],Debt[[#This Row],[Unadjusted Maximum Revenue]]/(Debt[[#This Row],[Proposed Taxable Valuation]]/1000))</f>
        <v>0</v>
      </c>
      <c r="K1778" s="26">
        <f>ROUND(Debt[[#This Row],[Proposed Taxable Valuation]]/1000*Debt[[#This Row],[Adjusted Rate]],0)</f>
        <v>0</v>
      </c>
      <c r="L1778" s="19">
        <f t="shared" si="151"/>
        <v>0</v>
      </c>
      <c r="M1778" s="17">
        <f t="shared" si="154"/>
        <v>0</v>
      </c>
      <c r="N1778" s="2">
        <v>582132353.29907072</v>
      </c>
      <c r="O1778">
        <f>INDEX($R$3:$T$335,MATCH(Debt[[#This Row],[DistrictNumber]],$R$3:$R$335,0),3)</f>
        <v>0</v>
      </c>
      <c r="P1778" s="9">
        <f t="shared" si="152"/>
        <v>0</v>
      </c>
    </row>
    <row r="1779" spans="1:16" x14ac:dyDescent="0.35">
      <c r="A1779" s="13">
        <v>2031</v>
      </c>
      <c r="B1779" s="13">
        <f t="shared" si="150"/>
        <v>2030</v>
      </c>
      <c r="C1779" t="s">
        <v>292</v>
      </c>
      <c r="D1779" t="s">
        <v>293</v>
      </c>
      <c r="E1779" s="25">
        <v>381605683.32374036</v>
      </c>
      <c r="F1779" s="13">
        <f>INDEX($R$3:$T$335,MATCH(Debt[[#This Row],[DistrictNumber]],$R$3:$R$335,0),3)</f>
        <v>4.05</v>
      </c>
      <c r="G1779" s="9">
        <f t="shared" si="153"/>
        <v>1545503.0174611486</v>
      </c>
      <c r="H1779" s="11">
        <v>1.02</v>
      </c>
      <c r="I1779" s="12" cm="1">
        <f t="array" ref="I1779">INDEX(Debt[],MATCH(Debt[[#This Row],[Base Year]]&amp;Debt[[#This Row],[DistrictNumber]],Debt[[Fiscal Year]:[Fiscal Year]]&amp;Debt[[DistrictNumber]:[DistrictNumber]],0),9)*$H1779</f>
        <v>933661.14608467487</v>
      </c>
      <c r="J1779" s="15">
        <f>IF(Debt[[#This Row],[Unadjusted Maximum Revenue]]/(Debt[[#This Row],[Proposed Taxable Valuation]]/1000)&gt;Debt[[#This Row],[Max Debt RATE]],Debt[[#This Row],[Max Debt RATE]],Debt[[#This Row],[Unadjusted Maximum Revenue]]/(Debt[[#This Row],[Proposed Taxable Valuation]]/1000))</f>
        <v>2.44666467740364</v>
      </c>
      <c r="K1779" s="26">
        <f>ROUND(Debt[[#This Row],[Proposed Taxable Valuation]]/1000*Debt[[#This Row],[Adjusted Rate]],0)</f>
        <v>933661</v>
      </c>
      <c r="L1779" s="19">
        <f t="shared" si="151"/>
        <v>-611841.87137647369</v>
      </c>
      <c r="M1779" s="17">
        <f t="shared" si="154"/>
        <v>-1.6033353225963598</v>
      </c>
      <c r="N1779" s="2">
        <v>251555643.13656691</v>
      </c>
      <c r="O1779">
        <f>INDEX($R$3:$T$335,MATCH(Debt[[#This Row],[DistrictNumber]],$R$3:$R$335,0),3)</f>
        <v>4.05</v>
      </c>
      <c r="P1779" s="9">
        <f t="shared" si="152"/>
        <v>1018800.354703096</v>
      </c>
    </row>
    <row r="1780" spans="1:16" x14ac:dyDescent="0.35">
      <c r="A1780" s="13">
        <v>2031</v>
      </c>
      <c r="B1780" s="13">
        <f t="shared" si="150"/>
        <v>2030</v>
      </c>
      <c r="C1780" t="s">
        <v>294</v>
      </c>
      <c r="D1780" t="s">
        <v>295</v>
      </c>
      <c r="E1780" s="25">
        <v>354634442.97798151</v>
      </c>
      <c r="F1780" s="13">
        <f>INDEX($R$3:$T$335,MATCH(Debt[[#This Row],[DistrictNumber]],$R$3:$R$335,0),3)</f>
        <v>3.6021800000000002</v>
      </c>
      <c r="G1780" s="9">
        <f t="shared" si="153"/>
        <v>1277457.0978064255</v>
      </c>
      <c r="H1780" s="11">
        <v>1.02</v>
      </c>
      <c r="I1780" s="12" cm="1">
        <f t="array" ref="I1780">INDEX(Debt[],MATCH(Debt[[#This Row],[Base Year]]&amp;Debt[[#This Row],[DistrictNumber]],Debt[[Fiscal Year]:[Fiscal Year]]&amp;Debt[[DistrictNumber]:[DistrictNumber]],0),9)*$H1780</f>
        <v>696997.14533885429</v>
      </c>
      <c r="J1780" s="15">
        <f>IF(Debt[[#This Row],[Unadjusted Maximum Revenue]]/(Debt[[#This Row],[Proposed Taxable Valuation]]/1000)&gt;Debt[[#This Row],[Max Debt RATE]],Debt[[#This Row],[Max Debt RATE]],Debt[[#This Row],[Unadjusted Maximum Revenue]]/(Debt[[#This Row],[Proposed Taxable Valuation]]/1000))</f>
        <v>1.9653960836007385</v>
      </c>
      <c r="K1780" s="26">
        <f>ROUND(Debt[[#This Row],[Proposed Taxable Valuation]]/1000*Debt[[#This Row],[Adjusted Rate]],0)</f>
        <v>696997</v>
      </c>
      <c r="L1780" s="19">
        <f t="shared" si="151"/>
        <v>-580459.95246757125</v>
      </c>
      <c r="M1780" s="17">
        <f t="shared" si="154"/>
        <v>-1.6367839163992617</v>
      </c>
      <c r="N1780" s="2">
        <v>204894907.06199619</v>
      </c>
      <c r="O1780">
        <f>INDEX($R$3:$T$335,MATCH(Debt[[#This Row],[DistrictNumber]],$R$3:$R$335,0),3)</f>
        <v>3.6021800000000002</v>
      </c>
      <c r="P1780" s="9">
        <f t="shared" si="152"/>
        <v>738068.3363205815</v>
      </c>
    </row>
    <row r="1781" spans="1:16" x14ac:dyDescent="0.35">
      <c r="A1781" s="13">
        <v>2031</v>
      </c>
      <c r="B1781" s="13">
        <f t="shared" si="150"/>
        <v>2030</v>
      </c>
      <c r="C1781" t="s">
        <v>296</v>
      </c>
      <c r="D1781" t="s">
        <v>297</v>
      </c>
      <c r="E1781" s="25">
        <v>628066045.22254848</v>
      </c>
      <c r="F1781" s="13">
        <f>INDEX($R$3:$T$335,MATCH(Debt[[#This Row],[DistrictNumber]],$R$3:$R$335,0),3)</f>
        <v>2.7</v>
      </c>
      <c r="G1781" s="9">
        <f t="shared" si="153"/>
        <v>1695778.3221008813</v>
      </c>
      <c r="H1781" s="11">
        <v>1.02</v>
      </c>
      <c r="I1781" s="12" cm="1">
        <f t="array" ref="I1781">INDEX(Debt[],MATCH(Debt[[#This Row],[Base Year]]&amp;Debt[[#This Row],[DistrictNumber]],Debt[[Fiscal Year]:[Fiscal Year]]&amp;Debt[[DistrictNumber]:[DistrictNumber]],0),9)*$H1781</f>
        <v>1082030.5147663425</v>
      </c>
      <c r="J1781" s="15">
        <f>IF(Debt[[#This Row],[Unadjusted Maximum Revenue]]/(Debt[[#This Row],[Proposed Taxable Valuation]]/1000)&gt;Debt[[#This Row],[Max Debt RATE]],Debt[[#This Row],[Max Debt RATE]],Debt[[#This Row],[Unadjusted Maximum Revenue]]/(Debt[[#This Row],[Proposed Taxable Valuation]]/1000))</f>
        <v>1.7227973443189983</v>
      </c>
      <c r="K1781" s="26">
        <f>ROUND(Debt[[#This Row],[Proposed Taxable Valuation]]/1000*Debt[[#This Row],[Adjusted Rate]],0)</f>
        <v>1082031</v>
      </c>
      <c r="L1781" s="19">
        <f t="shared" si="151"/>
        <v>-613747.80733453878</v>
      </c>
      <c r="M1781" s="17">
        <f t="shared" si="154"/>
        <v>-0.97720265568100184</v>
      </c>
      <c r="N1781" s="2">
        <v>401269053.47455513</v>
      </c>
      <c r="O1781">
        <f>INDEX($R$3:$T$335,MATCH(Debt[[#This Row],[DistrictNumber]],$R$3:$R$335,0),3)</f>
        <v>2.7</v>
      </c>
      <c r="P1781" s="9">
        <f t="shared" si="152"/>
        <v>1083426.444381299</v>
      </c>
    </row>
    <row r="1782" spans="1:16" x14ac:dyDescent="0.35">
      <c r="A1782" s="13">
        <v>2031</v>
      </c>
      <c r="B1782" s="13">
        <f t="shared" si="150"/>
        <v>2030</v>
      </c>
      <c r="C1782" t="s">
        <v>298</v>
      </c>
      <c r="D1782" t="s">
        <v>299</v>
      </c>
      <c r="E1782" s="25">
        <v>8315722902.9753504</v>
      </c>
      <c r="F1782" s="13">
        <f>INDEX($R$3:$T$335,MATCH(Debt[[#This Row],[DistrictNumber]],$R$3:$R$335,0),3)</f>
        <v>0</v>
      </c>
      <c r="G1782" s="9">
        <f t="shared" si="153"/>
        <v>0</v>
      </c>
      <c r="H1782" s="11">
        <v>1.02</v>
      </c>
      <c r="I1782" s="12" cm="1">
        <f t="array" ref="I1782">INDEX(Debt[],MATCH(Debt[[#This Row],[Base Year]]&amp;Debt[[#This Row],[DistrictNumber]],Debt[[Fiscal Year]:[Fiscal Year]]&amp;Debt[[DistrictNumber]:[DistrictNumber]],0),9)*$H1782</f>
        <v>0</v>
      </c>
      <c r="J1782" s="15">
        <f>IF(Debt[[#This Row],[Unadjusted Maximum Revenue]]/(Debt[[#This Row],[Proposed Taxable Valuation]]/1000)&gt;Debt[[#This Row],[Max Debt RATE]],Debt[[#This Row],[Max Debt RATE]],Debt[[#This Row],[Unadjusted Maximum Revenue]]/(Debt[[#This Row],[Proposed Taxable Valuation]]/1000))</f>
        <v>0</v>
      </c>
      <c r="K1782" s="26">
        <f>ROUND(Debt[[#This Row],[Proposed Taxable Valuation]]/1000*Debt[[#This Row],[Adjusted Rate]],0)</f>
        <v>0</v>
      </c>
      <c r="L1782" s="19">
        <f t="shared" si="151"/>
        <v>0</v>
      </c>
      <c r="M1782" s="17">
        <f t="shared" si="154"/>
        <v>0</v>
      </c>
      <c r="N1782" s="2">
        <v>4668226687.1668301</v>
      </c>
      <c r="O1782">
        <f>INDEX($R$3:$T$335,MATCH(Debt[[#This Row],[DistrictNumber]],$R$3:$R$335,0),3)</f>
        <v>0</v>
      </c>
      <c r="P1782" s="9">
        <f t="shared" si="152"/>
        <v>0</v>
      </c>
    </row>
    <row r="1783" spans="1:16" x14ac:dyDescent="0.35">
      <c r="A1783" s="13">
        <v>2031</v>
      </c>
      <c r="B1783" s="13">
        <f t="shared" si="150"/>
        <v>2030</v>
      </c>
      <c r="C1783" t="s">
        <v>300</v>
      </c>
      <c r="D1783" t="s">
        <v>301</v>
      </c>
      <c r="E1783" s="25">
        <v>786297760.19184232</v>
      </c>
      <c r="F1783" s="13">
        <f>INDEX($R$3:$T$335,MATCH(Debt[[#This Row],[DistrictNumber]],$R$3:$R$335,0),3)</f>
        <v>0</v>
      </c>
      <c r="G1783" s="9">
        <f t="shared" si="153"/>
        <v>0</v>
      </c>
      <c r="H1783" s="11">
        <v>1.02</v>
      </c>
      <c r="I1783" s="12" cm="1">
        <f t="array" ref="I1783">INDEX(Debt[],MATCH(Debt[[#This Row],[Base Year]]&amp;Debt[[#This Row],[DistrictNumber]],Debt[[Fiscal Year]:[Fiscal Year]]&amp;Debt[[DistrictNumber]:[DistrictNumber]],0),9)*$H1783</f>
        <v>0</v>
      </c>
      <c r="J1783" s="15">
        <f>IF(Debt[[#This Row],[Unadjusted Maximum Revenue]]/(Debt[[#This Row],[Proposed Taxable Valuation]]/1000)&gt;Debt[[#This Row],[Max Debt RATE]],Debt[[#This Row],[Max Debt RATE]],Debt[[#This Row],[Unadjusted Maximum Revenue]]/(Debt[[#This Row],[Proposed Taxable Valuation]]/1000))</f>
        <v>0</v>
      </c>
      <c r="K1783" s="26">
        <f>ROUND(Debt[[#This Row],[Proposed Taxable Valuation]]/1000*Debt[[#This Row],[Adjusted Rate]],0)</f>
        <v>0</v>
      </c>
      <c r="L1783" s="19">
        <f t="shared" si="151"/>
        <v>0</v>
      </c>
      <c r="M1783" s="17">
        <f t="shared" si="154"/>
        <v>0</v>
      </c>
      <c r="N1783" s="2">
        <v>517663103.3482638</v>
      </c>
      <c r="O1783">
        <f>INDEX($R$3:$T$335,MATCH(Debt[[#This Row],[DistrictNumber]],$R$3:$R$335,0),3)</f>
        <v>0</v>
      </c>
      <c r="P1783" s="9">
        <f t="shared" si="152"/>
        <v>0</v>
      </c>
    </row>
    <row r="1784" spans="1:16" x14ac:dyDescent="0.35">
      <c r="A1784" s="13">
        <v>2031</v>
      </c>
      <c r="B1784" s="13">
        <f t="shared" si="150"/>
        <v>2030</v>
      </c>
      <c r="C1784" t="s">
        <v>302</v>
      </c>
      <c r="D1784" t="s">
        <v>303</v>
      </c>
      <c r="E1784" s="25">
        <v>325034162.63520354</v>
      </c>
      <c r="F1784" s="13">
        <f>INDEX($R$3:$T$335,MATCH(Debt[[#This Row],[DistrictNumber]],$R$3:$R$335,0),3)</f>
        <v>0</v>
      </c>
      <c r="G1784" s="9">
        <f t="shared" si="153"/>
        <v>0</v>
      </c>
      <c r="H1784" s="11">
        <v>1.02</v>
      </c>
      <c r="I1784" s="12" cm="1">
        <f t="array" ref="I1784">INDEX(Debt[],MATCH(Debt[[#This Row],[Base Year]]&amp;Debt[[#This Row],[DistrictNumber]],Debt[[Fiscal Year]:[Fiscal Year]]&amp;Debt[[DistrictNumber]:[DistrictNumber]],0),9)*$H1784</f>
        <v>0</v>
      </c>
      <c r="J1784" s="15">
        <f>IF(Debt[[#This Row],[Unadjusted Maximum Revenue]]/(Debt[[#This Row],[Proposed Taxable Valuation]]/1000)&gt;Debt[[#This Row],[Max Debt RATE]],Debt[[#This Row],[Max Debt RATE]],Debt[[#This Row],[Unadjusted Maximum Revenue]]/(Debt[[#This Row],[Proposed Taxable Valuation]]/1000))</f>
        <v>0</v>
      </c>
      <c r="K1784" s="26">
        <f>ROUND(Debt[[#This Row],[Proposed Taxable Valuation]]/1000*Debt[[#This Row],[Adjusted Rate]],0)</f>
        <v>0</v>
      </c>
      <c r="L1784" s="19">
        <f t="shared" si="151"/>
        <v>0</v>
      </c>
      <c r="M1784" s="17">
        <f t="shared" si="154"/>
        <v>0</v>
      </c>
      <c r="N1784" s="2">
        <v>253372077.84405169</v>
      </c>
      <c r="O1784">
        <f>INDEX($R$3:$T$335,MATCH(Debt[[#This Row],[DistrictNumber]],$R$3:$R$335,0),3)</f>
        <v>0</v>
      </c>
      <c r="P1784" s="9">
        <f t="shared" si="152"/>
        <v>0</v>
      </c>
    </row>
    <row r="1785" spans="1:16" x14ac:dyDescent="0.35">
      <c r="A1785" s="13">
        <v>2031</v>
      </c>
      <c r="B1785" s="13">
        <f t="shared" si="150"/>
        <v>2030</v>
      </c>
      <c r="C1785" t="s">
        <v>304</v>
      </c>
      <c r="D1785" t="s">
        <v>305</v>
      </c>
      <c r="E1785" s="25">
        <v>406319316.54376614</v>
      </c>
      <c r="F1785" s="13">
        <f>INDEX($R$3:$T$335,MATCH(Debt[[#This Row],[DistrictNumber]],$R$3:$R$335,0),3)</f>
        <v>0</v>
      </c>
      <c r="G1785" s="9">
        <f t="shared" si="153"/>
        <v>0</v>
      </c>
      <c r="H1785" s="11">
        <v>1.02</v>
      </c>
      <c r="I1785" s="12" cm="1">
        <f t="array" ref="I1785">INDEX(Debt[],MATCH(Debt[[#This Row],[Base Year]]&amp;Debt[[#This Row],[DistrictNumber]],Debt[[Fiscal Year]:[Fiscal Year]]&amp;Debt[[DistrictNumber]:[DistrictNumber]],0),9)*$H1785</f>
        <v>0</v>
      </c>
      <c r="J1785" s="15">
        <f>IF(Debt[[#This Row],[Unadjusted Maximum Revenue]]/(Debt[[#This Row],[Proposed Taxable Valuation]]/1000)&gt;Debt[[#This Row],[Max Debt RATE]],Debt[[#This Row],[Max Debt RATE]],Debt[[#This Row],[Unadjusted Maximum Revenue]]/(Debt[[#This Row],[Proposed Taxable Valuation]]/1000))</f>
        <v>0</v>
      </c>
      <c r="K1785" s="26">
        <f>ROUND(Debt[[#This Row],[Proposed Taxable Valuation]]/1000*Debt[[#This Row],[Adjusted Rate]],0)</f>
        <v>0</v>
      </c>
      <c r="L1785" s="19">
        <f t="shared" si="151"/>
        <v>0</v>
      </c>
      <c r="M1785" s="17">
        <f t="shared" si="154"/>
        <v>0</v>
      </c>
      <c r="N1785" s="2">
        <v>284558949.51489395</v>
      </c>
      <c r="O1785">
        <f>INDEX($R$3:$T$335,MATCH(Debt[[#This Row],[DistrictNumber]],$R$3:$R$335,0),3)</f>
        <v>0</v>
      </c>
      <c r="P1785" s="9">
        <f t="shared" si="152"/>
        <v>0</v>
      </c>
    </row>
    <row r="1786" spans="1:16" x14ac:dyDescent="0.35">
      <c r="A1786" s="13">
        <v>2031</v>
      </c>
      <c r="B1786" s="13">
        <f t="shared" si="150"/>
        <v>2030</v>
      </c>
      <c r="C1786" t="s">
        <v>306</v>
      </c>
      <c r="D1786" t="s">
        <v>307</v>
      </c>
      <c r="E1786" s="25">
        <v>1288920710.0520875</v>
      </c>
      <c r="F1786" s="13">
        <f>INDEX($R$3:$T$335,MATCH(Debt[[#This Row],[DistrictNumber]],$R$3:$R$335,0),3)</f>
        <v>3.3571399999999998</v>
      </c>
      <c r="G1786" s="9">
        <f t="shared" si="153"/>
        <v>4327087.2725442648</v>
      </c>
      <c r="H1786" s="11">
        <v>1.02</v>
      </c>
      <c r="I1786" s="12" cm="1">
        <f t="array" ref="I1786">INDEX(Debt[],MATCH(Debt[[#This Row],[Base Year]]&amp;Debt[[#This Row],[DistrictNumber]],Debt[[Fiscal Year]:[Fiscal Year]]&amp;Debt[[DistrictNumber]:[DistrictNumber]],0),9)*$H1786</f>
        <v>2129587.6955356188</v>
      </c>
      <c r="J1786" s="15">
        <f>IF(Debt[[#This Row],[Unadjusted Maximum Revenue]]/(Debt[[#This Row],[Proposed Taxable Valuation]]/1000)&gt;Debt[[#This Row],[Max Debt RATE]],Debt[[#This Row],[Max Debt RATE]],Debt[[#This Row],[Unadjusted Maximum Revenue]]/(Debt[[#This Row],[Proposed Taxable Valuation]]/1000))</f>
        <v>1.6522255239808805</v>
      </c>
      <c r="K1786" s="26">
        <f>ROUND(Debt[[#This Row],[Proposed Taxable Valuation]]/1000*Debt[[#This Row],[Adjusted Rate]],0)</f>
        <v>2129588</v>
      </c>
      <c r="L1786" s="19">
        <f t="shared" si="151"/>
        <v>-2197499.577008646</v>
      </c>
      <c r="M1786" s="17">
        <f t="shared" si="154"/>
        <v>-1.7049144760191193</v>
      </c>
      <c r="N1786" s="2">
        <v>745167640.17204607</v>
      </c>
      <c r="O1786">
        <f>INDEX($R$3:$T$335,MATCH(Debt[[#This Row],[DistrictNumber]],$R$3:$R$335,0),3)</f>
        <v>3.3571399999999998</v>
      </c>
      <c r="P1786" s="9">
        <f t="shared" si="152"/>
        <v>2501632.0915271826</v>
      </c>
    </row>
    <row r="1787" spans="1:16" x14ac:dyDescent="0.35">
      <c r="A1787" s="13">
        <v>2031</v>
      </c>
      <c r="B1787" s="13">
        <f t="shared" si="150"/>
        <v>2030</v>
      </c>
      <c r="C1787" t="s">
        <v>308</v>
      </c>
      <c r="D1787" t="s">
        <v>309</v>
      </c>
      <c r="E1787" s="25">
        <v>599008455.17143726</v>
      </c>
      <c r="F1787" s="13">
        <f>INDEX($R$3:$T$335,MATCH(Debt[[#This Row],[DistrictNumber]],$R$3:$R$335,0),3)</f>
        <v>0</v>
      </c>
      <c r="G1787" s="9">
        <f t="shared" si="153"/>
        <v>0</v>
      </c>
      <c r="H1787" s="11">
        <v>1.02</v>
      </c>
      <c r="I1787" s="12" cm="1">
        <f t="array" ref="I1787">INDEX(Debt[],MATCH(Debt[[#This Row],[Base Year]]&amp;Debt[[#This Row],[DistrictNumber]],Debt[[Fiscal Year]:[Fiscal Year]]&amp;Debt[[DistrictNumber]:[DistrictNumber]],0),9)*$H1787</f>
        <v>0</v>
      </c>
      <c r="J1787" s="15">
        <f>IF(Debt[[#This Row],[Unadjusted Maximum Revenue]]/(Debt[[#This Row],[Proposed Taxable Valuation]]/1000)&gt;Debt[[#This Row],[Max Debt RATE]],Debt[[#This Row],[Max Debt RATE]],Debt[[#This Row],[Unadjusted Maximum Revenue]]/(Debt[[#This Row],[Proposed Taxable Valuation]]/1000))</f>
        <v>0</v>
      </c>
      <c r="K1787" s="26">
        <f>ROUND(Debt[[#This Row],[Proposed Taxable Valuation]]/1000*Debt[[#This Row],[Adjusted Rate]],0)</f>
        <v>0</v>
      </c>
      <c r="L1787" s="19">
        <f t="shared" si="151"/>
        <v>0</v>
      </c>
      <c r="M1787" s="17">
        <f t="shared" si="154"/>
        <v>0</v>
      </c>
      <c r="N1787" s="2">
        <v>439293973.48309457</v>
      </c>
      <c r="O1787">
        <f>INDEX($R$3:$T$335,MATCH(Debt[[#This Row],[DistrictNumber]],$R$3:$R$335,0),3)</f>
        <v>0</v>
      </c>
      <c r="P1787" s="9">
        <f t="shared" si="152"/>
        <v>0</v>
      </c>
    </row>
    <row r="1788" spans="1:16" x14ac:dyDescent="0.35">
      <c r="A1788" s="13">
        <v>2031</v>
      </c>
      <c r="B1788" s="13">
        <f t="shared" si="150"/>
        <v>2030</v>
      </c>
      <c r="C1788" t="s">
        <v>310</v>
      </c>
      <c r="D1788" t="s">
        <v>311</v>
      </c>
      <c r="E1788" s="25">
        <v>160287276.40169421</v>
      </c>
      <c r="F1788" s="13">
        <f>INDEX($R$3:$T$335,MATCH(Debt[[#This Row],[DistrictNumber]],$R$3:$R$335,0),3)</f>
        <v>1.5800700000000001</v>
      </c>
      <c r="G1788" s="9">
        <f t="shared" si="153"/>
        <v>253265.11682402497</v>
      </c>
      <c r="H1788" s="11">
        <v>1.02</v>
      </c>
      <c r="I1788" s="12" cm="1">
        <f t="array" ref="I1788">INDEX(Debt[],MATCH(Debt[[#This Row],[Base Year]]&amp;Debt[[#This Row],[DistrictNumber]],Debt[[Fiscal Year]:[Fiscal Year]]&amp;Debt[[DistrictNumber]:[DistrictNumber]],0),9)*$H1788</f>
        <v>171114.10099236196</v>
      </c>
      <c r="J1788" s="15">
        <f>IF(Debt[[#This Row],[Unadjusted Maximum Revenue]]/(Debt[[#This Row],[Proposed Taxable Valuation]]/1000)&gt;Debt[[#This Row],[Max Debt RATE]],Debt[[#This Row],[Max Debt RATE]],Debt[[#This Row],[Unadjusted Maximum Revenue]]/(Debt[[#This Row],[Proposed Taxable Valuation]]/1000))</f>
        <v>1.0675463756931947</v>
      </c>
      <c r="K1788" s="26">
        <f>ROUND(Debt[[#This Row],[Proposed Taxable Valuation]]/1000*Debt[[#This Row],[Adjusted Rate]],0)</f>
        <v>171114</v>
      </c>
      <c r="L1788" s="19">
        <f t="shared" si="151"/>
        <v>-82151.015831663011</v>
      </c>
      <c r="M1788" s="17">
        <f t="shared" si="154"/>
        <v>-0.51252362430680543</v>
      </c>
      <c r="N1788" s="2">
        <v>107547764.25082232</v>
      </c>
      <c r="O1788">
        <f>INDEX($R$3:$T$335,MATCH(Debt[[#This Row],[DistrictNumber]],$R$3:$R$335,0),3)</f>
        <v>1.5800700000000001</v>
      </c>
      <c r="P1788" s="9">
        <f t="shared" si="152"/>
        <v>169932.99585979682</v>
      </c>
    </row>
    <row r="1789" spans="1:16" x14ac:dyDescent="0.35">
      <c r="A1789" s="13">
        <v>2031</v>
      </c>
      <c r="B1789" s="13">
        <f t="shared" si="150"/>
        <v>2030</v>
      </c>
      <c r="C1789" t="s">
        <v>312</v>
      </c>
      <c r="D1789" t="s">
        <v>313</v>
      </c>
      <c r="E1789" s="25">
        <v>291118654.31748796</v>
      </c>
      <c r="F1789" s="13">
        <f>INDEX($R$3:$T$335,MATCH(Debt[[#This Row],[DistrictNumber]],$R$3:$R$335,0),3)</f>
        <v>0</v>
      </c>
      <c r="G1789" s="9">
        <f t="shared" si="153"/>
        <v>0</v>
      </c>
      <c r="H1789" s="11">
        <v>1.02</v>
      </c>
      <c r="I1789" s="12" cm="1">
        <f t="array" ref="I1789">INDEX(Debt[],MATCH(Debt[[#This Row],[Base Year]]&amp;Debt[[#This Row],[DistrictNumber]],Debt[[Fiscal Year]:[Fiscal Year]]&amp;Debt[[DistrictNumber]:[DistrictNumber]],0),9)*$H1789</f>
        <v>0</v>
      </c>
      <c r="J1789" s="15">
        <f>IF(Debt[[#This Row],[Unadjusted Maximum Revenue]]/(Debt[[#This Row],[Proposed Taxable Valuation]]/1000)&gt;Debt[[#This Row],[Max Debt RATE]],Debt[[#This Row],[Max Debt RATE]],Debt[[#This Row],[Unadjusted Maximum Revenue]]/(Debt[[#This Row],[Proposed Taxable Valuation]]/1000))</f>
        <v>0</v>
      </c>
      <c r="K1789" s="26">
        <f>ROUND(Debt[[#This Row],[Proposed Taxable Valuation]]/1000*Debt[[#This Row],[Adjusted Rate]],0)</f>
        <v>0</v>
      </c>
      <c r="L1789" s="19">
        <f t="shared" si="151"/>
        <v>0</v>
      </c>
      <c r="M1789" s="17">
        <f t="shared" si="154"/>
        <v>0</v>
      </c>
      <c r="N1789" s="2">
        <v>234319911.41248</v>
      </c>
      <c r="O1789">
        <f>INDEX($R$3:$T$335,MATCH(Debt[[#This Row],[DistrictNumber]],$R$3:$R$335,0),3)</f>
        <v>0</v>
      </c>
      <c r="P1789" s="9">
        <f t="shared" si="152"/>
        <v>0</v>
      </c>
    </row>
    <row r="1790" spans="1:16" x14ac:dyDescent="0.35">
      <c r="A1790" s="13">
        <v>2031</v>
      </c>
      <c r="B1790" s="13">
        <f t="shared" si="150"/>
        <v>2030</v>
      </c>
      <c r="C1790" t="s">
        <v>314</v>
      </c>
      <c r="D1790" t="s">
        <v>315</v>
      </c>
      <c r="E1790" s="25">
        <v>586827663.02174211</v>
      </c>
      <c r="F1790" s="13">
        <f>INDEX($R$3:$T$335,MATCH(Debt[[#This Row],[DistrictNumber]],$R$3:$R$335,0),3)</f>
        <v>0</v>
      </c>
      <c r="G1790" s="9">
        <f t="shared" si="153"/>
        <v>0</v>
      </c>
      <c r="H1790" s="11">
        <v>1.02</v>
      </c>
      <c r="I1790" s="12" cm="1">
        <f t="array" ref="I1790">INDEX(Debt[],MATCH(Debt[[#This Row],[Base Year]]&amp;Debt[[#This Row],[DistrictNumber]],Debt[[Fiscal Year]:[Fiscal Year]]&amp;Debt[[DistrictNumber]:[DistrictNumber]],0),9)*$H1790</f>
        <v>0</v>
      </c>
      <c r="J1790" s="15">
        <f>IF(Debt[[#This Row],[Unadjusted Maximum Revenue]]/(Debt[[#This Row],[Proposed Taxable Valuation]]/1000)&gt;Debt[[#This Row],[Max Debt RATE]],Debt[[#This Row],[Max Debt RATE]],Debt[[#This Row],[Unadjusted Maximum Revenue]]/(Debt[[#This Row],[Proposed Taxable Valuation]]/1000))</f>
        <v>0</v>
      </c>
      <c r="K1790" s="26">
        <f>ROUND(Debt[[#This Row],[Proposed Taxable Valuation]]/1000*Debt[[#This Row],[Adjusted Rate]],0)</f>
        <v>0</v>
      </c>
      <c r="L1790" s="19">
        <f t="shared" si="151"/>
        <v>0</v>
      </c>
      <c r="M1790" s="17">
        <f t="shared" si="154"/>
        <v>0</v>
      </c>
      <c r="N1790" s="2">
        <v>359858029.63906348</v>
      </c>
      <c r="O1790">
        <f>INDEX($R$3:$T$335,MATCH(Debt[[#This Row],[DistrictNumber]],$R$3:$R$335,0),3)</f>
        <v>0</v>
      </c>
      <c r="P1790" s="9">
        <f t="shared" si="152"/>
        <v>0</v>
      </c>
    </row>
    <row r="1791" spans="1:16" x14ac:dyDescent="0.35">
      <c r="A1791" s="13">
        <v>2031</v>
      </c>
      <c r="B1791" s="13">
        <f t="shared" si="150"/>
        <v>2030</v>
      </c>
      <c r="C1791" t="s">
        <v>316</v>
      </c>
      <c r="D1791" t="s">
        <v>317</v>
      </c>
      <c r="E1791" s="25">
        <v>2460857362.0044689</v>
      </c>
      <c r="F1791" s="13">
        <f>INDEX($R$3:$T$335,MATCH(Debt[[#This Row],[DistrictNumber]],$R$3:$R$335,0),3)</f>
        <v>0</v>
      </c>
      <c r="G1791" s="9">
        <f t="shared" si="153"/>
        <v>0</v>
      </c>
      <c r="H1791" s="11">
        <v>1.02</v>
      </c>
      <c r="I1791" s="12" cm="1">
        <f t="array" ref="I1791">INDEX(Debt[],MATCH(Debt[[#This Row],[Base Year]]&amp;Debt[[#This Row],[DistrictNumber]],Debt[[Fiscal Year]:[Fiscal Year]]&amp;Debt[[DistrictNumber]:[DistrictNumber]],0),9)*$H1791</f>
        <v>0</v>
      </c>
      <c r="J1791" s="15">
        <f>IF(Debt[[#This Row],[Unadjusted Maximum Revenue]]/(Debt[[#This Row],[Proposed Taxable Valuation]]/1000)&gt;Debt[[#This Row],[Max Debt RATE]],Debt[[#This Row],[Max Debt RATE]],Debt[[#This Row],[Unadjusted Maximum Revenue]]/(Debt[[#This Row],[Proposed Taxable Valuation]]/1000))</f>
        <v>0</v>
      </c>
      <c r="K1791" s="26">
        <f>ROUND(Debt[[#This Row],[Proposed Taxable Valuation]]/1000*Debt[[#This Row],[Adjusted Rate]],0)</f>
        <v>0</v>
      </c>
      <c r="L1791" s="19">
        <f t="shared" si="151"/>
        <v>0</v>
      </c>
      <c r="M1791" s="17">
        <f t="shared" si="154"/>
        <v>0</v>
      </c>
      <c r="N1791" s="2">
        <v>1559882032.5778654</v>
      </c>
      <c r="O1791">
        <f>INDEX($R$3:$T$335,MATCH(Debt[[#This Row],[DistrictNumber]],$R$3:$R$335,0),3)</f>
        <v>0</v>
      </c>
      <c r="P1791" s="9">
        <f t="shared" si="152"/>
        <v>0</v>
      </c>
    </row>
    <row r="1792" spans="1:16" x14ac:dyDescent="0.35">
      <c r="A1792" s="13">
        <v>2031</v>
      </c>
      <c r="B1792" s="13">
        <f t="shared" si="150"/>
        <v>2030</v>
      </c>
      <c r="C1792" t="s">
        <v>318</v>
      </c>
      <c r="D1792" t="s">
        <v>319</v>
      </c>
      <c r="E1792" s="25">
        <v>314622207.05067986</v>
      </c>
      <c r="F1792" s="13">
        <f>INDEX($R$3:$T$335,MATCH(Debt[[#This Row],[DistrictNumber]],$R$3:$R$335,0),3)</f>
        <v>3.5331299999999999</v>
      </c>
      <c r="G1792" s="9">
        <f t="shared" si="153"/>
        <v>1111601.1583969684</v>
      </c>
      <c r="H1792" s="11">
        <v>1.02</v>
      </c>
      <c r="I1792" s="12" cm="1">
        <f t="array" ref="I1792">INDEX(Debt[],MATCH(Debt[[#This Row],[Base Year]]&amp;Debt[[#This Row],[DistrictNumber]],Debt[[Fiscal Year]:[Fiscal Year]]&amp;Debt[[DistrictNumber]:[DistrictNumber]],0),9)*$H1792</f>
        <v>825605.12411508046</v>
      </c>
      <c r="J1792" s="15">
        <f>IF(Debt[[#This Row],[Unadjusted Maximum Revenue]]/(Debt[[#This Row],[Proposed Taxable Valuation]]/1000)&gt;Debt[[#This Row],[Max Debt RATE]],Debt[[#This Row],[Max Debt RATE]],Debt[[#This Row],[Unadjusted Maximum Revenue]]/(Debt[[#This Row],[Proposed Taxable Valuation]]/1000))</f>
        <v>2.6241158621778111</v>
      </c>
      <c r="K1792" s="26">
        <f>ROUND(Debt[[#This Row],[Proposed Taxable Valuation]]/1000*Debt[[#This Row],[Adjusted Rate]],0)</f>
        <v>825605</v>
      </c>
      <c r="L1792" s="19">
        <f t="shared" si="151"/>
        <v>-285996.03428188793</v>
      </c>
      <c r="M1792" s="17">
        <f t="shared" si="154"/>
        <v>-0.90901413782218876</v>
      </c>
      <c r="N1792" s="2">
        <v>237037950.47030491</v>
      </c>
      <c r="O1792">
        <f>INDEX($R$3:$T$335,MATCH(Debt[[#This Row],[DistrictNumber]],$R$3:$R$335,0),3)</f>
        <v>3.5331299999999999</v>
      </c>
      <c r="P1792" s="9">
        <f t="shared" si="152"/>
        <v>837485.89394514833</v>
      </c>
    </row>
    <row r="1793" spans="1:16" x14ac:dyDescent="0.35">
      <c r="A1793" s="13">
        <v>2031</v>
      </c>
      <c r="B1793" s="13">
        <f t="shared" si="150"/>
        <v>2030</v>
      </c>
      <c r="C1793" t="s">
        <v>320</v>
      </c>
      <c r="D1793" t="s">
        <v>321</v>
      </c>
      <c r="E1793" s="25">
        <v>3489214826.1068802</v>
      </c>
      <c r="F1793" s="13">
        <f>INDEX($R$3:$T$335,MATCH(Debt[[#This Row],[DistrictNumber]],$R$3:$R$335,0),3)</f>
        <v>0</v>
      </c>
      <c r="G1793" s="9">
        <f t="shared" si="153"/>
        <v>0</v>
      </c>
      <c r="H1793" s="11">
        <v>1.02</v>
      </c>
      <c r="I1793" s="12" cm="1">
        <f t="array" ref="I1793">INDEX(Debt[],MATCH(Debt[[#This Row],[Base Year]]&amp;Debt[[#This Row],[DistrictNumber]],Debt[[Fiscal Year]:[Fiscal Year]]&amp;Debt[[DistrictNumber]:[DistrictNumber]],0),9)*$H1793</f>
        <v>0</v>
      </c>
      <c r="J1793" s="15">
        <f>IF(Debt[[#This Row],[Unadjusted Maximum Revenue]]/(Debt[[#This Row],[Proposed Taxable Valuation]]/1000)&gt;Debt[[#This Row],[Max Debt RATE]],Debt[[#This Row],[Max Debt RATE]],Debt[[#This Row],[Unadjusted Maximum Revenue]]/(Debt[[#This Row],[Proposed Taxable Valuation]]/1000))</f>
        <v>0</v>
      </c>
      <c r="K1793" s="26">
        <f>ROUND(Debt[[#This Row],[Proposed Taxable Valuation]]/1000*Debt[[#This Row],[Adjusted Rate]],0)</f>
        <v>0</v>
      </c>
      <c r="L1793" s="19">
        <f t="shared" si="151"/>
        <v>0</v>
      </c>
      <c r="M1793" s="17">
        <f t="shared" si="154"/>
        <v>0</v>
      </c>
      <c r="N1793" s="2">
        <v>2255042502.5423908</v>
      </c>
      <c r="O1793">
        <f>INDEX($R$3:$T$335,MATCH(Debt[[#This Row],[DistrictNumber]],$R$3:$R$335,0),3)</f>
        <v>0</v>
      </c>
      <c r="P1793" s="9">
        <f t="shared" si="152"/>
        <v>0</v>
      </c>
    </row>
    <row r="1794" spans="1:16" x14ac:dyDescent="0.35">
      <c r="A1794" s="13">
        <v>2031</v>
      </c>
      <c r="B1794" s="13">
        <f t="shared" si="150"/>
        <v>2030</v>
      </c>
      <c r="C1794" t="s">
        <v>322</v>
      </c>
      <c r="D1794" t="s">
        <v>323</v>
      </c>
      <c r="E1794" s="25">
        <v>6302534348.710844</v>
      </c>
      <c r="F1794" s="13">
        <f>INDEX($R$3:$T$335,MATCH(Debt[[#This Row],[DistrictNumber]],$R$3:$R$335,0),3)</f>
        <v>1.97028</v>
      </c>
      <c r="G1794" s="9">
        <f t="shared" si="153"/>
        <v>12417757.376578003</v>
      </c>
      <c r="H1794" s="11">
        <v>1.02</v>
      </c>
      <c r="I1794" s="12" cm="1">
        <f t="array" ref="I1794">INDEX(Debt[],MATCH(Debt[[#This Row],[Base Year]]&amp;Debt[[#This Row],[DistrictNumber]],Debt[[Fiscal Year]:[Fiscal Year]]&amp;Debt[[DistrictNumber]:[DistrictNumber]],0),9)*$H1794</f>
        <v>6218651.9348357534</v>
      </c>
      <c r="J1794" s="15">
        <f>IF(Debt[[#This Row],[Unadjusted Maximum Revenue]]/(Debt[[#This Row],[Proposed Taxable Valuation]]/1000)&gt;Debt[[#This Row],[Max Debt RATE]],Debt[[#This Row],[Max Debt RATE]],Debt[[#This Row],[Unadjusted Maximum Revenue]]/(Debt[[#This Row],[Proposed Taxable Valuation]]/1000))</f>
        <v>0.98669068516980818</v>
      </c>
      <c r="K1794" s="26">
        <f>ROUND(Debt[[#This Row],[Proposed Taxable Valuation]]/1000*Debt[[#This Row],[Adjusted Rate]],0)</f>
        <v>6218652</v>
      </c>
      <c r="L1794" s="19">
        <f t="shared" si="151"/>
        <v>-6199105.4417422498</v>
      </c>
      <c r="M1794" s="17">
        <f t="shared" si="154"/>
        <v>-0.98358931483019185</v>
      </c>
      <c r="N1794" s="2">
        <v>3502591538.6553178</v>
      </c>
      <c r="O1794">
        <f>INDEX($R$3:$T$335,MATCH(Debt[[#This Row],[DistrictNumber]],$R$3:$R$335,0),3)</f>
        <v>1.97028</v>
      </c>
      <c r="P1794" s="9">
        <f t="shared" si="152"/>
        <v>6901086.0567817995</v>
      </c>
    </row>
    <row r="1795" spans="1:16" x14ac:dyDescent="0.35">
      <c r="A1795" s="13">
        <v>2031</v>
      </c>
      <c r="B1795" s="13">
        <f t="shared" si="150"/>
        <v>2030</v>
      </c>
      <c r="C1795" t="s">
        <v>324</v>
      </c>
      <c r="D1795" t="s">
        <v>325</v>
      </c>
      <c r="E1795" s="25">
        <v>494413434.06321794</v>
      </c>
      <c r="F1795" s="13">
        <f>INDEX($R$3:$T$335,MATCH(Debt[[#This Row],[DistrictNumber]],$R$3:$R$335,0),3)</f>
        <v>4.03789</v>
      </c>
      <c r="G1795" s="9">
        <f t="shared" si="153"/>
        <v>1996387.0612695271</v>
      </c>
      <c r="H1795" s="11">
        <v>1.02</v>
      </c>
      <c r="I1795" s="12" cm="1">
        <f t="array" ref="I1795">INDEX(Debt[],MATCH(Debt[[#This Row],[Base Year]]&amp;Debt[[#This Row],[DistrictNumber]],Debt[[Fiscal Year]:[Fiscal Year]]&amp;Debt[[DistrictNumber]:[DistrictNumber]],0),9)*$H1795</f>
        <v>1027976.5682990541</v>
      </c>
      <c r="J1795" s="15">
        <f>IF(Debt[[#This Row],[Unadjusted Maximum Revenue]]/(Debt[[#This Row],[Proposed Taxable Valuation]]/1000)&gt;Debt[[#This Row],[Max Debt RATE]],Debt[[#This Row],[Max Debt RATE]],Debt[[#This Row],[Unadjusted Maximum Revenue]]/(Debt[[#This Row],[Proposed Taxable Valuation]]/1000))</f>
        <v>2.0791841351293305</v>
      </c>
      <c r="K1795" s="26">
        <f>ROUND(Debt[[#This Row],[Proposed Taxable Valuation]]/1000*Debt[[#This Row],[Adjusted Rate]],0)</f>
        <v>1027977</v>
      </c>
      <c r="L1795" s="19">
        <f t="shared" si="151"/>
        <v>-968410.49297047302</v>
      </c>
      <c r="M1795" s="17">
        <f t="shared" si="154"/>
        <v>-1.9587058648706694</v>
      </c>
      <c r="N1795" s="2">
        <v>282515031.36754858</v>
      </c>
      <c r="O1795">
        <f>INDEX($R$3:$T$335,MATCH(Debt[[#This Row],[DistrictNumber]],$R$3:$R$335,0),3)</f>
        <v>4.03789</v>
      </c>
      <c r="P1795" s="9">
        <f t="shared" si="152"/>
        <v>1140764.6200087108</v>
      </c>
    </row>
    <row r="1796" spans="1:16" x14ac:dyDescent="0.35">
      <c r="A1796" s="13">
        <v>2031</v>
      </c>
      <c r="B1796" s="13">
        <f t="shared" si="150"/>
        <v>2030</v>
      </c>
      <c r="C1796" t="s">
        <v>326</v>
      </c>
      <c r="D1796" t="s">
        <v>327</v>
      </c>
      <c r="E1796" s="25">
        <v>480661049.65335649</v>
      </c>
      <c r="F1796" s="13">
        <f>INDEX($R$3:$T$335,MATCH(Debt[[#This Row],[DistrictNumber]],$R$3:$R$335,0),3)</f>
        <v>2.55653</v>
      </c>
      <c r="G1796" s="9">
        <f t="shared" si="153"/>
        <v>1228824.3932702953</v>
      </c>
      <c r="H1796" s="11">
        <v>1.02</v>
      </c>
      <c r="I1796" s="12" cm="1">
        <f t="array" ref="I1796">INDEX(Debt[],MATCH(Debt[[#This Row],[Base Year]]&amp;Debt[[#This Row],[DistrictNumber]],Debt[[Fiscal Year]:[Fiscal Year]]&amp;Debt[[DistrictNumber]:[DistrictNumber]],0),9)*$H1796</f>
        <v>726511.67368414707</v>
      </c>
      <c r="J1796" s="15">
        <f>IF(Debt[[#This Row],[Unadjusted Maximum Revenue]]/(Debt[[#This Row],[Proposed Taxable Valuation]]/1000)&gt;Debt[[#This Row],[Max Debt RATE]],Debt[[#This Row],[Max Debt RATE]],Debt[[#This Row],[Unadjusted Maximum Revenue]]/(Debt[[#This Row],[Proposed Taxable Valuation]]/1000))</f>
        <v>1.5114843905244524</v>
      </c>
      <c r="K1796" s="26">
        <f>ROUND(Debt[[#This Row],[Proposed Taxable Valuation]]/1000*Debt[[#This Row],[Adjusted Rate]],0)</f>
        <v>726512</v>
      </c>
      <c r="L1796" s="19">
        <f t="shared" si="151"/>
        <v>-502312.71958614828</v>
      </c>
      <c r="M1796" s="17">
        <f t="shared" si="154"/>
        <v>-1.0450456094755476</v>
      </c>
      <c r="N1796" s="2">
        <v>308668749.48489344</v>
      </c>
      <c r="O1796">
        <f>INDEX($R$3:$T$335,MATCH(Debt[[#This Row],[DistrictNumber]],$R$3:$R$335,0),3)</f>
        <v>2.55653</v>
      </c>
      <c r="P1796" s="9">
        <f t="shared" si="152"/>
        <v>789120.91812061472</v>
      </c>
    </row>
    <row r="1797" spans="1:16" x14ac:dyDescent="0.35">
      <c r="A1797" s="13">
        <v>2031</v>
      </c>
      <c r="B1797" s="13">
        <f t="shared" ref="B1797:B1860" si="155">A1797-1</f>
        <v>2030</v>
      </c>
      <c r="C1797" t="s">
        <v>328</v>
      </c>
      <c r="D1797" t="s">
        <v>329</v>
      </c>
      <c r="E1797" s="25">
        <v>355383191.66104788</v>
      </c>
      <c r="F1797" s="13">
        <f>INDEX($R$3:$T$335,MATCH(Debt[[#This Row],[DistrictNumber]],$R$3:$R$335,0),3)</f>
        <v>2.6888899999999998</v>
      </c>
      <c r="G1797" s="9">
        <f t="shared" si="153"/>
        <v>955586.31022547488</v>
      </c>
      <c r="H1797" s="11">
        <v>1.02</v>
      </c>
      <c r="I1797" s="12" cm="1">
        <f t="array" ref="I1797">INDEX(Debt[],MATCH(Debt[[#This Row],[Base Year]]&amp;Debt[[#This Row],[DistrictNumber]],Debt[[Fiscal Year]:[Fiscal Year]]&amp;Debt[[DistrictNumber]:[DistrictNumber]],0),9)*$H1797</f>
        <v>608401.09115632193</v>
      </c>
      <c r="J1797" s="15">
        <f>IF(Debt[[#This Row],[Unadjusted Maximum Revenue]]/(Debt[[#This Row],[Proposed Taxable Valuation]]/1000)&gt;Debt[[#This Row],[Max Debt RATE]],Debt[[#This Row],[Max Debt RATE]],Debt[[#This Row],[Unadjusted Maximum Revenue]]/(Debt[[#This Row],[Proposed Taxable Valuation]]/1000))</f>
        <v>1.711957980659349</v>
      </c>
      <c r="K1797" s="26">
        <f>ROUND(Debt[[#This Row],[Proposed Taxable Valuation]]/1000*Debt[[#This Row],[Adjusted Rate]],0)</f>
        <v>608401</v>
      </c>
      <c r="L1797" s="19">
        <f t="shared" ref="L1797:L1860" si="156">I1797-G1797</f>
        <v>-347185.21906915295</v>
      </c>
      <c r="M1797" s="17">
        <f t="shared" si="154"/>
        <v>-0.97693201934065077</v>
      </c>
      <c r="N1797" s="2">
        <v>232790277.30772513</v>
      </c>
      <c r="O1797">
        <f>INDEX($R$3:$T$335,MATCH(Debt[[#This Row],[DistrictNumber]],$R$3:$R$335,0),3)</f>
        <v>2.6888899999999998</v>
      </c>
      <c r="P1797" s="9">
        <f t="shared" ref="P1797:P1860" si="157">N1797/1000*O1797</f>
        <v>625947.44874996901</v>
      </c>
    </row>
    <row r="1798" spans="1:16" x14ac:dyDescent="0.35">
      <c r="A1798" s="13">
        <v>2031</v>
      </c>
      <c r="B1798" s="13">
        <f t="shared" si="155"/>
        <v>2030</v>
      </c>
      <c r="C1798" t="s">
        <v>330</v>
      </c>
      <c r="D1798" t="s">
        <v>331</v>
      </c>
      <c r="E1798" s="25">
        <v>566229010.03361166</v>
      </c>
      <c r="F1798" s="13">
        <f>INDEX($R$3:$T$335,MATCH(Debt[[#This Row],[DistrictNumber]],$R$3:$R$335,0),3)</f>
        <v>0</v>
      </c>
      <c r="G1798" s="9">
        <f t="shared" si="153"/>
        <v>0</v>
      </c>
      <c r="H1798" s="11">
        <v>1.02</v>
      </c>
      <c r="I1798" s="12" cm="1">
        <f t="array" ref="I1798">INDEX(Debt[],MATCH(Debt[[#This Row],[Base Year]]&amp;Debt[[#This Row],[DistrictNumber]],Debt[[Fiscal Year]:[Fiscal Year]]&amp;Debt[[DistrictNumber]:[DistrictNumber]],0),9)*$H1798</f>
        <v>0</v>
      </c>
      <c r="J1798" s="15">
        <f>IF(Debt[[#This Row],[Unadjusted Maximum Revenue]]/(Debt[[#This Row],[Proposed Taxable Valuation]]/1000)&gt;Debt[[#This Row],[Max Debt RATE]],Debt[[#This Row],[Max Debt RATE]],Debt[[#This Row],[Unadjusted Maximum Revenue]]/(Debt[[#This Row],[Proposed Taxable Valuation]]/1000))</f>
        <v>0</v>
      </c>
      <c r="K1798" s="26">
        <f>ROUND(Debt[[#This Row],[Proposed Taxable Valuation]]/1000*Debt[[#This Row],[Adjusted Rate]],0)</f>
        <v>0</v>
      </c>
      <c r="L1798" s="19">
        <f t="shared" si="156"/>
        <v>0</v>
      </c>
      <c r="M1798" s="17">
        <f t="shared" si="154"/>
        <v>0</v>
      </c>
      <c r="N1798" s="2">
        <v>379406126.84988439</v>
      </c>
      <c r="O1798">
        <f>INDEX($R$3:$T$335,MATCH(Debt[[#This Row],[DistrictNumber]],$R$3:$R$335,0),3)</f>
        <v>0</v>
      </c>
      <c r="P1798" s="9">
        <f t="shared" si="157"/>
        <v>0</v>
      </c>
    </row>
    <row r="1799" spans="1:16" x14ac:dyDescent="0.35">
      <c r="A1799" s="13">
        <v>2031</v>
      </c>
      <c r="B1799" s="13">
        <f t="shared" si="155"/>
        <v>2030</v>
      </c>
      <c r="C1799" t="s">
        <v>332</v>
      </c>
      <c r="D1799" t="s">
        <v>333</v>
      </c>
      <c r="E1799" s="25">
        <v>503582302.22138697</v>
      </c>
      <c r="F1799" s="13">
        <f>INDEX($R$3:$T$335,MATCH(Debt[[#This Row],[DistrictNumber]],$R$3:$R$335,0),3)</f>
        <v>2.67041</v>
      </c>
      <c r="G1799" s="9">
        <f t="shared" si="153"/>
        <v>1344771.2156750141</v>
      </c>
      <c r="H1799" s="11">
        <v>1.02</v>
      </c>
      <c r="I1799" s="12" cm="1">
        <f t="array" ref="I1799">INDEX(Debt[],MATCH(Debt[[#This Row],[Base Year]]&amp;Debt[[#This Row],[DistrictNumber]],Debt[[Fiscal Year]:[Fiscal Year]]&amp;Debt[[DistrictNumber]:[DistrictNumber]],0),9)*$H1799</f>
        <v>891499.39347247104</v>
      </c>
      <c r="J1799" s="15">
        <f>IF(Debt[[#This Row],[Unadjusted Maximum Revenue]]/(Debt[[#This Row],[Proposed Taxable Valuation]]/1000)&gt;Debt[[#This Row],[Max Debt RATE]],Debt[[#This Row],[Max Debt RATE]],Debt[[#This Row],[Unadjusted Maximum Revenue]]/(Debt[[#This Row],[Proposed Taxable Valuation]]/1000))</f>
        <v>1.7703151789487357</v>
      </c>
      <c r="K1799" s="26">
        <f>ROUND(Debt[[#This Row],[Proposed Taxable Valuation]]/1000*Debt[[#This Row],[Adjusted Rate]],0)</f>
        <v>891499</v>
      </c>
      <c r="L1799" s="19">
        <f t="shared" si="156"/>
        <v>-453271.82220254303</v>
      </c>
      <c r="M1799" s="17">
        <f t="shared" si="154"/>
        <v>-0.90009482105126426</v>
      </c>
      <c r="N1799" s="2">
        <v>351218410.00641644</v>
      </c>
      <c r="O1799">
        <f>INDEX($R$3:$T$335,MATCH(Debt[[#This Row],[DistrictNumber]],$R$3:$R$335,0),3)</f>
        <v>2.67041</v>
      </c>
      <c r="P1799" s="9">
        <f t="shared" si="157"/>
        <v>937897.15426523448</v>
      </c>
    </row>
    <row r="1800" spans="1:16" x14ac:dyDescent="0.35">
      <c r="A1800" s="13">
        <v>2031</v>
      </c>
      <c r="B1800" s="13">
        <f t="shared" si="155"/>
        <v>2030</v>
      </c>
      <c r="C1800" t="s">
        <v>334</v>
      </c>
      <c r="D1800" t="s">
        <v>335</v>
      </c>
      <c r="E1800" s="25">
        <v>471125247.65464926</v>
      </c>
      <c r="F1800" s="13">
        <f>INDEX($R$3:$T$335,MATCH(Debt[[#This Row],[DistrictNumber]],$R$3:$R$335,0),3)</f>
        <v>2.0753699999999999</v>
      </c>
      <c r="G1800" s="9">
        <f t="shared" si="153"/>
        <v>977759.20522502938</v>
      </c>
      <c r="H1800" s="11">
        <v>1.02</v>
      </c>
      <c r="I1800" s="12" cm="1">
        <f t="array" ref="I1800">INDEX(Debt[],MATCH(Debt[[#This Row],[Base Year]]&amp;Debt[[#This Row],[DistrictNumber]],Debt[[Fiscal Year]:[Fiscal Year]]&amp;Debt[[DistrictNumber]:[DistrictNumber]],0),9)*$H1800</f>
        <v>466518.0234496796</v>
      </c>
      <c r="J1800" s="15">
        <f>IF(Debt[[#This Row],[Unadjusted Maximum Revenue]]/(Debt[[#This Row],[Proposed Taxable Valuation]]/1000)&gt;Debt[[#This Row],[Max Debt RATE]],Debt[[#This Row],[Max Debt RATE]],Debt[[#This Row],[Unadjusted Maximum Revenue]]/(Debt[[#This Row],[Proposed Taxable Valuation]]/1000))</f>
        <v>0.99022080810165602</v>
      </c>
      <c r="K1800" s="26">
        <f>ROUND(Debt[[#This Row],[Proposed Taxable Valuation]]/1000*Debt[[#This Row],[Adjusted Rate]],0)</f>
        <v>466518</v>
      </c>
      <c r="L1800" s="19">
        <f t="shared" si="156"/>
        <v>-511241.18177534977</v>
      </c>
      <c r="M1800" s="17">
        <f t="shared" si="154"/>
        <v>-1.0851491918983438</v>
      </c>
      <c r="N1800" s="2">
        <v>257755735.87058455</v>
      </c>
      <c r="O1800">
        <f>INDEX($R$3:$T$335,MATCH(Debt[[#This Row],[DistrictNumber]],$R$3:$R$335,0),3)</f>
        <v>2.0753699999999999</v>
      </c>
      <c r="P1800" s="9">
        <f t="shared" si="157"/>
        <v>534938.52155373502</v>
      </c>
    </row>
    <row r="1801" spans="1:16" x14ac:dyDescent="0.35">
      <c r="A1801" s="13">
        <v>2031</v>
      </c>
      <c r="B1801" s="13">
        <f t="shared" si="155"/>
        <v>2030</v>
      </c>
      <c r="C1801" t="s">
        <v>336</v>
      </c>
      <c r="D1801" t="s">
        <v>337</v>
      </c>
      <c r="E1801" s="25">
        <v>832155232.80405021</v>
      </c>
      <c r="F1801" s="13">
        <f>INDEX($R$3:$T$335,MATCH(Debt[[#This Row],[DistrictNumber]],$R$3:$R$335,0),3)</f>
        <v>0</v>
      </c>
      <c r="G1801" s="9">
        <f t="shared" si="153"/>
        <v>0</v>
      </c>
      <c r="H1801" s="11">
        <v>1.02</v>
      </c>
      <c r="I1801" s="12" cm="1">
        <f t="array" ref="I1801">INDEX(Debt[],MATCH(Debt[[#This Row],[Base Year]]&amp;Debt[[#This Row],[DistrictNumber]],Debt[[Fiscal Year]:[Fiscal Year]]&amp;Debt[[DistrictNumber]:[DistrictNumber]],0),9)*$H1801</f>
        <v>0</v>
      </c>
      <c r="J1801" s="15">
        <f>IF(Debt[[#This Row],[Unadjusted Maximum Revenue]]/(Debt[[#This Row],[Proposed Taxable Valuation]]/1000)&gt;Debt[[#This Row],[Max Debt RATE]],Debt[[#This Row],[Max Debt RATE]],Debt[[#This Row],[Unadjusted Maximum Revenue]]/(Debt[[#This Row],[Proposed Taxable Valuation]]/1000))</f>
        <v>0</v>
      </c>
      <c r="K1801" s="26">
        <f>ROUND(Debt[[#This Row],[Proposed Taxable Valuation]]/1000*Debt[[#This Row],[Adjusted Rate]],0)</f>
        <v>0</v>
      </c>
      <c r="L1801" s="19">
        <f t="shared" si="156"/>
        <v>0</v>
      </c>
      <c r="M1801" s="17">
        <f t="shared" si="154"/>
        <v>0</v>
      </c>
      <c r="N1801" s="2">
        <v>602782958.14597762</v>
      </c>
      <c r="O1801">
        <f>INDEX($R$3:$T$335,MATCH(Debt[[#This Row],[DistrictNumber]],$R$3:$R$335,0),3)</f>
        <v>0</v>
      </c>
      <c r="P1801" s="9">
        <f t="shared" si="157"/>
        <v>0</v>
      </c>
    </row>
    <row r="1802" spans="1:16" x14ac:dyDescent="0.35">
      <c r="A1802" s="13">
        <v>2031</v>
      </c>
      <c r="B1802" s="13">
        <f t="shared" si="155"/>
        <v>2030</v>
      </c>
      <c r="C1802" t="s">
        <v>338</v>
      </c>
      <c r="D1802" t="s">
        <v>339</v>
      </c>
      <c r="E1802" s="25">
        <v>686894704.69991064</v>
      </c>
      <c r="F1802" s="13">
        <f>INDEX($R$3:$T$335,MATCH(Debt[[#This Row],[DistrictNumber]],$R$3:$R$335,0),3)</f>
        <v>0</v>
      </c>
      <c r="G1802" s="9">
        <f t="shared" ref="G1802:G1865" si="158">E1802/1000*F1802</f>
        <v>0</v>
      </c>
      <c r="H1802" s="11">
        <v>1.02</v>
      </c>
      <c r="I1802" s="12" cm="1">
        <f t="array" ref="I1802">INDEX(Debt[],MATCH(Debt[[#This Row],[Base Year]]&amp;Debt[[#This Row],[DistrictNumber]],Debt[[Fiscal Year]:[Fiscal Year]]&amp;Debt[[DistrictNumber]:[DistrictNumber]],0),9)*$H1802</f>
        <v>0</v>
      </c>
      <c r="J1802" s="15">
        <f>IF(Debt[[#This Row],[Unadjusted Maximum Revenue]]/(Debt[[#This Row],[Proposed Taxable Valuation]]/1000)&gt;Debt[[#This Row],[Max Debt RATE]],Debt[[#This Row],[Max Debt RATE]],Debt[[#This Row],[Unadjusted Maximum Revenue]]/(Debt[[#This Row],[Proposed Taxable Valuation]]/1000))</f>
        <v>0</v>
      </c>
      <c r="K1802" s="26">
        <f>ROUND(Debt[[#This Row],[Proposed Taxable Valuation]]/1000*Debt[[#This Row],[Adjusted Rate]],0)</f>
        <v>0</v>
      </c>
      <c r="L1802" s="19">
        <f t="shared" si="156"/>
        <v>0</v>
      </c>
      <c r="M1802" s="17">
        <f t="shared" si="154"/>
        <v>0</v>
      </c>
      <c r="N1802" s="2">
        <v>524280439.28536236</v>
      </c>
      <c r="O1802">
        <f>INDEX($R$3:$T$335,MATCH(Debt[[#This Row],[DistrictNumber]],$R$3:$R$335,0),3)</f>
        <v>0</v>
      </c>
      <c r="P1802" s="9">
        <f t="shared" si="157"/>
        <v>0</v>
      </c>
    </row>
    <row r="1803" spans="1:16" x14ac:dyDescent="0.35">
      <c r="A1803" s="13">
        <v>2031</v>
      </c>
      <c r="B1803" s="13">
        <f t="shared" si="155"/>
        <v>2030</v>
      </c>
      <c r="C1803" t="s">
        <v>340</v>
      </c>
      <c r="D1803" t="s">
        <v>341</v>
      </c>
      <c r="E1803" s="25">
        <v>930842737.61577213</v>
      </c>
      <c r="F1803" s="13">
        <f>INDEX($R$3:$T$335,MATCH(Debt[[#This Row],[DistrictNumber]],$R$3:$R$335,0),3)</f>
        <v>0</v>
      </c>
      <c r="G1803" s="9">
        <f t="shared" si="158"/>
        <v>0</v>
      </c>
      <c r="H1803" s="11">
        <v>1.02</v>
      </c>
      <c r="I1803" s="12" cm="1">
        <f t="array" ref="I1803">INDEX(Debt[],MATCH(Debt[[#This Row],[Base Year]]&amp;Debt[[#This Row],[DistrictNumber]],Debt[[Fiscal Year]:[Fiscal Year]]&amp;Debt[[DistrictNumber]:[DistrictNumber]],0),9)*$H1803</f>
        <v>0</v>
      </c>
      <c r="J1803" s="15">
        <f>IF(Debt[[#This Row],[Unadjusted Maximum Revenue]]/(Debt[[#This Row],[Proposed Taxable Valuation]]/1000)&gt;Debt[[#This Row],[Max Debt RATE]],Debt[[#This Row],[Max Debt RATE]],Debt[[#This Row],[Unadjusted Maximum Revenue]]/(Debt[[#This Row],[Proposed Taxable Valuation]]/1000))</f>
        <v>0</v>
      </c>
      <c r="K1803" s="26">
        <f>ROUND(Debt[[#This Row],[Proposed Taxable Valuation]]/1000*Debt[[#This Row],[Adjusted Rate]],0)</f>
        <v>0</v>
      </c>
      <c r="L1803" s="19">
        <f t="shared" si="156"/>
        <v>0</v>
      </c>
      <c r="M1803" s="17">
        <f t="shared" ref="M1803:M1866" si="159">J1803-F1803</f>
        <v>0</v>
      </c>
      <c r="N1803" s="2">
        <v>581712355.0416044</v>
      </c>
      <c r="O1803">
        <f>INDEX($R$3:$T$335,MATCH(Debt[[#This Row],[DistrictNumber]],$R$3:$R$335,0),3)</f>
        <v>0</v>
      </c>
      <c r="P1803" s="9">
        <f t="shared" si="157"/>
        <v>0</v>
      </c>
    </row>
    <row r="1804" spans="1:16" x14ac:dyDescent="0.35">
      <c r="A1804" s="13">
        <v>2031</v>
      </c>
      <c r="B1804" s="13">
        <f t="shared" si="155"/>
        <v>2030</v>
      </c>
      <c r="C1804" t="s">
        <v>342</v>
      </c>
      <c r="D1804" t="s">
        <v>343</v>
      </c>
      <c r="E1804" s="25">
        <v>1094832920.1655962</v>
      </c>
      <c r="F1804" s="13">
        <f>INDEX($R$3:$T$335,MATCH(Debt[[#This Row],[DistrictNumber]],$R$3:$R$335,0),3)</f>
        <v>0</v>
      </c>
      <c r="G1804" s="9">
        <f t="shared" si="158"/>
        <v>0</v>
      </c>
      <c r="H1804" s="11">
        <v>1.02</v>
      </c>
      <c r="I1804" s="12" cm="1">
        <f t="array" ref="I1804">INDEX(Debt[],MATCH(Debt[[#This Row],[Base Year]]&amp;Debt[[#This Row],[DistrictNumber]],Debt[[Fiscal Year]:[Fiscal Year]]&amp;Debt[[DistrictNumber]:[DistrictNumber]],0),9)*$H1804</f>
        <v>0</v>
      </c>
      <c r="J1804" s="15">
        <f>IF(Debt[[#This Row],[Unadjusted Maximum Revenue]]/(Debt[[#This Row],[Proposed Taxable Valuation]]/1000)&gt;Debt[[#This Row],[Max Debt RATE]],Debt[[#This Row],[Max Debt RATE]],Debt[[#This Row],[Unadjusted Maximum Revenue]]/(Debt[[#This Row],[Proposed Taxable Valuation]]/1000))</f>
        <v>0</v>
      </c>
      <c r="K1804" s="26">
        <f>ROUND(Debt[[#This Row],[Proposed Taxable Valuation]]/1000*Debt[[#This Row],[Adjusted Rate]],0)</f>
        <v>0</v>
      </c>
      <c r="L1804" s="19">
        <f t="shared" si="156"/>
        <v>0</v>
      </c>
      <c r="M1804" s="17">
        <f t="shared" si="159"/>
        <v>0</v>
      </c>
      <c r="N1804" s="2">
        <v>641484140.43297303</v>
      </c>
      <c r="O1804">
        <f>INDEX($R$3:$T$335,MATCH(Debt[[#This Row],[DistrictNumber]],$R$3:$R$335,0),3)</f>
        <v>0</v>
      </c>
      <c r="P1804" s="9">
        <f t="shared" si="157"/>
        <v>0</v>
      </c>
    </row>
    <row r="1805" spans="1:16" x14ac:dyDescent="0.35">
      <c r="A1805" s="13">
        <v>2031</v>
      </c>
      <c r="B1805" s="13">
        <f t="shared" si="155"/>
        <v>2030</v>
      </c>
      <c r="C1805" t="s">
        <v>344</v>
      </c>
      <c r="D1805" t="s">
        <v>345</v>
      </c>
      <c r="E1805" s="25">
        <v>679037124.14280224</v>
      </c>
      <c r="F1805" s="13">
        <f>INDEX($R$3:$T$335,MATCH(Debt[[#This Row],[DistrictNumber]],$R$3:$R$335,0),3)</f>
        <v>3.4068399999999999</v>
      </c>
      <c r="G1805" s="9">
        <f t="shared" si="158"/>
        <v>2313370.8360146643</v>
      </c>
      <c r="H1805" s="11">
        <v>1.02</v>
      </c>
      <c r="I1805" s="12" cm="1">
        <f t="array" ref="I1805">INDEX(Debt[],MATCH(Debt[[#This Row],[Base Year]]&amp;Debt[[#This Row],[DistrictNumber]],Debt[[Fiscal Year]:[Fiscal Year]]&amp;Debt[[DistrictNumber]:[DistrictNumber]],0),9)*$H1805</f>
        <v>1711875.8754859657</v>
      </c>
      <c r="J1805" s="15">
        <f>IF(Debt[[#This Row],[Unadjusted Maximum Revenue]]/(Debt[[#This Row],[Proposed Taxable Valuation]]/1000)&gt;Debt[[#This Row],[Max Debt RATE]],Debt[[#This Row],[Max Debt RATE]],Debt[[#This Row],[Unadjusted Maximum Revenue]]/(Debt[[#This Row],[Proposed Taxable Valuation]]/1000))</f>
        <v>2.5210342919718722</v>
      </c>
      <c r="K1805" s="26">
        <f>ROUND(Debt[[#This Row],[Proposed Taxable Valuation]]/1000*Debt[[#This Row],[Adjusted Rate]],0)</f>
        <v>1711876</v>
      </c>
      <c r="L1805" s="19">
        <f t="shared" si="156"/>
        <v>-601494.96052869852</v>
      </c>
      <c r="M1805" s="17">
        <f t="shared" si="159"/>
        <v>-0.88580570802812764</v>
      </c>
      <c r="N1805" s="2">
        <v>533641637.29557735</v>
      </c>
      <c r="O1805">
        <f>INDEX($R$3:$T$335,MATCH(Debt[[#This Row],[DistrictNumber]],$R$3:$R$335,0),3)</f>
        <v>3.4068399999999999</v>
      </c>
      <c r="P1805" s="9">
        <f t="shared" si="157"/>
        <v>1818031.6756040645</v>
      </c>
    </row>
    <row r="1806" spans="1:16" x14ac:dyDescent="0.35">
      <c r="A1806" s="13">
        <v>2031</v>
      </c>
      <c r="B1806" s="13">
        <f t="shared" si="155"/>
        <v>2030</v>
      </c>
      <c r="C1806" t="s">
        <v>346</v>
      </c>
      <c r="D1806" t="s">
        <v>347</v>
      </c>
      <c r="E1806" s="25">
        <v>1444853605.3023777</v>
      </c>
      <c r="F1806" s="13">
        <f>INDEX($R$3:$T$335,MATCH(Debt[[#This Row],[DistrictNumber]],$R$3:$R$335,0),3)</f>
        <v>4.0494500000000002</v>
      </c>
      <c r="G1806" s="9">
        <f t="shared" si="158"/>
        <v>5850862.4319917131</v>
      </c>
      <c r="H1806" s="11">
        <v>1.02</v>
      </c>
      <c r="I1806" s="12" cm="1">
        <f t="array" ref="I1806">INDEX(Debt[],MATCH(Debt[[#This Row],[Base Year]]&amp;Debt[[#This Row],[DistrictNumber]],Debt[[Fiscal Year]:[Fiscal Year]]&amp;Debt[[DistrictNumber]:[DistrictNumber]],0),9)*$H1806</f>
        <v>2816543.8101130729</v>
      </c>
      <c r="J1806" s="15">
        <f>IF(Debt[[#This Row],[Unadjusted Maximum Revenue]]/(Debt[[#This Row],[Proposed Taxable Valuation]]/1000)&gt;Debt[[#This Row],[Max Debt RATE]],Debt[[#This Row],[Max Debt RATE]],Debt[[#This Row],[Unadjusted Maximum Revenue]]/(Debt[[#This Row],[Proposed Taxable Valuation]]/1000))</f>
        <v>1.9493627588129452</v>
      </c>
      <c r="K1806" s="26">
        <f>ROUND(Debt[[#This Row],[Proposed Taxable Valuation]]/1000*Debt[[#This Row],[Adjusted Rate]],0)</f>
        <v>2816544</v>
      </c>
      <c r="L1806" s="19">
        <f t="shared" si="156"/>
        <v>-3034318.6218786403</v>
      </c>
      <c r="M1806" s="17">
        <f t="shared" si="159"/>
        <v>-2.100087241187055</v>
      </c>
      <c r="N1806" s="2">
        <v>804350286.47643101</v>
      </c>
      <c r="O1806">
        <f>INDEX($R$3:$T$335,MATCH(Debt[[#This Row],[DistrictNumber]],$R$3:$R$335,0),3)</f>
        <v>4.0494500000000002</v>
      </c>
      <c r="P1806" s="9">
        <f t="shared" si="157"/>
        <v>3257176.2675719839</v>
      </c>
    </row>
    <row r="1807" spans="1:16" x14ac:dyDescent="0.35">
      <c r="A1807" s="13">
        <v>2031</v>
      </c>
      <c r="B1807" s="13">
        <f t="shared" si="155"/>
        <v>2030</v>
      </c>
      <c r="C1807" t="s">
        <v>348</v>
      </c>
      <c r="D1807" t="s">
        <v>349</v>
      </c>
      <c r="E1807" s="25">
        <v>2542738894.5239854</v>
      </c>
      <c r="F1807" s="13">
        <f>INDEX($R$3:$T$335,MATCH(Debt[[#This Row],[DistrictNumber]],$R$3:$R$335,0),3)</f>
        <v>0</v>
      </c>
      <c r="G1807" s="9">
        <f t="shared" si="158"/>
        <v>0</v>
      </c>
      <c r="H1807" s="11">
        <v>1.02</v>
      </c>
      <c r="I1807" s="12" cm="1">
        <f t="array" ref="I1807">INDEX(Debt[],MATCH(Debt[[#This Row],[Base Year]]&amp;Debt[[#This Row],[DistrictNumber]],Debt[[Fiscal Year]:[Fiscal Year]]&amp;Debt[[DistrictNumber]:[DistrictNumber]],0),9)*$H1807</f>
        <v>0</v>
      </c>
      <c r="J1807" s="15">
        <f>IF(Debt[[#This Row],[Unadjusted Maximum Revenue]]/(Debt[[#This Row],[Proposed Taxable Valuation]]/1000)&gt;Debt[[#This Row],[Max Debt RATE]],Debt[[#This Row],[Max Debt RATE]],Debt[[#This Row],[Unadjusted Maximum Revenue]]/(Debt[[#This Row],[Proposed Taxable Valuation]]/1000))</f>
        <v>0</v>
      </c>
      <c r="K1807" s="26">
        <f>ROUND(Debt[[#This Row],[Proposed Taxable Valuation]]/1000*Debt[[#This Row],[Adjusted Rate]],0)</f>
        <v>0</v>
      </c>
      <c r="L1807" s="19">
        <f t="shared" si="156"/>
        <v>0</v>
      </c>
      <c r="M1807" s="17">
        <f t="shared" si="159"/>
        <v>0</v>
      </c>
      <c r="N1807" s="2">
        <v>1529818343.0838206</v>
      </c>
      <c r="O1807">
        <f>INDEX($R$3:$T$335,MATCH(Debt[[#This Row],[DistrictNumber]],$R$3:$R$335,0),3)</f>
        <v>0</v>
      </c>
      <c r="P1807" s="9">
        <f t="shared" si="157"/>
        <v>0</v>
      </c>
    </row>
    <row r="1808" spans="1:16" x14ac:dyDescent="0.35">
      <c r="A1808" s="13">
        <v>2031</v>
      </c>
      <c r="B1808" s="13">
        <f t="shared" si="155"/>
        <v>2030</v>
      </c>
      <c r="C1808" t="s">
        <v>350</v>
      </c>
      <c r="D1808" t="s">
        <v>351</v>
      </c>
      <c r="E1808" s="25">
        <v>564986154.58097148</v>
      </c>
      <c r="F1808" s="13">
        <f>INDEX($R$3:$T$335,MATCH(Debt[[#This Row],[DistrictNumber]],$R$3:$R$335,0),3)</f>
        <v>0</v>
      </c>
      <c r="G1808" s="9">
        <f t="shared" si="158"/>
        <v>0</v>
      </c>
      <c r="H1808" s="11">
        <v>1.02</v>
      </c>
      <c r="I1808" s="12" cm="1">
        <f t="array" ref="I1808">INDEX(Debt[],MATCH(Debt[[#This Row],[Base Year]]&amp;Debt[[#This Row],[DistrictNumber]],Debt[[Fiscal Year]:[Fiscal Year]]&amp;Debt[[DistrictNumber]:[DistrictNumber]],0),9)*$H1808</f>
        <v>0</v>
      </c>
      <c r="J1808" s="15">
        <f>IF(Debt[[#This Row],[Unadjusted Maximum Revenue]]/(Debt[[#This Row],[Proposed Taxable Valuation]]/1000)&gt;Debt[[#This Row],[Max Debt RATE]],Debt[[#This Row],[Max Debt RATE]],Debt[[#This Row],[Unadjusted Maximum Revenue]]/(Debt[[#This Row],[Proposed Taxable Valuation]]/1000))</f>
        <v>0</v>
      </c>
      <c r="K1808" s="26">
        <f>ROUND(Debt[[#This Row],[Proposed Taxable Valuation]]/1000*Debt[[#This Row],[Adjusted Rate]],0)</f>
        <v>0</v>
      </c>
      <c r="L1808" s="19">
        <f t="shared" si="156"/>
        <v>0</v>
      </c>
      <c r="M1808" s="17">
        <f t="shared" si="159"/>
        <v>0</v>
      </c>
      <c r="N1808" s="2">
        <v>304509868.70344508</v>
      </c>
      <c r="O1808">
        <f>INDEX($R$3:$T$335,MATCH(Debt[[#This Row],[DistrictNumber]],$R$3:$R$335,0),3)</f>
        <v>0</v>
      </c>
      <c r="P1808" s="9">
        <f t="shared" si="157"/>
        <v>0</v>
      </c>
    </row>
    <row r="1809" spans="1:16" x14ac:dyDescent="0.35">
      <c r="A1809" s="13">
        <v>2031</v>
      </c>
      <c r="B1809" s="13">
        <f t="shared" si="155"/>
        <v>2030</v>
      </c>
      <c r="C1809" t="s">
        <v>352</v>
      </c>
      <c r="D1809" t="s">
        <v>353</v>
      </c>
      <c r="E1809" s="25">
        <v>3050305350.3438601</v>
      </c>
      <c r="F1809" s="13">
        <f>INDEX($R$3:$T$335,MATCH(Debt[[#This Row],[DistrictNumber]],$R$3:$R$335,0),3)</f>
        <v>0</v>
      </c>
      <c r="G1809" s="9">
        <f t="shared" si="158"/>
        <v>0</v>
      </c>
      <c r="H1809" s="11">
        <v>1.02</v>
      </c>
      <c r="I1809" s="12" cm="1">
        <f t="array" ref="I1809">INDEX(Debt[],MATCH(Debt[[#This Row],[Base Year]]&amp;Debt[[#This Row],[DistrictNumber]],Debt[[Fiscal Year]:[Fiscal Year]]&amp;Debt[[DistrictNumber]:[DistrictNumber]],0),9)*$H1809</f>
        <v>0</v>
      </c>
      <c r="J1809" s="15">
        <f>IF(Debt[[#This Row],[Unadjusted Maximum Revenue]]/(Debt[[#This Row],[Proposed Taxable Valuation]]/1000)&gt;Debt[[#This Row],[Max Debt RATE]],Debt[[#This Row],[Max Debt RATE]],Debt[[#This Row],[Unadjusted Maximum Revenue]]/(Debt[[#This Row],[Proposed Taxable Valuation]]/1000))</f>
        <v>0</v>
      </c>
      <c r="K1809" s="26">
        <f>ROUND(Debt[[#This Row],[Proposed Taxable Valuation]]/1000*Debt[[#This Row],[Adjusted Rate]],0)</f>
        <v>0</v>
      </c>
      <c r="L1809" s="19">
        <f t="shared" si="156"/>
        <v>0</v>
      </c>
      <c r="M1809" s="17">
        <f t="shared" si="159"/>
        <v>0</v>
      </c>
      <c r="N1809" s="2">
        <v>1914987718.6902001</v>
      </c>
      <c r="O1809">
        <f>INDEX($R$3:$T$335,MATCH(Debt[[#This Row],[DistrictNumber]],$R$3:$R$335,0),3)</f>
        <v>0</v>
      </c>
      <c r="P1809" s="9">
        <f t="shared" si="157"/>
        <v>0</v>
      </c>
    </row>
    <row r="1810" spans="1:16" x14ac:dyDescent="0.35">
      <c r="A1810" s="13">
        <v>2031</v>
      </c>
      <c r="B1810" s="13">
        <f t="shared" si="155"/>
        <v>2030</v>
      </c>
      <c r="C1810" t="s">
        <v>354</v>
      </c>
      <c r="D1810" t="s">
        <v>355</v>
      </c>
      <c r="E1810" s="25">
        <v>637295956.74036467</v>
      </c>
      <c r="F1810" s="13">
        <f>INDEX($R$3:$T$335,MATCH(Debt[[#This Row],[DistrictNumber]],$R$3:$R$335,0),3)</f>
        <v>0</v>
      </c>
      <c r="G1810" s="9">
        <f t="shared" si="158"/>
        <v>0</v>
      </c>
      <c r="H1810" s="11">
        <v>1.02</v>
      </c>
      <c r="I1810" s="12" cm="1">
        <f t="array" ref="I1810">INDEX(Debt[],MATCH(Debt[[#This Row],[Base Year]]&amp;Debt[[#This Row],[DistrictNumber]],Debt[[Fiscal Year]:[Fiscal Year]]&amp;Debt[[DistrictNumber]:[DistrictNumber]],0),9)*$H1810</f>
        <v>0</v>
      </c>
      <c r="J1810" s="15">
        <f>IF(Debt[[#This Row],[Unadjusted Maximum Revenue]]/(Debt[[#This Row],[Proposed Taxable Valuation]]/1000)&gt;Debt[[#This Row],[Max Debt RATE]],Debt[[#This Row],[Max Debt RATE]],Debt[[#This Row],[Unadjusted Maximum Revenue]]/(Debt[[#This Row],[Proposed Taxable Valuation]]/1000))</f>
        <v>0</v>
      </c>
      <c r="K1810" s="26">
        <f>ROUND(Debt[[#This Row],[Proposed Taxable Valuation]]/1000*Debt[[#This Row],[Adjusted Rate]],0)</f>
        <v>0</v>
      </c>
      <c r="L1810" s="19">
        <f t="shared" si="156"/>
        <v>0</v>
      </c>
      <c r="M1810" s="17">
        <f t="shared" si="159"/>
        <v>0</v>
      </c>
      <c r="N1810" s="2">
        <v>442090564.70052522</v>
      </c>
      <c r="O1810">
        <f>INDEX($R$3:$T$335,MATCH(Debt[[#This Row],[DistrictNumber]],$R$3:$R$335,0),3)</f>
        <v>0</v>
      </c>
      <c r="P1810" s="9">
        <f t="shared" si="157"/>
        <v>0</v>
      </c>
    </row>
    <row r="1811" spans="1:16" x14ac:dyDescent="0.35">
      <c r="A1811" s="13">
        <v>2031</v>
      </c>
      <c r="B1811" s="13">
        <f t="shared" si="155"/>
        <v>2030</v>
      </c>
      <c r="C1811" t="s">
        <v>356</v>
      </c>
      <c r="D1811" t="s">
        <v>357</v>
      </c>
      <c r="E1811" s="25">
        <v>183530605.52562177</v>
      </c>
      <c r="F1811" s="13">
        <f>INDEX($R$3:$T$335,MATCH(Debt[[#This Row],[DistrictNumber]],$R$3:$R$335,0),3)</f>
        <v>3.8783400000000001</v>
      </c>
      <c r="G1811" s="9">
        <f t="shared" si="158"/>
        <v>711794.08863423998</v>
      </c>
      <c r="H1811" s="11">
        <v>1.02</v>
      </c>
      <c r="I1811" s="12" cm="1">
        <f t="array" ref="I1811">INDEX(Debt[],MATCH(Debt[[#This Row],[Base Year]]&amp;Debt[[#This Row],[DistrictNumber]],Debt[[Fiscal Year]:[Fiscal Year]]&amp;Debt[[DistrictNumber]:[DistrictNumber]],0),9)*$H1811</f>
        <v>419530.71839744039</v>
      </c>
      <c r="J1811" s="15">
        <f>IF(Debt[[#This Row],[Unadjusted Maximum Revenue]]/(Debt[[#This Row],[Proposed Taxable Valuation]]/1000)&gt;Debt[[#This Row],[Max Debt RATE]],Debt[[#This Row],[Max Debt RATE]],Debt[[#This Row],[Unadjusted Maximum Revenue]]/(Debt[[#This Row],[Proposed Taxable Valuation]]/1000))</f>
        <v>2.2858896868777117</v>
      </c>
      <c r="K1811" s="26">
        <f>ROUND(Debt[[#This Row],[Proposed Taxable Valuation]]/1000*Debt[[#This Row],[Adjusted Rate]],0)</f>
        <v>419531</v>
      </c>
      <c r="L1811" s="19">
        <f t="shared" si="156"/>
        <v>-292263.37023679959</v>
      </c>
      <c r="M1811" s="17">
        <f t="shared" si="159"/>
        <v>-1.5924503131222885</v>
      </c>
      <c r="N1811" s="2">
        <v>120053093.56100193</v>
      </c>
      <c r="O1811">
        <f>INDEX($R$3:$T$335,MATCH(Debt[[#This Row],[DistrictNumber]],$R$3:$R$335,0),3)</f>
        <v>3.8783400000000001</v>
      </c>
      <c r="P1811" s="9">
        <f t="shared" si="157"/>
        <v>465606.71488137619</v>
      </c>
    </row>
    <row r="1812" spans="1:16" x14ac:dyDescent="0.35">
      <c r="A1812" s="13">
        <v>2031</v>
      </c>
      <c r="B1812" s="13">
        <f t="shared" si="155"/>
        <v>2030</v>
      </c>
      <c r="C1812" t="s">
        <v>358</v>
      </c>
      <c r="D1812" t="s">
        <v>359</v>
      </c>
      <c r="E1812" s="25">
        <v>613491942.43777657</v>
      </c>
      <c r="F1812" s="13">
        <f>INDEX($R$3:$T$335,MATCH(Debt[[#This Row],[DistrictNumber]],$R$3:$R$335,0),3)</f>
        <v>0</v>
      </c>
      <c r="G1812" s="9">
        <f t="shared" si="158"/>
        <v>0</v>
      </c>
      <c r="H1812" s="11">
        <v>1.02</v>
      </c>
      <c r="I1812" s="12" cm="1">
        <f t="array" ref="I1812">INDEX(Debt[],MATCH(Debt[[#This Row],[Base Year]]&amp;Debt[[#This Row],[DistrictNumber]],Debt[[Fiscal Year]:[Fiscal Year]]&amp;Debt[[DistrictNumber]:[DistrictNumber]],0),9)*$H1812</f>
        <v>0</v>
      </c>
      <c r="J1812" s="15">
        <f>IF(Debt[[#This Row],[Unadjusted Maximum Revenue]]/(Debt[[#This Row],[Proposed Taxable Valuation]]/1000)&gt;Debt[[#This Row],[Max Debt RATE]],Debt[[#This Row],[Max Debt RATE]],Debt[[#This Row],[Unadjusted Maximum Revenue]]/(Debt[[#This Row],[Proposed Taxable Valuation]]/1000))</f>
        <v>0</v>
      </c>
      <c r="K1812" s="26">
        <f>ROUND(Debt[[#This Row],[Proposed Taxable Valuation]]/1000*Debt[[#This Row],[Adjusted Rate]],0)</f>
        <v>0</v>
      </c>
      <c r="L1812" s="19">
        <f t="shared" si="156"/>
        <v>0</v>
      </c>
      <c r="M1812" s="17">
        <f t="shared" si="159"/>
        <v>0</v>
      </c>
      <c r="N1812" s="2">
        <v>397987442.48817933</v>
      </c>
      <c r="O1812">
        <f>INDEX($R$3:$T$335,MATCH(Debt[[#This Row],[DistrictNumber]],$R$3:$R$335,0),3)</f>
        <v>0</v>
      </c>
      <c r="P1812" s="9">
        <f t="shared" si="157"/>
        <v>0</v>
      </c>
    </row>
    <row r="1813" spans="1:16" x14ac:dyDescent="0.35">
      <c r="A1813" s="13">
        <v>2031</v>
      </c>
      <c r="B1813" s="13">
        <f t="shared" si="155"/>
        <v>2030</v>
      </c>
      <c r="C1813" t="s">
        <v>360</v>
      </c>
      <c r="D1813" t="s">
        <v>361</v>
      </c>
      <c r="E1813" s="25">
        <v>426312397.12539434</v>
      </c>
      <c r="F1813" s="13">
        <f>INDEX($R$3:$T$335,MATCH(Debt[[#This Row],[DistrictNumber]],$R$3:$R$335,0),3)</f>
        <v>2.2797900000000002</v>
      </c>
      <c r="G1813" s="9">
        <f t="shared" si="158"/>
        <v>971902.73984250275</v>
      </c>
      <c r="H1813" s="11">
        <v>1.02</v>
      </c>
      <c r="I1813" s="12" cm="1">
        <f t="array" ref="I1813">INDEX(Debt[],MATCH(Debt[[#This Row],[Base Year]]&amp;Debt[[#This Row],[DistrictNumber]],Debt[[Fiscal Year]:[Fiscal Year]]&amp;Debt[[DistrictNumber]:[DistrictNumber]],0),9)*$H1813</f>
        <v>787886.21937537612</v>
      </c>
      <c r="J1813" s="15">
        <f>IF(Debt[[#This Row],[Unadjusted Maximum Revenue]]/(Debt[[#This Row],[Proposed Taxable Valuation]]/1000)&gt;Debt[[#This Row],[Max Debt RATE]],Debt[[#This Row],[Max Debt RATE]],Debt[[#This Row],[Unadjusted Maximum Revenue]]/(Debt[[#This Row],[Proposed Taxable Valuation]]/1000))</f>
        <v>1.848142875243737</v>
      </c>
      <c r="K1813" s="26">
        <f>ROUND(Debt[[#This Row],[Proposed Taxable Valuation]]/1000*Debt[[#This Row],[Adjusted Rate]],0)</f>
        <v>787886</v>
      </c>
      <c r="L1813" s="19">
        <f t="shared" si="156"/>
        <v>-184016.52046712663</v>
      </c>
      <c r="M1813" s="17">
        <f t="shared" si="159"/>
        <v>-0.43164712475626321</v>
      </c>
      <c r="N1813" s="2">
        <v>326204568.6536209</v>
      </c>
      <c r="O1813">
        <f>INDEX($R$3:$T$335,MATCH(Debt[[#This Row],[DistrictNumber]],$R$3:$R$335,0),3)</f>
        <v>2.2797900000000002</v>
      </c>
      <c r="P1813" s="9">
        <f t="shared" si="157"/>
        <v>743677.9135708384</v>
      </c>
    </row>
    <row r="1814" spans="1:16" x14ac:dyDescent="0.35">
      <c r="A1814" s="13">
        <v>2031</v>
      </c>
      <c r="B1814" s="13">
        <f t="shared" si="155"/>
        <v>2030</v>
      </c>
      <c r="C1814" t="s">
        <v>362</v>
      </c>
      <c r="D1814" t="s">
        <v>363</v>
      </c>
      <c r="E1814" s="25">
        <v>1242813872.5701308</v>
      </c>
      <c r="F1814" s="13">
        <f>INDEX($R$3:$T$335,MATCH(Debt[[#This Row],[DistrictNumber]],$R$3:$R$335,0),3)</f>
        <v>2.7</v>
      </c>
      <c r="G1814" s="9">
        <f t="shared" si="158"/>
        <v>3355597.4559393534</v>
      </c>
      <c r="H1814" s="11">
        <v>1.02</v>
      </c>
      <c r="I1814" s="12" cm="1">
        <f t="array" ref="I1814">INDEX(Debt[],MATCH(Debt[[#This Row],[Base Year]]&amp;Debt[[#This Row],[DistrictNumber]],Debt[[Fiscal Year]:[Fiscal Year]]&amp;Debt[[DistrictNumber]:[DistrictNumber]],0),9)*$H1814</f>
        <v>1894945.1666796014</v>
      </c>
      <c r="J1814" s="15">
        <f>IF(Debt[[#This Row],[Unadjusted Maximum Revenue]]/(Debt[[#This Row],[Proposed Taxable Valuation]]/1000)&gt;Debt[[#This Row],[Max Debt RATE]],Debt[[#This Row],[Max Debt RATE]],Debt[[#This Row],[Unadjusted Maximum Revenue]]/(Debt[[#This Row],[Proposed Taxable Valuation]]/1000))</f>
        <v>1.5247216083618922</v>
      </c>
      <c r="K1814" s="26">
        <f>ROUND(Debt[[#This Row],[Proposed Taxable Valuation]]/1000*Debt[[#This Row],[Adjusted Rate]],0)</f>
        <v>1894945</v>
      </c>
      <c r="L1814" s="19">
        <f t="shared" si="156"/>
        <v>-1460652.289259752</v>
      </c>
      <c r="M1814" s="17">
        <f t="shared" si="159"/>
        <v>-1.175278391638108</v>
      </c>
      <c r="N1814" s="2">
        <v>762866654.48110628</v>
      </c>
      <c r="O1814">
        <f>INDEX($R$3:$T$335,MATCH(Debt[[#This Row],[DistrictNumber]],$R$3:$R$335,0),3)</f>
        <v>2.7</v>
      </c>
      <c r="P1814" s="9">
        <f t="shared" si="157"/>
        <v>2059739.9670989872</v>
      </c>
    </row>
    <row r="1815" spans="1:16" x14ac:dyDescent="0.35">
      <c r="A1815" s="13">
        <v>2031</v>
      </c>
      <c r="B1815" s="13">
        <f t="shared" si="155"/>
        <v>2030</v>
      </c>
      <c r="C1815" t="s">
        <v>364</v>
      </c>
      <c r="D1815" t="s">
        <v>365</v>
      </c>
      <c r="E1815" s="25">
        <v>771033414.48536849</v>
      </c>
      <c r="F1815" s="13">
        <f>INDEX($R$3:$T$335,MATCH(Debt[[#This Row],[DistrictNumber]],$R$3:$R$335,0),3)</f>
        <v>0.87585999999999997</v>
      </c>
      <c r="G1815" s="9">
        <f t="shared" si="158"/>
        <v>675317.32641115482</v>
      </c>
      <c r="H1815" s="11">
        <v>1.02</v>
      </c>
      <c r="I1815" s="12" cm="1">
        <f t="array" ref="I1815">INDEX(Debt[],MATCH(Debt[[#This Row],[Base Year]]&amp;Debt[[#This Row],[DistrictNumber]],Debt[[Fiscal Year]:[Fiscal Year]]&amp;Debt[[DistrictNumber]:[DistrictNumber]],0),9)*$H1815</f>
        <v>374985.39153583505</v>
      </c>
      <c r="J1815" s="15">
        <f>IF(Debt[[#This Row],[Unadjusted Maximum Revenue]]/(Debt[[#This Row],[Proposed Taxable Valuation]]/1000)&gt;Debt[[#This Row],[Max Debt RATE]],Debt[[#This Row],[Max Debt RATE]],Debt[[#This Row],[Unadjusted Maximum Revenue]]/(Debt[[#This Row],[Proposed Taxable Valuation]]/1000))</f>
        <v>0.48634129791394526</v>
      </c>
      <c r="K1815" s="26">
        <f>ROUND(Debt[[#This Row],[Proposed Taxable Valuation]]/1000*Debt[[#This Row],[Adjusted Rate]],0)</f>
        <v>374985</v>
      </c>
      <c r="L1815" s="19">
        <f t="shared" si="156"/>
        <v>-300331.93487531977</v>
      </c>
      <c r="M1815" s="17">
        <f t="shared" si="159"/>
        <v>-0.38951870208605471</v>
      </c>
      <c r="N1815" s="2">
        <v>477956129.29453069</v>
      </c>
      <c r="O1815">
        <f>INDEX($R$3:$T$335,MATCH(Debt[[#This Row],[DistrictNumber]],$R$3:$R$335,0),3)</f>
        <v>0.87585999999999997</v>
      </c>
      <c r="P1815" s="9">
        <f t="shared" si="157"/>
        <v>418622.65540390759</v>
      </c>
    </row>
    <row r="1816" spans="1:16" x14ac:dyDescent="0.35">
      <c r="A1816" s="13">
        <v>2031</v>
      </c>
      <c r="B1816" s="13">
        <f t="shared" si="155"/>
        <v>2030</v>
      </c>
      <c r="C1816" t="s">
        <v>366</v>
      </c>
      <c r="D1816" t="s">
        <v>367</v>
      </c>
      <c r="E1816" s="25">
        <v>1723126660.3839591</v>
      </c>
      <c r="F1816" s="13">
        <f>INDEX($R$3:$T$335,MATCH(Debt[[#This Row],[DistrictNumber]],$R$3:$R$335,0),3)</f>
        <v>2.69719</v>
      </c>
      <c r="G1816" s="9">
        <f t="shared" si="158"/>
        <v>4647599.9971210109</v>
      </c>
      <c r="H1816" s="11">
        <v>1.02</v>
      </c>
      <c r="I1816" s="12" cm="1">
        <f t="array" ref="I1816">INDEX(Debt[],MATCH(Debt[[#This Row],[Base Year]]&amp;Debt[[#This Row],[DistrictNumber]],Debt[[Fiscal Year]:[Fiscal Year]]&amp;Debt[[DistrictNumber]:[DistrictNumber]],0),9)*$H1816</f>
        <v>2685399.681809172</v>
      </c>
      <c r="J1816" s="15">
        <f>IF(Debt[[#This Row],[Unadjusted Maximum Revenue]]/(Debt[[#This Row],[Proposed Taxable Valuation]]/1000)&gt;Debt[[#This Row],[Max Debt RATE]],Debt[[#This Row],[Max Debt RATE]],Debt[[#This Row],[Unadjusted Maximum Revenue]]/(Debt[[#This Row],[Proposed Taxable Valuation]]/1000))</f>
        <v>1.5584459015977343</v>
      </c>
      <c r="K1816" s="26">
        <f>ROUND(Debt[[#This Row],[Proposed Taxable Valuation]]/1000*Debt[[#This Row],[Adjusted Rate]],0)</f>
        <v>2685400</v>
      </c>
      <c r="L1816" s="19">
        <f t="shared" si="156"/>
        <v>-1962200.3153118389</v>
      </c>
      <c r="M1816" s="17">
        <f t="shared" si="159"/>
        <v>-1.1387440984022656</v>
      </c>
      <c r="N1816" s="2">
        <v>1118242142.5362606</v>
      </c>
      <c r="O1816">
        <f>INDEX($R$3:$T$335,MATCH(Debt[[#This Row],[DistrictNumber]],$R$3:$R$335,0),3)</f>
        <v>2.69719</v>
      </c>
      <c r="P1816" s="9">
        <f t="shared" si="157"/>
        <v>3016111.5244273767</v>
      </c>
    </row>
    <row r="1817" spans="1:16" x14ac:dyDescent="0.35">
      <c r="A1817" s="13">
        <v>2031</v>
      </c>
      <c r="B1817" s="13">
        <f t="shared" si="155"/>
        <v>2030</v>
      </c>
      <c r="C1817" t="s">
        <v>368</v>
      </c>
      <c r="D1817" t="s">
        <v>369</v>
      </c>
      <c r="E1817" s="25">
        <v>1167997612.1476526</v>
      </c>
      <c r="F1817" s="13">
        <f>INDEX($R$3:$T$335,MATCH(Debt[[#This Row],[DistrictNumber]],$R$3:$R$335,0),3)</f>
        <v>0.73972000000000004</v>
      </c>
      <c r="G1817" s="9">
        <f t="shared" si="158"/>
        <v>863991.19365786156</v>
      </c>
      <c r="H1817" s="11">
        <v>1.02</v>
      </c>
      <c r="I1817" s="12" cm="1">
        <f t="array" ref="I1817">INDEX(Debt[],MATCH(Debt[[#This Row],[Base Year]]&amp;Debt[[#This Row],[DistrictNumber]],Debt[[Fiscal Year]:[Fiscal Year]]&amp;Debt[[DistrictNumber]:[DistrictNumber]],0),9)*$H1817</f>
        <v>411366.61154848756</v>
      </c>
      <c r="J1817" s="15">
        <f>IF(Debt[[#This Row],[Unadjusted Maximum Revenue]]/(Debt[[#This Row],[Proposed Taxable Valuation]]/1000)&gt;Debt[[#This Row],[Max Debt RATE]],Debt[[#This Row],[Max Debt RATE]],Debt[[#This Row],[Unadjusted Maximum Revenue]]/(Debt[[#This Row],[Proposed Taxable Valuation]]/1000))</f>
        <v>0.35219816142610794</v>
      </c>
      <c r="K1817" s="26">
        <f>ROUND(Debt[[#This Row],[Proposed Taxable Valuation]]/1000*Debt[[#This Row],[Adjusted Rate]],0)</f>
        <v>411367</v>
      </c>
      <c r="L1817" s="19">
        <f t="shared" si="156"/>
        <v>-452624.58210937399</v>
      </c>
      <c r="M1817" s="17">
        <f t="shared" si="159"/>
        <v>-0.38752183857389211</v>
      </c>
      <c r="N1817" s="2">
        <v>757539617.9215517</v>
      </c>
      <c r="O1817">
        <f>INDEX($R$3:$T$335,MATCH(Debt[[#This Row],[DistrictNumber]],$R$3:$R$335,0),3)</f>
        <v>0.73972000000000004</v>
      </c>
      <c r="P1817" s="9">
        <f t="shared" si="157"/>
        <v>560367.20616893028</v>
      </c>
    </row>
    <row r="1818" spans="1:16" x14ac:dyDescent="0.35">
      <c r="A1818" s="13">
        <v>2031</v>
      </c>
      <c r="B1818" s="13">
        <f t="shared" si="155"/>
        <v>2030</v>
      </c>
      <c r="C1818" t="s">
        <v>370</v>
      </c>
      <c r="D1818" t="s">
        <v>371</v>
      </c>
      <c r="E1818" s="25">
        <v>848146234.57281458</v>
      </c>
      <c r="F1818" s="13">
        <f>INDEX($R$3:$T$335,MATCH(Debt[[#This Row],[DistrictNumber]],$R$3:$R$335,0),3)</f>
        <v>2.3504900000000002</v>
      </c>
      <c r="G1818" s="9">
        <f t="shared" si="158"/>
        <v>1993559.2429010549</v>
      </c>
      <c r="H1818" s="11">
        <v>1.02</v>
      </c>
      <c r="I1818" s="12" cm="1">
        <f t="array" ref="I1818">INDEX(Debt[],MATCH(Debt[[#This Row],[Base Year]]&amp;Debt[[#This Row],[DistrictNumber]],Debt[[Fiscal Year]:[Fiscal Year]]&amp;Debt[[DistrictNumber]:[DistrictNumber]],0),9)*$H1818</f>
        <v>1214929.4017842896</v>
      </c>
      <c r="J1818" s="15">
        <f>IF(Debt[[#This Row],[Unadjusted Maximum Revenue]]/(Debt[[#This Row],[Proposed Taxable Valuation]]/1000)&gt;Debt[[#This Row],[Max Debt RATE]],Debt[[#This Row],[Max Debt RATE]],Debt[[#This Row],[Unadjusted Maximum Revenue]]/(Debt[[#This Row],[Proposed Taxable Valuation]]/1000))</f>
        <v>1.4324527448927633</v>
      </c>
      <c r="K1818" s="26">
        <f>ROUND(Debt[[#This Row],[Proposed Taxable Valuation]]/1000*Debt[[#This Row],[Adjusted Rate]],0)</f>
        <v>1214929</v>
      </c>
      <c r="L1818" s="19">
        <f t="shared" si="156"/>
        <v>-778629.84111676528</v>
      </c>
      <c r="M1818" s="17">
        <f t="shared" si="159"/>
        <v>-0.91803725510723688</v>
      </c>
      <c r="N1818" s="2">
        <v>540345346.83217359</v>
      </c>
      <c r="O1818">
        <f>INDEX($R$3:$T$335,MATCH(Debt[[#This Row],[DistrictNumber]],$R$3:$R$335,0),3)</f>
        <v>2.3504900000000002</v>
      </c>
      <c r="P1818" s="9">
        <f t="shared" si="157"/>
        <v>1270076.334275556</v>
      </c>
    </row>
    <row r="1819" spans="1:16" x14ac:dyDescent="0.35">
      <c r="A1819" s="13">
        <v>2031</v>
      </c>
      <c r="B1819" s="13">
        <f t="shared" si="155"/>
        <v>2030</v>
      </c>
      <c r="C1819" t="s">
        <v>372</v>
      </c>
      <c r="D1819" t="s">
        <v>373</v>
      </c>
      <c r="E1819" s="25">
        <v>431175024.57193691</v>
      </c>
      <c r="F1819" s="13">
        <f>INDEX($R$3:$T$335,MATCH(Debt[[#This Row],[DistrictNumber]],$R$3:$R$335,0),3)</f>
        <v>0.98007999999999995</v>
      </c>
      <c r="G1819" s="9">
        <f t="shared" si="158"/>
        <v>422586.01808246394</v>
      </c>
      <c r="H1819" s="11">
        <v>1.02</v>
      </c>
      <c r="I1819" s="12" cm="1">
        <f t="array" ref="I1819">INDEX(Debt[],MATCH(Debt[[#This Row],[Base Year]]&amp;Debt[[#This Row],[DistrictNumber]],Debt[[Fiscal Year]:[Fiscal Year]]&amp;Debt[[DistrictNumber]:[DistrictNumber]],0),9)*$H1819</f>
        <v>196593.90185849756</v>
      </c>
      <c r="J1819" s="15">
        <f>IF(Debt[[#This Row],[Unadjusted Maximum Revenue]]/(Debt[[#This Row],[Proposed Taxable Valuation]]/1000)&gt;Debt[[#This Row],[Max Debt RATE]],Debt[[#This Row],[Max Debt RATE]],Debt[[#This Row],[Unadjusted Maximum Revenue]]/(Debt[[#This Row],[Proposed Taxable Valuation]]/1000))</f>
        <v>0.45594918688454317</v>
      </c>
      <c r="K1819" s="26">
        <f>ROUND(Debt[[#This Row],[Proposed Taxable Valuation]]/1000*Debt[[#This Row],[Adjusted Rate]],0)</f>
        <v>196594</v>
      </c>
      <c r="L1819" s="19">
        <f t="shared" si="156"/>
        <v>-225992.11622396638</v>
      </c>
      <c r="M1819" s="17">
        <f t="shared" si="159"/>
        <v>-0.52413081311545673</v>
      </c>
      <c r="N1819" s="2">
        <v>249865926.15874594</v>
      </c>
      <c r="O1819">
        <f>INDEX($R$3:$T$335,MATCH(Debt[[#This Row],[DistrictNumber]],$R$3:$R$335,0),3)</f>
        <v>0.98007999999999995</v>
      </c>
      <c r="P1819" s="9">
        <f t="shared" si="157"/>
        <v>244888.59690966373</v>
      </c>
    </row>
    <row r="1820" spans="1:16" x14ac:dyDescent="0.35">
      <c r="A1820" s="13">
        <v>2031</v>
      </c>
      <c r="B1820" s="13">
        <f t="shared" si="155"/>
        <v>2030</v>
      </c>
      <c r="C1820" t="s">
        <v>374</v>
      </c>
      <c r="D1820" t="s">
        <v>375</v>
      </c>
      <c r="E1820" s="25">
        <v>186247207.39857864</v>
      </c>
      <c r="F1820" s="13">
        <f>INDEX($R$3:$T$335,MATCH(Debt[[#This Row],[DistrictNumber]],$R$3:$R$335,0),3)</f>
        <v>3.9023099999999999</v>
      </c>
      <c r="G1820" s="9">
        <f t="shared" si="158"/>
        <v>726794.33990354743</v>
      </c>
      <c r="H1820" s="11">
        <v>1.02</v>
      </c>
      <c r="I1820" s="12" cm="1">
        <f t="array" ref="I1820">INDEX(Debt[],MATCH(Debt[[#This Row],[Base Year]]&amp;Debt[[#This Row],[DistrictNumber]],Debt[[Fiscal Year]:[Fiscal Year]]&amp;Debt[[DistrictNumber]:[DistrictNumber]],0),9)*$H1820</f>
        <v>534717.72778721864</v>
      </c>
      <c r="J1820" s="15">
        <f>IF(Debt[[#This Row],[Unadjusted Maximum Revenue]]/(Debt[[#This Row],[Proposed Taxable Valuation]]/1000)&gt;Debt[[#This Row],[Max Debt RATE]],Debt[[#This Row],[Max Debt RATE]],Debt[[#This Row],[Unadjusted Maximum Revenue]]/(Debt[[#This Row],[Proposed Taxable Valuation]]/1000))</f>
        <v>2.8710107134272089</v>
      </c>
      <c r="K1820" s="26">
        <f>ROUND(Debt[[#This Row],[Proposed Taxable Valuation]]/1000*Debt[[#This Row],[Adjusted Rate]],0)</f>
        <v>534718</v>
      </c>
      <c r="L1820" s="19">
        <f t="shared" si="156"/>
        <v>-192076.61211632879</v>
      </c>
      <c r="M1820" s="17">
        <f t="shared" si="159"/>
        <v>-1.031299286572791</v>
      </c>
      <c r="N1820" s="2">
        <v>137932786.73916626</v>
      </c>
      <c r="O1820">
        <f>INDEX($R$3:$T$335,MATCH(Debt[[#This Row],[DistrictNumber]],$R$3:$R$335,0),3)</f>
        <v>3.9023099999999999</v>
      </c>
      <c r="P1820" s="9">
        <f t="shared" si="157"/>
        <v>538256.49302011589</v>
      </c>
    </row>
    <row r="1821" spans="1:16" x14ac:dyDescent="0.35">
      <c r="A1821" s="13">
        <v>2031</v>
      </c>
      <c r="B1821" s="13">
        <f t="shared" si="155"/>
        <v>2030</v>
      </c>
      <c r="C1821" t="s">
        <v>376</v>
      </c>
      <c r="D1821" t="s">
        <v>377</v>
      </c>
      <c r="E1821" s="25">
        <v>121943676.925217</v>
      </c>
      <c r="F1821" s="13">
        <f>INDEX($R$3:$T$335,MATCH(Debt[[#This Row],[DistrictNumber]],$R$3:$R$335,0),3)</f>
        <v>0</v>
      </c>
      <c r="G1821" s="9">
        <f t="shared" si="158"/>
        <v>0</v>
      </c>
      <c r="H1821" s="11">
        <v>1.02</v>
      </c>
      <c r="I1821" s="12" cm="1">
        <f t="array" ref="I1821">INDEX(Debt[],MATCH(Debt[[#This Row],[Base Year]]&amp;Debt[[#This Row],[DistrictNumber]],Debt[[Fiscal Year]:[Fiscal Year]]&amp;Debt[[DistrictNumber]:[DistrictNumber]],0),9)*$H1821</f>
        <v>0</v>
      </c>
      <c r="J1821" s="15">
        <f>IF(Debt[[#This Row],[Unadjusted Maximum Revenue]]/(Debt[[#This Row],[Proposed Taxable Valuation]]/1000)&gt;Debt[[#This Row],[Max Debt RATE]],Debt[[#This Row],[Max Debt RATE]],Debt[[#This Row],[Unadjusted Maximum Revenue]]/(Debt[[#This Row],[Proposed Taxable Valuation]]/1000))</f>
        <v>0</v>
      </c>
      <c r="K1821" s="26">
        <f>ROUND(Debt[[#This Row],[Proposed Taxable Valuation]]/1000*Debt[[#This Row],[Adjusted Rate]],0)</f>
        <v>0</v>
      </c>
      <c r="L1821" s="19">
        <f t="shared" si="156"/>
        <v>0</v>
      </c>
      <c r="M1821" s="17">
        <f t="shared" si="159"/>
        <v>0</v>
      </c>
      <c r="N1821" s="2">
        <v>87190989.237196237</v>
      </c>
      <c r="O1821">
        <f>INDEX($R$3:$T$335,MATCH(Debt[[#This Row],[DistrictNumber]],$R$3:$R$335,0),3)</f>
        <v>0</v>
      </c>
      <c r="P1821" s="9">
        <f t="shared" si="157"/>
        <v>0</v>
      </c>
    </row>
    <row r="1822" spans="1:16" x14ac:dyDescent="0.35">
      <c r="A1822" s="13">
        <v>2031</v>
      </c>
      <c r="B1822" s="13">
        <f t="shared" si="155"/>
        <v>2030</v>
      </c>
      <c r="C1822" t="s">
        <v>378</v>
      </c>
      <c r="D1822" t="s">
        <v>379</v>
      </c>
      <c r="E1822" s="25">
        <v>231967881.05307034</v>
      </c>
      <c r="F1822" s="13">
        <f>INDEX($R$3:$T$335,MATCH(Debt[[#This Row],[DistrictNumber]],$R$3:$R$335,0),3)</f>
        <v>0</v>
      </c>
      <c r="G1822" s="9">
        <f t="shared" si="158"/>
        <v>0</v>
      </c>
      <c r="H1822" s="11">
        <v>1.02</v>
      </c>
      <c r="I1822" s="12" cm="1">
        <f t="array" ref="I1822">INDEX(Debt[],MATCH(Debt[[#This Row],[Base Year]]&amp;Debt[[#This Row],[DistrictNumber]],Debt[[Fiscal Year]:[Fiscal Year]]&amp;Debt[[DistrictNumber]:[DistrictNumber]],0),9)*$H1822</f>
        <v>0</v>
      </c>
      <c r="J1822" s="15">
        <f>IF(Debt[[#This Row],[Unadjusted Maximum Revenue]]/(Debt[[#This Row],[Proposed Taxable Valuation]]/1000)&gt;Debt[[#This Row],[Max Debt RATE]],Debt[[#This Row],[Max Debt RATE]],Debt[[#This Row],[Unadjusted Maximum Revenue]]/(Debt[[#This Row],[Proposed Taxable Valuation]]/1000))</f>
        <v>0</v>
      </c>
      <c r="K1822" s="26">
        <f>ROUND(Debt[[#This Row],[Proposed Taxable Valuation]]/1000*Debt[[#This Row],[Adjusted Rate]],0)</f>
        <v>0</v>
      </c>
      <c r="L1822" s="19">
        <f t="shared" si="156"/>
        <v>0</v>
      </c>
      <c r="M1822" s="17">
        <f t="shared" si="159"/>
        <v>0</v>
      </c>
      <c r="N1822" s="2">
        <v>147563008.566762</v>
      </c>
      <c r="O1822">
        <f>INDEX($R$3:$T$335,MATCH(Debt[[#This Row],[DistrictNumber]],$R$3:$R$335,0),3)</f>
        <v>0</v>
      </c>
      <c r="P1822" s="9">
        <f t="shared" si="157"/>
        <v>0</v>
      </c>
    </row>
    <row r="1823" spans="1:16" x14ac:dyDescent="0.35">
      <c r="A1823" s="13">
        <v>2031</v>
      </c>
      <c r="B1823" s="13">
        <f t="shared" si="155"/>
        <v>2030</v>
      </c>
      <c r="C1823" t="s">
        <v>380</v>
      </c>
      <c r="D1823" t="s">
        <v>381</v>
      </c>
      <c r="E1823" s="25">
        <v>928082128.52267766</v>
      </c>
      <c r="F1823" s="13">
        <f>INDEX($R$3:$T$335,MATCH(Debt[[#This Row],[DistrictNumber]],$R$3:$R$335,0),3)</f>
        <v>0.49762000000000001</v>
      </c>
      <c r="G1823" s="9">
        <f t="shared" si="158"/>
        <v>461832.2287954549</v>
      </c>
      <c r="H1823" s="11">
        <v>1.02</v>
      </c>
      <c r="I1823" s="12" cm="1">
        <f t="array" ref="I1823">INDEX(Debt[],MATCH(Debt[[#This Row],[Base Year]]&amp;Debt[[#This Row],[DistrictNumber]],Debt[[Fiscal Year]:[Fiscal Year]]&amp;Debt[[DistrictNumber]:[DistrictNumber]],0),9)*$H1823</f>
        <v>235146.63060382666</v>
      </c>
      <c r="J1823" s="15">
        <f>IF(Debt[[#This Row],[Unadjusted Maximum Revenue]]/(Debt[[#This Row],[Proposed Taxable Valuation]]/1000)&gt;Debt[[#This Row],[Max Debt RATE]],Debt[[#This Row],[Max Debt RATE]],Debt[[#This Row],[Unadjusted Maximum Revenue]]/(Debt[[#This Row],[Proposed Taxable Valuation]]/1000))</f>
        <v>0.25336834249586659</v>
      </c>
      <c r="K1823" s="26">
        <f>ROUND(Debt[[#This Row],[Proposed Taxable Valuation]]/1000*Debt[[#This Row],[Adjusted Rate]],0)</f>
        <v>235147</v>
      </c>
      <c r="L1823" s="19">
        <f t="shared" si="156"/>
        <v>-226685.59819162823</v>
      </c>
      <c r="M1823" s="17">
        <f t="shared" si="159"/>
        <v>-0.24425165750413341</v>
      </c>
      <c r="N1823" s="2">
        <v>556619952.08526087</v>
      </c>
      <c r="O1823">
        <f>INDEX($R$3:$T$335,MATCH(Debt[[#This Row],[DistrictNumber]],$R$3:$R$335,0),3)</f>
        <v>0.49762000000000001</v>
      </c>
      <c r="P1823" s="9">
        <f t="shared" si="157"/>
        <v>276985.22055666754</v>
      </c>
    </row>
    <row r="1824" spans="1:16" x14ac:dyDescent="0.35">
      <c r="A1824" s="13">
        <v>2031</v>
      </c>
      <c r="B1824" s="13">
        <f t="shared" si="155"/>
        <v>2030</v>
      </c>
      <c r="C1824" t="s">
        <v>382</v>
      </c>
      <c r="D1824" t="s">
        <v>383</v>
      </c>
      <c r="E1824" s="25">
        <v>1284915065.9474585</v>
      </c>
      <c r="F1824" s="13">
        <f>INDEX($R$3:$T$335,MATCH(Debt[[#This Row],[DistrictNumber]],$R$3:$R$335,0),3)</f>
        <v>0</v>
      </c>
      <c r="G1824" s="9">
        <f t="shared" si="158"/>
        <v>0</v>
      </c>
      <c r="H1824" s="11">
        <v>1.02</v>
      </c>
      <c r="I1824" s="12" cm="1">
        <f t="array" ref="I1824">INDEX(Debt[],MATCH(Debt[[#This Row],[Base Year]]&amp;Debt[[#This Row],[DistrictNumber]],Debt[[Fiscal Year]:[Fiscal Year]]&amp;Debt[[DistrictNumber]:[DistrictNumber]],0),9)*$H1824</f>
        <v>0</v>
      </c>
      <c r="J1824" s="15">
        <f>IF(Debt[[#This Row],[Unadjusted Maximum Revenue]]/(Debt[[#This Row],[Proposed Taxable Valuation]]/1000)&gt;Debt[[#This Row],[Max Debt RATE]],Debt[[#This Row],[Max Debt RATE]],Debt[[#This Row],[Unadjusted Maximum Revenue]]/(Debt[[#This Row],[Proposed Taxable Valuation]]/1000))</f>
        <v>0</v>
      </c>
      <c r="K1824" s="26">
        <f>ROUND(Debt[[#This Row],[Proposed Taxable Valuation]]/1000*Debt[[#This Row],[Adjusted Rate]],0)</f>
        <v>0</v>
      </c>
      <c r="L1824" s="19">
        <f t="shared" si="156"/>
        <v>0</v>
      </c>
      <c r="M1824" s="17">
        <f t="shared" si="159"/>
        <v>0</v>
      </c>
      <c r="N1824" s="2">
        <v>805705973.72856438</v>
      </c>
      <c r="O1824">
        <f>INDEX($R$3:$T$335,MATCH(Debt[[#This Row],[DistrictNumber]],$R$3:$R$335,0),3)</f>
        <v>0</v>
      </c>
      <c r="P1824" s="9">
        <f t="shared" si="157"/>
        <v>0</v>
      </c>
    </row>
    <row r="1825" spans="1:16" x14ac:dyDescent="0.35">
      <c r="A1825" s="13">
        <v>2031</v>
      </c>
      <c r="B1825" s="13">
        <f t="shared" si="155"/>
        <v>2030</v>
      </c>
      <c r="C1825" t="s">
        <v>384</v>
      </c>
      <c r="D1825" t="s">
        <v>385</v>
      </c>
      <c r="E1825" s="25">
        <v>975547864.2729485</v>
      </c>
      <c r="F1825" s="13">
        <f>INDEX($R$3:$T$335,MATCH(Debt[[#This Row],[DistrictNumber]],$R$3:$R$335,0),3)</f>
        <v>3.0295000000000001</v>
      </c>
      <c r="G1825" s="9">
        <f t="shared" si="158"/>
        <v>2955422.2548148977</v>
      </c>
      <c r="H1825" s="11">
        <v>1.02</v>
      </c>
      <c r="I1825" s="12" cm="1">
        <f t="array" ref="I1825">INDEX(Debt[],MATCH(Debt[[#This Row],[Base Year]]&amp;Debt[[#This Row],[DistrictNumber]],Debt[[Fiscal Year]:[Fiscal Year]]&amp;Debt[[DistrictNumber]:[DistrictNumber]],0),9)*$H1825</f>
        <v>1455454.674285122</v>
      </c>
      <c r="J1825" s="15">
        <f>IF(Debt[[#This Row],[Unadjusted Maximum Revenue]]/(Debt[[#This Row],[Proposed Taxable Valuation]]/1000)&gt;Debt[[#This Row],[Max Debt RATE]],Debt[[#This Row],[Max Debt RATE]],Debt[[#This Row],[Unadjusted Maximum Revenue]]/(Debt[[#This Row],[Proposed Taxable Valuation]]/1000))</f>
        <v>1.4919356882297479</v>
      </c>
      <c r="K1825" s="26">
        <f>ROUND(Debt[[#This Row],[Proposed Taxable Valuation]]/1000*Debt[[#This Row],[Adjusted Rate]],0)</f>
        <v>1455455</v>
      </c>
      <c r="L1825" s="19">
        <f t="shared" si="156"/>
        <v>-1499967.5805297757</v>
      </c>
      <c r="M1825" s="17">
        <f t="shared" si="159"/>
        <v>-1.5375643117702522</v>
      </c>
      <c r="N1825" s="2">
        <v>542695976.37788153</v>
      </c>
      <c r="O1825">
        <f>INDEX($R$3:$T$335,MATCH(Debt[[#This Row],[DistrictNumber]],$R$3:$R$335,0),3)</f>
        <v>3.0295000000000001</v>
      </c>
      <c r="P1825" s="9">
        <f t="shared" si="157"/>
        <v>1644097.4604367919</v>
      </c>
    </row>
    <row r="1826" spans="1:16" x14ac:dyDescent="0.35">
      <c r="A1826" s="13">
        <v>2031</v>
      </c>
      <c r="B1826" s="13">
        <f t="shared" si="155"/>
        <v>2030</v>
      </c>
      <c r="C1826" t="s">
        <v>386</v>
      </c>
      <c r="D1826" t="s">
        <v>387</v>
      </c>
      <c r="E1826" s="25">
        <v>146148916.1924704</v>
      </c>
      <c r="F1826" s="13">
        <f>INDEX($R$3:$T$335,MATCH(Debt[[#This Row],[DistrictNumber]],$R$3:$R$335,0),3)</f>
        <v>1.43431</v>
      </c>
      <c r="G1826" s="9">
        <f t="shared" si="158"/>
        <v>209622.85198402224</v>
      </c>
      <c r="H1826" s="11">
        <v>1.02</v>
      </c>
      <c r="I1826" s="12" cm="1">
        <f t="array" ref="I1826">INDEX(Debt[],MATCH(Debt[[#This Row],[Base Year]]&amp;Debt[[#This Row],[DistrictNumber]],Debt[[Fiscal Year]:[Fiscal Year]]&amp;Debt[[DistrictNumber]:[DistrictNumber]],0),9)*$H1826</f>
        <v>143170.8281790051</v>
      </c>
      <c r="J1826" s="15">
        <f>IF(Debt[[#This Row],[Unadjusted Maximum Revenue]]/(Debt[[#This Row],[Proposed Taxable Valuation]]/1000)&gt;Debt[[#This Row],[Max Debt RATE]],Debt[[#This Row],[Max Debt RATE]],Debt[[#This Row],[Unadjusted Maximum Revenue]]/(Debt[[#This Row],[Proposed Taxable Valuation]]/1000))</f>
        <v>0.97962292098325709</v>
      </c>
      <c r="K1826" s="26">
        <f>ROUND(Debt[[#This Row],[Proposed Taxable Valuation]]/1000*Debt[[#This Row],[Adjusted Rate]],0)</f>
        <v>143171</v>
      </c>
      <c r="L1826" s="19">
        <f t="shared" si="156"/>
        <v>-66452.023805017147</v>
      </c>
      <c r="M1826" s="17">
        <f t="shared" si="159"/>
        <v>-0.45468707901674288</v>
      </c>
      <c r="N1826" s="2">
        <v>103023545.61561652</v>
      </c>
      <c r="O1826">
        <f>INDEX($R$3:$T$335,MATCH(Debt[[#This Row],[DistrictNumber]],$R$3:$R$335,0),3)</f>
        <v>1.43431</v>
      </c>
      <c r="P1826" s="9">
        <f t="shared" si="157"/>
        <v>147767.70171193493</v>
      </c>
    </row>
    <row r="1827" spans="1:16" x14ac:dyDescent="0.35">
      <c r="A1827" s="13">
        <v>2031</v>
      </c>
      <c r="B1827" s="13">
        <f t="shared" si="155"/>
        <v>2030</v>
      </c>
      <c r="C1827" t="s">
        <v>388</v>
      </c>
      <c r="D1827" t="s">
        <v>389</v>
      </c>
      <c r="E1827" s="25">
        <v>3253100052.7920508</v>
      </c>
      <c r="F1827" s="13">
        <f>INDEX($R$3:$T$335,MATCH(Debt[[#This Row],[DistrictNumber]],$R$3:$R$335,0),3)</f>
        <v>0</v>
      </c>
      <c r="G1827" s="9">
        <f t="shared" si="158"/>
        <v>0</v>
      </c>
      <c r="H1827" s="11">
        <v>1.02</v>
      </c>
      <c r="I1827" s="12" cm="1">
        <f t="array" ref="I1827">INDEX(Debt[],MATCH(Debt[[#This Row],[Base Year]]&amp;Debt[[#This Row],[DistrictNumber]],Debt[[Fiscal Year]:[Fiscal Year]]&amp;Debt[[DistrictNumber]:[DistrictNumber]],0),9)*$H1827</f>
        <v>0</v>
      </c>
      <c r="J1827" s="15">
        <f>IF(Debt[[#This Row],[Unadjusted Maximum Revenue]]/(Debt[[#This Row],[Proposed Taxable Valuation]]/1000)&gt;Debt[[#This Row],[Max Debt RATE]],Debt[[#This Row],[Max Debt RATE]],Debt[[#This Row],[Unadjusted Maximum Revenue]]/(Debt[[#This Row],[Proposed Taxable Valuation]]/1000))</f>
        <v>0</v>
      </c>
      <c r="K1827" s="26">
        <f>ROUND(Debt[[#This Row],[Proposed Taxable Valuation]]/1000*Debt[[#This Row],[Adjusted Rate]],0)</f>
        <v>0</v>
      </c>
      <c r="L1827" s="19">
        <f t="shared" si="156"/>
        <v>0</v>
      </c>
      <c r="M1827" s="17">
        <f t="shared" si="159"/>
        <v>0</v>
      </c>
      <c r="N1827" s="2">
        <v>1987031971.2759936</v>
      </c>
      <c r="O1827">
        <f>INDEX($R$3:$T$335,MATCH(Debt[[#This Row],[DistrictNumber]],$R$3:$R$335,0),3)</f>
        <v>0</v>
      </c>
      <c r="P1827" s="9">
        <f t="shared" si="157"/>
        <v>0</v>
      </c>
    </row>
    <row r="1828" spans="1:16" x14ac:dyDescent="0.35">
      <c r="A1828" s="13">
        <v>2031</v>
      </c>
      <c r="B1828" s="13">
        <f t="shared" si="155"/>
        <v>2030</v>
      </c>
      <c r="C1828" t="s">
        <v>390</v>
      </c>
      <c r="D1828" t="s">
        <v>391</v>
      </c>
      <c r="E1828" s="25">
        <v>500174234.68284023</v>
      </c>
      <c r="F1828" s="13">
        <f>INDEX($R$3:$T$335,MATCH(Debt[[#This Row],[DistrictNumber]],$R$3:$R$335,0),3)</f>
        <v>0</v>
      </c>
      <c r="G1828" s="9">
        <f t="shared" si="158"/>
        <v>0</v>
      </c>
      <c r="H1828" s="11">
        <v>1.02</v>
      </c>
      <c r="I1828" s="12" cm="1">
        <f t="array" ref="I1828">INDEX(Debt[],MATCH(Debt[[#This Row],[Base Year]]&amp;Debt[[#This Row],[DistrictNumber]],Debt[[Fiscal Year]:[Fiscal Year]]&amp;Debt[[DistrictNumber]:[DistrictNumber]],0),9)*$H1828</f>
        <v>0</v>
      </c>
      <c r="J1828" s="15">
        <f>IF(Debt[[#This Row],[Unadjusted Maximum Revenue]]/(Debt[[#This Row],[Proposed Taxable Valuation]]/1000)&gt;Debt[[#This Row],[Max Debt RATE]],Debt[[#This Row],[Max Debt RATE]],Debt[[#This Row],[Unadjusted Maximum Revenue]]/(Debt[[#This Row],[Proposed Taxable Valuation]]/1000))</f>
        <v>0</v>
      </c>
      <c r="K1828" s="26">
        <f>ROUND(Debt[[#This Row],[Proposed Taxable Valuation]]/1000*Debt[[#This Row],[Adjusted Rate]],0)</f>
        <v>0</v>
      </c>
      <c r="L1828" s="19">
        <f t="shared" si="156"/>
        <v>0</v>
      </c>
      <c r="M1828" s="17">
        <f t="shared" si="159"/>
        <v>0</v>
      </c>
      <c r="N1828" s="2">
        <v>338858823.34208632</v>
      </c>
      <c r="O1828">
        <f>INDEX($R$3:$T$335,MATCH(Debt[[#This Row],[DistrictNumber]],$R$3:$R$335,0),3)</f>
        <v>0</v>
      </c>
      <c r="P1828" s="9">
        <f t="shared" si="157"/>
        <v>0</v>
      </c>
    </row>
    <row r="1829" spans="1:16" x14ac:dyDescent="0.35">
      <c r="A1829" s="13">
        <v>2031</v>
      </c>
      <c r="B1829" s="13">
        <f t="shared" si="155"/>
        <v>2030</v>
      </c>
      <c r="C1829" t="s">
        <v>392</v>
      </c>
      <c r="D1829" t="s">
        <v>393</v>
      </c>
      <c r="E1829" s="25">
        <v>1306980194.6240675</v>
      </c>
      <c r="F1829" s="13">
        <f>INDEX($R$3:$T$335,MATCH(Debt[[#This Row],[DistrictNumber]],$R$3:$R$335,0),3)</f>
        <v>1.3877900000000001</v>
      </c>
      <c r="G1829" s="9">
        <f t="shared" si="158"/>
        <v>1813814.0442973347</v>
      </c>
      <c r="H1829" s="11">
        <v>1.02</v>
      </c>
      <c r="I1829" s="12" cm="1">
        <f t="array" ref="I1829">INDEX(Debt[],MATCH(Debt[[#This Row],[Base Year]]&amp;Debt[[#This Row],[DistrictNumber]],Debt[[Fiscal Year]:[Fiscal Year]]&amp;Debt[[DistrictNumber]:[DistrictNumber]],0),9)*$H1829</f>
        <v>995801.86910901289</v>
      </c>
      <c r="J1829" s="15">
        <f>IF(Debt[[#This Row],[Unadjusted Maximum Revenue]]/(Debt[[#This Row],[Proposed Taxable Valuation]]/1000)&gt;Debt[[#This Row],[Max Debt RATE]],Debt[[#This Row],[Max Debt RATE]],Debt[[#This Row],[Unadjusted Maximum Revenue]]/(Debt[[#This Row],[Proposed Taxable Valuation]]/1000))</f>
        <v>0.76191045067476315</v>
      </c>
      <c r="K1829" s="26">
        <f>ROUND(Debt[[#This Row],[Proposed Taxable Valuation]]/1000*Debt[[#This Row],[Adjusted Rate]],0)</f>
        <v>995802</v>
      </c>
      <c r="L1829" s="19">
        <f t="shared" si="156"/>
        <v>-818012.17518832185</v>
      </c>
      <c r="M1829" s="17">
        <f t="shared" si="159"/>
        <v>-0.62587954932523693</v>
      </c>
      <c r="N1829" s="2">
        <v>809030755.06615305</v>
      </c>
      <c r="O1829">
        <f>INDEX($R$3:$T$335,MATCH(Debt[[#This Row],[DistrictNumber]],$R$3:$R$335,0),3)</f>
        <v>1.3877900000000001</v>
      </c>
      <c r="P1829" s="9">
        <f t="shared" si="157"/>
        <v>1122764.7915732565</v>
      </c>
    </row>
    <row r="1830" spans="1:16" x14ac:dyDescent="0.35">
      <c r="A1830" s="13">
        <v>2031</v>
      </c>
      <c r="B1830" s="13">
        <f t="shared" si="155"/>
        <v>2030</v>
      </c>
      <c r="C1830" t="s">
        <v>394</v>
      </c>
      <c r="D1830" t="s">
        <v>395</v>
      </c>
      <c r="E1830" s="25">
        <v>970260575.88864303</v>
      </c>
      <c r="F1830" s="13">
        <f>INDEX($R$3:$T$335,MATCH(Debt[[#This Row],[DistrictNumber]],$R$3:$R$335,0),3)</f>
        <v>1.6032900000000001</v>
      </c>
      <c r="G1830" s="9">
        <f t="shared" si="158"/>
        <v>1555609.0787165025</v>
      </c>
      <c r="H1830" s="11">
        <v>1.02</v>
      </c>
      <c r="I1830" s="12" cm="1">
        <f t="array" ref="I1830">INDEX(Debt[],MATCH(Debt[[#This Row],[Base Year]]&amp;Debt[[#This Row],[DistrictNumber]],Debt[[Fiscal Year]:[Fiscal Year]]&amp;Debt[[DistrictNumber]:[DistrictNumber]],0),9)*$H1830</f>
        <v>1085821.7233482332</v>
      </c>
      <c r="J1830" s="15">
        <f>IF(Debt[[#This Row],[Unadjusted Maximum Revenue]]/(Debt[[#This Row],[Proposed Taxable Valuation]]/1000)&gt;Debt[[#This Row],[Max Debt RATE]],Debt[[#This Row],[Max Debt RATE]],Debt[[#This Row],[Unadjusted Maximum Revenue]]/(Debt[[#This Row],[Proposed Taxable Valuation]]/1000))</f>
        <v>1.1191032082837642</v>
      </c>
      <c r="K1830" s="26">
        <f>ROUND(Debt[[#This Row],[Proposed Taxable Valuation]]/1000*Debt[[#This Row],[Adjusted Rate]],0)</f>
        <v>1085822</v>
      </c>
      <c r="L1830" s="19">
        <f t="shared" si="156"/>
        <v>-469787.35536826937</v>
      </c>
      <c r="M1830" s="17">
        <f t="shared" si="159"/>
        <v>-0.48418679171623591</v>
      </c>
      <c r="N1830" s="2">
        <v>693019826.90664017</v>
      </c>
      <c r="O1830">
        <f>INDEX($R$3:$T$335,MATCH(Debt[[#This Row],[DistrictNumber]],$R$3:$R$335,0),3)</f>
        <v>1.6032900000000001</v>
      </c>
      <c r="P1830" s="9">
        <f t="shared" si="157"/>
        <v>1111111.7582811473</v>
      </c>
    </row>
    <row r="1831" spans="1:16" x14ac:dyDescent="0.35">
      <c r="A1831" s="13">
        <v>2031</v>
      </c>
      <c r="B1831" s="13">
        <f t="shared" si="155"/>
        <v>2030</v>
      </c>
      <c r="C1831" t="s">
        <v>396</v>
      </c>
      <c r="D1831" t="s">
        <v>397</v>
      </c>
      <c r="E1831" s="25">
        <v>281456101.65566313</v>
      </c>
      <c r="F1831" s="13">
        <f>INDEX($R$3:$T$335,MATCH(Debt[[#This Row],[DistrictNumber]],$R$3:$R$335,0),3)</f>
        <v>2.5142199999999999</v>
      </c>
      <c r="G1831" s="9">
        <f t="shared" si="158"/>
        <v>707642.55990470131</v>
      </c>
      <c r="H1831" s="11">
        <v>1.02</v>
      </c>
      <c r="I1831" s="12" cm="1">
        <f t="array" ref="I1831">INDEX(Debt[],MATCH(Debt[[#This Row],[Base Year]]&amp;Debt[[#This Row],[DistrictNumber]],Debt[[Fiscal Year]:[Fiscal Year]]&amp;Debt[[DistrictNumber]:[DistrictNumber]],0),9)*$H1831</f>
        <v>414584.46686572832</v>
      </c>
      <c r="J1831" s="15">
        <f>IF(Debt[[#This Row],[Unadjusted Maximum Revenue]]/(Debt[[#This Row],[Proposed Taxable Valuation]]/1000)&gt;Debt[[#This Row],[Max Debt RATE]],Debt[[#This Row],[Max Debt RATE]],Debt[[#This Row],[Unadjusted Maximum Revenue]]/(Debt[[#This Row],[Proposed Taxable Valuation]]/1000))</f>
        <v>1.472998682305833</v>
      </c>
      <c r="K1831" s="26">
        <f>ROUND(Debt[[#This Row],[Proposed Taxable Valuation]]/1000*Debt[[#This Row],[Adjusted Rate]],0)</f>
        <v>414584</v>
      </c>
      <c r="L1831" s="19">
        <f t="shared" si="156"/>
        <v>-293058.09303897299</v>
      </c>
      <c r="M1831" s="17">
        <f t="shared" si="159"/>
        <v>-1.0412213176941669</v>
      </c>
      <c r="N1831" s="2">
        <v>173640564.73349291</v>
      </c>
      <c r="O1831">
        <f>INDEX($R$3:$T$335,MATCH(Debt[[#This Row],[DistrictNumber]],$R$3:$R$335,0),3)</f>
        <v>2.5142199999999999</v>
      </c>
      <c r="P1831" s="9">
        <f t="shared" si="157"/>
        <v>436570.5806642425</v>
      </c>
    </row>
    <row r="1832" spans="1:16" x14ac:dyDescent="0.35">
      <c r="A1832" s="13">
        <v>2031</v>
      </c>
      <c r="B1832" s="13">
        <f t="shared" si="155"/>
        <v>2030</v>
      </c>
      <c r="C1832" t="s">
        <v>398</v>
      </c>
      <c r="D1832" t="s">
        <v>399</v>
      </c>
      <c r="E1832" s="25">
        <v>474480126.28804427</v>
      </c>
      <c r="F1832" s="13">
        <f>INDEX($R$3:$T$335,MATCH(Debt[[#This Row],[DistrictNumber]],$R$3:$R$335,0),3)</f>
        <v>2.31366</v>
      </c>
      <c r="G1832" s="9">
        <f t="shared" si="158"/>
        <v>1097785.6889875964</v>
      </c>
      <c r="H1832" s="11">
        <v>1.02</v>
      </c>
      <c r="I1832" s="12" cm="1">
        <f t="array" ref="I1832">INDEX(Debt[],MATCH(Debt[[#This Row],[Base Year]]&amp;Debt[[#This Row],[DistrictNumber]],Debt[[Fiscal Year]:[Fiscal Year]]&amp;Debt[[DistrictNumber]:[DistrictNumber]],0),9)*$H1832</f>
        <v>915787.04853955552</v>
      </c>
      <c r="J1832" s="15">
        <f>IF(Debt[[#This Row],[Unadjusted Maximum Revenue]]/(Debt[[#This Row],[Proposed Taxable Valuation]]/1000)&gt;Debt[[#This Row],[Max Debt RATE]],Debt[[#This Row],[Max Debt RATE]],Debt[[#This Row],[Unadjusted Maximum Revenue]]/(Debt[[#This Row],[Proposed Taxable Valuation]]/1000))</f>
        <v>1.9300851559451946</v>
      </c>
      <c r="K1832" s="26">
        <f>ROUND(Debt[[#This Row],[Proposed Taxable Valuation]]/1000*Debt[[#This Row],[Adjusted Rate]],0)</f>
        <v>915787</v>
      </c>
      <c r="L1832" s="19">
        <f t="shared" si="156"/>
        <v>-181998.64044804091</v>
      </c>
      <c r="M1832" s="17">
        <f t="shared" si="159"/>
        <v>-0.38357484405480546</v>
      </c>
      <c r="N1832" s="2">
        <v>388293147.96399164</v>
      </c>
      <c r="O1832">
        <f>INDEX($R$3:$T$335,MATCH(Debt[[#This Row],[DistrictNumber]],$R$3:$R$335,0),3)</f>
        <v>2.31366</v>
      </c>
      <c r="P1832" s="9">
        <f t="shared" si="157"/>
        <v>898378.32471836882</v>
      </c>
    </row>
    <row r="1833" spans="1:16" x14ac:dyDescent="0.35">
      <c r="A1833" s="13">
        <v>2031</v>
      </c>
      <c r="B1833" s="13">
        <f t="shared" si="155"/>
        <v>2030</v>
      </c>
      <c r="C1833" t="s">
        <v>400</v>
      </c>
      <c r="D1833" t="s">
        <v>401</v>
      </c>
      <c r="E1833" s="25">
        <v>2276660288.6101623</v>
      </c>
      <c r="F1833" s="13">
        <f>INDEX($R$3:$T$335,MATCH(Debt[[#This Row],[DistrictNumber]],$R$3:$R$335,0),3)</f>
        <v>2.4491700000000001</v>
      </c>
      <c r="G1833" s="9">
        <f t="shared" si="158"/>
        <v>5575928.0790553512</v>
      </c>
      <c r="H1833" s="11">
        <v>1.02</v>
      </c>
      <c r="I1833" s="12" cm="1">
        <f t="array" ref="I1833">INDEX(Debt[],MATCH(Debt[[#This Row],[Base Year]]&amp;Debt[[#This Row],[DistrictNumber]],Debt[[Fiscal Year]:[Fiscal Year]]&amp;Debt[[DistrictNumber]:[DistrictNumber]],0),9)*$H1833</f>
        <v>3035175.6165129081</v>
      </c>
      <c r="J1833" s="15">
        <f>IF(Debt[[#This Row],[Unadjusted Maximum Revenue]]/(Debt[[#This Row],[Proposed Taxable Valuation]]/1000)&gt;Debt[[#This Row],[Max Debt RATE]],Debt[[#This Row],[Max Debt RATE]],Debt[[#This Row],[Unadjusted Maximum Revenue]]/(Debt[[#This Row],[Proposed Taxable Valuation]]/1000))</f>
        <v>1.3331701842815551</v>
      </c>
      <c r="K1833" s="26">
        <f>ROUND(Debt[[#This Row],[Proposed Taxable Valuation]]/1000*Debt[[#This Row],[Adjusted Rate]],0)</f>
        <v>3035176</v>
      </c>
      <c r="L1833" s="19">
        <f t="shared" si="156"/>
        <v>-2540752.4625424431</v>
      </c>
      <c r="M1833" s="17">
        <f t="shared" si="159"/>
        <v>-1.115999815718445</v>
      </c>
      <c r="N1833" s="2">
        <v>1379664671.7838013</v>
      </c>
      <c r="O1833">
        <f>INDEX($R$3:$T$335,MATCH(Debt[[#This Row],[DistrictNumber]],$R$3:$R$335,0),3)</f>
        <v>2.4491700000000001</v>
      </c>
      <c r="P1833" s="9">
        <f t="shared" si="157"/>
        <v>3379033.324192733</v>
      </c>
    </row>
    <row r="1834" spans="1:16" x14ac:dyDescent="0.35">
      <c r="A1834" s="13">
        <v>2031</v>
      </c>
      <c r="B1834" s="13">
        <f t="shared" si="155"/>
        <v>2030</v>
      </c>
      <c r="C1834" t="s">
        <v>402</v>
      </c>
      <c r="D1834" t="s">
        <v>403</v>
      </c>
      <c r="E1834" s="25">
        <v>605315444.67239952</v>
      </c>
      <c r="F1834" s="13">
        <f>INDEX($R$3:$T$335,MATCH(Debt[[#This Row],[DistrictNumber]],$R$3:$R$335,0),3)</f>
        <v>2.6997399999999998</v>
      </c>
      <c r="G1834" s="9">
        <f t="shared" si="158"/>
        <v>1634194.3185998639</v>
      </c>
      <c r="H1834" s="11">
        <v>1.02</v>
      </c>
      <c r="I1834" s="12" cm="1">
        <f t="array" ref="I1834">INDEX(Debt[],MATCH(Debt[[#This Row],[Base Year]]&amp;Debt[[#This Row],[DistrictNumber]],Debt[[Fiscal Year]:[Fiscal Year]]&amp;Debt[[DistrictNumber]:[DistrictNumber]],0),9)*$H1834</f>
        <v>1091460.7212339172</v>
      </c>
      <c r="J1834" s="15">
        <f>IF(Debt[[#This Row],[Unadjusted Maximum Revenue]]/(Debt[[#This Row],[Proposed Taxable Valuation]]/1000)&gt;Debt[[#This Row],[Max Debt RATE]],Debt[[#This Row],[Max Debt RATE]],Debt[[#This Row],[Unadjusted Maximum Revenue]]/(Debt[[#This Row],[Proposed Taxable Valuation]]/1000))</f>
        <v>1.8031271642583355</v>
      </c>
      <c r="K1834" s="26">
        <f>ROUND(Debt[[#This Row],[Proposed Taxable Valuation]]/1000*Debt[[#This Row],[Adjusted Rate]],0)</f>
        <v>1091461</v>
      </c>
      <c r="L1834" s="19">
        <f t="shared" si="156"/>
        <v>-542733.59736594674</v>
      </c>
      <c r="M1834" s="17">
        <f t="shared" si="159"/>
        <v>-0.89661283574166428</v>
      </c>
      <c r="N1834" s="2">
        <v>451233688.02591842</v>
      </c>
      <c r="O1834">
        <f>INDEX($R$3:$T$335,MATCH(Debt[[#This Row],[DistrictNumber]],$R$3:$R$335,0),3)</f>
        <v>2.6997399999999998</v>
      </c>
      <c r="P1834" s="9">
        <f t="shared" si="157"/>
        <v>1218213.636911093</v>
      </c>
    </row>
    <row r="1835" spans="1:16" x14ac:dyDescent="0.35">
      <c r="A1835" s="13">
        <v>2031</v>
      </c>
      <c r="B1835" s="13">
        <f t="shared" si="155"/>
        <v>2030</v>
      </c>
      <c r="C1835" t="s">
        <v>404</v>
      </c>
      <c r="D1835" t="s">
        <v>405</v>
      </c>
      <c r="E1835" s="25">
        <v>471203460.9227041</v>
      </c>
      <c r="F1835" s="13">
        <f>INDEX($R$3:$T$335,MATCH(Debt[[#This Row],[DistrictNumber]],$R$3:$R$335,0),3)</f>
        <v>0</v>
      </c>
      <c r="G1835" s="9">
        <f t="shared" si="158"/>
        <v>0</v>
      </c>
      <c r="H1835" s="11">
        <v>1.02</v>
      </c>
      <c r="I1835" s="12" cm="1">
        <f t="array" ref="I1835">INDEX(Debt[],MATCH(Debt[[#This Row],[Base Year]]&amp;Debt[[#This Row],[DistrictNumber]],Debt[[Fiscal Year]:[Fiscal Year]]&amp;Debt[[DistrictNumber]:[DistrictNumber]],0),9)*$H1835</f>
        <v>0</v>
      </c>
      <c r="J1835" s="15">
        <f>IF(Debt[[#This Row],[Unadjusted Maximum Revenue]]/(Debt[[#This Row],[Proposed Taxable Valuation]]/1000)&gt;Debt[[#This Row],[Max Debt RATE]],Debt[[#This Row],[Max Debt RATE]],Debt[[#This Row],[Unadjusted Maximum Revenue]]/(Debt[[#This Row],[Proposed Taxable Valuation]]/1000))</f>
        <v>0</v>
      </c>
      <c r="K1835" s="26">
        <f>ROUND(Debt[[#This Row],[Proposed Taxable Valuation]]/1000*Debt[[#This Row],[Adjusted Rate]],0)</f>
        <v>0</v>
      </c>
      <c r="L1835" s="19">
        <f t="shared" si="156"/>
        <v>0</v>
      </c>
      <c r="M1835" s="17">
        <f t="shared" si="159"/>
        <v>0</v>
      </c>
      <c r="N1835" s="2">
        <v>345829700.16915023</v>
      </c>
      <c r="O1835">
        <f>INDEX($R$3:$T$335,MATCH(Debt[[#This Row],[DistrictNumber]],$R$3:$R$335,0),3)</f>
        <v>0</v>
      </c>
      <c r="P1835" s="9">
        <f t="shared" si="157"/>
        <v>0</v>
      </c>
    </row>
    <row r="1836" spans="1:16" x14ac:dyDescent="0.35">
      <c r="A1836" s="13">
        <v>2031</v>
      </c>
      <c r="B1836" s="13">
        <f t="shared" si="155"/>
        <v>2030</v>
      </c>
      <c r="C1836" t="s">
        <v>406</v>
      </c>
      <c r="D1836" t="s">
        <v>407</v>
      </c>
      <c r="E1836" s="25">
        <v>700157553.02079058</v>
      </c>
      <c r="F1836" s="13">
        <f>INDEX($R$3:$T$335,MATCH(Debt[[#This Row],[DistrictNumber]],$R$3:$R$335,0),3)</f>
        <v>0</v>
      </c>
      <c r="G1836" s="9">
        <f t="shared" si="158"/>
        <v>0</v>
      </c>
      <c r="H1836" s="11">
        <v>1.02</v>
      </c>
      <c r="I1836" s="12" cm="1">
        <f t="array" ref="I1836">INDEX(Debt[],MATCH(Debt[[#This Row],[Base Year]]&amp;Debt[[#This Row],[DistrictNumber]],Debt[[Fiscal Year]:[Fiscal Year]]&amp;Debt[[DistrictNumber]:[DistrictNumber]],0),9)*$H1836</f>
        <v>0</v>
      </c>
      <c r="J1836" s="15">
        <f>IF(Debt[[#This Row],[Unadjusted Maximum Revenue]]/(Debt[[#This Row],[Proposed Taxable Valuation]]/1000)&gt;Debt[[#This Row],[Max Debt RATE]],Debt[[#This Row],[Max Debt RATE]],Debt[[#This Row],[Unadjusted Maximum Revenue]]/(Debt[[#This Row],[Proposed Taxable Valuation]]/1000))</f>
        <v>0</v>
      </c>
      <c r="K1836" s="26">
        <f>ROUND(Debt[[#This Row],[Proposed Taxable Valuation]]/1000*Debt[[#This Row],[Adjusted Rate]],0)</f>
        <v>0</v>
      </c>
      <c r="L1836" s="19">
        <f t="shared" si="156"/>
        <v>0</v>
      </c>
      <c r="M1836" s="17">
        <f t="shared" si="159"/>
        <v>0</v>
      </c>
      <c r="N1836" s="2">
        <v>485241952.01321548</v>
      </c>
      <c r="O1836">
        <f>INDEX($R$3:$T$335,MATCH(Debt[[#This Row],[DistrictNumber]],$R$3:$R$335,0),3)</f>
        <v>0</v>
      </c>
      <c r="P1836" s="9">
        <f t="shared" si="157"/>
        <v>0</v>
      </c>
    </row>
    <row r="1837" spans="1:16" x14ac:dyDescent="0.35">
      <c r="A1837" s="13">
        <v>2031</v>
      </c>
      <c r="B1837" s="13">
        <f t="shared" si="155"/>
        <v>2030</v>
      </c>
      <c r="C1837" t="s">
        <v>408</v>
      </c>
      <c r="D1837" t="s">
        <v>409</v>
      </c>
      <c r="E1837" s="25">
        <v>939245631.51799548</v>
      </c>
      <c r="F1837" s="13">
        <f>INDEX($R$3:$T$335,MATCH(Debt[[#This Row],[DistrictNumber]],$R$3:$R$335,0),3)</f>
        <v>0</v>
      </c>
      <c r="G1837" s="9">
        <f t="shared" si="158"/>
        <v>0</v>
      </c>
      <c r="H1837" s="11">
        <v>1.02</v>
      </c>
      <c r="I1837" s="12" cm="1">
        <f t="array" ref="I1837">INDEX(Debt[],MATCH(Debt[[#This Row],[Base Year]]&amp;Debt[[#This Row],[DistrictNumber]],Debt[[Fiscal Year]:[Fiscal Year]]&amp;Debt[[DistrictNumber]:[DistrictNumber]],0),9)*$H1837</f>
        <v>0</v>
      </c>
      <c r="J1837" s="15">
        <f>IF(Debt[[#This Row],[Unadjusted Maximum Revenue]]/(Debt[[#This Row],[Proposed Taxable Valuation]]/1000)&gt;Debt[[#This Row],[Max Debt RATE]],Debt[[#This Row],[Max Debt RATE]],Debt[[#This Row],[Unadjusted Maximum Revenue]]/(Debt[[#This Row],[Proposed Taxable Valuation]]/1000))</f>
        <v>0</v>
      </c>
      <c r="K1837" s="26">
        <f>ROUND(Debt[[#This Row],[Proposed Taxable Valuation]]/1000*Debt[[#This Row],[Adjusted Rate]],0)</f>
        <v>0</v>
      </c>
      <c r="L1837" s="19">
        <f t="shared" si="156"/>
        <v>0</v>
      </c>
      <c r="M1837" s="17">
        <f t="shared" si="159"/>
        <v>0</v>
      </c>
      <c r="N1837" s="2">
        <v>635645692.73414826</v>
      </c>
      <c r="O1837">
        <f>INDEX($R$3:$T$335,MATCH(Debt[[#This Row],[DistrictNumber]],$R$3:$R$335,0),3)</f>
        <v>0</v>
      </c>
      <c r="P1837" s="9">
        <f t="shared" si="157"/>
        <v>0</v>
      </c>
    </row>
    <row r="1838" spans="1:16" x14ac:dyDescent="0.35">
      <c r="A1838" s="13">
        <v>2031</v>
      </c>
      <c r="B1838" s="13">
        <f t="shared" si="155"/>
        <v>2030</v>
      </c>
      <c r="C1838" t="s">
        <v>410</v>
      </c>
      <c r="D1838" t="s">
        <v>411</v>
      </c>
      <c r="E1838" s="25">
        <v>731665679.69654942</v>
      </c>
      <c r="F1838" s="13">
        <f>INDEX($R$3:$T$335,MATCH(Debt[[#This Row],[DistrictNumber]],$R$3:$R$335,0),3)</f>
        <v>0</v>
      </c>
      <c r="G1838" s="9">
        <f t="shared" si="158"/>
        <v>0</v>
      </c>
      <c r="H1838" s="11">
        <v>1.02</v>
      </c>
      <c r="I1838" s="12" cm="1">
        <f t="array" ref="I1838">INDEX(Debt[],MATCH(Debt[[#This Row],[Base Year]]&amp;Debt[[#This Row],[DistrictNumber]],Debt[[Fiscal Year]:[Fiscal Year]]&amp;Debt[[DistrictNumber]:[DistrictNumber]],0),9)*$H1838</f>
        <v>0</v>
      </c>
      <c r="J1838" s="15">
        <f>IF(Debt[[#This Row],[Unadjusted Maximum Revenue]]/(Debt[[#This Row],[Proposed Taxable Valuation]]/1000)&gt;Debt[[#This Row],[Max Debt RATE]],Debt[[#This Row],[Max Debt RATE]],Debt[[#This Row],[Unadjusted Maximum Revenue]]/(Debt[[#This Row],[Proposed Taxable Valuation]]/1000))</f>
        <v>0</v>
      </c>
      <c r="K1838" s="26">
        <f>ROUND(Debt[[#This Row],[Proposed Taxable Valuation]]/1000*Debt[[#This Row],[Adjusted Rate]],0)</f>
        <v>0</v>
      </c>
      <c r="L1838" s="19">
        <f t="shared" si="156"/>
        <v>0</v>
      </c>
      <c r="M1838" s="17">
        <f t="shared" si="159"/>
        <v>0</v>
      </c>
      <c r="N1838" s="2">
        <v>612474210.20379448</v>
      </c>
      <c r="O1838">
        <f>INDEX($R$3:$T$335,MATCH(Debt[[#This Row],[DistrictNumber]],$R$3:$R$335,0),3)</f>
        <v>0</v>
      </c>
      <c r="P1838" s="9">
        <f t="shared" si="157"/>
        <v>0</v>
      </c>
    </row>
    <row r="1839" spans="1:16" x14ac:dyDescent="0.35">
      <c r="A1839" s="13">
        <v>2031</v>
      </c>
      <c r="B1839" s="13">
        <f t="shared" si="155"/>
        <v>2030</v>
      </c>
      <c r="C1839" t="s">
        <v>412</v>
      </c>
      <c r="D1839" t="s">
        <v>413</v>
      </c>
      <c r="E1839" s="25">
        <v>436645339.07430232</v>
      </c>
      <c r="F1839" s="13">
        <f>INDEX($R$3:$T$335,MATCH(Debt[[#This Row],[DistrictNumber]],$R$3:$R$335,0),3)</f>
        <v>0</v>
      </c>
      <c r="G1839" s="9">
        <f t="shared" si="158"/>
        <v>0</v>
      </c>
      <c r="H1839" s="11">
        <v>1.02</v>
      </c>
      <c r="I1839" s="12" cm="1">
        <f t="array" ref="I1839">INDEX(Debt[],MATCH(Debt[[#This Row],[Base Year]]&amp;Debt[[#This Row],[DistrictNumber]],Debt[[Fiscal Year]:[Fiscal Year]]&amp;Debt[[DistrictNumber]:[DistrictNumber]],0),9)*$H1839</f>
        <v>0</v>
      </c>
      <c r="J1839" s="15">
        <f>IF(Debt[[#This Row],[Unadjusted Maximum Revenue]]/(Debt[[#This Row],[Proposed Taxable Valuation]]/1000)&gt;Debt[[#This Row],[Max Debt RATE]],Debt[[#This Row],[Max Debt RATE]],Debt[[#This Row],[Unadjusted Maximum Revenue]]/(Debt[[#This Row],[Proposed Taxable Valuation]]/1000))</f>
        <v>0</v>
      </c>
      <c r="K1839" s="26">
        <f>ROUND(Debt[[#This Row],[Proposed Taxable Valuation]]/1000*Debt[[#This Row],[Adjusted Rate]],0)</f>
        <v>0</v>
      </c>
      <c r="L1839" s="19">
        <f t="shared" si="156"/>
        <v>0</v>
      </c>
      <c r="M1839" s="17">
        <f t="shared" si="159"/>
        <v>0</v>
      </c>
      <c r="N1839" s="2">
        <v>369290079.01687205</v>
      </c>
      <c r="O1839">
        <f>INDEX($R$3:$T$335,MATCH(Debt[[#This Row],[DistrictNumber]],$R$3:$R$335,0),3)</f>
        <v>0</v>
      </c>
      <c r="P1839" s="9">
        <f t="shared" si="157"/>
        <v>0</v>
      </c>
    </row>
    <row r="1840" spans="1:16" x14ac:dyDescent="0.35">
      <c r="A1840" s="13">
        <v>2031</v>
      </c>
      <c r="B1840" s="13">
        <f t="shared" si="155"/>
        <v>2030</v>
      </c>
      <c r="C1840" t="s">
        <v>414</v>
      </c>
      <c r="D1840" t="s">
        <v>415</v>
      </c>
      <c r="E1840" s="25">
        <v>503881116.08018827</v>
      </c>
      <c r="F1840" s="13">
        <f>INDEX($R$3:$T$335,MATCH(Debt[[#This Row],[DistrictNumber]],$R$3:$R$335,0),3)</f>
        <v>2.5779100000000001</v>
      </c>
      <c r="G1840" s="9">
        <f t="shared" si="158"/>
        <v>1298960.1679542782</v>
      </c>
      <c r="H1840" s="11">
        <v>1.02</v>
      </c>
      <c r="I1840" s="12" cm="1">
        <f t="array" ref="I1840">INDEX(Debt[],MATCH(Debt[[#This Row],[Base Year]]&amp;Debt[[#This Row],[DistrictNumber]],Debt[[Fiscal Year]:[Fiscal Year]]&amp;Debt[[DistrictNumber]:[DistrictNumber]],0),9)*$H1840</f>
        <v>844031.09538782982</v>
      </c>
      <c r="J1840" s="15">
        <f>IF(Debt[[#This Row],[Unadjusted Maximum Revenue]]/(Debt[[#This Row],[Proposed Taxable Valuation]]/1000)&gt;Debt[[#This Row],[Max Debt RATE]],Debt[[#This Row],[Max Debt RATE]],Debt[[#This Row],[Unadjusted Maximum Revenue]]/(Debt[[#This Row],[Proposed Taxable Valuation]]/1000))</f>
        <v>1.6750599862796003</v>
      </c>
      <c r="K1840" s="26">
        <f>ROUND(Debt[[#This Row],[Proposed Taxable Valuation]]/1000*Debt[[#This Row],[Adjusted Rate]],0)</f>
        <v>844031</v>
      </c>
      <c r="L1840" s="19">
        <f t="shared" si="156"/>
        <v>-454929.07256644836</v>
      </c>
      <c r="M1840" s="17">
        <f t="shared" si="159"/>
        <v>-0.90285001372039986</v>
      </c>
      <c r="N1840" s="2">
        <v>330606367.94806379</v>
      </c>
      <c r="O1840">
        <f>INDEX($R$3:$T$335,MATCH(Debt[[#This Row],[DistrictNumber]],$R$3:$R$335,0),3)</f>
        <v>2.5779100000000001</v>
      </c>
      <c r="P1840" s="9">
        <f t="shared" si="157"/>
        <v>852273.46199699317</v>
      </c>
    </row>
    <row r="1841" spans="1:16" x14ac:dyDescent="0.35">
      <c r="A1841" s="13">
        <v>2031</v>
      </c>
      <c r="B1841" s="13">
        <f t="shared" si="155"/>
        <v>2030</v>
      </c>
      <c r="C1841" t="s">
        <v>416</v>
      </c>
      <c r="D1841" t="s">
        <v>417</v>
      </c>
      <c r="E1841" s="25">
        <v>572882667.71814203</v>
      </c>
      <c r="F1841" s="13">
        <f>INDEX($R$3:$T$335,MATCH(Debt[[#This Row],[DistrictNumber]],$R$3:$R$335,0),3)</f>
        <v>2.6950799999999999</v>
      </c>
      <c r="G1841" s="9">
        <f t="shared" si="158"/>
        <v>1543964.6201138103</v>
      </c>
      <c r="H1841" s="11">
        <v>1.02</v>
      </c>
      <c r="I1841" s="12" cm="1">
        <f t="array" ref="I1841">INDEX(Debt[],MATCH(Debt[[#This Row],[Base Year]]&amp;Debt[[#This Row],[DistrictNumber]],Debt[[Fiscal Year]:[Fiscal Year]]&amp;Debt[[DistrictNumber]:[DistrictNumber]],0),9)*$H1841</f>
        <v>1126495.0316511802</v>
      </c>
      <c r="J1841" s="15">
        <f>IF(Debt[[#This Row],[Unadjusted Maximum Revenue]]/(Debt[[#This Row],[Proposed Taxable Valuation]]/1000)&gt;Debt[[#This Row],[Max Debt RATE]],Debt[[#This Row],[Max Debt RATE]],Debt[[#This Row],[Unadjusted Maximum Revenue]]/(Debt[[#This Row],[Proposed Taxable Valuation]]/1000))</f>
        <v>1.9663625644988358</v>
      </c>
      <c r="K1841" s="26">
        <f>ROUND(Debt[[#This Row],[Proposed Taxable Valuation]]/1000*Debt[[#This Row],[Adjusted Rate]],0)</f>
        <v>1126495</v>
      </c>
      <c r="L1841" s="19">
        <f t="shared" si="156"/>
        <v>-417469.58846263005</v>
      </c>
      <c r="M1841" s="17">
        <f t="shared" si="159"/>
        <v>-0.72871743550116408</v>
      </c>
      <c r="N1841" s="2">
        <v>453398246.49851131</v>
      </c>
      <c r="O1841">
        <f>INDEX($R$3:$T$335,MATCH(Debt[[#This Row],[DistrictNumber]],$R$3:$R$335,0),3)</f>
        <v>2.6950799999999999</v>
      </c>
      <c r="P1841" s="9">
        <f t="shared" si="157"/>
        <v>1221944.5461732077</v>
      </c>
    </row>
    <row r="1842" spans="1:16" x14ac:dyDescent="0.35">
      <c r="A1842" s="13">
        <v>2031</v>
      </c>
      <c r="B1842" s="13">
        <f t="shared" si="155"/>
        <v>2030</v>
      </c>
      <c r="C1842" t="s">
        <v>418</v>
      </c>
      <c r="D1842" t="s">
        <v>419</v>
      </c>
      <c r="E1842" s="25">
        <v>2126889915.0766728</v>
      </c>
      <c r="F1842" s="13">
        <f>INDEX($R$3:$T$335,MATCH(Debt[[#This Row],[DistrictNumber]],$R$3:$R$335,0),3)</f>
        <v>3.15</v>
      </c>
      <c r="G1842" s="9">
        <f t="shared" si="158"/>
        <v>6699703.2324915184</v>
      </c>
      <c r="H1842" s="11">
        <v>1.02</v>
      </c>
      <c r="I1842" s="12" cm="1">
        <f t="array" ref="I1842">INDEX(Debt[],MATCH(Debt[[#This Row],[Base Year]]&amp;Debt[[#This Row],[DistrictNumber]],Debt[[Fiscal Year]:[Fiscal Year]]&amp;Debt[[DistrictNumber]:[DistrictNumber]],0),9)*$H1842</f>
        <v>2767486.4589962498</v>
      </c>
      <c r="J1842" s="15">
        <f>IF(Debt[[#This Row],[Unadjusted Maximum Revenue]]/(Debt[[#This Row],[Proposed Taxable Valuation]]/1000)&gt;Debt[[#This Row],[Max Debt RATE]],Debt[[#This Row],[Max Debt RATE]],Debt[[#This Row],[Unadjusted Maximum Revenue]]/(Debt[[#This Row],[Proposed Taxable Valuation]]/1000))</f>
        <v>1.3011893278437423</v>
      </c>
      <c r="K1842" s="26">
        <f>ROUND(Debt[[#This Row],[Proposed Taxable Valuation]]/1000*Debt[[#This Row],[Adjusted Rate]],0)</f>
        <v>2767486</v>
      </c>
      <c r="L1842" s="19">
        <f t="shared" si="156"/>
        <v>-3932216.7734952685</v>
      </c>
      <c r="M1842" s="17">
        <f t="shared" si="159"/>
        <v>-1.8488106721562576</v>
      </c>
      <c r="N1842" s="2">
        <v>1122985956.256635</v>
      </c>
      <c r="O1842">
        <f>INDEX($R$3:$T$335,MATCH(Debt[[#This Row],[DistrictNumber]],$R$3:$R$335,0),3)</f>
        <v>3.15</v>
      </c>
      <c r="P1842" s="9">
        <f t="shared" si="157"/>
        <v>3537405.7622084003</v>
      </c>
    </row>
    <row r="1843" spans="1:16" x14ac:dyDescent="0.35">
      <c r="A1843" s="13">
        <v>2031</v>
      </c>
      <c r="B1843" s="13">
        <f t="shared" si="155"/>
        <v>2030</v>
      </c>
      <c r="C1843" t="s">
        <v>420</v>
      </c>
      <c r="D1843" t="s">
        <v>421</v>
      </c>
      <c r="E1843" s="25">
        <v>3250479537.3468804</v>
      </c>
      <c r="F1843" s="13">
        <f>INDEX($R$3:$T$335,MATCH(Debt[[#This Row],[DistrictNumber]],$R$3:$R$335,0),3)</f>
        <v>1.22235</v>
      </c>
      <c r="G1843" s="9">
        <f t="shared" si="158"/>
        <v>3973223.6624759594</v>
      </c>
      <c r="H1843" s="11">
        <v>1.02</v>
      </c>
      <c r="I1843" s="12" cm="1">
        <f t="array" ref="I1843">INDEX(Debt[],MATCH(Debt[[#This Row],[Base Year]]&amp;Debt[[#This Row],[DistrictNumber]],Debt[[Fiscal Year]:[Fiscal Year]]&amp;Debt[[DistrictNumber]:[DistrictNumber]],0),9)*$H1843</f>
        <v>2254825.6658136761</v>
      </c>
      <c r="J1843" s="15">
        <f>IF(Debt[[#This Row],[Unadjusted Maximum Revenue]]/(Debt[[#This Row],[Proposed Taxable Valuation]]/1000)&gt;Debt[[#This Row],[Max Debt RATE]],Debt[[#This Row],[Max Debt RATE]],Debt[[#This Row],[Unadjusted Maximum Revenue]]/(Debt[[#This Row],[Proposed Taxable Valuation]]/1000))</f>
        <v>0.6936901586078339</v>
      </c>
      <c r="K1843" s="26">
        <f>ROUND(Debt[[#This Row],[Proposed Taxable Valuation]]/1000*Debt[[#This Row],[Adjusted Rate]],0)</f>
        <v>2254826</v>
      </c>
      <c r="L1843" s="19">
        <f t="shared" si="156"/>
        <v>-1718397.9966622833</v>
      </c>
      <c r="M1843" s="17">
        <f t="shared" si="159"/>
        <v>-0.52865984139216615</v>
      </c>
      <c r="N1843" s="2">
        <v>2028116421.4622808</v>
      </c>
      <c r="O1843">
        <f>INDEX($R$3:$T$335,MATCH(Debt[[#This Row],[DistrictNumber]],$R$3:$R$335,0),3)</f>
        <v>1.22235</v>
      </c>
      <c r="P1843" s="9">
        <f t="shared" si="157"/>
        <v>2479068.1077744188</v>
      </c>
    </row>
    <row r="1844" spans="1:16" x14ac:dyDescent="0.35">
      <c r="A1844" s="13">
        <v>2031</v>
      </c>
      <c r="B1844" s="13">
        <f t="shared" si="155"/>
        <v>2030</v>
      </c>
      <c r="C1844" t="s">
        <v>422</v>
      </c>
      <c r="D1844" t="s">
        <v>423</v>
      </c>
      <c r="E1844" s="25">
        <v>402062064.91163456</v>
      </c>
      <c r="F1844" s="13">
        <f>INDEX($R$3:$T$335,MATCH(Debt[[#This Row],[DistrictNumber]],$R$3:$R$335,0),3)</f>
        <v>4.05</v>
      </c>
      <c r="G1844" s="9">
        <f t="shared" si="158"/>
        <v>1628351.3628921199</v>
      </c>
      <c r="H1844" s="11">
        <v>1.02</v>
      </c>
      <c r="I1844" s="12" cm="1">
        <f t="array" ref="I1844">INDEX(Debt[],MATCH(Debt[[#This Row],[Base Year]]&amp;Debt[[#This Row],[DistrictNumber]],Debt[[Fiscal Year]:[Fiscal Year]]&amp;Debt[[DistrictNumber]:[DistrictNumber]],0),9)*$H1844</f>
        <v>1196330.8820790551</v>
      </c>
      <c r="J1844" s="15">
        <f>IF(Debt[[#This Row],[Unadjusted Maximum Revenue]]/(Debt[[#This Row],[Proposed Taxable Valuation]]/1000)&gt;Debt[[#This Row],[Max Debt RATE]],Debt[[#This Row],[Max Debt RATE]],Debt[[#This Row],[Unadjusted Maximum Revenue]]/(Debt[[#This Row],[Proposed Taxable Valuation]]/1000))</f>
        <v>2.9754880812791562</v>
      </c>
      <c r="K1844" s="26">
        <f>ROUND(Debt[[#This Row],[Proposed Taxable Valuation]]/1000*Debt[[#This Row],[Adjusted Rate]],0)</f>
        <v>1196331</v>
      </c>
      <c r="L1844" s="19">
        <f t="shared" si="156"/>
        <v>-432020.48081306485</v>
      </c>
      <c r="M1844" s="17">
        <f t="shared" si="159"/>
        <v>-1.0745119187208436</v>
      </c>
      <c r="N1844" s="2">
        <v>291848633.3106041</v>
      </c>
      <c r="O1844">
        <f>INDEX($R$3:$T$335,MATCH(Debt[[#This Row],[DistrictNumber]],$R$3:$R$335,0),3)</f>
        <v>4.05</v>
      </c>
      <c r="P1844" s="9">
        <f t="shared" si="157"/>
        <v>1181986.9649079465</v>
      </c>
    </row>
    <row r="1845" spans="1:16" x14ac:dyDescent="0.35">
      <c r="A1845" s="13">
        <v>2031</v>
      </c>
      <c r="B1845" s="13">
        <f t="shared" si="155"/>
        <v>2030</v>
      </c>
      <c r="C1845" t="s">
        <v>424</v>
      </c>
      <c r="D1845" t="s">
        <v>425</v>
      </c>
      <c r="E1845" s="25">
        <v>577826556.51806378</v>
      </c>
      <c r="F1845" s="13">
        <f>INDEX($R$3:$T$335,MATCH(Debt[[#This Row],[DistrictNumber]],$R$3:$R$335,0),3)</f>
        <v>0</v>
      </c>
      <c r="G1845" s="9">
        <f t="shared" si="158"/>
        <v>0</v>
      </c>
      <c r="H1845" s="11">
        <v>1.02</v>
      </c>
      <c r="I1845" s="12" cm="1">
        <f t="array" ref="I1845">INDEX(Debt[],MATCH(Debt[[#This Row],[Base Year]]&amp;Debt[[#This Row],[DistrictNumber]],Debt[[Fiscal Year]:[Fiscal Year]]&amp;Debt[[DistrictNumber]:[DistrictNumber]],0),9)*$H1845</f>
        <v>0</v>
      </c>
      <c r="J1845" s="15">
        <f>IF(Debt[[#This Row],[Unadjusted Maximum Revenue]]/(Debt[[#This Row],[Proposed Taxable Valuation]]/1000)&gt;Debt[[#This Row],[Max Debt RATE]],Debt[[#This Row],[Max Debt RATE]],Debt[[#This Row],[Unadjusted Maximum Revenue]]/(Debt[[#This Row],[Proposed Taxable Valuation]]/1000))</f>
        <v>0</v>
      </c>
      <c r="K1845" s="26">
        <f>ROUND(Debt[[#This Row],[Proposed Taxable Valuation]]/1000*Debt[[#This Row],[Adjusted Rate]],0)</f>
        <v>0</v>
      </c>
      <c r="L1845" s="19">
        <f t="shared" si="156"/>
        <v>0</v>
      </c>
      <c r="M1845" s="17">
        <f t="shared" si="159"/>
        <v>0</v>
      </c>
      <c r="N1845" s="2">
        <v>481299779.32026112</v>
      </c>
      <c r="O1845">
        <f>INDEX($R$3:$T$335,MATCH(Debt[[#This Row],[DistrictNumber]],$R$3:$R$335,0),3)</f>
        <v>0</v>
      </c>
      <c r="P1845" s="9">
        <f t="shared" si="157"/>
        <v>0</v>
      </c>
    </row>
    <row r="1846" spans="1:16" x14ac:dyDescent="0.35">
      <c r="A1846" s="13">
        <v>2031</v>
      </c>
      <c r="B1846" s="13">
        <f t="shared" si="155"/>
        <v>2030</v>
      </c>
      <c r="C1846" t="s">
        <v>426</v>
      </c>
      <c r="D1846" t="s">
        <v>427</v>
      </c>
      <c r="E1846" s="25">
        <v>430940625.55760163</v>
      </c>
      <c r="F1846" s="13">
        <f>INDEX($R$3:$T$335,MATCH(Debt[[#This Row],[DistrictNumber]],$R$3:$R$335,0),3)</f>
        <v>1.99149</v>
      </c>
      <c r="G1846" s="9">
        <f t="shared" si="158"/>
        <v>858213.9463917081</v>
      </c>
      <c r="H1846" s="11">
        <v>1.02</v>
      </c>
      <c r="I1846" s="12" cm="1">
        <f t="array" ref="I1846">INDEX(Debt[],MATCH(Debt[[#This Row],[Base Year]]&amp;Debt[[#This Row],[DistrictNumber]],Debt[[Fiscal Year]:[Fiscal Year]]&amp;Debt[[DistrictNumber]:[DistrictNumber]],0),9)*$H1846</f>
        <v>588885.52249026403</v>
      </c>
      <c r="J1846" s="15">
        <f>IF(Debt[[#This Row],[Unadjusted Maximum Revenue]]/(Debt[[#This Row],[Proposed Taxable Valuation]]/1000)&gt;Debt[[#This Row],[Max Debt RATE]],Debt[[#This Row],[Max Debt RATE]],Debt[[#This Row],[Unadjusted Maximum Revenue]]/(Debt[[#This Row],[Proposed Taxable Valuation]]/1000))</f>
        <v>1.3665119683907609</v>
      </c>
      <c r="K1846" s="26">
        <f>ROUND(Debt[[#This Row],[Proposed Taxable Valuation]]/1000*Debt[[#This Row],[Adjusted Rate]],0)</f>
        <v>588886</v>
      </c>
      <c r="L1846" s="19">
        <f t="shared" si="156"/>
        <v>-269328.42390144407</v>
      </c>
      <c r="M1846" s="17">
        <f t="shared" si="159"/>
        <v>-0.62497803160923904</v>
      </c>
      <c r="N1846" s="2">
        <v>291185799.90697217</v>
      </c>
      <c r="O1846">
        <f>INDEX($R$3:$T$335,MATCH(Debt[[#This Row],[DistrictNumber]],$R$3:$R$335,0),3)</f>
        <v>1.99149</v>
      </c>
      <c r="P1846" s="9">
        <f t="shared" si="157"/>
        <v>579893.60865673597</v>
      </c>
    </row>
    <row r="1847" spans="1:16" x14ac:dyDescent="0.35">
      <c r="A1847" s="13">
        <v>2031</v>
      </c>
      <c r="B1847" s="13">
        <f t="shared" si="155"/>
        <v>2030</v>
      </c>
      <c r="C1847" t="s">
        <v>428</v>
      </c>
      <c r="D1847" t="s">
        <v>429</v>
      </c>
      <c r="E1847" s="25">
        <v>632365938.50587726</v>
      </c>
      <c r="F1847" s="13">
        <f>INDEX($R$3:$T$335,MATCH(Debt[[#This Row],[DistrictNumber]],$R$3:$R$335,0),3)</f>
        <v>1.0649500000000001</v>
      </c>
      <c r="G1847" s="9">
        <f t="shared" si="158"/>
        <v>673438.10621183401</v>
      </c>
      <c r="H1847" s="11">
        <v>1.02</v>
      </c>
      <c r="I1847" s="12" cm="1">
        <f t="array" ref="I1847">INDEX(Debt[],MATCH(Debt[[#This Row],[Base Year]]&amp;Debt[[#This Row],[DistrictNumber]],Debt[[Fiscal Year]:[Fiscal Year]]&amp;Debt[[DistrictNumber]:[DistrictNumber]],0),9)*$H1847</f>
        <v>460542.10525142786</v>
      </c>
      <c r="J1847" s="15">
        <f>IF(Debt[[#This Row],[Unadjusted Maximum Revenue]]/(Debt[[#This Row],[Proposed Taxable Valuation]]/1000)&gt;Debt[[#This Row],[Max Debt RATE]],Debt[[#This Row],[Max Debt RATE]],Debt[[#This Row],[Unadjusted Maximum Revenue]]/(Debt[[#This Row],[Proposed Taxable Valuation]]/1000))</f>
        <v>0.72828417409636859</v>
      </c>
      <c r="K1847" s="26">
        <f>ROUND(Debt[[#This Row],[Proposed Taxable Valuation]]/1000*Debt[[#This Row],[Adjusted Rate]],0)</f>
        <v>460542</v>
      </c>
      <c r="L1847" s="19">
        <f t="shared" si="156"/>
        <v>-212896.00096040615</v>
      </c>
      <c r="M1847" s="17">
        <f t="shared" si="159"/>
        <v>-0.33666582590363148</v>
      </c>
      <c r="N1847" s="2">
        <v>468736363.27694005</v>
      </c>
      <c r="O1847">
        <f>INDEX($R$3:$T$335,MATCH(Debt[[#This Row],[DistrictNumber]],$R$3:$R$335,0),3)</f>
        <v>1.0649500000000001</v>
      </c>
      <c r="P1847" s="9">
        <f t="shared" si="157"/>
        <v>499180.79007177736</v>
      </c>
    </row>
    <row r="1848" spans="1:16" x14ac:dyDescent="0.35">
      <c r="A1848" s="13">
        <v>2031</v>
      </c>
      <c r="B1848" s="13">
        <f t="shared" si="155"/>
        <v>2030</v>
      </c>
      <c r="C1848" t="s">
        <v>430</v>
      </c>
      <c r="D1848" t="s">
        <v>431</v>
      </c>
      <c r="E1848" s="25">
        <v>3769323015.2482252</v>
      </c>
      <c r="F1848" s="13">
        <f>INDEX($R$3:$T$335,MATCH(Debt[[#This Row],[DistrictNumber]],$R$3:$R$335,0),3)</f>
        <v>4.0481199999999999</v>
      </c>
      <c r="G1848" s="9">
        <f t="shared" si="158"/>
        <v>15258671.884486645</v>
      </c>
      <c r="H1848" s="11">
        <v>1.02</v>
      </c>
      <c r="I1848" s="12" cm="1">
        <f t="array" ref="I1848">INDEX(Debt[],MATCH(Debt[[#This Row],[Base Year]]&amp;Debt[[#This Row],[DistrictNumber]],Debt[[Fiscal Year]:[Fiscal Year]]&amp;Debt[[DistrictNumber]:[DistrictNumber]],0),9)*$H1848</f>
        <v>6467410.7797591267</v>
      </c>
      <c r="J1848" s="15">
        <f>IF(Debt[[#This Row],[Unadjusted Maximum Revenue]]/(Debt[[#This Row],[Proposed Taxable Valuation]]/1000)&gt;Debt[[#This Row],[Max Debt RATE]],Debt[[#This Row],[Max Debt RATE]],Debt[[#This Row],[Unadjusted Maximum Revenue]]/(Debt[[#This Row],[Proposed Taxable Valuation]]/1000))</f>
        <v>1.715801684704706</v>
      </c>
      <c r="K1848" s="26">
        <f>ROUND(Debt[[#This Row],[Proposed Taxable Valuation]]/1000*Debt[[#This Row],[Adjusted Rate]],0)</f>
        <v>6467411</v>
      </c>
      <c r="L1848" s="19">
        <f t="shared" si="156"/>
        <v>-8791261.1047275178</v>
      </c>
      <c r="M1848" s="17">
        <f t="shared" si="159"/>
        <v>-2.3323183152952938</v>
      </c>
      <c r="N1848" s="2">
        <v>2167206989.130476</v>
      </c>
      <c r="O1848">
        <f>INDEX($R$3:$T$335,MATCH(Debt[[#This Row],[DistrictNumber]],$R$3:$R$335,0),3)</f>
        <v>4.0481199999999999</v>
      </c>
      <c r="P1848" s="9">
        <f t="shared" si="157"/>
        <v>8773113.956838863</v>
      </c>
    </row>
    <row r="1849" spans="1:16" x14ac:dyDescent="0.35">
      <c r="A1849" s="13">
        <v>2031</v>
      </c>
      <c r="B1849" s="13">
        <f t="shared" si="155"/>
        <v>2030</v>
      </c>
      <c r="C1849" t="s">
        <v>432</v>
      </c>
      <c r="D1849" t="s">
        <v>433</v>
      </c>
      <c r="E1849" s="25">
        <v>1232618772.7647521</v>
      </c>
      <c r="F1849" s="13">
        <f>INDEX($R$3:$T$335,MATCH(Debt[[#This Row],[DistrictNumber]],$R$3:$R$335,0),3)</f>
        <v>2.6976300000000002</v>
      </c>
      <c r="G1849" s="9">
        <f t="shared" si="158"/>
        <v>3325149.3799733785</v>
      </c>
      <c r="H1849" s="11">
        <v>1.02</v>
      </c>
      <c r="I1849" s="12" cm="1">
        <f t="array" ref="I1849">INDEX(Debt[],MATCH(Debt[[#This Row],[Base Year]]&amp;Debt[[#This Row],[DistrictNumber]],Debt[[Fiscal Year]:[Fiscal Year]]&amp;Debt[[DistrictNumber]:[DistrictNumber]],0),9)*$H1849</f>
        <v>2318301.1432394651</v>
      </c>
      <c r="J1849" s="15">
        <f>IF(Debt[[#This Row],[Unadjusted Maximum Revenue]]/(Debt[[#This Row],[Proposed Taxable Valuation]]/1000)&gt;Debt[[#This Row],[Max Debt RATE]],Debt[[#This Row],[Max Debt RATE]],Debt[[#This Row],[Unadjusted Maximum Revenue]]/(Debt[[#This Row],[Proposed Taxable Valuation]]/1000))</f>
        <v>1.8807933113330229</v>
      </c>
      <c r="K1849" s="26">
        <f>ROUND(Debt[[#This Row],[Proposed Taxable Valuation]]/1000*Debt[[#This Row],[Adjusted Rate]],0)</f>
        <v>2318301</v>
      </c>
      <c r="L1849" s="19">
        <f t="shared" si="156"/>
        <v>-1006848.2367339134</v>
      </c>
      <c r="M1849" s="17">
        <f t="shared" si="159"/>
        <v>-0.81683668866697734</v>
      </c>
      <c r="N1849" s="2">
        <v>963449722.75081611</v>
      </c>
      <c r="O1849">
        <f>INDEX($R$3:$T$335,MATCH(Debt[[#This Row],[DistrictNumber]],$R$3:$R$335,0),3)</f>
        <v>2.6976300000000002</v>
      </c>
      <c r="P1849" s="9">
        <f t="shared" si="157"/>
        <v>2599030.8755842843</v>
      </c>
    </row>
    <row r="1850" spans="1:16" x14ac:dyDescent="0.35">
      <c r="A1850" s="13">
        <v>2031</v>
      </c>
      <c r="B1850" s="13">
        <f t="shared" si="155"/>
        <v>2030</v>
      </c>
      <c r="C1850" t="s">
        <v>434</v>
      </c>
      <c r="D1850" t="s">
        <v>435</v>
      </c>
      <c r="E1850" s="25">
        <v>721088231.58687782</v>
      </c>
      <c r="F1850" s="13">
        <f>INDEX($R$3:$T$335,MATCH(Debt[[#This Row],[DistrictNumber]],$R$3:$R$335,0),3)</f>
        <v>0</v>
      </c>
      <c r="G1850" s="9">
        <f t="shared" si="158"/>
        <v>0</v>
      </c>
      <c r="H1850" s="11">
        <v>1.02</v>
      </c>
      <c r="I1850" s="12" cm="1">
        <f t="array" ref="I1850">INDEX(Debt[],MATCH(Debt[[#This Row],[Base Year]]&amp;Debt[[#This Row],[DistrictNumber]],Debt[[Fiscal Year]:[Fiscal Year]]&amp;Debt[[DistrictNumber]:[DistrictNumber]],0),9)*$H1850</f>
        <v>0</v>
      </c>
      <c r="J1850" s="15">
        <f>IF(Debt[[#This Row],[Unadjusted Maximum Revenue]]/(Debt[[#This Row],[Proposed Taxable Valuation]]/1000)&gt;Debt[[#This Row],[Max Debt RATE]],Debt[[#This Row],[Max Debt RATE]],Debt[[#This Row],[Unadjusted Maximum Revenue]]/(Debt[[#This Row],[Proposed Taxable Valuation]]/1000))</f>
        <v>0</v>
      </c>
      <c r="K1850" s="26">
        <f>ROUND(Debt[[#This Row],[Proposed Taxable Valuation]]/1000*Debt[[#This Row],[Adjusted Rate]],0)</f>
        <v>0</v>
      </c>
      <c r="L1850" s="19">
        <f t="shared" si="156"/>
        <v>0</v>
      </c>
      <c r="M1850" s="17">
        <f t="shared" si="159"/>
        <v>0</v>
      </c>
      <c r="N1850" s="2">
        <v>497153695.90433282</v>
      </c>
      <c r="O1850">
        <f>INDEX($R$3:$T$335,MATCH(Debt[[#This Row],[DistrictNumber]],$R$3:$R$335,0),3)</f>
        <v>0</v>
      </c>
      <c r="P1850" s="9">
        <f t="shared" si="157"/>
        <v>0</v>
      </c>
    </row>
    <row r="1851" spans="1:16" x14ac:dyDescent="0.35">
      <c r="A1851" s="13">
        <v>2031</v>
      </c>
      <c r="B1851" s="13">
        <f t="shared" si="155"/>
        <v>2030</v>
      </c>
      <c r="C1851" t="s">
        <v>436</v>
      </c>
      <c r="D1851" t="s">
        <v>437</v>
      </c>
      <c r="E1851" s="25">
        <v>713956133.14884305</v>
      </c>
      <c r="F1851" s="13">
        <f>INDEX($R$3:$T$335,MATCH(Debt[[#This Row],[DistrictNumber]],$R$3:$R$335,0),3)</f>
        <v>2.7</v>
      </c>
      <c r="G1851" s="9">
        <f t="shared" si="158"/>
        <v>1927681.5595018764</v>
      </c>
      <c r="H1851" s="11">
        <v>1.02</v>
      </c>
      <c r="I1851" s="12" cm="1">
        <f t="array" ref="I1851">INDEX(Debt[],MATCH(Debt[[#This Row],[Base Year]]&amp;Debt[[#This Row],[DistrictNumber]],Debt[[Fiscal Year]:[Fiscal Year]]&amp;Debt[[DistrictNumber]:[DistrictNumber]],0),9)*$H1851</f>
        <v>1256812.8118704099</v>
      </c>
      <c r="J1851" s="15">
        <f>IF(Debt[[#This Row],[Unadjusted Maximum Revenue]]/(Debt[[#This Row],[Proposed Taxable Valuation]]/1000)&gt;Debt[[#This Row],[Max Debt RATE]],Debt[[#This Row],[Max Debt RATE]],Debt[[#This Row],[Unadjusted Maximum Revenue]]/(Debt[[#This Row],[Proposed Taxable Valuation]]/1000))</f>
        <v>1.76035018612046</v>
      </c>
      <c r="K1851" s="26">
        <f>ROUND(Debt[[#This Row],[Proposed Taxable Valuation]]/1000*Debt[[#This Row],[Adjusted Rate]],0)</f>
        <v>1256813</v>
      </c>
      <c r="L1851" s="19">
        <f t="shared" si="156"/>
        <v>-670868.74763146648</v>
      </c>
      <c r="M1851" s="17">
        <f t="shared" si="159"/>
        <v>-0.93964981387954016</v>
      </c>
      <c r="N1851" s="2">
        <v>496344031.21690434</v>
      </c>
      <c r="O1851">
        <f>INDEX($R$3:$T$335,MATCH(Debt[[#This Row],[DistrictNumber]],$R$3:$R$335,0),3)</f>
        <v>2.7</v>
      </c>
      <c r="P1851" s="9">
        <f t="shared" si="157"/>
        <v>1340128.8842856418</v>
      </c>
    </row>
    <row r="1852" spans="1:16" x14ac:dyDescent="0.35">
      <c r="A1852" s="13">
        <v>2031</v>
      </c>
      <c r="B1852" s="13">
        <f t="shared" si="155"/>
        <v>2030</v>
      </c>
      <c r="C1852" t="s">
        <v>438</v>
      </c>
      <c r="D1852" t="s">
        <v>439</v>
      </c>
      <c r="E1852" s="25">
        <v>5242233312.493639</v>
      </c>
      <c r="F1852" s="13">
        <f>INDEX($R$3:$T$335,MATCH(Debt[[#This Row],[DistrictNumber]],$R$3:$R$335,0),3)</f>
        <v>2.6997599999999999</v>
      </c>
      <c r="G1852" s="9">
        <f t="shared" si="158"/>
        <v>14152771.807737827</v>
      </c>
      <c r="H1852" s="11">
        <v>1.02</v>
      </c>
      <c r="I1852" s="12" cm="1">
        <f t="array" ref="I1852">INDEX(Debt[],MATCH(Debt[[#This Row],[Base Year]]&amp;Debt[[#This Row],[DistrictNumber]],Debt[[Fiscal Year]:[Fiscal Year]]&amp;Debt[[DistrictNumber]:[DistrictNumber]],0),9)*$H1852</f>
        <v>6333066.0031024823</v>
      </c>
      <c r="J1852" s="15">
        <f>IF(Debt[[#This Row],[Unadjusted Maximum Revenue]]/(Debt[[#This Row],[Proposed Taxable Valuation]]/1000)&gt;Debt[[#This Row],[Max Debt RATE]],Debt[[#This Row],[Max Debt RATE]],Debt[[#This Row],[Unadjusted Maximum Revenue]]/(Debt[[#This Row],[Proposed Taxable Valuation]]/1000))</f>
        <v>1.2080854905883525</v>
      </c>
      <c r="K1852" s="26">
        <f>ROUND(Debt[[#This Row],[Proposed Taxable Valuation]]/1000*Debt[[#This Row],[Adjusted Rate]],0)</f>
        <v>6333066</v>
      </c>
      <c r="L1852" s="19">
        <f t="shared" si="156"/>
        <v>-7819705.804635345</v>
      </c>
      <c r="M1852" s="17">
        <f t="shared" si="159"/>
        <v>-1.4916745094116475</v>
      </c>
      <c r="N1852" s="2">
        <v>2738759217.0368676</v>
      </c>
      <c r="O1852">
        <f>INDEX($R$3:$T$335,MATCH(Debt[[#This Row],[DistrictNumber]],$R$3:$R$335,0),3)</f>
        <v>2.6997599999999999</v>
      </c>
      <c r="P1852" s="9">
        <f t="shared" si="157"/>
        <v>7393992.5837874534</v>
      </c>
    </row>
    <row r="1853" spans="1:16" x14ac:dyDescent="0.35">
      <c r="A1853" s="13">
        <v>2031</v>
      </c>
      <c r="B1853" s="13">
        <f t="shared" si="155"/>
        <v>2030</v>
      </c>
      <c r="C1853" t="s">
        <v>440</v>
      </c>
      <c r="D1853" t="s">
        <v>441</v>
      </c>
      <c r="E1853" s="25">
        <v>185734083.7482771</v>
      </c>
      <c r="F1853" s="13">
        <f>INDEX($R$3:$T$335,MATCH(Debt[[#This Row],[DistrictNumber]],$R$3:$R$335,0),3)</f>
        <v>0</v>
      </c>
      <c r="G1853" s="9">
        <f t="shared" si="158"/>
        <v>0</v>
      </c>
      <c r="H1853" s="11">
        <v>1.02</v>
      </c>
      <c r="I1853" s="12" cm="1">
        <f t="array" ref="I1853">INDEX(Debt[],MATCH(Debt[[#This Row],[Base Year]]&amp;Debt[[#This Row],[DistrictNumber]],Debt[[Fiscal Year]:[Fiscal Year]]&amp;Debt[[DistrictNumber]:[DistrictNumber]],0),9)*$H1853</f>
        <v>0</v>
      </c>
      <c r="J1853" s="15">
        <f>IF(Debt[[#This Row],[Unadjusted Maximum Revenue]]/(Debt[[#This Row],[Proposed Taxable Valuation]]/1000)&gt;Debt[[#This Row],[Max Debt RATE]],Debt[[#This Row],[Max Debt RATE]],Debt[[#This Row],[Unadjusted Maximum Revenue]]/(Debt[[#This Row],[Proposed Taxable Valuation]]/1000))</f>
        <v>0</v>
      </c>
      <c r="K1853" s="26">
        <f>ROUND(Debt[[#This Row],[Proposed Taxable Valuation]]/1000*Debt[[#This Row],[Adjusted Rate]],0)</f>
        <v>0</v>
      </c>
      <c r="L1853" s="19">
        <f t="shared" si="156"/>
        <v>0</v>
      </c>
      <c r="M1853" s="17">
        <f t="shared" si="159"/>
        <v>0</v>
      </c>
      <c r="N1853" s="2">
        <v>134395368.99357006</v>
      </c>
      <c r="O1853">
        <f>INDEX($R$3:$T$335,MATCH(Debt[[#This Row],[DistrictNumber]],$R$3:$R$335,0),3)</f>
        <v>0</v>
      </c>
      <c r="P1853" s="9">
        <f t="shared" si="157"/>
        <v>0</v>
      </c>
    </row>
    <row r="1854" spans="1:16" x14ac:dyDescent="0.35">
      <c r="A1854" s="13">
        <v>2031</v>
      </c>
      <c r="B1854" s="13">
        <f t="shared" si="155"/>
        <v>2030</v>
      </c>
      <c r="C1854" t="s">
        <v>442</v>
      </c>
      <c r="D1854" t="s">
        <v>443</v>
      </c>
      <c r="E1854" s="25">
        <v>623145162.56117308</v>
      </c>
      <c r="F1854" s="13">
        <f>INDEX($R$3:$T$335,MATCH(Debt[[#This Row],[DistrictNumber]],$R$3:$R$335,0),3)</f>
        <v>0</v>
      </c>
      <c r="G1854" s="9">
        <f t="shared" si="158"/>
        <v>0</v>
      </c>
      <c r="H1854" s="11">
        <v>1.02</v>
      </c>
      <c r="I1854" s="12" cm="1">
        <f t="array" ref="I1854">INDEX(Debt[],MATCH(Debt[[#This Row],[Base Year]]&amp;Debt[[#This Row],[DistrictNumber]],Debt[[Fiscal Year]:[Fiscal Year]]&amp;Debt[[DistrictNumber]:[DistrictNumber]],0),9)*$H1854</f>
        <v>0</v>
      </c>
      <c r="J1854" s="15">
        <f>IF(Debt[[#This Row],[Unadjusted Maximum Revenue]]/(Debt[[#This Row],[Proposed Taxable Valuation]]/1000)&gt;Debt[[#This Row],[Max Debt RATE]],Debt[[#This Row],[Max Debt RATE]],Debt[[#This Row],[Unadjusted Maximum Revenue]]/(Debt[[#This Row],[Proposed Taxable Valuation]]/1000))</f>
        <v>0</v>
      </c>
      <c r="K1854" s="26">
        <f>ROUND(Debt[[#This Row],[Proposed Taxable Valuation]]/1000*Debt[[#This Row],[Adjusted Rate]],0)</f>
        <v>0</v>
      </c>
      <c r="L1854" s="19">
        <f t="shared" si="156"/>
        <v>0</v>
      </c>
      <c r="M1854" s="17">
        <f t="shared" si="159"/>
        <v>0</v>
      </c>
      <c r="N1854" s="2">
        <v>518160518.1746462</v>
      </c>
      <c r="O1854">
        <f>INDEX($R$3:$T$335,MATCH(Debt[[#This Row],[DistrictNumber]],$R$3:$R$335,0),3)</f>
        <v>0</v>
      </c>
      <c r="P1854" s="9">
        <f t="shared" si="157"/>
        <v>0</v>
      </c>
    </row>
    <row r="1855" spans="1:16" x14ac:dyDescent="0.35">
      <c r="A1855" s="13">
        <v>2031</v>
      </c>
      <c r="B1855" s="13">
        <f t="shared" si="155"/>
        <v>2030</v>
      </c>
      <c r="C1855" t="s">
        <v>444</v>
      </c>
      <c r="D1855" t="s">
        <v>445</v>
      </c>
      <c r="E1855" s="25">
        <v>897585750.71008992</v>
      </c>
      <c r="F1855" s="13">
        <f>INDEX($R$3:$T$335,MATCH(Debt[[#This Row],[DistrictNumber]],$R$3:$R$335,0),3)</f>
        <v>0</v>
      </c>
      <c r="G1855" s="9">
        <f t="shared" si="158"/>
        <v>0</v>
      </c>
      <c r="H1855" s="11">
        <v>1.02</v>
      </c>
      <c r="I1855" s="12" cm="1">
        <f t="array" ref="I1855">INDEX(Debt[],MATCH(Debt[[#This Row],[Base Year]]&amp;Debt[[#This Row],[DistrictNumber]],Debt[[Fiscal Year]:[Fiscal Year]]&amp;Debt[[DistrictNumber]:[DistrictNumber]],0),9)*$H1855</f>
        <v>0</v>
      </c>
      <c r="J1855" s="15">
        <f>IF(Debt[[#This Row],[Unadjusted Maximum Revenue]]/(Debt[[#This Row],[Proposed Taxable Valuation]]/1000)&gt;Debt[[#This Row],[Max Debt RATE]],Debt[[#This Row],[Max Debt RATE]],Debt[[#This Row],[Unadjusted Maximum Revenue]]/(Debt[[#This Row],[Proposed Taxable Valuation]]/1000))</f>
        <v>0</v>
      </c>
      <c r="K1855" s="26">
        <f>ROUND(Debt[[#This Row],[Proposed Taxable Valuation]]/1000*Debt[[#This Row],[Adjusted Rate]],0)</f>
        <v>0</v>
      </c>
      <c r="L1855" s="19">
        <f t="shared" si="156"/>
        <v>0</v>
      </c>
      <c r="M1855" s="17">
        <f t="shared" si="159"/>
        <v>0</v>
      </c>
      <c r="N1855" s="2">
        <v>610160562.42242694</v>
      </c>
      <c r="O1855">
        <f>INDEX($R$3:$T$335,MATCH(Debt[[#This Row],[DistrictNumber]],$R$3:$R$335,0),3)</f>
        <v>0</v>
      </c>
      <c r="P1855" s="9">
        <f t="shared" si="157"/>
        <v>0</v>
      </c>
    </row>
    <row r="1856" spans="1:16" x14ac:dyDescent="0.35">
      <c r="A1856" s="13">
        <v>2031</v>
      </c>
      <c r="B1856" s="13">
        <f t="shared" si="155"/>
        <v>2030</v>
      </c>
      <c r="C1856" t="s">
        <v>446</v>
      </c>
      <c r="D1856" t="s">
        <v>447</v>
      </c>
      <c r="E1856" s="25">
        <v>1458027455.9798956</v>
      </c>
      <c r="F1856" s="13">
        <f>INDEX($R$3:$T$335,MATCH(Debt[[#This Row],[DistrictNumber]],$R$3:$R$335,0),3)</f>
        <v>0</v>
      </c>
      <c r="G1856" s="9">
        <f t="shared" si="158"/>
        <v>0</v>
      </c>
      <c r="H1856" s="11">
        <v>1.02</v>
      </c>
      <c r="I1856" s="12" cm="1">
        <f t="array" ref="I1856">INDEX(Debt[],MATCH(Debt[[#This Row],[Base Year]]&amp;Debt[[#This Row],[DistrictNumber]],Debt[[Fiscal Year]:[Fiscal Year]]&amp;Debt[[DistrictNumber]:[DistrictNumber]],0),9)*$H1856</f>
        <v>0</v>
      </c>
      <c r="J1856" s="15">
        <f>IF(Debt[[#This Row],[Unadjusted Maximum Revenue]]/(Debt[[#This Row],[Proposed Taxable Valuation]]/1000)&gt;Debt[[#This Row],[Max Debt RATE]],Debt[[#This Row],[Max Debt RATE]],Debt[[#This Row],[Unadjusted Maximum Revenue]]/(Debt[[#This Row],[Proposed Taxable Valuation]]/1000))</f>
        <v>0</v>
      </c>
      <c r="K1856" s="26">
        <f>ROUND(Debt[[#This Row],[Proposed Taxable Valuation]]/1000*Debt[[#This Row],[Adjusted Rate]],0)</f>
        <v>0</v>
      </c>
      <c r="L1856" s="19">
        <f t="shared" si="156"/>
        <v>0</v>
      </c>
      <c r="M1856" s="17">
        <f t="shared" si="159"/>
        <v>0</v>
      </c>
      <c r="N1856" s="2">
        <v>916880761.57283199</v>
      </c>
      <c r="O1856">
        <f>INDEX($R$3:$T$335,MATCH(Debt[[#This Row],[DistrictNumber]],$R$3:$R$335,0),3)</f>
        <v>0</v>
      </c>
      <c r="P1856" s="9">
        <f t="shared" si="157"/>
        <v>0</v>
      </c>
    </row>
    <row r="1857" spans="1:16" x14ac:dyDescent="0.35">
      <c r="A1857" s="13">
        <v>2031</v>
      </c>
      <c r="B1857" s="13">
        <f t="shared" si="155"/>
        <v>2030</v>
      </c>
      <c r="C1857" t="s">
        <v>448</v>
      </c>
      <c r="D1857" t="s">
        <v>449</v>
      </c>
      <c r="E1857" s="25">
        <v>1914125275.973803</v>
      </c>
      <c r="F1857" s="13">
        <f>INDEX($R$3:$T$335,MATCH(Debt[[#This Row],[DistrictNumber]],$R$3:$R$335,0),3)</f>
        <v>0</v>
      </c>
      <c r="G1857" s="9">
        <f t="shared" si="158"/>
        <v>0</v>
      </c>
      <c r="H1857" s="11">
        <v>1.02</v>
      </c>
      <c r="I1857" s="12" cm="1">
        <f t="array" ref="I1857">INDEX(Debt[],MATCH(Debt[[#This Row],[Base Year]]&amp;Debt[[#This Row],[DistrictNumber]],Debt[[Fiscal Year]:[Fiscal Year]]&amp;Debt[[DistrictNumber]:[DistrictNumber]],0),9)*$H1857</f>
        <v>0</v>
      </c>
      <c r="J1857" s="15">
        <f>IF(Debt[[#This Row],[Unadjusted Maximum Revenue]]/(Debt[[#This Row],[Proposed Taxable Valuation]]/1000)&gt;Debt[[#This Row],[Max Debt RATE]],Debt[[#This Row],[Max Debt RATE]],Debt[[#This Row],[Unadjusted Maximum Revenue]]/(Debt[[#This Row],[Proposed Taxable Valuation]]/1000))</f>
        <v>0</v>
      </c>
      <c r="K1857" s="26">
        <f>ROUND(Debt[[#This Row],[Proposed Taxable Valuation]]/1000*Debt[[#This Row],[Adjusted Rate]],0)</f>
        <v>0</v>
      </c>
      <c r="L1857" s="19">
        <f t="shared" si="156"/>
        <v>0</v>
      </c>
      <c r="M1857" s="17">
        <f t="shared" si="159"/>
        <v>0</v>
      </c>
      <c r="N1857" s="2">
        <v>1187696590.9386196</v>
      </c>
      <c r="O1857">
        <f>INDEX($R$3:$T$335,MATCH(Debt[[#This Row],[DistrictNumber]],$R$3:$R$335,0),3)</f>
        <v>0</v>
      </c>
      <c r="P1857" s="9">
        <f t="shared" si="157"/>
        <v>0</v>
      </c>
    </row>
    <row r="1858" spans="1:16" x14ac:dyDescent="0.35">
      <c r="A1858" s="13">
        <v>2031</v>
      </c>
      <c r="B1858" s="13">
        <f t="shared" si="155"/>
        <v>2030</v>
      </c>
      <c r="C1858" t="s">
        <v>450</v>
      </c>
      <c r="D1858" t="s">
        <v>451</v>
      </c>
      <c r="E1858" s="25">
        <v>1868068535.4328651</v>
      </c>
      <c r="F1858" s="13">
        <f>INDEX($R$3:$T$335,MATCH(Debt[[#This Row],[DistrictNumber]],$R$3:$R$335,0),3)</f>
        <v>2.3007599999999999</v>
      </c>
      <c r="G1858" s="9">
        <f t="shared" si="158"/>
        <v>4297977.3635825189</v>
      </c>
      <c r="H1858" s="11">
        <v>1.02</v>
      </c>
      <c r="I1858" s="12" cm="1">
        <f t="array" ref="I1858">INDEX(Debt[],MATCH(Debt[[#This Row],[Base Year]]&amp;Debt[[#This Row],[DistrictNumber]],Debt[[Fiscal Year]:[Fiscal Year]]&amp;Debt[[DistrictNumber]:[DistrictNumber]],0),9)*$H1858</f>
        <v>1814384.7399935946</v>
      </c>
      <c r="J1858" s="15">
        <f>IF(Debt[[#This Row],[Unadjusted Maximum Revenue]]/(Debt[[#This Row],[Proposed Taxable Valuation]]/1000)&gt;Debt[[#This Row],[Max Debt RATE]],Debt[[#This Row],[Max Debt RATE]],Debt[[#This Row],[Unadjusted Maximum Revenue]]/(Debt[[#This Row],[Proposed Taxable Valuation]]/1000))</f>
        <v>0.97126240583735812</v>
      </c>
      <c r="K1858" s="26">
        <f>ROUND(Debt[[#This Row],[Proposed Taxable Valuation]]/1000*Debt[[#This Row],[Adjusted Rate]],0)</f>
        <v>1814385</v>
      </c>
      <c r="L1858" s="19">
        <f t="shared" si="156"/>
        <v>-2483592.6235889243</v>
      </c>
      <c r="M1858" s="17">
        <f t="shared" si="159"/>
        <v>-1.3294975941626417</v>
      </c>
      <c r="N1858" s="2">
        <v>1006074349.563441</v>
      </c>
      <c r="O1858">
        <f>INDEX($R$3:$T$335,MATCH(Debt[[#This Row],[DistrictNumber]],$R$3:$R$335,0),3)</f>
        <v>2.3007599999999999</v>
      </c>
      <c r="P1858" s="9">
        <f t="shared" si="157"/>
        <v>2314735.6205015825</v>
      </c>
    </row>
    <row r="1859" spans="1:16" x14ac:dyDescent="0.35">
      <c r="A1859" s="13">
        <v>2031</v>
      </c>
      <c r="B1859" s="13">
        <f t="shared" si="155"/>
        <v>2030</v>
      </c>
      <c r="C1859" t="s">
        <v>452</v>
      </c>
      <c r="D1859" t="s">
        <v>453</v>
      </c>
      <c r="E1859" s="25">
        <v>244885652.57756653</v>
      </c>
      <c r="F1859" s="13">
        <f>INDEX($R$3:$T$335,MATCH(Debt[[#This Row],[DistrictNumber]],$R$3:$R$335,0),3)</f>
        <v>0</v>
      </c>
      <c r="G1859" s="9">
        <f t="shared" si="158"/>
        <v>0</v>
      </c>
      <c r="H1859" s="11">
        <v>1.02</v>
      </c>
      <c r="I1859" s="12" cm="1">
        <f t="array" ref="I1859">INDEX(Debt[],MATCH(Debt[[#This Row],[Base Year]]&amp;Debt[[#This Row],[DistrictNumber]],Debt[[Fiscal Year]:[Fiscal Year]]&amp;Debt[[DistrictNumber]:[DistrictNumber]],0),9)*$H1859</f>
        <v>0</v>
      </c>
      <c r="J1859" s="15">
        <f>IF(Debt[[#This Row],[Unadjusted Maximum Revenue]]/(Debt[[#This Row],[Proposed Taxable Valuation]]/1000)&gt;Debt[[#This Row],[Max Debt RATE]],Debt[[#This Row],[Max Debt RATE]],Debt[[#This Row],[Unadjusted Maximum Revenue]]/(Debt[[#This Row],[Proposed Taxable Valuation]]/1000))</f>
        <v>0</v>
      </c>
      <c r="K1859" s="26">
        <f>ROUND(Debt[[#This Row],[Proposed Taxable Valuation]]/1000*Debt[[#This Row],[Adjusted Rate]],0)</f>
        <v>0</v>
      </c>
      <c r="L1859" s="19">
        <f t="shared" si="156"/>
        <v>0</v>
      </c>
      <c r="M1859" s="17">
        <f t="shared" si="159"/>
        <v>0</v>
      </c>
      <c r="N1859" s="2">
        <v>203057805.74450266</v>
      </c>
      <c r="O1859">
        <f>INDEX($R$3:$T$335,MATCH(Debt[[#This Row],[DistrictNumber]],$R$3:$R$335,0),3)</f>
        <v>0</v>
      </c>
      <c r="P1859" s="9">
        <f t="shared" si="157"/>
        <v>0</v>
      </c>
    </row>
    <row r="1860" spans="1:16" x14ac:dyDescent="0.35">
      <c r="A1860" s="13">
        <v>2031</v>
      </c>
      <c r="B1860" s="13">
        <f t="shared" si="155"/>
        <v>2030</v>
      </c>
      <c r="C1860" t="s">
        <v>454</v>
      </c>
      <c r="D1860" t="s">
        <v>455</v>
      </c>
      <c r="E1860" s="25">
        <v>792111221.11400366</v>
      </c>
      <c r="F1860" s="13">
        <f>INDEX($R$3:$T$335,MATCH(Debt[[#This Row],[DistrictNumber]],$R$3:$R$335,0),3)</f>
        <v>2.7</v>
      </c>
      <c r="G1860" s="9">
        <f t="shared" si="158"/>
        <v>2138700.2970078099</v>
      </c>
      <c r="H1860" s="11">
        <v>1.02</v>
      </c>
      <c r="I1860" s="12" cm="1">
        <f t="array" ref="I1860">INDEX(Debt[],MATCH(Debt[[#This Row],[Base Year]]&amp;Debt[[#This Row],[DistrictNumber]],Debt[[Fiscal Year]:[Fiscal Year]]&amp;Debt[[DistrictNumber]:[DistrictNumber]],0),9)*$H1860</f>
        <v>1231507.5031062046</v>
      </c>
      <c r="J1860" s="15">
        <f>IF(Debt[[#This Row],[Unadjusted Maximum Revenue]]/(Debt[[#This Row],[Proposed Taxable Valuation]]/1000)&gt;Debt[[#This Row],[Max Debt RATE]],Debt[[#This Row],[Max Debt RATE]],Debt[[#This Row],[Unadjusted Maximum Revenue]]/(Debt[[#This Row],[Proposed Taxable Valuation]]/1000))</f>
        <v>1.5547153862739704</v>
      </c>
      <c r="K1860" s="26">
        <f>ROUND(Debt[[#This Row],[Proposed Taxable Valuation]]/1000*Debt[[#This Row],[Adjusted Rate]],0)</f>
        <v>1231508</v>
      </c>
      <c r="L1860" s="19">
        <f t="shared" si="156"/>
        <v>-907192.7939016053</v>
      </c>
      <c r="M1860" s="17">
        <f t="shared" si="159"/>
        <v>-1.1452846137260297</v>
      </c>
      <c r="N1860" s="2">
        <v>488331925.38712138</v>
      </c>
      <c r="O1860">
        <f>INDEX($R$3:$T$335,MATCH(Debt[[#This Row],[DistrictNumber]],$R$3:$R$335,0),3)</f>
        <v>2.7</v>
      </c>
      <c r="P1860" s="9">
        <f t="shared" si="157"/>
        <v>1318496.1985452278</v>
      </c>
    </row>
    <row r="1861" spans="1:16" x14ac:dyDescent="0.35">
      <c r="A1861" s="13">
        <v>2031</v>
      </c>
      <c r="B1861" s="13">
        <f t="shared" ref="B1861:B1924" si="160">A1861-1</f>
        <v>2030</v>
      </c>
      <c r="C1861" t="s">
        <v>456</v>
      </c>
      <c r="D1861" t="s">
        <v>457</v>
      </c>
      <c r="E1861" s="25">
        <v>483206154.99632025</v>
      </c>
      <c r="F1861" s="13">
        <f>INDEX($R$3:$T$335,MATCH(Debt[[#This Row],[DistrictNumber]],$R$3:$R$335,0),3)</f>
        <v>1.57582</v>
      </c>
      <c r="G1861" s="9">
        <f t="shared" si="158"/>
        <v>761445.92316630133</v>
      </c>
      <c r="H1861" s="11">
        <v>1.02</v>
      </c>
      <c r="I1861" s="12" cm="1">
        <f t="array" ref="I1861">INDEX(Debt[],MATCH(Debt[[#This Row],[Base Year]]&amp;Debt[[#This Row],[DistrictNumber]],Debt[[Fiscal Year]:[Fiscal Year]]&amp;Debt[[DistrictNumber]:[DistrictNumber]],0),9)*$H1861</f>
        <v>627157.44747615431</v>
      </c>
      <c r="J1861" s="15">
        <f>IF(Debt[[#This Row],[Unadjusted Maximum Revenue]]/(Debt[[#This Row],[Proposed Taxable Valuation]]/1000)&gt;Debt[[#This Row],[Max Debt RATE]],Debt[[#This Row],[Max Debt RATE]],Debt[[#This Row],[Unadjusted Maximum Revenue]]/(Debt[[#This Row],[Proposed Taxable Valuation]]/1000))</f>
        <v>1.2979086482889075</v>
      </c>
      <c r="K1861" s="26">
        <f>ROUND(Debt[[#This Row],[Proposed Taxable Valuation]]/1000*Debt[[#This Row],[Adjusted Rate]],0)</f>
        <v>627157</v>
      </c>
      <c r="L1861" s="19">
        <f t="shared" ref="L1861:L1924" si="161">I1861-G1861</f>
        <v>-134288.47569014702</v>
      </c>
      <c r="M1861" s="17">
        <f t="shared" si="159"/>
        <v>-0.27791135171109249</v>
      </c>
      <c r="N1861" s="2">
        <v>381471060.07012248</v>
      </c>
      <c r="O1861">
        <f>INDEX($R$3:$T$335,MATCH(Debt[[#This Row],[DistrictNumber]],$R$3:$R$335,0),3)</f>
        <v>1.57582</v>
      </c>
      <c r="P1861" s="9">
        <f t="shared" ref="P1861:P1924" si="162">N1861/1000*O1861</f>
        <v>601129.72587970039</v>
      </c>
    </row>
    <row r="1862" spans="1:16" x14ac:dyDescent="0.35">
      <c r="A1862" s="13">
        <v>2031</v>
      </c>
      <c r="B1862" s="13">
        <f t="shared" si="160"/>
        <v>2030</v>
      </c>
      <c r="C1862" t="s">
        <v>458</v>
      </c>
      <c r="D1862" t="s">
        <v>459</v>
      </c>
      <c r="E1862" s="25">
        <v>2722837967.5493913</v>
      </c>
      <c r="F1862" s="13">
        <f>INDEX($R$3:$T$335,MATCH(Debt[[#This Row],[DistrictNumber]],$R$3:$R$335,0),3)</f>
        <v>3.6</v>
      </c>
      <c r="G1862" s="9">
        <f t="shared" si="158"/>
        <v>9802216.6831778083</v>
      </c>
      <c r="H1862" s="11">
        <v>1.02</v>
      </c>
      <c r="I1862" s="12" cm="1">
        <f t="array" ref="I1862">INDEX(Debt[],MATCH(Debt[[#This Row],[Base Year]]&amp;Debt[[#This Row],[DistrictNumber]],Debt[[Fiscal Year]:[Fiscal Year]]&amp;Debt[[DistrictNumber]:[DistrictNumber]],0),9)*$H1862</f>
        <v>4867101.4996473594</v>
      </c>
      <c r="J1862" s="15">
        <f>IF(Debt[[#This Row],[Unadjusted Maximum Revenue]]/(Debt[[#This Row],[Proposed Taxable Valuation]]/1000)&gt;Debt[[#This Row],[Max Debt RATE]],Debt[[#This Row],[Max Debt RATE]],Debt[[#This Row],[Unadjusted Maximum Revenue]]/(Debt[[#This Row],[Proposed Taxable Valuation]]/1000))</f>
        <v>1.7875105157387858</v>
      </c>
      <c r="K1862" s="26">
        <f>ROUND(Debt[[#This Row],[Proposed Taxable Valuation]]/1000*Debt[[#This Row],[Adjusted Rate]],0)</f>
        <v>4867101</v>
      </c>
      <c r="L1862" s="19">
        <f t="shared" si="161"/>
        <v>-4935115.1835304489</v>
      </c>
      <c r="M1862" s="17">
        <f t="shared" si="159"/>
        <v>-1.8124894842612143</v>
      </c>
      <c r="N1862" s="2">
        <v>1544550301.6148386</v>
      </c>
      <c r="O1862">
        <f>INDEX($R$3:$T$335,MATCH(Debt[[#This Row],[DistrictNumber]],$R$3:$R$335,0),3)</f>
        <v>3.6</v>
      </c>
      <c r="P1862" s="9">
        <f t="shared" si="162"/>
        <v>5560381.085813419</v>
      </c>
    </row>
    <row r="1863" spans="1:16" x14ac:dyDescent="0.35">
      <c r="A1863" s="13">
        <v>2031</v>
      </c>
      <c r="B1863" s="13">
        <f t="shared" si="160"/>
        <v>2030</v>
      </c>
      <c r="C1863" t="s">
        <v>460</v>
      </c>
      <c r="D1863" t="s">
        <v>461</v>
      </c>
      <c r="E1863" s="25">
        <v>1029155427.3472788</v>
      </c>
      <c r="F1863" s="13">
        <f>INDEX($R$3:$T$335,MATCH(Debt[[#This Row],[DistrictNumber]],$R$3:$R$335,0),3)</f>
        <v>4.0457999999999998</v>
      </c>
      <c r="G1863" s="9">
        <f t="shared" si="158"/>
        <v>4163757.0279616206</v>
      </c>
      <c r="H1863" s="11">
        <v>1.02</v>
      </c>
      <c r="I1863" s="12" cm="1">
        <f t="array" ref="I1863">INDEX(Debt[],MATCH(Debt[[#This Row],[Base Year]]&amp;Debt[[#This Row],[DistrictNumber]],Debt[[Fiscal Year]:[Fiscal Year]]&amp;Debt[[DistrictNumber]:[DistrictNumber]],0),9)*$H1863</f>
        <v>2075245.2611097179</v>
      </c>
      <c r="J1863" s="15">
        <f>IF(Debt[[#This Row],[Unadjusted Maximum Revenue]]/(Debt[[#This Row],[Proposed Taxable Valuation]]/1000)&gt;Debt[[#This Row],[Max Debt RATE]],Debt[[#This Row],[Max Debt RATE]],Debt[[#This Row],[Unadjusted Maximum Revenue]]/(Debt[[#This Row],[Proposed Taxable Valuation]]/1000))</f>
        <v>2.0164546636641756</v>
      </c>
      <c r="K1863" s="26">
        <f>ROUND(Debt[[#This Row],[Proposed Taxable Valuation]]/1000*Debt[[#This Row],[Adjusted Rate]],0)</f>
        <v>2075245</v>
      </c>
      <c r="L1863" s="19">
        <f t="shared" si="161"/>
        <v>-2088511.7668519027</v>
      </c>
      <c r="M1863" s="17">
        <f t="shared" si="159"/>
        <v>-2.0293453363358243</v>
      </c>
      <c r="N1863" s="2">
        <v>627053394.15324545</v>
      </c>
      <c r="O1863">
        <f>INDEX($R$3:$T$335,MATCH(Debt[[#This Row],[DistrictNumber]],$R$3:$R$335,0),3)</f>
        <v>4.0457999999999998</v>
      </c>
      <c r="P1863" s="9">
        <f t="shared" si="162"/>
        <v>2536932.6220652005</v>
      </c>
    </row>
    <row r="1864" spans="1:16" x14ac:dyDescent="0.35">
      <c r="A1864" s="13">
        <v>2031</v>
      </c>
      <c r="B1864" s="13">
        <f t="shared" si="160"/>
        <v>2030</v>
      </c>
      <c r="C1864" t="s">
        <v>462</v>
      </c>
      <c r="D1864" t="s">
        <v>463</v>
      </c>
      <c r="E1864" s="25">
        <v>5702900979.0106764</v>
      </c>
      <c r="F1864" s="13">
        <f>INDEX($R$3:$T$335,MATCH(Debt[[#This Row],[DistrictNumber]],$R$3:$R$335,0),3)</f>
        <v>0</v>
      </c>
      <c r="G1864" s="9">
        <f t="shared" si="158"/>
        <v>0</v>
      </c>
      <c r="H1864" s="11">
        <v>1.02</v>
      </c>
      <c r="I1864" s="12" cm="1">
        <f t="array" ref="I1864">INDEX(Debt[],MATCH(Debt[[#This Row],[Base Year]]&amp;Debt[[#This Row],[DistrictNumber]],Debt[[Fiscal Year]:[Fiscal Year]]&amp;Debt[[DistrictNumber]:[DistrictNumber]],0),9)*$H1864</f>
        <v>0</v>
      </c>
      <c r="J1864" s="15">
        <f>IF(Debt[[#This Row],[Unadjusted Maximum Revenue]]/(Debt[[#This Row],[Proposed Taxable Valuation]]/1000)&gt;Debt[[#This Row],[Max Debt RATE]],Debt[[#This Row],[Max Debt RATE]],Debt[[#This Row],[Unadjusted Maximum Revenue]]/(Debt[[#This Row],[Proposed Taxable Valuation]]/1000))</f>
        <v>0</v>
      </c>
      <c r="K1864" s="26">
        <f>ROUND(Debt[[#This Row],[Proposed Taxable Valuation]]/1000*Debt[[#This Row],[Adjusted Rate]],0)</f>
        <v>0</v>
      </c>
      <c r="L1864" s="19">
        <f t="shared" si="161"/>
        <v>0</v>
      </c>
      <c r="M1864" s="17">
        <f t="shared" si="159"/>
        <v>0</v>
      </c>
      <c r="N1864" s="2">
        <v>3036606669.0771241</v>
      </c>
      <c r="O1864">
        <f>INDEX($R$3:$T$335,MATCH(Debt[[#This Row],[DistrictNumber]],$R$3:$R$335,0),3)</f>
        <v>0</v>
      </c>
      <c r="P1864" s="9">
        <f t="shared" si="162"/>
        <v>0</v>
      </c>
    </row>
    <row r="1865" spans="1:16" x14ac:dyDescent="0.35">
      <c r="A1865" s="13">
        <v>2031</v>
      </c>
      <c r="B1865" s="13">
        <f t="shared" si="160"/>
        <v>2030</v>
      </c>
      <c r="C1865" t="s">
        <v>464</v>
      </c>
      <c r="D1865" t="s">
        <v>465</v>
      </c>
      <c r="E1865" s="25">
        <v>492943220.1522311</v>
      </c>
      <c r="F1865" s="13">
        <f>INDEX($R$3:$T$335,MATCH(Debt[[#This Row],[DistrictNumber]],$R$3:$R$335,0),3)</f>
        <v>1.9267700000000001</v>
      </c>
      <c r="G1865" s="9">
        <f t="shared" si="158"/>
        <v>949788.20829271432</v>
      </c>
      <c r="H1865" s="11">
        <v>1.02</v>
      </c>
      <c r="I1865" s="12" cm="1">
        <f t="array" ref="I1865">INDEX(Debt[],MATCH(Debt[[#This Row],[Base Year]]&amp;Debt[[#This Row],[DistrictNumber]],Debt[[Fiscal Year]:[Fiscal Year]]&amp;Debt[[DistrictNumber]:[DistrictNumber]],0),9)*$H1865</f>
        <v>489847.86650535319</v>
      </c>
      <c r="J1865" s="15">
        <f>IF(Debt[[#This Row],[Unadjusted Maximum Revenue]]/(Debt[[#This Row],[Proposed Taxable Valuation]]/1000)&gt;Debt[[#This Row],[Max Debt RATE]],Debt[[#This Row],[Max Debt RATE]],Debt[[#This Row],[Unadjusted Maximum Revenue]]/(Debt[[#This Row],[Proposed Taxable Valuation]]/1000))</f>
        <v>0.99372066899323208</v>
      </c>
      <c r="K1865" s="26">
        <f>ROUND(Debt[[#This Row],[Proposed Taxable Valuation]]/1000*Debt[[#This Row],[Adjusted Rate]],0)</f>
        <v>489848</v>
      </c>
      <c r="L1865" s="19">
        <f t="shared" si="161"/>
        <v>-459940.34178736113</v>
      </c>
      <c r="M1865" s="17">
        <f t="shared" si="159"/>
        <v>-0.93304933100676801</v>
      </c>
      <c r="N1865" s="2">
        <v>297572333.68102211</v>
      </c>
      <c r="O1865">
        <f>INDEX($R$3:$T$335,MATCH(Debt[[#This Row],[DistrictNumber]],$R$3:$R$335,0),3)</f>
        <v>1.9267700000000001</v>
      </c>
      <c r="P1865" s="9">
        <f t="shared" si="162"/>
        <v>573353.44536658295</v>
      </c>
    </row>
    <row r="1866" spans="1:16" x14ac:dyDescent="0.35">
      <c r="A1866" s="13">
        <v>2031</v>
      </c>
      <c r="B1866" s="13">
        <f t="shared" si="160"/>
        <v>2030</v>
      </c>
      <c r="C1866" t="s">
        <v>466</v>
      </c>
      <c r="D1866" t="s">
        <v>467</v>
      </c>
      <c r="E1866" s="25">
        <v>1013294353.3070674</v>
      </c>
      <c r="F1866" s="13">
        <f>INDEX($R$3:$T$335,MATCH(Debt[[#This Row],[DistrictNumber]],$R$3:$R$335,0),3)</f>
        <v>0</v>
      </c>
      <c r="G1866" s="9">
        <f t="shared" ref="G1866:G1929" si="163">E1866/1000*F1866</f>
        <v>0</v>
      </c>
      <c r="H1866" s="11">
        <v>1.02</v>
      </c>
      <c r="I1866" s="12" cm="1">
        <f t="array" ref="I1866">INDEX(Debt[],MATCH(Debt[[#This Row],[Base Year]]&amp;Debt[[#This Row],[DistrictNumber]],Debt[[Fiscal Year]:[Fiscal Year]]&amp;Debt[[DistrictNumber]:[DistrictNumber]],0),9)*$H1866</f>
        <v>0</v>
      </c>
      <c r="J1866" s="15">
        <f>IF(Debt[[#This Row],[Unadjusted Maximum Revenue]]/(Debt[[#This Row],[Proposed Taxable Valuation]]/1000)&gt;Debt[[#This Row],[Max Debt RATE]],Debt[[#This Row],[Max Debt RATE]],Debt[[#This Row],[Unadjusted Maximum Revenue]]/(Debt[[#This Row],[Proposed Taxable Valuation]]/1000))</f>
        <v>0</v>
      </c>
      <c r="K1866" s="26">
        <f>ROUND(Debt[[#This Row],[Proposed Taxable Valuation]]/1000*Debt[[#This Row],[Adjusted Rate]],0)</f>
        <v>0</v>
      </c>
      <c r="L1866" s="19">
        <f t="shared" si="161"/>
        <v>0</v>
      </c>
      <c r="M1866" s="17">
        <f t="shared" si="159"/>
        <v>0</v>
      </c>
      <c r="N1866" s="2">
        <v>814396379.31114781</v>
      </c>
      <c r="O1866">
        <f>INDEX($R$3:$T$335,MATCH(Debt[[#This Row],[DistrictNumber]],$R$3:$R$335,0),3)</f>
        <v>0</v>
      </c>
      <c r="P1866" s="9">
        <f t="shared" si="162"/>
        <v>0</v>
      </c>
    </row>
    <row r="1867" spans="1:16" x14ac:dyDescent="0.35">
      <c r="A1867" s="13">
        <v>2031</v>
      </c>
      <c r="B1867" s="13">
        <f t="shared" si="160"/>
        <v>2030</v>
      </c>
      <c r="C1867" t="s">
        <v>468</v>
      </c>
      <c r="D1867" t="s">
        <v>469</v>
      </c>
      <c r="E1867" s="25">
        <v>334889177.15315503</v>
      </c>
      <c r="F1867" s="13">
        <f>INDEX($R$3:$T$335,MATCH(Debt[[#This Row],[DistrictNumber]],$R$3:$R$335,0),3)</f>
        <v>0</v>
      </c>
      <c r="G1867" s="9">
        <f t="shared" si="163"/>
        <v>0</v>
      </c>
      <c r="H1867" s="11">
        <v>1.02</v>
      </c>
      <c r="I1867" s="12" cm="1">
        <f t="array" ref="I1867">INDEX(Debt[],MATCH(Debt[[#This Row],[Base Year]]&amp;Debt[[#This Row],[DistrictNumber]],Debt[[Fiscal Year]:[Fiscal Year]]&amp;Debt[[DistrictNumber]:[DistrictNumber]],0),9)*$H1867</f>
        <v>0</v>
      </c>
      <c r="J1867" s="15">
        <f>IF(Debt[[#This Row],[Unadjusted Maximum Revenue]]/(Debt[[#This Row],[Proposed Taxable Valuation]]/1000)&gt;Debt[[#This Row],[Max Debt RATE]],Debt[[#This Row],[Max Debt RATE]],Debt[[#This Row],[Unadjusted Maximum Revenue]]/(Debt[[#This Row],[Proposed Taxable Valuation]]/1000))</f>
        <v>0</v>
      </c>
      <c r="K1867" s="26">
        <f>ROUND(Debt[[#This Row],[Proposed Taxable Valuation]]/1000*Debt[[#This Row],[Adjusted Rate]],0)</f>
        <v>0</v>
      </c>
      <c r="L1867" s="19">
        <f t="shared" si="161"/>
        <v>0</v>
      </c>
      <c r="M1867" s="17">
        <f t="shared" ref="M1867:M1930" si="164">J1867-F1867</f>
        <v>0</v>
      </c>
      <c r="N1867" s="2">
        <v>239019039.10370559</v>
      </c>
      <c r="O1867">
        <f>INDEX($R$3:$T$335,MATCH(Debt[[#This Row],[DistrictNumber]],$R$3:$R$335,0),3)</f>
        <v>0</v>
      </c>
      <c r="P1867" s="9">
        <f t="shared" si="162"/>
        <v>0</v>
      </c>
    </row>
    <row r="1868" spans="1:16" x14ac:dyDescent="0.35">
      <c r="A1868" s="13">
        <v>2031</v>
      </c>
      <c r="B1868" s="13">
        <f t="shared" si="160"/>
        <v>2030</v>
      </c>
      <c r="C1868" t="s">
        <v>470</v>
      </c>
      <c r="D1868" t="s">
        <v>471</v>
      </c>
      <c r="E1868" s="25">
        <v>725333978.56401885</v>
      </c>
      <c r="F1868" s="13">
        <f>INDEX($R$3:$T$335,MATCH(Debt[[#This Row],[DistrictNumber]],$R$3:$R$335,0),3)</f>
        <v>4.05</v>
      </c>
      <c r="G1868" s="9">
        <f t="shared" si="163"/>
        <v>2937602.613184276</v>
      </c>
      <c r="H1868" s="11">
        <v>1.02</v>
      </c>
      <c r="I1868" s="12" cm="1">
        <f t="array" ref="I1868">INDEX(Debt[],MATCH(Debt[[#This Row],[Base Year]]&amp;Debt[[#This Row],[DistrictNumber]],Debt[[Fiscal Year]:[Fiscal Year]]&amp;Debt[[DistrictNumber]:[DistrictNumber]],0),9)*$H1868</f>
        <v>2116799.0776531431</v>
      </c>
      <c r="J1868" s="15">
        <f>IF(Debt[[#This Row],[Unadjusted Maximum Revenue]]/(Debt[[#This Row],[Proposed Taxable Valuation]]/1000)&gt;Debt[[#This Row],[Max Debt RATE]],Debt[[#This Row],[Max Debt RATE]],Debt[[#This Row],[Unadjusted Maximum Revenue]]/(Debt[[#This Row],[Proposed Taxable Valuation]]/1000))</f>
        <v>2.9183784852377652</v>
      </c>
      <c r="K1868" s="26">
        <f>ROUND(Debt[[#This Row],[Proposed Taxable Valuation]]/1000*Debt[[#This Row],[Adjusted Rate]],0)</f>
        <v>2116799</v>
      </c>
      <c r="L1868" s="19">
        <f t="shared" si="161"/>
        <v>-820803.53553113295</v>
      </c>
      <c r="M1868" s="17">
        <f t="shared" si="164"/>
        <v>-1.1316215147622346</v>
      </c>
      <c r="N1868" s="2">
        <v>506117424.33559769</v>
      </c>
      <c r="O1868">
        <f>INDEX($R$3:$T$335,MATCH(Debt[[#This Row],[DistrictNumber]],$R$3:$R$335,0),3)</f>
        <v>4.05</v>
      </c>
      <c r="P1868" s="9">
        <f t="shared" si="162"/>
        <v>2049775.5685591705</v>
      </c>
    </row>
    <row r="1869" spans="1:16" x14ac:dyDescent="0.35">
      <c r="A1869" s="13">
        <v>2031</v>
      </c>
      <c r="B1869" s="13">
        <f t="shared" si="160"/>
        <v>2030</v>
      </c>
      <c r="C1869" t="s">
        <v>472</v>
      </c>
      <c r="D1869" t="s">
        <v>473</v>
      </c>
      <c r="E1869" s="25">
        <v>634758083.40103662</v>
      </c>
      <c r="F1869" s="13">
        <f>INDEX($R$3:$T$335,MATCH(Debt[[#This Row],[DistrictNumber]],$R$3:$R$335,0),3)</f>
        <v>0</v>
      </c>
      <c r="G1869" s="9">
        <f t="shared" si="163"/>
        <v>0</v>
      </c>
      <c r="H1869" s="11">
        <v>1.02</v>
      </c>
      <c r="I1869" s="12" cm="1">
        <f t="array" ref="I1869">INDEX(Debt[],MATCH(Debt[[#This Row],[Base Year]]&amp;Debt[[#This Row],[DistrictNumber]],Debt[[Fiscal Year]:[Fiscal Year]]&amp;Debt[[DistrictNumber]:[DistrictNumber]],0),9)*$H1869</f>
        <v>0</v>
      </c>
      <c r="J1869" s="15">
        <f>IF(Debt[[#This Row],[Unadjusted Maximum Revenue]]/(Debt[[#This Row],[Proposed Taxable Valuation]]/1000)&gt;Debt[[#This Row],[Max Debt RATE]],Debt[[#This Row],[Max Debt RATE]],Debt[[#This Row],[Unadjusted Maximum Revenue]]/(Debt[[#This Row],[Proposed Taxable Valuation]]/1000))</f>
        <v>0</v>
      </c>
      <c r="K1869" s="26">
        <f>ROUND(Debt[[#This Row],[Proposed Taxable Valuation]]/1000*Debt[[#This Row],[Adjusted Rate]],0)</f>
        <v>0</v>
      </c>
      <c r="L1869" s="19">
        <f t="shared" si="161"/>
        <v>0</v>
      </c>
      <c r="M1869" s="17">
        <f t="shared" si="164"/>
        <v>0</v>
      </c>
      <c r="N1869" s="2">
        <v>452181500.04285938</v>
      </c>
      <c r="O1869">
        <f>INDEX($R$3:$T$335,MATCH(Debt[[#This Row],[DistrictNumber]],$R$3:$R$335,0),3)</f>
        <v>0</v>
      </c>
      <c r="P1869" s="9">
        <f t="shared" si="162"/>
        <v>0</v>
      </c>
    </row>
    <row r="1870" spans="1:16" x14ac:dyDescent="0.35">
      <c r="A1870" s="13">
        <v>2031</v>
      </c>
      <c r="B1870" s="13">
        <f t="shared" si="160"/>
        <v>2030</v>
      </c>
      <c r="C1870" t="s">
        <v>474</v>
      </c>
      <c r="D1870" t="s">
        <v>475</v>
      </c>
      <c r="E1870" s="25">
        <v>685272383.04280519</v>
      </c>
      <c r="F1870" s="13">
        <f>INDEX($R$3:$T$335,MATCH(Debt[[#This Row],[DistrictNumber]],$R$3:$R$335,0),3)</f>
        <v>0</v>
      </c>
      <c r="G1870" s="9">
        <f t="shared" si="163"/>
        <v>0</v>
      </c>
      <c r="H1870" s="11">
        <v>1.02</v>
      </c>
      <c r="I1870" s="12" cm="1">
        <f t="array" ref="I1870">INDEX(Debt[],MATCH(Debt[[#This Row],[Base Year]]&amp;Debt[[#This Row],[DistrictNumber]],Debt[[Fiscal Year]:[Fiscal Year]]&amp;Debt[[DistrictNumber]:[DistrictNumber]],0),9)*$H1870</f>
        <v>0</v>
      </c>
      <c r="J1870" s="15">
        <f>IF(Debt[[#This Row],[Unadjusted Maximum Revenue]]/(Debt[[#This Row],[Proposed Taxable Valuation]]/1000)&gt;Debt[[#This Row],[Max Debt RATE]],Debt[[#This Row],[Max Debt RATE]],Debt[[#This Row],[Unadjusted Maximum Revenue]]/(Debt[[#This Row],[Proposed Taxable Valuation]]/1000))</f>
        <v>0</v>
      </c>
      <c r="K1870" s="26">
        <f>ROUND(Debt[[#This Row],[Proposed Taxable Valuation]]/1000*Debt[[#This Row],[Adjusted Rate]],0)</f>
        <v>0</v>
      </c>
      <c r="L1870" s="19">
        <f t="shared" si="161"/>
        <v>0</v>
      </c>
      <c r="M1870" s="17">
        <f t="shared" si="164"/>
        <v>0</v>
      </c>
      <c r="N1870" s="2">
        <v>550991504.25579667</v>
      </c>
      <c r="O1870">
        <f>INDEX($R$3:$T$335,MATCH(Debt[[#This Row],[DistrictNumber]],$R$3:$R$335,0),3)</f>
        <v>0</v>
      </c>
      <c r="P1870" s="9">
        <f t="shared" si="162"/>
        <v>0</v>
      </c>
    </row>
    <row r="1871" spans="1:16" x14ac:dyDescent="0.35">
      <c r="A1871" s="13">
        <v>2031</v>
      </c>
      <c r="B1871" s="13">
        <f t="shared" si="160"/>
        <v>2030</v>
      </c>
      <c r="C1871" t="s">
        <v>476</v>
      </c>
      <c r="D1871" t="s">
        <v>477</v>
      </c>
      <c r="E1871" s="25">
        <v>387520261.4459843</v>
      </c>
      <c r="F1871" s="13">
        <f>INDEX($R$3:$T$335,MATCH(Debt[[#This Row],[DistrictNumber]],$R$3:$R$335,0),3)</f>
        <v>0</v>
      </c>
      <c r="G1871" s="9">
        <f t="shared" si="163"/>
        <v>0</v>
      </c>
      <c r="H1871" s="11">
        <v>1.02</v>
      </c>
      <c r="I1871" s="12" cm="1">
        <f t="array" ref="I1871">INDEX(Debt[],MATCH(Debt[[#This Row],[Base Year]]&amp;Debt[[#This Row],[DistrictNumber]],Debt[[Fiscal Year]:[Fiscal Year]]&amp;Debt[[DistrictNumber]:[DistrictNumber]],0),9)*$H1871</f>
        <v>0</v>
      </c>
      <c r="J1871" s="15">
        <f>IF(Debt[[#This Row],[Unadjusted Maximum Revenue]]/(Debt[[#This Row],[Proposed Taxable Valuation]]/1000)&gt;Debt[[#This Row],[Max Debt RATE]],Debt[[#This Row],[Max Debt RATE]],Debt[[#This Row],[Unadjusted Maximum Revenue]]/(Debt[[#This Row],[Proposed Taxable Valuation]]/1000))</f>
        <v>0</v>
      </c>
      <c r="K1871" s="26">
        <f>ROUND(Debt[[#This Row],[Proposed Taxable Valuation]]/1000*Debt[[#This Row],[Adjusted Rate]],0)</f>
        <v>0</v>
      </c>
      <c r="L1871" s="19">
        <f t="shared" si="161"/>
        <v>0</v>
      </c>
      <c r="M1871" s="17">
        <f t="shared" si="164"/>
        <v>0</v>
      </c>
      <c r="N1871" s="2">
        <v>302999540.61493069</v>
      </c>
      <c r="O1871">
        <f>INDEX($R$3:$T$335,MATCH(Debt[[#This Row],[DistrictNumber]],$R$3:$R$335,0),3)</f>
        <v>0</v>
      </c>
      <c r="P1871" s="9">
        <f t="shared" si="162"/>
        <v>0</v>
      </c>
    </row>
    <row r="1872" spans="1:16" x14ac:dyDescent="0.35">
      <c r="A1872" s="13">
        <v>2031</v>
      </c>
      <c r="B1872" s="13">
        <f t="shared" si="160"/>
        <v>2030</v>
      </c>
      <c r="C1872" t="s">
        <v>478</v>
      </c>
      <c r="D1872" t="s">
        <v>479</v>
      </c>
      <c r="E1872" s="25">
        <v>654260032.67839408</v>
      </c>
      <c r="F1872" s="13">
        <f>INDEX($R$3:$T$335,MATCH(Debt[[#This Row],[DistrictNumber]],$R$3:$R$335,0),3)</f>
        <v>2.6988799999999999</v>
      </c>
      <c r="G1872" s="9">
        <f t="shared" si="163"/>
        <v>1765769.3169950643</v>
      </c>
      <c r="H1872" s="11">
        <v>1.02</v>
      </c>
      <c r="I1872" s="12" cm="1">
        <f t="array" ref="I1872">INDEX(Debt[],MATCH(Debt[[#This Row],[Base Year]]&amp;Debt[[#This Row],[DistrictNumber]],Debt[[Fiscal Year]:[Fiscal Year]]&amp;Debt[[DistrictNumber]:[DistrictNumber]],0),9)*$H1872</f>
        <v>1362072.8677726081</v>
      </c>
      <c r="J1872" s="15">
        <f>IF(Debt[[#This Row],[Unadjusted Maximum Revenue]]/(Debt[[#This Row],[Proposed Taxable Valuation]]/1000)&gt;Debt[[#This Row],[Max Debt RATE]],Debt[[#This Row],[Max Debt RATE]],Debt[[#This Row],[Unadjusted Maximum Revenue]]/(Debt[[#This Row],[Proposed Taxable Valuation]]/1000))</f>
        <v>2.0818524741555535</v>
      </c>
      <c r="K1872" s="26">
        <f>ROUND(Debt[[#This Row],[Proposed Taxable Valuation]]/1000*Debt[[#This Row],[Adjusted Rate]],0)</f>
        <v>1362073</v>
      </c>
      <c r="L1872" s="19">
        <f t="shared" si="161"/>
        <v>-403696.4492224562</v>
      </c>
      <c r="M1872" s="17">
        <f t="shared" si="164"/>
        <v>-0.61702752584444642</v>
      </c>
      <c r="N1872" s="2">
        <v>475488329.41294777</v>
      </c>
      <c r="O1872">
        <f>INDEX($R$3:$T$335,MATCH(Debt[[#This Row],[DistrictNumber]],$R$3:$R$335,0),3)</f>
        <v>2.6988799999999999</v>
      </c>
      <c r="P1872" s="9">
        <f t="shared" si="162"/>
        <v>1283285.9424860163</v>
      </c>
    </row>
    <row r="1873" spans="1:16" x14ac:dyDescent="0.35">
      <c r="A1873" s="13">
        <v>2031</v>
      </c>
      <c r="B1873" s="13">
        <f t="shared" si="160"/>
        <v>2030</v>
      </c>
      <c r="C1873" t="s">
        <v>480</v>
      </c>
      <c r="D1873" t="s">
        <v>481</v>
      </c>
      <c r="E1873" s="25">
        <v>856875578.22196877</v>
      </c>
      <c r="F1873" s="13">
        <f>INDEX($R$3:$T$335,MATCH(Debt[[#This Row],[DistrictNumber]],$R$3:$R$335,0),3)</f>
        <v>4.05</v>
      </c>
      <c r="G1873" s="9">
        <f t="shared" si="163"/>
        <v>3470346.0917989733</v>
      </c>
      <c r="H1873" s="11">
        <v>1.02</v>
      </c>
      <c r="I1873" s="12" cm="1">
        <f t="array" ref="I1873">INDEX(Debt[],MATCH(Debt[[#This Row],[Base Year]]&amp;Debt[[#This Row],[DistrictNumber]],Debt[[Fiscal Year]:[Fiscal Year]]&amp;Debt[[DistrictNumber]:[DistrictNumber]],0),9)*$H1873</f>
        <v>1986393.0710691556</v>
      </c>
      <c r="J1873" s="15">
        <f>IF(Debt[[#This Row],[Unadjusted Maximum Revenue]]/(Debt[[#This Row],[Proposed Taxable Valuation]]/1000)&gt;Debt[[#This Row],[Max Debt RATE]],Debt[[#This Row],[Max Debt RATE]],Debt[[#This Row],[Unadjusted Maximum Revenue]]/(Debt[[#This Row],[Proposed Taxable Valuation]]/1000))</f>
        <v>2.3181814507900373</v>
      </c>
      <c r="K1873" s="26">
        <f>ROUND(Debt[[#This Row],[Proposed Taxable Valuation]]/1000*Debt[[#This Row],[Adjusted Rate]],0)</f>
        <v>1986393</v>
      </c>
      <c r="L1873" s="19">
        <f t="shared" si="161"/>
        <v>-1483953.0207298177</v>
      </c>
      <c r="M1873" s="17">
        <f t="shared" si="164"/>
        <v>-1.7318185492099625</v>
      </c>
      <c r="N1873" s="2">
        <v>557156795.39714015</v>
      </c>
      <c r="O1873">
        <f>INDEX($R$3:$T$335,MATCH(Debt[[#This Row],[DistrictNumber]],$R$3:$R$335,0),3)</f>
        <v>4.05</v>
      </c>
      <c r="P1873" s="9">
        <f t="shared" si="162"/>
        <v>2256485.0213584178</v>
      </c>
    </row>
    <row r="1874" spans="1:16" x14ac:dyDescent="0.35">
      <c r="A1874" s="13">
        <v>2031</v>
      </c>
      <c r="B1874" s="13">
        <f t="shared" si="160"/>
        <v>2030</v>
      </c>
      <c r="C1874" t="s">
        <v>482</v>
      </c>
      <c r="D1874" t="s">
        <v>483</v>
      </c>
      <c r="E1874" s="25">
        <v>943026834.33788502</v>
      </c>
      <c r="F1874" s="13">
        <f>INDEX($R$3:$T$335,MATCH(Debt[[#This Row],[DistrictNumber]],$R$3:$R$335,0),3)</f>
        <v>2.4595799999999999</v>
      </c>
      <c r="G1874" s="9">
        <f t="shared" si="163"/>
        <v>2319449.9412007751</v>
      </c>
      <c r="H1874" s="11">
        <v>1.02</v>
      </c>
      <c r="I1874" s="12" cm="1">
        <f t="array" ref="I1874">INDEX(Debt[],MATCH(Debt[[#This Row],[Base Year]]&amp;Debt[[#This Row],[DistrictNumber]],Debt[[Fiscal Year]:[Fiscal Year]]&amp;Debt[[DistrictNumber]:[DistrictNumber]],0),9)*$H1874</f>
        <v>1288273.6512521359</v>
      </c>
      <c r="J1874" s="15">
        <f>IF(Debt[[#This Row],[Unadjusted Maximum Revenue]]/(Debt[[#This Row],[Proposed Taxable Valuation]]/1000)&gt;Debt[[#This Row],[Max Debt RATE]],Debt[[#This Row],[Max Debt RATE]],Debt[[#This Row],[Unadjusted Maximum Revenue]]/(Debt[[#This Row],[Proposed Taxable Valuation]]/1000))</f>
        <v>1.3661049763834709</v>
      </c>
      <c r="K1874" s="26">
        <f>ROUND(Debt[[#This Row],[Proposed Taxable Valuation]]/1000*Debt[[#This Row],[Adjusted Rate]],0)</f>
        <v>1288274</v>
      </c>
      <c r="L1874" s="19">
        <f t="shared" si="161"/>
        <v>-1031176.2899486392</v>
      </c>
      <c r="M1874" s="17">
        <f t="shared" si="164"/>
        <v>-1.0934750236165289</v>
      </c>
      <c r="N1874" s="2">
        <v>581058814.05786216</v>
      </c>
      <c r="O1874">
        <f>INDEX($R$3:$T$335,MATCH(Debt[[#This Row],[DistrictNumber]],$R$3:$R$335,0),3)</f>
        <v>2.4595799999999999</v>
      </c>
      <c r="P1874" s="9">
        <f t="shared" si="162"/>
        <v>1429160.6378804366</v>
      </c>
    </row>
    <row r="1875" spans="1:16" x14ac:dyDescent="0.35">
      <c r="A1875" s="13">
        <v>2031</v>
      </c>
      <c r="B1875" s="13">
        <f t="shared" si="160"/>
        <v>2030</v>
      </c>
      <c r="C1875" t="s">
        <v>484</v>
      </c>
      <c r="D1875" t="s">
        <v>485</v>
      </c>
      <c r="E1875" s="25">
        <v>390946801.03723931</v>
      </c>
      <c r="F1875" s="13">
        <f>INDEX($R$3:$T$335,MATCH(Debt[[#This Row],[DistrictNumber]],$R$3:$R$335,0),3)</f>
        <v>0</v>
      </c>
      <c r="G1875" s="9">
        <f t="shared" si="163"/>
        <v>0</v>
      </c>
      <c r="H1875" s="11">
        <v>1.02</v>
      </c>
      <c r="I1875" s="12" cm="1">
        <f t="array" ref="I1875">INDEX(Debt[],MATCH(Debt[[#This Row],[Base Year]]&amp;Debt[[#This Row],[DistrictNumber]],Debt[[Fiscal Year]:[Fiscal Year]]&amp;Debt[[DistrictNumber]:[DistrictNumber]],0),9)*$H1875</f>
        <v>0</v>
      </c>
      <c r="J1875" s="15">
        <f>IF(Debt[[#This Row],[Unadjusted Maximum Revenue]]/(Debt[[#This Row],[Proposed Taxable Valuation]]/1000)&gt;Debt[[#This Row],[Max Debt RATE]],Debt[[#This Row],[Max Debt RATE]],Debt[[#This Row],[Unadjusted Maximum Revenue]]/(Debt[[#This Row],[Proposed Taxable Valuation]]/1000))</f>
        <v>0</v>
      </c>
      <c r="K1875" s="26">
        <f>ROUND(Debt[[#This Row],[Proposed Taxable Valuation]]/1000*Debt[[#This Row],[Adjusted Rate]],0)</f>
        <v>0</v>
      </c>
      <c r="L1875" s="19">
        <f t="shared" si="161"/>
        <v>0</v>
      </c>
      <c r="M1875" s="17">
        <f t="shared" si="164"/>
        <v>0</v>
      </c>
      <c r="N1875" s="2">
        <v>286059898.52103001</v>
      </c>
      <c r="O1875">
        <f>INDEX($R$3:$T$335,MATCH(Debt[[#This Row],[DistrictNumber]],$R$3:$R$335,0),3)</f>
        <v>0</v>
      </c>
      <c r="P1875" s="9">
        <f t="shared" si="162"/>
        <v>0</v>
      </c>
    </row>
    <row r="1876" spans="1:16" x14ac:dyDescent="0.35">
      <c r="A1876" s="13">
        <v>2031</v>
      </c>
      <c r="B1876" s="13">
        <f t="shared" si="160"/>
        <v>2030</v>
      </c>
      <c r="C1876" t="s">
        <v>486</v>
      </c>
      <c r="D1876" t="s">
        <v>487</v>
      </c>
      <c r="E1876" s="25">
        <v>240684948.9922685</v>
      </c>
      <c r="F1876" s="13">
        <f>INDEX($R$3:$T$335,MATCH(Debt[[#This Row],[DistrictNumber]],$R$3:$R$335,0),3)</f>
        <v>0</v>
      </c>
      <c r="G1876" s="9">
        <f t="shared" si="163"/>
        <v>0</v>
      </c>
      <c r="H1876" s="11">
        <v>1.02</v>
      </c>
      <c r="I1876" s="12" cm="1">
        <f t="array" ref="I1876">INDEX(Debt[],MATCH(Debt[[#This Row],[Base Year]]&amp;Debt[[#This Row],[DistrictNumber]],Debt[[Fiscal Year]:[Fiscal Year]]&amp;Debt[[DistrictNumber]:[DistrictNumber]],0),9)*$H1876</f>
        <v>0</v>
      </c>
      <c r="J1876" s="15">
        <f>IF(Debt[[#This Row],[Unadjusted Maximum Revenue]]/(Debt[[#This Row],[Proposed Taxable Valuation]]/1000)&gt;Debt[[#This Row],[Max Debt RATE]],Debt[[#This Row],[Max Debt RATE]],Debt[[#This Row],[Unadjusted Maximum Revenue]]/(Debt[[#This Row],[Proposed Taxable Valuation]]/1000))</f>
        <v>0</v>
      </c>
      <c r="K1876" s="26">
        <f>ROUND(Debt[[#This Row],[Proposed Taxable Valuation]]/1000*Debt[[#This Row],[Adjusted Rate]],0)</f>
        <v>0</v>
      </c>
      <c r="L1876" s="19">
        <f t="shared" si="161"/>
        <v>0</v>
      </c>
      <c r="M1876" s="17">
        <f t="shared" si="164"/>
        <v>0</v>
      </c>
      <c r="N1876" s="2">
        <v>171072920.75241888</v>
      </c>
      <c r="O1876">
        <f>INDEX($R$3:$T$335,MATCH(Debt[[#This Row],[DistrictNumber]],$R$3:$R$335,0),3)</f>
        <v>0</v>
      </c>
      <c r="P1876" s="9">
        <f t="shared" si="162"/>
        <v>0</v>
      </c>
    </row>
    <row r="1877" spans="1:16" x14ac:dyDescent="0.35">
      <c r="A1877" s="13">
        <v>2031</v>
      </c>
      <c r="B1877" s="13">
        <f t="shared" si="160"/>
        <v>2030</v>
      </c>
      <c r="C1877" t="s">
        <v>488</v>
      </c>
      <c r="D1877" t="s">
        <v>489</v>
      </c>
      <c r="E1877" s="25">
        <v>3443522184.7133412</v>
      </c>
      <c r="F1877" s="13">
        <f>INDEX($R$3:$T$335,MATCH(Debt[[#This Row],[DistrictNumber]],$R$3:$R$335,0),3)</f>
        <v>1.76315</v>
      </c>
      <c r="G1877" s="9">
        <f t="shared" si="163"/>
        <v>6071446.1399773275</v>
      </c>
      <c r="H1877" s="11">
        <v>1.02</v>
      </c>
      <c r="I1877" s="12" cm="1">
        <f t="array" ref="I1877">INDEX(Debt[],MATCH(Debt[[#This Row],[Base Year]]&amp;Debt[[#This Row],[DistrictNumber]],Debt[[Fiscal Year]:[Fiscal Year]]&amp;Debt[[DistrictNumber]:[DistrictNumber]],0),9)*$H1877</f>
        <v>3361272.3781021084</v>
      </c>
      <c r="J1877" s="15">
        <f>IF(Debt[[#This Row],[Unadjusted Maximum Revenue]]/(Debt[[#This Row],[Proposed Taxable Valuation]]/1000)&gt;Debt[[#This Row],[Max Debt RATE]],Debt[[#This Row],[Max Debt RATE]],Debt[[#This Row],[Unadjusted Maximum Revenue]]/(Debt[[#This Row],[Proposed Taxable Valuation]]/1000))</f>
        <v>0.97611462851136532</v>
      </c>
      <c r="K1877" s="26">
        <f>ROUND(Debt[[#This Row],[Proposed Taxable Valuation]]/1000*Debt[[#This Row],[Adjusted Rate]],0)</f>
        <v>3361272</v>
      </c>
      <c r="L1877" s="19">
        <f t="shared" si="161"/>
        <v>-2710173.7618752192</v>
      </c>
      <c r="M1877" s="17">
        <f t="shared" si="164"/>
        <v>-0.78703537148863467</v>
      </c>
      <c r="N1877" s="2">
        <v>2523860713.055192</v>
      </c>
      <c r="O1877">
        <f>INDEX($R$3:$T$335,MATCH(Debt[[#This Row],[DistrictNumber]],$R$3:$R$335,0),3)</f>
        <v>1.76315</v>
      </c>
      <c r="P1877" s="9">
        <f t="shared" si="162"/>
        <v>4449945.0162232621</v>
      </c>
    </row>
    <row r="1878" spans="1:16" x14ac:dyDescent="0.35">
      <c r="A1878" s="13">
        <v>2031</v>
      </c>
      <c r="B1878" s="13">
        <f t="shared" si="160"/>
        <v>2030</v>
      </c>
      <c r="C1878" t="s">
        <v>490</v>
      </c>
      <c r="D1878" t="s">
        <v>491</v>
      </c>
      <c r="E1878" s="25">
        <v>420830945.67485595</v>
      </c>
      <c r="F1878" s="13">
        <f>INDEX($R$3:$T$335,MATCH(Debt[[#This Row],[DistrictNumber]],$R$3:$R$335,0),3)</f>
        <v>0</v>
      </c>
      <c r="G1878" s="9">
        <f t="shared" si="163"/>
        <v>0</v>
      </c>
      <c r="H1878" s="11">
        <v>1.02</v>
      </c>
      <c r="I1878" s="12" cm="1">
        <f t="array" ref="I1878">INDEX(Debt[],MATCH(Debt[[#This Row],[Base Year]]&amp;Debt[[#This Row],[DistrictNumber]],Debt[[Fiscal Year]:[Fiscal Year]]&amp;Debt[[DistrictNumber]:[DistrictNumber]],0),9)*$H1878</f>
        <v>0</v>
      </c>
      <c r="J1878" s="15">
        <f>IF(Debt[[#This Row],[Unadjusted Maximum Revenue]]/(Debt[[#This Row],[Proposed Taxable Valuation]]/1000)&gt;Debt[[#This Row],[Max Debt RATE]],Debt[[#This Row],[Max Debt RATE]],Debt[[#This Row],[Unadjusted Maximum Revenue]]/(Debt[[#This Row],[Proposed Taxable Valuation]]/1000))</f>
        <v>0</v>
      </c>
      <c r="K1878" s="26">
        <f>ROUND(Debt[[#This Row],[Proposed Taxable Valuation]]/1000*Debt[[#This Row],[Adjusted Rate]],0)</f>
        <v>0</v>
      </c>
      <c r="L1878" s="19">
        <f t="shared" si="161"/>
        <v>0</v>
      </c>
      <c r="M1878" s="17">
        <f t="shared" si="164"/>
        <v>0</v>
      </c>
      <c r="N1878" s="2">
        <v>333363154.1902582</v>
      </c>
      <c r="O1878">
        <f>INDEX($R$3:$T$335,MATCH(Debt[[#This Row],[DistrictNumber]],$R$3:$R$335,0),3)</f>
        <v>0</v>
      </c>
      <c r="P1878" s="9">
        <f t="shared" si="162"/>
        <v>0</v>
      </c>
    </row>
    <row r="1879" spans="1:16" x14ac:dyDescent="0.35">
      <c r="A1879" s="13">
        <v>2031</v>
      </c>
      <c r="B1879" s="13">
        <f t="shared" si="160"/>
        <v>2030</v>
      </c>
      <c r="C1879" t="s">
        <v>492</v>
      </c>
      <c r="D1879" t="s">
        <v>493</v>
      </c>
      <c r="E1879" s="25">
        <v>325906444.01152694</v>
      </c>
      <c r="F1879" s="13">
        <f>INDEX($R$3:$T$335,MATCH(Debt[[#This Row],[DistrictNumber]],$R$3:$R$335,0),3)</f>
        <v>2.0314299999999998</v>
      </c>
      <c r="G1879" s="9">
        <f t="shared" si="163"/>
        <v>662056.12755833613</v>
      </c>
      <c r="H1879" s="11">
        <v>1.02</v>
      </c>
      <c r="I1879" s="12" cm="1">
        <f t="array" ref="I1879">INDEX(Debt[],MATCH(Debt[[#This Row],[Base Year]]&amp;Debt[[#This Row],[DistrictNumber]],Debt[[Fiscal Year]:[Fiscal Year]]&amp;Debt[[DistrictNumber]:[DistrictNumber]],0),9)*$H1879</f>
        <v>531215.02723325847</v>
      </c>
      <c r="J1879" s="15">
        <f>IF(Debt[[#This Row],[Unadjusted Maximum Revenue]]/(Debt[[#This Row],[Proposed Taxable Valuation]]/1000)&gt;Debt[[#This Row],[Max Debt RATE]],Debt[[#This Row],[Max Debt RATE]],Debt[[#This Row],[Unadjusted Maximum Revenue]]/(Debt[[#This Row],[Proposed Taxable Valuation]]/1000))</f>
        <v>1.6299617175242782</v>
      </c>
      <c r="K1879" s="26">
        <f>ROUND(Debt[[#This Row],[Proposed Taxable Valuation]]/1000*Debt[[#This Row],[Adjusted Rate]],0)</f>
        <v>531215</v>
      </c>
      <c r="L1879" s="19">
        <f t="shared" si="161"/>
        <v>-130841.10032507766</v>
      </c>
      <c r="M1879" s="17">
        <f t="shared" si="164"/>
        <v>-0.40146828247572164</v>
      </c>
      <c r="N1879" s="2">
        <v>255104356.54388508</v>
      </c>
      <c r="O1879">
        <f>INDEX($R$3:$T$335,MATCH(Debt[[#This Row],[DistrictNumber]],$R$3:$R$335,0),3)</f>
        <v>2.0314299999999998</v>
      </c>
      <c r="P1879" s="9">
        <f t="shared" si="162"/>
        <v>518226.64301394444</v>
      </c>
    </row>
    <row r="1880" spans="1:16" x14ac:dyDescent="0.35">
      <c r="A1880" s="13">
        <v>2031</v>
      </c>
      <c r="B1880" s="13">
        <f t="shared" si="160"/>
        <v>2030</v>
      </c>
      <c r="C1880" t="s">
        <v>494</v>
      </c>
      <c r="D1880" t="s">
        <v>495</v>
      </c>
      <c r="E1880" s="25">
        <v>2516448581.781733</v>
      </c>
      <c r="F1880" s="13">
        <f>INDEX($R$3:$T$335,MATCH(Debt[[#This Row],[DistrictNumber]],$R$3:$R$335,0),3)</f>
        <v>0</v>
      </c>
      <c r="G1880" s="9">
        <f t="shared" si="163"/>
        <v>0</v>
      </c>
      <c r="H1880" s="11">
        <v>1.02</v>
      </c>
      <c r="I1880" s="12" cm="1">
        <f t="array" ref="I1880">INDEX(Debt[],MATCH(Debt[[#This Row],[Base Year]]&amp;Debt[[#This Row],[DistrictNumber]],Debt[[Fiscal Year]:[Fiscal Year]]&amp;Debt[[DistrictNumber]:[DistrictNumber]],0),9)*$H1880</f>
        <v>0</v>
      </c>
      <c r="J1880" s="15">
        <f>IF(Debt[[#This Row],[Unadjusted Maximum Revenue]]/(Debt[[#This Row],[Proposed Taxable Valuation]]/1000)&gt;Debt[[#This Row],[Max Debt RATE]],Debt[[#This Row],[Max Debt RATE]],Debt[[#This Row],[Unadjusted Maximum Revenue]]/(Debt[[#This Row],[Proposed Taxable Valuation]]/1000))</f>
        <v>0</v>
      </c>
      <c r="K1880" s="26">
        <f>ROUND(Debt[[#This Row],[Proposed Taxable Valuation]]/1000*Debt[[#This Row],[Adjusted Rate]],0)</f>
        <v>0</v>
      </c>
      <c r="L1880" s="19">
        <f t="shared" si="161"/>
        <v>0</v>
      </c>
      <c r="M1880" s="17">
        <f t="shared" si="164"/>
        <v>0</v>
      </c>
      <c r="N1880" s="2">
        <v>1844133193.7705851</v>
      </c>
      <c r="O1880">
        <f>INDEX($R$3:$T$335,MATCH(Debt[[#This Row],[DistrictNumber]],$R$3:$R$335,0),3)</f>
        <v>0</v>
      </c>
      <c r="P1880" s="9">
        <f t="shared" si="162"/>
        <v>0</v>
      </c>
    </row>
    <row r="1881" spans="1:16" x14ac:dyDescent="0.35">
      <c r="A1881" s="13">
        <v>2031</v>
      </c>
      <c r="B1881" s="13">
        <f t="shared" si="160"/>
        <v>2030</v>
      </c>
      <c r="C1881" t="s">
        <v>496</v>
      </c>
      <c r="D1881" t="s">
        <v>497</v>
      </c>
      <c r="E1881" s="25">
        <v>242120764.44450006</v>
      </c>
      <c r="F1881" s="13">
        <f>INDEX($R$3:$T$335,MATCH(Debt[[#This Row],[DistrictNumber]],$R$3:$R$335,0),3)</f>
        <v>0.88497999999999999</v>
      </c>
      <c r="G1881" s="9">
        <f t="shared" si="163"/>
        <v>214272.03411809367</v>
      </c>
      <c r="H1881" s="11">
        <v>1.02</v>
      </c>
      <c r="I1881" s="12" cm="1">
        <f t="array" ref="I1881">INDEX(Debt[],MATCH(Debt[[#This Row],[Base Year]]&amp;Debt[[#This Row],[DistrictNumber]],Debt[[Fiscal Year]:[Fiscal Year]]&amp;Debt[[DistrictNumber]:[DistrictNumber]],0),9)*$H1881</f>
        <v>144779.25494717868</v>
      </c>
      <c r="J1881" s="15">
        <f>IF(Debt[[#This Row],[Unadjusted Maximum Revenue]]/(Debt[[#This Row],[Proposed Taxable Valuation]]/1000)&gt;Debt[[#This Row],[Max Debt RATE]],Debt[[#This Row],[Max Debt RATE]],Debt[[#This Row],[Unadjusted Maximum Revenue]]/(Debt[[#This Row],[Proposed Taxable Valuation]]/1000))</f>
        <v>0.59796298462606901</v>
      </c>
      <c r="K1881" s="26">
        <f>ROUND(Debt[[#This Row],[Proposed Taxable Valuation]]/1000*Debt[[#This Row],[Adjusted Rate]],0)</f>
        <v>144779</v>
      </c>
      <c r="L1881" s="19">
        <f t="shared" si="161"/>
        <v>-69492.77917091499</v>
      </c>
      <c r="M1881" s="17">
        <f t="shared" si="164"/>
        <v>-0.28701701537393098</v>
      </c>
      <c r="N1881" s="2">
        <v>172809118.95408902</v>
      </c>
      <c r="O1881">
        <f>INDEX($R$3:$T$335,MATCH(Debt[[#This Row],[DistrictNumber]],$R$3:$R$335,0),3)</f>
        <v>0.88497999999999999</v>
      </c>
      <c r="P1881" s="9">
        <f t="shared" si="162"/>
        <v>152932.61409198967</v>
      </c>
    </row>
    <row r="1882" spans="1:16" x14ac:dyDescent="0.35">
      <c r="A1882" s="13">
        <v>2031</v>
      </c>
      <c r="B1882" s="13">
        <f t="shared" si="160"/>
        <v>2030</v>
      </c>
      <c r="C1882" t="s">
        <v>498</v>
      </c>
      <c r="D1882" t="s">
        <v>499</v>
      </c>
      <c r="E1882" s="25">
        <v>1113543914.1277623</v>
      </c>
      <c r="F1882" s="13">
        <f>INDEX($R$3:$T$335,MATCH(Debt[[#This Row],[DistrictNumber]],$R$3:$R$335,0),3)</f>
        <v>2.4700000000000002</v>
      </c>
      <c r="G1882" s="9">
        <f t="shared" si="163"/>
        <v>2750453.4678955735</v>
      </c>
      <c r="H1882" s="11">
        <v>1.02</v>
      </c>
      <c r="I1882" s="12" cm="1">
        <f t="array" ref="I1882">INDEX(Debt[],MATCH(Debt[[#This Row],[Base Year]]&amp;Debt[[#This Row],[DistrictNumber]],Debt[[Fiscal Year]:[Fiscal Year]]&amp;Debt[[DistrictNumber]:[DistrictNumber]],0),9)*$H1882</f>
        <v>1728588.5058321087</v>
      </c>
      <c r="J1882" s="15">
        <f>IF(Debt[[#This Row],[Unadjusted Maximum Revenue]]/(Debt[[#This Row],[Proposed Taxable Valuation]]/1000)&gt;Debt[[#This Row],[Max Debt RATE]],Debt[[#This Row],[Max Debt RATE]],Debt[[#This Row],[Unadjusted Maximum Revenue]]/(Debt[[#This Row],[Proposed Taxable Valuation]]/1000))</f>
        <v>1.5523307917192559</v>
      </c>
      <c r="K1882" s="26">
        <f>ROUND(Debt[[#This Row],[Proposed Taxable Valuation]]/1000*Debt[[#This Row],[Adjusted Rate]],0)</f>
        <v>1728589</v>
      </c>
      <c r="L1882" s="19">
        <f t="shared" si="161"/>
        <v>-1021864.9620634648</v>
      </c>
      <c r="M1882" s="17">
        <f t="shared" si="164"/>
        <v>-0.91766920828074428</v>
      </c>
      <c r="N1882" s="2">
        <v>770618730.71549869</v>
      </c>
      <c r="O1882">
        <f>INDEX($R$3:$T$335,MATCH(Debt[[#This Row],[DistrictNumber]],$R$3:$R$335,0),3)</f>
        <v>2.4700000000000002</v>
      </c>
      <c r="P1882" s="9">
        <f t="shared" si="162"/>
        <v>1903428.2648672818</v>
      </c>
    </row>
    <row r="1883" spans="1:16" x14ac:dyDescent="0.35">
      <c r="A1883" s="13">
        <v>2031</v>
      </c>
      <c r="B1883" s="13">
        <f t="shared" si="160"/>
        <v>2030</v>
      </c>
      <c r="C1883" t="s">
        <v>500</v>
      </c>
      <c r="D1883" t="s">
        <v>501</v>
      </c>
      <c r="E1883" s="25">
        <v>787961886.8598597</v>
      </c>
      <c r="F1883" s="13">
        <f>INDEX($R$3:$T$335,MATCH(Debt[[#This Row],[DistrictNumber]],$R$3:$R$335,0),3)</f>
        <v>0</v>
      </c>
      <c r="G1883" s="9">
        <f t="shared" si="163"/>
        <v>0</v>
      </c>
      <c r="H1883" s="11">
        <v>1.02</v>
      </c>
      <c r="I1883" s="12" cm="1">
        <f t="array" ref="I1883">INDEX(Debt[],MATCH(Debt[[#This Row],[Base Year]]&amp;Debt[[#This Row],[DistrictNumber]],Debt[[Fiscal Year]:[Fiscal Year]]&amp;Debt[[DistrictNumber]:[DistrictNumber]],0),9)*$H1883</f>
        <v>0</v>
      </c>
      <c r="J1883" s="15">
        <f>IF(Debt[[#This Row],[Unadjusted Maximum Revenue]]/(Debt[[#This Row],[Proposed Taxable Valuation]]/1000)&gt;Debt[[#This Row],[Max Debt RATE]],Debt[[#This Row],[Max Debt RATE]],Debt[[#This Row],[Unadjusted Maximum Revenue]]/(Debt[[#This Row],[Proposed Taxable Valuation]]/1000))</f>
        <v>0</v>
      </c>
      <c r="K1883" s="26">
        <f>ROUND(Debt[[#This Row],[Proposed Taxable Valuation]]/1000*Debt[[#This Row],[Adjusted Rate]],0)</f>
        <v>0</v>
      </c>
      <c r="L1883" s="19">
        <f t="shared" si="161"/>
        <v>0</v>
      </c>
      <c r="M1883" s="17">
        <f t="shared" si="164"/>
        <v>0</v>
      </c>
      <c r="N1883" s="2">
        <v>550880463.88966238</v>
      </c>
      <c r="O1883">
        <f>INDEX($R$3:$T$335,MATCH(Debt[[#This Row],[DistrictNumber]],$R$3:$R$335,0),3)</f>
        <v>0</v>
      </c>
      <c r="P1883" s="9">
        <f t="shared" si="162"/>
        <v>0</v>
      </c>
    </row>
    <row r="1884" spans="1:16" x14ac:dyDescent="0.35">
      <c r="A1884" s="13">
        <v>2031</v>
      </c>
      <c r="B1884" s="13">
        <f t="shared" si="160"/>
        <v>2030</v>
      </c>
      <c r="C1884" t="s">
        <v>502</v>
      </c>
      <c r="D1884" t="s">
        <v>503</v>
      </c>
      <c r="E1884" s="25">
        <v>625829278.45219278</v>
      </c>
      <c r="F1884" s="13">
        <f>INDEX($R$3:$T$335,MATCH(Debt[[#This Row],[DistrictNumber]],$R$3:$R$335,0),3)</f>
        <v>0</v>
      </c>
      <c r="G1884" s="9">
        <f t="shared" si="163"/>
        <v>0</v>
      </c>
      <c r="H1884" s="11">
        <v>1.02</v>
      </c>
      <c r="I1884" s="12" cm="1">
        <f t="array" ref="I1884">INDEX(Debt[],MATCH(Debt[[#This Row],[Base Year]]&amp;Debt[[#This Row],[DistrictNumber]],Debt[[Fiscal Year]:[Fiscal Year]]&amp;Debt[[DistrictNumber]:[DistrictNumber]],0),9)*$H1884</f>
        <v>0</v>
      </c>
      <c r="J1884" s="15">
        <f>IF(Debt[[#This Row],[Unadjusted Maximum Revenue]]/(Debt[[#This Row],[Proposed Taxable Valuation]]/1000)&gt;Debt[[#This Row],[Max Debt RATE]],Debt[[#This Row],[Max Debt RATE]],Debt[[#This Row],[Unadjusted Maximum Revenue]]/(Debt[[#This Row],[Proposed Taxable Valuation]]/1000))</f>
        <v>0</v>
      </c>
      <c r="K1884" s="26">
        <f>ROUND(Debt[[#This Row],[Proposed Taxable Valuation]]/1000*Debt[[#This Row],[Adjusted Rate]],0)</f>
        <v>0</v>
      </c>
      <c r="L1884" s="19">
        <f t="shared" si="161"/>
        <v>0</v>
      </c>
      <c r="M1884" s="17">
        <f t="shared" si="164"/>
        <v>0</v>
      </c>
      <c r="N1884" s="2">
        <v>471692610.18661565</v>
      </c>
      <c r="O1884">
        <f>INDEX($R$3:$T$335,MATCH(Debt[[#This Row],[DistrictNumber]],$R$3:$R$335,0),3)</f>
        <v>0</v>
      </c>
      <c r="P1884" s="9">
        <f t="shared" si="162"/>
        <v>0</v>
      </c>
    </row>
    <row r="1885" spans="1:16" x14ac:dyDescent="0.35">
      <c r="A1885" s="13">
        <v>2031</v>
      </c>
      <c r="B1885" s="13">
        <f t="shared" si="160"/>
        <v>2030</v>
      </c>
      <c r="C1885" t="s">
        <v>504</v>
      </c>
      <c r="D1885" t="s">
        <v>505</v>
      </c>
      <c r="E1885" s="25">
        <v>323153895.76425886</v>
      </c>
      <c r="F1885" s="13">
        <f>INDEX($R$3:$T$335,MATCH(Debt[[#This Row],[DistrictNumber]],$R$3:$R$335,0),3)</f>
        <v>2.7476600000000002</v>
      </c>
      <c r="G1885" s="9">
        <f t="shared" si="163"/>
        <v>887917.03323562362</v>
      </c>
      <c r="H1885" s="11">
        <v>1.02</v>
      </c>
      <c r="I1885" s="12" cm="1">
        <f t="array" ref="I1885">INDEX(Debt[],MATCH(Debt[[#This Row],[Base Year]]&amp;Debt[[#This Row],[DistrictNumber]],Debt[[Fiscal Year]:[Fiscal Year]]&amp;Debt[[DistrictNumber]:[DistrictNumber]],0),9)*$H1885</f>
        <v>690510.24569605268</v>
      </c>
      <c r="J1885" s="15">
        <f>IF(Debt[[#This Row],[Unadjusted Maximum Revenue]]/(Debt[[#This Row],[Proposed Taxable Valuation]]/1000)&gt;Debt[[#This Row],[Max Debt RATE]],Debt[[#This Row],[Max Debt RATE]],Debt[[#This Row],[Unadjusted Maximum Revenue]]/(Debt[[#This Row],[Proposed Taxable Valuation]]/1000))</f>
        <v>2.1367845312927334</v>
      </c>
      <c r="K1885" s="26">
        <f>ROUND(Debt[[#This Row],[Proposed Taxable Valuation]]/1000*Debt[[#This Row],[Adjusted Rate]],0)</f>
        <v>690510</v>
      </c>
      <c r="L1885" s="19">
        <f t="shared" si="161"/>
        <v>-197406.78753957094</v>
      </c>
      <c r="M1885" s="17">
        <f t="shared" si="164"/>
        <v>-0.61087546870726683</v>
      </c>
      <c r="N1885" s="2">
        <v>233846985.70340067</v>
      </c>
      <c r="O1885">
        <f>INDEX($R$3:$T$335,MATCH(Debt[[#This Row],[DistrictNumber]],$R$3:$R$335,0),3)</f>
        <v>2.7476600000000002</v>
      </c>
      <c r="P1885" s="9">
        <f t="shared" si="162"/>
        <v>642532.008737806</v>
      </c>
    </row>
    <row r="1886" spans="1:16" x14ac:dyDescent="0.35">
      <c r="A1886" s="13">
        <v>2031</v>
      </c>
      <c r="B1886" s="13">
        <f t="shared" si="160"/>
        <v>2030</v>
      </c>
      <c r="C1886" t="s">
        <v>506</v>
      </c>
      <c r="D1886" t="s">
        <v>507</v>
      </c>
      <c r="E1886" s="25">
        <v>366599720.03847927</v>
      </c>
      <c r="F1886" s="13">
        <f>INDEX($R$3:$T$335,MATCH(Debt[[#This Row],[DistrictNumber]],$R$3:$R$335,0),3)</f>
        <v>0</v>
      </c>
      <c r="G1886" s="9">
        <f t="shared" si="163"/>
        <v>0</v>
      </c>
      <c r="H1886" s="11">
        <v>1.02</v>
      </c>
      <c r="I1886" s="12" cm="1">
        <f t="array" ref="I1886">INDEX(Debt[],MATCH(Debt[[#This Row],[Base Year]]&amp;Debt[[#This Row],[DistrictNumber]],Debt[[Fiscal Year]:[Fiscal Year]]&amp;Debt[[DistrictNumber]:[DistrictNumber]],0),9)*$H1886</f>
        <v>0</v>
      </c>
      <c r="J1886" s="15">
        <f>IF(Debt[[#This Row],[Unadjusted Maximum Revenue]]/(Debt[[#This Row],[Proposed Taxable Valuation]]/1000)&gt;Debt[[#This Row],[Max Debt RATE]],Debt[[#This Row],[Max Debt RATE]],Debt[[#This Row],[Unadjusted Maximum Revenue]]/(Debt[[#This Row],[Proposed Taxable Valuation]]/1000))</f>
        <v>0</v>
      </c>
      <c r="K1886" s="26">
        <f>ROUND(Debt[[#This Row],[Proposed Taxable Valuation]]/1000*Debt[[#This Row],[Adjusted Rate]],0)</f>
        <v>0</v>
      </c>
      <c r="L1886" s="19">
        <f t="shared" si="161"/>
        <v>0</v>
      </c>
      <c r="M1886" s="17">
        <f t="shared" si="164"/>
        <v>0</v>
      </c>
      <c r="N1886" s="2">
        <v>261276062.04737708</v>
      </c>
      <c r="O1886">
        <f>INDEX($R$3:$T$335,MATCH(Debt[[#This Row],[DistrictNumber]],$R$3:$R$335,0),3)</f>
        <v>0</v>
      </c>
      <c r="P1886" s="9">
        <f t="shared" si="162"/>
        <v>0</v>
      </c>
    </row>
    <row r="1887" spans="1:16" x14ac:dyDescent="0.35">
      <c r="A1887" s="13">
        <v>2031</v>
      </c>
      <c r="B1887" s="13">
        <f t="shared" si="160"/>
        <v>2030</v>
      </c>
      <c r="C1887" t="s">
        <v>508</v>
      </c>
      <c r="D1887" t="s">
        <v>509</v>
      </c>
      <c r="E1887" s="25">
        <v>1695796630.2118952</v>
      </c>
      <c r="F1887" s="13">
        <f>INDEX($R$3:$T$335,MATCH(Debt[[#This Row],[DistrictNumber]],$R$3:$R$335,0),3)</f>
        <v>4.0463800000000001</v>
      </c>
      <c r="G1887" s="9">
        <f t="shared" si="163"/>
        <v>6861837.5685568089</v>
      </c>
      <c r="H1887" s="11">
        <v>1.02</v>
      </c>
      <c r="I1887" s="12" cm="1">
        <f t="array" ref="I1887">INDEX(Debt[],MATCH(Debt[[#This Row],[Base Year]]&amp;Debt[[#This Row],[DistrictNumber]],Debt[[Fiscal Year]:[Fiscal Year]]&amp;Debt[[DistrictNumber]:[DistrictNumber]],0),9)*$H1887</f>
        <v>3439388.902219486</v>
      </c>
      <c r="J1887" s="15">
        <f>IF(Debt[[#This Row],[Unadjusted Maximum Revenue]]/(Debt[[#This Row],[Proposed Taxable Valuation]]/1000)&gt;Debt[[#This Row],[Max Debt RATE]],Debt[[#This Row],[Max Debt RATE]],Debt[[#This Row],[Unadjusted Maximum Revenue]]/(Debt[[#This Row],[Proposed Taxable Valuation]]/1000))</f>
        <v>2.0281847722446078</v>
      </c>
      <c r="K1887" s="26">
        <f>ROUND(Debt[[#This Row],[Proposed Taxable Valuation]]/1000*Debt[[#This Row],[Adjusted Rate]],0)</f>
        <v>3439389</v>
      </c>
      <c r="L1887" s="19">
        <f t="shared" si="161"/>
        <v>-3422448.6663373229</v>
      </c>
      <c r="M1887" s="17">
        <f t="shared" si="164"/>
        <v>-2.0181952277553923</v>
      </c>
      <c r="N1887" s="2">
        <v>1037039103.5388699</v>
      </c>
      <c r="O1887">
        <f>INDEX($R$3:$T$335,MATCH(Debt[[#This Row],[DistrictNumber]],$R$3:$R$335,0),3)</f>
        <v>4.0463800000000001</v>
      </c>
      <c r="P1887" s="9">
        <f t="shared" si="162"/>
        <v>4196254.287777612</v>
      </c>
    </row>
    <row r="1888" spans="1:16" x14ac:dyDescent="0.35">
      <c r="A1888" s="13">
        <v>2031</v>
      </c>
      <c r="B1888" s="13">
        <f t="shared" si="160"/>
        <v>2030</v>
      </c>
      <c r="C1888" t="s">
        <v>510</v>
      </c>
      <c r="D1888" t="s">
        <v>511</v>
      </c>
      <c r="E1888" s="25">
        <v>433132983.90170223</v>
      </c>
      <c r="F1888" s="13">
        <f>INDEX($R$3:$T$335,MATCH(Debt[[#This Row],[DistrictNumber]],$R$3:$R$335,0),3)</f>
        <v>1.62222</v>
      </c>
      <c r="G1888" s="9">
        <f t="shared" si="163"/>
        <v>702636.98914501932</v>
      </c>
      <c r="H1888" s="11">
        <v>1.02</v>
      </c>
      <c r="I1888" s="12" cm="1">
        <f t="array" ref="I1888">INDEX(Debt[],MATCH(Debt[[#This Row],[Base Year]]&amp;Debt[[#This Row],[DistrictNumber]],Debt[[Fiscal Year]:[Fiscal Year]]&amp;Debt[[DistrictNumber]:[DistrictNumber]],0),9)*$H1888</f>
        <v>576628.56891410751</v>
      </c>
      <c r="J1888" s="15">
        <f>IF(Debt[[#This Row],[Unadjusted Maximum Revenue]]/(Debt[[#This Row],[Proposed Taxable Valuation]]/1000)&gt;Debt[[#This Row],[Max Debt RATE]],Debt[[#This Row],[Max Debt RATE]],Debt[[#This Row],[Unadjusted Maximum Revenue]]/(Debt[[#This Row],[Proposed Taxable Valuation]]/1000))</f>
        <v>1.331296831102041</v>
      </c>
      <c r="K1888" s="26">
        <f>ROUND(Debt[[#This Row],[Proposed Taxable Valuation]]/1000*Debt[[#This Row],[Adjusted Rate]],0)</f>
        <v>576629</v>
      </c>
      <c r="L1888" s="19">
        <f t="shared" si="161"/>
        <v>-126008.42023091181</v>
      </c>
      <c r="M1888" s="17">
        <f t="shared" si="164"/>
        <v>-0.29092316889795899</v>
      </c>
      <c r="N1888" s="2">
        <v>335180333.48153311</v>
      </c>
      <c r="O1888">
        <f>INDEX($R$3:$T$335,MATCH(Debt[[#This Row],[DistrictNumber]],$R$3:$R$335,0),3)</f>
        <v>1.62222</v>
      </c>
      <c r="P1888" s="9">
        <f t="shared" si="162"/>
        <v>543736.24058041268</v>
      </c>
    </row>
    <row r="1889" spans="1:16" x14ac:dyDescent="0.35">
      <c r="A1889" s="13">
        <v>2031</v>
      </c>
      <c r="B1889" s="13">
        <f t="shared" si="160"/>
        <v>2030</v>
      </c>
      <c r="C1889" t="s">
        <v>512</v>
      </c>
      <c r="D1889" t="s">
        <v>513</v>
      </c>
      <c r="E1889" s="25">
        <v>8728089696.9152431</v>
      </c>
      <c r="F1889" s="13">
        <f>INDEX($R$3:$T$335,MATCH(Debt[[#This Row],[DistrictNumber]],$R$3:$R$335,0),3)</f>
        <v>0</v>
      </c>
      <c r="G1889" s="9">
        <f t="shared" si="163"/>
        <v>0</v>
      </c>
      <c r="H1889" s="11">
        <v>1.02</v>
      </c>
      <c r="I1889" s="12" cm="1">
        <f t="array" ref="I1889">INDEX(Debt[],MATCH(Debt[[#This Row],[Base Year]]&amp;Debt[[#This Row],[DistrictNumber]],Debt[[Fiscal Year]:[Fiscal Year]]&amp;Debt[[DistrictNumber]:[DistrictNumber]],0),9)*$H1889</f>
        <v>0</v>
      </c>
      <c r="J1889" s="15">
        <f>IF(Debt[[#This Row],[Unadjusted Maximum Revenue]]/(Debt[[#This Row],[Proposed Taxable Valuation]]/1000)&gt;Debt[[#This Row],[Max Debt RATE]],Debt[[#This Row],[Max Debt RATE]],Debt[[#This Row],[Unadjusted Maximum Revenue]]/(Debt[[#This Row],[Proposed Taxable Valuation]]/1000))</f>
        <v>0</v>
      </c>
      <c r="K1889" s="26">
        <f>ROUND(Debt[[#This Row],[Proposed Taxable Valuation]]/1000*Debt[[#This Row],[Adjusted Rate]],0)</f>
        <v>0</v>
      </c>
      <c r="L1889" s="19">
        <f t="shared" si="161"/>
        <v>0</v>
      </c>
      <c r="M1889" s="17">
        <f t="shared" si="164"/>
        <v>0</v>
      </c>
      <c r="N1889" s="2">
        <v>5013751163.3826218</v>
      </c>
      <c r="O1889">
        <f>INDEX($R$3:$T$335,MATCH(Debt[[#This Row],[DistrictNumber]],$R$3:$R$335,0),3)</f>
        <v>0</v>
      </c>
      <c r="P1889" s="9">
        <f t="shared" si="162"/>
        <v>0</v>
      </c>
    </row>
    <row r="1890" spans="1:16" x14ac:dyDescent="0.35">
      <c r="A1890" s="13">
        <v>2031</v>
      </c>
      <c r="B1890" s="13">
        <f t="shared" si="160"/>
        <v>2030</v>
      </c>
      <c r="C1890" t="s">
        <v>514</v>
      </c>
      <c r="D1890" t="s">
        <v>515</v>
      </c>
      <c r="E1890" s="25">
        <v>1586225616.5570052</v>
      </c>
      <c r="F1890" s="13">
        <f>INDEX($R$3:$T$335,MATCH(Debt[[#This Row],[DistrictNumber]],$R$3:$R$335,0),3)</f>
        <v>4.05</v>
      </c>
      <c r="G1890" s="9">
        <f t="shared" si="163"/>
        <v>6424213.7470558705</v>
      </c>
      <c r="H1890" s="11">
        <v>1.02</v>
      </c>
      <c r="I1890" s="12" cm="1">
        <f t="array" ref="I1890">INDEX(Debt[],MATCH(Debt[[#This Row],[Base Year]]&amp;Debt[[#This Row],[DistrictNumber]],Debt[[Fiscal Year]:[Fiscal Year]]&amp;Debt[[DistrictNumber]:[DistrictNumber]],0),9)*$H1890</f>
        <v>2912499.5003155186</v>
      </c>
      <c r="J1890" s="15">
        <f>IF(Debt[[#This Row],[Unadjusted Maximum Revenue]]/(Debt[[#This Row],[Proposed Taxable Valuation]]/1000)&gt;Debt[[#This Row],[Max Debt RATE]],Debt[[#This Row],[Max Debt RATE]],Debt[[#This Row],[Unadjusted Maximum Revenue]]/(Debt[[#This Row],[Proposed Taxable Valuation]]/1000))</f>
        <v>1.8361193199220096</v>
      </c>
      <c r="K1890" s="26">
        <f>ROUND(Debt[[#This Row],[Proposed Taxable Valuation]]/1000*Debt[[#This Row],[Adjusted Rate]],0)</f>
        <v>2912500</v>
      </c>
      <c r="L1890" s="19">
        <f t="shared" si="161"/>
        <v>-3511714.2467403519</v>
      </c>
      <c r="M1890" s="17">
        <f t="shared" si="164"/>
        <v>-2.21388068007799</v>
      </c>
      <c r="N1890" s="2">
        <v>826914207.0486021</v>
      </c>
      <c r="O1890">
        <f>INDEX($R$3:$T$335,MATCH(Debt[[#This Row],[DistrictNumber]],$R$3:$R$335,0),3)</f>
        <v>4.05</v>
      </c>
      <c r="P1890" s="9">
        <f t="shared" si="162"/>
        <v>3349002.5385468383</v>
      </c>
    </row>
    <row r="1891" spans="1:16" x14ac:dyDescent="0.35">
      <c r="A1891" s="13">
        <v>2031</v>
      </c>
      <c r="B1891" s="13">
        <f t="shared" si="160"/>
        <v>2030</v>
      </c>
      <c r="C1891" t="s">
        <v>516</v>
      </c>
      <c r="D1891" t="s">
        <v>517</v>
      </c>
      <c r="E1891" s="25">
        <v>957320722.25418925</v>
      </c>
      <c r="F1891" s="13">
        <f>INDEX($R$3:$T$335,MATCH(Debt[[#This Row],[DistrictNumber]],$R$3:$R$335,0),3)</f>
        <v>0</v>
      </c>
      <c r="G1891" s="9">
        <f t="shared" si="163"/>
        <v>0</v>
      </c>
      <c r="H1891" s="11">
        <v>1.02</v>
      </c>
      <c r="I1891" s="12" cm="1">
        <f t="array" ref="I1891">INDEX(Debt[],MATCH(Debt[[#This Row],[Base Year]]&amp;Debt[[#This Row],[DistrictNumber]],Debt[[Fiscal Year]:[Fiscal Year]]&amp;Debt[[DistrictNumber]:[DistrictNumber]],0),9)*$H1891</f>
        <v>0</v>
      </c>
      <c r="J1891" s="15">
        <f>IF(Debt[[#This Row],[Unadjusted Maximum Revenue]]/(Debt[[#This Row],[Proposed Taxable Valuation]]/1000)&gt;Debt[[#This Row],[Max Debt RATE]],Debt[[#This Row],[Max Debt RATE]],Debt[[#This Row],[Unadjusted Maximum Revenue]]/(Debt[[#This Row],[Proposed Taxable Valuation]]/1000))</f>
        <v>0</v>
      </c>
      <c r="K1891" s="26">
        <f>ROUND(Debt[[#This Row],[Proposed Taxable Valuation]]/1000*Debt[[#This Row],[Adjusted Rate]],0)</f>
        <v>0</v>
      </c>
      <c r="L1891" s="19">
        <f t="shared" si="161"/>
        <v>0</v>
      </c>
      <c r="M1891" s="17">
        <f t="shared" si="164"/>
        <v>0</v>
      </c>
      <c r="N1891" s="2">
        <v>732218838.28288853</v>
      </c>
      <c r="O1891">
        <f>INDEX($R$3:$T$335,MATCH(Debt[[#This Row],[DistrictNumber]],$R$3:$R$335,0),3)</f>
        <v>0</v>
      </c>
      <c r="P1891" s="9">
        <f t="shared" si="162"/>
        <v>0</v>
      </c>
    </row>
    <row r="1892" spans="1:16" x14ac:dyDescent="0.35">
      <c r="A1892" s="13">
        <v>2031</v>
      </c>
      <c r="B1892" s="13">
        <f t="shared" si="160"/>
        <v>2030</v>
      </c>
      <c r="C1892" t="s">
        <v>518</v>
      </c>
      <c r="D1892" t="s">
        <v>519</v>
      </c>
      <c r="E1892" s="25">
        <v>624047074.96197104</v>
      </c>
      <c r="F1892" s="13">
        <f>INDEX($R$3:$T$335,MATCH(Debt[[#This Row],[DistrictNumber]],$R$3:$R$335,0),3)</f>
        <v>2.69428</v>
      </c>
      <c r="G1892" s="9">
        <f t="shared" si="163"/>
        <v>1681357.5531285394</v>
      </c>
      <c r="H1892" s="11">
        <v>1.02</v>
      </c>
      <c r="I1892" s="12" cm="1">
        <f t="array" ref="I1892">INDEX(Debt[],MATCH(Debt[[#This Row],[Base Year]]&amp;Debt[[#This Row],[DistrictNumber]],Debt[[Fiscal Year]:[Fiscal Year]]&amp;Debt[[DistrictNumber]:[DistrictNumber]],0),9)*$H1892</f>
        <v>1188251.6091928713</v>
      </c>
      <c r="J1892" s="15">
        <f>IF(Debt[[#This Row],[Unadjusted Maximum Revenue]]/(Debt[[#This Row],[Proposed Taxable Valuation]]/1000)&gt;Debt[[#This Row],[Max Debt RATE]],Debt[[#This Row],[Max Debt RATE]],Debt[[#This Row],[Unadjusted Maximum Revenue]]/(Debt[[#This Row],[Proposed Taxable Valuation]]/1000))</f>
        <v>1.9041057267439039</v>
      </c>
      <c r="K1892" s="26">
        <f>ROUND(Debt[[#This Row],[Proposed Taxable Valuation]]/1000*Debt[[#This Row],[Adjusted Rate]],0)</f>
        <v>1188252</v>
      </c>
      <c r="L1892" s="19">
        <f t="shared" si="161"/>
        <v>-493105.9439356681</v>
      </c>
      <c r="M1892" s="17">
        <f t="shared" si="164"/>
        <v>-0.79017427325609613</v>
      </c>
      <c r="N1892" s="2">
        <v>443251298.2986868</v>
      </c>
      <c r="O1892">
        <f>INDEX($R$3:$T$335,MATCH(Debt[[#This Row],[DistrictNumber]],$R$3:$R$335,0),3)</f>
        <v>2.69428</v>
      </c>
      <c r="P1892" s="9">
        <f t="shared" si="162"/>
        <v>1194243.1079801859</v>
      </c>
    </row>
    <row r="1893" spans="1:16" x14ac:dyDescent="0.35">
      <c r="A1893" s="13">
        <v>2031</v>
      </c>
      <c r="B1893" s="13">
        <f t="shared" si="160"/>
        <v>2030</v>
      </c>
      <c r="C1893" t="s">
        <v>520</v>
      </c>
      <c r="D1893" t="s">
        <v>521</v>
      </c>
      <c r="E1893" s="25">
        <v>1532004238.1400702</v>
      </c>
      <c r="F1893" s="13">
        <f>INDEX($R$3:$T$335,MATCH(Debt[[#This Row],[DistrictNumber]],$R$3:$R$335,0),3)</f>
        <v>2.7</v>
      </c>
      <c r="G1893" s="9">
        <f t="shared" si="163"/>
        <v>4136411.4429781898</v>
      </c>
      <c r="H1893" s="11">
        <v>1.02</v>
      </c>
      <c r="I1893" s="12" cm="1">
        <f t="array" ref="I1893">INDEX(Debt[],MATCH(Debt[[#This Row],[Base Year]]&amp;Debt[[#This Row],[DistrictNumber]],Debt[[Fiscal Year]:[Fiscal Year]]&amp;Debt[[DistrictNumber]:[DistrictNumber]],0),9)*$H1893</f>
        <v>2351658.4047747911</v>
      </c>
      <c r="J1893" s="15">
        <f>IF(Debt[[#This Row],[Unadjusted Maximum Revenue]]/(Debt[[#This Row],[Proposed Taxable Valuation]]/1000)&gt;Debt[[#This Row],[Max Debt RATE]],Debt[[#This Row],[Max Debt RATE]],Debt[[#This Row],[Unadjusted Maximum Revenue]]/(Debt[[#This Row],[Proposed Taxable Valuation]]/1000))</f>
        <v>1.5350208218939538</v>
      </c>
      <c r="K1893" s="26">
        <f>ROUND(Debt[[#This Row],[Proposed Taxable Valuation]]/1000*Debt[[#This Row],[Adjusted Rate]],0)</f>
        <v>2351658</v>
      </c>
      <c r="L1893" s="19">
        <f t="shared" si="161"/>
        <v>-1784753.0382033987</v>
      </c>
      <c r="M1893" s="17">
        <f t="shared" si="164"/>
        <v>-1.1649791781060463</v>
      </c>
      <c r="N1893" s="2">
        <v>1275308329.3081088</v>
      </c>
      <c r="O1893">
        <f>INDEX($R$3:$T$335,MATCH(Debt[[#This Row],[DistrictNumber]],$R$3:$R$335,0),3)</f>
        <v>2.7</v>
      </c>
      <c r="P1893" s="9">
        <f t="shared" si="162"/>
        <v>3443332.4891318944</v>
      </c>
    </row>
    <row r="1894" spans="1:16" x14ac:dyDescent="0.35">
      <c r="A1894" s="13">
        <v>2031</v>
      </c>
      <c r="B1894" s="13">
        <f t="shared" si="160"/>
        <v>2030</v>
      </c>
      <c r="C1894" t="s">
        <v>522</v>
      </c>
      <c r="D1894" t="s">
        <v>523</v>
      </c>
      <c r="E1894" s="25">
        <v>184729651.12646616</v>
      </c>
      <c r="F1894" s="13">
        <f>INDEX($R$3:$T$335,MATCH(Debt[[#This Row],[DistrictNumber]],$R$3:$R$335,0),3)</f>
        <v>0</v>
      </c>
      <c r="G1894" s="9">
        <f t="shared" si="163"/>
        <v>0</v>
      </c>
      <c r="H1894" s="11">
        <v>1.02</v>
      </c>
      <c r="I1894" s="12" cm="1">
        <f t="array" ref="I1894">INDEX(Debt[],MATCH(Debt[[#This Row],[Base Year]]&amp;Debt[[#This Row],[DistrictNumber]],Debt[[Fiscal Year]:[Fiscal Year]]&amp;Debt[[DistrictNumber]:[DistrictNumber]],0),9)*$H1894</f>
        <v>0</v>
      </c>
      <c r="J1894" s="15">
        <f>IF(Debt[[#This Row],[Unadjusted Maximum Revenue]]/(Debt[[#This Row],[Proposed Taxable Valuation]]/1000)&gt;Debt[[#This Row],[Max Debt RATE]],Debt[[#This Row],[Max Debt RATE]],Debt[[#This Row],[Unadjusted Maximum Revenue]]/(Debt[[#This Row],[Proposed Taxable Valuation]]/1000))</f>
        <v>0</v>
      </c>
      <c r="K1894" s="26">
        <f>ROUND(Debt[[#This Row],[Proposed Taxable Valuation]]/1000*Debt[[#This Row],[Adjusted Rate]],0)</f>
        <v>0</v>
      </c>
      <c r="L1894" s="19">
        <f t="shared" si="161"/>
        <v>0</v>
      </c>
      <c r="M1894" s="17">
        <f t="shared" si="164"/>
        <v>0</v>
      </c>
      <c r="N1894" s="2">
        <v>145327910.13062268</v>
      </c>
      <c r="O1894">
        <f>INDEX($R$3:$T$335,MATCH(Debt[[#This Row],[DistrictNumber]],$R$3:$R$335,0),3)</f>
        <v>0</v>
      </c>
      <c r="P1894" s="9">
        <f t="shared" si="162"/>
        <v>0</v>
      </c>
    </row>
    <row r="1895" spans="1:16" x14ac:dyDescent="0.35">
      <c r="A1895" s="13">
        <v>2031</v>
      </c>
      <c r="B1895" s="13">
        <f t="shared" si="160"/>
        <v>2030</v>
      </c>
      <c r="C1895" t="s">
        <v>524</v>
      </c>
      <c r="D1895" t="s">
        <v>525</v>
      </c>
      <c r="E1895" s="25">
        <v>751181429.73811877</v>
      </c>
      <c r="F1895" s="13">
        <f>INDEX($R$3:$T$335,MATCH(Debt[[#This Row],[DistrictNumber]],$R$3:$R$335,0),3)</f>
        <v>2.0621299999999998</v>
      </c>
      <c r="G1895" s="9">
        <f t="shared" si="163"/>
        <v>1549033.7617058668</v>
      </c>
      <c r="H1895" s="11">
        <v>1.02</v>
      </c>
      <c r="I1895" s="12" cm="1">
        <f t="array" ref="I1895">INDEX(Debt[],MATCH(Debt[[#This Row],[Base Year]]&amp;Debt[[#This Row],[DistrictNumber]],Debt[[Fiscal Year]:[Fiscal Year]]&amp;Debt[[DistrictNumber]:[DistrictNumber]],0),9)*$H1895</f>
        <v>1017786.3797692708</v>
      </c>
      <c r="J1895" s="15">
        <f>IF(Debt[[#This Row],[Unadjusted Maximum Revenue]]/(Debt[[#This Row],[Proposed Taxable Valuation]]/1000)&gt;Debt[[#This Row],[Max Debt RATE]],Debt[[#This Row],[Max Debt RATE]],Debt[[#This Row],[Unadjusted Maximum Revenue]]/(Debt[[#This Row],[Proposed Taxable Valuation]]/1000))</f>
        <v>1.3549141918006378</v>
      </c>
      <c r="K1895" s="26">
        <f>ROUND(Debt[[#This Row],[Proposed Taxable Valuation]]/1000*Debt[[#This Row],[Adjusted Rate]],0)</f>
        <v>1017786</v>
      </c>
      <c r="L1895" s="19">
        <f t="shared" si="161"/>
        <v>-531247.38193659601</v>
      </c>
      <c r="M1895" s="17">
        <f t="shared" si="164"/>
        <v>-0.70721580819936203</v>
      </c>
      <c r="N1895" s="2">
        <v>521584012.76514733</v>
      </c>
      <c r="O1895">
        <f>INDEX($R$3:$T$335,MATCH(Debt[[#This Row],[DistrictNumber]],$R$3:$R$335,0),3)</f>
        <v>2.0621299999999998</v>
      </c>
      <c r="P1895" s="9">
        <f t="shared" si="162"/>
        <v>1075574.040243393</v>
      </c>
    </row>
    <row r="1896" spans="1:16" x14ac:dyDescent="0.35">
      <c r="A1896" s="13">
        <v>2031</v>
      </c>
      <c r="B1896" s="13">
        <f t="shared" si="160"/>
        <v>2030</v>
      </c>
      <c r="C1896" t="s">
        <v>526</v>
      </c>
      <c r="D1896" t="s">
        <v>527</v>
      </c>
      <c r="E1896" s="25">
        <v>531177829.48006415</v>
      </c>
      <c r="F1896" s="13">
        <f>INDEX($R$3:$T$335,MATCH(Debt[[#This Row],[DistrictNumber]],$R$3:$R$335,0),3)</f>
        <v>0</v>
      </c>
      <c r="G1896" s="9">
        <f t="shared" si="163"/>
        <v>0</v>
      </c>
      <c r="H1896" s="11">
        <v>1.02</v>
      </c>
      <c r="I1896" s="12" cm="1">
        <f t="array" ref="I1896">INDEX(Debt[],MATCH(Debt[[#This Row],[Base Year]]&amp;Debt[[#This Row],[DistrictNumber]],Debt[[Fiscal Year]:[Fiscal Year]]&amp;Debt[[DistrictNumber]:[DistrictNumber]],0),9)*$H1896</f>
        <v>0</v>
      </c>
      <c r="J1896" s="15">
        <f>IF(Debt[[#This Row],[Unadjusted Maximum Revenue]]/(Debt[[#This Row],[Proposed Taxable Valuation]]/1000)&gt;Debt[[#This Row],[Max Debt RATE]],Debt[[#This Row],[Max Debt RATE]],Debt[[#This Row],[Unadjusted Maximum Revenue]]/(Debt[[#This Row],[Proposed Taxable Valuation]]/1000))</f>
        <v>0</v>
      </c>
      <c r="K1896" s="26">
        <f>ROUND(Debt[[#This Row],[Proposed Taxable Valuation]]/1000*Debt[[#This Row],[Adjusted Rate]],0)</f>
        <v>0</v>
      </c>
      <c r="L1896" s="19">
        <f t="shared" si="161"/>
        <v>0</v>
      </c>
      <c r="M1896" s="17">
        <f t="shared" si="164"/>
        <v>0</v>
      </c>
      <c r="N1896" s="2">
        <v>343606352.72305638</v>
      </c>
      <c r="O1896">
        <f>INDEX($R$3:$T$335,MATCH(Debt[[#This Row],[DistrictNumber]],$R$3:$R$335,0),3)</f>
        <v>0</v>
      </c>
      <c r="P1896" s="9">
        <f t="shared" si="162"/>
        <v>0</v>
      </c>
    </row>
    <row r="1897" spans="1:16" x14ac:dyDescent="0.35">
      <c r="A1897" s="13">
        <v>2031</v>
      </c>
      <c r="B1897" s="13">
        <f t="shared" si="160"/>
        <v>2030</v>
      </c>
      <c r="C1897" t="s">
        <v>528</v>
      </c>
      <c r="D1897" t="s">
        <v>529</v>
      </c>
      <c r="E1897" s="25">
        <v>7354312101.1288509</v>
      </c>
      <c r="F1897" s="13">
        <f>INDEX($R$3:$T$335,MATCH(Debt[[#This Row],[DistrictNumber]],$R$3:$R$335,0),3)</f>
        <v>2.1475200000000001</v>
      </c>
      <c r="G1897" s="9">
        <f t="shared" si="163"/>
        <v>15793532.323416231</v>
      </c>
      <c r="H1897" s="11">
        <v>1.02</v>
      </c>
      <c r="I1897" s="12" cm="1">
        <f t="array" ref="I1897">INDEX(Debt[],MATCH(Debt[[#This Row],[Base Year]]&amp;Debt[[#This Row],[DistrictNumber]],Debt[[Fiscal Year]:[Fiscal Year]]&amp;Debt[[DistrictNumber]:[DistrictNumber]],0),9)*$H1897</f>
        <v>7615284.3056774009</v>
      </c>
      <c r="J1897" s="15">
        <f>IF(Debt[[#This Row],[Unadjusted Maximum Revenue]]/(Debt[[#This Row],[Proposed Taxable Valuation]]/1000)&gt;Debt[[#This Row],[Max Debt RATE]],Debt[[#This Row],[Max Debt RATE]],Debt[[#This Row],[Unadjusted Maximum Revenue]]/(Debt[[#This Row],[Proposed Taxable Valuation]]/1000))</f>
        <v>1.0354856036784856</v>
      </c>
      <c r="K1897" s="26">
        <f>ROUND(Debt[[#This Row],[Proposed Taxable Valuation]]/1000*Debt[[#This Row],[Adjusted Rate]],0)</f>
        <v>7615284</v>
      </c>
      <c r="L1897" s="19">
        <f t="shared" si="161"/>
        <v>-8178248.0177388303</v>
      </c>
      <c r="M1897" s="17">
        <f t="shared" si="164"/>
        <v>-1.1120343963215145</v>
      </c>
      <c r="N1897" s="2">
        <v>4248298282.8543177</v>
      </c>
      <c r="O1897">
        <f>INDEX($R$3:$T$335,MATCH(Debt[[#This Row],[DistrictNumber]],$R$3:$R$335,0),3)</f>
        <v>2.1475200000000001</v>
      </c>
      <c r="P1897" s="9">
        <f t="shared" si="162"/>
        <v>9123305.5283953045</v>
      </c>
    </row>
    <row r="1898" spans="1:16" x14ac:dyDescent="0.35">
      <c r="A1898" s="13">
        <v>2031</v>
      </c>
      <c r="B1898" s="13">
        <f t="shared" si="160"/>
        <v>2030</v>
      </c>
      <c r="C1898" t="s">
        <v>530</v>
      </c>
      <c r="D1898" t="s">
        <v>531</v>
      </c>
      <c r="E1898" s="25">
        <v>418550375.01578248</v>
      </c>
      <c r="F1898" s="13">
        <f>INDEX($R$3:$T$335,MATCH(Debt[[#This Row],[DistrictNumber]],$R$3:$R$335,0),3)</f>
        <v>0</v>
      </c>
      <c r="G1898" s="9">
        <f t="shared" si="163"/>
        <v>0</v>
      </c>
      <c r="H1898" s="11">
        <v>1.02</v>
      </c>
      <c r="I1898" s="12" cm="1">
        <f t="array" ref="I1898">INDEX(Debt[],MATCH(Debt[[#This Row],[Base Year]]&amp;Debt[[#This Row],[DistrictNumber]],Debt[[Fiscal Year]:[Fiscal Year]]&amp;Debt[[DistrictNumber]:[DistrictNumber]],0),9)*$H1898</f>
        <v>0</v>
      </c>
      <c r="J1898" s="15">
        <f>IF(Debt[[#This Row],[Unadjusted Maximum Revenue]]/(Debt[[#This Row],[Proposed Taxable Valuation]]/1000)&gt;Debt[[#This Row],[Max Debt RATE]],Debt[[#This Row],[Max Debt RATE]],Debt[[#This Row],[Unadjusted Maximum Revenue]]/(Debt[[#This Row],[Proposed Taxable Valuation]]/1000))</f>
        <v>0</v>
      </c>
      <c r="K1898" s="26">
        <f>ROUND(Debt[[#This Row],[Proposed Taxable Valuation]]/1000*Debt[[#This Row],[Adjusted Rate]],0)</f>
        <v>0</v>
      </c>
      <c r="L1898" s="19">
        <f t="shared" si="161"/>
        <v>0</v>
      </c>
      <c r="M1898" s="17">
        <f t="shared" si="164"/>
        <v>0</v>
      </c>
      <c r="N1898" s="2">
        <v>246636643.30525565</v>
      </c>
      <c r="O1898">
        <f>INDEX($R$3:$T$335,MATCH(Debt[[#This Row],[DistrictNumber]],$R$3:$R$335,0),3)</f>
        <v>0</v>
      </c>
      <c r="P1898" s="9">
        <f t="shared" si="162"/>
        <v>0</v>
      </c>
    </row>
    <row r="1899" spans="1:16" x14ac:dyDescent="0.35">
      <c r="A1899" s="13">
        <v>2031</v>
      </c>
      <c r="B1899" s="13">
        <f t="shared" si="160"/>
        <v>2030</v>
      </c>
      <c r="C1899" t="s">
        <v>532</v>
      </c>
      <c r="D1899" t="s">
        <v>533</v>
      </c>
      <c r="E1899" s="25">
        <v>1466400499.4640794</v>
      </c>
      <c r="F1899" s="13">
        <f>INDEX($R$3:$T$335,MATCH(Debt[[#This Row],[DistrictNumber]],$R$3:$R$335,0),3)</f>
        <v>0</v>
      </c>
      <c r="G1899" s="9">
        <f t="shared" si="163"/>
        <v>0</v>
      </c>
      <c r="H1899" s="11">
        <v>1.02</v>
      </c>
      <c r="I1899" s="12" cm="1">
        <f t="array" ref="I1899">INDEX(Debt[],MATCH(Debt[[#This Row],[Base Year]]&amp;Debt[[#This Row],[DistrictNumber]],Debt[[Fiscal Year]:[Fiscal Year]]&amp;Debt[[DistrictNumber]:[DistrictNumber]],0),9)*$H1899</f>
        <v>0</v>
      </c>
      <c r="J1899" s="15">
        <f>IF(Debt[[#This Row],[Unadjusted Maximum Revenue]]/(Debt[[#This Row],[Proposed Taxable Valuation]]/1000)&gt;Debt[[#This Row],[Max Debt RATE]],Debt[[#This Row],[Max Debt RATE]],Debt[[#This Row],[Unadjusted Maximum Revenue]]/(Debt[[#This Row],[Proposed Taxable Valuation]]/1000))</f>
        <v>0</v>
      </c>
      <c r="K1899" s="26">
        <f>ROUND(Debt[[#This Row],[Proposed Taxable Valuation]]/1000*Debt[[#This Row],[Adjusted Rate]],0)</f>
        <v>0</v>
      </c>
      <c r="L1899" s="19">
        <f t="shared" si="161"/>
        <v>0</v>
      </c>
      <c r="M1899" s="17">
        <f t="shared" si="164"/>
        <v>0</v>
      </c>
      <c r="N1899" s="2">
        <v>1189901847.0212934</v>
      </c>
      <c r="O1899">
        <f>INDEX($R$3:$T$335,MATCH(Debt[[#This Row],[DistrictNumber]],$R$3:$R$335,0),3)</f>
        <v>0</v>
      </c>
      <c r="P1899" s="9">
        <f t="shared" si="162"/>
        <v>0</v>
      </c>
    </row>
    <row r="1900" spans="1:16" x14ac:dyDescent="0.35">
      <c r="A1900" s="13">
        <v>2031</v>
      </c>
      <c r="B1900" s="13">
        <f t="shared" si="160"/>
        <v>2030</v>
      </c>
      <c r="C1900" t="s">
        <v>534</v>
      </c>
      <c r="D1900" t="s">
        <v>535</v>
      </c>
      <c r="E1900" s="25">
        <v>1631682550.222769</v>
      </c>
      <c r="F1900" s="13">
        <f>INDEX($R$3:$T$335,MATCH(Debt[[#This Row],[DistrictNumber]],$R$3:$R$335,0),3)</f>
        <v>0</v>
      </c>
      <c r="G1900" s="9">
        <f t="shared" si="163"/>
        <v>0</v>
      </c>
      <c r="H1900" s="11">
        <v>1.02</v>
      </c>
      <c r="I1900" s="12" cm="1">
        <f t="array" ref="I1900">INDEX(Debt[],MATCH(Debt[[#This Row],[Base Year]]&amp;Debt[[#This Row],[DistrictNumber]],Debt[[Fiscal Year]:[Fiscal Year]]&amp;Debt[[DistrictNumber]:[DistrictNumber]],0),9)*$H1900</f>
        <v>0</v>
      </c>
      <c r="J1900" s="15">
        <f>IF(Debt[[#This Row],[Unadjusted Maximum Revenue]]/(Debt[[#This Row],[Proposed Taxable Valuation]]/1000)&gt;Debt[[#This Row],[Max Debt RATE]],Debt[[#This Row],[Max Debt RATE]],Debt[[#This Row],[Unadjusted Maximum Revenue]]/(Debt[[#This Row],[Proposed Taxable Valuation]]/1000))</f>
        <v>0</v>
      </c>
      <c r="K1900" s="26">
        <f>ROUND(Debt[[#This Row],[Proposed Taxable Valuation]]/1000*Debt[[#This Row],[Adjusted Rate]],0)</f>
        <v>0</v>
      </c>
      <c r="L1900" s="19">
        <f t="shared" si="161"/>
        <v>0</v>
      </c>
      <c r="M1900" s="17">
        <f t="shared" si="164"/>
        <v>0</v>
      </c>
      <c r="N1900" s="2">
        <v>1017330570.0690101</v>
      </c>
      <c r="O1900">
        <f>INDEX($R$3:$T$335,MATCH(Debt[[#This Row],[DistrictNumber]],$R$3:$R$335,0),3)</f>
        <v>0</v>
      </c>
      <c r="P1900" s="9">
        <f t="shared" si="162"/>
        <v>0</v>
      </c>
    </row>
    <row r="1901" spans="1:16" x14ac:dyDescent="0.35">
      <c r="A1901" s="13">
        <v>2031</v>
      </c>
      <c r="B1901" s="13">
        <f t="shared" si="160"/>
        <v>2030</v>
      </c>
      <c r="C1901" t="s">
        <v>536</v>
      </c>
      <c r="D1901" t="s">
        <v>537</v>
      </c>
      <c r="E1901" s="25">
        <v>4279321061.334197</v>
      </c>
      <c r="F1901" s="13">
        <f>INDEX($R$3:$T$335,MATCH(Debt[[#This Row],[DistrictNumber]],$R$3:$R$335,0),3)</f>
        <v>0</v>
      </c>
      <c r="G1901" s="9">
        <f t="shared" si="163"/>
        <v>0</v>
      </c>
      <c r="H1901" s="11">
        <v>1.02</v>
      </c>
      <c r="I1901" s="12" cm="1">
        <f t="array" ref="I1901">INDEX(Debt[],MATCH(Debt[[#This Row],[Base Year]]&amp;Debt[[#This Row],[DistrictNumber]],Debt[[Fiscal Year]:[Fiscal Year]]&amp;Debt[[DistrictNumber]:[DistrictNumber]],0),9)*$H1901</f>
        <v>0</v>
      </c>
      <c r="J1901" s="15">
        <f>IF(Debt[[#This Row],[Unadjusted Maximum Revenue]]/(Debt[[#This Row],[Proposed Taxable Valuation]]/1000)&gt;Debt[[#This Row],[Max Debt RATE]],Debt[[#This Row],[Max Debt RATE]],Debt[[#This Row],[Unadjusted Maximum Revenue]]/(Debt[[#This Row],[Proposed Taxable Valuation]]/1000))</f>
        <v>0</v>
      </c>
      <c r="K1901" s="26">
        <f>ROUND(Debt[[#This Row],[Proposed Taxable Valuation]]/1000*Debt[[#This Row],[Adjusted Rate]],0)</f>
        <v>0</v>
      </c>
      <c r="L1901" s="19">
        <f t="shared" si="161"/>
        <v>0</v>
      </c>
      <c r="M1901" s="17">
        <f t="shared" si="164"/>
        <v>0</v>
      </c>
      <c r="N1901" s="2">
        <v>2242672150.4961228</v>
      </c>
      <c r="O1901">
        <f>INDEX($R$3:$T$335,MATCH(Debt[[#This Row],[DistrictNumber]],$R$3:$R$335,0),3)</f>
        <v>0</v>
      </c>
      <c r="P1901" s="9">
        <f t="shared" si="162"/>
        <v>0</v>
      </c>
    </row>
    <row r="1902" spans="1:16" x14ac:dyDescent="0.35">
      <c r="A1902" s="13">
        <v>2031</v>
      </c>
      <c r="B1902" s="13">
        <f t="shared" si="160"/>
        <v>2030</v>
      </c>
      <c r="C1902" t="s">
        <v>538</v>
      </c>
      <c r="D1902" t="s">
        <v>539</v>
      </c>
      <c r="E1902" s="25">
        <v>367160263.04839081</v>
      </c>
      <c r="F1902" s="13">
        <f>INDEX($R$3:$T$335,MATCH(Debt[[#This Row],[DistrictNumber]],$R$3:$R$335,0),3)</f>
        <v>2.6924399999999999</v>
      </c>
      <c r="G1902" s="9">
        <f t="shared" si="163"/>
        <v>988556.97864200932</v>
      </c>
      <c r="H1902" s="11">
        <v>1.02</v>
      </c>
      <c r="I1902" s="12" cm="1">
        <f t="array" ref="I1902">INDEX(Debt[],MATCH(Debt[[#This Row],[Base Year]]&amp;Debt[[#This Row],[DistrictNumber]],Debt[[Fiscal Year]:[Fiscal Year]]&amp;Debt[[DistrictNumber]:[DistrictNumber]],0),9)*$H1902</f>
        <v>569485.19732795702</v>
      </c>
      <c r="J1902" s="15">
        <f>IF(Debt[[#This Row],[Unadjusted Maximum Revenue]]/(Debt[[#This Row],[Proposed Taxable Valuation]]/1000)&gt;Debt[[#This Row],[Max Debt RATE]],Debt[[#This Row],[Max Debt RATE]],Debt[[#This Row],[Unadjusted Maximum Revenue]]/(Debt[[#This Row],[Proposed Taxable Valuation]]/1000))</f>
        <v>1.5510534625935277</v>
      </c>
      <c r="K1902" s="26">
        <f>ROUND(Debt[[#This Row],[Proposed Taxable Valuation]]/1000*Debt[[#This Row],[Adjusted Rate]],0)</f>
        <v>569485</v>
      </c>
      <c r="L1902" s="19">
        <f t="shared" si="161"/>
        <v>-419071.78131405229</v>
      </c>
      <c r="M1902" s="17">
        <f t="shared" si="164"/>
        <v>-1.1413865374064722</v>
      </c>
      <c r="N1902" s="2">
        <v>217459938.74120277</v>
      </c>
      <c r="O1902">
        <f>INDEX($R$3:$T$335,MATCH(Debt[[#This Row],[DistrictNumber]],$R$3:$R$335,0),3)</f>
        <v>2.6924399999999999</v>
      </c>
      <c r="P1902" s="9">
        <f t="shared" si="162"/>
        <v>585497.8374643639</v>
      </c>
    </row>
    <row r="1903" spans="1:16" x14ac:dyDescent="0.35">
      <c r="A1903" s="13">
        <v>2031</v>
      </c>
      <c r="B1903" s="13">
        <f t="shared" si="160"/>
        <v>2030</v>
      </c>
      <c r="C1903" t="s">
        <v>540</v>
      </c>
      <c r="D1903" t="s">
        <v>541</v>
      </c>
      <c r="E1903" s="25">
        <v>1043602611.1207731</v>
      </c>
      <c r="F1903" s="13">
        <f>INDEX($R$3:$T$335,MATCH(Debt[[#This Row],[DistrictNumber]],$R$3:$R$335,0),3)</f>
        <v>2.6975600000000002</v>
      </c>
      <c r="G1903" s="9">
        <f t="shared" si="163"/>
        <v>2815180.6596549531</v>
      </c>
      <c r="H1903" s="11">
        <v>1.02</v>
      </c>
      <c r="I1903" s="12" cm="1">
        <f t="array" ref="I1903">INDEX(Debt[],MATCH(Debt[[#This Row],[Base Year]]&amp;Debt[[#This Row],[DistrictNumber]],Debt[[Fiscal Year]:[Fiscal Year]]&amp;Debt[[DistrictNumber]:[DistrictNumber]],0),9)*$H1903</f>
        <v>1899948.2976043082</v>
      </c>
      <c r="J1903" s="15">
        <f>IF(Debt[[#This Row],[Unadjusted Maximum Revenue]]/(Debt[[#This Row],[Proposed Taxable Valuation]]/1000)&gt;Debt[[#This Row],[Max Debt RATE]],Debt[[#This Row],[Max Debt RATE]],Debt[[#This Row],[Unadjusted Maximum Revenue]]/(Debt[[#This Row],[Proposed Taxable Valuation]]/1000))</f>
        <v>1.8205668300924103</v>
      </c>
      <c r="K1903" s="26">
        <f>ROUND(Debt[[#This Row],[Proposed Taxable Valuation]]/1000*Debt[[#This Row],[Adjusted Rate]],0)</f>
        <v>1899948</v>
      </c>
      <c r="L1903" s="19">
        <f t="shared" si="161"/>
        <v>-915232.36205064482</v>
      </c>
      <c r="M1903" s="17">
        <f t="shared" si="164"/>
        <v>-0.87699316990758991</v>
      </c>
      <c r="N1903" s="2">
        <v>799834851.31604767</v>
      </c>
      <c r="O1903">
        <f>INDEX($R$3:$T$335,MATCH(Debt[[#This Row],[DistrictNumber]],$R$3:$R$335,0),3)</f>
        <v>2.6975600000000002</v>
      </c>
      <c r="P1903" s="9">
        <f t="shared" si="162"/>
        <v>2157602.5015161177</v>
      </c>
    </row>
    <row r="1904" spans="1:16" x14ac:dyDescent="0.35">
      <c r="A1904" s="13">
        <v>2031</v>
      </c>
      <c r="B1904" s="13">
        <f t="shared" si="160"/>
        <v>2030</v>
      </c>
      <c r="C1904" t="s">
        <v>542</v>
      </c>
      <c r="D1904" t="s">
        <v>543</v>
      </c>
      <c r="E1904" s="25">
        <v>145154110.53731561</v>
      </c>
      <c r="F1904" s="13">
        <f>INDEX($R$3:$T$335,MATCH(Debt[[#This Row],[DistrictNumber]],$R$3:$R$335,0),3)</f>
        <v>0</v>
      </c>
      <c r="G1904" s="9">
        <f t="shared" si="163"/>
        <v>0</v>
      </c>
      <c r="H1904" s="11">
        <v>1.02</v>
      </c>
      <c r="I1904" s="12" cm="1">
        <f t="array" ref="I1904">INDEX(Debt[],MATCH(Debt[[#This Row],[Base Year]]&amp;Debt[[#This Row],[DistrictNumber]],Debt[[Fiscal Year]:[Fiscal Year]]&amp;Debt[[DistrictNumber]:[DistrictNumber]],0),9)*$H1904</f>
        <v>0</v>
      </c>
      <c r="J1904" s="15">
        <f>IF(Debt[[#This Row],[Unadjusted Maximum Revenue]]/(Debt[[#This Row],[Proposed Taxable Valuation]]/1000)&gt;Debt[[#This Row],[Max Debt RATE]],Debt[[#This Row],[Max Debt RATE]],Debt[[#This Row],[Unadjusted Maximum Revenue]]/(Debt[[#This Row],[Proposed Taxable Valuation]]/1000))</f>
        <v>0</v>
      </c>
      <c r="K1904" s="26">
        <f>ROUND(Debt[[#This Row],[Proposed Taxable Valuation]]/1000*Debt[[#This Row],[Adjusted Rate]],0)</f>
        <v>0</v>
      </c>
      <c r="L1904" s="19">
        <f t="shared" si="161"/>
        <v>0</v>
      </c>
      <c r="M1904" s="17">
        <f t="shared" si="164"/>
        <v>0</v>
      </c>
      <c r="N1904" s="2">
        <v>105644141.9727588</v>
      </c>
      <c r="O1904">
        <f>INDEX($R$3:$T$335,MATCH(Debt[[#This Row],[DistrictNumber]],$R$3:$R$335,0),3)</f>
        <v>0</v>
      </c>
      <c r="P1904" s="9">
        <f t="shared" si="162"/>
        <v>0</v>
      </c>
    </row>
    <row r="1905" spans="1:16" x14ac:dyDescent="0.35">
      <c r="A1905" s="13">
        <v>2031</v>
      </c>
      <c r="B1905" s="13">
        <f t="shared" si="160"/>
        <v>2030</v>
      </c>
      <c r="C1905" t="s">
        <v>544</v>
      </c>
      <c r="D1905" t="s">
        <v>545</v>
      </c>
      <c r="E1905" s="25">
        <v>482138422.1540494</v>
      </c>
      <c r="F1905" s="13">
        <f>INDEX($R$3:$T$335,MATCH(Debt[[#This Row],[DistrictNumber]],$R$3:$R$335,0),3)</f>
        <v>0</v>
      </c>
      <c r="G1905" s="9">
        <f t="shared" si="163"/>
        <v>0</v>
      </c>
      <c r="H1905" s="11">
        <v>1.02</v>
      </c>
      <c r="I1905" s="12" cm="1">
        <f t="array" ref="I1905">INDEX(Debt[],MATCH(Debt[[#This Row],[Base Year]]&amp;Debt[[#This Row],[DistrictNumber]],Debt[[Fiscal Year]:[Fiscal Year]]&amp;Debt[[DistrictNumber]:[DistrictNumber]],0),9)*$H1905</f>
        <v>0</v>
      </c>
      <c r="J1905" s="15">
        <f>IF(Debt[[#This Row],[Unadjusted Maximum Revenue]]/(Debt[[#This Row],[Proposed Taxable Valuation]]/1000)&gt;Debt[[#This Row],[Max Debt RATE]],Debt[[#This Row],[Max Debt RATE]],Debt[[#This Row],[Unadjusted Maximum Revenue]]/(Debt[[#This Row],[Proposed Taxable Valuation]]/1000))</f>
        <v>0</v>
      </c>
      <c r="K1905" s="26">
        <f>ROUND(Debt[[#This Row],[Proposed Taxable Valuation]]/1000*Debt[[#This Row],[Adjusted Rate]],0)</f>
        <v>0</v>
      </c>
      <c r="L1905" s="19">
        <f t="shared" si="161"/>
        <v>0</v>
      </c>
      <c r="M1905" s="17">
        <f t="shared" si="164"/>
        <v>0</v>
      </c>
      <c r="N1905" s="2">
        <v>355724512.06247026</v>
      </c>
      <c r="O1905">
        <f>INDEX($R$3:$T$335,MATCH(Debt[[#This Row],[DistrictNumber]],$R$3:$R$335,0),3)</f>
        <v>0</v>
      </c>
      <c r="P1905" s="9">
        <f t="shared" si="162"/>
        <v>0</v>
      </c>
    </row>
    <row r="1906" spans="1:16" x14ac:dyDescent="0.35">
      <c r="A1906" s="13">
        <v>2031</v>
      </c>
      <c r="B1906" s="13">
        <f t="shared" si="160"/>
        <v>2030</v>
      </c>
      <c r="C1906" t="s">
        <v>546</v>
      </c>
      <c r="D1906" t="s">
        <v>547</v>
      </c>
      <c r="E1906" s="25">
        <v>1336268333.5488925</v>
      </c>
      <c r="F1906" s="13">
        <f>INDEX($R$3:$T$335,MATCH(Debt[[#This Row],[DistrictNumber]],$R$3:$R$335,0),3)</f>
        <v>2.7</v>
      </c>
      <c r="G1906" s="9">
        <f t="shared" si="163"/>
        <v>3607924.50058201</v>
      </c>
      <c r="H1906" s="11">
        <v>1.02</v>
      </c>
      <c r="I1906" s="12" cm="1">
        <f t="array" ref="I1906">INDEX(Debt[],MATCH(Debt[[#This Row],[Base Year]]&amp;Debt[[#This Row],[DistrictNumber]],Debt[[Fiscal Year]:[Fiscal Year]]&amp;Debt[[DistrictNumber]:[DistrictNumber]],0),9)*$H1906</f>
        <v>2052675.691079922</v>
      </c>
      <c r="J1906" s="15">
        <f>IF(Debt[[#This Row],[Unadjusted Maximum Revenue]]/(Debt[[#This Row],[Proposed Taxable Valuation]]/1000)&gt;Debt[[#This Row],[Max Debt RATE]],Debt[[#This Row],[Max Debt RATE]],Debt[[#This Row],[Unadjusted Maximum Revenue]]/(Debt[[#This Row],[Proposed Taxable Valuation]]/1000))</f>
        <v>1.5361253720862922</v>
      </c>
      <c r="K1906" s="26">
        <f>ROUND(Debt[[#This Row],[Proposed Taxable Valuation]]/1000*Debt[[#This Row],[Adjusted Rate]],0)</f>
        <v>2052676</v>
      </c>
      <c r="L1906" s="19">
        <f t="shared" si="161"/>
        <v>-1555248.809502088</v>
      </c>
      <c r="M1906" s="17">
        <f t="shared" si="164"/>
        <v>-1.163874627913708</v>
      </c>
      <c r="N1906" s="2">
        <v>839001239.40448308</v>
      </c>
      <c r="O1906">
        <f>INDEX($R$3:$T$335,MATCH(Debt[[#This Row],[DistrictNumber]],$R$3:$R$335,0),3)</f>
        <v>2.7</v>
      </c>
      <c r="P1906" s="9">
        <f t="shared" si="162"/>
        <v>2265303.3463921044</v>
      </c>
    </row>
    <row r="1907" spans="1:16" x14ac:dyDescent="0.35">
      <c r="A1907" s="13">
        <v>2031</v>
      </c>
      <c r="B1907" s="13">
        <f t="shared" si="160"/>
        <v>2030</v>
      </c>
      <c r="C1907" t="s">
        <v>548</v>
      </c>
      <c r="D1907" t="s">
        <v>549</v>
      </c>
      <c r="E1907" s="25">
        <v>169388486.05047753</v>
      </c>
      <c r="F1907" s="13">
        <f>INDEX($R$3:$T$335,MATCH(Debt[[#This Row],[DistrictNumber]],$R$3:$R$335,0),3)</f>
        <v>0</v>
      </c>
      <c r="G1907" s="9">
        <f t="shared" si="163"/>
        <v>0</v>
      </c>
      <c r="H1907" s="11">
        <v>1.02</v>
      </c>
      <c r="I1907" s="12" cm="1">
        <f t="array" ref="I1907">INDEX(Debt[],MATCH(Debt[[#This Row],[Base Year]]&amp;Debt[[#This Row],[DistrictNumber]],Debt[[Fiscal Year]:[Fiscal Year]]&amp;Debt[[DistrictNumber]:[DistrictNumber]],0),9)*$H1907</f>
        <v>0</v>
      </c>
      <c r="J1907" s="15">
        <f>IF(Debt[[#This Row],[Unadjusted Maximum Revenue]]/(Debt[[#This Row],[Proposed Taxable Valuation]]/1000)&gt;Debt[[#This Row],[Max Debt RATE]],Debt[[#This Row],[Max Debt RATE]],Debt[[#This Row],[Unadjusted Maximum Revenue]]/(Debt[[#This Row],[Proposed Taxable Valuation]]/1000))</f>
        <v>0</v>
      </c>
      <c r="K1907" s="26">
        <f>ROUND(Debt[[#This Row],[Proposed Taxable Valuation]]/1000*Debt[[#This Row],[Adjusted Rate]],0)</f>
        <v>0</v>
      </c>
      <c r="L1907" s="19">
        <f t="shared" si="161"/>
        <v>0</v>
      </c>
      <c r="M1907" s="17">
        <f t="shared" si="164"/>
        <v>0</v>
      </c>
      <c r="N1907" s="2">
        <v>117395998.51187965</v>
      </c>
      <c r="O1907">
        <f>INDEX($R$3:$T$335,MATCH(Debt[[#This Row],[DistrictNumber]],$R$3:$R$335,0),3)</f>
        <v>0</v>
      </c>
      <c r="P1907" s="9">
        <f t="shared" si="162"/>
        <v>0</v>
      </c>
    </row>
    <row r="1908" spans="1:16" x14ac:dyDescent="0.35">
      <c r="A1908" s="13">
        <v>2031</v>
      </c>
      <c r="B1908" s="13">
        <f t="shared" si="160"/>
        <v>2030</v>
      </c>
      <c r="C1908" t="s">
        <v>550</v>
      </c>
      <c r="D1908" t="s">
        <v>551</v>
      </c>
      <c r="E1908" s="25">
        <v>649679100.74364352</v>
      </c>
      <c r="F1908" s="13">
        <f>INDEX($R$3:$T$335,MATCH(Debt[[#This Row],[DistrictNumber]],$R$3:$R$335,0),3)</f>
        <v>0.41237000000000001</v>
      </c>
      <c r="G1908" s="9">
        <f t="shared" si="163"/>
        <v>267908.17077365628</v>
      </c>
      <c r="H1908" s="11">
        <v>1.02</v>
      </c>
      <c r="I1908" s="12" cm="1">
        <f t="array" ref="I1908">INDEX(Debt[],MATCH(Debt[[#This Row],[Base Year]]&amp;Debt[[#This Row],[DistrictNumber]],Debt[[Fiscal Year]:[Fiscal Year]]&amp;Debt[[DistrictNumber]:[DistrictNumber]],0),9)*$H1908</f>
        <v>190046.65661917135</v>
      </c>
      <c r="J1908" s="15">
        <f>IF(Debt[[#This Row],[Unadjusted Maximum Revenue]]/(Debt[[#This Row],[Proposed Taxable Valuation]]/1000)&gt;Debt[[#This Row],[Max Debt RATE]],Debt[[#This Row],[Max Debt RATE]],Debt[[#This Row],[Unadjusted Maximum Revenue]]/(Debt[[#This Row],[Proposed Taxable Valuation]]/1000))</f>
        <v>0.29252388818054614</v>
      </c>
      <c r="K1908" s="26">
        <f>ROUND(Debt[[#This Row],[Proposed Taxable Valuation]]/1000*Debt[[#This Row],[Adjusted Rate]],0)</f>
        <v>190047</v>
      </c>
      <c r="L1908" s="19">
        <f t="shared" si="161"/>
        <v>-77861.514154484932</v>
      </c>
      <c r="M1908" s="17">
        <f t="shared" si="164"/>
        <v>-0.11984611181945387</v>
      </c>
      <c r="N1908" s="2">
        <v>467312503.16139048</v>
      </c>
      <c r="O1908">
        <f>INDEX($R$3:$T$335,MATCH(Debt[[#This Row],[DistrictNumber]],$R$3:$R$335,0),3)</f>
        <v>0.41237000000000001</v>
      </c>
      <c r="P1908" s="9">
        <f t="shared" si="162"/>
        <v>192705.65692866259</v>
      </c>
    </row>
    <row r="1909" spans="1:16" x14ac:dyDescent="0.35">
      <c r="A1909" s="13">
        <v>2031</v>
      </c>
      <c r="B1909" s="13">
        <f t="shared" si="160"/>
        <v>2030</v>
      </c>
      <c r="C1909" t="s">
        <v>552</v>
      </c>
      <c r="D1909" t="s">
        <v>553</v>
      </c>
      <c r="E1909" s="25">
        <v>744225796.91630781</v>
      </c>
      <c r="F1909" s="13">
        <f>INDEX($R$3:$T$335,MATCH(Debt[[#This Row],[DistrictNumber]],$R$3:$R$335,0),3)</f>
        <v>1.2218</v>
      </c>
      <c r="G1909" s="9">
        <f t="shared" si="163"/>
        <v>909295.0786723448</v>
      </c>
      <c r="H1909" s="11">
        <v>1.02</v>
      </c>
      <c r="I1909" s="12" cm="1">
        <f t="array" ref="I1909">INDEX(Debt[],MATCH(Debt[[#This Row],[Base Year]]&amp;Debt[[#This Row],[DistrictNumber]],Debt[[Fiscal Year]:[Fiscal Year]]&amp;Debt[[DistrictNumber]:[DistrictNumber]],0),9)*$H1909</f>
        <v>507372.66454863787</v>
      </c>
      <c r="J1909" s="15">
        <f>IF(Debt[[#This Row],[Unadjusted Maximum Revenue]]/(Debt[[#This Row],[Proposed Taxable Valuation]]/1000)&gt;Debt[[#This Row],[Max Debt RATE]],Debt[[#This Row],[Max Debt RATE]],Debt[[#This Row],[Unadjusted Maximum Revenue]]/(Debt[[#This Row],[Proposed Taxable Valuation]]/1000))</f>
        <v>0.68174560281426888</v>
      </c>
      <c r="K1909" s="26">
        <f>ROUND(Debt[[#This Row],[Proposed Taxable Valuation]]/1000*Debt[[#This Row],[Adjusted Rate]],0)</f>
        <v>507373</v>
      </c>
      <c r="L1909" s="19">
        <f t="shared" si="161"/>
        <v>-401922.41412370693</v>
      </c>
      <c r="M1909" s="17">
        <f t="shared" si="164"/>
        <v>-0.54005439718573112</v>
      </c>
      <c r="N1909" s="2">
        <v>456499351.42710418</v>
      </c>
      <c r="O1909">
        <f>INDEX($R$3:$T$335,MATCH(Debt[[#This Row],[DistrictNumber]],$R$3:$R$335,0),3)</f>
        <v>1.2218</v>
      </c>
      <c r="P1909" s="9">
        <f t="shared" si="162"/>
        <v>557750.90757363581</v>
      </c>
    </row>
    <row r="1910" spans="1:16" x14ac:dyDescent="0.35">
      <c r="A1910" s="13">
        <v>2031</v>
      </c>
      <c r="B1910" s="13">
        <f t="shared" si="160"/>
        <v>2030</v>
      </c>
      <c r="C1910" t="s">
        <v>554</v>
      </c>
      <c r="D1910" t="s">
        <v>555</v>
      </c>
      <c r="E1910" s="25">
        <v>586816553.5334903</v>
      </c>
      <c r="F1910" s="13">
        <f>INDEX($R$3:$T$335,MATCH(Debt[[#This Row],[DistrictNumber]],$R$3:$R$335,0),3)</f>
        <v>4.0417699999999996</v>
      </c>
      <c r="G1910" s="9">
        <f t="shared" si="163"/>
        <v>2371777.5415750546</v>
      </c>
      <c r="H1910" s="11">
        <v>1.02</v>
      </c>
      <c r="I1910" s="12" cm="1">
        <f t="array" ref="I1910">INDEX(Debt[],MATCH(Debt[[#This Row],[Base Year]]&amp;Debt[[#This Row],[DistrictNumber]],Debt[[Fiscal Year]:[Fiscal Year]]&amp;Debt[[DistrictNumber]:[DistrictNumber]],0),9)*$H1910</f>
        <v>1365609.2395561642</v>
      </c>
      <c r="J1910" s="15">
        <f>IF(Debt[[#This Row],[Unadjusted Maximum Revenue]]/(Debt[[#This Row],[Proposed Taxable Valuation]]/1000)&gt;Debt[[#This Row],[Max Debt RATE]],Debt[[#This Row],[Max Debt RATE]],Debt[[#This Row],[Unadjusted Maximum Revenue]]/(Debt[[#This Row],[Proposed Taxable Valuation]]/1000))</f>
        <v>2.3271484611898008</v>
      </c>
      <c r="K1910" s="26">
        <f>ROUND(Debt[[#This Row],[Proposed Taxable Valuation]]/1000*Debt[[#This Row],[Adjusted Rate]],0)</f>
        <v>1365609</v>
      </c>
      <c r="L1910" s="19">
        <f t="shared" si="161"/>
        <v>-1006168.3020188904</v>
      </c>
      <c r="M1910" s="17">
        <f t="shared" si="164"/>
        <v>-1.7146215388101989</v>
      </c>
      <c r="N1910" s="2">
        <v>341656763.56003559</v>
      </c>
      <c r="O1910">
        <f>INDEX($R$3:$T$335,MATCH(Debt[[#This Row],[DistrictNumber]],$R$3:$R$335,0),3)</f>
        <v>4.0417699999999996</v>
      </c>
      <c r="P1910" s="9">
        <f t="shared" si="162"/>
        <v>1380898.057254045</v>
      </c>
    </row>
    <row r="1911" spans="1:16" x14ac:dyDescent="0.35">
      <c r="A1911" s="13">
        <v>2031</v>
      </c>
      <c r="B1911" s="13">
        <f t="shared" si="160"/>
        <v>2030</v>
      </c>
      <c r="C1911" t="s">
        <v>556</v>
      </c>
      <c r="D1911" t="s">
        <v>557</v>
      </c>
      <c r="E1911" s="25">
        <v>589276837.3109591</v>
      </c>
      <c r="F1911" s="13">
        <f>INDEX($R$3:$T$335,MATCH(Debt[[#This Row],[DistrictNumber]],$R$3:$R$335,0),3)</f>
        <v>0</v>
      </c>
      <c r="G1911" s="9">
        <f t="shared" si="163"/>
        <v>0</v>
      </c>
      <c r="H1911" s="11">
        <v>1.02</v>
      </c>
      <c r="I1911" s="12" cm="1">
        <f t="array" ref="I1911">INDEX(Debt[],MATCH(Debt[[#This Row],[Base Year]]&amp;Debt[[#This Row],[DistrictNumber]],Debt[[Fiscal Year]:[Fiscal Year]]&amp;Debt[[DistrictNumber]:[DistrictNumber]],0),9)*$H1911</f>
        <v>0</v>
      </c>
      <c r="J1911" s="15">
        <f>IF(Debt[[#This Row],[Unadjusted Maximum Revenue]]/(Debt[[#This Row],[Proposed Taxable Valuation]]/1000)&gt;Debt[[#This Row],[Max Debt RATE]],Debt[[#This Row],[Max Debt RATE]],Debt[[#This Row],[Unadjusted Maximum Revenue]]/(Debt[[#This Row],[Proposed Taxable Valuation]]/1000))</f>
        <v>0</v>
      </c>
      <c r="K1911" s="26">
        <f>ROUND(Debt[[#This Row],[Proposed Taxable Valuation]]/1000*Debt[[#This Row],[Adjusted Rate]],0)</f>
        <v>0</v>
      </c>
      <c r="L1911" s="19">
        <f t="shared" si="161"/>
        <v>0</v>
      </c>
      <c r="M1911" s="17">
        <f t="shared" si="164"/>
        <v>0</v>
      </c>
      <c r="N1911" s="2">
        <v>380455101.21484166</v>
      </c>
      <c r="O1911">
        <f>INDEX($R$3:$T$335,MATCH(Debt[[#This Row],[DistrictNumber]],$R$3:$R$335,0),3)</f>
        <v>0</v>
      </c>
      <c r="P1911" s="9">
        <f t="shared" si="162"/>
        <v>0</v>
      </c>
    </row>
    <row r="1912" spans="1:16" x14ac:dyDescent="0.35">
      <c r="A1912" s="13">
        <v>2031</v>
      </c>
      <c r="B1912" s="13">
        <f t="shared" si="160"/>
        <v>2030</v>
      </c>
      <c r="C1912" t="s">
        <v>558</v>
      </c>
      <c r="D1912" t="s">
        <v>559</v>
      </c>
      <c r="E1912" s="25">
        <v>228510481.13035136</v>
      </c>
      <c r="F1912" s="13">
        <f>INDEX($R$3:$T$335,MATCH(Debt[[#This Row],[DistrictNumber]],$R$3:$R$335,0),3)</f>
        <v>0</v>
      </c>
      <c r="G1912" s="9">
        <f t="shared" si="163"/>
        <v>0</v>
      </c>
      <c r="H1912" s="11">
        <v>1.02</v>
      </c>
      <c r="I1912" s="12" cm="1">
        <f t="array" ref="I1912">INDEX(Debt[],MATCH(Debt[[#This Row],[Base Year]]&amp;Debt[[#This Row],[DistrictNumber]],Debt[[Fiscal Year]:[Fiscal Year]]&amp;Debt[[DistrictNumber]:[DistrictNumber]],0),9)*$H1912</f>
        <v>0</v>
      </c>
      <c r="J1912" s="15">
        <f>IF(Debt[[#This Row],[Unadjusted Maximum Revenue]]/(Debt[[#This Row],[Proposed Taxable Valuation]]/1000)&gt;Debt[[#This Row],[Max Debt RATE]],Debt[[#This Row],[Max Debt RATE]],Debt[[#This Row],[Unadjusted Maximum Revenue]]/(Debt[[#This Row],[Proposed Taxable Valuation]]/1000))</f>
        <v>0</v>
      </c>
      <c r="K1912" s="26">
        <f>ROUND(Debt[[#This Row],[Proposed Taxable Valuation]]/1000*Debt[[#This Row],[Adjusted Rate]],0)</f>
        <v>0</v>
      </c>
      <c r="L1912" s="19">
        <f t="shared" si="161"/>
        <v>0</v>
      </c>
      <c r="M1912" s="17">
        <f t="shared" si="164"/>
        <v>0</v>
      </c>
      <c r="N1912" s="2">
        <v>181671242.05886644</v>
      </c>
      <c r="O1912">
        <f>INDEX($R$3:$T$335,MATCH(Debt[[#This Row],[DistrictNumber]],$R$3:$R$335,0),3)</f>
        <v>0</v>
      </c>
      <c r="P1912" s="9">
        <f t="shared" si="162"/>
        <v>0</v>
      </c>
    </row>
    <row r="1913" spans="1:16" x14ac:dyDescent="0.35">
      <c r="A1913" s="13">
        <v>2031</v>
      </c>
      <c r="B1913" s="13">
        <f t="shared" si="160"/>
        <v>2030</v>
      </c>
      <c r="C1913" t="s">
        <v>560</v>
      </c>
      <c r="D1913" t="s">
        <v>561</v>
      </c>
      <c r="E1913" s="25">
        <v>269171341.58907086</v>
      </c>
      <c r="F1913" s="13">
        <f>INDEX($R$3:$T$335,MATCH(Debt[[#This Row],[DistrictNumber]],$R$3:$R$335,0),3)</f>
        <v>1.76433</v>
      </c>
      <c r="G1913" s="9">
        <f t="shared" si="163"/>
        <v>474907.07310584537</v>
      </c>
      <c r="H1913" s="11">
        <v>1.02</v>
      </c>
      <c r="I1913" s="12" cm="1">
        <f t="array" ref="I1913">INDEX(Debt[],MATCH(Debt[[#This Row],[Base Year]]&amp;Debt[[#This Row],[DistrictNumber]],Debt[[Fiscal Year]:[Fiscal Year]]&amp;Debt[[DistrictNumber]:[DistrictNumber]],0),9)*$H1913</f>
        <v>315932.55756417866</v>
      </c>
      <c r="J1913" s="15">
        <f>IF(Debt[[#This Row],[Unadjusted Maximum Revenue]]/(Debt[[#This Row],[Proposed Taxable Valuation]]/1000)&gt;Debt[[#This Row],[Max Debt RATE]],Debt[[#This Row],[Max Debt RATE]],Debt[[#This Row],[Unadjusted Maximum Revenue]]/(Debt[[#This Row],[Proposed Taxable Valuation]]/1000))</f>
        <v>1.1737228625419402</v>
      </c>
      <c r="K1913" s="26">
        <f>ROUND(Debt[[#This Row],[Proposed Taxable Valuation]]/1000*Debt[[#This Row],[Adjusted Rate]],0)</f>
        <v>315933</v>
      </c>
      <c r="L1913" s="19">
        <f t="shared" si="161"/>
        <v>-158974.51554166671</v>
      </c>
      <c r="M1913" s="17">
        <f t="shared" si="164"/>
        <v>-0.59060713745805971</v>
      </c>
      <c r="N1913" s="2">
        <v>180179260.47334751</v>
      </c>
      <c r="O1913">
        <f>INDEX($R$3:$T$335,MATCH(Debt[[#This Row],[DistrictNumber]],$R$3:$R$335,0),3)</f>
        <v>1.76433</v>
      </c>
      <c r="P1913" s="9">
        <f t="shared" si="162"/>
        <v>317895.67463094118</v>
      </c>
    </row>
    <row r="1914" spans="1:16" x14ac:dyDescent="0.35">
      <c r="A1914" s="13">
        <v>2031</v>
      </c>
      <c r="B1914" s="13">
        <f t="shared" si="160"/>
        <v>2030</v>
      </c>
      <c r="C1914" t="s">
        <v>562</v>
      </c>
      <c r="D1914" t="s">
        <v>563</v>
      </c>
      <c r="E1914" s="25">
        <v>405425250.2930814</v>
      </c>
      <c r="F1914" s="13">
        <f>INDEX($R$3:$T$335,MATCH(Debt[[#This Row],[DistrictNumber]],$R$3:$R$335,0),3)</f>
        <v>0</v>
      </c>
      <c r="G1914" s="9">
        <f t="shared" si="163"/>
        <v>0</v>
      </c>
      <c r="H1914" s="11">
        <v>1.02</v>
      </c>
      <c r="I1914" s="12" cm="1">
        <f t="array" ref="I1914">INDEX(Debt[],MATCH(Debt[[#This Row],[Base Year]]&amp;Debt[[#This Row],[DistrictNumber]],Debt[[Fiscal Year]:[Fiscal Year]]&amp;Debt[[DistrictNumber]:[DistrictNumber]],0),9)*$H1914</f>
        <v>0</v>
      </c>
      <c r="J1914" s="15">
        <f>IF(Debt[[#This Row],[Unadjusted Maximum Revenue]]/(Debt[[#This Row],[Proposed Taxable Valuation]]/1000)&gt;Debt[[#This Row],[Max Debt RATE]],Debt[[#This Row],[Max Debt RATE]],Debt[[#This Row],[Unadjusted Maximum Revenue]]/(Debt[[#This Row],[Proposed Taxable Valuation]]/1000))</f>
        <v>0</v>
      </c>
      <c r="K1914" s="26">
        <f>ROUND(Debt[[#This Row],[Proposed Taxable Valuation]]/1000*Debt[[#This Row],[Adjusted Rate]],0)</f>
        <v>0</v>
      </c>
      <c r="L1914" s="19">
        <f t="shared" si="161"/>
        <v>0</v>
      </c>
      <c r="M1914" s="17">
        <f t="shared" si="164"/>
        <v>0</v>
      </c>
      <c r="N1914" s="2">
        <v>290318877.27076912</v>
      </c>
      <c r="O1914">
        <f>INDEX($R$3:$T$335,MATCH(Debt[[#This Row],[DistrictNumber]],$R$3:$R$335,0),3)</f>
        <v>0</v>
      </c>
      <c r="P1914" s="9">
        <f t="shared" si="162"/>
        <v>0</v>
      </c>
    </row>
    <row r="1915" spans="1:16" x14ac:dyDescent="0.35">
      <c r="A1915" s="13">
        <v>2031</v>
      </c>
      <c r="B1915" s="13">
        <f t="shared" si="160"/>
        <v>2030</v>
      </c>
      <c r="C1915" t="s">
        <v>564</v>
      </c>
      <c r="D1915" t="s">
        <v>565</v>
      </c>
      <c r="E1915" s="25">
        <v>249240921.57819116</v>
      </c>
      <c r="F1915" s="13">
        <f>INDEX($R$3:$T$335,MATCH(Debt[[#This Row],[DistrictNumber]],$R$3:$R$335,0),3)</f>
        <v>0</v>
      </c>
      <c r="G1915" s="9">
        <f t="shared" si="163"/>
        <v>0</v>
      </c>
      <c r="H1915" s="11">
        <v>1.02</v>
      </c>
      <c r="I1915" s="12" cm="1">
        <f t="array" ref="I1915">INDEX(Debt[],MATCH(Debt[[#This Row],[Base Year]]&amp;Debt[[#This Row],[DistrictNumber]],Debt[[Fiscal Year]:[Fiscal Year]]&amp;Debt[[DistrictNumber]:[DistrictNumber]],0),9)*$H1915</f>
        <v>0</v>
      </c>
      <c r="J1915" s="15">
        <f>IF(Debt[[#This Row],[Unadjusted Maximum Revenue]]/(Debt[[#This Row],[Proposed Taxable Valuation]]/1000)&gt;Debt[[#This Row],[Max Debt RATE]],Debt[[#This Row],[Max Debt RATE]],Debt[[#This Row],[Unadjusted Maximum Revenue]]/(Debt[[#This Row],[Proposed Taxable Valuation]]/1000))</f>
        <v>0</v>
      </c>
      <c r="K1915" s="26">
        <f>ROUND(Debt[[#This Row],[Proposed Taxable Valuation]]/1000*Debt[[#This Row],[Adjusted Rate]],0)</f>
        <v>0</v>
      </c>
      <c r="L1915" s="19">
        <f t="shared" si="161"/>
        <v>0</v>
      </c>
      <c r="M1915" s="17">
        <f t="shared" si="164"/>
        <v>0</v>
      </c>
      <c r="N1915" s="2">
        <v>173277098.69206601</v>
      </c>
      <c r="O1915">
        <f>INDEX($R$3:$T$335,MATCH(Debt[[#This Row],[DistrictNumber]],$R$3:$R$335,0),3)</f>
        <v>0</v>
      </c>
      <c r="P1915" s="9">
        <f t="shared" si="162"/>
        <v>0</v>
      </c>
    </row>
    <row r="1916" spans="1:16" x14ac:dyDescent="0.35">
      <c r="A1916" s="13">
        <v>2031</v>
      </c>
      <c r="B1916" s="13">
        <f t="shared" si="160"/>
        <v>2030</v>
      </c>
      <c r="C1916" t="s">
        <v>566</v>
      </c>
      <c r="D1916" t="s">
        <v>567</v>
      </c>
      <c r="E1916" s="25">
        <v>255407880.59877956</v>
      </c>
      <c r="F1916" s="13">
        <f>INDEX($R$3:$T$335,MATCH(Debt[[#This Row],[DistrictNumber]],$R$3:$R$335,0),3)</f>
        <v>0</v>
      </c>
      <c r="G1916" s="9">
        <f t="shared" si="163"/>
        <v>0</v>
      </c>
      <c r="H1916" s="11">
        <v>1.02</v>
      </c>
      <c r="I1916" s="12" cm="1">
        <f t="array" ref="I1916">INDEX(Debt[],MATCH(Debt[[#This Row],[Base Year]]&amp;Debt[[#This Row],[DistrictNumber]],Debt[[Fiscal Year]:[Fiscal Year]]&amp;Debt[[DistrictNumber]:[DistrictNumber]],0),9)*$H1916</f>
        <v>0</v>
      </c>
      <c r="J1916" s="15">
        <f>IF(Debt[[#This Row],[Unadjusted Maximum Revenue]]/(Debt[[#This Row],[Proposed Taxable Valuation]]/1000)&gt;Debt[[#This Row],[Max Debt RATE]],Debt[[#This Row],[Max Debt RATE]],Debt[[#This Row],[Unadjusted Maximum Revenue]]/(Debt[[#This Row],[Proposed Taxable Valuation]]/1000))</f>
        <v>0</v>
      </c>
      <c r="K1916" s="26">
        <f>ROUND(Debt[[#This Row],[Proposed Taxable Valuation]]/1000*Debt[[#This Row],[Adjusted Rate]],0)</f>
        <v>0</v>
      </c>
      <c r="L1916" s="19">
        <f t="shared" si="161"/>
        <v>0</v>
      </c>
      <c r="M1916" s="17">
        <f t="shared" si="164"/>
        <v>0</v>
      </c>
      <c r="N1916" s="2">
        <v>203856005.12346256</v>
      </c>
      <c r="O1916">
        <f>INDEX($R$3:$T$335,MATCH(Debt[[#This Row],[DistrictNumber]],$R$3:$R$335,0),3)</f>
        <v>0</v>
      </c>
      <c r="P1916" s="9">
        <f t="shared" si="162"/>
        <v>0</v>
      </c>
    </row>
    <row r="1917" spans="1:16" x14ac:dyDescent="0.35">
      <c r="A1917" s="13">
        <v>2031</v>
      </c>
      <c r="B1917" s="13">
        <f t="shared" si="160"/>
        <v>2030</v>
      </c>
      <c r="C1917" t="s">
        <v>568</v>
      </c>
      <c r="D1917" t="s">
        <v>569</v>
      </c>
      <c r="E1917" s="25">
        <v>669569658.41586244</v>
      </c>
      <c r="F1917" s="13">
        <f>INDEX($R$3:$T$335,MATCH(Debt[[#This Row],[DistrictNumber]],$R$3:$R$335,0),3)</f>
        <v>1.1455599999999999</v>
      </c>
      <c r="G1917" s="9">
        <f t="shared" si="163"/>
        <v>767032.21789487533</v>
      </c>
      <c r="H1917" s="11">
        <v>1.02</v>
      </c>
      <c r="I1917" s="12" cm="1">
        <f t="array" ref="I1917">INDEX(Debt[],MATCH(Debt[[#This Row],[Base Year]]&amp;Debt[[#This Row],[DistrictNumber]],Debt[[Fiscal Year]:[Fiscal Year]]&amp;Debt[[DistrictNumber]:[DistrictNumber]],0),9)*$H1917</f>
        <v>446653.382664159</v>
      </c>
      <c r="J1917" s="15">
        <f>IF(Debt[[#This Row],[Unadjusted Maximum Revenue]]/(Debt[[#This Row],[Proposed Taxable Valuation]]/1000)&gt;Debt[[#This Row],[Max Debt RATE]],Debt[[#This Row],[Max Debt RATE]],Debt[[#This Row],[Unadjusted Maximum Revenue]]/(Debt[[#This Row],[Proposed Taxable Valuation]]/1000))</f>
        <v>0.66707530284585781</v>
      </c>
      <c r="K1917" s="26">
        <f>ROUND(Debt[[#This Row],[Proposed Taxable Valuation]]/1000*Debt[[#This Row],[Adjusted Rate]],0)</f>
        <v>446653</v>
      </c>
      <c r="L1917" s="19">
        <f t="shared" si="161"/>
        <v>-320378.83523071633</v>
      </c>
      <c r="M1917" s="17">
        <f t="shared" si="164"/>
        <v>-0.4784846971541421</v>
      </c>
      <c r="N1917" s="2">
        <v>406659102.75140935</v>
      </c>
      <c r="O1917">
        <f>INDEX($R$3:$T$335,MATCH(Debt[[#This Row],[DistrictNumber]],$R$3:$R$335,0),3)</f>
        <v>1.1455599999999999</v>
      </c>
      <c r="P1917" s="9">
        <f t="shared" si="162"/>
        <v>465852.40174790443</v>
      </c>
    </row>
    <row r="1918" spans="1:16" x14ac:dyDescent="0.35">
      <c r="A1918" s="13">
        <v>2031</v>
      </c>
      <c r="B1918" s="13">
        <f t="shared" si="160"/>
        <v>2030</v>
      </c>
      <c r="C1918" t="s">
        <v>570</v>
      </c>
      <c r="D1918" t="s">
        <v>571</v>
      </c>
      <c r="E1918" s="25">
        <v>816805373.27991164</v>
      </c>
      <c r="F1918" s="13">
        <f>INDEX($R$3:$T$335,MATCH(Debt[[#This Row],[DistrictNumber]],$R$3:$R$335,0),3)</f>
        <v>0</v>
      </c>
      <c r="G1918" s="9">
        <f t="shared" si="163"/>
        <v>0</v>
      </c>
      <c r="H1918" s="11">
        <v>1.02</v>
      </c>
      <c r="I1918" s="12" cm="1">
        <f t="array" ref="I1918">INDEX(Debt[],MATCH(Debt[[#This Row],[Base Year]]&amp;Debt[[#This Row],[DistrictNumber]],Debt[[Fiscal Year]:[Fiscal Year]]&amp;Debt[[DistrictNumber]:[DistrictNumber]],0),9)*$H1918</f>
        <v>0</v>
      </c>
      <c r="J1918" s="15">
        <f>IF(Debt[[#This Row],[Unadjusted Maximum Revenue]]/(Debt[[#This Row],[Proposed Taxable Valuation]]/1000)&gt;Debt[[#This Row],[Max Debt RATE]],Debt[[#This Row],[Max Debt RATE]],Debt[[#This Row],[Unadjusted Maximum Revenue]]/(Debt[[#This Row],[Proposed Taxable Valuation]]/1000))</f>
        <v>0</v>
      </c>
      <c r="K1918" s="26">
        <f>ROUND(Debt[[#This Row],[Proposed Taxable Valuation]]/1000*Debt[[#This Row],[Adjusted Rate]],0)</f>
        <v>0</v>
      </c>
      <c r="L1918" s="19">
        <f t="shared" si="161"/>
        <v>0</v>
      </c>
      <c r="M1918" s="17">
        <f t="shared" si="164"/>
        <v>0</v>
      </c>
      <c r="N1918" s="2">
        <v>548151615.42820811</v>
      </c>
      <c r="O1918">
        <f>INDEX($R$3:$T$335,MATCH(Debt[[#This Row],[DistrictNumber]],$R$3:$R$335,0),3)</f>
        <v>0</v>
      </c>
      <c r="P1918" s="9">
        <f t="shared" si="162"/>
        <v>0</v>
      </c>
    </row>
    <row r="1919" spans="1:16" x14ac:dyDescent="0.35">
      <c r="A1919" s="13">
        <v>2031</v>
      </c>
      <c r="B1919" s="13">
        <f t="shared" si="160"/>
        <v>2030</v>
      </c>
      <c r="C1919" t="s">
        <v>572</v>
      </c>
      <c r="D1919" t="s">
        <v>573</v>
      </c>
      <c r="E1919" s="25">
        <v>786595427.27471352</v>
      </c>
      <c r="F1919" s="13">
        <f>INDEX($R$3:$T$335,MATCH(Debt[[#This Row],[DistrictNumber]],$R$3:$R$335,0),3)</f>
        <v>0</v>
      </c>
      <c r="G1919" s="9">
        <f t="shared" si="163"/>
        <v>0</v>
      </c>
      <c r="H1919" s="11">
        <v>1.02</v>
      </c>
      <c r="I1919" s="12" cm="1">
        <f t="array" ref="I1919">INDEX(Debt[],MATCH(Debt[[#This Row],[Base Year]]&amp;Debt[[#This Row],[DistrictNumber]],Debt[[Fiscal Year]:[Fiscal Year]]&amp;Debt[[DistrictNumber]:[DistrictNumber]],0),9)*$H1919</f>
        <v>0</v>
      </c>
      <c r="J1919" s="15">
        <f>IF(Debt[[#This Row],[Unadjusted Maximum Revenue]]/(Debt[[#This Row],[Proposed Taxable Valuation]]/1000)&gt;Debt[[#This Row],[Max Debt RATE]],Debt[[#This Row],[Max Debt RATE]],Debt[[#This Row],[Unadjusted Maximum Revenue]]/(Debt[[#This Row],[Proposed Taxable Valuation]]/1000))</f>
        <v>0</v>
      </c>
      <c r="K1919" s="26">
        <f>ROUND(Debt[[#This Row],[Proposed Taxable Valuation]]/1000*Debt[[#This Row],[Adjusted Rate]],0)</f>
        <v>0</v>
      </c>
      <c r="L1919" s="19">
        <f t="shared" si="161"/>
        <v>0</v>
      </c>
      <c r="M1919" s="17">
        <f t="shared" si="164"/>
        <v>0</v>
      </c>
      <c r="N1919" s="2">
        <v>544764523.11636102</v>
      </c>
      <c r="O1919">
        <f>INDEX($R$3:$T$335,MATCH(Debt[[#This Row],[DistrictNumber]],$R$3:$R$335,0),3)</f>
        <v>0</v>
      </c>
      <c r="P1919" s="9">
        <f t="shared" si="162"/>
        <v>0</v>
      </c>
    </row>
    <row r="1920" spans="1:16" x14ac:dyDescent="0.35">
      <c r="A1920" s="13">
        <v>2031</v>
      </c>
      <c r="B1920" s="13">
        <f t="shared" si="160"/>
        <v>2030</v>
      </c>
      <c r="C1920" t="s">
        <v>574</v>
      </c>
      <c r="D1920" t="s">
        <v>575</v>
      </c>
      <c r="E1920" s="25">
        <v>4102855653.6315579</v>
      </c>
      <c r="F1920" s="13">
        <f>INDEX($R$3:$T$335,MATCH(Debt[[#This Row],[DistrictNumber]],$R$3:$R$335,0),3)</f>
        <v>3.2897599999999998</v>
      </c>
      <c r="G1920" s="9">
        <f t="shared" si="163"/>
        <v>13497410.415090952</v>
      </c>
      <c r="H1920" s="11">
        <v>1.02</v>
      </c>
      <c r="I1920" s="12" cm="1">
        <f t="array" ref="I1920">INDEX(Debt[],MATCH(Debt[[#This Row],[Base Year]]&amp;Debt[[#This Row],[DistrictNumber]],Debt[[Fiscal Year]:[Fiscal Year]]&amp;Debt[[DistrictNumber]:[DistrictNumber]],0),9)*$H1920</f>
        <v>6674473.6757960366</v>
      </c>
      <c r="J1920" s="15">
        <f>IF(Debt[[#This Row],[Unadjusted Maximum Revenue]]/(Debt[[#This Row],[Proposed Taxable Valuation]]/1000)&gt;Debt[[#This Row],[Max Debt RATE]],Debt[[#This Row],[Max Debt RATE]],Debt[[#This Row],[Unadjusted Maximum Revenue]]/(Debt[[#This Row],[Proposed Taxable Valuation]]/1000))</f>
        <v>1.6267873499006149</v>
      </c>
      <c r="K1920" s="26">
        <f>ROUND(Debt[[#This Row],[Proposed Taxable Valuation]]/1000*Debt[[#This Row],[Adjusted Rate]],0)</f>
        <v>6674474</v>
      </c>
      <c r="L1920" s="19">
        <f t="shared" si="161"/>
        <v>-6822936.7392949155</v>
      </c>
      <c r="M1920" s="17">
        <f t="shared" si="164"/>
        <v>-1.6629726500993849</v>
      </c>
      <c r="N1920" s="2">
        <v>2379174579.3315654</v>
      </c>
      <c r="O1920">
        <f>INDEX($R$3:$T$335,MATCH(Debt[[#This Row],[DistrictNumber]],$R$3:$R$335,0),3)</f>
        <v>3.2897599999999998</v>
      </c>
      <c r="P1920" s="9">
        <f t="shared" si="162"/>
        <v>7826913.3641018094</v>
      </c>
    </row>
    <row r="1921" spans="1:16" x14ac:dyDescent="0.35">
      <c r="A1921" s="13">
        <v>2031</v>
      </c>
      <c r="B1921" s="13">
        <f t="shared" si="160"/>
        <v>2030</v>
      </c>
      <c r="C1921" t="s">
        <v>576</v>
      </c>
      <c r="D1921" t="s">
        <v>577</v>
      </c>
      <c r="E1921" s="25">
        <v>883167036.60205817</v>
      </c>
      <c r="F1921" s="13">
        <f>INDEX($R$3:$T$335,MATCH(Debt[[#This Row],[DistrictNumber]],$R$3:$R$335,0),3)</f>
        <v>0</v>
      </c>
      <c r="G1921" s="9">
        <f t="shared" si="163"/>
        <v>0</v>
      </c>
      <c r="H1921" s="11">
        <v>1.02</v>
      </c>
      <c r="I1921" s="12" cm="1">
        <f t="array" ref="I1921">INDEX(Debt[],MATCH(Debt[[#This Row],[Base Year]]&amp;Debt[[#This Row],[DistrictNumber]],Debt[[Fiscal Year]:[Fiscal Year]]&amp;Debt[[DistrictNumber]:[DistrictNumber]],0),9)*$H1921</f>
        <v>0</v>
      </c>
      <c r="J1921" s="15">
        <f>IF(Debt[[#This Row],[Unadjusted Maximum Revenue]]/(Debt[[#This Row],[Proposed Taxable Valuation]]/1000)&gt;Debt[[#This Row],[Max Debt RATE]],Debt[[#This Row],[Max Debt RATE]],Debt[[#This Row],[Unadjusted Maximum Revenue]]/(Debt[[#This Row],[Proposed Taxable Valuation]]/1000))</f>
        <v>0</v>
      </c>
      <c r="K1921" s="26">
        <f>ROUND(Debt[[#This Row],[Proposed Taxable Valuation]]/1000*Debt[[#This Row],[Adjusted Rate]],0)</f>
        <v>0</v>
      </c>
      <c r="L1921" s="19">
        <f t="shared" si="161"/>
        <v>0</v>
      </c>
      <c r="M1921" s="17">
        <f t="shared" si="164"/>
        <v>0</v>
      </c>
      <c r="N1921" s="2">
        <v>636494664.87624073</v>
      </c>
      <c r="O1921">
        <f>INDEX($R$3:$T$335,MATCH(Debt[[#This Row],[DistrictNumber]],$R$3:$R$335,0),3)</f>
        <v>0</v>
      </c>
      <c r="P1921" s="9">
        <f t="shared" si="162"/>
        <v>0</v>
      </c>
    </row>
    <row r="1922" spans="1:16" x14ac:dyDescent="0.35">
      <c r="A1922" s="13">
        <v>2031</v>
      </c>
      <c r="B1922" s="13">
        <f t="shared" si="160"/>
        <v>2030</v>
      </c>
      <c r="C1922" t="s">
        <v>578</v>
      </c>
      <c r="D1922" t="s">
        <v>579</v>
      </c>
      <c r="E1922" s="25">
        <v>1068881712.5332882</v>
      </c>
      <c r="F1922" s="13">
        <f>INDEX($R$3:$T$335,MATCH(Debt[[#This Row],[DistrictNumber]],$R$3:$R$335,0),3)</f>
        <v>4.05</v>
      </c>
      <c r="G1922" s="9">
        <f t="shared" si="163"/>
        <v>4328970.9357598173</v>
      </c>
      <c r="H1922" s="11">
        <v>1.02</v>
      </c>
      <c r="I1922" s="12" cm="1">
        <f t="array" ref="I1922">INDEX(Debt[],MATCH(Debt[[#This Row],[Base Year]]&amp;Debt[[#This Row],[DistrictNumber]],Debt[[Fiscal Year]:[Fiscal Year]]&amp;Debt[[DistrictNumber]:[DistrictNumber]],0),9)*$H1922</f>
        <v>1697328.1645776064</v>
      </c>
      <c r="J1922" s="15">
        <f>IF(Debt[[#This Row],[Unadjusted Maximum Revenue]]/(Debt[[#This Row],[Proposed Taxable Valuation]]/1000)&gt;Debt[[#This Row],[Max Debt RATE]],Debt[[#This Row],[Max Debt RATE]],Debt[[#This Row],[Unadjusted Maximum Revenue]]/(Debt[[#This Row],[Proposed Taxable Valuation]]/1000))</f>
        <v>1.5879476135435768</v>
      </c>
      <c r="K1922" s="26">
        <f>ROUND(Debt[[#This Row],[Proposed Taxable Valuation]]/1000*Debt[[#This Row],[Adjusted Rate]],0)</f>
        <v>1697328</v>
      </c>
      <c r="L1922" s="19">
        <f t="shared" si="161"/>
        <v>-2631642.7711822111</v>
      </c>
      <c r="M1922" s="17">
        <f t="shared" si="164"/>
        <v>-2.4620523864564232</v>
      </c>
      <c r="N1922" s="2">
        <v>566507990.42627835</v>
      </c>
      <c r="O1922">
        <f>INDEX($R$3:$T$335,MATCH(Debt[[#This Row],[DistrictNumber]],$R$3:$R$335,0),3)</f>
        <v>4.05</v>
      </c>
      <c r="P1922" s="9">
        <f t="shared" si="162"/>
        <v>2294357.3612264269</v>
      </c>
    </row>
    <row r="1923" spans="1:16" x14ac:dyDescent="0.35">
      <c r="A1923" s="13">
        <v>2031</v>
      </c>
      <c r="B1923" s="13">
        <f t="shared" si="160"/>
        <v>2030</v>
      </c>
      <c r="C1923" t="s">
        <v>580</v>
      </c>
      <c r="D1923" t="s">
        <v>581</v>
      </c>
      <c r="E1923" s="25">
        <v>245200423.61776239</v>
      </c>
      <c r="F1923" s="13">
        <f>INDEX($R$3:$T$335,MATCH(Debt[[#This Row],[DistrictNumber]],$R$3:$R$335,0),3)</f>
        <v>2.8586999999999998</v>
      </c>
      <c r="G1923" s="9">
        <f t="shared" si="163"/>
        <v>700954.45099609729</v>
      </c>
      <c r="H1923" s="11">
        <v>1.02</v>
      </c>
      <c r="I1923" s="12" cm="1">
        <f t="array" ref="I1923">INDEX(Debt[],MATCH(Debt[[#This Row],[Base Year]]&amp;Debt[[#This Row],[DistrictNumber]],Debt[[Fiscal Year]:[Fiscal Year]]&amp;Debt[[DistrictNumber]:[DistrictNumber]],0),9)*$H1923</f>
        <v>584949.6612061708</v>
      </c>
      <c r="J1923" s="15">
        <f>IF(Debt[[#This Row],[Unadjusted Maximum Revenue]]/(Debt[[#This Row],[Proposed Taxable Valuation]]/1000)&gt;Debt[[#This Row],[Max Debt RATE]],Debt[[#This Row],[Max Debt RATE]],Debt[[#This Row],[Unadjusted Maximum Revenue]]/(Debt[[#This Row],[Proposed Taxable Valuation]]/1000))</f>
        <v>2.3855980857440771</v>
      </c>
      <c r="K1923" s="26">
        <f>ROUND(Debt[[#This Row],[Proposed Taxable Valuation]]/1000*Debt[[#This Row],[Adjusted Rate]],0)</f>
        <v>584950</v>
      </c>
      <c r="L1923" s="19">
        <f t="shared" si="161"/>
        <v>-116004.78978992649</v>
      </c>
      <c r="M1923" s="17">
        <f t="shared" si="164"/>
        <v>-0.47310191425592274</v>
      </c>
      <c r="N1923" s="2">
        <v>191267073.16289833</v>
      </c>
      <c r="O1923">
        <f>INDEX($R$3:$T$335,MATCH(Debt[[#This Row],[DistrictNumber]],$R$3:$R$335,0),3)</f>
        <v>2.8586999999999998</v>
      </c>
      <c r="P1923" s="9">
        <f t="shared" si="162"/>
        <v>546775.18205077748</v>
      </c>
    </row>
    <row r="1924" spans="1:16" x14ac:dyDescent="0.35">
      <c r="A1924" s="13">
        <v>2031</v>
      </c>
      <c r="B1924" s="13">
        <f t="shared" si="160"/>
        <v>2030</v>
      </c>
      <c r="C1924" t="s">
        <v>582</v>
      </c>
      <c r="D1924" t="s">
        <v>583</v>
      </c>
      <c r="E1924" s="25">
        <v>1230500677.7489367</v>
      </c>
      <c r="F1924" s="13">
        <f>INDEX($R$3:$T$335,MATCH(Debt[[#This Row],[DistrictNumber]],$R$3:$R$335,0),3)</f>
        <v>0</v>
      </c>
      <c r="G1924" s="9">
        <f t="shared" si="163"/>
        <v>0</v>
      </c>
      <c r="H1924" s="11">
        <v>1.02</v>
      </c>
      <c r="I1924" s="12" cm="1">
        <f t="array" ref="I1924">INDEX(Debt[],MATCH(Debt[[#This Row],[Base Year]]&amp;Debt[[#This Row],[DistrictNumber]],Debt[[Fiscal Year]:[Fiscal Year]]&amp;Debt[[DistrictNumber]:[DistrictNumber]],0),9)*$H1924</f>
        <v>0</v>
      </c>
      <c r="J1924" s="15">
        <f>IF(Debt[[#This Row],[Unadjusted Maximum Revenue]]/(Debt[[#This Row],[Proposed Taxable Valuation]]/1000)&gt;Debt[[#This Row],[Max Debt RATE]],Debt[[#This Row],[Max Debt RATE]],Debt[[#This Row],[Unadjusted Maximum Revenue]]/(Debt[[#This Row],[Proposed Taxable Valuation]]/1000))</f>
        <v>0</v>
      </c>
      <c r="K1924" s="26">
        <f>ROUND(Debt[[#This Row],[Proposed Taxable Valuation]]/1000*Debt[[#This Row],[Adjusted Rate]],0)</f>
        <v>0</v>
      </c>
      <c r="L1924" s="19">
        <f t="shared" si="161"/>
        <v>0</v>
      </c>
      <c r="M1924" s="17">
        <f t="shared" si="164"/>
        <v>0</v>
      </c>
      <c r="N1924" s="2">
        <v>758974749.40015912</v>
      </c>
      <c r="O1924">
        <f>INDEX($R$3:$T$335,MATCH(Debt[[#This Row],[DistrictNumber]],$R$3:$R$335,0),3)</f>
        <v>0</v>
      </c>
      <c r="P1924" s="9">
        <f t="shared" si="162"/>
        <v>0</v>
      </c>
    </row>
    <row r="1925" spans="1:16" x14ac:dyDescent="0.35">
      <c r="A1925" s="13">
        <v>2031</v>
      </c>
      <c r="B1925" s="13">
        <f t="shared" ref="B1925:B1959" si="165">A1925-1</f>
        <v>2030</v>
      </c>
      <c r="C1925" t="s">
        <v>584</v>
      </c>
      <c r="D1925" t="s">
        <v>585</v>
      </c>
      <c r="E1925" s="25">
        <v>344215586.05704278</v>
      </c>
      <c r="F1925" s="13">
        <f>INDEX($R$3:$T$335,MATCH(Debt[[#This Row],[DistrictNumber]],$R$3:$R$335,0),3)</f>
        <v>0</v>
      </c>
      <c r="G1925" s="9">
        <f t="shared" si="163"/>
        <v>0</v>
      </c>
      <c r="H1925" s="11">
        <v>1.02</v>
      </c>
      <c r="I1925" s="12" cm="1">
        <f t="array" ref="I1925">INDEX(Debt[],MATCH(Debt[[#This Row],[Base Year]]&amp;Debt[[#This Row],[DistrictNumber]],Debt[[Fiscal Year]:[Fiscal Year]]&amp;Debt[[DistrictNumber]:[DistrictNumber]],0),9)*$H1925</f>
        <v>0</v>
      </c>
      <c r="J1925" s="15">
        <f>IF(Debt[[#This Row],[Unadjusted Maximum Revenue]]/(Debt[[#This Row],[Proposed Taxable Valuation]]/1000)&gt;Debt[[#This Row],[Max Debt RATE]],Debt[[#This Row],[Max Debt RATE]],Debt[[#This Row],[Unadjusted Maximum Revenue]]/(Debt[[#This Row],[Proposed Taxable Valuation]]/1000))</f>
        <v>0</v>
      </c>
      <c r="K1925" s="26">
        <f>ROUND(Debt[[#This Row],[Proposed Taxable Valuation]]/1000*Debt[[#This Row],[Adjusted Rate]],0)</f>
        <v>0</v>
      </c>
      <c r="L1925" s="19">
        <f t="shared" ref="L1925:L1959" si="166">I1925-G1925</f>
        <v>0</v>
      </c>
      <c r="M1925" s="17">
        <f t="shared" si="164"/>
        <v>0</v>
      </c>
      <c r="N1925" s="2">
        <v>231540270.75108659</v>
      </c>
      <c r="O1925">
        <f>INDEX($R$3:$T$335,MATCH(Debt[[#This Row],[DistrictNumber]],$R$3:$R$335,0),3)</f>
        <v>0</v>
      </c>
      <c r="P1925" s="9">
        <f t="shared" ref="P1925:P1958" si="167">N1925/1000*O1925</f>
        <v>0</v>
      </c>
    </row>
    <row r="1926" spans="1:16" x14ac:dyDescent="0.35">
      <c r="A1926" s="13">
        <v>2031</v>
      </c>
      <c r="B1926" s="13">
        <f t="shared" si="165"/>
        <v>2030</v>
      </c>
      <c r="C1926" t="s">
        <v>586</v>
      </c>
      <c r="D1926" t="s">
        <v>587</v>
      </c>
      <c r="E1926" s="25">
        <v>401778583.68682075</v>
      </c>
      <c r="F1926" s="13">
        <f>INDEX($R$3:$T$335,MATCH(Debt[[#This Row],[DistrictNumber]],$R$3:$R$335,0),3)</f>
        <v>0</v>
      </c>
      <c r="G1926" s="9">
        <f t="shared" si="163"/>
        <v>0</v>
      </c>
      <c r="H1926" s="11">
        <v>1.02</v>
      </c>
      <c r="I1926" s="12" cm="1">
        <f t="array" ref="I1926">INDEX(Debt[],MATCH(Debt[[#This Row],[Base Year]]&amp;Debt[[#This Row],[DistrictNumber]],Debt[[Fiscal Year]:[Fiscal Year]]&amp;Debt[[DistrictNumber]:[DistrictNumber]],0),9)*$H1926</f>
        <v>0</v>
      </c>
      <c r="J1926" s="15">
        <f>IF(Debt[[#This Row],[Unadjusted Maximum Revenue]]/(Debt[[#This Row],[Proposed Taxable Valuation]]/1000)&gt;Debt[[#This Row],[Max Debt RATE]],Debt[[#This Row],[Max Debt RATE]],Debt[[#This Row],[Unadjusted Maximum Revenue]]/(Debt[[#This Row],[Proposed Taxable Valuation]]/1000))</f>
        <v>0</v>
      </c>
      <c r="K1926" s="26">
        <f>ROUND(Debt[[#This Row],[Proposed Taxable Valuation]]/1000*Debt[[#This Row],[Adjusted Rate]],0)</f>
        <v>0</v>
      </c>
      <c r="L1926" s="19">
        <f t="shared" si="166"/>
        <v>0</v>
      </c>
      <c r="M1926" s="17">
        <f t="shared" si="164"/>
        <v>0</v>
      </c>
      <c r="N1926" s="2">
        <v>284646769.89874667</v>
      </c>
      <c r="O1926">
        <f>INDEX($R$3:$T$335,MATCH(Debt[[#This Row],[DistrictNumber]],$R$3:$R$335,0),3)</f>
        <v>0</v>
      </c>
      <c r="P1926" s="9">
        <f t="shared" si="167"/>
        <v>0</v>
      </c>
    </row>
    <row r="1927" spans="1:16" x14ac:dyDescent="0.35">
      <c r="A1927" s="13">
        <v>2031</v>
      </c>
      <c r="B1927" s="13">
        <f t="shared" si="165"/>
        <v>2030</v>
      </c>
      <c r="C1927" t="s">
        <v>588</v>
      </c>
      <c r="D1927" t="s">
        <v>589</v>
      </c>
      <c r="E1927" s="25">
        <v>487254663.25098622</v>
      </c>
      <c r="F1927" s="13">
        <f>INDEX($R$3:$T$335,MATCH(Debt[[#This Row],[DistrictNumber]],$R$3:$R$335,0),3)</f>
        <v>1.1627799999999999</v>
      </c>
      <c r="G1927" s="9">
        <f t="shared" si="163"/>
        <v>566569.97733498167</v>
      </c>
      <c r="H1927" s="11">
        <v>1.02</v>
      </c>
      <c r="I1927" s="12" cm="1">
        <f t="array" ref="I1927">INDEX(Debt[],MATCH(Debt[[#This Row],[Base Year]]&amp;Debt[[#This Row],[DistrictNumber]],Debt[[Fiscal Year]:[Fiscal Year]]&amp;Debt[[DistrictNumber]:[DistrictNumber]],0),9)*$H1927</f>
        <v>351265.4755913897</v>
      </c>
      <c r="J1927" s="15">
        <f>IF(Debt[[#This Row],[Unadjusted Maximum Revenue]]/(Debt[[#This Row],[Proposed Taxable Valuation]]/1000)&gt;Debt[[#This Row],[Max Debt RATE]],Debt[[#This Row],[Max Debt RATE]],Debt[[#This Row],[Unadjusted Maximum Revenue]]/(Debt[[#This Row],[Proposed Taxable Valuation]]/1000))</f>
        <v>0.72090736545799239</v>
      </c>
      <c r="K1927" s="26">
        <f>ROUND(Debt[[#This Row],[Proposed Taxable Valuation]]/1000*Debt[[#This Row],[Adjusted Rate]],0)</f>
        <v>351265</v>
      </c>
      <c r="L1927" s="19">
        <f t="shared" si="166"/>
        <v>-215304.50174359197</v>
      </c>
      <c r="M1927" s="17">
        <f t="shared" si="164"/>
        <v>-0.44187263454200754</v>
      </c>
      <c r="N1927" s="2">
        <v>320728751.83276445</v>
      </c>
      <c r="O1927">
        <f>INDEX($R$3:$T$335,MATCH(Debt[[#This Row],[DistrictNumber]],$R$3:$R$335,0),3)</f>
        <v>1.1627799999999999</v>
      </c>
      <c r="P1927" s="9">
        <f t="shared" si="167"/>
        <v>372936.97805610177</v>
      </c>
    </row>
    <row r="1928" spans="1:16" x14ac:dyDescent="0.35">
      <c r="A1928" s="13">
        <v>2031</v>
      </c>
      <c r="B1928" s="13">
        <f t="shared" si="165"/>
        <v>2030</v>
      </c>
      <c r="C1928" t="s">
        <v>590</v>
      </c>
      <c r="D1928" t="s">
        <v>591</v>
      </c>
      <c r="E1928" s="25">
        <v>1100150679.7338853</v>
      </c>
      <c r="F1928" s="13">
        <f>INDEX($R$3:$T$335,MATCH(Debt[[#This Row],[DistrictNumber]],$R$3:$R$335,0),3)</f>
        <v>2.7</v>
      </c>
      <c r="G1928" s="9">
        <f t="shared" si="163"/>
        <v>2970406.8352814903</v>
      </c>
      <c r="H1928" s="11">
        <v>1.02</v>
      </c>
      <c r="I1928" s="12" cm="1">
        <f t="array" ref="I1928">INDEX(Debt[],MATCH(Debt[[#This Row],[Base Year]]&amp;Debt[[#This Row],[DistrictNumber]],Debt[[Fiscal Year]:[Fiscal Year]]&amp;Debt[[DistrictNumber]:[DistrictNumber]],0),9)*$H1928</f>
        <v>1775677.1189024858</v>
      </c>
      <c r="J1928" s="15">
        <f>IF(Debt[[#This Row],[Unadjusted Maximum Revenue]]/(Debt[[#This Row],[Proposed Taxable Valuation]]/1000)&gt;Debt[[#This Row],[Max Debt RATE]],Debt[[#This Row],[Max Debt RATE]],Debt[[#This Row],[Unadjusted Maximum Revenue]]/(Debt[[#This Row],[Proposed Taxable Valuation]]/1000))</f>
        <v>1.6140308337872438</v>
      </c>
      <c r="K1928" s="26">
        <f>ROUND(Debt[[#This Row],[Proposed Taxable Valuation]]/1000*Debt[[#This Row],[Adjusted Rate]],0)</f>
        <v>1775677</v>
      </c>
      <c r="L1928" s="19">
        <f t="shared" si="166"/>
        <v>-1194729.7163790045</v>
      </c>
      <c r="M1928" s="17">
        <f t="shared" si="164"/>
        <v>-1.0859691662127564</v>
      </c>
      <c r="N1928" s="2">
        <v>695992996.26502466</v>
      </c>
      <c r="O1928">
        <f>INDEX($R$3:$T$335,MATCH(Debt[[#This Row],[DistrictNumber]],$R$3:$R$335,0),3)</f>
        <v>2.7</v>
      </c>
      <c r="P1928" s="9">
        <f t="shared" si="167"/>
        <v>1879181.0899155666</v>
      </c>
    </row>
    <row r="1929" spans="1:16" x14ac:dyDescent="0.35">
      <c r="A1929" s="13">
        <v>2031</v>
      </c>
      <c r="B1929" s="13">
        <f t="shared" si="165"/>
        <v>2030</v>
      </c>
      <c r="C1929" t="s">
        <v>592</v>
      </c>
      <c r="D1929" t="s">
        <v>593</v>
      </c>
      <c r="E1929" s="25">
        <v>6859889357.962594</v>
      </c>
      <c r="F1929" s="13">
        <f>INDEX($R$3:$T$335,MATCH(Debt[[#This Row],[DistrictNumber]],$R$3:$R$335,0),3)</f>
        <v>0</v>
      </c>
      <c r="G1929" s="9">
        <f t="shared" si="163"/>
        <v>0</v>
      </c>
      <c r="H1929" s="11">
        <v>1.02</v>
      </c>
      <c r="I1929" s="12" cm="1">
        <f t="array" ref="I1929">INDEX(Debt[],MATCH(Debt[[#This Row],[Base Year]]&amp;Debt[[#This Row],[DistrictNumber]],Debt[[Fiscal Year]:[Fiscal Year]]&amp;Debt[[DistrictNumber]:[DistrictNumber]],0),9)*$H1929</f>
        <v>0</v>
      </c>
      <c r="J1929" s="15">
        <f>IF(Debt[[#This Row],[Unadjusted Maximum Revenue]]/(Debt[[#This Row],[Proposed Taxable Valuation]]/1000)&gt;Debt[[#This Row],[Max Debt RATE]],Debt[[#This Row],[Max Debt RATE]],Debt[[#This Row],[Unadjusted Maximum Revenue]]/(Debt[[#This Row],[Proposed Taxable Valuation]]/1000))</f>
        <v>0</v>
      </c>
      <c r="K1929" s="26">
        <f>ROUND(Debt[[#This Row],[Proposed Taxable Valuation]]/1000*Debt[[#This Row],[Adjusted Rate]],0)</f>
        <v>0</v>
      </c>
      <c r="L1929" s="19">
        <f t="shared" si="166"/>
        <v>0</v>
      </c>
      <c r="M1929" s="17">
        <f t="shared" si="164"/>
        <v>0</v>
      </c>
      <c r="N1929" s="2">
        <v>4225360420.9629278</v>
      </c>
      <c r="O1929">
        <f>INDEX($R$3:$T$335,MATCH(Debt[[#This Row],[DistrictNumber]],$R$3:$R$335,0),3)</f>
        <v>0</v>
      </c>
      <c r="P1929" s="9">
        <f t="shared" si="167"/>
        <v>0</v>
      </c>
    </row>
    <row r="1930" spans="1:16" x14ac:dyDescent="0.35">
      <c r="A1930" s="13">
        <v>2031</v>
      </c>
      <c r="B1930" s="13">
        <f t="shared" si="165"/>
        <v>2030</v>
      </c>
      <c r="C1930" t="s">
        <v>594</v>
      </c>
      <c r="D1930" t="s">
        <v>595</v>
      </c>
      <c r="E1930" s="25">
        <v>22814088379.760719</v>
      </c>
      <c r="F1930" s="13">
        <f>INDEX($R$3:$T$335,MATCH(Debt[[#This Row],[DistrictNumber]],$R$3:$R$335,0),3)</f>
        <v>3.9700199999999999</v>
      </c>
      <c r="G1930" s="9">
        <f t="shared" ref="G1930:G1959" si="168">E1930/1000*F1930</f>
        <v>90572387.149417654</v>
      </c>
      <c r="H1930" s="11">
        <v>1.02</v>
      </c>
      <c r="I1930" s="12" cm="1">
        <f t="array" ref="I1930">INDEX(Debt[],MATCH(Debt[[#This Row],[Base Year]]&amp;Debt[[#This Row],[DistrictNumber]],Debt[[Fiscal Year]:[Fiscal Year]]&amp;Debt[[DistrictNumber]:[DistrictNumber]],0),9)*$H1930</f>
        <v>34289020.821043767</v>
      </c>
      <c r="J1930" s="15">
        <f>IF(Debt[[#This Row],[Unadjusted Maximum Revenue]]/(Debt[[#This Row],[Proposed Taxable Valuation]]/1000)&gt;Debt[[#This Row],[Max Debt RATE]],Debt[[#This Row],[Max Debt RATE]],Debt[[#This Row],[Unadjusted Maximum Revenue]]/(Debt[[#This Row],[Proposed Taxable Valuation]]/1000))</f>
        <v>1.5029757161571669</v>
      </c>
      <c r="K1930" s="26">
        <f>ROUND(Debt[[#This Row],[Proposed Taxable Valuation]]/1000*Debt[[#This Row],[Adjusted Rate]],0)</f>
        <v>34289021</v>
      </c>
      <c r="L1930" s="19">
        <f t="shared" si="166"/>
        <v>-56283366.328373887</v>
      </c>
      <c r="M1930" s="17">
        <f t="shared" si="164"/>
        <v>-2.4670442838428333</v>
      </c>
      <c r="N1930" s="2">
        <v>12598084502.561941</v>
      </c>
      <c r="O1930">
        <f>INDEX($R$3:$T$335,MATCH(Debt[[#This Row],[DistrictNumber]],$R$3:$R$335,0),3)</f>
        <v>3.9700199999999999</v>
      </c>
      <c r="P1930" s="9">
        <f t="shared" si="167"/>
        <v>50014647.436860956</v>
      </c>
    </row>
    <row r="1931" spans="1:16" x14ac:dyDescent="0.35">
      <c r="A1931" s="13">
        <v>2031</v>
      </c>
      <c r="B1931" s="13">
        <f t="shared" si="165"/>
        <v>2030</v>
      </c>
      <c r="C1931" t="s">
        <v>596</v>
      </c>
      <c r="D1931" t="s">
        <v>597</v>
      </c>
      <c r="E1931" s="25">
        <v>2066028011.4215386</v>
      </c>
      <c r="F1931" s="13">
        <f>INDEX($R$3:$T$335,MATCH(Debt[[#This Row],[DistrictNumber]],$R$3:$R$335,0),3)</f>
        <v>2.6998700000000002</v>
      </c>
      <c r="G1931" s="9">
        <f t="shared" si="168"/>
        <v>5578007.0471966704</v>
      </c>
      <c r="H1931" s="11">
        <v>1.02</v>
      </c>
      <c r="I1931" s="12" cm="1">
        <f t="array" ref="I1931">INDEX(Debt[],MATCH(Debt[[#This Row],[Base Year]]&amp;Debt[[#This Row],[DistrictNumber]],Debt[[Fiscal Year]:[Fiscal Year]]&amp;Debt[[DistrictNumber]:[DistrictNumber]],0),9)*$H1931</f>
        <v>3005990.4803008875</v>
      </c>
      <c r="J1931" s="15">
        <f>IF(Debt[[#This Row],[Unadjusted Maximum Revenue]]/(Debt[[#This Row],[Proposed Taxable Valuation]]/1000)&gt;Debt[[#This Row],[Max Debt RATE]],Debt[[#This Row],[Max Debt RATE]],Debt[[#This Row],[Unadjusted Maximum Revenue]]/(Debt[[#This Row],[Proposed Taxable Valuation]]/1000))</f>
        <v>1.4549611446132349</v>
      </c>
      <c r="K1931" s="26">
        <f>ROUND(Debt[[#This Row],[Proposed Taxable Valuation]]/1000*Debt[[#This Row],[Adjusted Rate]],0)</f>
        <v>3005990</v>
      </c>
      <c r="L1931" s="19">
        <f t="shared" si="166"/>
        <v>-2572016.5668957829</v>
      </c>
      <c r="M1931" s="17">
        <f t="shared" ref="M1931:M1959" si="169">J1931-F1931</f>
        <v>-1.2449088553867653</v>
      </c>
      <c r="N1931" s="2">
        <v>1254314571.6880069</v>
      </c>
      <c r="O1931">
        <f>INDEX($R$3:$T$335,MATCH(Debt[[#This Row],[DistrictNumber]],$R$3:$R$335,0),3)</f>
        <v>2.6998700000000002</v>
      </c>
      <c r="P1931" s="9">
        <f t="shared" si="167"/>
        <v>3386486.2826632992</v>
      </c>
    </row>
    <row r="1932" spans="1:16" x14ac:dyDescent="0.35">
      <c r="A1932" s="13">
        <v>2031</v>
      </c>
      <c r="B1932" s="13">
        <f t="shared" si="165"/>
        <v>2030</v>
      </c>
      <c r="C1932" t="s">
        <v>598</v>
      </c>
      <c r="D1932" t="s">
        <v>599</v>
      </c>
      <c r="E1932" s="25">
        <v>524820295.35914487</v>
      </c>
      <c r="F1932" s="13">
        <f>INDEX($R$3:$T$335,MATCH(Debt[[#This Row],[DistrictNumber]],$R$3:$R$335,0),3)</f>
        <v>0</v>
      </c>
      <c r="G1932" s="9">
        <f t="shared" si="168"/>
        <v>0</v>
      </c>
      <c r="H1932" s="11">
        <v>1.02</v>
      </c>
      <c r="I1932" s="12" cm="1">
        <f t="array" ref="I1932">INDEX(Debt[],MATCH(Debt[[#This Row],[Base Year]]&amp;Debt[[#This Row],[DistrictNumber]],Debt[[Fiscal Year]:[Fiscal Year]]&amp;Debt[[DistrictNumber]:[DistrictNumber]],0),9)*$H1932</f>
        <v>0</v>
      </c>
      <c r="J1932" s="15">
        <f>IF(Debt[[#This Row],[Unadjusted Maximum Revenue]]/(Debt[[#This Row],[Proposed Taxable Valuation]]/1000)&gt;Debt[[#This Row],[Max Debt RATE]],Debt[[#This Row],[Max Debt RATE]],Debt[[#This Row],[Unadjusted Maximum Revenue]]/(Debt[[#This Row],[Proposed Taxable Valuation]]/1000))</f>
        <v>0</v>
      </c>
      <c r="K1932" s="26">
        <f>ROUND(Debt[[#This Row],[Proposed Taxable Valuation]]/1000*Debt[[#This Row],[Adjusted Rate]],0)</f>
        <v>0</v>
      </c>
      <c r="L1932" s="19">
        <f t="shared" si="166"/>
        <v>0</v>
      </c>
      <c r="M1932" s="17">
        <f t="shared" si="169"/>
        <v>0</v>
      </c>
      <c r="N1932" s="2">
        <v>393675079.49733692</v>
      </c>
      <c r="O1932">
        <f>INDEX($R$3:$T$335,MATCH(Debt[[#This Row],[DistrictNumber]],$R$3:$R$335,0),3)</f>
        <v>0</v>
      </c>
      <c r="P1932" s="9">
        <f t="shared" si="167"/>
        <v>0</v>
      </c>
    </row>
    <row r="1933" spans="1:16" x14ac:dyDescent="0.35">
      <c r="A1933" s="13">
        <v>2031</v>
      </c>
      <c r="B1933" s="13">
        <f t="shared" si="165"/>
        <v>2030</v>
      </c>
      <c r="C1933" t="s">
        <v>600</v>
      </c>
      <c r="D1933" t="s">
        <v>601</v>
      </c>
      <c r="E1933" s="25">
        <v>1385003241.6926849</v>
      </c>
      <c r="F1933" s="13">
        <f>INDEX($R$3:$T$335,MATCH(Debt[[#This Row],[DistrictNumber]],$R$3:$R$335,0),3)</f>
        <v>1.3620399999999999</v>
      </c>
      <c r="G1933" s="9">
        <f t="shared" si="168"/>
        <v>1886429.8153151043</v>
      </c>
      <c r="H1933" s="11">
        <v>1.02</v>
      </c>
      <c r="I1933" s="12" cm="1">
        <f t="array" ref="I1933">INDEX(Debt[],MATCH(Debt[[#This Row],[Base Year]]&amp;Debt[[#This Row],[DistrictNumber]],Debt[[Fiscal Year]:[Fiscal Year]]&amp;Debt[[DistrictNumber]:[DistrictNumber]],0),9)*$H1933</f>
        <v>1246413.6011865991</v>
      </c>
      <c r="J1933" s="15">
        <f>IF(Debt[[#This Row],[Unadjusted Maximum Revenue]]/(Debt[[#This Row],[Proposed Taxable Valuation]]/1000)&gt;Debt[[#This Row],[Max Debt RATE]],Debt[[#This Row],[Max Debt RATE]],Debt[[#This Row],[Unadjusted Maximum Revenue]]/(Debt[[#This Row],[Proposed Taxable Valuation]]/1000))</f>
        <v>0.89993551182110731</v>
      </c>
      <c r="K1933" s="26">
        <f>ROUND(Debt[[#This Row],[Proposed Taxable Valuation]]/1000*Debt[[#This Row],[Adjusted Rate]],0)</f>
        <v>1246414</v>
      </c>
      <c r="L1933" s="19">
        <f t="shared" si="166"/>
        <v>-640016.21412850521</v>
      </c>
      <c r="M1933" s="17">
        <f t="shared" si="169"/>
        <v>-0.4621044881788926</v>
      </c>
      <c r="N1933" s="2">
        <v>971443108.56702161</v>
      </c>
      <c r="O1933">
        <f>INDEX($R$3:$T$335,MATCH(Debt[[#This Row],[DistrictNumber]],$R$3:$R$335,0),3)</f>
        <v>1.3620399999999999</v>
      </c>
      <c r="P1933" s="9">
        <f t="shared" si="167"/>
        <v>1323144.371592626</v>
      </c>
    </row>
    <row r="1934" spans="1:16" x14ac:dyDescent="0.35">
      <c r="A1934" s="13">
        <v>2031</v>
      </c>
      <c r="B1934" s="13">
        <f t="shared" si="165"/>
        <v>2030</v>
      </c>
      <c r="C1934" t="s">
        <v>602</v>
      </c>
      <c r="D1934" t="s">
        <v>603</v>
      </c>
      <c r="E1934" s="25">
        <v>367610578.05058718</v>
      </c>
      <c r="F1934" s="13">
        <f>INDEX($R$3:$T$335,MATCH(Debt[[#This Row],[DistrictNumber]],$R$3:$R$335,0),3)</f>
        <v>0</v>
      </c>
      <c r="G1934" s="9">
        <f t="shared" si="168"/>
        <v>0</v>
      </c>
      <c r="H1934" s="11">
        <v>1.02</v>
      </c>
      <c r="I1934" s="12" cm="1">
        <f t="array" ref="I1934">INDEX(Debt[],MATCH(Debt[[#This Row],[Base Year]]&amp;Debt[[#This Row],[DistrictNumber]],Debt[[Fiscal Year]:[Fiscal Year]]&amp;Debt[[DistrictNumber]:[DistrictNumber]],0),9)*$H1934</f>
        <v>0</v>
      </c>
      <c r="J1934" s="15">
        <f>IF(Debt[[#This Row],[Unadjusted Maximum Revenue]]/(Debt[[#This Row],[Proposed Taxable Valuation]]/1000)&gt;Debt[[#This Row],[Max Debt RATE]],Debt[[#This Row],[Max Debt RATE]],Debt[[#This Row],[Unadjusted Maximum Revenue]]/(Debt[[#This Row],[Proposed Taxable Valuation]]/1000))</f>
        <v>0</v>
      </c>
      <c r="K1934" s="26">
        <f>ROUND(Debt[[#This Row],[Proposed Taxable Valuation]]/1000*Debt[[#This Row],[Adjusted Rate]],0)</f>
        <v>0</v>
      </c>
      <c r="L1934" s="19">
        <f t="shared" si="166"/>
        <v>0</v>
      </c>
      <c r="M1934" s="17">
        <f t="shared" si="169"/>
        <v>0</v>
      </c>
      <c r="N1934" s="2">
        <v>282891846.36277127</v>
      </c>
      <c r="O1934">
        <f>INDEX($R$3:$T$335,MATCH(Debt[[#This Row],[DistrictNumber]],$R$3:$R$335,0),3)</f>
        <v>0</v>
      </c>
      <c r="P1934" s="9">
        <f t="shared" si="167"/>
        <v>0</v>
      </c>
    </row>
    <row r="1935" spans="1:16" x14ac:dyDescent="0.35">
      <c r="A1935" s="13">
        <v>2031</v>
      </c>
      <c r="B1935" s="13">
        <f t="shared" si="165"/>
        <v>2030</v>
      </c>
      <c r="C1935" t="s">
        <v>604</v>
      </c>
      <c r="D1935" t="s">
        <v>605</v>
      </c>
      <c r="E1935" s="25">
        <v>952354170.95315826</v>
      </c>
      <c r="F1935" s="13">
        <f>INDEX($R$3:$T$335,MATCH(Debt[[#This Row],[DistrictNumber]],$R$3:$R$335,0),3)</f>
        <v>2.6675200000000001</v>
      </c>
      <c r="G1935" s="9">
        <f t="shared" si="168"/>
        <v>2540423.7981009688</v>
      </c>
      <c r="H1935" s="11">
        <v>1.02</v>
      </c>
      <c r="I1935" s="12" cm="1">
        <f t="array" ref="I1935">INDEX(Debt[],MATCH(Debt[[#This Row],[Base Year]]&amp;Debt[[#This Row],[DistrictNumber]],Debt[[Fiscal Year]:[Fiscal Year]]&amp;Debt[[DistrictNumber]:[DistrictNumber]],0),9)*$H1935</f>
        <v>1470378.6526890127</v>
      </c>
      <c r="J1935" s="15">
        <f>IF(Debt[[#This Row],[Unadjusted Maximum Revenue]]/(Debt[[#This Row],[Proposed Taxable Valuation]]/1000)&gt;Debt[[#This Row],[Max Debt RATE]],Debt[[#This Row],[Max Debt RATE]],Debt[[#This Row],[Unadjusted Maximum Revenue]]/(Debt[[#This Row],[Proposed Taxable Valuation]]/1000))</f>
        <v>1.5439410017151418</v>
      </c>
      <c r="K1935" s="26">
        <f>ROUND(Debt[[#This Row],[Proposed Taxable Valuation]]/1000*Debt[[#This Row],[Adjusted Rate]],0)</f>
        <v>1470379</v>
      </c>
      <c r="L1935" s="19">
        <f t="shared" si="166"/>
        <v>-1070045.1454119561</v>
      </c>
      <c r="M1935" s="17">
        <f t="shared" si="169"/>
        <v>-1.1235789982848583</v>
      </c>
      <c r="N1935" s="2">
        <v>594756896.39394891</v>
      </c>
      <c r="O1935">
        <f>INDEX($R$3:$T$335,MATCH(Debt[[#This Row],[DistrictNumber]],$R$3:$R$335,0),3)</f>
        <v>2.6675200000000001</v>
      </c>
      <c r="P1935" s="9">
        <f t="shared" si="167"/>
        <v>1586525.9162687866</v>
      </c>
    </row>
    <row r="1936" spans="1:16" x14ac:dyDescent="0.35">
      <c r="A1936" s="13">
        <v>2031</v>
      </c>
      <c r="B1936" s="13">
        <f t="shared" si="165"/>
        <v>2030</v>
      </c>
      <c r="C1936" t="s">
        <v>606</v>
      </c>
      <c r="D1936" t="s">
        <v>607</v>
      </c>
      <c r="E1936" s="25">
        <v>423411218.81120741</v>
      </c>
      <c r="F1936" s="13">
        <f>INDEX($R$3:$T$335,MATCH(Debt[[#This Row],[DistrictNumber]],$R$3:$R$335,0),3)</f>
        <v>0</v>
      </c>
      <c r="G1936" s="9">
        <f t="shared" si="168"/>
        <v>0</v>
      </c>
      <c r="H1936" s="11">
        <v>1.02</v>
      </c>
      <c r="I1936" s="12" cm="1">
        <f t="array" ref="I1936">INDEX(Debt[],MATCH(Debt[[#This Row],[Base Year]]&amp;Debt[[#This Row],[DistrictNumber]],Debt[[Fiscal Year]:[Fiscal Year]]&amp;Debt[[DistrictNumber]:[DistrictNumber]],0),9)*$H1936</f>
        <v>0</v>
      </c>
      <c r="J1936" s="15">
        <f>IF(Debt[[#This Row],[Unadjusted Maximum Revenue]]/(Debt[[#This Row],[Proposed Taxable Valuation]]/1000)&gt;Debt[[#This Row],[Max Debt RATE]],Debt[[#This Row],[Max Debt RATE]],Debt[[#This Row],[Unadjusted Maximum Revenue]]/(Debt[[#This Row],[Proposed Taxable Valuation]]/1000))</f>
        <v>0</v>
      </c>
      <c r="K1936" s="26">
        <f>ROUND(Debt[[#This Row],[Proposed Taxable Valuation]]/1000*Debt[[#This Row],[Adjusted Rate]],0)</f>
        <v>0</v>
      </c>
      <c r="L1936" s="19">
        <f t="shared" si="166"/>
        <v>0</v>
      </c>
      <c r="M1936" s="17">
        <f t="shared" si="169"/>
        <v>0</v>
      </c>
      <c r="N1936" s="2">
        <v>289183379.20805097</v>
      </c>
      <c r="O1936">
        <f>INDEX($R$3:$T$335,MATCH(Debt[[#This Row],[DistrictNumber]],$R$3:$R$335,0),3)</f>
        <v>0</v>
      </c>
      <c r="P1936" s="9">
        <f t="shared" si="167"/>
        <v>0</v>
      </c>
    </row>
    <row r="1937" spans="1:16" x14ac:dyDescent="0.35">
      <c r="A1937" s="13">
        <v>2031</v>
      </c>
      <c r="B1937" s="13">
        <f t="shared" si="165"/>
        <v>2030</v>
      </c>
      <c r="C1937" t="s">
        <v>608</v>
      </c>
      <c r="D1937" t="s">
        <v>609</v>
      </c>
      <c r="E1937" s="25">
        <v>280131275.21116775</v>
      </c>
      <c r="F1937" s="13">
        <f>INDEX($R$3:$T$335,MATCH(Debt[[#This Row],[DistrictNumber]],$R$3:$R$335,0),3)</f>
        <v>2.4291999999999998</v>
      </c>
      <c r="G1937" s="9">
        <f t="shared" si="168"/>
        <v>680494.89374296868</v>
      </c>
      <c r="H1937" s="11">
        <v>1.02</v>
      </c>
      <c r="I1937" s="12" cm="1">
        <f t="array" ref="I1937">INDEX(Debt[],MATCH(Debt[[#This Row],[Base Year]]&amp;Debt[[#This Row],[DistrictNumber]],Debt[[Fiscal Year]:[Fiscal Year]]&amp;Debt[[DistrictNumber]:[DistrictNumber]],0),9)*$H1937</f>
        <v>532312.09697828186</v>
      </c>
      <c r="J1937" s="15">
        <f>IF(Debt[[#This Row],[Unadjusted Maximum Revenue]]/(Debt[[#This Row],[Proposed Taxable Valuation]]/1000)&gt;Debt[[#This Row],[Max Debt RATE]],Debt[[#This Row],[Max Debt RATE]],Debt[[#This Row],[Unadjusted Maximum Revenue]]/(Debt[[#This Row],[Proposed Taxable Valuation]]/1000))</f>
        <v>1.9002237310954155</v>
      </c>
      <c r="K1937" s="26">
        <f>ROUND(Debt[[#This Row],[Proposed Taxable Valuation]]/1000*Debt[[#This Row],[Adjusted Rate]],0)</f>
        <v>532312</v>
      </c>
      <c r="L1937" s="19">
        <f t="shared" si="166"/>
        <v>-148182.79676468682</v>
      </c>
      <c r="M1937" s="17">
        <f t="shared" si="169"/>
        <v>-0.52897626890458427</v>
      </c>
      <c r="N1937" s="2">
        <v>217199411.45410225</v>
      </c>
      <c r="O1937">
        <f>INDEX($R$3:$T$335,MATCH(Debt[[#This Row],[DistrictNumber]],$R$3:$R$335,0),3)</f>
        <v>2.4291999999999998</v>
      </c>
      <c r="P1937" s="9">
        <f t="shared" si="167"/>
        <v>527620.81030430517</v>
      </c>
    </row>
    <row r="1938" spans="1:16" x14ac:dyDescent="0.35">
      <c r="A1938" s="13">
        <v>2031</v>
      </c>
      <c r="B1938" s="13">
        <f t="shared" si="165"/>
        <v>2030</v>
      </c>
      <c r="C1938" t="s">
        <v>610</v>
      </c>
      <c r="D1938" t="s">
        <v>611</v>
      </c>
      <c r="E1938" s="25">
        <v>1502240795.2520642</v>
      </c>
      <c r="F1938" s="13">
        <f>INDEX($R$3:$T$335,MATCH(Debt[[#This Row],[DistrictNumber]],$R$3:$R$335,0),3)</f>
        <v>0</v>
      </c>
      <c r="G1938" s="9">
        <f t="shared" si="168"/>
        <v>0</v>
      </c>
      <c r="H1938" s="11">
        <v>1.02</v>
      </c>
      <c r="I1938" s="12" cm="1">
        <f t="array" ref="I1938">INDEX(Debt[],MATCH(Debt[[#This Row],[Base Year]]&amp;Debt[[#This Row],[DistrictNumber]],Debt[[Fiscal Year]:[Fiscal Year]]&amp;Debt[[DistrictNumber]:[DistrictNumber]],0),9)*$H1938</f>
        <v>0</v>
      </c>
      <c r="J1938" s="15">
        <f>IF(Debt[[#This Row],[Unadjusted Maximum Revenue]]/(Debt[[#This Row],[Proposed Taxable Valuation]]/1000)&gt;Debt[[#This Row],[Max Debt RATE]],Debt[[#This Row],[Max Debt RATE]],Debt[[#This Row],[Unadjusted Maximum Revenue]]/(Debt[[#This Row],[Proposed Taxable Valuation]]/1000))</f>
        <v>0</v>
      </c>
      <c r="K1938" s="26">
        <f>ROUND(Debt[[#This Row],[Proposed Taxable Valuation]]/1000*Debt[[#This Row],[Adjusted Rate]],0)</f>
        <v>0</v>
      </c>
      <c r="L1938" s="19">
        <f t="shared" si="166"/>
        <v>0</v>
      </c>
      <c r="M1938" s="17">
        <f t="shared" si="169"/>
        <v>0</v>
      </c>
      <c r="N1938" s="2">
        <v>1064321289.0373102</v>
      </c>
      <c r="O1938">
        <f>INDEX($R$3:$T$335,MATCH(Debt[[#This Row],[DistrictNumber]],$R$3:$R$335,0),3)</f>
        <v>0</v>
      </c>
      <c r="P1938" s="9">
        <f t="shared" si="167"/>
        <v>0</v>
      </c>
    </row>
    <row r="1939" spans="1:16" x14ac:dyDescent="0.35">
      <c r="A1939" s="13">
        <v>2031</v>
      </c>
      <c r="B1939" s="13">
        <f t="shared" si="165"/>
        <v>2030</v>
      </c>
      <c r="C1939" t="s">
        <v>612</v>
      </c>
      <c r="D1939" t="s">
        <v>613</v>
      </c>
      <c r="E1939" s="25">
        <v>1511177710.7083347</v>
      </c>
      <c r="F1939" s="13">
        <f>INDEX($R$3:$T$335,MATCH(Debt[[#This Row],[DistrictNumber]],$R$3:$R$335,0),3)</f>
        <v>2.0415899999999998</v>
      </c>
      <c r="G1939" s="9">
        <f t="shared" si="168"/>
        <v>3085205.3024050286</v>
      </c>
      <c r="H1939" s="11">
        <v>1.02</v>
      </c>
      <c r="I1939" s="12" cm="1">
        <f t="array" ref="I1939">INDEX(Debt[],MATCH(Debt[[#This Row],[Base Year]]&amp;Debt[[#This Row],[DistrictNumber]],Debt[[Fiscal Year]:[Fiscal Year]]&amp;Debt[[DistrictNumber]:[DistrictNumber]],0),9)*$H1939</f>
        <v>1719483.1659066966</v>
      </c>
      <c r="J1939" s="15">
        <f>IF(Debt[[#This Row],[Unadjusted Maximum Revenue]]/(Debt[[#This Row],[Proposed Taxable Valuation]]/1000)&gt;Debt[[#This Row],[Max Debt RATE]],Debt[[#This Row],[Max Debt RATE]],Debt[[#This Row],[Unadjusted Maximum Revenue]]/(Debt[[#This Row],[Proposed Taxable Valuation]]/1000))</f>
        <v>1.1378431230968349</v>
      </c>
      <c r="K1939" s="26">
        <f>ROUND(Debt[[#This Row],[Proposed Taxable Valuation]]/1000*Debt[[#This Row],[Adjusted Rate]],0)</f>
        <v>1719483</v>
      </c>
      <c r="L1939" s="19">
        <f t="shared" si="166"/>
        <v>-1365722.136498332</v>
      </c>
      <c r="M1939" s="17">
        <f t="shared" si="169"/>
        <v>-0.90374687690316491</v>
      </c>
      <c r="N1939" s="2">
        <v>973467473.06473029</v>
      </c>
      <c r="O1939">
        <f>INDEX($R$3:$T$335,MATCH(Debt[[#This Row],[DistrictNumber]],$R$3:$R$335,0),3)</f>
        <v>2.0415899999999998</v>
      </c>
      <c r="P1939" s="9">
        <f t="shared" si="167"/>
        <v>1987421.4583342224</v>
      </c>
    </row>
    <row r="1940" spans="1:16" x14ac:dyDescent="0.35">
      <c r="A1940" s="13">
        <v>2031</v>
      </c>
      <c r="B1940" s="13">
        <f t="shared" si="165"/>
        <v>2030</v>
      </c>
      <c r="C1940" t="s">
        <v>614</v>
      </c>
      <c r="D1940" t="s">
        <v>615</v>
      </c>
      <c r="E1940" s="25">
        <v>14098779979.821938</v>
      </c>
      <c r="F1940" s="13">
        <f>INDEX($R$3:$T$335,MATCH(Debt[[#This Row],[DistrictNumber]],$R$3:$R$335,0),3)</f>
        <v>0</v>
      </c>
      <c r="G1940" s="9">
        <f t="shared" si="168"/>
        <v>0</v>
      </c>
      <c r="H1940" s="11">
        <v>1.02</v>
      </c>
      <c r="I1940" s="12" cm="1">
        <f t="array" ref="I1940">INDEX(Debt[],MATCH(Debt[[#This Row],[Base Year]]&amp;Debt[[#This Row],[DistrictNumber]],Debt[[Fiscal Year]:[Fiscal Year]]&amp;Debt[[DistrictNumber]:[DistrictNumber]],0),9)*$H1940</f>
        <v>0</v>
      </c>
      <c r="J1940" s="15">
        <f>IF(Debt[[#This Row],[Unadjusted Maximum Revenue]]/(Debt[[#This Row],[Proposed Taxable Valuation]]/1000)&gt;Debt[[#This Row],[Max Debt RATE]],Debt[[#This Row],[Max Debt RATE]],Debt[[#This Row],[Unadjusted Maximum Revenue]]/(Debt[[#This Row],[Proposed Taxable Valuation]]/1000))</f>
        <v>0</v>
      </c>
      <c r="K1940" s="26">
        <f>ROUND(Debt[[#This Row],[Proposed Taxable Valuation]]/1000*Debt[[#This Row],[Adjusted Rate]],0)</f>
        <v>0</v>
      </c>
      <c r="L1940" s="19">
        <f t="shared" si="166"/>
        <v>0</v>
      </c>
      <c r="M1940" s="17">
        <f t="shared" si="169"/>
        <v>0</v>
      </c>
      <c r="N1940" s="2">
        <v>8236741359.9646797</v>
      </c>
      <c r="O1940">
        <f>INDEX($R$3:$T$335,MATCH(Debt[[#This Row],[DistrictNumber]],$R$3:$R$335,0),3)</f>
        <v>0</v>
      </c>
      <c r="P1940" s="9">
        <f t="shared" si="167"/>
        <v>0</v>
      </c>
    </row>
    <row r="1941" spans="1:16" x14ac:dyDescent="0.35">
      <c r="A1941" s="13">
        <v>2031</v>
      </c>
      <c r="B1941" s="13">
        <f t="shared" si="165"/>
        <v>2030</v>
      </c>
      <c r="C1941" t="s">
        <v>616</v>
      </c>
      <c r="D1941" t="s">
        <v>617</v>
      </c>
      <c r="E1941" s="25">
        <v>736987694.930462</v>
      </c>
      <c r="F1941" s="13">
        <f>INDEX($R$3:$T$335,MATCH(Debt[[#This Row],[DistrictNumber]],$R$3:$R$335,0),3)</f>
        <v>0</v>
      </c>
      <c r="G1941" s="9">
        <f t="shared" si="168"/>
        <v>0</v>
      </c>
      <c r="H1941" s="11">
        <v>1.02</v>
      </c>
      <c r="I1941" s="12" cm="1">
        <f t="array" ref="I1941">INDEX(Debt[],MATCH(Debt[[#This Row],[Base Year]]&amp;Debt[[#This Row],[DistrictNumber]],Debt[[Fiscal Year]:[Fiscal Year]]&amp;Debt[[DistrictNumber]:[DistrictNumber]],0),9)*$H1941</f>
        <v>0</v>
      </c>
      <c r="J1941" s="15">
        <f>IF(Debt[[#This Row],[Unadjusted Maximum Revenue]]/(Debt[[#This Row],[Proposed Taxable Valuation]]/1000)&gt;Debt[[#This Row],[Max Debt RATE]],Debt[[#This Row],[Max Debt RATE]],Debt[[#This Row],[Unadjusted Maximum Revenue]]/(Debt[[#This Row],[Proposed Taxable Valuation]]/1000))</f>
        <v>0</v>
      </c>
      <c r="K1941" s="26">
        <f>ROUND(Debt[[#This Row],[Proposed Taxable Valuation]]/1000*Debt[[#This Row],[Adjusted Rate]],0)</f>
        <v>0</v>
      </c>
      <c r="L1941" s="19">
        <f t="shared" si="166"/>
        <v>0</v>
      </c>
      <c r="M1941" s="17">
        <f t="shared" si="169"/>
        <v>0</v>
      </c>
      <c r="N1941" s="2">
        <v>551754256.2107563</v>
      </c>
      <c r="O1941">
        <f>INDEX($R$3:$T$335,MATCH(Debt[[#This Row],[DistrictNumber]],$R$3:$R$335,0),3)</f>
        <v>0</v>
      </c>
      <c r="P1941" s="9">
        <f t="shared" si="167"/>
        <v>0</v>
      </c>
    </row>
    <row r="1942" spans="1:16" x14ac:dyDescent="0.35">
      <c r="A1942" s="13">
        <v>2031</v>
      </c>
      <c r="B1942" s="13">
        <f t="shared" si="165"/>
        <v>2030</v>
      </c>
      <c r="C1942" t="s">
        <v>618</v>
      </c>
      <c r="D1942" t="s">
        <v>619</v>
      </c>
      <c r="E1942" s="25">
        <v>555058650.06139696</v>
      </c>
      <c r="F1942" s="13">
        <f>INDEX($R$3:$T$335,MATCH(Debt[[#This Row],[DistrictNumber]],$R$3:$R$335,0),3)</f>
        <v>0</v>
      </c>
      <c r="G1942" s="9">
        <f t="shared" si="168"/>
        <v>0</v>
      </c>
      <c r="H1942" s="11">
        <v>1.02</v>
      </c>
      <c r="I1942" s="12" cm="1">
        <f t="array" ref="I1942">INDEX(Debt[],MATCH(Debt[[#This Row],[Base Year]]&amp;Debt[[#This Row],[DistrictNumber]],Debt[[Fiscal Year]:[Fiscal Year]]&amp;Debt[[DistrictNumber]:[DistrictNumber]],0),9)*$H1942</f>
        <v>0</v>
      </c>
      <c r="J1942" s="15">
        <f>IF(Debt[[#This Row],[Unadjusted Maximum Revenue]]/(Debt[[#This Row],[Proposed Taxable Valuation]]/1000)&gt;Debt[[#This Row],[Max Debt RATE]],Debt[[#This Row],[Max Debt RATE]],Debt[[#This Row],[Unadjusted Maximum Revenue]]/(Debt[[#This Row],[Proposed Taxable Valuation]]/1000))</f>
        <v>0</v>
      </c>
      <c r="K1942" s="26">
        <f>ROUND(Debt[[#This Row],[Proposed Taxable Valuation]]/1000*Debt[[#This Row],[Adjusted Rate]],0)</f>
        <v>0</v>
      </c>
      <c r="L1942" s="19">
        <f t="shared" si="166"/>
        <v>0</v>
      </c>
      <c r="M1942" s="17">
        <f t="shared" si="169"/>
        <v>0</v>
      </c>
      <c r="N1942" s="2">
        <v>414558357.4938761</v>
      </c>
      <c r="O1942">
        <f>INDEX($R$3:$T$335,MATCH(Debt[[#This Row],[DistrictNumber]],$R$3:$R$335,0),3)</f>
        <v>0</v>
      </c>
      <c r="P1942" s="9">
        <f t="shared" si="167"/>
        <v>0</v>
      </c>
    </row>
    <row r="1943" spans="1:16" x14ac:dyDescent="0.35">
      <c r="A1943" s="13">
        <v>2031</v>
      </c>
      <c r="B1943" s="13">
        <f t="shared" si="165"/>
        <v>2030</v>
      </c>
      <c r="C1943" t="s">
        <v>620</v>
      </c>
      <c r="D1943" t="s">
        <v>621</v>
      </c>
      <c r="E1943" s="25">
        <v>465894385.83015263</v>
      </c>
      <c r="F1943" s="13">
        <f>INDEX($R$3:$T$335,MATCH(Debt[[#This Row],[DistrictNumber]],$R$3:$R$335,0),3)</f>
        <v>0</v>
      </c>
      <c r="G1943" s="9">
        <f t="shared" si="168"/>
        <v>0</v>
      </c>
      <c r="H1943" s="11">
        <v>1.02</v>
      </c>
      <c r="I1943" s="12" cm="1">
        <f t="array" ref="I1943">INDEX(Debt[],MATCH(Debt[[#This Row],[Base Year]]&amp;Debt[[#This Row],[DistrictNumber]],Debt[[Fiscal Year]:[Fiscal Year]]&amp;Debt[[DistrictNumber]:[DistrictNumber]],0),9)*$H1943</f>
        <v>0</v>
      </c>
      <c r="J1943" s="15">
        <f>IF(Debt[[#This Row],[Unadjusted Maximum Revenue]]/(Debt[[#This Row],[Proposed Taxable Valuation]]/1000)&gt;Debt[[#This Row],[Max Debt RATE]],Debt[[#This Row],[Max Debt RATE]],Debt[[#This Row],[Unadjusted Maximum Revenue]]/(Debt[[#This Row],[Proposed Taxable Valuation]]/1000))</f>
        <v>0</v>
      </c>
      <c r="K1943" s="26">
        <f>ROUND(Debt[[#This Row],[Proposed Taxable Valuation]]/1000*Debt[[#This Row],[Adjusted Rate]],0)</f>
        <v>0</v>
      </c>
      <c r="L1943" s="19">
        <f t="shared" si="166"/>
        <v>0</v>
      </c>
      <c r="M1943" s="17">
        <f t="shared" si="169"/>
        <v>0</v>
      </c>
      <c r="N1943" s="2">
        <v>339747079.31493396</v>
      </c>
      <c r="O1943">
        <f>INDEX($R$3:$T$335,MATCH(Debt[[#This Row],[DistrictNumber]],$R$3:$R$335,0),3)</f>
        <v>0</v>
      </c>
      <c r="P1943" s="9">
        <f t="shared" si="167"/>
        <v>0</v>
      </c>
    </row>
    <row r="1944" spans="1:16" x14ac:dyDescent="0.35">
      <c r="A1944" s="13">
        <v>2031</v>
      </c>
      <c r="B1944" s="13">
        <f t="shared" si="165"/>
        <v>2030</v>
      </c>
      <c r="C1944" t="s">
        <v>622</v>
      </c>
      <c r="D1944" t="s">
        <v>623</v>
      </c>
      <c r="E1944" s="25">
        <v>739698102.59791172</v>
      </c>
      <c r="F1944" s="13">
        <f>INDEX($R$3:$T$335,MATCH(Debt[[#This Row],[DistrictNumber]],$R$3:$R$335,0),3)</f>
        <v>0</v>
      </c>
      <c r="G1944" s="9">
        <f t="shared" si="168"/>
        <v>0</v>
      </c>
      <c r="H1944" s="11">
        <v>1.02</v>
      </c>
      <c r="I1944" s="12" cm="1">
        <f t="array" ref="I1944">INDEX(Debt[],MATCH(Debt[[#This Row],[Base Year]]&amp;Debt[[#This Row],[DistrictNumber]],Debt[[Fiscal Year]:[Fiscal Year]]&amp;Debt[[DistrictNumber]:[DistrictNumber]],0),9)*$H1944</f>
        <v>0</v>
      </c>
      <c r="J1944" s="15">
        <f>IF(Debt[[#This Row],[Unadjusted Maximum Revenue]]/(Debt[[#This Row],[Proposed Taxable Valuation]]/1000)&gt;Debt[[#This Row],[Max Debt RATE]],Debt[[#This Row],[Max Debt RATE]],Debt[[#This Row],[Unadjusted Maximum Revenue]]/(Debt[[#This Row],[Proposed Taxable Valuation]]/1000))</f>
        <v>0</v>
      </c>
      <c r="K1944" s="26">
        <f>ROUND(Debt[[#This Row],[Proposed Taxable Valuation]]/1000*Debt[[#This Row],[Adjusted Rate]],0)</f>
        <v>0</v>
      </c>
      <c r="L1944" s="19">
        <f t="shared" si="166"/>
        <v>0</v>
      </c>
      <c r="M1944" s="17">
        <f t="shared" si="169"/>
        <v>0</v>
      </c>
      <c r="N1944" s="2">
        <v>455773336.97466028</v>
      </c>
      <c r="O1944">
        <f>INDEX($R$3:$T$335,MATCH(Debt[[#This Row],[DistrictNumber]],$R$3:$R$335,0),3)</f>
        <v>0</v>
      </c>
      <c r="P1944" s="9">
        <f t="shared" si="167"/>
        <v>0</v>
      </c>
    </row>
    <row r="1945" spans="1:16" x14ac:dyDescent="0.35">
      <c r="A1945" s="13">
        <v>2031</v>
      </c>
      <c r="B1945" s="13">
        <f t="shared" si="165"/>
        <v>2030</v>
      </c>
      <c r="C1945" t="s">
        <v>624</v>
      </c>
      <c r="D1945" t="s">
        <v>625</v>
      </c>
      <c r="E1945" s="25">
        <v>1110597871.7487164</v>
      </c>
      <c r="F1945" s="13">
        <f>INDEX($R$3:$T$335,MATCH(Debt[[#This Row],[DistrictNumber]],$R$3:$R$335,0),3)</f>
        <v>2.7</v>
      </c>
      <c r="G1945" s="9">
        <f t="shared" si="168"/>
        <v>2998614.2537215343</v>
      </c>
      <c r="H1945" s="11">
        <v>1.02</v>
      </c>
      <c r="I1945" s="12" cm="1">
        <f t="array" ref="I1945">INDEX(Debt[],MATCH(Debt[[#This Row],[Base Year]]&amp;Debt[[#This Row],[DistrictNumber]],Debt[[Fiscal Year]:[Fiscal Year]]&amp;Debt[[DistrictNumber]:[DistrictNumber]],0),9)*$H1945</f>
        <v>1849047.0619129029</v>
      </c>
      <c r="J1945" s="15">
        <f>IF(Debt[[#This Row],[Unadjusted Maximum Revenue]]/(Debt[[#This Row],[Proposed Taxable Valuation]]/1000)&gt;Debt[[#This Row],[Max Debt RATE]],Debt[[#This Row],[Max Debt RATE]],Debt[[#This Row],[Unadjusted Maximum Revenue]]/(Debt[[#This Row],[Proposed Taxable Valuation]]/1000))</f>
        <v>1.6649114039822939</v>
      </c>
      <c r="K1945" s="26">
        <f>ROUND(Debt[[#This Row],[Proposed Taxable Valuation]]/1000*Debt[[#This Row],[Adjusted Rate]],0)</f>
        <v>1849047</v>
      </c>
      <c r="L1945" s="19">
        <f t="shared" si="166"/>
        <v>-1149567.1918086314</v>
      </c>
      <c r="M1945" s="17">
        <f t="shared" si="169"/>
        <v>-1.0350885960177063</v>
      </c>
      <c r="N1945" s="2">
        <v>758457924.55354202</v>
      </c>
      <c r="O1945">
        <f>INDEX($R$3:$T$335,MATCH(Debt[[#This Row],[DistrictNumber]],$R$3:$R$335,0),3)</f>
        <v>2.7</v>
      </c>
      <c r="P1945" s="9">
        <f t="shared" si="167"/>
        <v>2047836.3962945638</v>
      </c>
    </row>
    <row r="1946" spans="1:16" x14ac:dyDescent="0.35">
      <c r="A1946" s="13">
        <v>2031</v>
      </c>
      <c r="B1946" s="13">
        <f t="shared" si="165"/>
        <v>2030</v>
      </c>
      <c r="C1946" t="s">
        <v>626</v>
      </c>
      <c r="D1946" t="s">
        <v>627</v>
      </c>
      <c r="E1946" s="25">
        <v>605717021.36433899</v>
      </c>
      <c r="F1946" s="13">
        <f>INDEX($R$3:$T$335,MATCH(Debt[[#This Row],[DistrictNumber]],$R$3:$R$335,0),3)</f>
        <v>0.73758999999999997</v>
      </c>
      <c r="G1946" s="9">
        <f t="shared" si="168"/>
        <v>446770.8177881228</v>
      </c>
      <c r="H1946" s="11">
        <v>1.02</v>
      </c>
      <c r="I1946" s="12" cm="1">
        <f t="array" ref="I1946">INDEX(Debt[],MATCH(Debt[[#This Row],[Base Year]]&amp;Debt[[#This Row],[DistrictNumber]],Debt[[Fiscal Year]:[Fiscal Year]]&amp;Debt[[DistrictNumber]:[DistrictNumber]],0),9)*$H1946</f>
        <v>307532.96046120644</v>
      </c>
      <c r="J1946" s="15">
        <f>IF(Debt[[#This Row],[Unadjusted Maximum Revenue]]/(Debt[[#This Row],[Proposed Taxable Valuation]]/1000)&gt;Debt[[#This Row],[Max Debt RATE]],Debt[[#This Row],[Max Debt RATE]],Debt[[#This Row],[Unadjusted Maximum Revenue]]/(Debt[[#This Row],[Proposed Taxable Valuation]]/1000))</f>
        <v>0.50771721713962736</v>
      </c>
      <c r="K1946" s="26">
        <f>ROUND(Debt[[#This Row],[Proposed Taxable Valuation]]/1000*Debt[[#This Row],[Adjusted Rate]],0)</f>
        <v>307533</v>
      </c>
      <c r="L1946" s="19">
        <f t="shared" si="166"/>
        <v>-139237.85732691636</v>
      </c>
      <c r="M1946" s="17">
        <f t="shared" si="169"/>
        <v>-0.2298727828603726</v>
      </c>
      <c r="N1946" s="2">
        <v>397290918.35895115</v>
      </c>
      <c r="O1946">
        <f>INDEX($R$3:$T$335,MATCH(Debt[[#This Row],[DistrictNumber]],$R$3:$R$335,0),3)</f>
        <v>0.73758999999999997</v>
      </c>
      <c r="P1946" s="9">
        <f t="shared" si="167"/>
        <v>293037.80847237876</v>
      </c>
    </row>
    <row r="1947" spans="1:16" x14ac:dyDescent="0.35">
      <c r="A1947" s="13">
        <v>2031</v>
      </c>
      <c r="B1947" s="13">
        <f t="shared" si="165"/>
        <v>2030</v>
      </c>
      <c r="C1947" t="s">
        <v>628</v>
      </c>
      <c r="D1947" t="s">
        <v>629</v>
      </c>
      <c r="E1947" s="25">
        <v>622511646.93375874</v>
      </c>
      <c r="F1947" s="13">
        <f>INDEX($R$3:$T$335,MATCH(Debt[[#This Row],[DistrictNumber]],$R$3:$R$335,0),3)</f>
        <v>0.20333000000000001</v>
      </c>
      <c r="G1947" s="9">
        <f t="shared" si="168"/>
        <v>126575.29317104118</v>
      </c>
      <c r="H1947" s="11">
        <v>1.02</v>
      </c>
      <c r="I1947" s="12" cm="1">
        <f t="array" ref="I1947">INDEX(Debt[],MATCH(Debt[[#This Row],[Base Year]]&amp;Debt[[#This Row],[DistrictNumber]],Debt[[Fiscal Year]:[Fiscal Year]]&amp;Debt[[DistrictNumber]:[DistrictNumber]],0),9)*$H1947</f>
        <v>88393.968566813375</v>
      </c>
      <c r="J1947" s="15">
        <f>IF(Debt[[#This Row],[Unadjusted Maximum Revenue]]/(Debt[[#This Row],[Proposed Taxable Valuation]]/1000)&gt;Debt[[#This Row],[Max Debt RATE]],Debt[[#This Row],[Max Debt RATE]],Debt[[#This Row],[Unadjusted Maximum Revenue]]/(Debt[[#This Row],[Proposed Taxable Valuation]]/1000))</f>
        <v>0.14199568634933404</v>
      </c>
      <c r="K1947" s="26">
        <f>ROUND(Debt[[#This Row],[Proposed Taxable Valuation]]/1000*Debt[[#This Row],[Adjusted Rate]],0)</f>
        <v>88394</v>
      </c>
      <c r="L1947" s="19">
        <f t="shared" si="166"/>
        <v>-38181.324604227804</v>
      </c>
      <c r="M1947" s="17">
        <f t="shared" si="169"/>
        <v>-6.1334313650665967E-2</v>
      </c>
      <c r="N1947" s="2">
        <v>445257732.51796871</v>
      </c>
      <c r="O1947">
        <f>INDEX($R$3:$T$335,MATCH(Debt[[#This Row],[DistrictNumber]],$R$3:$R$335,0),3)</f>
        <v>0.20333000000000001</v>
      </c>
      <c r="P1947" s="9">
        <f t="shared" si="167"/>
        <v>90534.25475287858</v>
      </c>
    </row>
    <row r="1948" spans="1:16" x14ac:dyDescent="0.35">
      <c r="A1948" s="13">
        <v>2031</v>
      </c>
      <c r="B1948" s="13">
        <f t="shared" si="165"/>
        <v>2030</v>
      </c>
      <c r="C1948" t="s">
        <v>630</v>
      </c>
      <c r="D1948" t="s">
        <v>631</v>
      </c>
      <c r="E1948" s="25">
        <v>491054272.89196771</v>
      </c>
      <c r="F1948" s="13">
        <f>INDEX($R$3:$T$335,MATCH(Debt[[#This Row],[DistrictNumber]],$R$3:$R$335,0),3)</f>
        <v>3.9</v>
      </c>
      <c r="G1948" s="9">
        <f t="shared" si="168"/>
        <v>1915111.6642786742</v>
      </c>
      <c r="H1948" s="11">
        <v>1.02</v>
      </c>
      <c r="I1948" s="12" cm="1">
        <f t="array" ref="I1948">INDEX(Debt[],MATCH(Debt[[#This Row],[Base Year]]&amp;Debt[[#This Row],[DistrictNumber]],Debt[[Fiscal Year]:[Fiscal Year]]&amp;Debt[[DistrictNumber]:[DistrictNumber]],0),9)*$H1948</f>
        <v>1247313.7699844262</v>
      </c>
      <c r="J1948" s="15">
        <f>IF(Debt[[#This Row],[Unadjusted Maximum Revenue]]/(Debt[[#This Row],[Proposed Taxable Valuation]]/1000)&gt;Debt[[#This Row],[Max Debt RATE]],Debt[[#This Row],[Max Debt RATE]],Debt[[#This Row],[Unadjusted Maximum Revenue]]/(Debt[[#This Row],[Proposed Taxable Valuation]]/1000))</f>
        <v>2.540073142299764</v>
      </c>
      <c r="K1948" s="26">
        <f>ROUND(Debt[[#This Row],[Proposed Taxable Valuation]]/1000*Debt[[#This Row],[Adjusted Rate]],0)</f>
        <v>1247314</v>
      </c>
      <c r="L1948" s="19">
        <f t="shared" si="166"/>
        <v>-667797.89429424796</v>
      </c>
      <c r="M1948" s="17">
        <f t="shared" si="169"/>
        <v>-1.3599268577002359</v>
      </c>
      <c r="N1948" s="2">
        <v>339793989.41682589</v>
      </c>
      <c r="O1948">
        <f>INDEX($R$3:$T$335,MATCH(Debt[[#This Row],[DistrictNumber]],$R$3:$R$335,0),3)</f>
        <v>3.9</v>
      </c>
      <c r="P1948" s="9">
        <f t="shared" si="167"/>
        <v>1325196.5587256209</v>
      </c>
    </row>
    <row r="1949" spans="1:16" x14ac:dyDescent="0.35">
      <c r="A1949" s="13">
        <v>2031</v>
      </c>
      <c r="B1949" s="13">
        <f t="shared" si="165"/>
        <v>2030</v>
      </c>
      <c r="C1949" t="s">
        <v>632</v>
      </c>
      <c r="D1949" t="s">
        <v>633</v>
      </c>
      <c r="E1949" s="25">
        <v>3952813806.4022999</v>
      </c>
      <c r="F1949" s="13">
        <f>INDEX($R$3:$T$335,MATCH(Debt[[#This Row],[DistrictNumber]],$R$3:$R$335,0),3)</f>
        <v>0.89944000000000002</v>
      </c>
      <c r="G1949" s="9">
        <f t="shared" si="168"/>
        <v>3555318.8500304846</v>
      </c>
      <c r="H1949" s="11">
        <v>1.02</v>
      </c>
      <c r="I1949" s="12" cm="1">
        <f t="array" ref="I1949">INDEX(Debt[],MATCH(Debt[[#This Row],[Base Year]]&amp;Debt[[#This Row],[DistrictNumber]],Debt[[Fiscal Year]:[Fiscal Year]]&amp;Debt[[DistrictNumber]:[DistrictNumber]],0),9)*$H1949</f>
        <v>1988388.5508885288</v>
      </c>
      <c r="J1949" s="15">
        <f>IF(Debt[[#This Row],[Unadjusted Maximum Revenue]]/(Debt[[#This Row],[Proposed Taxable Valuation]]/1000)&gt;Debt[[#This Row],[Max Debt RATE]],Debt[[#This Row],[Max Debt RATE]],Debt[[#This Row],[Unadjusted Maximum Revenue]]/(Debt[[#This Row],[Proposed Taxable Valuation]]/1000))</f>
        <v>0.50303116925668812</v>
      </c>
      <c r="K1949" s="26">
        <f>ROUND(Debt[[#This Row],[Proposed Taxable Valuation]]/1000*Debt[[#This Row],[Adjusted Rate]],0)</f>
        <v>1988389</v>
      </c>
      <c r="L1949" s="19">
        <f t="shared" si="166"/>
        <v>-1566930.2991419558</v>
      </c>
      <c r="M1949" s="17">
        <f t="shared" si="169"/>
        <v>-0.3964088307433119</v>
      </c>
      <c r="N1949" s="2">
        <v>2443454475.6786804</v>
      </c>
      <c r="O1949">
        <f>INDEX($R$3:$T$335,MATCH(Debt[[#This Row],[DistrictNumber]],$R$3:$R$335,0),3)</f>
        <v>0.89944000000000002</v>
      </c>
      <c r="P1949" s="9">
        <f t="shared" si="167"/>
        <v>2197740.6936044325</v>
      </c>
    </row>
    <row r="1950" spans="1:16" x14ac:dyDescent="0.35">
      <c r="A1950" s="13">
        <v>2031</v>
      </c>
      <c r="B1950" s="13">
        <f t="shared" si="165"/>
        <v>2030</v>
      </c>
      <c r="C1950" t="s">
        <v>634</v>
      </c>
      <c r="D1950" t="s">
        <v>635</v>
      </c>
      <c r="E1950" s="25">
        <v>734527871.36657608</v>
      </c>
      <c r="F1950" s="13">
        <f>INDEX($R$3:$T$335,MATCH(Debt[[#This Row],[DistrictNumber]],$R$3:$R$335,0),3)</f>
        <v>0</v>
      </c>
      <c r="G1950" s="9">
        <f t="shared" si="168"/>
        <v>0</v>
      </c>
      <c r="H1950" s="11">
        <v>1.02</v>
      </c>
      <c r="I1950" s="12" cm="1">
        <f t="array" ref="I1950">INDEX(Debt[],MATCH(Debt[[#This Row],[Base Year]]&amp;Debt[[#This Row],[DistrictNumber]],Debt[[Fiscal Year]:[Fiscal Year]]&amp;Debt[[DistrictNumber]:[DistrictNumber]],0),9)*$H1950</f>
        <v>0</v>
      </c>
      <c r="J1950" s="15">
        <f>IF(Debt[[#This Row],[Unadjusted Maximum Revenue]]/(Debt[[#This Row],[Proposed Taxable Valuation]]/1000)&gt;Debt[[#This Row],[Max Debt RATE]],Debt[[#This Row],[Max Debt RATE]],Debt[[#This Row],[Unadjusted Maximum Revenue]]/(Debt[[#This Row],[Proposed Taxable Valuation]]/1000))</f>
        <v>0</v>
      </c>
      <c r="K1950" s="26">
        <f>ROUND(Debt[[#This Row],[Proposed Taxable Valuation]]/1000*Debt[[#This Row],[Adjusted Rate]],0)</f>
        <v>0</v>
      </c>
      <c r="L1950" s="19">
        <f t="shared" si="166"/>
        <v>0</v>
      </c>
      <c r="M1950" s="17">
        <f t="shared" si="169"/>
        <v>0</v>
      </c>
      <c r="N1950" s="2">
        <v>551663908.94685805</v>
      </c>
      <c r="O1950">
        <f>INDEX($R$3:$T$335,MATCH(Debt[[#This Row],[DistrictNumber]],$R$3:$R$335,0),3)</f>
        <v>0</v>
      </c>
      <c r="P1950" s="9">
        <f t="shared" si="167"/>
        <v>0</v>
      </c>
    </row>
    <row r="1951" spans="1:16" x14ac:dyDescent="0.35">
      <c r="A1951" s="13">
        <v>2031</v>
      </c>
      <c r="B1951" s="13">
        <f t="shared" si="165"/>
        <v>2030</v>
      </c>
      <c r="C1951" t="s">
        <v>636</v>
      </c>
      <c r="D1951" t="s">
        <v>637</v>
      </c>
      <c r="E1951" s="25">
        <v>218181437.67328763</v>
      </c>
      <c r="F1951" s="13">
        <f>INDEX($R$3:$T$335,MATCH(Debt[[#This Row],[DistrictNumber]],$R$3:$R$335,0),3)</f>
        <v>0</v>
      </c>
      <c r="G1951" s="9">
        <f t="shared" si="168"/>
        <v>0</v>
      </c>
      <c r="H1951" s="11">
        <v>1.02</v>
      </c>
      <c r="I1951" s="12" cm="1">
        <f t="array" ref="I1951">INDEX(Debt[],MATCH(Debt[[#This Row],[Base Year]]&amp;Debt[[#This Row],[DistrictNumber]],Debt[[Fiscal Year]:[Fiscal Year]]&amp;Debt[[DistrictNumber]:[DistrictNumber]],0),9)*$H1951</f>
        <v>0</v>
      </c>
      <c r="J1951" s="15">
        <f>IF(Debt[[#This Row],[Unadjusted Maximum Revenue]]/(Debt[[#This Row],[Proposed Taxable Valuation]]/1000)&gt;Debt[[#This Row],[Max Debt RATE]],Debt[[#This Row],[Max Debt RATE]],Debt[[#This Row],[Unadjusted Maximum Revenue]]/(Debt[[#This Row],[Proposed Taxable Valuation]]/1000))</f>
        <v>0</v>
      </c>
      <c r="K1951" s="26">
        <f>ROUND(Debt[[#This Row],[Proposed Taxable Valuation]]/1000*Debt[[#This Row],[Adjusted Rate]],0)</f>
        <v>0</v>
      </c>
      <c r="L1951" s="19">
        <f t="shared" si="166"/>
        <v>0</v>
      </c>
      <c r="M1951" s="17">
        <f t="shared" si="169"/>
        <v>0</v>
      </c>
      <c r="N1951" s="2">
        <v>169669385.28979272</v>
      </c>
      <c r="O1951">
        <f>INDEX($R$3:$T$335,MATCH(Debt[[#This Row],[DistrictNumber]],$R$3:$R$335,0),3)</f>
        <v>0</v>
      </c>
      <c r="P1951" s="9">
        <f t="shared" si="167"/>
        <v>0</v>
      </c>
    </row>
    <row r="1952" spans="1:16" x14ac:dyDescent="0.35">
      <c r="A1952" s="13">
        <v>2031</v>
      </c>
      <c r="B1952" s="13">
        <f t="shared" si="165"/>
        <v>2030</v>
      </c>
      <c r="C1952" t="s">
        <v>638</v>
      </c>
      <c r="D1952" t="s">
        <v>639</v>
      </c>
      <c r="E1952" s="25">
        <v>1013540191.9493842</v>
      </c>
      <c r="F1952" s="13">
        <f>INDEX($R$3:$T$335,MATCH(Debt[[#This Row],[DistrictNumber]],$R$3:$R$335,0),3)</f>
        <v>0.87480000000000002</v>
      </c>
      <c r="G1952" s="9">
        <f t="shared" si="168"/>
        <v>886644.95991732134</v>
      </c>
      <c r="H1952" s="11">
        <v>1.02</v>
      </c>
      <c r="I1952" s="12" cm="1">
        <f t="array" ref="I1952">INDEX(Debt[],MATCH(Debt[[#This Row],[Base Year]]&amp;Debt[[#This Row],[DistrictNumber]],Debt[[Fiscal Year]:[Fiscal Year]]&amp;Debt[[DistrictNumber]:[DistrictNumber]],0),9)*$H1952</f>
        <v>520690.72859535512</v>
      </c>
      <c r="J1952" s="15">
        <f>IF(Debt[[#This Row],[Unadjusted Maximum Revenue]]/(Debt[[#This Row],[Proposed Taxable Valuation]]/1000)&gt;Debt[[#This Row],[Max Debt RATE]],Debt[[#This Row],[Max Debt RATE]],Debt[[#This Row],[Unadjusted Maximum Revenue]]/(Debt[[#This Row],[Proposed Taxable Valuation]]/1000))</f>
        <v>0.51373466265199497</v>
      </c>
      <c r="K1952" s="26">
        <f>ROUND(Debt[[#This Row],[Proposed Taxable Valuation]]/1000*Debt[[#This Row],[Adjusted Rate]],0)</f>
        <v>520691</v>
      </c>
      <c r="L1952" s="19">
        <f t="shared" si="166"/>
        <v>-365954.23132196622</v>
      </c>
      <c r="M1952" s="17">
        <f t="shared" si="169"/>
        <v>-0.36106533734800506</v>
      </c>
      <c r="N1952" s="2">
        <v>648079810.1997447</v>
      </c>
      <c r="O1952">
        <f>INDEX($R$3:$T$335,MATCH(Debt[[#This Row],[DistrictNumber]],$R$3:$R$335,0),3)</f>
        <v>0.87480000000000002</v>
      </c>
      <c r="P1952" s="9">
        <f t="shared" si="167"/>
        <v>566940.21796273661</v>
      </c>
    </row>
    <row r="1953" spans="1:16" x14ac:dyDescent="0.35">
      <c r="A1953" s="13">
        <v>2031</v>
      </c>
      <c r="B1953" s="13">
        <f t="shared" si="165"/>
        <v>2030</v>
      </c>
      <c r="C1953" t="s">
        <v>640</v>
      </c>
      <c r="D1953" t="s">
        <v>641</v>
      </c>
      <c r="E1953" s="25">
        <v>625385396.18183351</v>
      </c>
      <c r="F1953" s="13">
        <f>INDEX($R$3:$T$335,MATCH(Debt[[#This Row],[DistrictNumber]],$R$3:$R$335,0),3)</f>
        <v>2.5794700000000002</v>
      </c>
      <c r="G1953" s="9">
        <f t="shared" si="168"/>
        <v>1613162.867889154</v>
      </c>
      <c r="H1953" s="11">
        <v>1.02</v>
      </c>
      <c r="I1953" s="12" cm="1">
        <f t="array" ref="I1953">INDEX(Debt[],MATCH(Debt[[#This Row],[Base Year]]&amp;Debt[[#This Row],[DistrictNumber]],Debt[[Fiscal Year]:[Fiscal Year]]&amp;Debt[[DistrictNumber]:[DistrictNumber]],0),9)*$H1953</f>
        <v>950889.73549785861</v>
      </c>
      <c r="J1953" s="15">
        <f>IF(Debt[[#This Row],[Unadjusted Maximum Revenue]]/(Debt[[#This Row],[Proposed Taxable Valuation]]/1000)&gt;Debt[[#This Row],[Max Debt RATE]],Debt[[#This Row],[Max Debt RATE]],Debt[[#This Row],[Unadjusted Maximum Revenue]]/(Debt[[#This Row],[Proposed Taxable Valuation]]/1000))</f>
        <v>1.5204859936022288</v>
      </c>
      <c r="K1953" s="26">
        <f>ROUND(Debt[[#This Row],[Proposed Taxable Valuation]]/1000*Debt[[#This Row],[Adjusted Rate]],0)</f>
        <v>950890</v>
      </c>
      <c r="L1953" s="19">
        <f t="shared" si="166"/>
        <v>-662273.1323912954</v>
      </c>
      <c r="M1953" s="17">
        <f t="shared" si="169"/>
        <v>-1.0589840063977713</v>
      </c>
      <c r="N1953" s="2">
        <v>399577368.66473103</v>
      </c>
      <c r="O1953">
        <f>INDEX($R$3:$T$335,MATCH(Debt[[#This Row],[DistrictNumber]],$R$3:$R$335,0),3)</f>
        <v>2.5794700000000002</v>
      </c>
      <c r="P1953" s="9">
        <f t="shared" si="167"/>
        <v>1030697.8351496138</v>
      </c>
    </row>
    <row r="1954" spans="1:16" x14ac:dyDescent="0.35">
      <c r="A1954" s="13">
        <v>2031</v>
      </c>
      <c r="B1954" s="13">
        <f t="shared" si="165"/>
        <v>2030</v>
      </c>
      <c r="C1954" t="s">
        <v>642</v>
      </c>
      <c r="D1954" t="s">
        <v>643</v>
      </c>
      <c r="E1954" s="25">
        <v>202395235.71875167</v>
      </c>
      <c r="F1954" s="13">
        <f>INDEX($R$3:$T$335,MATCH(Debt[[#This Row],[DistrictNumber]],$R$3:$R$335,0),3)</f>
        <v>0</v>
      </c>
      <c r="G1954" s="9">
        <f t="shared" si="168"/>
        <v>0</v>
      </c>
      <c r="H1954" s="11">
        <v>1.02</v>
      </c>
      <c r="I1954" s="12" cm="1">
        <f t="array" ref="I1954">INDEX(Debt[],MATCH(Debt[[#This Row],[Base Year]]&amp;Debt[[#This Row],[DistrictNumber]],Debt[[Fiscal Year]:[Fiscal Year]]&amp;Debt[[DistrictNumber]:[DistrictNumber]],0),9)*$H1954</f>
        <v>0</v>
      </c>
      <c r="J1954" s="15">
        <f>IF(Debt[[#This Row],[Unadjusted Maximum Revenue]]/(Debt[[#This Row],[Proposed Taxable Valuation]]/1000)&gt;Debt[[#This Row],[Max Debt RATE]],Debt[[#This Row],[Max Debt RATE]],Debt[[#This Row],[Unadjusted Maximum Revenue]]/(Debt[[#This Row],[Proposed Taxable Valuation]]/1000))</f>
        <v>0</v>
      </c>
      <c r="K1954" s="26">
        <f>ROUND(Debt[[#This Row],[Proposed Taxable Valuation]]/1000*Debt[[#This Row],[Adjusted Rate]],0)</f>
        <v>0</v>
      </c>
      <c r="L1954" s="19">
        <f t="shared" si="166"/>
        <v>0</v>
      </c>
      <c r="M1954" s="17">
        <f t="shared" si="169"/>
        <v>0</v>
      </c>
      <c r="N1954" s="2">
        <v>147282902.15663981</v>
      </c>
      <c r="O1954">
        <f>INDEX($R$3:$T$335,MATCH(Debt[[#This Row],[DistrictNumber]],$R$3:$R$335,0),3)</f>
        <v>0</v>
      </c>
      <c r="P1954" s="9">
        <f t="shared" si="167"/>
        <v>0</v>
      </c>
    </row>
    <row r="1955" spans="1:16" x14ac:dyDescent="0.35">
      <c r="A1955" s="13">
        <v>2031</v>
      </c>
      <c r="B1955" s="13">
        <f t="shared" si="165"/>
        <v>2030</v>
      </c>
      <c r="C1955" t="s">
        <v>644</v>
      </c>
      <c r="D1955" t="s">
        <v>645</v>
      </c>
      <c r="E1955" s="25">
        <v>1736020942.443048</v>
      </c>
      <c r="F1955" s="13">
        <f>INDEX($R$3:$T$335,MATCH(Debt[[#This Row],[DistrictNumber]],$R$3:$R$335,0),3)</f>
        <v>3.24133</v>
      </c>
      <c r="G1955" s="9">
        <f t="shared" si="168"/>
        <v>5627016.7613689257</v>
      </c>
      <c r="H1955" s="11">
        <v>1.02</v>
      </c>
      <c r="I1955" s="12" cm="1">
        <f t="array" ref="I1955">INDEX(Debt[],MATCH(Debt[[#This Row],[Base Year]]&amp;Debt[[#This Row],[DistrictNumber]],Debt[[Fiscal Year]:[Fiscal Year]]&amp;Debt[[DistrictNumber]:[DistrictNumber]],0),9)*$H1955</f>
        <v>2761485.2254921249</v>
      </c>
      <c r="J1955" s="15">
        <f>IF(Debt[[#This Row],[Unadjusted Maximum Revenue]]/(Debt[[#This Row],[Proposed Taxable Valuation]]/1000)&gt;Debt[[#This Row],[Max Debt RATE]],Debt[[#This Row],[Max Debt RATE]],Debt[[#This Row],[Unadjusted Maximum Revenue]]/(Debt[[#This Row],[Proposed Taxable Valuation]]/1000))</f>
        <v>1.5906981062140719</v>
      </c>
      <c r="K1955" s="26">
        <f>ROUND(Debt[[#This Row],[Proposed Taxable Valuation]]/1000*Debt[[#This Row],[Adjusted Rate]],0)</f>
        <v>2761485</v>
      </c>
      <c r="L1955" s="19">
        <f t="shared" si="166"/>
        <v>-2865531.5358768008</v>
      </c>
      <c r="M1955" s="17">
        <f t="shared" si="169"/>
        <v>-1.6506318937859281</v>
      </c>
      <c r="N1955" s="2">
        <v>1003276680.4471754</v>
      </c>
      <c r="O1955">
        <f>INDEX($R$3:$T$335,MATCH(Debt[[#This Row],[DistrictNumber]],$R$3:$R$335,0),3)</f>
        <v>3.24133</v>
      </c>
      <c r="P1955" s="9">
        <f t="shared" si="167"/>
        <v>3251950.8026338429</v>
      </c>
    </row>
    <row r="1956" spans="1:16" x14ac:dyDescent="0.35">
      <c r="A1956" s="13">
        <v>2031</v>
      </c>
      <c r="B1956" s="13">
        <f t="shared" si="165"/>
        <v>2030</v>
      </c>
      <c r="C1956" t="s">
        <v>646</v>
      </c>
      <c r="D1956" t="s">
        <v>647</v>
      </c>
      <c r="E1956" s="25">
        <v>439084219.83039063</v>
      </c>
      <c r="F1956" s="13">
        <f>INDEX($R$3:$T$335,MATCH(Debt[[#This Row],[DistrictNumber]],$R$3:$R$335,0),3)</f>
        <v>2.6932</v>
      </c>
      <c r="G1956" s="9">
        <f t="shared" si="168"/>
        <v>1182541.6208472082</v>
      </c>
      <c r="H1956" s="11">
        <v>1.02</v>
      </c>
      <c r="I1956" s="12" cm="1">
        <f t="array" ref="I1956">INDEX(Debt[],MATCH(Debt[[#This Row],[Base Year]]&amp;Debt[[#This Row],[DistrictNumber]],Debt[[Fiscal Year]:[Fiscal Year]]&amp;Debt[[DistrictNumber]:[DistrictNumber]],0),9)*$H1956</f>
        <v>738111.93116014369</v>
      </c>
      <c r="J1956" s="15">
        <f>IF(Debt[[#This Row],[Unadjusted Maximum Revenue]]/(Debt[[#This Row],[Proposed Taxable Valuation]]/1000)&gt;Debt[[#This Row],[Max Debt RATE]],Debt[[#This Row],[Max Debt RATE]],Debt[[#This Row],[Unadjusted Maximum Revenue]]/(Debt[[#This Row],[Proposed Taxable Valuation]]/1000))</f>
        <v>1.6810258666213542</v>
      </c>
      <c r="K1956" s="26">
        <f>ROUND(Debt[[#This Row],[Proposed Taxable Valuation]]/1000*Debt[[#This Row],[Adjusted Rate]],0)</f>
        <v>738112</v>
      </c>
      <c r="L1956" s="19">
        <f t="shared" si="166"/>
        <v>-444429.6896870645</v>
      </c>
      <c r="M1956" s="17">
        <f t="shared" si="169"/>
        <v>-1.0121741333786458</v>
      </c>
      <c r="N1956" s="2">
        <v>294525066.97905672</v>
      </c>
      <c r="O1956">
        <f>INDEX($R$3:$T$335,MATCH(Debt[[#This Row],[DistrictNumber]],$R$3:$R$335,0),3)</f>
        <v>2.6932</v>
      </c>
      <c r="P1956" s="9">
        <f t="shared" si="167"/>
        <v>793214.91038799554</v>
      </c>
    </row>
    <row r="1957" spans="1:16" x14ac:dyDescent="0.35">
      <c r="A1957" s="13">
        <v>2031</v>
      </c>
      <c r="B1957" s="13">
        <f t="shared" si="165"/>
        <v>2030</v>
      </c>
      <c r="C1957" t="s">
        <v>648</v>
      </c>
      <c r="D1957" t="s">
        <v>649</v>
      </c>
      <c r="E1957" s="25">
        <v>472763943.45117611</v>
      </c>
      <c r="F1957" s="13">
        <f>INDEX($R$3:$T$335,MATCH(Debt[[#This Row],[DistrictNumber]],$R$3:$R$335,0),3)</f>
        <v>0</v>
      </c>
      <c r="G1957" s="9">
        <f t="shared" si="168"/>
        <v>0</v>
      </c>
      <c r="H1957" s="11">
        <v>1.02</v>
      </c>
      <c r="I1957" s="12" cm="1">
        <f t="array" ref="I1957">INDEX(Debt[],MATCH(Debt[[#This Row],[Base Year]]&amp;Debt[[#This Row],[DistrictNumber]],Debt[[Fiscal Year]:[Fiscal Year]]&amp;Debt[[DistrictNumber]:[DistrictNumber]],0),9)*$H1957</f>
        <v>0</v>
      </c>
      <c r="J1957" s="15">
        <f>IF(Debt[[#This Row],[Unadjusted Maximum Revenue]]/(Debt[[#This Row],[Proposed Taxable Valuation]]/1000)&gt;Debt[[#This Row],[Max Debt RATE]],Debt[[#This Row],[Max Debt RATE]],Debt[[#This Row],[Unadjusted Maximum Revenue]]/(Debt[[#This Row],[Proposed Taxable Valuation]]/1000))</f>
        <v>0</v>
      </c>
      <c r="K1957" s="26">
        <f>ROUND(Debt[[#This Row],[Proposed Taxable Valuation]]/1000*Debt[[#This Row],[Adjusted Rate]],0)</f>
        <v>0</v>
      </c>
      <c r="L1957" s="19">
        <f t="shared" si="166"/>
        <v>0</v>
      </c>
      <c r="M1957" s="17">
        <f t="shared" si="169"/>
        <v>0</v>
      </c>
      <c r="N1957" s="2">
        <v>309640413.5803923</v>
      </c>
      <c r="O1957">
        <f>INDEX($R$3:$T$335,MATCH(Debt[[#This Row],[DistrictNumber]],$R$3:$R$335,0),3)</f>
        <v>0</v>
      </c>
      <c r="P1957" s="9">
        <f t="shared" si="167"/>
        <v>0</v>
      </c>
    </row>
    <row r="1958" spans="1:16" x14ac:dyDescent="0.35">
      <c r="A1958" s="13">
        <v>2031</v>
      </c>
      <c r="B1958" s="13">
        <f t="shared" si="165"/>
        <v>2030</v>
      </c>
      <c r="C1958" t="s">
        <v>650</v>
      </c>
      <c r="D1958" t="s">
        <v>651</v>
      </c>
      <c r="E1958" s="25">
        <v>1108479143.6045177</v>
      </c>
      <c r="F1958" s="13">
        <f>INDEX($R$3:$T$335,MATCH(Debt[[#This Row],[DistrictNumber]],$R$3:$R$335,0),3)</f>
        <v>4.0480999999999998</v>
      </c>
      <c r="G1958" s="9">
        <f t="shared" si="168"/>
        <v>4487234.4212254481</v>
      </c>
      <c r="H1958" s="11">
        <v>1.02</v>
      </c>
      <c r="I1958" s="12" cm="1">
        <f t="array" ref="I1958">INDEX(Debt[],MATCH(Debt[[#This Row],[Base Year]]&amp;Debt[[#This Row],[DistrictNumber]],Debt[[Fiscal Year]:[Fiscal Year]]&amp;Debt[[DistrictNumber]:[DistrictNumber]],0),9)*$H1958</f>
        <v>1976769.1392681198</v>
      </c>
      <c r="J1958" s="15">
        <f>IF(Debt[[#This Row],[Unadjusted Maximum Revenue]]/(Debt[[#This Row],[Proposed Taxable Valuation]]/1000)&gt;Debt[[#This Row],[Max Debt RATE]],Debt[[#This Row],[Max Debt RATE]],Debt[[#This Row],[Unadjusted Maximum Revenue]]/(Debt[[#This Row],[Proposed Taxable Valuation]]/1000))</f>
        <v>1.7833164932992098</v>
      </c>
      <c r="K1958" s="26">
        <f>ROUND(Debt[[#This Row],[Proposed Taxable Valuation]]/1000*Debt[[#This Row],[Adjusted Rate]],0)</f>
        <v>1976769</v>
      </c>
      <c r="L1958" s="19">
        <f t="shared" si="166"/>
        <v>-2510465.2819573283</v>
      </c>
      <c r="M1958" s="17">
        <f t="shared" si="169"/>
        <v>-2.2647835067007902</v>
      </c>
      <c r="N1958" s="2">
        <v>611032232.84671879</v>
      </c>
      <c r="O1958">
        <f>INDEX($R$3:$T$335,MATCH(Debt[[#This Row],[DistrictNumber]],$R$3:$R$335,0),3)</f>
        <v>4.0480999999999998</v>
      </c>
      <c r="P1958" s="9">
        <f t="shared" si="167"/>
        <v>2473519.581786802</v>
      </c>
    </row>
    <row r="1959" spans="1:16" x14ac:dyDescent="0.35">
      <c r="A1959" s="13">
        <v>2031</v>
      </c>
      <c r="B1959" s="13">
        <f t="shared" si="165"/>
        <v>2030</v>
      </c>
      <c r="C1959" s="10" t="s">
        <v>660</v>
      </c>
      <c r="D1959" t="s">
        <v>661</v>
      </c>
      <c r="E1959" s="25">
        <f t="shared" ref="E1959" si="170">SUM(E1634:E1958)</f>
        <v>483756713849.32007</v>
      </c>
      <c r="F1959" s="13">
        <f>INDEX($R$3:$T$335,MATCH(Debt[[#This Row],[DistrictNumber]],$R$3:$R$335,0),3)</f>
        <v>0</v>
      </c>
      <c r="G1959" s="9">
        <f t="shared" si="168"/>
        <v>0</v>
      </c>
      <c r="H1959" s="11">
        <v>1.02</v>
      </c>
      <c r="I1959" s="12" cm="1">
        <f t="array" ref="I1959">INDEX(Debt[],MATCH(Debt[[#This Row],[Base Year]]&amp;Debt[[#This Row],[DistrictNumber]],Debt[[Fiscal Year]:[Fiscal Year]]&amp;Debt[[DistrictNumber]:[DistrictNumber]],0),9)*$H1959</f>
        <v>0</v>
      </c>
      <c r="J1959" s="15">
        <f>IF(Debt[[#This Row],[Unadjusted Maximum Revenue]]/(Debt[[#This Row],[Proposed Taxable Valuation]]/1000)&gt;Debt[[#This Row],[Max Debt RATE]],Debt[[#This Row],[Max Debt RATE]],Debt[[#This Row],[Unadjusted Maximum Revenue]]/(Debt[[#This Row],[Proposed Taxable Valuation]]/1000))</f>
        <v>0</v>
      </c>
      <c r="K1959" s="26">
        <f>SUM(K1634:K1958)</f>
        <v>361170794</v>
      </c>
      <c r="L1959" s="19">
        <f t="shared" si="166"/>
        <v>0</v>
      </c>
      <c r="M1959" s="17">
        <f t="shared" si="169"/>
        <v>0</v>
      </c>
      <c r="N1959" s="20">
        <f t="shared" ref="N1959" si="171">SUM(N1634:N1958)</f>
        <v>298731106128.75885</v>
      </c>
      <c r="O1959">
        <f>INDEX($R$3:$T$335,MATCH(Debt[[#This Row],[DistrictNumber]],$R$3:$R$335,0),3)</f>
        <v>0</v>
      </c>
      <c r="P1959" s="26">
        <f>SUM(P1634:P1958)</f>
        <v>422853520.67026496</v>
      </c>
    </row>
    <row r="1960" spans="1:16" x14ac:dyDescent="0.35">
      <c r="G1960" s="9"/>
      <c r="H1960" s="11"/>
      <c r="I1960" s="12"/>
      <c r="J1960" s="15"/>
      <c r="K1960" s="15"/>
      <c r="P1960" s="9"/>
    </row>
    <row r="1961" spans="1:16" x14ac:dyDescent="0.35">
      <c r="G1961" s="9"/>
      <c r="H1961" s="11"/>
      <c r="I1961" s="12"/>
      <c r="J1961" s="15"/>
      <c r="K1961" s="15"/>
      <c r="P1961" s="9"/>
    </row>
    <row r="1962" spans="1:16" x14ac:dyDescent="0.35">
      <c r="G1962" s="9"/>
      <c r="H1962" s="11"/>
      <c r="I1962" s="12"/>
      <c r="J1962" s="15"/>
      <c r="K1962" s="15"/>
      <c r="P1962" s="9"/>
    </row>
    <row r="1963" spans="1:16" x14ac:dyDescent="0.35">
      <c r="G1963" s="9"/>
      <c r="H1963" s="11"/>
      <c r="I1963" s="12"/>
      <c r="J1963" s="15"/>
      <c r="K1963" s="15"/>
      <c r="P1963" s="9"/>
    </row>
    <row r="1964" spans="1:16" x14ac:dyDescent="0.35">
      <c r="G1964" s="9"/>
      <c r="H1964" s="11"/>
      <c r="I1964" s="12"/>
      <c r="J1964" s="15"/>
      <c r="K1964" s="15"/>
      <c r="P1964" s="9"/>
    </row>
    <row r="1965" spans="1:16" x14ac:dyDescent="0.35">
      <c r="G1965" s="9"/>
      <c r="H1965" s="11"/>
      <c r="I1965" s="12"/>
      <c r="J1965" s="15"/>
      <c r="K1965" s="15"/>
      <c r="P1965" s="9"/>
    </row>
    <row r="1966" spans="1:16" x14ac:dyDescent="0.35">
      <c r="G1966" s="9"/>
      <c r="H1966" s="11"/>
      <c r="I1966" s="12"/>
      <c r="J1966" s="15"/>
      <c r="K1966" s="15"/>
      <c r="P1966" s="9"/>
    </row>
    <row r="1967" spans="1:16" x14ac:dyDescent="0.35">
      <c r="G1967" s="9"/>
      <c r="H1967" s="11"/>
      <c r="I1967" s="12"/>
      <c r="J1967" s="15"/>
      <c r="K1967" s="15"/>
      <c r="P1967" s="9"/>
    </row>
    <row r="1968" spans="1:16" x14ac:dyDescent="0.35">
      <c r="G1968" s="9"/>
      <c r="H1968" s="11"/>
      <c r="I1968" s="12"/>
      <c r="J1968" s="15"/>
      <c r="K1968" s="15"/>
      <c r="P1968" s="9"/>
    </row>
    <row r="1969" spans="7:16" x14ac:dyDescent="0.35">
      <c r="G1969" s="9"/>
      <c r="H1969" s="11"/>
      <c r="I1969" s="12"/>
      <c r="J1969" s="15"/>
      <c r="K1969" s="15"/>
      <c r="P1969" s="9"/>
    </row>
    <row r="1970" spans="7:16" x14ac:dyDescent="0.35">
      <c r="G1970" s="9"/>
      <c r="H1970" s="11"/>
      <c r="I1970" s="12"/>
      <c r="J1970" s="15"/>
      <c r="K1970" s="15"/>
      <c r="P1970" s="9"/>
    </row>
    <row r="1971" spans="7:16" x14ac:dyDescent="0.35">
      <c r="G1971" s="9"/>
      <c r="H1971" s="11"/>
      <c r="I1971" s="12"/>
      <c r="J1971" s="15"/>
      <c r="K1971" s="15"/>
      <c r="P1971" s="9"/>
    </row>
    <row r="1972" spans="7:16" x14ac:dyDescent="0.35">
      <c r="G1972" s="9"/>
      <c r="H1972" s="11"/>
      <c r="I1972" s="12"/>
      <c r="J1972" s="15"/>
      <c r="K1972" s="15"/>
      <c r="P1972" s="9"/>
    </row>
    <row r="1973" spans="7:16" x14ac:dyDescent="0.35">
      <c r="G1973" s="9"/>
      <c r="H1973" s="11"/>
      <c r="I1973" s="12"/>
      <c r="J1973" s="15"/>
      <c r="K1973" s="15"/>
      <c r="P1973" s="9"/>
    </row>
    <row r="1974" spans="7:16" x14ac:dyDescent="0.35">
      <c r="G1974" s="9"/>
      <c r="H1974" s="11"/>
      <c r="I1974" s="12"/>
      <c r="J1974" s="15"/>
      <c r="K1974" s="15"/>
      <c r="P1974" s="9"/>
    </row>
    <row r="1975" spans="7:16" x14ac:dyDescent="0.35">
      <c r="G1975" s="9"/>
      <c r="H1975" s="11"/>
      <c r="I1975" s="12"/>
      <c r="J1975" s="15"/>
      <c r="K1975" s="15"/>
      <c r="P1975" s="9"/>
    </row>
    <row r="1976" spans="7:16" x14ac:dyDescent="0.35">
      <c r="G1976" s="9"/>
      <c r="H1976" s="11"/>
      <c r="I1976" s="12"/>
      <c r="J1976" s="15"/>
      <c r="K1976" s="15"/>
      <c r="P1976" s="9"/>
    </row>
    <row r="1977" spans="7:16" x14ac:dyDescent="0.35">
      <c r="G1977" s="9"/>
      <c r="H1977" s="11"/>
      <c r="I1977" s="12"/>
      <c r="J1977" s="15"/>
      <c r="K1977" s="15"/>
      <c r="P1977" s="9"/>
    </row>
    <row r="1978" spans="7:16" x14ac:dyDescent="0.35">
      <c r="G1978" s="9"/>
      <c r="H1978" s="11"/>
      <c r="I1978" s="12"/>
      <c r="J1978" s="15"/>
      <c r="K1978" s="15"/>
      <c r="P1978" s="9"/>
    </row>
    <row r="1979" spans="7:16" x14ac:dyDescent="0.35">
      <c r="G1979" s="9"/>
      <c r="H1979" s="11"/>
      <c r="I1979" s="12"/>
      <c r="J1979" s="15"/>
      <c r="K1979" s="15"/>
      <c r="P1979" s="9"/>
    </row>
    <row r="1980" spans="7:16" x14ac:dyDescent="0.35">
      <c r="G1980" s="9"/>
      <c r="H1980" s="11"/>
      <c r="I1980" s="12"/>
      <c r="J1980" s="15"/>
      <c r="K1980" s="15"/>
      <c r="P1980" s="9"/>
    </row>
    <row r="1981" spans="7:16" x14ac:dyDescent="0.35">
      <c r="G1981" s="9"/>
      <c r="H1981" s="11"/>
      <c r="I1981" s="12"/>
      <c r="J1981" s="15"/>
      <c r="K1981" s="15"/>
      <c r="P1981" s="9"/>
    </row>
    <row r="1982" spans="7:16" x14ac:dyDescent="0.35">
      <c r="G1982" s="9"/>
      <c r="H1982" s="11"/>
      <c r="I1982" s="12"/>
      <c r="J1982" s="15"/>
      <c r="K1982" s="15"/>
      <c r="P1982" s="9"/>
    </row>
    <row r="1983" spans="7:16" x14ac:dyDescent="0.35">
      <c r="G1983" s="9"/>
      <c r="H1983" s="11"/>
      <c r="I1983" s="12"/>
      <c r="J1983" s="15"/>
      <c r="K1983" s="15"/>
      <c r="P1983" s="9"/>
    </row>
    <row r="1984" spans="7:16" x14ac:dyDescent="0.35">
      <c r="G1984" s="9"/>
      <c r="H1984" s="11"/>
      <c r="I1984" s="12"/>
      <c r="J1984" s="15"/>
      <c r="K1984" s="15"/>
      <c r="P1984" s="9"/>
    </row>
    <row r="1985" spans="7:16" x14ac:dyDescent="0.35">
      <c r="G1985" s="9"/>
      <c r="H1985" s="11"/>
      <c r="I1985" s="12"/>
      <c r="J1985" s="15"/>
      <c r="K1985" s="15"/>
      <c r="P1985" s="9"/>
    </row>
    <row r="1986" spans="7:16" x14ac:dyDescent="0.35">
      <c r="G1986" s="9"/>
      <c r="H1986" s="11"/>
      <c r="I1986" s="12"/>
      <c r="J1986" s="15"/>
      <c r="K1986" s="15"/>
      <c r="P1986" s="9"/>
    </row>
    <row r="1987" spans="7:16" x14ac:dyDescent="0.35">
      <c r="G1987" s="9"/>
      <c r="H1987" s="11"/>
      <c r="I1987" s="12"/>
      <c r="J1987" s="15"/>
      <c r="K1987" s="15"/>
      <c r="P1987" s="9"/>
    </row>
    <row r="1988" spans="7:16" x14ac:dyDescent="0.35">
      <c r="G1988" s="9"/>
      <c r="H1988" s="11"/>
      <c r="I1988" s="12"/>
      <c r="J1988" s="15"/>
      <c r="K1988" s="15"/>
      <c r="P1988" s="9"/>
    </row>
    <row r="1989" spans="7:16" x14ac:dyDescent="0.35">
      <c r="G1989" s="9"/>
      <c r="H1989" s="11"/>
      <c r="I1989" s="12"/>
      <c r="J1989" s="15"/>
      <c r="K1989" s="15"/>
      <c r="P1989" s="9"/>
    </row>
    <row r="1990" spans="7:16" x14ac:dyDescent="0.35">
      <c r="G1990" s="9"/>
      <c r="H1990" s="11"/>
      <c r="I1990" s="12"/>
      <c r="J1990" s="15"/>
      <c r="K1990" s="15"/>
      <c r="P1990" s="9"/>
    </row>
    <row r="1991" spans="7:16" x14ac:dyDescent="0.35">
      <c r="G1991" s="9"/>
      <c r="H1991" s="11"/>
      <c r="I1991" s="12"/>
      <c r="J1991" s="15"/>
      <c r="K1991" s="15"/>
      <c r="P1991" s="9"/>
    </row>
    <row r="1992" spans="7:16" x14ac:dyDescent="0.35">
      <c r="G1992" s="9"/>
      <c r="H1992" s="11"/>
      <c r="I1992" s="12"/>
      <c r="J1992" s="15"/>
      <c r="K1992" s="15"/>
      <c r="P1992" s="9"/>
    </row>
    <row r="1993" spans="7:16" x14ac:dyDescent="0.35">
      <c r="G1993" s="9"/>
      <c r="H1993" s="11"/>
      <c r="I1993" s="12"/>
      <c r="J1993" s="15"/>
      <c r="K1993" s="15"/>
      <c r="P1993" s="9"/>
    </row>
    <row r="1994" spans="7:16" x14ac:dyDescent="0.35">
      <c r="G1994" s="9"/>
      <c r="H1994" s="11"/>
      <c r="I1994" s="12"/>
      <c r="J1994" s="15"/>
      <c r="K1994" s="15"/>
      <c r="P1994" s="9"/>
    </row>
    <row r="1995" spans="7:16" x14ac:dyDescent="0.35">
      <c r="G1995" s="9"/>
      <c r="H1995" s="11"/>
      <c r="I1995" s="12"/>
      <c r="J1995" s="15"/>
      <c r="K1995" s="15"/>
      <c r="P1995" s="9"/>
    </row>
    <row r="1996" spans="7:16" x14ac:dyDescent="0.35">
      <c r="G1996" s="9"/>
      <c r="H1996" s="11"/>
      <c r="I1996" s="12"/>
      <c r="J1996" s="15"/>
      <c r="K1996" s="15"/>
      <c r="P1996" s="9"/>
    </row>
    <row r="1997" spans="7:16" x14ac:dyDescent="0.35">
      <c r="G1997" s="9"/>
      <c r="H1997" s="11"/>
      <c r="I1997" s="12"/>
      <c r="J1997" s="15"/>
      <c r="K1997" s="15"/>
      <c r="P1997" s="9"/>
    </row>
    <row r="1998" spans="7:16" x14ac:dyDescent="0.35">
      <c r="G1998" s="9"/>
      <c r="H1998" s="11"/>
      <c r="I1998" s="12"/>
      <c r="J1998" s="15"/>
      <c r="K1998" s="15"/>
      <c r="P1998" s="9"/>
    </row>
    <row r="1999" spans="7:16" x14ac:dyDescent="0.35">
      <c r="G1999" s="9"/>
      <c r="H1999" s="11"/>
      <c r="I1999" s="12"/>
      <c r="J1999" s="15"/>
      <c r="K1999" s="15"/>
      <c r="P1999" s="9"/>
    </row>
    <row r="2000" spans="7:16" x14ac:dyDescent="0.35">
      <c r="G2000" s="9"/>
      <c r="H2000" s="11"/>
      <c r="I2000" s="12"/>
      <c r="J2000" s="15"/>
      <c r="K2000" s="15"/>
      <c r="P2000" s="9"/>
    </row>
    <row r="2001" spans="7:16" x14ac:dyDescent="0.35">
      <c r="G2001" s="9"/>
      <c r="H2001" s="11"/>
      <c r="I2001" s="12"/>
      <c r="J2001" s="15"/>
      <c r="K2001" s="15"/>
      <c r="P2001" s="9"/>
    </row>
    <row r="2002" spans="7:16" x14ac:dyDescent="0.35">
      <c r="G2002" s="9"/>
      <c r="H2002" s="11"/>
      <c r="I2002" s="12"/>
      <c r="J2002" s="15"/>
      <c r="K2002" s="15"/>
      <c r="P2002" s="9"/>
    </row>
    <row r="2003" spans="7:16" x14ac:dyDescent="0.35">
      <c r="G2003" s="9"/>
      <c r="H2003" s="11"/>
      <c r="I2003" s="12"/>
      <c r="J2003" s="15"/>
      <c r="K2003" s="15"/>
      <c r="P2003" s="9"/>
    </row>
    <row r="2004" spans="7:16" x14ac:dyDescent="0.35">
      <c r="G2004" s="9"/>
      <c r="H2004" s="11"/>
      <c r="I2004" s="12"/>
      <c r="J2004" s="15"/>
      <c r="K2004" s="15"/>
      <c r="P2004" s="9"/>
    </row>
    <row r="2005" spans="7:16" x14ac:dyDescent="0.35">
      <c r="G2005" s="9"/>
      <c r="H2005" s="11"/>
      <c r="I2005" s="12"/>
      <c r="J2005" s="15"/>
      <c r="K2005" s="15"/>
      <c r="P2005" s="9"/>
    </row>
    <row r="2006" spans="7:16" x14ac:dyDescent="0.35">
      <c r="G2006" s="9"/>
      <c r="H2006" s="11"/>
      <c r="I2006" s="12"/>
      <c r="J2006" s="15"/>
      <c r="K2006" s="15"/>
      <c r="P2006" s="9"/>
    </row>
    <row r="2007" spans="7:16" x14ac:dyDescent="0.35">
      <c r="G2007" s="9"/>
      <c r="H2007" s="11"/>
      <c r="I2007" s="12"/>
      <c r="J2007" s="15"/>
      <c r="K2007" s="15"/>
      <c r="P2007" s="9"/>
    </row>
    <row r="2008" spans="7:16" x14ac:dyDescent="0.35">
      <c r="G2008" s="9"/>
      <c r="H2008" s="11"/>
      <c r="I2008" s="12"/>
      <c r="J2008" s="15"/>
      <c r="K2008" s="15"/>
      <c r="P2008" s="9"/>
    </row>
    <row r="2009" spans="7:16" x14ac:dyDescent="0.35">
      <c r="G2009" s="9"/>
      <c r="H2009" s="11"/>
      <c r="I2009" s="12"/>
      <c r="J2009" s="15"/>
      <c r="K2009" s="15"/>
      <c r="P2009" s="9"/>
    </row>
    <row r="2010" spans="7:16" x14ac:dyDescent="0.35">
      <c r="G2010" s="9"/>
      <c r="H2010" s="11"/>
      <c r="I2010" s="12"/>
      <c r="J2010" s="15"/>
      <c r="K2010" s="15"/>
      <c r="P2010" s="9"/>
    </row>
    <row r="2011" spans="7:16" x14ac:dyDescent="0.35">
      <c r="G2011" s="9"/>
      <c r="H2011" s="11"/>
      <c r="I2011" s="12"/>
      <c r="J2011" s="15"/>
      <c r="K2011" s="15"/>
      <c r="P2011" s="9"/>
    </row>
    <row r="2012" spans="7:16" x14ac:dyDescent="0.35">
      <c r="G2012" s="9"/>
      <c r="H2012" s="11"/>
      <c r="I2012" s="12"/>
      <c r="J2012" s="15"/>
      <c r="K2012" s="15"/>
      <c r="P2012" s="9"/>
    </row>
    <row r="2013" spans="7:16" x14ac:dyDescent="0.35">
      <c r="G2013" s="9"/>
      <c r="H2013" s="11"/>
      <c r="I2013" s="12"/>
      <c r="J2013" s="15"/>
      <c r="K2013" s="15"/>
      <c r="P2013" s="9"/>
    </row>
    <row r="2014" spans="7:16" x14ac:dyDescent="0.35">
      <c r="G2014" s="9"/>
      <c r="H2014" s="11"/>
      <c r="I2014" s="12"/>
      <c r="J2014" s="15"/>
      <c r="K2014" s="15"/>
      <c r="P2014" s="9"/>
    </row>
    <row r="2015" spans="7:16" x14ac:dyDescent="0.35">
      <c r="G2015" s="9"/>
      <c r="H2015" s="11"/>
      <c r="I2015" s="12"/>
      <c r="J2015" s="15"/>
      <c r="K2015" s="15"/>
      <c r="P2015" s="9"/>
    </row>
    <row r="2016" spans="7:16" x14ac:dyDescent="0.35">
      <c r="G2016" s="9"/>
      <c r="H2016" s="11"/>
      <c r="I2016" s="12"/>
      <c r="J2016" s="15"/>
      <c r="K2016" s="15"/>
      <c r="P2016" s="9"/>
    </row>
    <row r="2017" spans="7:16" x14ac:dyDescent="0.35">
      <c r="G2017" s="9"/>
      <c r="H2017" s="11"/>
      <c r="I2017" s="12"/>
      <c r="J2017" s="15"/>
      <c r="K2017" s="15"/>
      <c r="P2017" s="9"/>
    </row>
    <row r="2018" spans="7:16" x14ac:dyDescent="0.35">
      <c r="G2018" s="9"/>
      <c r="H2018" s="11"/>
      <c r="I2018" s="12"/>
      <c r="J2018" s="15"/>
      <c r="K2018" s="15"/>
      <c r="P2018" s="9"/>
    </row>
    <row r="2019" spans="7:16" x14ac:dyDescent="0.35">
      <c r="G2019" s="9"/>
      <c r="H2019" s="11"/>
      <c r="I2019" s="12"/>
      <c r="J2019" s="15"/>
      <c r="K2019" s="15"/>
      <c r="P2019" s="9"/>
    </row>
    <row r="2020" spans="7:16" x14ac:dyDescent="0.35">
      <c r="G2020" s="9"/>
      <c r="H2020" s="11"/>
      <c r="I2020" s="12"/>
      <c r="J2020" s="15"/>
      <c r="K2020" s="15"/>
      <c r="P2020" s="9"/>
    </row>
    <row r="2021" spans="7:16" x14ac:dyDescent="0.35">
      <c r="G2021" s="9"/>
      <c r="H2021" s="11"/>
      <c r="I2021" s="12"/>
      <c r="J2021" s="15"/>
      <c r="K2021" s="15"/>
      <c r="P2021" s="9"/>
    </row>
    <row r="2022" spans="7:16" x14ac:dyDescent="0.35">
      <c r="G2022" s="9"/>
      <c r="H2022" s="11"/>
      <c r="I2022" s="12"/>
      <c r="J2022" s="15"/>
      <c r="K2022" s="15"/>
      <c r="P2022" s="9"/>
    </row>
    <row r="2023" spans="7:16" x14ac:dyDescent="0.35">
      <c r="G2023" s="9"/>
      <c r="H2023" s="11"/>
      <c r="I2023" s="12"/>
      <c r="J2023" s="15"/>
      <c r="K2023" s="15"/>
      <c r="P2023" s="9"/>
    </row>
    <row r="2024" spans="7:16" x14ac:dyDescent="0.35">
      <c r="G2024" s="9"/>
      <c r="H2024" s="11"/>
      <c r="I2024" s="12"/>
      <c r="J2024" s="15"/>
      <c r="K2024" s="15"/>
      <c r="P2024" s="9"/>
    </row>
    <row r="2025" spans="7:16" x14ac:dyDescent="0.35">
      <c r="G2025" s="9"/>
      <c r="H2025" s="11"/>
      <c r="I2025" s="12"/>
      <c r="J2025" s="15"/>
      <c r="K2025" s="15"/>
      <c r="P2025" s="9"/>
    </row>
    <row r="2026" spans="7:16" x14ac:dyDescent="0.35">
      <c r="G2026" s="9"/>
      <c r="H2026" s="11"/>
      <c r="I2026" s="12"/>
      <c r="J2026" s="15"/>
      <c r="K2026" s="15"/>
      <c r="P2026" s="9"/>
    </row>
    <row r="2027" spans="7:16" x14ac:dyDescent="0.35">
      <c r="G2027" s="9"/>
      <c r="H2027" s="11"/>
      <c r="I2027" s="12"/>
      <c r="J2027" s="15"/>
      <c r="K2027" s="15"/>
      <c r="P2027" s="9"/>
    </row>
    <row r="2028" spans="7:16" x14ac:dyDescent="0.35">
      <c r="G2028" s="9"/>
      <c r="H2028" s="11"/>
      <c r="I2028" s="12"/>
      <c r="J2028" s="15"/>
      <c r="K2028" s="15"/>
      <c r="P2028" s="9"/>
    </row>
    <row r="2029" spans="7:16" x14ac:dyDescent="0.35">
      <c r="G2029" s="9"/>
      <c r="H2029" s="11"/>
      <c r="I2029" s="12"/>
      <c r="J2029" s="15"/>
      <c r="K2029" s="15"/>
      <c r="P2029" s="9"/>
    </row>
    <row r="2030" spans="7:16" x14ac:dyDescent="0.35">
      <c r="G2030" s="9"/>
      <c r="H2030" s="11"/>
      <c r="I2030" s="12"/>
      <c r="J2030" s="15"/>
      <c r="K2030" s="15"/>
      <c r="P2030" s="9"/>
    </row>
    <row r="2031" spans="7:16" x14ac:dyDescent="0.35">
      <c r="G2031" s="9"/>
      <c r="H2031" s="11"/>
      <c r="I2031" s="12"/>
      <c r="J2031" s="15"/>
      <c r="K2031" s="15"/>
      <c r="P2031" s="9"/>
    </row>
    <row r="2032" spans="7:16" x14ac:dyDescent="0.35">
      <c r="G2032" s="9"/>
      <c r="H2032" s="11"/>
      <c r="I2032" s="12"/>
      <c r="J2032" s="15"/>
      <c r="K2032" s="15"/>
      <c r="P2032" s="9"/>
    </row>
    <row r="2033" spans="7:16" x14ac:dyDescent="0.35">
      <c r="G2033" s="9"/>
      <c r="H2033" s="11"/>
      <c r="I2033" s="12"/>
      <c r="J2033" s="15"/>
      <c r="K2033" s="15"/>
      <c r="P2033" s="9"/>
    </row>
    <row r="2034" spans="7:16" x14ac:dyDescent="0.35">
      <c r="G2034" s="9"/>
      <c r="H2034" s="11"/>
      <c r="I2034" s="12"/>
      <c r="J2034" s="15"/>
      <c r="K2034" s="15"/>
      <c r="P2034" s="9"/>
    </row>
    <row r="2035" spans="7:16" x14ac:dyDescent="0.35">
      <c r="G2035" s="9"/>
      <c r="H2035" s="11"/>
      <c r="I2035" s="12"/>
      <c r="J2035" s="15"/>
      <c r="K2035" s="15"/>
      <c r="P2035" s="9"/>
    </row>
    <row r="2036" spans="7:16" x14ac:dyDescent="0.35">
      <c r="G2036" s="9"/>
      <c r="H2036" s="11"/>
      <c r="I2036" s="12"/>
      <c r="J2036" s="15"/>
      <c r="K2036" s="15"/>
      <c r="P2036" s="9"/>
    </row>
    <row r="2037" spans="7:16" x14ac:dyDescent="0.35">
      <c r="G2037" s="9"/>
      <c r="H2037" s="11"/>
      <c r="I2037" s="12"/>
      <c r="J2037" s="15"/>
      <c r="K2037" s="15"/>
      <c r="P2037" s="9"/>
    </row>
    <row r="2038" spans="7:16" x14ac:dyDescent="0.35">
      <c r="G2038" s="9"/>
      <c r="H2038" s="11"/>
      <c r="I2038" s="12"/>
      <c r="J2038" s="15"/>
      <c r="K2038" s="15"/>
      <c r="P2038" s="9"/>
    </row>
    <row r="2039" spans="7:16" x14ac:dyDescent="0.35">
      <c r="G2039" s="9"/>
      <c r="H2039" s="11"/>
      <c r="I2039" s="12"/>
      <c r="J2039" s="15"/>
      <c r="K2039" s="15"/>
      <c r="P2039" s="9"/>
    </row>
    <row r="2040" spans="7:16" x14ac:dyDescent="0.35">
      <c r="G2040" s="9"/>
      <c r="H2040" s="11"/>
      <c r="I2040" s="12"/>
      <c r="J2040" s="15"/>
      <c r="K2040" s="15"/>
      <c r="P2040" s="9"/>
    </row>
    <row r="2041" spans="7:16" x14ac:dyDescent="0.35">
      <c r="G2041" s="9"/>
      <c r="H2041" s="11"/>
      <c r="I2041" s="12"/>
      <c r="J2041" s="15"/>
      <c r="K2041" s="15"/>
      <c r="P2041" s="9"/>
    </row>
    <row r="2042" spans="7:16" x14ac:dyDescent="0.35">
      <c r="G2042" s="9"/>
      <c r="H2042" s="11"/>
      <c r="I2042" s="12"/>
      <c r="J2042" s="15"/>
      <c r="K2042" s="15"/>
      <c r="P2042" s="9"/>
    </row>
    <row r="2043" spans="7:16" x14ac:dyDescent="0.35">
      <c r="G2043" s="9"/>
      <c r="H2043" s="11"/>
      <c r="I2043" s="12"/>
      <c r="J2043" s="15"/>
      <c r="K2043" s="15"/>
      <c r="P2043" s="9"/>
    </row>
    <row r="2044" spans="7:16" x14ac:dyDescent="0.35">
      <c r="G2044" s="9"/>
      <c r="H2044" s="11"/>
      <c r="I2044" s="12"/>
      <c r="J2044" s="15"/>
      <c r="K2044" s="15"/>
      <c r="P2044" s="9"/>
    </row>
    <row r="2045" spans="7:16" x14ac:dyDescent="0.35">
      <c r="G2045" s="9"/>
      <c r="H2045" s="11"/>
      <c r="I2045" s="12"/>
      <c r="J2045" s="15"/>
      <c r="K2045" s="15"/>
      <c r="P2045" s="9"/>
    </row>
    <row r="2046" spans="7:16" x14ac:dyDescent="0.35">
      <c r="G2046" s="9"/>
      <c r="H2046" s="11"/>
      <c r="I2046" s="12"/>
      <c r="J2046" s="15"/>
      <c r="K2046" s="15"/>
      <c r="P2046" s="9"/>
    </row>
    <row r="2047" spans="7:16" x14ac:dyDescent="0.35">
      <c r="G2047" s="9"/>
      <c r="H2047" s="11"/>
      <c r="I2047" s="12"/>
      <c r="J2047" s="15"/>
      <c r="K2047" s="15"/>
      <c r="P2047" s="9"/>
    </row>
    <row r="2048" spans="7:16" x14ac:dyDescent="0.35">
      <c r="G2048" s="9"/>
      <c r="H2048" s="11"/>
      <c r="I2048" s="12"/>
      <c r="J2048" s="15"/>
      <c r="K2048" s="15"/>
      <c r="P2048" s="9"/>
    </row>
    <row r="2049" spans="7:16" x14ac:dyDescent="0.35">
      <c r="G2049" s="9"/>
      <c r="H2049" s="11"/>
      <c r="I2049" s="12"/>
      <c r="J2049" s="15"/>
      <c r="K2049" s="15"/>
      <c r="P2049" s="9"/>
    </row>
    <row r="2050" spans="7:16" x14ac:dyDescent="0.35">
      <c r="G2050" s="9"/>
      <c r="H2050" s="11"/>
      <c r="I2050" s="12"/>
      <c r="J2050" s="15"/>
      <c r="K2050" s="15"/>
      <c r="P2050" s="9"/>
    </row>
    <row r="2051" spans="7:16" x14ac:dyDescent="0.35">
      <c r="G2051" s="9"/>
      <c r="H2051" s="11"/>
      <c r="I2051" s="12"/>
      <c r="J2051" s="15"/>
      <c r="K2051" s="15"/>
      <c r="P2051" s="9"/>
    </row>
    <row r="2052" spans="7:16" x14ac:dyDescent="0.35">
      <c r="G2052" s="9"/>
      <c r="H2052" s="11"/>
      <c r="I2052" s="12"/>
      <c r="J2052" s="15"/>
      <c r="K2052" s="15"/>
      <c r="P2052" s="9"/>
    </row>
    <row r="2053" spans="7:16" x14ac:dyDescent="0.35">
      <c r="G2053" s="9"/>
      <c r="H2053" s="11"/>
      <c r="I2053" s="12"/>
      <c r="J2053" s="15"/>
      <c r="K2053" s="15"/>
      <c r="P2053" s="9"/>
    </row>
    <row r="2054" spans="7:16" x14ac:dyDescent="0.35">
      <c r="G2054" s="9"/>
      <c r="H2054" s="11"/>
      <c r="I2054" s="12"/>
      <c r="J2054" s="15"/>
      <c r="K2054" s="15"/>
      <c r="P2054" s="9"/>
    </row>
    <row r="2055" spans="7:16" x14ac:dyDescent="0.35">
      <c r="G2055" s="9"/>
      <c r="H2055" s="11"/>
      <c r="I2055" s="12"/>
      <c r="J2055" s="15"/>
      <c r="K2055" s="15"/>
      <c r="P2055" s="9"/>
    </row>
    <row r="2056" spans="7:16" x14ac:dyDescent="0.35">
      <c r="G2056" s="9"/>
      <c r="H2056" s="11"/>
      <c r="I2056" s="12"/>
      <c r="J2056" s="15"/>
      <c r="K2056" s="15"/>
      <c r="P2056" s="9"/>
    </row>
    <row r="2057" spans="7:16" x14ac:dyDescent="0.35">
      <c r="G2057" s="9"/>
      <c r="H2057" s="11"/>
      <c r="I2057" s="12"/>
      <c r="J2057" s="15"/>
      <c r="K2057" s="15"/>
      <c r="P2057" s="9"/>
    </row>
    <row r="2058" spans="7:16" x14ac:dyDescent="0.35">
      <c r="G2058" s="9"/>
      <c r="H2058" s="11"/>
      <c r="I2058" s="12"/>
      <c r="J2058" s="15"/>
      <c r="K2058" s="15"/>
      <c r="P2058" s="9"/>
    </row>
    <row r="2059" spans="7:16" x14ac:dyDescent="0.35">
      <c r="G2059" s="9"/>
      <c r="H2059" s="11"/>
      <c r="I2059" s="12"/>
      <c r="J2059" s="15"/>
      <c r="K2059" s="15"/>
      <c r="P2059" s="9"/>
    </row>
    <row r="2060" spans="7:16" x14ac:dyDescent="0.35">
      <c r="G2060" s="9"/>
      <c r="H2060" s="11"/>
      <c r="I2060" s="12"/>
      <c r="J2060" s="15"/>
      <c r="K2060" s="15"/>
      <c r="P2060" s="9"/>
    </row>
    <row r="2061" spans="7:16" x14ac:dyDescent="0.35">
      <c r="G2061" s="9"/>
      <c r="H2061" s="11"/>
      <c r="I2061" s="12"/>
      <c r="J2061" s="15"/>
      <c r="K2061" s="15"/>
      <c r="P2061" s="9"/>
    </row>
    <row r="2062" spans="7:16" x14ac:dyDescent="0.35">
      <c r="G2062" s="9"/>
      <c r="H2062" s="11"/>
      <c r="I2062" s="12"/>
      <c r="J2062" s="15"/>
      <c r="K2062" s="15"/>
      <c r="P2062" s="9"/>
    </row>
    <row r="2063" spans="7:16" x14ac:dyDescent="0.35">
      <c r="G2063" s="9"/>
      <c r="H2063" s="11"/>
      <c r="I2063" s="12"/>
      <c r="J2063" s="15"/>
      <c r="K2063" s="15"/>
      <c r="P2063" s="9"/>
    </row>
    <row r="2064" spans="7:16" x14ac:dyDescent="0.35">
      <c r="G2064" s="9"/>
      <c r="H2064" s="11"/>
      <c r="I2064" s="12"/>
      <c r="J2064" s="15"/>
      <c r="K2064" s="15"/>
      <c r="P2064" s="9"/>
    </row>
    <row r="2065" spans="7:16" x14ac:dyDescent="0.35">
      <c r="G2065" s="9"/>
      <c r="H2065" s="11"/>
      <c r="I2065" s="12"/>
      <c r="J2065" s="15"/>
      <c r="K2065" s="15"/>
      <c r="P2065" s="9"/>
    </row>
    <row r="2066" spans="7:16" x14ac:dyDescent="0.35">
      <c r="G2066" s="9"/>
      <c r="H2066" s="11"/>
      <c r="I2066" s="12"/>
      <c r="J2066" s="15"/>
      <c r="K2066" s="15"/>
      <c r="P2066" s="9"/>
    </row>
    <row r="2067" spans="7:16" x14ac:dyDescent="0.35">
      <c r="G2067" s="9"/>
      <c r="H2067" s="11"/>
      <c r="I2067" s="12"/>
      <c r="J2067" s="15"/>
      <c r="K2067" s="15"/>
      <c r="P2067" s="9"/>
    </row>
    <row r="2068" spans="7:16" x14ac:dyDescent="0.35">
      <c r="G2068" s="9"/>
      <c r="H2068" s="11"/>
      <c r="I2068" s="12"/>
      <c r="J2068" s="15"/>
      <c r="K2068" s="15"/>
      <c r="P2068" s="9"/>
    </row>
    <row r="2069" spans="7:16" x14ac:dyDescent="0.35">
      <c r="G2069" s="9"/>
      <c r="H2069" s="11"/>
      <c r="I2069" s="12"/>
      <c r="J2069" s="15"/>
      <c r="K2069" s="15"/>
      <c r="P2069" s="9"/>
    </row>
    <row r="2070" spans="7:16" x14ac:dyDescent="0.35">
      <c r="G2070" s="9"/>
      <c r="H2070" s="11"/>
      <c r="I2070" s="12"/>
      <c r="J2070" s="15"/>
      <c r="K2070" s="15"/>
      <c r="P2070" s="9"/>
    </row>
    <row r="2071" spans="7:16" x14ac:dyDescent="0.35">
      <c r="G2071" s="9"/>
      <c r="H2071" s="11"/>
      <c r="I2071" s="12"/>
      <c r="J2071" s="15"/>
      <c r="K2071" s="15"/>
      <c r="P2071" s="9"/>
    </row>
    <row r="2072" spans="7:16" x14ac:dyDescent="0.35">
      <c r="G2072" s="9"/>
      <c r="H2072" s="11"/>
      <c r="I2072" s="12"/>
      <c r="J2072" s="15"/>
      <c r="K2072" s="15"/>
      <c r="P2072" s="9"/>
    </row>
    <row r="2073" spans="7:16" x14ac:dyDescent="0.35">
      <c r="G2073" s="9"/>
      <c r="H2073" s="11"/>
      <c r="I2073" s="12"/>
      <c r="J2073" s="15"/>
      <c r="K2073" s="15"/>
      <c r="P2073" s="9"/>
    </row>
    <row r="2074" spans="7:16" x14ac:dyDescent="0.35">
      <c r="G2074" s="9"/>
      <c r="H2074" s="11"/>
      <c r="I2074" s="12"/>
      <c r="J2074" s="15"/>
      <c r="K2074" s="15"/>
      <c r="P2074" s="9"/>
    </row>
    <row r="2075" spans="7:16" x14ac:dyDescent="0.35">
      <c r="G2075" s="9"/>
      <c r="H2075" s="11"/>
      <c r="I2075" s="12"/>
      <c r="J2075" s="15"/>
      <c r="K2075" s="15"/>
      <c r="P2075" s="9"/>
    </row>
    <row r="2076" spans="7:16" x14ac:dyDescent="0.35">
      <c r="G2076" s="9"/>
      <c r="H2076" s="11"/>
      <c r="I2076" s="12"/>
      <c r="J2076" s="15"/>
      <c r="K2076" s="15"/>
      <c r="P2076" s="9"/>
    </row>
    <row r="2077" spans="7:16" x14ac:dyDescent="0.35">
      <c r="G2077" s="9"/>
      <c r="H2077" s="11"/>
      <c r="I2077" s="12"/>
      <c r="J2077" s="15"/>
      <c r="K2077" s="15"/>
      <c r="P2077" s="9"/>
    </row>
    <row r="2078" spans="7:16" x14ac:dyDescent="0.35">
      <c r="G2078" s="9"/>
      <c r="H2078" s="11"/>
      <c r="I2078" s="12"/>
      <c r="J2078" s="15"/>
      <c r="K2078" s="15"/>
      <c r="P2078" s="9"/>
    </row>
    <row r="2079" spans="7:16" x14ac:dyDescent="0.35">
      <c r="G2079" s="9"/>
      <c r="H2079" s="11"/>
      <c r="I2079" s="12"/>
      <c r="J2079" s="15"/>
      <c r="K2079" s="15"/>
      <c r="P2079" s="9"/>
    </row>
    <row r="2080" spans="7:16" x14ac:dyDescent="0.35">
      <c r="G2080" s="9"/>
      <c r="H2080" s="11"/>
      <c r="I2080" s="12"/>
      <c r="J2080" s="15"/>
      <c r="K2080" s="15"/>
      <c r="P2080" s="9"/>
    </row>
    <row r="2081" spans="7:16" x14ac:dyDescent="0.35">
      <c r="G2081" s="9"/>
      <c r="H2081" s="11"/>
      <c r="I2081" s="12"/>
      <c r="J2081" s="15"/>
      <c r="K2081" s="15"/>
      <c r="P2081" s="9"/>
    </row>
    <row r="2082" spans="7:16" x14ac:dyDescent="0.35">
      <c r="G2082" s="9"/>
      <c r="H2082" s="11"/>
      <c r="I2082" s="12"/>
      <c r="J2082" s="15"/>
      <c r="K2082" s="15"/>
      <c r="P2082" s="9"/>
    </row>
    <row r="2083" spans="7:16" x14ac:dyDescent="0.35">
      <c r="G2083" s="9"/>
      <c r="H2083" s="11"/>
      <c r="I2083" s="12"/>
      <c r="J2083" s="15"/>
      <c r="K2083" s="15"/>
      <c r="P2083" s="9"/>
    </row>
    <row r="2084" spans="7:16" x14ac:dyDescent="0.35">
      <c r="G2084" s="9"/>
      <c r="H2084" s="11"/>
      <c r="I2084" s="12"/>
      <c r="J2084" s="15"/>
      <c r="K2084" s="15"/>
      <c r="P2084" s="9"/>
    </row>
    <row r="2085" spans="7:16" x14ac:dyDescent="0.35">
      <c r="G2085" s="9"/>
      <c r="H2085" s="11"/>
      <c r="I2085" s="12"/>
      <c r="J2085" s="15"/>
      <c r="K2085" s="15"/>
      <c r="P2085" s="9"/>
    </row>
    <row r="2086" spans="7:16" x14ac:dyDescent="0.35">
      <c r="G2086" s="9"/>
      <c r="H2086" s="11"/>
      <c r="I2086" s="12"/>
      <c r="J2086" s="15"/>
      <c r="K2086" s="15"/>
      <c r="P2086" s="9"/>
    </row>
    <row r="2087" spans="7:16" x14ac:dyDescent="0.35">
      <c r="G2087" s="9"/>
      <c r="H2087" s="11"/>
      <c r="I2087" s="12"/>
      <c r="J2087" s="15"/>
      <c r="K2087" s="15"/>
      <c r="P2087" s="9"/>
    </row>
    <row r="2088" spans="7:16" x14ac:dyDescent="0.35">
      <c r="G2088" s="9"/>
      <c r="H2088" s="11"/>
      <c r="I2088" s="12"/>
      <c r="J2088" s="15"/>
      <c r="K2088" s="15"/>
      <c r="P2088" s="9"/>
    </row>
    <row r="2089" spans="7:16" x14ac:dyDescent="0.35">
      <c r="G2089" s="9"/>
      <c r="H2089" s="11"/>
      <c r="I2089" s="12"/>
      <c r="J2089" s="15"/>
      <c r="K2089" s="15"/>
      <c r="P2089" s="9"/>
    </row>
    <row r="2090" spans="7:16" x14ac:dyDescent="0.35">
      <c r="G2090" s="9"/>
      <c r="H2090" s="11"/>
      <c r="I2090" s="12"/>
      <c r="J2090" s="15"/>
      <c r="K2090" s="15"/>
      <c r="P2090" s="9"/>
    </row>
    <row r="2091" spans="7:16" x14ac:dyDescent="0.35">
      <c r="G2091" s="9"/>
      <c r="H2091" s="11"/>
      <c r="I2091" s="12"/>
      <c r="J2091" s="15"/>
      <c r="K2091" s="15"/>
      <c r="P2091" s="9"/>
    </row>
    <row r="2092" spans="7:16" x14ac:dyDescent="0.35">
      <c r="G2092" s="9"/>
      <c r="H2092" s="11"/>
      <c r="I2092" s="12"/>
      <c r="J2092" s="15"/>
      <c r="K2092" s="15"/>
      <c r="P2092" s="9"/>
    </row>
    <row r="2093" spans="7:16" x14ac:dyDescent="0.35">
      <c r="G2093" s="9"/>
      <c r="H2093" s="11"/>
      <c r="I2093" s="12"/>
      <c r="J2093" s="15"/>
      <c r="K2093" s="15"/>
      <c r="P2093" s="9"/>
    </row>
    <row r="2094" spans="7:16" x14ac:dyDescent="0.35">
      <c r="G2094" s="9"/>
      <c r="H2094" s="11"/>
      <c r="I2094" s="12"/>
      <c r="J2094" s="15"/>
      <c r="K2094" s="15"/>
      <c r="P2094" s="9"/>
    </row>
    <row r="2095" spans="7:16" x14ac:dyDescent="0.35">
      <c r="G2095" s="9"/>
      <c r="H2095" s="11"/>
      <c r="I2095" s="12"/>
      <c r="J2095" s="15"/>
      <c r="K2095" s="15"/>
      <c r="P2095" s="9"/>
    </row>
    <row r="2096" spans="7:16" x14ac:dyDescent="0.35">
      <c r="G2096" s="9"/>
      <c r="H2096" s="11"/>
      <c r="I2096" s="12"/>
      <c r="J2096" s="15"/>
      <c r="K2096" s="15"/>
      <c r="P2096" s="9"/>
    </row>
    <row r="2097" spans="7:16" x14ac:dyDescent="0.35">
      <c r="G2097" s="9"/>
      <c r="H2097" s="11"/>
      <c r="I2097" s="12"/>
      <c r="J2097" s="15"/>
      <c r="K2097" s="15"/>
      <c r="P2097" s="9"/>
    </row>
    <row r="2098" spans="7:16" x14ac:dyDescent="0.35">
      <c r="G2098" s="9"/>
      <c r="H2098" s="11"/>
      <c r="I2098" s="12"/>
      <c r="J2098" s="15"/>
      <c r="K2098" s="15"/>
      <c r="P2098" s="9"/>
    </row>
    <row r="2099" spans="7:16" x14ac:dyDescent="0.35">
      <c r="G2099" s="9"/>
      <c r="H2099" s="11"/>
      <c r="I2099" s="12"/>
      <c r="J2099" s="15"/>
      <c r="K2099" s="15"/>
      <c r="P2099" s="9"/>
    </row>
    <row r="2100" spans="7:16" x14ac:dyDescent="0.35">
      <c r="G2100" s="9"/>
      <c r="H2100" s="11"/>
      <c r="I2100" s="12"/>
      <c r="J2100" s="15"/>
      <c r="K2100" s="15"/>
      <c r="P2100" s="9"/>
    </row>
    <row r="2101" spans="7:16" x14ac:dyDescent="0.35">
      <c r="G2101" s="9"/>
      <c r="H2101" s="11"/>
      <c r="I2101" s="12"/>
      <c r="J2101" s="15"/>
      <c r="K2101" s="15"/>
      <c r="P2101" s="9"/>
    </row>
    <row r="2102" spans="7:16" x14ac:dyDescent="0.35">
      <c r="G2102" s="9"/>
      <c r="H2102" s="11"/>
      <c r="I2102" s="12"/>
      <c r="J2102" s="15"/>
      <c r="K2102" s="15"/>
      <c r="P2102" s="9"/>
    </row>
    <row r="2103" spans="7:16" x14ac:dyDescent="0.35">
      <c r="G2103" s="9"/>
      <c r="H2103" s="11"/>
      <c r="I2103" s="12"/>
      <c r="J2103" s="15"/>
      <c r="K2103" s="15"/>
      <c r="P2103" s="9"/>
    </row>
    <row r="2104" spans="7:16" x14ac:dyDescent="0.35">
      <c r="G2104" s="9"/>
      <c r="H2104" s="11"/>
      <c r="I2104" s="12"/>
      <c r="J2104" s="15"/>
      <c r="K2104" s="15"/>
      <c r="P2104" s="9"/>
    </row>
    <row r="2105" spans="7:16" x14ac:dyDescent="0.35">
      <c r="G2105" s="9"/>
      <c r="H2105" s="11"/>
      <c r="I2105" s="12"/>
      <c r="J2105" s="15"/>
      <c r="K2105" s="15"/>
      <c r="P2105" s="9"/>
    </row>
    <row r="2106" spans="7:16" x14ac:dyDescent="0.35">
      <c r="G2106" s="9"/>
      <c r="H2106" s="11"/>
      <c r="I2106" s="12"/>
      <c r="J2106" s="15"/>
      <c r="K2106" s="15"/>
      <c r="P2106" s="9"/>
    </row>
    <row r="2107" spans="7:16" x14ac:dyDescent="0.35">
      <c r="G2107" s="9"/>
      <c r="H2107" s="11"/>
      <c r="I2107" s="12"/>
      <c r="J2107" s="15"/>
      <c r="K2107" s="15"/>
      <c r="P2107" s="9"/>
    </row>
    <row r="2108" spans="7:16" x14ac:dyDescent="0.35">
      <c r="G2108" s="9"/>
      <c r="H2108" s="11"/>
      <c r="I2108" s="12"/>
      <c r="J2108" s="15"/>
      <c r="K2108" s="15"/>
      <c r="P2108" s="9"/>
    </row>
    <row r="2109" spans="7:16" x14ac:dyDescent="0.35">
      <c r="G2109" s="9"/>
      <c r="H2109" s="11"/>
      <c r="I2109" s="12"/>
      <c r="J2109" s="15"/>
      <c r="K2109" s="15"/>
      <c r="P2109" s="9"/>
    </row>
    <row r="2110" spans="7:16" x14ac:dyDescent="0.35">
      <c r="G2110" s="9"/>
      <c r="H2110" s="11"/>
      <c r="I2110" s="12"/>
      <c r="J2110" s="15"/>
      <c r="K2110" s="15"/>
      <c r="P2110" s="9"/>
    </row>
    <row r="2111" spans="7:16" x14ac:dyDescent="0.35">
      <c r="G2111" s="9"/>
      <c r="H2111" s="11"/>
      <c r="I2111" s="12"/>
      <c r="J2111" s="15"/>
      <c r="K2111" s="15"/>
      <c r="P2111" s="9"/>
    </row>
    <row r="2112" spans="7:16" x14ac:dyDescent="0.35">
      <c r="G2112" s="9"/>
      <c r="H2112" s="11"/>
      <c r="I2112" s="12"/>
      <c r="J2112" s="15"/>
      <c r="K2112" s="15"/>
      <c r="P2112" s="9"/>
    </row>
    <row r="2113" spans="7:16" x14ac:dyDescent="0.35">
      <c r="G2113" s="9"/>
      <c r="H2113" s="11"/>
      <c r="I2113" s="12"/>
      <c r="J2113" s="15"/>
      <c r="K2113" s="15"/>
      <c r="P2113" s="9"/>
    </row>
    <row r="2114" spans="7:16" x14ac:dyDescent="0.35">
      <c r="G2114" s="9"/>
      <c r="H2114" s="11"/>
      <c r="I2114" s="12"/>
      <c r="J2114" s="15"/>
      <c r="K2114" s="15"/>
      <c r="P2114" s="9"/>
    </row>
    <row r="2115" spans="7:16" x14ac:dyDescent="0.35">
      <c r="G2115" s="9"/>
      <c r="H2115" s="11"/>
      <c r="I2115" s="12"/>
      <c r="J2115" s="15"/>
      <c r="K2115" s="15"/>
      <c r="P2115" s="9"/>
    </row>
    <row r="2116" spans="7:16" x14ac:dyDescent="0.35">
      <c r="G2116" s="9"/>
      <c r="H2116" s="11"/>
      <c r="I2116" s="12"/>
      <c r="J2116" s="15"/>
      <c r="K2116" s="15"/>
      <c r="P2116" s="9"/>
    </row>
    <row r="2117" spans="7:16" x14ac:dyDescent="0.35">
      <c r="G2117" s="9"/>
      <c r="H2117" s="11"/>
      <c r="I2117" s="12"/>
      <c r="J2117" s="15"/>
      <c r="K2117" s="15"/>
      <c r="P2117" s="9"/>
    </row>
    <row r="2118" spans="7:16" x14ac:dyDescent="0.35">
      <c r="G2118" s="9"/>
      <c r="H2118" s="11"/>
      <c r="I2118" s="12"/>
      <c r="J2118" s="15"/>
      <c r="K2118" s="15"/>
      <c r="P2118" s="9"/>
    </row>
    <row r="2119" spans="7:16" x14ac:dyDescent="0.35">
      <c r="G2119" s="9"/>
      <c r="H2119" s="11"/>
      <c r="I2119" s="12"/>
      <c r="J2119" s="15"/>
      <c r="K2119" s="15"/>
      <c r="P2119" s="9"/>
    </row>
    <row r="2120" spans="7:16" x14ac:dyDescent="0.35">
      <c r="G2120" s="9"/>
      <c r="H2120" s="11"/>
      <c r="I2120" s="12"/>
      <c r="J2120" s="15"/>
      <c r="K2120" s="15"/>
      <c r="P2120" s="9"/>
    </row>
    <row r="2121" spans="7:16" x14ac:dyDescent="0.35">
      <c r="G2121" s="9"/>
      <c r="H2121" s="11"/>
      <c r="I2121" s="12"/>
      <c r="J2121" s="15"/>
      <c r="K2121" s="15"/>
      <c r="P2121" s="9"/>
    </row>
    <row r="2122" spans="7:16" x14ac:dyDescent="0.35">
      <c r="G2122" s="9"/>
      <c r="H2122" s="11"/>
      <c r="I2122" s="12"/>
      <c r="J2122" s="15"/>
      <c r="K2122" s="15"/>
      <c r="P2122" s="9"/>
    </row>
    <row r="2123" spans="7:16" x14ac:dyDescent="0.35">
      <c r="G2123" s="9"/>
      <c r="H2123" s="11"/>
      <c r="I2123" s="12"/>
      <c r="J2123" s="15"/>
      <c r="K2123" s="15"/>
      <c r="P2123" s="9"/>
    </row>
    <row r="2124" spans="7:16" x14ac:dyDescent="0.35">
      <c r="G2124" s="9"/>
      <c r="H2124" s="11"/>
      <c r="I2124" s="12"/>
      <c r="J2124" s="15"/>
      <c r="K2124" s="15"/>
      <c r="P2124" s="9"/>
    </row>
    <row r="2125" spans="7:16" x14ac:dyDescent="0.35">
      <c r="G2125" s="9"/>
      <c r="H2125" s="11"/>
      <c r="I2125" s="12"/>
      <c r="J2125" s="15"/>
      <c r="K2125" s="15"/>
      <c r="P2125" s="9"/>
    </row>
    <row r="2126" spans="7:16" x14ac:dyDescent="0.35">
      <c r="G2126" s="9"/>
      <c r="H2126" s="11"/>
      <c r="I2126" s="12"/>
      <c r="J2126" s="15"/>
      <c r="K2126" s="15"/>
      <c r="P2126" s="9"/>
    </row>
    <row r="2127" spans="7:16" x14ac:dyDescent="0.35">
      <c r="G2127" s="9"/>
      <c r="H2127" s="11"/>
      <c r="I2127" s="12"/>
      <c r="J2127" s="15"/>
      <c r="K2127" s="15"/>
      <c r="P2127" s="9"/>
    </row>
    <row r="2128" spans="7:16" x14ac:dyDescent="0.35">
      <c r="G2128" s="9"/>
      <c r="H2128" s="11"/>
      <c r="I2128" s="12"/>
      <c r="J2128" s="15"/>
      <c r="K2128" s="15"/>
      <c r="P2128" s="9"/>
    </row>
    <row r="2129" spans="7:16" x14ac:dyDescent="0.35">
      <c r="G2129" s="9"/>
      <c r="H2129" s="11"/>
      <c r="I2129" s="12"/>
      <c r="J2129" s="15"/>
      <c r="K2129" s="15"/>
      <c r="P2129" s="9"/>
    </row>
    <row r="2130" spans="7:16" x14ac:dyDescent="0.35">
      <c r="G2130" s="9"/>
      <c r="H2130" s="11"/>
      <c r="I2130" s="12"/>
      <c r="J2130" s="15"/>
      <c r="K2130" s="15"/>
      <c r="P2130" s="9"/>
    </row>
    <row r="2131" spans="7:16" x14ac:dyDescent="0.35">
      <c r="G2131" s="9"/>
      <c r="H2131" s="11"/>
      <c r="I2131" s="12"/>
      <c r="J2131" s="15"/>
      <c r="K2131" s="15"/>
      <c r="P2131" s="9"/>
    </row>
    <row r="2132" spans="7:16" x14ac:dyDescent="0.35">
      <c r="G2132" s="9"/>
      <c r="H2132" s="11"/>
      <c r="I2132" s="12"/>
      <c r="J2132" s="15"/>
      <c r="K2132" s="15"/>
      <c r="P2132" s="9"/>
    </row>
    <row r="2133" spans="7:16" x14ac:dyDescent="0.35">
      <c r="G2133" s="9"/>
      <c r="H2133" s="11"/>
      <c r="I2133" s="12"/>
      <c r="J2133" s="15"/>
      <c r="K2133" s="15"/>
      <c r="P2133" s="9"/>
    </row>
    <row r="2134" spans="7:16" x14ac:dyDescent="0.35">
      <c r="G2134" s="9"/>
      <c r="H2134" s="11"/>
      <c r="I2134" s="12"/>
      <c r="J2134" s="15"/>
      <c r="K2134" s="15"/>
      <c r="P2134" s="9"/>
    </row>
    <row r="2135" spans="7:16" x14ac:dyDescent="0.35">
      <c r="G2135" s="9"/>
      <c r="H2135" s="11"/>
      <c r="I2135" s="12"/>
      <c r="J2135" s="15"/>
      <c r="K2135" s="15"/>
      <c r="P2135" s="9"/>
    </row>
    <row r="2136" spans="7:16" x14ac:dyDescent="0.35">
      <c r="G2136" s="9"/>
      <c r="H2136" s="11"/>
      <c r="I2136" s="12"/>
      <c r="J2136" s="15"/>
      <c r="K2136" s="15"/>
      <c r="P2136" s="9"/>
    </row>
    <row r="2137" spans="7:16" x14ac:dyDescent="0.35">
      <c r="G2137" s="9"/>
      <c r="H2137" s="11"/>
      <c r="I2137" s="12"/>
      <c r="J2137" s="15"/>
      <c r="K2137" s="15"/>
      <c r="P2137" s="9"/>
    </row>
    <row r="2138" spans="7:16" x14ac:dyDescent="0.35">
      <c r="G2138" s="9"/>
      <c r="H2138" s="11"/>
      <c r="I2138" s="12"/>
      <c r="J2138" s="15"/>
      <c r="K2138" s="15"/>
      <c r="P2138" s="9"/>
    </row>
    <row r="2139" spans="7:16" x14ac:dyDescent="0.35">
      <c r="G2139" s="9"/>
      <c r="H2139" s="11"/>
      <c r="I2139" s="12"/>
      <c r="J2139" s="15"/>
      <c r="K2139" s="15"/>
      <c r="P2139" s="9"/>
    </row>
    <row r="2140" spans="7:16" x14ac:dyDescent="0.35">
      <c r="G2140" s="9"/>
      <c r="H2140" s="11"/>
      <c r="I2140" s="12"/>
      <c r="J2140" s="15"/>
      <c r="K2140" s="15"/>
      <c r="P2140" s="9"/>
    </row>
    <row r="2141" spans="7:16" x14ac:dyDescent="0.35">
      <c r="G2141" s="9"/>
      <c r="H2141" s="11"/>
      <c r="I2141" s="12"/>
      <c r="J2141" s="15"/>
      <c r="K2141" s="15"/>
      <c r="P2141" s="9"/>
    </row>
    <row r="2142" spans="7:16" x14ac:dyDescent="0.35">
      <c r="G2142" s="9"/>
      <c r="H2142" s="11"/>
      <c r="I2142" s="12"/>
      <c r="J2142" s="15"/>
      <c r="K2142" s="15"/>
      <c r="P2142" s="9"/>
    </row>
    <row r="2143" spans="7:16" x14ac:dyDescent="0.35">
      <c r="G2143" s="9"/>
      <c r="H2143" s="11"/>
      <c r="I2143" s="12"/>
      <c r="J2143" s="15"/>
      <c r="K2143" s="15"/>
      <c r="P2143" s="9"/>
    </row>
    <row r="2144" spans="7:16" x14ac:dyDescent="0.35">
      <c r="G2144" s="9"/>
      <c r="H2144" s="11"/>
      <c r="I2144" s="12"/>
      <c r="J2144" s="15"/>
      <c r="K2144" s="15"/>
      <c r="P2144" s="9"/>
    </row>
    <row r="2145" spans="7:16" x14ac:dyDescent="0.35">
      <c r="G2145" s="9"/>
      <c r="H2145" s="11"/>
      <c r="I2145" s="12"/>
      <c r="J2145" s="15"/>
      <c r="K2145" s="15"/>
      <c r="P2145" s="9"/>
    </row>
    <row r="2146" spans="7:16" x14ac:dyDescent="0.35">
      <c r="G2146" s="9"/>
      <c r="H2146" s="11"/>
      <c r="I2146" s="12"/>
      <c r="J2146" s="15"/>
      <c r="K2146" s="15"/>
      <c r="P2146" s="9"/>
    </row>
    <row r="2147" spans="7:16" x14ac:dyDescent="0.35">
      <c r="G2147" s="9"/>
      <c r="H2147" s="11"/>
      <c r="I2147" s="12"/>
      <c r="J2147" s="15"/>
      <c r="K2147" s="15"/>
      <c r="P2147" s="9"/>
    </row>
    <row r="2148" spans="7:16" x14ac:dyDescent="0.35">
      <c r="G2148" s="9"/>
      <c r="H2148" s="11"/>
      <c r="I2148" s="12"/>
      <c r="J2148" s="15"/>
      <c r="K2148" s="15"/>
      <c r="P2148" s="9"/>
    </row>
    <row r="2149" spans="7:16" x14ac:dyDescent="0.35">
      <c r="G2149" s="9"/>
      <c r="H2149" s="11"/>
      <c r="I2149" s="12"/>
      <c r="J2149" s="15"/>
      <c r="K2149" s="15"/>
      <c r="P2149" s="9"/>
    </row>
    <row r="2150" spans="7:16" x14ac:dyDescent="0.35">
      <c r="G2150" s="9"/>
      <c r="H2150" s="11"/>
      <c r="I2150" s="12"/>
      <c r="J2150" s="15"/>
      <c r="K2150" s="15"/>
      <c r="P2150" s="9"/>
    </row>
    <row r="2151" spans="7:16" x14ac:dyDescent="0.35">
      <c r="G2151" s="9"/>
      <c r="H2151" s="11"/>
      <c r="I2151" s="12"/>
      <c r="J2151" s="15"/>
      <c r="K2151" s="15"/>
      <c r="P2151" s="9"/>
    </row>
    <row r="2152" spans="7:16" x14ac:dyDescent="0.35">
      <c r="G2152" s="9"/>
      <c r="H2152" s="11"/>
      <c r="I2152" s="12"/>
      <c r="J2152" s="15"/>
      <c r="K2152" s="15"/>
      <c r="P2152" s="9"/>
    </row>
    <row r="2153" spans="7:16" x14ac:dyDescent="0.35">
      <c r="G2153" s="9"/>
      <c r="H2153" s="11"/>
      <c r="I2153" s="12"/>
      <c r="J2153" s="15"/>
      <c r="K2153" s="15"/>
      <c r="P2153" s="9"/>
    </row>
    <row r="2154" spans="7:16" x14ac:dyDescent="0.35">
      <c r="G2154" s="9"/>
      <c r="H2154" s="11"/>
      <c r="I2154" s="12"/>
      <c r="J2154" s="15"/>
      <c r="K2154" s="15"/>
      <c r="P2154" s="9"/>
    </row>
    <row r="2155" spans="7:16" x14ac:dyDescent="0.35">
      <c r="G2155" s="9"/>
      <c r="H2155" s="11"/>
      <c r="I2155" s="12"/>
      <c r="J2155" s="15"/>
      <c r="K2155" s="15"/>
      <c r="P2155" s="9"/>
    </row>
    <row r="2156" spans="7:16" x14ac:dyDescent="0.35">
      <c r="G2156" s="9"/>
      <c r="H2156" s="11"/>
      <c r="I2156" s="12"/>
      <c r="J2156" s="15"/>
      <c r="K2156" s="15"/>
      <c r="P2156" s="9"/>
    </row>
    <row r="2157" spans="7:16" x14ac:dyDescent="0.35">
      <c r="G2157" s="9"/>
      <c r="H2157" s="11"/>
      <c r="I2157" s="12"/>
      <c r="J2157" s="15"/>
      <c r="K2157" s="15"/>
      <c r="P2157" s="9"/>
    </row>
    <row r="2158" spans="7:16" x14ac:dyDescent="0.35">
      <c r="G2158" s="9"/>
      <c r="H2158" s="11"/>
      <c r="I2158" s="12"/>
      <c r="J2158" s="15"/>
      <c r="K2158" s="15"/>
      <c r="P2158" s="9"/>
    </row>
    <row r="2159" spans="7:16" x14ac:dyDescent="0.35">
      <c r="G2159" s="9"/>
      <c r="H2159" s="11"/>
      <c r="I2159" s="12"/>
      <c r="J2159" s="15"/>
      <c r="K2159" s="15"/>
      <c r="P2159" s="9"/>
    </row>
    <row r="2160" spans="7:16" x14ac:dyDescent="0.35">
      <c r="G2160" s="9"/>
      <c r="H2160" s="11"/>
      <c r="I2160" s="12"/>
      <c r="J2160" s="15"/>
      <c r="K2160" s="15"/>
      <c r="P2160" s="9"/>
    </row>
    <row r="2161" spans="7:16" x14ac:dyDescent="0.35">
      <c r="G2161" s="9"/>
      <c r="H2161" s="11"/>
      <c r="I2161" s="12"/>
      <c r="J2161" s="15"/>
      <c r="K2161" s="15"/>
      <c r="P2161" s="9"/>
    </row>
    <row r="2162" spans="7:16" x14ac:dyDescent="0.35">
      <c r="G2162" s="9"/>
      <c r="H2162" s="11"/>
      <c r="I2162" s="12"/>
      <c r="J2162" s="15"/>
      <c r="K2162" s="15"/>
      <c r="P2162" s="9"/>
    </row>
    <row r="2163" spans="7:16" x14ac:dyDescent="0.35">
      <c r="G2163" s="9"/>
      <c r="H2163" s="11"/>
      <c r="I2163" s="12"/>
      <c r="J2163" s="15"/>
      <c r="K2163" s="15"/>
      <c r="P2163" s="9"/>
    </row>
    <row r="2164" spans="7:16" x14ac:dyDescent="0.35">
      <c r="G2164" s="9"/>
      <c r="H2164" s="11"/>
      <c r="I2164" s="12"/>
      <c r="J2164" s="15"/>
      <c r="K2164" s="15"/>
      <c r="P2164" s="9"/>
    </row>
    <row r="2165" spans="7:16" x14ac:dyDescent="0.35">
      <c r="G2165" s="9"/>
      <c r="H2165" s="11"/>
      <c r="I2165" s="12"/>
      <c r="J2165" s="15"/>
      <c r="K2165" s="15"/>
      <c r="P2165" s="9"/>
    </row>
    <row r="2166" spans="7:16" x14ac:dyDescent="0.35">
      <c r="G2166" s="9"/>
      <c r="H2166" s="11"/>
      <c r="I2166" s="12"/>
      <c r="J2166" s="15"/>
      <c r="K2166" s="15"/>
      <c r="P2166" s="9"/>
    </row>
    <row r="2167" spans="7:16" x14ac:dyDescent="0.35">
      <c r="G2167" s="9"/>
      <c r="H2167" s="11"/>
      <c r="I2167" s="12"/>
      <c r="J2167" s="15"/>
      <c r="K2167" s="15"/>
      <c r="P2167" s="9"/>
    </row>
    <row r="2168" spans="7:16" x14ac:dyDescent="0.35">
      <c r="G2168" s="9"/>
      <c r="H2168" s="11"/>
      <c r="I2168" s="12"/>
      <c r="J2168" s="15"/>
      <c r="K2168" s="15"/>
      <c r="P2168" s="9"/>
    </row>
    <row r="2169" spans="7:16" x14ac:dyDescent="0.35">
      <c r="G2169" s="9"/>
      <c r="H2169" s="11"/>
      <c r="I2169" s="12"/>
      <c r="J2169" s="15"/>
      <c r="K2169" s="15"/>
      <c r="P2169" s="9"/>
    </row>
    <row r="2170" spans="7:16" x14ac:dyDescent="0.35">
      <c r="G2170" s="9"/>
      <c r="H2170" s="11"/>
      <c r="I2170" s="12"/>
      <c r="J2170" s="15"/>
      <c r="K2170" s="15"/>
      <c r="P2170" s="9"/>
    </row>
    <row r="2171" spans="7:16" x14ac:dyDescent="0.35">
      <c r="G2171" s="9"/>
      <c r="H2171" s="11"/>
      <c r="I2171" s="12"/>
      <c r="J2171" s="15"/>
      <c r="K2171" s="15"/>
      <c r="P2171" s="9"/>
    </row>
    <row r="2172" spans="7:16" x14ac:dyDescent="0.35">
      <c r="G2172" s="9"/>
      <c r="H2172" s="11"/>
      <c r="I2172" s="12"/>
      <c r="J2172" s="15"/>
      <c r="K2172" s="15"/>
      <c r="P2172" s="9"/>
    </row>
    <row r="2173" spans="7:16" x14ac:dyDescent="0.35">
      <c r="G2173" s="9"/>
      <c r="H2173" s="11"/>
      <c r="I2173" s="12"/>
      <c r="J2173" s="15"/>
      <c r="K2173" s="15"/>
      <c r="P2173" s="9"/>
    </row>
    <row r="2174" spans="7:16" x14ac:dyDescent="0.35">
      <c r="G2174" s="9"/>
      <c r="H2174" s="11"/>
      <c r="I2174" s="12"/>
      <c r="J2174" s="15"/>
      <c r="K2174" s="15"/>
      <c r="P2174" s="9"/>
    </row>
    <row r="2175" spans="7:16" x14ac:dyDescent="0.35">
      <c r="G2175" s="9"/>
      <c r="H2175" s="11"/>
      <c r="I2175" s="12"/>
      <c r="J2175" s="15"/>
      <c r="K2175" s="15"/>
      <c r="P2175" s="9"/>
    </row>
    <row r="2176" spans="7:16" x14ac:dyDescent="0.35">
      <c r="G2176" s="9"/>
      <c r="H2176" s="11"/>
      <c r="I2176" s="12"/>
      <c r="J2176" s="15"/>
      <c r="K2176" s="15"/>
      <c r="P2176" s="9"/>
    </row>
    <row r="2177" spans="7:16" x14ac:dyDescent="0.35">
      <c r="G2177" s="9"/>
      <c r="H2177" s="11"/>
      <c r="I2177" s="12"/>
      <c r="J2177" s="15"/>
      <c r="K2177" s="15"/>
      <c r="P2177" s="9"/>
    </row>
    <row r="2178" spans="7:16" x14ac:dyDescent="0.35">
      <c r="G2178" s="9"/>
      <c r="H2178" s="11"/>
      <c r="I2178" s="12"/>
      <c r="J2178" s="15"/>
      <c r="K2178" s="15"/>
      <c r="P2178" s="9"/>
    </row>
    <row r="2179" spans="7:16" x14ac:dyDescent="0.35">
      <c r="G2179" s="9"/>
      <c r="H2179" s="11"/>
      <c r="I2179" s="12"/>
      <c r="J2179" s="15"/>
      <c r="K2179" s="15"/>
      <c r="P2179" s="9"/>
    </row>
    <row r="2180" spans="7:16" x14ac:dyDescent="0.35">
      <c r="G2180" s="9"/>
      <c r="H2180" s="11"/>
      <c r="I2180" s="12"/>
      <c r="J2180" s="15"/>
      <c r="K2180" s="15"/>
      <c r="P2180" s="9"/>
    </row>
    <row r="2181" spans="7:16" x14ac:dyDescent="0.35">
      <c r="G2181" s="9"/>
      <c r="H2181" s="11"/>
      <c r="I2181" s="12"/>
      <c r="J2181" s="15"/>
      <c r="K2181" s="15"/>
      <c r="P2181" s="9"/>
    </row>
    <row r="2182" spans="7:16" x14ac:dyDescent="0.35">
      <c r="G2182" s="9"/>
      <c r="H2182" s="11"/>
      <c r="I2182" s="12"/>
      <c r="J2182" s="15"/>
      <c r="K2182" s="15"/>
      <c r="P2182" s="9"/>
    </row>
    <row r="2183" spans="7:16" x14ac:dyDescent="0.35">
      <c r="G2183" s="9"/>
      <c r="H2183" s="11"/>
      <c r="I2183" s="12"/>
      <c r="J2183" s="15"/>
      <c r="K2183" s="15"/>
      <c r="P2183" s="9"/>
    </row>
    <row r="2184" spans="7:16" x14ac:dyDescent="0.35">
      <c r="G2184" s="9"/>
      <c r="H2184" s="11"/>
      <c r="I2184" s="12"/>
      <c r="J2184" s="15"/>
      <c r="K2184" s="15"/>
      <c r="P2184" s="9"/>
    </row>
    <row r="2185" spans="7:16" x14ac:dyDescent="0.35">
      <c r="G2185" s="9"/>
      <c r="H2185" s="11"/>
      <c r="I2185" s="12"/>
      <c r="J2185" s="15"/>
      <c r="K2185" s="15"/>
      <c r="P2185" s="9"/>
    </row>
    <row r="2186" spans="7:16" x14ac:dyDescent="0.35">
      <c r="G2186" s="9"/>
      <c r="H2186" s="11"/>
      <c r="I2186" s="12"/>
      <c r="J2186" s="15"/>
      <c r="K2186" s="15"/>
      <c r="P2186" s="9"/>
    </row>
    <row r="2187" spans="7:16" x14ac:dyDescent="0.35">
      <c r="G2187" s="9"/>
      <c r="H2187" s="11"/>
      <c r="I2187" s="12"/>
      <c r="J2187" s="15"/>
      <c r="K2187" s="15"/>
      <c r="P2187" s="9"/>
    </row>
    <row r="2188" spans="7:16" x14ac:dyDescent="0.35">
      <c r="G2188" s="9"/>
      <c r="H2188" s="11"/>
      <c r="I2188" s="12"/>
      <c r="J2188" s="15"/>
      <c r="K2188" s="15"/>
      <c r="P2188" s="9"/>
    </row>
    <row r="2189" spans="7:16" x14ac:dyDescent="0.35">
      <c r="G2189" s="9"/>
      <c r="H2189" s="11"/>
      <c r="I2189" s="12"/>
      <c r="J2189" s="15"/>
      <c r="K2189" s="15"/>
      <c r="P2189" s="9"/>
    </row>
    <row r="2190" spans="7:16" x14ac:dyDescent="0.35">
      <c r="G2190" s="9"/>
      <c r="H2190" s="11"/>
      <c r="I2190" s="12"/>
      <c r="J2190" s="15"/>
      <c r="K2190" s="15"/>
      <c r="P2190" s="9"/>
    </row>
    <row r="2191" spans="7:16" x14ac:dyDescent="0.35">
      <c r="G2191" s="9"/>
      <c r="H2191" s="11"/>
      <c r="I2191" s="12"/>
      <c r="J2191" s="15"/>
      <c r="K2191" s="15"/>
      <c r="P2191" s="9"/>
    </row>
    <row r="2192" spans="7:16" x14ac:dyDescent="0.35">
      <c r="G2192" s="9"/>
      <c r="H2192" s="11"/>
      <c r="I2192" s="12"/>
      <c r="J2192" s="15"/>
      <c r="K2192" s="15"/>
      <c r="P2192" s="9"/>
    </row>
    <row r="2193" spans="7:16" x14ac:dyDescent="0.35">
      <c r="G2193" s="9"/>
      <c r="H2193" s="11"/>
      <c r="I2193" s="12"/>
      <c r="J2193" s="15"/>
      <c r="K2193" s="15"/>
      <c r="P2193" s="9"/>
    </row>
    <row r="2194" spans="7:16" x14ac:dyDescent="0.35">
      <c r="G2194" s="9"/>
      <c r="H2194" s="11"/>
      <c r="I2194" s="12"/>
      <c r="J2194" s="15"/>
      <c r="K2194" s="15"/>
      <c r="P2194" s="9"/>
    </row>
    <row r="2195" spans="7:16" x14ac:dyDescent="0.35">
      <c r="G2195" s="9"/>
      <c r="H2195" s="11"/>
      <c r="I2195" s="12"/>
      <c r="J2195" s="15"/>
      <c r="K2195" s="15"/>
      <c r="P2195" s="9"/>
    </row>
    <row r="2196" spans="7:16" x14ac:dyDescent="0.35">
      <c r="G2196" s="9"/>
      <c r="H2196" s="11"/>
      <c r="I2196" s="12"/>
      <c r="J2196" s="15"/>
      <c r="K2196" s="15"/>
      <c r="P2196" s="9"/>
    </row>
    <row r="2197" spans="7:16" x14ac:dyDescent="0.35">
      <c r="G2197" s="9"/>
      <c r="H2197" s="11"/>
      <c r="I2197" s="12"/>
      <c r="J2197" s="15"/>
      <c r="K2197" s="15"/>
      <c r="P2197" s="9"/>
    </row>
    <row r="2198" spans="7:16" x14ac:dyDescent="0.35">
      <c r="G2198" s="9"/>
      <c r="H2198" s="11"/>
      <c r="I2198" s="12"/>
      <c r="J2198" s="15"/>
      <c r="K2198" s="15"/>
      <c r="P2198" s="9"/>
    </row>
    <row r="2199" spans="7:16" x14ac:dyDescent="0.35">
      <c r="G2199" s="9"/>
      <c r="H2199" s="11"/>
      <c r="I2199" s="12"/>
      <c r="J2199" s="15"/>
      <c r="K2199" s="15"/>
      <c r="P2199" s="9"/>
    </row>
    <row r="2200" spans="7:16" x14ac:dyDescent="0.35">
      <c r="G2200" s="9"/>
      <c r="H2200" s="11"/>
      <c r="I2200" s="12"/>
      <c r="J2200" s="15"/>
      <c r="K2200" s="15"/>
      <c r="P2200" s="9"/>
    </row>
    <row r="2201" spans="7:16" x14ac:dyDescent="0.35">
      <c r="G2201" s="9"/>
      <c r="H2201" s="11"/>
      <c r="I2201" s="12"/>
      <c r="J2201" s="15"/>
      <c r="K2201" s="15"/>
      <c r="P2201" s="9"/>
    </row>
    <row r="2202" spans="7:16" x14ac:dyDescent="0.35">
      <c r="G2202" s="9"/>
      <c r="H2202" s="11"/>
      <c r="I2202" s="12"/>
      <c r="J2202" s="15"/>
      <c r="K2202" s="15"/>
      <c r="P2202" s="9"/>
    </row>
    <row r="2203" spans="7:16" x14ac:dyDescent="0.35">
      <c r="G2203" s="9"/>
      <c r="H2203" s="11"/>
      <c r="I2203" s="12"/>
      <c r="J2203" s="15"/>
      <c r="K2203" s="15"/>
      <c r="P2203" s="9"/>
    </row>
    <row r="2204" spans="7:16" x14ac:dyDescent="0.35">
      <c r="G2204" s="9"/>
      <c r="H2204" s="11"/>
      <c r="I2204" s="12"/>
      <c r="J2204" s="15"/>
      <c r="K2204" s="15"/>
      <c r="P2204" s="9"/>
    </row>
    <row r="2205" spans="7:16" x14ac:dyDescent="0.35">
      <c r="G2205" s="9"/>
      <c r="H2205" s="11"/>
      <c r="I2205" s="12"/>
      <c r="J2205" s="15"/>
      <c r="K2205" s="15"/>
      <c r="P2205" s="9"/>
    </row>
    <row r="2206" spans="7:16" x14ac:dyDescent="0.35">
      <c r="G2206" s="9"/>
      <c r="H2206" s="11"/>
      <c r="I2206" s="12"/>
      <c r="J2206" s="15"/>
      <c r="K2206" s="15"/>
      <c r="P2206" s="9"/>
    </row>
    <row r="2207" spans="7:16" x14ac:dyDescent="0.35">
      <c r="G2207" s="9"/>
      <c r="H2207" s="11"/>
      <c r="I2207" s="12"/>
      <c r="J2207" s="15"/>
      <c r="K2207" s="15"/>
      <c r="P2207" s="9"/>
    </row>
    <row r="2208" spans="7:16" x14ac:dyDescent="0.35">
      <c r="G2208" s="9"/>
      <c r="H2208" s="11"/>
      <c r="I2208" s="12"/>
      <c r="J2208" s="15"/>
      <c r="K2208" s="15"/>
      <c r="P2208" s="9"/>
    </row>
    <row r="2209" spans="7:16" x14ac:dyDescent="0.35">
      <c r="G2209" s="9"/>
      <c r="H2209" s="11"/>
      <c r="I2209" s="12"/>
      <c r="J2209" s="15"/>
      <c r="K2209" s="15"/>
      <c r="P2209" s="9"/>
    </row>
    <row r="2210" spans="7:16" x14ac:dyDescent="0.35">
      <c r="G2210" s="9"/>
      <c r="H2210" s="11"/>
      <c r="I2210" s="12"/>
      <c r="J2210" s="15"/>
      <c r="K2210" s="15"/>
      <c r="P2210" s="9"/>
    </row>
    <row r="2211" spans="7:16" x14ac:dyDescent="0.35">
      <c r="G2211" s="9"/>
      <c r="H2211" s="11"/>
      <c r="I2211" s="12"/>
      <c r="J2211" s="15"/>
      <c r="K2211" s="15"/>
      <c r="P2211" s="9"/>
    </row>
    <row r="2212" spans="7:16" x14ac:dyDescent="0.35">
      <c r="G2212" s="9"/>
      <c r="H2212" s="11"/>
      <c r="I2212" s="12"/>
      <c r="J2212" s="15"/>
      <c r="K2212" s="15"/>
      <c r="P2212" s="9"/>
    </row>
    <row r="2213" spans="7:16" x14ac:dyDescent="0.35">
      <c r="G2213" s="9"/>
      <c r="H2213" s="11"/>
      <c r="I2213" s="12"/>
      <c r="J2213" s="15"/>
      <c r="K2213" s="15"/>
      <c r="P2213" s="9"/>
    </row>
    <row r="2214" spans="7:16" x14ac:dyDescent="0.35">
      <c r="G2214" s="9"/>
      <c r="H2214" s="11"/>
      <c r="I2214" s="12"/>
      <c r="J2214" s="15"/>
      <c r="K2214" s="15"/>
      <c r="P2214" s="9"/>
    </row>
    <row r="2215" spans="7:16" x14ac:dyDescent="0.35">
      <c r="G2215" s="9"/>
      <c r="H2215" s="11"/>
      <c r="I2215" s="12"/>
      <c r="J2215" s="15"/>
      <c r="K2215" s="15"/>
      <c r="P2215" s="9"/>
    </row>
    <row r="2216" spans="7:16" x14ac:dyDescent="0.35">
      <c r="G2216" s="9"/>
      <c r="H2216" s="11"/>
      <c r="I2216" s="12"/>
      <c r="J2216" s="15"/>
      <c r="K2216" s="15"/>
      <c r="P2216" s="9"/>
    </row>
    <row r="2217" spans="7:16" x14ac:dyDescent="0.35">
      <c r="G2217" s="9"/>
      <c r="H2217" s="11"/>
      <c r="I2217" s="12"/>
      <c r="J2217" s="15"/>
      <c r="K2217" s="15"/>
      <c r="P2217" s="9"/>
    </row>
    <row r="2218" spans="7:16" x14ac:dyDescent="0.35">
      <c r="G2218" s="9"/>
      <c r="H2218" s="11"/>
      <c r="I2218" s="12"/>
      <c r="J2218" s="15"/>
      <c r="K2218" s="15"/>
      <c r="P2218" s="9"/>
    </row>
    <row r="2219" spans="7:16" x14ac:dyDescent="0.35">
      <c r="G2219" s="9"/>
      <c r="H2219" s="11"/>
      <c r="I2219" s="12"/>
      <c r="J2219" s="15"/>
      <c r="K2219" s="15"/>
      <c r="P2219" s="9"/>
    </row>
    <row r="2220" spans="7:16" x14ac:dyDescent="0.35">
      <c r="G2220" s="9"/>
      <c r="H2220" s="11"/>
      <c r="I2220" s="12"/>
      <c r="J2220" s="15"/>
      <c r="K2220" s="15"/>
      <c r="P2220" s="9"/>
    </row>
    <row r="2221" spans="7:16" x14ac:dyDescent="0.35">
      <c r="G2221" s="9"/>
      <c r="H2221" s="11"/>
      <c r="I2221" s="12"/>
      <c r="J2221" s="15"/>
      <c r="K2221" s="15"/>
      <c r="P2221" s="9"/>
    </row>
    <row r="2222" spans="7:16" x14ac:dyDescent="0.35">
      <c r="G2222" s="9"/>
      <c r="H2222" s="11"/>
      <c r="I2222" s="12"/>
      <c r="J2222" s="15"/>
      <c r="K2222" s="15"/>
      <c r="P2222" s="9"/>
    </row>
    <row r="2223" spans="7:16" x14ac:dyDescent="0.35">
      <c r="G2223" s="9"/>
      <c r="H2223" s="11"/>
      <c r="I2223" s="12"/>
      <c r="J2223" s="15"/>
      <c r="K2223" s="15"/>
      <c r="P2223" s="9"/>
    </row>
    <row r="2224" spans="7:16" x14ac:dyDescent="0.35">
      <c r="G2224" s="9"/>
      <c r="H2224" s="11"/>
      <c r="I2224" s="12"/>
      <c r="J2224" s="15"/>
      <c r="K2224" s="15"/>
      <c r="P2224" s="9"/>
    </row>
    <row r="2225" spans="7:16" x14ac:dyDescent="0.35">
      <c r="G2225" s="9"/>
      <c r="H2225" s="11"/>
      <c r="I2225" s="12"/>
      <c r="J2225" s="15"/>
      <c r="K2225" s="15"/>
      <c r="P2225" s="9"/>
    </row>
    <row r="2226" spans="7:16" x14ac:dyDescent="0.35">
      <c r="G2226" s="9"/>
      <c r="H2226" s="11"/>
      <c r="I2226" s="12"/>
      <c r="J2226" s="15"/>
      <c r="K2226" s="15"/>
      <c r="P2226" s="9"/>
    </row>
    <row r="2227" spans="7:16" x14ac:dyDescent="0.35">
      <c r="G2227" s="9"/>
      <c r="H2227" s="11"/>
      <c r="I2227" s="12"/>
      <c r="J2227" s="15"/>
      <c r="K2227" s="15"/>
      <c r="P2227" s="9"/>
    </row>
    <row r="2228" spans="7:16" x14ac:dyDescent="0.35">
      <c r="G2228" s="9"/>
      <c r="H2228" s="11"/>
      <c r="I2228" s="12"/>
      <c r="J2228" s="15"/>
      <c r="K2228" s="15"/>
      <c r="P2228" s="9"/>
    </row>
    <row r="2229" spans="7:16" x14ac:dyDescent="0.35">
      <c r="G2229" s="9"/>
      <c r="H2229" s="11"/>
      <c r="I2229" s="12"/>
      <c r="J2229" s="15"/>
      <c r="K2229" s="15"/>
      <c r="P2229" s="9"/>
    </row>
    <row r="2230" spans="7:16" x14ac:dyDescent="0.35">
      <c r="G2230" s="9"/>
      <c r="H2230" s="11"/>
      <c r="I2230" s="12"/>
      <c r="J2230" s="15"/>
      <c r="K2230" s="15"/>
      <c r="P2230" s="9"/>
    </row>
    <row r="2231" spans="7:16" x14ac:dyDescent="0.35">
      <c r="G2231" s="9"/>
      <c r="H2231" s="11"/>
      <c r="I2231" s="12"/>
      <c r="J2231" s="15"/>
      <c r="K2231" s="15"/>
      <c r="P2231" s="9"/>
    </row>
    <row r="2232" spans="7:16" x14ac:dyDescent="0.35">
      <c r="G2232" s="9"/>
      <c r="H2232" s="11"/>
      <c r="I2232" s="12"/>
      <c r="J2232" s="15"/>
      <c r="K2232" s="15"/>
      <c r="P2232" s="9"/>
    </row>
    <row r="2233" spans="7:16" x14ac:dyDescent="0.35">
      <c r="G2233" s="9"/>
      <c r="H2233" s="11"/>
      <c r="I2233" s="12"/>
      <c r="J2233" s="15"/>
      <c r="K2233" s="15"/>
      <c r="P2233" s="9"/>
    </row>
    <row r="2234" spans="7:16" x14ac:dyDescent="0.35">
      <c r="G2234" s="9"/>
      <c r="H2234" s="11"/>
      <c r="I2234" s="12"/>
      <c r="J2234" s="15"/>
      <c r="K2234" s="15"/>
      <c r="P2234" s="9"/>
    </row>
    <row r="2235" spans="7:16" x14ac:dyDescent="0.35">
      <c r="G2235" s="9"/>
      <c r="H2235" s="11"/>
      <c r="I2235" s="12"/>
      <c r="J2235" s="15"/>
      <c r="K2235" s="15"/>
      <c r="P2235" s="9"/>
    </row>
    <row r="2236" spans="7:16" x14ac:dyDescent="0.35">
      <c r="G2236" s="9"/>
      <c r="H2236" s="11"/>
      <c r="I2236" s="12"/>
      <c r="J2236" s="15"/>
      <c r="K2236" s="15"/>
      <c r="P2236" s="9"/>
    </row>
    <row r="2237" spans="7:16" x14ac:dyDescent="0.35">
      <c r="G2237" s="9"/>
      <c r="H2237" s="11"/>
      <c r="I2237" s="12"/>
      <c r="J2237" s="15"/>
      <c r="K2237" s="15"/>
      <c r="P2237" s="9"/>
    </row>
    <row r="2238" spans="7:16" x14ac:dyDescent="0.35">
      <c r="G2238" s="9"/>
      <c r="H2238" s="11"/>
      <c r="I2238" s="12"/>
      <c r="J2238" s="15"/>
      <c r="K2238" s="15"/>
      <c r="P2238" s="9"/>
    </row>
    <row r="2239" spans="7:16" x14ac:dyDescent="0.35">
      <c r="G2239" s="9"/>
      <c r="H2239" s="11"/>
      <c r="I2239" s="12"/>
      <c r="J2239" s="15"/>
      <c r="K2239" s="15"/>
      <c r="P2239" s="9"/>
    </row>
    <row r="2240" spans="7:16" x14ac:dyDescent="0.35">
      <c r="G2240" s="9"/>
      <c r="H2240" s="11"/>
      <c r="I2240" s="12"/>
      <c r="J2240" s="15"/>
      <c r="K2240" s="15"/>
      <c r="P2240" s="9"/>
    </row>
    <row r="2241" spans="7:16" x14ac:dyDescent="0.35">
      <c r="G2241" s="9"/>
      <c r="H2241" s="11"/>
      <c r="I2241" s="12"/>
      <c r="J2241" s="15"/>
      <c r="K2241" s="15"/>
      <c r="P2241" s="9"/>
    </row>
    <row r="2242" spans="7:16" x14ac:dyDescent="0.35">
      <c r="G2242" s="9"/>
      <c r="H2242" s="11"/>
      <c r="I2242" s="12"/>
      <c r="J2242" s="15"/>
      <c r="K2242" s="15"/>
      <c r="P2242" s="9"/>
    </row>
    <row r="2243" spans="7:16" x14ac:dyDescent="0.35">
      <c r="G2243" s="9"/>
      <c r="H2243" s="11"/>
      <c r="I2243" s="12"/>
      <c r="J2243" s="15"/>
      <c r="K2243" s="15"/>
      <c r="P2243" s="9"/>
    </row>
    <row r="2244" spans="7:16" x14ac:dyDescent="0.35">
      <c r="G2244" s="9"/>
      <c r="H2244" s="11"/>
      <c r="I2244" s="12"/>
      <c r="J2244" s="15"/>
      <c r="K2244" s="15"/>
      <c r="P2244" s="9"/>
    </row>
    <row r="2245" spans="7:16" x14ac:dyDescent="0.35">
      <c r="G2245" s="9"/>
      <c r="H2245" s="11"/>
      <c r="I2245" s="12"/>
      <c r="J2245" s="15"/>
      <c r="K2245" s="15"/>
      <c r="P2245" s="9"/>
    </row>
    <row r="2246" spans="7:16" x14ac:dyDescent="0.35">
      <c r="G2246" s="9"/>
      <c r="H2246" s="11"/>
      <c r="I2246" s="12"/>
      <c r="J2246" s="15"/>
      <c r="K2246" s="15"/>
      <c r="P2246" s="9"/>
    </row>
    <row r="2247" spans="7:16" x14ac:dyDescent="0.35">
      <c r="G2247" s="9"/>
      <c r="H2247" s="11"/>
      <c r="I2247" s="12"/>
      <c r="J2247" s="15"/>
      <c r="K2247" s="15"/>
      <c r="P2247" s="9"/>
    </row>
    <row r="2248" spans="7:16" x14ac:dyDescent="0.35">
      <c r="G2248" s="9"/>
      <c r="H2248" s="11"/>
      <c r="I2248" s="12"/>
      <c r="J2248" s="15"/>
      <c r="K2248" s="15"/>
      <c r="P2248" s="9"/>
    </row>
    <row r="2249" spans="7:16" x14ac:dyDescent="0.35">
      <c r="G2249" s="9"/>
      <c r="H2249" s="11"/>
      <c r="I2249" s="12"/>
      <c r="J2249" s="15"/>
      <c r="K2249" s="15"/>
      <c r="P2249" s="9"/>
    </row>
    <row r="2250" spans="7:16" x14ac:dyDescent="0.35">
      <c r="G2250" s="9"/>
      <c r="H2250" s="11"/>
      <c r="I2250" s="12"/>
      <c r="J2250" s="15"/>
      <c r="K2250" s="15"/>
      <c r="P2250" s="9"/>
    </row>
    <row r="2251" spans="7:16" x14ac:dyDescent="0.35">
      <c r="G2251" s="9"/>
      <c r="H2251" s="11"/>
      <c r="I2251" s="12"/>
      <c r="J2251" s="15"/>
      <c r="K2251" s="15"/>
      <c r="P2251" s="9"/>
    </row>
    <row r="2252" spans="7:16" x14ac:dyDescent="0.35">
      <c r="G2252" s="9"/>
      <c r="H2252" s="11"/>
      <c r="I2252" s="12"/>
      <c r="J2252" s="15"/>
      <c r="K2252" s="15"/>
      <c r="P2252" s="9"/>
    </row>
    <row r="2253" spans="7:16" x14ac:dyDescent="0.35">
      <c r="G2253" s="9"/>
      <c r="H2253" s="11"/>
      <c r="I2253" s="12"/>
      <c r="J2253" s="15"/>
      <c r="K2253" s="15"/>
      <c r="P2253" s="9"/>
    </row>
    <row r="2254" spans="7:16" x14ac:dyDescent="0.35">
      <c r="G2254" s="9"/>
      <c r="H2254" s="11"/>
      <c r="I2254" s="12"/>
      <c r="J2254" s="15"/>
      <c r="K2254" s="15"/>
      <c r="P2254" s="9"/>
    </row>
    <row r="2255" spans="7:16" x14ac:dyDescent="0.35">
      <c r="G2255" s="9"/>
      <c r="H2255" s="11"/>
      <c r="I2255" s="12"/>
      <c r="J2255" s="15"/>
      <c r="K2255" s="15"/>
      <c r="P2255" s="9"/>
    </row>
    <row r="2256" spans="7:16" x14ac:dyDescent="0.35">
      <c r="G2256" s="9"/>
      <c r="H2256" s="11"/>
      <c r="I2256" s="12"/>
      <c r="J2256" s="15"/>
      <c r="K2256" s="15"/>
      <c r="P2256" s="9"/>
    </row>
    <row r="2257" spans="7:16" x14ac:dyDescent="0.35">
      <c r="G2257" s="9"/>
      <c r="H2257" s="11"/>
      <c r="I2257" s="12"/>
      <c r="J2257" s="15"/>
      <c r="K2257" s="15"/>
      <c r="P2257" s="9"/>
    </row>
    <row r="2258" spans="7:16" x14ac:dyDescent="0.35">
      <c r="G2258" s="9"/>
      <c r="H2258" s="11"/>
      <c r="I2258" s="12"/>
      <c r="J2258" s="15"/>
      <c r="K2258" s="15"/>
      <c r="P2258" s="9"/>
    </row>
    <row r="2259" spans="7:16" x14ac:dyDescent="0.35">
      <c r="G2259" s="9"/>
      <c r="H2259" s="11"/>
      <c r="I2259" s="12"/>
      <c r="J2259" s="15"/>
      <c r="K2259" s="15"/>
      <c r="P2259" s="9"/>
    </row>
    <row r="2260" spans="7:16" x14ac:dyDescent="0.35">
      <c r="G2260" s="9"/>
      <c r="H2260" s="11"/>
      <c r="I2260" s="12"/>
      <c r="J2260" s="15"/>
      <c r="K2260" s="15"/>
      <c r="P2260" s="9"/>
    </row>
    <row r="2261" spans="7:16" x14ac:dyDescent="0.35">
      <c r="G2261" s="9"/>
      <c r="H2261" s="11"/>
      <c r="I2261" s="12"/>
      <c r="J2261" s="15"/>
      <c r="K2261" s="15"/>
      <c r="P2261" s="9"/>
    </row>
    <row r="2262" spans="7:16" x14ac:dyDescent="0.35">
      <c r="G2262" s="9"/>
      <c r="H2262" s="11"/>
      <c r="I2262" s="12"/>
      <c r="J2262" s="15"/>
      <c r="K2262" s="15"/>
      <c r="P2262" s="9"/>
    </row>
    <row r="2263" spans="7:16" x14ac:dyDescent="0.35">
      <c r="G2263" s="9"/>
      <c r="H2263" s="11"/>
      <c r="I2263" s="12"/>
      <c r="J2263" s="15"/>
      <c r="K2263" s="15"/>
      <c r="P2263" s="9"/>
    </row>
    <row r="2264" spans="7:16" x14ac:dyDescent="0.35">
      <c r="G2264" s="9"/>
      <c r="H2264" s="11"/>
      <c r="I2264" s="12"/>
      <c r="J2264" s="15"/>
      <c r="K2264" s="15"/>
      <c r="P2264" s="9"/>
    </row>
    <row r="2265" spans="7:16" x14ac:dyDescent="0.35">
      <c r="G2265" s="9"/>
      <c r="H2265" s="11"/>
      <c r="I2265" s="12"/>
      <c r="J2265" s="15"/>
      <c r="K2265" s="15"/>
      <c r="P2265" s="9"/>
    </row>
    <row r="2266" spans="7:16" x14ac:dyDescent="0.35">
      <c r="G2266" s="9"/>
      <c r="H2266" s="11"/>
      <c r="I2266" s="12"/>
      <c r="J2266" s="15"/>
      <c r="K2266" s="15"/>
      <c r="P2266" s="9"/>
    </row>
    <row r="2267" spans="7:16" x14ac:dyDescent="0.35">
      <c r="G2267" s="9"/>
      <c r="H2267" s="11"/>
      <c r="I2267" s="12"/>
      <c r="J2267" s="15"/>
      <c r="K2267" s="15"/>
      <c r="P2267" s="9"/>
    </row>
    <row r="2268" spans="7:16" x14ac:dyDescent="0.35">
      <c r="G2268" s="9"/>
      <c r="H2268" s="11"/>
      <c r="I2268" s="12"/>
      <c r="J2268" s="15"/>
      <c r="K2268" s="15"/>
      <c r="P2268" s="9"/>
    </row>
    <row r="2269" spans="7:16" x14ac:dyDescent="0.35">
      <c r="G2269" s="9"/>
      <c r="H2269" s="11"/>
      <c r="I2269" s="12"/>
      <c r="J2269" s="15"/>
      <c r="K2269" s="15"/>
      <c r="P2269" s="9"/>
    </row>
    <row r="2270" spans="7:16" x14ac:dyDescent="0.35">
      <c r="G2270" s="9"/>
      <c r="H2270" s="11"/>
      <c r="I2270" s="12"/>
      <c r="J2270" s="15"/>
      <c r="K2270" s="15"/>
      <c r="P2270" s="9"/>
    </row>
    <row r="2271" spans="7:16" x14ac:dyDescent="0.35">
      <c r="G2271" s="9"/>
      <c r="H2271" s="11"/>
      <c r="I2271" s="12"/>
      <c r="J2271" s="15"/>
      <c r="K2271" s="15"/>
      <c r="P2271" s="9"/>
    </row>
    <row r="2272" spans="7:16" x14ac:dyDescent="0.35">
      <c r="G2272" s="9"/>
      <c r="H2272" s="11"/>
      <c r="I2272" s="12"/>
      <c r="J2272" s="15"/>
      <c r="K2272" s="15"/>
      <c r="P2272" s="9"/>
    </row>
    <row r="2273" spans="3:16" x14ac:dyDescent="0.35">
      <c r="G2273" s="9"/>
      <c r="H2273" s="11"/>
      <c r="I2273" s="12"/>
      <c r="J2273" s="15"/>
      <c r="K2273" s="15"/>
      <c r="P2273" s="9"/>
    </row>
    <row r="2274" spans="3:16" x14ac:dyDescent="0.35">
      <c r="G2274" s="9"/>
      <c r="H2274" s="11"/>
      <c r="I2274" s="12"/>
      <c r="J2274" s="15"/>
      <c r="K2274" s="15"/>
      <c r="P2274" s="9"/>
    </row>
    <row r="2275" spans="3:16" x14ac:dyDescent="0.35">
      <c r="G2275" s="9"/>
      <c r="H2275" s="11"/>
      <c r="I2275" s="12"/>
      <c r="J2275" s="15"/>
      <c r="K2275" s="15"/>
      <c r="P2275" s="9"/>
    </row>
    <row r="2276" spans="3:16" x14ac:dyDescent="0.35">
      <c r="G2276" s="9"/>
      <c r="H2276" s="11"/>
      <c r="I2276" s="12"/>
      <c r="J2276" s="15"/>
      <c r="K2276" s="15"/>
      <c r="P2276" s="9"/>
    </row>
    <row r="2277" spans="3:16" x14ac:dyDescent="0.35">
      <c r="G2277" s="9"/>
      <c r="H2277" s="11"/>
      <c r="I2277" s="12"/>
      <c r="J2277" s="15"/>
      <c r="K2277" s="15"/>
      <c r="P2277" s="9"/>
    </row>
    <row r="2278" spans="3:16" x14ac:dyDescent="0.35">
      <c r="G2278" s="9"/>
      <c r="H2278" s="11"/>
      <c r="I2278" s="12"/>
      <c r="J2278" s="15"/>
      <c r="K2278" s="15"/>
      <c r="P2278" s="9"/>
    </row>
    <row r="2279" spans="3:16" x14ac:dyDescent="0.35">
      <c r="G2279" s="9"/>
      <c r="H2279" s="11"/>
      <c r="I2279" s="12"/>
      <c r="J2279" s="15"/>
      <c r="K2279" s="15"/>
      <c r="P2279" s="9"/>
    </row>
    <row r="2280" spans="3:16" x14ac:dyDescent="0.35">
      <c r="G2280" s="9"/>
      <c r="H2280" s="11"/>
      <c r="I2280" s="12"/>
      <c r="J2280" s="15"/>
      <c r="K2280" s="15"/>
      <c r="P2280" s="9"/>
    </row>
    <row r="2281" spans="3:16" x14ac:dyDescent="0.35">
      <c r="G2281" s="9"/>
      <c r="H2281" s="11"/>
      <c r="I2281" s="12"/>
      <c r="J2281" s="15"/>
      <c r="K2281" s="15"/>
      <c r="P2281" s="9"/>
    </row>
    <row r="2282" spans="3:16" x14ac:dyDescent="0.35">
      <c r="G2282" s="9"/>
      <c r="H2282" s="11"/>
      <c r="I2282" s="12"/>
      <c r="J2282" s="15"/>
      <c r="K2282" s="15"/>
      <c r="P2282" s="9"/>
    </row>
    <row r="2283" spans="3:16" x14ac:dyDescent="0.35">
      <c r="G2283" s="9"/>
      <c r="H2283" s="11"/>
      <c r="I2283" s="12"/>
      <c r="J2283" s="15"/>
      <c r="K2283" s="15"/>
      <c r="P2283" s="9"/>
    </row>
    <row r="2284" spans="3:16" x14ac:dyDescent="0.35">
      <c r="G2284" s="9"/>
      <c r="H2284" s="11"/>
      <c r="I2284" s="12"/>
      <c r="J2284" s="15"/>
      <c r="K2284" s="15"/>
      <c r="P2284" s="9"/>
    </row>
    <row r="2285" spans="3:16" x14ac:dyDescent="0.35">
      <c r="C2285" s="10"/>
      <c r="G2285" s="9"/>
      <c r="H2285" s="11"/>
      <c r="I2285" s="12"/>
      <c r="J2285" s="15"/>
      <c r="K2285" s="15"/>
      <c r="P2285" s="9"/>
    </row>
    <row r="2286" spans="3:16" x14ac:dyDescent="0.35">
      <c r="G2286" s="9"/>
      <c r="H2286" s="11"/>
      <c r="I2286" s="12"/>
      <c r="J2286" s="15"/>
      <c r="K2286" s="15"/>
      <c r="P2286" s="9"/>
    </row>
    <row r="2287" spans="3:16" x14ac:dyDescent="0.35">
      <c r="G2287" s="9"/>
      <c r="H2287" s="11"/>
      <c r="I2287" s="12"/>
      <c r="J2287" s="15"/>
      <c r="K2287" s="15"/>
      <c r="P2287" s="9"/>
    </row>
    <row r="2611" spans="3:3" x14ac:dyDescent="0.35">
      <c r="C2611" s="10"/>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6C544-B231-4D59-BCFF-B66618AF2E88}">
  <sheetPr>
    <tabColor rgb="FFFFC000"/>
  </sheetPr>
  <dimension ref="A1:R2611"/>
  <sheetViews>
    <sheetView zoomScale="85" zoomScaleNormal="85" workbookViewId="0">
      <pane ySplit="3" topLeftCell="A628" activePane="bottomLeft" state="frozen"/>
      <selection activeCell="F25" sqref="F25"/>
      <selection pane="bottomLeft" activeCell="F25" sqref="F25"/>
    </sheetView>
  </sheetViews>
  <sheetFormatPr defaultRowHeight="14.5" x14ac:dyDescent="0.35"/>
  <cols>
    <col min="1" max="1" width="11.6328125" style="13" customWidth="1"/>
    <col min="2" max="2" width="10.81640625" style="13" customWidth="1"/>
    <col min="3" max="3" width="16.08984375" customWidth="1"/>
    <col min="4" max="4" width="23.81640625" customWidth="1"/>
    <col min="5" max="5" width="20.08984375" style="5" customWidth="1"/>
    <col min="6" max="6" width="17.1796875" style="13" customWidth="1"/>
    <col min="7" max="7" width="23.81640625" customWidth="1"/>
    <col min="8" max="8" width="20.1796875" customWidth="1"/>
    <col min="9" max="9" width="10.6328125" customWidth="1"/>
    <col min="10" max="10" width="16.1796875" customWidth="1"/>
    <col min="18" max="18" width="15.453125" customWidth="1"/>
  </cols>
  <sheetData>
    <row r="1" spans="1:18" x14ac:dyDescent="0.35">
      <c r="A1" s="13">
        <v>1</v>
      </c>
      <c r="B1" s="13">
        <v>2</v>
      </c>
      <c r="C1" s="13">
        <v>3</v>
      </c>
      <c r="D1" s="13">
        <v>4</v>
      </c>
      <c r="E1" s="13">
        <v>5</v>
      </c>
      <c r="F1" s="13">
        <v>6</v>
      </c>
      <c r="G1" s="13">
        <v>7</v>
      </c>
      <c r="H1" s="13">
        <v>8</v>
      </c>
      <c r="I1" s="13">
        <v>9</v>
      </c>
      <c r="J1" s="13">
        <v>10</v>
      </c>
    </row>
    <row r="2" spans="1:18" x14ac:dyDescent="0.35">
      <c r="E2" s="23" t="s">
        <v>659</v>
      </c>
      <c r="F2" s="7" t="s">
        <v>659</v>
      </c>
      <c r="G2" s="7" t="s">
        <v>659</v>
      </c>
      <c r="H2" s="6" t="s">
        <v>658</v>
      </c>
      <c r="I2" s="6" t="s">
        <v>658</v>
      </c>
      <c r="J2" s="6" t="s">
        <v>658</v>
      </c>
    </row>
    <row r="3" spans="1:18" ht="36.5" x14ac:dyDescent="0.35">
      <c r="A3" s="13" t="s">
        <v>664</v>
      </c>
      <c r="B3" s="13" t="s">
        <v>668</v>
      </c>
      <c r="C3" s="1" t="s">
        <v>0</v>
      </c>
      <c r="D3" s="1" t="s">
        <v>1</v>
      </c>
      <c r="E3" s="24" t="s">
        <v>676</v>
      </c>
      <c r="F3" s="14" t="s">
        <v>712</v>
      </c>
      <c r="G3" s="1" t="s">
        <v>713</v>
      </c>
      <c r="H3" s="3" t="s">
        <v>677</v>
      </c>
      <c r="I3" t="s">
        <v>714</v>
      </c>
      <c r="J3" t="s">
        <v>715</v>
      </c>
      <c r="L3" t="s">
        <v>698</v>
      </c>
      <c r="M3" s="35" t="s">
        <v>685</v>
      </c>
      <c r="N3" s="32" t="s">
        <v>706</v>
      </c>
      <c r="P3" t="s">
        <v>664</v>
      </c>
    </row>
    <row r="4" spans="1:18" x14ac:dyDescent="0.35">
      <c r="A4" s="13">
        <v>2026</v>
      </c>
      <c r="B4" s="13">
        <f>A4-1</f>
        <v>2025</v>
      </c>
      <c r="C4" t="s">
        <v>2</v>
      </c>
      <c r="D4" t="s">
        <v>3</v>
      </c>
      <c r="E4" s="5">
        <v>195956692</v>
      </c>
      <c r="F4" s="13">
        <v>5.4</v>
      </c>
      <c r="G4" s="9">
        <f>E4/1000*F4</f>
        <v>1058166.1368000002</v>
      </c>
      <c r="H4" s="5">
        <v>195956692</v>
      </c>
      <c r="I4">
        <v>5.4</v>
      </c>
      <c r="J4" s="9">
        <f>H4/1000*I4</f>
        <v>1058166.1368000002</v>
      </c>
      <c r="L4" t="s">
        <v>6</v>
      </c>
      <c r="M4" s="36" t="s">
        <v>6</v>
      </c>
      <c r="N4" s="33">
        <v>0</v>
      </c>
      <c r="P4">
        <v>2026</v>
      </c>
      <c r="Q4" t="s">
        <v>6</v>
      </c>
      <c r="R4" s="25">
        <v>521338525</v>
      </c>
    </row>
    <row r="5" spans="1:18" x14ac:dyDescent="0.35">
      <c r="A5" s="13">
        <v>2026</v>
      </c>
      <c r="B5" s="13">
        <f t="shared" ref="B5:B68" si="0">A5-1</f>
        <v>2025</v>
      </c>
      <c r="C5" t="s">
        <v>4</v>
      </c>
      <c r="D5" t="s">
        <v>5</v>
      </c>
      <c r="E5" s="5">
        <v>744944059</v>
      </c>
      <c r="F5" s="13">
        <v>5.4</v>
      </c>
      <c r="G5" s="9">
        <f t="shared" ref="G5:G68" si="1">E5/1000*F5</f>
        <v>4022697.9186000004</v>
      </c>
      <c r="H5" s="5">
        <v>744944059</v>
      </c>
      <c r="I5">
        <v>5.4</v>
      </c>
      <c r="J5" s="9">
        <f t="shared" ref="J5:J68" si="2">H5/1000*I5</f>
        <v>4022697.9186000004</v>
      </c>
      <c r="L5" t="s">
        <v>8</v>
      </c>
      <c r="M5" s="37" t="s">
        <v>8</v>
      </c>
      <c r="N5" s="34">
        <v>0</v>
      </c>
      <c r="P5">
        <v>2026</v>
      </c>
      <c r="Q5" t="s">
        <v>2</v>
      </c>
      <c r="R5" s="25">
        <v>195956692</v>
      </c>
    </row>
    <row r="6" spans="1:18" x14ac:dyDescent="0.35">
      <c r="A6" s="13">
        <v>2026</v>
      </c>
      <c r="B6" s="13">
        <f t="shared" si="0"/>
        <v>2025</v>
      </c>
      <c r="C6" t="s">
        <v>6</v>
      </c>
      <c r="D6" t="s">
        <v>7</v>
      </c>
      <c r="E6" s="5">
        <v>521338525</v>
      </c>
      <c r="F6" s="13">
        <v>5.4</v>
      </c>
      <c r="G6" s="9">
        <f t="shared" si="1"/>
        <v>2815228.0350000001</v>
      </c>
      <c r="H6" s="5">
        <v>521338525</v>
      </c>
      <c r="I6">
        <v>5.4</v>
      </c>
      <c r="J6" s="9">
        <f t="shared" si="2"/>
        <v>2815228.0350000001</v>
      </c>
      <c r="L6" t="s">
        <v>2</v>
      </c>
      <c r="M6" s="36" t="s">
        <v>2</v>
      </c>
      <c r="N6" s="33">
        <v>0</v>
      </c>
      <c r="P6">
        <v>2026</v>
      </c>
      <c r="Q6" t="s">
        <v>4</v>
      </c>
      <c r="R6" s="25">
        <v>744944059</v>
      </c>
    </row>
    <row r="7" spans="1:18" x14ac:dyDescent="0.35">
      <c r="A7" s="13">
        <v>2026</v>
      </c>
      <c r="B7" s="13">
        <f t="shared" si="0"/>
        <v>2025</v>
      </c>
      <c r="C7" t="s">
        <v>8</v>
      </c>
      <c r="D7" t="s">
        <v>9</v>
      </c>
      <c r="E7" s="5">
        <v>624727416</v>
      </c>
      <c r="F7" s="13">
        <v>5.4</v>
      </c>
      <c r="G7" s="9">
        <f t="shared" si="1"/>
        <v>3373528.0463999999</v>
      </c>
      <c r="H7" s="5">
        <v>624727416</v>
      </c>
      <c r="I7">
        <v>5.4</v>
      </c>
      <c r="J7" s="9">
        <f t="shared" si="2"/>
        <v>3373528.0463999999</v>
      </c>
      <c r="L7" t="s">
        <v>4</v>
      </c>
      <c r="M7" s="37" t="s">
        <v>4</v>
      </c>
      <c r="N7" s="34">
        <v>0</v>
      </c>
      <c r="P7">
        <v>2026</v>
      </c>
      <c r="Q7" t="s">
        <v>10</v>
      </c>
      <c r="R7" s="25">
        <v>258156258</v>
      </c>
    </row>
    <row r="8" spans="1:18" x14ac:dyDescent="0.35">
      <c r="A8" s="13">
        <v>2026</v>
      </c>
      <c r="B8" s="13">
        <f t="shared" si="0"/>
        <v>2025</v>
      </c>
      <c r="C8" t="s">
        <v>10</v>
      </c>
      <c r="D8" t="s">
        <v>11</v>
      </c>
      <c r="E8" s="5">
        <v>258156258</v>
      </c>
      <c r="F8" s="13">
        <v>5.4</v>
      </c>
      <c r="G8" s="9">
        <f t="shared" si="1"/>
        <v>1394043.7932000002</v>
      </c>
      <c r="H8" s="5">
        <v>258156258</v>
      </c>
      <c r="I8">
        <v>5.4</v>
      </c>
      <c r="J8" s="9">
        <f t="shared" si="2"/>
        <v>1394043.7932000002</v>
      </c>
      <c r="L8" t="s">
        <v>10</v>
      </c>
      <c r="M8" s="36" t="s">
        <v>10</v>
      </c>
      <c r="N8" s="33">
        <v>0</v>
      </c>
      <c r="P8">
        <v>2026</v>
      </c>
      <c r="Q8" t="s">
        <v>12</v>
      </c>
      <c r="R8" s="25">
        <v>204843618</v>
      </c>
    </row>
    <row r="9" spans="1:18" x14ac:dyDescent="0.35">
      <c r="A9" s="13">
        <v>2026</v>
      </c>
      <c r="B9" s="13">
        <f t="shared" si="0"/>
        <v>2025</v>
      </c>
      <c r="C9" t="s">
        <v>12</v>
      </c>
      <c r="D9" t="s">
        <v>13</v>
      </c>
      <c r="E9" s="5">
        <v>204843618</v>
      </c>
      <c r="F9" s="13">
        <v>5.4</v>
      </c>
      <c r="G9" s="9">
        <f t="shared" si="1"/>
        <v>1106155.5371999999</v>
      </c>
      <c r="H9" s="5">
        <v>204843618</v>
      </c>
      <c r="I9">
        <v>5.4</v>
      </c>
      <c r="J9" s="9">
        <f t="shared" si="2"/>
        <v>1106155.5371999999</v>
      </c>
      <c r="L9" t="s">
        <v>12</v>
      </c>
      <c r="M9" s="37" t="s">
        <v>12</v>
      </c>
      <c r="N9" s="34">
        <v>0</v>
      </c>
      <c r="P9">
        <v>2026</v>
      </c>
      <c r="Q9" t="s">
        <v>14</v>
      </c>
      <c r="R9" s="25">
        <v>374245059</v>
      </c>
    </row>
    <row r="10" spans="1:18" x14ac:dyDescent="0.35">
      <c r="A10" s="13">
        <v>2026</v>
      </c>
      <c r="B10" s="13">
        <f t="shared" si="0"/>
        <v>2025</v>
      </c>
      <c r="C10" t="s">
        <v>14</v>
      </c>
      <c r="D10" t="s">
        <v>15</v>
      </c>
      <c r="E10" s="5">
        <v>374245059</v>
      </c>
      <c r="F10" s="13">
        <v>5.4</v>
      </c>
      <c r="G10" s="9">
        <f t="shared" si="1"/>
        <v>2020923.3186000001</v>
      </c>
      <c r="H10" s="5">
        <v>374245059</v>
      </c>
      <c r="I10">
        <v>5.4</v>
      </c>
      <c r="J10" s="9">
        <f t="shared" si="2"/>
        <v>2020923.3186000001</v>
      </c>
      <c r="L10" t="s">
        <v>14</v>
      </c>
      <c r="M10" s="36" t="s">
        <v>14</v>
      </c>
      <c r="N10" s="33">
        <v>0</v>
      </c>
      <c r="P10">
        <v>2026</v>
      </c>
      <c r="Q10" t="s">
        <v>16</v>
      </c>
      <c r="R10" s="25">
        <v>276065827</v>
      </c>
    </row>
    <row r="11" spans="1:18" x14ac:dyDescent="0.35">
      <c r="A11" s="13">
        <v>2026</v>
      </c>
      <c r="B11" s="13">
        <f t="shared" si="0"/>
        <v>2025</v>
      </c>
      <c r="C11" t="s">
        <v>16</v>
      </c>
      <c r="D11" t="s">
        <v>17</v>
      </c>
      <c r="E11" s="5">
        <v>276065827</v>
      </c>
      <c r="F11" s="13">
        <v>5.4</v>
      </c>
      <c r="G11" s="9">
        <f t="shared" si="1"/>
        <v>1490755.4658000001</v>
      </c>
      <c r="H11" s="5">
        <v>276065827</v>
      </c>
      <c r="I11">
        <v>5.4</v>
      </c>
      <c r="J11" s="9">
        <f t="shared" si="2"/>
        <v>1490755.4658000001</v>
      </c>
      <c r="L11" t="s">
        <v>16</v>
      </c>
      <c r="M11" s="37" t="s">
        <v>16</v>
      </c>
      <c r="N11" s="34">
        <v>0</v>
      </c>
      <c r="P11">
        <v>2026</v>
      </c>
      <c r="Q11" t="s">
        <v>18</v>
      </c>
      <c r="R11" s="25">
        <v>168688186</v>
      </c>
    </row>
    <row r="12" spans="1:18" x14ac:dyDescent="0.35">
      <c r="A12" s="13">
        <v>2026</v>
      </c>
      <c r="B12" s="13">
        <f t="shared" si="0"/>
        <v>2025</v>
      </c>
      <c r="C12" t="s">
        <v>18</v>
      </c>
      <c r="D12" t="s">
        <v>19</v>
      </c>
      <c r="E12" s="5">
        <v>168688186</v>
      </c>
      <c r="F12" s="13">
        <v>5.4</v>
      </c>
      <c r="G12" s="9">
        <f t="shared" si="1"/>
        <v>910916.20440000005</v>
      </c>
      <c r="H12" s="5">
        <v>168688186</v>
      </c>
      <c r="I12">
        <v>5.4</v>
      </c>
      <c r="J12" s="9">
        <f t="shared" si="2"/>
        <v>910916.20440000005</v>
      </c>
      <c r="L12" t="s">
        <v>18</v>
      </c>
      <c r="M12" s="36" t="s">
        <v>18</v>
      </c>
      <c r="N12" s="33">
        <v>0</v>
      </c>
      <c r="P12">
        <v>2026</v>
      </c>
      <c r="Q12" t="s">
        <v>20</v>
      </c>
      <c r="R12" s="25">
        <v>1183237456</v>
      </c>
    </row>
    <row r="13" spans="1:18" x14ac:dyDescent="0.35">
      <c r="A13" s="13">
        <v>2026</v>
      </c>
      <c r="B13" s="13">
        <f t="shared" si="0"/>
        <v>2025</v>
      </c>
      <c r="C13" t="s">
        <v>20</v>
      </c>
      <c r="D13" t="s">
        <v>21</v>
      </c>
      <c r="E13" s="5">
        <v>1183237456</v>
      </c>
      <c r="F13" s="13">
        <v>5.4</v>
      </c>
      <c r="G13" s="9">
        <f t="shared" si="1"/>
        <v>6389482.2624000004</v>
      </c>
      <c r="H13" s="5">
        <v>1183237456</v>
      </c>
      <c r="I13">
        <v>5.4</v>
      </c>
      <c r="J13" s="9">
        <f t="shared" si="2"/>
        <v>6389482.2624000004</v>
      </c>
      <c r="L13" t="s">
        <v>20</v>
      </c>
      <c r="M13" s="37" t="s">
        <v>20</v>
      </c>
      <c r="N13" s="34">
        <v>0</v>
      </c>
      <c r="P13">
        <v>2026</v>
      </c>
      <c r="Q13" t="s">
        <v>22</v>
      </c>
      <c r="R13" s="25">
        <v>648881713</v>
      </c>
    </row>
    <row r="14" spans="1:18" x14ac:dyDescent="0.35">
      <c r="A14" s="13">
        <v>2026</v>
      </c>
      <c r="B14" s="13">
        <f t="shared" si="0"/>
        <v>2025</v>
      </c>
      <c r="C14" t="s">
        <v>22</v>
      </c>
      <c r="D14" t="s">
        <v>23</v>
      </c>
      <c r="E14" s="5">
        <v>648881713</v>
      </c>
      <c r="F14" s="13">
        <v>5.4</v>
      </c>
      <c r="G14" s="9">
        <f t="shared" si="1"/>
        <v>3503961.2502000001</v>
      </c>
      <c r="H14" s="5">
        <v>648881713</v>
      </c>
      <c r="I14">
        <v>5.4</v>
      </c>
      <c r="J14" s="9">
        <f t="shared" si="2"/>
        <v>3503961.2502000001</v>
      </c>
      <c r="L14" t="e">
        <v>#N/A</v>
      </c>
      <c r="M14" s="36" t="s">
        <v>686</v>
      </c>
      <c r="N14" s="33">
        <v>0</v>
      </c>
      <c r="P14">
        <v>2026</v>
      </c>
      <c r="Q14" t="s">
        <v>404</v>
      </c>
      <c r="R14" s="25">
        <v>319899194</v>
      </c>
    </row>
    <row r="15" spans="1:18" x14ac:dyDescent="0.35">
      <c r="A15" s="13">
        <v>2026</v>
      </c>
      <c r="B15" s="13">
        <f t="shared" si="0"/>
        <v>2025</v>
      </c>
      <c r="C15" t="s">
        <v>24</v>
      </c>
      <c r="D15" t="s">
        <v>25</v>
      </c>
      <c r="E15" s="5">
        <v>540207631</v>
      </c>
      <c r="F15" s="13">
        <v>5.4</v>
      </c>
      <c r="G15" s="9">
        <f t="shared" si="1"/>
        <v>2917121.2074000007</v>
      </c>
      <c r="H15" s="5">
        <v>540207631</v>
      </c>
      <c r="I15">
        <v>5.4</v>
      </c>
      <c r="J15" s="9">
        <f t="shared" si="2"/>
        <v>2917121.2074000007</v>
      </c>
      <c r="L15" t="e">
        <v>#N/A</v>
      </c>
      <c r="M15" s="37" t="s">
        <v>687</v>
      </c>
      <c r="N15" s="34">
        <v>0</v>
      </c>
      <c r="P15">
        <v>2026</v>
      </c>
      <c r="Q15" t="s">
        <v>24</v>
      </c>
      <c r="R15" s="25">
        <v>540207631</v>
      </c>
    </row>
    <row r="16" spans="1:18" x14ac:dyDescent="0.35">
      <c r="A16" s="13">
        <v>2026</v>
      </c>
      <c r="B16" s="13">
        <f t="shared" si="0"/>
        <v>2025</v>
      </c>
      <c r="C16" t="s">
        <v>26</v>
      </c>
      <c r="D16" t="s">
        <v>27</v>
      </c>
      <c r="E16" s="5">
        <v>3359065475</v>
      </c>
      <c r="F16" s="13">
        <v>5.4</v>
      </c>
      <c r="G16" s="9">
        <f t="shared" si="1"/>
        <v>18138953.565000001</v>
      </c>
      <c r="H16" s="5">
        <v>3359065475</v>
      </c>
      <c r="I16">
        <v>5.4</v>
      </c>
      <c r="J16" s="9">
        <f t="shared" si="2"/>
        <v>18138953.565000001</v>
      </c>
      <c r="L16" t="s">
        <v>22</v>
      </c>
      <c r="M16" s="36" t="s">
        <v>22</v>
      </c>
      <c r="N16" s="33">
        <v>0</v>
      </c>
      <c r="P16">
        <v>2026</v>
      </c>
      <c r="Q16" t="s">
        <v>26</v>
      </c>
      <c r="R16" s="25">
        <v>3359065475</v>
      </c>
    </row>
    <row r="17" spans="1:18" x14ac:dyDescent="0.35">
      <c r="A17" s="13">
        <v>2026</v>
      </c>
      <c r="B17" s="13">
        <f t="shared" si="0"/>
        <v>2025</v>
      </c>
      <c r="C17" t="s">
        <v>28</v>
      </c>
      <c r="D17" t="s">
        <v>29</v>
      </c>
      <c r="E17" s="5">
        <v>507391593</v>
      </c>
      <c r="F17" s="13">
        <v>5.4</v>
      </c>
      <c r="G17" s="9">
        <f t="shared" si="1"/>
        <v>2739914.6022000001</v>
      </c>
      <c r="H17" s="5">
        <v>507391593</v>
      </c>
      <c r="I17">
        <v>5.4</v>
      </c>
      <c r="J17" s="9">
        <f t="shared" si="2"/>
        <v>2739914.6022000001</v>
      </c>
      <c r="L17" t="s">
        <v>24</v>
      </c>
      <c r="M17" s="37" t="s">
        <v>24</v>
      </c>
      <c r="N17" s="34">
        <v>0.13500000000000001</v>
      </c>
      <c r="P17">
        <v>2026</v>
      </c>
      <c r="Q17" t="s">
        <v>28</v>
      </c>
      <c r="R17" s="25">
        <v>507391593</v>
      </c>
    </row>
    <row r="18" spans="1:18" x14ac:dyDescent="0.35">
      <c r="A18" s="13">
        <v>2026</v>
      </c>
      <c r="B18" s="13">
        <f t="shared" si="0"/>
        <v>2025</v>
      </c>
      <c r="C18" t="s">
        <v>30</v>
      </c>
      <c r="D18" t="s">
        <v>31</v>
      </c>
      <c r="E18" s="5">
        <v>139922862</v>
      </c>
      <c r="F18" s="13">
        <v>5.4</v>
      </c>
      <c r="G18" s="9">
        <f t="shared" si="1"/>
        <v>755583.45480000007</v>
      </c>
      <c r="H18" s="5">
        <v>139922862</v>
      </c>
      <c r="I18">
        <v>5.4</v>
      </c>
      <c r="J18" s="9">
        <f t="shared" si="2"/>
        <v>755583.45480000007</v>
      </c>
      <c r="L18" t="s">
        <v>26</v>
      </c>
      <c r="M18" s="36" t="s">
        <v>26</v>
      </c>
      <c r="N18" s="33">
        <v>0</v>
      </c>
      <c r="P18">
        <v>2026</v>
      </c>
      <c r="Q18" t="s">
        <v>30</v>
      </c>
      <c r="R18" s="25">
        <v>139922862</v>
      </c>
    </row>
    <row r="19" spans="1:18" x14ac:dyDescent="0.35">
      <c r="A19" s="13">
        <v>2026</v>
      </c>
      <c r="B19" s="13">
        <f t="shared" si="0"/>
        <v>2025</v>
      </c>
      <c r="C19" t="s">
        <v>32</v>
      </c>
      <c r="D19" t="s">
        <v>33</v>
      </c>
      <c r="E19" s="5">
        <v>5749055793</v>
      </c>
      <c r="F19" s="13">
        <v>5.4</v>
      </c>
      <c r="G19" s="9">
        <f t="shared" si="1"/>
        <v>31044901.282200001</v>
      </c>
      <c r="H19" s="5">
        <v>5749055793</v>
      </c>
      <c r="I19">
        <v>5.4</v>
      </c>
      <c r="J19" s="9">
        <f t="shared" si="2"/>
        <v>31044901.282200001</v>
      </c>
      <c r="L19" t="s">
        <v>28</v>
      </c>
      <c r="M19" s="37" t="s">
        <v>28</v>
      </c>
      <c r="N19" s="34">
        <v>0</v>
      </c>
      <c r="P19">
        <v>2026</v>
      </c>
      <c r="Q19" t="s">
        <v>32</v>
      </c>
      <c r="R19" s="25">
        <v>5749055793</v>
      </c>
    </row>
    <row r="20" spans="1:18" x14ac:dyDescent="0.35">
      <c r="A20" s="13">
        <v>2026</v>
      </c>
      <c r="B20" s="13">
        <f t="shared" si="0"/>
        <v>2025</v>
      </c>
      <c r="C20" t="s">
        <v>34</v>
      </c>
      <c r="D20" t="s">
        <v>35</v>
      </c>
      <c r="E20" s="5">
        <v>354981914</v>
      </c>
      <c r="F20" s="13">
        <v>5.4</v>
      </c>
      <c r="G20" s="9">
        <f t="shared" si="1"/>
        <v>1916902.3356000001</v>
      </c>
      <c r="H20" s="5">
        <v>354981914</v>
      </c>
      <c r="I20">
        <v>5.4</v>
      </c>
      <c r="J20" s="9">
        <f t="shared" si="2"/>
        <v>1916902.3356000001</v>
      </c>
      <c r="L20" t="s">
        <v>30</v>
      </c>
      <c r="M20" s="36" t="s">
        <v>30</v>
      </c>
      <c r="N20" s="33">
        <v>0</v>
      </c>
      <c r="P20">
        <v>2026</v>
      </c>
      <c r="Q20" t="s">
        <v>34</v>
      </c>
      <c r="R20" s="25">
        <v>354981914</v>
      </c>
    </row>
    <row r="21" spans="1:18" x14ac:dyDescent="0.35">
      <c r="A21" s="13">
        <v>2026</v>
      </c>
      <c r="B21" s="13">
        <f t="shared" si="0"/>
        <v>2025</v>
      </c>
      <c r="C21" t="s">
        <v>36</v>
      </c>
      <c r="D21" t="s">
        <v>37</v>
      </c>
      <c r="E21" s="5">
        <v>314687939</v>
      </c>
      <c r="F21" s="13">
        <v>5.4</v>
      </c>
      <c r="G21" s="9">
        <f t="shared" si="1"/>
        <v>1699314.8706000003</v>
      </c>
      <c r="H21" s="5">
        <v>314687939</v>
      </c>
      <c r="I21">
        <v>5.4</v>
      </c>
      <c r="J21" s="9">
        <f t="shared" si="2"/>
        <v>1699314.8706000003</v>
      </c>
      <c r="L21" t="s">
        <v>32</v>
      </c>
      <c r="M21" s="37" t="s">
        <v>32</v>
      </c>
      <c r="N21" s="34">
        <v>0</v>
      </c>
      <c r="P21">
        <v>2026</v>
      </c>
      <c r="Q21" t="s">
        <v>424</v>
      </c>
      <c r="R21" s="25">
        <v>425366802</v>
      </c>
    </row>
    <row r="22" spans="1:18" x14ac:dyDescent="0.35">
      <c r="A22" s="13">
        <v>2026</v>
      </c>
      <c r="B22" s="13">
        <f t="shared" si="0"/>
        <v>2025</v>
      </c>
      <c r="C22" t="s">
        <v>38</v>
      </c>
      <c r="D22" t="s">
        <v>39</v>
      </c>
      <c r="E22" s="5">
        <v>573269627</v>
      </c>
      <c r="F22" s="13">
        <v>5.4</v>
      </c>
      <c r="G22" s="9">
        <f t="shared" si="1"/>
        <v>3095655.9857999999</v>
      </c>
      <c r="H22" s="5">
        <v>573269627</v>
      </c>
      <c r="I22">
        <v>5.4</v>
      </c>
      <c r="J22" s="9">
        <f t="shared" si="2"/>
        <v>3095655.9857999999</v>
      </c>
      <c r="L22" t="s">
        <v>34</v>
      </c>
      <c r="M22" s="36" t="s">
        <v>34</v>
      </c>
      <c r="N22" s="33">
        <v>0</v>
      </c>
      <c r="P22">
        <v>2026</v>
      </c>
      <c r="Q22" t="s">
        <v>36</v>
      </c>
      <c r="R22" s="25">
        <v>314687939</v>
      </c>
    </row>
    <row r="23" spans="1:18" x14ac:dyDescent="0.35">
      <c r="A23" s="13">
        <v>2026</v>
      </c>
      <c r="B23" s="13">
        <f t="shared" si="0"/>
        <v>2025</v>
      </c>
      <c r="C23" t="s">
        <v>40</v>
      </c>
      <c r="D23" t="s">
        <v>41</v>
      </c>
      <c r="E23" s="5">
        <v>361583706</v>
      </c>
      <c r="F23" s="13">
        <v>5.4</v>
      </c>
      <c r="G23" s="9">
        <f t="shared" si="1"/>
        <v>1952552.0124000001</v>
      </c>
      <c r="H23" s="5">
        <v>361583706</v>
      </c>
      <c r="I23">
        <v>5.4</v>
      </c>
      <c r="J23" s="9">
        <f t="shared" si="2"/>
        <v>1952552.0124000001</v>
      </c>
      <c r="L23" t="s">
        <v>36</v>
      </c>
      <c r="M23" s="37" t="s">
        <v>36</v>
      </c>
      <c r="N23" s="34">
        <v>0.13500000000000001</v>
      </c>
      <c r="P23">
        <v>2026</v>
      </c>
      <c r="Q23" t="s">
        <v>38</v>
      </c>
      <c r="R23" s="25">
        <v>573269627</v>
      </c>
    </row>
    <row r="24" spans="1:18" x14ac:dyDescent="0.35">
      <c r="A24" s="13">
        <v>2026</v>
      </c>
      <c r="B24" s="13">
        <f t="shared" si="0"/>
        <v>2025</v>
      </c>
      <c r="C24" t="s">
        <v>42</v>
      </c>
      <c r="D24" t="s">
        <v>43</v>
      </c>
      <c r="E24" s="5">
        <v>580486731</v>
      </c>
      <c r="F24" s="13">
        <v>5.4</v>
      </c>
      <c r="G24" s="9">
        <f t="shared" si="1"/>
        <v>3134628.3474000003</v>
      </c>
      <c r="H24" s="5">
        <v>580486731</v>
      </c>
      <c r="I24">
        <v>5.4</v>
      </c>
      <c r="J24" s="9">
        <f t="shared" si="2"/>
        <v>3134628.3474000003</v>
      </c>
      <c r="L24" t="s">
        <v>38</v>
      </c>
      <c r="M24" s="36" t="s">
        <v>38</v>
      </c>
      <c r="N24" s="33">
        <v>0</v>
      </c>
      <c r="P24">
        <v>2026</v>
      </c>
      <c r="Q24" t="s">
        <v>40</v>
      </c>
      <c r="R24" s="25">
        <v>361583706</v>
      </c>
    </row>
    <row r="25" spans="1:18" x14ac:dyDescent="0.35">
      <c r="A25" s="13">
        <v>2026</v>
      </c>
      <c r="B25" s="13">
        <f t="shared" si="0"/>
        <v>2025</v>
      </c>
      <c r="C25" t="s">
        <v>44</v>
      </c>
      <c r="D25" t="s">
        <v>45</v>
      </c>
      <c r="E25" s="5">
        <v>139820410</v>
      </c>
      <c r="F25" s="13">
        <v>5.4</v>
      </c>
      <c r="G25" s="9">
        <f t="shared" si="1"/>
        <v>755030.21400000004</v>
      </c>
      <c r="H25" s="5">
        <v>139820410</v>
      </c>
      <c r="I25">
        <v>5.4</v>
      </c>
      <c r="J25" s="9">
        <f t="shared" si="2"/>
        <v>755030.21400000004</v>
      </c>
      <c r="L25" t="s">
        <v>40</v>
      </c>
      <c r="M25" s="37" t="s">
        <v>40</v>
      </c>
      <c r="N25" s="34">
        <v>0</v>
      </c>
      <c r="P25">
        <v>2026</v>
      </c>
      <c r="Q25" t="s">
        <v>8</v>
      </c>
      <c r="R25" s="25">
        <v>624727416</v>
      </c>
    </row>
    <row r="26" spans="1:18" x14ac:dyDescent="0.35">
      <c r="A26" s="13">
        <v>2026</v>
      </c>
      <c r="B26" s="13">
        <f t="shared" si="0"/>
        <v>2025</v>
      </c>
      <c r="C26" t="s">
        <v>46</v>
      </c>
      <c r="D26" t="s">
        <v>47</v>
      </c>
      <c r="E26" s="5">
        <v>339089652</v>
      </c>
      <c r="F26" s="13">
        <v>5.4</v>
      </c>
      <c r="G26" s="9">
        <f t="shared" si="1"/>
        <v>1831084.1208000001</v>
      </c>
      <c r="H26" s="5">
        <v>339089652</v>
      </c>
      <c r="I26">
        <v>5.4</v>
      </c>
      <c r="J26" s="9">
        <f t="shared" si="2"/>
        <v>1831084.1208000001</v>
      </c>
      <c r="L26" t="s">
        <v>46</v>
      </c>
      <c r="M26" s="36" t="s">
        <v>46</v>
      </c>
      <c r="N26" s="33">
        <v>0.13500000000000001</v>
      </c>
      <c r="P26">
        <v>2026</v>
      </c>
      <c r="Q26" t="s">
        <v>42</v>
      </c>
      <c r="R26" s="25">
        <v>580486731</v>
      </c>
    </row>
    <row r="27" spans="1:18" x14ac:dyDescent="0.35">
      <c r="A27" s="13">
        <v>2026</v>
      </c>
      <c r="B27" s="13">
        <f t="shared" si="0"/>
        <v>2025</v>
      </c>
      <c r="C27" t="s">
        <v>48</v>
      </c>
      <c r="D27" t="s">
        <v>49</v>
      </c>
      <c r="E27" s="5">
        <v>289226695</v>
      </c>
      <c r="F27" s="13">
        <v>5.4</v>
      </c>
      <c r="G27" s="9">
        <f t="shared" si="1"/>
        <v>1561824.1530000002</v>
      </c>
      <c r="H27" s="5">
        <v>289226695</v>
      </c>
      <c r="I27">
        <v>5.4</v>
      </c>
      <c r="J27" s="9">
        <f t="shared" si="2"/>
        <v>1561824.1530000002</v>
      </c>
      <c r="L27" t="s">
        <v>42</v>
      </c>
      <c r="M27" s="37" t="s">
        <v>42</v>
      </c>
      <c r="N27" s="34">
        <v>0</v>
      </c>
      <c r="P27">
        <v>2026</v>
      </c>
      <c r="Q27" t="s">
        <v>44</v>
      </c>
      <c r="R27" s="25">
        <v>139820410</v>
      </c>
    </row>
    <row r="28" spans="1:18" x14ac:dyDescent="0.35">
      <c r="A28" s="13">
        <v>2026</v>
      </c>
      <c r="B28" s="13">
        <f t="shared" si="0"/>
        <v>2025</v>
      </c>
      <c r="C28" t="s">
        <v>50</v>
      </c>
      <c r="D28" t="s">
        <v>51</v>
      </c>
      <c r="E28" s="5">
        <v>193047888</v>
      </c>
      <c r="F28" s="13">
        <v>5.4</v>
      </c>
      <c r="G28" s="9">
        <f t="shared" si="1"/>
        <v>1042458.5952000001</v>
      </c>
      <c r="H28" s="5">
        <v>193047888</v>
      </c>
      <c r="I28">
        <v>5.4</v>
      </c>
      <c r="J28" s="9">
        <f t="shared" si="2"/>
        <v>1042458.5952000001</v>
      </c>
      <c r="L28" t="s">
        <v>44</v>
      </c>
      <c r="M28" s="36" t="s">
        <v>44</v>
      </c>
      <c r="N28" s="33">
        <v>0</v>
      </c>
      <c r="P28">
        <v>2026</v>
      </c>
      <c r="Q28" t="s">
        <v>46</v>
      </c>
      <c r="R28" s="25">
        <v>339089652</v>
      </c>
    </row>
    <row r="29" spans="1:18" x14ac:dyDescent="0.35">
      <c r="A29" s="13">
        <v>2026</v>
      </c>
      <c r="B29" s="13">
        <f t="shared" si="0"/>
        <v>2025</v>
      </c>
      <c r="C29" t="s">
        <v>52</v>
      </c>
      <c r="D29" t="s">
        <v>53</v>
      </c>
      <c r="E29" s="5">
        <v>331631755</v>
      </c>
      <c r="F29" s="13">
        <v>5.4</v>
      </c>
      <c r="G29" s="9">
        <f t="shared" si="1"/>
        <v>1790811.4770000002</v>
      </c>
      <c r="H29" s="5">
        <v>331631755</v>
      </c>
      <c r="I29">
        <v>5.4</v>
      </c>
      <c r="J29" s="9">
        <f t="shared" si="2"/>
        <v>1790811.4770000002</v>
      </c>
      <c r="L29" t="s">
        <v>48</v>
      </c>
      <c r="M29" s="37" t="s">
        <v>48</v>
      </c>
      <c r="N29" s="34">
        <v>0</v>
      </c>
      <c r="P29">
        <v>2026</v>
      </c>
      <c r="Q29" t="s">
        <v>48</v>
      </c>
      <c r="R29" s="25">
        <v>289226695</v>
      </c>
    </row>
    <row r="30" spans="1:18" x14ac:dyDescent="0.35">
      <c r="A30" s="13">
        <v>2026</v>
      </c>
      <c r="B30" s="13">
        <f t="shared" si="0"/>
        <v>2025</v>
      </c>
      <c r="C30" t="s">
        <v>54</v>
      </c>
      <c r="D30" t="s">
        <v>55</v>
      </c>
      <c r="E30" s="5">
        <v>365601939</v>
      </c>
      <c r="F30" s="13">
        <v>5.4</v>
      </c>
      <c r="G30" s="9">
        <f t="shared" si="1"/>
        <v>1974250.4706000001</v>
      </c>
      <c r="H30" s="5">
        <v>365601939</v>
      </c>
      <c r="I30">
        <v>5.4</v>
      </c>
      <c r="J30" s="9">
        <f t="shared" si="2"/>
        <v>1974250.4706000001</v>
      </c>
      <c r="L30" t="s">
        <v>50</v>
      </c>
      <c r="M30" s="36" t="s">
        <v>50</v>
      </c>
      <c r="N30" s="33">
        <v>0</v>
      </c>
      <c r="P30">
        <v>2026</v>
      </c>
      <c r="Q30" t="s">
        <v>50</v>
      </c>
      <c r="R30" s="25">
        <v>193047888</v>
      </c>
    </row>
    <row r="31" spans="1:18" x14ac:dyDescent="0.35">
      <c r="A31" s="13">
        <v>2026</v>
      </c>
      <c r="B31" s="13">
        <f t="shared" si="0"/>
        <v>2025</v>
      </c>
      <c r="C31" t="s">
        <v>56</v>
      </c>
      <c r="D31" t="s">
        <v>57</v>
      </c>
      <c r="E31" s="5">
        <v>132338482</v>
      </c>
      <c r="F31" s="13">
        <v>5.4</v>
      </c>
      <c r="G31" s="9">
        <f t="shared" si="1"/>
        <v>714627.80279999995</v>
      </c>
      <c r="H31" s="5">
        <v>132338482</v>
      </c>
      <c r="I31">
        <v>5.4</v>
      </c>
      <c r="J31" s="9">
        <f t="shared" si="2"/>
        <v>714627.80279999995</v>
      </c>
      <c r="L31" t="s">
        <v>52</v>
      </c>
      <c r="M31" s="37" t="s">
        <v>52</v>
      </c>
      <c r="N31" s="34">
        <v>0</v>
      </c>
      <c r="P31">
        <v>2026</v>
      </c>
      <c r="Q31" t="s">
        <v>52</v>
      </c>
      <c r="R31" s="25">
        <v>331631755</v>
      </c>
    </row>
    <row r="32" spans="1:18" x14ac:dyDescent="0.35">
      <c r="A32" s="13">
        <v>2026</v>
      </c>
      <c r="B32" s="13">
        <f t="shared" si="0"/>
        <v>2025</v>
      </c>
      <c r="C32" t="s">
        <v>58</v>
      </c>
      <c r="D32" t="s">
        <v>59</v>
      </c>
      <c r="E32" s="5">
        <v>821911191</v>
      </c>
      <c r="F32" s="13">
        <v>5.4</v>
      </c>
      <c r="G32" s="9">
        <f t="shared" si="1"/>
        <v>4438320.4314000001</v>
      </c>
      <c r="H32" s="5">
        <v>821911191</v>
      </c>
      <c r="I32">
        <v>5.4</v>
      </c>
      <c r="J32" s="9">
        <f t="shared" si="2"/>
        <v>4438320.4314000001</v>
      </c>
      <c r="L32" t="s">
        <v>54</v>
      </c>
      <c r="M32" s="36" t="s">
        <v>54</v>
      </c>
      <c r="N32" s="33">
        <v>0</v>
      </c>
      <c r="P32">
        <v>2026</v>
      </c>
      <c r="Q32" t="s">
        <v>54</v>
      </c>
      <c r="R32" s="25">
        <v>365601939</v>
      </c>
    </row>
    <row r="33" spans="1:18" x14ac:dyDescent="0.35">
      <c r="A33" s="13">
        <v>2026</v>
      </c>
      <c r="B33" s="13">
        <f t="shared" si="0"/>
        <v>2025</v>
      </c>
      <c r="C33" t="s">
        <v>60</v>
      </c>
      <c r="D33" t="s">
        <v>61</v>
      </c>
      <c r="E33" s="5">
        <v>1832734315</v>
      </c>
      <c r="F33" s="13">
        <v>5.4</v>
      </c>
      <c r="G33" s="9">
        <f t="shared" si="1"/>
        <v>9896765.3010000009</v>
      </c>
      <c r="H33" s="5">
        <v>1832734315</v>
      </c>
      <c r="I33">
        <v>5.4</v>
      </c>
      <c r="J33" s="9">
        <f t="shared" si="2"/>
        <v>9896765.3010000009</v>
      </c>
      <c r="L33" t="s">
        <v>56</v>
      </c>
      <c r="M33" s="37" t="s">
        <v>56</v>
      </c>
      <c r="N33" s="34">
        <v>0</v>
      </c>
      <c r="P33">
        <v>2026</v>
      </c>
      <c r="Q33" t="s">
        <v>56</v>
      </c>
      <c r="R33" s="25">
        <v>132338482</v>
      </c>
    </row>
    <row r="34" spans="1:18" x14ac:dyDescent="0.35">
      <c r="A34" s="13">
        <v>2026</v>
      </c>
      <c r="B34" s="13">
        <f t="shared" si="0"/>
        <v>2025</v>
      </c>
      <c r="C34" t="s">
        <v>62</v>
      </c>
      <c r="D34" t="s">
        <v>63</v>
      </c>
      <c r="E34" s="5">
        <v>932852689</v>
      </c>
      <c r="F34" s="13">
        <v>5.4</v>
      </c>
      <c r="G34" s="9">
        <f t="shared" si="1"/>
        <v>5037404.5206000004</v>
      </c>
      <c r="H34" s="5">
        <v>932852689</v>
      </c>
      <c r="I34">
        <v>5.4</v>
      </c>
      <c r="J34" s="9">
        <f t="shared" si="2"/>
        <v>5037404.5206000004</v>
      </c>
      <c r="L34" t="s">
        <v>58</v>
      </c>
      <c r="M34" s="36" t="s">
        <v>58</v>
      </c>
      <c r="N34" s="33">
        <v>0</v>
      </c>
      <c r="P34">
        <v>2026</v>
      </c>
      <c r="Q34" t="s">
        <v>58</v>
      </c>
      <c r="R34" s="25">
        <v>821911191</v>
      </c>
    </row>
    <row r="35" spans="1:18" x14ac:dyDescent="0.35">
      <c r="A35" s="13">
        <v>2026</v>
      </c>
      <c r="B35" s="13">
        <f t="shared" si="0"/>
        <v>2025</v>
      </c>
      <c r="C35" t="s">
        <v>64</v>
      </c>
      <c r="D35" t="s">
        <v>65</v>
      </c>
      <c r="E35" s="5">
        <v>692828155</v>
      </c>
      <c r="F35" s="13">
        <v>5.4</v>
      </c>
      <c r="G35" s="9">
        <f t="shared" si="1"/>
        <v>3741272.0370000005</v>
      </c>
      <c r="H35" s="5">
        <v>692828155</v>
      </c>
      <c r="I35">
        <v>5.4</v>
      </c>
      <c r="J35" s="9">
        <f t="shared" si="2"/>
        <v>3741272.0370000005</v>
      </c>
      <c r="L35" t="s">
        <v>60</v>
      </c>
      <c r="M35" s="37" t="s">
        <v>60</v>
      </c>
      <c r="N35" s="34">
        <v>0</v>
      </c>
      <c r="P35">
        <v>2026</v>
      </c>
      <c r="Q35" t="s">
        <v>60</v>
      </c>
      <c r="R35" s="25">
        <v>1832734315</v>
      </c>
    </row>
    <row r="36" spans="1:18" x14ac:dyDescent="0.35">
      <c r="A36" s="13">
        <v>2026</v>
      </c>
      <c r="B36" s="13">
        <f t="shared" si="0"/>
        <v>2025</v>
      </c>
      <c r="C36" t="s">
        <v>66</v>
      </c>
      <c r="D36" t="s">
        <v>67</v>
      </c>
      <c r="E36" s="5">
        <v>315281683</v>
      </c>
      <c r="F36" s="13">
        <v>5.4</v>
      </c>
      <c r="G36" s="9">
        <f t="shared" si="1"/>
        <v>1702521.0882000001</v>
      </c>
      <c r="H36" s="5">
        <v>315281683</v>
      </c>
      <c r="I36">
        <v>5.4</v>
      </c>
      <c r="J36" s="9">
        <f t="shared" si="2"/>
        <v>1702521.0882000001</v>
      </c>
      <c r="L36" t="s">
        <v>62</v>
      </c>
      <c r="M36" s="36" t="s">
        <v>62</v>
      </c>
      <c r="N36" s="33">
        <v>0</v>
      </c>
      <c r="P36">
        <v>2026</v>
      </c>
      <c r="Q36" t="s">
        <v>200</v>
      </c>
      <c r="R36" s="25">
        <v>604345351</v>
      </c>
    </row>
    <row r="37" spans="1:18" x14ac:dyDescent="0.35">
      <c r="A37" s="13">
        <v>2026</v>
      </c>
      <c r="B37" s="13">
        <f t="shared" si="0"/>
        <v>2025</v>
      </c>
      <c r="C37" t="s">
        <v>68</v>
      </c>
      <c r="D37" t="s">
        <v>69</v>
      </c>
      <c r="E37" s="5">
        <v>296288340</v>
      </c>
      <c r="F37" s="13">
        <v>5.4</v>
      </c>
      <c r="G37" s="9">
        <f t="shared" si="1"/>
        <v>1599957.0360000003</v>
      </c>
      <c r="H37" s="5">
        <v>296288340</v>
      </c>
      <c r="I37">
        <v>5.4</v>
      </c>
      <c r="J37" s="9">
        <f t="shared" si="2"/>
        <v>1599957.0360000003</v>
      </c>
      <c r="L37" t="s">
        <v>64</v>
      </c>
      <c r="M37" s="37" t="s">
        <v>64</v>
      </c>
      <c r="N37" s="34">
        <v>0.13500000000000001</v>
      </c>
      <c r="P37">
        <v>2026</v>
      </c>
      <c r="Q37" t="s">
        <v>62</v>
      </c>
      <c r="R37" s="25">
        <v>932852689</v>
      </c>
    </row>
    <row r="38" spans="1:18" x14ac:dyDescent="0.35">
      <c r="A38" s="13">
        <v>2026</v>
      </c>
      <c r="B38" s="13">
        <f t="shared" si="0"/>
        <v>2025</v>
      </c>
      <c r="C38" t="s">
        <v>70</v>
      </c>
      <c r="D38" t="s">
        <v>71</v>
      </c>
      <c r="E38" s="5">
        <v>280181877</v>
      </c>
      <c r="F38" s="13">
        <v>5.4</v>
      </c>
      <c r="G38" s="9">
        <f t="shared" si="1"/>
        <v>1512982.1358</v>
      </c>
      <c r="H38" s="5">
        <v>280181877</v>
      </c>
      <c r="I38">
        <v>5.4</v>
      </c>
      <c r="J38" s="9">
        <f t="shared" si="2"/>
        <v>1512982.1358</v>
      </c>
      <c r="L38" t="s">
        <v>66</v>
      </c>
      <c r="M38" s="36" t="s">
        <v>66</v>
      </c>
      <c r="N38" s="33">
        <v>0</v>
      </c>
      <c r="P38">
        <v>2026</v>
      </c>
      <c r="Q38" t="s">
        <v>64</v>
      </c>
      <c r="R38" s="25">
        <v>692828155</v>
      </c>
    </row>
    <row r="39" spans="1:18" x14ac:dyDescent="0.35">
      <c r="A39" s="13">
        <v>2026</v>
      </c>
      <c r="B39" s="13">
        <f t="shared" si="0"/>
        <v>2025</v>
      </c>
      <c r="C39" t="s">
        <v>72</v>
      </c>
      <c r="D39" t="s">
        <v>73</v>
      </c>
      <c r="E39" s="5">
        <v>1248267429</v>
      </c>
      <c r="F39" s="13">
        <v>5.4</v>
      </c>
      <c r="G39" s="9">
        <f t="shared" si="1"/>
        <v>6740644.1166000003</v>
      </c>
      <c r="H39" s="5">
        <v>1248267429</v>
      </c>
      <c r="I39">
        <v>5.4</v>
      </c>
      <c r="J39" s="9">
        <f t="shared" si="2"/>
        <v>6740644.1166000003</v>
      </c>
      <c r="L39" t="s">
        <v>68</v>
      </c>
      <c r="M39" s="37" t="s">
        <v>68</v>
      </c>
      <c r="N39" s="34">
        <v>0</v>
      </c>
      <c r="P39">
        <v>2026</v>
      </c>
      <c r="Q39" t="s">
        <v>66</v>
      </c>
      <c r="R39" s="25">
        <v>315281683</v>
      </c>
    </row>
    <row r="40" spans="1:18" x14ac:dyDescent="0.35">
      <c r="A40" s="13">
        <v>2026</v>
      </c>
      <c r="B40" s="13">
        <f t="shared" si="0"/>
        <v>2025</v>
      </c>
      <c r="C40" t="s">
        <v>74</v>
      </c>
      <c r="D40" t="s">
        <v>75</v>
      </c>
      <c r="E40" s="5">
        <v>190088621</v>
      </c>
      <c r="F40" s="13">
        <v>5.4</v>
      </c>
      <c r="G40" s="9">
        <f t="shared" si="1"/>
        <v>1026478.5534000001</v>
      </c>
      <c r="H40" s="5">
        <v>190088621</v>
      </c>
      <c r="I40">
        <v>5.4</v>
      </c>
      <c r="J40" s="9">
        <f t="shared" si="2"/>
        <v>1026478.5534000001</v>
      </c>
      <c r="L40" t="s">
        <v>70</v>
      </c>
      <c r="M40" s="36" t="s">
        <v>70</v>
      </c>
      <c r="N40" s="33">
        <v>0</v>
      </c>
      <c r="P40">
        <v>2026</v>
      </c>
      <c r="Q40" t="s">
        <v>618</v>
      </c>
      <c r="R40" s="25">
        <v>354727011</v>
      </c>
    </row>
    <row r="41" spans="1:18" x14ac:dyDescent="0.35">
      <c r="A41" s="13">
        <v>2026</v>
      </c>
      <c r="B41" s="13">
        <f t="shared" si="0"/>
        <v>2025</v>
      </c>
      <c r="C41" t="s">
        <v>76</v>
      </c>
      <c r="D41" t="s">
        <v>77</v>
      </c>
      <c r="E41" s="5">
        <v>230122546</v>
      </c>
      <c r="F41" s="13">
        <v>5.4</v>
      </c>
      <c r="G41" s="9">
        <f t="shared" si="1"/>
        <v>1242661.7484000002</v>
      </c>
      <c r="H41" s="5">
        <v>230122546</v>
      </c>
      <c r="I41">
        <v>5.4</v>
      </c>
      <c r="J41" s="9">
        <f t="shared" si="2"/>
        <v>1242661.7484000002</v>
      </c>
      <c r="L41" t="s">
        <v>72</v>
      </c>
      <c r="M41" s="37" t="s">
        <v>72</v>
      </c>
      <c r="N41" s="34">
        <v>0</v>
      </c>
      <c r="P41">
        <v>2026</v>
      </c>
      <c r="Q41" t="s">
        <v>70</v>
      </c>
      <c r="R41" s="25">
        <v>280181877</v>
      </c>
    </row>
    <row r="42" spans="1:18" x14ac:dyDescent="0.35">
      <c r="A42" s="13">
        <v>2026</v>
      </c>
      <c r="B42" s="13">
        <f t="shared" si="0"/>
        <v>2025</v>
      </c>
      <c r="C42" t="s">
        <v>78</v>
      </c>
      <c r="D42" t="s">
        <v>79</v>
      </c>
      <c r="E42" s="5">
        <v>496316602</v>
      </c>
      <c r="F42" s="13">
        <v>5.4</v>
      </c>
      <c r="G42" s="9">
        <f t="shared" si="1"/>
        <v>2680109.6508000004</v>
      </c>
      <c r="H42" s="5">
        <v>496316602</v>
      </c>
      <c r="I42">
        <v>5.4</v>
      </c>
      <c r="J42" s="9">
        <f t="shared" si="2"/>
        <v>2680109.6508000004</v>
      </c>
      <c r="L42" t="s">
        <v>74</v>
      </c>
      <c r="M42" s="36" t="s">
        <v>74</v>
      </c>
      <c r="N42" s="33">
        <v>0</v>
      </c>
      <c r="P42">
        <v>2026</v>
      </c>
      <c r="Q42" t="s">
        <v>410</v>
      </c>
      <c r="R42" s="25">
        <v>456291305</v>
      </c>
    </row>
    <row r="43" spans="1:18" x14ac:dyDescent="0.35">
      <c r="A43" s="13">
        <v>2026</v>
      </c>
      <c r="B43" s="13">
        <f t="shared" si="0"/>
        <v>2025</v>
      </c>
      <c r="C43" t="s">
        <v>80</v>
      </c>
      <c r="D43" t="s">
        <v>81</v>
      </c>
      <c r="E43" s="5">
        <v>402014806</v>
      </c>
      <c r="F43" s="13">
        <v>5.4</v>
      </c>
      <c r="G43" s="9">
        <f t="shared" si="1"/>
        <v>2170879.9523999998</v>
      </c>
      <c r="H43" s="5">
        <v>402014806</v>
      </c>
      <c r="I43">
        <v>5.4</v>
      </c>
      <c r="J43" s="9">
        <f t="shared" si="2"/>
        <v>2170879.9523999998</v>
      </c>
      <c r="L43" t="s">
        <v>78</v>
      </c>
      <c r="M43" s="37" t="s">
        <v>78</v>
      </c>
      <c r="N43" s="34">
        <v>0</v>
      </c>
      <c r="P43">
        <v>2026</v>
      </c>
      <c r="Q43" t="s">
        <v>72</v>
      </c>
      <c r="R43" s="25">
        <v>1248267429</v>
      </c>
    </row>
    <row r="44" spans="1:18" x14ac:dyDescent="0.35">
      <c r="A44" s="13">
        <v>2026</v>
      </c>
      <c r="B44" s="13">
        <f t="shared" si="0"/>
        <v>2025</v>
      </c>
      <c r="C44" t="s">
        <v>82</v>
      </c>
      <c r="D44" t="s">
        <v>83</v>
      </c>
      <c r="E44" s="5">
        <v>205820040</v>
      </c>
      <c r="F44" s="13">
        <v>5.4</v>
      </c>
      <c r="G44" s="9">
        <f t="shared" si="1"/>
        <v>1111428.216</v>
      </c>
      <c r="H44" s="5">
        <v>205820040</v>
      </c>
      <c r="I44">
        <v>5.4</v>
      </c>
      <c r="J44" s="9">
        <f t="shared" si="2"/>
        <v>1111428.216</v>
      </c>
      <c r="L44" t="s">
        <v>76</v>
      </c>
      <c r="M44" s="36" t="s">
        <v>76</v>
      </c>
      <c r="N44" s="33">
        <v>0</v>
      </c>
      <c r="P44">
        <v>2026</v>
      </c>
      <c r="Q44" t="s">
        <v>78</v>
      </c>
      <c r="R44" s="25">
        <v>496316602</v>
      </c>
    </row>
    <row r="45" spans="1:18" x14ac:dyDescent="0.35">
      <c r="A45" s="13">
        <v>2026</v>
      </c>
      <c r="B45" s="13">
        <f t="shared" si="0"/>
        <v>2025</v>
      </c>
      <c r="C45" t="s">
        <v>84</v>
      </c>
      <c r="D45" t="s">
        <v>85</v>
      </c>
      <c r="E45" s="5">
        <v>477242459</v>
      </c>
      <c r="F45" s="13">
        <v>5.4</v>
      </c>
      <c r="G45" s="9">
        <f t="shared" si="1"/>
        <v>2577109.2785999998</v>
      </c>
      <c r="H45" s="5">
        <v>477242459</v>
      </c>
      <c r="I45">
        <v>5.4</v>
      </c>
      <c r="J45" s="9">
        <f t="shared" si="2"/>
        <v>2577109.2785999998</v>
      </c>
      <c r="L45" t="s">
        <v>80</v>
      </c>
      <c r="M45" s="37" t="s">
        <v>80</v>
      </c>
      <c r="N45" s="34">
        <v>0</v>
      </c>
      <c r="P45">
        <v>2026</v>
      </c>
      <c r="Q45" t="s">
        <v>74</v>
      </c>
      <c r="R45" s="25">
        <v>190088621</v>
      </c>
    </row>
    <row r="46" spans="1:18" x14ac:dyDescent="0.35">
      <c r="A46" s="13">
        <v>2026</v>
      </c>
      <c r="B46" s="13">
        <f t="shared" si="0"/>
        <v>2025</v>
      </c>
      <c r="C46" t="s">
        <v>86</v>
      </c>
      <c r="D46" t="s">
        <v>87</v>
      </c>
      <c r="E46" s="5">
        <v>1161220567</v>
      </c>
      <c r="F46" s="13">
        <v>5.4</v>
      </c>
      <c r="G46" s="9">
        <f t="shared" si="1"/>
        <v>6270591.0618000003</v>
      </c>
      <c r="H46" s="5">
        <v>1161220567</v>
      </c>
      <c r="I46">
        <v>5.4</v>
      </c>
      <c r="J46" s="9">
        <f t="shared" si="2"/>
        <v>6270591.0618000003</v>
      </c>
      <c r="L46" t="s">
        <v>82</v>
      </c>
      <c r="M46" s="36" t="s">
        <v>82</v>
      </c>
      <c r="N46" s="33">
        <v>0</v>
      </c>
      <c r="P46">
        <v>2026</v>
      </c>
      <c r="Q46" t="s">
        <v>76</v>
      </c>
      <c r="R46" s="25">
        <v>230122546</v>
      </c>
    </row>
    <row r="47" spans="1:18" x14ac:dyDescent="0.35">
      <c r="A47" s="13">
        <v>2026</v>
      </c>
      <c r="B47" s="13">
        <f t="shared" si="0"/>
        <v>2025</v>
      </c>
      <c r="C47" t="s">
        <v>88</v>
      </c>
      <c r="D47" t="s">
        <v>89</v>
      </c>
      <c r="E47" s="5">
        <v>2366445332</v>
      </c>
      <c r="F47" s="13">
        <v>5.4</v>
      </c>
      <c r="G47" s="9">
        <f t="shared" si="1"/>
        <v>12778804.7928</v>
      </c>
      <c r="H47" s="5">
        <v>2366445332</v>
      </c>
      <c r="I47">
        <v>5.4</v>
      </c>
      <c r="J47" s="9">
        <f t="shared" si="2"/>
        <v>12778804.7928</v>
      </c>
      <c r="L47" t="s">
        <v>84</v>
      </c>
      <c r="M47" s="37" t="s">
        <v>84</v>
      </c>
      <c r="N47" s="34">
        <v>0</v>
      </c>
      <c r="P47">
        <v>2026</v>
      </c>
      <c r="Q47" t="s">
        <v>80</v>
      </c>
      <c r="R47" s="25">
        <v>402014806</v>
      </c>
    </row>
    <row r="48" spans="1:18" x14ac:dyDescent="0.35">
      <c r="A48" s="13">
        <v>2026</v>
      </c>
      <c r="B48" s="13">
        <f t="shared" si="0"/>
        <v>2025</v>
      </c>
      <c r="C48" t="s">
        <v>90</v>
      </c>
      <c r="D48" t="s">
        <v>91</v>
      </c>
      <c r="E48" s="5">
        <v>6345452209</v>
      </c>
      <c r="F48" s="13">
        <v>5.4</v>
      </c>
      <c r="G48" s="9">
        <f t="shared" si="1"/>
        <v>34265441.928599998</v>
      </c>
      <c r="H48" s="5">
        <v>6345452209</v>
      </c>
      <c r="I48">
        <v>5.4</v>
      </c>
      <c r="J48" s="9">
        <f t="shared" si="2"/>
        <v>34265441.928599998</v>
      </c>
      <c r="L48" t="s">
        <v>86</v>
      </c>
      <c r="M48" s="36" t="s">
        <v>86</v>
      </c>
      <c r="N48" s="33">
        <v>0</v>
      </c>
      <c r="P48">
        <v>2026</v>
      </c>
      <c r="Q48" t="s">
        <v>82</v>
      </c>
      <c r="R48" s="25">
        <v>205820040</v>
      </c>
    </row>
    <row r="49" spans="1:18" x14ac:dyDescent="0.35">
      <c r="A49" s="13">
        <v>2026</v>
      </c>
      <c r="B49" s="13">
        <f t="shared" si="0"/>
        <v>2025</v>
      </c>
      <c r="C49" t="s">
        <v>92</v>
      </c>
      <c r="D49" t="s">
        <v>93</v>
      </c>
      <c r="E49" s="5">
        <v>398860608</v>
      </c>
      <c r="F49" s="13">
        <v>5.4</v>
      </c>
      <c r="G49" s="9">
        <f t="shared" si="1"/>
        <v>2153847.2832000004</v>
      </c>
      <c r="H49" s="5">
        <v>398860608</v>
      </c>
      <c r="I49">
        <v>5.4</v>
      </c>
      <c r="J49" s="9">
        <f t="shared" si="2"/>
        <v>2153847.2832000004</v>
      </c>
      <c r="L49" t="s">
        <v>88</v>
      </c>
      <c r="M49" s="37" t="s">
        <v>88</v>
      </c>
      <c r="N49" s="34">
        <v>0</v>
      </c>
      <c r="P49">
        <v>2026</v>
      </c>
      <c r="Q49" t="s">
        <v>84</v>
      </c>
      <c r="R49" s="25">
        <v>477242459</v>
      </c>
    </row>
    <row r="50" spans="1:18" x14ac:dyDescent="0.35">
      <c r="A50" s="13">
        <v>2026</v>
      </c>
      <c r="B50" s="13">
        <f t="shared" si="0"/>
        <v>2025</v>
      </c>
      <c r="C50" t="s">
        <v>94</v>
      </c>
      <c r="D50" t="s">
        <v>95</v>
      </c>
      <c r="E50" s="5">
        <v>348579811</v>
      </c>
      <c r="F50" s="13">
        <v>5.4</v>
      </c>
      <c r="G50" s="9">
        <f t="shared" si="1"/>
        <v>1882330.9794000001</v>
      </c>
      <c r="H50" s="5">
        <v>348579811</v>
      </c>
      <c r="I50">
        <v>5.4</v>
      </c>
      <c r="J50" s="9">
        <f t="shared" si="2"/>
        <v>1882330.9794000001</v>
      </c>
      <c r="L50" t="s">
        <v>90</v>
      </c>
      <c r="M50" s="36" t="s">
        <v>90</v>
      </c>
      <c r="N50" s="33">
        <v>0</v>
      </c>
      <c r="P50">
        <v>2026</v>
      </c>
      <c r="Q50" t="s">
        <v>86</v>
      </c>
      <c r="R50" s="25">
        <v>1161220567</v>
      </c>
    </row>
    <row r="51" spans="1:18" x14ac:dyDescent="0.35">
      <c r="A51" s="13">
        <v>2026</v>
      </c>
      <c r="B51" s="13">
        <f t="shared" si="0"/>
        <v>2025</v>
      </c>
      <c r="C51" t="s">
        <v>96</v>
      </c>
      <c r="D51" t="s">
        <v>97</v>
      </c>
      <c r="E51" s="5">
        <v>189781503</v>
      </c>
      <c r="F51" s="13">
        <v>5.4</v>
      </c>
      <c r="G51" s="9">
        <f t="shared" si="1"/>
        <v>1024820.1162</v>
      </c>
      <c r="H51" s="5">
        <v>189781503</v>
      </c>
      <c r="I51">
        <v>5.4</v>
      </c>
      <c r="J51" s="9">
        <f t="shared" si="2"/>
        <v>1024820.1162</v>
      </c>
      <c r="L51" t="s">
        <v>92</v>
      </c>
      <c r="M51" s="37" t="s">
        <v>92</v>
      </c>
      <c r="N51" s="34">
        <v>0</v>
      </c>
      <c r="P51">
        <v>2026</v>
      </c>
      <c r="Q51" t="s">
        <v>88</v>
      </c>
      <c r="R51" s="25">
        <v>2366445332</v>
      </c>
    </row>
    <row r="52" spans="1:18" x14ac:dyDescent="0.35">
      <c r="A52" s="13">
        <v>2026</v>
      </c>
      <c r="B52" s="13">
        <f t="shared" si="0"/>
        <v>2025</v>
      </c>
      <c r="C52" t="s">
        <v>98</v>
      </c>
      <c r="D52" t="s">
        <v>99</v>
      </c>
      <c r="E52" s="5">
        <v>223770202</v>
      </c>
      <c r="F52" s="13">
        <v>5.4</v>
      </c>
      <c r="G52" s="9">
        <f t="shared" si="1"/>
        <v>1208359.0908000001</v>
      </c>
      <c r="H52" s="5">
        <v>223770202</v>
      </c>
      <c r="I52">
        <v>5.4</v>
      </c>
      <c r="J52" s="9">
        <f t="shared" si="2"/>
        <v>1208359.0908000001</v>
      </c>
      <c r="L52" t="s">
        <v>94</v>
      </c>
      <c r="M52" s="36" t="s">
        <v>94</v>
      </c>
      <c r="N52" s="33">
        <v>0</v>
      </c>
      <c r="P52">
        <v>2026</v>
      </c>
      <c r="Q52" t="s">
        <v>90</v>
      </c>
      <c r="R52" s="25">
        <v>6345452209</v>
      </c>
    </row>
    <row r="53" spans="1:18" x14ac:dyDescent="0.35">
      <c r="A53" s="13">
        <v>2026</v>
      </c>
      <c r="B53" s="13">
        <f t="shared" si="0"/>
        <v>2025</v>
      </c>
      <c r="C53" t="s">
        <v>100</v>
      </c>
      <c r="D53" t="s">
        <v>101</v>
      </c>
      <c r="E53" s="5">
        <v>660787466</v>
      </c>
      <c r="F53" s="13">
        <v>5.4</v>
      </c>
      <c r="G53" s="9">
        <f t="shared" si="1"/>
        <v>3568252.3164000004</v>
      </c>
      <c r="H53" s="5">
        <v>660787466</v>
      </c>
      <c r="I53">
        <v>5.4</v>
      </c>
      <c r="J53" s="9">
        <f t="shared" si="2"/>
        <v>3568252.3164000004</v>
      </c>
      <c r="L53" t="s">
        <v>96</v>
      </c>
      <c r="M53" s="37" t="s">
        <v>96</v>
      </c>
      <c r="N53" s="34">
        <v>0</v>
      </c>
      <c r="P53">
        <v>2026</v>
      </c>
      <c r="Q53" t="s">
        <v>92</v>
      </c>
      <c r="R53" s="25">
        <v>398860608</v>
      </c>
    </row>
    <row r="54" spans="1:18" x14ac:dyDescent="0.35">
      <c r="A54" s="13">
        <v>2026</v>
      </c>
      <c r="B54" s="13">
        <f t="shared" si="0"/>
        <v>2025</v>
      </c>
      <c r="C54" t="s">
        <v>102</v>
      </c>
      <c r="D54" t="s">
        <v>103</v>
      </c>
      <c r="E54" s="5">
        <v>186511418</v>
      </c>
      <c r="F54" s="13">
        <v>5.4</v>
      </c>
      <c r="G54" s="9">
        <f t="shared" si="1"/>
        <v>1007161.6572000001</v>
      </c>
      <c r="H54" s="5">
        <v>186511418</v>
      </c>
      <c r="I54">
        <v>5.4</v>
      </c>
      <c r="J54" s="9">
        <f t="shared" si="2"/>
        <v>1007161.6572000001</v>
      </c>
      <c r="L54" t="s">
        <v>98</v>
      </c>
      <c r="M54" s="36" t="s">
        <v>98</v>
      </c>
      <c r="N54" s="33">
        <v>0</v>
      </c>
      <c r="P54">
        <v>2026</v>
      </c>
      <c r="Q54" t="s">
        <v>94</v>
      </c>
      <c r="R54" s="25">
        <v>348579811</v>
      </c>
    </row>
    <row r="55" spans="1:18" x14ac:dyDescent="0.35">
      <c r="A55" s="13">
        <v>2026</v>
      </c>
      <c r="B55" s="13">
        <f t="shared" si="0"/>
        <v>2025</v>
      </c>
      <c r="C55" t="s">
        <v>104</v>
      </c>
      <c r="D55" t="s">
        <v>105</v>
      </c>
      <c r="E55" s="5">
        <v>429999022</v>
      </c>
      <c r="F55" s="13">
        <v>5.4</v>
      </c>
      <c r="G55" s="9">
        <f t="shared" si="1"/>
        <v>2321994.7187999999</v>
      </c>
      <c r="H55" s="5">
        <v>429999022</v>
      </c>
      <c r="I55">
        <v>5.4</v>
      </c>
      <c r="J55" s="9">
        <f t="shared" si="2"/>
        <v>2321994.7187999999</v>
      </c>
      <c r="L55" t="s">
        <v>100</v>
      </c>
      <c r="M55" s="37" t="s">
        <v>100</v>
      </c>
      <c r="N55" s="34">
        <v>0</v>
      </c>
      <c r="P55">
        <v>2026</v>
      </c>
      <c r="Q55" t="s">
        <v>104</v>
      </c>
      <c r="R55" s="25">
        <v>429999022</v>
      </c>
    </row>
    <row r="56" spans="1:18" x14ac:dyDescent="0.35">
      <c r="A56" s="13">
        <v>2026</v>
      </c>
      <c r="B56" s="13">
        <f t="shared" si="0"/>
        <v>2025</v>
      </c>
      <c r="C56" t="s">
        <v>106</v>
      </c>
      <c r="D56" t="s">
        <v>107</v>
      </c>
      <c r="E56" s="5">
        <v>377286840</v>
      </c>
      <c r="F56" s="13">
        <v>5.4</v>
      </c>
      <c r="G56" s="9">
        <f t="shared" si="1"/>
        <v>2037348.9360000002</v>
      </c>
      <c r="H56" s="5">
        <v>377286840</v>
      </c>
      <c r="I56">
        <v>5.4</v>
      </c>
      <c r="J56" s="9">
        <f t="shared" si="2"/>
        <v>2037348.9360000002</v>
      </c>
      <c r="L56" t="s">
        <v>102</v>
      </c>
      <c r="M56" s="36" t="s">
        <v>102</v>
      </c>
      <c r="N56" s="33">
        <v>0</v>
      </c>
      <c r="P56">
        <v>2026</v>
      </c>
      <c r="Q56" t="s">
        <v>98</v>
      </c>
      <c r="R56" s="25">
        <v>223770202</v>
      </c>
    </row>
    <row r="57" spans="1:18" x14ac:dyDescent="0.35">
      <c r="A57" s="13">
        <v>2026</v>
      </c>
      <c r="B57" s="13">
        <f t="shared" si="0"/>
        <v>2025</v>
      </c>
      <c r="C57" t="s">
        <v>108</v>
      </c>
      <c r="D57" t="s">
        <v>109</v>
      </c>
      <c r="E57" s="5">
        <v>470235670</v>
      </c>
      <c r="F57" s="13">
        <v>5.4</v>
      </c>
      <c r="G57" s="9">
        <f t="shared" si="1"/>
        <v>2539272.6180000002</v>
      </c>
      <c r="H57" s="5">
        <v>470235670</v>
      </c>
      <c r="I57">
        <v>5.4</v>
      </c>
      <c r="J57" s="9">
        <f t="shared" si="2"/>
        <v>2539272.6180000002</v>
      </c>
      <c r="L57" t="s">
        <v>104</v>
      </c>
      <c r="M57" s="37" t="s">
        <v>104</v>
      </c>
      <c r="N57" s="34">
        <v>0</v>
      </c>
      <c r="P57">
        <v>2026</v>
      </c>
      <c r="Q57" t="s">
        <v>100</v>
      </c>
      <c r="R57" s="25">
        <v>660787466</v>
      </c>
    </row>
    <row r="58" spans="1:18" x14ac:dyDescent="0.35">
      <c r="A58" s="13">
        <v>2026</v>
      </c>
      <c r="B58" s="13">
        <f t="shared" si="0"/>
        <v>2025</v>
      </c>
      <c r="C58" t="s">
        <v>110</v>
      </c>
      <c r="D58" t="s">
        <v>111</v>
      </c>
      <c r="E58" s="5">
        <v>418304563</v>
      </c>
      <c r="F58" s="13">
        <v>5.4</v>
      </c>
      <c r="G58" s="9">
        <f t="shared" si="1"/>
        <v>2258844.6402000003</v>
      </c>
      <c r="H58" s="5">
        <v>418304563</v>
      </c>
      <c r="I58">
        <v>5.4</v>
      </c>
      <c r="J58" s="9">
        <f t="shared" si="2"/>
        <v>2258844.6402000003</v>
      </c>
      <c r="L58" t="s">
        <v>106</v>
      </c>
      <c r="M58" s="36" t="s">
        <v>106</v>
      </c>
      <c r="N58" s="33">
        <v>0.13500000000000001</v>
      </c>
      <c r="P58">
        <v>2026</v>
      </c>
      <c r="Q58" t="s">
        <v>96</v>
      </c>
      <c r="R58" s="25">
        <v>189781503</v>
      </c>
    </row>
    <row r="59" spans="1:18" x14ac:dyDescent="0.35">
      <c r="A59" s="13">
        <v>2026</v>
      </c>
      <c r="B59" s="13">
        <f t="shared" si="0"/>
        <v>2025</v>
      </c>
      <c r="C59" t="s">
        <v>112</v>
      </c>
      <c r="D59" t="s">
        <v>113</v>
      </c>
      <c r="E59" s="5">
        <v>661298958</v>
      </c>
      <c r="F59" s="13">
        <v>5.4</v>
      </c>
      <c r="G59" s="9">
        <f t="shared" si="1"/>
        <v>3571014.3732000003</v>
      </c>
      <c r="H59" s="5">
        <v>661298958</v>
      </c>
      <c r="I59">
        <v>5.4</v>
      </c>
      <c r="J59" s="9">
        <f t="shared" si="2"/>
        <v>3571014.3732000003</v>
      </c>
      <c r="L59" t="s">
        <v>108</v>
      </c>
      <c r="M59" s="37" t="s">
        <v>108</v>
      </c>
      <c r="N59" s="34">
        <v>0</v>
      </c>
      <c r="P59">
        <v>2026</v>
      </c>
      <c r="Q59" t="s">
        <v>102</v>
      </c>
      <c r="R59" s="25">
        <v>186511418</v>
      </c>
    </row>
    <row r="60" spans="1:18" x14ac:dyDescent="0.35">
      <c r="A60" s="13">
        <v>2026</v>
      </c>
      <c r="B60" s="13">
        <f t="shared" si="0"/>
        <v>2025</v>
      </c>
      <c r="C60" t="s">
        <v>114</v>
      </c>
      <c r="D60" t="s">
        <v>115</v>
      </c>
      <c r="E60" s="5">
        <v>228874630</v>
      </c>
      <c r="F60" s="13">
        <v>5.4</v>
      </c>
      <c r="G60" s="9">
        <f t="shared" si="1"/>
        <v>1235923.0020000001</v>
      </c>
      <c r="H60" s="5">
        <v>228874630</v>
      </c>
      <c r="I60">
        <v>5.4</v>
      </c>
      <c r="J60" s="9">
        <f t="shared" si="2"/>
        <v>1235923.0020000001</v>
      </c>
      <c r="L60" t="s">
        <v>110</v>
      </c>
      <c r="M60" s="36" t="s">
        <v>110</v>
      </c>
      <c r="N60" s="33">
        <v>0</v>
      </c>
      <c r="P60">
        <v>2026</v>
      </c>
      <c r="Q60" t="s">
        <v>106</v>
      </c>
      <c r="R60" s="25">
        <v>377286840</v>
      </c>
    </row>
    <row r="61" spans="1:18" x14ac:dyDescent="0.35">
      <c r="A61" s="13">
        <v>2026</v>
      </c>
      <c r="B61" s="13">
        <f t="shared" si="0"/>
        <v>2025</v>
      </c>
      <c r="C61" t="s">
        <v>116</v>
      </c>
      <c r="D61" t="s">
        <v>117</v>
      </c>
      <c r="E61" s="5">
        <v>382339688</v>
      </c>
      <c r="F61" s="13">
        <v>5.4</v>
      </c>
      <c r="G61" s="9">
        <f t="shared" si="1"/>
        <v>2064634.3152000003</v>
      </c>
      <c r="H61" s="5">
        <v>382339688</v>
      </c>
      <c r="I61">
        <v>5.4</v>
      </c>
      <c r="J61" s="9">
        <f t="shared" si="2"/>
        <v>2064634.3152000003</v>
      </c>
      <c r="L61" t="s">
        <v>112</v>
      </c>
      <c r="M61" s="37" t="s">
        <v>112</v>
      </c>
      <c r="N61" s="34">
        <v>0</v>
      </c>
      <c r="P61">
        <v>2026</v>
      </c>
      <c r="Q61" t="s">
        <v>110</v>
      </c>
      <c r="R61" s="25">
        <v>418304563</v>
      </c>
    </row>
    <row r="62" spans="1:18" x14ac:dyDescent="0.35">
      <c r="A62" s="13">
        <v>2026</v>
      </c>
      <c r="B62" s="13">
        <f t="shared" si="0"/>
        <v>2025</v>
      </c>
      <c r="C62" t="s">
        <v>118</v>
      </c>
      <c r="D62" t="s">
        <v>119</v>
      </c>
      <c r="E62" s="5">
        <v>373502199</v>
      </c>
      <c r="F62" s="13">
        <v>5.4</v>
      </c>
      <c r="G62" s="9">
        <f t="shared" si="1"/>
        <v>2016911.8746000002</v>
      </c>
      <c r="H62" s="5">
        <v>373502199</v>
      </c>
      <c r="I62">
        <v>5.4</v>
      </c>
      <c r="J62" s="9">
        <f t="shared" si="2"/>
        <v>2016911.8746000002</v>
      </c>
      <c r="L62" t="s">
        <v>114</v>
      </c>
      <c r="M62" s="36" t="s">
        <v>114</v>
      </c>
      <c r="N62" s="33">
        <v>0</v>
      </c>
      <c r="P62">
        <v>2026</v>
      </c>
      <c r="Q62" t="s">
        <v>112</v>
      </c>
      <c r="R62" s="25">
        <v>661298958</v>
      </c>
    </row>
    <row r="63" spans="1:18" x14ac:dyDescent="0.35">
      <c r="A63" s="13">
        <v>2026</v>
      </c>
      <c r="B63" s="13">
        <f t="shared" si="0"/>
        <v>2025</v>
      </c>
      <c r="C63" t="s">
        <v>120</v>
      </c>
      <c r="D63" t="s">
        <v>121</v>
      </c>
      <c r="E63" s="5">
        <v>614461303</v>
      </c>
      <c r="F63" s="13">
        <v>5.4</v>
      </c>
      <c r="G63" s="9">
        <f t="shared" si="1"/>
        <v>3318091.0362</v>
      </c>
      <c r="H63" s="5">
        <v>614461303</v>
      </c>
      <c r="I63">
        <v>5.4</v>
      </c>
      <c r="J63" s="9">
        <f t="shared" si="2"/>
        <v>3318091.0362</v>
      </c>
      <c r="L63" t="s">
        <v>116</v>
      </c>
      <c r="M63" s="37" t="s">
        <v>116</v>
      </c>
      <c r="N63" s="34">
        <v>0</v>
      </c>
      <c r="P63">
        <v>2026</v>
      </c>
      <c r="Q63" t="s">
        <v>114</v>
      </c>
      <c r="R63" s="25">
        <v>228874630</v>
      </c>
    </row>
    <row r="64" spans="1:18" x14ac:dyDescent="0.35">
      <c r="A64" s="13">
        <v>2026</v>
      </c>
      <c r="B64" s="13">
        <f t="shared" si="0"/>
        <v>2025</v>
      </c>
      <c r="C64" t="s">
        <v>122</v>
      </c>
      <c r="D64" t="s">
        <v>123</v>
      </c>
      <c r="E64" s="5">
        <v>417016366</v>
      </c>
      <c r="F64" s="13">
        <v>5.4</v>
      </c>
      <c r="G64" s="9">
        <f t="shared" si="1"/>
        <v>2251888.3764</v>
      </c>
      <c r="H64" s="5">
        <v>417016366</v>
      </c>
      <c r="I64">
        <v>5.4</v>
      </c>
      <c r="J64" s="9">
        <f t="shared" si="2"/>
        <v>2251888.3764</v>
      </c>
      <c r="L64" t="s">
        <v>118</v>
      </c>
      <c r="M64" s="36" t="s">
        <v>118</v>
      </c>
      <c r="N64" s="33">
        <v>0</v>
      </c>
      <c r="P64">
        <v>2026</v>
      </c>
      <c r="Q64" t="s">
        <v>116</v>
      </c>
      <c r="R64" s="25">
        <v>382339688</v>
      </c>
    </row>
    <row r="65" spans="1:18" x14ac:dyDescent="0.35">
      <c r="A65" s="13">
        <v>2026</v>
      </c>
      <c r="B65" s="13">
        <f t="shared" si="0"/>
        <v>2025</v>
      </c>
      <c r="C65" t="s">
        <v>124</v>
      </c>
      <c r="D65" t="s">
        <v>125</v>
      </c>
      <c r="E65" s="5">
        <v>125304893</v>
      </c>
      <c r="F65" s="13">
        <v>5.4</v>
      </c>
      <c r="G65" s="9">
        <f t="shared" si="1"/>
        <v>676646.42220000003</v>
      </c>
      <c r="H65" s="5">
        <v>125304893</v>
      </c>
      <c r="I65">
        <v>5.4</v>
      </c>
      <c r="J65" s="9">
        <f t="shared" si="2"/>
        <v>676646.42220000003</v>
      </c>
      <c r="L65" t="s">
        <v>120</v>
      </c>
      <c r="M65" s="37" t="s">
        <v>120</v>
      </c>
      <c r="N65" s="34">
        <v>0</v>
      </c>
      <c r="P65">
        <v>2026</v>
      </c>
      <c r="Q65" t="s">
        <v>118</v>
      </c>
      <c r="R65" s="25">
        <v>373502199</v>
      </c>
    </row>
    <row r="66" spans="1:18" x14ac:dyDescent="0.35">
      <c r="A66" s="13">
        <v>2026</v>
      </c>
      <c r="B66" s="13">
        <f t="shared" si="0"/>
        <v>2025</v>
      </c>
      <c r="C66" t="s">
        <v>126</v>
      </c>
      <c r="D66" t="s">
        <v>127</v>
      </c>
      <c r="E66" s="5">
        <v>325102581</v>
      </c>
      <c r="F66" s="13">
        <v>5.4</v>
      </c>
      <c r="G66" s="9">
        <f t="shared" si="1"/>
        <v>1755553.9374000002</v>
      </c>
      <c r="H66" s="5">
        <v>325102581</v>
      </c>
      <c r="I66">
        <v>5.4</v>
      </c>
      <c r="J66" s="9">
        <f t="shared" si="2"/>
        <v>1755553.9374000002</v>
      </c>
      <c r="L66" t="e">
        <v>#N/A</v>
      </c>
      <c r="M66" s="36" t="s">
        <v>688</v>
      </c>
      <c r="N66" s="33">
        <v>0</v>
      </c>
      <c r="P66">
        <v>2026</v>
      </c>
      <c r="Q66" t="s">
        <v>120</v>
      </c>
      <c r="R66" s="25">
        <v>614461303</v>
      </c>
    </row>
    <row r="67" spans="1:18" x14ac:dyDescent="0.35">
      <c r="A67" s="13">
        <v>2026</v>
      </c>
      <c r="B67" s="13">
        <f t="shared" si="0"/>
        <v>2025</v>
      </c>
      <c r="C67" t="s">
        <v>128</v>
      </c>
      <c r="D67" t="s">
        <v>129</v>
      </c>
      <c r="E67" s="5">
        <v>407193154</v>
      </c>
      <c r="F67" s="13">
        <v>5.4</v>
      </c>
      <c r="G67" s="9">
        <f t="shared" si="1"/>
        <v>2198843.0315999999</v>
      </c>
      <c r="H67" s="5">
        <v>407193154</v>
      </c>
      <c r="I67">
        <v>5.4</v>
      </c>
      <c r="J67" s="9">
        <f t="shared" si="2"/>
        <v>2198843.0315999999</v>
      </c>
      <c r="L67" t="s">
        <v>122</v>
      </c>
      <c r="M67" s="37" t="s">
        <v>122</v>
      </c>
      <c r="N67" s="34">
        <v>0</v>
      </c>
      <c r="P67">
        <v>2026</v>
      </c>
      <c r="Q67" t="s">
        <v>122</v>
      </c>
      <c r="R67" s="25">
        <v>417016366</v>
      </c>
    </row>
    <row r="68" spans="1:18" x14ac:dyDescent="0.35">
      <c r="A68" s="13">
        <v>2026</v>
      </c>
      <c r="B68" s="13">
        <f t="shared" si="0"/>
        <v>2025</v>
      </c>
      <c r="C68" t="s">
        <v>130</v>
      </c>
      <c r="D68" t="s">
        <v>131</v>
      </c>
      <c r="E68" s="5">
        <v>1484981400</v>
      </c>
      <c r="F68" s="13">
        <v>5.4</v>
      </c>
      <c r="G68" s="9">
        <f t="shared" si="1"/>
        <v>8018899.5599999996</v>
      </c>
      <c r="H68" s="5">
        <v>1484981400</v>
      </c>
      <c r="I68">
        <v>5.4</v>
      </c>
      <c r="J68" s="9">
        <f t="shared" si="2"/>
        <v>8018899.5599999996</v>
      </c>
      <c r="L68" t="s">
        <v>124</v>
      </c>
      <c r="M68" s="36" t="s">
        <v>124</v>
      </c>
      <c r="N68" s="33">
        <v>0</v>
      </c>
      <c r="P68">
        <v>2026</v>
      </c>
      <c r="Q68" t="s">
        <v>124</v>
      </c>
      <c r="R68" s="25">
        <v>125304893</v>
      </c>
    </row>
    <row r="69" spans="1:18" x14ac:dyDescent="0.35">
      <c r="A69" s="13">
        <v>2026</v>
      </c>
      <c r="B69" s="13">
        <f t="shared" ref="B69:B132" si="3">A69-1</f>
        <v>2025</v>
      </c>
      <c r="C69" t="s">
        <v>132</v>
      </c>
      <c r="D69" t="s">
        <v>133</v>
      </c>
      <c r="E69" s="5">
        <v>1152067518</v>
      </c>
      <c r="F69" s="13">
        <v>5.4</v>
      </c>
      <c r="G69" s="9">
        <f t="shared" ref="G69:G132" si="4">E69/1000*F69</f>
        <v>6221164.5971999997</v>
      </c>
      <c r="H69" s="5">
        <v>1152067518</v>
      </c>
      <c r="I69">
        <v>5.4</v>
      </c>
      <c r="J69" s="9">
        <f t="shared" ref="J69:J132" si="5">H69/1000*I69</f>
        <v>6221164.5971999997</v>
      </c>
      <c r="L69" t="s">
        <v>126</v>
      </c>
      <c r="M69" s="37" t="s">
        <v>126</v>
      </c>
      <c r="N69" s="34">
        <v>0</v>
      </c>
      <c r="P69">
        <v>2026</v>
      </c>
      <c r="Q69" t="s">
        <v>126</v>
      </c>
      <c r="R69" s="25">
        <v>325102581</v>
      </c>
    </row>
    <row r="70" spans="1:18" x14ac:dyDescent="0.35">
      <c r="A70" s="13">
        <v>2026</v>
      </c>
      <c r="B70" s="13">
        <f t="shared" si="3"/>
        <v>2025</v>
      </c>
      <c r="C70" t="s">
        <v>134</v>
      </c>
      <c r="D70" t="s">
        <v>135</v>
      </c>
      <c r="E70" s="5">
        <v>1019247714</v>
      </c>
      <c r="F70" s="13">
        <v>5.4</v>
      </c>
      <c r="G70" s="9">
        <f t="shared" si="4"/>
        <v>5503937.6556000002</v>
      </c>
      <c r="H70" s="5">
        <v>1019247714</v>
      </c>
      <c r="I70">
        <v>5.4</v>
      </c>
      <c r="J70" s="9">
        <f t="shared" si="5"/>
        <v>5503937.6556000002</v>
      </c>
      <c r="L70" t="s">
        <v>128</v>
      </c>
      <c r="M70" s="36" t="s">
        <v>128</v>
      </c>
      <c r="N70" s="33">
        <v>0</v>
      </c>
      <c r="P70">
        <v>2026</v>
      </c>
      <c r="Q70" t="s">
        <v>130</v>
      </c>
      <c r="R70" s="25">
        <v>1484981400</v>
      </c>
    </row>
    <row r="71" spans="1:18" x14ac:dyDescent="0.35">
      <c r="A71" s="13">
        <v>2026</v>
      </c>
      <c r="B71" s="13">
        <f t="shared" si="3"/>
        <v>2025</v>
      </c>
      <c r="C71" t="s">
        <v>136</v>
      </c>
      <c r="D71" t="s">
        <v>137</v>
      </c>
      <c r="E71" s="5">
        <v>315107758</v>
      </c>
      <c r="F71" s="13">
        <v>5.4</v>
      </c>
      <c r="G71" s="9">
        <f t="shared" si="4"/>
        <v>1701581.8932</v>
      </c>
      <c r="H71" s="5">
        <v>315107758</v>
      </c>
      <c r="I71">
        <v>5.4</v>
      </c>
      <c r="J71" s="9">
        <f t="shared" si="5"/>
        <v>1701581.8932</v>
      </c>
      <c r="L71" t="s">
        <v>130</v>
      </c>
      <c r="M71" s="37" t="s">
        <v>130</v>
      </c>
      <c r="N71" s="34">
        <v>0</v>
      </c>
      <c r="P71">
        <v>2026</v>
      </c>
      <c r="Q71" t="s">
        <v>132</v>
      </c>
      <c r="R71" s="25">
        <v>1152067518</v>
      </c>
    </row>
    <row r="72" spans="1:18" x14ac:dyDescent="0.35">
      <c r="A72" s="13">
        <v>2026</v>
      </c>
      <c r="B72" s="13">
        <f t="shared" si="3"/>
        <v>2025</v>
      </c>
      <c r="C72" t="s">
        <v>138</v>
      </c>
      <c r="D72" t="s">
        <v>139</v>
      </c>
      <c r="E72" s="5">
        <v>2717070309</v>
      </c>
      <c r="F72" s="13">
        <v>5.4</v>
      </c>
      <c r="G72" s="9">
        <f t="shared" si="4"/>
        <v>14672179.6686</v>
      </c>
      <c r="H72" s="5">
        <v>2717070309</v>
      </c>
      <c r="I72">
        <v>5.4</v>
      </c>
      <c r="J72" s="9">
        <f t="shared" si="5"/>
        <v>14672179.6686</v>
      </c>
      <c r="L72" t="e">
        <v>#N/A</v>
      </c>
      <c r="M72" s="36" t="s">
        <v>689</v>
      </c>
      <c r="N72" s="33">
        <v>0</v>
      </c>
      <c r="P72">
        <v>2026</v>
      </c>
      <c r="Q72" t="s">
        <v>134</v>
      </c>
      <c r="R72" s="25">
        <v>1019247714</v>
      </c>
    </row>
    <row r="73" spans="1:18" x14ac:dyDescent="0.35">
      <c r="A73" s="13">
        <v>2026</v>
      </c>
      <c r="B73" s="13">
        <f t="shared" si="3"/>
        <v>2025</v>
      </c>
      <c r="C73" t="s">
        <v>140</v>
      </c>
      <c r="D73" t="s">
        <v>141</v>
      </c>
      <c r="E73" s="5">
        <v>222956956</v>
      </c>
      <c r="F73" s="13">
        <v>5.4</v>
      </c>
      <c r="G73" s="9">
        <f t="shared" si="4"/>
        <v>1203967.5624000002</v>
      </c>
      <c r="H73" s="5">
        <v>222956956</v>
      </c>
      <c r="I73">
        <v>5.4</v>
      </c>
      <c r="J73" s="9">
        <f t="shared" si="5"/>
        <v>1203967.5624000002</v>
      </c>
      <c r="L73" t="s">
        <v>132</v>
      </c>
      <c r="M73" s="37" t="s">
        <v>132</v>
      </c>
      <c r="N73" s="34">
        <v>0</v>
      </c>
      <c r="P73">
        <v>2026</v>
      </c>
      <c r="Q73" t="s">
        <v>136</v>
      </c>
      <c r="R73" s="25">
        <v>315107758</v>
      </c>
    </row>
    <row r="74" spans="1:18" x14ac:dyDescent="0.35">
      <c r="A74" s="13">
        <v>2026</v>
      </c>
      <c r="B74" s="13">
        <f t="shared" si="3"/>
        <v>2025</v>
      </c>
      <c r="C74" t="s">
        <v>142</v>
      </c>
      <c r="D74" t="s">
        <v>143</v>
      </c>
      <c r="E74" s="5">
        <v>380360529</v>
      </c>
      <c r="F74" s="13">
        <v>5.4</v>
      </c>
      <c r="G74" s="9">
        <f t="shared" si="4"/>
        <v>2053946.8566000001</v>
      </c>
      <c r="H74" s="5">
        <v>380360529</v>
      </c>
      <c r="I74">
        <v>5.4</v>
      </c>
      <c r="J74" s="9">
        <f t="shared" si="5"/>
        <v>2053946.8566000001</v>
      </c>
      <c r="L74" t="s">
        <v>134</v>
      </c>
      <c r="M74" s="36" t="s">
        <v>134</v>
      </c>
      <c r="N74" s="33">
        <v>0</v>
      </c>
      <c r="P74">
        <v>2026</v>
      </c>
      <c r="Q74" t="s">
        <v>138</v>
      </c>
      <c r="R74" s="25">
        <v>2717070309</v>
      </c>
    </row>
    <row r="75" spans="1:18" x14ac:dyDescent="0.35">
      <c r="A75" s="13">
        <v>2026</v>
      </c>
      <c r="B75" s="13">
        <f t="shared" si="3"/>
        <v>2025</v>
      </c>
      <c r="C75" t="s">
        <v>144</v>
      </c>
      <c r="D75" t="s">
        <v>145</v>
      </c>
      <c r="E75" s="5">
        <v>304405163</v>
      </c>
      <c r="F75" s="13">
        <v>5.4</v>
      </c>
      <c r="G75" s="9">
        <f t="shared" si="4"/>
        <v>1643787.8802</v>
      </c>
      <c r="H75" s="5">
        <v>304405163</v>
      </c>
      <c r="I75">
        <v>5.4</v>
      </c>
      <c r="J75" s="9">
        <f t="shared" si="5"/>
        <v>1643787.8802</v>
      </c>
      <c r="L75" t="s">
        <v>136</v>
      </c>
      <c r="M75" s="37" t="s">
        <v>136</v>
      </c>
      <c r="N75" s="34">
        <v>0</v>
      </c>
      <c r="P75">
        <v>2026</v>
      </c>
      <c r="Q75" t="s">
        <v>140</v>
      </c>
      <c r="R75" s="25">
        <v>222956956</v>
      </c>
    </row>
    <row r="76" spans="1:18" x14ac:dyDescent="0.35">
      <c r="A76" s="13">
        <v>2026</v>
      </c>
      <c r="B76" s="13">
        <f t="shared" si="3"/>
        <v>2025</v>
      </c>
      <c r="C76" t="s">
        <v>146</v>
      </c>
      <c r="D76" t="s">
        <v>147</v>
      </c>
      <c r="E76" s="5">
        <v>260918002</v>
      </c>
      <c r="F76" s="13">
        <v>5.4</v>
      </c>
      <c r="G76" s="9">
        <f t="shared" si="4"/>
        <v>1408957.2108000002</v>
      </c>
      <c r="H76" s="5">
        <v>260918002</v>
      </c>
      <c r="I76">
        <v>5.4</v>
      </c>
      <c r="J76" s="9">
        <f t="shared" si="5"/>
        <v>1408957.2108000002</v>
      </c>
      <c r="L76" t="s">
        <v>138</v>
      </c>
      <c r="M76" s="36" t="s">
        <v>138</v>
      </c>
      <c r="N76" s="33">
        <v>0</v>
      </c>
      <c r="P76">
        <v>2026</v>
      </c>
      <c r="Q76" t="s">
        <v>142</v>
      </c>
      <c r="R76" s="25">
        <v>380360529</v>
      </c>
    </row>
    <row r="77" spans="1:18" x14ac:dyDescent="0.35">
      <c r="A77" s="13">
        <v>2026</v>
      </c>
      <c r="B77" s="13">
        <f t="shared" si="3"/>
        <v>2025</v>
      </c>
      <c r="C77" t="s">
        <v>148</v>
      </c>
      <c r="D77" t="s">
        <v>149</v>
      </c>
      <c r="E77" s="5">
        <v>362641121</v>
      </c>
      <c r="F77" s="13">
        <v>5.4</v>
      </c>
      <c r="G77" s="9">
        <f t="shared" si="4"/>
        <v>1958262.0534000001</v>
      </c>
      <c r="H77" s="5">
        <v>362641121</v>
      </c>
      <c r="I77">
        <v>5.4</v>
      </c>
      <c r="J77" s="9">
        <f t="shared" si="5"/>
        <v>1958262.0534000001</v>
      </c>
      <c r="L77" t="s">
        <v>140</v>
      </c>
      <c r="M77" s="37" t="s">
        <v>140</v>
      </c>
      <c r="N77" s="34">
        <v>0</v>
      </c>
      <c r="P77">
        <v>2026</v>
      </c>
      <c r="Q77" t="s">
        <v>144</v>
      </c>
      <c r="R77" s="25">
        <v>304405163</v>
      </c>
    </row>
    <row r="78" spans="1:18" x14ac:dyDescent="0.35">
      <c r="A78" s="13">
        <v>2026</v>
      </c>
      <c r="B78" s="13">
        <f t="shared" si="3"/>
        <v>2025</v>
      </c>
      <c r="C78" t="s">
        <v>150</v>
      </c>
      <c r="D78" t="s">
        <v>151</v>
      </c>
      <c r="E78" s="5">
        <v>2797992664</v>
      </c>
      <c r="F78" s="13">
        <v>5.4</v>
      </c>
      <c r="G78" s="9">
        <f t="shared" si="4"/>
        <v>15109160.385600001</v>
      </c>
      <c r="H78" s="5">
        <v>2797992664</v>
      </c>
      <c r="I78">
        <v>5.4</v>
      </c>
      <c r="J78" s="9">
        <f t="shared" si="5"/>
        <v>15109160.385600001</v>
      </c>
      <c r="L78" t="s">
        <v>142</v>
      </c>
      <c r="M78" s="36" t="s">
        <v>142</v>
      </c>
      <c r="N78" s="33">
        <v>0</v>
      </c>
      <c r="P78">
        <v>2026</v>
      </c>
      <c r="Q78" t="s">
        <v>146</v>
      </c>
      <c r="R78" s="25">
        <v>260918002</v>
      </c>
    </row>
    <row r="79" spans="1:18" x14ac:dyDescent="0.35">
      <c r="A79" s="13">
        <v>2026</v>
      </c>
      <c r="B79" s="13">
        <f t="shared" si="3"/>
        <v>2025</v>
      </c>
      <c r="C79" t="s">
        <v>152</v>
      </c>
      <c r="D79" t="s">
        <v>153</v>
      </c>
      <c r="E79" s="5">
        <v>539934269</v>
      </c>
      <c r="F79" s="13">
        <v>5.4</v>
      </c>
      <c r="G79" s="9">
        <f t="shared" si="4"/>
        <v>2915645.0526000001</v>
      </c>
      <c r="H79" s="5">
        <v>539934269</v>
      </c>
      <c r="I79">
        <v>5.4</v>
      </c>
      <c r="J79" s="9">
        <f t="shared" si="5"/>
        <v>2915645.0526000001</v>
      </c>
      <c r="L79" t="s">
        <v>144</v>
      </c>
      <c r="M79" s="37" t="s">
        <v>144</v>
      </c>
      <c r="N79" s="34">
        <v>0.13500000000000001</v>
      </c>
      <c r="P79">
        <v>2026</v>
      </c>
      <c r="Q79" t="s">
        <v>148</v>
      </c>
      <c r="R79" s="25">
        <v>362641121</v>
      </c>
    </row>
    <row r="80" spans="1:18" x14ac:dyDescent="0.35">
      <c r="A80" s="13">
        <v>2026</v>
      </c>
      <c r="B80" s="13">
        <f t="shared" si="3"/>
        <v>2025</v>
      </c>
      <c r="C80" t="s">
        <v>154</v>
      </c>
      <c r="D80" t="s">
        <v>155</v>
      </c>
      <c r="E80" s="5">
        <v>1499213145</v>
      </c>
      <c r="F80" s="13">
        <v>5.4</v>
      </c>
      <c r="G80" s="9">
        <f t="shared" si="4"/>
        <v>8095750.9830000009</v>
      </c>
      <c r="H80" s="5">
        <v>1499213145</v>
      </c>
      <c r="I80">
        <v>5.4</v>
      </c>
      <c r="J80" s="9">
        <f t="shared" si="5"/>
        <v>8095750.9830000009</v>
      </c>
      <c r="L80" t="s">
        <v>146</v>
      </c>
      <c r="M80" s="36" t="s">
        <v>146</v>
      </c>
      <c r="N80" s="33">
        <v>0</v>
      </c>
      <c r="P80">
        <v>2026</v>
      </c>
      <c r="Q80" t="s">
        <v>150</v>
      </c>
      <c r="R80" s="25">
        <v>2797992664</v>
      </c>
    </row>
    <row r="81" spans="1:18" x14ac:dyDescent="0.35">
      <c r="A81" s="13">
        <v>2026</v>
      </c>
      <c r="B81" s="13">
        <f t="shared" si="3"/>
        <v>2025</v>
      </c>
      <c r="C81" t="s">
        <v>156</v>
      </c>
      <c r="D81" t="s">
        <v>157</v>
      </c>
      <c r="E81" s="5">
        <v>173197539</v>
      </c>
      <c r="F81" s="13">
        <v>5.4</v>
      </c>
      <c r="G81" s="9">
        <f t="shared" si="4"/>
        <v>935266.71059999999</v>
      </c>
      <c r="H81" s="5">
        <v>173197539</v>
      </c>
      <c r="I81">
        <v>5.4</v>
      </c>
      <c r="J81" s="9">
        <f t="shared" si="5"/>
        <v>935266.71059999999</v>
      </c>
      <c r="L81" t="s">
        <v>148</v>
      </c>
      <c r="M81" s="37" t="s">
        <v>148</v>
      </c>
      <c r="N81" s="34">
        <v>0</v>
      </c>
      <c r="P81">
        <v>2026</v>
      </c>
      <c r="Q81" t="s">
        <v>152</v>
      </c>
      <c r="R81" s="25">
        <v>539934269</v>
      </c>
    </row>
    <row r="82" spans="1:18" x14ac:dyDescent="0.35">
      <c r="A82" s="13">
        <v>2026</v>
      </c>
      <c r="B82" s="13">
        <f t="shared" si="3"/>
        <v>2025</v>
      </c>
      <c r="C82" t="s">
        <v>158</v>
      </c>
      <c r="D82" t="s">
        <v>159</v>
      </c>
      <c r="E82" s="5">
        <v>5343919773</v>
      </c>
      <c r="F82" s="13">
        <v>5.4</v>
      </c>
      <c r="G82" s="9">
        <f t="shared" si="4"/>
        <v>28857166.774200004</v>
      </c>
      <c r="H82" s="5">
        <v>5343919773</v>
      </c>
      <c r="I82">
        <v>5.4</v>
      </c>
      <c r="J82" s="9">
        <f t="shared" si="5"/>
        <v>28857166.774200004</v>
      </c>
      <c r="L82" t="s">
        <v>150</v>
      </c>
      <c r="M82" s="36" t="s">
        <v>150</v>
      </c>
      <c r="N82" s="33">
        <v>0</v>
      </c>
      <c r="P82">
        <v>2026</v>
      </c>
      <c r="Q82" t="s">
        <v>154</v>
      </c>
      <c r="R82" s="25">
        <v>1499213145</v>
      </c>
    </row>
    <row r="83" spans="1:18" x14ac:dyDescent="0.35">
      <c r="A83" s="13">
        <v>2026</v>
      </c>
      <c r="B83" s="13">
        <f t="shared" si="3"/>
        <v>2025</v>
      </c>
      <c r="C83" t="s">
        <v>160</v>
      </c>
      <c r="D83" t="s">
        <v>161</v>
      </c>
      <c r="E83" s="5">
        <v>471763467</v>
      </c>
      <c r="F83" s="13">
        <v>5.4</v>
      </c>
      <c r="G83" s="9">
        <f t="shared" si="4"/>
        <v>2547522.7218000004</v>
      </c>
      <c r="H83" s="5">
        <v>471763467</v>
      </c>
      <c r="I83">
        <v>5.4</v>
      </c>
      <c r="J83" s="9">
        <f t="shared" si="5"/>
        <v>2547522.7218000004</v>
      </c>
      <c r="L83" t="s">
        <v>152</v>
      </c>
      <c r="M83" s="37" t="s">
        <v>152</v>
      </c>
      <c r="N83" s="34">
        <v>0</v>
      </c>
      <c r="P83">
        <v>2026</v>
      </c>
      <c r="Q83" t="s">
        <v>156</v>
      </c>
      <c r="R83" s="25">
        <v>173197539</v>
      </c>
    </row>
    <row r="84" spans="1:18" x14ac:dyDescent="0.35">
      <c r="A84" s="13">
        <v>2026</v>
      </c>
      <c r="B84" s="13">
        <f t="shared" si="3"/>
        <v>2025</v>
      </c>
      <c r="C84" t="s">
        <v>162</v>
      </c>
      <c r="D84" t="s">
        <v>163</v>
      </c>
      <c r="E84" s="5">
        <v>920058906</v>
      </c>
      <c r="F84" s="13">
        <v>5.4</v>
      </c>
      <c r="G84" s="9">
        <f t="shared" si="4"/>
        <v>4968318.0924000004</v>
      </c>
      <c r="H84" s="5">
        <v>920058906</v>
      </c>
      <c r="I84">
        <v>5.4</v>
      </c>
      <c r="J84" s="9">
        <f t="shared" si="5"/>
        <v>4968318.0924000004</v>
      </c>
      <c r="L84" t="s">
        <v>154</v>
      </c>
      <c r="M84" s="36" t="s">
        <v>154</v>
      </c>
      <c r="N84" s="33">
        <v>0</v>
      </c>
      <c r="P84">
        <v>2026</v>
      </c>
      <c r="Q84" t="s">
        <v>158</v>
      </c>
      <c r="R84" s="25">
        <v>5343919773</v>
      </c>
    </row>
    <row r="85" spans="1:18" x14ac:dyDescent="0.35">
      <c r="A85" s="13">
        <v>2026</v>
      </c>
      <c r="B85" s="13">
        <f t="shared" si="3"/>
        <v>2025</v>
      </c>
      <c r="C85" t="s">
        <v>164</v>
      </c>
      <c r="D85" t="s">
        <v>165</v>
      </c>
      <c r="E85" s="5">
        <v>114018748</v>
      </c>
      <c r="F85" s="13">
        <v>5.4</v>
      </c>
      <c r="G85" s="9">
        <f t="shared" si="4"/>
        <v>615701.23920000007</v>
      </c>
      <c r="H85" s="5">
        <v>114018748</v>
      </c>
      <c r="I85">
        <v>5.4</v>
      </c>
      <c r="J85" s="9">
        <f t="shared" si="5"/>
        <v>615701.23920000007</v>
      </c>
      <c r="L85" t="s">
        <v>156</v>
      </c>
      <c r="M85" s="37" t="s">
        <v>156</v>
      </c>
      <c r="N85" s="34">
        <v>0</v>
      </c>
      <c r="P85">
        <v>2026</v>
      </c>
      <c r="Q85" t="s">
        <v>160</v>
      </c>
      <c r="R85" s="25">
        <v>471763467</v>
      </c>
    </row>
    <row r="86" spans="1:18" x14ac:dyDescent="0.35">
      <c r="A86" s="13">
        <v>2026</v>
      </c>
      <c r="B86" s="13">
        <f t="shared" si="3"/>
        <v>2025</v>
      </c>
      <c r="C86" t="s">
        <v>166</v>
      </c>
      <c r="D86" t="s">
        <v>167</v>
      </c>
      <c r="E86" s="5">
        <v>557872347</v>
      </c>
      <c r="F86" s="13">
        <v>5.4</v>
      </c>
      <c r="G86" s="9">
        <f t="shared" si="4"/>
        <v>3012510.6738</v>
      </c>
      <c r="H86" s="5">
        <v>557872347</v>
      </c>
      <c r="I86">
        <v>5.4</v>
      </c>
      <c r="J86" s="9">
        <f t="shared" si="5"/>
        <v>3012510.6738</v>
      </c>
      <c r="L86" t="s">
        <v>158</v>
      </c>
      <c r="M86" s="36" t="s">
        <v>158</v>
      </c>
      <c r="N86" s="33">
        <v>0</v>
      </c>
      <c r="P86">
        <v>2026</v>
      </c>
      <c r="Q86" t="s">
        <v>162</v>
      </c>
      <c r="R86" s="25">
        <v>920058906</v>
      </c>
    </row>
    <row r="87" spans="1:18" x14ac:dyDescent="0.35">
      <c r="A87" s="13">
        <v>2026</v>
      </c>
      <c r="B87" s="13">
        <f t="shared" si="3"/>
        <v>2025</v>
      </c>
      <c r="C87" t="s">
        <v>168</v>
      </c>
      <c r="D87" t="s">
        <v>169</v>
      </c>
      <c r="E87" s="5">
        <v>267256820</v>
      </c>
      <c r="F87" s="13">
        <v>5.4</v>
      </c>
      <c r="G87" s="9">
        <f t="shared" si="4"/>
        <v>1443186.8280000002</v>
      </c>
      <c r="H87" s="5">
        <v>267256820</v>
      </c>
      <c r="I87">
        <v>5.4</v>
      </c>
      <c r="J87" s="9">
        <f t="shared" si="5"/>
        <v>1443186.8280000002</v>
      </c>
      <c r="L87" t="s">
        <v>160</v>
      </c>
      <c r="M87" s="37" t="s">
        <v>160</v>
      </c>
      <c r="N87" s="34">
        <v>0</v>
      </c>
      <c r="P87">
        <v>2026</v>
      </c>
      <c r="Q87" t="s">
        <v>164</v>
      </c>
      <c r="R87" s="25">
        <v>114018748</v>
      </c>
    </row>
    <row r="88" spans="1:18" x14ac:dyDescent="0.35">
      <c r="A88" s="13">
        <v>2026</v>
      </c>
      <c r="B88" s="13">
        <f t="shared" si="3"/>
        <v>2025</v>
      </c>
      <c r="C88" t="s">
        <v>170</v>
      </c>
      <c r="D88" t="s">
        <v>171</v>
      </c>
      <c r="E88" s="5">
        <v>9366363718</v>
      </c>
      <c r="F88" s="13">
        <v>5.4</v>
      </c>
      <c r="G88" s="9">
        <f t="shared" si="4"/>
        <v>50578364.077200003</v>
      </c>
      <c r="H88" s="5">
        <v>9366363718</v>
      </c>
      <c r="I88">
        <v>5.4</v>
      </c>
      <c r="J88" s="9">
        <f t="shared" si="5"/>
        <v>50578364.077200003</v>
      </c>
      <c r="L88" t="s">
        <v>162</v>
      </c>
      <c r="M88" s="36" t="s">
        <v>162</v>
      </c>
      <c r="N88" s="33">
        <v>0</v>
      </c>
      <c r="P88">
        <v>2026</v>
      </c>
      <c r="Q88" t="s">
        <v>166</v>
      </c>
      <c r="R88" s="25">
        <v>557872347</v>
      </c>
    </row>
    <row r="89" spans="1:18" x14ac:dyDescent="0.35">
      <c r="A89" s="13">
        <v>2026</v>
      </c>
      <c r="B89" s="13">
        <f t="shared" si="3"/>
        <v>2025</v>
      </c>
      <c r="C89" t="s">
        <v>172</v>
      </c>
      <c r="D89" t="s">
        <v>173</v>
      </c>
      <c r="E89" s="5">
        <v>53698913</v>
      </c>
      <c r="F89" s="13">
        <v>5.4</v>
      </c>
      <c r="G89" s="9">
        <f t="shared" si="4"/>
        <v>289974.13020000001</v>
      </c>
      <c r="H89" s="5">
        <v>53698913</v>
      </c>
      <c r="I89">
        <v>5.4</v>
      </c>
      <c r="J89" s="9">
        <f t="shared" si="5"/>
        <v>289974.13020000001</v>
      </c>
      <c r="L89" t="s">
        <v>164</v>
      </c>
      <c r="M89" s="37" t="s">
        <v>164</v>
      </c>
      <c r="N89" s="34">
        <v>0</v>
      </c>
      <c r="P89">
        <v>2026</v>
      </c>
      <c r="Q89" t="s">
        <v>168</v>
      </c>
      <c r="R89" s="25">
        <v>267256820</v>
      </c>
    </row>
    <row r="90" spans="1:18" x14ac:dyDescent="0.35">
      <c r="A90" s="13">
        <v>2026</v>
      </c>
      <c r="B90" s="13">
        <f t="shared" si="3"/>
        <v>2025</v>
      </c>
      <c r="C90" t="s">
        <v>174</v>
      </c>
      <c r="D90" t="s">
        <v>175</v>
      </c>
      <c r="E90" s="5">
        <v>359218055</v>
      </c>
      <c r="F90" s="13">
        <v>5.4</v>
      </c>
      <c r="G90" s="9">
        <f t="shared" si="4"/>
        <v>1939777.497</v>
      </c>
      <c r="H90" s="5">
        <v>359218055</v>
      </c>
      <c r="I90">
        <v>5.4</v>
      </c>
      <c r="J90" s="9">
        <f t="shared" si="5"/>
        <v>1939777.497</v>
      </c>
      <c r="L90" t="s">
        <v>166</v>
      </c>
      <c r="M90" s="36" t="s">
        <v>166</v>
      </c>
      <c r="N90" s="33">
        <v>0</v>
      </c>
      <c r="P90">
        <v>2026</v>
      </c>
      <c r="Q90" t="s">
        <v>170</v>
      </c>
      <c r="R90" s="25">
        <v>9366363718</v>
      </c>
    </row>
    <row r="91" spans="1:18" x14ac:dyDescent="0.35">
      <c r="A91" s="13">
        <v>2026</v>
      </c>
      <c r="B91" s="13">
        <f t="shared" si="3"/>
        <v>2025</v>
      </c>
      <c r="C91" t="s">
        <v>176</v>
      </c>
      <c r="D91" t="s">
        <v>177</v>
      </c>
      <c r="E91" s="5">
        <v>4371494818</v>
      </c>
      <c r="F91" s="13">
        <v>5.4</v>
      </c>
      <c r="G91" s="9">
        <f t="shared" si="4"/>
        <v>23606072.017200001</v>
      </c>
      <c r="H91" s="5">
        <v>4371494818</v>
      </c>
      <c r="I91">
        <v>5.4</v>
      </c>
      <c r="J91" s="9">
        <f t="shared" si="5"/>
        <v>23606072.017200001</v>
      </c>
      <c r="L91" t="s">
        <v>168</v>
      </c>
      <c r="M91" s="37" t="s">
        <v>168</v>
      </c>
      <c r="N91" s="34">
        <v>0</v>
      </c>
      <c r="P91">
        <v>2026</v>
      </c>
      <c r="Q91" t="s">
        <v>172</v>
      </c>
      <c r="R91" s="25">
        <v>53698913</v>
      </c>
    </row>
    <row r="92" spans="1:18" x14ac:dyDescent="0.35">
      <c r="A92" s="13">
        <v>2026</v>
      </c>
      <c r="B92" s="13">
        <f t="shared" si="3"/>
        <v>2025</v>
      </c>
      <c r="C92" t="s">
        <v>178</v>
      </c>
      <c r="D92" t="s">
        <v>179</v>
      </c>
      <c r="E92" s="5">
        <v>199145790</v>
      </c>
      <c r="F92" s="13">
        <v>5.4</v>
      </c>
      <c r="G92" s="9">
        <f t="shared" si="4"/>
        <v>1075387.2660000001</v>
      </c>
      <c r="H92" s="5">
        <v>199145790</v>
      </c>
      <c r="I92">
        <v>5.4</v>
      </c>
      <c r="J92" s="9">
        <f t="shared" si="5"/>
        <v>1075387.2660000001</v>
      </c>
      <c r="L92" t="s">
        <v>170</v>
      </c>
      <c r="M92" s="36" t="s">
        <v>170</v>
      </c>
      <c r="N92" s="33">
        <v>0.13500000000000001</v>
      </c>
      <c r="P92">
        <v>2026</v>
      </c>
      <c r="Q92" t="s">
        <v>174</v>
      </c>
      <c r="R92" s="25">
        <v>359218055</v>
      </c>
    </row>
    <row r="93" spans="1:18" x14ac:dyDescent="0.35">
      <c r="A93" s="13">
        <v>2026</v>
      </c>
      <c r="B93" s="13">
        <f t="shared" si="3"/>
        <v>2025</v>
      </c>
      <c r="C93" t="s">
        <v>180</v>
      </c>
      <c r="D93" t="s">
        <v>181</v>
      </c>
      <c r="E93" s="5">
        <v>297527690</v>
      </c>
      <c r="F93" s="13">
        <v>5.4</v>
      </c>
      <c r="G93" s="9">
        <f t="shared" si="4"/>
        <v>1606649.5260000001</v>
      </c>
      <c r="H93" s="5">
        <v>297527690</v>
      </c>
      <c r="I93">
        <v>5.4</v>
      </c>
      <c r="J93" s="9">
        <f t="shared" si="5"/>
        <v>1606649.5260000001</v>
      </c>
      <c r="L93" t="s">
        <v>172</v>
      </c>
      <c r="M93" s="37" t="s">
        <v>172</v>
      </c>
      <c r="N93" s="34">
        <v>0</v>
      </c>
      <c r="P93">
        <v>2026</v>
      </c>
      <c r="Q93" t="s">
        <v>176</v>
      </c>
      <c r="R93" s="25">
        <v>4371494818</v>
      </c>
    </row>
    <row r="94" spans="1:18" x14ac:dyDescent="0.35">
      <c r="A94" s="13">
        <v>2026</v>
      </c>
      <c r="B94" s="13">
        <f t="shared" si="3"/>
        <v>2025</v>
      </c>
      <c r="C94" t="s">
        <v>182</v>
      </c>
      <c r="D94" t="s">
        <v>183</v>
      </c>
      <c r="E94" s="5">
        <v>405912272</v>
      </c>
      <c r="F94" s="13">
        <v>5.4</v>
      </c>
      <c r="G94" s="9">
        <f t="shared" si="4"/>
        <v>2191926.2688000002</v>
      </c>
      <c r="H94" s="5">
        <v>405912272</v>
      </c>
      <c r="I94">
        <v>5.4</v>
      </c>
      <c r="J94" s="9">
        <f t="shared" si="5"/>
        <v>2191926.2688000002</v>
      </c>
      <c r="L94" t="s">
        <v>174</v>
      </c>
      <c r="M94" s="36" t="s">
        <v>174</v>
      </c>
      <c r="N94" s="33">
        <v>0</v>
      </c>
      <c r="P94">
        <v>2026</v>
      </c>
      <c r="Q94" t="s">
        <v>178</v>
      </c>
      <c r="R94" s="25">
        <v>199145790</v>
      </c>
    </row>
    <row r="95" spans="1:18" x14ac:dyDescent="0.35">
      <c r="A95" s="13">
        <v>2026</v>
      </c>
      <c r="B95" s="13">
        <f t="shared" si="3"/>
        <v>2025</v>
      </c>
      <c r="C95" t="s">
        <v>184</v>
      </c>
      <c r="D95" t="s">
        <v>185</v>
      </c>
      <c r="E95" s="5">
        <v>253539112</v>
      </c>
      <c r="F95" s="13">
        <v>5.4</v>
      </c>
      <c r="G95" s="9">
        <f t="shared" si="4"/>
        <v>1369111.2047999999</v>
      </c>
      <c r="H95" s="5">
        <v>253539112</v>
      </c>
      <c r="I95">
        <v>5.4</v>
      </c>
      <c r="J95" s="9">
        <f t="shared" si="5"/>
        <v>1369111.2047999999</v>
      </c>
      <c r="L95" t="s">
        <v>176</v>
      </c>
      <c r="M95" s="37" t="s">
        <v>176</v>
      </c>
      <c r="N95" s="34">
        <v>0</v>
      </c>
      <c r="P95">
        <v>2026</v>
      </c>
      <c r="Q95" t="s">
        <v>68</v>
      </c>
      <c r="R95" s="25">
        <v>296288340</v>
      </c>
    </row>
    <row r="96" spans="1:18" x14ac:dyDescent="0.35">
      <c r="A96" s="13">
        <v>2026</v>
      </c>
      <c r="B96" s="13">
        <f t="shared" si="3"/>
        <v>2025</v>
      </c>
      <c r="C96" t="s">
        <v>186</v>
      </c>
      <c r="D96" t="s">
        <v>187</v>
      </c>
      <c r="E96" s="5">
        <v>259290501</v>
      </c>
      <c r="F96" s="13">
        <v>5.4</v>
      </c>
      <c r="G96" s="9">
        <f t="shared" si="4"/>
        <v>1400168.7054000001</v>
      </c>
      <c r="H96" s="5">
        <v>259290501</v>
      </c>
      <c r="I96">
        <v>5.4</v>
      </c>
      <c r="J96" s="9">
        <f t="shared" si="5"/>
        <v>1400168.7054000001</v>
      </c>
      <c r="L96" t="s">
        <v>178</v>
      </c>
      <c r="M96" s="36" t="s">
        <v>178</v>
      </c>
      <c r="N96" s="33">
        <v>0</v>
      </c>
      <c r="P96">
        <v>2026</v>
      </c>
      <c r="Q96" t="s">
        <v>180</v>
      </c>
      <c r="R96" s="25">
        <v>297527690</v>
      </c>
    </row>
    <row r="97" spans="1:18" x14ac:dyDescent="0.35">
      <c r="A97" s="13">
        <v>2026</v>
      </c>
      <c r="B97" s="13">
        <f t="shared" si="3"/>
        <v>2025</v>
      </c>
      <c r="C97" t="s">
        <v>188</v>
      </c>
      <c r="D97" t="s">
        <v>189</v>
      </c>
      <c r="E97" s="5">
        <v>348585966</v>
      </c>
      <c r="F97" s="13">
        <v>5.4</v>
      </c>
      <c r="G97" s="9">
        <f t="shared" si="4"/>
        <v>1882364.2164000003</v>
      </c>
      <c r="H97" s="5">
        <v>348585966</v>
      </c>
      <c r="I97">
        <v>5.4</v>
      </c>
      <c r="J97" s="9">
        <f t="shared" si="5"/>
        <v>1882364.2164000003</v>
      </c>
      <c r="L97" t="s">
        <v>180</v>
      </c>
      <c r="M97" s="37" t="s">
        <v>180</v>
      </c>
      <c r="N97" s="34">
        <v>0</v>
      </c>
      <c r="P97">
        <v>2026</v>
      </c>
      <c r="Q97" t="s">
        <v>182</v>
      </c>
      <c r="R97" s="25">
        <v>405912272</v>
      </c>
    </row>
    <row r="98" spans="1:18" x14ac:dyDescent="0.35">
      <c r="A98" s="13">
        <v>2026</v>
      </c>
      <c r="B98" s="13">
        <f t="shared" si="3"/>
        <v>2025</v>
      </c>
      <c r="C98" t="s">
        <v>190</v>
      </c>
      <c r="D98" t="s">
        <v>191</v>
      </c>
      <c r="E98" s="5">
        <v>397085289</v>
      </c>
      <c r="F98" s="13">
        <v>5.4</v>
      </c>
      <c r="G98" s="9">
        <f t="shared" si="4"/>
        <v>2144260.5606</v>
      </c>
      <c r="H98" s="5">
        <v>397085289</v>
      </c>
      <c r="I98">
        <v>5.4</v>
      </c>
      <c r="J98" s="9">
        <f t="shared" si="5"/>
        <v>2144260.5606</v>
      </c>
      <c r="L98" t="s">
        <v>182</v>
      </c>
      <c r="M98" s="36" t="s">
        <v>182</v>
      </c>
      <c r="N98" s="33">
        <v>0</v>
      </c>
      <c r="P98">
        <v>2026</v>
      </c>
      <c r="Q98" t="s">
        <v>184</v>
      </c>
      <c r="R98" s="25">
        <v>253539112</v>
      </c>
    </row>
    <row r="99" spans="1:18" x14ac:dyDescent="0.35">
      <c r="A99" s="13">
        <v>2026</v>
      </c>
      <c r="B99" s="13">
        <f t="shared" si="3"/>
        <v>2025</v>
      </c>
      <c r="C99" t="s">
        <v>192</v>
      </c>
      <c r="D99" t="s">
        <v>193</v>
      </c>
      <c r="E99" s="5">
        <v>542551980</v>
      </c>
      <c r="F99" s="13">
        <v>5.4</v>
      </c>
      <c r="G99" s="9">
        <f t="shared" si="4"/>
        <v>2929780.6920000003</v>
      </c>
      <c r="H99" s="5">
        <v>542551980</v>
      </c>
      <c r="I99">
        <v>5.4</v>
      </c>
      <c r="J99" s="9">
        <f t="shared" si="5"/>
        <v>2929780.6920000003</v>
      </c>
      <c r="L99" t="s">
        <v>184</v>
      </c>
      <c r="M99" s="37" t="s">
        <v>184</v>
      </c>
      <c r="N99" s="34">
        <v>0</v>
      </c>
      <c r="P99">
        <v>2026</v>
      </c>
      <c r="Q99" t="s">
        <v>186</v>
      </c>
      <c r="R99" s="25">
        <v>259290501</v>
      </c>
    </row>
    <row r="100" spans="1:18" x14ac:dyDescent="0.35">
      <c r="A100" s="13">
        <v>2026</v>
      </c>
      <c r="B100" s="13">
        <f t="shared" si="3"/>
        <v>2025</v>
      </c>
      <c r="C100" t="s">
        <v>194</v>
      </c>
      <c r="D100" t="s">
        <v>195</v>
      </c>
      <c r="E100" s="5">
        <v>185540260</v>
      </c>
      <c r="F100" s="13">
        <v>5.4</v>
      </c>
      <c r="G100" s="9">
        <f t="shared" si="4"/>
        <v>1001917.4040000001</v>
      </c>
      <c r="H100" s="5">
        <v>185540260</v>
      </c>
      <c r="I100">
        <v>5.4</v>
      </c>
      <c r="J100" s="9">
        <f t="shared" si="5"/>
        <v>1001917.4040000001</v>
      </c>
      <c r="L100" t="s">
        <v>186</v>
      </c>
      <c r="M100" s="36" t="s">
        <v>186</v>
      </c>
      <c r="N100" s="33">
        <v>0</v>
      </c>
      <c r="P100">
        <v>2026</v>
      </c>
      <c r="Q100" t="s">
        <v>198</v>
      </c>
      <c r="R100" s="25">
        <v>295947866</v>
      </c>
    </row>
    <row r="101" spans="1:18" x14ac:dyDescent="0.35">
      <c r="A101" s="13">
        <v>2026</v>
      </c>
      <c r="B101" s="13">
        <f t="shared" si="3"/>
        <v>2025</v>
      </c>
      <c r="C101" t="s">
        <v>196</v>
      </c>
      <c r="D101" t="s">
        <v>197</v>
      </c>
      <c r="E101" s="5">
        <v>253015269</v>
      </c>
      <c r="F101" s="13">
        <v>5.4</v>
      </c>
      <c r="G101" s="9">
        <f t="shared" si="4"/>
        <v>1366282.4526000002</v>
      </c>
      <c r="H101" s="5">
        <v>253015269</v>
      </c>
      <c r="I101">
        <v>5.4</v>
      </c>
      <c r="J101" s="9">
        <f t="shared" si="5"/>
        <v>1366282.4526000002</v>
      </c>
      <c r="L101" t="s">
        <v>188</v>
      </c>
      <c r="M101" s="37" t="s">
        <v>690</v>
      </c>
      <c r="N101" s="34">
        <v>0.13500000000000001</v>
      </c>
      <c r="P101">
        <v>2026</v>
      </c>
      <c r="Q101" t="s">
        <v>188</v>
      </c>
      <c r="R101" s="25">
        <v>348585966</v>
      </c>
    </row>
    <row r="102" spans="1:18" x14ac:dyDescent="0.35">
      <c r="A102" s="13">
        <v>2026</v>
      </c>
      <c r="B102" s="13">
        <f t="shared" si="3"/>
        <v>2025</v>
      </c>
      <c r="C102" t="s">
        <v>198</v>
      </c>
      <c r="D102" t="s">
        <v>199</v>
      </c>
      <c r="E102" s="5">
        <v>295947866</v>
      </c>
      <c r="F102" s="13">
        <v>5.4</v>
      </c>
      <c r="G102" s="9">
        <f t="shared" si="4"/>
        <v>1598118.4764</v>
      </c>
      <c r="H102" s="5">
        <v>295947866</v>
      </c>
      <c r="I102">
        <v>5.4</v>
      </c>
      <c r="J102" s="9">
        <f t="shared" si="5"/>
        <v>1598118.4764</v>
      </c>
      <c r="L102" t="s">
        <v>190</v>
      </c>
      <c r="M102" s="36" t="s">
        <v>190</v>
      </c>
      <c r="N102" s="33">
        <v>0</v>
      </c>
      <c r="P102">
        <v>2026</v>
      </c>
      <c r="Q102" t="s">
        <v>194</v>
      </c>
      <c r="R102" s="25">
        <v>185540260</v>
      </c>
    </row>
    <row r="103" spans="1:18" x14ac:dyDescent="0.35">
      <c r="A103" s="13">
        <v>2026</v>
      </c>
      <c r="B103" s="13">
        <f t="shared" si="3"/>
        <v>2025</v>
      </c>
      <c r="C103" t="s">
        <v>200</v>
      </c>
      <c r="D103" t="s">
        <v>201</v>
      </c>
      <c r="E103" s="5">
        <v>604345351</v>
      </c>
      <c r="F103" s="13">
        <v>5.4</v>
      </c>
      <c r="G103" s="9">
        <f t="shared" si="4"/>
        <v>3263464.8954000003</v>
      </c>
      <c r="H103" s="5">
        <v>604345351</v>
      </c>
      <c r="I103">
        <v>5.4</v>
      </c>
      <c r="J103" s="9">
        <f t="shared" si="5"/>
        <v>3263464.8954000003</v>
      </c>
      <c r="L103" t="s">
        <v>192</v>
      </c>
      <c r="M103" s="37" t="s">
        <v>192</v>
      </c>
      <c r="N103" s="34">
        <v>0</v>
      </c>
      <c r="P103">
        <v>2026</v>
      </c>
      <c r="Q103" t="s">
        <v>196</v>
      </c>
      <c r="R103" s="25">
        <v>253015269</v>
      </c>
    </row>
    <row r="104" spans="1:18" x14ac:dyDescent="0.35">
      <c r="A104" s="13">
        <v>2026</v>
      </c>
      <c r="B104" s="13">
        <f t="shared" si="3"/>
        <v>2025</v>
      </c>
      <c r="C104" t="s">
        <v>202</v>
      </c>
      <c r="D104" t="s">
        <v>203</v>
      </c>
      <c r="E104" s="5">
        <v>205548909</v>
      </c>
      <c r="F104" s="13">
        <v>5.4</v>
      </c>
      <c r="G104" s="9">
        <f t="shared" si="4"/>
        <v>1109964.1086000002</v>
      </c>
      <c r="H104" s="5">
        <v>205548909</v>
      </c>
      <c r="I104">
        <v>5.4</v>
      </c>
      <c r="J104" s="9">
        <f t="shared" si="5"/>
        <v>1109964.1086000002</v>
      </c>
      <c r="L104" t="s">
        <v>194</v>
      </c>
      <c r="M104" s="36" t="s">
        <v>194</v>
      </c>
      <c r="N104" s="33">
        <v>0</v>
      </c>
      <c r="P104">
        <v>2026</v>
      </c>
      <c r="Q104" t="s">
        <v>476</v>
      </c>
      <c r="R104" s="25">
        <v>281141418</v>
      </c>
    </row>
    <row r="105" spans="1:18" x14ac:dyDescent="0.35">
      <c r="A105" s="13">
        <v>2026</v>
      </c>
      <c r="B105" s="13">
        <f t="shared" si="3"/>
        <v>2025</v>
      </c>
      <c r="C105" t="s">
        <v>204</v>
      </c>
      <c r="D105" t="s">
        <v>205</v>
      </c>
      <c r="E105" s="5">
        <v>251622715</v>
      </c>
      <c r="F105" s="13">
        <v>5.4</v>
      </c>
      <c r="G105" s="9">
        <f t="shared" si="4"/>
        <v>1358762.6610000001</v>
      </c>
      <c r="H105" s="5">
        <v>251622715</v>
      </c>
      <c r="I105">
        <v>5.4</v>
      </c>
      <c r="J105" s="9">
        <f t="shared" si="5"/>
        <v>1358762.6610000001</v>
      </c>
      <c r="L105" t="s">
        <v>196</v>
      </c>
      <c r="M105" s="37" t="s">
        <v>196</v>
      </c>
      <c r="N105" s="34">
        <v>0</v>
      </c>
      <c r="P105">
        <v>2026</v>
      </c>
      <c r="Q105" t="s">
        <v>202</v>
      </c>
      <c r="R105" s="25">
        <v>205548909</v>
      </c>
    </row>
    <row r="106" spans="1:18" x14ac:dyDescent="0.35">
      <c r="A106" s="13">
        <v>2026</v>
      </c>
      <c r="B106" s="13">
        <f t="shared" si="3"/>
        <v>2025</v>
      </c>
      <c r="C106" t="s">
        <v>206</v>
      </c>
      <c r="D106" t="s">
        <v>207</v>
      </c>
      <c r="E106" s="5">
        <v>455774327</v>
      </c>
      <c r="F106" s="13">
        <v>5.4</v>
      </c>
      <c r="G106" s="9">
        <f t="shared" si="4"/>
        <v>2461181.3658000003</v>
      </c>
      <c r="H106" s="5">
        <v>455774327</v>
      </c>
      <c r="I106">
        <v>5.4</v>
      </c>
      <c r="J106" s="9">
        <f t="shared" si="5"/>
        <v>2461181.3658000003</v>
      </c>
      <c r="L106" t="s">
        <v>198</v>
      </c>
      <c r="M106" s="36" t="s">
        <v>198</v>
      </c>
      <c r="N106" s="33">
        <v>0</v>
      </c>
      <c r="P106">
        <v>2026</v>
      </c>
      <c r="Q106" t="s">
        <v>204</v>
      </c>
      <c r="R106" s="25">
        <v>251622715</v>
      </c>
    </row>
    <row r="107" spans="1:18" x14ac:dyDescent="0.35">
      <c r="A107" s="13">
        <v>2026</v>
      </c>
      <c r="B107" s="13">
        <f t="shared" si="3"/>
        <v>2025</v>
      </c>
      <c r="C107" t="s">
        <v>208</v>
      </c>
      <c r="D107" t="s">
        <v>209</v>
      </c>
      <c r="E107" s="5">
        <v>250469592</v>
      </c>
      <c r="F107" s="13">
        <v>5.4</v>
      </c>
      <c r="G107" s="9">
        <f t="shared" si="4"/>
        <v>1352535.7968000001</v>
      </c>
      <c r="H107" s="5">
        <v>250469592</v>
      </c>
      <c r="I107">
        <v>5.4</v>
      </c>
      <c r="J107" s="9">
        <f t="shared" si="5"/>
        <v>1352535.7968000001</v>
      </c>
      <c r="L107" t="s">
        <v>200</v>
      </c>
      <c r="M107" s="37" t="s">
        <v>200</v>
      </c>
      <c r="N107" s="34">
        <v>0</v>
      </c>
      <c r="P107">
        <v>2026</v>
      </c>
      <c r="Q107" t="s">
        <v>206</v>
      </c>
      <c r="R107" s="25">
        <v>455774327</v>
      </c>
    </row>
    <row r="108" spans="1:18" x14ac:dyDescent="0.35">
      <c r="A108" s="13">
        <v>2026</v>
      </c>
      <c r="B108" s="13">
        <f t="shared" si="3"/>
        <v>2025</v>
      </c>
      <c r="C108" t="s">
        <v>210</v>
      </c>
      <c r="D108" t="s">
        <v>211</v>
      </c>
      <c r="E108" s="5">
        <v>115442031</v>
      </c>
      <c r="F108" s="13">
        <v>5.4</v>
      </c>
      <c r="G108" s="9">
        <f t="shared" si="4"/>
        <v>623386.96740000008</v>
      </c>
      <c r="H108" s="5">
        <v>115442031</v>
      </c>
      <c r="I108">
        <v>5.4</v>
      </c>
      <c r="J108" s="9">
        <f t="shared" si="5"/>
        <v>623386.96740000008</v>
      </c>
      <c r="L108" t="s">
        <v>202</v>
      </c>
      <c r="M108" s="36" t="s">
        <v>202</v>
      </c>
      <c r="N108" s="33">
        <v>0</v>
      </c>
      <c r="P108">
        <v>2026</v>
      </c>
      <c r="Q108" t="s">
        <v>208</v>
      </c>
      <c r="R108" s="25">
        <v>250469592</v>
      </c>
    </row>
    <row r="109" spans="1:18" x14ac:dyDescent="0.35">
      <c r="A109" s="13">
        <v>2026</v>
      </c>
      <c r="B109" s="13">
        <f t="shared" si="3"/>
        <v>2025</v>
      </c>
      <c r="C109" t="s">
        <v>212</v>
      </c>
      <c r="D109" t="s">
        <v>213</v>
      </c>
      <c r="E109" s="5">
        <v>455952320</v>
      </c>
      <c r="F109" s="13">
        <v>5.4</v>
      </c>
      <c r="G109" s="9">
        <f t="shared" si="4"/>
        <v>2462142.5280000004</v>
      </c>
      <c r="H109" s="5">
        <v>455952320</v>
      </c>
      <c r="I109">
        <v>5.4</v>
      </c>
      <c r="J109" s="9">
        <f t="shared" si="5"/>
        <v>2462142.5280000004</v>
      </c>
      <c r="L109" t="s">
        <v>204</v>
      </c>
      <c r="M109" s="37" t="s">
        <v>204</v>
      </c>
      <c r="N109" s="34">
        <v>0</v>
      </c>
      <c r="P109">
        <v>2026</v>
      </c>
      <c r="Q109" t="s">
        <v>210</v>
      </c>
      <c r="R109" s="25">
        <v>115442031</v>
      </c>
    </row>
    <row r="110" spans="1:18" x14ac:dyDescent="0.35">
      <c r="A110" s="13">
        <v>2026</v>
      </c>
      <c r="B110" s="13">
        <f t="shared" si="3"/>
        <v>2025</v>
      </c>
      <c r="C110" t="s">
        <v>214</v>
      </c>
      <c r="D110" t="s">
        <v>215</v>
      </c>
      <c r="E110" s="5">
        <v>297169314</v>
      </c>
      <c r="F110" s="13">
        <v>5.4</v>
      </c>
      <c r="G110" s="9">
        <f t="shared" si="4"/>
        <v>1604714.2956000001</v>
      </c>
      <c r="H110" s="5">
        <v>297169314</v>
      </c>
      <c r="I110">
        <v>5.4</v>
      </c>
      <c r="J110" s="9">
        <f t="shared" si="5"/>
        <v>1604714.2956000001</v>
      </c>
      <c r="L110" t="s">
        <v>206</v>
      </c>
      <c r="M110" s="36" t="s">
        <v>206</v>
      </c>
      <c r="N110" s="33">
        <v>0</v>
      </c>
      <c r="P110">
        <v>2026</v>
      </c>
      <c r="Q110" t="s">
        <v>212</v>
      </c>
      <c r="R110" s="25">
        <v>455952320</v>
      </c>
    </row>
    <row r="111" spans="1:18" x14ac:dyDescent="0.35">
      <c r="A111" s="13">
        <v>2026</v>
      </c>
      <c r="B111" s="13">
        <f t="shared" si="3"/>
        <v>2025</v>
      </c>
      <c r="C111" t="s">
        <v>216</v>
      </c>
      <c r="D111" t="s">
        <v>217</v>
      </c>
      <c r="E111" s="5">
        <v>987018804</v>
      </c>
      <c r="F111" s="13">
        <v>5.4</v>
      </c>
      <c r="G111" s="9">
        <f t="shared" si="4"/>
        <v>5329901.5416000001</v>
      </c>
      <c r="H111" s="5">
        <v>987018804</v>
      </c>
      <c r="I111">
        <v>5.4</v>
      </c>
      <c r="J111" s="9">
        <f t="shared" si="5"/>
        <v>5329901.5416000001</v>
      </c>
      <c r="L111" t="s">
        <v>208</v>
      </c>
      <c r="M111" s="37" t="s">
        <v>208</v>
      </c>
      <c r="N111" s="34">
        <v>0</v>
      </c>
      <c r="P111">
        <v>2026</v>
      </c>
      <c r="Q111" t="s">
        <v>214</v>
      </c>
      <c r="R111" s="25">
        <v>297169314</v>
      </c>
    </row>
    <row r="112" spans="1:18" x14ac:dyDescent="0.35">
      <c r="A112" s="13">
        <v>2026</v>
      </c>
      <c r="B112" s="13">
        <f t="shared" si="3"/>
        <v>2025</v>
      </c>
      <c r="C112" t="s">
        <v>218</v>
      </c>
      <c r="D112" t="s">
        <v>219</v>
      </c>
      <c r="E112" s="5">
        <v>523455376</v>
      </c>
      <c r="F112" s="13">
        <v>5.4</v>
      </c>
      <c r="G112" s="9">
        <f t="shared" si="4"/>
        <v>2826659.0304</v>
      </c>
      <c r="H112" s="5">
        <v>523455376</v>
      </c>
      <c r="I112">
        <v>5.4</v>
      </c>
      <c r="J112" s="9">
        <f t="shared" si="5"/>
        <v>2826659.0304</v>
      </c>
      <c r="L112" t="s">
        <v>210</v>
      </c>
      <c r="M112" s="36" t="s">
        <v>210</v>
      </c>
      <c r="N112" s="33">
        <v>0</v>
      </c>
      <c r="P112">
        <v>2026</v>
      </c>
      <c r="Q112" t="s">
        <v>216</v>
      </c>
      <c r="R112" s="25">
        <v>987018804</v>
      </c>
    </row>
    <row r="113" spans="1:18" x14ac:dyDescent="0.35">
      <c r="A113" s="13">
        <v>2026</v>
      </c>
      <c r="B113" s="13">
        <f t="shared" si="3"/>
        <v>2025</v>
      </c>
      <c r="C113" t="s">
        <v>220</v>
      </c>
      <c r="D113" t="s">
        <v>221</v>
      </c>
      <c r="E113" s="5">
        <v>1198915475</v>
      </c>
      <c r="F113" s="13">
        <v>5.4</v>
      </c>
      <c r="G113" s="9">
        <f t="shared" si="4"/>
        <v>6474143.5650000013</v>
      </c>
      <c r="H113" s="5">
        <v>1198915475</v>
      </c>
      <c r="I113">
        <v>5.4</v>
      </c>
      <c r="J113" s="9">
        <f t="shared" si="5"/>
        <v>6474143.5650000013</v>
      </c>
      <c r="L113" t="s">
        <v>212</v>
      </c>
      <c r="M113" s="37" t="s">
        <v>212</v>
      </c>
      <c r="N113" s="34">
        <v>0</v>
      </c>
      <c r="P113">
        <v>2026</v>
      </c>
      <c r="Q113" t="s">
        <v>218</v>
      </c>
      <c r="R113" s="25">
        <v>523455376</v>
      </c>
    </row>
    <row r="114" spans="1:18" x14ac:dyDescent="0.35">
      <c r="A114" s="13">
        <v>2026</v>
      </c>
      <c r="B114" s="13">
        <f t="shared" si="3"/>
        <v>2025</v>
      </c>
      <c r="C114" t="s">
        <v>222</v>
      </c>
      <c r="D114" t="s">
        <v>223</v>
      </c>
      <c r="E114" s="5">
        <v>863960742</v>
      </c>
      <c r="F114" s="13">
        <v>5.4</v>
      </c>
      <c r="G114" s="9">
        <f t="shared" si="4"/>
        <v>4665388.0068000006</v>
      </c>
      <c r="H114" s="5">
        <v>863960742</v>
      </c>
      <c r="I114">
        <v>5.4</v>
      </c>
      <c r="J114" s="9">
        <f t="shared" si="5"/>
        <v>4665388.0068000006</v>
      </c>
      <c r="L114" t="s">
        <v>214</v>
      </c>
      <c r="M114" s="36" t="s">
        <v>214</v>
      </c>
      <c r="N114" s="33">
        <v>0</v>
      </c>
      <c r="P114">
        <v>2026</v>
      </c>
      <c r="Q114" t="s">
        <v>220</v>
      </c>
      <c r="R114" s="25">
        <v>1198915475</v>
      </c>
    </row>
    <row r="115" spans="1:18" x14ac:dyDescent="0.35">
      <c r="A115" s="13">
        <v>2026</v>
      </c>
      <c r="B115" s="13">
        <f t="shared" si="3"/>
        <v>2025</v>
      </c>
      <c r="C115" t="s">
        <v>224</v>
      </c>
      <c r="D115" t="s">
        <v>225</v>
      </c>
      <c r="E115" s="5">
        <v>240889733</v>
      </c>
      <c r="F115" s="13">
        <v>5.4</v>
      </c>
      <c r="G115" s="9">
        <f t="shared" si="4"/>
        <v>1300804.5582000001</v>
      </c>
      <c r="H115" s="5">
        <v>240889733</v>
      </c>
      <c r="I115">
        <v>5.4</v>
      </c>
      <c r="J115" s="9">
        <f t="shared" si="5"/>
        <v>1300804.5582000001</v>
      </c>
      <c r="L115" t="s">
        <v>216</v>
      </c>
      <c r="M115" s="37" t="s">
        <v>216</v>
      </c>
      <c r="N115" s="34">
        <v>0</v>
      </c>
      <c r="P115">
        <v>2026</v>
      </c>
      <c r="Q115" t="s">
        <v>222</v>
      </c>
      <c r="R115" s="25">
        <v>863960742</v>
      </c>
    </row>
    <row r="116" spans="1:18" x14ac:dyDescent="0.35">
      <c r="A116" s="13">
        <v>2026</v>
      </c>
      <c r="B116" s="13">
        <f t="shared" si="3"/>
        <v>2025</v>
      </c>
      <c r="C116" t="s">
        <v>226</v>
      </c>
      <c r="D116" t="s">
        <v>227</v>
      </c>
      <c r="E116" s="5">
        <v>326056452</v>
      </c>
      <c r="F116" s="13">
        <v>5.4</v>
      </c>
      <c r="G116" s="9">
        <f t="shared" si="4"/>
        <v>1760704.8408000001</v>
      </c>
      <c r="H116" s="5">
        <v>326056452</v>
      </c>
      <c r="I116">
        <v>5.4</v>
      </c>
      <c r="J116" s="9">
        <f t="shared" si="5"/>
        <v>1760704.8408000001</v>
      </c>
      <c r="L116" t="s">
        <v>218</v>
      </c>
      <c r="M116" s="36" t="s">
        <v>218</v>
      </c>
      <c r="N116" s="33">
        <v>0</v>
      </c>
      <c r="P116">
        <v>2026</v>
      </c>
      <c r="Q116" t="s">
        <v>224</v>
      </c>
      <c r="R116" s="25">
        <v>240889733</v>
      </c>
    </row>
    <row r="117" spans="1:18" x14ac:dyDescent="0.35">
      <c r="A117" s="13">
        <v>2026</v>
      </c>
      <c r="B117" s="13">
        <f t="shared" si="3"/>
        <v>2025</v>
      </c>
      <c r="C117" t="s">
        <v>228</v>
      </c>
      <c r="D117" t="s">
        <v>229</v>
      </c>
      <c r="E117" s="5">
        <v>702141778</v>
      </c>
      <c r="F117" s="13">
        <v>5.4</v>
      </c>
      <c r="G117" s="9">
        <f t="shared" si="4"/>
        <v>3791565.6012000004</v>
      </c>
      <c r="H117" s="5">
        <v>702141778</v>
      </c>
      <c r="I117">
        <v>5.4</v>
      </c>
      <c r="J117" s="9">
        <f t="shared" si="5"/>
        <v>3791565.6012000004</v>
      </c>
      <c r="L117" t="s">
        <v>220</v>
      </c>
      <c r="M117" s="37" t="s">
        <v>220</v>
      </c>
      <c r="N117" s="34">
        <v>0</v>
      </c>
      <c r="P117">
        <v>2026</v>
      </c>
      <c r="Q117" t="s">
        <v>226</v>
      </c>
      <c r="R117" s="25">
        <v>326056452</v>
      </c>
    </row>
    <row r="118" spans="1:18" x14ac:dyDescent="0.35">
      <c r="A118" s="13">
        <v>2026</v>
      </c>
      <c r="B118" s="13">
        <f t="shared" si="3"/>
        <v>2025</v>
      </c>
      <c r="C118" t="s">
        <v>230</v>
      </c>
      <c r="D118" t="s">
        <v>231</v>
      </c>
      <c r="E118" s="5">
        <v>307307739</v>
      </c>
      <c r="F118" s="13">
        <v>5.4</v>
      </c>
      <c r="G118" s="9">
        <f t="shared" si="4"/>
        <v>1659461.7906000002</v>
      </c>
      <c r="H118" s="5">
        <v>307307739</v>
      </c>
      <c r="I118">
        <v>5.4</v>
      </c>
      <c r="J118" s="9">
        <f t="shared" si="5"/>
        <v>1659461.7906000002</v>
      </c>
      <c r="L118" t="s">
        <v>222</v>
      </c>
      <c r="M118" s="36" t="s">
        <v>222</v>
      </c>
      <c r="N118" s="33">
        <v>0</v>
      </c>
      <c r="P118">
        <v>2026</v>
      </c>
      <c r="Q118" t="s">
        <v>228</v>
      </c>
      <c r="R118" s="25">
        <v>702141778</v>
      </c>
    </row>
    <row r="119" spans="1:18" x14ac:dyDescent="0.35">
      <c r="A119" s="13">
        <v>2026</v>
      </c>
      <c r="B119" s="13">
        <f t="shared" si="3"/>
        <v>2025</v>
      </c>
      <c r="C119" t="s">
        <v>232</v>
      </c>
      <c r="D119" t="s">
        <v>233</v>
      </c>
      <c r="E119" s="5">
        <v>754826588</v>
      </c>
      <c r="F119" s="13">
        <v>5.4</v>
      </c>
      <c r="G119" s="9">
        <f t="shared" si="4"/>
        <v>4076063.5752000003</v>
      </c>
      <c r="H119" s="5">
        <v>754826588</v>
      </c>
      <c r="I119">
        <v>5.4</v>
      </c>
      <c r="J119" s="9">
        <f t="shared" si="5"/>
        <v>4076063.5752000003</v>
      </c>
      <c r="L119" t="s">
        <v>224</v>
      </c>
      <c r="M119" s="37" t="s">
        <v>224</v>
      </c>
      <c r="N119" s="34">
        <v>0</v>
      </c>
      <c r="P119">
        <v>2026</v>
      </c>
      <c r="Q119" t="s">
        <v>230</v>
      </c>
      <c r="R119" s="25">
        <v>307307739</v>
      </c>
    </row>
    <row r="120" spans="1:18" x14ac:dyDescent="0.35">
      <c r="A120" s="13">
        <v>2026</v>
      </c>
      <c r="B120" s="13">
        <f t="shared" si="3"/>
        <v>2025</v>
      </c>
      <c r="C120" t="s">
        <v>234</v>
      </c>
      <c r="D120" t="s">
        <v>235</v>
      </c>
      <c r="E120" s="5">
        <v>138523414</v>
      </c>
      <c r="F120" s="13">
        <v>5.4</v>
      </c>
      <c r="G120" s="9">
        <f t="shared" si="4"/>
        <v>748026.43559999997</v>
      </c>
      <c r="H120" s="5">
        <v>138523414</v>
      </c>
      <c r="I120">
        <v>5.4</v>
      </c>
      <c r="J120" s="9">
        <f t="shared" si="5"/>
        <v>748026.43559999997</v>
      </c>
      <c r="L120" t="s">
        <v>242</v>
      </c>
      <c r="M120" s="36" t="s">
        <v>242</v>
      </c>
      <c r="N120" s="33">
        <v>0</v>
      </c>
      <c r="P120">
        <v>2026</v>
      </c>
      <c r="Q120" t="s">
        <v>232</v>
      </c>
      <c r="R120" s="25">
        <v>754826588</v>
      </c>
    </row>
    <row r="121" spans="1:18" x14ac:dyDescent="0.35">
      <c r="A121" s="13">
        <v>2026</v>
      </c>
      <c r="B121" s="13">
        <f t="shared" si="3"/>
        <v>2025</v>
      </c>
      <c r="C121" t="s">
        <v>236</v>
      </c>
      <c r="D121" t="s">
        <v>237</v>
      </c>
      <c r="E121" s="5">
        <v>385711992</v>
      </c>
      <c r="F121" s="13">
        <v>5.4</v>
      </c>
      <c r="G121" s="9">
        <f t="shared" si="4"/>
        <v>2082844.7568000003</v>
      </c>
      <c r="H121" s="5">
        <v>385711992</v>
      </c>
      <c r="I121">
        <v>5.4</v>
      </c>
      <c r="J121" s="9">
        <f t="shared" si="5"/>
        <v>2082844.7568000003</v>
      </c>
      <c r="L121" t="s">
        <v>226</v>
      </c>
      <c r="M121" s="37" t="s">
        <v>226</v>
      </c>
      <c r="N121" s="34">
        <v>0</v>
      </c>
      <c r="P121">
        <v>2026</v>
      </c>
      <c r="Q121" t="s">
        <v>234</v>
      </c>
      <c r="R121" s="25">
        <v>138523414</v>
      </c>
    </row>
    <row r="122" spans="1:18" x14ac:dyDescent="0.35">
      <c r="A122" s="13">
        <v>2026</v>
      </c>
      <c r="B122" s="13">
        <f t="shared" si="3"/>
        <v>2025</v>
      </c>
      <c r="C122" t="s">
        <v>238</v>
      </c>
      <c r="D122" t="s">
        <v>239</v>
      </c>
      <c r="E122" s="5">
        <v>816505178</v>
      </c>
      <c r="F122" s="13">
        <v>5.4</v>
      </c>
      <c r="G122" s="9">
        <f t="shared" si="4"/>
        <v>4409127.9611999998</v>
      </c>
      <c r="H122" s="5">
        <v>816505178</v>
      </c>
      <c r="I122">
        <v>5.4</v>
      </c>
      <c r="J122" s="9">
        <f t="shared" si="5"/>
        <v>4409127.9611999998</v>
      </c>
      <c r="L122" t="s">
        <v>228</v>
      </c>
      <c r="M122" s="36" t="s">
        <v>228</v>
      </c>
      <c r="N122" s="33">
        <v>0</v>
      </c>
      <c r="P122">
        <v>2026</v>
      </c>
      <c r="Q122" t="s">
        <v>236</v>
      </c>
      <c r="R122" s="25">
        <v>385711992</v>
      </c>
    </row>
    <row r="123" spans="1:18" x14ac:dyDescent="0.35">
      <c r="A123" s="13">
        <v>2026</v>
      </c>
      <c r="B123" s="13">
        <f t="shared" si="3"/>
        <v>2025</v>
      </c>
      <c r="C123" t="s">
        <v>240</v>
      </c>
      <c r="D123" t="s">
        <v>241</v>
      </c>
      <c r="E123" s="5">
        <v>211456843</v>
      </c>
      <c r="F123" s="13">
        <v>5.4</v>
      </c>
      <c r="G123" s="9">
        <f t="shared" si="4"/>
        <v>1141866.9521999999</v>
      </c>
      <c r="H123" s="5">
        <v>211456843</v>
      </c>
      <c r="I123">
        <v>5.4</v>
      </c>
      <c r="J123" s="9">
        <f t="shared" si="5"/>
        <v>1141866.9521999999</v>
      </c>
      <c r="L123" t="s">
        <v>230</v>
      </c>
      <c r="M123" s="37" t="s">
        <v>230</v>
      </c>
      <c r="N123" s="34">
        <v>0.13500000000000001</v>
      </c>
      <c r="P123">
        <v>2026</v>
      </c>
      <c r="Q123" t="s">
        <v>238</v>
      </c>
      <c r="R123" s="25">
        <v>816505178</v>
      </c>
    </row>
    <row r="124" spans="1:18" x14ac:dyDescent="0.35">
      <c r="A124" s="13">
        <v>2026</v>
      </c>
      <c r="B124" s="13">
        <f t="shared" si="3"/>
        <v>2025</v>
      </c>
      <c r="C124" t="s">
        <v>242</v>
      </c>
      <c r="D124" t="s">
        <v>243</v>
      </c>
      <c r="E124" s="5">
        <v>210902845</v>
      </c>
      <c r="F124" s="13">
        <v>5.4</v>
      </c>
      <c r="G124" s="9">
        <f t="shared" si="4"/>
        <v>1138875.3630000001</v>
      </c>
      <c r="H124" s="5">
        <v>210902845</v>
      </c>
      <c r="I124">
        <v>5.4</v>
      </c>
      <c r="J124" s="9">
        <f t="shared" si="5"/>
        <v>1138875.3630000001</v>
      </c>
      <c r="L124" t="s">
        <v>232</v>
      </c>
      <c r="M124" s="36" t="s">
        <v>232</v>
      </c>
      <c r="N124" s="33">
        <v>0</v>
      </c>
      <c r="P124">
        <v>2026</v>
      </c>
      <c r="Q124" t="s">
        <v>240</v>
      </c>
      <c r="R124" s="25">
        <v>211456843</v>
      </c>
    </row>
    <row r="125" spans="1:18" x14ac:dyDescent="0.35">
      <c r="A125" s="13">
        <v>2026</v>
      </c>
      <c r="B125" s="13">
        <f t="shared" si="3"/>
        <v>2025</v>
      </c>
      <c r="C125" t="s">
        <v>244</v>
      </c>
      <c r="D125" t="s">
        <v>245</v>
      </c>
      <c r="E125" s="5">
        <v>308433245</v>
      </c>
      <c r="F125" s="13">
        <v>5.4</v>
      </c>
      <c r="G125" s="9">
        <f t="shared" si="4"/>
        <v>1665539.523</v>
      </c>
      <c r="H125" s="5">
        <v>308433245</v>
      </c>
      <c r="I125">
        <v>5.4</v>
      </c>
      <c r="J125" s="9">
        <f t="shared" si="5"/>
        <v>1665539.523</v>
      </c>
      <c r="L125" t="s">
        <v>234</v>
      </c>
      <c r="M125" s="37" t="s">
        <v>234</v>
      </c>
      <c r="N125" s="34">
        <v>0</v>
      </c>
      <c r="P125">
        <v>2026</v>
      </c>
      <c r="Q125" t="s">
        <v>244</v>
      </c>
      <c r="R125" s="25">
        <v>308433245</v>
      </c>
    </row>
    <row r="126" spans="1:18" x14ac:dyDescent="0.35">
      <c r="A126" s="13">
        <v>2026</v>
      </c>
      <c r="B126" s="13">
        <f t="shared" si="3"/>
        <v>2025</v>
      </c>
      <c r="C126" t="s">
        <v>246</v>
      </c>
      <c r="D126" t="s">
        <v>247</v>
      </c>
      <c r="E126" s="5">
        <v>705695198</v>
      </c>
      <c r="F126" s="13">
        <v>5.4</v>
      </c>
      <c r="G126" s="9">
        <f t="shared" si="4"/>
        <v>3810754.0692000003</v>
      </c>
      <c r="H126" s="5">
        <v>705695198</v>
      </c>
      <c r="I126">
        <v>5.4</v>
      </c>
      <c r="J126" s="9">
        <f t="shared" si="5"/>
        <v>3810754.0692000003</v>
      </c>
      <c r="L126" t="s">
        <v>236</v>
      </c>
      <c r="M126" s="36" t="s">
        <v>236</v>
      </c>
      <c r="N126" s="33">
        <v>0</v>
      </c>
      <c r="P126">
        <v>2026</v>
      </c>
      <c r="Q126" t="s">
        <v>402</v>
      </c>
      <c r="R126" s="25">
        <v>326236520</v>
      </c>
    </row>
    <row r="127" spans="1:18" x14ac:dyDescent="0.35">
      <c r="A127" s="13">
        <v>2026</v>
      </c>
      <c r="B127" s="13">
        <f t="shared" si="3"/>
        <v>2025</v>
      </c>
      <c r="C127" t="s">
        <v>248</v>
      </c>
      <c r="D127" t="s">
        <v>249</v>
      </c>
      <c r="E127" s="5">
        <v>673192947</v>
      </c>
      <c r="F127" s="13">
        <v>5.4</v>
      </c>
      <c r="G127" s="9">
        <f t="shared" si="4"/>
        <v>3635241.9138000007</v>
      </c>
      <c r="H127" s="5">
        <v>673192947</v>
      </c>
      <c r="I127">
        <v>5.4</v>
      </c>
      <c r="J127" s="9">
        <f t="shared" si="5"/>
        <v>3635241.9138000007</v>
      </c>
      <c r="L127" t="s">
        <v>238</v>
      </c>
      <c r="M127" s="37" t="s">
        <v>238</v>
      </c>
      <c r="N127" s="34">
        <v>0</v>
      </c>
      <c r="P127">
        <v>2026</v>
      </c>
      <c r="Q127" t="s">
        <v>242</v>
      </c>
      <c r="R127" s="25">
        <v>210902845</v>
      </c>
    </row>
    <row r="128" spans="1:18" x14ac:dyDescent="0.35">
      <c r="A128" s="13">
        <v>2026</v>
      </c>
      <c r="B128" s="13">
        <f t="shared" si="3"/>
        <v>2025</v>
      </c>
      <c r="C128" t="s">
        <v>250</v>
      </c>
      <c r="D128" t="s">
        <v>251</v>
      </c>
      <c r="E128" s="5">
        <v>344476927</v>
      </c>
      <c r="F128" s="13">
        <v>5.4</v>
      </c>
      <c r="G128" s="9">
        <f t="shared" si="4"/>
        <v>1860175.4058000003</v>
      </c>
      <c r="H128" s="5">
        <v>344476927</v>
      </c>
      <c r="I128">
        <v>5.4</v>
      </c>
      <c r="J128" s="9">
        <f t="shared" si="5"/>
        <v>1860175.4058000003</v>
      </c>
      <c r="L128" t="s">
        <v>240</v>
      </c>
      <c r="M128" s="36" t="s">
        <v>240</v>
      </c>
      <c r="N128" s="33">
        <v>0</v>
      </c>
      <c r="P128">
        <v>2026</v>
      </c>
      <c r="Q128" t="s">
        <v>248</v>
      </c>
      <c r="R128" s="25">
        <v>673192947</v>
      </c>
    </row>
    <row r="129" spans="1:18" x14ac:dyDescent="0.35">
      <c r="A129" s="13">
        <v>2026</v>
      </c>
      <c r="B129" s="13">
        <f t="shared" si="3"/>
        <v>2025</v>
      </c>
      <c r="C129" t="s">
        <v>252</v>
      </c>
      <c r="D129" t="s">
        <v>253</v>
      </c>
      <c r="E129" s="5">
        <v>305620389</v>
      </c>
      <c r="F129" s="13">
        <v>5.4</v>
      </c>
      <c r="G129" s="9">
        <f t="shared" si="4"/>
        <v>1650350.1006000002</v>
      </c>
      <c r="H129" s="5">
        <v>305620389</v>
      </c>
      <c r="I129">
        <v>5.4</v>
      </c>
      <c r="J129" s="9">
        <f t="shared" si="5"/>
        <v>1650350.1006000002</v>
      </c>
      <c r="L129" t="s">
        <v>244</v>
      </c>
      <c r="M129" s="37" t="s">
        <v>244</v>
      </c>
      <c r="N129" s="34">
        <v>0</v>
      </c>
      <c r="P129">
        <v>2026</v>
      </c>
      <c r="Q129" t="s">
        <v>250</v>
      </c>
      <c r="R129" s="25">
        <v>344476927</v>
      </c>
    </row>
    <row r="130" spans="1:18" x14ac:dyDescent="0.35">
      <c r="A130" s="13">
        <v>2026</v>
      </c>
      <c r="B130" s="13">
        <f t="shared" si="3"/>
        <v>2025</v>
      </c>
      <c r="C130" t="s">
        <v>254</v>
      </c>
      <c r="D130" t="s">
        <v>255</v>
      </c>
      <c r="E130" s="5">
        <v>240999453</v>
      </c>
      <c r="F130" s="13">
        <v>5.4</v>
      </c>
      <c r="G130" s="9">
        <f t="shared" si="4"/>
        <v>1301397.0462000002</v>
      </c>
      <c r="H130" s="5">
        <v>240999453</v>
      </c>
      <c r="I130">
        <v>5.4</v>
      </c>
      <c r="J130" s="9">
        <f t="shared" si="5"/>
        <v>1301397.0462000002</v>
      </c>
      <c r="L130" t="s">
        <v>246</v>
      </c>
      <c r="M130" s="36" t="s">
        <v>246</v>
      </c>
      <c r="N130" s="33">
        <v>0</v>
      </c>
      <c r="P130">
        <v>2026</v>
      </c>
      <c r="Q130" t="s">
        <v>252</v>
      </c>
      <c r="R130" s="25">
        <v>305620389</v>
      </c>
    </row>
    <row r="131" spans="1:18" x14ac:dyDescent="0.35">
      <c r="A131" s="13">
        <v>2026</v>
      </c>
      <c r="B131" s="13">
        <f t="shared" si="3"/>
        <v>2025</v>
      </c>
      <c r="C131" t="s">
        <v>256</v>
      </c>
      <c r="D131" t="s">
        <v>257</v>
      </c>
      <c r="E131" s="5">
        <v>174786060</v>
      </c>
      <c r="F131" s="13">
        <v>5.4</v>
      </c>
      <c r="G131" s="9">
        <f t="shared" si="4"/>
        <v>943844.72400000005</v>
      </c>
      <c r="H131" s="5">
        <v>174786060</v>
      </c>
      <c r="I131">
        <v>5.4</v>
      </c>
      <c r="J131" s="9">
        <f t="shared" si="5"/>
        <v>943844.72400000005</v>
      </c>
      <c r="L131" t="s">
        <v>248</v>
      </c>
      <c r="M131" s="37" t="s">
        <v>248</v>
      </c>
      <c r="N131" s="34">
        <v>0</v>
      </c>
      <c r="P131">
        <v>2026</v>
      </c>
      <c r="Q131" t="s">
        <v>254</v>
      </c>
      <c r="R131" s="25">
        <v>240999453</v>
      </c>
    </row>
    <row r="132" spans="1:18" x14ac:dyDescent="0.35">
      <c r="A132" s="13">
        <v>2026</v>
      </c>
      <c r="B132" s="13">
        <f t="shared" si="3"/>
        <v>2025</v>
      </c>
      <c r="C132" t="s">
        <v>258</v>
      </c>
      <c r="D132" t="s">
        <v>259</v>
      </c>
      <c r="E132" s="5">
        <v>478527354</v>
      </c>
      <c r="F132" s="13">
        <v>5.4</v>
      </c>
      <c r="G132" s="9">
        <f t="shared" si="4"/>
        <v>2584047.7116</v>
      </c>
      <c r="H132" s="5">
        <v>478527354</v>
      </c>
      <c r="I132">
        <v>5.4</v>
      </c>
      <c r="J132" s="9">
        <f t="shared" si="5"/>
        <v>2584047.7116</v>
      </c>
      <c r="L132" t="s">
        <v>250</v>
      </c>
      <c r="M132" s="36" t="s">
        <v>250</v>
      </c>
      <c r="N132" s="33">
        <v>0</v>
      </c>
      <c r="P132">
        <v>2026</v>
      </c>
      <c r="Q132" t="s">
        <v>128</v>
      </c>
      <c r="R132" s="25">
        <v>407193154</v>
      </c>
    </row>
    <row r="133" spans="1:18" x14ac:dyDescent="0.35">
      <c r="A133" s="13">
        <v>2026</v>
      </c>
      <c r="B133" s="13">
        <f t="shared" ref="B133:B196" si="6">A133-1</f>
        <v>2025</v>
      </c>
      <c r="C133" t="s">
        <v>260</v>
      </c>
      <c r="D133" t="s">
        <v>261</v>
      </c>
      <c r="E133" s="5">
        <v>675726858</v>
      </c>
      <c r="F133" s="13">
        <v>5.4</v>
      </c>
      <c r="G133" s="9">
        <f t="shared" ref="G133:G196" si="7">E133/1000*F133</f>
        <v>3648925.0332000004</v>
      </c>
      <c r="H133" s="5">
        <v>675726858</v>
      </c>
      <c r="I133">
        <v>5.4</v>
      </c>
      <c r="J133" s="9">
        <f t="shared" ref="J133:J196" si="8">H133/1000*I133</f>
        <v>3648925.0332000004</v>
      </c>
      <c r="L133" t="s">
        <v>252</v>
      </c>
      <c r="M133" s="37" t="s">
        <v>252</v>
      </c>
      <c r="N133" s="34">
        <v>0</v>
      </c>
      <c r="P133">
        <v>2026</v>
      </c>
      <c r="Q133" t="s">
        <v>270</v>
      </c>
      <c r="R133" s="25">
        <v>192840370</v>
      </c>
    </row>
    <row r="134" spans="1:18" x14ac:dyDescent="0.35">
      <c r="A134" s="13">
        <v>2026</v>
      </c>
      <c r="B134" s="13">
        <f t="shared" si="6"/>
        <v>2025</v>
      </c>
      <c r="C134" t="s">
        <v>262</v>
      </c>
      <c r="D134" t="s">
        <v>263</v>
      </c>
      <c r="E134" s="5">
        <v>319220110</v>
      </c>
      <c r="F134" s="13">
        <v>5.4</v>
      </c>
      <c r="G134" s="9">
        <f t="shared" si="7"/>
        <v>1723788.594</v>
      </c>
      <c r="H134" s="5">
        <v>319220110</v>
      </c>
      <c r="I134">
        <v>5.4</v>
      </c>
      <c r="J134" s="9">
        <f t="shared" si="8"/>
        <v>1723788.594</v>
      </c>
      <c r="L134" t="s">
        <v>254</v>
      </c>
      <c r="M134" s="36" t="s">
        <v>254</v>
      </c>
      <c r="N134" s="33">
        <v>0</v>
      </c>
      <c r="P134">
        <v>2026</v>
      </c>
      <c r="Q134" t="s">
        <v>256</v>
      </c>
      <c r="R134" s="25">
        <v>174786060</v>
      </c>
    </row>
    <row r="135" spans="1:18" x14ac:dyDescent="0.35">
      <c r="A135" s="13">
        <v>2026</v>
      </c>
      <c r="B135" s="13">
        <f t="shared" si="6"/>
        <v>2025</v>
      </c>
      <c r="C135" t="s">
        <v>264</v>
      </c>
      <c r="D135" t="s">
        <v>265</v>
      </c>
      <c r="E135" s="5">
        <v>587571308</v>
      </c>
      <c r="F135" s="13">
        <v>5.4</v>
      </c>
      <c r="G135" s="9">
        <f t="shared" si="7"/>
        <v>3172885.0632000002</v>
      </c>
      <c r="H135" s="5">
        <v>587571308</v>
      </c>
      <c r="I135">
        <v>5.4</v>
      </c>
      <c r="J135" s="9">
        <f t="shared" si="8"/>
        <v>3172885.0632000002</v>
      </c>
      <c r="L135" t="s">
        <v>270</v>
      </c>
      <c r="M135" s="37" t="s">
        <v>270</v>
      </c>
      <c r="N135" s="34">
        <v>0.13500000000000001</v>
      </c>
      <c r="P135">
        <v>2026</v>
      </c>
      <c r="Q135" t="s">
        <v>258</v>
      </c>
      <c r="R135" s="25">
        <v>478527354</v>
      </c>
    </row>
    <row r="136" spans="1:18" x14ac:dyDescent="0.35">
      <c r="A136" s="13">
        <v>2026</v>
      </c>
      <c r="B136" s="13">
        <f t="shared" si="6"/>
        <v>2025</v>
      </c>
      <c r="C136" t="s">
        <v>266</v>
      </c>
      <c r="D136" t="s">
        <v>267</v>
      </c>
      <c r="E136" s="5">
        <v>383699291</v>
      </c>
      <c r="F136" s="13">
        <v>5.4</v>
      </c>
      <c r="G136" s="9">
        <f t="shared" si="7"/>
        <v>2071976.1714000003</v>
      </c>
      <c r="H136" s="5">
        <v>383699291</v>
      </c>
      <c r="I136">
        <v>5.4</v>
      </c>
      <c r="J136" s="9">
        <f t="shared" si="8"/>
        <v>2071976.1714000003</v>
      </c>
      <c r="L136" t="s">
        <v>256</v>
      </c>
      <c r="M136" s="36" t="s">
        <v>256</v>
      </c>
      <c r="N136" s="33">
        <v>0.13500000000000001</v>
      </c>
      <c r="P136">
        <v>2026</v>
      </c>
      <c r="Q136" t="s">
        <v>260</v>
      </c>
      <c r="R136" s="25">
        <v>675726858</v>
      </c>
    </row>
    <row r="137" spans="1:18" x14ac:dyDescent="0.35">
      <c r="A137" s="13">
        <v>2026</v>
      </c>
      <c r="B137" s="13">
        <f t="shared" si="6"/>
        <v>2025</v>
      </c>
      <c r="C137" t="s">
        <v>268</v>
      </c>
      <c r="D137" t="s">
        <v>269</v>
      </c>
      <c r="E137" s="5">
        <v>292573767</v>
      </c>
      <c r="F137" s="13">
        <v>5.4</v>
      </c>
      <c r="G137" s="9">
        <f t="shared" si="7"/>
        <v>1579898.3418000001</v>
      </c>
      <c r="H137" s="5">
        <v>292573767</v>
      </c>
      <c r="I137">
        <v>5.4</v>
      </c>
      <c r="J137" s="9">
        <f t="shared" si="8"/>
        <v>1579898.3418000001</v>
      </c>
      <c r="L137" t="s">
        <v>258</v>
      </c>
      <c r="M137" s="37" t="s">
        <v>258</v>
      </c>
      <c r="N137" s="34">
        <v>0</v>
      </c>
      <c r="P137">
        <v>2026</v>
      </c>
      <c r="Q137" t="s">
        <v>262</v>
      </c>
      <c r="R137" s="25">
        <v>319220110</v>
      </c>
    </row>
    <row r="138" spans="1:18" x14ac:dyDescent="0.35">
      <c r="A138" s="13">
        <v>2026</v>
      </c>
      <c r="B138" s="13">
        <f t="shared" si="6"/>
        <v>2025</v>
      </c>
      <c r="C138" t="s">
        <v>270</v>
      </c>
      <c r="D138" t="s">
        <v>271</v>
      </c>
      <c r="E138" s="5">
        <v>192840370</v>
      </c>
      <c r="F138" s="13">
        <v>5.4</v>
      </c>
      <c r="G138" s="9">
        <f t="shared" si="7"/>
        <v>1041337.998</v>
      </c>
      <c r="H138" s="5">
        <v>192840370</v>
      </c>
      <c r="I138">
        <v>5.4</v>
      </c>
      <c r="J138" s="9">
        <f t="shared" si="8"/>
        <v>1041337.998</v>
      </c>
      <c r="L138" t="s">
        <v>260</v>
      </c>
      <c r="M138" s="36" t="s">
        <v>260</v>
      </c>
      <c r="N138" s="33">
        <v>0</v>
      </c>
      <c r="P138">
        <v>2026</v>
      </c>
      <c r="Q138" t="s">
        <v>264</v>
      </c>
      <c r="R138" s="25">
        <v>587571308</v>
      </c>
    </row>
    <row r="139" spans="1:18" x14ac:dyDescent="0.35">
      <c r="A139" s="13">
        <v>2026</v>
      </c>
      <c r="B139" s="13">
        <f t="shared" si="6"/>
        <v>2025</v>
      </c>
      <c r="C139" t="s">
        <v>272</v>
      </c>
      <c r="D139" t="s">
        <v>273</v>
      </c>
      <c r="E139" s="5">
        <v>671848101</v>
      </c>
      <c r="F139" s="13">
        <v>5.4</v>
      </c>
      <c r="G139" s="9">
        <f t="shared" si="7"/>
        <v>3627979.7454000004</v>
      </c>
      <c r="H139" s="5">
        <v>671848101</v>
      </c>
      <c r="I139">
        <v>5.4</v>
      </c>
      <c r="J139" s="9">
        <f t="shared" si="8"/>
        <v>3627979.7454000004</v>
      </c>
      <c r="L139" t="s">
        <v>262</v>
      </c>
      <c r="M139" s="37" t="s">
        <v>262</v>
      </c>
      <c r="N139" s="34">
        <v>0</v>
      </c>
      <c r="P139">
        <v>2026</v>
      </c>
      <c r="Q139" t="s">
        <v>266</v>
      </c>
      <c r="R139" s="25">
        <v>383699291</v>
      </c>
    </row>
    <row r="140" spans="1:18" x14ac:dyDescent="0.35">
      <c r="A140" s="13">
        <v>2026</v>
      </c>
      <c r="B140" s="13">
        <f t="shared" si="6"/>
        <v>2025</v>
      </c>
      <c r="C140" t="s">
        <v>274</v>
      </c>
      <c r="D140" t="s">
        <v>275</v>
      </c>
      <c r="E140" s="5">
        <v>343288137</v>
      </c>
      <c r="F140" s="13">
        <v>5.4</v>
      </c>
      <c r="G140" s="9">
        <f t="shared" si="7"/>
        <v>1853755.9398000001</v>
      </c>
      <c r="H140" s="5">
        <v>343288137</v>
      </c>
      <c r="I140">
        <v>5.4</v>
      </c>
      <c r="J140" s="9">
        <f t="shared" si="8"/>
        <v>1853755.9398000001</v>
      </c>
      <c r="L140" t="s">
        <v>264</v>
      </c>
      <c r="M140" s="36" t="s">
        <v>264</v>
      </c>
      <c r="N140" s="33">
        <v>0</v>
      </c>
      <c r="P140">
        <v>2026</v>
      </c>
      <c r="Q140" t="s">
        <v>268</v>
      </c>
      <c r="R140" s="25">
        <v>292573767</v>
      </c>
    </row>
    <row r="141" spans="1:18" x14ac:dyDescent="0.35">
      <c r="A141" s="13">
        <v>2026</v>
      </c>
      <c r="B141" s="13">
        <f t="shared" si="6"/>
        <v>2025</v>
      </c>
      <c r="C141" t="s">
        <v>276</v>
      </c>
      <c r="D141" t="s">
        <v>277</v>
      </c>
      <c r="E141" s="5">
        <v>234895179</v>
      </c>
      <c r="F141" s="13">
        <v>5.4</v>
      </c>
      <c r="G141" s="9">
        <f t="shared" si="7"/>
        <v>1268433.9666000002</v>
      </c>
      <c r="H141" s="5">
        <v>234895179</v>
      </c>
      <c r="I141">
        <v>5.4</v>
      </c>
      <c r="J141" s="9">
        <f t="shared" si="8"/>
        <v>1268433.9666000002</v>
      </c>
      <c r="L141" t="s">
        <v>266</v>
      </c>
      <c r="M141" s="37" t="s">
        <v>266</v>
      </c>
      <c r="N141" s="34">
        <v>0</v>
      </c>
      <c r="P141">
        <v>2026</v>
      </c>
      <c r="Q141" t="s">
        <v>272</v>
      </c>
      <c r="R141" s="25">
        <v>671848101</v>
      </c>
    </row>
    <row r="142" spans="1:18" x14ac:dyDescent="0.35">
      <c r="A142" s="13">
        <v>2026</v>
      </c>
      <c r="B142" s="13">
        <f t="shared" si="6"/>
        <v>2025</v>
      </c>
      <c r="C142" t="s">
        <v>278</v>
      </c>
      <c r="D142" t="s">
        <v>279</v>
      </c>
      <c r="E142" s="5">
        <v>621238690</v>
      </c>
      <c r="F142" s="13">
        <v>5.4</v>
      </c>
      <c r="G142" s="9">
        <f t="shared" si="7"/>
        <v>3354688.926</v>
      </c>
      <c r="H142" s="5">
        <v>621238690</v>
      </c>
      <c r="I142">
        <v>5.4</v>
      </c>
      <c r="J142" s="9">
        <f t="shared" si="8"/>
        <v>3354688.926</v>
      </c>
      <c r="L142" t="s">
        <v>268</v>
      </c>
      <c r="M142" s="36" t="s">
        <v>268</v>
      </c>
      <c r="N142" s="33">
        <v>0</v>
      </c>
      <c r="P142">
        <v>2026</v>
      </c>
      <c r="Q142" t="s">
        <v>274</v>
      </c>
      <c r="R142" s="25">
        <v>343288137</v>
      </c>
    </row>
    <row r="143" spans="1:18" x14ac:dyDescent="0.35">
      <c r="A143" s="13">
        <v>2026</v>
      </c>
      <c r="B143" s="13">
        <f t="shared" si="6"/>
        <v>2025</v>
      </c>
      <c r="C143" t="s">
        <v>280</v>
      </c>
      <c r="D143" t="s">
        <v>281</v>
      </c>
      <c r="E143" s="5">
        <v>517179652</v>
      </c>
      <c r="F143" s="13">
        <v>5.4</v>
      </c>
      <c r="G143" s="9">
        <f t="shared" si="7"/>
        <v>2792770.1208000001</v>
      </c>
      <c r="H143" s="5">
        <v>517179652</v>
      </c>
      <c r="I143">
        <v>5.4</v>
      </c>
      <c r="J143" s="9">
        <f t="shared" si="8"/>
        <v>2792770.1208000001</v>
      </c>
      <c r="L143" t="s">
        <v>272</v>
      </c>
      <c r="M143" s="37" t="s">
        <v>272</v>
      </c>
      <c r="N143" s="34">
        <v>0</v>
      </c>
      <c r="P143">
        <v>2026</v>
      </c>
      <c r="Q143" t="s">
        <v>276</v>
      </c>
      <c r="R143" s="25">
        <v>234895179</v>
      </c>
    </row>
    <row r="144" spans="1:18" x14ac:dyDescent="0.35">
      <c r="A144" s="13">
        <v>2026</v>
      </c>
      <c r="B144" s="13">
        <f t="shared" si="6"/>
        <v>2025</v>
      </c>
      <c r="C144" t="s">
        <v>282</v>
      </c>
      <c r="D144" t="s">
        <v>283</v>
      </c>
      <c r="E144" s="5">
        <v>541354218</v>
      </c>
      <c r="F144" s="13">
        <v>5.4</v>
      </c>
      <c r="G144" s="9">
        <f t="shared" si="7"/>
        <v>2923312.7772000004</v>
      </c>
      <c r="H144" s="5">
        <v>541354218</v>
      </c>
      <c r="I144">
        <v>5.4</v>
      </c>
      <c r="J144" s="9">
        <f t="shared" si="8"/>
        <v>2923312.7772000004</v>
      </c>
      <c r="L144" t="s">
        <v>274</v>
      </c>
      <c r="M144" s="36" t="s">
        <v>274</v>
      </c>
      <c r="N144" s="33">
        <v>0</v>
      </c>
      <c r="P144">
        <v>2026</v>
      </c>
      <c r="Q144" t="s">
        <v>278</v>
      </c>
      <c r="R144" s="25">
        <v>621238690</v>
      </c>
    </row>
    <row r="145" spans="1:18" x14ac:dyDescent="0.35">
      <c r="A145" s="13">
        <v>2026</v>
      </c>
      <c r="B145" s="13">
        <f t="shared" si="6"/>
        <v>2025</v>
      </c>
      <c r="C145" t="s">
        <v>284</v>
      </c>
      <c r="D145" t="s">
        <v>285</v>
      </c>
      <c r="E145" s="5">
        <v>1143176976</v>
      </c>
      <c r="F145" s="13">
        <v>5.4</v>
      </c>
      <c r="G145" s="9">
        <f t="shared" si="7"/>
        <v>6173155.6704000002</v>
      </c>
      <c r="H145" s="5">
        <v>1143176976</v>
      </c>
      <c r="I145">
        <v>5.4</v>
      </c>
      <c r="J145" s="9">
        <f t="shared" si="8"/>
        <v>6173155.6704000002</v>
      </c>
      <c r="L145" t="s">
        <v>276</v>
      </c>
      <c r="M145" s="37" t="s">
        <v>276</v>
      </c>
      <c r="N145" s="34">
        <v>0</v>
      </c>
      <c r="P145">
        <v>2026</v>
      </c>
      <c r="Q145" t="s">
        <v>282</v>
      </c>
      <c r="R145" s="25">
        <v>541354218</v>
      </c>
    </row>
    <row r="146" spans="1:18" x14ac:dyDescent="0.35">
      <c r="A146" s="13">
        <v>2026</v>
      </c>
      <c r="B146" s="13">
        <f t="shared" si="6"/>
        <v>2025</v>
      </c>
      <c r="C146" t="s">
        <v>286</v>
      </c>
      <c r="D146" t="s">
        <v>287</v>
      </c>
      <c r="E146" s="5">
        <v>336738196</v>
      </c>
      <c r="F146" s="13">
        <v>5.4</v>
      </c>
      <c r="G146" s="9">
        <f t="shared" si="7"/>
        <v>1818386.2584000002</v>
      </c>
      <c r="H146" s="5">
        <v>336738196</v>
      </c>
      <c r="I146">
        <v>5.4</v>
      </c>
      <c r="J146" s="9">
        <f t="shared" si="8"/>
        <v>1818386.2584000002</v>
      </c>
      <c r="L146" t="s">
        <v>278</v>
      </c>
      <c r="M146" s="36" t="s">
        <v>278</v>
      </c>
      <c r="N146" s="33">
        <v>0</v>
      </c>
      <c r="P146">
        <v>2026</v>
      </c>
      <c r="Q146" t="s">
        <v>284</v>
      </c>
      <c r="R146" s="25">
        <v>1143176976</v>
      </c>
    </row>
    <row r="147" spans="1:18" x14ac:dyDescent="0.35">
      <c r="A147" s="13">
        <v>2026</v>
      </c>
      <c r="B147" s="13">
        <f t="shared" si="6"/>
        <v>2025</v>
      </c>
      <c r="C147" t="s">
        <v>288</v>
      </c>
      <c r="D147" t="s">
        <v>289</v>
      </c>
      <c r="E147" s="5">
        <v>7477180005</v>
      </c>
      <c r="F147" s="13">
        <v>5.4</v>
      </c>
      <c r="G147" s="9">
        <f t="shared" si="7"/>
        <v>40376772.027000003</v>
      </c>
      <c r="H147" s="5">
        <v>7477180005</v>
      </c>
      <c r="I147">
        <v>5.4</v>
      </c>
      <c r="J147" s="9">
        <f t="shared" si="8"/>
        <v>40376772.027000003</v>
      </c>
      <c r="L147" t="s">
        <v>280</v>
      </c>
      <c r="M147" s="37" t="s">
        <v>280</v>
      </c>
      <c r="N147" s="34">
        <v>0</v>
      </c>
      <c r="P147">
        <v>2026</v>
      </c>
      <c r="Q147" t="s">
        <v>286</v>
      </c>
      <c r="R147" s="25">
        <v>336738196</v>
      </c>
    </row>
    <row r="148" spans="1:18" x14ac:dyDescent="0.35">
      <c r="A148" s="13">
        <v>2026</v>
      </c>
      <c r="B148" s="13">
        <f t="shared" si="6"/>
        <v>2025</v>
      </c>
      <c r="C148" t="s">
        <v>290</v>
      </c>
      <c r="D148" t="s">
        <v>291</v>
      </c>
      <c r="E148" s="5">
        <v>448926665</v>
      </c>
      <c r="F148" s="13">
        <v>5.4</v>
      </c>
      <c r="G148" s="9">
        <f t="shared" si="7"/>
        <v>2424203.9909999999</v>
      </c>
      <c r="H148" s="5">
        <v>448926665</v>
      </c>
      <c r="I148">
        <v>5.4</v>
      </c>
      <c r="J148" s="9">
        <f t="shared" si="8"/>
        <v>2424203.9909999999</v>
      </c>
      <c r="L148" t="s">
        <v>282</v>
      </c>
      <c r="M148" s="36" t="s">
        <v>282</v>
      </c>
      <c r="N148" s="33">
        <v>0</v>
      </c>
      <c r="P148">
        <v>2026</v>
      </c>
      <c r="Q148" t="s">
        <v>288</v>
      </c>
      <c r="R148" s="25">
        <v>7477180005</v>
      </c>
    </row>
    <row r="149" spans="1:18" x14ac:dyDescent="0.35">
      <c r="A149" s="13">
        <v>2026</v>
      </c>
      <c r="B149" s="13">
        <f t="shared" si="6"/>
        <v>2025</v>
      </c>
      <c r="C149" t="s">
        <v>292</v>
      </c>
      <c r="D149" t="s">
        <v>293</v>
      </c>
      <c r="E149" s="5">
        <v>190815447</v>
      </c>
      <c r="F149" s="13">
        <v>5.4</v>
      </c>
      <c r="G149" s="9">
        <f t="shared" si="7"/>
        <v>1030403.4138</v>
      </c>
      <c r="H149" s="5">
        <v>190815447</v>
      </c>
      <c r="I149">
        <v>5.4</v>
      </c>
      <c r="J149" s="9">
        <f t="shared" si="8"/>
        <v>1030403.4138</v>
      </c>
      <c r="L149" t="s">
        <v>284</v>
      </c>
      <c r="M149" s="37" t="s">
        <v>284</v>
      </c>
      <c r="N149" s="34">
        <v>0.13500000000000001</v>
      </c>
      <c r="P149">
        <v>2026</v>
      </c>
      <c r="Q149" t="s">
        <v>290</v>
      </c>
      <c r="R149" s="25">
        <v>448926665</v>
      </c>
    </row>
    <row r="150" spans="1:18" x14ac:dyDescent="0.35">
      <c r="A150" s="13">
        <v>2026</v>
      </c>
      <c r="B150" s="13">
        <f t="shared" si="6"/>
        <v>2025</v>
      </c>
      <c r="C150" t="s">
        <v>294</v>
      </c>
      <c r="D150" t="s">
        <v>295</v>
      </c>
      <c r="E150" s="5">
        <v>172639883</v>
      </c>
      <c r="F150" s="13">
        <v>5.4</v>
      </c>
      <c r="G150" s="9">
        <f t="shared" si="7"/>
        <v>932255.36820000003</v>
      </c>
      <c r="H150" s="5">
        <v>172639883</v>
      </c>
      <c r="I150">
        <v>5.4</v>
      </c>
      <c r="J150" s="9">
        <f t="shared" si="8"/>
        <v>932255.36820000003</v>
      </c>
      <c r="L150" t="s">
        <v>286</v>
      </c>
      <c r="M150" s="36" t="s">
        <v>286</v>
      </c>
      <c r="N150" s="33">
        <v>0</v>
      </c>
      <c r="P150">
        <v>2026</v>
      </c>
      <c r="Q150" t="s">
        <v>292</v>
      </c>
      <c r="R150" s="25">
        <v>190815447</v>
      </c>
    </row>
    <row r="151" spans="1:18" x14ac:dyDescent="0.35">
      <c r="A151" s="13">
        <v>2026</v>
      </c>
      <c r="B151" s="13">
        <f t="shared" si="6"/>
        <v>2025</v>
      </c>
      <c r="C151" t="s">
        <v>296</v>
      </c>
      <c r="D151" t="s">
        <v>297</v>
      </c>
      <c r="E151" s="5">
        <v>360591345</v>
      </c>
      <c r="F151" s="13">
        <v>5.4</v>
      </c>
      <c r="G151" s="9">
        <f t="shared" si="7"/>
        <v>1947193.263</v>
      </c>
      <c r="H151" s="5">
        <v>360591345</v>
      </c>
      <c r="I151">
        <v>5.4</v>
      </c>
      <c r="J151" s="9">
        <f t="shared" si="8"/>
        <v>1947193.263</v>
      </c>
      <c r="L151" t="s">
        <v>288</v>
      </c>
      <c r="M151" s="37" t="s">
        <v>288</v>
      </c>
      <c r="N151" s="34">
        <v>0</v>
      </c>
      <c r="P151">
        <v>2026</v>
      </c>
      <c r="Q151" t="s">
        <v>280</v>
      </c>
      <c r="R151" s="25">
        <v>517179652</v>
      </c>
    </row>
    <row r="152" spans="1:18" x14ac:dyDescent="0.35">
      <c r="A152" s="13">
        <v>2026</v>
      </c>
      <c r="B152" s="13">
        <f t="shared" si="6"/>
        <v>2025</v>
      </c>
      <c r="C152" t="s">
        <v>298</v>
      </c>
      <c r="D152" t="s">
        <v>299</v>
      </c>
      <c r="E152" s="5">
        <v>2969984593</v>
      </c>
      <c r="F152" s="13">
        <v>5.4</v>
      </c>
      <c r="G152" s="9">
        <f t="shared" si="7"/>
        <v>16037916.802200001</v>
      </c>
      <c r="H152" s="5">
        <v>2969984593</v>
      </c>
      <c r="I152">
        <v>5.4</v>
      </c>
      <c r="J152" s="9">
        <f t="shared" si="8"/>
        <v>16037916.802200001</v>
      </c>
      <c r="L152" t="s">
        <v>290</v>
      </c>
      <c r="M152" s="36" t="s">
        <v>290</v>
      </c>
      <c r="N152" s="33">
        <v>0</v>
      </c>
      <c r="P152">
        <v>2026</v>
      </c>
      <c r="Q152" t="s">
        <v>294</v>
      </c>
      <c r="R152" s="25">
        <v>172639883</v>
      </c>
    </row>
    <row r="153" spans="1:18" x14ac:dyDescent="0.35">
      <c r="A153" s="13">
        <v>2026</v>
      </c>
      <c r="B153" s="13">
        <f t="shared" si="6"/>
        <v>2025</v>
      </c>
      <c r="C153" t="s">
        <v>300</v>
      </c>
      <c r="D153" t="s">
        <v>301</v>
      </c>
      <c r="E153" s="5">
        <v>415166487</v>
      </c>
      <c r="F153" s="13">
        <v>5.4</v>
      </c>
      <c r="G153" s="9">
        <f t="shared" si="7"/>
        <v>2241899.0298000001</v>
      </c>
      <c r="H153" s="5">
        <v>415166487</v>
      </c>
      <c r="I153">
        <v>5.4</v>
      </c>
      <c r="J153" s="9">
        <f t="shared" si="8"/>
        <v>2241899.0298000001</v>
      </c>
      <c r="L153" t="s">
        <v>292</v>
      </c>
      <c r="M153" s="37" t="s">
        <v>292</v>
      </c>
      <c r="N153" s="34">
        <v>0.13500000000000001</v>
      </c>
      <c r="P153">
        <v>2026</v>
      </c>
      <c r="Q153" t="s">
        <v>246</v>
      </c>
      <c r="R153" s="25">
        <v>705695198</v>
      </c>
    </row>
    <row r="154" spans="1:18" x14ac:dyDescent="0.35">
      <c r="A154" s="13">
        <v>2026</v>
      </c>
      <c r="B154" s="13">
        <f t="shared" si="6"/>
        <v>2025</v>
      </c>
      <c r="C154" t="s">
        <v>302</v>
      </c>
      <c r="D154" t="s">
        <v>303</v>
      </c>
      <c r="E154" s="5">
        <v>232181906</v>
      </c>
      <c r="F154" s="13">
        <v>5.4</v>
      </c>
      <c r="G154" s="9">
        <f t="shared" si="7"/>
        <v>1253782.2923999999</v>
      </c>
      <c r="H154" s="5">
        <v>232181906</v>
      </c>
      <c r="I154">
        <v>5.4</v>
      </c>
      <c r="J154" s="9">
        <f t="shared" si="8"/>
        <v>1253782.2923999999</v>
      </c>
      <c r="L154" t="s">
        <v>294</v>
      </c>
      <c r="M154" s="36" t="s">
        <v>294</v>
      </c>
      <c r="N154" s="33">
        <v>0</v>
      </c>
      <c r="P154">
        <v>2026</v>
      </c>
      <c r="Q154" t="s">
        <v>296</v>
      </c>
      <c r="R154" s="25">
        <v>360591345</v>
      </c>
    </row>
    <row r="155" spans="1:18" x14ac:dyDescent="0.35">
      <c r="A155" s="13">
        <v>2026</v>
      </c>
      <c r="B155" s="13">
        <f t="shared" si="6"/>
        <v>2025</v>
      </c>
      <c r="C155" t="s">
        <v>304</v>
      </c>
      <c r="D155" t="s">
        <v>305</v>
      </c>
      <c r="E155" s="5">
        <v>254072413</v>
      </c>
      <c r="F155" s="13">
        <v>5.4</v>
      </c>
      <c r="G155" s="9">
        <f t="shared" si="7"/>
        <v>1371991.0302000002</v>
      </c>
      <c r="H155" s="5">
        <v>254072413</v>
      </c>
      <c r="I155">
        <v>5.4</v>
      </c>
      <c r="J155" s="9">
        <f t="shared" si="8"/>
        <v>1371991.0302000002</v>
      </c>
      <c r="L155" t="s">
        <v>296</v>
      </c>
      <c r="M155" s="37" t="s">
        <v>296</v>
      </c>
      <c r="N155" s="34">
        <v>0</v>
      </c>
      <c r="P155">
        <v>2026</v>
      </c>
      <c r="Q155" t="s">
        <v>298</v>
      </c>
      <c r="R155" s="25">
        <v>2969984593</v>
      </c>
    </row>
    <row r="156" spans="1:18" x14ac:dyDescent="0.35">
      <c r="A156" s="13">
        <v>2026</v>
      </c>
      <c r="B156" s="13">
        <f t="shared" si="6"/>
        <v>2025</v>
      </c>
      <c r="C156" t="s">
        <v>306</v>
      </c>
      <c r="D156" t="s">
        <v>307</v>
      </c>
      <c r="E156" s="5">
        <v>573615609</v>
      </c>
      <c r="F156" s="13">
        <v>5.4</v>
      </c>
      <c r="G156" s="9">
        <f t="shared" si="7"/>
        <v>3097524.2886000006</v>
      </c>
      <c r="H156" s="5">
        <v>573615609</v>
      </c>
      <c r="I156">
        <v>5.4</v>
      </c>
      <c r="J156" s="9">
        <f t="shared" si="8"/>
        <v>3097524.2886000006</v>
      </c>
      <c r="L156" t="s">
        <v>298</v>
      </c>
      <c r="M156" s="36" t="s">
        <v>298</v>
      </c>
      <c r="N156" s="33">
        <v>0</v>
      </c>
      <c r="P156">
        <v>2026</v>
      </c>
      <c r="Q156" t="s">
        <v>300</v>
      </c>
      <c r="R156" s="25">
        <v>415166487</v>
      </c>
    </row>
    <row r="157" spans="1:18" x14ac:dyDescent="0.35">
      <c r="A157" s="13">
        <v>2026</v>
      </c>
      <c r="B157" s="13">
        <f t="shared" si="6"/>
        <v>2025</v>
      </c>
      <c r="C157" t="s">
        <v>308</v>
      </c>
      <c r="D157" t="s">
        <v>309</v>
      </c>
      <c r="E157" s="5">
        <v>354870099</v>
      </c>
      <c r="F157" s="13">
        <v>5.4</v>
      </c>
      <c r="G157" s="9">
        <f t="shared" si="7"/>
        <v>1916298.5346000001</v>
      </c>
      <c r="H157" s="5">
        <v>354870099</v>
      </c>
      <c r="I157">
        <v>5.4</v>
      </c>
      <c r="J157" s="9">
        <f t="shared" si="8"/>
        <v>1916298.5346000001</v>
      </c>
      <c r="L157" t="s">
        <v>300</v>
      </c>
      <c r="M157" s="37" t="s">
        <v>300</v>
      </c>
      <c r="N157" s="34">
        <v>0</v>
      </c>
      <c r="P157">
        <v>2026</v>
      </c>
      <c r="Q157" t="s">
        <v>302</v>
      </c>
      <c r="R157" s="25">
        <v>232181906</v>
      </c>
    </row>
    <row r="158" spans="1:18" x14ac:dyDescent="0.35">
      <c r="A158" s="13">
        <v>2026</v>
      </c>
      <c r="B158" s="13">
        <f t="shared" si="6"/>
        <v>2025</v>
      </c>
      <c r="C158" t="s">
        <v>310</v>
      </c>
      <c r="D158" t="s">
        <v>311</v>
      </c>
      <c r="E158" s="5">
        <v>97127791</v>
      </c>
      <c r="F158" s="13">
        <v>5.4</v>
      </c>
      <c r="G158" s="9">
        <f t="shared" si="7"/>
        <v>524490.07140000002</v>
      </c>
      <c r="H158" s="5">
        <v>97127791</v>
      </c>
      <c r="I158">
        <v>5.4</v>
      </c>
      <c r="J158" s="9">
        <f t="shared" si="8"/>
        <v>524490.07140000002</v>
      </c>
      <c r="L158" t="s">
        <v>302</v>
      </c>
      <c r="M158" s="36" t="s">
        <v>302</v>
      </c>
      <c r="N158" s="33">
        <v>0</v>
      </c>
      <c r="P158">
        <v>2026</v>
      </c>
      <c r="Q158" t="s">
        <v>304</v>
      </c>
      <c r="R158" s="25">
        <v>254072413</v>
      </c>
    </row>
    <row r="159" spans="1:18" x14ac:dyDescent="0.35">
      <c r="A159" s="13">
        <v>2026</v>
      </c>
      <c r="B159" s="13">
        <f t="shared" si="6"/>
        <v>2025</v>
      </c>
      <c r="C159" t="s">
        <v>312</v>
      </c>
      <c r="D159" t="s">
        <v>313</v>
      </c>
      <c r="E159" s="5">
        <v>213402042</v>
      </c>
      <c r="F159" s="13">
        <v>5.4</v>
      </c>
      <c r="G159" s="9">
        <f t="shared" si="7"/>
        <v>1152371.0268000001</v>
      </c>
      <c r="H159" s="5">
        <v>213402042</v>
      </c>
      <c r="I159">
        <v>5.4</v>
      </c>
      <c r="J159" s="9">
        <f t="shared" si="8"/>
        <v>1152371.0268000001</v>
      </c>
      <c r="L159" t="s">
        <v>304</v>
      </c>
      <c r="M159" s="37" t="s">
        <v>304</v>
      </c>
      <c r="N159" s="34">
        <v>0</v>
      </c>
      <c r="P159">
        <v>2026</v>
      </c>
      <c r="Q159" t="s">
        <v>306</v>
      </c>
      <c r="R159" s="25">
        <v>573615609</v>
      </c>
    </row>
    <row r="160" spans="1:18" x14ac:dyDescent="0.35">
      <c r="A160" s="13">
        <v>2026</v>
      </c>
      <c r="B160" s="13">
        <f t="shared" si="6"/>
        <v>2025</v>
      </c>
      <c r="C160" t="s">
        <v>314</v>
      </c>
      <c r="D160" t="s">
        <v>315</v>
      </c>
      <c r="E160" s="5">
        <v>303802054</v>
      </c>
      <c r="F160" s="13">
        <v>5.4</v>
      </c>
      <c r="G160" s="9">
        <f t="shared" si="7"/>
        <v>1640531.0916000002</v>
      </c>
      <c r="H160" s="5">
        <v>303802054</v>
      </c>
      <c r="I160">
        <v>5.4</v>
      </c>
      <c r="J160" s="9">
        <f t="shared" si="8"/>
        <v>1640531.0916000002</v>
      </c>
      <c r="L160" t="s">
        <v>306</v>
      </c>
      <c r="M160" s="36" t="s">
        <v>306</v>
      </c>
      <c r="N160" s="33">
        <v>0</v>
      </c>
      <c r="P160">
        <v>2026</v>
      </c>
      <c r="Q160" t="s">
        <v>308</v>
      </c>
      <c r="R160" s="25">
        <v>354870099</v>
      </c>
    </row>
    <row r="161" spans="1:18" x14ac:dyDescent="0.35">
      <c r="A161" s="13">
        <v>2026</v>
      </c>
      <c r="B161" s="13">
        <f t="shared" si="6"/>
        <v>2025</v>
      </c>
      <c r="C161" t="s">
        <v>316</v>
      </c>
      <c r="D161" t="s">
        <v>317</v>
      </c>
      <c r="E161" s="5">
        <v>1019374105</v>
      </c>
      <c r="F161" s="13">
        <v>5.4</v>
      </c>
      <c r="G161" s="9">
        <f t="shared" si="7"/>
        <v>5504620.1670000004</v>
      </c>
      <c r="H161" s="5">
        <v>1019374105</v>
      </c>
      <c r="I161">
        <v>5.4</v>
      </c>
      <c r="J161" s="9">
        <f t="shared" si="8"/>
        <v>5504620.1670000004</v>
      </c>
      <c r="L161" t="s">
        <v>308</v>
      </c>
      <c r="M161" s="37" t="s">
        <v>308</v>
      </c>
      <c r="N161" s="34">
        <v>0</v>
      </c>
      <c r="P161">
        <v>2026</v>
      </c>
      <c r="Q161" t="s">
        <v>310</v>
      </c>
      <c r="R161" s="25">
        <v>97127791</v>
      </c>
    </row>
    <row r="162" spans="1:18" x14ac:dyDescent="0.35">
      <c r="A162" s="13">
        <v>2026</v>
      </c>
      <c r="B162" s="13">
        <f t="shared" si="6"/>
        <v>2025</v>
      </c>
      <c r="C162" t="s">
        <v>318</v>
      </c>
      <c r="D162" t="s">
        <v>319</v>
      </c>
      <c r="E162" s="5">
        <v>210765827</v>
      </c>
      <c r="F162" s="13">
        <v>5.4</v>
      </c>
      <c r="G162" s="9">
        <f t="shared" si="7"/>
        <v>1138135.4658000001</v>
      </c>
      <c r="H162" s="5">
        <v>210765827</v>
      </c>
      <c r="I162">
        <v>5.4</v>
      </c>
      <c r="J162" s="9">
        <f t="shared" si="8"/>
        <v>1138135.4658000001</v>
      </c>
      <c r="L162" t="s">
        <v>310</v>
      </c>
      <c r="M162" s="36" t="s">
        <v>310</v>
      </c>
      <c r="N162" s="33">
        <v>0</v>
      </c>
      <c r="P162">
        <v>2026</v>
      </c>
      <c r="Q162" t="s">
        <v>312</v>
      </c>
      <c r="R162" s="25">
        <v>213402042</v>
      </c>
    </row>
    <row r="163" spans="1:18" x14ac:dyDescent="0.35">
      <c r="A163" s="13">
        <v>2026</v>
      </c>
      <c r="B163" s="13">
        <f t="shared" si="6"/>
        <v>2025</v>
      </c>
      <c r="C163" t="s">
        <v>320</v>
      </c>
      <c r="D163" t="s">
        <v>321</v>
      </c>
      <c r="E163" s="5">
        <v>1887631235</v>
      </c>
      <c r="F163" s="13">
        <v>5.4</v>
      </c>
      <c r="G163" s="9">
        <f t="shared" si="7"/>
        <v>10193208.669000002</v>
      </c>
      <c r="H163" s="5">
        <v>1887631235</v>
      </c>
      <c r="I163">
        <v>5.4</v>
      </c>
      <c r="J163" s="9">
        <f t="shared" si="8"/>
        <v>10193208.669000002</v>
      </c>
      <c r="L163" t="s">
        <v>312</v>
      </c>
      <c r="M163" s="37" t="s">
        <v>312</v>
      </c>
      <c r="N163" s="34">
        <v>0.13500000000000001</v>
      </c>
      <c r="P163">
        <v>2026</v>
      </c>
      <c r="Q163" t="s">
        <v>314</v>
      </c>
      <c r="R163" s="25">
        <v>303802054</v>
      </c>
    </row>
    <row r="164" spans="1:18" x14ac:dyDescent="0.35">
      <c r="A164" s="13">
        <v>2026</v>
      </c>
      <c r="B164" s="13">
        <f t="shared" si="6"/>
        <v>2025</v>
      </c>
      <c r="C164" t="s">
        <v>322</v>
      </c>
      <c r="D164" t="s">
        <v>323</v>
      </c>
      <c r="E164" s="5">
        <v>2756938391</v>
      </c>
      <c r="F164" s="13">
        <v>5.4</v>
      </c>
      <c r="G164" s="9">
        <f t="shared" si="7"/>
        <v>14887467.3114</v>
      </c>
      <c r="H164" s="5">
        <v>2756938391</v>
      </c>
      <c r="I164">
        <v>5.4</v>
      </c>
      <c r="J164" s="9">
        <f t="shared" si="8"/>
        <v>14887467.3114</v>
      </c>
      <c r="L164" t="s">
        <v>314</v>
      </c>
      <c r="M164" s="36" t="s">
        <v>314</v>
      </c>
      <c r="N164" s="33">
        <v>0</v>
      </c>
      <c r="P164">
        <v>2026</v>
      </c>
      <c r="Q164" t="s">
        <v>316</v>
      </c>
      <c r="R164" s="25">
        <v>1019374105</v>
      </c>
    </row>
    <row r="165" spans="1:18" x14ac:dyDescent="0.35">
      <c r="A165" s="13">
        <v>2026</v>
      </c>
      <c r="B165" s="13">
        <f t="shared" si="6"/>
        <v>2025</v>
      </c>
      <c r="C165" t="s">
        <v>324</v>
      </c>
      <c r="D165" t="s">
        <v>325</v>
      </c>
      <c r="E165" s="5">
        <v>224513773</v>
      </c>
      <c r="F165" s="13">
        <v>5.4</v>
      </c>
      <c r="G165" s="9">
        <f t="shared" si="7"/>
        <v>1212374.3742</v>
      </c>
      <c r="H165" s="5">
        <v>224513773</v>
      </c>
      <c r="I165">
        <v>5.4</v>
      </c>
      <c r="J165" s="9">
        <f t="shared" si="8"/>
        <v>1212374.3742</v>
      </c>
      <c r="L165" t="s">
        <v>316</v>
      </c>
      <c r="M165" s="37" t="s">
        <v>316</v>
      </c>
      <c r="N165" s="34">
        <v>0</v>
      </c>
      <c r="P165">
        <v>2026</v>
      </c>
      <c r="Q165" t="s">
        <v>318</v>
      </c>
      <c r="R165" s="25">
        <v>210765827</v>
      </c>
    </row>
    <row r="166" spans="1:18" x14ac:dyDescent="0.35">
      <c r="A166" s="13">
        <v>2026</v>
      </c>
      <c r="B166" s="13">
        <f t="shared" si="6"/>
        <v>2025</v>
      </c>
      <c r="C166" t="s">
        <v>326</v>
      </c>
      <c r="D166" t="s">
        <v>327</v>
      </c>
      <c r="E166" s="5">
        <v>257389511</v>
      </c>
      <c r="F166" s="13">
        <v>5.4</v>
      </c>
      <c r="G166" s="9">
        <f t="shared" si="7"/>
        <v>1389903.3594000002</v>
      </c>
      <c r="H166" s="5">
        <v>257389511</v>
      </c>
      <c r="I166">
        <v>5.4</v>
      </c>
      <c r="J166" s="9">
        <f t="shared" si="8"/>
        <v>1389903.3594000002</v>
      </c>
      <c r="L166" t="s">
        <v>318</v>
      </c>
      <c r="M166" s="36" t="s">
        <v>318</v>
      </c>
      <c r="N166" s="33">
        <v>0</v>
      </c>
      <c r="P166">
        <v>2026</v>
      </c>
      <c r="Q166" t="s">
        <v>320</v>
      </c>
      <c r="R166" s="25">
        <v>1887631235</v>
      </c>
    </row>
    <row r="167" spans="1:18" x14ac:dyDescent="0.35">
      <c r="A167" s="13">
        <v>2026</v>
      </c>
      <c r="B167" s="13">
        <f t="shared" si="6"/>
        <v>2025</v>
      </c>
      <c r="C167" t="s">
        <v>328</v>
      </c>
      <c r="D167" t="s">
        <v>329</v>
      </c>
      <c r="E167" s="5">
        <v>202056306</v>
      </c>
      <c r="F167" s="13">
        <v>5.4</v>
      </c>
      <c r="G167" s="9">
        <f t="shared" si="7"/>
        <v>1091104.0524000002</v>
      </c>
      <c r="H167" s="5">
        <v>202056306</v>
      </c>
      <c r="I167">
        <v>5.4</v>
      </c>
      <c r="J167" s="9">
        <f t="shared" si="8"/>
        <v>1091104.0524000002</v>
      </c>
      <c r="L167" t="s">
        <v>320</v>
      </c>
      <c r="M167" s="37" t="s">
        <v>320</v>
      </c>
      <c r="N167" s="34">
        <v>0</v>
      </c>
      <c r="P167">
        <v>2026</v>
      </c>
      <c r="Q167" t="s">
        <v>406</v>
      </c>
      <c r="R167" s="25">
        <v>426499233</v>
      </c>
    </row>
    <row r="168" spans="1:18" x14ac:dyDescent="0.35">
      <c r="A168" s="13">
        <v>2026</v>
      </c>
      <c r="B168" s="13">
        <f t="shared" si="6"/>
        <v>2025</v>
      </c>
      <c r="C168" t="s">
        <v>330</v>
      </c>
      <c r="D168" t="s">
        <v>331</v>
      </c>
      <c r="E168" s="5">
        <v>328960772</v>
      </c>
      <c r="F168" s="13">
        <v>5.4</v>
      </c>
      <c r="G168" s="9">
        <f t="shared" si="7"/>
        <v>1776388.1688000001</v>
      </c>
      <c r="H168" s="5">
        <v>328960772</v>
      </c>
      <c r="I168">
        <v>5.4</v>
      </c>
      <c r="J168" s="9">
        <f t="shared" si="8"/>
        <v>1776388.1688000001</v>
      </c>
      <c r="L168" t="s">
        <v>322</v>
      </c>
      <c r="M168" s="36" t="s">
        <v>322</v>
      </c>
      <c r="N168" s="33">
        <v>0.13500000000000001</v>
      </c>
      <c r="P168">
        <v>2026</v>
      </c>
      <c r="Q168" t="s">
        <v>322</v>
      </c>
      <c r="R168" s="25">
        <v>2756938391</v>
      </c>
    </row>
    <row r="169" spans="1:18" x14ac:dyDescent="0.35">
      <c r="A169" s="13">
        <v>2026</v>
      </c>
      <c r="B169" s="13">
        <f t="shared" si="6"/>
        <v>2025</v>
      </c>
      <c r="C169" t="s">
        <v>332</v>
      </c>
      <c r="D169" t="s">
        <v>333</v>
      </c>
      <c r="E169" s="5">
        <v>289222058</v>
      </c>
      <c r="F169" s="13">
        <v>5.4</v>
      </c>
      <c r="G169" s="9">
        <f t="shared" si="7"/>
        <v>1561799.1132000003</v>
      </c>
      <c r="H169" s="5">
        <v>289222058</v>
      </c>
      <c r="I169">
        <v>5.4</v>
      </c>
      <c r="J169" s="9">
        <f t="shared" si="8"/>
        <v>1561799.1132000003</v>
      </c>
      <c r="L169" t="s">
        <v>324</v>
      </c>
      <c r="M169" s="37" t="s">
        <v>324</v>
      </c>
      <c r="N169" s="34">
        <v>0</v>
      </c>
      <c r="P169">
        <v>2026</v>
      </c>
      <c r="Q169" t="s">
        <v>324</v>
      </c>
      <c r="R169" s="25">
        <v>224513773</v>
      </c>
    </row>
    <row r="170" spans="1:18" x14ac:dyDescent="0.35">
      <c r="A170" s="13">
        <v>2026</v>
      </c>
      <c r="B170" s="13">
        <f t="shared" si="6"/>
        <v>2025</v>
      </c>
      <c r="C170" t="s">
        <v>334</v>
      </c>
      <c r="D170" t="s">
        <v>335</v>
      </c>
      <c r="E170" s="5">
        <v>198546072</v>
      </c>
      <c r="F170" s="13">
        <v>5.4</v>
      </c>
      <c r="G170" s="9">
        <f t="shared" si="7"/>
        <v>1072148.7888</v>
      </c>
      <c r="H170" s="5">
        <v>198546072</v>
      </c>
      <c r="I170">
        <v>5.4</v>
      </c>
      <c r="J170" s="9">
        <f t="shared" si="8"/>
        <v>1072148.7888</v>
      </c>
      <c r="L170" t="s">
        <v>326</v>
      </c>
      <c r="M170" s="36" t="s">
        <v>326</v>
      </c>
      <c r="N170" s="33">
        <v>0</v>
      </c>
      <c r="P170">
        <v>2026</v>
      </c>
      <c r="Q170" t="s">
        <v>326</v>
      </c>
      <c r="R170" s="25">
        <v>257389511</v>
      </c>
    </row>
    <row r="171" spans="1:18" x14ac:dyDescent="0.35">
      <c r="A171" s="13">
        <v>2026</v>
      </c>
      <c r="B171" s="13">
        <f t="shared" si="6"/>
        <v>2025</v>
      </c>
      <c r="C171" t="s">
        <v>336</v>
      </c>
      <c r="D171" t="s">
        <v>337</v>
      </c>
      <c r="E171" s="5">
        <v>479300455</v>
      </c>
      <c r="F171" s="13">
        <v>5.4</v>
      </c>
      <c r="G171" s="9">
        <f t="shared" si="7"/>
        <v>2588222.4570000004</v>
      </c>
      <c r="H171" s="5">
        <v>479300455</v>
      </c>
      <c r="I171">
        <v>5.4</v>
      </c>
      <c r="J171" s="9">
        <f t="shared" si="8"/>
        <v>2588222.4570000004</v>
      </c>
      <c r="L171" t="s">
        <v>328</v>
      </c>
      <c r="M171" s="37" t="s">
        <v>328</v>
      </c>
      <c r="N171" s="34">
        <v>0</v>
      </c>
      <c r="P171">
        <v>2026</v>
      </c>
      <c r="Q171" t="s">
        <v>328</v>
      </c>
      <c r="R171" s="25">
        <v>202056306</v>
      </c>
    </row>
    <row r="172" spans="1:18" x14ac:dyDescent="0.35">
      <c r="A172" s="13">
        <v>2026</v>
      </c>
      <c r="B172" s="13">
        <f t="shared" si="6"/>
        <v>2025</v>
      </c>
      <c r="C172" t="s">
        <v>338</v>
      </c>
      <c r="D172" t="s">
        <v>339</v>
      </c>
      <c r="E172" s="5">
        <v>483234620</v>
      </c>
      <c r="F172" s="13">
        <v>5.4</v>
      </c>
      <c r="G172" s="9">
        <f t="shared" si="7"/>
        <v>2609466.9480000003</v>
      </c>
      <c r="H172" s="5">
        <v>483234620</v>
      </c>
      <c r="I172">
        <v>5.4</v>
      </c>
      <c r="J172" s="9">
        <f t="shared" si="8"/>
        <v>2609466.9480000003</v>
      </c>
      <c r="L172" t="s">
        <v>330</v>
      </c>
      <c r="M172" s="36" t="s">
        <v>330</v>
      </c>
      <c r="N172" s="33">
        <v>0</v>
      </c>
      <c r="P172">
        <v>2026</v>
      </c>
      <c r="Q172" t="s">
        <v>330</v>
      </c>
      <c r="R172" s="25">
        <v>328960772</v>
      </c>
    </row>
    <row r="173" spans="1:18" x14ac:dyDescent="0.35">
      <c r="A173" s="13">
        <v>2026</v>
      </c>
      <c r="B173" s="13">
        <f t="shared" si="6"/>
        <v>2025</v>
      </c>
      <c r="C173" t="s">
        <v>340</v>
      </c>
      <c r="D173" t="s">
        <v>341</v>
      </c>
      <c r="E173" s="5">
        <v>492628073</v>
      </c>
      <c r="F173" s="13">
        <v>5.4</v>
      </c>
      <c r="G173" s="9">
        <f t="shared" si="7"/>
        <v>2660191.5942000002</v>
      </c>
      <c r="H173" s="5">
        <v>492628073</v>
      </c>
      <c r="I173">
        <v>5.4</v>
      </c>
      <c r="J173" s="9">
        <f t="shared" si="8"/>
        <v>2660191.5942000002</v>
      </c>
      <c r="L173" t="s">
        <v>332</v>
      </c>
      <c r="M173" s="37" t="s">
        <v>332</v>
      </c>
      <c r="N173" s="34">
        <v>0</v>
      </c>
      <c r="P173">
        <v>2026</v>
      </c>
      <c r="Q173" t="s">
        <v>332</v>
      </c>
      <c r="R173" s="25">
        <v>289222058</v>
      </c>
    </row>
    <row r="174" spans="1:18" x14ac:dyDescent="0.35">
      <c r="A174" s="13">
        <v>2026</v>
      </c>
      <c r="B174" s="13">
        <f t="shared" si="6"/>
        <v>2025</v>
      </c>
      <c r="C174" t="s">
        <v>342</v>
      </c>
      <c r="D174" t="s">
        <v>343</v>
      </c>
      <c r="E174" s="5">
        <v>496444400</v>
      </c>
      <c r="F174" s="13">
        <v>5.4</v>
      </c>
      <c r="G174" s="9">
        <f t="shared" si="7"/>
        <v>2680799.7600000002</v>
      </c>
      <c r="H174" s="5">
        <v>496444400</v>
      </c>
      <c r="I174">
        <v>5.4</v>
      </c>
      <c r="J174" s="9">
        <f t="shared" si="8"/>
        <v>2680799.7600000002</v>
      </c>
      <c r="L174" t="s">
        <v>358</v>
      </c>
      <c r="M174" s="36" t="s">
        <v>358</v>
      </c>
      <c r="N174" s="33">
        <v>0</v>
      </c>
      <c r="P174">
        <v>2026</v>
      </c>
      <c r="Q174" t="s">
        <v>334</v>
      </c>
      <c r="R174" s="25">
        <v>198546072</v>
      </c>
    </row>
    <row r="175" spans="1:18" x14ac:dyDescent="0.35">
      <c r="A175" s="13">
        <v>2026</v>
      </c>
      <c r="B175" s="13">
        <f t="shared" si="6"/>
        <v>2025</v>
      </c>
      <c r="C175" t="s">
        <v>344</v>
      </c>
      <c r="D175" t="s">
        <v>345</v>
      </c>
      <c r="E175" s="5">
        <v>450368377</v>
      </c>
      <c r="F175" s="13">
        <v>5.4</v>
      </c>
      <c r="G175" s="9">
        <f t="shared" si="7"/>
        <v>2431989.2357999999</v>
      </c>
      <c r="H175" s="5">
        <v>450368377</v>
      </c>
      <c r="I175">
        <v>5.4</v>
      </c>
      <c r="J175" s="9">
        <f t="shared" si="8"/>
        <v>2431989.2357999999</v>
      </c>
      <c r="L175" t="s">
        <v>334</v>
      </c>
      <c r="M175" s="37" t="s">
        <v>334</v>
      </c>
      <c r="N175" s="34">
        <v>0</v>
      </c>
      <c r="P175">
        <v>2026</v>
      </c>
      <c r="Q175" t="s">
        <v>190</v>
      </c>
      <c r="R175" s="25">
        <v>397085289</v>
      </c>
    </row>
    <row r="176" spans="1:18" x14ac:dyDescent="0.35">
      <c r="A176" s="13">
        <v>2026</v>
      </c>
      <c r="B176" s="13">
        <f t="shared" si="6"/>
        <v>2025</v>
      </c>
      <c r="C176" t="s">
        <v>346</v>
      </c>
      <c r="D176" t="s">
        <v>347</v>
      </c>
      <c r="E176" s="5">
        <v>544215532</v>
      </c>
      <c r="F176" s="13">
        <v>5.4</v>
      </c>
      <c r="G176" s="9">
        <f t="shared" si="7"/>
        <v>2938763.8728</v>
      </c>
      <c r="H176" s="5">
        <v>544215532</v>
      </c>
      <c r="I176">
        <v>5.4</v>
      </c>
      <c r="J176" s="9">
        <f t="shared" si="8"/>
        <v>2938763.8728</v>
      </c>
      <c r="L176" t="s">
        <v>336</v>
      </c>
      <c r="M176" s="36" t="s">
        <v>336</v>
      </c>
      <c r="N176" s="33">
        <v>0</v>
      </c>
      <c r="P176">
        <v>2026</v>
      </c>
      <c r="Q176" t="s">
        <v>336</v>
      </c>
      <c r="R176" s="25">
        <v>479300455</v>
      </c>
    </row>
    <row r="177" spans="1:18" x14ac:dyDescent="0.35">
      <c r="A177" s="13">
        <v>2026</v>
      </c>
      <c r="B177" s="13">
        <f t="shared" si="6"/>
        <v>2025</v>
      </c>
      <c r="C177" t="s">
        <v>348</v>
      </c>
      <c r="D177" t="s">
        <v>349</v>
      </c>
      <c r="E177" s="5">
        <v>1311856157</v>
      </c>
      <c r="F177" s="13">
        <v>5.4</v>
      </c>
      <c r="G177" s="9">
        <f t="shared" si="7"/>
        <v>7084023.2478</v>
      </c>
      <c r="H177" s="5">
        <v>1311856157</v>
      </c>
      <c r="I177">
        <v>5.4</v>
      </c>
      <c r="J177" s="9">
        <f t="shared" si="8"/>
        <v>7084023.2478</v>
      </c>
      <c r="L177" t="s">
        <v>338</v>
      </c>
      <c r="M177" s="37" t="s">
        <v>338</v>
      </c>
      <c r="N177" s="34">
        <v>0</v>
      </c>
      <c r="P177">
        <v>2026</v>
      </c>
      <c r="Q177" t="s">
        <v>338</v>
      </c>
      <c r="R177" s="25">
        <v>483234620</v>
      </c>
    </row>
    <row r="178" spans="1:18" x14ac:dyDescent="0.35">
      <c r="A178" s="13">
        <v>2026</v>
      </c>
      <c r="B178" s="13">
        <f t="shared" si="6"/>
        <v>2025</v>
      </c>
      <c r="C178" t="s">
        <v>350</v>
      </c>
      <c r="D178" t="s">
        <v>351</v>
      </c>
      <c r="E178" s="5">
        <v>233927458</v>
      </c>
      <c r="F178" s="13">
        <v>5.4</v>
      </c>
      <c r="G178" s="9">
        <f t="shared" si="7"/>
        <v>1263208.2732000002</v>
      </c>
      <c r="H178" s="5">
        <v>233927458</v>
      </c>
      <c r="I178">
        <v>5.4</v>
      </c>
      <c r="J178" s="9">
        <f t="shared" si="8"/>
        <v>1263208.2732000002</v>
      </c>
      <c r="L178" t="s">
        <v>340</v>
      </c>
      <c r="M178" s="36" t="s">
        <v>340</v>
      </c>
      <c r="N178" s="33">
        <v>0</v>
      </c>
      <c r="P178">
        <v>2026</v>
      </c>
      <c r="Q178" t="s">
        <v>340</v>
      </c>
      <c r="R178" s="25">
        <v>492628073</v>
      </c>
    </row>
    <row r="179" spans="1:18" x14ac:dyDescent="0.35">
      <c r="A179" s="13">
        <v>2026</v>
      </c>
      <c r="B179" s="13">
        <f t="shared" si="6"/>
        <v>2025</v>
      </c>
      <c r="C179" t="s">
        <v>352</v>
      </c>
      <c r="D179" t="s">
        <v>353</v>
      </c>
      <c r="E179" s="5">
        <v>1499541033</v>
      </c>
      <c r="F179" s="13">
        <v>5.4</v>
      </c>
      <c r="G179" s="9">
        <f t="shared" si="7"/>
        <v>8097521.5782000013</v>
      </c>
      <c r="H179" s="5">
        <v>1499541033</v>
      </c>
      <c r="I179">
        <v>5.4</v>
      </c>
      <c r="J179" s="9">
        <f t="shared" si="8"/>
        <v>8097521.5782000013</v>
      </c>
      <c r="L179" t="s">
        <v>342</v>
      </c>
      <c r="M179" s="37" t="s">
        <v>342</v>
      </c>
      <c r="N179" s="34">
        <v>0</v>
      </c>
      <c r="P179">
        <v>2026</v>
      </c>
      <c r="Q179" t="s">
        <v>342</v>
      </c>
      <c r="R179" s="25">
        <v>496444400</v>
      </c>
    </row>
    <row r="180" spans="1:18" x14ac:dyDescent="0.35">
      <c r="A180" s="13">
        <v>2026</v>
      </c>
      <c r="B180" s="13">
        <f t="shared" si="6"/>
        <v>2025</v>
      </c>
      <c r="C180" t="s">
        <v>354</v>
      </c>
      <c r="D180" t="s">
        <v>355</v>
      </c>
      <c r="E180" s="5">
        <v>397755944</v>
      </c>
      <c r="F180" s="13">
        <v>5.4</v>
      </c>
      <c r="G180" s="9">
        <f t="shared" si="7"/>
        <v>2147882.0976000004</v>
      </c>
      <c r="H180" s="5">
        <v>397755944</v>
      </c>
      <c r="I180">
        <v>5.4</v>
      </c>
      <c r="J180" s="9">
        <f t="shared" si="8"/>
        <v>2147882.0976000004</v>
      </c>
      <c r="L180" t="s">
        <v>344</v>
      </c>
      <c r="M180" s="36" t="s">
        <v>344</v>
      </c>
      <c r="N180" s="33">
        <v>0</v>
      </c>
      <c r="P180">
        <v>2026</v>
      </c>
      <c r="Q180" t="s">
        <v>344</v>
      </c>
      <c r="R180" s="25">
        <v>450368377</v>
      </c>
    </row>
    <row r="181" spans="1:18" x14ac:dyDescent="0.35">
      <c r="A181" s="13">
        <v>2026</v>
      </c>
      <c r="B181" s="13">
        <f t="shared" si="6"/>
        <v>2025</v>
      </c>
      <c r="C181" t="s">
        <v>356</v>
      </c>
      <c r="D181" t="s">
        <v>357</v>
      </c>
      <c r="E181" s="5">
        <v>97975396</v>
      </c>
      <c r="F181" s="13">
        <v>5.4</v>
      </c>
      <c r="G181" s="9">
        <f t="shared" si="7"/>
        <v>529067.13840000005</v>
      </c>
      <c r="H181" s="5">
        <v>97975396</v>
      </c>
      <c r="I181">
        <v>5.4</v>
      </c>
      <c r="J181" s="9">
        <f t="shared" si="8"/>
        <v>529067.13840000005</v>
      </c>
      <c r="L181" t="s">
        <v>346</v>
      </c>
      <c r="M181" s="37" t="s">
        <v>346</v>
      </c>
      <c r="N181" s="34">
        <v>0</v>
      </c>
      <c r="P181">
        <v>2026</v>
      </c>
      <c r="Q181" t="s">
        <v>346</v>
      </c>
      <c r="R181" s="25">
        <v>544215532</v>
      </c>
    </row>
    <row r="182" spans="1:18" x14ac:dyDescent="0.35">
      <c r="A182" s="13">
        <v>2026</v>
      </c>
      <c r="B182" s="13">
        <f t="shared" si="6"/>
        <v>2025</v>
      </c>
      <c r="C182" t="s">
        <v>358</v>
      </c>
      <c r="D182" t="s">
        <v>359</v>
      </c>
      <c r="E182" s="5">
        <v>313003133</v>
      </c>
      <c r="F182" s="13">
        <v>5.4</v>
      </c>
      <c r="G182" s="9">
        <f t="shared" si="7"/>
        <v>1690216.9182</v>
      </c>
      <c r="H182" s="5">
        <v>313003133</v>
      </c>
      <c r="I182">
        <v>5.4</v>
      </c>
      <c r="J182" s="9">
        <f t="shared" si="8"/>
        <v>1690216.9182</v>
      </c>
      <c r="L182" t="s">
        <v>348</v>
      </c>
      <c r="M182" s="36" t="s">
        <v>348</v>
      </c>
      <c r="N182" s="33">
        <v>0.13500000000000001</v>
      </c>
      <c r="P182">
        <v>2026</v>
      </c>
      <c r="Q182" t="s">
        <v>348</v>
      </c>
      <c r="R182" s="25">
        <v>1311856157</v>
      </c>
    </row>
    <row r="183" spans="1:18" x14ac:dyDescent="0.35">
      <c r="A183" s="13">
        <v>2026</v>
      </c>
      <c r="B183" s="13">
        <f t="shared" si="6"/>
        <v>2025</v>
      </c>
      <c r="C183" t="s">
        <v>360</v>
      </c>
      <c r="D183" t="s">
        <v>361</v>
      </c>
      <c r="E183" s="5">
        <v>312407998</v>
      </c>
      <c r="F183" s="13">
        <v>5.4</v>
      </c>
      <c r="G183" s="9">
        <f t="shared" si="7"/>
        <v>1687003.1892000001</v>
      </c>
      <c r="H183" s="5">
        <v>312407998</v>
      </c>
      <c r="I183">
        <v>5.4</v>
      </c>
      <c r="J183" s="9">
        <f t="shared" si="8"/>
        <v>1687003.1892000001</v>
      </c>
      <c r="L183" t="s">
        <v>350</v>
      </c>
      <c r="M183" s="37" t="s">
        <v>350</v>
      </c>
      <c r="N183" s="34">
        <v>0</v>
      </c>
      <c r="P183">
        <v>2026</v>
      </c>
      <c r="Q183" t="s">
        <v>350</v>
      </c>
      <c r="R183" s="25">
        <v>233927458</v>
      </c>
    </row>
    <row r="184" spans="1:18" x14ac:dyDescent="0.35">
      <c r="A184" s="13">
        <v>2026</v>
      </c>
      <c r="B184" s="13">
        <f t="shared" si="6"/>
        <v>2025</v>
      </c>
      <c r="C184" t="s">
        <v>362</v>
      </c>
      <c r="D184" t="s">
        <v>363</v>
      </c>
      <c r="E184" s="5">
        <v>621851292</v>
      </c>
      <c r="F184" s="13">
        <v>5.4</v>
      </c>
      <c r="G184" s="9">
        <f t="shared" si="7"/>
        <v>3357996.9768000003</v>
      </c>
      <c r="H184" s="5">
        <v>621851292</v>
      </c>
      <c r="I184">
        <v>5.4</v>
      </c>
      <c r="J184" s="9">
        <f t="shared" si="8"/>
        <v>3357996.9768000003</v>
      </c>
      <c r="L184" t="s">
        <v>352</v>
      </c>
      <c r="M184" s="36" t="s">
        <v>352</v>
      </c>
      <c r="N184" s="33">
        <v>0</v>
      </c>
      <c r="P184">
        <v>2026</v>
      </c>
      <c r="Q184" t="s">
        <v>352</v>
      </c>
      <c r="R184" s="25">
        <v>1499541033</v>
      </c>
    </row>
    <row r="185" spans="1:18" x14ac:dyDescent="0.35">
      <c r="A185" s="13">
        <v>2026</v>
      </c>
      <c r="B185" s="13">
        <f t="shared" si="6"/>
        <v>2025</v>
      </c>
      <c r="C185" t="s">
        <v>364</v>
      </c>
      <c r="D185" t="s">
        <v>365</v>
      </c>
      <c r="E185" s="5">
        <v>387774099</v>
      </c>
      <c r="F185" s="13">
        <v>5.4</v>
      </c>
      <c r="G185" s="9">
        <f t="shared" si="7"/>
        <v>2093980.1346</v>
      </c>
      <c r="H185" s="5">
        <v>387774099</v>
      </c>
      <c r="I185">
        <v>5.4</v>
      </c>
      <c r="J185" s="9">
        <f t="shared" si="8"/>
        <v>2093980.1346</v>
      </c>
      <c r="L185" t="s">
        <v>354</v>
      </c>
      <c r="M185" s="37" t="s">
        <v>354</v>
      </c>
      <c r="N185" s="34">
        <v>0</v>
      </c>
      <c r="P185">
        <v>2026</v>
      </c>
      <c r="Q185" t="s">
        <v>366</v>
      </c>
      <c r="R185" s="25">
        <v>867964117</v>
      </c>
    </row>
    <row r="186" spans="1:18" x14ac:dyDescent="0.35">
      <c r="A186" s="13">
        <v>2026</v>
      </c>
      <c r="B186" s="13">
        <f t="shared" si="6"/>
        <v>2025</v>
      </c>
      <c r="C186" t="s">
        <v>366</v>
      </c>
      <c r="D186" t="s">
        <v>367</v>
      </c>
      <c r="E186" s="5">
        <v>867964117</v>
      </c>
      <c r="F186" s="13">
        <v>5.4</v>
      </c>
      <c r="G186" s="9">
        <f t="shared" si="7"/>
        <v>4687006.2318000002</v>
      </c>
      <c r="H186" s="5">
        <v>867964117</v>
      </c>
      <c r="I186">
        <v>5.4</v>
      </c>
      <c r="J186" s="9">
        <f t="shared" si="8"/>
        <v>4687006.2318000002</v>
      </c>
      <c r="L186" t="s">
        <v>356</v>
      </c>
      <c r="M186" s="36" t="s">
        <v>356</v>
      </c>
      <c r="N186" s="33">
        <v>0</v>
      </c>
      <c r="P186">
        <v>2026</v>
      </c>
      <c r="Q186" t="s">
        <v>354</v>
      </c>
      <c r="R186" s="25">
        <v>397755944</v>
      </c>
    </row>
    <row r="187" spans="1:18" x14ac:dyDescent="0.35">
      <c r="A187" s="13">
        <v>2026</v>
      </c>
      <c r="B187" s="13">
        <f t="shared" si="6"/>
        <v>2025</v>
      </c>
      <c r="C187" t="s">
        <v>368</v>
      </c>
      <c r="D187" t="s">
        <v>369</v>
      </c>
      <c r="E187" s="5">
        <v>448961038</v>
      </c>
      <c r="F187" s="13">
        <v>5.4</v>
      </c>
      <c r="G187" s="9">
        <f t="shared" si="7"/>
        <v>2424389.6052000001</v>
      </c>
      <c r="H187" s="5">
        <v>448961038</v>
      </c>
      <c r="I187">
        <v>5.4</v>
      </c>
      <c r="J187" s="9">
        <f t="shared" si="8"/>
        <v>2424389.6052000001</v>
      </c>
      <c r="L187" t="s">
        <v>362</v>
      </c>
      <c r="M187" s="37" t="s">
        <v>362</v>
      </c>
      <c r="N187" s="34">
        <v>0</v>
      </c>
      <c r="P187">
        <v>2026</v>
      </c>
      <c r="Q187" t="s">
        <v>356</v>
      </c>
      <c r="R187" s="25">
        <v>97975396</v>
      </c>
    </row>
    <row r="188" spans="1:18" x14ac:dyDescent="0.35">
      <c r="A188" s="13">
        <v>2026</v>
      </c>
      <c r="B188" s="13">
        <f t="shared" si="6"/>
        <v>2025</v>
      </c>
      <c r="C188" t="s">
        <v>370</v>
      </c>
      <c r="D188" t="s">
        <v>371</v>
      </c>
      <c r="E188" s="5">
        <v>446611394</v>
      </c>
      <c r="F188" s="13">
        <v>5.4</v>
      </c>
      <c r="G188" s="9">
        <f t="shared" si="7"/>
        <v>2411701.5276000001</v>
      </c>
      <c r="H188" s="5">
        <v>446611394</v>
      </c>
      <c r="I188">
        <v>5.4</v>
      </c>
      <c r="J188" s="9">
        <f t="shared" si="8"/>
        <v>2411701.5276000001</v>
      </c>
      <c r="L188" t="s">
        <v>360</v>
      </c>
      <c r="M188" s="36" t="s">
        <v>360</v>
      </c>
      <c r="N188" s="33">
        <v>0</v>
      </c>
      <c r="P188">
        <v>2026</v>
      </c>
      <c r="Q188" t="s">
        <v>360</v>
      </c>
      <c r="R188" s="25">
        <v>312407998</v>
      </c>
    </row>
    <row r="189" spans="1:18" x14ac:dyDescent="0.35">
      <c r="A189" s="13">
        <v>2026</v>
      </c>
      <c r="B189" s="13">
        <f t="shared" si="6"/>
        <v>2025</v>
      </c>
      <c r="C189" t="s">
        <v>372</v>
      </c>
      <c r="D189" t="s">
        <v>373</v>
      </c>
      <c r="E189" s="5">
        <v>167473134</v>
      </c>
      <c r="F189" s="13">
        <v>5.4</v>
      </c>
      <c r="G189" s="9">
        <f t="shared" si="7"/>
        <v>904354.92359999998</v>
      </c>
      <c r="H189" s="5">
        <v>167473134</v>
      </c>
      <c r="I189">
        <v>5.4</v>
      </c>
      <c r="J189" s="9">
        <f t="shared" si="8"/>
        <v>904354.92359999998</v>
      </c>
      <c r="L189" t="s">
        <v>364</v>
      </c>
      <c r="M189" s="37" t="s">
        <v>364</v>
      </c>
      <c r="N189" s="34">
        <v>0.13500000000000001</v>
      </c>
      <c r="P189">
        <v>2026</v>
      </c>
      <c r="Q189" t="s">
        <v>362</v>
      </c>
      <c r="R189" s="25">
        <v>621851292</v>
      </c>
    </row>
    <row r="190" spans="1:18" x14ac:dyDescent="0.35">
      <c r="A190" s="13">
        <v>2026</v>
      </c>
      <c r="B190" s="13">
        <f t="shared" si="6"/>
        <v>2025</v>
      </c>
      <c r="C190" t="s">
        <v>374</v>
      </c>
      <c r="D190" t="s">
        <v>375</v>
      </c>
      <c r="E190" s="5">
        <v>124108623</v>
      </c>
      <c r="F190" s="13">
        <v>5.4</v>
      </c>
      <c r="G190" s="9">
        <f t="shared" si="7"/>
        <v>670186.56420000014</v>
      </c>
      <c r="H190" s="5">
        <v>124108623</v>
      </c>
      <c r="I190">
        <v>5.4</v>
      </c>
      <c r="J190" s="9">
        <f t="shared" si="8"/>
        <v>670186.56420000014</v>
      </c>
      <c r="L190" t="s">
        <v>366</v>
      </c>
      <c r="M190" s="36" t="s">
        <v>366</v>
      </c>
      <c r="N190" s="33">
        <v>0</v>
      </c>
      <c r="P190">
        <v>2026</v>
      </c>
      <c r="Q190" t="s">
        <v>364</v>
      </c>
      <c r="R190" s="25">
        <v>387774099</v>
      </c>
    </row>
    <row r="191" spans="1:18" x14ac:dyDescent="0.35">
      <c r="A191" s="13">
        <v>2026</v>
      </c>
      <c r="B191" s="13">
        <f t="shared" si="6"/>
        <v>2025</v>
      </c>
      <c r="C191" t="s">
        <v>376</v>
      </c>
      <c r="D191" t="s">
        <v>377</v>
      </c>
      <c r="E191" s="5">
        <v>82497627</v>
      </c>
      <c r="F191" s="13">
        <v>5.4</v>
      </c>
      <c r="G191" s="9">
        <f t="shared" si="7"/>
        <v>445487.18579999998</v>
      </c>
      <c r="H191" s="5">
        <v>82497627</v>
      </c>
      <c r="I191">
        <v>5.4</v>
      </c>
      <c r="J191" s="9">
        <f t="shared" si="8"/>
        <v>445487.18579999998</v>
      </c>
      <c r="L191" t="s">
        <v>368</v>
      </c>
      <c r="M191" s="37" t="s">
        <v>368</v>
      </c>
      <c r="N191" s="34">
        <v>0</v>
      </c>
      <c r="P191">
        <v>2026</v>
      </c>
      <c r="Q191" t="s">
        <v>358</v>
      </c>
      <c r="R191" s="25">
        <v>313003133</v>
      </c>
    </row>
    <row r="192" spans="1:18" x14ac:dyDescent="0.35">
      <c r="A192" s="13">
        <v>2026</v>
      </c>
      <c r="B192" s="13">
        <f t="shared" si="6"/>
        <v>2025</v>
      </c>
      <c r="C192" t="s">
        <v>378</v>
      </c>
      <c r="D192" t="s">
        <v>379</v>
      </c>
      <c r="E192" s="5">
        <v>104941953</v>
      </c>
      <c r="F192" s="13">
        <v>5.4</v>
      </c>
      <c r="G192" s="9">
        <f t="shared" si="7"/>
        <v>566686.54619999998</v>
      </c>
      <c r="H192" s="5">
        <v>104941953</v>
      </c>
      <c r="I192">
        <v>5.4</v>
      </c>
      <c r="J192" s="9">
        <f t="shared" si="8"/>
        <v>566686.54619999998</v>
      </c>
      <c r="L192" t="s">
        <v>370</v>
      </c>
      <c r="M192" s="36" t="s">
        <v>370</v>
      </c>
      <c r="N192" s="33">
        <v>0</v>
      </c>
      <c r="P192">
        <v>2026</v>
      </c>
      <c r="Q192" t="s">
        <v>368</v>
      </c>
      <c r="R192" s="25">
        <v>448961038</v>
      </c>
    </row>
    <row r="193" spans="1:18" x14ac:dyDescent="0.35">
      <c r="A193" s="13">
        <v>2026</v>
      </c>
      <c r="B193" s="13">
        <f t="shared" si="6"/>
        <v>2025</v>
      </c>
      <c r="C193" t="s">
        <v>380</v>
      </c>
      <c r="D193" t="s">
        <v>381</v>
      </c>
      <c r="E193" s="5">
        <v>383653497</v>
      </c>
      <c r="F193" s="13">
        <v>5.4</v>
      </c>
      <c r="G193" s="9">
        <f t="shared" si="7"/>
        <v>2071728.8838</v>
      </c>
      <c r="H193" s="5">
        <v>383653497</v>
      </c>
      <c r="I193">
        <v>5.4</v>
      </c>
      <c r="J193" s="9">
        <f t="shared" si="8"/>
        <v>2071728.8838</v>
      </c>
      <c r="L193" t="s">
        <v>372</v>
      </c>
      <c r="M193" s="37" t="s">
        <v>372</v>
      </c>
      <c r="N193" s="34">
        <v>0</v>
      </c>
      <c r="P193">
        <v>2026</v>
      </c>
      <c r="Q193" t="s">
        <v>370</v>
      </c>
      <c r="R193" s="25">
        <v>446611394</v>
      </c>
    </row>
    <row r="194" spans="1:18" x14ac:dyDescent="0.35">
      <c r="A194" s="13">
        <v>2026</v>
      </c>
      <c r="B194" s="13">
        <f t="shared" si="6"/>
        <v>2025</v>
      </c>
      <c r="C194" t="s">
        <v>382</v>
      </c>
      <c r="D194" t="s">
        <v>383</v>
      </c>
      <c r="E194" s="5">
        <v>679542271</v>
      </c>
      <c r="F194" s="13">
        <v>5.4</v>
      </c>
      <c r="G194" s="9">
        <f t="shared" si="7"/>
        <v>3669528.2634000001</v>
      </c>
      <c r="H194" s="5">
        <v>679542271</v>
      </c>
      <c r="I194">
        <v>5.4</v>
      </c>
      <c r="J194" s="9">
        <f t="shared" si="8"/>
        <v>3669528.2634000001</v>
      </c>
      <c r="L194" t="s">
        <v>374</v>
      </c>
      <c r="M194" s="36" t="s">
        <v>374</v>
      </c>
      <c r="N194" s="33">
        <v>0</v>
      </c>
      <c r="P194">
        <v>2026</v>
      </c>
      <c r="Q194" t="s">
        <v>372</v>
      </c>
      <c r="R194" s="25">
        <v>167473134</v>
      </c>
    </row>
    <row r="195" spans="1:18" x14ac:dyDescent="0.35">
      <c r="A195" s="13">
        <v>2026</v>
      </c>
      <c r="B195" s="13">
        <f t="shared" si="6"/>
        <v>2025</v>
      </c>
      <c r="C195" t="s">
        <v>384</v>
      </c>
      <c r="D195" t="s">
        <v>385</v>
      </c>
      <c r="E195" s="5">
        <v>396263446</v>
      </c>
      <c r="F195" s="13">
        <v>5.4</v>
      </c>
      <c r="G195" s="9">
        <f t="shared" si="7"/>
        <v>2139822.6084000003</v>
      </c>
      <c r="H195" s="5">
        <v>396263446</v>
      </c>
      <c r="I195">
        <v>5.4</v>
      </c>
      <c r="J195" s="9">
        <f t="shared" si="8"/>
        <v>2139822.6084000003</v>
      </c>
      <c r="L195" t="s">
        <v>376</v>
      </c>
      <c r="M195" s="37" t="s">
        <v>376</v>
      </c>
      <c r="N195" s="34">
        <v>0</v>
      </c>
      <c r="P195">
        <v>2026</v>
      </c>
      <c r="Q195" t="s">
        <v>374</v>
      </c>
      <c r="R195" s="25">
        <v>124108623</v>
      </c>
    </row>
    <row r="196" spans="1:18" x14ac:dyDescent="0.35">
      <c r="A196" s="13">
        <v>2026</v>
      </c>
      <c r="B196" s="13">
        <f t="shared" si="6"/>
        <v>2025</v>
      </c>
      <c r="C196" t="s">
        <v>386</v>
      </c>
      <c r="D196" t="s">
        <v>387</v>
      </c>
      <c r="E196" s="5">
        <v>90408789</v>
      </c>
      <c r="F196" s="13">
        <v>5.4</v>
      </c>
      <c r="G196" s="9">
        <f t="shared" si="7"/>
        <v>488207.46060000005</v>
      </c>
      <c r="H196" s="5">
        <v>90408789</v>
      </c>
      <c r="I196">
        <v>5.4</v>
      </c>
      <c r="J196" s="9">
        <f t="shared" si="8"/>
        <v>488207.46060000005</v>
      </c>
      <c r="L196" t="s">
        <v>378</v>
      </c>
      <c r="M196" s="36" t="s">
        <v>378</v>
      </c>
      <c r="N196" s="33">
        <v>0</v>
      </c>
      <c r="P196">
        <v>2026</v>
      </c>
      <c r="Q196" t="s">
        <v>376</v>
      </c>
      <c r="R196" s="25">
        <v>82497627</v>
      </c>
    </row>
    <row r="197" spans="1:18" x14ac:dyDescent="0.35">
      <c r="A197" s="13">
        <v>2026</v>
      </c>
      <c r="B197" s="13">
        <f t="shared" ref="B197:B260" si="9">A197-1</f>
        <v>2025</v>
      </c>
      <c r="C197" t="s">
        <v>388</v>
      </c>
      <c r="D197" t="s">
        <v>389</v>
      </c>
      <c r="E197" s="5">
        <v>1575270575</v>
      </c>
      <c r="F197" s="13">
        <v>5.4</v>
      </c>
      <c r="G197" s="9">
        <f t="shared" ref="G197:G260" si="10">E197/1000*F197</f>
        <v>8506461.1050000004</v>
      </c>
      <c r="H197" s="5">
        <v>1575270575</v>
      </c>
      <c r="I197">
        <v>5.4</v>
      </c>
      <c r="J197" s="9">
        <f t="shared" ref="J197:J260" si="11">H197/1000*I197</f>
        <v>8506461.1050000004</v>
      </c>
      <c r="L197" t="s">
        <v>380</v>
      </c>
      <c r="M197" s="37" t="s">
        <v>380</v>
      </c>
      <c r="N197" s="34">
        <v>0</v>
      </c>
      <c r="P197">
        <v>2026</v>
      </c>
      <c r="Q197" t="s">
        <v>378</v>
      </c>
      <c r="R197" s="25">
        <v>104941953</v>
      </c>
    </row>
    <row r="198" spans="1:18" x14ac:dyDescent="0.35">
      <c r="A198" s="13">
        <v>2026</v>
      </c>
      <c r="B198" s="13">
        <f t="shared" si="9"/>
        <v>2025</v>
      </c>
      <c r="C198" t="s">
        <v>390</v>
      </c>
      <c r="D198" t="s">
        <v>391</v>
      </c>
      <c r="E198" s="5">
        <v>306404831</v>
      </c>
      <c r="F198" s="13">
        <v>5.4</v>
      </c>
      <c r="G198" s="9">
        <f t="shared" si="10"/>
        <v>1654586.0874000001</v>
      </c>
      <c r="H198" s="5">
        <v>306404831</v>
      </c>
      <c r="I198">
        <v>5.4</v>
      </c>
      <c r="J198" s="9">
        <f t="shared" si="11"/>
        <v>1654586.0874000001</v>
      </c>
      <c r="L198" t="s">
        <v>382</v>
      </c>
      <c r="M198" s="36" t="s">
        <v>382</v>
      </c>
      <c r="N198" s="33">
        <v>0</v>
      </c>
      <c r="P198">
        <v>2026</v>
      </c>
      <c r="Q198" t="s">
        <v>380</v>
      </c>
      <c r="R198" s="25">
        <v>383653497</v>
      </c>
    </row>
    <row r="199" spans="1:18" x14ac:dyDescent="0.35">
      <c r="A199" s="13">
        <v>2026</v>
      </c>
      <c r="B199" s="13">
        <f t="shared" si="9"/>
        <v>2025</v>
      </c>
      <c r="C199" t="s">
        <v>392</v>
      </c>
      <c r="D199" t="s">
        <v>393</v>
      </c>
      <c r="E199" s="5">
        <v>595292247</v>
      </c>
      <c r="F199" s="13">
        <v>5.4</v>
      </c>
      <c r="G199" s="9">
        <f t="shared" si="10"/>
        <v>3214578.1338</v>
      </c>
      <c r="H199" s="5">
        <v>595292247</v>
      </c>
      <c r="I199">
        <v>5.4</v>
      </c>
      <c r="J199" s="9">
        <f t="shared" si="11"/>
        <v>3214578.1338</v>
      </c>
      <c r="L199" t="s">
        <v>384</v>
      </c>
      <c r="M199" s="37" t="s">
        <v>384</v>
      </c>
      <c r="N199" s="34">
        <v>0.13500000000000001</v>
      </c>
      <c r="P199">
        <v>2026</v>
      </c>
      <c r="Q199" t="s">
        <v>382</v>
      </c>
      <c r="R199" s="25">
        <v>679542271</v>
      </c>
    </row>
    <row r="200" spans="1:18" x14ac:dyDescent="0.35">
      <c r="A200" s="13">
        <v>2026</v>
      </c>
      <c r="B200" s="13">
        <f t="shared" si="9"/>
        <v>2025</v>
      </c>
      <c r="C200" t="s">
        <v>394</v>
      </c>
      <c r="D200" t="s">
        <v>395</v>
      </c>
      <c r="E200" s="5">
        <v>592229669</v>
      </c>
      <c r="F200" s="13">
        <v>5.4</v>
      </c>
      <c r="G200" s="9">
        <f t="shared" si="10"/>
        <v>3198040.2126000002</v>
      </c>
      <c r="H200" s="5">
        <v>592229669</v>
      </c>
      <c r="I200">
        <v>5.4</v>
      </c>
      <c r="J200" s="9">
        <f t="shared" si="11"/>
        <v>3198040.2126000002</v>
      </c>
      <c r="L200" t="s">
        <v>386</v>
      </c>
      <c r="M200" s="36" t="s">
        <v>386</v>
      </c>
      <c r="N200" s="33">
        <v>0</v>
      </c>
      <c r="P200">
        <v>2026</v>
      </c>
      <c r="Q200" t="s">
        <v>384</v>
      </c>
      <c r="R200" s="25">
        <v>396263446</v>
      </c>
    </row>
    <row r="201" spans="1:18" x14ac:dyDescent="0.35">
      <c r="A201" s="13">
        <v>2026</v>
      </c>
      <c r="B201" s="13">
        <f t="shared" si="9"/>
        <v>2025</v>
      </c>
      <c r="C201" t="s">
        <v>396</v>
      </c>
      <c r="D201" t="s">
        <v>397</v>
      </c>
      <c r="E201" s="5">
        <v>148158197</v>
      </c>
      <c r="F201" s="13">
        <v>5.4</v>
      </c>
      <c r="G201" s="9">
        <f t="shared" si="10"/>
        <v>800054.26379999996</v>
      </c>
      <c r="H201" s="5">
        <v>148158197</v>
      </c>
      <c r="I201">
        <v>5.4</v>
      </c>
      <c r="J201" s="9">
        <f t="shared" si="11"/>
        <v>800054.26379999996</v>
      </c>
      <c r="L201" t="s">
        <v>388</v>
      </c>
      <c r="M201" s="37" t="s">
        <v>388</v>
      </c>
      <c r="N201" s="34">
        <v>0</v>
      </c>
      <c r="P201">
        <v>2026</v>
      </c>
      <c r="Q201" t="s">
        <v>386</v>
      </c>
      <c r="R201" s="25">
        <v>90408789</v>
      </c>
    </row>
    <row r="202" spans="1:18" x14ac:dyDescent="0.35">
      <c r="A202" s="13">
        <v>2026</v>
      </c>
      <c r="B202" s="13">
        <f t="shared" si="9"/>
        <v>2025</v>
      </c>
      <c r="C202" t="s">
        <v>398</v>
      </c>
      <c r="D202" t="s">
        <v>399</v>
      </c>
      <c r="E202" s="5">
        <v>358504078</v>
      </c>
      <c r="F202" s="13">
        <v>5.4</v>
      </c>
      <c r="G202" s="9">
        <f t="shared" si="10"/>
        <v>1935922.0212000001</v>
      </c>
      <c r="H202" s="5">
        <v>358504078</v>
      </c>
      <c r="I202">
        <v>5.4</v>
      </c>
      <c r="J202" s="9">
        <f t="shared" si="11"/>
        <v>1935922.0212000001</v>
      </c>
      <c r="L202" t="s">
        <v>390</v>
      </c>
      <c r="M202" s="36" t="s">
        <v>390</v>
      </c>
      <c r="N202" s="33">
        <v>0</v>
      </c>
      <c r="P202">
        <v>2026</v>
      </c>
      <c r="Q202" t="s">
        <v>388</v>
      </c>
      <c r="R202" s="25">
        <v>1575270575</v>
      </c>
    </row>
    <row r="203" spans="1:18" x14ac:dyDescent="0.35">
      <c r="A203" s="13">
        <v>2026</v>
      </c>
      <c r="B203" s="13">
        <f t="shared" si="9"/>
        <v>2025</v>
      </c>
      <c r="C203" t="s">
        <v>400</v>
      </c>
      <c r="D203" t="s">
        <v>401</v>
      </c>
      <c r="E203" s="5">
        <v>999753342</v>
      </c>
      <c r="F203" s="13">
        <v>5.4</v>
      </c>
      <c r="G203" s="9">
        <f t="shared" si="10"/>
        <v>5398668.0467999997</v>
      </c>
      <c r="H203" s="5">
        <v>999753342</v>
      </c>
      <c r="I203">
        <v>5.4</v>
      </c>
      <c r="J203" s="9">
        <f t="shared" si="11"/>
        <v>5398668.0467999997</v>
      </c>
      <c r="L203" t="s">
        <v>392</v>
      </c>
      <c r="M203" s="37" t="s">
        <v>392</v>
      </c>
      <c r="N203" s="34">
        <v>0</v>
      </c>
      <c r="P203">
        <v>2026</v>
      </c>
      <c r="Q203" t="s">
        <v>390</v>
      </c>
      <c r="R203" s="25">
        <v>306404831</v>
      </c>
    </row>
    <row r="204" spans="1:18" x14ac:dyDescent="0.35">
      <c r="A204" s="13">
        <v>2026</v>
      </c>
      <c r="B204" s="13">
        <f t="shared" si="9"/>
        <v>2025</v>
      </c>
      <c r="C204" t="s">
        <v>402</v>
      </c>
      <c r="D204" t="s">
        <v>403</v>
      </c>
      <c r="E204" s="5">
        <v>326236520</v>
      </c>
      <c r="F204" s="13">
        <v>5.4</v>
      </c>
      <c r="G204" s="9">
        <f t="shared" si="10"/>
        <v>1761677.2080000001</v>
      </c>
      <c r="H204" s="5">
        <v>326236520</v>
      </c>
      <c r="I204">
        <v>5.4</v>
      </c>
      <c r="J204" s="9">
        <f t="shared" si="11"/>
        <v>1761677.2080000001</v>
      </c>
      <c r="L204" t="s">
        <v>394</v>
      </c>
      <c r="M204" s="36" t="s">
        <v>394</v>
      </c>
      <c r="N204" s="33">
        <v>0</v>
      </c>
      <c r="P204">
        <v>2026</v>
      </c>
      <c r="Q204" t="s">
        <v>392</v>
      </c>
      <c r="R204" s="25">
        <v>595292247</v>
      </c>
    </row>
    <row r="205" spans="1:18" x14ac:dyDescent="0.35">
      <c r="A205" s="13">
        <v>2026</v>
      </c>
      <c r="B205" s="13">
        <f t="shared" si="9"/>
        <v>2025</v>
      </c>
      <c r="C205" t="s">
        <v>404</v>
      </c>
      <c r="D205" t="s">
        <v>405</v>
      </c>
      <c r="E205" s="5">
        <v>319899194</v>
      </c>
      <c r="F205" s="13">
        <v>5.4</v>
      </c>
      <c r="G205" s="9">
        <f t="shared" si="10"/>
        <v>1727455.6476000003</v>
      </c>
      <c r="H205" s="5">
        <v>319899194</v>
      </c>
      <c r="I205">
        <v>5.4</v>
      </c>
      <c r="J205" s="9">
        <f t="shared" si="11"/>
        <v>1727455.6476000003</v>
      </c>
      <c r="L205" t="s">
        <v>396</v>
      </c>
      <c r="M205" s="37" t="s">
        <v>396</v>
      </c>
      <c r="N205" s="34">
        <v>0.13500000000000001</v>
      </c>
      <c r="P205">
        <v>2026</v>
      </c>
      <c r="Q205" t="s">
        <v>398</v>
      </c>
      <c r="R205" s="25">
        <v>358504078</v>
      </c>
    </row>
    <row r="206" spans="1:18" x14ac:dyDescent="0.35">
      <c r="A206" s="13">
        <v>2026</v>
      </c>
      <c r="B206" s="13">
        <f t="shared" si="9"/>
        <v>2025</v>
      </c>
      <c r="C206" t="s">
        <v>406</v>
      </c>
      <c r="D206" t="s">
        <v>407</v>
      </c>
      <c r="E206" s="5">
        <v>426499233</v>
      </c>
      <c r="F206" s="13">
        <v>5.4</v>
      </c>
      <c r="G206" s="9">
        <f t="shared" si="10"/>
        <v>2303095.8582000001</v>
      </c>
      <c r="H206" s="5">
        <v>426499233</v>
      </c>
      <c r="I206">
        <v>5.4</v>
      </c>
      <c r="J206" s="9">
        <f t="shared" si="11"/>
        <v>2303095.8582000001</v>
      </c>
      <c r="L206" t="s">
        <v>398</v>
      </c>
      <c r="M206" s="36" t="s">
        <v>398</v>
      </c>
      <c r="N206" s="33">
        <v>0</v>
      </c>
      <c r="P206">
        <v>2026</v>
      </c>
      <c r="Q206" t="s">
        <v>394</v>
      </c>
      <c r="R206" s="25">
        <v>592229669</v>
      </c>
    </row>
    <row r="207" spans="1:18" x14ac:dyDescent="0.35">
      <c r="A207" s="13">
        <v>2026</v>
      </c>
      <c r="B207" s="13">
        <f t="shared" si="9"/>
        <v>2025</v>
      </c>
      <c r="C207" t="s">
        <v>408</v>
      </c>
      <c r="D207" t="s">
        <v>409</v>
      </c>
      <c r="E207" s="5">
        <v>542419634</v>
      </c>
      <c r="F207" s="13">
        <v>5.4</v>
      </c>
      <c r="G207" s="9">
        <f t="shared" si="10"/>
        <v>2929066.0236</v>
      </c>
      <c r="H207" s="5">
        <v>542419634</v>
      </c>
      <c r="I207">
        <v>5.4</v>
      </c>
      <c r="J207" s="9">
        <f t="shared" si="11"/>
        <v>2929066.0236</v>
      </c>
      <c r="L207" t="s">
        <v>400</v>
      </c>
      <c r="M207" s="37" t="s">
        <v>400</v>
      </c>
      <c r="N207" s="34">
        <v>0</v>
      </c>
      <c r="P207">
        <v>2026</v>
      </c>
      <c r="Q207" t="s">
        <v>396</v>
      </c>
      <c r="R207" s="25">
        <v>148158197</v>
      </c>
    </row>
    <row r="208" spans="1:18" x14ac:dyDescent="0.35">
      <c r="A208" s="13">
        <v>2026</v>
      </c>
      <c r="B208" s="13">
        <f t="shared" si="9"/>
        <v>2025</v>
      </c>
      <c r="C208" t="s">
        <v>410</v>
      </c>
      <c r="D208" t="s">
        <v>411</v>
      </c>
      <c r="E208" s="5">
        <v>456291305</v>
      </c>
      <c r="F208" s="13">
        <v>5.4</v>
      </c>
      <c r="G208" s="9">
        <f t="shared" si="10"/>
        <v>2463973.0470000003</v>
      </c>
      <c r="H208" s="5">
        <v>456291305</v>
      </c>
      <c r="I208">
        <v>5.4</v>
      </c>
      <c r="J208" s="9">
        <f t="shared" si="11"/>
        <v>2463973.0470000003</v>
      </c>
      <c r="L208" t="s">
        <v>402</v>
      </c>
      <c r="M208" s="36" t="s">
        <v>402</v>
      </c>
      <c r="N208" s="33">
        <v>0</v>
      </c>
      <c r="P208">
        <v>2026</v>
      </c>
      <c r="Q208" t="s">
        <v>400</v>
      </c>
      <c r="R208" s="25">
        <v>999753342</v>
      </c>
    </row>
    <row r="209" spans="1:18" x14ac:dyDescent="0.35">
      <c r="A209" s="13">
        <v>2026</v>
      </c>
      <c r="B209" s="13">
        <f t="shared" si="9"/>
        <v>2025</v>
      </c>
      <c r="C209" t="s">
        <v>412</v>
      </c>
      <c r="D209" t="s">
        <v>413</v>
      </c>
      <c r="E209" s="5">
        <v>329669235</v>
      </c>
      <c r="F209" s="13">
        <v>5.4</v>
      </c>
      <c r="G209" s="9">
        <f t="shared" si="10"/>
        <v>1780213.8689999999</v>
      </c>
      <c r="H209" s="5">
        <v>329669235</v>
      </c>
      <c r="I209">
        <v>5.4</v>
      </c>
      <c r="J209" s="9">
        <f t="shared" si="11"/>
        <v>1780213.8689999999</v>
      </c>
      <c r="L209" t="s">
        <v>404</v>
      </c>
      <c r="M209" s="37" t="s">
        <v>404</v>
      </c>
      <c r="N209" s="34">
        <v>0</v>
      </c>
      <c r="P209">
        <v>2026</v>
      </c>
      <c r="Q209" t="s">
        <v>108</v>
      </c>
      <c r="R209" s="25">
        <v>470235670</v>
      </c>
    </row>
    <row r="210" spans="1:18" x14ac:dyDescent="0.35">
      <c r="A210" s="13">
        <v>2026</v>
      </c>
      <c r="B210" s="13">
        <f t="shared" si="9"/>
        <v>2025</v>
      </c>
      <c r="C210" t="s">
        <v>414</v>
      </c>
      <c r="D210" t="s">
        <v>415</v>
      </c>
      <c r="E210" s="5">
        <v>296544475</v>
      </c>
      <c r="F210" s="13">
        <v>5.4</v>
      </c>
      <c r="G210" s="9">
        <f t="shared" si="10"/>
        <v>1601340.165</v>
      </c>
      <c r="H210" s="5">
        <v>296544475</v>
      </c>
      <c r="I210">
        <v>5.4</v>
      </c>
      <c r="J210" s="9">
        <f t="shared" si="11"/>
        <v>1601340.165</v>
      </c>
      <c r="L210" t="s">
        <v>406</v>
      </c>
      <c r="M210" s="36" t="s">
        <v>406</v>
      </c>
      <c r="N210" s="33">
        <v>0</v>
      </c>
      <c r="P210">
        <v>2026</v>
      </c>
      <c r="Q210" t="s">
        <v>426</v>
      </c>
      <c r="R210" s="25">
        <v>267825478</v>
      </c>
    </row>
    <row r="211" spans="1:18" x14ac:dyDescent="0.35">
      <c r="A211" s="13">
        <v>2026</v>
      </c>
      <c r="B211" s="13">
        <f t="shared" si="9"/>
        <v>2025</v>
      </c>
      <c r="C211" t="s">
        <v>416</v>
      </c>
      <c r="D211" t="s">
        <v>417</v>
      </c>
      <c r="E211" s="5">
        <v>324227901</v>
      </c>
      <c r="F211" s="13">
        <v>5.4</v>
      </c>
      <c r="G211" s="9">
        <f t="shared" si="10"/>
        <v>1750830.6654000003</v>
      </c>
      <c r="H211" s="5">
        <v>324227901</v>
      </c>
      <c r="I211">
        <v>5.4</v>
      </c>
      <c r="J211" s="9">
        <f t="shared" si="11"/>
        <v>1750830.6654000003</v>
      </c>
      <c r="L211" t="s">
        <v>408</v>
      </c>
      <c r="M211" s="37" t="s">
        <v>408</v>
      </c>
      <c r="N211" s="34">
        <v>0</v>
      </c>
      <c r="P211">
        <v>2026</v>
      </c>
      <c r="Q211" t="s">
        <v>408</v>
      </c>
      <c r="R211" s="25">
        <v>542419634</v>
      </c>
    </row>
    <row r="212" spans="1:18" x14ac:dyDescent="0.35">
      <c r="A212" s="13">
        <v>2026</v>
      </c>
      <c r="B212" s="13">
        <f t="shared" si="9"/>
        <v>2025</v>
      </c>
      <c r="C212" t="s">
        <v>418</v>
      </c>
      <c r="D212" t="s">
        <v>419</v>
      </c>
      <c r="E212" s="5">
        <v>709113005</v>
      </c>
      <c r="F212" s="13">
        <v>5.4</v>
      </c>
      <c r="G212" s="9">
        <f t="shared" si="10"/>
        <v>3829210.2270000004</v>
      </c>
      <c r="H212" s="5">
        <v>709113005</v>
      </c>
      <c r="I212">
        <v>5.4</v>
      </c>
      <c r="J212" s="9">
        <f t="shared" si="11"/>
        <v>3829210.2270000004</v>
      </c>
      <c r="L212" t="s">
        <v>410</v>
      </c>
      <c r="M212" s="36" t="s">
        <v>410</v>
      </c>
      <c r="N212" s="33">
        <v>0.13500000000000001</v>
      </c>
      <c r="P212">
        <v>2026</v>
      </c>
      <c r="Q212" t="s">
        <v>416</v>
      </c>
      <c r="R212" s="25">
        <v>324227901</v>
      </c>
    </row>
    <row r="213" spans="1:18" x14ac:dyDescent="0.35">
      <c r="A213" s="13">
        <v>2026</v>
      </c>
      <c r="B213" s="13">
        <f t="shared" si="9"/>
        <v>2025</v>
      </c>
      <c r="C213" t="s">
        <v>420</v>
      </c>
      <c r="D213" t="s">
        <v>421</v>
      </c>
      <c r="E213" s="5">
        <v>1512587978</v>
      </c>
      <c r="F213" s="13">
        <v>5.4</v>
      </c>
      <c r="G213" s="9">
        <f t="shared" si="10"/>
        <v>8167975.0811999999</v>
      </c>
      <c r="H213" s="5">
        <v>1512587978</v>
      </c>
      <c r="I213">
        <v>5.4</v>
      </c>
      <c r="J213" s="9">
        <f t="shared" si="11"/>
        <v>8167975.0811999999</v>
      </c>
      <c r="L213" t="s">
        <v>412</v>
      </c>
      <c r="M213" s="37" t="s">
        <v>412</v>
      </c>
      <c r="N213" s="34">
        <v>0</v>
      </c>
      <c r="P213">
        <v>2026</v>
      </c>
      <c r="Q213" t="s">
        <v>414</v>
      </c>
      <c r="R213" s="25">
        <v>296544475</v>
      </c>
    </row>
    <row r="214" spans="1:18" x14ac:dyDescent="0.35">
      <c r="A214" s="13">
        <v>2026</v>
      </c>
      <c r="B214" s="13">
        <f t="shared" si="9"/>
        <v>2025</v>
      </c>
      <c r="C214" t="s">
        <v>422</v>
      </c>
      <c r="D214" t="s">
        <v>423</v>
      </c>
      <c r="E214" s="5">
        <v>267544133</v>
      </c>
      <c r="F214" s="13">
        <v>5.4</v>
      </c>
      <c r="G214" s="9">
        <f t="shared" si="10"/>
        <v>1444738.3181999999</v>
      </c>
      <c r="H214" s="5">
        <v>267544133</v>
      </c>
      <c r="I214">
        <v>5.4</v>
      </c>
      <c r="J214" s="9">
        <f t="shared" si="11"/>
        <v>1444738.3181999999</v>
      </c>
      <c r="L214" t="s">
        <v>414</v>
      </c>
      <c r="M214" s="36" t="s">
        <v>414</v>
      </c>
      <c r="N214" s="33">
        <v>0</v>
      </c>
      <c r="P214">
        <v>2026</v>
      </c>
      <c r="Q214" t="s">
        <v>412</v>
      </c>
      <c r="R214" s="25">
        <v>329669235</v>
      </c>
    </row>
    <row r="215" spans="1:18" x14ac:dyDescent="0.35">
      <c r="A215" s="13">
        <v>2026</v>
      </c>
      <c r="B215" s="13">
        <f t="shared" si="9"/>
        <v>2025</v>
      </c>
      <c r="C215" t="s">
        <v>424</v>
      </c>
      <c r="D215" t="s">
        <v>425</v>
      </c>
      <c r="E215" s="5">
        <v>425366802</v>
      </c>
      <c r="F215" s="13">
        <v>5.4</v>
      </c>
      <c r="G215" s="9">
        <f t="shared" si="10"/>
        <v>2296980.7308000005</v>
      </c>
      <c r="H215" s="5">
        <v>425366802</v>
      </c>
      <c r="I215">
        <v>5.4</v>
      </c>
      <c r="J215" s="9">
        <f t="shared" si="11"/>
        <v>2296980.7308000005</v>
      </c>
      <c r="L215" t="s">
        <v>416</v>
      </c>
      <c r="M215" s="37" t="s">
        <v>416</v>
      </c>
      <c r="N215" s="34">
        <v>0</v>
      </c>
      <c r="P215">
        <v>2026</v>
      </c>
      <c r="Q215" t="s">
        <v>418</v>
      </c>
      <c r="R215" s="25">
        <v>709113005</v>
      </c>
    </row>
    <row r="216" spans="1:18" x14ac:dyDescent="0.35">
      <c r="A216" s="13">
        <v>2026</v>
      </c>
      <c r="B216" s="13">
        <f t="shared" si="9"/>
        <v>2025</v>
      </c>
      <c r="C216" t="s">
        <v>426</v>
      </c>
      <c r="D216" t="s">
        <v>427</v>
      </c>
      <c r="E216" s="5">
        <v>267825478</v>
      </c>
      <c r="F216" s="13">
        <v>5.4</v>
      </c>
      <c r="G216" s="9">
        <f t="shared" si="10"/>
        <v>1446257.5812000001</v>
      </c>
      <c r="H216" s="5">
        <v>267825478</v>
      </c>
      <c r="I216">
        <v>5.4</v>
      </c>
      <c r="J216" s="9">
        <f t="shared" si="11"/>
        <v>1446257.5812000001</v>
      </c>
      <c r="L216" t="s">
        <v>418</v>
      </c>
      <c r="M216" s="36" t="s">
        <v>418</v>
      </c>
      <c r="N216" s="33">
        <v>0</v>
      </c>
      <c r="P216">
        <v>2026</v>
      </c>
      <c r="Q216" t="s">
        <v>420</v>
      </c>
      <c r="R216" s="25">
        <v>1512587978</v>
      </c>
    </row>
    <row r="217" spans="1:18" x14ac:dyDescent="0.35">
      <c r="A217" s="13">
        <v>2026</v>
      </c>
      <c r="B217" s="13">
        <f t="shared" si="9"/>
        <v>2025</v>
      </c>
      <c r="C217" t="s">
        <v>428</v>
      </c>
      <c r="D217" t="s">
        <v>429</v>
      </c>
      <c r="E217" s="5">
        <v>304102440</v>
      </c>
      <c r="F217" s="13">
        <v>5.4</v>
      </c>
      <c r="G217" s="9">
        <f t="shared" si="10"/>
        <v>1642153.1760000002</v>
      </c>
      <c r="H217" s="5">
        <v>304102440</v>
      </c>
      <c r="I217">
        <v>5.4</v>
      </c>
      <c r="J217" s="9">
        <f t="shared" si="11"/>
        <v>1642153.1760000002</v>
      </c>
      <c r="L217" t="s">
        <v>420</v>
      </c>
      <c r="M217" s="37" t="s">
        <v>420</v>
      </c>
      <c r="N217" s="34">
        <v>0.13500000000000001</v>
      </c>
      <c r="P217">
        <v>2026</v>
      </c>
      <c r="Q217" t="s">
        <v>422</v>
      </c>
      <c r="R217" s="25">
        <v>267544133</v>
      </c>
    </row>
    <row r="218" spans="1:18" x14ac:dyDescent="0.35">
      <c r="A218" s="13">
        <v>2026</v>
      </c>
      <c r="B218" s="13">
        <f t="shared" si="9"/>
        <v>2025</v>
      </c>
      <c r="C218" t="s">
        <v>430</v>
      </c>
      <c r="D218" t="s">
        <v>431</v>
      </c>
      <c r="E218" s="5">
        <v>1072356863</v>
      </c>
      <c r="F218" s="13">
        <v>5.4</v>
      </c>
      <c r="G218" s="9">
        <f t="shared" si="10"/>
        <v>5790727.0602000002</v>
      </c>
      <c r="H218" s="5">
        <v>1072356863</v>
      </c>
      <c r="I218">
        <v>5.4</v>
      </c>
      <c r="J218" s="9">
        <f t="shared" si="11"/>
        <v>5790727.0602000002</v>
      </c>
      <c r="L218" t="s">
        <v>422</v>
      </c>
      <c r="M218" s="36" t="s">
        <v>422</v>
      </c>
      <c r="N218" s="33">
        <v>0</v>
      </c>
      <c r="P218">
        <v>2026</v>
      </c>
      <c r="Q218" t="s">
        <v>428</v>
      </c>
      <c r="R218" s="25">
        <v>304102440</v>
      </c>
    </row>
    <row r="219" spans="1:18" x14ac:dyDescent="0.35">
      <c r="A219" s="13">
        <v>2026</v>
      </c>
      <c r="B219" s="13">
        <f t="shared" si="9"/>
        <v>2025</v>
      </c>
      <c r="C219" t="s">
        <v>432</v>
      </c>
      <c r="D219" t="s">
        <v>433</v>
      </c>
      <c r="E219" s="5">
        <v>589358004</v>
      </c>
      <c r="F219" s="13">
        <v>5.4</v>
      </c>
      <c r="G219" s="9">
        <f t="shared" si="10"/>
        <v>3182533.2215999998</v>
      </c>
      <c r="H219" s="5">
        <v>589358004</v>
      </c>
      <c r="I219">
        <v>5.4</v>
      </c>
      <c r="J219" s="9">
        <f t="shared" si="11"/>
        <v>3182533.2215999998</v>
      </c>
      <c r="L219" t="s">
        <v>424</v>
      </c>
      <c r="M219" s="37" t="s">
        <v>424</v>
      </c>
      <c r="N219" s="34">
        <v>0</v>
      </c>
      <c r="P219">
        <v>2026</v>
      </c>
      <c r="Q219" t="s">
        <v>430</v>
      </c>
      <c r="R219" s="25">
        <v>1072356863</v>
      </c>
    </row>
    <row r="220" spans="1:18" x14ac:dyDescent="0.35">
      <c r="A220" s="13">
        <v>2026</v>
      </c>
      <c r="B220" s="13">
        <f t="shared" si="9"/>
        <v>2025</v>
      </c>
      <c r="C220" t="s">
        <v>434</v>
      </c>
      <c r="D220" t="s">
        <v>435</v>
      </c>
      <c r="E220" s="5">
        <v>382716348</v>
      </c>
      <c r="F220" s="13">
        <v>5.4</v>
      </c>
      <c r="G220" s="9">
        <f t="shared" si="10"/>
        <v>2066668.2792000002</v>
      </c>
      <c r="H220" s="5">
        <v>382716348</v>
      </c>
      <c r="I220">
        <v>5.4</v>
      </c>
      <c r="J220" s="9">
        <f t="shared" si="11"/>
        <v>2066668.2792000002</v>
      </c>
      <c r="L220" t="s">
        <v>426</v>
      </c>
      <c r="M220" s="36" t="s">
        <v>426</v>
      </c>
      <c r="N220" s="33">
        <v>0</v>
      </c>
      <c r="P220">
        <v>2026</v>
      </c>
      <c r="Q220" t="s">
        <v>432</v>
      </c>
      <c r="R220" s="25">
        <v>589358004</v>
      </c>
    </row>
    <row r="221" spans="1:18" x14ac:dyDescent="0.35">
      <c r="A221" s="13">
        <v>2026</v>
      </c>
      <c r="B221" s="13">
        <f t="shared" si="9"/>
        <v>2025</v>
      </c>
      <c r="C221" t="s">
        <v>436</v>
      </c>
      <c r="D221" t="s">
        <v>437</v>
      </c>
      <c r="E221" s="5">
        <v>420782134</v>
      </c>
      <c r="F221" s="13">
        <v>5.4</v>
      </c>
      <c r="G221" s="9">
        <f t="shared" si="10"/>
        <v>2272223.5236000004</v>
      </c>
      <c r="H221" s="5">
        <v>420782134</v>
      </c>
      <c r="I221">
        <v>5.4</v>
      </c>
      <c r="J221" s="9">
        <f t="shared" si="11"/>
        <v>2272223.5236000004</v>
      </c>
      <c r="L221" t="s">
        <v>428</v>
      </c>
      <c r="M221" s="37" t="s">
        <v>428</v>
      </c>
      <c r="N221" s="34">
        <v>0</v>
      </c>
      <c r="P221">
        <v>2026</v>
      </c>
      <c r="Q221" t="s">
        <v>434</v>
      </c>
      <c r="R221" s="25">
        <v>382716348</v>
      </c>
    </row>
    <row r="222" spans="1:18" x14ac:dyDescent="0.35">
      <c r="A222" s="13">
        <v>2026</v>
      </c>
      <c r="B222" s="13">
        <f t="shared" si="9"/>
        <v>2025</v>
      </c>
      <c r="C222" t="s">
        <v>438</v>
      </c>
      <c r="D222" t="s">
        <v>439</v>
      </c>
      <c r="E222" s="5">
        <v>2026005256</v>
      </c>
      <c r="F222" s="13">
        <v>5.4</v>
      </c>
      <c r="G222" s="9">
        <f t="shared" si="10"/>
        <v>10940428.3824</v>
      </c>
      <c r="H222" s="5">
        <v>2026005256</v>
      </c>
      <c r="I222">
        <v>5.4</v>
      </c>
      <c r="J222" s="9">
        <f t="shared" si="11"/>
        <v>10940428.3824</v>
      </c>
      <c r="L222" t="s">
        <v>430</v>
      </c>
      <c r="M222" s="36" t="s">
        <v>430</v>
      </c>
      <c r="N222" s="33">
        <v>0</v>
      </c>
      <c r="P222">
        <v>2026</v>
      </c>
      <c r="Q222" t="s">
        <v>436</v>
      </c>
      <c r="R222" s="25">
        <v>420782134</v>
      </c>
    </row>
    <row r="223" spans="1:18" x14ac:dyDescent="0.35">
      <c r="A223" s="13">
        <v>2026</v>
      </c>
      <c r="B223" s="13">
        <f t="shared" si="9"/>
        <v>2025</v>
      </c>
      <c r="C223" t="s">
        <v>440</v>
      </c>
      <c r="D223" t="s">
        <v>441</v>
      </c>
      <c r="E223" s="5">
        <v>126069915</v>
      </c>
      <c r="F223" s="13">
        <v>5.4</v>
      </c>
      <c r="G223" s="9">
        <f t="shared" si="10"/>
        <v>680777.54099999997</v>
      </c>
      <c r="H223" s="5">
        <v>126069915</v>
      </c>
      <c r="I223">
        <v>5.4</v>
      </c>
      <c r="J223" s="9">
        <f t="shared" si="11"/>
        <v>680777.54099999997</v>
      </c>
      <c r="L223" t="s">
        <v>432</v>
      </c>
      <c r="M223" s="37" t="s">
        <v>432</v>
      </c>
      <c r="N223" s="34">
        <v>0</v>
      </c>
      <c r="P223">
        <v>2026</v>
      </c>
      <c r="Q223" t="s">
        <v>438</v>
      </c>
      <c r="R223" s="25">
        <v>2026005256</v>
      </c>
    </row>
    <row r="224" spans="1:18" x14ac:dyDescent="0.35">
      <c r="A224" s="13">
        <v>2026</v>
      </c>
      <c r="B224" s="13">
        <f t="shared" si="9"/>
        <v>2025</v>
      </c>
      <c r="C224" t="s">
        <v>442</v>
      </c>
      <c r="D224" t="s">
        <v>443</v>
      </c>
      <c r="E224" s="5">
        <v>213501344</v>
      </c>
      <c r="F224" s="13">
        <v>5.4</v>
      </c>
      <c r="G224" s="9">
        <f t="shared" si="10"/>
        <v>1152907.2576000001</v>
      </c>
      <c r="H224" s="5">
        <v>213501344</v>
      </c>
      <c r="I224">
        <v>5.4</v>
      </c>
      <c r="J224" s="9">
        <f t="shared" si="11"/>
        <v>1152907.2576000001</v>
      </c>
      <c r="L224" t="s">
        <v>434</v>
      </c>
      <c r="M224" s="36" t="s">
        <v>434</v>
      </c>
      <c r="N224" s="33">
        <v>0</v>
      </c>
      <c r="P224">
        <v>2026</v>
      </c>
      <c r="Q224" t="s">
        <v>440</v>
      </c>
      <c r="R224" s="25">
        <v>126069915</v>
      </c>
    </row>
    <row r="225" spans="1:18" x14ac:dyDescent="0.35">
      <c r="A225" s="13">
        <v>2026</v>
      </c>
      <c r="B225" s="13">
        <f t="shared" si="9"/>
        <v>2025</v>
      </c>
      <c r="C225" t="s">
        <v>444</v>
      </c>
      <c r="D225" t="s">
        <v>445</v>
      </c>
      <c r="E225" s="5">
        <v>445781969</v>
      </c>
      <c r="F225" s="13">
        <v>5.4</v>
      </c>
      <c r="G225" s="9">
        <f t="shared" si="10"/>
        <v>2407222.6326000001</v>
      </c>
      <c r="H225" s="5">
        <v>445781969</v>
      </c>
      <c r="I225">
        <v>5.4</v>
      </c>
      <c r="J225" s="9">
        <f t="shared" si="11"/>
        <v>2407222.6326000001</v>
      </c>
      <c r="L225" t="s">
        <v>436</v>
      </c>
      <c r="M225" s="37" t="s">
        <v>436</v>
      </c>
      <c r="N225" s="34">
        <v>0.13500000000000001</v>
      </c>
      <c r="P225">
        <v>2026</v>
      </c>
      <c r="Q225" t="s">
        <v>442</v>
      </c>
      <c r="R225" s="25">
        <v>213501344</v>
      </c>
    </row>
    <row r="226" spans="1:18" x14ac:dyDescent="0.35">
      <c r="A226" s="13">
        <v>2026</v>
      </c>
      <c r="B226" s="13">
        <f t="shared" si="9"/>
        <v>2025</v>
      </c>
      <c r="C226" t="s">
        <v>446</v>
      </c>
      <c r="D226" t="s">
        <v>447</v>
      </c>
      <c r="E226" s="5">
        <v>781006855</v>
      </c>
      <c r="F226" s="13">
        <v>5.4</v>
      </c>
      <c r="G226" s="9">
        <f t="shared" si="10"/>
        <v>4217437.017</v>
      </c>
      <c r="H226" s="5">
        <v>781006855</v>
      </c>
      <c r="I226">
        <v>5.4</v>
      </c>
      <c r="J226" s="9">
        <f t="shared" si="11"/>
        <v>4217437.017</v>
      </c>
      <c r="L226" t="s">
        <v>438</v>
      </c>
      <c r="M226" s="36" t="s">
        <v>438</v>
      </c>
      <c r="N226" s="33">
        <v>0</v>
      </c>
      <c r="P226">
        <v>2026</v>
      </c>
      <c r="Q226" t="s">
        <v>444</v>
      </c>
      <c r="R226" s="25">
        <v>445781969</v>
      </c>
    </row>
    <row r="227" spans="1:18" x14ac:dyDescent="0.35">
      <c r="A227" s="13">
        <v>2026</v>
      </c>
      <c r="B227" s="13">
        <f t="shared" si="9"/>
        <v>2025</v>
      </c>
      <c r="C227" t="s">
        <v>448</v>
      </c>
      <c r="D227" t="s">
        <v>449</v>
      </c>
      <c r="E227" s="5">
        <v>992506289</v>
      </c>
      <c r="F227" s="13">
        <v>5.4</v>
      </c>
      <c r="G227" s="9">
        <f t="shared" si="10"/>
        <v>5359533.9605999999</v>
      </c>
      <c r="H227" s="5">
        <v>992506289</v>
      </c>
      <c r="I227">
        <v>5.4</v>
      </c>
      <c r="J227" s="9">
        <f t="shared" si="11"/>
        <v>5359533.9605999999</v>
      </c>
      <c r="L227" t="s">
        <v>440</v>
      </c>
      <c r="M227" s="37" t="s">
        <v>440</v>
      </c>
      <c r="N227" s="34">
        <v>0.13500000000000001</v>
      </c>
      <c r="P227">
        <v>2026</v>
      </c>
      <c r="Q227" t="s">
        <v>446</v>
      </c>
      <c r="R227" s="25">
        <v>781006855</v>
      </c>
    </row>
    <row r="228" spans="1:18" x14ac:dyDescent="0.35">
      <c r="A228" s="13">
        <v>2026</v>
      </c>
      <c r="B228" s="13">
        <f t="shared" si="9"/>
        <v>2025</v>
      </c>
      <c r="C228" t="s">
        <v>450</v>
      </c>
      <c r="D228" t="s">
        <v>451</v>
      </c>
      <c r="E228" s="5">
        <v>541506393</v>
      </c>
      <c r="F228" s="13">
        <v>5.4</v>
      </c>
      <c r="G228" s="9">
        <f t="shared" si="10"/>
        <v>2924134.5222000005</v>
      </c>
      <c r="H228" s="5">
        <v>541506393</v>
      </c>
      <c r="I228">
        <v>5.4</v>
      </c>
      <c r="J228" s="9">
        <f t="shared" si="11"/>
        <v>2924134.5222000005</v>
      </c>
      <c r="L228" t="s">
        <v>442</v>
      </c>
      <c r="M228" s="36" t="s">
        <v>442</v>
      </c>
      <c r="N228" s="33">
        <v>0.13500000000000001</v>
      </c>
      <c r="P228">
        <v>2026</v>
      </c>
      <c r="Q228" t="s">
        <v>448</v>
      </c>
      <c r="R228" s="25">
        <v>992506289</v>
      </c>
    </row>
    <row r="229" spans="1:18" x14ac:dyDescent="0.35">
      <c r="A229" s="13">
        <v>2026</v>
      </c>
      <c r="B229" s="13">
        <f t="shared" si="9"/>
        <v>2025</v>
      </c>
      <c r="C229" t="s">
        <v>452</v>
      </c>
      <c r="D229" t="s">
        <v>453</v>
      </c>
      <c r="E229" s="5">
        <v>159448026</v>
      </c>
      <c r="F229" s="13">
        <v>5.4</v>
      </c>
      <c r="G229" s="9">
        <f t="shared" si="10"/>
        <v>861019.3404000001</v>
      </c>
      <c r="H229" s="5">
        <v>159448026</v>
      </c>
      <c r="I229">
        <v>5.4</v>
      </c>
      <c r="J229" s="9">
        <f t="shared" si="11"/>
        <v>861019.3404000001</v>
      </c>
      <c r="L229" t="s">
        <v>444</v>
      </c>
      <c r="M229" s="37" t="s">
        <v>444</v>
      </c>
      <c r="N229" s="34">
        <v>0</v>
      </c>
      <c r="P229">
        <v>2026</v>
      </c>
      <c r="Q229" t="s">
        <v>450</v>
      </c>
      <c r="R229" s="25">
        <v>541506393</v>
      </c>
    </row>
    <row r="230" spans="1:18" x14ac:dyDescent="0.35">
      <c r="A230" s="13">
        <v>2026</v>
      </c>
      <c r="B230" s="13">
        <f t="shared" si="9"/>
        <v>2025</v>
      </c>
      <c r="C230" t="s">
        <v>454</v>
      </c>
      <c r="D230" t="s">
        <v>455</v>
      </c>
      <c r="E230" s="5">
        <v>404251046</v>
      </c>
      <c r="F230" s="13">
        <v>5.4</v>
      </c>
      <c r="G230" s="9">
        <f t="shared" si="10"/>
        <v>2182955.6483999998</v>
      </c>
      <c r="H230" s="5">
        <v>404251046</v>
      </c>
      <c r="I230">
        <v>5.4</v>
      </c>
      <c r="J230" s="9">
        <f t="shared" si="11"/>
        <v>2182955.6483999998</v>
      </c>
      <c r="L230" t="s">
        <v>446</v>
      </c>
      <c r="M230" s="36" t="s">
        <v>446</v>
      </c>
      <c r="N230" s="33">
        <v>0</v>
      </c>
      <c r="P230">
        <v>2026</v>
      </c>
      <c r="Q230" t="s">
        <v>452</v>
      </c>
      <c r="R230" s="25">
        <v>159448026</v>
      </c>
    </row>
    <row r="231" spans="1:18" x14ac:dyDescent="0.35">
      <c r="A231" s="13">
        <v>2026</v>
      </c>
      <c r="B231" s="13">
        <f t="shared" si="9"/>
        <v>2025</v>
      </c>
      <c r="C231" t="s">
        <v>456</v>
      </c>
      <c r="D231" t="s">
        <v>457</v>
      </c>
      <c r="E231" s="5">
        <v>360469992</v>
      </c>
      <c r="F231" s="13">
        <v>5.4</v>
      </c>
      <c r="G231" s="9">
        <f t="shared" si="10"/>
        <v>1946537.9568000003</v>
      </c>
      <c r="H231" s="5">
        <v>360469992</v>
      </c>
      <c r="I231">
        <v>5.4</v>
      </c>
      <c r="J231" s="9">
        <f t="shared" si="11"/>
        <v>1946537.9568000003</v>
      </c>
      <c r="L231" t="s">
        <v>448</v>
      </c>
      <c r="M231" s="37" t="s">
        <v>448</v>
      </c>
      <c r="N231" s="34">
        <v>0.13500000000000001</v>
      </c>
      <c r="P231">
        <v>2026</v>
      </c>
      <c r="Q231" t="s">
        <v>454</v>
      </c>
      <c r="R231" s="25">
        <v>404251046</v>
      </c>
    </row>
    <row r="232" spans="1:18" x14ac:dyDescent="0.35">
      <c r="A232" s="13">
        <v>2026</v>
      </c>
      <c r="B232" s="13">
        <f t="shared" si="9"/>
        <v>2025</v>
      </c>
      <c r="C232" t="s">
        <v>458</v>
      </c>
      <c r="D232" t="s">
        <v>459</v>
      </c>
      <c r="E232" s="5">
        <v>1163098351</v>
      </c>
      <c r="F232" s="13">
        <v>5.4</v>
      </c>
      <c r="G232" s="9">
        <f t="shared" si="10"/>
        <v>6280731.0954000009</v>
      </c>
      <c r="H232" s="5">
        <v>1163098351</v>
      </c>
      <c r="I232">
        <v>5.4</v>
      </c>
      <c r="J232" s="9">
        <f t="shared" si="11"/>
        <v>6280731.0954000009</v>
      </c>
      <c r="L232" t="s">
        <v>454</v>
      </c>
      <c r="M232" s="36" t="s">
        <v>691</v>
      </c>
      <c r="N232" s="33">
        <v>0</v>
      </c>
      <c r="P232">
        <v>2026</v>
      </c>
      <c r="Q232" t="s">
        <v>456</v>
      </c>
      <c r="R232" s="25">
        <v>360469992</v>
      </c>
    </row>
    <row r="233" spans="1:18" x14ac:dyDescent="0.35">
      <c r="A233" s="13">
        <v>2026</v>
      </c>
      <c r="B233" s="13">
        <f t="shared" si="9"/>
        <v>2025</v>
      </c>
      <c r="C233" t="s">
        <v>460</v>
      </c>
      <c r="D233" t="s">
        <v>461</v>
      </c>
      <c r="E233" s="5">
        <v>449074857</v>
      </c>
      <c r="F233" s="13">
        <v>5.4</v>
      </c>
      <c r="G233" s="9">
        <f t="shared" si="10"/>
        <v>2425004.2278000005</v>
      </c>
      <c r="H233" s="5">
        <v>449074857</v>
      </c>
      <c r="I233">
        <v>5.4</v>
      </c>
      <c r="J233" s="9">
        <f t="shared" si="11"/>
        <v>2425004.2278000005</v>
      </c>
      <c r="L233" t="s">
        <v>450</v>
      </c>
      <c r="M233" s="37" t="s">
        <v>450</v>
      </c>
      <c r="N233" s="34">
        <v>0</v>
      </c>
      <c r="P233">
        <v>2026</v>
      </c>
      <c r="Q233" t="s">
        <v>458</v>
      </c>
      <c r="R233" s="25">
        <v>1163098351</v>
      </c>
    </row>
    <row r="234" spans="1:18" x14ac:dyDescent="0.35">
      <c r="A234" s="13">
        <v>2026</v>
      </c>
      <c r="B234" s="13">
        <f t="shared" si="9"/>
        <v>2025</v>
      </c>
      <c r="C234" t="s">
        <v>462</v>
      </c>
      <c r="D234" t="s">
        <v>463</v>
      </c>
      <c r="E234" s="5">
        <v>2227173983</v>
      </c>
      <c r="F234" s="13">
        <v>5.4</v>
      </c>
      <c r="G234" s="9">
        <f t="shared" si="10"/>
        <v>12026739.508200001</v>
      </c>
      <c r="H234" s="5">
        <v>2227173983</v>
      </c>
      <c r="I234">
        <v>5.4</v>
      </c>
      <c r="J234" s="9">
        <f t="shared" si="11"/>
        <v>12026739.508200001</v>
      </c>
      <c r="L234" t="s">
        <v>452</v>
      </c>
      <c r="M234" s="36" t="s">
        <v>452</v>
      </c>
      <c r="N234" s="33">
        <v>0</v>
      </c>
      <c r="P234">
        <v>2026</v>
      </c>
      <c r="Q234" t="s">
        <v>460</v>
      </c>
      <c r="R234" s="25">
        <v>449074857</v>
      </c>
    </row>
    <row r="235" spans="1:18" x14ac:dyDescent="0.35">
      <c r="A235" s="13">
        <v>2026</v>
      </c>
      <c r="B235" s="13">
        <f t="shared" si="9"/>
        <v>2025</v>
      </c>
      <c r="C235" t="s">
        <v>464</v>
      </c>
      <c r="D235" t="s">
        <v>465</v>
      </c>
      <c r="E235" s="5">
        <v>225301579</v>
      </c>
      <c r="F235" s="13">
        <v>5.4</v>
      </c>
      <c r="G235" s="9">
        <f t="shared" si="10"/>
        <v>1216628.5266</v>
      </c>
      <c r="H235" s="5">
        <v>225301579</v>
      </c>
      <c r="I235">
        <v>5.4</v>
      </c>
      <c r="J235" s="9">
        <f t="shared" si="11"/>
        <v>1216628.5266</v>
      </c>
      <c r="L235" t="s">
        <v>456</v>
      </c>
      <c r="M235" s="37" t="s">
        <v>456</v>
      </c>
      <c r="N235" s="34">
        <v>0</v>
      </c>
      <c r="P235">
        <v>2026</v>
      </c>
      <c r="Q235" t="s">
        <v>462</v>
      </c>
      <c r="R235" s="25">
        <v>2227173983</v>
      </c>
    </row>
    <row r="236" spans="1:18" x14ac:dyDescent="0.35">
      <c r="A236" s="13">
        <v>2026</v>
      </c>
      <c r="B236" s="13">
        <f t="shared" si="9"/>
        <v>2025</v>
      </c>
      <c r="C236" t="s">
        <v>466</v>
      </c>
      <c r="D236" t="s">
        <v>467</v>
      </c>
      <c r="E236" s="5">
        <v>740503264</v>
      </c>
      <c r="F236" s="13">
        <v>5.4</v>
      </c>
      <c r="G236" s="9">
        <f t="shared" si="10"/>
        <v>3998717.6255999999</v>
      </c>
      <c r="H236" s="5">
        <v>740503264</v>
      </c>
      <c r="I236">
        <v>5.4</v>
      </c>
      <c r="J236" s="9">
        <f t="shared" si="11"/>
        <v>3998717.6255999999</v>
      </c>
      <c r="L236" t="s">
        <v>458</v>
      </c>
      <c r="M236" s="36" t="s">
        <v>458</v>
      </c>
      <c r="N236" s="33">
        <v>0</v>
      </c>
      <c r="P236">
        <v>2026</v>
      </c>
      <c r="Q236" t="s">
        <v>464</v>
      </c>
      <c r="R236" s="25">
        <v>225301579</v>
      </c>
    </row>
    <row r="237" spans="1:18" x14ac:dyDescent="0.35">
      <c r="A237" s="13">
        <v>2026</v>
      </c>
      <c r="B237" s="13">
        <f t="shared" si="9"/>
        <v>2025</v>
      </c>
      <c r="C237" t="s">
        <v>468</v>
      </c>
      <c r="D237" t="s">
        <v>469</v>
      </c>
      <c r="E237" s="5">
        <v>216630001</v>
      </c>
      <c r="F237" s="13">
        <v>5.4</v>
      </c>
      <c r="G237" s="9">
        <f t="shared" si="10"/>
        <v>1169802.0053999999</v>
      </c>
      <c r="H237" s="5">
        <v>216630001</v>
      </c>
      <c r="I237">
        <v>5.4</v>
      </c>
      <c r="J237" s="9">
        <f t="shared" si="11"/>
        <v>1169802.0053999999</v>
      </c>
      <c r="L237" t="s">
        <v>460</v>
      </c>
      <c r="M237" s="37" t="s">
        <v>460</v>
      </c>
      <c r="N237" s="34">
        <v>0</v>
      </c>
      <c r="P237">
        <v>2026</v>
      </c>
      <c r="Q237" t="s">
        <v>466</v>
      </c>
      <c r="R237" s="25">
        <v>740503264</v>
      </c>
    </row>
    <row r="238" spans="1:18" x14ac:dyDescent="0.35">
      <c r="A238" s="13">
        <v>2026</v>
      </c>
      <c r="B238" s="13">
        <f t="shared" si="9"/>
        <v>2025</v>
      </c>
      <c r="C238" t="s">
        <v>470</v>
      </c>
      <c r="D238" t="s">
        <v>471</v>
      </c>
      <c r="E238" s="5">
        <v>467342707</v>
      </c>
      <c r="F238" s="13">
        <v>5.4</v>
      </c>
      <c r="G238" s="9">
        <f t="shared" si="10"/>
        <v>2523650.6178000001</v>
      </c>
      <c r="H238" s="5">
        <v>467342707</v>
      </c>
      <c r="I238">
        <v>5.4</v>
      </c>
      <c r="J238" s="9">
        <f t="shared" si="11"/>
        <v>2523650.6178000001</v>
      </c>
      <c r="L238" t="s">
        <v>462</v>
      </c>
      <c r="M238" s="36" t="s">
        <v>462</v>
      </c>
      <c r="N238" s="33">
        <v>0</v>
      </c>
      <c r="P238">
        <v>2026</v>
      </c>
      <c r="Q238" t="s">
        <v>468</v>
      </c>
      <c r="R238" s="25">
        <v>216630001</v>
      </c>
    </row>
    <row r="239" spans="1:18" x14ac:dyDescent="0.35">
      <c r="A239" s="13">
        <v>2026</v>
      </c>
      <c r="B239" s="13">
        <f t="shared" si="9"/>
        <v>2025</v>
      </c>
      <c r="C239" t="s">
        <v>472</v>
      </c>
      <c r="D239" t="s">
        <v>473</v>
      </c>
      <c r="E239" s="5">
        <v>368621204</v>
      </c>
      <c r="F239" s="13">
        <v>5.4</v>
      </c>
      <c r="G239" s="9">
        <f t="shared" si="10"/>
        <v>1990554.5016000003</v>
      </c>
      <c r="H239" s="5">
        <v>368621204</v>
      </c>
      <c r="I239">
        <v>5.4</v>
      </c>
      <c r="J239" s="9">
        <f t="shared" si="11"/>
        <v>1990554.5016000003</v>
      </c>
      <c r="L239" t="s">
        <v>464</v>
      </c>
      <c r="M239" s="37" t="s">
        <v>464</v>
      </c>
      <c r="N239" s="34">
        <v>0</v>
      </c>
      <c r="P239">
        <v>2026</v>
      </c>
      <c r="Q239" t="s">
        <v>470</v>
      </c>
      <c r="R239" s="25">
        <v>467342707</v>
      </c>
    </row>
    <row r="240" spans="1:18" x14ac:dyDescent="0.35">
      <c r="A240" s="13">
        <v>2026</v>
      </c>
      <c r="B240" s="13">
        <f t="shared" si="9"/>
        <v>2025</v>
      </c>
      <c r="C240" t="s">
        <v>474</v>
      </c>
      <c r="D240" t="s">
        <v>475</v>
      </c>
      <c r="E240" s="5">
        <v>333945982</v>
      </c>
      <c r="F240" s="13">
        <v>5.4</v>
      </c>
      <c r="G240" s="9">
        <f t="shared" si="10"/>
        <v>1803308.3028000002</v>
      </c>
      <c r="H240" s="5">
        <v>333945982</v>
      </c>
      <c r="I240">
        <v>5.4</v>
      </c>
      <c r="J240" s="9">
        <f t="shared" si="11"/>
        <v>1803308.3028000002</v>
      </c>
      <c r="L240" t="s">
        <v>466</v>
      </c>
      <c r="M240" s="36" t="s">
        <v>466</v>
      </c>
      <c r="N240" s="33">
        <v>0</v>
      </c>
      <c r="P240">
        <v>2026</v>
      </c>
      <c r="Q240" t="s">
        <v>472</v>
      </c>
      <c r="R240" s="25">
        <v>368621204</v>
      </c>
    </row>
    <row r="241" spans="1:18" x14ac:dyDescent="0.35">
      <c r="A241" s="13">
        <v>2026</v>
      </c>
      <c r="B241" s="13">
        <f t="shared" si="9"/>
        <v>2025</v>
      </c>
      <c r="C241" t="s">
        <v>476</v>
      </c>
      <c r="D241" t="s">
        <v>477</v>
      </c>
      <c r="E241" s="5">
        <v>281141418</v>
      </c>
      <c r="F241" s="13">
        <v>5.4</v>
      </c>
      <c r="G241" s="9">
        <f t="shared" si="10"/>
        <v>1518163.6572</v>
      </c>
      <c r="H241" s="5">
        <v>281141418</v>
      </c>
      <c r="I241">
        <v>5.4</v>
      </c>
      <c r="J241" s="9">
        <f t="shared" si="11"/>
        <v>1518163.6572</v>
      </c>
      <c r="L241" t="s">
        <v>468</v>
      </c>
      <c r="M241" s="37" t="s">
        <v>468</v>
      </c>
      <c r="N241" s="34">
        <v>0</v>
      </c>
      <c r="P241">
        <v>2026</v>
      </c>
      <c r="Q241" t="s">
        <v>474</v>
      </c>
      <c r="R241" s="25">
        <v>333945982</v>
      </c>
    </row>
    <row r="242" spans="1:18" x14ac:dyDescent="0.35">
      <c r="A242" s="13">
        <v>2026</v>
      </c>
      <c r="B242" s="13">
        <f t="shared" si="9"/>
        <v>2025</v>
      </c>
      <c r="C242" t="s">
        <v>478</v>
      </c>
      <c r="D242" t="s">
        <v>479</v>
      </c>
      <c r="E242" s="5">
        <v>448428614</v>
      </c>
      <c r="F242" s="13">
        <v>5.4</v>
      </c>
      <c r="G242" s="9">
        <f t="shared" si="10"/>
        <v>2421514.5156</v>
      </c>
      <c r="H242" s="5">
        <v>448428614</v>
      </c>
      <c r="I242">
        <v>5.4</v>
      </c>
      <c r="J242" s="9">
        <f t="shared" si="11"/>
        <v>2421514.5156</v>
      </c>
      <c r="L242" t="s">
        <v>470</v>
      </c>
      <c r="M242" s="36" t="s">
        <v>470</v>
      </c>
      <c r="N242" s="33">
        <v>0</v>
      </c>
      <c r="P242">
        <v>2026</v>
      </c>
      <c r="Q242" t="s">
        <v>478</v>
      </c>
      <c r="R242" s="25">
        <v>448428614</v>
      </c>
    </row>
    <row r="243" spans="1:18" x14ac:dyDescent="0.35">
      <c r="A243" s="13">
        <v>2026</v>
      </c>
      <c r="B243" s="13">
        <f t="shared" si="9"/>
        <v>2025</v>
      </c>
      <c r="C243" t="s">
        <v>480</v>
      </c>
      <c r="D243" t="s">
        <v>481</v>
      </c>
      <c r="E243" s="5">
        <v>378969345</v>
      </c>
      <c r="F243" s="13">
        <v>5.4</v>
      </c>
      <c r="G243" s="9">
        <f t="shared" si="10"/>
        <v>2046434.463</v>
      </c>
      <c r="H243" s="5">
        <v>378969345</v>
      </c>
      <c r="I243">
        <v>5.4</v>
      </c>
      <c r="J243" s="9">
        <f t="shared" si="11"/>
        <v>2046434.463</v>
      </c>
      <c r="L243" t="s">
        <v>472</v>
      </c>
      <c r="M243" s="37" t="s">
        <v>472</v>
      </c>
      <c r="N243" s="34">
        <v>0</v>
      </c>
      <c r="P243">
        <v>2026</v>
      </c>
      <c r="Q243" t="s">
        <v>480</v>
      </c>
      <c r="R243" s="25">
        <v>378969345</v>
      </c>
    </row>
    <row r="244" spans="1:18" x14ac:dyDescent="0.35">
      <c r="A244" s="13">
        <v>2026</v>
      </c>
      <c r="B244" s="13">
        <f t="shared" si="9"/>
        <v>2025</v>
      </c>
      <c r="C244" t="s">
        <v>482</v>
      </c>
      <c r="D244" t="s">
        <v>483</v>
      </c>
      <c r="E244" s="5">
        <v>432222992</v>
      </c>
      <c r="F244" s="13">
        <v>5.4</v>
      </c>
      <c r="G244" s="9">
        <f t="shared" si="10"/>
        <v>2334004.1568000005</v>
      </c>
      <c r="H244" s="5">
        <v>432222992</v>
      </c>
      <c r="I244">
        <v>5.4</v>
      </c>
      <c r="J244" s="9">
        <f t="shared" si="11"/>
        <v>2334004.1568000005</v>
      </c>
      <c r="L244" t="s">
        <v>474</v>
      </c>
      <c r="M244" s="36" t="s">
        <v>474</v>
      </c>
      <c r="N244" s="33">
        <v>0</v>
      </c>
      <c r="P244">
        <v>2026</v>
      </c>
      <c r="Q244" t="s">
        <v>482</v>
      </c>
      <c r="R244" s="25">
        <v>432222992</v>
      </c>
    </row>
    <row r="245" spans="1:18" x14ac:dyDescent="0.35">
      <c r="A245" s="13">
        <v>2026</v>
      </c>
      <c r="B245" s="13">
        <f t="shared" si="9"/>
        <v>2025</v>
      </c>
      <c r="C245" t="s">
        <v>484</v>
      </c>
      <c r="D245" t="s">
        <v>485</v>
      </c>
      <c r="E245" s="5">
        <v>271869344</v>
      </c>
      <c r="F245" s="13">
        <v>5.4</v>
      </c>
      <c r="G245" s="9">
        <f t="shared" si="10"/>
        <v>1468094.4576000001</v>
      </c>
      <c r="H245" s="5">
        <v>271869344</v>
      </c>
      <c r="I245">
        <v>5.4</v>
      </c>
      <c r="J245" s="9">
        <f t="shared" si="11"/>
        <v>1468094.4576000001</v>
      </c>
      <c r="L245" t="s">
        <v>476</v>
      </c>
      <c r="M245" s="37" t="s">
        <v>476</v>
      </c>
      <c r="N245" s="34">
        <v>0</v>
      </c>
      <c r="P245">
        <v>2026</v>
      </c>
      <c r="Q245" t="s">
        <v>484</v>
      </c>
      <c r="R245" s="25">
        <v>271869344</v>
      </c>
    </row>
    <row r="246" spans="1:18" x14ac:dyDescent="0.35">
      <c r="A246" s="13">
        <v>2026</v>
      </c>
      <c r="B246" s="13">
        <f t="shared" si="9"/>
        <v>2025</v>
      </c>
      <c r="C246" t="s">
        <v>486</v>
      </c>
      <c r="D246" t="s">
        <v>487</v>
      </c>
      <c r="E246" s="5">
        <v>156001916</v>
      </c>
      <c r="F246" s="13">
        <v>5.4</v>
      </c>
      <c r="G246" s="9">
        <f t="shared" si="10"/>
        <v>842410.34640000004</v>
      </c>
      <c r="H246" s="5">
        <v>156001916</v>
      </c>
      <c r="I246">
        <v>5.4</v>
      </c>
      <c r="J246" s="9">
        <f t="shared" si="11"/>
        <v>842410.34640000004</v>
      </c>
      <c r="L246" t="s">
        <v>478</v>
      </c>
      <c r="M246" s="36" t="s">
        <v>692</v>
      </c>
      <c r="N246" s="33">
        <v>0</v>
      </c>
      <c r="P246">
        <v>2026</v>
      </c>
      <c r="Q246" t="s">
        <v>486</v>
      </c>
      <c r="R246" s="25">
        <v>156001916</v>
      </c>
    </row>
    <row r="247" spans="1:18" x14ac:dyDescent="0.35">
      <c r="A247" s="13">
        <v>2026</v>
      </c>
      <c r="B247" s="13">
        <f t="shared" si="9"/>
        <v>2025</v>
      </c>
      <c r="C247" t="s">
        <v>488</v>
      </c>
      <c r="D247" t="s">
        <v>489</v>
      </c>
      <c r="E247" s="5">
        <v>1582497868</v>
      </c>
      <c r="F247" s="13">
        <v>5.4</v>
      </c>
      <c r="G247" s="9">
        <f t="shared" si="10"/>
        <v>8545488.4872000013</v>
      </c>
      <c r="H247" s="5">
        <v>1582497868</v>
      </c>
      <c r="I247">
        <v>5.4</v>
      </c>
      <c r="J247" s="9">
        <f t="shared" si="11"/>
        <v>8545488.4872000013</v>
      </c>
      <c r="L247" t="s">
        <v>480</v>
      </c>
      <c r="M247" s="37" t="s">
        <v>480</v>
      </c>
      <c r="N247" s="34">
        <v>0</v>
      </c>
      <c r="P247">
        <v>2026</v>
      </c>
      <c r="Q247" t="s">
        <v>540</v>
      </c>
      <c r="R247" s="25">
        <v>429763565</v>
      </c>
    </row>
    <row r="248" spans="1:18" x14ac:dyDescent="0.35">
      <c r="A248" s="13">
        <v>2026</v>
      </c>
      <c r="B248" s="13">
        <f t="shared" si="9"/>
        <v>2025</v>
      </c>
      <c r="C248" t="s">
        <v>490</v>
      </c>
      <c r="D248" t="s">
        <v>491</v>
      </c>
      <c r="E248" s="5">
        <v>292419801</v>
      </c>
      <c r="F248" s="13">
        <v>5.4</v>
      </c>
      <c r="G248" s="9">
        <f t="shared" si="10"/>
        <v>1579066.9254000001</v>
      </c>
      <c r="H248" s="5">
        <v>292419801</v>
      </c>
      <c r="I248">
        <v>5.4</v>
      </c>
      <c r="J248" s="9">
        <f t="shared" si="11"/>
        <v>1579066.9254000001</v>
      </c>
      <c r="L248" t="s">
        <v>482</v>
      </c>
      <c r="M248" s="36" t="s">
        <v>482</v>
      </c>
      <c r="N248" s="33">
        <v>0</v>
      </c>
      <c r="P248">
        <v>2026</v>
      </c>
      <c r="Q248" t="s">
        <v>488</v>
      </c>
      <c r="R248" s="25">
        <v>1582497868</v>
      </c>
    </row>
    <row r="249" spans="1:18" x14ac:dyDescent="0.35">
      <c r="A249" s="13">
        <v>2026</v>
      </c>
      <c r="B249" s="13">
        <f t="shared" si="9"/>
        <v>2025</v>
      </c>
      <c r="C249" t="s">
        <v>492</v>
      </c>
      <c r="D249" t="s">
        <v>493</v>
      </c>
      <c r="E249" s="5">
        <v>233246414</v>
      </c>
      <c r="F249" s="13">
        <v>5.4</v>
      </c>
      <c r="G249" s="9">
        <f t="shared" si="10"/>
        <v>1259530.6355999999</v>
      </c>
      <c r="H249" s="5">
        <v>233246414</v>
      </c>
      <c r="I249">
        <v>5.4</v>
      </c>
      <c r="J249" s="9">
        <f t="shared" si="11"/>
        <v>1259530.6355999999</v>
      </c>
      <c r="L249" t="s">
        <v>484</v>
      </c>
      <c r="M249" s="37" t="s">
        <v>484</v>
      </c>
      <c r="N249" s="34">
        <v>0</v>
      </c>
      <c r="P249">
        <v>2026</v>
      </c>
      <c r="Q249" t="s">
        <v>490</v>
      </c>
      <c r="R249" s="25">
        <v>292419801</v>
      </c>
    </row>
    <row r="250" spans="1:18" x14ac:dyDescent="0.35">
      <c r="A250" s="13">
        <v>2026</v>
      </c>
      <c r="B250" s="13">
        <f t="shared" si="9"/>
        <v>2025</v>
      </c>
      <c r="C250" t="s">
        <v>494</v>
      </c>
      <c r="D250" t="s">
        <v>495</v>
      </c>
      <c r="E250" s="5">
        <v>996679087</v>
      </c>
      <c r="F250" s="13">
        <v>5.4</v>
      </c>
      <c r="G250" s="9">
        <f t="shared" si="10"/>
        <v>5382067.0698000006</v>
      </c>
      <c r="H250" s="5">
        <v>996679087</v>
      </c>
      <c r="I250">
        <v>5.4</v>
      </c>
      <c r="J250" s="9">
        <f t="shared" si="11"/>
        <v>5382067.0698000006</v>
      </c>
      <c r="L250" t="s">
        <v>486</v>
      </c>
      <c r="M250" s="36" t="s">
        <v>486</v>
      </c>
      <c r="N250" s="33">
        <v>0</v>
      </c>
      <c r="P250">
        <v>2026</v>
      </c>
      <c r="Q250" t="s">
        <v>492</v>
      </c>
      <c r="R250" s="25">
        <v>233246414</v>
      </c>
    </row>
    <row r="251" spans="1:18" x14ac:dyDescent="0.35">
      <c r="A251" s="13">
        <v>2026</v>
      </c>
      <c r="B251" s="13">
        <f t="shared" si="9"/>
        <v>2025</v>
      </c>
      <c r="C251" t="s">
        <v>496</v>
      </c>
      <c r="D251" t="s">
        <v>497</v>
      </c>
      <c r="E251" s="5">
        <v>148174006</v>
      </c>
      <c r="F251" s="13">
        <v>5.4</v>
      </c>
      <c r="G251" s="9">
        <f t="shared" si="10"/>
        <v>800139.6324</v>
      </c>
      <c r="H251" s="5">
        <v>148174006</v>
      </c>
      <c r="I251">
        <v>5.4</v>
      </c>
      <c r="J251" s="9">
        <f t="shared" si="11"/>
        <v>800139.6324</v>
      </c>
      <c r="L251" t="s">
        <v>488</v>
      </c>
      <c r="M251" s="37" t="s">
        <v>488</v>
      </c>
      <c r="N251" s="34">
        <v>0.13500000000000001</v>
      </c>
      <c r="P251">
        <v>2026</v>
      </c>
      <c r="Q251" t="s">
        <v>494</v>
      </c>
      <c r="R251" s="25">
        <v>996679087</v>
      </c>
    </row>
    <row r="252" spans="1:18" x14ac:dyDescent="0.35">
      <c r="A252" s="13">
        <v>2026</v>
      </c>
      <c r="B252" s="13">
        <f t="shared" si="9"/>
        <v>2025</v>
      </c>
      <c r="C252" t="s">
        <v>498</v>
      </c>
      <c r="D252" t="s">
        <v>499</v>
      </c>
      <c r="E252" s="5">
        <v>482266520</v>
      </c>
      <c r="F252" s="13">
        <v>5.4</v>
      </c>
      <c r="G252" s="9">
        <f t="shared" si="10"/>
        <v>2604239.2080000001</v>
      </c>
      <c r="H252" s="5">
        <v>482266520</v>
      </c>
      <c r="I252">
        <v>5.4</v>
      </c>
      <c r="J252" s="9">
        <f t="shared" si="11"/>
        <v>2604239.2080000001</v>
      </c>
      <c r="L252" t="s">
        <v>490</v>
      </c>
      <c r="M252" s="36" t="s">
        <v>490</v>
      </c>
      <c r="N252" s="33">
        <v>0</v>
      </c>
      <c r="P252">
        <v>2026</v>
      </c>
      <c r="Q252" t="s">
        <v>496</v>
      </c>
      <c r="R252" s="25">
        <v>148174006</v>
      </c>
    </row>
    <row r="253" spans="1:18" x14ac:dyDescent="0.35">
      <c r="A253" s="13">
        <v>2026</v>
      </c>
      <c r="B253" s="13">
        <f t="shared" si="9"/>
        <v>2025</v>
      </c>
      <c r="C253" t="s">
        <v>500</v>
      </c>
      <c r="D253" t="s">
        <v>501</v>
      </c>
      <c r="E253" s="5">
        <v>474614375</v>
      </c>
      <c r="F253" s="13">
        <v>5.4</v>
      </c>
      <c r="G253" s="9">
        <f t="shared" si="10"/>
        <v>2562917.625</v>
      </c>
      <c r="H253" s="5">
        <v>474614375</v>
      </c>
      <c r="I253">
        <v>5.4</v>
      </c>
      <c r="J253" s="9">
        <f t="shared" si="11"/>
        <v>2562917.625</v>
      </c>
      <c r="L253" t="s">
        <v>492</v>
      </c>
      <c r="M253" s="37" t="s">
        <v>492</v>
      </c>
      <c r="N253" s="34">
        <v>0</v>
      </c>
      <c r="P253">
        <v>2026</v>
      </c>
      <c r="Q253" t="s">
        <v>616</v>
      </c>
      <c r="R253" s="25">
        <v>499176669</v>
      </c>
    </row>
    <row r="254" spans="1:18" x14ac:dyDescent="0.35">
      <c r="A254" s="13">
        <v>2026</v>
      </c>
      <c r="B254" s="13">
        <f t="shared" si="9"/>
        <v>2025</v>
      </c>
      <c r="C254" t="s">
        <v>502</v>
      </c>
      <c r="D254" t="s">
        <v>503</v>
      </c>
      <c r="E254" s="5">
        <v>388148694</v>
      </c>
      <c r="F254" s="13">
        <v>5.4</v>
      </c>
      <c r="G254" s="9">
        <f t="shared" si="10"/>
        <v>2096002.9476000003</v>
      </c>
      <c r="H254" s="5">
        <v>388148694</v>
      </c>
      <c r="I254">
        <v>5.4</v>
      </c>
      <c r="J254" s="9">
        <f t="shared" si="11"/>
        <v>2096002.9476000003</v>
      </c>
      <c r="L254" t="s">
        <v>494</v>
      </c>
      <c r="M254" s="36" t="s">
        <v>494</v>
      </c>
      <c r="N254" s="33">
        <v>0</v>
      </c>
      <c r="P254">
        <v>2026</v>
      </c>
      <c r="Q254" t="s">
        <v>498</v>
      </c>
      <c r="R254" s="25">
        <v>482266520</v>
      </c>
    </row>
    <row r="255" spans="1:18" x14ac:dyDescent="0.35">
      <c r="A255" s="13">
        <v>2026</v>
      </c>
      <c r="B255" s="13">
        <f t="shared" si="9"/>
        <v>2025</v>
      </c>
      <c r="C255" t="s">
        <v>504</v>
      </c>
      <c r="D255" t="s">
        <v>505</v>
      </c>
      <c r="E255" s="5">
        <v>227617829</v>
      </c>
      <c r="F255" s="13">
        <v>5.4</v>
      </c>
      <c r="G255" s="9">
        <f t="shared" si="10"/>
        <v>1229136.2766</v>
      </c>
      <c r="H255" s="5">
        <v>227617829</v>
      </c>
      <c r="I255">
        <v>5.4</v>
      </c>
      <c r="J255" s="9">
        <f t="shared" si="11"/>
        <v>1229136.2766</v>
      </c>
      <c r="L255" t="s">
        <v>496</v>
      </c>
      <c r="M255" s="37" t="s">
        <v>496</v>
      </c>
      <c r="N255" s="34">
        <v>0</v>
      </c>
      <c r="P255">
        <v>2026</v>
      </c>
      <c r="Q255" t="s">
        <v>500</v>
      </c>
      <c r="R255" s="25">
        <v>474614375</v>
      </c>
    </row>
    <row r="256" spans="1:18" x14ac:dyDescent="0.35">
      <c r="A256" s="13">
        <v>2026</v>
      </c>
      <c r="B256" s="13">
        <f t="shared" si="9"/>
        <v>2025</v>
      </c>
      <c r="C256" t="s">
        <v>506</v>
      </c>
      <c r="D256" t="s">
        <v>507</v>
      </c>
      <c r="E256" s="5">
        <v>236266777</v>
      </c>
      <c r="F256" s="13">
        <v>5.4</v>
      </c>
      <c r="G256" s="9">
        <f t="shared" si="10"/>
        <v>1275840.5958</v>
      </c>
      <c r="H256" s="5">
        <v>236266777</v>
      </c>
      <c r="I256">
        <v>5.4</v>
      </c>
      <c r="J256" s="9">
        <f t="shared" si="11"/>
        <v>1275840.5958</v>
      </c>
      <c r="L256" t="s">
        <v>498</v>
      </c>
      <c r="M256" s="36" t="s">
        <v>498</v>
      </c>
      <c r="N256" s="33">
        <v>0</v>
      </c>
      <c r="P256">
        <v>2026</v>
      </c>
      <c r="Q256" t="s">
        <v>502</v>
      </c>
      <c r="R256" s="25">
        <v>388148694</v>
      </c>
    </row>
    <row r="257" spans="1:18" x14ac:dyDescent="0.35">
      <c r="A257" s="13">
        <v>2026</v>
      </c>
      <c r="B257" s="13">
        <f t="shared" si="9"/>
        <v>2025</v>
      </c>
      <c r="C257" t="s">
        <v>508</v>
      </c>
      <c r="D257" t="s">
        <v>509</v>
      </c>
      <c r="E257" s="5">
        <v>624482463</v>
      </c>
      <c r="F257" s="13">
        <v>5.4</v>
      </c>
      <c r="G257" s="9">
        <f t="shared" si="10"/>
        <v>3372205.3001999999</v>
      </c>
      <c r="H257" s="5">
        <v>624482463</v>
      </c>
      <c r="I257">
        <v>5.4</v>
      </c>
      <c r="J257" s="9">
        <f t="shared" si="11"/>
        <v>3372205.3001999999</v>
      </c>
      <c r="L257" t="s">
        <v>500</v>
      </c>
      <c r="M257" s="37" t="s">
        <v>500</v>
      </c>
      <c r="N257" s="34">
        <v>0</v>
      </c>
      <c r="P257">
        <v>2026</v>
      </c>
      <c r="Q257" t="s">
        <v>504</v>
      </c>
      <c r="R257" s="25">
        <v>227617829</v>
      </c>
    </row>
    <row r="258" spans="1:18" x14ac:dyDescent="0.35">
      <c r="A258" s="13">
        <v>2026</v>
      </c>
      <c r="B258" s="13">
        <f t="shared" si="9"/>
        <v>2025</v>
      </c>
      <c r="C258" t="s">
        <v>510</v>
      </c>
      <c r="D258" t="s">
        <v>511</v>
      </c>
      <c r="E258" s="5">
        <v>321947862</v>
      </c>
      <c r="F258" s="13">
        <v>5.4</v>
      </c>
      <c r="G258" s="9">
        <f t="shared" si="10"/>
        <v>1738518.4548000002</v>
      </c>
      <c r="H258" s="5">
        <v>321947862</v>
      </c>
      <c r="I258">
        <v>5.4</v>
      </c>
      <c r="J258" s="9">
        <f t="shared" si="11"/>
        <v>1738518.4548000002</v>
      </c>
      <c r="L258" t="s">
        <v>502</v>
      </c>
      <c r="M258" s="36" t="s">
        <v>502</v>
      </c>
      <c r="N258" s="33">
        <v>0</v>
      </c>
      <c r="P258">
        <v>2026</v>
      </c>
      <c r="Q258" t="s">
        <v>506</v>
      </c>
      <c r="R258" s="25">
        <v>236266777</v>
      </c>
    </row>
    <row r="259" spans="1:18" x14ac:dyDescent="0.35">
      <c r="A259" s="13">
        <v>2026</v>
      </c>
      <c r="B259" s="13">
        <f t="shared" si="9"/>
        <v>2025</v>
      </c>
      <c r="C259" t="s">
        <v>512</v>
      </c>
      <c r="D259" t="s">
        <v>513</v>
      </c>
      <c r="E259" s="5">
        <v>3442159968</v>
      </c>
      <c r="F259" s="13">
        <v>5.4</v>
      </c>
      <c r="G259" s="9">
        <f t="shared" si="10"/>
        <v>18587663.827199999</v>
      </c>
      <c r="H259" s="5">
        <v>3442159968</v>
      </c>
      <c r="I259">
        <v>5.4</v>
      </c>
      <c r="J259" s="9">
        <f t="shared" si="11"/>
        <v>18587663.827199999</v>
      </c>
      <c r="L259" t="s">
        <v>504</v>
      </c>
      <c r="M259" s="37" t="s">
        <v>504</v>
      </c>
      <c r="N259" s="34">
        <v>0</v>
      </c>
      <c r="P259">
        <v>2026</v>
      </c>
      <c r="Q259" t="s">
        <v>508</v>
      </c>
      <c r="R259" s="25">
        <v>624482463</v>
      </c>
    </row>
    <row r="260" spans="1:18" x14ac:dyDescent="0.35">
      <c r="A260" s="13">
        <v>2026</v>
      </c>
      <c r="B260" s="13">
        <f t="shared" si="9"/>
        <v>2025</v>
      </c>
      <c r="C260" t="s">
        <v>514</v>
      </c>
      <c r="D260" t="s">
        <v>515</v>
      </c>
      <c r="E260" s="5">
        <v>625938781</v>
      </c>
      <c r="F260" s="13">
        <v>5.4</v>
      </c>
      <c r="G260" s="9">
        <f t="shared" si="10"/>
        <v>3380069.4174000002</v>
      </c>
      <c r="H260" s="5">
        <v>625938781</v>
      </c>
      <c r="I260">
        <v>5.4</v>
      </c>
      <c r="J260" s="9">
        <f t="shared" si="11"/>
        <v>3380069.4174000002</v>
      </c>
      <c r="L260" t="s">
        <v>506</v>
      </c>
      <c r="M260" s="36" t="s">
        <v>506</v>
      </c>
      <c r="N260" s="33">
        <v>0</v>
      </c>
      <c r="P260">
        <v>2026</v>
      </c>
      <c r="Q260" t="s">
        <v>510</v>
      </c>
      <c r="R260" s="25">
        <v>321947862</v>
      </c>
    </row>
    <row r="261" spans="1:18" x14ac:dyDescent="0.35">
      <c r="A261" s="13">
        <v>2026</v>
      </c>
      <c r="B261" s="13">
        <f t="shared" ref="B261:B324" si="12">A261-1</f>
        <v>2025</v>
      </c>
      <c r="C261" t="s">
        <v>516</v>
      </c>
      <c r="D261" t="s">
        <v>517</v>
      </c>
      <c r="E261" s="5">
        <v>664202767</v>
      </c>
      <c r="F261" s="13">
        <v>5.4</v>
      </c>
      <c r="G261" s="9">
        <f t="shared" ref="G261:G324" si="13">E261/1000*F261</f>
        <v>3586694.9418000001</v>
      </c>
      <c r="H261" s="5">
        <v>664202767</v>
      </c>
      <c r="I261">
        <v>5.4</v>
      </c>
      <c r="J261" s="9">
        <f t="shared" ref="J261:J324" si="14">H261/1000*I261</f>
        <v>3586694.9418000001</v>
      </c>
      <c r="L261" t="s">
        <v>508</v>
      </c>
      <c r="M261" s="37" t="s">
        <v>508</v>
      </c>
      <c r="N261" s="34">
        <v>0</v>
      </c>
      <c r="P261">
        <v>2026</v>
      </c>
      <c r="Q261" t="s">
        <v>512</v>
      </c>
      <c r="R261" s="25">
        <v>3442159968</v>
      </c>
    </row>
    <row r="262" spans="1:18" x14ac:dyDescent="0.35">
      <c r="A262" s="13">
        <v>2026</v>
      </c>
      <c r="B262" s="13">
        <f t="shared" si="12"/>
        <v>2025</v>
      </c>
      <c r="C262" t="s">
        <v>518</v>
      </c>
      <c r="D262" t="s">
        <v>519</v>
      </c>
      <c r="E262" s="5">
        <v>398406388</v>
      </c>
      <c r="F262" s="13">
        <v>5.4</v>
      </c>
      <c r="G262" s="9">
        <f t="shared" si="13"/>
        <v>2151394.4952000002</v>
      </c>
      <c r="H262" s="5">
        <v>398406388</v>
      </c>
      <c r="I262">
        <v>5.4</v>
      </c>
      <c r="J262" s="9">
        <f t="shared" si="14"/>
        <v>2151394.4952000002</v>
      </c>
      <c r="L262" t="s">
        <v>510</v>
      </c>
      <c r="M262" s="36" t="s">
        <v>693</v>
      </c>
      <c r="N262" s="33">
        <v>0</v>
      </c>
      <c r="P262">
        <v>2026</v>
      </c>
      <c r="Q262" t="s">
        <v>516</v>
      </c>
      <c r="R262" s="25">
        <v>664202767</v>
      </c>
    </row>
    <row r="263" spans="1:18" x14ac:dyDescent="0.35">
      <c r="A263" s="13">
        <v>2026</v>
      </c>
      <c r="B263" s="13">
        <f t="shared" si="12"/>
        <v>2025</v>
      </c>
      <c r="C263" t="s">
        <v>520</v>
      </c>
      <c r="D263" t="s">
        <v>521</v>
      </c>
      <c r="E263" s="5">
        <v>770570271</v>
      </c>
      <c r="F263" s="13">
        <v>5.4</v>
      </c>
      <c r="G263" s="9">
        <f t="shared" si="13"/>
        <v>4161079.4633999998</v>
      </c>
      <c r="H263" s="5">
        <v>770570271</v>
      </c>
      <c r="I263">
        <v>5.4</v>
      </c>
      <c r="J263" s="9">
        <f t="shared" si="14"/>
        <v>4161079.4633999998</v>
      </c>
      <c r="L263" t="s">
        <v>512</v>
      </c>
      <c r="M263" s="37" t="s">
        <v>512</v>
      </c>
      <c r="N263" s="34">
        <v>0</v>
      </c>
      <c r="P263">
        <v>2026</v>
      </c>
      <c r="Q263" t="s">
        <v>514</v>
      </c>
      <c r="R263" s="25">
        <v>625938781</v>
      </c>
    </row>
    <row r="264" spans="1:18" x14ac:dyDescent="0.35">
      <c r="A264" s="13">
        <v>2026</v>
      </c>
      <c r="B264" s="13">
        <f t="shared" si="12"/>
        <v>2025</v>
      </c>
      <c r="C264" t="s">
        <v>522</v>
      </c>
      <c r="D264" t="s">
        <v>523</v>
      </c>
      <c r="E264" s="5">
        <v>141228180</v>
      </c>
      <c r="F264" s="13">
        <v>5.4</v>
      </c>
      <c r="G264" s="9">
        <f t="shared" si="13"/>
        <v>762632.17200000002</v>
      </c>
      <c r="H264" s="5">
        <v>141228180</v>
      </c>
      <c r="I264">
        <v>5.4</v>
      </c>
      <c r="J264" s="9">
        <f t="shared" si="14"/>
        <v>762632.17200000002</v>
      </c>
      <c r="L264" t="s">
        <v>514</v>
      </c>
      <c r="M264" s="36" t="s">
        <v>514</v>
      </c>
      <c r="N264" s="33">
        <v>0</v>
      </c>
      <c r="P264">
        <v>2026</v>
      </c>
      <c r="Q264" t="s">
        <v>530</v>
      </c>
      <c r="R264" s="25">
        <v>204372932</v>
      </c>
    </row>
    <row r="265" spans="1:18" x14ac:dyDescent="0.35">
      <c r="A265" s="13">
        <v>2026</v>
      </c>
      <c r="B265" s="13">
        <f t="shared" si="12"/>
        <v>2025</v>
      </c>
      <c r="C265" t="s">
        <v>524</v>
      </c>
      <c r="D265" t="s">
        <v>525</v>
      </c>
      <c r="E265" s="5">
        <v>440008281</v>
      </c>
      <c r="F265" s="13">
        <v>5.4</v>
      </c>
      <c r="G265" s="9">
        <f t="shared" si="13"/>
        <v>2376044.7174000004</v>
      </c>
      <c r="H265" s="5">
        <v>440008281</v>
      </c>
      <c r="I265">
        <v>5.4</v>
      </c>
      <c r="J265" s="9">
        <f t="shared" si="14"/>
        <v>2376044.7174000004</v>
      </c>
      <c r="L265" t="s">
        <v>516</v>
      </c>
      <c r="M265" s="37" t="s">
        <v>516</v>
      </c>
      <c r="N265" s="34">
        <v>0</v>
      </c>
      <c r="P265">
        <v>2026</v>
      </c>
      <c r="Q265" t="s">
        <v>518</v>
      </c>
      <c r="R265" s="25">
        <v>398406388</v>
      </c>
    </row>
    <row r="266" spans="1:18" x14ac:dyDescent="0.35">
      <c r="A266" s="13">
        <v>2026</v>
      </c>
      <c r="B266" s="13">
        <f t="shared" si="12"/>
        <v>2025</v>
      </c>
      <c r="C266" t="s">
        <v>526</v>
      </c>
      <c r="D266" t="s">
        <v>527</v>
      </c>
      <c r="E266" s="5">
        <v>298377191</v>
      </c>
      <c r="F266" s="13">
        <v>5.4</v>
      </c>
      <c r="G266" s="9">
        <f t="shared" si="13"/>
        <v>1611236.8314</v>
      </c>
      <c r="H266" s="5">
        <v>298377191</v>
      </c>
      <c r="I266">
        <v>5.4</v>
      </c>
      <c r="J266" s="9">
        <f t="shared" si="14"/>
        <v>1611236.8314</v>
      </c>
      <c r="L266" t="s">
        <v>518</v>
      </c>
      <c r="M266" s="36" t="s">
        <v>518</v>
      </c>
      <c r="N266" s="33">
        <v>0</v>
      </c>
      <c r="P266">
        <v>2026</v>
      </c>
      <c r="Q266" t="s">
        <v>532</v>
      </c>
      <c r="R266" s="25">
        <v>961573145</v>
      </c>
    </row>
    <row r="267" spans="1:18" x14ac:dyDescent="0.35">
      <c r="A267" s="13">
        <v>2026</v>
      </c>
      <c r="B267" s="13">
        <f t="shared" si="12"/>
        <v>2025</v>
      </c>
      <c r="C267" t="s">
        <v>528</v>
      </c>
      <c r="D267" t="s">
        <v>529</v>
      </c>
      <c r="E267" s="5">
        <v>2668024403</v>
      </c>
      <c r="F267" s="13">
        <v>5.4</v>
      </c>
      <c r="G267" s="9">
        <f t="shared" si="13"/>
        <v>14407331.7762</v>
      </c>
      <c r="H267" s="5">
        <v>2668024403</v>
      </c>
      <c r="I267">
        <v>5.4</v>
      </c>
      <c r="J267" s="9">
        <f t="shared" si="14"/>
        <v>14407331.7762</v>
      </c>
      <c r="L267" t="s">
        <v>520</v>
      </c>
      <c r="M267" s="37" t="s">
        <v>694</v>
      </c>
      <c r="N267" s="34">
        <v>0</v>
      </c>
      <c r="P267">
        <v>2026</v>
      </c>
      <c r="Q267" t="s">
        <v>522</v>
      </c>
      <c r="R267" s="25">
        <v>141228180</v>
      </c>
    </row>
    <row r="268" spans="1:18" x14ac:dyDescent="0.35">
      <c r="A268" s="13">
        <v>2026</v>
      </c>
      <c r="B268" s="13">
        <f t="shared" si="12"/>
        <v>2025</v>
      </c>
      <c r="C268" t="s">
        <v>530</v>
      </c>
      <c r="D268" t="s">
        <v>531</v>
      </c>
      <c r="E268" s="5">
        <v>204372932</v>
      </c>
      <c r="F268" s="13">
        <v>5.4</v>
      </c>
      <c r="G268" s="9">
        <f t="shared" si="13"/>
        <v>1103613.8328</v>
      </c>
      <c r="H268" s="5">
        <v>204372932</v>
      </c>
      <c r="I268">
        <v>5.4</v>
      </c>
      <c r="J268" s="9">
        <f t="shared" si="14"/>
        <v>1103613.8328</v>
      </c>
      <c r="L268" t="s">
        <v>522</v>
      </c>
      <c r="M268" s="36" t="s">
        <v>522</v>
      </c>
      <c r="N268" s="33">
        <v>0</v>
      </c>
      <c r="P268">
        <v>2026</v>
      </c>
      <c r="Q268" t="s">
        <v>524</v>
      </c>
      <c r="R268" s="25">
        <v>440008281</v>
      </c>
    </row>
    <row r="269" spans="1:18" x14ac:dyDescent="0.35">
      <c r="A269" s="13">
        <v>2026</v>
      </c>
      <c r="B269" s="13">
        <f t="shared" si="12"/>
        <v>2025</v>
      </c>
      <c r="C269" t="s">
        <v>532</v>
      </c>
      <c r="D269" t="s">
        <v>533</v>
      </c>
      <c r="E269" s="5">
        <v>961573145</v>
      </c>
      <c r="F269" s="13">
        <v>5.4</v>
      </c>
      <c r="G269" s="9">
        <f t="shared" si="13"/>
        <v>5192494.983</v>
      </c>
      <c r="H269" s="5">
        <v>961573145</v>
      </c>
      <c r="I269">
        <v>5.4</v>
      </c>
      <c r="J269" s="9">
        <f t="shared" si="14"/>
        <v>5192494.983</v>
      </c>
      <c r="L269" t="s">
        <v>524</v>
      </c>
      <c r="M269" s="37" t="s">
        <v>524</v>
      </c>
      <c r="N269" s="34">
        <v>0</v>
      </c>
      <c r="P269">
        <v>2026</v>
      </c>
      <c r="Q269" t="s">
        <v>520</v>
      </c>
      <c r="R269" s="25">
        <v>770570271</v>
      </c>
    </row>
    <row r="270" spans="1:18" x14ac:dyDescent="0.35">
      <c r="A270" s="13">
        <v>2026</v>
      </c>
      <c r="B270" s="13">
        <f t="shared" si="12"/>
        <v>2025</v>
      </c>
      <c r="C270" t="s">
        <v>534</v>
      </c>
      <c r="D270" t="s">
        <v>535</v>
      </c>
      <c r="E270" s="5">
        <v>783500683</v>
      </c>
      <c r="F270" s="13">
        <v>5.4</v>
      </c>
      <c r="G270" s="9">
        <f t="shared" si="13"/>
        <v>4230903.6881999997</v>
      </c>
      <c r="H270" s="5">
        <v>783500683</v>
      </c>
      <c r="I270">
        <v>5.4</v>
      </c>
      <c r="J270" s="9">
        <f t="shared" si="14"/>
        <v>4230903.6881999997</v>
      </c>
      <c r="L270" t="s">
        <v>526</v>
      </c>
      <c r="M270" s="36" t="s">
        <v>526</v>
      </c>
      <c r="N270" s="33">
        <v>0</v>
      </c>
      <c r="P270">
        <v>2026</v>
      </c>
      <c r="Q270" t="s">
        <v>526</v>
      </c>
      <c r="R270" s="25">
        <v>298377191</v>
      </c>
    </row>
    <row r="271" spans="1:18" x14ac:dyDescent="0.35">
      <c r="A271" s="13">
        <v>2026</v>
      </c>
      <c r="B271" s="13">
        <f t="shared" si="12"/>
        <v>2025</v>
      </c>
      <c r="C271" t="s">
        <v>536</v>
      </c>
      <c r="D271" t="s">
        <v>537</v>
      </c>
      <c r="E271" s="5">
        <v>1690352231</v>
      </c>
      <c r="F271" s="13">
        <v>5.4</v>
      </c>
      <c r="G271" s="9">
        <f t="shared" si="13"/>
        <v>9127902.0473999996</v>
      </c>
      <c r="H271" s="5">
        <v>1690352231</v>
      </c>
      <c r="I271">
        <v>5.4</v>
      </c>
      <c r="J271" s="9">
        <f t="shared" si="14"/>
        <v>9127902.0473999996</v>
      </c>
      <c r="L271" t="s">
        <v>528</v>
      </c>
      <c r="M271" s="37" t="s">
        <v>528</v>
      </c>
      <c r="N271" s="34">
        <v>0</v>
      </c>
      <c r="P271">
        <v>2026</v>
      </c>
      <c r="Q271" t="s">
        <v>528</v>
      </c>
      <c r="R271" s="25">
        <v>2668024403</v>
      </c>
    </row>
    <row r="272" spans="1:18" x14ac:dyDescent="0.35">
      <c r="A272" s="13">
        <v>2026</v>
      </c>
      <c r="B272" s="13">
        <f t="shared" si="12"/>
        <v>2025</v>
      </c>
      <c r="C272" t="s">
        <v>538</v>
      </c>
      <c r="D272" t="s">
        <v>539</v>
      </c>
      <c r="E272" s="5">
        <v>191553467</v>
      </c>
      <c r="F272" s="13">
        <v>5.4</v>
      </c>
      <c r="G272" s="9">
        <f t="shared" si="13"/>
        <v>1034388.7218000001</v>
      </c>
      <c r="H272" s="5">
        <v>191553467</v>
      </c>
      <c r="I272">
        <v>5.4</v>
      </c>
      <c r="J272" s="9">
        <f t="shared" si="14"/>
        <v>1034388.7218000001</v>
      </c>
      <c r="L272" t="s">
        <v>532</v>
      </c>
      <c r="M272" s="36" t="s">
        <v>532</v>
      </c>
      <c r="N272" s="33">
        <v>0</v>
      </c>
      <c r="P272">
        <v>2026</v>
      </c>
      <c r="Q272" t="s">
        <v>534</v>
      </c>
      <c r="R272" s="25">
        <v>783500683</v>
      </c>
    </row>
    <row r="273" spans="1:18" x14ac:dyDescent="0.35">
      <c r="A273" s="13">
        <v>2026</v>
      </c>
      <c r="B273" s="13">
        <f t="shared" si="12"/>
        <v>2025</v>
      </c>
      <c r="C273" t="s">
        <v>540</v>
      </c>
      <c r="D273" t="s">
        <v>541</v>
      </c>
      <c r="E273" s="5">
        <v>429763565</v>
      </c>
      <c r="F273" s="13">
        <v>5.4</v>
      </c>
      <c r="G273" s="9">
        <f t="shared" si="13"/>
        <v>2320723.2510000002</v>
      </c>
      <c r="H273" s="5">
        <v>429763565</v>
      </c>
      <c r="I273">
        <v>5.4</v>
      </c>
      <c r="J273" s="9">
        <f t="shared" si="14"/>
        <v>2320723.2510000002</v>
      </c>
      <c r="L273" t="e">
        <v>#N/A</v>
      </c>
      <c r="M273" s="37" t="s">
        <v>695</v>
      </c>
      <c r="N273" s="34">
        <v>0</v>
      </c>
      <c r="P273">
        <v>2026</v>
      </c>
      <c r="Q273" t="s">
        <v>536</v>
      </c>
      <c r="R273" s="25">
        <v>1690352231</v>
      </c>
    </row>
    <row r="274" spans="1:18" x14ac:dyDescent="0.35">
      <c r="A274" s="13">
        <v>2026</v>
      </c>
      <c r="B274" s="13">
        <f t="shared" si="12"/>
        <v>2025</v>
      </c>
      <c r="C274" t="s">
        <v>542</v>
      </c>
      <c r="D274" t="s">
        <v>543</v>
      </c>
      <c r="E274" s="5">
        <v>100566993</v>
      </c>
      <c r="F274" s="13">
        <v>5.4</v>
      </c>
      <c r="G274" s="9">
        <f t="shared" si="13"/>
        <v>543061.7622</v>
      </c>
      <c r="H274" s="5">
        <v>100566993</v>
      </c>
      <c r="I274">
        <v>5.4</v>
      </c>
      <c r="J274" s="9">
        <f t="shared" si="14"/>
        <v>543061.7622</v>
      </c>
      <c r="L274" t="s">
        <v>530</v>
      </c>
      <c r="M274" s="36" t="s">
        <v>530</v>
      </c>
      <c r="N274" s="33">
        <v>0</v>
      </c>
      <c r="P274">
        <v>2026</v>
      </c>
      <c r="Q274" t="s">
        <v>538</v>
      </c>
      <c r="R274" s="25">
        <v>191553467</v>
      </c>
    </row>
    <row r="275" spans="1:18" x14ac:dyDescent="0.35">
      <c r="A275" s="13">
        <v>2026</v>
      </c>
      <c r="B275" s="13">
        <f t="shared" si="12"/>
        <v>2025</v>
      </c>
      <c r="C275" t="s">
        <v>544</v>
      </c>
      <c r="D275" t="s">
        <v>545</v>
      </c>
      <c r="E275" s="5">
        <v>321460695</v>
      </c>
      <c r="F275" s="13">
        <v>5.4</v>
      </c>
      <c r="G275" s="9">
        <f t="shared" si="13"/>
        <v>1735887.7530000003</v>
      </c>
      <c r="H275" s="5">
        <v>321460695</v>
      </c>
      <c r="I275">
        <v>5.4</v>
      </c>
      <c r="J275" s="9">
        <f t="shared" si="14"/>
        <v>1735887.7530000003</v>
      </c>
      <c r="L275" t="s">
        <v>534</v>
      </c>
      <c r="M275" s="37" t="s">
        <v>534</v>
      </c>
      <c r="N275" s="34">
        <v>0</v>
      </c>
      <c r="P275">
        <v>2026</v>
      </c>
      <c r="Q275" t="s">
        <v>542</v>
      </c>
      <c r="R275" s="25">
        <v>100566993</v>
      </c>
    </row>
    <row r="276" spans="1:18" x14ac:dyDescent="0.35">
      <c r="A276" s="13">
        <v>2026</v>
      </c>
      <c r="B276" s="13">
        <f t="shared" si="12"/>
        <v>2025</v>
      </c>
      <c r="C276" t="s">
        <v>546</v>
      </c>
      <c r="D276" t="s">
        <v>547</v>
      </c>
      <c r="E276" s="5">
        <v>586935894</v>
      </c>
      <c r="F276" s="13">
        <v>5.4</v>
      </c>
      <c r="G276" s="9">
        <f t="shared" si="13"/>
        <v>3169453.8276</v>
      </c>
      <c r="H276" s="5">
        <v>586935894</v>
      </c>
      <c r="I276">
        <v>5.4</v>
      </c>
      <c r="J276" s="9">
        <f t="shared" si="14"/>
        <v>3169453.8276</v>
      </c>
      <c r="L276" t="s">
        <v>536</v>
      </c>
      <c r="M276" s="36" t="s">
        <v>536</v>
      </c>
      <c r="N276" s="33">
        <v>0</v>
      </c>
      <c r="P276">
        <v>2026</v>
      </c>
      <c r="Q276" t="s">
        <v>544</v>
      </c>
      <c r="R276" s="25">
        <v>321460695</v>
      </c>
    </row>
    <row r="277" spans="1:18" x14ac:dyDescent="0.35">
      <c r="A277" s="13">
        <v>2026</v>
      </c>
      <c r="B277" s="13">
        <f t="shared" si="12"/>
        <v>2025</v>
      </c>
      <c r="C277" t="s">
        <v>548</v>
      </c>
      <c r="D277" t="s">
        <v>549</v>
      </c>
      <c r="E277" s="5">
        <v>107109041</v>
      </c>
      <c r="F277" s="13">
        <v>5.4</v>
      </c>
      <c r="G277" s="9">
        <f t="shared" si="13"/>
        <v>578388.82140000002</v>
      </c>
      <c r="H277" s="5">
        <v>107109041</v>
      </c>
      <c r="I277">
        <v>5.4</v>
      </c>
      <c r="J277" s="9">
        <f t="shared" si="14"/>
        <v>578388.82140000002</v>
      </c>
      <c r="L277" t="s">
        <v>538</v>
      </c>
      <c r="M277" s="37" t="s">
        <v>538</v>
      </c>
      <c r="N277" s="34">
        <v>0</v>
      </c>
      <c r="P277">
        <v>2026</v>
      </c>
      <c r="Q277" t="s">
        <v>546</v>
      </c>
      <c r="R277" s="25">
        <v>586935894</v>
      </c>
    </row>
    <row r="278" spans="1:18" x14ac:dyDescent="0.35">
      <c r="A278" s="13">
        <v>2026</v>
      </c>
      <c r="B278" s="13">
        <f t="shared" si="12"/>
        <v>2025</v>
      </c>
      <c r="C278" t="s">
        <v>550</v>
      </c>
      <c r="D278" t="s">
        <v>551</v>
      </c>
      <c r="E278" s="5">
        <v>412425351</v>
      </c>
      <c r="F278" s="13">
        <v>5.4</v>
      </c>
      <c r="G278" s="9">
        <f t="shared" si="13"/>
        <v>2227096.8954000003</v>
      </c>
      <c r="H278" s="5">
        <v>412425351</v>
      </c>
      <c r="I278">
        <v>5.4</v>
      </c>
      <c r="J278" s="9">
        <f t="shared" si="14"/>
        <v>2227096.8954000003</v>
      </c>
      <c r="L278" t="s">
        <v>540</v>
      </c>
      <c r="M278" s="36" t="s">
        <v>540</v>
      </c>
      <c r="N278" s="33">
        <v>0</v>
      </c>
      <c r="P278">
        <v>2026</v>
      </c>
      <c r="Q278" t="s">
        <v>548</v>
      </c>
      <c r="R278" s="25">
        <v>107109041</v>
      </c>
    </row>
    <row r="279" spans="1:18" x14ac:dyDescent="0.35">
      <c r="A279" s="13">
        <v>2026</v>
      </c>
      <c r="B279" s="13">
        <f t="shared" si="12"/>
        <v>2025</v>
      </c>
      <c r="C279" t="s">
        <v>552</v>
      </c>
      <c r="D279" t="s">
        <v>553</v>
      </c>
      <c r="E279" s="5">
        <v>366978676</v>
      </c>
      <c r="F279" s="13">
        <v>5.4</v>
      </c>
      <c r="G279" s="9">
        <f t="shared" si="13"/>
        <v>1981684.8504000001</v>
      </c>
      <c r="H279" s="5">
        <v>366978676</v>
      </c>
      <c r="I279">
        <v>5.4</v>
      </c>
      <c r="J279" s="9">
        <f t="shared" si="14"/>
        <v>1981684.8504000001</v>
      </c>
      <c r="L279" t="s">
        <v>542</v>
      </c>
      <c r="M279" s="37" t="s">
        <v>542</v>
      </c>
      <c r="N279" s="34">
        <v>0</v>
      </c>
      <c r="P279">
        <v>2026</v>
      </c>
      <c r="Q279" t="s">
        <v>610</v>
      </c>
      <c r="R279" s="25">
        <v>663044903</v>
      </c>
    </row>
    <row r="280" spans="1:18" x14ac:dyDescent="0.35">
      <c r="A280" s="13">
        <v>2026</v>
      </c>
      <c r="B280" s="13">
        <f t="shared" si="12"/>
        <v>2025</v>
      </c>
      <c r="C280" t="s">
        <v>554</v>
      </c>
      <c r="D280" t="s">
        <v>555</v>
      </c>
      <c r="E280" s="5">
        <v>300832205</v>
      </c>
      <c r="F280" s="13">
        <v>5.4</v>
      </c>
      <c r="G280" s="9">
        <f t="shared" si="13"/>
        <v>1624493.9070000001</v>
      </c>
      <c r="H280" s="5">
        <v>300832205</v>
      </c>
      <c r="I280">
        <v>5.4</v>
      </c>
      <c r="J280" s="9">
        <f t="shared" si="14"/>
        <v>1624493.9070000001</v>
      </c>
      <c r="L280" t="s">
        <v>544</v>
      </c>
      <c r="M280" s="36" t="s">
        <v>544</v>
      </c>
      <c r="N280" s="33">
        <v>0</v>
      </c>
      <c r="P280">
        <v>2026</v>
      </c>
      <c r="Q280" t="s">
        <v>550</v>
      </c>
      <c r="R280" s="25">
        <v>412425351</v>
      </c>
    </row>
    <row r="281" spans="1:18" x14ac:dyDescent="0.35">
      <c r="A281" s="13">
        <v>2026</v>
      </c>
      <c r="B281" s="13">
        <f t="shared" si="12"/>
        <v>2025</v>
      </c>
      <c r="C281" t="s">
        <v>556</v>
      </c>
      <c r="D281" t="s">
        <v>557</v>
      </c>
      <c r="E281" s="5">
        <v>289360979</v>
      </c>
      <c r="F281" s="13">
        <v>5.4</v>
      </c>
      <c r="G281" s="9">
        <f t="shared" si="13"/>
        <v>1562549.2866</v>
      </c>
      <c r="H281" s="5">
        <v>289360979</v>
      </c>
      <c r="I281">
        <v>5.4</v>
      </c>
      <c r="J281" s="9">
        <f t="shared" si="14"/>
        <v>1562549.2866</v>
      </c>
      <c r="L281" t="s">
        <v>546</v>
      </c>
      <c r="M281" s="37" t="s">
        <v>546</v>
      </c>
      <c r="N281" s="34">
        <v>0</v>
      </c>
      <c r="P281">
        <v>2026</v>
      </c>
      <c r="Q281" t="s">
        <v>552</v>
      </c>
      <c r="R281" s="25">
        <v>366978676</v>
      </c>
    </row>
    <row r="282" spans="1:18" x14ac:dyDescent="0.35">
      <c r="A282" s="13">
        <v>2026</v>
      </c>
      <c r="B282" s="13">
        <f t="shared" si="12"/>
        <v>2025</v>
      </c>
      <c r="C282" t="s">
        <v>558</v>
      </c>
      <c r="D282" t="s">
        <v>559</v>
      </c>
      <c r="E282" s="5">
        <v>148922322</v>
      </c>
      <c r="F282" s="13">
        <v>5.4</v>
      </c>
      <c r="G282" s="9">
        <f t="shared" si="13"/>
        <v>804180.53879999998</v>
      </c>
      <c r="H282" s="5">
        <v>148922322</v>
      </c>
      <c r="I282">
        <v>5.4</v>
      </c>
      <c r="J282" s="9">
        <f t="shared" si="14"/>
        <v>804180.53879999998</v>
      </c>
      <c r="L282" t="s">
        <v>548</v>
      </c>
      <c r="M282" s="36" t="s">
        <v>548</v>
      </c>
      <c r="N282" s="33">
        <v>0</v>
      </c>
      <c r="P282">
        <v>2026</v>
      </c>
      <c r="Q282" t="s">
        <v>554</v>
      </c>
      <c r="R282" s="25">
        <v>300832205</v>
      </c>
    </row>
    <row r="283" spans="1:18" x14ac:dyDescent="0.35">
      <c r="A283" s="13">
        <v>2026</v>
      </c>
      <c r="B283" s="13">
        <f t="shared" si="12"/>
        <v>2025</v>
      </c>
      <c r="C283" t="s">
        <v>560</v>
      </c>
      <c r="D283" t="s">
        <v>561</v>
      </c>
      <c r="E283" s="5">
        <v>162186128</v>
      </c>
      <c r="F283" s="13">
        <v>5.4</v>
      </c>
      <c r="G283" s="9">
        <f t="shared" si="13"/>
        <v>875805.09120000002</v>
      </c>
      <c r="H283" s="5">
        <v>162186128</v>
      </c>
      <c r="I283">
        <v>5.4</v>
      </c>
      <c r="J283" s="9">
        <f t="shared" si="14"/>
        <v>875805.09120000002</v>
      </c>
      <c r="L283" t="s">
        <v>550</v>
      </c>
      <c r="M283" s="37" t="s">
        <v>550</v>
      </c>
      <c r="N283" s="34">
        <v>0</v>
      </c>
      <c r="P283">
        <v>2026</v>
      </c>
      <c r="Q283" t="s">
        <v>556</v>
      </c>
      <c r="R283" s="25">
        <v>289360979</v>
      </c>
    </row>
    <row r="284" spans="1:18" x14ac:dyDescent="0.35">
      <c r="A284" s="13">
        <v>2026</v>
      </c>
      <c r="B284" s="13">
        <f t="shared" si="12"/>
        <v>2025</v>
      </c>
      <c r="C284" t="s">
        <v>562</v>
      </c>
      <c r="D284" t="s">
        <v>563</v>
      </c>
      <c r="E284" s="5">
        <v>261671173</v>
      </c>
      <c r="F284" s="13">
        <v>5.4</v>
      </c>
      <c r="G284" s="9">
        <f t="shared" si="13"/>
        <v>1413024.3342000002</v>
      </c>
      <c r="H284" s="5">
        <v>261671173</v>
      </c>
      <c r="I284">
        <v>5.4</v>
      </c>
      <c r="J284" s="9">
        <f t="shared" si="14"/>
        <v>1413024.3342000002</v>
      </c>
      <c r="L284" t="s">
        <v>552</v>
      </c>
      <c r="M284" s="36" t="s">
        <v>552</v>
      </c>
      <c r="N284" s="33">
        <v>0</v>
      </c>
      <c r="P284">
        <v>2026</v>
      </c>
      <c r="Q284" t="s">
        <v>558</v>
      </c>
      <c r="R284" s="25">
        <v>148922322</v>
      </c>
    </row>
    <row r="285" spans="1:18" x14ac:dyDescent="0.35">
      <c r="A285" s="13">
        <v>2026</v>
      </c>
      <c r="B285" s="13">
        <f t="shared" si="12"/>
        <v>2025</v>
      </c>
      <c r="C285" t="s">
        <v>564</v>
      </c>
      <c r="D285" t="s">
        <v>565</v>
      </c>
      <c r="E285" s="5">
        <v>151259845</v>
      </c>
      <c r="F285" s="13">
        <v>5.4</v>
      </c>
      <c r="G285" s="9">
        <f t="shared" si="13"/>
        <v>816803.16300000006</v>
      </c>
      <c r="H285" s="5">
        <v>151259845</v>
      </c>
      <c r="I285">
        <v>5.4</v>
      </c>
      <c r="J285" s="9">
        <f t="shared" si="14"/>
        <v>816803.16300000006</v>
      </c>
      <c r="L285" t="s">
        <v>554</v>
      </c>
      <c r="M285" s="37" t="s">
        <v>554</v>
      </c>
      <c r="N285" s="34">
        <v>0</v>
      </c>
      <c r="P285">
        <v>2026</v>
      </c>
      <c r="Q285" t="s">
        <v>560</v>
      </c>
      <c r="R285" s="25">
        <v>162186128</v>
      </c>
    </row>
    <row r="286" spans="1:18" x14ac:dyDescent="0.35">
      <c r="A286" s="13">
        <v>2026</v>
      </c>
      <c r="B286" s="13">
        <f t="shared" si="12"/>
        <v>2025</v>
      </c>
      <c r="C286" t="s">
        <v>566</v>
      </c>
      <c r="D286" t="s">
        <v>567</v>
      </c>
      <c r="E286" s="5">
        <v>184232430</v>
      </c>
      <c r="F286" s="13">
        <v>5.4</v>
      </c>
      <c r="G286" s="9">
        <f t="shared" si="13"/>
        <v>994855.12199999997</v>
      </c>
      <c r="H286" s="5">
        <v>184232430</v>
      </c>
      <c r="I286">
        <v>5.4</v>
      </c>
      <c r="J286" s="9">
        <f t="shared" si="14"/>
        <v>994855.12199999997</v>
      </c>
      <c r="L286" t="s">
        <v>556</v>
      </c>
      <c r="M286" s="36" t="s">
        <v>556</v>
      </c>
      <c r="N286" s="33">
        <v>0</v>
      </c>
      <c r="P286">
        <v>2026</v>
      </c>
      <c r="Q286" t="s">
        <v>562</v>
      </c>
      <c r="R286" s="25">
        <v>261671173</v>
      </c>
    </row>
    <row r="287" spans="1:18" x14ac:dyDescent="0.35">
      <c r="A287" s="13">
        <v>2026</v>
      </c>
      <c r="B287" s="13">
        <f t="shared" si="12"/>
        <v>2025</v>
      </c>
      <c r="C287" t="s">
        <v>568</v>
      </c>
      <c r="D287" t="s">
        <v>569</v>
      </c>
      <c r="E287" s="5">
        <v>339813906</v>
      </c>
      <c r="F287" s="13">
        <v>5.4</v>
      </c>
      <c r="G287" s="9">
        <f t="shared" si="13"/>
        <v>1834995.0924000002</v>
      </c>
      <c r="H287" s="5">
        <v>339813906</v>
      </c>
      <c r="I287">
        <v>5.4</v>
      </c>
      <c r="J287" s="9">
        <f t="shared" si="14"/>
        <v>1834995.0924000002</v>
      </c>
      <c r="L287" t="s">
        <v>558</v>
      </c>
      <c r="M287" s="37" t="s">
        <v>558</v>
      </c>
      <c r="N287" s="34">
        <v>0</v>
      </c>
      <c r="P287">
        <v>2026</v>
      </c>
      <c r="Q287" t="s">
        <v>564</v>
      </c>
      <c r="R287" s="25">
        <v>151259845</v>
      </c>
    </row>
    <row r="288" spans="1:18" x14ac:dyDescent="0.35">
      <c r="A288" s="13">
        <v>2026</v>
      </c>
      <c r="B288" s="13">
        <f t="shared" si="12"/>
        <v>2025</v>
      </c>
      <c r="C288" t="s">
        <v>570</v>
      </c>
      <c r="D288" t="s">
        <v>571</v>
      </c>
      <c r="E288" s="5">
        <v>501523152</v>
      </c>
      <c r="F288" s="13">
        <v>5.4</v>
      </c>
      <c r="G288" s="9">
        <f t="shared" si="13"/>
        <v>2708225.0208000001</v>
      </c>
      <c r="H288" s="5">
        <v>501523152</v>
      </c>
      <c r="I288">
        <v>5.4</v>
      </c>
      <c r="J288" s="9">
        <f t="shared" si="14"/>
        <v>2708225.0208000001</v>
      </c>
      <c r="L288" t="s">
        <v>560</v>
      </c>
      <c r="M288" s="36" t="s">
        <v>560</v>
      </c>
      <c r="N288" s="33">
        <v>0</v>
      </c>
      <c r="P288">
        <v>2026</v>
      </c>
      <c r="Q288" t="s">
        <v>566</v>
      </c>
      <c r="R288" s="25">
        <v>184232430</v>
      </c>
    </row>
    <row r="289" spans="1:18" x14ac:dyDescent="0.35">
      <c r="A289" s="13">
        <v>2026</v>
      </c>
      <c r="B289" s="13">
        <f t="shared" si="12"/>
        <v>2025</v>
      </c>
      <c r="C289" t="s">
        <v>572</v>
      </c>
      <c r="D289" t="s">
        <v>573</v>
      </c>
      <c r="E289" s="5">
        <v>413135024</v>
      </c>
      <c r="F289" s="13">
        <v>5.4</v>
      </c>
      <c r="G289" s="9">
        <f t="shared" si="13"/>
        <v>2230929.1296000001</v>
      </c>
      <c r="H289" s="5">
        <v>413135024</v>
      </c>
      <c r="I289">
        <v>5.4</v>
      </c>
      <c r="J289" s="9">
        <f t="shared" si="14"/>
        <v>2230929.1296000001</v>
      </c>
      <c r="L289" t="s">
        <v>562</v>
      </c>
      <c r="M289" s="37" t="s">
        <v>562</v>
      </c>
      <c r="N289" s="34">
        <v>0</v>
      </c>
      <c r="P289">
        <v>2026</v>
      </c>
      <c r="Q289" t="s">
        <v>568</v>
      </c>
      <c r="R289" s="25">
        <v>339813906</v>
      </c>
    </row>
    <row r="290" spans="1:18" x14ac:dyDescent="0.35">
      <c r="A290" s="13">
        <v>2026</v>
      </c>
      <c r="B290" s="13">
        <f t="shared" si="12"/>
        <v>2025</v>
      </c>
      <c r="C290" t="s">
        <v>574</v>
      </c>
      <c r="D290" t="s">
        <v>575</v>
      </c>
      <c r="E290" s="5">
        <v>1682235202</v>
      </c>
      <c r="F290" s="13">
        <v>5.4</v>
      </c>
      <c r="G290" s="9">
        <f t="shared" si="13"/>
        <v>9084070.0908000004</v>
      </c>
      <c r="H290" s="5">
        <v>1682235202</v>
      </c>
      <c r="I290">
        <v>5.4</v>
      </c>
      <c r="J290" s="9">
        <f t="shared" si="14"/>
        <v>9084070.0908000004</v>
      </c>
      <c r="L290" t="s">
        <v>564</v>
      </c>
      <c r="M290" s="36" t="s">
        <v>564</v>
      </c>
      <c r="N290" s="33">
        <v>0</v>
      </c>
      <c r="P290">
        <v>2026</v>
      </c>
      <c r="Q290" t="s">
        <v>570</v>
      </c>
      <c r="R290" s="25">
        <v>501523152</v>
      </c>
    </row>
    <row r="291" spans="1:18" x14ac:dyDescent="0.35">
      <c r="A291" s="13">
        <v>2026</v>
      </c>
      <c r="B291" s="13">
        <f t="shared" si="12"/>
        <v>2025</v>
      </c>
      <c r="C291" t="s">
        <v>576</v>
      </c>
      <c r="D291" t="s">
        <v>577</v>
      </c>
      <c r="E291" s="5">
        <v>535387132</v>
      </c>
      <c r="F291" s="13">
        <v>5.4</v>
      </c>
      <c r="G291" s="9">
        <f t="shared" si="13"/>
        <v>2891090.5128000001</v>
      </c>
      <c r="H291" s="5">
        <v>535387132</v>
      </c>
      <c r="I291">
        <v>5.4</v>
      </c>
      <c r="J291" s="9">
        <f t="shared" si="14"/>
        <v>2891090.5128000001</v>
      </c>
      <c r="L291" t="s">
        <v>566</v>
      </c>
      <c r="M291" s="37" t="s">
        <v>566</v>
      </c>
      <c r="N291" s="34">
        <v>0</v>
      </c>
      <c r="P291">
        <v>2026</v>
      </c>
      <c r="Q291" t="s">
        <v>572</v>
      </c>
      <c r="R291" s="25">
        <v>413135024</v>
      </c>
    </row>
    <row r="292" spans="1:18" x14ac:dyDescent="0.35">
      <c r="A292" s="13">
        <v>2026</v>
      </c>
      <c r="B292" s="13">
        <f t="shared" si="12"/>
        <v>2025</v>
      </c>
      <c r="C292" t="s">
        <v>578</v>
      </c>
      <c r="D292" t="s">
        <v>579</v>
      </c>
      <c r="E292" s="5">
        <v>359430879</v>
      </c>
      <c r="F292" s="13">
        <v>5.4</v>
      </c>
      <c r="G292" s="9">
        <f t="shared" si="13"/>
        <v>1940926.7466000002</v>
      </c>
      <c r="H292" s="5">
        <v>359430879</v>
      </c>
      <c r="I292">
        <v>5.4</v>
      </c>
      <c r="J292" s="9">
        <f t="shared" si="14"/>
        <v>1940926.7466000002</v>
      </c>
      <c r="L292" t="s">
        <v>568</v>
      </c>
      <c r="M292" s="36" t="s">
        <v>568</v>
      </c>
      <c r="N292" s="33">
        <v>0</v>
      </c>
      <c r="P292">
        <v>2026</v>
      </c>
      <c r="Q292" t="s">
        <v>574</v>
      </c>
      <c r="R292" s="25">
        <v>1682235202</v>
      </c>
    </row>
    <row r="293" spans="1:18" x14ac:dyDescent="0.35">
      <c r="A293" s="13">
        <v>2026</v>
      </c>
      <c r="B293" s="13">
        <f t="shared" si="12"/>
        <v>2025</v>
      </c>
      <c r="C293" t="s">
        <v>580</v>
      </c>
      <c r="D293" t="s">
        <v>581</v>
      </c>
      <c r="E293" s="5">
        <v>185331420</v>
      </c>
      <c r="F293" s="13">
        <v>5.4</v>
      </c>
      <c r="G293" s="9">
        <f t="shared" si="13"/>
        <v>1000789.6680000002</v>
      </c>
      <c r="H293" s="5">
        <v>185331420</v>
      </c>
      <c r="I293">
        <v>5.4</v>
      </c>
      <c r="J293" s="9">
        <f t="shared" si="14"/>
        <v>1000789.6680000002</v>
      </c>
      <c r="L293" t="s">
        <v>570</v>
      </c>
      <c r="M293" s="37" t="s">
        <v>696</v>
      </c>
      <c r="N293" s="34">
        <v>0</v>
      </c>
      <c r="P293">
        <v>2026</v>
      </c>
      <c r="Q293" t="s">
        <v>576</v>
      </c>
      <c r="R293" s="25">
        <v>535387132</v>
      </c>
    </row>
    <row r="294" spans="1:18" x14ac:dyDescent="0.35">
      <c r="A294" s="13">
        <v>2026</v>
      </c>
      <c r="B294" s="13">
        <f t="shared" si="12"/>
        <v>2025</v>
      </c>
      <c r="C294" t="s">
        <v>582</v>
      </c>
      <c r="D294" t="s">
        <v>583</v>
      </c>
      <c r="E294" s="5">
        <v>655878359</v>
      </c>
      <c r="F294" s="13">
        <v>5.4</v>
      </c>
      <c r="G294" s="9">
        <f t="shared" si="13"/>
        <v>3541743.1386000006</v>
      </c>
      <c r="H294" s="5">
        <v>655878359</v>
      </c>
      <c r="I294">
        <v>5.4</v>
      </c>
      <c r="J294" s="9">
        <f t="shared" si="14"/>
        <v>3541743.1386000006</v>
      </c>
      <c r="L294" t="s">
        <v>572</v>
      </c>
      <c r="M294" s="36" t="s">
        <v>572</v>
      </c>
      <c r="N294" s="33">
        <v>0</v>
      </c>
      <c r="P294">
        <v>2026</v>
      </c>
      <c r="Q294" t="s">
        <v>578</v>
      </c>
      <c r="R294" s="25">
        <v>359430879</v>
      </c>
    </row>
    <row r="295" spans="1:18" x14ac:dyDescent="0.35">
      <c r="A295" s="13">
        <v>2026</v>
      </c>
      <c r="B295" s="13">
        <f t="shared" si="12"/>
        <v>2025</v>
      </c>
      <c r="C295" t="s">
        <v>584</v>
      </c>
      <c r="D295" t="s">
        <v>585</v>
      </c>
      <c r="E295" s="5">
        <v>199794873</v>
      </c>
      <c r="F295" s="13">
        <v>5.4</v>
      </c>
      <c r="G295" s="9">
        <f t="shared" si="13"/>
        <v>1078892.3142000001</v>
      </c>
      <c r="H295" s="5">
        <v>199794873</v>
      </c>
      <c r="I295">
        <v>5.4</v>
      </c>
      <c r="J295" s="9">
        <f t="shared" si="14"/>
        <v>1078892.3142000001</v>
      </c>
      <c r="L295" t="s">
        <v>574</v>
      </c>
      <c r="M295" s="37" t="s">
        <v>574</v>
      </c>
      <c r="N295" s="34">
        <v>0.13500000000000001</v>
      </c>
      <c r="P295">
        <v>2026</v>
      </c>
      <c r="Q295" t="s">
        <v>580</v>
      </c>
      <c r="R295" s="25">
        <v>185331420</v>
      </c>
    </row>
    <row r="296" spans="1:18" x14ac:dyDescent="0.35">
      <c r="A296" s="13">
        <v>2026</v>
      </c>
      <c r="B296" s="13">
        <f t="shared" si="12"/>
        <v>2025</v>
      </c>
      <c r="C296" t="s">
        <v>586</v>
      </c>
      <c r="D296" t="s">
        <v>587</v>
      </c>
      <c r="E296" s="5">
        <v>259932607</v>
      </c>
      <c r="F296" s="13">
        <v>5.4</v>
      </c>
      <c r="G296" s="9">
        <f t="shared" si="13"/>
        <v>1403636.0778000001</v>
      </c>
      <c r="H296" s="5">
        <v>259932607</v>
      </c>
      <c r="I296">
        <v>5.4</v>
      </c>
      <c r="J296" s="9">
        <f t="shared" si="14"/>
        <v>1403636.0778000001</v>
      </c>
      <c r="L296" t="s">
        <v>576</v>
      </c>
      <c r="M296" s="36" t="s">
        <v>576</v>
      </c>
      <c r="N296" s="33">
        <v>0</v>
      </c>
      <c r="P296">
        <v>2026</v>
      </c>
      <c r="Q296" t="s">
        <v>582</v>
      </c>
      <c r="R296" s="25">
        <v>655878359</v>
      </c>
    </row>
    <row r="297" spans="1:18" x14ac:dyDescent="0.35">
      <c r="A297" s="13">
        <v>2026</v>
      </c>
      <c r="B297" s="13">
        <f t="shared" si="12"/>
        <v>2025</v>
      </c>
      <c r="C297" t="s">
        <v>588</v>
      </c>
      <c r="D297" t="s">
        <v>589</v>
      </c>
      <c r="E297" s="5">
        <v>269970437</v>
      </c>
      <c r="F297" s="13">
        <v>5.4</v>
      </c>
      <c r="G297" s="9">
        <f t="shared" si="13"/>
        <v>1457840.3598</v>
      </c>
      <c r="H297" s="5">
        <v>269970437</v>
      </c>
      <c r="I297">
        <v>5.4</v>
      </c>
      <c r="J297" s="9">
        <f t="shared" si="14"/>
        <v>1457840.3598</v>
      </c>
      <c r="L297" t="s">
        <v>578</v>
      </c>
      <c r="M297" s="37" t="s">
        <v>578</v>
      </c>
      <c r="N297" s="34">
        <v>0</v>
      </c>
      <c r="P297">
        <v>2026</v>
      </c>
      <c r="Q297" t="s">
        <v>584</v>
      </c>
      <c r="R297" s="25">
        <v>199794873</v>
      </c>
    </row>
    <row r="298" spans="1:18" x14ac:dyDescent="0.35">
      <c r="A298" s="13">
        <v>2026</v>
      </c>
      <c r="B298" s="13">
        <f t="shared" si="12"/>
        <v>2025</v>
      </c>
      <c r="C298" t="s">
        <v>590</v>
      </c>
      <c r="D298" t="s">
        <v>591</v>
      </c>
      <c r="E298" s="5">
        <v>580585544</v>
      </c>
      <c r="F298" s="13">
        <v>5.4</v>
      </c>
      <c r="G298" s="9">
        <f t="shared" si="13"/>
        <v>3135161.9376000003</v>
      </c>
      <c r="H298" s="5">
        <v>580585544</v>
      </c>
      <c r="I298">
        <v>5.4</v>
      </c>
      <c r="J298" s="9">
        <f t="shared" si="14"/>
        <v>3135161.9376000003</v>
      </c>
      <c r="L298" t="s">
        <v>580</v>
      </c>
      <c r="M298" s="36" t="s">
        <v>580</v>
      </c>
      <c r="N298" s="33">
        <v>0</v>
      </c>
      <c r="P298">
        <v>2026</v>
      </c>
      <c r="Q298" t="s">
        <v>192</v>
      </c>
      <c r="R298" s="25">
        <v>542551980</v>
      </c>
    </row>
    <row r="299" spans="1:18" x14ac:dyDescent="0.35">
      <c r="A299" s="13">
        <v>2026</v>
      </c>
      <c r="B299" s="13">
        <f t="shared" si="12"/>
        <v>2025</v>
      </c>
      <c r="C299" t="s">
        <v>592</v>
      </c>
      <c r="D299" t="s">
        <v>593</v>
      </c>
      <c r="E299" s="5">
        <v>2891207468</v>
      </c>
      <c r="F299" s="13">
        <v>5.4</v>
      </c>
      <c r="G299" s="9">
        <f t="shared" si="13"/>
        <v>15612520.327200001</v>
      </c>
      <c r="H299" s="5">
        <v>2891207468</v>
      </c>
      <c r="I299">
        <v>5.4</v>
      </c>
      <c r="J299" s="9">
        <f t="shared" si="14"/>
        <v>15612520.327200001</v>
      </c>
      <c r="L299" t="s">
        <v>582</v>
      </c>
      <c r="M299" s="37" t="s">
        <v>582</v>
      </c>
      <c r="N299" s="34">
        <v>0</v>
      </c>
      <c r="P299">
        <v>2026</v>
      </c>
      <c r="Q299" t="s">
        <v>586</v>
      </c>
      <c r="R299" s="25">
        <v>259932607</v>
      </c>
    </row>
    <row r="300" spans="1:18" x14ac:dyDescent="0.35">
      <c r="A300" s="13">
        <v>2026</v>
      </c>
      <c r="B300" s="13">
        <f t="shared" si="12"/>
        <v>2025</v>
      </c>
      <c r="C300" t="s">
        <v>594</v>
      </c>
      <c r="D300" t="s">
        <v>595</v>
      </c>
      <c r="E300" s="5">
        <v>6597786609</v>
      </c>
      <c r="F300" s="13">
        <v>5.4</v>
      </c>
      <c r="G300" s="9">
        <f t="shared" si="13"/>
        <v>35628047.688600004</v>
      </c>
      <c r="H300" s="5">
        <v>6597786609</v>
      </c>
      <c r="I300">
        <v>5.4</v>
      </c>
      <c r="J300" s="9">
        <f t="shared" si="14"/>
        <v>35628047.688600004</v>
      </c>
      <c r="L300" t="s">
        <v>584</v>
      </c>
      <c r="M300" s="36" t="s">
        <v>584</v>
      </c>
      <c r="N300" s="33">
        <v>0</v>
      </c>
      <c r="P300">
        <v>2026</v>
      </c>
      <c r="Q300" t="s">
        <v>588</v>
      </c>
      <c r="R300" s="25">
        <v>269970437</v>
      </c>
    </row>
    <row r="301" spans="1:18" x14ac:dyDescent="0.35">
      <c r="A301" s="13">
        <v>2026</v>
      </c>
      <c r="B301" s="13">
        <f t="shared" si="12"/>
        <v>2025</v>
      </c>
      <c r="C301" t="s">
        <v>596</v>
      </c>
      <c r="D301" t="s">
        <v>597</v>
      </c>
      <c r="E301" s="5">
        <v>849935837</v>
      </c>
      <c r="F301" s="13">
        <v>5.4</v>
      </c>
      <c r="G301" s="9">
        <f t="shared" si="13"/>
        <v>4589653.5198000008</v>
      </c>
      <c r="H301" s="5">
        <v>849935837</v>
      </c>
      <c r="I301">
        <v>5.4</v>
      </c>
      <c r="J301" s="9">
        <f t="shared" si="14"/>
        <v>4589653.5198000008</v>
      </c>
      <c r="L301" t="s">
        <v>586</v>
      </c>
      <c r="M301" s="37" t="s">
        <v>586</v>
      </c>
      <c r="N301" s="34">
        <v>0</v>
      </c>
      <c r="P301">
        <v>2026</v>
      </c>
      <c r="Q301" t="s">
        <v>590</v>
      </c>
      <c r="R301" s="25">
        <v>580585544</v>
      </c>
    </row>
    <row r="302" spans="1:18" x14ac:dyDescent="0.35">
      <c r="A302" s="13">
        <v>2026</v>
      </c>
      <c r="B302" s="13">
        <f t="shared" si="12"/>
        <v>2025</v>
      </c>
      <c r="C302" t="s">
        <v>598</v>
      </c>
      <c r="D302" t="s">
        <v>599</v>
      </c>
      <c r="E302" s="5">
        <v>321297800</v>
      </c>
      <c r="F302" s="13">
        <v>5.4</v>
      </c>
      <c r="G302" s="9">
        <f t="shared" si="13"/>
        <v>1735008.12</v>
      </c>
      <c r="H302" s="5">
        <v>321297800</v>
      </c>
      <c r="I302">
        <v>5.4</v>
      </c>
      <c r="J302" s="9">
        <f t="shared" si="14"/>
        <v>1735008.12</v>
      </c>
      <c r="L302" t="s">
        <v>588</v>
      </c>
      <c r="M302" s="36" t="s">
        <v>588</v>
      </c>
      <c r="N302" s="33">
        <v>0</v>
      </c>
      <c r="P302">
        <v>2026</v>
      </c>
      <c r="Q302" t="s">
        <v>592</v>
      </c>
      <c r="R302" s="25">
        <v>2891207468</v>
      </c>
    </row>
    <row r="303" spans="1:18" x14ac:dyDescent="0.35">
      <c r="A303" s="13">
        <v>2026</v>
      </c>
      <c r="B303" s="13">
        <f t="shared" si="12"/>
        <v>2025</v>
      </c>
      <c r="C303" t="s">
        <v>600</v>
      </c>
      <c r="D303" t="s">
        <v>601</v>
      </c>
      <c r="E303" s="5">
        <v>806238982</v>
      </c>
      <c r="F303" s="13">
        <v>5.4</v>
      </c>
      <c r="G303" s="9">
        <f t="shared" si="13"/>
        <v>4353690.5027999999</v>
      </c>
      <c r="H303" s="5">
        <v>806238982</v>
      </c>
      <c r="I303">
        <v>5.4</v>
      </c>
      <c r="J303" s="9">
        <f t="shared" si="14"/>
        <v>4353690.5027999999</v>
      </c>
      <c r="L303" t="s">
        <v>590</v>
      </c>
      <c r="M303" s="37" t="s">
        <v>590</v>
      </c>
      <c r="N303" s="34">
        <v>0</v>
      </c>
      <c r="P303">
        <v>2026</v>
      </c>
      <c r="Q303" t="s">
        <v>594</v>
      </c>
      <c r="R303" s="25">
        <v>6597786609</v>
      </c>
    </row>
    <row r="304" spans="1:18" x14ac:dyDescent="0.35">
      <c r="A304" s="13">
        <v>2026</v>
      </c>
      <c r="B304" s="13">
        <f t="shared" si="12"/>
        <v>2025</v>
      </c>
      <c r="C304" t="s">
        <v>602</v>
      </c>
      <c r="D304" t="s">
        <v>603</v>
      </c>
      <c r="E304" s="5">
        <v>267944473</v>
      </c>
      <c r="F304" s="13">
        <v>5.4</v>
      </c>
      <c r="G304" s="9">
        <f t="shared" si="13"/>
        <v>1446900.1542</v>
      </c>
      <c r="H304" s="5">
        <v>267944473</v>
      </c>
      <c r="I304">
        <v>5.4</v>
      </c>
      <c r="J304" s="9">
        <f t="shared" si="14"/>
        <v>1446900.1542</v>
      </c>
      <c r="L304" t="s">
        <v>592</v>
      </c>
      <c r="M304" s="36" t="s">
        <v>592</v>
      </c>
      <c r="N304" s="33">
        <v>0</v>
      </c>
      <c r="P304">
        <v>2026</v>
      </c>
      <c r="Q304" t="s">
        <v>596</v>
      </c>
      <c r="R304" s="25">
        <v>849935837</v>
      </c>
    </row>
    <row r="305" spans="1:18" x14ac:dyDescent="0.35">
      <c r="A305" s="13">
        <v>2026</v>
      </c>
      <c r="B305" s="13">
        <f t="shared" si="12"/>
        <v>2025</v>
      </c>
      <c r="C305" t="s">
        <v>604</v>
      </c>
      <c r="D305" t="s">
        <v>605</v>
      </c>
      <c r="E305" s="5">
        <v>474186331</v>
      </c>
      <c r="F305" s="13">
        <v>5.4</v>
      </c>
      <c r="G305" s="9">
        <f t="shared" si="13"/>
        <v>2560606.1874000002</v>
      </c>
      <c r="H305" s="5">
        <v>474186331</v>
      </c>
      <c r="I305">
        <v>5.4</v>
      </c>
      <c r="J305" s="9">
        <f t="shared" si="14"/>
        <v>2560606.1874000002</v>
      </c>
      <c r="L305" t="s">
        <v>594</v>
      </c>
      <c r="M305" s="37" t="s">
        <v>594</v>
      </c>
      <c r="N305" s="34">
        <v>0</v>
      </c>
      <c r="P305">
        <v>2026</v>
      </c>
      <c r="Q305" t="s">
        <v>598</v>
      </c>
      <c r="R305" s="25">
        <v>321297800</v>
      </c>
    </row>
    <row r="306" spans="1:18" x14ac:dyDescent="0.35">
      <c r="A306" s="13">
        <v>2026</v>
      </c>
      <c r="B306" s="13">
        <f t="shared" si="12"/>
        <v>2025</v>
      </c>
      <c r="C306" t="s">
        <v>606</v>
      </c>
      <c r="D306" t="s">
        <v>607</v>
      </c>
      <c r="E306" s="5">
        <v>198922393</v>
      </c>
      <c r="F306" s="13">
        <v>5.4</v>
      </c>
      <c r="G306" s="9">
        <f t="shared" si="13"/>
        <v>1074180.9222000001</v>
      </c>
      <c r="H306" s="5">
        <v>198922393</v>
      </c>
      <c r="I306">
        <v>5.4</v>
      </c>
      <c r="J306" s="9">
        <f t="shared" si="14"/>
        <v>1074180.9222000001</v>
      </c>
      <c r="L306" t="s">
        <v>596</v>
      </c>
      <c r="M306" s="36" t="s">
        <v>596</v>
      </c>
      <c r="N306" s="33">
        <v>0</v>
      </c>
      <c r="P306">
        <v>2026</v>
      </c>
      <c r="Q306" t="s">
        <v>600</v>
      </c>
      <c r="R306" s="25">
        <v>806238982</v>
      </c>
    </row>
    <row r="307" spans="1:18" x14ac:dyDescent="0.35">
      <c r="A307" s="13">
        <v>2026</v>
      </c>
      <c r="B307" s="13">
        <f t="shared" si="12"/>
        <v>2025</v>
      </c>
      <c r="C307" t="s">
        <v>608</v>
      </c>
      <c r="D307" t="s">
        <v>609</v>
      </c>
      <c r="E307" s="5">
        <v>196885102</v>
      </c>
      <c r="F307" s="13">
        <v>5.4</v>
      </c>
      <c r="G307" s="9">
        <f t="shared" si="13"/>
        <v>1063179.5508000001</v>
      </c>
      <c r="H307" s="5">
        <v>196885102</v>
      </c>
      <c r="I307">
        <v>5.4</v>
      </c>
      <c r="J307" s="9">
        <f t="shared" si="14"/>
        <v>1063179.5508000001</v>
      </c>
      <c r="L307" t="s">
        <v>598</v>
      </c>
      <c r="M307" s="37" t="s">
        <v>598</v>
      </c>
      <c r="N307" s="34">
        <v>0</v>
      </c>
      <c r="P307">
        <v>2026</v>
      </c>
      <c r="Q307" t="s">
        <v>602</v>
      </c>
      <c r="R307" s="25">
        <v>267944473</v>
      </c>
    </row>
    <row r="308" spans="1:18" x14ac:dyDescent="0.35">
      <c r="A308" s="13">
        <v>2026</v>
      </c>
      <c r="B308" s="13">
        <f t="shared" si="12"/>
        <v>2025</v>
      </c>
      <c r="C308" t="s">
        <v>610</v>
      </c>
      <c r="D308" t="s">
        <v>611</v>
      </c>
      <c r="E308" s="5">
        <v>663044903</v>
      </c>
      <c r="F308" s="13">
        <v>5.4</v>
      </c>
      <c r="G308" s="9">
        <f t="shared" si="13"/>
        <v>3580442.4762000004</v>
      </c>
      <c r="H308" s="5">
        <v>663044903</v>
      </c>
      <c r="I308">
        <v>5.4</v>
      </c>
      <c r="J308" s="9">
        <f t="shared" si="14"/>
        <v>3580442.4762000004</v>
      </c>
      <c r="L308" t="s">
        <v>600</v>
      </c>
      <c r="M308" s="36" t="s">
        <v>600</v>
      </c>
      <c r="N308" s="33">
        <v>0</v>
      </c>
      <c r="P308">
        <v>2026</v>
      </c>
      <c r="Q308" t="s">
        <v>604</v>
      </c>
      <c r="R308" s="25">
        <v>474186331</v>
      </c>
    </row>
    <row r="309" spans="1:18" x14ac:dyDescent="0.35">
      <c r="A309" s="13">
        <v>2026</v>
      </c>
      <c r="B309" s="13">
        <f t="shared" si="12"/>
        <v>2025</v>
      </c>
      <c r="C309" t="s">
        <v>612</v>
      </c>
      <c r="D309" t="s">
        <v>613</v>
      </c>
      <c r="E309" s="5">
        <v>736939302</v>
      </c>
      <c r="F309" s="13">
        <v>5.4</v>
      </c>
      <c r="G309" s="9">
        <f t="shared" si="13"/>
        <v>3979472.2308000005</v>
      </c>
      <c r="H309" s="5">
        <v>736939302</v>
      </c>
      <c r="I309">
        <v>5.4</v>
      </c>
      <c r="J309" s="9">
        <f t="shared" si="14"/>
        <v>3979472.2308000005</v>
      </c>
      <c r="L309" t="e">
        <v>#N/A</v>
      </c>
      <c r="M309" s="37" t="s">
        <v>697</v>
      </c>
      <c r="N309" s="34">
        <v>0</v>
      </c>
      <c r="P309">
        <v>2026</v>
      </c>
      <c r="Q309" t="s">
        <v>606</v>
      </c>
      <c r="R309" s="25">
        <v>198922393</v>
      </c>
    </row>
    <row r="310" spans="1:18" x14ac:dyDescent="0.35">
      <c r="A310" s="13">
        <v>2026</v>
      </c>
      <c r="B310" s="13">
        <f t="shared" si="12"/>
        <v>2025</v>
      </c>
      <c r="C310" t="s">
        <v>614</v>
      </c>
      <c r="D310" t="s">
        <v>615</v>
      </c>
      <c r="E310" s="5">
        <v>5895351423</v>
      </c>
      <c r="F310" s="13">
        <v>5.4</v>
      </c>
      <c r="G310" s="9">
        <f t="shared" si="13"/>
        <v>31834897.684200004</v>
      </c>
      <c r="H310" s="5">
        <v>5895351423</v>
      </c>
      <c r="I310">
        <v>5.4</v>
      </c>
      <c r="J310" s="9">
        <f t="shared" si="14"/>
        <v>31834897.684200004</v>
      </c>
      <c r="L310" t="s">
        <v>602</v>
      </c>
      <c r="M310" s="36" t="s">
        <v>602</v>
      </c>
      <c r="N310" s="33">
        <v>0.13500000000000001</v>
      </c>
      <c r="P310">
        <v>2026</v>
      </c>
      <c r="Q310" t="s">
        <v>608</v>
      </c>
      <c r="R310" s="25">
        <v>196885102</v>
      </c>
    </row>
    <row r="311" spans="1:18" x14ac:dyDescent="0.35">
      <c r="A311" s="13">
        <v>2026</v>
      </c>
      <c r="B311" s="13">
        <f t="shared" si="12"/>
        <v>2025</v>
      </c>
      <c r="C311" t="s">
        <v>616</v>
      </c>
      <c r="D311" t="s">
        <v>617</v>
      </c>
      <c r="E311" s="5">
        <v>499176669</v>
      </c>
      <c r="F311" s="13">
        <v>5.4</v>
      </c>
      <c r="G311" s="9">
        <f t="shared" si="13"/>
        <v>2695554.0126</v>
      </c>
      <c r="H311" s="5">
        <v>499176669</v>
      </c>
      <c r="I311">
        <v>5.4</v>
      </c>
      <c r="J311" s="9">
        <f t="shared" si="14"/>
        <v>2695554.0126</v>
      </c>
      <c r="L311" t="s">
        <v>604</v>
      </c>
      <c r="M311" s="37" t="s">
        <v>604</v>
      </c>
      <c r="N311" s="34">
        <v>0</v>
      </c>
      <c r="P311">
        <v>2026</v>
      </c>
      <c r="Q311" t="s">
        <v>612</v>
      </c>
      <c r="R311" s="25">
        <v>736939302</v>
      </c>
    </row>
    <row r="312" spans="1:18" x14ac:dyDescent="0.35">
      <c r="A312" s="13">
        <v>2026</v>
      </c>
      <c r="B312" s="13">
        <f t="shared" si="12"/>
        <v>2025</v>
      </c>
      <c r="C312" t="s">
        <v>618</v>
      </c>
      <c r="D312" t="s">
        <v>619</v>
      </c>
      <c r="E312" s="5">
        <v>354727011</v>
      </c>
      <c r="F312" s="13">
        <v>5.4</v>
      </c>
      <c r="G312" s="9">
        <f t="shared" si="13"/>
        <v>1915525.8594000002</v>
      </c>
      <c r="H312" s="5">
        <v>354727011</v>
      </c>
      <c r="I312">
        <v>5.4</v>
      </c>
      <c r="J312" s="9">
        <f t="shared" si="14"/>
        <v>1915525.8594000002</v>
      </c>
      <c r="L312" t="s">
        <v>606</v>
      </c>
      <c r="M312" s="36" t="s">
        <v>606</v>
      </c>
      <c r="N312" s="33">
        <v>0</v>
      </c>
      <c r="P312">
        <v>2026</v>
      </c>
      <c r="Q312" t="s">
        <v>614</v>
      </c>
      <c r="R312" s="25">
        <v>5895351423</v>
      </c>
    </row>
    <row r="313" spans="1:18" x14ac:dyDescent="0.35">
      <c r="A313" s="13">
        <v>2026</v>
      </c>
      <c r="B313" s="13">
        <f t="shared" si="12"/>
        <v>2025</v>
      </c>
      <c r="C313" t="s">
        <v>620</v>
      </c>
      <c r="D313" t="s">
        <v>621</v>
      </c>
      <c r="E313" s="5">
        <v>304727445</v>
      </c>
      <c r="F313" s="13">
        <v>5.4</v>
      </c>
      <c r="G313" s="9">
        <f t="shared" si="13"/>
        <v>1645528.2030000002</v>
      </c>
      <c r="H313" s="5">
        <v>304727445</v>
      </c>
      <c r="I313">
        <v>5.4</v>
      </c>
      <c r="J313" s="9">
        <f t="shared" si="14"/>
        <v>1645528.2030000002</v>
      </c>
      <c r="L313" t="s">
        <v>608</v>
      </c>
      <c r="M313" s="37" t="s">
        <v>608</v>
      </c>
      <c r="N313" s="34">
        <v>0</v>
      </c>
      <c r="P313">
        <v>2026</v>
      </c>
      <c r="Q313" t="s">
        <v>632</v>
      </c>
      <c r="R313" s="25">
        <v>1794318697</v>
      </c>
    </row>
    <row r="314" spans="1:18" x14ac:dyDescent="0.35">
      <c r="A314" s="13">
        <v>2026</v>
      </c>
      <c r="B314" s="13">
        <f t="shared" si="12"/>
        <v>2025</v>
      </c>
      <c r="C314" t="s">
        <v>622</v>
      </c>
      <c r="D314" t="s">
        <v>623</v>
      </c>
      <c r="E314" s="5">
        <v>355982085</v>
      </c>
      <c r="F314" s="13">
        <v>5.4</v>
      </c>
      <c r="G314" s="9">
        <f t="shared" si="13"/>
        <v>1922303.2590000003</v>
      </c>
      <c r="H314" s="5">
        <v>355982085</v>
      </c>
      <c r="I314">
        <v>5.4</v>
      </c>
      <c r="J314" s="9">
        <f t="shared" si="14"/>
        <v>1922303.2590000003</v>
      </c>
      <c r="L314" t="s">
        <v>610</v>
      </c>
      <c r="M314" s="36" t="s">
        <v>610</v>
      </c>
      <c r="N314" s="33">
        <v>0</v>
      </c>
      <c r="P314">
        <v>2026</v>
      </c>
      <c r="Q314" t="s">
        <v>620</v>
      </c>
      <c r="R314" s="25">
        <v>304727445</v>
      </c>
    </row>
    <row r="315" spans="1:18" x14ac:dyDescent="0.35">
      <c r="A315" s="13">
        <v>2026</v>
      </c>
      <c r="B315" s="13">
        <f t="shared" si="12"/>
        <v>2025</v>
      </c>
      <c r="C315" t="s">
        <v>624</v>
      </c>
      <c r="D315" t="s">
        <v>625</v>
      </c>
      <c r="E315" s="5">
        <v>588391272</v>
      </c>
      <c r="F315" s="13">
        <v>5.4</v>
      </c>
      <c r="G315" s="9">
        <f t="shared" si="13"/>
        <v>3177312.8688000003</v>
      </c>
      <c r="H315" s="5">
        <v>588391272</v>
      </c>
      <c r="I315">
        <v>5.4</v>
      </c>
      <c r="J315" s="9">
        <f t="shared" si="14"/>
        <v>3177312.8688000003</v>
      </c>
      <c r="L315" t="s">
        <v>612</v>
      </c>
      <c r="M315" s="37" t="s">
        <v>612</v>
      </c>
      <c r="N315" s="34">
        <v>0</v>
      </c>
      <c r="P315">
        <v>2026</v>
      </c>
      <c r="Q315" t="s">
        <v>622</v>
      </c>
      <c r="R315" s="25">
        <v>355982085</v>
      </c>
    </row>
    <row r="316" spans="1:18" x14ac:dyDescent="0.35">
      <c r="A316" s="13">
        <v>2026</v>
      </c>
      <c r="B316" s="13">
        <f t="shared" si="12"/>
        <v>2025</v>
      </c>
      <c r="C316" t="s">
        <v>626</v>
      </c>
      <c r="D316" t="s">
        <v>627</v>
      </c>
      <c r="E316" s="5">
        <v>377638088</v>
      </c>
      <c r="F316" s="13">
        <v>5.4</v>
      </c>
      <c r="G316" s="9">
        <f t="shared" si="13"/>
        <v>2039245.6752000002</v>
      </c>
      <c r="H316" s="5">
        <v>377638088</v>
      </c>
      <c r="I316">
        <v>5.4</v>
      </c>
      <c r="J316" s="9">
        <f t="shared" si="14"/>
        <v>2039245.6752000002</v>
      </c>
      <c r="L316" t="s">
        <v>614</v>
      </c>
      <c r="M316" s="36" t="s">
        <v>614</v>
      </c>
      <c r="N316" s="33">
        <v>0.13500000000000001</v>
      </c>
      <c r="P316">
        <v>2026</v>
      </c>
      <c r="Q316" t="s">
        <v>624</v>
      </c>
      <c r="R316" s="25">
        <v>588391272</v>
      </c>
    </row>
    <row r="317" spans="1:18" x14ac:dyDescent="0.35">
      <c r="A317" s="13">
        <v>2026</v>
      </c>
      <c r="B317" s="13">
        <f t="shared" si="12"/>
        <v>2025</v>
      </c>
      <c r="C317" t="s">
        <v>628</v>
      </c>
      <c r="D317" t="s">
        <v>629</v>
      </c>
      <c r="E317" s="5">
        <v>370074186</v>
      </c>
      <c r="F317" s="13">
        <v>5.4</v>
      </c>
      <c r="G317" s="9">
        <f t="shared" si="13"/>
        <v>1998400.6044000001</v>
      </c>
      <c r="H317" s="5">
        <v>370074186</v>
      </c>
      <c r="I317">
        <v>5.4</v>
      </c>
      <c r="J317" s="9">
        <f t="shared" si="14"/>
        <v>1998400.6044000001</v>
      </c>
      <c r="L317" t="s">
        <v>616</v>
      </c>
      <c r="M317" s="37" t="s">
        <v>616</v>
      </c>
      <c r="N317" s="34">
        <v>0</v>
      </c>
      <c r="P317">
        <v>2026</v>
      </c>
      <c r="Q317" t="s">
        <v>626</v>
      </c>
      <c r="R317" s="25">
        <v>377638088</v>
      </c>
    </row>
    <row r="318" spans="1:18" x14ac:dyDescent="0.35">
      <c r="A318" s="13">
        <v>2026</v>
      </c>
      <c r="B318" s="13">
        <f t="shared" si="12"/>
        <v>2025</v>
      </c>
      <c r="C318" t="s">
        <v>630</v>
      </c>
      <c r="D318" t="s">
        <v>631</v>
      </c>
      <c r="E318" s="5">
        <v>277139499</v>
      </c>
      <c r="F318" s="13">
        <v>5.4</v>
      </c>
      <c r="G318" s="9">
        <f t="shared" si="13"/>
        <v>1496553.2946000001</v>
      </c>
      <c r="H318" s="5">
        <v>277139499</v>
      </c>
      <c r="I318">
        <v>5.4</v>
      </c>
      <c r="J318" s="9">
        <f t="shared" si="14"/>
        <v>1496553.2946000001</v>
      </c>
      <c r="L318" t="s">
        <v>618</v>
      </c>
      <c r="M318" s="36" t="s">
        <v>618</v>
      </c>
      <c r="N318" s="33">
        <v>0.13500000000000001</v>
      </c>
      <c r="P318">
        <v>2026</v>
      </c>
      <c r="Q318" t="s">
        <v>628</v>
      </c>
      <c r="R318" s="25">
        <v>370074186</v>
      </c>
    </row>
    <row r="319" spans="1:18" x14ac:dyDescent="0.35">
      <c r="A319" s="13">
        <v>2026</v>
      </c>
      <c r="B319" s="13">
        <f t="shared" si="12"/>
        <v>2025</v>
      </c>
      <c r="C319" t="s">
        <v>632</v>
      </c>
      <c r="D319" t="s">
        <v>633</v>
      </c>
      <c r="E319" s="5">
        <v>1794318697</v>
      </c>
      <c r="F319" s="13">
        <v>5.4</v>
      </c>
      <c r="G319" s="9">
        <f t="shared" si="13"/>
        <v>9689320.9638</v>
      </c>
      <c r="H319" s="5">
        <v>1794318697</v>
      </c>
      <c r="I319">
        <v>5.4</v>
      </c>
      <c r="J319" s="9">
        <f t="shared" si="14"/>
        <v>9689320.9638</v>
      </c>
      <c r="L319" t="s">
        <v>620</v>
      </c>
      <c r="M319" s="37" t="s">
        <v>620</v>
      </c>
      <c r="N319" s="34">
        <v>0</v>
      </c>
      <c r="P319">
        <v>2026</v>
      </c>
      <c r="Q319" t="s">
        <v>630</v>
      </c>
      <c r="R319" s="25">
        <v>277139499</v>
      </c>
    </row>
    <row r="320" spans="1:18" x14ac:dyDescent="0.35">
      <c r="A320" s="13">
        <v>2026</v>
      </c>
      <c r="B320" s="13">
        <f t="shared" si="12"/>
        <v>2025</v>
      </c>
      <c r="C320" t="s">
        <v>634</v>
      </c>
      <c r="D320" t="s">
        <v>635</v>
      </c>
      <c r="E320" s="5">
        <v>438358279</v>
      </c>
      <c r="F320" s="13">
        <v>5.4</v>
      </c>
      <c r="G320" s="9">
        <f t="shared" si="13"/>
        <v>2367134.7066000002</v>
      </c>
      <c r="H320" s="5">
        <v>438358279</v>
      </c>
      <c r="I320">
        <v>5.4</v>
      </c>
      <c r="J320" s="9">
        <f t="shared" si="14"/>
        <v>2367134.7066000002</v>
      </c>
      <c r="L320" t="s">
        <v>622</v>
      </c>
      <c r="M320" s="36" t="s">
        <v>622</v>
      </c>
      <c r="N320" s="33">
        <v>0</v>
      </c>
      <c r="P320">
        <v>2026</v>
      </c>
      <c r="Q320" t="s">
        <v>634</v>
      </c>
      <c r="R320" s="25">
        <v>438358279</v>
      </c>
    </row>
    <row r="321" spans="1:18" x14ac:dyDescent="0.35">
      <c r="A321" s="13">
        <v>2026</v>
      </c>
      <c r="B321" s="13">
        <f t="shared" si="12"/>
        <v>2025</v>
      </c>
      <c r="C321" t="s">
        <v>636</v>
      </c>
      <c r="D321" t="s">
        <v>637</v>
      </c>
      <c r="E321" s="5">
        <v>161616217</v>
      </c>
      <c r="F321" s="13">
        <v>5.4</v>
      </c>
      <c r="G321" s="9">
        <f t="shared" si="13"/>
        <v>872727.57180000003</v>
      </c>
      <c r="H321" s="5">
        <v>161616217</v>
      </c>
      <c r="I321">
        <v>5.4</v>
      </c>
      <c r="J321" s="9">
        <f t="shared" si="14"/>
        <v>872727.57180000003</v>
      </c>
      <c r="L321" t="s">
        <v>624</v>
      </c>
      <c r="M321" s="37" t="s">
        <v>624</v>
      </c>
      <c r="N321" s="34">
        <v>0</v>
      </c>
      <c r="P321">
        <v>2026</v>
      </c>
      <c r="Q321" t="s">
        <v>636</v>
      </c>
      <c r="R321" s="25">
        <v>161616217</v>
      </c>
    </row>
    <row r="322" spans="1:18" x14ac:dyDescent="0.35">
      <c r="A322" s="13">
        <v>2026</v>
      </c>
      <c r="B322" s="13">
        <f t="shared" si="12"/>
        <v>2025</v>
      </c>
      <c r="C322" t="s">
        <v>638</v>
      </c>
      <c r="D322" t="s">
        <v>639</v>
      </c>
      <c r="E322" s="5">
        <v>486021007</v>
      </c>
      <c r="F322" s="13">
        <v>5.4</v>
      </c>
      <c r="G322" s="9">
        <f t="shared" si="13"/>
        <v>2624513.4378</v>
      </c>
      <c r="H322" s="5">
        <v>486021007</v>
      </c>
      <c r="I322">
        <v>5.4</v>
      </c>
      <c r="J322" s="9">
        <f t="shared" si="14"/>
        <v>2624513.4378</v>
      </c>
      <c r="L322" t="s">
        <v>626</v>
      </c>
      <c r="M322" s="36" t="s">
        <v>626</v>
      </c>
      <c r="N322" s="33">
        <v>0</v>
      </c>
      <c r="P322">
        <v>2026</v>
      </c>
      <c r="Q322" t="s">
        <v>638</v>
      </c>
      <c r="R322" s="25">
        <v>486021007</v>
      </c>
    </row>
    <row r="323" spans="1:18" x14ac:dyDescent="0.35">
      <c r="A323" s="13">
        <v>2026</v>
      </c>
      <c r="B323" s="13">
        <f t="shared" si="12"/>
        <v>2025</v>
      </c>
      <c r="C323" t="s">
        <v>640</v>
      </c>
      <c r="D323" t="s">
        <v>641</v>
      </c>
      <c r="E323" s="5">
        <v>310615993</v>
      </c>
      <c r="F323" s="13">
        <v>5.4</v>
      </c>
      <c r="G323" s="9">
        <f t="shared" si="13"/>
        <v>1677326.3622000001</v>
      </c>
      <c r="H323" s="5">
        <v>310615993</v>
      </c>
      <c r="I323">
        <v>5.4</v>
      </c>
      <c r="J323" s="9">
        <f t="shared" si="14"/>
        <v>1677326.3622000001</v>
      </c>
      <c r="L323" t="s">
        <v>628</v>
      </c>
      <c r="M323" s="37" t="s">
        <v>628</v>
      </c>
      <c r="N323" s="34">
        <v>0</v>
      </c>
      <c r="P323">
        <v>2026</v>
      </c>
      <c r="Q323" t="s">
        <v>640</v>
      </c>
      <c r="R323" s="25">
        <v>310615993</v>
      </c>
    </row>
    <row r="324" spans="1:18" x14ac:dyDescent="0.35">
      <c r="A324" s="13">
        <v>2026</v>
      </c>
      <c r="B324" s="13">
        <f t="shared" si="12"/>
        <v>2025</v>
      </c>
      <c r="C324" t="s">
        <v>642</v>
      </c>
      <c r="D324" t="s">
        <v>643</v>
      </c>
      <c r="E324" s="5">
        <v>137220853</v>
      </c>
      <c r="F324" s="13">
        <v>5.4</v>
      </c>
      <c r="G324" s="9">
        <f t="shared" si="13"/>
        <v>740992.60620000004</v>
      </c>
      <c r="H324" s="5">
        <v>137220853</v>
      </c>
      <c r="I324">
        <v>5.4</v>
      </c>
      <c r="J324" s="9">
        <f t="shared" si="14"/>
        <v>740992.60620000004</v>
      </c>
      <c r="L324" t="s">
        <v>630</v>
      </c>
      <c r="M324" s="36" t="s">
        <v>630</v>
      </c>
      <c r="N324" s="33">
        <v>0</v>
      </c>
      <c r="P324">
        <v>2026</v>
      </c>
      <c r="Q324" t="s">
        <v>642</v>
      </c>
      <c r="R324" s="25">
        <v>137220853</v>
      </c>
    </row>
    <row r="325" spans="1:18" x14ac:dyDescent="0.35">
      <c r="A325" s="13">
        <v>2026</v>
      </c>
      <c r="B325" s="13">
        <f t="shared" ref="B325:B388" si="15">A325-1</f>
        <v>2025</v>
      </c>
      <c r="C325" t="s">
        <v>644</v>
      </c>
      <c r="D325" t="s">
        <v>645</v>
      </c>
      <c r="E325" s="5">
        <v>704890266</v>
      </c>
      <c r="F325" s="13">
        <v>5.4</v>
      </c>
      <c r="G325" s="9">
        <f t="shared" ref="G325:G328" si="16">E325/1000*F325</f>
        <v>3806407.4364</v>
      </c>
      <c r="H325" s="5">
        <v>704890266</v>
      </c>
      <c r="I325">
        <v>5.4</v>
      </c>
      <c r="J325" s="9">
        <f t="shared" ref="J325:J328" si="17">H325/1000*I325</f>
        <v>3806407.4364</v>
      </c>
      <c r="L325" t="s">
        <v>632</v>
      </c>
      <c r="M325" s="37" t="s">
        <v>632</v>
      </c>
      <c r="N325" s="34">
        <v>0</v>
      </c>
      <c r="P325">
        <v>2026</v>
      </c>
      <c r="Q325" t="s">
        <v>644</v>
      </c>
      <c r="R325" s="25">
        <v>704890266</v>
      </c>
    </row>
    <row r="326" spans="1:18" x14ac:dyDescent="0.35">
      <c r="A326" s="13">
        <v>2026</v>
      </c>
      <c r="B326" s="13">
        <f t="shared" si="15"/>
        <v>2025</v>
      </c>
      <c r="C326" t="s">
        <v>646</v>
      </c>
      <c r="D326" t="s">
        <v>647</v>
      </c>
      <c r="E326" s="5">
        <v>241061198</v>
      </c>
      <c r="F326" s="13">
        <v>5.4</v>
      </c>
      <c r="G326" s="9">
        <f t="shared" si="16"/>
        <v>1301730.4692000002</v>
      </c>
      <c r="H326" s="5">
        <v>241061198</v>
      </c>
      <c r="I326">
        <v>5.4</v>
      </c>
      <c r="J326" s="9">
        <f t="shared" si="17"/>
        <v>1301730.4692000002</v>
      </c>
      <c r="L326" t="s">
        <v>634</v>
      </c>
      <c r="M326" s="36" t="s">
        <v>634</v>
      </c>
      <c r="N326" s="33">
        <v>0</v>
      </c>
      <c r="P326">
        <v>2026</v>
      </c>
      <c r="Q326" t="s">
        <v>646</v>
      </c>
      <c r="R326" s="25">
        <v>241061198</v>
      </c>
    </row>
    <row r="327" spans="1:18" x14ac:dyDescent="0.35">
      <c r="A327" s="13">
        <v>2026</v>
      </c>
      <c r="B327" s="13">
        <f t="shared" si="15"/>
        <v>2025</v>
      </c>
      <c r="C327" t="s">
        <v>648</v>
      </c>
      <c r="D327" t="s">
        <v>649</v>
      </c>
      <c r="E327" s="5">
        <v>256079530</v>
      </c>
      <c r="F327" s="13">
        <v>5.4</v>
      </c>
      <c r="G327" s="9">
        <f t="shared" si="16"/>
        <v>1382829.4620000001</v>
      </c>
      <c r="H327" s="5">
        <v>256079530</v>
      </c>
      <c r="I327">
        <v>5.4</v>
      </c>
      <c r="J327" s="9">
        <f t="shared" si="17"/>
        <v>1382829.4620000001</v>
      </c>
      <c r="L327" t="s">
        <v>636</v>
      </c>
      <c r="M327" s="37" t="s">
        <v>636</v>
      </c>
      <c r="N327" s="34">
        <v>0</v>
      </c>
      <c r="P327">
        <v>2026</v>
      </c>
      <c r="Q327" t="s">
        <v>648</v>
      </c>
      <c r="R327" s="25">
        <v>256079530</v>
      </c>
    </row>
    <row r="328" spans="1:18" x14ac:dyDescent="0.35">
      <c r="A328" s="13">
        <v>2026</v>
      </c>
      <c r="B328" s="13">
        <f t="shared" si="15"/>
        <v>2025</v>
      </c>
      <c r="C328" t="s">
        <v>650</v>
      </c>
      <c r="D328" t="s">
        <v>651</v>
      </c>
      <c r="E328" s="5">
        <v>430420267</v>
      </c>
      <c r="F328" s="13">
        <v>5.4</v>
      </c>
      <c r="G328" s="9">
        <f t="shared" si="16"/>
        <v>2324269.4418000001</v>
      </c>
      <c r="H328" s="5">
        <v>430420267</v>
      </c>
      <c r="I328">
        <v>5.4</v>
      </c>
      <c r="J328" s="9">
        <f t="shared" si="17"/>
        <v>2324269.4418000001</v>
      </c>
      <c r="L328" t="s">
        <v>638</v>
      </c>
      <c r="M328" s="36" t="s">
        <v>638</v>
      </c>
      <c r="N328" s="33">
        <v>0</v>
      </c>
      <c r="P328">
        <v>2026</v>
      </c>
      <c r="Q328" t="s">
        <v>650</v>
      </c>
      <c r="R328" s="25">
        <v>430420267</v>
      </c>
    </row>
    <row r="329" spans="1:18" x14ac:dyDescent="0.35">
      <c r="A329" s="13">
        <v>2026</v>
      </c>
      <c r="B329" s="13">
        <f t="shared" si="15"/>
        <v>2025</v>
      </c>
      <c r="C329" s="10" t="s">
        <v>660</v>
      </c>
      <c r="D329" t="s">
        <v>661</v>
      </c>
      <c r="E329" s="5">
        <f>SUM(E4:E328)</f>
        <v>222095820137</v>
      </c>
      <c r="F329" s="13">
        <v>5.4</v>
      </c>
      <c r="G329" s="5">
        <f>SUM(G4:G328)</f>
        <v>1199317428.7398002</v>
      </c>
      <c r="H329" s="5">
        <f>SUM(H4:H328)</f>
        <v>222095820137</v>
      </c>
      <c r="I329">
        <v>5.4</v>
      </c>
      <c r="J329" s="5">
        <f>SUM(J4:J328)</f>
        <v>1199317428.7398002</v>
      </c>
      <c r="L329" t="s">
        <v>640</v>
      </c>
      <c r="M329" s="37" t="s">
        <v>640</v>
      </c>
      <c r="N329" s="34">
        <v>0</v>
      </c>
      <c r="P329">
        <v>2027</v>
      </c>
      <c r="Q329" t="s">
        <v>6</v>
      </c>
      <c r="R329" s="25">
        <v>578459465</v>
      </c>
    </row>
    <row r="330" spans="1:18" x14ac:dyDescent="0.35">
      <c r="A330" s="13">
        <v>2027</v>
      </c>
      <c r="B330" s="13">
        <f t="shared" si="15"/>
        <v>2026</v>
      </c>
      <c r="C330" t="s">
        <v>2</v>
      </c>
      <c r="D330" t="s">
        <v>3</v>
      </c>
      <c r="E330" s="5">
        <v>241559194</v>
      </c>
      <c r="F330" s="13">
        <v>4.9000000000000004</v>
      </c>
      <c r="G330" s="9">
        <f t="shared" ref="G330:G393" si="18">E330/1000*F330</f>
        <v>1183640.0506</v>
      </c>
      <c r="H330" s="5">
        <v>223718732</v>
      </c>
      <c r="I330">
        <v>5.4</v>
      </c>
      <c r="J330" s="9">
        <f t="shared" ref="J330:J393" si="19">H330/1000*I330</f>
        <v>1208081.1528</v>
      </c>
      <c r="L330" t="s">
        <v>642</v>
      </c>
      <c r="M330" s="36" t="s">
        <v>642</v>
      </c>
      <c r="N330" s="33">
        <v>0</v>
      </c>
      <c r="P330">
        <v>2027</v>
      </c>
      <c r="Q330" t="s">
        <v>2</v>
      </c>
      <c r="R330" s="25">
        <v>241559194</v>
      </c>
    </row>
    <row r="331" spans="1:18" x14ac:dyDescent="0.35">
      <c r="A331" s="13">
        <v>2027</v>
      </c>
      <c r="B331" s="13">
        <f t="shared" si="15"/>
        <v>2026</v>
      </c>
      <c r="C331" t="s">
        <v>4</v>
      </c>
      <c r="D331" t="s">
        <v>5</v>
      </c>
      <c r="E331" s="5">
        <v>1013764825</v>
      </c>
      <c r="F331" s="13">
        <v>4.9000000000000004</v>
      </c>
      <c r="G331" s="9">
        <f t="shared" si="18"/>
        <v>4967447.6425000001</v>
      </c>
      <c r="H331" s="5">
        <v>865801397</v>
      </c>
      <c r="I331">
        <v>5.4</v>
      </c>
      <c r="J331" s="9">
        <f t="shared" si="19"/>
        <v>4675327.5438000001</v>
      </c>
      <c r="L331" t="s">
        <v>644</v>
      </c>
      <c r="M331" s="37" t="s">
        <v>644</v>
      </c>
      <c r="N331" s="34">
        <v>0</v>
      </c>
      <c r="P331">
        <v>2027</v>
      </c>
      <c r="Q331" t="s">
        <v>4</v>
      </c>
      <c r="R331" s="25">
        <v>1013764825</v>
      </c>
    </row>
    <row r="332" spans="1:18" x14ac:dyDescent="0.35">
      <c r="A332" s="13">
        <v>2027</v>
      </c>
      <c r="B332" s="13">
        <f t="shared" si="15"/>
        <v>2026</v>
      </c>
      <c r="C332" t="s">
        <v>6</v>
      </c>
      <c r="D332" t="s">
        <v>7</v>
      </c>
      <c r="E332" s="5">
        <v>578459465</v>
      </c>
      <c r="F332" s="13">
        <v>4.9000000000000004</v>
      </c>
      <c r="G332" s="9">
        <f t="shared" si="18"/>
        <v>2834451.3785000001</v>
      </c>
      <c r="H332" s="5">
        <v>538772829</v>
      </c>
      <c r="I332">
        <v>5.4</v>
      </c>
      <c r="J332" s="9">
        <f t="shared" si="19"/>
        <v>2909373.2766000004</v>
      </c>
      <c r="L332" t="s">
        <v>646</v>
      </c>
      <c r="M332" s="36" t="s">
        <v>646</v>
      </c>
      <c r="N332" s="33">
        <v>0</v>
      </c>
      <c r="P332">
        <v>2027</v>
      </c>
      <c r="Q332" t="s">
        <v>10</v>
      </c>
      <c r="R332" s="25">
        <v>305429649</v>
      </c>
    </row>
    <row r="333" spans="1:18" x14ac:dyDescent="0.35">
      <c r="A333" s="13">
        <v>2027</v>
      </c>
      <c r="B333" s="13">
        <f t="shared" si="15"/>
        <v>2026</v>
      </c>
      <c r="C333" t="s">
        <v>8</v>
      </c>
      <c r="D333" t="s">
        <v>9</v>
      </c>
      <c r="E333" s="5">
        <v>668323085</v>
      </c>
      <c r="F333" s="13">
        <v>4.9000000000000004</v>
      </c>
      <c r="G333" s="9">
        <f t="shared" si="18"/>
        <v>3274783.1165</v>
      </c>
      <c r="H333" s="5">
        <v>616350741</v>
      </c>
      <c r="I333">
        <v>5.4</v>
      </c>
      <c r="J333" s="9">
        <f t="shared" si="19"/>
        <v>3328294.0014000004</v>
      </c>
      <c r="L333" t="s">
        <v>648</v>
      </c>
      <c r="M333" s="37" t="s">
        <v>648</v>
      </c>
      <c r="N333" s="34">
        <v>0</v>
      </c>
      <c r="P333">
        <v>2027</v>
      </c>
      <c r="Q333" t="s">
        <v>12</v>
      </c>
      <c r="R333" s="25">
        <v>215574037</v>
      </c>
    </row>
    <row r="334" spans="1:18" x14ac:dyDescent="0.35">
      <c r="A334" s="13">
        <v>2027</v>
      </c>
      <c r="B334" s="13">
        <f t="shared" si="15"/>
        <v>2026</v>
      </c>
      <c r="C334" t="s">
        <v>10</v>
      </c>
      <c r="D334" t="s">
        <v>11</v>
      </c>
      <c r="E334" s="5">
        <v>305429649</v>
      </c>
      <c r="F334" s="13">
        <v>4.9000000000000004</v>
      </c>
      <c r="G334" s="9">
        <f t="shared" si="18"/>
        <v>1496605.2801000001</v>
      </c>
      <c r="H334" s="5">
        <v>272610231</v>
      </c>
      <c r="I334">
        <v>5.4</v>
      </c>
      <c r="J334" s="9">
        <f t="shared" si="19"/>
        <v>1472095.2474000002</v>
      </c>
      <c r="L334" t="s">
        <v>650</v>
      </c>
      <c r="M334" s="36" t="s">
        <v>650</v>
      </c>
      <c r="N334" s="33">
        <v>0</v>
      </c>
      <c r="P334">
        <v>2027</v>
      </c>
      <c r="Q334" t="s">
        <v>14</v>
      </c>
      <c r="R334" s="25">
        <v>442050475</v>
      </c>
    </row>
    <row r="335" spans="1:18" x14ac:dyDescent="0.35">
      <c r="A335" s="13">
        <v>2027</v>
      </c>
      <c r="B335" s="13">
        <f t="shared" si="15"/>
        <v>2026</v>
      </c>
      <c r="C335" t="s">
        <v>12</v>
      </c>
      <c r="D335" t="s">
        <v>13</v>
      </c>
      <c r="E335" s="5">
        <v>215574037</v>
      </c>
      <c r="F335" s="13">
        <v>4.9000000000000004</v>
      </c>
      <c r="G335" s="9">
        <f t="shared" si="18"/>
        <v>1056312.7813000001</v>
      </c>
      <c r="H335" s="5">
        <v>202382284</v>
      </c>
      <c r="I335">
        <v>5.4</v>
      </c>
      <c r="J335" s="9">
        <f t="shared" si="19"/>
        <v>1092864.3336000002</v>
      </c>
      <c r="L335" t="s">
        <v>660</v>
      </c>
      <c r="M335" s="37" t="s">
        <v>660</v>
      </c>
      <c r="P335">
        <v>2027</v>
      </c>
      <c r="Q335" t="s">
        <v>16</v>
      </c>
      <c r="R335" s="25">
        <v>343315494</v>
      </c>
    </row>
    <row r="336" spans="1:18" x14ac:dyDescent="0.35">
      <c r="A336" s="13">
        <v>2027</v>
      </c>
      <c r="B336" s="13">
        <f t="shared" si="15"/>
        <v>2026</v>
      </c>
      <c r="C336" t="s">
        <v>14</v>
      </c>
      <c r="D336" t="s">
        <v>15</v>
      </c>
      <c r="E336" s="5">
        <v>442050475</v>
      </c>
      <c r="F336" s="13">
        <v>4.9000000000000004</v>
      </c>
      <c r="G336" s="9">
        <f t="shared" si="18"/>
        <v>2166047.3275000001</v>
      </c>
      <c r="H336" s="5">
        <v>387303673</v>
      </c>
      <c r="I336">
        <v>5.4</v>
      </c>
      <c r="J336" s="9">
        <f t="shared" si="19"/>
        <v>2091439.8342000002</v>
      </c>
      <c r="P336">
        <v>2027</v>
      </c>
      <c r="Q336" t="s">
        <v>18</v>
      </c>
      <c r="R336" s="25">
        <v>184810031</v>
      </c>
    </row>
    <row r="337" spans="1:18" x14ac:dyDescent="0.35">
      <c r="A337" s="13">
        <v>2027</v>
      </c>
      <c r="B337" s="13">
        <f t="shared" si="15"/>
        <v>2026</v>
      </c>
      <c r="C337" t="s">
        <v>16</v>
      </c>
      <c r="D337" t="s">
        <v>17</v>
      </c>
      <c r="E337" s="5">
        <v>343315494</v>
      </c>
      <c r="F337" s="13">
        <v>4.9000000000000004</v>
      </c>
      <c r="G337" s="9">
        <f t="shared" si="18"/>
        <v>1682245.9206000001</v>
      </c>
      <c r="H337" s="5">
        <v>290478936</v>
      </c>
      <c r="I337">
        <v>5.4</v>
      </c>
      <c r="J337" s="9">
        <f t="shared" si="19"/>
        <v>1568586.2544</v>
      </c>
      <c r="P337">
        <v>2027</v>
      </c>
      <c r="Q337" t="s">
        <v>20</v>
      </c>
      <c r="R337" s="25">
        <v>1328509098</v>
      </c>
    </row>
    <row r="338" spans="1:18" x14ac:dyDescent="0.35">
      <c r="A338" s="13">
        <v>2027</v>
      </c>
      <c r="B338" s="13">
        <f t="shared" si="15"/>
        <v>2026</v>
      </c>
      <c r="C338" t="s">
        <v>18</v>
      </c>
      <c r="D338" t="s">
        <v>19</v>
      </c>
      <c r="E338" s="5">
        <v>184810031</v>
      </c>
      <c r="F338" s="13">
        <v>4.9000000000000004</v>
      </c>
      <c r="G338" s="9">
        <f t="shared" si="18"/>
        <v>905569.15190000006</v>
      </c>
      <c r="H338" s="5">
        <v>173127650</v>
      </c>
      <c r="I338">
        <v>5.4</v>
      </c>
      <c r="J338" s="9">
        <f t="shared" si="19"/>
        <v>934889.31</v>
      </c>
      <c r="P338">
        <v>2027</v>
      </c>
      <c r="Q338" t="s">
        <v>22</v>
      </c>
      <c r="R338" s="25">
        <v>782493204</v>
      </c>
    </row>
    <row r="339" spans="1:18" x14ac:dyDescent="0.35">
      <c r="A339" s="13">
        <v>2027</v>
      </c>
      <c r="B339" s="13">
        <f t="shared" si="15"/>
        <v>2026</v>
      </c>
      <c r="C339" t="s">
        <v>20</v>
      </c>
      <c r="D339" t="s">
        <v>21</v>
      </c>
      <c r="E339" s="5">
        <v>1328509098</v>
      </c>
      <c r="F339" s="13">
        <v>4.9000000000000004</v>
      </c>
      <c r="G339" s="9">
        <f t="shared" si="18"/>
        <v>6509694.5802000007</v>
      </c>
      <c r="H339" s="5">
        <v>1213282017</v>
      </c>
      <c r="I339">
        <v>5.4</v>
      </c>
      <c r="J339" s="9">
        <f t="shared" si="19"/>
        <v>6551722.8918000003</v>
      </c>
      <c r="P339">
        <v>2027</v>
      </c>
      <c r="Q339" t="s">
        <v>404</v>
      </c>
      <c r="R339" s="25">
        <v>359617082</v>
      </c>
    </row>
    <row r="340" spans="1:18" x14ac:dyDescent="0.35">
      <c r="A340" s="13">
        <v>2027</v>
      </c>
      <c r="B340" s="13">
        <f t="shared" si="15"/>
        <v>2026</v>
      </c>
      <c r="C340" t="s">
        <v>22</v>
      </c>
      <c r="D340" t="s">
        <v>23</v>
      </c>
      <c r="E340" s="5">
        <v>782493204</v>
      </c>
      <c r="F340" s="13">
        <v>4.9000000000000004</v>
      </c>
      <c r="G340" s="9">
        <f t="shared" si="18"/>
        <v>3834216.6996000004</v>
      </c>
      <c r="H340" s="5">
        <v>680956919</v>
      </c>
      <c r="I340">
        <v>5.4</v>
      </c>
      <c r="J340" s="9">
        <f t="shared" si="19"/>
        <v>3677167.3626000001</v>
      </c>
      <c r="P340">
        <v>2027</v>
      </c>
      <c r="Q340" t="s">
        <v>24</v>
      </c>
      <c r="R340" s="25">
        <v>593373674</v>
      </c>
    </row>
    <row r="341" spans="1:18" x14ac:dyDescent="0.35">
      <c r="A341" s="13">
        <v>2027</v>
      </c>
      <c r="B341" s="13">
        <f t="shared" si="15"/>
        <v>2026</v>
      </c>
      <c r="C341" t="s">
        <v>24</v>
      </c>
      <c r="D341" t="s">
        <v>25</v>
      </c>
      <c r="E341" s="5">
        <v>593373674</v>
      </c>
      <c r="F341" s="13">
        <v>4.9000000000000004</v>
      </c>
      <c r="G341" s="9">
        <f t="shared" si="18"/>
        <v>2907531.0026000002</v>
      </c>
      <c r="H341" s="5">
        <v>545959547</v>
      </c>
      <c r="I341">
        <v>5.4</v>
      </c>
      <c r="J341" s="9">
        <f t="shared" si="19"/>
        <v>2948181.5538000003</v>
      </c>
      <c r="P341">
        <v>2027</v>
      </c>
      <c r="Q341" t="s">
        <v>26</v>
      </c>
      <c r="R341" s="25">
        <v>4036779202</v>
      </c>
    </row>
    <row r="342" spans="1:18" x14ac:dyDescent="0.35">
      <c r="A342" s="13">
        <v>2027</v>
      </c>
      <c r="B342" s="13">
        <f t="shared" si="15"/>
        <v>2026</v>
      </c>
      <c r="C342" t="s">
        <v>26</v>
      </c>
      <c r="D342" t="s">
        <v>27</v>
      </c>
      <c r="E342" s="5">
        <v>4036779202</v>
      </c>
      <c r="F342" s="13">
        <v>4.9000000000000004</v>
      </c>
      <c r="G342" s="9">
        <f t="shared" si="18"/>
        <v>19780218.0898</v>
      </c>
      <c r="H342" s="5">
        <v>3396990913</v>
      </c>
      <c r="I342">
        <v>5.4</v>
      </c>
      <c r="J342" s="9">
        <f t="shared" si="19"/>
        <v>18343750.930200003</v>
      </c>
      <c r="P342">
        <v>2027</v>
      </c>
      <c r="Q342" t="s">
        <v>28</v>
      </c>
      <c r="R342" s="25">
        <v>622989250</v>
      </c>
    </row>
    <row r="343" spans="1:18" x14ac:dyDescent="0.35">
      <c r="A343" s="13">
        <v>2027</v>
      </c>
      <c r="B343" s="13">
        <f t="shared" si="15"/>
        <v>2026</v>
      </c>
      <c r="C343" t="s">
        <v>28</v>
      </c>
      <c r="D343" t="s">
        <v>29</v>
      </c>
      <c r="E343" s="5">
        <v>622989250</v>
      </c>
      <c r="F343" s="13">
        <v>4.9000000000000004</v>
      </c>
      <c r="G343" s="9">
        <f t="shared" si="18"/>
        <v>3052647.3250000002</v>
      </c>
      <c r="H343" s="5">
        <v>527529957</v>
      </c>
      <c r="I343">
        <v>5.4</v>
      </c>
      <c r="J343" s="9">
        <f t="shared" si="19"/>
        <v>2848661.7678000005</v>
      </c>
      <c r="P343">
        <v>2027</v>
      </c>
      <c r="Q343" t="s">
        <v>30</v>
      </c>
      <c r="R343" s="25">
        <v>158535236</v>
      </c>
    </row>
    <row r="344" spans="1:18" x14ac:dyDescent="0.35">
      <c r="A344" s="13">
        <v>2027</v>
      </c>
      <c r="B344" s="13">
        <f t="shared" si="15"/>
        <v>2026</v>
      </c>
      <c r="C344" t="s">
        <v>30</v>
      </c>
      <c r="D344" t="s">
        <v>31</v>
      </c>
      <c r="E344" s="5">
        <v>158535236</v>
      </c>
      <c r="F344" s="13">
        <v>4.9000000000000004</v>
      </c>
      <c r="G344" s="9">
        <f t="shared" si="18"/>
        <v>776822.65640000009</v>
      </c>
      <c r="H344" s="5">
        <v>141935137</v>
      </c>
      <c r="I344">
        <v>5.4</v>
      </c>
      <c r="J344" s="9">
        <f t="shared" si="19"/>
        <v>766449.73979999998</v>
      </c>
      <c r="P344">
        <v>2027</v>
      </c>
      <c r="Q344" t="s">
        <v>32</v>
      </c>
      <c r="R344" s="25">
        <v>7392583799</v>
      </c>
    </row>
    <row r="345" spans="1:18" x14ac:dyDescent="0.35">
      <c r="A345" s="13">
        <v>2027</v>
      </c>
      <c r="B345" s="13">
        <f t="shared" si="15"/>
        <v>2026</v>
      </c>
      <c r="C345" t="s">
        <v>32</v>
      </c>
      <c r="D345" t="s">
        <v>33</v>
      </c>
      <c r="E345" s="5">
        <v>7392583799</v>
      </c>
      <c r="F345" s="13">
        <v>4.9000000000000004</v>
      </c>
      <c r="G345" s="9">
        <f t="shared" si="18"/>
        <v>36223660.615100004</v>
      </c>
      <c r="H345" s="5">
        <v>6153985973</v>
      </c>
      <c r="I345">
        <v>5.4</v>
      </c>
      <c r="J345" s="9">
        <f t="shared" si="19"/>
        <v>33231524.254200004</v>
      </c>
      <c r="P345">
        <v>2027</v>
      </c>
      <c r="Q345" t="s">
        <v>34</v>
      </c>
      <c r="R345" s="25">
        <v>413639956</v>
      </c>
    </row>
    <row r="346" spans="1:18" x14ac:dyDescent="0.35">
      <c r="A346" s="13">
        <v>2027</v>
      </c>
      <c r="B346" s="13">
        <f t="shared" si="15"/>
        <v>2026</v>
      </c>
      <c r="C346" t="s">
        <v>34</v>
      </c>
      <c r="D346" t="s">
        <v>35</v>
      </c>
      <c r="E346" s="5">
        <v>413639956</v>
      </c>
      <c r="F346" s="13">
        <v>4.9000000000000004</v>
      </c>
      <c r="G346" s="9">
        <f t="shared" si="18"/>
        <v>2026835.7844000002</v>
      </c>
      <c r="H346" s="5">
        <v>368890368</v>
      </c>
      <c r="I346">
        <v>5.4</v>
      </c>
      <c r="J346" s="9">
        <f t="shared" si="19"/>
        <v>1992007.9872000003</v>
      </c>
      <c r="P346">
        <v>2027</v>
      </c>
      <c r="Q346" t="s">
        <v>424</v>
      </c>
      <c r="R346" s="25">
        <v>445980113</v>
      </c>
    </row>
    <row r="347" spans="1:18" x14ac:dyDescent="0.35">
      <c r="A347" s="13">
        <v>2027</v>
      </c>
      <c r="B347" s="13">
        <f t="shared" si="15"/>
        <v>2026</v>
      </c>
      <c r="C347" t="s">
        <v>36</v>
      </c>
      <c r="D347" t="s">
        <v>37</v>
      </c>
      <c r="E347" s="5">
        <v>337480563</v>
      </c>
      <c r="F347" s="13">
        <v>4.9000000000000004</v>
      </c>
      <c r="G347" s="9">
        <f t="shared" si="18"/>
        <v>1653654.7587000001</v>
      </c>
      <c r="H347" s="5">
        <v>317327015</v>
      </c>
      <c r="I347">
        <v>5.4</v>
      </c>
      <c r="J347" s="9">
        <f t="shared" si="19"/>
        <v>1713565.8810000003</v>
      </c>
      <c r="P347">
        <v>2027</v>
      </c>
      <c r="Q347" t="s">
        <v>36</v>
      </c>
      <c r="R347" s="25">
        <v>337480563</v>
      </c>
    </row>
    <row r="348" spans="1:18" x14ac:dyDescent="0.35">
      <c r="A348" s="13">
        <v>2027</v>
      </c>
      <c r="B348" s="13">
        <f t="shared" si="15"/>
        <v>2026</v>
      </c>
      <c r="C348" t="s">
        <v>38</v>
      </c>
      <c r="D348" t="s">
        <v>39</v>
      </c>
      <c r="E348" s="5">
        <v>666248555</v>
      </c>
      <c r="F348" s="13">
        <v>4.9000000000000004</v>
      </c>
      <c r="G348" s="9">
        <f t="shared" si="18"/>
        <v>3264617.9195000003</v>
      </c>
      <c r="H348" s="5">
        <v>589374765</v>
      </c>
      <c r="I348">
        <v>5.4</v>
      </c>
      <c r="J348" s="9">
        <f t="shared" si="19"/>
        <v>3182623.7310000001</v>
      </c>
      <c r="P348">
        <v>2027</v>
      </c>
      <c r="Q348" t="s">
        <v>38</v>
      </c>
      <c r="R348" s="25">
        <v>666248555</v>
      </c>
    </row>
    <row r="349" spans="1:18" x14ac:dyDescent="0.35">
      <c r="A349" s="13">
        <v>2027</v>
      </c>
      <c r="B349" s="13">
        <f t="shared" si="15"/>
        <v>2026</v>
      </c>
      <c r="C349" t="s">
        <v>40</v>
      </c>
      <c r="D349" t="s">
        <v>41</v>
      </c>
      <c r="E349" s="5">
        <v>416283980</v>
      </c>
      <c r="F349" s="13">
        <v>4.9000000000000004</v>
      </c>
      <c r="G349" s="9">
        <f t="shared" si="18"/>
        <v>2039791.5020000001</v>
      </c>
      <c r="H349" s="5">
        <v>385563777</v>
      </c>
      <c r="I349">
        <v>5.4</v>
      </c>
      <c r="J349" s="9">
        <f t="shared" si="19"/>
        <v>2082044.3958000001</v>
      </c>
      <c r="P349">
        <v>2027</v>
      </c>
      <c r="Q349" t="s">
        <v>40</v>
      </c>
      <c r="R349" s="25">
        <v>416283980</v>
      </c>
    </row>
    <row r="350" spans="1:18" x14ac:dyDescent="0.35">
      <c r="A350" s="13">
        <v>2027</v>
      </c>
      <c r="B350" s="13">
        <f t="shared" si="15"/>
        <v>2026</v>
      </c>
      <c r="C350" t="s">
        <v>42</v>
      </c>
      <c r="D350" t="s">
        <v>43</v>
      </c>
      <c r="E350" s="5">
        <v>761597893</v>
      </c>
      <c r="F350" s="13">
        <v>4.9000000000000004</v>
      </c>
      <c r="G350" s="9">
        <f t="shared" si="18"/>
        <v>3731829.6757000005</v>
      </c>
      <c r="H350" s="5">
        <v>656688516</v>
      </c>
      <c r="I350">
        <v>5.4</v>
      </c>
      <c r="J350" s="9">
        <f t="shared" si="19"/>
        <v>3546117.9863999998</v>
      </c>
      <c r="P350">
        <v>2027</v>
      </c>
      <c r="Q350" t="s">
        <v>8</v>
      </c>
      <c r="R350" s="25">
        <v>668323085</v>
      </c>
    </row>
    <row r="351" spans="1:18" x14ac:dyDescent="0.35">
      <c r="A351" s="13">
        <v>2027</v>
      </c>
      <c r="B351" s="13">
        <f t="shared" si="15"/>
        <v>2026</v>
      </c>
      <c r="C351" t="s">
        <v>44</v>
      </c>
      <c r="D351" t="s">
        <v>45</v>
      </c>
      <c r="E351" s="5">
        <v>167317683</v>
      </c>
      <c r="F351" s="13">
        <v>4.9000000000000004</v>
      </c>
      <c r="G351" s="9">
        <f t="shared" si="18"/>
        <v>819856.64670000004</v>
      </c>
      <c r="H351" s="5">
        <v>146774643</v>
      </c>
      <c r="I351">
        <v>5.4</v>
      </c>
      <c r="J351" s="9">
        <f t="shared" si="19"/>
        <v>792583.07220000005</v>
      </c>
      <c r="P351">
        <v>2027</v>
      </c>
      <c r="Q351" t="s">
        <v>42</v>
      </c>
      <c r="R351" s="25">
        <v>761597893</v>
      </c>
    </row>
    <row r="352" spans="1:18" x14ac:dyDescent="0.35">
      <c r="A352" s="13">
        <v>2027</v>
      </c>
      <c r="B352" s="13">
        <f t="shared" si="15"/>
        <v>2026</v>
      </c>
      <c r="C352" t="s">
        <v>46</v>
      </c>
      <c r="D352" t="s">
        <v>47</v>
      </c>
      <c r="E352" s="5">
        <v>373454653</v>
      </c>
      <c r="F352" s="13">
        <v>4.9000000000000004</v>
      </c>
      <c r="G352" s="9">
        <f t="shared" si="18"/>
        <v>1829927.7997000001</v>
      </c>
      <c r="H352" s="5">
        <v>345046880</v>
      </c>
      <c r="I352">
        <v>5.4</v>
      </c>
      <c r="J352" s="9">
        <f t="shared" si="19"/>
        <v>1863253.1520000002</v>
      </c>
      <c r="P352">
        <v>2027</v>
      </c>
      <c r="Q352" t="s">
        <v>44</v>
      </c>
      <c r="R352" s="25">
        <v>167317683</v>
      </c>
    </row>
    <row r="353" spans="1:18" x14ac:dyDescent="0.35">
      <c r="A353" s="13">
        <v>2027</v>
      </c>
      <c r="B353" s="13">
        <f t="shared" si="15"/>
        <v>2026</v>
      </c>
      <c r="C353" t="s">
        <v>48</v>
      </c>
      <c r="D353" t="s">
        <v>49</v>
      </c>
      <c r="E353" s="5">
        <v>332157369</v>
      </c>
      <c r="F353" s="13">
        <v>4.9000000000000004</v>
      </c>
      <c r="G353" s="9">
        <f t="shared" si="18"/>
        <v>1627571.1081000001</v>
      </c>
      <c r="H353" s="5">
        <v>306988675</v>
      </c>
      <c r="I353">
        <v>5.4</v>
      </c>
      <c r="J353" s="9">
        <f t="shared" si="19"/>
        <v>1657738.845</v>
      </c>
      <c r="P353">
        <v>2027</v>
      </c>
      <c r="Q353" t="s">
        <v>46</v>
      </c>
      <c r="R353" s="25">
        <v>373454653</v>
      </c>
    </row>
    <row r="354" spans="1:18" x14ac:dyDescent="0.35">
      <c r="A354" s="13">
        <v>2027</v>
      </c>
      <c r="B354" s="13">
        <f t="shared" si="15"/>
        <v>2026</v>
      </c>
      <c r="C354" t="s">
        <v>50</v>
      </c>
      <c r="D354" t="s">
        <v>51</v>
      </c>
      <c r="E354" s="5">
        <v>227476294</v>
      </c>
      <c r="F354" s="13">
        <v>4.9000000000000004</v>
      </c>
      <c r="G354" s="9">
        <f t="shared" si="18"/>
        <v>1114633.8406</v>
      </c>
      <c r="H354" s="5">
        <v>201081593</v>
      </c>
      <c r="I354">
        <v>5.4</v>
      </c>
      <c r="J354" s="9">
        <f t="shared" si="19"/>
        <v>1085840.6022000001</v>
      </c>
      <c r="P354">
        <v>2027</v>
      </c>
      <c r="Q354" t="s">
        <v>48</v>
      </c>
      <c r="R354" s="25">
        <v>332157369</v>
      </c>
    </row>
    <row r="355" spans="1:18" x14ac:dyDescent="0.35">
      <c r="A355" s="13">
        <v>2027</v>
      </c>
      <c r="B355" s="13">
        <f t="shared" si="15"/>
        <v>2026</v>
      </c>
      <c r="C355" t="s">
        <v>52</v>
      </c>
      <c r="D355" t="s">
        <v>53</v>
      </c>
      <c r="E355" s="5">
        <v>419023366</v>
      </c>
      <c r="F355" s="13">
        <v>4.9000000000000004</v>
      </c>
      <c r="G355" s="9">
        <f t="shared" si="18"/>
        <v>2053214.4934</v>
      </c>
      <c r="H355" s="5">
        <v>356732708</v>
      </c>
      <c r="I355">
        <v>5.4</v>
      </c>
      <c r="J355" s="9">
        <f t="shared" si="19"/>
        <v>1926356.6232</v>
      </c>
      <c r="P355">
        <v>2027</v>
      </c>
      <c r="Q355" t="s">
        <v>50</v>
      </c>
      <c r="R355" s="25">
        <v>227476294</v>
      </c>
    </row>
    <row r="356" spans="1:18" x14ac:dyDescent="0.35">
      <c r="A356" s="13">
        <v>2027</v>
      </c>
      <c r="B356" s="13">
        <f t="shared" si="15"/>
        <v>2026</v>
      </c>
      <c r="C356" t="s">
        <v>54</v>
      </c>
      <c r="D356" t="s">
        <v>55</v>
      </c>
      <c r="E356" s="5">
        <v>416926463</v>
      </c>
      <c r="F356" s="13">
        <v>4.9000000000000004</v>
      </c>
      <c r="G356" s="9">
        <f t="shared" si="18"/>
        <v>2042939.6687</v>
      </c>
      <c r="H356" s="5">
        <v>381293176</v>
      </c>
      <c r="I356">
        <v>5.4</v>
      </c>
      <c r="J356" s="9">
        <f t="shared" si="19"/>
        <v>2058983.1503999999</v>
      </c>
      <c r="P356">
        <v>2027</v>
      </c>
      <c r="Q356" t="s">
        <v>52</v>
      </c>
      <c r="R356" s="25">
        <v>419023366</v>
      </c>
    </row>
    <row r="357" spans="1:18" x14ac:dyDescent="0.35">
      <c r="A357" s="13">
        <v>2027</v>
      </c>
      <c r="B357" s="13">
        <f t="shared" si="15"/>
        <v>2026</v>
      </c>
      <c r="C357" t="s">
        <v>56</v>
      </c>
      <c r="D357" t="s">
        <v>57</v>
      </c>
      <c r="E357" s="5">
        <v>148576287</v>
      </c>
      <c r="F357" s="13">
        <v>4.9000000000000004</v>
      </c>
      <c r="G357" s="9">
        <f t="shared" si="18"/>
        <v>728023.80630000005</v>
      </c>
      <c r="H357" s="5">
        <v>136580482</v>
      </c>
      <c r="I357">
        <v>5.4</v>
      </c>
      <c r="J357" s="9">
        <f t="shared" si="19"/>
        <v>737534.60279999999</v>
      </c>
      <c r="P357">
        <v>2027</v>
      </c>
      <c r="Q357" t="s">
        <v>54</v>
      </c>
      <c r="R357" s="25">
        <v>416926463</v>
      </c>
    </row>
    <row r="358" spans="1:18" x14ac:dyDescent="0.35">
      <c r="A358" s="13">
        <v>2027</v>
      </c>
      <c r="B358" s="13">
        <f t="shared" si="15"/>
        <v>2026</v>
      </c>
      <c r="C358" t="s">
        <v>58</v>
      </c>
      <c r="D358" t="s">
        <v>59</v>
      </c>
      <c r="E358" s="5">
        <v>942563012</v>
      </c>
      <c r="F358" s="13">
        <v>4.9000000000000004</v>
      </c>
      <c r="G358" s="9">
        <f t="shared" si="18"/>
        <v>4618558.7588</v>
      </c>
      <c r="H358" s="5">
        <v>836141973</v>
      </c>
      <c r="I358">
        <v>5.4</v>
      </c>
      <c r="J358" s="9">
        <f t="shared" si="19"/>
        <v>4515166.6542000007</v>
      </c>
      <c r="P358">
        <v>2027</v>
      </c>
      <c r="Q358" t="s">
        <v>56</v>
      </c>
      <c r="R358" s="25">
        <v>148576287</v>
      </c>
    </row>
    <row r="359" spans="1:18" x14ac:dyDescent="0.35">
      <c r="A359" s="13">
        <v>2027</v>
      </c>
      <c r="B359" s="13">
        <f t="shared" si="15"/>
        <v>2026</v>
      </c>
      <c r="C359" t="s">
        <v>60</v>
      </c>
      <c r="D359" t="s">
        <v>61</v>
      </c>
      <c r="E359" s="5">
        <v>2199842274</v>
      </c>
      <c r="F359" s="13">
        <v>4.9000000000000004</v>
      </c>
      <c r="G359" s="9">
        <f t="shared" si="18"/>
        <v>10779227.142600002</v>
      </c>
      <c r="H359" s="5">
        <v>1848477970</v>
      </c>
      <c r="I359">
        <v>5.4</v>
      </c>
      <c r="J359" s="9">
        <f t="shared" si="19"/>
        <v>9981781.0380000006</v>
      </c>
      <c r="P359">
        <v>2027</v>
      </c>
      <c r="Q359" t="s">
        <v>58</v>
      </c>
      <c r="R359" s="25">
        <v>942563012</v>
      </c>
    </row>
    <row r="360" spans="1:18" x14ac:dyDescent="0.35">
      <c r="A360" s="13">
        <v>2027</v>
      </c>
      <c r="B360" s="13">
        <f t="shared" si="15"/>
        <v>2026</v>
      </c>
      <c r="C360" t="s">
        <v>62</v>
      </c>
      <c r="D360" t="s">
        <v>63</v>
      </c>
      <c r="E360" s="5">
        <v>1172313466</v>
      </c>
      <c r="F360" s="13">
        <v>4.9000000000000004</v>
      </c>
      <c r="G360" s="9">
        <f t="shared" si="18"/>
        <v>5744335.9834000003</v>
      </c>
      <c r="H360" s="5">
        <v>1012939441</v>
      </c>
      <c r="I360">
        <v>5.4</v>
      </c>
      <c r="J360" s="9">
        <f t="shared" si="19"/>
        <v>5469872.9813999999</v>
      </c>
      <c r="P360">
        <v>2027</v>
      </c>
      <c r="Q360" t="s">
        <v>60</v>
      </c>
      <c r="R360" s="25">
        <v>2199842274</v>
      </c>
    </row>
    <row r="361" spans="1:18" x14ac:dyDescent="0.35">
      <c r="A361" s="13">
        <v>2027</v>
      </c>
      <c r="B361" s="13">
        <f t="shared" si="15"/>
        <v>2026</v>
      </c>
      <c r="C361" t="s">
        <v>64</v>
      </c>
      <c r="D361" t="s">
        <v>65</v>
      </c>
      <c r="E361" s="5">
        <v>899880904</v>
      </c>
      <c r="F361" s="13">
        <v>4.9000000000000004</v>
      </c>
      <c r="G361" s="9">
        <f t="shared" si="18"/>
        <v>4409416.4296000004</v>
      </c>
      <c r="H361" s="5">
        <v>760035500</v>
      </c>
      <c r="I361">
        <v>5.4</v>
      </c>
      <c r="J361" s="9">
        <f t="shared" si="19"/>
        <v>4104191.7</v>
      </c>
      <c r="P361">
        <v>2027</v>
      </c>
      <c r="Q361" t="s">
        <v>200</v>
      </c>
      <c r="R361" s="25">
        <v>642398494</v>
      </c>
    </row>
    <row r="362" spans="1:18" x14ac:dyDescent="0.35">
      <c r="A362" s="13">
        <v>2027</v>
      </c>
      <c r="B362" s="13">
        <f t="shared" si="15"/>
        <v>2026</v>
      </c>
      <c r="C362" t="s">
        <v>66</v>
      </c>
      <c r="D362" t="s">
        <v>67</v>
      </c>
      <c r="E362" s="5">
        <v>371664859</v>
      </c>
      <c r="F362" s="13">
        <v>4.9000000000000004</v>
      </c>
      <c r="G362" s="9">
        <f t="shared" si="18"/>
        <v>1821157.8091000002</v>
      </c>
      <c r="H362" s="5">
        <v>330611631</v>
      </c>
      <c r="I362">
        <v>5.4</v>
      </c>
      <c r="J362" s="9">
        <f t="shared" si="19"/>
        <v>1785302.8074</v>
      </c>
      <c r="P362">
        <v>2027</v>
      </c>
      <c r="Q362" t="s">
        <v>62</v>
      </c>
      <c r="R362" s="25">
        <v>1172313466</v>
      </c>
    </row>
    <row r="363" spans="1:18" x14ac:dyDescent="0.35">
      <c r="A363" s="13">
        <v>2027</v>
      </c>
      <c r="B363" s="13">
        <f t="shared" si="15"/>
        <v>2026</v>
      </c>
      <c r="C363" t="s">
        <v>68</v>
      </c>
      <c r="D363" t="s">
        <v>69</v>
      </c>
      <c r="E363" s="5">
        <v>325874018</v>
      </c>
      <c r="F363" s="13">
        <v>4.9000000000000004</v>
      </c>
      <c r="G363" s="9">
        <f t="shared" si="18"/>
        <v>1596782.6882</v>
      </c>
      <c r="H363" s="5">
        <v>302502304</v>
      </c>
      <c r="I363">
        <v>5.4</v>
      </c>
      <c r="J363" s="9">
        <f t="shared" si="19"/>
        <v>1633512.4416</v>
      </c>
      <c r="P363">
        <v>2027</v>
      </c>
      <c r="Q363" t="s">
        <v>64</v>
      </c>
      <c r="R363" s="25">
        <v>899880904</v>
      </c>
    </row>
    <row r="364" spans="1:18" x14ac:dyDescent="0.35">
      <c r="A364" s="13">
        <v>2027</v>
      </c>
      <c r="B364" s="13">
        <f t="shared" si="15"/>
        <v>2026</v>
      </c>
      <c r="C364" t="s">
        <v>70</v>
      </c>
      <c r="D364" t="s">
        <v>71</v>
      </c>
      <c r="E364" s="5">
        <v>399376451</v>
      </c>
      <c r="F364" s="13">
        <v>4.9000000000000004</v>
      </c>
      <c r="G364" s="9">
        <f t="shared" si="18"/>
        <v>1956944.6099</v>
      </c>
      <c r="H364" s="5">
        <v>353744067</v>
      </c>
      <c r="I364">
        <v>5.4</v>
      </c>
      <c r="J364" s="9">
        <f t="shared" si="19"/>
        <v>1910217.9617999999</v>
      </c>
      <c r="P364">
        <v>2027</v>
      </c>
      <c r="Q364" t="s">
        <v>66</v>
      </c>
      <c r="R364" s="25">
        <v>371664859</v>
      </c>
    </row>
    <row r="365" spans="1:18" x14ac:dyDescent="0.35">
      <c r="A365" s="13">
        <v>2027</v>
      </c>
      <c r="B365" s="13">
        <f t="shared" si="15"/>
        <v>2026</v>
      </c>
      <c r="C365" t="s">
        <v>72</v>
      </c>
      <c r="D365" t="s">
        <v>73</v>
      </c>
      <c r="E365" s="5">
        <v>1337526054</v>
      </c>
      <c r="F365" s="13">
        <v>4.9000000000000004</v>
      </c>
      <c r="G365" s="9">
        <f t="shared" si="18"/>
        <v>6553877.6646000007</v>
      </c>
      <c r="H365" s="5">
        <v>1125727026</v>
      </c>
      <c r="I365">
        <v>5.4</v>
      </c>
      <c r="J365" s="9">
        <f t="shared" si="19"/>
        <v>6078925.9404000007</v>
      </c>
      <c r="P365">
        <v>2027</v>
      </c>
      <c r="Q365" t="s">
        <v>618</v>
      </c>
      <c r="R365" s="25">
        <v>409404239</v>
      </c>
    </row>
    <row r="366" spans="1:18" x14ac:dyDescent="0.35">
      <c r="A366" s="13">
        <v>2027</v>
      </c>
      <c r="B366" s="13">
        <f t="shared" si="15"/>
        <v>2026</v>
      </c>
      <c r="C366" t="s">
        <v>74</v>
      </c>
      <c r="D366" t="s">
        <v>75</v>
      </c>
      <c r="E366" s="5">
        <v>220724701</v>
      </c>
      <c r="F366" s="13">
        <v>4.9000000000000004</v>
      </c>
      <c r="G366" s="9">
        <f t="shared" si="18"/>
        <v>1081551.0349000001</v>
      </c>
      <c r="H366" s="5">
        <v>207972517</v>
      </c>
      <c r="I366">
        <v>5.4</v>
      </c>
      <c r="J366" s="9">
        <f t="shared" si="19"/>
        <v>1123051.5918000001</v>
      </c>
      <c r="P366">
        <v>2027</v>
      </c>
      <c r="Q366" t="s">
        <v>70</v>
      </c>
      <c r="R366" s="25">
        <v>399376451</v>
      </c>
    </row>
    <row r="367" spans="1:18" x14ac:dyDescent="0.35">
      <c r="A367" s="13">
        <v>2027</v>
      </c>
      <c r="B367" s="13">
        <f t="shared" si="15"/>
        <v>2026</v>
      </c>
      <c r="C367" t="s">
        <v>76</v>
      </c>
      <c r="D367" t="s">
        <v>77</v>
      </c>
      <c r="E367" s="5">
        <v>255952489</v>
      </c>
      <c r="F367" s="13">
        <v>4.9000000000000004</v>
      </c>
      <c r="G367" s="9">
        <f t="shared" si="18"/>
        <v>1254167.1961000001</v>
      </c>
      <c r="H367" s="5">
        <v>233033929</v>
      </c>
      <c r="I367">
        <v>5.4</v>
      </c>
      <c r="J367" s="9">
        <f t="shared" si="19"/>
        <v>1258383.2166000002</v>
      </c>
      <c r="P367">
        <v>2027</v>
      </c>
      <c r="Q367" t="s">
        <v>410</v>
      </c>
      <c r="R367" s="25">
        <v>471250099</v>
      </c>
    </row>
    <row r="368" spans="1:18" x14ac:dyDescent="0.35">
      <c r="A368" s="13">
        <v>2027</v>
      </c>
      <c r="B368" s="13">
        <f t="shared" si="15"/>
        <v>2026</v>
      </c>
      <c r="C368" t="s">
        <v>78</v>
      </c>
      <c r="D368" t="s">
        <v>79</v>
      </c>
      <c r="E368" s="5">
        <v>546056218</v>
      </c>
      <c r="F368" s="13">
        <v>4.9000000000000004</v>
      </c>
      <c r="G368" s="9">
        <f t="shared" si="18"/>
        <v>2675675.4682</v>
      </c>
      <c r="H368" s="5">
        <v>510784397</v>
      </c>
      <c r="I368">
        <v>5.4</v>
      </c>
      <c r="J368" s="9">
        <f t="shared" si="19"/>
        <v>2758235.7438000003</v>
      </c>
      <c r="P368">
        <v>2027</v>
      </c>
      <c r="Q368" t="s">
        <v>72</v>
      </c>
      <c r="R368" s="25">
        <v>1337526054</v>
      </c>
    </row>
    <row r="369" spans="1:18" x14ac:dyDescent="0.35">
      <c r="A369" s="13">
        <v>2027</v>
      </c>
      <c r="B369" s="13">
        <f t="shared" si="15"/>
        <v>2026</v>
      </c>
      <c r="C369" t="s">
        <v>80</v>
      </c>
      <c r="D369" t="s">
        <v>81</v>
      </c>
      <c r="E369" s="5">
        <v>453556009</v>
      </c>
      <c r="F369" s="13">
        <v>4.9000000000000004</v>
      </c>
      <c r="G369" s="9">
        <f t="shared" si="18"/>
        <v>2222424.4441000004</v>
      </c>
      <c r="H369" s="5">
        <v>394718122</v>
      </c>
      <c r="I369">
        <v>5.4</v>
      </c>
      <c r="J369" s="9">
        <f t="shared" si="19"/>
        <v>2131477.8588</v>
      </c>
      <c r="P369">
        <v>2027</v>
      </c>
      <c r="Q369" t="s">
        <v>78</v>
      </c>
      <c r="R369" s="25">
        <v>546056218</v>
      </c>
    </row>
    <row r="370" spans="1:18" x14ac:dyDescent="0.35">
      <c r="A370" s="13">
        <v>2027</v>
      </c>
      <c r="B370" s="13">
        <f t="shared" si="15"/>
        <v>2026</v>
      </c>
      <c r="C370" t="s">
        <v>82</v>
      </c>
      <c r="D370" t="s">
        <v>83</v>
      </c>
      <c r="E370" s="5">
        <v>235274057</v>
      </c>
      <c r="F370" s="13">
        <v>4.9000000000000004</v>
      </c>
      <c r="G370" s="9">
        <f t="shared" si="18"/>
        <v>1152842.8793000001</v>
      </c>
      <c r="H370" s="5">
        <v>208666229</v>
      </c>
      <c r="I370">
        <v>5.4</v>
      </c>
      <c r="J370" s="9">
        <f t="shared" si="19"/>
        <v>1126797.6366000001</v>
      </c>
      <c r="P370">
        <v>2027</v>
      </c>
      <c r="Q370" t="s">
        <v>74</v>
      </c>
      <c r="R370" s="25">
        <v>220724701</v>
      </c>
    </row>
    <row r="371" spans="1:18" x14ac:dyDescent="0.35">
      <c r="A371" s="13">
        <v>2027</v>
      </c>
      <c r="B371" s="13">
        <f t="shared" si="15"/>
        <v>2026</v>
      </c>
      <c r="C371" t="s">
        <v>84</v>
      </c>
      <c r="D371" t="s">
        <v>85</v>
      </c>
      <c r="E371" s="5">
        <v>622018393</v>
      </c>
      <c r="F371" s="13">
        <v>4.9000000000000004</v>
      </c>
      <c r="G371" s="9">
        <f t="shared" si="18"/>
        <v>3047890.1257000002</v>
      </c>
      <c r="H371" s="5">
        <v>520524189</v>
      </c>
      <c r="I371">
        <v>5.4</v>
      </c>
      <c r="J371" s="9">
        <f t="shared" si="19"/>
        <v>2810830.6206</v>
      </c>
      <c r="P371">
        <v>2027</v>
      </c>
      <c r="Q371" t="s">
        <v>76</v>
      </c>
      <c r="R371" s="25">
        <v>255952489</v>
      </c>
    </row>
    <row r="372" spans="1:18" x14ac:dyDescent="0.35">
      <c r="A372" s="13">
        <v>2027</v>
      </c>
      <c r="B372" s="13">
        <f t="shared" si="15"/>
        <v>2026</v>
      </c>
      <c r="C372" t="s">
        <v>86</v>
      </c>
      <c r="D372" t="s">
        <v>87</v>
      </c>
      <c r="E372" s="5">
        <v>1365118829</v>
      </c>
      <c r="F372" s="13">
        <v>4.9000000000000004</v>
      </c>
      <c r="G372" s="9">
        <f t="shared" si="18"/>
        <v>6689082.2620999999</v>
      </c>
      <c r="H372" s="5">
        <v>1198827174</v>
      </c>
      <c r="I372">
        <v>5.4</v>
      </c>
      <c r="J372" s="9">
        <f t="shared" si="19"/>
        <v>6473666.7396000009</v>
      </c>
      <c r="P372">
        <v>2027</v>
      </c>
      <c r="Q372" t="s">
        <v>80</v>
      </c>
      <c r="R372" s="25">
        <v>453556009</v>
      </c>
    </row>
    <row r="373" spans="1:18" x14ac:dyDescent="0.35">
      <c r="A373" s="13">
        <v>2027</v>
      </c>
      <c r="B373" s="13">
        <f t="shared" si="15"/>
        <v>2026</v>
      </c>
      <c r="C373" t="s">
        <v>88</v>
      </c>
      <c r="D373" t="s">
        <v>89</v>
      </c>
      <c r="E373" s="5">
        <v>2981354378</v>
      </c>
      <c r="F373" s="13">
        <v>4.9000000000000004</v>
      </c>
      <c r="G373" s="9">
        <f t="shared" si="18"/>
        <v>14608636.452200001</v>
      </c>
      <c r="H373" s="5">
        <v>2471821257</v>
      </c>
      <c r="I373">
        <v>5.4</v>
      </c>
      <c r="J373" s="9">
        <f t="shared" si="19"/>
        <v>13347834.787800003</v>
      </c>
      <c r="P373">
        <v>2027</v>
      </c>
      <c r="Q373" t="s">
        <v>82</v>
      </c>
      <c r="R373" s="25">
        <v>235274057</v>
      </c>
    </row>
    <row r="374" spans="1:18" x14ac:dyDescent="0.35">
      <c r="A374" s="13">
        <v>2027</v>
      </c>
      <c r="B374" s="13">
        <f t="shared" si="15"/>
        <v>2026</v>
      </c>
      <c r="C374" t="s">
        <v>90</v>
      </c>
      <c r="D374" t="s">
        <v>91</v>
      </c>
      <c r="E374" s="5">
        <v>8134285679</v>
      </c>
      <c r="F374" s="13">
        <v>4.9000000000000004</v>
      </c>
      <c r="G374" s="9">
        <f t="shared" si="18"/>
        <v>39857999.827100001</v>
      </c>
      <c r="H374" s="5">
        <v>6791202332</v>
      </c>
      <c r="I374">
        <v>5.4</v>
      </c>
      <c r="J374" s="9">
        <f t="shared" si="19"/>
        <v>36672492.592800006</v>
      </c>
      <c r="P374">
        <v>2027</v>
      </c>
      <c r="Q374" t="s">
        <v>84</v>
      </c>
      <c r="R374" s="25">
        <v>622018393</v>
      </c>
    </row>
    <row r="375" spans="1:18" x14ac:dyDescent="0.35">
      <c r="A375" s="13">
        <v>2027</v>
      </c>
      <c r="B375" s="13">
        <f t="shared" si="15"/>
        <v>2026</v>
      </c>
      <c r="C375" t="s">
        <v>92</v>
      </c>
      <c r="D375" t="s">
        <v>93</v>
      </c>
      <c r="E375" s="5">
        <v>494895206</v>
      </c>
      <c r="F375" s="13">
        <v>4.9000000000000004</v>
      </c>
      <c r="G375" s="9">
        <f t="shared" si="18"/>
        <v>2424986.5094000003</v>
      </c>
      <c r="H375" s="5">
        <v>418826325</v>
      </c>
      <c r="I375">
        <v>5.4</v>
      </c>
      <c r="J375" s="9">
        <f t="shared" si="19"/>
        <v>2261662.1550000003</v>
      </c>
      <c r="P375">
        <v>2027</v>
      </c>
      <c r="Q375" t="s">
        <v>86</v>
      </c>
      <c r="R375" s="25">
        <v>1365118829</v>
      </c>
    </row>
    <row r="376" spans="1:18" x14ac:dyDescent="0.35">
      <c r="A376" s="13">
        <v>2027</v>
      </c>
      <c r="B376" s="13">
        <f t="shared" si="15"/>
        <v>2026</v>
      </c>
      <c r="C376" t="s">
        <v>94</v>
      </c>
      <c r="D376" t="s">
        <v>95</v>
      </c>
      <c r="E376" s="5">
        <v>426554161</v>
      </c>
      <c r="F376" s="13">
        <v>4.9000000000000004</v>
      </c>
      <c r="G376" s="9">
        <f t="shared" si="18"/>
        <v>2090115.3889000004</v>
      </c>
      <c r="H376" s="5">
        <v>365828208</v>
      </c>
      <c r="I376">
        <v>5.4</v>
      </c>
      <c r="J376" s="9">
        <f t="shared" si="19"/>
        <v>1975472.3232</v>
      </c>
      <c r="P376">
        <v>2027</v>
      </c>
      <c r="Q376" t="s">
        <v>88</v>
      </c>
      <c r="R376" s="25">
        <v>2981354378</v>
      </c>
    </row>
    <row r="377" spans="1:18" x14ac:dyDescent="0.35">
      <c r="A377" s="13">
        <v>2027</v>
      </c>
      <c r="B377" s="13">
        <f t="shared" si="15"/>
        <v>2026</v>
      </c>
      <c r="C377" t="s">
        <v>96</v>
      </c>
      <c r="D377" t="s">
        <v>97</v>
      </c>
      <c r="E377" s="5">
        <v>229507762</v>
      </c>
      <c r="F377" s="13">
        <v>4.9000000000000004</v>
      </c>
      <c r="G377" s="9">
        <f t="shared" si="18"/>
        <v>1124588.0338000001</v>
      </c>
      <c r="H377" s="5">
        <v>197575002</v>
      </c>
      <c r="I377">
        <v>5.4</v>
      </c>
      <c r="J377" s="9">
        <f t="shared" si="19"/>
        <v>1066905.0108</v>
      </c>
      <c r="P377">
        <v>2027</v>
      </c>
      <c r="Q377" t="s">
        <v>90</v>
      </c>
      <c r="R377" s="25">
        <v>8134285679</v>
      </c>
    </row>
    <row r="378" spans="1:18" x14ac:dyDescent="0.35">
      <c r="A378" s="13">
        <v>2027</v>
      </c>
      <c r="B378" s="13">
        <f t="shared" si="15"/>
        <v>2026</v>
      </c>
      <c r="C378" t="s">
        <v>98</v>
      </c>
      <c r="D378" t="s">
        <v>99</v>
      </c>
      <c r="E378" s="5">
        <v>260764069</v>
      </c>
      <c r="F378" s="13">
        <v>4.9000000000000004</v>
      </c>
      <c r="G378" s="9">
        <f t="shared" si="18"/>
        <v>1277743.9381000001</v>
      </c>
      <c r="H378" s="5">
        <v>230748504</v>
      </c>
      <c r="I378">
        <v>5.4</v>
      </c>
      <c r="J378" s="9">
        <f t="shared" si="19"/>
        <v>1246041.9216</v>
      </c>
      <c r="P378">
        <v>2027</v>
      </c>
      <c r="Q378" t="s">
        <v>92</v>
      </c>
      <c r="R378" s="25">
        <v>494895206</v>
      </c>
    </row>
    <row r="379" spans="1:18" x14ac:dyDescent="0.35">
      <c r="A379" s="13">
        <v>2027</v>
      </c>
      <c r="B379" s="13">
        <f t="shared" si="15"/>
        <v>2026</v>
      </c>
      <c r="C379" t="s">
        <v>100</v>
      </c>
      <c r="D379" t="s">
        <v>101</v>
      </c>
      <c r="E379" s="5">
        <v>809725522</v>
      </c>
      <c r="F379" s="13">
        <v>4.9000000000000004</v>
      </c>
      <c r="G379" s="9">
        <f t="shared" si="18"/>
        <v>3967655.0578000001</v>
      </c>
      <c r="H379" s="5">
        <v>705166666</v>
      </c>
      <c r="I379">
        <v>5.4</v>
      </c>
      <c r="J379" s="9">
        <f t="shared" si="19"/>
        <v>3807899.9964000001</v>
      </c>
      <c r="P379">
        <v>2027</v>
      </c>
      <c r="Q379" t="s">
        <v>94</v>
      </c>
      <c r="R379" s="25">
        <v>426554161</v>
      </c>
    </row>
    <row r="380" spans="1:18" x14ac:dyDescent="0.35">
      <c r="A380" s="13">
        <v>2027</v>
      </c>
      <c r="B380" s="13">
        <f t="shared" si="15"/>
        <v>2026</v>
      </c>
      <c r="C380" t="s">
        <v>102</v>
      </c>
      <c r="D380" t="s">
        <v>103</v>
      </c>
      <c r="E380" s="5">
        <v>214297294</v>
      </c>
      <c r="F380" s="13">
        <v>4.9000000000000004</v>
      </c>
      <c r="G380" s="9">
        <f t="shared" si="18"/>
        <v>1050056.7406000001</v>
      </c>
      <c r="H380" s="5">
        <v>190899721</v>
      </c>
      <c r="I380">
        <v>5.4</v>
      </c>
      <c r="J380" s="9">
        <f t="shared" si="19"/>
        <v>1030858.4934</v>
      </c>
      <c r="P380">
        <v>2027</v>
      </c>
      <c r="Q380" t="s">
        <v>104</v>
      </c>
      <c r="R380" s="25">
        <v>479763407</v>
      </c>
    </row>
    <row r="381" spans="1:18" x14ac:dyDescent="0.35">
      <c r="A381" s="13">
        <v>2027</v>
      </c>
      <c r="B381" s="13">
        <f t="shared" si="15"/>
        <v>2026</v>
      </c>
      <c r="C381" t="s">
        <v>104</v>
      </c>
      <c r="D381" t="s">
        <v>105</v>
      </c>
      <c r="E381" s="5">
        <v>479763407</v>
      </c>
      <c r="F381" s="13">
        <v>4.9000000000000004</v>
      </c>
      <c r="G381" s="9">
        <f t="shared" si="18"/>
        <v>2350840.6943000001</v>
      </c>
      <c r="H381" s="5">
        <v>435663910</v>
      </c>
      <c r="I381">
        <v>5.4</v>
      </c>
      <c r="J381" s="9">
        <f t="shared" si="19"/>
        <v>2352585.1140000001</v>
      </c>
      <c r="P381">
        <v>2027</v>
      </c>
      <c r="Q381" t="s">
        <v>98</v>
      </c>
      <c r="R381" s="25">
        <v>260764069</v>
      </c>
    </row>
    <row r="382" spans="1:18" x14ac:dyDescent="0.35">
      <c r="A382" s="13">
        <v>2027</v>
      </c>
      <c r="B382" s="13">
        <f t="shared" si="15"/>
        <v>2026</v>
      </c>
      <c r="C382" t="s">
        <v>106</v>
      </c>
      <c r="D382" t="s">
        <v>107</v>
      </c>
      <c r="E382" s="5">
        <v>462814566</v>
      </c>
      <c r="F382" s="13">
        <v>4.9000000000000004</v>
      </c>
      <c r="G382" s="9">
        <f t="shared" si="18"/>
        <v>2267791.3733999999</v>
      </c>
      <c r="H382" s="5">
        <v>413820321</v>
      </c>
      <c r="I382">
        <v>5.4</v>
      </c>
      <c r="J382" s="9">
        <f t="shared" si="19"/>
        <v>2234629.7334000003</v>
      </c>
      <c r="P382">
        <v>2027</v>
      </c>
      <c r="Q382" t="s">
        <v>100</v>
      </c>
      <c r="R382" s="25">
        <v>809725522</v>
      </c>
    </row>
    <row r="383" spans="1:18" x14ac:dyDescent="0.35">
      <c r="A383" s="13">
        <v>2027</v>
      </c>
      <c r="B383" s="13">
        <f t="shared" si="15"/>
        <v>2026</v>
      </c>
      <c r="C383" t="s">
        <v>108</v>
      </c>
      <c r="D383" t="s">
        <v>109</v>
      </c>
      <c r="E383" s="5">
        <v>527247802</v>
      </c>
      <c r="F383" s="13">
        <v>4.9000000000000004</v>
      </c>
      <c r="G383" s="9">
        <f t="shared" si="18"/>
        <v>2583514.2298000003</v>
      </c>
      <c r="H383" s="5">
        <v>477133619</v>
      </c>
      <c r="I383">
        <v>5.4</v>
      </c>
      <c r="J383" s="9">
        <f t="shared" si="19"/>
        <v>2576521.5426000003</v>
      </c>
      <c r="P383">
        <v>2027</v>
      </c>
      <c r="Q383" t="s">
        <v>96</v>
      </c>
      <c r="R383" s="25">
        <v>229507762</v>
      </c>
    </row>
    <row r="384" spans="1:18" x14ac:dyDescent="0.35">
      <c r="A384" s="13">
        <v>2027</v>
      </c>
      <c r="B384" s="13">
        <f t="shared" si="15"/>
        <v>2026</v>
      </c>
      <c r="C384" t="s">
        <v>110</v>
      </c>
      <c r="D384" t="s">
        <v>111</v>
      </c>
      <c r="E384" s="5">
        <v>501276239</v>
      </c>
      <c r="F384" s="13">
        <v>4.9000000000000004</v>
      </c>
      <c r="G384" s="9">
        <f t="shared" si="18"/>
        <v>2456253.5711000003</v>
      </c>
      <c r="H384" s="5">
        <v>438150009</v>
      </c>
      <c r="I384">
        <v>5.4</v>
      </c>
      <c r="J384" s="9">
        <f t="shared" si="19"/>
        <v>2366010.0486000003</v>
      </c>
      <c r="P384">
        <v>2027</v>
      </c>
      <c r="Q384" t="s">
        <v>102</v>
      </c>
      <c r="R384" s="25">
        <v>214297294</v>
      </c>
    </row>
    <row r="385" spans="1:18" x14ac:dyDescent="0.35">
      <c r="A385" s="13">
        <v>2027</v>
      </c>
      <c r="B385" s="13">
        <f t="shared" si="15"/>
        <v>2026</v>
      </c>
      <c r="C385" t="s">
        <v>112</v>
      </c>
      <c r="D385" t="s">
        <v>113</v>
      </c>
      <c r="E385" s="5">
        <v>769803513</v>
      </c>
      <c r="F385" s="13">
        <v>4.9000000000000004</v>
      </c>
      <c r="G385" s="9">
        <f t="shared" si="18"/>
        <v>3772037.2137000007</v>
      </c>
      <c r="H385" s="5">
        <v>677552891</v>
      </c>
      <c r="I385">
        <v>5.4</v>
      </c>
      <c r="J385" s="9">
        <f t="shared" si="19"/>
        <v>3658785.6113999998</v>
      </c>
      <c r="P385">
        <v>2027</v>
      </c>
      <c r="Q385" t="s">
        <v>106</v>
      </c>
      <c r="R385" s="25">
        <v>462814566</v>
      </c>
    </row>
    <row r="386" spans="1:18" x14ac:dyDescent="0.35">
      <c r="A386" s="13">
        <v>2027</v>
      </c>
      <c r="B386" s="13">
        <f t="shared" si="15"/>
        <v>2026</v>
      </c>
      <c r="C386" t="s">
        <v>114</v>
      </c>
      <c r="D386" t="s">
        <v>115</v>
      </c>
      <c r="E386" s="5">
        <v>243404518</v>
      </c>
      <c r="F386" s="13">
        <v>4.9000000000000004</v>
      </c>
      <c r="G386" s="9">
        <f t="shared" si="18"/>
        <v>1192682.1382000002</v>
      </c>
      <c r="H386" s="5">
        <v>230310178</v>
      </c>
      <c r="I386">
        <v>5.4</v>
      </c>
      <c r="J386" s="9">
        <f t="shared" si="19"/>
        <v>1243674.9612000003</v>
      </c>
      <c r="P386">
        <v>2027</v>
      </c>
      <c r="Q386" t="s">
        <v>110</v>
      </c>
      <c r="R386" s="25">
        <v>501276239</v>
      </c>
    </row>
    <row r="387" spans="1:18" x14ac:dyDescent="0.35">
      <c r="A387" s="13">
        <v>2027</v>
      </c>
      <c r="B387" s="13">
        <f t="shared" si="15"/>
        <v>2026</v>
      </c>
      <c r="C387" t="s">
        <v>116</v>
      </c>
      <c r="D387" t="s">
        <v>117</v>
      </c>
      <c r="E387" s="5">
        <v>453660072</v>
      </c>
      <c r="F387" s="13">
        <v>4.9000000000000004</v>
      </c>
      <c r="G387" s="9">
        <f t="shared" si="18"/>
        <v>2222934.3528</v>
      </c>
      <c r="H387" s="5">
        <v>400761452</v>
      </c>
      <c r="I387">
        <v>5.4</v>
      </c>
      <c r="J387" s="9">
        <f t="shared" si="19"/>
        <v>2164111.8407999999</v>
      </c>
      <c r="P387">
        <v>2027</v>
      </c>
      <c r="Q387" t="s">
        <v>112</v>
      </c>
      <c r="R387" s="25">
        <v>769803513</v>
      </c>
    </row>
    <row r="388" spans="1:18" x14ac:dyDescent="0.35">
      <c r="A388" s="13">
        <v>2027</v>
      </c>
      <c r="B388" s="13">
        <f t="shared" si="15"/>
        <v>2026</v>
      </c>
      <c r="C388" t="s">
        <v>118</v>
      </c>
      <c r="D388" t="s">
        <v>119</v>
      </c>
      <c r="E388" s="5">
        <v>436843070</v>
      </c>
      <c r="F388" s="13">
        <v>4.9000000000000004</v>
      </c>
      <c r="G388" s="9">
        <f t="shared" si="18"/>
        <v>2140531.0430000001</v>
      </c>
      <c r="H388" s="5">
        <v>386864715</v>
      </c>
      <c r="I388">
        <v>5.4</v>
      </c>
      <c r="J388" s="9">
        <f t="shared" si="19"/>
        <v>2089069.4610000004</v>
      </c>
      <c r="P388">
        <v>2027</v>
      </c>
      <c r="Q388" t="s">
        <v>114</v>
      </c>
      <c r="R388" s="25">
        <v>243404518</v>
      </c>
    </row>
    <row r="389" spans="1:18" x14ac:dyDescent="0.35">
      <c r="A389" s="13">
        <v>2027</v>
      </c>
      <c r="B389" s="13">
        <f t="shared" ref="B389:B452" si="20">A389-1</f>
        <v>2026</v>
      </c>
      <c r="C389" t="s">
        <v>120</v>
      </c>
      <c r="D389" t="s">
        <v>121</v>
      </c>
      <c r="E389" s="5">
        <v>676143031</v>
      </c>
      <c r="F389" s="13">
        <v>4.9000000000000004</v>
      </c>
      <c r="G389" s="9">
        <f t="shared" si="18"/>
        <v>3313100.8519000001</v>
      </c>
      <c r="H389" s="5">
        <v>625933913</v>
      </c>
      <c r="I389">
        <v>5.4</v>
      </c>
      <c r="J389" s="9">
        <f t="shared" si="19"/>
        <v>3380043.1302</v>
      </c>
      <c r="P389">
        <v>2027</v>
      </c>
      <c r="Q389" t="s">
        <v>116</v>
      </c>
      <c r="R389" s="25">
        <v>453660072</v>
      </c>
    </row>
    <row r="390" spans="1:18" x14ac:dyDescent="0.35">
      <c r="A390" s="13">
        <v>2027</v>
      </c>
      <c r="B390" s="13">
        <f t="shared" si="20"/>
        <v>2026</v>
      </c>
      <c r="C390" t="s">
        <v>122</v>
      </c>
      <c r="D390" t="s">
        <v>123</v>
      </c>
      <c r="E390" s="5">
        <v>497091421</v>
      </c>
      <c r="F390" s="13">
        <v>4.9000000000000004</v>
      </c>
      <c r="G390" s="9">
        <f t="shared" si="18"/>
        <v>2435747.9629000002</v>
      </c>
      <c r="H390" s="5">
        <v>433072830</v>
      </c>
      <c r="I390">
        <v>5.4</v>
      </c>
      <c r="J390" s="9">
        <f t="shared" si="19"/>
        <v>2338593.2820000001</v>
      </c>
      <c r="P390">
        <v>2027</v>
      </c>
      <c r="Q390" t="s">
        <v>118</v>
      </c>
      <c r="R390" s="25">
        <v>436843070</v>
      </c>
    </row>
    <row r="391" spans="1:18" x14ac:dyDescent="0.35">
      <c r="A391" s="13">
        <v>2027</v>
      </c>
      <c r="B391" s="13">
        <f t="shared" si="20"/>
        <v>2026</v>
      </c>
      <c r="C391" t="s">
        <v>124</v>
      </c>
      <c r="D391" t="s">
        <v>125</v>
      </c>
      <c r="E391" s="5">
        <v>143836317</v>
      </c>
      <c r="F391" s="13">
        <v>4.9000000000000004</v>
      </c>
      <c r="G391" s="9">
        <f t="shared" si="18"/>
        <v>704797.95330000005</v>
      </c>
      <c r="H391" s="5">
        <v>127177093</v>
      </c>
      <c r="I391">
        <v>5.4</v>
      </c>
      <c r="J391" s="9">
        <f t="shared" si="19"/>
        <v>686756.30220000003</v>
      </c>
      <c r="P391">
        <v>2027</v>
      </c>
      <c r="Q391" t="s">
        <v>120</v>
      </c>
      <c r="R391" s="25">
        <v>676143031</v>
      </c>
    </row>
    <row r="392" spans="1:18" x14ac:dyDescent="0.35">
      <c r="A392" s="13">
        <v>2027</v>
      </c>
      <c r="B392" s="13">
        <f t="shared" si="20"/>
        <v>2026</v>
      </c>
      <c r="C392" t="s">
        <v>126</v>
      </c>
      <c r="D392" t="s">
        <v>127</v>
      </c>
      <c r="E392" s="5">
        <v>357431745</v>
      </c>
      <c r="F392" s="13">
        <v>4.9000000000000004</v>
      </c>
      <c r="G392" s="9">
        <f t="shared" si="18"/>
        <v>1751415.5505000001</v>
      </c>
      <c r="H392" s="5">
        <v>336911701</v>
      </c>
      <c r="I392">
        <v>5.4</v>
      </c>
      <c r="J392" s="9">
        <f t="shared" si="19"/>
        <v>1819323.1854000001</v>
      </c>
      <c r="P392">
        <v>2027</v>
      </c>
      <c r="Q392" t="s">
        <v>122</v>
      </c>
      <c r="R392" s="25">
        <v>497091421</v>
      </c>
    </row>
    <row r="393" spans="1:18" x14ac:dyDescent="0.35">
      <c r="A393" s="13">
        <v>2027</v>
      </c>
      <c r="B393" s="13">
        <f t="shared" si="20"/>
        <v>2026</v>
      </c>
      <c r="C393" t="s">
        <v>128</v>
      </c>
      <c r="D393" t="s">
        <v>129</v>
      </c>
      <c r="E393" s="5">
        <v>485802487</v>
      </c>
      <c r="F393" s="13">
        <v>4.9000000000000004</v>
      </c>
      <c r="G393" s="9">
        <f t="shared" si="18"/>
        <v>2380432.1863000002</v>
      </c>
      <c r="H393" s="5">
        <v>420133360</v>
      </c>
      <c r="I393">
        <v>5.4</v>
      </c>
      <c r="J393" s="9">
        <f t="shared" si="19"/>
        <v>2268720.1439999999</v>
      </c>
      <c r="P393">
        <v>2027</v>
      </c>
      <c r="Q393" t="s">
        <v>124</v>
      </c>
      <c r="R393" s="25">
        <v>143836317</v>
      </c>
    </row>
    <row r="394" spans="1:18" x14ac:dyDescent="0.35">
      <c r="A394" s="13">
        <v>2027</v>
      </c>
      <c r="B394" s="13">
        <f t="shared" si="20"/>
        <v>2026</v>
      </c>
      <c r="C394" t="s">
        <v>130</v>
      </c>
      <c r="D394" t="s">
        <v>131</v>
      </c>
      <c r="E394" s="5">
        <v>1912578409</v>
      </c>
      <c r="F394" s="13">
        <v>4.9000000000000004</v>
      </c>
      <c r="G394" s="9">
        <f t="shared" ref="G394:G457" si="21">E394/1000*F394</f>
        <v>9371634.2040999997</v>
      </c>
      <c r="H394" s="5">
        <v>1625597839</v>
      </c>
      <c r="I394">
        <v>5.4</v>
      </c>
      <c r="J394" s="9">
        <f t="shared" ref="J394:J457" si="22">H394/1000*I394</f>
        <v>8778228.3306000009</v>
      </c>
      <c r="P394">
        <v>2027</v>
      </c>
      <c r="Q394" t="s">
        <v>126</v>
      </c>
      <c r="R394" s="25">
        <v>357431745</v>
      </c>
    </row>
    <row r="395" spans="1:18" x14ac:dyDescent="0.35">
      <c r="A395" s="13">
        <v>2027</v>
      </c>
      <c r="B395" s="13">
        <f t="shared" si="20"/>
        <v>2026</v>
      </c>
      <c r="C395" t="s">
        <v>132</v>
      </c>
      <c r="D395" t="s">
        <v>133</v>
      </c>
      <c r="E395" s="5">
        <v>1404351511</v>
      </c>
      <c r="F395" s="13">
        <v>4.9000000000000004</v>
      </c>
      <c r="G395" s="9">
        <f t="shared" si="21"/>
        <v>6881322.4039000003</v>
      </c>
      <c r="H395" s="5">
        <v>1188485439</v>
      </c>
      <c r="I395">
        <v>5.4</v>
      </c>
      <c r="J395" s="9">
        <f t="shared" si="22"/>
        <v>6417821.370600001</v>
      </c>
      <c r="P395">
        <v>2027</v>
      </c>
      <c r="Q395" t="s">
        <v>130</v>
      </c>
      <c r="R395" s="25">
        <v>1912578409</v>
      </c>
    </row>
    <row r="396" spans="1:18" x14ac:dyDescent="0.35">
      <c r="A396" s="13">
        <v>2027</v>
      </c>
      <c r="B396" s="13">
        <f t="shared" si="20"/>
        <v>2026</v>
      </c>
      <c r="C396" t="s">
        <v>134</v>
      </c>
      <c r="D396" t="s">
        <v>135</v>
      </c>
      <c r="E396" s="5">
        <v>1198298509</v>
      </c>
      <c r="F396" s="13">
        <v>4.9000000000000004</v>
      </c>
      <c r="G396" s="9">
        <f t="shared" si="21"/>
        <v>5871662.6941000009</v>
      </c>
      <c r="H396" s="5">
        <v>1024486377</v>
      </c>
      <c r="I396">
        <v>5.4</v>
      </c>
      <c r="J396" s="9">
        <f t="shared" si="22"/>
        <v>5532226.4358000001</v>
      </c>
      <c r="P396">
        <v>2027</v>
      </c>
      <c r="Q396" t="s">
        <v>132</v>
      </c>
      <c r="R396" s="25">
        <v>1404351511</v>
      </c>
    </row>
    <row r="397" spans="1:18" x14ac:dyDescent="0.35">
      <c r="A397" s="13">
        <v>2027</v>
      </c>
      <c r="B397" s="13">
        <f t="shared" si="20"/>
        <v>2026</v>
      </c>
      <c r="C397" t="s">
        <v>136</v>
      </c>
      <c r="D397" t="s">
        <v>137</v>
      </c>
      <c r="E397" s="5">
        <v>365429324</v>
      </c>
      <c r="F397" s="13">
        <v>4.9000000000000004</v>
      </c>
      <c r="G397" s="9">
        <f t="shared" si="21"/>
        <v>1790603.6876000003</v>
      </c>
      <c r="H397" s="5">
        <v>323425720</v>
      </c>
      <c r="I397">
        <v>5.4</v>
      </c>
      <c r="J397" s="9">
        <f t="shared" si="22"/>
        <v>1746498.888</v>
      </c>
      <c r="P397">
        <v>2027</v>
      </c>
      <c r="Q397" t="s">
        <v>134</v>
      </c>
      <c r="R397" s="25">
        <v>1198298509</v>
      </c>
    </row>
    <row r="398" spans="1:18" x14ac:dyDescent="0.35">
      <c r="A398" s="13">
        <v>2027</v>
      </c>
      <c r="B398" s="13">
        <f t="shared" si="20"/>
        <v>2026</v>
      </c>
      <c r="C398" t="s">
        <v>138</v>
      </c>
      <c r="D398" t="s">
        <v>139</v>
      </c>
      <c r="E398" s="5">
        <v>3295525244</v>
      </c>
      <c r="F398" s="13">
        <v>4.9000000000000004</v>
      </c>
      <c r="G398" s="9">
        <f t="shared" si="21"/>
        <v>16148073.695600001</v>
      </c>
      <c r="H398" s="5">
        <v>2852889188</v>
      </c>
      <c r="I398">
        <v>5.4</v>
      </c>
      <c r="J398" s="9">
        <f t="shared" si="22"/>
        <v>15405601.615200002</v>
      </c>
      <c r="P398">
        <v>2027</v>
      </c>
      <c r="Q398" t="s">
        <v>136</v>
      </c>
      <c r="R398" s="25">
        <v>365429324</v>
      </c>
    </row>
    <row r="399" spans="1:18" x14ac:dyDescent="0.35">
      <c r="A399" s="13">
        <v>2027</v>
      </c>
      <c r="B399" s="13">
        <f t="shared" si="20"/>
        <v>2026</v>
      </c>
      <c r="C399" t="s">
        <v>140</v>
      </c>
      <c r="D399" t="s">
        <v>141</v>
      </c>
      <c r="E399" s="5">
        <v>254690212</v>
      </c>
      <c r="F399" s="13">
        <v>4.9000000000000004</v>
      </c>
      <c r="G399" s="9">
        <f t="shared" si="21"/>
        <v>1247982.0388</v>
      </c>
      <c r="H399" s="5">
        <v>226351983</v>
      </c>
      <c r="I399">
        <v>5.4</v>
      </c>
      <c r="J399" s="9">
        <f t="shared" si="22"/>
        <v>1222300.7082000002</v>
      </c>
      <c r="P399">
        <v>2027</v>
      </c>
      <c r="Q399" t="s">
        <v>138</v>
      </c>
      <c r="R399" s="25">
        <v>3295525244</v>
      </c>
    </row>
    <row r="400" spans="1:18" x14ac:dyDescent="0.35">
      <c r="A400" s="13">
        <v>2027</v>
      </c>
      <c r="B400" s="13">
        <f t="shared" si="20"/>
        <v>2026</v>
      </c>
      <c r="C400" t="s">
        <v>142</v>
      </c>
      <c r="D400" t="s">
        <v>143</v>
      </c>
      <c r="E400" s="5">
        <v>403924515</v>
      </c>
      <c r="F400" s="13">
        <v>4.9000000000000004</v>
      </c>
      <c r="G400" s="9">
        <f t="shared" si="21"/>
        <v>1979230.1235000002</v>
      </c>
      <c r="H400" s="5">
        <v>369367127</v>
      </c>
      <c r="I400">
        <v>5.4</v>
      </c>
      <c r="J400" s="9">
        <f t="shared" si="22"/>
        <v>1994582.4857999999</v>
      </c>
      <c r="P400">
        <v>2027</v>
      </c>
      <c r="Q400" t="s">
        <v>140</v>
      </c>
      <c r="R400" s="25">
        <v>254690212</v>
      </c>
    </row>
    <row r="401" spans="1:18" x14ac:dyDescent="0.35">
      <c r="A401" s="13">
        <v>2027</v>
      </c>
      <c r="B401" s="13">
        <f t="shared" si="20"/>
        <v>2026</v>
      </c>
      <c r="C401" t="s">
        <v>144</v>
      </c>
      <c r="D401" t="s">
        <v>145</v>
      </c>
      <c r="E401" s="5">
        <v>345807505</v>
      </c>
      <c r="F401" s="13">
        <v>4.9000000000000004</v>
      </c>
      <c r="G401" s="9">
        <f t="shared" si="21"/>
        <v>1694456.7745000001</v>
      </c>
      <c r="H401" s="5">
        <v>319231598</v>
      </c>
      <c r="I401">
        <v>5.4</v>
      </c>
      <c r="J401" s="9">
        <f t="shared" si="22"/>
        <v>1723850.6292000001</v>
      </c>
      <c r="P401">
        <v>2027</v>
      </c>
      <c r="Q401" t="s">
        <v>142</v>
      </c>
      <c r="R401" s="25">
        <v>403924515</v>
      </c>
    </row>
    <row r="402" spans="1:18" x14ac:dyDescent="0.35">
      <c r="A402" s="13">
        <v>2027</v>
      </c>
      <c r="B402" s="13">
        <f t="shared" si="20"/>
        <v>2026</v>
      </c>
      <c r="C402" t="s">
        <v>146</v>
      </c>
      <c r="D402" t="s">
        <v>147</v>
      </c>
      <c r="E402" s="5">
        <v>284459143</v>
      </c>
      <c r="F402" s="13">
        <v>4.9000000000000004</v>
      </c>
      <c r="G402" s="9">
        <f t="shared" si="21"/>
        <v>1393849.8007</v>
      </c>
      <c r="H402" s="5">
        <v>264348355</v>
      </c>
      <c r="I402">
        <v>5.4</v>
      </c>
      <c r="J402" s="9">
        <f t="shared" si="22"/>
        <v>1427481.1170000001</v>
      </c>
      <c r="P402">
        <v>2027</v>
      </c>
      <c r="Q402" t="s">
        <v>144</v>
      </c>
      <c r="R402" s="25">
        <v>345807505</v>
      </c>
    </row>
    <row r="403" spans="1:18" x14ac:dyDescent="0.35">
      <c r="A403" s="13">
        <v>2027</v>
      </c>
      <c r="B403" s="13">
        <f t="shared" si="20"/>
        <v>2026</v>
      </c>
      <c r="C403" t="s">
        <v>148</v>
      </c>
      <c r="D403" t="s">
        <v>149</v>
      </c>
      <c r="E403" s="5">
        <v>404521026</v>
      </c>
      <c r="F403" s="13">
        <v>4.9000000000000004</v>
      </c>
      <c r="G403" s="9">
        <f t="shared" si="21"/>
        <v>1982153.0274000003</v>
      </c>
      <c r="H403" s="5">
        <v>374911331</v>
      </c>
      <c r="I403">
        <v>5.4</v>
      </c>
      <c r="J403" s="9">
        <f t="shared" si="22"/>
        <v>2024521.1874000002</v>
      </c>
      <c r="P403">
        <v>2027</v>
      </c>
      <c r="Q403" t="s">
        <v>146</v>
      </c>
      <c r="R403" s="25">
        <v>284459143</v>
      </c>
    </row>
    <row r="404" spans="1:18" x14ac:dyDescent="0.35">
      <c r="A404" s="13">
        <v>2027</v>
      </c>
      <c r="B404" s="13">
        <f t="shared" si="20"/>
        <v>2026</v>
      </c>
      <c r="C404" t="s">
        <v>150</v>
      </c>
      <c r="D404" t="s">
        <v>151</v>
      </c>
      <c r="E404" s="5">
        <v>3349450359</v>
      </c>
      <c r="F404" s="13">
        <v>4.9000000000000004</v>
      </c>
      <c r="G404" s="9">
        <f t="shared" si="21"/>
        <v>16412306.759100001</v>
      </c>
      <c r="H404" s="5">
        <v>2828853283</v>
      </c>
      <c r="I404">
        <v>5.4</v>
      </c>
      <c r="J404" s="9">
        <f t="shared" si="22"/>
        <v>15275807.7282</v>
      </c>
      <c r="P404">
        <v>2027</v>
      </c>
      <c r="Q404" t="s">
        <v>148</v>
      </c>
      <c r="R404" s="25">
        <v>404521026</v>
      </c>
    </row>
    <row r="405" spans="1:18" x14ac:dyDescent="0.35">
      <c r="A405" s="13">
        <v>2027</v>
      </c>
      <c r="B405" s="13">
        <f t="shared" si="20"/>
        <v>2026</v>
      </c>
      <c r="C405" t="s">
        <v>152</v>
      </c>
      <c r="D405" t="s">
        <v>153</v>
      </c>
      <c r="E405" s="5">
        <v>656182907</v>
      </c>
      <c r="F405" s="13">
        <v>4.9000000000000004</v>
      </c>
      <c r="G405" s="9">
        <f t="shared" si="21"/>
        <v>3215296.2443000004</v>
      </c>
      <c r="H405" s="5">
        <v>573711303</v>
      </c>
      <c r="I405">
        <v>5.4</v>
      </c>
      <c r="J405" s="9">
        <f t="shared" si="22"/>
        <v>3098041.0362</v>
      </c>
      <c r="P405">
        <v>2027</v>
      </c>
      <c r="Q405" t="s">
        <v>150</v>
      </c>
      <c r="R405" s="25">
        <v>3349450359</v>
      </c>
    </row>
    <row r="406" spans="1:18" x14ac:dyDescent="0.35">
      <c r="A406" s="13">
        <v>2027</v>
      </c>
      <c r="B406" s="13">
        <f t="shared" si="20"/>
        <v>2026</v>
      </c>
      <c r="C406" t="s">
        <v>154</v>
      </c>
      <c r="D406" t="s">
        <v>155</v>
      </c>
      <c r="E406" s="5">
        <v>1924524978</v>
      </c>
      <c r="F406" s="13">
        <v>4.9000000000000004</v>
      </c>
      <c r="G406" s="9">
        <f t="shared" si="21"/>
        <v>9430172.3922000006</v>
      </c>
      <c r="H406" s="5">
        <v>1644793253</v>
      </c>
      <c r="I406">
        <v>5.4</v>
      </c>
      <c r="J406" s="9">
        <f t="shared" si="22"/>
        <v>8881883.5662000012</v>
      </c>
      <c r="P406">
        <v>2027</v>
      </c>
      <c r="Q406" t="s">
        <v>152</v>
      </c>
      <c r="R406" s="25">
        <v>656182907</v>
      </c>
    </row>
    <row r="407" spans="1:18" x14ac:dyDescent="0.35">
      <c r="A407" s="13">
        <v>2027</v>
      </c>
      <c r="B407" s="13">
        <f t="shared" si="20"/>
        <v>2026</v>
      </c>
      <c r="C407" t="s">
        <v>156</v>
      </c>
      <c r="D407" t="s">
        <v>157</v>
      </c>
      <c r="E407" s="5">
        <v>201903722</v>
      </c>
      <c r="F407" s="13">
        <v>4.9000000000000004</v>
      </c>
      <c r="G407" s="9">
        <f t="shared" si="21"/>
        <v>989328.23780000012</v>
      </c>
      <c r="H407" s="5">
        <v>176656983</v>
      </c>
      <c r="I407">
        <v>5.4</v>
      </c>
      <c r="J407" s="9">
        <f t="shared" si="22"/>
        <v>953947.70820000011</v>
      </c>
      <c r="P407">
        <v>2027</v>
      </c>
      <c r="Q407" t="s">
        <v>154</v>
      </c>
      <c r="R407" s="25">
        <v>1924524978</v>
      </c>
    </row>
    <row r="408" spans="1:18" x14ac:dyDescent="0.35">
      <c r="A408" s="13">
        <v>2027</v>
      </c>
      <c r="B408" s="13">
        <f t="shared" si="20"/>
        <v>2026</v>
      </c>
      <c r="C408" t="s">
        <v>158</v>
      </c>
      <c r="D408" t="s">
        <v>159</v>
      </c>
      <c r="E408" s="5">
        <v>6462529747</v>
      </c>
      <c r="F408" s="13">
        <v>4.9000000000000004</v>
      </c>
      <c r="G408" s="9">
        <f t="shared" si="21"/>
        <v>31666395.760300003</v>
      </c>
      <c r="H408" s="5">
        <v>5452960430</v>
      </c>
      <c r="I408">
        <v>5.4</v>
      </c>
      <c r="J408" s="9">
        <f t="shared" si="22"/>
        <v>29445986.322000001</v>
      </c>
      <c r="P408">
        <v>2027</v>
      </c>
      <c r="Q408" t="s">
        <v>156</v>
      </c>
      <c r="R408" s="25">
        <v>201903722</v>
      </c>
    </row>
    <row r="409" spans="1:18" x14ac:dyDescent="0.35">
      <c r="A409" s="13">
        <v>2027</v>
      </c>
      <c r="B409" s="13">
        <f t="shared" si="20"/>
        <v>2026</v>
      </c>
      <c r="C409" t="s">
        <v>160</v>
      </c>
      <c r="D409" t="s">
        <v>161</v>
      </c>
      <c r="E409" s="5">
        <v>556961872</v>
      </c>
      <c r="F409" s="13">
        <v>4.9000000000000004</v>
      </c>
      <c r="G409" s="9">
        <f t="shared" si="21"/>
        <v>2729113.1728000003</v>
      </c>
      <c r="H409" s="5">
        <v>495128038</v>
      </c>
      <c r="I409">
        <v>5.4</v>
      </c>
      <c r="J409" s="9">
        <f t="shared" si="22"/>
        <v>2673691.4052000004</v>
      </c>
      <c r="P409">
        <v>2027</v>
      </c>
      <c r="Q409" t="s">
        <v>158</v>
      </c>
      <c r="R409" s="25">
        <v>6462529747</v>
      </c>
    </row>
    <row r="410" spans="1:18" x14ac:dyDescent="0.35">
      <c r="A410" s="13">
        <v>2027</v>
      </c>
      <c r="B410" s="13">
        <f t="shared" si="20"/>
        <v>2026</v>
      </c>
      <c r="C410" t="s">
        <v>162</v>
      </c>
      <c r="D410" t="s">
        <v>163</v>
      </c>
      <c r="E410" s="5">
        <v>1110762484</v>
      </c>
      <c r="F410" s="13">
        <v>4.9000000000000004</v>
      </c>
      <c r="G410" s="9">
        <f t="shared" si="21"/>
        <v>5442736.1716</v>
      </c>
      <c r="H410" s="5">
        <v>950397603</v>
      </c>
      <c r="I410">
        <v>5.4</v>
      </c>
      <c r="J410" s="9">
        <f t="shared" si="22"/>
        <v>5132147.0562000005</v>
      </c>
      <c r="P410">
        <v>2027</v>
      </c>
      <c r="Q410" t="s">
        <v>160</v>
      </c>
      <c r="R410" s="25">
        <v>556961872</v>
      </c>
    </row>
    <row r="411" spans="1:18" x14ac:dyDescent="0.35">
      <c r="A411" s="13">
        <v>2027</v>
      </c>
      <c r="B411" s="13">
        <f t="shared" si="20"/>
        <v>2026</v>
      </c>
      <c r="C411" t="s">
        <v>164</v>
      </c>
      <c r="D411" t="s">
        <v>165</v>
      </c>
      <c r="E411" s="5">
        <v>125668288</v>
      </c>
      <c r="F411" s="13">
        <v>4.9000000000000004</v>
      </c>
      <c r="G411" s="9">
        <f t="shared" si="21"/>
        <v>615774.61120000004</v>
      </c>
      <c r="H411" s="5">
        <v>115092252</v>
      </c>
      <c r="I411">
        <v>5.4</v>
      </c>
      <c r="J411" s="9">
        <f t="shared" si="22"/>
        <v>621498.16079999995</v>
      </c>
      <c r="P411">
        <v>2027</v>
      </c>
      <c r="Q411" t="s">
        <v>162</v>
      </c>
      <c r="R411" s="25">
        <v>1110762484</v>
      </c>
    </row>
    <row r="412" spans="1:18" x14ac:dyDescent="0.35">
      <c r="A412" s="13">
        <v>2027</v>
      </c>
      <c r="B412" s="13">
        <f t="shared" si="20"/>
        <v>2026</v>
      </c>
      <c r="C412" t="s">
        <v>166</v>
      </c>
      <c r="D412" t="s">
        <v>167</v>
      </c>
      <c r="E412" s="5">
        <v>643888468</v>
      </c>
      <c r="F412" s="13">
        <v>4.9000000000000004</v>
      </c>
      <c r="G412" s="9">
        <f t="shared" si="21"/>
        <v>3155053.4932000004</v>
      </c>
      <c r="H412" s="5">
        <v>567964011</v>
      </c>
      <c r="I412">
        <v>5.4</v>
      </c>
      <c r="J412" s="9">
        <f t="shared" si="22"/>
        <v>3067005.6594000007</v>
      </c>
      <c r="P412">
        <v>2027</v>
      </c>
      <c r="Q412" t="s">
        <v>164</v>
      </c>
      <c r="R412" s="25">
        <v>125668288</v>
      </c>
    </row>
    <row r="413" spans="1:18" x14ac:dyDescent="0.35">
      <c r="A413" s="13">
        <v>2027</v>
      </c>
      <c r="B413" s="13">
        <f t="shared" si="20"/>
        <v>2026</v>
      </c>
      <c r="C413" t="s">
        <v>168</v>
      </c>
      <c r="D413" t="s">
        <v>169</v>
      </c>
      <c r="E413" s="5">
        <v>342913244</v>
      </c>
      <c r="F413" s="13">
        <v>4.9000000000000004</v>
      </c>
      <c r="G413" s="9">
        <f t="shared" si="21"/>
        <v>1680274.8956000002</v>
      </c>
      <c r="H413" s="5">
        <v>291770938</v>
      </c>
      <c r="I413">
        <v>5.4</v>
      </c>
      <c r="J413" s="9">
        <f t="shared" si="22"/>
        <v>1575563.0652000003</v>
      </c>
      <c r="P413">
        <v>2027</v>
      </c>
      <c r="Q413" t="s">
        <v>166</v>
      </c>
      <c r="R413" s="25">
        <v>643888468</v>
      </c>
    </row>
    <row r="414" spans="1:18" x14ac:dyDescent="0.35">
      <c r="A414" s="13">
        <v>2027</v>
      </c>
      <c r="B414" s="13">
        <f t="shared" si="20"/>
        <v>2026</v>
      </c>
      <c r="C414" t="s">
        <v>170</v>
      </c>
      <c r="D414" t="s">
        <v>171</v>
      </c>
      <c r="E414" s="5">
        <v>11923376910</v>
      </c>
      <c r="F414" s="13">
        <v>4.9000000000000004</v>
      </c>
      <c r="G414" s="9">
        <f t="shared" si="21"/>
        <v>58424546.859000005</v>
      </c>
      <c r="H414" s="5">
        <v>9989675758</v>
      </c>
      <c r="I414">
        <v>5.4</v>
      </c>
      <c r="J414" s="9">
        <f t="shared" si="22"/>
        <v>53944249.093199998</v>
      </c>
      <c r="P414">
        <v>2027</v>
      </c>
      <c r="Q414" t="s">
        <v>168</v>
      </c>
      <c r="R414" s="25">
        <v>342913244</v>
      </c>
    </row>
    <row r="415" spans="1:18" x14ac:dyDescent="0.35">
      <c r="A415" s="13">
        <v>2027</v>
      </c>
      <c r="B415" s="13">
        <f t="shared" si="20"/>
        <v>2026</v>
      </c>
      <c r="C415" t="s">
        <v>172</v>
      </c>
      <c r="D415" t="s">
        <v>173</v>
      </c>
      <c r="E415" s="5">
        <v>58857026</v>
      </c>
      <c r="F415" s="13">
        <v>4.9000000000000004</v>
      </c>
      <c r="G415" s="9">
        <f t="shared" si="21"/>
        <v>288399.42739999999</v>
      </c>
      <c r="H415" s="5">
        <v>54834565</v>
      </c>
      <c r="I415">
        <v>5.4</v>
      </c>
      <c r="J415" s="9">
        <f t="shared" si="22"/>
        <v>296106.65100000001</v>
      </c>
      <c r="P415">
        <v>2027</v>
      </c>
      <c r="Q415" t="s">
        <v>170</v>
      </c>
      <c r="R415" s="25">
        <v>11923376910</v>
      </c>
    </row>
    <row r="416" spans="1:18" x14ac:dyDescent="0.35">
      <c r="A416" s="13">
        <v>2027</v>
      </c>
      <c r="B416" s="13">
        <f t="shared" si="20"/>
        <v>2026</v>
      </c>
      <c r="C416" t="s">
        <v>174</v>
      </c>
      <c r="D416" t="s">
        <v>175</v>
      </c>
      <c r="E416" s="5">
        <v>418805087</v>
      </c>
      <c r="F416" s="13">
        <v>4.9000000000000004</v>
      </c>
      <c r="G416" s="9">
        <f t="shared" si="21"/>
        <v>2052144.9263000002</v>
      </c>
      <c r="H416" s="5">
        <v>369328591</v>
      </c>
      <c r="I416">
        <v>5.4</v>
      </c>
      <c r="J416" s="9">
        <f t="shared" si="22"/>
        <v>1994374.3914000003</v>
      </c>
      <c r="P416">
        <v>2027</v>
      </c>
      <c r="Q416" t="s">
        <v>172</v>
      </c>
      <c r="R416" s="25">
        <v>58857026</v>
      </c>
    </row>
    <row r="417" spans="1:18" x14ac:dyDescent="0.35">
      <c r="A417" s="13">
        <v>2027</v>
      </c>
      <c r="B417" s="13">
        <f t="shared" si="20"/>
        <v>2026</v>
      </c>
      <c r="C417" t="s">
        <v>176</v>
      </c>
      <c r="D417" t="s">
        <v>177</v>
      </c>
      <c r="E417" s="5">
        <v>5489066579</v>
      </c>
      <c r="F417" s="13">
        <v>4.9000000000000004</v>
      </c>
      <c r="G417" s="9">
        <f t="shared" si="21"/>
        <v>26896426.237100001</v>
      </c>
      <c r="H417" s="5">
        <v>4601093898</v>
      </c>
      <c r="I417">
        <v>5.4</v>
      </c>
      <c r="J417" s="9">
        <f t="shared" si="22"/>
        <v>24845907.049200002</v>
      </c>
      <c r="P417">
        <v>2027</v>
      </c>
      <c r="Q417" t="s">
        <v>174</v>
      </c>
      <c r="R417" s="25">
        <v>418805087</v>
      </c>
    </row>
    <row r="418" spans="1:18" x14ac:dyDescent="0.35">
      <c r="A418" s="13">
        <v>2027</v>
      </c>
      <c r="B418" s="13">
        <f t="shared" si="20"/>
        <v>2026</v>
      </c>
      <c r="C418" t="s">
        <v>178</v>
      </c>
      <c r="D418" t="s">
        <v>179</v>
      </c>
      <c r="E418" s="5">
        <v>224581296</v>
      </c>
      <c r="F418" s="13">
        <v>4.9000000000000004</v>
      </c>
      <c r="G418" s="9">
        <f t="shared" si="21"/>
        <v>1100448.3504000001</v>
      </c>
      <c r="H418" s="5">
        <v>198466230</v>
      </c>
      <c r="I418">
        <v>5.4</v>
      </c>
      <c r="J418" s="9">
        <f t="shared" si="22"/>
        <v>1071717.6420000002</v>
      </c>
      <c r="P418">
        <v>2027</v>
      </c>
      <c r="Q418" t="s">
        <v>176</v>
      </c>
      <c r="R418" s="25">
        <v>5489066579</v>
      </c>
    </row>
    <row r="419" spans="1:18" x14ac:dyDescent="0.35">
      <c r="A419" s="13">
        <v>2027</v>
      </c>
      <c r="B419" s="13">
        <f t="shared" si="20"/>
        <v>2026</v>
      </c>
      <c r="C419" t="s">
        <v>180</v>
      </c>
      <c r="D419" t="s">
        <v>181</v>
      </c>
      <c r="E419" s="5">
        <v>345903536</v>
      </c>
      <c r="F419" s="13">
        <v>4.9000000000000004</v>
      </c>
      <c r="G419" s="9">
        <f t="shared" si="21"/>
        <v>1694927.3264000001</v>
      </c>
      <c r="H419" s="5">
        <v>308175155</v>
      </c>
      <c r="I419">
        <v>5.4</v>
      </c>
      <c r="J419" s="9">
        <f t="shared" si="22"/>
        <v>1664145.8370000003</v>
      </c>
      <c r="P419">
        <v>2027</v>
      </c>
      <c r="Q419" t="s">
        <v>178</v>
      </c>
      <c r="R419" s="25">
        <v>224581296</v>
      </c>
    </row>
    <row r="420" spans="1:18" x14ac:dyDescent="0.35">
      <c r="A420" s="13">
        <v>2027</v>
      </c>
      <c r="B420" s="13">
        <f t="shared" si="20"/>
        <v>2026</v>
      </c>
      <c r="C420" t="s">
        <v>182</v>
      </c>
      <c r="D420" t="s">
        <v>183</v>
      </c>
      <c r="E420" s="5">
        <v>455088475</v>
      </c>
      <c r="F420" s="13">
        <v>4.9000000000000004</v>
      </c>
      <c r="G420" s="9">
        <f t="shared" si="21"/>
        <v>2229933.5274999999</v>
      </c>
      <c r="H420" s="5">
        <v>420415572</v>
      </c>
      <c r="I420">
        <v>5.4</v>
      </c>
      <c r="J420" s="9">
        <f t="shared" si="22"/>
        <v>2270244.0888</v>
      </c>
      <c r="P420">
        <v>2027</v>
      </c>
      <c r="Q420" t="s">
        <v>68</v>
      </c>
      <c r="R420" s="25">
        <v>325874018</v>
      </c>
    </row>
    <row r="421" spans="1:18" x14ac:dyDescent="0.35">
      <c r="A421" s="13">
        <v>2027</v>
      </c>
      <c r="B421" s="13">
        <f t="shared" si="20"/>
        <v>2026</v>
      </c>
      <c r="C421" t="s">
        <v>184</v>
      </c>
      <c r="D421" t="s">
        <v>185</v>
      </c>
      <c r="E421" s="5">
        <v>309403451</v>
      </c>
      <c r="F421" s="13">
        <v>4.9000000000000004</v>
      </c>
      <c r="G421" s="9">
        <f t="shared" si="21"/>
        <v>1516076.9099000001</v>
      </c>
      <c r="H421" s="5">
        <v>267194836</v>
      </c>
      <c r="I421">
        <v>5.4</v>
      </c>
      <c r="J421" s="9">
        <f t="shared" si="22"/>
        <v>1442852.1144000001</v>
      </c>
      <c r="P421">
        <v>2027</v>
      </c>
      <c r="Q421" t="s">
        <v>180</v>
      </c>
      <c r="R421" s="25">
        <v>345903536</v>
      </c>
    </row>
    <row r="422" spans="1:18" x14ac:dyDescent="0.35">
      <c r="A422" s="13">
        <v>2027</v>
      </c>
      <c r="B422" s="13">
        <f t="shared" si="20"/>
        <v>2026</v>
      </c>
      <c r="C422" t="s">
        <v>186</v>
      </c>
      <c r="D422" t="s">
        <v>187</v>
      </c>
      <c r="E422" s="5">
        <v>288391983</v>
      </c>
      <c r="F422" s="13">
        <v>4.9000000000000004</v>
      </c>
      <c r="G422" s="9">
        <f t="shared" si="21"/>
        <v>1413120.7167000002</v>
      </c>
      <c r="H422" s="5">
        <v>261873664</v>
      </c>
      <c r="I422">
        <v>5.4</v>
      </c>
      <c r="J422" s="9">
        <f t="shared" si="22"/>
        <v>1414117.7856000001</v>
      </c>
      <c r="P422">
        <v>2027</v>
      </c>
      <c r="Q422" t="s">
        <v>182</v>
      </c>
      <c r="R422" s="25">
        <v>455088475</v>
      </c>
    </row>
    <row r="423" spans="1:18" x14ac:dyDescent="0.35">
      <c r="A423" s="13">
        <v>2027</v>
      </c>
      <c r="B423" s="13">
        <f t="shared" si="20"/>
        <v>2026</v>
      </c>
      <c r="C423" t="s">
        <v>188</v>
      </c>
      <c r="D423" t="s">
        <v>189</v>
      </c>
      <c r="E423" s="5">
        <v>388309001</v>
      </c>
      <c r="F423" s="13">
        <v>4.9000000000000004</v>
      </c>
      <c r="G423" s="9">
        <f t="shared" si="21"/>
        <v>1902714.1049000002</v>
      </c>
      <c r="H423" s="5">
        <v>351650055</v>
      </c>
      <c r="I423">
        <v>5.4</v>
      </c>
      <c r="J423" s="9">
        <f t="shared" si="22"/>
        <v>1898910.297</v>
      </c>
      <c r="P423">
        <v>2027</v>
      </c>
      <c r="Q423" t="s">
        <v>184</v>
      </c>
      <c r="R423" s="25">
        <v>309403451</v>
      </c>
    </row>
    <row r="424" spans="1:18" x14ac:dyDescent="0.35">
      <c r="A424" s="13">
        <v>2027</v>
      </c>
      <c r="B424" s="13">
        <f t="shared" si="20"/>
        <v>2026</v>
      </c>
      <c r="C424" t="s">
        <v>190</v>
      </c>
      <c r="D424" t="s">
        <v>191</v>
      </c>
      <c r="E424" s="5">
        <v>454962180</v>
      </c>
      <c r="F424" s="13">
        <v>4.9000000000000004</v>
      </c>
      <c r="G424" s="9">
        <f t="shared" si="21"/>
        <v>2229314.682</v>
      </c>
      <c r="H424" s="5">
        <v>418187567</v>
      </c>
      <c r="I424">
        <v>5.4</v>
      </c>
      <c r="J424" s="9">
        <f t="shared" si="22"/>
        <v>2258212.8618000001</v>
      </c>
      <c r="P424">
        <v>2027</v>
      </c>
      <c r="Q424" t="s">
        <v>186</v>
      </c>
      <c r="R424" s="25">
        <v>288391983</v>
      </c>
    </row>
    <row r="425" spans="1:18" x14ac:dyDescent="0.35">
      <c r="A425" s="13">
        <v>2027</v>
      </c>
      <c r="B425" s="13">
        <f t="shared" si="20"/>
        <v>2026</v>
      </c>
      <c r="C425" t="s">
        <v>192</v>
      </c>
      <c r="D425" t="s">
        <v>193</v>
      </c>
      <c r="E425" s="5">
        <v>624595979</v>
      </c>
      <c r="F425" s="13">
        <v>4.9000000000000004</v>
      </c>
      <c r="G425" s="9">
        <f t="shared" si="21"/>
        <v>3060520.2971000005</v>
      </c>
      <c r="H425" s="5">
        <v>556768666</v>
      </c>
      <c r="I425">
        <v>5.4</v>
      </c>
      <c r="J425" s="9">
        <f t="shared" si="22"/>
        <v>3006550.7963999999</v>
      </c>
      <c r="P425">
        <v>2027</v>
      </c>
      <c r="Q425" t="s">
        <v>198</v>
      </c>
      <c r="R425" s="25">
        <v>341507354</v>
      </c>
    </row>
    <row r="426" spans="1:18" x14ac:dyDescent="0.35">
      <c r="A426" s="13">
        <v>2027</v>
      </c>
      <c r="B426" s="13">
        <f t="shared" si="20"/>
        <v>2026</v>
      </c>
      <c r="C426" t="s">
        <v>194</v>
      </c>
      <c r="D426" t="s">
        <v>195</v>
      </c>
      <c r="E426" s="5">
        <v>222505713</v>
      </c>
      <c r="F426" s="13">
        <v>4.9000000000000004</v>
      </c>
      <c r="G426" s="9">
        <f t="shared" si="21"/>
        <v>1090277.9937</v>
      </c>
      <c r="H426" s="5">
        <v>199292679</v>
      </c>
      <c r="I426">
        <v>5.4</v>
      </c>
      <c r="J426" s="9">
        <f t="shared" si="22"/>
        <v>1076180.4666000002</v>
      </c>
      <c r="P426">
        <v>2027</v>
      </c>
      <c r="Q426" t="s">
        <v>188</v>
      </c>
      <c r="R426" s="25">
        <v>388309001</v>
      </c>
    </row>
    <row r="427" spans="1:18" x14ac:dyDescent="0.35">
      <c r="A427" s="13">
        <v>2027</v>
      </c>
      <c r="B427" s="13">
        <f t="shared" si="20"/>
        <v>2026</v>
      </c>
      <c r="C427" t="s">
        <v>196</v>
      </c>
      <c r="D427" t="s">
        <v>197</v>
      </c>
      <c r="E427" s="5">
        <v>261381163</v>
      </c>
      <c r="F427" s="13">
        <v>4.9000000000000004</v>
      </c>
      <c r="G427" s="9">
        <f t="shared" si="21"/>
        <v>1280767.6987000001</v>
      </c>
      <c r="H427" s="5">
        <v>225585027</v>
      </c>
      <c r="I427">
        <v>5.4</v>
      </c>
      <c r="J427" s="9">
        <f t="shared" si="22"/>
        <v>1218159.1458000001</v>
      </c>
      <c r="P427">
        <v>2027</v>
      </c>
      <c r="Q427" t="s">
        <v>194</v>
      </c>
      <c r="R427" s="25">
        <v>222505713</v>
      </c>
    </row>
    <row r="428" spans="1:18" x14ac:dyDescent="0.35">
      <c r="A428" s="13">
        <v>2027</v>
      </c>
      <c r="B428" s="13">
        <f t="shared" si="20"/>
        <v>2026</v>
      </c>
      <c r="C428" t="s">
        <v>198</v>
      </c>
      <c r="D428" t="s">
        <v>199</v>
      </c>
      <c r="E428" s="5">
        <v>341507354</v>
      </c>
      <c r="F428" s="13">
        <v>4.9000000000000004</v>
      </c>
      <c r="G428" s="9">
        <f t="shared" si="21"/>
        <v>1673386.0346000001</v>
      </c>
      <c r="H428" s="5">
        <v>303499944</v>
      </c>
      <c r="I428">
        <v>5.4</v>
      </c>
      <c r="J428" s="9">
        <f t="shared" si="22"/>
        <v>1638899.6976000003</v>
      </c>
      <c r="P428">
        <v>2027</v>
      </c>
      <c r="Q428" t="s">
        <v>196</v>
      </c>
      <c r="R428" s="25">
        <v>261381163</v>
      </c>
    </row>
    <row r="429" spans="1:18" x14ac:dyDescent="0.35">
      <c r="A429" s="13">
        <v>2027</v>
      </c>
      <c r="B429" s="13">
        <f t="shared" si="20"/>
        <v>2026</v>
      </c>
      <c r="C429" t="s">
        <v>200</v>
      </c>
      <c r="D429" t="s">
        <v>201</v>
      </c>
      <c r="E429" s="5">
        <v>642398494</v>
      </c>
      <c r="F429" s="13">
        <v>4.9000000000000004</v>
      </c>
      <c r="G429" s="9">
        <f t="shared" si="21"/>
        <v>3147752.6206</v>
      </c>
      <c r="H429" s="5">
        <v>594856237</v>
      </c>
      <c r="I429">
        <v>5.4</v>
      </c>
      <c r="J429" s="9">
        <f t="shared" si="22"/>
        <v>3212223.6798</v>
      </c>
      <c r="P429">
        <v>2027</v>
      </c>
      <c r="Q429" t="s">
        <v>476</v>
      </c>
      <c r="R429" s="25">
        <v>303818241</v>
      </c>
    </row>
    <row r="430" spans="1:18" x14ac:dyDescent="0.35">
      <c r="A430" s="13">
        <v>2027</v>
      </c>
      <c r="B430" s="13">
        <f t="shared" si="20"/>
        <v>2026</v>
      </c>
      <c r="C430" t="s">
        <v>202</v>
      </c>
      <c r="D430" t="s">
        <v>203</v>
      </c>
      <c r="E430" s="5">
        <v>237966662</v>
      </c>
      <c r="F430" s="13">
        <v>4.9000000000000004</v>
      </c>
      <c r="G430" s="9">
        <f t="shared" si="21"/>
        <v>1166036.6438000002</v>
      </c>
      <c r="H430" s="5">
        <v>211804978</v>
      </c>
      <c r="I430">
        <v>5.4</v>
      </c>
      <c r="J430" s="9">
        <f t="shared" si="22"/>
        <v>1143746.8812000002</v>
      </c>
      <c r="P430">
        <v>2027</v>
      </c>
      <c r="Q430" t="s">
        <v>202</v>
      </c>
      <c r="R430" s="25">
        <v>237966662</v>
      </c>
    </row>
    <row r="431" spans="1:18" x14ac:dyDescent="0.35">
      <c r="A431" s="13">
        <v>2027</v>
      </c>
      <c r="B431" s="13">
        <f t="shared" si="20"/>
        <v>2026</v>
      </c>
      <c r="C431" t="s">
        <v>204</v>
      </c>
      <c r="D431" t="s">
        <v>205</v>
      </c>
      <c r="E431" s="5">
        <v>289356194</v>
      </c>
      <c r="F431" s="13">
        <v>4.9000000000000004</v>
      </c>
      <c r="G431" s="9">
        <f t="shared" si="21"/>
        <v>1417845.3506000002</v>
      </c>
      <c r="H431" s="5">
        <v>263534667</v>
      </c>
      <c r="I431">
        <v>5.4</v>
      </c>
      <c r="J431" s="9">
        <f t="shared" si="22"/>
        <v>1423087.2018000002</v>
      </c>
      <c r="P431">
        <v>2027</v>
      </c>
      <c r="Q431" t="s">
        <v>204</v>
      </c>
      <c r="R431" s="25">
        <v>289356194</v>
      </c>
    </row>
    <row r="432" spans="1:18" x14ac:dyDescent="0.35">
      <c r="A432" s="13">
        <v>2027</v>
      </c>
      <c r="B432" s="13">
        <f t="shared" si="20"/>
        <v>2026</v>
      </c>
      <c r="C432" t="s">
        <v>206</v>
      </c>
      <c r="D432" t="s">
        <v>207</v>
      </c>
      <c r="E432" s="5">
        <v>504359306</v>
      </c>
      <c r="F432" s="13">
        <v>4.9000000000000004</v>
      </c>
      <c r="G432" s="9">
        <f t="shared" si="21"/>
        <v>2471360.5994000002</v>
      </c>
      <c r="H432" s="5">
        <v>458503348</v>
      </c>
      <c r="I432">
        <v>5.4</v>
      </c>
      <c r="J432" s="9">
        <f t="shared" si="22"/>
        <v>2475918.0792</v>
      </c>
      <c r="P432">
        <v>2027</v>
      </c>
      <c r="Q432" t="s">
        <v>206</v>
      </c>
      <c r="R432" s="25">
        <v>504359306</v>
      </c>
    </row>
    <row r="433" spans="1:18" x14ac:dyDescent="0.35">
      <c r="A433" s="13">
        <v>2027</v>
      </c>
      <c r="B433" s="13">
        <f t="shared" si="20"/>
        <v>2026</v>
      </c>
      <c r="C433" t="s">
        <v>208</v>
      </c>
      <c r="D433" t="s">
        <v>209</v>
      </c>
      <c r="E433" s="5">
        <v>277546702</v>
      </c>
      <c r="F433" s="13">
        <v>4.9000000000000004</v>
      </c>
      <c r="G433" s="9">
        <f t="shared" si="21"/>
        <v>1359978.8398</v>
      </c>
      <c r="H433" s="5">
        <v>255123197</v>
      </c>
      <c r="I433">
        <v>5.4</v>
      </c>
      <c r="J433" s="9">
        <f t="shared" si="22"/>
        <v>1377665.2638000001</v>
      </c>
      <c r="P433">
        <v>2027</v>
      </c>
      <c r="Q433" t="s">
        <v>208</v>
      </c>
      <c r="R433" s="25">
        <v>277546702</v>
      </c>
    </row>
    <row r="434" spans="1:18" x14ac:dyDescent="0.35">
      <c r="A434" s="13">
        <v>2027</v>
      </c>
      <c r="B434" s="13">
        <f t="shared" si="20"/>
        <v>2026</v>
      </c>
      <c r="C434" t="s">
        <v>210</v>
      </c>
      <c r="D434" t="s">
        <v>211</v>
      </c>
      <c r="E434" s="5">
        <v>125864015</v>
      </c>
      <c r="F434" s="13">
        <v>4.9000000000000004</v>
      </c>
      <c r="G434" s="9">
        <f t="shared" si="21"/>
        <v>616733.67350000003</v>
      </c>
      <c r="H434" s="5">
        <v>116737470</v>
      </c>
      <c r="I434">
        <v>5.4</v>
      </c>
      <c r="J434" s="9">
        <f t="shared" si="22"/>
        <v>630382.33800000011</v>
      </c>
      <c r="P434">
        <v>2027</v>
      </c>
      <c r="Q434" t="s">
        <v>210</v>
      </c>
      <c r="R434" s="25">
        <v>125864015</v>
      </c>
    </row>
    <row r="435" spans="1:18" x14ac:dyDescent="0.35">
      <c r="A435" s="13">
        <v>2027</v>
      </c>
      <c r="B435" s="13">
        <f t="shared" si="20"/>
        <v>2026</v>
      </c>
      <c r="C435" t="s">
        <v>212</v>
      </c>
      <c r="D435" t="s">
        <v>213</v>
      </c>
      <c r="E435" s="5">
        <v>521840704</v>
      </c>
      <c r="F435" s="13">
        <v>4.9000000000000004</v>
      </c>
      <c r="G435" s="9">
        <f t="shared" si="21"/>
        <v>2557019.4496000004</v>
      </c>
      <c r="H435" s="5">
        <v>466547734</v>
      </c>
      <c r="I435">
        <v>5.4</v>
      </c>
      <c r="J435" s="9">
        <f t="shared" si="22"/>
        <v>2519357.7636000002</v>
      </c>
      <c r="P435">
        <v>2027</v>
      </c>
      <c r="Q435" t="s">
        <v>212</v>
      </c>
      <c r="R435" s="25">
        <v>521840704</v>
      </c>
    </row>
    <row r="436" spans="1:18" x14ac:dyDescent="0.35">
      <c r="A436" s="13">
        <v>2027</v>
      </c>
      <c r="B436" s="13">
        <f t="shared" si="20"/>
        <v>2026</v>
      </c>
      <c r="C436" t="s">
        <v>214</v>
      </c>
      <c r="D436" t="s">
        <v>215</v>
      </c>
      <c r="E436" s="5">
        <v>333792639</v>
      </c>
      <c r="F436" s="13">
        <v>4.9000000000000004</v>
      </c>
      <c r="G436" s="9">
        <f t="shared" si="21"/>
        <v>1635583.9311000002</v>
      </c>
      <c r="H436" s="5">
        <v>311509255</v>
      </c>
      <c r="I436">
        <v>5.4</v>
      </c>
      <c r="J436" s="9">
        <f t="shared" si="22"/>
        <v>1682149.9770000002</v>
      </c>
      <c r="P436">
        <v>2027</v>
      </c>
      <c r="Q436" t="s">
        <v>214</v>
      </c>
      <c r="R436" s="25">
        <v>333792639</v>
      </c>
    </row>
    <row r="437" spans="1:18" x14ac:dyDescent="0.35">
      <c r="A437" s="13">
        <v>2027</v>
      </c>
      <c r="B437" s="13">
        <f t="shared" si="20"/>
        <v>2026</v>
      </c>
      <c r="C437" t="s">
        <v>216</v>
      </c>
      <c r="D437" t="s">
        <v>217</v>
      </c>
      <c r="E437" s="5">
        <v>1155792023</v>
      </c>
      <c r="F437" s="13">
        <v>4.9000000000000004</v>
      </c>
      <c r="G437" s="9">
        <f t="shared" si="21"/>
        <v>5663380.9127000002</v>
      </c>
      <c r="H437" s="5">
        <v>1020791696</v>
      </c>
      <c r="I437">
        <v>5.4</v>
      </c>
      <c r="J437" s="9">
        <f t="shared" si="22"/>
        <v>5512275.1584000001</v>
      </c>
      <c r="P437">
        <v>2027</v>
      </c>
      <c r="Q437" t="s">
        <v>216</v>
      </c>
      <c r="R437" s="25">
        <v>1155792023</v>
      </c>
    </row>
    <row r="438" spans="1:18" x14ac:dyDescent="0.35">
      <c r="A438" s="13">
        <v>2027</v>
      </c>
      <c r="B438" s="13">
        <f t="shared" si="20"/>
        <v>2026</v>
      </c>
      <c r="C438" t="s">
        <v>218</v>
      </c>
      <c r="D438" t="s">
        <v>219</v>
      </c>
      <c r="E438" s="5">
        <v>597713305</v>
      </c>
      <c r="F438" s="13">
        <v>4.9000000000000004</v>
      </c>
      <c r="G438" s="9">
        <f t="shared" si="21"/>
        <v>2928795.1945000007</v>
      </c>
      <c r="H438" s="5">
        <v>531503029</v>
      </c>
      <c r="I438">
        <v>5.4</v>
      </c>
      <c r="J438" s="9">
        <f t="shared" si="22"/>
        <v>2870116.3566000001</v>
      </c>
      <c r="P438">
        <v>2027</v>
      </c>
      <c r="Q438" t="s">
        <v>218</v>
      </c>
      <c r="R438" s="25">
        <v>597713305</v>
      </c>
    </row>
    <row r="439" spans="1:18" x14ac:dyDescent="0.35">
      <c r="A439" s="13">
        <v>2027</v>
      </c>
      <c r="B439" s="13">
        <f t="shared" si="20"/>
        <v>2026</v>
      </c>
      <c r="C439" t="s">
        <v>220</v>
      </c>
      <c r="D439" t="s">
        <v>221</v>
      </c>
      <c r="E439" s="5">
        <v>1432235332</v>
      </c>
      <c r="F439" s="13">
        <v>4.9000000000000004</v>
      </c>
      <c r="G439" s="9">
        <f t="shared" si="21"/>
        <v>7017953.1267999997</v>
      </c>
      <c r="H439" s="5">
        <v>1232446554</v>
      </c>
      <c r="I439">
        <v>5.4</v>
      </c>
      <c r="J439" s="9">
        <f t="shared" si="22"/>
        <v>6655211.3916000007</v>
      </c>
      <c r="P439">
        <v>2027</v>
      </c>
      <c r="Q439" t="s">
        <v>220</v>
      </c>
      <c r="R439" s="25">
        <v>1432235332</v>
      </c>
    </row>
    <row r="440" spans="1:18" x14ac:dyDescent="0.35">
      <c r="A440" s="13">
        <v>2027</v>
      </c>
      <c r="B440" s="13">
        <f t="shared" si="20"/>
        <v>2026</v>
      </c>
      <c r="C440" t="s">
        <v>222</v>
      </c>
      <c r="D440" t="s">
        <v>223</v>
      </c>
      <c r="E440" s="5">
        <v>1029188413</v>
      </c>
      <c r="F440" s="13">
        <v>4.9000000000000004</v>
      </c>
      <c r="G440" s="9">
        <f t="shared" si="21"/>
        <v>5043023.2237</v>
      </c>
      <c r="H440" s="5">
        <v>899023709</v>
      </c>
      <c r="I440">
        <v>5.4</v>
      </c>
      <c r="J440" s="9">
        <f t="shared" si="22"/>
        <v>4854728.0286000008</v>
      </c>
      <c r="P440">
        <v>2027</v>
      </c>
      <c r="Q440" t="s">
        <v>222</v>
      </c>
      <c r="R440" s="25">
        <v>1029188413</v>
      </c>
    </row>
    <row r="441" spans="1:18" x14ac:dyDescent="0.35">
      <c r="A441" s="13">
        <v>2027</v>
      </c>
      <c r="B441" s="13">
        <f t="shared" si="20"/>
        <v>2026</v>
      </c>
      <c r="C441" t="s">
        <v>224</v>
      </c>
      <c r="D441" t="s">
        <v>225</v>
      </c>
      <c r="E441" s="5">
        <v>270835525</v>
      </c>
      <c r="F441" s="13">
        <v>4.9000000000000004</v>
      </c>
      <c r="G441" s="9">
        <f t="shared" si="21"/>
        <v>1327094.0725000002</v>
      </c>
      <c r="H441" s="5">
        <v>246650287</v>
      </c>
      <c r="I441">
        <v>5.4</v>
      </c>
      <c r="J441" s="9">
        <f t="shared" si="22"/>
        <v>1331911.5498000002</v>
      </c>
      <c r="P441">
        <v>2027</v>
      </c>
      <c r="Q441" t="s">
        <v>224</v>
      </c>
      <c r="R441" s="25">
        <v>270835525</v>
      </c>
    </row>
    <row r="442" spans="1:18" x14ac:dyDescent="0.35">
      <c r="A442" s="13">
        <v>2027</v>
      </c>
      <c r="B442" s="13">
        <f t="shared" si="20"/>
        <v>2026</v>
      </c>
      <c r="C442" t="s">
        <v>226</v>
      </c>
      <c r="D442" t="s">
        <v>227</v>
      </c>
      <c r="E442" s="5">
        <v>356647569</v>
      </c>
      <c r="F442" s="13">
        <v>4.9000000000000004</v>
      </c>
      <c r="G442" s="9">
        <f t="shared" si="21"/>
        <v>1747573.0881000003</v>
      </c>
      <c r="H442" s="5">
        <v>332146353</v>
      </c>
      <c r="I442">
        <v>5.4</v>
      </c>
      <c r="J442" s="9">
        <f t="shared" si="22"/>
        <v>1793590.3062000002</v>
      </c>
      <c r="P442">
        <v>2027</v>
      </c>
      <c r="Q442" t="s">
        <v>226</v>
      </c>
      <c r="R442" s="25">
        <v>356647569</v>
      </c>
    </row>
    <row r="443" spans="1:18" x14ac:dyDescent="0.35">
      <c r="A443" s="13">
        <v>2027</v>
      </c>
      <c r="B443" s="13">
        <f t="shared" si="20"/>
        <v>2026</v>
      </c>
      <c r="C443" t="s">
        <v>228</v>
      </c>
      <c r="D443" t="s">
        <v>229</v>
      </c>
      <c r="E443" s="5">
        <v>827153276</v>
      </c>
      <c r="F443" s="13">
        <v>4.9000000000000004</v>
      </c>
      <c r="G443" s="9">
        <f t="shared" si="21"/>
        <v>4053051.0523999999</v>
      </c>
      <c r="H443" s="5">
        <v>731711434</v>
      </c>
      <c r="I443">
        <v>5.4</v>
      </c>
      <c r="J443" s="9">
        <f t="shared" si="22"/>
        <v>3951241.7436000002</v>
      </c>
      <c r="P443">
        <v>2027</v>
      </c>
      <c r="Q443" t="s">
        <v>228</v>
      </c>
      <c r="R443" s="25">
        <v>827153276</v>
      </c>
    </row>
    <row r="444" spans="1:18" x14ac:dyDescent="0.35">
      <c r="A444" s="13">
        <v>2027</v>
      </c>
      <c r="B444" s="13">
        <f t="shared" si="20"/>
        <v>2026</v>
      </c>
      <c r="C444" t="s">
        <v>230</v>
      </c>
      <c r="D444" t="s">
        <v>231</v>
      </c>
      <c r="E444" s="5">
        <v>333906349</v>
      </c>
      <c r="F444" s="13">
        <v>4.9000000000000004</v>
      </c>
      <c r="G444" s="9">
        <f t="shared" si="21"/>
        <v>1636141.1101000002</v>
      </c>
      <c r="H444" s="5">
        <v>311097969</v>
      </c>
      <c r="I444">
        <v>5.4</v>
      </c>
      <c r="J444" s="9">
        <f t="shared" si="22"/>
        <v>1679929.0326</v>
      </c>
      <c r="P444">
        <v>2027</v>
      </c>
      <c r="Q444" t="s">
        <v>230</v>
      </c>
      <c r="R444" s="25">
        <v>333906349</v>
      </c>
    </row>
    <row r="445" spans="1:18" x14ac:dyDescent="0.35">
      <c r="A445" s="13">
        <v>2027</v>
      </c>
      <c r="B445" s="13">
        <f t="shared" si="20"/>
        <v>2026</v>
      </c>
      <c r="C445" t="s">
        <v>232</v>
      </c>
      <c r="D445" t="s">
        <v>233</v>
      </c>
      <c r="E445" s="5">
        <v>960970601</v>
      </c>
      <c r="F445" s="13">
        <v>4.9000000000000004</v>
      </c>
      <c r="G445" s="9">
        <f t="shared" si="21"/>
        <v>4708755.9449000005</v>
      </c>
      <c r="H445" s="5">
        <v>795013931</v>
      </c>
      <c r="I445">
        <v>5.4</v>
      </c>
      <c r="J445" s="9">
        <f t="shared" si="22"/>
        <v>4293075.2274000002</v>
      </c>
      <c r="P445">
        <v>2027</v>
      </c>
      <c r="Q445" t="s">
        <v>232</v>
      </c>
      <c r="R445" s="25">
        <v>960970601</v>
      </c>
    </row>
    <row r="446" spans="1:18" x14ac:dyDescent="0.35">
      <c r="A446" s="13">
        <v>2027</v>
      </c>
      <c r="B446" s="13">
        <f t="shared" si="20"/>
        <v>2026</v>
      </c>
      <c r="C446" t="s">
        <v>234</v>
      </c>
      <c r="D446" t="s">
        <v>235</v>
      </c>
      <c r="E446" s="5">
        <v>147933196</v>
      </c>
      <c r="F446" s="13">
        <v>4.9000000000000004</v>
      </c>
      <c r="G446" s="9">
        <f t="shared" si="21"/>
        <v>724872.66040000005</v>
      </c>
      <c r="H446" s="5">
        <v>140493838</v>
      </c>
      <c r="I446">
        <v>5.4</v>
      </c>
      <c r="J446" s="9">
        <f t="shared" si="22"/>
        <v>758666.72519999999</v>
      </c>
      <c r="P446">
        <v>2027</v>
      </c>
      <c r="Q446" t="s">
        <v>234</v>
      </c>
      <c r="R446" s="25">
        <v>147933196</v>
      </c>
    </row>
    <row r="447" spans="1:18" x14ac:dyDescent="0.35">
      <c r="A447" s="13">
        <v>2027</v>
      </c>
      <c r="B447" s="13">
        <f t="shared" si="20"/>
        <v>2026</v>
      </c>
      <c r="C447" t="s">
        <v>236</v>
      </c>
      <c r="D447" t="s">
        <v>237</v>
      </c>
      <c r="E447" s="5">
        <v>429730463</v>
      </c>
      <c r="F447" s="13">
        <v>4.9000000000000004</v>
      </c>
      <c r="G447" s="9">
        <f t="shared" si="21"/>
        <v>2105679.2686999999</v>
      </c>
      <c r="H447" s="5">
        <v>389698448</v>
      </c>
      <c r="I447">
        <v>5.4</v>
      </c>
      <c r="J447" s="9">
        <f t="shared" si="22"/>
        <v>2104371.6192000001</v>
      </c>
      <c r="P447">
        <v>2027</v>
      </c>
      <c r="Q447" t="s">
        <v>236</v>
      </c>
      <c r="R447" s="25">
        <v>429730463</v>
      </c>
    </row>
    <row r="448" spans="1:18" x14ac:dyDescent="0.35">
      <c r="A448" s="13">
        <v>2027</v>
      </c>
      <c r="B448" s="13">
        <f t="shared" si="20"/>
        <v>2026</v>
      </c>
      <c r="C448" t="s">
        <v>238</v>
      </c>
      <c r="D448" t="s">
        <v>239</v>
      </c>
      <c r="E448" s="5">
        <v>1035808946</v>
      </c>
      <c r="F448" s="13">
        <v>4.9000000000000004</v>
      </c>
      <c r="G448" s="9">
        <f t="shared" si="21"/>
        <v>5075463.8354000002</v>
      </c>
      <c r="H448" s="5">
        <v>883516379</v>
      </c>
      <c r="I448">
        <v>5.4</v>
      </c>
      <c r="J448" s="9">
        <f t="shared" si="22"/>
        <v>4770988.4466000004</v>
      </c>
      <c r="P448">
        <v>2027</v>
      </c>
      <c r="Q448" t="s">
        <v>238</v>
      </c>
      <c r="R448" s="25">
        <v>1035808946</v>
      </c>
    </row>
    <row r="449" spans="1:18" x14ac:dyDescent="0.35">
      <c r="A449" s="13">
        <v>2027</v>
      </c>
      <c r="B449" s="13">
        <f t="shared" si="20"/>
        <v>2026</v>
      </c>
      <c r="C449" t="s">
        <v>240</v>
      </c>
      <c r="D449" t="s">
        <v>241</v>
      </c>
      <c r="E449" s="5">
        <v>231921148</v>
      </c>
      <c r="F449" s="13">
        <v>4.9000000000000004</v>
      </c>
      <c r="G449" s="9">
        <f t="shared" si="21"/>
        <v>1136413.6252000001</v>
      </c>
      <c r="H449" s="5">
        <v>214260639</v>
      </c>
      <c r="I449">
        <v>5.4</v>
      </c>
      <c r="J449" s="9">
        <f t="shared" si="22"/>
        <v>1157007.4506000001</v>
      </c>
      <c r="P449">
        <v>2027</v>
      </c>
      <c r="Q449" t="s">
        <v>240</v>
      </c>
      <c r="R449" s="25">
        <v>231921148</v>
      </c>
    </row>
    <row r="450" spans="1:18" x14ac:dyDescent="0.35">
      <c r="A450" s="13">
        <v>2027</v>
      </c>
      <c r="B450" s="13">
        <f t="shared" si="20"/>
        <v>2026</v>
      </c>
      <c r="C450" t="s">
        <v>242</v>
      </c>
      <c r="D450" t="s">
        <v>243</v>
      </c>
      <c r="E450" s="5">
        <v>229229521</v>
      </c>
      <c r="F450" s="13">
        <v>4.9000000000000004</v>
      </c>
      <c r="G450" s="9">
        <f t="shared" si="21"/>
        <v>1123224.6529000001</v>
      </c>
      <c r="H450" s="5">
        <v>211219962</v>
      </c>
      <c r="I450">
        <v>5.4</v>
      </c>
      <c r="J450" s="9">
        <f t="shared" si="22"/>
        <v>1140587.7948</v>
      </c>
      <c r="P450">
        <v>2027</v>
      </c>
      <c r="Q450" t="s">
        <v>244</v>
      </c>
      <c r="R450" s="25">
        <v>329404690</v>
      </c>
    </row>
    <row r="451" spans="1:18" x14ac:dyDescent="0.35">
      <c r="A451" s="13">
        <v>2027</v>
      </c>
      <c r="B451" s="13">
        <f t="shared" si="20"/>
        <v>2026</v>
      </c>
      <c r="C451" t="s">
        <v>244</v>
      </c>
      <c r="D451" t="s">
        <v>245</v>
      </c>
      <c r="E451" s="5">
        <v>329404690</v>
      </c>
      <c r="F451" s="13">
        <v>4.9000000000000004</v>
      </c>
      <c r="G451" s="9">
        <f t="shared" si="21"/>
        <v>1614082.9810000001</v>
      </c>
      <c r="H451" s="5">
        <v>308039512</v>
      </c>
      <c r="I451">
        <v>5.4</v>
      </c>
      <c r="J451" s="9">
        <f t="shared" si="22"/>
        <v>1663413.3648000001</v>
      </c>
      <c r="P451">
        <v>2027</v>
      </c>
      <c r="Q451" t="s">
        <v>402</v>
      </c>
      <c r="R451" s="25">
        <v>378896764</v>
      </c>
    </row>
    <row r="452" spans="1:18" x14ac:dyDescent="0.35">
      <c r="A452" s="13">
        <v>2027</v>
      </c>
      <c r="B452" s="13">
        <f t="shared" si="20"/>
        <v>2026</v>
      </c>
      <c r="C452" t="s">
        <v>246</v>
      </c>
      <c r="D452" t="s">
        <v>247</v>
      </c>
      <c r="E452" s="5">
        <v>804255546</v>
      </c>
      <c r="F452" s="13">
        <v>4.9000000000000004</v>
      </c>
      <c r="G452" s="9">
        <f t="shared" si="21"/>
        <v>3940852.1754000001</v>
      </c>
      <c r="H452" s="5">
        <v>739630165</v>
      </c>
      <c r="I452">
        <v>5.4</v>
      </c>
      <c r="J452" s="9">
        <f t="shared" si="22"/>
        <v>3994002.8910000003</v>
      </c>
      <c r="P452">
        <v>2027</v>
      </c>
      <c r="Q452" t="s">
        <v>242</v>
      </c>
      <c r="R452" s="25">
        <v>229229521</v>
      </c>
    </row>
    <row r="453" spans="1:18" x14ac:dyDescent="0.35">
      <c r="A453" s="13">
        <v>2027</v>
      </c>
      <c r="B453" s="13">
        <f t="shared" ref="B453:B516" si="23">A453-1</f>
        <v>2026</v>
      </c>
      <c r="C453" t="s">
        <v>248</v>
      </c>
      <c r="D453" t="s">
        <v>249</v>
      </c>
      <c r="E453" s="5">
        <v>855292591</v>
      </c>
      <c r="F453" s="13">
        <v>4.9000000000000004</v>
      </c>
      <c r="G453" s="9">
        <f t="shared" si="21"/>
        <v>4190933.6959000002</v>
      </c>
      <c r="H453" s="5">
        <v>747329696</v>
      </c>
      <c r="I453">
        <v>5.4</v>
      </c>
      <c r="J453" s="9">
        <f t="shared" si="22"/>
        <v>4035580.3584000003</v>
      </c>
      <c r="P453">
        <v>2027</v>
      </c>
      <c r="Q453" t="s">
        <v>248</v>
      </c>
      <c r="R453" s="25">
        <v>855292591</v>
      </c>
    </row>
    <row r="454" spans="1:18" x14ac:dyDescent="0.35">
      <c r="A454" s="13">
        <v>2027</v>
      </c>
      <c r="B454" s="13">
        <f t="shared" si="23"/>
        <v>2026</v>
      </c>
      <c r="C454" t="s">
        <v>250</v>
      </c>
      <c r="D454" t="s">
        <v>251</v>
      </c>
      <c r="E454" s="5">
        <v>375080309</v>
      </c>
      <c r="F454" s="13">
        <v>4.9000000000000004</v>
      </c>
      <c r="G454" s="9">
        <f t="shared" si="21"/>
        <v>1837893.5141000003</v>
      </c>
      <c r="H454" s="5">
        <v>348306787</v>
      </c>
      <c r="I454">
        <v>5.4</v>
      </c>
      <c r="J454" s="9">
        <f t="shared" si="22"/>
        <v>1880856.6498000002</v>
      </c>
      <c r="P454">
        <v>2027</v>
      </c>
      <c r="Q454" t="s">
        <v>250</v>
      </c>
      <c r="R454" s="25">
        <v>375080309</v>
      </c>
    </row>
    <row r="455" spans="1:18" x14ac:dyDescent="0.35">
      <c r="A455" s="13">
        <v>2027</v>
      </c>
      <c r="B455" s="13">
        <f t="shared" si="23"/>
        <v>2026</v>
      </c>
      <c r="C455" t="s">
        <v>252</v>
      </c>
      <c r="D455" t="s">
        <v>253</v>
      </c>
      <c r="E455" s="5">
        <v>355261934</v>
      </c>
      <c r="F455" s="13">
        <v>4.9000000000000004</v>
      </c>
      <c r="G455" s="9">
        <f t="shared" si="21"/>
        <v>1740783.4766000002</v>
      </c>
      <c r="H455" s="5">
        <v>316966204</v>
      </c>
      <c r="I455">
        <v>5.4</v>
      </c>
      <c r="J455" s="9">
        <f t="shared" si="22"/>
        <v>1711617.5016000003</v>
      </c>
      <c r="P455">
        <v>2027</v>
      </c>
      <c r="Q455" t="s">
        <v>252</v>
      </c>
      <c r="R455" s="25">
        <v>355261934</v>
      </c>
    </row>
    <row r="456" spans="1:18" x14ac:dyDescent="0.35">
      <c r="A456" s="13">
        <v>2027</v>
      </c>
      <c r="B456" s="13">
        <f t="shared" si="23"/>
        <v>2026</v>
      </c>
      <c r="C456" t="s">
        <v>254</v>
      </c>
      <c r="D456" t="s">
        <v>255</v>
      </c>
      <c r="E456" s="5">
        <v>261032710</v>
      </c>
      <c r="F456" s="13">
        <v>4.9000000000000004</v>
      </c>
      <c r="G456" s="9">
        <f t="shared" si="21"/>
        <v>1279060.2790000001</v>
      </c>
      <c r="H456" s="5">
        <v>239671737</v>
      </c>
      <c r="I456">
        <v>5.4</v>
      </c>
      <c r="J456" s="9">
        <f t="shared" si="22"/>
        <v>1294227.3798</v>
      </c>
      <c r="P456">
        <v>2027</v>
      </c>
      <c r="Q456" t="s">
        <v>254</v>
      </c>
      <c r="R456" s="25">
        <v>261032710</v>
      </c>
    </row>
    <row r="457" spans="1:18" x14ac:dyDescent="0.35">
      <c r="A457" s="13">
        <v>2027</v>
      </c>
      <c r="B457" s="13">
        <f t="shared" si="23"/>
        <v>2026</v>
      </c>
      <c r="C457" t="s">
        <v>256</v>
      </c>
      <c r="D457" t="s">
        <v>257</v>
      </c>
      <c r="E457" s="5">
        <v>188291595</v>
      </c>
      <c r="F457" s="13">
        <v>4.9000000000000004</v>
      </c>
      <c r="G457" s="9">
        <f t="shared" si="21"/>
        <v>922628.81550000003</v>
      </c>
      <c r="H457" s="5">
        <v>174433644</v>
      </c>
      <c r="I457">
        <v>5.4</v>
      </c>
      <c r="J457" s="9">
        <f t="shared" si="22"/>
        <v>941941.67760000005</v>
      </c>
      <c r="P457">
        <v>2027</v>
      </c>
      <c r="Q457" t="s">
        <v>128</v>
      </c>
      <c r="R457" s="25">
        <v>485802487</v>
      </c>
    </row>
    <row r="458" spans="1:18" x14ac:dyDescent="0.35">
      <c r="A458" s="13">
        <v>2027</v>
      </c>
      <c r="B458" s="13">
        <f t="shared" si="23"/>
        <v>2026</v>
      </c>
      <c r="C458" t="s">
        <v>258</v>
      </c>
      <c r="D458" t="s">
        <v>259</v>
      </c>
      <c r="E458" s="5">
        <v>539245614</v>
      </c>
      <c r="F458" s="13">
        <v>4.9000000000000004</v>
      </c>
      <c r="G458" s="9">
        <f t="shared" ref="G458:G521" si="24">E458/1000*F458</f>
        <v>2642303.5085999998</v>
      </c>
      <c r="H458" s="5">
        <v>490404802</v>
      </c>
      <c r="I458">
        <v>5.4</v>
      </c>
      <c r="J458" s="9">
        <f t="shared" ref="J458:J521" si="25">H458/1000*I458</f>
        <v>2648185.9308000002</v>
      </c>
      <c r="P458">
        <v>2027</v>
      </c>
      <c r="Q458" t="s">
        <v>270</v>
      </c>
      <c r="R458" s="25">
        <v>214012003</v>
      </c>
    </row>
    <row r="459" spans="1:18" x14ac:dyDescent="0.35">
      <c r="A459" s="13">
        <v>2027</v>
      </c>
      <c r="B459" s="13">
        <f t="shared" si="23"/>
        <v>2026</v>
      </c>
      <c r="C459" t="s">
        <v>260</v>
      </c>
      <c r="D459" t="s">
        <v>261</v>
      </c>
      <c r="E459" s="5">
        <v>772784113</v>
      </c>
      <c r="F459" s="13">
        <v>4.9000000000000004</v>
      </c>
      <c r="G459" s="9">
        <f t="shared" si="24"/>
        <v>3786642.1537000001</v>
      </c>
      <c r="H459" s="5">
        <v>687488615</v>
      </c>
      <c r="I459">
        <v>5.4</v>
      </c>
      <c r="J459" s="9">
        <f t="shared" si="25"/>
        <v>3712438.5210000002</v>
      </c>
      <c r="P459">
        <v>2027</v>
      </c>
      <c r="Q459" t="s">
        <v>256</v>
      </c>
      <c r="R459" s="25">
        <v>188291595</v>
      </c>
    </row>
    <row r="460" spans="1:18" x14ac:dyDescent="0.35">
      <c r="A460" s="13">
        <v>2027</v>
      </c>
      <c r="B460" s="13">
        <f t="shared" si="23"/>
        <v>2026</v>
      </c>
      <c r="C460" t="s">
        <v>262</v>
      </c>
      <c r="D460" t="s">
        <v>263</v>
      </c>
      <c r="E460" s="5">
        <v>352295759</v>
      </c>
      <c r="F460" s="13">
        <v>4.9000000000000004</v>
      </c>
      <c r="G460" s="9">
        <f t="shared" si="24"/>
        <v>1726249.2191000003</v>
      </c>
      <c r="H460" s="5">
        <v>321894518</v>
      </c>
      <c r="I460">
        <v>5.4</v>
      </c>
      <c r="J460" s="9">
        <f t="shared" si="25"/>
        <v>1738230.3972</v>
      </c>
      <c r="P460">
        <v>2027</v>
      </c>
      <c r="Q460" t="s">
        <v>258</v>
      </c>
      <c r="R460" s="25">
        <v>539245614</v>
      </c>
    </row>
    <row r="461" spans="1:18" x14ac:dyDescent="0.35">
      <c r="A461" s="13">
        <v>2027</v>
      </c>
      <c r="B461" s="13">
        <f t="shared" si="23"/>
        <v>2026</v>
      </c>
      <c r="C461" t="s">
        <v>264</v>
      </c>
      <c r="D461" t="s">
        <v>265</v>
      </c>
      <c r="E461" s="5">
        <v>677319179</v>
      </c>
      <c r="F461" s="13">
        <v>4.9000000000000004</v>
      </c>
      <c r="G461" s="9">
        <f t="shared" si="24"/>
        <v>3318863.9771000003</v>
      </c>
      <c r="H461" s="5">
        <v>629614355</v>
      </c>
      <c r="I461">
        <v>5.4</v>
      </c>
      <c r="J461" s="9">
        <f t="shared" si="25"/>
        <v>3399917.517</v>
      </c>
      <c r="P461">
        <v>2027</v>
      </c>
      <c r="Q461" t="s">
        <v>260</v>
      </c>
      <c r="R461" s="25">
        <v>772784113</v>
      </c>
    </row>
    <row r="462" spans="1:18" x14ac:dyDescent="0.35">
      <c r="A462" s="13">
        <v>2027</v>
      </c>
      <c r="B462" s="13">
        <f t="shared" si="23"/>
        <v>2026</v>
      </c>
      <c r="C462" t="s">
        <v>266</v>
      </c>
      <c r="D462" t="s">
        <v>267</v>
      </c>
      <c r="E462" s="5">
        <v>442693465</v>
      </c>
      <c r="F462" s="13">
        <v>4.9000000000000004</v>
      </c>
      <c r="G462" s="9">
        <f t="shared" si="24"/>
        <v>2169197.9785000002</v>
      </c>
      <c r="H462" s="5">
        <v>386712503</v>
      </c>
      <c r="I462">
        <v>5.4</v>
      </c>
      <c r="J462" s="9">
        <f t="shared" si="25"/>
        <v>2088247.5162000002</v>
      </c>
      <c r="P462">
        <v>2027</v>
      </c>
      <c r="Q462" t="s">
        <v>262</v>
      </c>
      <c r="R462" s="25">
        <v>352295759</v>
      </c>
    </row>
    <row r="463" spans="1:18" x14ac:dyDescent="0.35">
      <c r="A463" s="13">
        <v>2027</v>
      </c>
      <c r="B463" s="13">
        <f t="shared" si="23"/>
        <v>2026</v>
      </c>
      <c r="C463" t="s">
        <v>268</v>
      </c>
      <c r="D463" t="s">
        <v>269</v>
      </c>
      <c r="E463" s="5">
        <v>362982047</v>
      </c>
      <c r="F463" s="13">
        <v>4.9000000000000004</v>
      </c>
      <c r="G463" s="9">
        <f t="shared" si="24"/>
        <v>1778612.0303000002</v>
      </c>
      <c r="H463" s="5">
        <v>318554816</v>
      </c>
      <c r="I463">
        <v>5.4</v>
      </c>
      <c r="J463" s="9">
        <f t="shared" si="25"/>
        <v>1720196.0064000001</v>
      </c>
      <c r="P463">
        <v>2027</v>
      </c>
      <c r="Q463" t="s">
        <v>264</v>
      </c>
      <c r="R463" s="25">
        <v>677319179</v>
      </c>
    </row>
    <row r="464" spans="1:18" x14ac:dyDescent="0.35">
      <c r="A464" s="13">
        <v>2027</v>
      </c>
      <c r="B464" s="13">
        <f t="shared" si="23"/>
        <v>2026</v>
      </c>
      <c r="C464" t="s">
        <v>270</v>
      </c>
      <c r="D464" t="s">
        <v>271</v>
      </c>
      <c r="E464" s="5">
        <v>214012003</v>
      </c>
      <c r="F464" s="13">
        <v>4.9000000000000004</v>
      </c>
      <c r="G464" s="9">
        <f t="shared" si="24"/>
        <v>1048658.8147</v>
      </c>
      <c r="H464" s="5">
        <v>195959742</v>
      </c>
      <c r="I464">
        <v>5.4</v>
      </c>
      <c r="J464" s="9">
        <f t="shared" si="25"/>
        <v>1058182.6068</v>
      </c>
      <c r="P464">
        <v>2027</v>
      </c>
      <c r="Q464" t="s">
        <v>266</v>
      </c>
      <c r="R464" s="25">
        <v>442693465</v>
      </c>
    </row>
    <row r="465" spans="1:18" x14ac:dyDescent="0.35">
      <c r="A465" s="13">
        <v>2027</v>
      </c>
      <c r="B465" s="13">
        <f t="shared" si="23"/>
        <v>2026</v>
      </c>
      <c r="C465" t="s">
        <v>272</v>
      </c>
      <c r="D465" t="s">
        <v>273</v>
      </c>
      <c r="E465" s="5">
        <v>766753462</v>
      </c>
      <c r="F465" s="13">
        <v>4.9000000000000004</v>
      </c>
      <c r="G465" s="9">
        <f t="shared" si="24"/>
        <v>3757091.9638000005</v>
      </c>
      <c r="H465" s="5">
        <v>689511256</v>
      </c>
      <c r="I465">
        <v>5.4</v>
      </c>
      <c r="J465" s="9">
        <f t="shared" si="25"/>
        <v>3723360.7824000004</v>
      </c>
      <c r="P465">
        <v>2027</v>
      </c>
      <c r="Q465" t="s">
        <v>268</v>
      </c>
      <c r="R465" s="25">
        <v>362982047</v>
      </c>
    </row>
    <row r="466" spans="1:18" x14ac:dyDescent="0.35">
      <c r="A466" s="13">
        <v>2027</v>
      </c>
      <c r="B466" s="13">
        <f t="shared" si="23"/>
        <v>2026</v>
      </c>
      <c r="C466" t="s">
        <v>274</v>
      </c>
      <c r="D466" t="s">
        <v>275</v>
      </c>
      <c r="E466" s="5">
        <v>371302132</v>
      </c>
      <c r="F466" s="13">
        <v>4.9000000000000004</v>
      </c>
      <c r="G466" s="9">
        <f t="shared" si="24"/>
        <v>1819380.4468</v>
      </c>
      <c r="H466" s="5">
        <v>348214150</v>
      </c>
      <c r="I466">
        <v>5.4</v>
      </c>
      <c r="J466" s="9">
        <f t="shared" si="25"/>
        <v>1880356.4100000001</v>
      </c>
      <c r="P466">
        <v>2027</v>
      </c>
      <c r="Q466" t="s">
        <v>272</v>
      </c>
      <c r="R466" s="25">
        <v>766753462</v>
      </c>
    </row>
    <row r="467" spans="1:18" x14ac:dyDescent="0.35">
      <c r="A467" s="13">
        <v>2027</v>
      </c>
      <c r="B467" s="13">
        <f t="shared" si="23"/>
        <v>2026</v>
      </c>
      <c r="C467" t="s">
        <v>276</v>
      </c>
      <c r="D467" t="s">
        <v>277</v>
      </c>
      <c r="E467" s="5">
        <v>299322185</v>
      </c>
      <c r="F467" s="13">
        <v>4.9000000000000004</v>
      </c>
      <c r="G467" s="9">
        <f t="shared" si="24"/>
        <v>1466678.7065000001</v>
      </c>
      <c r="H467" s="5">
        <v>257451900</v>
      </c>
      <c r="I467">
        <v>5.4</v>
      </c>
      <c r="J467" s="9">
        <f t="shared" si="25"/>
        <v>1390240.26</v>
      </c>
      <c r="P467">
        <v>2027</v>
      </c>
      <c r="Q467" t="s">
        <v>274</v>
      </c>
      <c r="R467" s="25">
        <v>371302132</v>
      </c>
    </row>
    <row r="468" spans="1:18" x14ac:dyDescent="0.35">
      <c r="A468" s="13">
        <v>2027</v>
      </c>
      <c r="B468" s="13">
        <f t="shared" si="23"/>
        <v>2026</v>
      </c>
      <c r="C468" t="s">
        <v>278</v>
      </c>
      <c r="D468" t="s">
        <v>279</v>
      </c>
      <c r="E468" s="5">
        <v>719718858</v>
      </c>
      <c r="F468" s="13">
        <v>4.9000000000000004</v>
      </c>
      <c r="G468" s="9">
        <f t="shared" si="24"/>
        <v>3526622.4042000002</v>
      </c>
      <c r="H468" s="5">
        <v>643015523</v>
      </c>
      <c r="I468">
        <v>5.4</v>
      </c>
      <c r="J468" s="9">
        <f t="shared" si="25"/>
        <v>3472283.8242000006</v>
      </c>
      <c r="P468">
        <v>2027</v>
      </c>
      <c r="Q468" t="s">
        <v>276</v>
      </c>
      <c r="R468" s="25">
        <v>299322185</v>
      </c>
    </row>
    <row r="469" spans="1:18" x14ac:dyDescent="0.35">
      <c r="A469" s="13">
        <v>2027</v>
      </c>
      <c r="B469" s="13">
        <f t="shared" si="23"/>
        <v>2026</v>
      </c>
      <c r="C469" t="s">
        <v>280</v>
      </c>
      <c r="D469" t="s">
        <v>281</v>
      </c>
      <c r="E469" s="5">
        <v>557665646</v>
      </c>
      <c r="F469" s="13">
        <v>4.9000000000000004</v>
      </c>
      <c r="G469" s="9">
        <f t="shared" si="24"/>
        <v>2732561.6653999998</v>
      </c>
      <c r="H469" s="5">
        <v>518682302</v>
      </c>
      <c r="I469">
        <v>5.4</v>
      </c>
      <c r="J469" s="9">
        <f t="shared" si="25"/>
        <v>2800884.4308000002</v>
      </c>
      <c r="P469">
        <v>2027</v>
      </c>
      <c r="Q469" t="s">
        <v>278</v>
      </c>
      <c r="R469" s="25">
        <v>719718858</v>
      </c>
    </row>
    <row r="470" spans="1:18" x14ac:dyDescent="0.35">
      <c r="A470" s="13">
        <v>2027</v>
      </c>
      <c r="B470" s="13">
        <f t="shared" si="23"/>
        <v>2026</v>
      </c>
      <c r="C470" t="s">
        <v>282</v>
      </c>
      <c r="D470" t="s">
        <v>283</v>
      </c>
      <c r="E470" s="5">
        <v>658472042</v>
      </c>
      <c r="F470" s="13">
        <v>4.9000000000000004</v>
      </c>
      <c r="G470" s="9">
        <f t="shared" si="24"/>
        <v>3226513.0058000004</v>
      </c>
      <c r="H470" s="5">
        <v>571090435</v>
      </c>
      <c r="I470">
        <v>5.4</v>
      </c>
      <c r="J470" s="9">
        <f t="shared" si="25"/>
        <v>3083888.3490000004</v>
      </c>
      <c r="P470">
        <v>2027</v>
      </c>
      <c r="Q470" t="s">
        <v>282</v>
      </c>
      <c r="R470" s="25">
        <v>658472042</v>
      </c>
    </row>
    <row r="471" spans="1:18" x14ac:dyDescent="0.35">
      <c r="A471" s="13">
        <v>2027</v>
      </c>
      <c r="B471" s="13">
        <f t="shared" si="23"/>
        <v>2026</v>
      </c>
      <c r="C471" t="s">
        <v>284</v>
      </c>
      <c r="D471" t="s">
        <v>285</v>
      </c>
      <c r="E471" s="5">
        <v>1498554021</v>
      </c>
      <c r="F471" s="13">
        <v>4.9000000000000004</v>
      </c>
      <c r="G471" s="9">
        <f t="shared" si="24"/>
        <v>7342914.7028999999</v>
      </c>
      <c r="H471" s="5">
        <v>1247772317</v>
      </c>
      <c r="I471">
        <v>5.4</v>
      </c>
      <c r="J471" s="9">
        <f t="shared" si="25"/>
        <v>6737970.5118000004</v>
      </c>
      <c r="P471">
        <v>2027</v>
      </c>
      <c r="Q471" t="s">
        <v>284</v>
      </c>
      <c r="R471" s="25">
        <v>1498554021</v>
      </c>
    </row>
    <row r="472" spans="1:18" x14ac:dyDescent="0.35">
      <c r="A472" s="13">
        <v>2027</v>
      </c>
      <c r="B472" s="13">
        <f t="shared" si="23"/>
        <v>2026</v>
      </c>
      <c r="C472" t="s">
        <v>286</v>
      </c>
      <c r="D472" t="s">
        <v>287</v>
      </c>
      <c r="E472" s="5">
        <v>409596855</v>
      </c>
      <c r="F472" s="13">
        <v>4.9000000000000004</v>
      </c>
      <c r="G472" s="9">
        <f t="shared" si="24"/>
        <v>2007024.5895</v>
      </c>
      <c r="H472" s="5">
        <v>352905543</v>
      </c>
      <c r="I472">
        <v>5.4</v>
      </c>
      <c r="J472" s="9">
        <f t="shared" si="25"/>
        <v>1905689.9322000002</v>
      </c>
      <c r="P472">
        <v>2027</v>
      </c>
      <c r="Q472" t="s">
        <v>286</v>
      </c>
      <c r="R472" s="25">
        <v>409596855</v>
      </c>
    </row>
    <row r="473" spans="1:18" x14ac:dyDescent="0.35">
      <c r="A473" s="13">
        <v>2027</v>
      </c>
      <c r="B473" s="13">
        <f t="shared" si="23"/>
        <v>2026</v>
      </c>
      <c r="C473" t="s">
        <v>288</v>
      </c>
      <c r="D473" t="s">
        <v>289</v>
      </c>
      <c r="E473" s="5">
        <v>9430551182</v>
      </c>
      <c r="F473" s="13">
        <v>4.9000000000000004</v>
      </c>
      <c r="G473" s="9">
        <f t="shared" si="24"/>
        <v>46209700.7918</v>
      </c>
      <c r="H473" s="5">
        <v>7843577098</v>
      </c>
      <c r="I473">
        <v>5.4</v>
      </c>
      <c r="J473" s="9">
        <f t="shared" si="25"/>
        <v>42355316.329200007</v>
      </c>
      <c r="P473">
        <v>2027</v>
      </c>
      <c r="Q473" t="s">
        <v>288</v>
      </c>
      <c r="R473" s="25">
        <v>9430551182</v>
      </c>
    </row>
    <row r="474" spans="1:18" x14ac:dyDescent="0.35">
      <c r="A474" s="13">
        <v>2027</v>
      </c>
      <c r="B474" s="13">
        <f t="shared" si="23"/>
        <v>2026</v>
      </c>
      <c r="C474" t="s">
        <v>290</v>
      </c>
      <c r="D474" t="s">
        <v>291</v>
      </c>
      <c r="E474" s="5">
        <v>513485820</v>
      </c>
      <c r="F474" s="13">
        <v>4.9000000000000004</v>
      </c>
      <c r="G474" s="9">
        <f t="shared" si="24"/>
        <v>2516080.5180000002</v>
      </c>
      <c r="H474" s="5">
        <v>460790085</v>
      </c>
      <c r="I474">
        <v>5.4</v>
      </c>
      <c r="J474" s="9">
        <f t="shared" si="25"/>
        <v>2488266.4590000003</v>
      </c>
      <c r="P474">
        <v>2027</v>
      </c>
      <c r="Q474" t="s">
        <v>290</v>
      </c>
      <c r="R474" s="25">
        <v>513485820</v>
      </c>
    </row>
    <row r="475" spans="1:18" x14ac:dyDescent="0.35">
      <c r="A475" s="13">
        <v>2027</v>
      </c>
      <c r="B475" s="13">
        <f t="shared" si="23"/>
        <v>2026</v>
      </c>
      <c r="C475" t="s">
        <v>292</v>
      </c>
      <c r="D475" t="s">
        <v>293</v>
      </c>
      <c r="E475" s="5">
        <v>228574569</v>
      </c>
      <c r="F475" s="13">
        <v>4.9000000000000004</v>
      </c>
      <c r="G475" s="9">
        <f t="shared" si="24"/>
        <v>1120015.3881000001</v>
      </c>
      <c r="H475" s="5">
        <v>199522748</v>
      </c>
      <c r="I475">
        <v>5.4</v>
      </c>
      <c r="J475" s="9">
        <f t="shared" si="25"/>
        <v>1077422.8392</v>
      </c>
      <c r="P475">
        <v>2027</v>
      </c>
      <c r="Q475" t="s">
        <v>292</v>
      </c>
      <c r="R475" s="25">
        <v>228574569</v>
      </c>
    </row>
    <row r="476" spans="1:18" x14ac:dyDescent="0.35">
      <c r="A476" s="13">
        <v>2027</v>
      </c>
      <c r="B476" s="13">
        <f t="shared" si="23"/>
        <v>2026</v>
      </c>
      <c r="C476" t="s">
        <v>294</v>
      </c>
      <c r="D476" t="s">
        <v>295</v>
      </c>
      <c r="E476" s="5">
        <v>215914456</v>
      </c>
      <c r="F476" s="13">
        <v>4.9000000000000004</v>
      </c>
      <c r="G476" s="9">
        <f t="shared" si="24"/>
        <v>1057980.8344000001</v>
      </c>
      <c r="H476" s="5">
        <v>182985532</v>
      </c>
      <c r="I476">
        <v>5.4</v>
      </c>
      <c r="J476" s="9">
        <f t="shared" si="25"/>
        <v>988121.87280000013</v>
      </c>
      <c r="P476">
        <v>2027</v>
      </c>
      <c r="Q476" t="s">
        <v>280</v>
      </c>
      <c r="R476" s="25">
        <v>557665646</v>
      </c>
    </row>
    <row r="477" spans="1:18" x14ac:dyDescent="0.35">
      <c r="A477" s="13">
        <v>2027</v>
      </c>
      <c r="B477" s="13">
        <f t="shared" si="23"/>
        <v>2026</v>
      </c>
      <c r="C477" t="s">
        <v>296</v>
      </c>
      <c r="D477" t="s">
        <v>297</v>
      </c>
      <c r="E477" s="5">
        <v>417342537</v>
      </c>
      <c r="F477" s="13">
        <v>4.9000000000000004</v>
      </c>
      <c r="G477" s="9">
        <f t="shared" si="24"/>
        <v>2044978.4313000003</v>
      </c>
      <c r="H477" s="5">
        <v>366163256</v>
      </c>
      <c r="I477">
        <v>5.4</v>
      </c>
      <c r="J477" s="9">
        <f t="shared" si="25"/>
        <v>1977281.5824000002</v>
      </c>
      <c r="P477">
        <v>2027</v>
      </c>
      <c r="Q477" t="s">
        <v>294</v>
      </c>
      <c r="R477" s="25">
        <v>215914456</v>
      </c>
    </row>
    <row r="478" spans="1:18" x14ac:dyDescent="0.35">
      <c r="A478" s="13">
        <v>2027</v>
      </c>
      <c r="B478" s="13">
        <f t="shared" si="23"/>
        <v>2026</v>
      </c>
      <c r="C478" t="s">
        <v>298</v>
      </c>
      <c r="D478" t="s">
        <v>299</v>
      </c>
      <c r="E478" s="5">
        <v>3790452319</v>
      </c>
      <c r="F478" s="13">
        <v>4.9000000000000004</v>
      </c>
      <c r="G478" s="9">
        <f t="shared" si="24"/>
        <v>18573216.363100003</v>
      </c>
      <c r="H478" s="5">
        <v>3161317156</v>
      </c>
      <c r="I478">
        <v>5.4</v>
      </c>
      <c r="J478" s="9">
        <f t="shared" si="25"/>
        <v>17071112.6424</v>
      </c>
      <c r="P478">
        <v>2027</v>
      </c>
      <c r="Q478" t="s">
        <v>246</v>
      </c>
      <c r="R478" s="25">
        <v>804255546</v>
      </c>
    </row>
    <row r="479" spans="1:18" x14ac:dyDescent="0.35">
      <c r="A479" s="13">
        <v>2027</v>
      </c>
      <c r="B479" s="13">
        <f t="shared" si="23"/>
        <v>2026</v>
      </c>
      <c r="C479" t="s">
        <v>300</v>
      </c>
      <c r="D479" t="s">
        <v>301</v>
      </c>
      <c r="E479" s="5">
        <v>495844283</v>
      </c>
      <c r="F479" s="13">
        <v>4.9000000000000004</v>
      </c>
      <c r="G479" s="9">
        <f t="shared" si="24"/>
        <v>2429636.9867000002</v>
      </c>
      <c r="H479" s="5">
        <v>423537799</v>
      </c>
      <c r="I479">
        <v>5.4</v>
      </c>
      <c r="J479" s="9">
        <f t="shared" si="25"/>
        <v>2287104.1146</v>
      </c>
      <c r="P479">
        <v>2027</v>
      </c>
      <c r="Q479" t="s">
        <v>296</v>
      </c>
      <c r="R479" s="25">
        <v>417342537</v>
      </c>
    </row>
    <row r="480" spans="1:18" x14ac:dyDescent="0.35">
      <c r="A480" s="13">
        <v>2027</v>
      </c>
      <c r="B480" s="13">
        <f t="shared" si="23"/>
        <v>2026</v>
      </c>
      <c r="C480" t="s">
        <v>302</v>
      </c>
      <c r="D480" t="s">
        <v>303</v>
      </c>
      <c r="E480" s="5">
        <v>253269522</v>
      </c>
      <c r="F480" s="13">
        <v>4.9000000000000004</v>
      </c>
      <c r="G480" s="9">
        <f t="shared" si="24"/>
        <v>1241020.6578000002</v>
      </c>
      <c r="H480" s="5">
        <v>236505136</v>
      </c>
      <c r="I480">
        <v>5.4</v>
      </c>
      <c r="J480" s="9">
        <f t="shared" si="25"/>
        <v>1277127.7344000002</v>
      </c>
      <c r="P480">
        <v>2027</v>
      </c>
      <c r="Q480" t="s">
        <v>298</v>
      </c>
      <c r="R480" s="25">
        <v>3790452319</v>
      </c>
    </row>
    <row r="481" spans="1:18" x14ac:dyDescent="0.35">
      <c r="A481" s="13">
        <v>2027</v>
      </c>
      <c r="B481" s="13">
        <f t="shared" si="23"/>
        <v>2026</v>
      </c>
      <c r="C481" t="s">
        <v>304</v>
      </c>
      <c r="D481" t="s">
        <v>305</v>
      </c>
      <c r="E481" s="5">
        <v>286784812</v>
      </c>
      <c r="F481" s="13">
        <v>4.9000000000000004</v>
      </c>
      <c r="G481" s="9">
        <f t="shared" si="24"/>
        <v>1405245.5788</v>
      </c>
      <c r="H481" s="5">
        <v>262288939</v>
      </c>
      <c r="I481">
        <v>5.4</v>
      </c>
      <c r="J481" s="9">
        <f t="shared" si="25"/>
        <v>1416360.2706000002</v>
      </c>
      <c r="P481">
        <v>2027</v>
      </c>
      <c r="Q481" t="s">
        <v>300</v>
      </c>
      <c r="R481" s="25">
        <v>495844283</v>
      </c>
    </row>
    <row r="482" spans="1:18" x14ac:dyDescent="0.35">
      <c r="A482" s="13">
        <v>2027</v>
      </c>
      <c r="B482" s="13">
        <f t="shared" si="23"/>
        <v>2026</v>
      </c>
      <c r="C482" t="s">
        <v>306</v>
      </c>
      <c r="D482" t="s">
        <v>307</v>
      </c>
      <c r="E482" s="5">
        <v>716060422</v>
      </c>
      <c r="F482" s="13">
        <v>4.9000000000000004</v>
      </c>
      <c r="G482" s="9">
        <f t="shared" si="24"/>
        <v>3508696.0678000003</v>
      </c>
      <c r="H482" s="5">
        <v>607720216</v>
      </c>
      <c r="I482">
        <v>5.4</v>
      </c>
      <c r="J482" s="9">
        <f t="shared" si="25"/>
        <v>3281689.1664000005</v>
      </c>
      <c r="P482">
        <v>2027</v>
      </c>
      <c r="Q482" t="s">
        <v>302</v>
      </c>
      <c r="R482" s="25">
        <v>253269522</v>
      </c>
    </row>
    <row r="483" spans="1:18" x14ac:dyDescent="0.35">
      <c r="A483" s="13">
        <v>2027</v>
      </c>
      <c r="B483" s="13">
        <f t="shared" si="23"/>
        <v>2026</v>
      </c>
      <c r="C483" t="s">
        <v>308</v>
      </c>
      <c r="D483" t="s">
        <v>309</v>
      </c>
      <c r="E483" s="5">
        <v>387002651</v>
      </c>
      <c r="F483" s="13">
        <v>4.9000000000000004</v>
      </c>
      <c r="G483" s="9">
        <f t="shared" si="24"/>
        <v>1896312.9899000002</v>
      </c>
      <c r="H483" s="5">
        <v>354604770</v>
      </c>
      <c r="I483">
        <v>5.4</v>
      </c>
      <c r="J483" s="9">
        <f t="shared" si="25"/>
        <v>1914865.7580000001</v>
      </c>
      <c r="P483">
        <v>2027</v>
      </c>
      <c r="Q483" t="s">
        <v>304</v>
      </c>
      <c r="R483" s="25">
        <v>286784812</v>
      </c>
    </row>
    <row r="484" spans="1:18" x14ac:dyDescent="0.35">
      <c r="A484" s="13">
        <v>2027</v>
      </c>
      <c r="B484" s="13">
        <f t="shared" si="23"/>
        <v>2026</v>
      </c>
      <c r="C484" t="s">
        <v>310</v>
      </c>
      <c r="D484" t="s">
        <v>311</v>
      </c>
      <c r="E484" s="5">
        <v>113784862</v>
      </c>
      <c r="F484" s="13">
        <v>4.9000000000000004</v>
      </c>
      <c r="G484" s="9">
        <f t="shared" si="24"/>
        <v>557545.82380000001</v>
      </c>
      <c r="H484" s="5">
        <v>100057106</v>
      </c>
      <c r="I484">
        <v>5.4</v>
      </c>
      <c r="J484" s="9">
        <f t="shared" si="25"/>
        <v>540308.37239999999</v>
      </c>
      <c r="P484">
        <v>2027</v>
      </c>
      <c r="Q484" t="s">
        <v>306</v>
      </c>
      <c r="R484" s="25">
        <v>716060422</v>
      </c>
    </row>
    <row r="485" spans="1:18" x14ac:dyDescent="0.35">
      <c r="A485" s="13">
        <v>2027</v>
      </c>
      <c r="B485" s="13">
        <f t="shared" si="23"/>
        <v>2026</v>
      </c>
      <c r="C485" t="s">
        <v>312</v>
      </c>
      <c r="D485" t="s">
        <v>313</v>
      </c>
      <c r="E485" s="5">
        <v>230649832</v>
      </c>
      <c r="F485" s="13">
        <v>4.9000000000000004</v>
      </c>
      <c r="G485" s="9">
        <f t="shared" si="24"/>
        <v>1130184.1768</v>
      </c>
      <c r="H485" s="5">
        <v>215977469</v>
      </c>
      <c r="I485">
        <v>5.4</v>
      </c>
      <c r="J485" s="9">
        <f t="shared" si="25"/>
        <v>1166278.3326000001</v>
      </c>
      <c r="P485">
        <v>2027</v>
      </c>
      <c r="Q485" t="s">
        <v>308</v>
      </c>
      <c r="R485" s="25">
        <v>387002651</v>
      </c>
    </row>
    <row r="486" spans="1:18" x14ac:dyDescent="0.35">
      <c r="A486" s="13">
        <v>2027</v>
      </c>
      <c r="B486" s="13">
        <f t="shared" si="23"/>
        <v>2026</v>
      </c>
      <c r="C486" t="s">
        <v>314</v>
      </c>
      <c r="D486" t="s">
        <v>315</v>
      </c>
      <c r="E486" s="5">
        <v>355505687</v>
      </c>
      <c r="F486" s="13">
        <v>4.9000000000000004</v>
      </c>
      <c r="G486" s="9">
        <f t="shared" si="24"/>
        <v>1741977.8663000001</v>
      </c>
      <c r="H486" s="5">
        <v>311294732</v>
      </c>
      <c r="I486">
        <v>5.4</v>
      </c>
      <c r="J486" s="9">
        <f t="shared" si="25"/>
        <v>1680991.5528000002</v>
      </c>
      <c r="P486">
        <v>2027</v>
      </c>
      <c r="Q486" t="s">
        <v>310</v>
      </c>
      <c r="R486" s="25">
        <v>113784862</v>
      </c>
    </row>
    <row r="487" spans="1:18" x14ac:dyDescent="0.35">
      <c r="A487" s="13">
        <v>2027</v>
      </c>
      <c r="B487" s="13">
        <f t="shared" si="23"/>
        <v>2026</v>
      </c>
      <c r="C487" t="s">
        <v>316</v>
      </c>
      <c r="D487" t="s">
        <v>317</v>
      </c>
      <c r="E487" s="5">
        <v>1432451382</v>
      </c>
      <c r="F487" s="13">
        <v>4.9000000000000004</v>
      </c>
      <c r="G487" s="9">
        <f t="shared" si="24"/>
        <v>7019011.7718000002</v>
      </c>
      <c r="H487" s="5">
        <v>1256319663</v>
      </c>
      <c r="I487">
        <v>5.4</v>
      </c>
      <c r="J487" s="9">
        <f t="shared" si="25"/>
        <v>6784126.1802000003</v>
      </c>
      <c r="P487">
        <v>2027</v>
      </c>
      <c r="Q487" t="s">
        <v>312</v>
      </c>
      <c r="R487" s="25">
        <v>230649832</v>
      </c>
    </row>
    <row r="488" spans="1:18" x14ac:dyDescent="0.35">
      <c r="A488" s="13">
        <v>2027</v>
      </c>
      <c r="B488" s="13">
        <f t="shared" si="23"/>
        <v>2026</v>
      </c>
      <c r="C488" t="s">
        <v>318</v>
      </c>
      <c r="D488" t="s">
        <v>319</v>
      </c>
      <c r="E488" s="5">
        <v>230788342</v>
      </c>
      <c r="F488" s="13">
        <v>4.9000000000000004</v>
      </c>
      <c r="G488" s="9">
        <f t="shared" si="24"/>
        <v>1130862.8758</v>
      </c>
      <c r="H488" s="5">
        <v>212326145</v>
      </c>
      <c r="I488">
        <v>5.4</v>
      </c>
      <c r="J488" s="9">
        <f t="shared" si="25"/>
        <v>1146561.183</v>
      </c>
      <c r="P488">
        <v>2027</v>
      </c>
      <c r="Q488" t="s">
        <v>314</v>
      </c>
      <c r="R488" s="25">
        <v>355505687</v>
      </c>
    </row>
    <row r="489" spans="1:18" x14ac:dyDescent="0.35">
      <c r="A489" s="13">
        <v>2027</v>
      </c>
      <c r="B489" s="13">
        <f t="shared" si="23"/>
        <v>2026</v>
      </c>
      <c r="C489" t="s">
        <v>320</v>
      </c>
      <c r="D489" t="s">
        <v>321</v>
      </c>
      <c r="E489" s="5">
        <v>2244031409</v>
      </c>
      <c r="F489" s="13">
        <v>4.9000000000000004</v>
      </c>
      <c r="G489" s="9">
        <f t="shared" si="24"/>
        <v>10995753.904100001</v>
      </c>
      <c r="H489" s="5">
        <v>1964925981</v>
      </c>
      <c r="I489">
        <v>5.4</v>
      </c>
      <c r="J489" s="9">
        <f t="shared" si="25"/>
        <v>10610600.2974</v>
      </c>
      <c r="P489">
        <v>2027</v>
      </c>
      <c r="Q489" t="s">
        <v>316</v>
      </c>
      <c r="R489" s="25">
        <v>1432451382</v>
      </c>
    </row>
    <row r="490" spans="1:18" x14ac:dyDescent="0.35">
      <c r="A490" s="13">
        <v>2027</v>
      </c>
      <c r="B490" s="13">
        <f t="shared" si="23"/>
        <v>2026</v>
      </c>
      <c r="C490" t="s">
        <v>322</v>
      </c>
      <c r="D490" t="s">
        <v>323</v>
      </c>
      <c r="E490" s="5">
        <v>3407208702</v>
      </c>
      <c r="F490" s="13">
        <v>4.9000000000000004</v>
      </c>
      <c r="G490" s="9">
        <f t="shared" si="24"/>
        <v>16695322.639800001</v>
      </c>
      <c r="H490" s="5">
        <v>2832949437</v>
      </c>
      <c r="I490">
        <v>5.4</v>
      </c>
      <c r="J490" s="9">
        <f t="shared" si="25"/>
        <v>15297926.959800001</v>
      </c>
      <c r="P490">
        <v>2027</v>
      </c>
      <c r="Q490" t="s">
        <v>318</v>
      </c>
      <c r="R490" s="25">
        <v>230788342</v>
      </c>
    </row>
    <row r="491" spans="1:18" x14ac:dyDescent="0.35">
      <c r="A491" s="13">
        <v>2027</v>
      </c>
      <c r="B491" s="13">
        <f t="shared" si="23"/>
        <v>2026</v>
      </c>
      <c r="C491" t="s">
        <v>324</v>
      </c>
      <c r="D491" t="s">
        <v>325</v>
      </c>
      <c r="E491" s="5">
        <v>278917656</v>
      </c>
      <c r="F491" s="13">
        <v>4.9000000000000004</v>
      </c>
      <c r="G491" s="9">
        <f t="shared" si="24"/>
        <v>1366696.5144000002</v>
      </c>
      <c r="H491" s="5">
        <v>237171221</v>
      </c>
      <c r="I491">
        <v>5.4</v>
      </c>
      <c r="J491" s="9">
        <f t="shared" si="25"/>
        <v>1280724.5934000001</v>
      </c>
      <c r="P491">
        <v>2027</v>
      </c>
      <c r="Q491" t="s">
        <v>320</v>
      </c>
      <c r="R491" s="25">
        <v>2244031409</v>
      </c>
    </row>
    <row r="492" spans="1:18" x14ac:dyDescent="0.35">
      <c r="A492" s="13">
        <v>2027</v>
      </c>
      <c r="B492" s="13">
        <f t="shared" si="23"/>
        <v>2026</v>
      </c>
      <c r="C492" t="s">
        <v>326</v>
      </c>
      <c r="D492" t="s">
        <v>327</v>
      </c>
      <c r="E492" s="5">
        <v>298546528</v>
      </c>
      <c r="F492" s="13">
        <v>4.9000000000000004</v>
      </c>
      <c r="G492" s="9">
        <f t="shared" si="24"/>
        <v>1462877.9872000001</v>
      </c>
      <c r="H492" s="5">
        <v>265898347</v>
      </c>
      <c r="I492">
        <v>5.4</v>
      </c>
      <c r="J492" s="9">
        <f t="shared" si="25"/>
        <v>1435851.0738000001</v>
      </c>
      <c r="P492">
        <v>2027</v>
      </c>
      <c r="Q492" t="s">
        <v>406</v>
      </c>
      <c r="R492" s="25">
        <v>491161574</v>
      </c>
    </row>
    <row r="493" spans="1:18" x14ac:dyDescent="0.35">
      <c r="A493" s="13">
        <v>2027</v>
      </c>
      <c r="B493" s="13">
        <f t="shared" si="23"/>
        <v>2026</v>
      </c>
      <c r="C493" t="s">
        <v>328</v>
      </c>
      <c r="D493" t="s">
        <v>329</v>
      </c>
      <c r="E493" s="5">
        <v>233824782</v>
      </c>
      <c r="F493" s="13">
        <v>4.9000000000000004</v>
      </c>
      <c r="G493" s="9">
        <f t="shared" si="24"/>
        <v>1145741.4318000001</v>
      </c>
      <c r="H493" s="5">
        <v>208825430</v>
      </c>
      <c r="I493">
        <v>5.4</v>
      </c>
      <c r="J493" s="9">
        <f t="shared" si="25"/>
        <v>1127657.3219999999</v>
      </c>
      <c r="P493">
        <v>2027</v>
      </c>
      <c r="Q493" t="s">
        <v>322</v>
      </c>
      <c r="R493" s="25">
        <v>3407208702</v>
      </c>
    </row>
    <row r="494" spans="1:18" x14ac:dyDescent="0.35">
      <c r="A494" s="13">
        <v>2027</v>
      </c>
      <c r="B494" s="13">
        <f t="shared" si="23"/>
        <v>2026</v>
      </c>
      <c r="C494" t="s">
        <v>330</v>
      </c>
      <c r="D494" t="s">
        <v>331</v>
      </c>
      <c r="E494" s="5">
        <v>371883975</v>
      </c>
      <c r="F494" s="13">
        <v>4.9000000000000004</v>
      </c>
      <c r="G494" s="9">
        <f t="shared" si="24"/>
        <v>1822231.4775</v>
      </c>
      <c r="H494" s="5">
        <v>332053763</v>
      </c>
      <c r="I494">
        <v>5.4</v>
      </c>
      <c r="J494" s="9">
        <f t="shared" si="25"/>
        <v>1793090.3202</v>
      </c>
      <c r="P494">
        <v>2027</v>
      </c>
      <c r="Q494" t="s">
        <v>324</v>
      </c>
      <c r="R494" s="25">
        <v>278917656</v>
      </c>
    </row>
    <row r="495" spans="1:18" x14ac:dyDescent="0.35">
      <c r="A495" s="13">
        <v>2027</v>
      </c>
      <c r="B495" s="13">
        <f t="shared" si="23"/>
        <v>2026</v>
      </c>
      <c r="C495" t="s">
        <v>332</v>
      </c>
      <c r="D495" t="s">
        <v>333</v>
      </c>
      <c r="E495" s="5">
        <v>330787275</v>
      </c>
      <c r="F495" s="13">
        <v>4.9000000000000004</v>
      </c>
      <c r="G495" s="9">
        <f t="shared" si="24"/>
        <v>1620857.6475000002</v>
      </c>
      <c r="H495" s="5">
        <v>300655496</v>
      </c>
      <c r="I495">
        <v>5.4</v>
      </c>
      <c r="J495" s="9">
        <f t="shared" si="25"/>
        <v>1623539.6784000001</v>
      </c>
      <c r="P495">
        <v>2027</v>
      </c>
      <c r="Q495" t="s">
        <v>326</v>
      </c>
      <c r="R495" s="25">
        <v>298546528</v>
      </c>
    </row>
    <row r="496" spans="1:18" x14ac:dyDescent="0.35">
      <c r="A496" s="13">
        <v>2027</v>
      </c>
      <c r="B496" s="13">
        <f t="shared" si="23"/>
        <v>2026</v>
      </c>
      <c r="C496" t="s">
        <v>334</v>
      </c>
      <c r="D496" t="s">
        <v>335</v>
      </c>
      <c r="E496" s="5">
        <v>251763629</v>
      </c>
      <c r="F496" s="13">
        <v>4.9000000000000004</v>
      </c>
      <c r="G496" s="9">
        <f t="shared" si="24"/>
        <v>1233641.7821</v>
      </c>
      <c r="H496" s="5">
        <v>211586421</v>
      </c>
      <c r="I496">
        <v>5.4</v>
      </c>
      <c r="J496" s="9">
        <f t="shared" si="25"/>
        <v>1142566.6734</v>
      </c>
      <c r="P496">
        <v>2027</v>
      </c>
      <c r="Q496" t="s">
        <v>328</v>
      </c>
      <c r="R496" s="25">
        <v>233824782</v>
      </c>
    </row>
    <row r="497" spans="1:18" x14ac:dyDescent="0.35">
      <c r="A497" s="13">
        <v>2027</v>
      </c>
      <c r="B497" s="13">
        <f t="shared" si="23"/>
        <v>2026</v>
      </c>
      <c r="C497" t="s">
        <v>336</v>
      </c>
      <c r="D497" t="s">
        <v>337</v>
      </c>
      <c r="E497" s="5">
        <v>523554799</v>
      </c>
      <c r="F497" s="13">
        <v>4.9000000000000004</v>
      </c>
      <c r="G497" s="9">
        <f t="shared" si="24"/>
        <v>2565418.5151</v>
      </c>
      <c r="H497" s="5">
        <v>476051445</v>
      </c>
      <c r="I497">
        <v>5.4</v>
      </c>
      <c r="J497" s="9">
        <f t="shared" si="25"/>
        <v>2570677.8030000003</v>
      </c>
      <c r="P497">
        <v>2027</v>
      </c>
      <c r="Q497" t="s">
        <v>330</v>
      </c>
      <c r="R497" s="25">
        <v>371883975</v>
      </c>
    </row>
    <row r="498" spans="1:18" x14ac:dyDescent="0.35">
      <c r="A498" s="13">
        <v>2027</v>
      </c>
      <c r="B498" s="13">
        <f t="shared" si="23"/>
        <v>2026</v>
      </c>
      <c r="C498" t="s">
        <v>338</v>
      </c>
      <c r="D498" t="s">
        <v>339</v>
      </c>
      <c r="E498" s="5">
        <v>522915545</v>
      </c>
      <c r="F498" s="13">
        <v>4.9000000000000004</v>
      </c>
      <c r="G498" s="9">
        <f t="shared" si="24"/>
        <v>2562286.1705</v>
      </c>
      <c r="H498" s="5">
        <v>488026446</v>
      </c>
      <c r="I498">
        <v>5.4</v>
      </c>
      <c r="J498" s="9">
        <f t="shared" si="25"/>
        <v>2635342.8084</v>
      </c>
      <c r="P498">
        <v>2027</v>
      </c>
      <c r="Q498" t="s">
        <v>332</v>
      </c>
      <c r="R498" s="25">
        <v>330787275</v>
      </c>
    </row>
    <row r="499" spans="1:18" x14ac:dyDescent="0.35">
      <c r="A499" s="13">
        <v>2027</v>
      </c>
      <c r="B499" s="13">
        <f t="shared" si="23"/>
        <v>2026</v>
      </c>
      <c r="C499" t="s">
        <v>340</v>
      </c>
      <c r="D499" t="s">
        <v>341</v>
      </c>
      <c r="E499" s="5">
        <v>583620358</v>
      </c>
      <c r="F499" s="13">
        <v>4.9000000000000004</v>
      </c>
      <c r="G499" s="9">
        <f t="shared" si="24"/>
        <v>2859739.7542000003</v>
      </c>
      <c r="H499" s="5">
        <v>503575192</v>
      </c>
      <c r="I499">
        <v>5.4</v>
      </c>
      <c r="J499" s="9">
        <f t="shared" si="25"/>
        <v>2719306.0367999999</v>
      </c>
      <c r="P499">
        <v>2027</v>
      </c>
      <c r="Q499" t="s">
        <v>334</v>
      </c>
      <c r="R499" s="25">
        <v>251763629</v>
      </c>
    </row>
    <row r="500" spans="1:18" x14ac:dyDescent="0.35">
      <c r="A500" s="13">
        <v>2027</v>
      </c>
      <c r="B500" s="13">
        <f t="shared" si="23"/>
        <v>2026</v>
      </c>
      <c r="C500" t="s">
        <v>342</v>
      </c>
      <c r="D500" t="s">
        <v>343</v>
      </c>
      <c r="E500" s="5">
        <v>605408047</v>
      </c>
      <c r="F500" s="13">
        <v>4.9000000000000004</v>
      </c>
      <c r="G500" s="9">
        <f t="shared" si="24"/>
        <v>2966499.4303000001</v>
      </c>
      <c r="H500" s="5">
        <v>523838607</v>
      </c>
      <c r="I500">
        <v>5.4</v>
      </c>
      <c r="J500" s="9">
        <f t="shared" si="25"/>
        <v>2828728.4778000005</v>
      </c>
      <c r="P500">
        <v>2027</v>
      </c>
      <c r="Q500" t="s">
        <v>190</v>
      </c>
      <c r="R500" s="25">
        <v>454962180</v>
      </c>
    </row>
    <row r="501" spans="1:18" x14ac:dyDescent="0.35">
      <c r="A501" s="13">
        <v>2027</v>
      </c>
      <c r="B501" s="13">
        <f t="shared" si="23"/>
        <v>2026</v>
      </c>
      <c r="C501" t="s">
        <v>344</v>
      </c>
      <c r="D501" t="s">
        <v>345</v>
      </c>
      <c r="E501" s="5">
        <v>504197928</v>
      </c>
      <c r="F501" s="13">
        <v>4.9000000000000004</v>
      </c>
      <c r="G501" s="9">
        <f t="shared" si="24"/>
        <v>2470569.8472000002</v>
      </c>
      <c r="H501" s="5">
        <v>473557748</v>
      </c>
      <c r="I501">
        <v>5.4</v>
      </c>
      <c r="J501" s="9">
        <f t="shared" si="25"/>
        <v>2557211.8392000003</v>
      </c>
      <c r="P501">
        <v>2027</v>
      </c>
      <c r="Q501" t="s">
        <v>336</v>
      </c>
      <c r="R501" s="25">
        <v>523554799</v>
      </c>
    </row>
    <row r="502" spans="1:18" x14ac:dyDescent="0.35">
      <c r="A502" s="13">
        <v>2027</v>
      </c>
      <c r="B502" s="13">
        <f t="shared" si="23"/>
        <v>2026</v>
      </c>
      <c r="C502" t="s">
        <v>346</v>
      </c>
      <c r="D502" t="s">
        <v>347</v>
      </c>
      <c r="E502" s="5">
        <v>712733746</v>
      </c>
      <c r="F502" s="13">
        <v>4.9000000000000004</v>
      </c>
      <c r="G502" s="9">
        <f t="shared" si="24"/>
        <v>3492395.3554000002</v>
      </c>
      <c r="H502" s="5">
        <v>589955946</v>
      </c>
      <c r="I502">
        <v>5.4</v>
      </c>
      <c r="J502" s="9">
        <f t="shared" si="25"/>
        <v>3185762.1084000003</v>
      </c>
      <c r="P502">
        <v>2027</v>
      </c>
      <c r="Q502" t="s">
        <v>338</v>
      </c>
      <c r="R502" s="25">
        <v>522915545</v>
      </c>
    </row>
    <row r="503" spans="1:18" x14ac:dyDescent="0.35">
      <c r="A503" s="13">
        <v>2027</v>
      </c>
      <c r="B503" s="13">
        <f t="shared" si="23"/>
        <v>2026</v>
      </c>
      <c r="C503" t="s">
        <v>348</v>
      </c>
      <c r="D503" t="s">
        <v>349</v>
      </c>
      <c r="E503" s="5">
        <v>1549288128</v>
      </c>
      <c r="F503" s="13">
        <v>4.9000000000000004</v>
      </c>
      <c r="G503" s="9">
        <f t="shared" si="24"/>
        <v>7591511.8272000011</v>
      </c>
      <c r="H503" s="5">
        <v>1325899937</v>
      </c>
      <c r="I503">
        <v>5.4</v>
      </c>
      <c r="J503" s="9">
        <f t="shared" si="25"/>
        <v>7159859.6598000005</v>
      </c>
      <c r="P503">
        <v>2027</v>
      </c>
      <c r="Q503" t="s">
        <v>340</v>
      </c>
      <c r="R503" s="25">
        <v>583620358</v>
      </c>
    </row>
    <row r="504" spans="1:18" x14ac:dyDescent="0.35">
      <c r="A504" s="13">
        <v>2027</v>
      </c>
      <c r="B504" s="13">
        <f t="shared" si="23"/>
        <v>2026</v>
      </c>
      <c r="C504" t="s">
        <v>350</v>
      </c>
      <c r="D504" t="s">
        <v>351</v>
      </c>
      <c r="E504" s="5">
        <v>297042144</v>
      </c>
      <c r="F504" s="13">
        <v>4.9000000000000004</v>
      </c>
      <c r="G504" s="9">
        <f t="shared" si="24"/>
        <v>1455506.5056</v>
      </c>
      <c r="H504" s="5">
        <v>249756623</v>
      </c>
      <c r="I504">
        <v>5.4</v>
      </c>
      <c r="J504" s="9">
        <f t="shared" si="25"/>
        <v>1348685.7642000001</v>
      </c>
      <c r="P504">
        <v>2027</v>
      </c>
      <c r="Q504" t="s">
        <v>342</v>
      </c>
      <c r="R504" s="25">
        <v>605408047</v>
      </c>
    </row>
    <row r="505" spans="1:18" x14ac:dyDescent="0.35">
      <c r="A505" s="13">
        <v>2027</v>
      </c>
      <c r="B505" s="13">
        <f t="shared" si="23"/>
        <v>2026</v>
      </c>
      <c r="C505" t="s">
        <v>352</v>
      </c>
      <c r="D505" t="s">
        <v>353</v>
      </c>
      <c r="E505" s="5">
        <v>1804558128</v>
      </c>
      <c r="F505" s="13">
        <v>4.9000000000000004</v>
      </c>
      <c r="G505" s="9">
        <f t="shared" si="24"/>
        <v>8842334.8272000011</v>
      </c>
      <c r="H505" s="5">
        <v>1530551303</v>
      </c>
      <c r="I505">
        <v>5.4</v>
      </c>
      <c r="J505" s="9">
        <f t="shared" si="25"/>
        <v>8264977.0362000009</v>
      </c>
      <c r="P505">
        <v>2027</v>
      </c>
      <c r="Q505" t="s">
        <v>344</v>
      </c>
      <c r="R505" s="25">
        <v>504197928</v>
      </c>
    </row>
    <row r="506" spans="1:18" x14ac:dyDescent="0.35">
      <c r="A506" s="13">
        <v>2027</v>
      </c>
      <c r="B506" s="13">
        <f t="shared" si="23"/>
        <v>2026</v>
      </c>
      <c r="C506" t="s">
        <v>354</v>
      </c>
      <c r="D506" t="s">
        <v>355</v>
      </c>
      <c r="E506" s="5">
        <v>451753288</v>
      </c>
      <c r="F506" s="13">
        <v>4.9000000000000004</v>
      </c>
      <c r="G506" s="9">
        <f t="shared" si="24"/>
        <v>2213591.1112000002</v>
      </c>
      <c r="H506" s="5">
        <v>406074275</v>
      </c>
      <c r="I506">
        <v>5.4</v>
      </c>
      <c r="J506" s="9">
        <f t="shared" si="25"/>
        <v>2192801.0850000004</v>
      </c>
      <c r="P506">
        <v>2027</v>
      </c>
      <c r="Q506" t="s">
        <v>346</v>
      </c>
      <c r="R506" s="25">
        <v>712733746</v>
      </c>
    </row>
    <row r="507" spans="1:18" x14ac:dyDescent="0.35">
      <c r="A507" s="13">
        <v>2027</v>
      </c>
      <c r="B507" s="13">
        <f t="shared" si="23"/>
        <v>2026</v>
      </c>
      <c r="C507" t="s">
        <v>356</v>
      </c>
      <c r="D507" t="s">
        <v>357</v>
      </c>
      <c r="E507" s="5">
        <v>115034346</v>
      </c>
      <c r="F507" s="13">
        <v>4.9000000000000004</v>
      </c>
      <c r="G507" s="9">
        <f t="shared" si="24"/>
        <v>563668.29540000006</v>
      </c>
      <c r="H507" s="5">
        <v>101703223</v>
      </c>
      <c r="I507">
        <v>5.4</v>
      </c>
      <c r="J507" s="9">
        <f t="shared" si="25"/>
        <v>549197.40419999999</v>
      </c>
      <c r="P507">
        <v>2027</v>
      </c>
      <c r="Q507" t="s">
        <v>348</v>
      </c>
      <c r="R507" s="25">
        <v>1549288128</v>
      </c>
    </row>
    <row r="508" spans="1:18" x14ac:dyDescent="0.35">
      <c r="A508" s="13">
        <v>2027</v>
      </c>
      <c r="B508" s="13">
        <f t="shared" si="23"/>
        <v>2026</v>
      </c>
      <c r="C508" t="s">
        <v>358</v>
      </c>
      <c r="D508" t="s">
        <v>359</v>
      </c>
      <c r="E508" s="5">
        <v>381665411</v>
      </c>
      <c r="F508" s="13">
        <v>4.9000000000000004</v>
      </c>
      <c r="G508" s="9">
        <f t="shared" si="24"/>
        <v>1870160.5139000001</v>
      </c>
      <c r="H508" s="5">
        <v>333730213</v>
      </c>
      <c r="I508">
        <v>5.4</v>
      </c>
      <c r="J508" s="9">
        <f t="shared" si="25"/>
        <v>1802143.1502</v>
      </c>
      <c r="P508">
        <v>2027</v>
      </c>
      <c r="Q508" t="s">
        <v>350</v>
      </c>
      <c r="R508" s="25">
        <v>297042144</v>
      </c>
    </row>
    <row r="509" spans="1:18" x14ac:dyDescent="0.35">
      <c r="A509" s="13">
        <v>2027</v>
      </c>
      <c r="B509" s="13">
        <f t="shared" si="23"/>
        <v>2026</v>
      </c>
      <c r="C509" t="s">
        <v>360</v>
      </c>
      <c r="D509" t="s">
        <v>361</v>
      </c>
      <c r="E509" s="5">
        <v>338391216</v>
      </c>
      <c r="F509" s="13">
        <v>4.9000000000000004</v>
      </c>
      <c r="G509" s="9">
        <f t="shared" si="24"/>
        <v>1658116.9584000001</v>
      </c>
      <c r="H509" s="5">
        <v>312557498</v>
      </c>
      <c r="I509">
        <v>5.4</v>
      </c>
      <c r="J509" s="9">
        <f t="shared" si="25"/>
        <v>1687810.4892000002</v>
      </c>
      <c r="P509">
        <v>2027</v>
      </c>
      <c r="Q509" t="s">
        <v>352</v>
      </c>
      <c r="R509" s="25">
        <v>1804558128</v>
      </c>
    </row>
    <row r="510" spans="1:18" x14ac:dyDescent="0.35">
      <c r="A510" s="13">
        <v>2027</v>
      </c>
      <c r="B510" s="13">
        <f t="shared" si="23"/>
        <v>2026</v>
      </c>
      <c r="C510" t="s">
        <v>362</v>
      </c>
      <c r="D510" t="s">
        <v>363</v>
      </c>
      <c r="E510" s="5">
        <v>757545636</v>
      </c>
      <c r="F510" s="13">
        <v>4.9000000000000004</v>
      </c>
      <c r="G510" s="9">
        <f t="shared" si="24"/>
        <v>3711973.6164000006</v>
      </c>
      <c r="H510" s="5">
        <v>659971349</v>
      </c>
      <c r="I510">
        <v>5.4</v>
      </c>
      <c r="J510" s="9">
        <f t="shared" si="25"/>
        <v>3563845.2846000004</v>
      </c>
      <c r="P510">
        <v>2027</v>
      </c>
      <c r="Q510" t="s">
        <v>366</v>
      </c>
      <c r="R510" s="25">
        <v>1061541356</v>
      </c>
    </row>
    <row r="511" spans="1:18" x14ac:dyDescent="0.35">
      <c r="A511" s="13">
        <v>2027</v>
      </c>
      <c r="B511" s="13">
        <f t="shared" si="23"/>
        <v>2026</v>
      </c>
      <c r="C511" t="s">
        <v>364</v>
      </c>
      <c r="D511" t="s">
        <v>365</v>
      </c>
      <c r="E511" s="5">
        <v>458727272</v>
      </c>
      <c r="F511" s="13">
        <v>4.9000000000000004</v>
      </c>
      <c r="G511" s="9">
        <f t="shared" si="24"/>
        <v>2247763.6328000003</v>
      </c>
      <c r="H511" s="5">
        <v>401501186</v>
      </c>
      <c r="I511">
        <v>5.4</v>
      </c>
      <c r="J511" s="9">
        <f t="shared" si="25"/>
        <v>2168106.4043999999</v>
      </c>
      <c r="P511">
        <v>2027</v>
      </c>
      <c r="Q511" t="s">
        <v>354</v>
      </c>
      <c r="R511" s="25">
        <v>451753288</v>
      </c>
    </row>
    <row r="512" spans="1:18" x14ac:dyDescent="0.35">
      <c r="A512" s="13">
        <v>2027</v>
      </c>
      <c r="B512" s="13">
        <f t="shared" si="23"/>
        <v>2026</v>
      </c>
      <c r="C512" t="s">
        <v>366</v>
      </c>
      <c r="D512" t="s">
        <v>367</v>
      </c>
      <c r="E512" s="5">
        <v>1061541356</v>
      </c>
      <c r="F512" s="13">
        <v>4.9000000000000004</v>
      </c>
      <c r="G512" s="9">
        <f t="shared" si="24"/>
        <v>5201552.6443999996</v>
      </c>
      <c r="H512" s="5">
        <v>938208551</v>
      </c>
      <c r="I512">
        <v>5.4</v>
      </c>
      <c r="J512" s="9">
        <f t="shared" si="25"/>
        <v>5066326.1754000001</v>
      </c>
      <c r="P512">
        <v>2027</v>
      </c>
      <c r="Q512" t="s">
        <v>356</v>
      </c>
      <c r="R512" s="25">
        <v>115034346</v>
      </c>
    </row>
    <row r="513" spans="1:18" x14ac:dyDescent="0.35">
      <c r="A513" s="13">
        <v>2027</v>
      </c>
      <c r="B513" s="13">
        <f t="shared" si="23"/>
        <v>2026</v>
      </c>
      <c r="C513" t="s">
        <v>368</v>
      </c>
      <c r="D513" t="s">
        <v>369</v>
      </c>
      <c r="E513" s="5">
        <v>594238586</v>
      </c>
      <c r="F513" s="13">
        <v>4.9000000000000004</v>
      </c>
      <c r="G513" s="9">
        <f t="shared" si="24"/>
        <v>2911769.0714000002</v>
      </c>
      <c r="H513" s="5">
        <v>523346002</v>
      </c>
      <c r="I513">
        <v>5.4</v>
      </c>
      <c r="J513" s="9">
        <f t="shared" si="25"/>
        <v>2826068.4108000002</v>
      </c>
      <c r="P513">
        <v>2027</v>
      </c>
      <c r="Q513" t="s">
        <v>360</v>
      </c>
      <c r="R513" s="25">
        <v>338391216</v>
      </c>
    </row>
    <row r="514" spans="1:18" x14ac:dyDescent="0.35">
      <c r="A514" s="13">
        <v>2027</v>
      </c>
      <c r="B514" s="13">
        <f t="shared" si="23"/>
        <v>2026</v>
      </c>
      <c r="C514" t="s">
        <v>370</v>
      </c>
      <c r="D514" t="s">
        <v>371</v>
      </c>
      <c r="E514" s="5">
        <v>529177092</v>
      </c>
      <c r="F514" s="13">
        <v>4.9000000000000004</v>
      </c>
      <c r="G514" s="9">
        <f t="shared" si="24"/>
        <v>2592967.7508</v>
      </c>
      <c r="H514" s="5">
        <v>464775546</v>
      </c>
      <c r="I514">
        <v>5.4</v>
      </c>
      <c r="J514" s="9">
        <f t="shared" si="25"/>
        <v>2509787.9484000001</v>
      </c>
      <c r="P514">
        <v>2027</v>
      </c>
      <c r="Q514" t="s">
        <v>362</v>
      </c>
      <c r="R514" s="25">
        <v>757545636</v>
      </c>
    </row>
    <row r="515" spans="1:18" x14ac:dyDescent="0.35">
      <c r="A515" s="13">
        <v>2027</v>
      </c>
      <c r="B515" s="13">
        <f t="shared" si="23"/>
        <v>2026</v>
      </c>
      <c r="C515" t="s">
        <v>372</v>
      </c>
      <c r="D515" t="s">
        <v>373</v>
      </c>
      <c r="E515" s="5">
        <v>218430310</v>
      </c>
      <c r="F515" s="13">
        <v>4.9000000000000004</v>
      </c>
      <c r="G515" s="9">
        <f t="shared" si="24"/>
        <v>1070308.5190000001</v>
      </c>
      <c r="H515" s="5">
        <v>188213444</v>
      </c>
      <c r="I515">
        <v>5.4</v>
      </c>
      <c r="J515" s="9">
        <f t="shared" si="25"/>
        <v>1016352.5976</v>
      </c>
      <c r="P515">
        <v>2027</v>
      </c>
      <c r="Q515" t="s">
        <v>364</v>
      </c>
      <c r="R515" s="25">
        <v>458727272</v>
      </c>
    </row>
    <row r="516" spans="1:18" x14ac:dyDescent="0.35">
      <c r="A516" s="13">
        <v>2027</v>
      </c>
      <c r="B516" s="13">
        <f t="shared" si="23"/>
        <v>2026</v>
      </c>
      <c r="C516" t="s">
        <v>374</v>
      </c>
      <c r="D516" t="s">
        <v>375</v>
      </c>
      <c r="E516" s="5">
        <v>137650766</v>
      </c>
      <c r="F516" s="13">
        <v>4.9000000000000004</v>
      </c>
      <c r="G516" s="9">
        <f t="shared" si="24"/>
        <v>674488.75340000005</v>
      </c>
      <c r="H516" s="5">
        <v>126490541</v>
      </c>
      <c r="I516">
        <v>5.4</v>
      </c>
      <c r="J516" s="9">
        <f t="shared" si="25"/>
        <v>683048.92139999999</v>
      </c>
      <c r="P516">
        <v>2027</v>
      </c>
      <c r="Q516" t="s">
        <v>358</v>
      </c>
      <c r="R516" s="25">
        <v>381665411</v>
      </c>
    </row>
    <row r="517" spans="1:18" x14ac:dyDescent="0.35">
      <c r="A517" s="13">
        <v>2027</v>
      </c>
      <c r="B517" s="13">
        <f t="shared" ref="B517:B580" si="26">A517-1</f>
        <v>2026</v>
      </c>
      <c r="C517" t="s">
        <v>376</v>
      </c>
      <c r="D517" t="s">
        <v>377</v>
      </c>
      <c r="E517" s="5">
        <v>91829891</v>
      </c>
      <c r="F517" s="13">
        <v>4.9000000000000004</v>
      </c>
      <c r="G517" s="9">
        <f t="shared" si="24"/>
        <v>449966.46590000007</v>
      </c>
      <c r="H517" s="5">
        <v>82954528</v>
      </c>
      <c r="I517">
        <v>5.4</v>
      </c>
      <c r="J517" s="9">
        <f t="shared" si="25"/>
        <v>447954.45120000007</v>
      </c>
      <c r="P517">
        <v>2027</v>
      </c>
      <c r="Q517" t="s">
        <v>368</v>
      </c>
      <c r="R517" s="25">
        <v>594238586</v>
      </c>
    </row>
    <row r="518" spans="1:18" x14ac:dyDescent="0.35">
      <c r="A518" s="13">
        <v>2027</v>
      </c>
      <c r="B518" s="13">
        <f t="shared" si="26"/>
        <v>2026</v>
      </c>
      <c r="C518" t="s">
        <v>378</v>
      </c>
      <c r="D518" t="s">
        <v>379</v>
      </c>
      <c r="E518" s="5">
        <v>128728321</v>
      </c>
      <c r="F518" s="13">
        <v>4.9000000000000004</v>
      </c>
      <c r="G518" s="9">
        <f t="shared" si="24"/>
        <v>630768.77289999998</v>
      </c>
      <c r="H518" s="5">
        <v>115755141</v>
      </c>
      <c r="I518">
        <v>5.4</v>
      </c>
      <c r="J518" s="9">
        <f t="shared" si="25"/>
        <v>625077.76140000008</v>
      </c>
      <c r="P518">
        <v>2027</v>
      </c>
      <c r="Q518" t="s">
        <v>370</v>
      </c>
      <c r="R518" s="25">
        <v>529177092</v>
      </c>
    </row>
    <row r="519" spans="1:18" x14ac:dyDescent="0.35">
      <c r="A519" s="13">
        <v>2027</v>
      </c>
      <c r="B519" s="13">
        <f t="shared" si="26"/>
        <v>2026</v>
      </c>
      <c r="C519" t="s">
        <v>380</v>
      </c>
      <c r="D519" t="s">
        <v>381</v>
      </c>
      <c r="E519" s="5">
        <v>482695211</v>
      </c>
      <c r="F519" s="13">
        <v>4.9000000000000004</v>
      </c>
      <c r="G519" s="9">
        <f t="shared" si="24"/>
        <v>2365206.5339000002</v>
      </c>
      <c r="H519" s="5">
        <v>424786976</v>
      </c>
      <c r="I519">
        <v>5.4</v>
      </c>
      <c r="J519" s="9">
        <f t="shared" si="25"/>
        <v>2293849.6704000002</v>
      </c>
      <c r="P519">
        <v>2027</v>
      </c>
      <c r="Q519" t="s">
        <v>372</v>
      </c>
      <c r="R519" s="25">
        <v>218430310</v>
      </c>
    </row>
    <row r="520" spans="1:18" x14ac:dyDescent="0.35">
      <c r="A520" s="13">
        <v>2027</v>
      </c>
      <c r="B520" s="13">
        <f t="shared" si="26"/>
        <v>2026</v>
      </c>
      <c r="C520" t="s">
        <v>382</v>
      </c>
      <c r="D520" t="s">
        <v>383</v>
      </c>
      <c r="E520" s="5">
        <v>802742460</v>
      </c>
      <c r="F520" s="13">
        <v>4.9000000000000004</v>
      </c>
      <c r="G520" s="9">
        <f t="shared" si="24"/>
        <v>3933438.054</v>
      </c>
      <c r="H520" s="5">
        <v>698882512</v>
      </c>
      <c r="I520">
        <v>5.4</v>
      </c>
      <c r="J520" s="9">
        <f t="shared" si="25"/>
        <v>3773965.5648000003</v>
      </c>
      <c r="P520">
        <v>2027</v>
      </c>
      <c r="Q520" t="s">
        <v>374</v>
      </c>
      <c r="R520" s="25">
        <v>137650766</v>
      </c>
    </row>
    <row r="521" spans="1:18" x14ac:dyDescent="0.35">
      <c r="A521" s="13">
        <v>2027</v>
      </c>
      <c r="B521" s="13">
        <f t="shared" si="26"/>
        <v>2026</v>
      </c>
      <c r="C521" t="s">
        <v>384</v>
      </c>
      <c r="D521" t="s">
        <v>385</v>
      </c>
      <c r="E521" s="5">
        <v>490804466</v>
      </c>
      <c r="F521" s="13">
        <v>4.9000000000000004</v>
      </c>
      <c r="G521" s="9">
        <f t="shared" si="24"/>
        <v>2404941.8834000002</v>
      </c>
      <c r="H521" s="5">
        <v>415234360</v>
      </c>
      <c r="I521">
        <v>5.4</v>
      </c>
      <c r="J521" s="9">
        <f t="shared" si="25"/>
        <v>2242265.5440000002</v>
      </c>
      <c r="P521">
        <v>2027</v>
      </c>
      <c r="Q521" t="s">
        <v>376</v>
      </c>
      <c r="R521" s="25">
        <v>91829891</v>
      </c>
    </row>
    <row r="522" spans="1:18" x14ac:dyDescent="0.35">
      <c r="A522" s="13">
        <v>2027</v>
      </c>
      <c r="B522" s="13">
        <f t="shared" si="26"/>
        <v>2026</v>
      </c>
      <c r="C522" t="s">
        <v>386</v>
      </c>
      <c r="D522" t="s">
        <v>387</v>
      </c>
      <c r="E522" s="5">
        <v>101574350</v>
      </c>
      <c r="F522" s="13">
        <v>4.9000000000000004</v>
      </c>
      <c r="G522" s="9">
        <f t="shared" ref="G522:G585" si="27">E522/1000*F522</f>
        <v>497714.31500000006</v>
      </c>
      <c r="H522" s="5">
        <v>92094098</v>
      </c>
      <c r="I522">
        <v>5.4</v>
      </c>
      <c r="J522" s="9">
        <f t="shared" ref="J522:J585" si="28">H522/1000*I522</f>
        <v>497308.12920000002</v>
      </c>
      <c r="P522">
        <v>2027</v>
      </c>
      <c r="Q522" t="s">
        <v>378</v>
      </c>
      <c r="R522" s="25">
        <v>128728321</v>
      </c>
    </row>
    <row r="523" spans="1:18" x14ac:dyDescent="0.35">
      <c r="A523" s="13">
        <v>2027</v>
      </c>
      <c r="B523" s="13">
        <f t="shared" si="26"/>
        <v>2026</v>
      </c>
      <c r="C523" t="s">
        <v>388</v>
      </c>
      <c r="D523" t="s">
        <v>389</v>
      </c>
      <c r="E523" s="5">
        <v>1918833503</v>
      </c>
      <c r="F523" s="13">
        <v>4.9000000000000004</v>
      </c>
      <c r="G523" s="9">
        <f t="shared" si="27"/>
        <v>9402284.1647000015</v>
      </c>
      <c r="H523" s="5">
        <v>1637275080</v>
      </c>
      <c r="I523">
        <v>5.4</v>
      </c>
      <c r="J523" s="9">
        <f t="shared" si="28"/>
        <v>8841285.4320000019</v>
      </c>
      <c r="P523">
        <v>2027</v>
      </c>
      <c r="Q523" t="s">
        <v>380</v>
      </c>
      <c r="R523" s="25">
        <v>482695211</v>
      </c>
    </row>
    <row r="524" spans="1:18" x14ac:dyDescent="0.35">
      <c r="A524" s="13">
        <v>2027</v>
      </c>
      <c r="B524" s="13">
        <f t="shared" si="26"/>
        <v>2026</v>
      </c>
      <c r="C524" t="s">
        <v>390</v>
      </c>
      <c r="D524" t="s">
        <v>391</v>
      </c>
      <c r="E524" s="5">
        <v>352076313</v>
      </c>
      <c r="F524" s="13">
        <v>4.9000000000000004</v>
      </c>
      <c r="G524" s="9">
        <f t="shared" si="27"/>
        <v>1725173.9337000002</v>
      </c>
      <c r="H524" s="5">
        <v>314900274</v>
      </c>
      <c r="I524">
        <v>5.4</v>
      </c>
      <c r="J524" s="9">
        <f t="shared" si="28"/>
        <v>1700461.4796</v>
      </c>
      <c r="P524">
        <v>2027</v>
      </c>
      <c r="Q524" t="s">
        <v>382</v>
      </c>
      <c r="R524" s="25">
        <v>802742460</v>
      </c>
    </row>
    <row r="525" spans="1:18" x14ac:dyDescent="0.35">
      <c r="A525" s="13">
        <v>2027</v>
      </c>
      <c r="B525" s="13">
        <f t="shared" si="26"/>
        <v>2026</v>
      </c>
      <c r="C525" t="s">
        <v>392</v>
      </c>
      <c r="D525" t="s">
        <v>393</v>
      </c>
      <c r="E525" s="5">
        <v>735442514</v>
      </c>
      <c r="F525" s="13">
        <v>4.9000000000000004</v>
      </c>
      <c r="G525" s="9">
        <f t="shared" si="27"/>
        <v>3603668.3185999999</v>
      </c>
      <c r="H525" s="5">
        <v>637789914</v>
      </c>
      <c r="I525">
        <v>5.4</v>
      </c>
      <c r="J525" s="9">
        <f t="shared" si="28"/>
        <v>3444065.5356000001</v>
      </c>
      <c r="P525">
        <v>2027</v>
      </c>
      <c r="Q525" t="s">
        <v>384</v>
      </c>
      <c r="R525" s="25">
        <v>490804466</v>
      </c>
    </row>
    <row r="526" spans="1:18" x14ac:dyDescent="0.35">
      <c r="A526" s="13">
        <v>2027</v>
      </c>
      <c r="B526" s="13">
        <f t="shared" si="26"/>
        <v>2026</v>
      </c>
      <c r="C526" t="s">
        <v>394</v>
      </c>
      <c r="D526" t="s">
        <v>395</v>
      </c>
      <c r="E526" s="5">
        <v>675995506</v>
      </c>
      <c r="F526" s="13">
        <v>4.9000000000000004</v>
      </c>
      <c r="G526" s="9">
        <f t="shared" si="27"/>
        <v>3312377.9794000005</v>
      </c>
      <c r="H526" s="5">
        <v>611371815</v>
      </c>
      <c r="I526">
        <v>5.4</v>
      </c>
      <c r="J526" s="9">
        <f t="shared" si="28"/>
        <v>3301407.801</v>
      </c>
      <c r="P526">
        <v>2027</v>
      </c>
      <c r="Q526" t="s">
        <v>386</v>
      </c>
      <c r="R526" s="25">
        <v>101574350</v>
      </c>
    </row>
    <row r="527" spans="1:18" x14ac:dyDescent="0.35">
      <c r="A527" s="13">
        <v>2027</v>
      </c>
      <c r="B527" s="13">
        <f t="shared" si="26"/>
        <v>2026</v>
      </c>
      <c r="C527" t="s">
        <v>396</v>
      </c>
      <c r="D527" t="s">
        <v>397</v>
      </c>
      <c r="E527" s="5">
        <v>176264487</v>
      </c>
      <c r="F527" s="13">
        <v>4.9000000000000004</v>
      </c>
      <c r="G527" s="9">
        <f t="shared" si="27"/>
        <v>863695.98629999999</v>
      </c>
      <c r="H527" s="5">
        <v>152961718</v>
      </c>
      <c r="I527">
        <v>5.4</v>
      </c>
      <c r="J527" s="9">
        <f t="shared" si="28"/>
        <v>825993.27720000001</v>
      </c>
      <c r="P527">
        <v>2027</v>
      </c>
      <c r="Q527" t="s">
        <v>388</v>
      </c>
      <c r="R527" s="25">
        <v>1918833503</v>
      </c>
    </row>
    <row r="528" spans="1:18" x14ac:dyDescent="0.35">
      <c r="A528" s="13">
        <v>2027</v>
      </c>
      <c r="B528" s="13">
        <f t="shared" si="26"/>
        <v>2026</v>
      </c>
      <c r="C528" t="s">
        <v>398</v>
      </c>
      <c r="D528" t="s">
        <v>399</v>
      </c>
      <c r="E528" s="5">
        <v>381993817</v>
      </c>
      <c r="F528" s="13">
        <v>4.9000000000000004</v>
      </c>
      <c r="G528" s="9">
        <f t="shared" si="27"/>
        <v>1871769.7032999999</v>
      </c>
      <c r="H528" s="5">
        <v>360896473</v>
      </c>
      <c r="I528">
        <v>5.4</v>
      </c>
      <c r="J528" s="9">
        <f t="shared" si="28"/>
        <v>1948840.9542</v>
      </c>
      <c r="P528">
        <v>2027</v>
      </c>
      <c r="Q528" t="s">
        <v>390</v>
      </c>
      <c r="R528" s="25">
        <v>352076313</v>
      </c>
    </row>
    <row r="529" spans="1:18" x14ac:dyDescent="0.35">
      <c r="A529" s="13">
        <v>2027</v>
      </c>
      <c r="B529" s="13">
        <f t="shared" si="26"/>
        <v>2026</v>
      </c>
      <c r="C529" t="s">
        <v>400</v>
      </c>
      <c r="D529" t="s">
        <v>401</v>
      </c>
      <c r="E529" s="5">
        <v>1219473075</v>
      </c>
      <c r="F529" s="13">
        <v>4.9000000000000004</v>
      </c>
      <c r="G529" s="9">
        <f t="shared" si="27"/>
        <v>5975418.0674999999</v>
      </c>
      <c r="H529" s="5">
        <v>1045267674</v>
      </c>
      <c r="I529">
        <v>5.4</v>
      </c>
      <c r="J529" s="9">
        <f t="shared" si="28"/>
        <v>5644445.4396000002</v>
      </c>
      <c r="P529">
        <v>2027</v>
      </c>
      <c r="Q529" t="s">
        <v>392</v>
      </c>
      <c r="R529" s="25">
        <v>735442514</v>
      </c>
    </row>
    <row r="530" spans="1:18" x14ac:dyDescent="0.35">
      <c r="A530" s="13">
        <v>2027</v>
      </c>
      <c r="B530" s="13">
        <f t="shared" si="26"/>
        <v>2026</v>
      </c>
      <c r="C530" t="s">
        <v>402</v>
      </c>
      <c r="D530" t="s">
        <v>403</v>
      </c>
      <c r="E530" s="5">
        <v>378896764</v>
      </c>
      <c r="F530" s="13">
        <v>4.9000000000000004</v>
      </c>
      <c r="G530" s="9">
        <f t="shared" si="27"/>
        <v>1856594.1436000003</v>
      </c>
      <c r="H530" s="5">
        <v>344356495</v>
      </c>
      <c r="I530">
        <v>5.4</v>
      </c>
      <c r="J530" s="9">
        <f t="shared" si="28"/>
        <v>1859525.0730000001</v>
      </c>
      <c r="P530">
        <v>2027</v>
      </c>
      <c r="Q530" t="s">
        <v>398</v>
      </c>
      <c r="R530" s="25">
        <v>381993817</v>
      </c>
    </row>
    <row r="531" spans="1:18" x14ac:dyDescent="0.35">
      <c r="A531" s="13">
        <v>2027</v>
      </c>
      <c r="B531" s="13">
        <f t="shared" si="26"/>
        <v>2026</v>
      </c>
      <c r="C531" t="s">
        <v>404</v>
      </c>
      <c r="D531" t="s">
        <v>405</v>
      </c>
      <c r="E531" s="5">
        <v>359617082</v>
      </c>
      <c r="F531" s="13">
        <v>4.9000000000000004</v>
      </c>
      <c r="G531" s="9">
        <f t="shared" si="27"/>
        <v>1762123.7018000002</v>
      </c>
      <c r="H531" s="5">
        <v>327586484</v>
      </c>
      <c r="I531">
        <v>5.4</v>
      </c>
      <c r="J531" s="9">
        <f t="shared" si="28"/>
        <v>1768967.0136000002</v>
      </c>
      <c r="P531">
        <v>2027</v>
      </c>
      <c r="Q531" t="s">
        <v>394</v>
      </c>
      <c r="R531" s="25">
        <v>675995506</v>
      </c>
    </row>
    <row r="532" spans="1:18" x14ac:dyDescent="0.35">
      <c r="A532" s="13">
        <v>2027</v>
      </c>
      <c r="B532" s="13">
        <f t="shared" si="26"/>
        <v>2026</v>
      </c>
      <c r="C532" t="s">
        <v>406</v>
      </c>
      <c r="D532" t="s">
        <v>407</v>
      </c>
      <c r="E532" s="5">
        <v>491161574</v>
      </c>
      <c r="F532" s="13">
        <v>4.9000000000000004</v>
      </c>
      <c r="G532" s="9">
        <f t="shared" si="27"/>
        <v>2406691.7126000002</v>
      </c>
      <c r="H532" s="5">
        <v>443705606</v>
      </c>
      <c r="I532">
        <v>5.4</v>
      </c>
      <c r="J532" s="9">
        <f t="shared" si="28"/>
        <v>2396010.2724000001</v>
      </c>
      <c r="P532">
        <v>2027</v>
      </c>
      <c r="Q532" t="s">
        <v>396</v>
      </c>
      <c r="R532" s="25">
        <v>176264487</v>
      </c>
    </row>
    <row r="533" spans="1:18" x14ac:dyDescent="0.35">
      <c r="A533" s="13">
        <v>2027</v>
      </c>
      <c r="B533" s="13">
        <f t="shared" si="26"/>
        <v>2026</v>
      </c>
      <c r="C533" t="s">
        <v>408</v>
      </c>
      <c r="D533" t="s">
        <v>409</v>
      </c>
      <c r="E533" s="5">
        <v>633385635</v>
      </c>
      <c r="F533" s="13">
        <v>4.9000000000000004</v>
      </c>
      <c r="G533" s="9">
        <f t="shared" si="27"/>
        <v>3103589.6115000001</v>
      </c>
      <c r="H533" s="5">
        <v>561614556</v>
      </c>
      <c r="I533">
        <v>5.4</v>
      </c>
      <c r="J533" s="9">
        <f t="shared" si="28"/>
        <v>3032718.6024000002</v>
      </c>
      <c r="P533">
        <v>2027</v>
      </c>
      <c r="Q533" t="s">
        <v>400</v>
      </c>
      <c r="R533" s="25">
        <v>1219473075</v>
      </c>
    </row>
    <row r="534" spans="1:18" x14ac:dyDescent="0.35">
      <c r="A534" s="13">
        <v>2027</v>
      </c>
      <c r="B534" s="13">
        <f t="shared" si="26"/>
        <v>2026</v>
      </c>
      <c r="C534" t="s">
        <v>410</v>
      </c>
      <c r="D534" t="s">
        <v>411</v>
      </c>
      <c r="E534" s="5">
        <v>471250099</v>
      </c>
      <c r="F534" s="13">
        <v>4.9000000000000004</v>
      </c>
      <c r="G534" s="9">
        <f t="shared" si="27"/>
        <v>2309125.4851000002</v>
      </c>
      <c r="H534" s="5">
        <v>445439872</v>
      </c>
      <c r="I534">
        <v>5.4</v>
      </c>
      <c r="J534" s="9">
        <f t="shared" si="28"/>
        <v>2405375.3088000002</v>
      </c>
      <c r="P534">
        <v>2027</v>
      </c>
      <c r="Q534" t="s">
        <v>108</v>
      </c>
      <c r="R534" s="25">
        <v>527247802</v>
      </c>
    </row>
    <row r="535" spans="1:18" x14ac:dyDescent="0.35">
      <c r="A535" s="13">
        <v>2027</v>
      </c>
      <c r="B535" s="13">
        <f t="shared" si="26"/>
        <v>2026</v>
      </c>
      <c r="C535" t="s">
        <v>412</v>
      </c>
      <c r="D535" t="s">
        <v>413</v>
      </c>
      <c r="E535" s="5">
        <v>361228780</v>
      </c>
      <c r="F535" s="13">
        <v>4.9000000000000004</v>
      </c>
      <c r="G535" s="9">
        <f t="shared" si="27"/>
        <v>1770021.0220000003</v>
      </c>
      <c r="H535" s="5">
        <v>343435788</v>
      </c>
      <c r="I535">
        <v>5.4</v>
      </c>
      <c r="J535" s="9">
        <f t="shared" si="28"/>
        <v>1854553.2552</v>
      </c>
      <c r="P535">
        <v>2027</v>
      </c>
      <c r="Q535" t="s">
        <v>426</v>
      </c>
      <c r="R535" s="25">
        <v>300345982</v>
      </c>
    </row>
    <row r="536" spans="1:18" x14ac:dyDescent="0.35">
      <c r="A536" s="13">
        <v>2027</v>
      </c>
      <c r="B536" s="13">
        <f t="shared" si="26"/>
        <v>2026</v>
      </c>
      <c r="C536" t="s">
        <v>414</v>
      </c>
      <c r="D536" t="s">
        <v>415</v>
      </c>
      <c r="E536" s="5">
        <v>339403638</v>
      </c>
      <c r="F536" s="13">
        <v>4.9000000000000004</v>
      </c>
      <c r="G536" s="9">
        <f t="shared" si="27"/>
        <v>1663077.8262</v>
      </c>
      <c r="H536" s="5">
        <v>302198116</v>
      </c>
      <c r="I536">
        <v>5.4</v>
      </c>
      <c r="J536" s="9">
        <f t="shared" si="28"/>
        <v>1631869.8263999999</v>
      </c>
      <c r="P536">
        <v>2027</v>
      </c>
      <c r="Q536" t="s">
        <v>408</v>
      </c>
      <c r="R536" s="25">
        <v>633385635</v>
      </c>
    </row>
    <row r="537" spans="1:18" x14ac:dyDescent="0.35">
      <c r="A537" s="13">
        <v>2027</v>
      </c>
      <c r="B537" s="13">
        <f t="shared" si="26"/>
        <v>2026</v>
      </c>
      <c r="C537" t="s">
        <v>416</v>
      </c>
      <c r="D537" t="s">
        <v>417</v>
      </c>
      <c r="E537" s="5">
        <v>350392643</v>
      </c>
      <c r="F537" s="13">
        <v>4.9000000000000004</v>
      </c>
      <c r="G537" s="9">
        <f t="shared" si="27"/>
        <v>1716923.9506999999</v>
      </c>
      <c r="H537" s="5">
        <v>327931636</v>
      </c>
      <c r="I537">
        <v>5.4</v>
      </c>
      <c r="J537" s="9">
        <f t="shared" si="28"/>
        <v>1770830.8344000001</v>
      </c>
      <c r="P537">
        <v>2027</v>
      </c>
      <c r="Q537" t="s">
        <v>416</v>
      </c>
      <c r="R537" s="25">
        <v>350392643</v>
      </c>
    </row>
    <row r="538" spans="1:18" x14ac:dyDescent="0.35">
      <c r="A538" s="13">
        <v>2027</v>
      </c>
      <c r="B538" s="13">
        <f t="shared" si="26"/>
        <v>2026</v>
      </c>
      <c r="C538" t="s">
        <v>418</v>
      </c>
      <c r="D538" t="s">
        <v>419</v>
      </c>
      <c r="E538" s="5">
        <v>955556775</v>
      </c>
      <c r="F538" s="13">
        <v>4.9000000000000004</v>
      </c>
      <c r="G538" s="9">
        <f t="shared" si="27"/>
        <v>4682228.1975000007</v>
      </c>
      <c r="H538" s="5">
        <v>798329388</v>
      </c>
      <c r="I538">
        <v>5.4</v>
      </c>
      <c r="J538" s="9">
        <f t="shared" si="28"/>
        <v>4310978.6952000009</v>
      </c>
      <c r="P538">
        <v>2027</v>
      </c>
      <c r="Q538" t="s">
        <v>414</v>
      </c>
      <c r="R538" s="25">
        <v>339403638</v>
      </c>
    </row>
    <row r="539" spans="1:18" x14ac:dyDescent="0.35">
      <c r="A539" s="13">
        <v>2027</v>
      </c>
      <c r="B539" s="13">
        <f t="shared" si="26"/>
        <v>2026</v>
      </c>
      <c r="C539" t="s">
        <v>420</v>
      </c>
      <c r="D539" t="s">
        <v>421</v>
      </c>
      <c r="E539" s="5">
        <v>1870783786</v>
      </c>
      <c r="F539" s="13">
        <v>4.9000000000000004</v>
      </c>
      <c r="G539" s="9">
        <f t="shared" si="27"/>
        <v>9166840.5514000002</v>
      </c>
      <c r="H539" s="5">
        <v>1615911970</v>
      </c>
      <c r="I539">
        <v>5.4</v>
      </c>
      <c r="J539" s="9">
        <f t="shared" si="28"/>
        <v>8725924.6380000003</v>
      </c>
      <c r="P539">
        <v>2027</v>
      </c>
      <c r="Q539" t="s">
        <v>412</v>
      </c>
      <c r="R539" s="25">
        <v>361228780</v>
      </c>
    </row>
    <row r="540" spans="1:18" x14ac:dyDescent="0.35">
      <c r="A540" s="13">
        <v>2027</v>
      </c>
      <c r="B540" s="13">
        <f t="shared" si="26"/>
        <v>2026</v>
      </c>
      <c r="C540" t="s">
        <v>422</v>
      </c>
      <c r="D540" t="s">
        <v>423</v>
      </c>
      <c r="E540" s="5">
        <v>295662567</v>
      </c>
      <c r="F540" s="13">
        <v>4.9000000000000004</v>
      </c>
      <c r="G540" s="9">
        <f t="shared" si="27"/>
        <v>1448746.5782999999</v>
      </c>
      <c r="H540" s="5">
        <v>269983174</v>
      </c>
      <c r="I540">
        <v>5.4</v>
      </c>
      <c r="J540" s="9">
        <f t="shared" si="28"/>
        <v>1457909.1396000001</v>
      </c>
      <c r="P540">
        <v>2027</v>
      </c>
      <c r="Q540" t="s">
        <v>418</v>
      </c>
      <c r="R540" s="25">
        <v>955556775</v>
      </c>
    </row>
    <row r="541" spans="1:18" x14ac:dyDescent="0.35">
      <c r="A541" s="13">
        <v>2027</v>
      </c>
      <c r="B541" s="13">
        <f t="shared" si="26"/>
        <v>2026</v>
      </c>
      <c r="C541" t="s">
        <v>424</v>
      </c>
      <c r="D541" t="s">
        <v>425</v>
      </c>
      <c r="E541" s="5">
        <v>445980113</v>
      </c>
      <c r="F541" s="13">
        <v>4.9000000000000004</v>
      </c>
      <c r="G541" s="9">
        <f t="shared" si="27"/>
        <v>2185302.5537</v>
      </c>
      <c r="H541" s="5">
        <v>423171903</v>
      </c>
      <c r="I541">
        <v>5.4</v>
      </c>
      <c r="J541" s="9">
        <f t="shared" si="28"/>
        <v>2285128.2762000002</v>
      </c>
      <c r="P541">
        <v>2027</v>
      </c>
      <c r="Q541" t="s">
        <v>420</v>
      </c>
      <c r="R541" s="25">
        <v>1870783786</v>
      </c>
    </row>
    <row r="542" spans="1:18" x14ac:dyDescent="0.35">
      <c r="A542" s="13">
        <v>2027</v>
      </c>
      <c r="B542" s="13">
        <f t="shared" si="26"/>
        <v>2026</v>
      </c>
      <c r="C542" t="s">
        <v>426</v>
      </c>
      <c r="D542" t="s">
        <v>427</v>
      </c>
      <c r="E542" s="5">
        <v>300345982</v>
      </c>
      <c r="F542" s="13">
        <v>4.9000000000000004</v>
      </c>
      <c r="G542" s="9">
        <f t="shared" si="27"/>
        <v>1471695.3118000003</v>
      </c>
      <c r="H542" s="5">
        <v>270449881</v>
      </c>
      <c r="I542">
        <v>5.4</v>
      </c>
      <c r="J542" s="9">
        <f t="shared" si="28"/>
        <v>1460429.3574000001</v>
      </c>
      <c r="P542">
        <v>2027</v>
      </c>
      <c r="Q542" t="s">
        <v>422</v>
      </c>
      <c r="R542" s="25">
        <v>295662567</v>
      </c>
    </row>
    <row r="543" spans="1:18" x14ac:dyDescent="0.35">
      <c r="A543" s="13">
        <v>2027</v>
      </c>
      <c r="B543" s="13">
        <f t="shared" si="26"/>
        <v>2026</v>
      </c>
      <c r="C543" t="s">
        <v>428</v>
      </c>
      <c r="D543" t="s">
        <v>429</v>
      </c>
      <c r="E543" s="5">
        <v>342539222</v>
      </c>
      <c r="F543" s="13">
        <v>4.9000000000000004</v>
      </c>
      <c r="G543" s="9">
        <f t="shared" si="27"/>
        <v>1678442.1878000002</v>
      </c>
      <c r="H543" s="5">
        <v>309389290</v>
      </c>
      <c r="I543">
        <v>5.4</v>
      </c>
      <c r="J543" s="9">
        <f t="shared" si="28"/>
        <v>1670702.166</v>
      </c>
      <c r="P543">
        <v>2027</v>
      </c>
      <c r="Q543" t="s">
        <v>428</v>
      </c>
      <c r="R543" s="25">
        <v>342539222</v>
      </c>
    </row>
    <row r="544" spans="1:18" x14ac:dyDescent="0.35">
      <c r="A544" s="13">
        <v>2027</v>
      </c>
      <c r="B544" s="13">
        <f t="shared" si="26"/>
        <v>2026</v>
      </c>
      <c r="C544" t="s">
        <v>430</v>
      </c>
      <c r="D544" t="s">
        <v>431</v>
      </c>
      <c r="E544" s="5">
        <v>1467251621</v>
      </c>
      <c r="F544" s="13">
        <v>4.9000000000000004</v>
      </c>
      <c r="G544" s="9">
        <f t="shared" si="27"/>
        <v>7189532.9429000011</v>
      </c>
      <c r="H544" s="5">
        <v>1212046285</v>
      </c>
      <c r="I544">
        <v>5.4</v>
      </c>
      <c r="J544" s="9">
        <f t="shared" si="28"/>
        <v>6545049.9390000002</v>
      </c>
      <c r="P544">
        <v>2027</v>
      </c>
      <c r="Q544" t="s">
        <v>430</v>
      </c>
      <c r="R544" s="25">
        <v>1467251621</v>
      </c>
    </row>
    <row r="545" spans="1:18" x14ac:dyDescent="0.35">
      <c r="A545" s="13">
        <v>2027</v>
      </c>
      <c r="B545" s="13">
        <f t="shared" si="26"/>
        <v>2026</v>
      </c>
      <c r="C545" t="s">
        <v>432</v>
      </c>
      <c r="D545" t="s">
        <v>433</v>
      </c>
      <c r="E545" s="5">
        <v>661937769</v>
      </c>
      <c r="F545" s="13">
        <v>4.9000000000000004</v>
      </c>
      <c r="G545" s="9">
        <f t="shared" si="27"/>
        <v>3243495.0681000003</v>
      </c>
      <c r="H545" s="5">
        <v>613170680</v>
      </c>
      <c r="I545">
        <v>5.4</v>
      </c>
      <c r="J545" s="9">
        <f t="shared" si="28"/>
        <v>3311121.6720000007</v>
      </c>
      <c r="P545">
        <v>2027</v>
      </c>
      <c r="Q545" t="s">
        <v>432</v>
      </c>
      <c r="R545" s="25">
        <v>661937769</v>
      </c>
    </row>
    <row r="546" spans="1:18" x14ac:dyDescent="0.35">
      <c r="A546" s="13">
        <v>2027</v>
      </c>
      <c r="B546" s="13">
        <f t="shared" si="26"/>
        <v>2026</v>
      </c>
      <c r="C546" t="s">
        <v>434</v>
      </c>
      <c r="D546" t="s">
        <v>435</v>
      </c>
      <c r="E546" s="5">
        <v>458990667</v>
      </c>
      <c r="F546" s="13">
        <v>4.9000000000000004</v>
      </c>
      <c r="G546" s="9">
        <f t="shared" si="27"/>
        <v>2249054.2683000001</v>
      </c>
      <c r="H546" s="5">
        <v>402514559</v>
      </c>
      <c r="I546">
        <v>5.4</v>
      </c>
      <c r="J546" s="9">
        <f t="shared" si="28"/>
        <v>2173578.6186000002</v>
      </c>
      <c r="P546">
        <v>2027</v>
      </c>
      <c r="Q546" t="s">
        <v>434</v>
      </c>
      <c r="R546" s="25">
        <v>458990667</v>
      </c>
    </row>
    <row r="547" spans="1:18" x14ac:dyDescent="0.35">
      <c r="A547" s="13">
        <v>2027</v>
      </c>
      <c r="B547" s="13">
        <f t="shared" si="26"/>
        <v>2026</v>
      </c>
      <c r="C547" t="s">
        <v>436</v>
      </c>
      <c r="D547" t="s">
        <v>437</v>
      </c>
      <c r="E547" s="5">
        <v>464821838</v>
      </c>
      <c r="F547" s="13">
        <v>4.9000000000000004</v>
      </c>
      <c r="G547" s="9">
        <f t="shared" si="27"/>
        <v>2277627.0062000002</v>
      </c>
      <c r="H547" s="5">
        <v>420558256</v>
      </c>
      <c r="I547">
        <v>5.4</v>
      </c>
      <c r="J547" s="9">
        <f t="shared" si="28"/>
        <v>2271014.5824000002</v>
      </c>
      <c r="P547">
        <v>2027</v>
      </c>
      <c r="Q547" t="s">
        <v>436</v>
      </c>
      <c r="R547" s="25">
        <v>464821838</v>
      </c>
    </row>
    <row r="548" spans="1:18" x14ac:dyDescent="0.35">
      <c r="A548" s="13">
        <v>2027</v>
      </c>
      <c r="B548" s="13">
        <f t="shared" si="26"/>
        <v>2026</v>
      </c>
      <c r="C548" t="s">
        <v>438</v>
      </c>
      <c r="D548" t="s">
        <v>439</v>
      </c>
      <c r="E548" s="5">
        <v>2570045674</v>
      </c>
      <c r="F548" s="13">
        <v>4.9000000000000004</v>
      </c>
      <c r="G548" s="9">
        <f t="shared" si="27"/>
        <v>12593223.802600002</v>
      </c>
      <c r="H548" s="5">
        <v>2147737420</v>
      </c>
      <c r="I548">
        <v>5.4</v>
      </c>
      <c r="J548" s="9">
        <f t="shared" si="28"/>
        <v>11597782.068</v>
      </c>
      <c r="P548">
        <v>2027</v>
      </c>
      <c r="Q548" t="s">
        <v>438</v>
      </c>
      <c r="R548" s="25">
        <v>2570045674</v>
      </c>
    </row>
    <row r="549" spans="1:18" x14ac:dyDescent="0.35">
      <c r="A549" s="13">
        <v>2027</v>
      </c>
      <c r="B549" s="13">
        <f t="shared" si="26"/>
        <v>2026</v>
      </c>
      <c r="C549" t="s">
        <v>440</v>
      </c>
      <c r="D549" t="s">
        <v>441</v>
      </c>
      <c r="E549" s="5">
        <v>139441445</v>
      </c>
      <c r="F549" s="13">
        <v>4.9000000000000004</v>
      </c>
      <c r="G549" s="9">
        <f t="shared" si="27"/>
        <v>683263.08050000004</v>
      </c>
      <c r="H549" s="5">
        <v>127320545</v>
      </c>
      <c r="I549">
        <v>5.4</v>
      </c>
      <c r="J549" s="9">
        <f t="shared" si="28"/>
        <v>687530.94300000009</v>
      </c>
      <c r="P549">
        <v>2027</v>
      </c>
      <c r="Q549" t="s">
        <v>440</v>
      </c>
      <c r="R549" s="25">
        <v>139441445</v>
      </c>
    </row>
    <row r="550" spans="1:18" x14ac:dyDescent="0.35">
      <c r="A550" s="13">
        <v>2027</v>
      </c>
      <c r="B550" s="13">
        <f t="shared" si="26"/>
        <v>2026</v>
      </c>
      <c r="C550" t="s">
        <v>442</v>
      </c>
      <c r="D550" t="s">
        <v>443</v>
      </c>
      <c r="E550" s="5">
        <v>261618401</v>
      </c>
      <c r="F550" s="13">
        <v>4.9000000000000004</v>
      </c>
      <c r="G550" s="9">
        <f t="shared" si="27"/>
        <v>1281930.1649000002</v>
      </c>
      <c r="H550" s="5">
        <v>247190515</v>
      </c>
      <c r="I550">
        <v>5.4</v>
      </c>
      <c r="J550" s="9">
        <f t="shared" si="28"/>
        <v>1334828.7810000002</v>
      </c>
      <c r="P550">
        <v>2027</v>
      </c>
      <c r="Q550" t="s">
        <v>442</v>
      </c>
      <c r="R550" s="25">
        <v>261618401</v>
      </c>
    </row>
    <row r="551" spans="1:18" x14ac:dyDescent="0.35">
      <c r="A551" s="13">
        <v>2027</v>
      </c>
      <c r="B551" s="13">
        <f t="shared" si="26"/>
        <v>2026</v>
      </c>
      <c r="C551" t="s">
        <v>444</v>
      </c>
      <c r="D551" t="s">
        <v>445</v>
      </c>
      <c r="E551" s="5">
        <v>521020875</v>
      </c>
      <c r="F551" s="13">
        <v>4.9000000000000004</v>
      </c>
      <c r="G551" s="9">
        <f t="shared" si="27"/>
        <v>2553002.2875000001</v>
      </c>
      <c r="H551" s="5">
        <v>464577638</v>
      </c>
      <c r="I551">
        <v>5.4</v>
      </c>
      <c r="J551" s="9">
        <f t="shared" si="28"/>
        <v>2508719.2452000002</v>
      </c>
      <c r="P551">
        <v>2027</v>
      </c>
      <c r="Q551" t="s">
        <v>444</v>
      </c>
      <c r="R551" s="25">
        <v>521020875</v>
      </c>
    </row>
    <row r="552" spans="1:18" x14ac:dyDescent="0.35">
      <c r="A552" s="13">
        <v>2027</v>
      </c>
      <c r="B552" s="13">
        <f t="shared" si="26"/>
        <v>2026</v>
      </c>
      <c r="C552" t="s">
        <v>446</v>
      </c>
      <c r="D552" t="s">
        <v>447</v>
      </c>
      <c r="E552" s="5">
        <v>922231514</v>
      </c>
      <c r="F552" s="13">
        <v>4.9000000000000004</v>
      </c>
      <c r="G552" s="9">
        <f t="shared" si="27"/>
        <v>4518934.4186000004</v>
      </c>
      <c r="H552" s="5">
        <v>804768684</v>
      </c>
      <c r="I552">
        <v>5.4</v>
      </c>
      <c r="J552" s="9">
        <f t="shared" si="28"/>
        <v>4345750.8936000001</v>
      </c>
      <c r="P552">
        <v>2027</v>
      </c>
      <c r="Q552" t="s">
        <v>446</v>
      </c>
      <c r="R552" s="25">
        <v>922231514</v>
      </c>
    </row>
    <row r="553" spans="1:18" x14ac:dyDescent="0.35">
      <c r="A553" s="13">
        <v>2027</v>
      </c>
      <c r="B553" s="13">
        <f t="shared" si="26"/>
        <v>2026</v>
      </c>
      <c r="C553" t="s">
        <v>448</v>
      </c>
      <c r="D553" t="s">
        <v>449</v>
      </c>
      <c r="E553" s="5">
        <v>1208694449</v>
      </c>
      <c r="F553" s="13">
        <v>4.9000000000000004</v>
      </c>
      <c r="G553" s="9">
        <f t="shared" si="27"/>
        <v>5922602.8001000006</v>
      </c>
      <c r="H553" s="5">
        <v>1021691565</v>
      </c>
      <c r="I553">
        <v>5.4</v>
      </c>
      <c r="J553" s="9">
        <f t="shared" si="28"/>
        <v>5517134.4510000004</v>
      </c>
      <c r="P553">
        <v>2027</v>
      </c>
      <c r="Q553" t="s">
        <v>448</v>
      </c>
      <c r="R553" s="25">
        <v>1208694449</v>
      </c>
    </row>
    <row r="554" spans="1:18" x14ac:dyDescent="0.35">
      <c r="A554" s="13">
        <v>2027</v>
      </c>
      <c r="B554" s="13">
        <f t="shared" si="26"/>
        <v>2026</v>
      </c>
      <c r="C554" t="s">
        <v>450</v>
      </c>
      <c r="D554" t="s">
        <v>451</v>
      </c>
      <c r="E554" s="5">
        <v>764585881</v>
      </c>
      <c r="F554" s="13">
        <v>4.9000000000000004</v>
      </c>
      <c r="G554" s="9">
        <f t="shared" si="27"/>
        <v>3746470.8169000004</v>
      </c>
      <c r="H554" s="5">
        <v>655994732</v>
      </c>
      <c r="I554">
        <v>5.4</v>
      </c>
      <c r="J554" s="9">
        <f t="shared" si="28"/>
        <v>3542371.5528000002</v>
      </c>
      <c r="P554">
        <v>2027</v>
      </c>
      <c r="Q554" t="s">
        <v>450</v>
      </c>
      <c r="R554" s="25">
        <v>764585881</v>
      </c>
    </row>
    <row r="555" spans="1:18" x14ac:dyDescent="0.35">
      <c r="A555" s="13">
        <v>2027</v>
      </c>
      <c r="B555" s="13">
        <f t="shared" si="26"/>
        <v>2026</v>
      </c>
      <c r="C555" t="s">
        <v>452</v>
      </c>
      <c r="D555" t="s">
        <v>453</v>
      </c>
      <c r="E555" s="5">
        <v>174050593</v>
      </c>
      <c r="F555" s="13">
        <v>4.9000000000000004</v>
      </c>
      <c r="G555" s="9">
        <f t="shared" si="27"/>
        <v>852847.9057</v>
      </c>
      <c r="H555" s="5">
        <v>165049672</v>
      </c>
      <c r="I555">
        <v>5.4</v>
      </c>
      <c r="J555" s="9">
        <f t="shared" si="28"/>
        <v>891268.22880000004</v>
      </c>
      <c r="P555">
        <v>2027</v>
      </c>
      <c r="Q555" t="s">
        <v>452</v>
      </c>
      <c r="R555" s="25">
        <v>174050593</v>
      </c>
    </row>
    <row r="556" spans="1:18" x14ac:dyDescent="0.35">
      <c r="A556" s="13">
        <v>2027</v>
      </c>
      <c r="B556" s="13">
        <f t="shared" si="26"/>
        <v>2026</v>
      </c>
      <c r="C556" t="s">
        <v>454</v>
      </c>
      <c r="D556" t="s">
        <v>455</v>
      </c>
      <c r="E556" s="5">
        <v>479030352</v>
      </c>
      <c r="F556" s="13">
        <v>4.9000000000000004</v>
      </c>
      <c r="G556" s="9">
        <f t="shared" si="27"/>
        <v>2347248.7248000004</v>
      </c>
      <c r="H556" s="5">
        <v>419773823</v>
      </c>
      <c r="I556">
        <v>5.4</v>
      </c>
      <c r="J556" s="9">
        <f t="shared" si="28"/>
        <v>2266778.6442</v>
      </c>
      <c r="P556">
        <v>2027</v>
      </c>
      <c r="Q556" t="s">
        <v>454</v>
      </c>
      <c r="R556" s="25">
        <v>479030352</v>
      </c>
    </row>
    <row r="557" spans="1:18" x14ac:dyDescent="0.35">
      <c r="A557" s="13">
        <v>2027</v>
      </c>
      <c r="B557" s="13">
        <f t="shared" si="26"/>
        <v>2026</v>
      </c>
      <c r="C557" t="s">
        <v>456</v>
      </c>
      <c r="D557" t="s">
        <v>457</v>
      </c>
      <c r="E557" s="5">
        <v>387156488</v>
      </c>
      <c r="F557" s="13">
        <v>4.9000000000000004</v>
      </c>
      <c r="G557" s="9">
        <f t="shared" si="27"/>
        <v>1897066.7912000001</v>
      </c>
      <c r="H557" s="5">
        <v>361641660</v>
      </c>
      <c r="I557">
        <v>5.4</v>
      </c>
      <c r="J557" s="9">
        <f t="shared" si="28"/>
        <v>1952864.9639999999</v>
      </c>
      <c r="P557">
        <v>2027</v>
      </c>
      <c r="Q557" t="s">
        <v>456</v>
      </c>
      <c r="R557" s="25">
        <v>387156488</v>
      </c>
    </row>
    <row r="558" spans="1:18" x14ac:dyDescent="0.35">
      <c r="A558" s="13">
        <v>2027</v>
      </c>
      <c r="B558" s="13">
        <f t="shared" si="26"/>
        <v>2026</v>
      </c>
      <c r="C558" t="s">
        <v>458</v>
      </c>
      <c r="D558" t="s">
        <v>459</v>
      </c>
      <c r="E558" s="5">
        <v>1437661415</v>
      </c>
      <c r="F558" s="13">
        <v>4.9000000000000004</v>
      </c>
      <c r="G558" s="9">
        <f t="shared" si="27"/>
        <v>7044540.9335000003</v>
      </c>
      <c r="H558" s="5">
        <v>1222707046</v>
      </c>
      <c r="I558">
        <v>5.4</v>
      </c>
      <c r="J558" s="9">
        <f t="shared" si="28"/>
        <v>6602618.0484000007</v>
      </c>
      <c r="P558">
        <v>2027</v>
      </c>
      <c r="Q558" t="s">
        <v>458</v>
      </c>
      <c r="R558" s="25">
        <v>1437661415</v>
      </c>
    </row>
    <row r="559" spans="1:18" x14ac:dyDescent="0.35">
      <c r="A559" s="13">
        <v>2027</v>
      </c>
      <c r="B559" s="13">
        <f t="shared" si="26"/>
        <v>2026</v>
      </c>
      <c r="C559" t="s">
        <v>460</v>
      </c>
      <c r="D559" t="s">
        <v>461</v>
      </c>
      <c r="E559" s="5">
        <v>553234744</v>
      </c>
      <c r="F559" s="13">
        <v>4.9000000000000004</v>
      </c>
      <c r="G559" s="9">
        <f t="shared" si="27"/>
        <v>2710850.2456</v>
      </c>
      <c r="H559" s="5">
        <v>482603057</v>
      </c>
      <c r="I559">
        <v>5.4</v>
      </c>
      <c r="J559" s="9">
        <f t="shared" si="28"/>
        <v>2606056.5077999998</v>
      </c>
      <c r="P559">
        <v>2027</v>
      </c>
      <c r="Q559" t="s">
        <v>460</v>
      </c>
      <c r="R559" s="25">
        <v>553234744</v>
      </c>
    </row>
    <row r="560" spans="1:18" x14ac:dyDescent="0.35">
      <c r="A560" s="13">
        <v>2027</v>
      </c>
      <c r="B560" s="13">
        <f t="shared" si="26"/>
        <v>2026</v>
      </c>
      <c r="C560" t="s">
        <v>462</v>
      </c>
      <c r="D560" t="s">
        <v>463</v>
      </c>
      <c r="E560" s="5">
        <v>2855161372</v>
      </c>
      <c r="F560" s="13">
        <v>4.9000000000000004</v>
      </c>
      <c r="G560" s="9">
        <f t="shared" si="27"/>
        <v>13990290.722800002</v>
      </c>
      <c r="H560" s="5">
        <v>2369456718</v>
      </c>
      <c r="I560">
        <v>5.4</v>
      </c>
      <c r="J560" s="9">
        <f t="shared" si="28"/>
        <v>12795066.2772</v>
      </c>
      <c r="P560">
        <v>2027</v>
      </c>
      <c r="Q560" t="s">
        <v>462</v>
      </c>
      <c r="R560" s="25">
        <v>2855161372</v>
      </c>
    </row>
    <row r="561" spans="1:18" x14ac:dyDescent="0.35">
      <c r="A561" s="13">
        <v>2027</v>
      </c>
      <c r="B561" s="13">
        <f t="shared" si="26"/>
        <v>2026</v>
      </c>
      <c r="C561" t="s">
        <v>464</v>
      </c>
      <c r="D561" t="s">
        <v>465</v>
      </c>
      <c r="E561" s="5">
        <v>278406801</v>
      </c>
      <c r="F561" s="13">
        <v>4.9000000000000004</v>
      </c>
      <c r="G561" s="9">
        <f t="shared" si="27"/>
        <v>1364193.3248999999</v>
      </c>
      <c r="H561" s="5">
        <v>242557927</v>
      </c>
      <c r="I561">
        <v>5.4</v>
      </c>
      <c r="J561" s="9">
        <f t="shared" si="28"/>
        <v>1309812.8058</v>
      </c>
      <c r="P561">
        <v>2027</v>
      </c>
      <c r="Q561" t="s">
        <v>464</v>
      </c>
      <c r="R561" s="25">
        <v>278406801</v>
      </c>
    </row>
    <row r="562" spans="1:18" x14ac:dyDescent="0.35">
      <c r="A562" s="13">
        <v>2027</v>
      </c>
      <c r="B562" s="13">
        <f t="shared" si="26"/>
        <v>2026</v>
      </c>
      <c r="C562" t="s">
        <v>466</v>
      </c>
      <c r="D562" t="s">
        <v>467</v>
      </c>
      <c r="E562" s="5">
        <v>798466439</v>
      </c>
      <c r="F562" s="13">
        <v>4.9000000000000004</v>
      </c>
      <c r="G562" s="9">
        <f t="shared" si="27"/>
        <v>3912485.5511000003</v>
      </c>
      <c r="H562" s="5">
        <v>747569965</v>
      </c>
      <c r="I562">
        <v>5.4</v>
      </c>
      <c r="J562" s="9">
        <f t="shared" si="28"/>
        <v>4036877.8110000002</v>
      </c>
      <c r="P562">
        <v>2027</v>
      </c>
      <c r="Q562" t="s">
        <v>466</v>
      </c>
      <c r="R562" s="25">
        <v>798466439</v>
      </c>
    </row>
    <row r="563" spans="1:18" x14ac:dyDescent="0.35">
      <c r="A563" s="13">
        <v>2027</v>
      </c>
      <c r="B563" s="13">
        <f t="shared" si="26"/>
        <v>2026</v>
      </c>
      <c r="C563" t="s">
        <v>468</v>
      </c>
      <c r="D563" t="s">
        <v>469</v>
      </c>
      <c r="E563" s="5">
        <v>243938299</v>
      </c>
      <c r="F563" s="13">
        <v>4.9000000000000004</v>
      </c>
      <c r="G563" s="9">
        <f t="shared" si="27"/>
        <v>1195297.6651000001</v>
      </c>
      <c r="H563" s="5">
        <v>220730097</v>
      </c>
      <c r="I563">
        <v>5.4</v>
      </c>
      <c r="J563" s="9">
        <f t="shared" si="28"/>
        <v>1191942.5238000001</v>
      </c>
      <c r="P563">
        <v>2027</v>
      </c>
      <c r="Q563" t="s">
        <v>468</v>
      </c>
      <c r="R563" s="25">
        <v>243938299</v>
      </c>
    </row>
    <row r="564" spans="1:18" x14ac:dyDescent="0.35">
      <c r="A564" s="13">
        <v>2027</v>
      </c>
      <c r="B564" s="13">
        <f t="shared" si="26"/>
        <v>2026</v>
      </c>
      <c r="C564" t="s">
        <v>470</v>
      </c>
      <c r="D564" t="s">
        <v>471</v>
      </c>
      <c r="E564" s="5">
        <v>523886997</v>
      </c>
      <c r="F564" s="13">
        <v>4.9000000000000004</v>
      </c>
      <c r="G564" s="9">
        <f t="shared" si="27"/>
        <v>2567046.2853000001</v>
      </c>
      <c r="H564" s="5">
        <v>470312974</v>
      </c>
      <c r="I564">
        <v>5.4</v>
      </c>
      <c r="J564" s="9">
        <f t="shared" si="28"/>
        <v>2539690.0596000003</v>
      </c>
      <c r="P564">
        <v>2027</v>
      </c>
      <c r="Q564" t="s">
        <v>470</v>
      </c>
      <c r="R564" s="25">
        <v>523886997</v>
      </c>
    </row>
    <row r="565" spans="1:18" x14ac:dyDescent="0.35">
      <c r="A565" s="13">
        <v>2027</v>
      </c>
      <c r="B565" s="13">
        <f t="shared" si="26"/>
        <v>2026</v>
      </c>
      <c r="C565" t="s">
        <v>472</v>
      </c>
      <c r="D565" t="s">
        <v>473</v>
      </c>
      <c r="E565" s="5">
        <v>413743147</v>
      </c>
      <c r="F565" s="13">
        <v>4.9000000000000004</v>
      </c>
      <c r="G565" s="9">
        <f t="shared" si="27"/>
        <v>2027341.4203000001</v>
      </c>
      <c r="H565" s="5">
        <v>379284030</v>
      </c>
      <c r="I565">
        <v>5.4</v>
      </c>
      <c r="J565" s="9">
        <f t="shared" si="28"/>
        <v>2048133.7620000003</v>
      </c>
      <c r="P565">
        <v>2027</v>
      </c>
      <c r="Q565" t="s">
        <v>472</v>
      </c>
      <c r="R565" s="25">
        <v>413743147</v>
      </c>
    </row>
    <row r="566" spans="1:18" x14ac:dyDescent="0.35">
      <c r="A566" s="13">
        <v>2027</v>
      </c>
      <c r="B566" s="13">
        <f t="shared" si="26"/>
        <v>2026</v>
      </c>
      <c r="C566" t="s">
        <v>474</v>
      </c>
      <c r="D566" t="s">
        <v>475</v>
      </c>
      <c r="E566" s="5">
        <v>354370861</v>
      </c>
      <c r="F566" s="13">
        <v>4.9000000000000004</v>
      </c>
      <c r="G566" s="9">
        <f t="shared" si="27"/>
        <v>1736417.2189</v>
      </c>
      <c r="H566" s="5">
        <v>332525282</v>
      </c>
      <c r="I566">
        <v>5.4</v>
      </c>
      <c r="J566" s="9">
        <f t="shared" si="28"/>
        <v>1795636.5228000002</v>
      </c>
      <c r="P566">
        <v>2027</v>
      </c>
      <c r="Q566" t="s">
        <v>474</v>
      </c>
      <c r="R566" s="25">
        <v>354370861</v>
      </c>
    </row>
    <row r="567" spans="1:18" x14ac:dyDescent="0.35">
      <c r="A567" s="13">
        <v>2027</v>
      </c>
      <c r="B567" s="13">
        <f t="shared" si="26"/>
        <v>2026</v>
      </c>
      <c r="C567" t="s">
        <v>476</v>
      </c>
      <c r="D567" t="s">
        <v>477</v>
      </c>
      <c r="E567" s="5">
        <v>303818241</v>
      </c>
      <c r="F567" s="13">
        <v>4.9000000000000004</v>
      </c>
      <c r="G567" s="9">
        <f t="shared" si="27"/>
        <v>1488709.3809</v>
      </c>
      <c r="H567" s="5">
        <v>285135895</v>
      </c>
      <c r="I567">
        <v>5.4</v>
      </c>
      <c r="J567" s="9">
        <f t="shared" si="28"/>
        <v>1539733.8330000001</v>
      </c>
      <c r="P567">
        <v>2027</v>
      </c>
      <c r="Q567" t="s">
        <v>478</v>
      </c>
      <c r="R567" s="25">
        <v>482972877</v>
      </c>
    </row>
    <row r="568" spans="1:18" x14ac:dyDescent="0.35">
      <c r="A568" s="13">
        <v>2027</v>
      </c>
      <c r="B568" s="13">
        <f t="shared" si="26"/>
        <v>2026</v>
      </c>
      <c r="C568" t="s">
        <v>478</v>
      </c>
      <c r="D568" t="s">
        <v>479</v>
      </c>
      <c r="E568" s="5">
        <v>482972877</v>
      </c>
      <c r="F568" s="13">
        <v>4.9000000000000004</v>
      </c>
      <c r="G568" s="9">
        <f t="shared" si="27"/>
        <v>2366567.0973</v>
      </c>
      <c r="H568" s="5">
        <v>445445027</v>
      </c>
      <c r="I568">
        <v>5.4</v>
      </c>
      <c r="J568" s="9">
        <f t="shared" si="28"/>
        <v>2405403.1458000001</v>
      </c>
      <c r="P568">
        <v>2027</v>
      </c>
      <c r="Q568" t="s">
        <v>480</v>
      </c>
      <c r="R568" s="25">
        <v>457628605</v>
      </c>
    </row>
    <row r="569" spans="1:18" x14ac:dyDescent="0.35">
      <c r="A569" s="13">
        <v>2027</v>
      </c>
      <c r="B569" s="13">
        <f t="shared" si="26"/>
        <v>2026</v>
      </c>
      <c r="C569" t="s">
        <v>480</v>
      </c>
      <c r="D569" t="s">
        <v>481</v>
      </c>
      <c r="E569" s="5">
        <v>457628605</v>
      </c>
      <c r="F569" s="13">
        <v>4.9000000000000004</v>
      </c>
      <c r="G569" s="9">
        <f t="shared" si="27"/>
        <v>2242380.1645</v>
      </c>
      <c r="H569" s="5">
        <v>405654555</v>
      </c>
      <c r="I569">
        <v>5.4</v>
      </c>
      <c r="J569" s="9">
        <f t="shared" si="28"/>
        <v>2190534.5970000001</v>
      </c>
      <c r="P569">
        <v>2027</v>
      </c>
      <c r="Q569" t="s">
        <v>482</v>
      </c>
      <c r="R569" s="25">
        <v>503341587</v>
      </c>
    </row>
    <row r="570" spans="1:18" x14ac:dyDescent="0.35">
      <c r="A570" s="13">
        <v>2027</v>
      </c>
      <c r="B570" s="13">
        <f t="shared" si="26"/>
        <v>2026</v>
      </c>
      <c r="C570" t="s">
        <v>482</v>
      </c>
      <c r="D570" t="s">
        <v>483</v>
      </c>
      <c r="E570" s="5">
        <v>503341587</v>
      </c>
      <c r="F570" s="13">
        <v>4.9000000000000004</v>
      </c>
      <c r="G570" s="9">
        <f t="shared" si="27"/>
        <v>2466373.7763</v>
      </c>
      <c r="H570" s="5">
        <v>437717084</v>
      </c>
      <c r="I570">
        <v>5.4</v>
      </c>
      <c r="J570" s="9">
        <f t="shared" si="28"/>
        <v>2363672.2535999999</v>
      </c>
      <c r="P570">
        <v>2027</v>
      </c>
      <c r="Q570" t="s">
        <v>484</v>
      </c>
      <c r="R570" s="25">
        <v>296229016</v>
      </c>
    </row>
    <row r="571" spans="1:18" x14ac:dyDescent="0.35">
      <c r="A571" s="13">
        <v>2027</v>
      </c>
      <c r="B571" s="13">
        <f t="shared" si="26"/>
        <v>2026</v>
      </c>
      <c r="C571" t="s">
        <v>484</v>
      </c>
      <c r="D571" t="s">
        <v>485</v>
      </c>
      <c r="E571" s="5">
        <v>296229016</v>
      </c>
      <c r="F571" s="13">
        <v>4.9000000000000004</v>
      </c>
      <c r="G571" s="9">
        <f t="shared" si="27"/>
        <v>1451522.1784000001</v>
      </c>
      <c r="H571" s="5">
        <v>272634597</v>
      </c>
      <c r="I571">
        <v>5.4</v>
      </c>
      <c r="J571" s="9">
        <f t="shared" si="28"/>
        <v>1472226.8238000001</v>
      </c>
      <c r="P571">
        <v>2027</v>
      </c>
      <c r="Q571" t="s">
        <v>486</v>
      </c>
      <c r="R571" s="25">
        <v>173088970</v>
      </c>
    </row>
    <row r="572" spans="1:18" x14ac:dyDescent="0.35">
      <c r="A572" s="13">
        <v>2027</v>
      </c>
      <c r="B572" s="13">
        <f t="shared" si="26"/>
        <v>2026</v>
      </c>
      <c r="C572" t="s">
        <v>486</v>
      </c>
      <c r="D572" t="s">
        <v>487</v>
      </c>
      <c r="E572" s="5">
        <v>173088970</v>
      </c>
      <c r="F572" s="13">
        <v>4.9000000000000004</v>
      </c>
      <c r="G572" s="9">
        <f t="shared" si="27"/>
        <v>848135.9530000001</v>
      </c>
      <c r="H572" s="5">
        <v>157338021</v>
      </c>
      <c r="I572">
        <v>5.4</v>
      </c>
      <c r="J572" s="9">
        <f t="shared" si="28"/>
        <v>849625.3134000001</v>
      </c>
      <c r="P572">
        <v>2027</v>
      </c>
      <c r="Q572" t="s">
        <v>540</v>
      </c>
      <c r="R572" s="25">
        <v>477895306</v>
      </c>
    </row>
    <row r="573" spans="1:18" x14ac:dyDescent="0.35">
      <c r="A573" s="13">
        <v>2027</v>
      </c>
      <c r="B573" s="13">
        <f t="shared" si="26"/>
        <v>2026</v>
      </c>
      <c r="C573" t="s">
        <v>488</v>
      </c>
      <c r="D573" t="s">
        <v>489</v>
      </c>
      <c r="E573" s="5">
        <v>1865624867</v>
      </c>
      <c r="F573" s="13">
        <v>4.9000000000000004</v>
      </c>
      <c r="G573" s="9">
        <f t="shared" si="27"/>
        <v>9141561.8483000007</v>
      </c>
      <c r="H573" s="5">
        <v>1655481159</v>
      </c>
      <c r="I573">
        <v>5.4</v>
      </c>
      <c r="J573" s="9">
        <f t="shared" si="28"/>
        <v>8939598.2586000003</v>
      </c>
      <c r="P573">
        <v>2027</v>
      </c>
      <c r="Q573" t="s">
        <v>488</v>
      </c>
      <c r="R573" s="25">
        <v>1865624867</v>
      </c>
    </row>
    <row r="574" spans="1:18" x14ac:dyDescent="0.35">
      <c r="A574" s="13">
        <v>2027</v>
      </c>
      <c r="B574" s="13">
        <f t="shared" si="26"/>
        <v>2026</v>
      </c>
      <c r="C574" t="s">
        <v>490</v>
      </c>
      <c r="D574" t="s">
        <v>491</v>
      </c>
      <c r="E574" s="5">
        <v>322591645</v>
      </c>
      <c r="F574" s="13">
        <v>4.9000000000000004</v>
      </c>
      <c r="G574" s="9">
        <f t="shared" si="27"/>
        <v>1580699.0605000001</v>
      </c>
      <c r="H574" s="5">
        <v>301391776</v>
      </c>
      <c r="I574">
        <v>5.4</v>
      </c>
      <c r="J574" s="9">
        <f t="shared" si="28"/>
        <v>1627515.5904000001</v>
      </c>
      <c r="P574">
        <v>2027</v>
      </c>
      <c r="Q574" t="s">
        <v>490</v>
      </c>
      <c r="R574" s="25">
        <v>322591645</v>
      </c>
    </row>
    <row r="575" spans="1:18" x14ac:dyDescent="0.35">
      <c r="A575" s="13">
        <v>2027</v>
      </c>
      <c r="B575" s="13">
        <f t="shared" si="26"/>
        <v>2026</v>
      </c>
      <c r="C575" t="s">
        <v>492</v>
      </c>
      <c r="D575" t="s">
        <v>493</v>
      </c>
      <c r="E575" s="5">
        <v>250013308</v>
      </c>
      <c r="F575" s="13">
        <v>4.9000000000000004</v>
      </c>
      <c r="G575" s="9">
        <f t="shared" si="27"/>
        <v>1225065.2091999999</v>
      </c>
      <c r="H575" s="5">
        <v>233817405</v>
      </c>
      <c r="I575">
        <v>5.4</v>
      </c>
      <c r="J575" s="9">
        <f t="shared" si="28"/>
        <v>1262613.987</v>
      </c>
      <c r="P575">
        <v>2027</v>
      </c>
      <c r="Q575" t="s">
        <v>492</v>
      </c>
      <c r="R575" s="25">
        <v>250013308</v>
      </c>
    </row>
    <row r="576" spans="1:18" x14ac:dyDescent="0.35">
      <c r="A576" s="13">
        <v>2027</v>
      </c>
      <c r="B576" s="13">
        <f t="shared" si="26"/>
        <v>2026</v>
      </c>
      <c r="C576" t="s">
        <v>494</v>
      </c>
      <c r="D576" t="s">
        <v>495</v>
      </c>
      <c r="E576" s="5">
        <v>1236591552</v>
      </c>
      <c r="F576" s="13">
        <v>4.9000000000000004</v>
      </c>
      <c r="G576" s="9">
        <f t="shared" si="27"/>
        <v>6059298.6047999999</v>
      </c>
      <c r="H576" s="5">
        <v>1115192775</v>
      </c>
      <c r="I576">
        <v>5.4</v>
      </c>
      <c r="J576" s="9">
        <f t="shared" si="28"/>
        <v>6022040.9850000003</v>
      </c>
      <c r="P576">
        <v>2027</v>
      </c>
      <c r="Q576" t="s">
        <v>494</v>
      </c>
      <c r="R576" s="25">
        <v>1236591552</v>
      </c>
    </row>
    <row r="577" spans="1:18" x14ac:dyDescent="0.35">
      <c r="A577" s="13">
        <v>2027</v>
      </c>
      <c r="B577" s="13">
        <f t="shared" si="26"/>
        <v>2026</v>
      </c>
      <c r="C577" t="s">
        <v>496</v>
      </c>
      <c r="D577" t="s">
        <v>497</v>
      </c>
      <c r="E577" s="5">
        <v>167368550</v>
      </c>
      <c r="F577" s="13">
        <v>4.9000000000000004</v>
      </c>
      <c r="G577" s="9">
        <f t="shared" si="27"/>
        <v>820105.89500000002</v>
      </c>
      <c r="H577" s="5">
        <v>152807910</v>
      </c>
      <c r="I577">
        <v>5.4</v>
      </c>
      <c r="J577" s="9">
        <f t="shared" si="28"/>
        <v>825162.71400000004</v>
      </c>
      <c r="P577">
        <v>2027</v>
      </c>
      <c r="Q577" t="s">
        <v>496</v>
      </c>
      <c r="R577" s="25">
        <v>167368550</v>
      </c>
    </row>
    <row r="578" spans="1:18" x14ac:dyDescent="0.35">
      <c r="A578" s="13">
        <v>2027</v>
      </c>
      <c r="B578" s="13">
        <f t="shared" si="26"/>
        <v>2026</v>
      </c>
      <c r="C578" t="s">
        <v>498</v>
      </c>
      <c r="D578" t="s">
        <v>499</v>
      </c>
      <c r="E578" s="5">
        <v>572976772</v>
      </c>
      <c r="F578" s="13">
        <v>4.9000000000000004</v>
      </c>
      <c r="G578" s="9">
        <f t="shared" si="27"/>
        <v>2807586.1828000001</v>
      </c>
      <c r="H578" s="5">
        <v>515026331</v>
      </c>
      <c r="I578">
        <v>5.4</v>
      </c>
      <c r="J578" s="9">
        <f t="shared" si="28"/>
        <v>2781142.1874000002</v>
      </c>
      <c r="P578">
        <v>2027</v>
      </c>
      <c r="Q578" t="s">
        <v>616</v>
      </c>
      <c r="R578" s="25">
        <v>548056056</v>
      </c>
    </row>
    <row r="579" spans="1:18" x14ac:dyDescent="0.35">
      <c r="A579" s="13">
        <v>2027</v>
      </c>
      <c r="B579" s="13">
        <f t="shared" si="26"/>
        <v>2026</v>
      </c>
      <c r="C579" t="s">
        <v>500</v>
      </c>
      <c r="D579" t="s">
        <v>501</v>
      </c>
      <c r="E579" s="5">
        <v>546845803</v>
      </c>
      <c r="F579" s="13">
        <v>4.9000000000000004</v>
      </c>
      <c r="G579" s="9">
        <f t="shared" si="27"/>
        <v>2679544.4347000001</v>
      </c>
      <c r="H579" s="5">
        <v>491776164</v>
      </c>
      <c r="I579">
        <v>5.4</v>
      </c>
      <c r="J579" s="9">
        <f t="shared" si="28"/>
        <v>2655591.2856000001</v>
      </c>
      <c r="P579">
        <v>2027</v>
      </c>
      <c r="Q579" t="s">
        <v>498</v>
      </c>
      <c r="R579" s="25">
        <v>572976772</v>
      </c>
    </row>
    <row r="580" spans="1:18" x14ac:dyDescent="0.35">
      <c r="A580" s="13">
        <v>2027</v>
      </c>
      <c r="B580" s="13">
        <f t="shared" si="26"/>
        <v>2026</v>
      </c>
      <c r="C580" t="s">
        <v>502</v>
      </c>
      <c r="D580" t="s">
        <v>503</v>
      </c>
      <c r="E580" s="5">
        <v>417682871</v>
      </c>
      <c r="F580" s="13">
        <v>4.9000000000000004</v>
      </c>
      <c r="G580" s="9">
        <f t="shared" si="27"/>
        <v>2046646.0679000001</v>
      </c>
      <c r="H580" s="5">
        <v>384280365</v>
      </c>
      <c r="I580">
        <v>5.4</v>
      </c>
      <c r="J580" s="9">
        <f t="shared" si="28"/>
        <v>2075113.9710000001</v>
      </c>
      <c r="P580">
        <v>2027</v>
      </c>
      <c r="Q580" t="s">
        <v>500</v>
      </c>
      <c r="R580" s="25">
        <v>546845803</v>
      </c>
    </row>
    <row r="581" spans="1:18" x14ac:dyDescent="0.35">
      <c r="A581" s="13">
        <v>2027</v>
      </c>
      <c r="B581" s="13">
        <f t="shared" ref="B581:B644" si="29">A581-1</f>
        <v>2026</v>
      </c>
      <c r="C581" t="s">
        <v>504</v>
      </c>
      <c r="D581" t="s">
        <v>505</v>
      </c>
      <c r="E581" s="5">
        <v>248270927</v>
      </c>
      <c r="F581" s="13">
        <v>4.9000000000000004</v>
      </c>
      <c r="G581" s="9">
        <f t="shared" si="27"/>
        <v>1216527.5423000001</v>
      </c>
      <c r="H581" s="5">
        <v>227992054</v>
      </c>
      <c r="I581">
        <v>5.4</v>
      </c>
      <c r="J581" s="9">
        <f t="shared" si="28"/>
        <v>1231157.0916000002</v>
      </c>
      <c r="P581">
        <v>2027</v>
      </c>
      <c r="Q581" t="s">
        <v>502</v>
      </c>
      <c r="R581" s="25">
        <v>417682871</v>
      </c>
    </row>
    <row r="582" spans="1:18" x14ac:dyDescent="0.35">
      <c r="A582" s="13">
        <v>2027</v>
      </c>
      <c r="B582" s="13">
        <f t="shared" si="29"/>
        <v>2026</v>
      </c>
      <c r="C582" t="s">
        <v>506</v>
      </c>
      <c r="D582" t="s">
        <v>507</v>
      </c>
      <c r="E582" s="5">
        <v>269484934</v>
      </c>
      <c r="F582" s="13">
        <v>4.9000000000000004</v>
      </c>
      <c r="G582" s="9">
        <f t="shared" si="27"/>
        <v>1320476.1766000001</v>
      </c>
      <c r="H582" s="5">
        <v>241927708</v>
      </c>
      <c r="I582">
        <v>5.4</v>
      </c>
      <c r="J582" s="9">
        <f t="shared" si="28"/>
        <v>1306409.6232000003</v>
      </c>
      <c r="P582">
        <v>2027</v>
      </c>
      <c r="Q582" t="s">
        <v>504</v>
      </c>
      <c r="R582" s="25">
        <v>248270927</v>
      </c>
    </row>
    <row r="583" spans="1:18" x14ac:dyDescent="0.35">
      <c r="A583" s="13">
        <v>2027</v>
      </c>
      <c r="B583" s="13">
        <f t="shared" si="29"/>
        <v>2026</v>
      </c>
      <c r="C583" t="s">
        <v>508</v>
      </c>
      <c r="D583" t="s">
        <v>509</v>
      </c>
      <c r="E583" s="5">
        <v>793356374</v>
      </c>
      <c r="F583" s="13">
        <v>4.9000000000000004</v>
      </c>
      <c r="G583" s="9">
        <f t="shared" si="27"/>
        <v>3887446.2326000002</v>
      </c>
      <c r="H583" s="5">
        <v>684078761</v>
      </c>
      <c r="I583">
        <v>5.4</v>
      </c>
      <c r="J583" s="9">
        <f t="shared" si="28"/>
        <v>3694025.3094000006</v>
      </c>
      <c r="P583">
        <v>2027</v>
      </c>
      <c r="Q583" t="s">
        <v>506</v>
      </c>
      <c r="R583" s="25">
        <v>269484934</v>
      </c>
    </row>
    <row r="584" spans="1:18" x14ac:dyDescent="0.35">
      <c r="A584" s="13">
        <v>2027</v>
      </c>
      <c r="B584" s="13">
        <f t="shared" si="29"/>
        <v>2026</v>
      </c>
      <c r="C584" t="s">
        <v>510</v>
      </c>
      <c r="D584" t="s">
        <v>511</v>
      </c>
      <c r="E584" s="5">
        <v>347297098</v>
      </c>
      <c r="F584" s="13">
        <v>4.9000000000000004</v>
      </c>
      <c r="G584" s="9">
        <f t="shared" si="27"/>
        <v>1701755.7802000002</v>
      </c>
      <c r="H584" s="5">
        <v>323761829</v>
      </c>
      <c r="I584">
        <v>5.4</v>
      </c>
      <c r="J584" s="9">
        <f t="shared" si="28"/>
        <v>1748313.8766000003</v>
      </c>
      <c r="P584">
        <v>2027</v>
      </c>
      <c r="Q584" t="s">
        <v>508</v>
      </c>
      <c r="R584" s="25">
        <v>793356374</v>
      </c>
    </row>
    <row r="585" spans="1:18" x14ac:dyDescent="0.35">
      <c r="A585" s="13">
        <v>2027</v>
      </c>
      <c r="B585" s="13">
        <f t="shared" si="29"/>
        <v>2026</v>
      </c>
      <c r="C585" t="s">
        <v>512</v>
      </c>
      <c r="D585" t="s">
        <v>513</v>
      </c>
      <c r="E585" s="5">
        <v>4242047446</v>
      </c>
      <c r="F585" s="13">
        <v>4.9000000000000004</v>
      </c>
      <c r="G585" s="9">
        <f t="shared" si="27"/>
        <v>20786032.485400002</v>
      </c>
      <c r="H585" s="5">
        <v>3552132639</v>
      </c>
      <c r="I585">
        <v>5.4</v>
      </c>
      <c r="J585" s="9">
        <f t="shared" si="28"/>
        <v>19181516.250600003</v>
      </c>
      <c r="P585">
        <v>2027</v>
      </c>
      <c r="Q585" t="s">
        <v>510</v>
      </c>
      <c r="R585" s="25">
        <v>347297098</v>
      </c>
    </row>
    <row r="586" spans="1:18" x14ac:dyDescent="0.35">
      <c r="A586" s="13">
        <v>2027</v>
      </c>
      <c r="B586" s="13">
        <f t="shared" si="29"/>
        <v>2026</v>
      </c>
      <c r="C586" t="s">
        <v>514</v>
      </c>
      <c r="D586" t="s">
        <v>515</v>
      </c>
      <c r="E586" s="5">
        <v>812344496</v>
      </c>
      <c r="F586" s="13">
        <v>4.9000000000000004</v>
      </c>
      <c r="G586" s="9">
        <f t="shared" ref="G586:G649" si="30">E586/1000*F586</f>
        <v>3980488.0304000005</v>
      </c>
      <c r="H586" s="5">
        <v>673627438</v>
      </c>
      <c r="I586">
        <v>5.4</v>
      </c>
      <c r="J586" s="9">
        <f t="shared" ref="J586:J649" si="31">H586/1000*I586</f>
        <v>3637588.1652000002</v>
      </c>
      <c r="P586">
        <v>2027</v>
      </c>
      <c r="Q586" t="s">
        <v>512</v>
      </c>
      <c r="R586" s="25">
        <v>4242047446</v>
      </c>
    </row>
    <row r="587" spans="1:18" x14ac:dyDescent="0.35">
      <c r="A587" s="13">
        <v>2027</v>
      </c>
      <c r="B587" s="13">
        <f t="shared" si="29"/>
        <v>2026</v>
      </c>
      <c r="C587" t="s">
        <v>516</v>
      </c>
      <c r="D587" t="s">
        <v>517</v>
      </c>
      <c r="E587" s="5">
        <v>734176530</v>
      </c>
      <c r="F587" s="13">
        <v>4.9000000000000004</v>
      </c>
      <c r="G587" s="9">
        <f t="shared" si="30"/>
        <v>3597464.9970000004</v>
      </c>
      <c r="H587" s="5">
        <v>681820466</v>
      </c>
      <c r="I587">
        <v>5.4</v>
      </c>
      <c r="J587" s="9">
        <f t="shared" si="31"/>
        <v>3681830.5164000005</v>
      </c>
      <c r="P587">
        <v>2027</v>
      </c>
      <c r="Q587" t="s">
        <v>516</v>
      </c>
      <c r="R587" s="25">
        <v>734176530</v>
      </c>
    </row>
    <row r="588" spans="1:18" x14ac:dyDescent="0.35">
      <c r="A588" s="13">
        <v>2027</v>
      </c>
      <c r="B588" s="13">
        <f t="shared" si="29"/>
        <v>2026</v>
      </c>
      <c r="C588" t="s">
        <v>518</v>
      </c>
      <c r="D588" t="s">
        <v>519</v>
      </c>
      <c r="E588" s="5">
        <v>447109252</v>
      </c>
      <c r="F588" s="13">
        <v>4.9000000000000004</v>
      </c>
      <c r="G588" s="9">
        <f t="shared" si="30"/>
        <v>2190835.3347999998</v>
      </c>
      <c r="H588" s="5">
        <v>408805474</v>
      </c>
      <c r="I588">
        <v>5.4</v>
      </c>
      <c r="J588" s="9">
        <f t="shared" si="31"/>
        <v>2207549.5596000003</v>
      </c>
      <c r="P588">
        <v>2027</v>
      </c>
      <c r="Q588" t="s">
        <v>514</v>
      </c>
      <c r="R588" s="25">
        <v>812344496</v>
      </c>
    </row>
    <row r="589" spans="1:18" x14ac:dyDescent="0.35">
      <c r="A589" s="13">
        <v>2027</v>
      </c>
      <c r="B589" s="13">
        <f t="shared" si="29"/>
        <v>2026</v>
      </c>
      <c r="C589" t="s">
        <v>520</v>
      </c>
      <c r="D589" t="s">
        <v>521</v>
      </c>
      <c r="E589" s="5">
        <v>869403017</v>
      </c>
      <c r="F589" s="13">
        <v>4.9000000000000004</v>
      </c>
      <c r="G589" s="9">
        <f t="shared" si="30"/>
        <v>4260074.7833000002</v>
      </c>
      <c r="H589" s="5">
        <v>818517382</v>
      </c>
      <c r="I589">
        <v>5.4</v>
      </c>
      <c r="J589" s="9">
        <f t="shared" si="31"/>
        <v>4419993.8628000002</v>
      </c>
      <c r="P589">
        <v>2027</v>
      </c>
      <c r="Q589" t="s">
        <v>530</v>
      </c>
      <c r="R589" s="25">
        <v>247392597</v>
      </c>
    </row>
    <row r="590" spans="1:18" x14ac:dyDescent="0.35">
      <c r="A590" s="13">
        <v>2027</v>
      </c>
      <c r="B590" s="13">
        <f t="shared" si="29"/>
        <v>2026</v>
      </c>
      <c r="C590" t="s">
        <v>522</v>
      </c>
      <c r="D590" t="s">
        <v>523</v>
      </c>
      <c r="E590" s="5">
        <v>150198987</v>
      </c>
      <c r="F590" s="13">
        <v>4.9000000000000004</v>
      </c>
      <c r="G590" s="9">
        <f t="shared" si="30"/>
        <v>735975.03630000004</v>
      </c>
      <c r="H590" s="5">
        <v>140998637</v>
      </c>
      <c r="I590">
        <v>5.4</v>
      </c>
      <c r="J590" s="9">
        <f t="shared" si="31"/>
        <v>761392.6398</v>
      </c>
      <c r="P590">
        <v>2027</v>
      </c>
      <c r="Q590" t="s">
        <v>518</v>
      </c>
      <c r="R590" s="25">
        <v>447109252</v>
      </c>
    </row>
    <row r="591" spans="1:18" x14ac:dyDescent="0.35">
      <c r="A591" s="13">
        <v>2027</v>
      </c>
      <c r="B591" s="13">
        <f t="shared" si="29"/>
        <v>2026</v>
      </c>
      <c r="C591" t="s">
        <v>524</v>
      </c>
      <c r="D591" t="s">
        <v>525</v>
      </c>
      <c r="E591" s="5">
        <v>510920778</v>
      </c>
      <c r="F591" s="13">
        <v>4.9000000000000004</v>
      </c>
      <c r="G591" s="9">
        <f t="shared" si="30"/>
        <v>2503511.8122</v>
      </c>
      <c r="H591" s="5">
        <v>457008722</v>
      </c>
      <c r="I591">
        <v>5.4</v>
      </c>
      <c r="J591" s="9">
        <f t="shared" si="31"/>
        <v>2467847.0988000003</v>
      </c>
      <c r="P591">
        <v>2027</v>
      </c>
      <c r="Q591" t="s">
        <v>532</v>
      </c>
      <c r="R591" s="25">
        <v>1024753998</v>
      </c>
    </row>
    <row r="592" spans="1:18" x14ac:dyDescent="0.35">
      <c r="A592" s="13">
        <v>2027</v>
      </c>
      <c r="B592" s="13">
        <f t="shared" si="29"/>
        <v>2026</v>
      </c>
      <c r="C592" t="s">
        <v>526</v>
      </c>
      <c r="D592" t="s">
        <v>527</v>
      </c>
      <c r="E592" s="5">
        <v>348897929</v>
      </c>
      <c r="F592" s="13">
        <v>4.9000000000000004</v>
      </c>
      <c r="G592" s="9">
        <f t="shared" si="30"/>
        <v>1709599.8521000003</v>
      </c>
      <c r="H592" s="5">
        <v>308014806</v>
      </c>
      <c r="I592">
        <v>5.4</v>
      </c>
      <c r="J592" s="9">
        <f t="shared" si="31"/>
        <v>1663279.9524000001</v>
      </c>
      <c r="P592">
        <v>2027</v>
      </c>
      <c r="Q592" t="s">
        <v>522</v>
      </c>
      <c r="R592" s="25">
        <v>150198987</v>
      </c>
    </row>
    <row r="593" spans="1:18" x14ac:dyDescent="0.35">
      <c r="A593" s="13">
        <v>2027</v>
      </c>
      <c r="B593" s="13">
        <f t="shared" si="29"/>
        <v>2026</v>
      </c>
      <c r="C593" t="s">
        <v>528</v>
      </c>
      <c r="D593" t="s">
        <v>529</v>
      </c>
      <c r="E593" s="5">
        <v>3385268932</v>
      </c>
      <c r="F593" s="13">
        <v>4.9000000000000004</v>
      </c>
      <c r="G593" s="9">
        <f t="shared" si="30"/>
        <v>16587817.766800001</v>
      </c>
      <c r="H593" s="5">
        <v>2849741029</v>
      </c>
      <c r="I593">
        <v>5.4</v>
      </c>
      <c r="J593" s="9">
        <f t="shared" si="31"/>
        <v>15388601.556600001</v>
      </c>
      <c r="P593">
        <v>2027</v>
      </c>
      <c r="Q593" t="s">
        <v>524</v>
      </c>
      <c r="R593" s="25">
        <v>510920778</v>
      </c>
    </row>
    <row r="594" spans="1:18" x14ac:dyDescent="0.35">
      <c r="A594" s="13">
        <v>2027</v>
      </c>
      <c r="B594" s="13">
        <f t="shared" si="29"/>
        <v>2026</v>
      </c>
      <c r="C594" t="s">
        <v>530</v>
      </c>
      <c r="D594" t="s">
        <v>531</v>
      </c>
      <c r="E594" s="5">
        <v>247392597</v>
      </c>
      <c r="F594" s="13">
        <v>4.9000000000000004</v>
      </c>
      <c r="G594" s="9">
        <f t="shared" si="30"/>
        <v>1212223.7253</v>
      </c>
      <c r="H594" s="5">
        <v>214104336</v>
      </c>
      <c r="I594">
        <v>5.4</v>
      </c>
      <c r="J594" s="9">
        <f t="shared" si="31"/>
        <v>1156163.4144000001</v>
      </c>
      <c r="P594">
        <v>2027</v>
      </c>
      <c r="Q594" t="s">
        <v>520</v>
      </c>
      <c r="R594" s="25">
        <v>869403017</v>
      </c>
    </row>
    <row r="595" spans="1:18" x14ac:dyDescent="0.35">
      <c r="A595" s="13">
        <v>2027</v>
      </c>
      <c r="B595" s="13">
        <f t="shared" si="29"/>
        <v>2026</v>
      </c>
      <c r="C595" t="s">
        <v>532</v>
      </c>
      <c r="D595" t="s">
        <v>533</v>
      </c>
      <c r="E595" s="5">
        <v>1024753998</v>
      </c>
      <c r="F595" s="13">
        <v>4.9000000000000004</v>
      </c>
      <c r="G595" s="9">
        <f t="shared" si="30"/>
        <v>5021294.5902000004</v>
      </c>
      <c r="H595" s="5">
        <v>963023251</v>
      </c>
      <c r="I595">
        <v>5.4</v>
      </c>
      <c r="J595" s="9">
        <f t="shared" si="31"/>
        <v>5200325.5554000009</v>
      </c>
      <c r="P595">
        <v>2027</v>
      </c>
      <c r="Q595" t="s">
        <v>526</v>
      </c>
      <c r="R595" s="25">
        <v>348897929</v>
      </c>
    </row>
    <row r="596" spans="1:18" x14ac:dyDescent="0.35">
      <c r="A596" s="13">
        <v>2027</v>
      </c>
      <c r="B596" s="13">
        <f t="shared" si="29"/>
        <v>2026</v>
      </c>
      <c r="C596" t="s">
        <v>534</v>
      </c>
      <c r="D596" t="s">
        <v>535</v>
      </c>
      <c r="E596" s="5">
        <v>959509502</v>
      </c>
      <c r="F596" s="13">
        <v>4.9000000000000004</v>
      </c>
      <c r="G596" s="9">
        <f t="shared" si="30"/>
        <v>4701596.5597999999</v>
      </c>
      <c r="H596" s="5">
        <v>824103791</v>
      </c>
      <c r="I596">
        <v>5.4</v>
      </c>
      <c r="J596" s="9">
        <f t="shared" si="31"/>
        <v>4450160.4714000002</v>
      </c>
      <c r="P596">
        <v>2027</v>
      </c>
      <c r="Q596" t="s">
        <v>528</v>
      </c>
      <c r="R596" s="25">
        <v>3385268932</v>
      </c>
    </row>
    <row r="597" spans="1:18" x14ac:dyDescent="0.35">
      <c r="A597" s="13">
        <v>2027</v>
      </c>
      <c r="B597" s="13">
        <f t="shared" si="29"/>
        <v>2026</v>
      </c>
      <c r="C597" t="s">
        <v>536</v>
      </c>
      <c r="D597" t="s">
        <v>537</v>
      </c>
      <c r="E597" s="5">
        <v>2201406915</v>
      </c>
      <c r="F597" s="13">
        <v>4.9000000000000004</v>
      </c>
      <c r="G597" s="9">
        <f t="shared" si="30"/>
        <v>10786893.8835</v>
      </c>
      <c r="H597" s="5">
        <v>1838125927</v>
      </c>
      <c r="I597">
        <v>5.4</v>
      </c>
      <c r="J597" s="9">
        <f t="shared" si="31"/>
        <v>9925880.0057999995</v>
      </c>
      <c r="P597">
        <v>2027</v>
      </c>
      <c r="Q597" t="s">
        <v>534</v>
      </c>
      <c r="R597" s="25">
        <v>959509502</v>
      </c>
    </row>
    <row r="598" spans="1:18" x14ac:dyDescent="0.35">
      <c r="A598" s="13">
        <v>2027</v>
      </c>
      <c r="B598" s="13">
        <f t="shared" si="29"/>
        <v>2026</v>
      </c>
      <c r="C598" t="s">
        <v>538</v>
      </c>
      <c r="D598" t="s">
        <v>539</v>
      </c>
      <c r="E598" s="5">
        <v>227115058</v>
      </c>
      <c r="F598" s="13">
        <v>4.9000000000000004</v>
      </c>
      <c r="G598" s="9">
        <f t="shared" si="30"/>
        <v>1112863.7842000001</v>
      </c>
      <c r="H598" s="5">
        <v>195396722</v>
      </c>
      <c r="I598">
        <v>5.4</v>
      </c>
      <c r="J598" s="9">
        <f t="shared" si="31"/>
        <v>1055142.2988000002</v>
      </c>
      <c r="P598">
        <v>2027</v>
      </c>
      <c r="Q598" t="s">
        <v>536</v>
      </c>
      <c r="R598" s="25">
        <v>2201406915</v>
      </c>
    </row>
    <row r="599" spans="1:18" x14ac:dyDescent="0.35">
      <c r="A599" s="13">
        <v>2027</v>
      </c>
      <c r="B599" s="13">
        <f t="shared" si="29"/>
        <v>2026</v>
      </c>
      <c r="C599" t="s">
        <v>540</v>
      </c>
      <c r="D599" t="s">
        <v>541</v>
      </c>
      <c r="E599" s="5">
        <v>477895306</v>
      </c>
      <c r="F599" s="13">
        <v>4.9000000000000004</v>
      </c>
      <c r="G599" s="9">
        <f t="shared" si="30"/>
        <v>2341686.9994000001</v>
      </c>
      <c r="H599" s="5">
        <v>439499743</v>
      </c>
      <c r="I599">
        <v>5.4</v>
      </c>
      <c r="J599" s="9">
        <f t="shared" si="31"/>
        <v>2373298.6122000003</v>
      </c>
      <c r="P599">
        <v>2027</v>
      </c>
      <c r="Q599" t="s">
        <v>538</v>
      </c>
      <c r="R599" s="25">
        <v>227115058</v>
      </c>
    </row>
    <row r="600" spans="1:18" x14ac:dyDescent="0.35">
      <c r="A600" s="13">
        <v>2027</v>
      </c>
      <c r="B600" s="13">
        <f t="shared" si="29"/>
        <v>2026</v>
      </c>
      <c r="C600" t="s">
        <v>542</v>
      </c>
      <c r="D600" t="s">
        <v>543</v>
      </c>
      <c r="E600" s="5">
        <v>111057277</v>
      </c>
      <c r="F600" s="13">
        <v>4.9000000000000004</v>
      </c>
      <c r="G600" s="9">
        <f t="shared" si="30"/>
        <v>544180.65730000008</v>
      </c>
      <c r="H600" s="5">
        <v>101713851</v>
      </c>
      <c r="I600">
        <v>5.4</v>
      </c>
      <c r="J600" s="9">
        <f t="shared" si="31"/>
        <v>549254.79540000006</v>
      </c>
      <c r="P600">
        <v>2027</v>
      </c>
      <c r="Q600" t="s">
        <v>542</v>
      </c>
      <c r="R600" s="25">
        <v>111057277</v>
      </c>
    </row>
    <row r="601" spans="1:18" x14ac:dyDescent="0.35">
      <c r="A601" s="13">
        <v>2027</v>
      </c>
      <c r="B601" s="13">
        <f t="shared" si="29"/>
        <v>2026</v>
      </c>
      <c r="C601" t="s">
        <v>544</v>
      </c>
      <c r="D601" t="s">
        <v>545</v>
      </c>
      <c r="E601" s="5">
        <v>358047976</v>
      </c>
      <c r="F601" s="13">
        <v>4.9000000000000004</v>
      </c>
      <c r="G601" s="9">
        <f t="shared" si="30"/>
        <v>1754435.0824000002</v>
      </c>
      <c r="H601" s="5">
        <v>326818207</v>
      </c>
      <c r="I601">
        <v>5.4</v>
      </c>
      <c r="J601" s="9">
        <f t="shared" si="31"/>
        <v>1764818.3178000001</v>
      </c>
      <c r="P601">
        <v>2027</v>
      </c>
      <c r="Q601" t="s">
        <v>544</v>
      </c>
      <c r="R601" s="25">
        <v>358047976</v>
      </c>
    </row>
    <row r="602" spans="1:18" x14ac:dyDescent="0.35">
      <c r="A602" s="13">
        <v>2027</v>
      </c>
      <c r="B602" s="13">
        <f t="shared" si="29"/>
        <v>2026</v>
      </c>
      <c r="C602" t="s">
        <v>546</v>
      </c>
      <c r="D602" t="s">
        <v>547</v>
      </c>
      <c r="E602" s="5">
        <v>716730816</v>
      </c>
      <c r="F602" s="13">
        <v>4.9000000000000004</v>
      </c>
      <c r="G602" s="9">
        <f t="shared" si="30"/>
        <v>3511980.9984000004</v>
      </c>
      <c r="H602" s="5">
        <v>615728250</v>
      </c>
      <c r="I602">
        <v>5.4</v>
      </c>
      <c r="J602" s="9">
        <f t="shared" si="31"/>
        <v>3324932.5500000003</v>
      </c>
      <c r="P602">
        <v>2027</v>
      </c>
      <c r="Q602" t="s">
        <v>546</v>
      </c>
      <c r="R602" s="25">
        <v>716730816</v>
      </c>
    </row>
    <row r="603" spans="1:18" x14ac:dyDescent="0.35">
      <c r="A603" s="13">
        <v>2027</v>
      </c>
      <c r="B603" s="13">
        <f t="shared" si="29"/>
        <v>2026</v>
      </c>
      <c r="C603" t="s">
        <v>548</v>
      </c>
      <c r="D603" t="s">
        <v>549</v>
      </c>
      <c r="E603" s="5">
        <v>119725613</v>
      </c>
      <c r="F603" s="13">
        <v>4.9000000000000004</v>
      </c>
      <c r="G603" s="9">
        <f t="shared" si="30"/>
        <v>586655.5037</v>
      </c>
      <c r="H603" s="5">
        <v>108853946</v>
      </c>
      <c r="I603">
        <v>5.4</v>
      </c>
      <c r="J603" s="9">
        <f t="shared" si="31"/>
        <v>587811.30839999998</v>
      </c>
      <c r="P603">
        <v>2027</v>
      </c>
      <c r="Q603" t="s">
        <v>548</v>
      </c>
      <c r="R603" s="25">
        <v>119725613</v>
      </c>
    </row>
    <row r="604" spans="1:18" x14ac:dyDescent="0.35">
      <c r="A604" s="13">
        <v>2027</v>
      </c>
      <c r="B604" s="13">
        <f t="shared" si="29"/>
        <v>2026</v>
      </c>
      <c r="C604" t="s">
        <v>550</v>
      </c>
      <c r="D604" t="s">
        <v>551</v>
      </c>
      <c r="E604" s="5">
        <v>466982403</v>
      </c>
      <c r="F604" s="13">
        <v>4.9000000000000004</v>
      </c>
      <c r="G604" s="9">
        <f t="shared" si="30"/>
        <v>2288213.7747</v>
      </c>
      <c r="H604" s="5">
        <v>424083280</v>
      </c>
      <c r="I604">
        <v>5.4</v>
      </c>
      <c r="J604" s="9">
        <f t="shared" si="31"/>
        <v>2290049.7120000003</v>
      </c>
      <c r="P604">
        <v>2027</v>
      </c>
      <c r="Q604" t="s">
        <v>610</v>
      </c>
      <c r="R604" s="25">
        <v>762634231</v>
      </c>
    </row>
    <row r="605" spans="1:18" x14ac:dyDescent="0.35">
      <c r="A605" s="13">
        <v>2027</v>
      </c>
      <c r="B605" s="13">
        <f t="shared" si="29"/>
        <v>2026</v>
      </c>
      <c r="C605" t="s">
        <v>552</v>
      </c>
      <c r="D605" t="s">
        <v>553</v>
      </c>
      <c r="E605" s="5">
        <v>455449291</v>
      </c>
      <c r="F605" s="13">
        <v>4.9000000000000004</v>
      </c>
      <c r="G605" s="9">
        <f t="shared" si="30"/>
        <v>2231701.5259000002</v>
      </c>
      <c r="H605" s="5">
        <v>396675580</v>
      </c>
      <c r="I605">
        <v>5.4</v>
      </c>
      <c r="J605" s="9">
        <f t="shared" si="31"/>
        <v>2142048.1320000002</v>
      </c>
      <c r="P605">
        <v>2027</v>
      </c>
      <c r="Q605" t="s">
        <v>550</v>
      </c>
      <c r="R605" s="25">
        <v>466982403</v>
      </c>
    </row>
    <row r="606" spans="1:18" x14ac:dyDescent="0.35">
      <c r="A606" s="13">
        <v>2027</v>
      </c>
      <c r="B606" s="13">
        <f t="shared" si="29"/>
        <v>2026</v>
      </c>
      <c r="C606" t="s">
        <v>554</v>
      </c>
      <c r="D606" t="s">
        <v>555</v>
      </c>
      <c r="E606" s="5">
        <v>353484388</v>
      </c>
      <c r="F606" s="13">
        <v>4.9000000000000004</v>
      </c>
      <c r="G606" s="9">
        <f t="shared" si="30"/>
        <v>1732073.5012000001</v>
      </c>
      <c r="H606" s="5">
        <v>305661325</v>
      </c>
      <c r="I606">
        <v>5.4</v>
      </c>
      <c r="J606" s="9">
        <f t="shared" si="31"/>
        <v>1650571.1550000003</v>
      </c>
      <c r="P606">
        <v>2027</v>
      </c>
      <c r="Q606" t="s">
        <v>552</v>
      </c>
      <c r="R606" s="25">
        <v>455449291</v>
      </c>
    </row>
    <row r="607" spans="1:18" x14ac:dyDescent="0.35">
      <c r="A607" s="13">
        <v>2027</v>
      </c>
      <c r="B607" s="13">
        <f t="shared" si="29"/>
        <v>2026</v>
      </c>
      <c r="C607" t="s">
        <v>556</v>
      </c>
      <c r="D607" t="s">
        <v>557</v>
      </c>
      <c r="E607" s="5">
        <v>355137096</v>
      </c>
      <c r="F607" s="13">
        <v>4.9000000000000004</v>
      </c>
      <c r="G607" s="9">
        <f t="shared" si="30"/>
        <v>1740171.7704000003</v>
      </c>
      <c r="H607" s="5">
        <v>319258498</v>
      </c>
      <c r="I607">
        <v>5.4</v>
      </c>
      <c r="J607" s="9">
        <f t="shared" si="31"/>
        <v>1723995.8892000003</v>
      </c>
      <c r="P607">
        <v>2027</v>
      </c>
      <c r="Q607" t="s">
        <v>554</v>
      </c>
      <c r="R607" s="25">
        <v>353484388</v>
      </c>
    </row>
    <row r="608" spans="1:18" x14ac:dyDescent="0.35">
      <c r="A608" s="13">
        <v>2027</v>
      </c>
      <c r="B608" s="13">
        <f t="shared" si="29"/>
        <v>2026</v>
      </c>
      <c r="C608" t="s">
        <v>558</v>
      </c>
      <c r="D608" t="s">
        <v>559</v>
      </c>
      <c r="E608" s="5">
        <v>168750243</v>
      </c>
      <c r="F608" s="13">
        <v>4.9000000000000004</v>
      </c>
      <c r="G608" s="9">
        <f t="shared" si="30"/>
        <v>826876.19070000004</v>
      </c>
      <c r="H608" s="5">
        <v>157014095</v>
      </c>
      <c r="I608">
        <v>5.4</v>
      </c>
      <c r="J608" s="9">
        <f t="shared" si="31"/>
        <v>847876.11300000001</v>
      </c>
      <c r="P608">
        <v>2027</v>
      </c>
      <c r="Q608" t="s">
        <v>556</v>
      </c>
      <c r="R608" s="25">
        <v>355137096</v>
      </c>
    </row>
    <row r="609" spans="1:18" x14ac:dyDescent="0.35">
      <c r="A609" s="13">
        <v>2027</v>
      </c>
      <c r="B609" s="13">
        <f t="shared" si="29"/>
        <v>2026</v>
      </c>
      <c r="C609" t="s">
        <v>560</v>
      </c>
      <c r="D609" t="s">
        <v>561</v>
      </c>
      <c r="E609" s="5">
        <v>189346219</v>
      </c>
      <c r="F609" s="13">
        <v>4.9000000000000004</v>
      </c>
      <c r="G609" s="9">
        <f t="shared" si="30"/>
        <v>927796.47310000018</v>
      </c>
      <c r="H609" s="5">
        <v>168038823</v>
      </c>
      <c r="I609">
        <v>5.4</v>
      </c>
      <c r="J609" s="9">
        <f t="shared" si="31"/>
        <v>907409.6442000001</v>
      </c>
      <c r="P609">
        <v>2027</v>
      </c>
      <c r="Q609" t="s">
        <v>558</v>
      </c>
      <c r="R609" s="25">
        <v>168750243</v>
      </c>
    </row>
    <row r="610" spans="1:18" x14ac:dyDescent="0.35">
      <c r="A610" s="13">
        <v>2027</v>
      </c>
      <c r="B610" s="13">
        <f t="shared" si="29"/>
        <v>2026</v>
      </c>
      <c r="C610" t="s">
        <v>562</v>
      </c>
      <c r="D610" t="s">
        <v>563</v>
      </c>
      <c r="E610" s="5">
        <v>295051202</v>
      </c>
      <c r="F610" s="13">
        <v>4.9000000000000004</v>
      </c>
      <c r="G610" s="9">
        <f t="shared" si="30"/>
        <v>1445750.8898</v>
      </c>
      <c r="H610" s="5">
        <v>267548270</v>
      </c>
      <c r="I610">
        <v>5.4</v>
      </c>
      <c r="J610" s="9">
        <f t="shared" si="31"/>
        <v>1444760.6580000003</v>
      </c>
      <c r="P610">
        <v>2027</v>
      </c>
      <c r="Q610" t="s">
        <v>560</v>
      </c>
      <c r="R610" s="25">
        <v>189346219</v>
      </c>
    </row>
    <row r="611" spans="1:18" x14ac:dyDescent="0.35">
      <c r="A611" s="13">
        <v>2027</v>
      </c>
      <c r="B611" s="13">
        <f t="shared" si="29"/>
        <v>2026</v>
      </c>
      <c r="C611" t="s">
        <v>564</v>
      </c>
      <c r="D611" t="s">
        <v>565</v>
      </c>
      <c r="E611" s="5">
        <v>171271880</v>
      </c>
      <c r="F611" s="13">
        <v>4.9000000000000004</v>
      </c>
      <c r="G611" s="9">
        <f t="shared" si="30"/>
        <v>839232.21200000006</v>
      </c>
      <c r="H611" s="5">
        <v>154715454</v>
      </c>
      <c r="I611">
        <v>5.4</v>
      </c>
      <c r="J611" s="9">
        <f t="shared" si="31"/>
        <v>835463.45160000003</v>
      </c>
      <c r="P611">
        <v>2027</v>
      </c>
      <c r="Q611" t="s">
        <v>562</v>
      </c>
      <c r="R611" s="25">
        <v>295051202</v>
      </c>
    </row>
    <row r="612" spans="1:18" x14ac:dyDescent="0.35">
      <c r="A612" s="13">
        <v>2027</v>
      </c>
      <c r="B612" s="13">
        <f t="shared" si="29"/>
        <v>2026</v>
      </c>
      <c r="C612" t="s">
        <v>566</v>
      </c>
      <c r="D612" t="s">
        <v>567</v>
      </c>
      <c r="E612" s="5">
        <v>197546757</v>
      </c>
      <c r="F612" s="13">
        <v>4.9000000000000004</v>
      </c>
      <c r="G612" s="9">
        <f t="shared" si="30"/>
        <v>967979.10930000013</v>
      </c>
      <c r="H612" s="5">
        <v>186541185</v>
      </c>
      <c r="I612">
        <v>5.4</v>
      </c>
      <c r="J612" s="9">
        <f t="shared" si="31"/>
        <v>1007322.3990000001</v>
      </c>
      <c r="P612">
        <v>2027</v>
      </c>
      <c r="Q612" t="s">
        <v>564</v>
      </c>
      <c r="R612" s="25">
        <v>171271880</v>
      </c>
    </row>
    <row r="613" spans="1:18" x14ac:dyDescent="0.35">
      <c r="A613" s="13">
        <v>2027</v>
      </c>
      <c r="B613" s="13">
        <f t="shared" si="29"/>
        <v>2026</v>
      </c>
      <c r="C613" t="s">
        <v>568</v>
      </c>
      <c r="D613" t="s">
        <v>569</v>
      </c>
      <c r="E613" s="5">
        <v>414900203</v>
      </c>
      <c r="F613" s="13">
        <v>4.9000000000000004</v>
      </c>
      <c r="G613" s="9">
        <f t="shared" si="30"/>
        <v>2033010.9947000002</v>
      </c>
      <c r="H613" s="5">
        <v>361253804</v>
      </c>
      <c r="I613">
        <v>5.4</v>
      </c>
      <c r="J613" s="9">
        <f t="shared" si="31"/>
        <v>1950770.5416000001</v>
      </c>
      <c r="P613">
        <v>2027</v>
      </c>
      <c r="Q613" t="s">
        <v>566</v>
      </c>
      <c r="R613" s="25">
        <v>197546757</v>
      </c>
    </row>
    <row r="614" spans="1:18" x14ac:dyDescent="0.35">
      <c r="A614" s="13">
        <v>2027</v>
      </c>
      <c r="B614" s="13">
        <f t="shared" si="29"/>
        <v>2026</v>
      </c>
      <c r="C614" t="s">
        <v>570</v>
      </c>
      <c r="D614" t="s">
        <v>571</v>
      </c>
      <c r="E614" s="5">
        <v>565641322</v>
      </c>
      <c r="F614" s="13">
        <v>4.9000000000000004</v>
      </c>
      <c r="G614" s="9">
        <f t="shared" si="30"/>
        <v>2771642.4778000005</v>
      </c>
      <c r="H614" s="5">
        <v>506542130</v>
      </c>
      <c r="I614">
        <v>5.4</v>
      </c>
      <c r="J614" s="9">
        <f t="shared" si="31"/>
        <v>2735327.5020000003</v>
      </c>
      <c r="P614">
        <v>2027</v>
      </c>
      <c r="Q614" t="s">
        <v>568</v>
      </c>
      <c r="R614" s="25">
        <v>414900203</v>
      </c>
    </row>
    <row r="615" spans="1:18" x14ac:dyDescent="0.35">
      <c r="A615" s="13">
        <v>2027</v>
      </c>
      <c r="B615" s="13">
        <f t="shared" si="29"/>
        <v>2026</v>
      </c>
      <c r="C615" t="s">
        <v>572</v>
      </c>
      <c r="D615" t="s">
        <v>573</v>
      </c>
      <c r="E615" s="5">
        <v>464999106</v>
      </c>
      <c r="F615" s="13">
        <v>4.9000000000000004</v>
      </c>
      <c r="G615" s="9">
        <f t="shared" si="30"/>
        <v>2278495.6194000002</v>
      </c>
      <c r="H615" s="5">
        <v>418822298</v>
      </c>
      <c r="I615">
        <v>5.4</v>
      </c>
      <c r="J615" s="9">
        <f t="shared" si="31"/>
        <v>2261640.4092000001</v>
      </c>
      <c r="P615">
        <v>2027</v>
      </c>
      <c r="Q615" t="s">
        <v>570</v>
      </c>
      <c r="R615" s="25">
        <v>565641322</v>
      </c>
    </row>
    <row r="616" spans="1:18" x14ac:dyDescent="0.35">
      <c r="A616" s="13">
        <v>2027</v>
      </c>
      <c r="B616" s="13">
        <f t="shared" si="29"/>
        <v>2026</v>
      </c>
      <c r="C616" t="s">
        <v>574</v>
      </c>
      <c r="D616" t="s">
        <v>575</v>
      </c>
      <c r="E616" s="5">
        <v>2062503527</v>
      </c>
      <c r="F616" s="13">
        <v>4.9000000000000004</v>
      </c>
      <c r="G616" s="9">
        <f t="shared" si="30"/>
        <v>10106267.282300001</v>
      </c>
      <c r="H616" s="5">
        <v>1735620963</v>
      </c>
      <c r="I616">
        <v>5.4</v>
      </c>
      <c r="J616" s="9">
        <f t="shared" si="31"/>
        <v>9372353.2002000008</v>
      </c>
      <c r="P616">
        <v>2027</v>
      </c>
      <c r="Q616" t="s">
        <v>572</v>
      </c>
      <c r="R616" s="25">
        <v>464999106</v>
      </c>
    </row>
    <row r="617" spans="1:18" x14ac:dyDescent="0.35">
      <c r="A617" s="13">
        <v>2027</v>
      </c>
      <c r="B617" s="13">
        <f t="shared" si="29"/>
        <v>2026</v>
      </c>
      <c r="C617" t="s">
        <v>576</v>
      </c>
      <c r="D617" t="s">
        <v>577</v>
      </c>
      <c r="E617" s="5">
        <v>610978633</v>
      </c>
      <c r="F617" s="13">
        <v>4.9000000000000004</v>
      </c>
      <c r="G617" s="9">
        <f t="shared" si="30"/>
        <v>2993795.3017000002</v>
      </c>
      <c r="H617" s="5">
        <v>554356320</v>
      </c>
      <c r="I617">
        <v>5.4</v>
      </c>
      <c r="J617" s="9">
        <f t="shared" si="31"/>
        <v>2993524.128</v>
      </c>
      <c r="P617">
        <v>2027</v>
      </c>
      <c r="Q617" t="s">
        <v>574</v>
      </c>
      <c r="R617" s="25">
        <v>2062503527</v>
      </c>
    </row>
    <row r="618" spans="1:18" x14ac:dyDescent="0.35">
      <c r="A618" s="13">
        <v>2027</v>
      </c>
      <c r="B618" s="13">
        <f t="shared" si="29"/>
        <v>2026</v>
      </c>
      <c r="C618" t="s">
        <v>578</v>
      </c>
      <c r="D618" t="s">
        <v>579</v>
      </c>
      <c r="E618" s="5">
        <v>490599494</v>
      </c>
      <c r="F618" s="13">
        <v>4.9000000000000004</v>
      </c>
      <c r="G618" s="9">
        <f t="shared" si="30"/>
        <v>2403937.5206000004</v>
      </c>
      <c r="H618" s="5">
        <v>412388338</v>
      </c>
      <c r="I618">
        <v>5.4</v>
      </c>
      <c r="J618" s="9">
        <f t="shared" si="31"/>
        <v>2226897.0252</v>
      </c>
      <c r="P618">
        <v>2027</v>
      </c>
      <c r="Q618" t="s">
        <v>576</v>
      </c>
      <c r="R618" s="25">
        <v>610978633</v>
      </c>
    </row>
    <row r="619" spans="1:18" x14ac:dyDescent="0.35">
      <c r="A619" s="13">
        <v>2027</v>
      </c>
      <c r="B619" s="13">
        <f t="shared" si="29"/>
        <v>2026</v>
      </c>
      <c r="C619" t="s">
        <v>580</v>
      </c>
      <c r="D619" t="s">
        <v>581</v>
      </c>
      <c r="E619" s="5">
        <v>196981152</v>
      </c>
      <c r="F619" s="13">
        <v>4.9000000000000004</v>
      </c>
      <c r="G619" s="9">
        <f t="shared" si="30"/>
        <v>965207.64480000013</v>
      </c>
      <c r="H619" s="5">
        <v>183612371</v>
      </c>
      <c r="I619">
        <v>5.4</v>
      </c>
      <c r="J619" s="9">
        <f t="shared" si="31"/>
        <v>991506.80340000009</v>
      </c>
      <c r="P619">
        <v>2027</v>
      </c>
      <c r="Q619" t="s">
        <v>578</v>
      </c>
      <c r="R619" s="25">
        <v>490599494</v>
      </c>
    </row>
    <row r="620" spans="1:18" x14ac:dyDescent="0.35">
      <c r="A620" s="13">
        <v>2027</v>
      </c>
      <c r="B620" s="13">
        <f t="shared" si="29"/>
        <v>2026</v>
      </c>
      <c r="C620" t="s">
        <v>582</v>
      </c>
      <c r="D620" t="s">
        <v>583</v>
      </c>
      <c r="E620" s="5">
        <v>781892074</v>
      </c>
      <c r="F620" s="13">
        <v>4.9000000000000004</v>
      </c>
      <c r="G620" s="9">
        <f t="shared" si="30"/>
        <v>3831271.1626000004</v>
      </c>
      <c r="H620" s="5">
        <v>676360285</v>
      </c>
      <c r="I620">
        <v>5.4</v>
      </c>
      <c r="J620" s="9">
        <f t="shared" si="31"/>
        <v>3652345.5390000003</v>
      </c>
      <c r="P620">
        <v>2027</v>
      </c>
      <c r="Q620" t="s">
        <v>580</v>
      </c>
      <c r="R620" s="25">
        <v>196981152</v>
      </c>
    </row>
    <row r="621" spans="1:18" x14ac:dyDescent="0.35">
      <c r="A621" s="13">
        <v>2027</v>
      </c>
      <c r="B621" s="13">
        <f t="shared" si="29"/>
        <v>2026</v>
      </c>
      <c r="C621" t="s">
        <v>584</v>
      </c>
      <c r="D621" t="s">
        <v>585</v>
      </c>
      <c r="E621" s="5">
        <v>230860927</v>
      </c>
      <c r="F621" s="13">
        <v>4.9000000000000004</v>
      </c>
      <c r="G621" s="9">
        <f t="shared" si="30"/>
        <v>1131218.5423000001</v>
      </c>
      <c r="H621" s="5">
        <v>207066645</v>
      </c>
      <c r="I621">
        <v>5.4</v>
      </c>
      <c r="J621" s="9">
        <f t="shared" si="31"/>
        <v>1118159.8829999999</v>
      </c>
      <c r="P621">
        <v>2027</v>
      </c>
      <c r="Q621" t="s">
        <v>582</v>
      </c>
      <c r="R621" s="25">
        <v>781892074</v>
      </c>
    </row>
    <row r="622" spans="1:18" x14ac:dyDescent="0.35">
      <c r="A622" s="13">
        <v>2027</v>
      </c>
      <c r="B622" s="13">
        <f t="shared" si="29"/>
        <v>2026</v>
      </c>
      <c r="C622" t="s">
        <v>586</v>
      </c>
      <c r="D622" t="s">
        <v>587</v>
      </c>
      <c r="E622" s="5">
        <v>292735594</v>
      </c>
      <c r="F622" s="13">
        <v>4.9000000000000004</v>
      </c>
      <c r="G622" s="9">
        <f t="shared" si="30"/>
        <v>1434404.4106000001</v>
      </c>
      <c r="H622" s="5">
        <v>263766574</v>
      </c>
      <c r="I622">
        <v>5.4</v>
      </c>
      <c r="J622" s="9">
        <f t="shared" si="31"/>
        <v>1424339.4996000002</v>
      </c>
      <c r="P622">
        <v>2027</v>
      </c>
      <c r="Q622" t="s">
        <v>584</v>
      </c>
      <c r="R622" s="25">
        <v>230860927</v>
      </c>
    </row>
    <row r="623" spans="1:18" x14ac:dyDescent="0.35">
      <c r="A623" s="13">
        <v>2027</v>
      </c>
      <c r="B623" s="13">
        <f t="shared" si="29"/>
        <v>2026</v>
      </c>
      <c r="C623" t="s">
        <v>588</v>
      </c>
      <c r="D623" t="s">
        <v>589</v>
      </c>
      <c r="E623" s="5">
        <v>318967847</v>
      </c>
      <c r="F623" s="13">
        <v>4.9000000000000004</v>
      </c>
      <c r="G623" s="9">
        <f t="shared" si="30"/>
        <v>1562942.4503000001</v>
      </c>
      <c r="H623" s="5">
        <v>282067822</v>
      </c>
      <c r="I623">
        <v>5.4</v>
      </c>
      <c r="J623" s="9">
        <f t="shared" si="31"/>
        <v>1523166.2387999999</v>
      </c>
      <c r="P623">
        <v>2027</v>
      </c>
      <c r="Q623" t="s">
        <v>192</v>
      </c>
      <c r="R623" s="25">
        <v>624595979</v>
      </c>
    </row>
    <row r="624" spans="1:18" x14ac:dyDescent="0.35">
      <c r="A624" s="13">
        <v>2027</v>
      </c>
      <c r="B624" s="13">
        <f t="shared" si="29"/>
        <v>2026</v>
      </c>
      <c r="C624" t="s">
        <v>590</v>
      </c>
      <c r="D624" t="s">
        <v>591</v>
      </c>
      <c r="E624" s="5">
        <v>689881861</v>
      </c>
      <c r="F624" s="13">
        <v>4.9000000000000004</v>
      </c>
      <c r="G624" s="9">
        <f t="shared" si="30"/>
        <v>3380421.1189000006</v>
      </c>
      <c r="H624" s="5">
        <v>599471494</v>
      </c>
      <c r="I624">
        <v>5.4</v>
      </c>
      <c r="J624" s="9">
        <f t="shared" si="31"/>
        <v>3237146.0675999997</v>
      </c>
      <c r="P624">
        <v>2027</v>
      </c>
      <c r="Q624" t="s">
        <v>586</v>
      </c>
      <c r="R624" s="25">
        <v>292735594</v>
      </c>
    </row>
    <row r="625" spans="1:18" x14ac:dyDescent="0.35">
      <c r="A625" s="13">
        <v>2027</v>
      </c>
      <c r="B625" s="13">
        <f t="shared" si="29"/>
        <v>2026</v>
      </c>
      <c r="C625" t="s">
        <v>592</v>
      </c>
      <c r="D625" t="s">
        <v>593</v>
      </c>
      <c r="E625" s="5">
        <v>3638480383</v>
      </c>
      <c r="F625" s="13">
        <v>4.9000000000000004</v>
      </c>
      <c r="G625" s="9">
        <f t="shared" si="30"/>
        <v>17828553.876700003</v>
      </c>
      <c r="H625" s="5">
        <v>3039803972</v>
      </c>
      <c r="I625">
        <v>5.4</v>
      </c>
      <c r="J625" s="9">
        <f t="shared" si="31"/>
        <v>16414941.448800001</v>
      </c>
      <c r="P625">
        <v>2027</v>
      </c>
      <c r="Q625" t="s">
        <v>588</v>
      </c>
      <c r="R625" s="25">
        <v>318967847</v>
      </c>
    </row>
    <row r="626" spans="1:18" x14ac:dyDescent="0.35">
      <c r="A626" s="13">
        <v>2027</v>
      </c>
      <c r="B626" s="13">
        <f t="shared" si="29"/>
        <v>2026</v>
      </c>
      <c r="C626" t="s">
        <v>594</v>
      </c>
      <c r="D626" t="s">
        <v>595</v>
      </c>
      <c r="E626" s="5">
        <v>9016605847</v>
      </c>
      <c r="F626" s="13">
        <v>4.9000000000000004</v>
      </c>
      <c r="G626" s="9">
        <f t="shared" si="30"/>
        <v>44181368.650299996</v>
      </c>
      <c r="H626" s="5">
        <v>7532988126</v>
      </c>
      <c r="I626">
        <v>5.4</v>
      </c>
      <c r="J626" s="9">
        <f t="shared" si="31"/>
        <v>40678135.880400002</v>
      </c>
      <c r="P626">
        <v>2027</v>
      </c>
      <c r="Q626" t="s">
        <v>590</v>
      </c>
      <c r="R626" s="25">
        <v>689881861</v>
      </c>
    </row>
    <row r="627" spans="1:18" x14ac:dyDescent="0.35">
      <c r="A627" s="13">
        <v>2027</v>
      </c>
      <c r="B627" s="13">
        <f t="shared" si="29"/>
        <v>2026</v>
      </c>
      <c r="C627" t="s">
        <v>596</v>
      </c>
      <c r="D627" t="s">
        <v>597</v>
      </c>
      <c r="E627" s="5">
        <v>1122943443</v>
      </c>
      <c r="F627" s="13">
        <v>4.9000000000000004</v>
      </c>
      <c r="G627" s="9">
        <f t="shared" si="30"/>
        <v>5502422.8706999999</v>
      </c>
      <c r="H627" s="5">
        <v>953213552</v>
      </c>
      <c r="I627">
        <v>5.4</v>
      </c>
      <c r="J627" s="9">
        <f t="shared" si="31"/>
        <v>5147353.1808000002</v>
      </c>
      <c r="P627">
        <v>2027</v>
      </c>
      <c r="Q627" t="s">
        <v>592</v>
      </c>
      <c r="R627" s="25">
        <v>3638480383</v>
      </c>
    </row>
    <row r="628" spans="1:18" x14ac:dyDescent="0.35">
      <c r="A628" s="13">
        <v>2027</v>
      </c>
      <c r="B628" s="13">
        <f t="shared" si="29"/>
        <v>2026</v>
      </c>
      <c r="C628" t="s">
        <v>598</v>
      </c>
      <c r="D628" t="s">
        <v>599</v>
      </c>
      <c r="E628" s="5">
        <v>363889526</v>
      </c>
      <c r="F628" s="13">
        <v>4.9000000000000004</v>
      </c>
      <c r="G628" s="9">
        <f t="shared" si="30"/>
        <v>1783058.6774000002</v>
      </c>
      <c r="H628" s="5">
        <v>334756575</v>
      </c>
      <c r="I628">
        <v>5.4</v>
      </c>
      <c r="J628" s="9">
        <f t="shared" si="31"/>
        <v>1807685.5050000001</v>
      </c>
      <c r="P628">
        <v>2027</v>
      </c>
      <c r="Q628" t="s">
        <v>594</v>
      </c>
      <c r="R628" s="25">
        <v>9016605847</v>
      </c>
    </row>
    <row r="629" spans="1:18" x14ac:dyDescent="0.35">
      <c r="A629" s="13">
        <v>2027</v>
      </c>
      <c r="B629" s="13">
        <f t="shared" si="29"/>
        <v>2026</v>
      </c>
      <c r="C629" t="s">
        <v>600</v>
      </c>
      <c r="D629" t="s">
        <v>601</v>
      </c>
      <c r="E629" s="5">
        <v>950250454</v>
      </c>
      <c r="F629" s="13">
        <v>4.9000000000000004</v>
      </c>
      <c r="G629" s="9">
        <f t="shared" si="30"/>
        <v>4656227.2246000003</v>
      </c>
      <c r="H629" s="5">
        <v>858167245</v>
      </c>
      <c r="I629">
        <v>5.4</v>
      </c>
      <c r="J629" s="9">
        <f t="shared" si="31"/>
        <v>4634103.1230000006</v>
      </c>
      <c r="P629">
        <v>2027</v>
      </c>
      <c r="Q629" t="s">
        <v>596</v>
      </c>
      <c r="R629" s="25">
        <v>1122943443</v>
      </c>
    </row>
    <row r="630" spans="1:18" x14ac:dyDescent="0.35">
      <c r="A630" s="13">
        <v>2027</v>
      </c>
      <c r="B630" s="13">
        <f t="shared" si="29"/>
        <v>2026</v>
      </c>
      <c r="C630" t="s">
        <v>602</v>
      </c>
      <c r="D630" t="s">
        <v>603</v>
      </c>
      <c r="E630" s="5">
        <v>289788834</v>
      </c>
      <c r="F630" s="13">
        <v>4.9000000000000004</v>
      </c>
      <c r="G630" s="9">
        <f t="shared" si="30"/>
        <v>1419965.2866</v>
      </c>
      <c r="H630" s="5">
        <v>270445870</v>
      </c>
      <c r="I630">
        <v>5.4</v>
      </c>
      <c r="J630" s="9">
        <f t="shared" si="31"/>
        <v>1460407.6980000001</v>
      </c>
      <c r="P630">
        <v>2027</v>
      </c>
      <c r="Q630" t="s">
        <v>598</v>
      </c>
      <c r="R630" s="25">
        <v>363889526</v>
      </c>
    </row>
    <row r="631" spans="1:18" x14ac:dyDescent="0.35">
      <c r="A631" s="13">
        <v>2027</v>
      </c>
      <c r="B631" s="13">
        <f t="shared" si="29"/>
        <v>2026</v>
      </c>
      <c r="C631" t="s">
        <v>604</v>
      </c>
      <c r="D631" t="s">
        <v>605</v>
      </c>
      <c r="E631" s="5">
        <v>577516706</v>
      </c>
      <c r="F631" s="13">
        <v>4.9000000000000004</v>
      </c>
      <c r="G631" s="9">
        <f t="shared" si="30"/>
        <v>2829831.8594000004</v>
      </c>
      <c r="H631" s="5">
        <v>503452381</v>
      </c>
      <c r="I631">
        <v>5.4</v>
      </c>
      <c r="J631" s="9">
        <f t="shared" si="31"/>
        <v>2718642.8574000001</v>
      </c>
      <c r="P631">
        <v>2027</v>
      </c>
      <c r="Q631" t="s">
        <v>600</v>
      </c>
      <c r="R631" s="25">
        <v>950250454</v>
      </c>
    </row>
    <row r="632" spans="1:18" x14ac:dyDescent="0.35">
      <c r="A632" s="13">
        <v>2027</v>
      </c>
      <c r="B632" s="13">
        <f t="shared" si="29"/>
        <v>2026</v>
      </c>
      <c r="C632" t="s">
        <v>606</v>
      </c>
      <c r="D632" t="s">
        <v>607</v>
      </c>
      <c r="E632" s="5">
        <v>232682534</v>
      </c>
      <c r="F632" s="13">
        <v>4.9000000000000004</v>
      </c>
      <c r="G632" s="9">
        <f t="shared" si="30"/>
        <v>1140144.4166000001</v>
      </c>
      <c r="H632" s="5">
        <v>201044970</v>
      </c>
      <c r="I632">
        <v>5.4</v>
      </c>
      <c r="J632" s="9">
        <f t="shared" si="31"/>
        <v>1085642.838</v>
      </c>
      <c r="P632">
        <v>2027</v>
      </c>
      <c r="Q632" t="s">
        <v>602</v>
      </c>
      <c r="R632" s="25">
        <v>289788834</v>
      </c>
    </row>
    <row r="633" spans="1:18" x14ac:dyDescent="0.35">
      <c r="A633" s="13">
        <v>2027</v>
      </c>
      <c r="B633" s="13">
        <f t="shared" si="29"/>
        <v>2026</v>
      </c>
      <c r="C633" t="s">
        <v>608</v>
      </c>
      <c r="D633" t="s">
        <v>609</v>
      </c>
      <c r="E633" s="5">
        <v>214564164</v>
      </c>
      <c r="F633" s="13">
        <v>4.9000000000000004</v>
      </c>
      <c r="G633" s="9">
        <f t="shared" si="30"/>
        <v>1051364.4036000001</v>
      </c>
      <c r="H633" s="5">
        <v>200487018</v>
      </c>
      <c r="I633">
        <v>5.4</v>
      </c>
      <c r="J633" s="9">
        <f t="shared" si="31"/>
        <v>1082629.8972000002</v>
      </c>
      <c r="P633">
        <v>2027</v>
      </c>
      <c r="Q633" t="s">
        <v>604</v>
      </c>
      <c r="R633" s="25">
        <v>577516706</v>
      </c>
    </row>
    <row r="634" spans="1:18" x14ac:dyDescent="0.35">
      <c r="A634" s="13">
        <v>2027</v>
      </c>
      <c r="B634" s="13">
        <f t="shared" si="29"/>
        <v>2026</v>
      </c>
      <c r="C634" t="s">
        <v>610</v>
      </c>
      <c r="D634" t="s">
        <v>611</v>
      </c>
      <c r="E634" s="5">
        <v>762634231</v>
      </c>
      <c r="F634" s="13">
        <v>4.9000000000000004</v>
      </c>
      <c r="G634" s="9">
        <f t="shared" si="30"/>
        <v>3736907.7319000005</v>
      </c>
      <c r="H634" s="5">
        <v>697212277</v>
      </c>
      <c r="I634">
        <v>5.4</v>
      </c>
      <c r="J634" s="9">
        <f t="shared" si="31"/>
        <v>3764946.2958000004</v>
      </c>
      <c r="P634">
        <v>2027</v>
      </c>
      <c r="Q634" t="s">
        <v>606</v>
      </c>
      <c r="R634" s="25">
        <v>232682534</v>
      </c>
    </row>
    <row r="635" spans="1:18" x14ac:dyDescent="0.35">
      <c r="A635" s="13">
        <v>2027</v>
      </c>
      <c r="B635" s="13">
        <f t="shared" si="29"/>
        <v>2026</v>
      </c>
      <c r="C635" t="s">
        <v>612</v>
      </c>
      <c r="D635" t="s">
        <v>613</v>
      </c>
      <c r="E635" s="5">
        <v>894476063</v>
      </c>
      <c r="F635" s="13">
        <v>4.9000000000000004</v>
      </c>
      <c r="G635" s="9">
        <f t="shared" si="30"/>
        <v>4382932.7087000003</v>
      </c>
      <c r="H635" s="5">
        <v>785010644</v>
      </c>
      <c r="I635">
        <v>5.4</v>
      </c>
      <c r="J635" s="9">
        <f t="shared" si="31"/>
        <v>4239057.4775999999</v>
      </c>
      <c r="P635">
        <v>2027</v>
      </c>
      <c r="Q635" t="s">
        <v>608</v>
      </c>
      <c r="R635" s="25">
        <v>214564164</v>
      </c>
    </row>
    <row r="636" spans="1:18" x14ac:dyDescent="0.35">
      <c r="A636" s="13">
        <v>2027</v>
      </c>
      <c r="B636" s="13">
        <f t="shared" si="29"/>
        <v>2026</v>
      </c>
      <c r="C636" t="s">
        <v>614</v>
      </c>
      <c r="D636" t="s">
        <v>615</v>
      </c>
      <c r="E636" s="5">
        <v>7229010036</v>
      </c>
      <c r="F636" s="13">
        <v>4.9000000000000004</v>
      </c>
      <c r="G636" s="9">
        <f t="shared" si="30"/>
        <v>35422149.176400006</v>
      </c>
      <c r="H636" s="5">
        <v>6097253852</v>
      </c>
      <c r="I636">
        <v>5.4</v>
      </c>
      <c r="J636" s="9">
        <f t="shared" si="31"/>
        <v>32925170.800800003</v>
      </c>
      <c r="P636">
        <v>2027</v>
      </c>
      <c r="Q636" t="s">
        <v>612</v>
      </c>
      <c r="R636" s="25">
        <v>894476063</v>
      </c>
    </row>
    <row r="637" spans="1:18" x14ac:dyDescent="0.35">
      <c r="A637" s="13">
        <v>2027</v>
      </c>
      <c r="B637" s="13">
        <f t="shared" si="29"/>
        <v>2026</v>
      </c>
      <c r="C637" t="s">
        <v>616</v>
      </c>
      <c r="D637" t="s">
        <v>617</v>
      </c>
      <c r="E637" s="5">
        <v>548056056</v>
      </c>
      <c r="F637" s="13">
        <v>4.9000000000000004</v>
      </c>
      <c r="G637" s="9">
        <f t="shared" si="30"/>
        <v>2685474.6743999999</v>
      </c>
      <c r="H637" s="5">
        <v>507518272</v>
      </c>
      <c r="I637">
        <v>5.4</v>
      </c>
      <c r="J637" s="9">
        <f t="shared" si="31"/>
        <v>2740598.6688000001</v>
      </c>
      <c r="P637">
        <v>2027</v>
      </c>
      <c r="Q637" t="s">
        <v>614</v>
      </c>
      <c r="R637" s="25">
        <v>7229010036</v>
      </c>
    </row>
    <row r="638" spans="1:18" x14ac:dyDescent="0.35">
      <c r="A638" s="13">
        <v>2027</v>
      </c>
      <c r="B638" s="13">
        <f t="shared" si="29"/>
        <v>2026</v>
      </c>
      <c r="C638" t="s">
        <v>618</v>
      </c>
      <c r="D638" t="s">
        <v>619</v>
      </c>
      <c r="E638" s="5">
        <v>409404239</v>
      </c>
      <c r="F638" s="13">
        <v>4.9000000000000004</v>
      </c>
      <c r="G638" s="9">
        <f t="shared" si="30"/>
        <v>2006080.7711000002</v>
      </c>
      <c r="H638" s="5">
        <v>375846425</v>
      </c>
      <c r="I638">
        <v>5.4</v>
      </c>
      <c r="J638" s="9">
        <f t="shared" si="31"/>
        <v>2029570.6950000001</v>
      </c>
      <c r="P638">
        <v>2027</v>
      </c>
      <c r="Q638" t="s">
        <v>632</v>
      </c>
      <c r="R638" s="25">
        <v>2178700681</v>
      </c>
    </row>
    <row r="639" spans="1:18" x14ac:dyDescent="0.35">
      <c r="A639" s="13">
        <v>2027</v>
      </c>
      <c r="B639" s="13">
        <f t="shared" si="29"/>
        <v>2026</v>
      </c>
      <c r="C639" t="s">
        <v>620</v>
      </c>
      <c r="D639" t="s">
        <v>621</v>
      </c>
      <c r="E639" s="5">
        <v>333650176</v>
      </c>
      <c r="F639" s="13">
        <v>4.9000000000000004</v>
      </c>
      <c r="G639" s="9">
        <f t="shared" si="30"/>
        <v>1634885.8624</v>
      </c>
      <c r="H639" s="5">
        <v>309502813</v>
      </c>
      <c r="I639">
        <v>5.4</v>
      </c>
      <c r="J639" s="9">
        <f t="shared" si="31"/>
        <v>1671315.1902000003</v>
      </c>
      <c r="P639">
        <v>2027</v>
      </c>
      <c r="Q639" t="s">
        <v>620</v>
      </c>
      <c r="R639" s="25">
        <v>333650176</v>
      </c>
    </row>
    <row r="640" spans="1:18" x14ac:dyDescent="0.35">
      <c r="A640" s="13">
        <v>2027</v>
      </c>
      <c r="B640" s="13">
        <f t="shared" si="29"/>
        <v>2026</v>
      </c>
      <c r="C640" t="s">
        <v>622</v>
      </c>
      <c r="D640" t="s">
        <v>623</v>
      </c>
      <c r="E640" s="5">
        <v>436638919</v>
      </c>
      <c r="F640" s="13">
        <v>4.9000000000000004</v>
      </c>
      <c r="G640" s="9">
        <f t="shared" si="30"/>
        <v>2139530.7031</v>
      </c>
      <c r="H640" s="5">
        <v>384682720</v>
      </c>
      <c r="I640">
        <v>5.4</v>
      </c>
      <c r="J640" s="9">
        <f t="shared" si="31"/>
        <v>2077286.6880000001</v>
      </c>
      <c r="P640">
        <v>2027</v>
      </c>
      <c r="Q640" t="s">
        <v>622</v>
      </c>
      <c r="R640" s="25">
        <v>436638919</v>
      </c>
    </row>
    <row r="641" spans="1:18" x14ac:dyDescent="0.35">
      <c r="A641" s="13">
        <v>2027</v>
      </c>
      <c r="B641" s="13">
        <f t="shared" si="29"/>
        <v>2026</v>
      </c>
      <c r="C641" t="s">
        <v>624</v>
      </c>
      <c r="D641" t="s">
        <v>625</v>
      </c>
      <c r="E641" s="5">
        <v>668471322</v>
      </c>
      <c r="F641" s="13">
        <v>4.9000000000000004</v>
      </c>
      <c r="G641" s="9">
        <f t="shared" si="30"/>
        <v>3275509.4778000005</v>
      </c>
      <c r="H641" s="5">
        <v>603970572</v>
      </c>
      <c r="I641">
        <v>5.4</v>
      </c>
      <c r="J641" s="9">
        <f t="shared" si="31"/>
        <v>3261441.0888000005</v>
      </c>
      <c r="P641">
        <v>2027</v>
      </c>
      <c r="Q641" t="s">
        <v>624</v>
      </c>
      <c r="R641" s="25">
        <v>668471322</v>
      </c>
    </row>
    <row r="642" spans="1:18" x14ac:dyDescent="0.35">
      <c r="A642" s="13">
        <v>2027</v>
      </c>
      <c r="B642" s="13">
        <f t="shared" si="29"/>
        <v>2026</v>
      </c>
      <c r="C642" t="s">
        <v>626</v>
      </c>
      <c r="D642" t="s">
        <v>627</v>
      </c>
      <c r="E642" s="5">
        <v>421587094</v>
      </c>
      <c r="F642" s="13">
        <v>4.9000000000000004</v>
      </c>
      <c r="G642" s="9">
        <f t="shared" si="30"/>
        <v>2065776.7606000002</v>
      </c>
      <c r="H642" s="5">
        <v>378771900</v>
      </c>
      <c r="I642">
        <v>5.4</v>
      </c>
      <c r="J642" s="9">
        <f t="shared" si="31"/>
        <v>2045368.2600000002</v>
      </c>
      <c r="P642">
        <v>2027</v>
      </c>
      <c r="Q642" t="s">
        <v>626</v>
      </c>
      <c r="R642" s="25">
        <v>421587094</v>
      </c>
    </row>
    <row r="643" spans="1:18" x14ac:dyDescent="0.35">
      <c r="A643" s="13">
        <v>2027</v>
      </c>
      <c r="B643" s="13">
        <f t="shared" si="29"/>
        <v>2026</v>
      </c>
      <c r="C643" t="s">
        <v>628</v>
      </c>
      <c r="D643" t="s">
        <v>629</v>
      </c>
      <c r="E643" s="5">
        <v>425001685</v>
      </c>
      <c r="F643" s="13">
        <v>4.9000000000000004</v>
      </c>
      <c r="G643" s="9">
        <f t="shared" si="30"/>
        <v>2082508.2565000001</v>
      </c>
      <c r="H643" s="5">
        <v>389756468</v>
      </c>
      <c r="I643">
        <v>5.4</v>
      </c>
      <c r="J643" s="9">
        <f t="shared" si="31"/>
        <v>2104684.9272000003</v>
      </c>
      <c r="P643">
        <v>2027</v>
      </c>
      <c r="Q643" t="s">
        <v>628</v>
      </c>
      <c r="R643" s="25">
        <v>425001685</v>
      </c>
    </row>
    <row r="644" spans="1:18" x14ac:dyDescent="0.35">
      <c r="A644" s="13">
        <v>2027</v>
      </c>
      <c r="B644" s="13">
        <f t="shared" si="29"/>
        <v>2026</v>
      </c>
      <c r="C644" t="s">
        <v>630</v>
      </c>
      <c r="D644" t="s">
        <v>631</v>
      </c>
      <c r="E644" s="5">
        <v>317092914</v>
      </c>
      <c r="F644" s="13">
        <v>4.9000000000000004</v>
      </c>
      <c r="G644" s="9">
        <f t="shared" si="30"/>
        <v>1553755.2786000001</v>
      </c>
      <c r="H644" s="5">
        <v>286204395</v>
      </c>
      <c r="I644">
        <v>5.4</v>
      </c>
      <c r="J644" s="9">
        <f t="shared" si="31"/>
        <v>1545503.7330000002</v>
      </c>
      <c r="P644">
        <v>2027</v>
      </c>
      <c r="Q644" t="s">
        <v>630</v>
      </c>
      <c r="R644" s="25">
        <v>317092914</v>
      </c>
    </row>
    <row r="645" spans="1:18" x14ac:dyDescent="0.35">
      <c r="A645" s="13">
        <v>2027</v>
      </c>
      <c r="B645" s="13">
        <f t="shared" ref="B645:B708" si="32">A645-1</f>
        <v>2026</v>
      </c>
      <c r="C645" t="s">
        <v>632</v>
      </c>
      <c r="D645" t="s">
        <v>633</v>
      </c>
      <c r="E645" s="5">
        <v>2178700681</v>
      </c>
      <c r="F645" s="13">
        <v>4.9000000000000004</v>
      </c>
      <c r="G645" s="9">
        <f t="shared" si="30"/>
        <v>10675633.3369</v>
      </c>
      <c r="H645" s="5">
        <v>1889892904</v>
      </c>
      <c r="I645">
        <v>5.4</v>
      </c>
      <c r="J645" s="9">
        <f t="shared" si="31"/>
        <v>10205421.681600001</v>
      </c>
      <c r="P645">
        <v>2027</v>
      </c>
      <c r="Q645" t="s">
        <v>634</v>
      </c>
      <c r="R645" s="25">
        <v>497717544</v>
      </c>
    </row>
    <row r="646" spans="1:18" x14ac:dyDescent="0.35">
      <c r="A646" s="13">
        <v>2027</v>
      </c>
      <c r="B646" s="13">
        <f t="shared" si="32"/>
        <v>2026</v>
      </c>
      <c r="C646" t="s">
        <v>634</v>
      </c>
      <c r="D646" t="s">
        <v>635</v>
      </c>
      <c r="E646" s="5">
        <v>497717544</v>
      </c>
      <c r="F646" s="13">
        <v>4.9000000000000004</v>
      </c>
      <c r="G646" s="9">
        <f t="shared" si="30"/>
        <v>2438815.9656000002</v>
      </c>
      <c r="H646" s="5">
        <v>461746192</v>
      </c>
      <c r="I646">
        <v>5.4</v>
      </c>
      <c r="J646" s="9">
        <f t="shared" si="31"/>
        <v>2493429.4368000003</v>
      </c>
      <c r="P646">
        <v>2027</v>
      </c>
      <c r="Q646" t="s">
        <v>636</v>
      </c>
      <c r="R646" s="25">
        <v>170827079</v>
      </c>
    </row>
    <row r="647" spans="1:18" x14ac:dyDescent="0.35">
      <c r="A647" s="13">
        <v>2027</v>
      </c>
      <c r="B647" s="13">
        <f t="shared" si="32"/>
        <v>2026</v>
      </c>
      <c r="C647" t="s">
        <v>636</v>
      </c>
      <c r="D647" t="s">
        <v>637</v>
      </c>
      <c r="E647" s="5">
        <v>170827079</v>
      </c>
      <c r="F647" s="13">
        <v>4.9000000000000004</v>
      </c>
      <c r="G647" s="9">
        <f t="shared" si="30"/>
        <v>837052.6871000001</v>
      </c>
      <c r="H647" s="5">
        <v>161171966</v>
      </c>
      <c r="I647">
        <v>5.4</v>
      </c>
      <c r="J647" s="9">
        <f t="shared" si="31"/>
        <v>870328.61639999994</v>
      </c>
      <c r="P647">
        <v>2027</v>
      </c>
      <c r="Q647" t="s">
        <v>638</v>
      </c>
      <c r="R647" s="25">
        <v>585838667</v>
      </c>
    </row>
    <row r="648" spans="1:18" x14ac:dyDescent="0.35">
      <c r="A648" s="13">
        <v>2027</v>
      </c>
      <c r="B648" s="13">
        <f t="shared" si="32"/>
        <v>2026</v>
      </c>
      <c r="C648" t="s">
        <v>638</v>
      </c>
      <c r="D648" t="s">
        <v>639</v>
      </c>
      <c r="E648" s="5">
        <v>585838667</v>
      </c>
      <c r="F648" s="13">
        <v>4.9000000000000004</v>
      </c>
      <c r="G648" s="9">
        <f t="shared" si="30"/>
        <v>2870609.4683000003</v>
      </c>
      <c r="H648" s="5">
        <v>515679104</v>
      </c>
      <c r="I648">
        <v>5.4</v>
      </c>
      <c r="J648" s="9">
        <f t="shared" si="31"/>
        <v>2784667.1616000002</v>
      </c>
      <c r="P648">
        <v>2027</v>
      </c>
      <c r="Q648" t="s">
        <v>640</v>
      </c>
      <c r="R648" s="25">
        <v>375374423</v>
      </c>
    </row>
    <row r="649" spans="1:18" x14ac:dyDescent="0.35">
      <c r="A649" s="13">
        <v>2027</v>
      </c>
      <c r="B649" s="13">
        <f t="shared" si="32"/>
        <v>2026</v>
      </c>
      <c r="C649" t="s">
        <v>640</v>
      </c>
      <c r="D649" t="s">
        <v>641</v>
      </c>
      <c r="E649" s="5">
        <v>375374423</v>
      </c>
      <c r="F649" s="13">
        <v>4.9000000000000004</v>
      </c>
      <c r="G649" s="9">
        <f t="shared" si="30"/>
        <v>1839334.6727000002</v>
      </c>
      <c r="H649" s="5">
        <v>328478132</v>
      </c>
      <c r="I649">
        <v>5.4</v>
      </c>
      <c r="J649" s="9">
        <f t="shared" si="31"/>
        <v>1773781.9128</v>
      </c>
      <c r="P649">
        <v>2027</v>
      </c>
      <c r="Q649" t="s">
        <v>642</v>
      </c>
      <c r="R649" s="25">
        <v>151226098</v>
      </c>
    </row>
    <row r="650" spans="1:18" x14ac:dyDescent="0.35">
      <c r="A650" s="13">
        <v>2027</v>
      </c>
      <c r="B650" s="13">
        <f t="shared" si="32"/>
        <v>2026</v>
      </c>
      <c r="C650" t="s">
        <v>642</v>
      </c>
      <c r="D650" t="s">
        <v>643</v>
      </c>
      <c r="E650" s="5">
        <v>151226098</v>
      </c>
      <c r="F650" s="13">
        <v>4.9000000000000004</v>
      </c>
      <c r="G650" s="9">
        <f t="shared" ref="G650:G713" si="33">E650/1000*F650</f>
        <v>741007.88020000001</v>
      </c>
      <c r="H650" s="5">
        <v>139378756</v>
      </c>
      <c r="I650">
        <v>5.4</v>
      </c>
      <c r="J650" s="9">
        <f t="shared" ref="J650:J654" si="34">H650/1000*I650</f>
        <v>752645.28240000003</v>
      </c>
      <c r="P650">
        <v>2027</v>
      </c>
      <c r="Q650" t="s">
        <v>644</v>
      </c>
      <c r="R650" s="25">
        <v>889701726</v>
      </c>
    </row>
    <row r="651" spans="1:18" x14ac:dyDescent="0.35">
      <c r="A651" s="13">
        <v>2027</v>
      </c>
      <c r="B651" s="13">
        <f t="shared" si="32"/>
        <v>2026</v>
      </c>
      <c r="C651" t="s">
        <v>644</v>
      </c>
      <c r="D651" t="s">
        <v>645</v>
      </c>
      <c r="E651" s="5">
        <v>889701726</v>
      </c>
      <c r="F651" s="13">
        <v>4.9000000000000004</v>
      </c>
      <c r="G651" s="9">
        <f t="shared" si="33"/>
        <v>4359538.4574000007</v>
      </c>
      <c r="H651" s="5">
        <v>764651638</v>
      </c>
      <c r="I651">
        <v>5.4</v>
      </c>
      <c r="J651" s="9">
        <f t="shared" si="34"/>
        <v>4129118.8452000003</v>
      </c>
      <c r="P651">
        <v>2027</v>
      </c>
      <c r="Q651" t="s">
        <v>646</v>
      </c>
      <c r="R651" s="25">
        <v>272322145</v>
      </c>
    </row>
    <row r="652" spans="1:18" x14ac:dyDescent="0.35">
      <c r="A652" s="13">
        <v>2027</v>
      </c>
      <c r="B652" s="13">
        <f t="shared" si="32"/>
        <v>2026</v>
      </c>
      <c r="C652" t="s">
        <v>646</v>
      </c>
      <c r="D652" t="s">
        <v>647</v>
      </c>
      <c r="E652" s="5">
        <v>272322145</v>
      </c>
      <c r="F652" s="13">
        <v>4.9000000000000004</v>
      </c>
      <c r="G652" s="9">
        <f t="shared" si="33"/>
        <v>1334378.5105000001</v>
      </c>
      <c r="H652" s="5">
        <v>246577236</v>
      </c>
      <c r="I652">
        <v>5.4</v>
      </c>
      <c r="J652" s="9">
        <f t="shared" si="34"/>
        <v>1331517.0744</v>
      </c>
      <c r="P652">
        <v>2027</v>
      </c>
      <c r="Q652" t="s">
        <v>648</v>
      </c>
      <c r="R652" s="25">
        <v>292007577</v>
      </c>
    </row>
    <row r="653" spans="1:18" x14ac:dyDescent="0.35">
      <c r="A653" s="13">
        <v>2027</v>
      </c>
      <c r="B653" s="13">
        <f t="shared" si="32"/>
        <v>2026</v>
      </c>
      <c r="C653" t="s">
        <v>648</v>
      </c>
      <c r="D653" t="s">
        <v>649</v>
      </c>
      <c r="E653" s="5">
        <v>292007577</v>
      </c>
      <c r="F653" s="13">
        <v>4.9000000000000004</v>
      </c>
      <c r="G653" s="9">
        <f t="shared" si="33"/>
        <v>1430837.1273000001</v>
      </c>
      <c r="H653" s="5">
        <v>262616761</v>
      </c>
      <c r="I653">
        <v>5.4</v>
      </c>
      <c r="J653" s="9">
        <f t="shared" si="34"/>
        <v>1418130.5094000001</v>
      </c>
      <c r="P653">
        <v>2027</v>
      </c>
      <c r="Q653" t="s">
        <v>650</v>
      </c>
      <c r="R653" s="25">
        <v>532950050</v>
      </c>
    </row>
    <row r="654" spans="1:18" x14ac:dyDescent="0.35">
      <c r="A654" s="13">
        <v>2027</v>
      </c>
      <c r="B654" s="13">
        <f t="shared" si="32"/>
        <v>2026</v>
      </c>
      <c r="C654" t="s">
        <v>650</v>
      </c>
      <c r="D654" t="s">
        <v>651</v>
      </c>
      <c r="E654" s="5">
        <v>532950050</v>
      </c>
      <c r="F654" s="13">
        <v>4.9000000000000004</v>
      </c>
      <c r="G654" s="9">
        <f t="shared" si="33"/>
        <v>2611455.2450000006</v>
      </c>
      <c r="H654" s="5">
        <v>452639749</v>
      </c>
      <c r="I654">
        <v>5.4</v>
      </c>
      <c r="J654" s="9">
        <f t="shared" si="34"/>
        <v>2444254.6446000002</v>
      </c>
      <c r="P654">
        <v>2028</v>
      </c>
      <c r="Q654" t="s">
        <v>6</v>
      </c>
      <c r="R654" s="25">
        <v>625932385</v>
      </c>
    </row>
    <row r="655" spans="1:18" x14ac:dyDescent="0.35">
      <c r="A655" s="13">
        <v>2027</v>
      </c>
      <c r="B655" s="13">
        <f t="shared" si="32"/>
        <v>2026</v>
      </c>
      <c r="C655" s="10" t="s">
        <v>660</v>
      </c>
      <c r="D655" t="s">
        <v>661</v>
      </c>
      <c r="E655" s="5">
        <f>SUM(E330:E654)</f>
        <v>268887476321</v>
      </c>
      <c r="F655" s="13">
        <v>4.9000000000000004</v>
      </c>
      <c r="G655" s="9">
        <f t="shared" si="33"/>
        <v>1317548633.9728999</v>
      </c>
      <c r="H655" s="5">
        <f>SUM(H330:H654)</f>
        <v>232823675849</v>
      </c>
      <c r="I655">
        <v>5.4</v>
      </c>
      <c r="J655" s="26">
        <f>SUM(J330:J654)</f>
        <v>1257247849.5845997</v>
      </c>
      <c r="P655">
        <v>2028</v>
      </c>
      <c r="Q655" t="s">
        <v>2</v>
      </c>
      <c r="R655" s="25">
        <v>262264893</v>
      </c>
    </row>
    <row r="656" spans="1:18" x14ac:dyDescent="0.35">
      <c r="A656" s="13">
        <v>2028</v>
      </c>
      <c r="B656" s="13">
        <f t="shared" si="32"/>
        <v>2027</v>
      </c>
      <c r="C656" t="s">
        <v>2</v>
      </c>
      <c r="D656" t="s">
        <v>3</v>
      </c>
      <c r="E656" s="5">
        <v>262264893</v>
      </c>
      <c r="F656" s="13">
        <v>4.4000000000000004</v>
      </c>
      <c r="G656" s="9">
        <f t="shared" si="33"/>
        <v>1153965.5292</v>
      </c>
      <c r="H656" s="5">
        <v>232285242</v>
      </c>
      <c r="I656">
        <v>5.4</v>
      </c>
      <c r="J656" s="9">
        <f t="shared" ref="J656:J719" si="35">H656/1000*I656</f>
        <v>1254340.3068000001</v>
      </c>
      <c r="P656">
        <v>2028</v>
      </c>
      <c r="Q656" t="s">
        <v>4</v>
      </c>
      <c r="R656" s="25">
        <v>1216091904</v>
      </c>
    </row>
    <row r="657" spans="1:18" x14ac:dyDescent="0.35">
      <c r="A657" s="13">
        <v>2028</v>
      </c>
      <c r="B657" s="13">
        <f t="shared" si="32"/>
        <v>2027</v>
      </c>
      <c r="C657" t="s">
        <v>4</v>
      </c>
      <c r="D657" t="s">
        <v>5</v>
      </c>
      <c r="E657" s="5">
        <v>1216091904</v>
      </c>
      <c r="F657" s="13">
        <v>4.4000000000000004</v>
      </c>
      <c r="G657" s="9">
        <f t="shared" si="33"/>
        <v>5350804.3776000012</v>
      </c>
      <c r="H657" s="5">
        <v>925652847</v>
      </c>
      <c r="I657">
        <v>5.4</v>
      </c>
      <c r="J657" s="9">
        <f t="shared" si="35"/>
        <v>4998525.3738000002</v>
      </c>
      <c r="P657">
        <v>2028</v>
      </c>
      <c r="Q657" t="s">
        <v>10</v>
      </c>
      <c r="R657" s="25">
        <v>340203985</v>
      </c>
    </row>
    <row r="658" spans="1:18" x14ac:dyDescent="0.35">
      <c r="A658" s="13">
        <v>2028</v>
      </c>
      <c r="B658" s="13">
        <f t="shared" si="32"/>
        <v>2027</v>
      </c>
      <c r="C658" t="s">
        <v>6</v>
      </c>
      <c r="D658" t="s">
        <v>7</v>
      </c>
      <c r="E658" s="5">
        <v>625932385</v>
      </c>
      <c r="F658" s="13">
        <v>4.4000000000000004</v>
      </c>
      <c r="G658" s="9">
        <f t="shared" si="33"/>
        <v>2754102.4940000004</v>
      </c>
      <c r="H658" s="5">
        <v>561317907</v>
      </c>
      <c r="I658">
        <v>5.4</v>
      </c>
      <c r="J658" s="9">
        <f t="shared" si="35"/>
        <v>3031116.6978000002</v>
      </c>
      <c r="P658">
        <v>2028</v>
      </c>
      <c r="Q658" t="s">
        <v>12</v>
      </c>
      <c r="R658" s="25">
        <v>226228861</v>
      </c>
    </row>
    <row r="659" spans="1:18" x14ac:dyDescent="0.35">
      <c r="A659" s="13">
        <v>2028</v>
      </c>
      <c r="B659" s="13">
        <f t="shared" si="32"/>
        <v>2027</v>
      </c>
      <c r="C659" t="s">
        <v>8</v>
      </c>
      <c r="D659" t="s">
        <v>9</v>
      </c>
      <c r="E659" s="5">
        <v>713112325</v>
      </c>
      <c r="F659" s="13">
        <v>4.4000000000000004</v>
      </c>
      <c r="G659" s="9">
        <f t="shared" si="33"/>
        <v>3137694.23</v>
      </c>
      <c r="H659" s="5">
        <v>624786128</v>
      </c>
      <c r="I659">
        <v>5.4</v>
      </c>
      <c r="J659" s="9">
        <f t="shared" si="35"/>
        <v>3373845.0912000001</v>
      </c>
      <c r="P659">
        <v>2028</v>
      </c>
      <c r="Q659" t="s">
        <v>14</v>
      </c>
      <c r="R659" s="25">
        <v>493336202</v>
      </c>
    </row>
    <row r="660" spans="1:18" x14ac:dyDescent="0.35">
      <c r="A660" s="13">
        <v>2028</v>
      </c>
      <c r="B660" s="13">
        <f t="shared" si="32"/>
        <v>2027</v>
      </c>
      <c r="C660" t="s">
        <v>10</v>
      </c>
      <c r="D660" t="s">
        <v>11</v>
      </c>
      <c r="E660" s="5">
        <v>340203985</v>
      </c>
      <c r="F660" s="13">
        <v>4.4000000000000004</v>
      </c>
      <c r="G660" s="9">
        <f t="shared" si="33"/>
        <v>1496897.534</v>
      </c>
      <c r="H660" s="5">
        <v>279533291</v>
      </c>
      <c r="I660">
        <v>5.4</v>
      </c>
      <c r="J660" s="9">
        <f t="shared" si="35"/>
        <v>1509479.7714000002</v>
      </c>
      <c r="P660">
        <v>2028</v>
      </c>
      <c r="Q660" t="s">
        <v>16</v>
      </c>
      <c r="R660" s="25">
        <v>396749621</v>
      </c>
    </row>
    <row r="661" spans="1:18" x14ac:dyDescent="0.35">
      <c r="A661" s="13">
        <v>2028</v>
      </c>
      <c r="B661" s="13">
        <f t="shared" si="32"/>
        <v>2027</v>
      </c>
      <c r="C661" t="s">
        <v>12</v>
      </c>
      <c r="D661" t="s">
        <v>13</v>
      </c>
      <c r="E661" s="5">
        <v>226228861</v>
      </c>
      <c r="F661" s="13">
        <v>4.4000000000000004</v>
      </c>
      <c r="G661" s="9">
        <f t="shared" si="33"/>
        <v>995406.98840000015</v>
      </c>
      <c r="H661" s="5">
        <v>204477967</v>
      </c>
      <c r="I661">
        <v>5.4</v>
      </c>
      <c r="J661" s="9">
        <f t="shared" si="35"/>
        <v>1104181.0218</v>
      </c>
      <c r="P661">
        <v>2028</v>
      </c>
      <c r="Q661" t="s">
        <v>18</v>
      </c>
      <c r="R661" s="25">
        <v>195307239</v>
      </c>
    </row>
    <row r="662" spans="1:18" x14ac:dyDescent="0.35">
      <c r="A662" s="13">
        <v>2028</v>
      </c>
      <c r="B662" s="13">
        <f t="shared" si="32"/>
        <v>2027</v>
      </c>
      <c r="C662" t="s">
        <v>14</v>
      </c>
      <c r="D662" t="s">
        <v>15</v>
      </c>
      <c r="E662" s="5">
        <v>493336202</v>
      </c>
      <c r="F662" s="13">
        <v>4.4000000000000004</v>
      </c>
      <c r="G662" s="9">
        <f t="shared" si="33"/>
        <v>2170679.2888000002</v>
      </c>
      <c r="H662" s="5">
        <v>400573423</v>
      </c>
      <c r="I662">
        <v>5.4</v>
      </c>
      <c r="J662" s="9">
        <f t="shared" si="35"/>
        <v>2163096.4842000003</v>
      </c>
      <c r="P662">
        <v>2028</v>
      </c>
      <c r="Q662" t="s">
        <v>20</v>
      </c>
      <c r="R662" s="25">
        <v>1436422804</v>
      </c>
    </row>
    <row r="663" spans="1:18" x14ac:dyDescent="0.35">
      <c r="A663" s="13">
        <v>2028</v>
      </c>
      <c r="B663" s="13">
        <f t="shared" si="32"/>
        <v>2027</v>
      </c>
      <c r="C663" t="s">
        <v>16</v>
      </c>
      <c r="D663" t="s">
        <v>17</v>
      </c>
      <c r="E663" s="5">
        <v>396749621</v>
      </c>
      <c r="F663" s="13">
        <v>4.4000000000000004</v>
      </c>
      <c r="G663" s="9">
        <f t="shared" si="33"/>
        <v>1745698.3324000002</v>
      </c>
      <c r="H663" s="5">
        <v>299038317</v>
      </c>
      <c r="I663">
        <v>5.4</v>
      </c>
      <c r="J663" s="9">
        <f t="shared" si="35"/>
        <v>1614806.9118000001</v>
      </c>
      <c r="P663">
        <v>2028</v>
      </c>
      <c r="Q663" t="s">
        <v>22</v>
      </c>
      <c r="R663" s="25">
        <v>880415277</v>
      </c>
    </row>
    <row r="664" spans="1:18" x14ac:dyDescent="0.35">
      <c r="A664" s="13">
        <v>2028</v>
      </c>
      <c r="B664" s="13">
        <f t="shared" si="32"/>
        <v>2027</v>
      </c>
      <c r="C664" t="s">
        <v>18</v>
      </c>
      <c r="D664" t="s">
        <v>19</v>
      </c>
      <c r="E664" s="5">
        <v>195307239</v>
      </c>
      <c r="F664" s="13">
        <v>4.4000000000000004</v>
      </c>
      <c r="G664" s="9">
        <f t="shared" si="33"/>
        <v>859351.85160000005</v>
      </c>
      <c r="H664" s="5">
        <v>176559947</v>
      </c>
      <c r="I664">
        <v>5.4</v>
      </c>
      <c r="J664" s="9">
        <f t="shared" si="35"/>
        <v>953423.71380000003</v>
      </c>
      <c r="P664">
        <v>2028</v>
      </c>
      <c r="Q664" t="s">
        <v>404</v>
      </c>
      <c r="R664" s="25">
        <v>384314722</v>
      </c>
    </row>
    <row r="665" spans="1:18" x14ac:dyDescent="0.35">
      <c r="A665" s="13">
        <v>2028</v>
      </c>
      <c r="B665" s="13">
        <f t="shared" si="32"/>
        <v>2027</v>
      </c>
      <c r="C665" t="s">
        <v>20</v>
      </c>
      <c r="D665" t="s">
        <v>21</v>
      </c>
      <c r="E665" s="5">
        <v>1436422804</v>
      </c>
      <c r="F665" s="13">
        <v>4.4000000000000004</v>
      </c>
      <c r="G665" s="9">
        <f t="shared" si="33"/>
        <v>6320260.3376000002</v>
      </c>
      <c r="H665" s="5">
        <v>1242268930</v>
      </c>
      <c r="I665">
        <v>5.4</v>
      </c>
      <c r="J665" s="9">
        <f t="shared" si="35"/>
        <v>6708252.2220000001</v>
      </c>
      <c r="P665">
        <v>2028</v>
      </c>
      <c r="Q665" t="s">
        <v>24</v>
      </c>
      <c r="R665" s="25">
        <v>640846555</v>
      </c>
    </row>
    <row r="666" spans="1:18" x14ac:dyDescent="0.35">
      <c r="A666" s="13">
        <v>2028</v>
      </c>
      <c r="B666" s="13">
        <f t="shared" si="32"/>
        <v>2027</v>
      </c>
      <c r="C666" t="s">
        <v>22</v>
      </c>
      <c r="D666" t="s">
        <v>23</v>
      </c>
      <c r="E666" s="5">
        <v>880415277</v>
      </c>
      <c r="F666" s="13">
        <v>4.4000000000000004</v>
      </c>
      <c r="G666" s="9">
        <f t="shared" si="33"/>
        <v>3873827.2188000004</v>
      </c>
      <c r="H666" s="5">
        <v>698721288</v>
      </c>
      <c r="I666">
        <v>5.4</v>
      </c>
      <c r="J666" s="9">
        <f t="shared" si="35"/>
        <v>3773094.9551999997</v>
      </c>
      <c r="P666">
        <v>2028</v>
      </c>
      <c r="Q666" t="s">
        <v>26</v>
      </c>
      <c r="R666" s="25">
        <v>4740452383</v>
      </c>
    </row>
    <row r="667" spans="1:18" x14ac:dyDescent="0.35">
      <c r="A667" s="13">
        <v>2028</v>
      </c>
      <c r="B667" s="13">
        <f t="shared" si="32"/>
        <v>2027</v>
      </c>
      <c r="C667" t="s">
        <v>24</v>
      </c>
      <c r="D667" t="s">
        <v>25</v>
      </c>
      <c r="E667" s="5">
        <v>640846555</v>
      </c>
      <c r="F667" s="13">
        <v>4.4000000000000004</v>
      </c>
      <c r="G667" s="9">
        <f t="shared" si="33"/>
        <v>2819724.8420000006</v>
      </c>
      <c r="H667" s="5">
        <v>556482533</v>
      </c>
      <c r="I667">
        <v>5.4</v>
      </c>
      <c r="J667" s="9">
        <f t="shared" si="35"/>
        <v>3005005.6782000004</v>
      </c>
      <c r="P667">
        <v>2028</v>
      </c>
      <c r="Q667" t="s">
        <v>28</v>
      </c>
      <c r="R667" s="25">
        <v>715571551</v>
      </c>
    </row>
    <row r="668" spans="1:18" x14ac:dyDescent="0.35">
      <c r="A668" s="13">
        <v>2028</v>
      </c>
      <c r="B668" s="13">
        <f t="shared" si="32"/>
        <v>2027</v>
      </c>
      <c r="C668" t="s">
        <v>26</v>
      </c>
      <c r="D668" t="s">
        <v>27</v>
      </c>
      <c r="E668" s="5">
        <v>4740452383</v>
      </c>
      <c r="F668" s="13">
        <v>4.4000000000000004</v>
      </c>
      <c r="G668" s="9">
        <f t="shared" si="33"/>
        <v>20857990.485200003</v>
      </c>
      <c r="H668" s="5">
        <v>3557381428</v>
      </c>
      <c r="I668">
        <v>5.4</v>
      </c>
      <c r="J668" s="9">
        <f t="shared" si="35"/>
        <v>19209859.711199999</v>
      </c>
      <c r="P668">
        <v>2028</v>
      </c>
      <c r="Q668" t="s">
        <v>30</v>
      </c>
      <c r="R668" s="25">
        <v>174935534</v>
      </c>
    </row>
    <row r="669" spans="1:18" x14ac:dyDescent="0.35">
      <c r="A669" s="13">
        <v>2028</v>
      </c>
      <c r="B669" s="13">
        <f t="shared" si="32"/>
        <v>2027</v>
      </c>
      <c r="C669" t="s">
        <v>28</v>
      </c>
      <c r="D669" t="s">
        <v>29</v>
      </c>
      <c r="E669" s="5">
        <v>715571551</v>
      </c>
      <c r="F669" s="13">
        <v>4.4000000000000004</v>
      </c>
      <c r="G669" s="9">
        <f t="shared" si="33"/>
        <v>3148514.8244000003</v>
      </c>
      <c r="H669" s="5">
        <v>544925637</v>
      </c>
      <c r="I669">
        <v>5.4</v>
      </c>
      <c r="J669" s="9">
        <f t="shared" si="35"/>
        <v>2942598.4398000003</v>
      </c>
      <c r="P669">
        <v>2028</v>
      </c>
      <c r="Q669" t="s">
        <v>32</v>
      </c>
      <c r="R669" s="25">
        <v>8915138682</v>
      </c>
    </row>
    <row r="670" spans="1:18" x14ac:dyDescent="0.35">
      <c r="A670" s="13">
        <v>2028</v>
      </c>
      <c r="B670" s="13">
        <f t="shared" si="32"/>
        <v>2027</v>
      </c>
      <c r="C670" t="s">
        <v>30</v>
      </c>
      <c r="D670" t="s">
        <v>31</v>
      </c>
      <c r="E670" s="5">
        <v>174935534</v>
      </c>
      <c r="F670" s="13">
        <v>4.4000000000000004</v>
      </c>
      <c r="G670" s="9">
        <f t="shared" si="33"/>
        <v>769716.34960000007</v>
      </c>
      <c r="H670" s="5">
        <v>144768684</v>
      </c>
      <c r="I670">
        <v>5.4</v>
      </c>
      <c r="J670" s="9">
        <f t="shared" si="35"/>
        <v>781750.89360000007</v>
      </c>
      <c r="P670">
        <v>2028</v>
      </c>
      <c r="Q670" t="s">
        <v>34</v>
      </c>
      <c r="R670" s="25">
        <v>453766998</v>
      </c>
    </row>
    <row r="671" spans="1:18" x14ac:dyDescent="0.35">
      <c r="A671" s="13">
        <v>2028</v>
      </c>
      <c r="B671" s="13">
        <f t="shared" si="32"/>
        <v>2027</v>
      </c>
      <c r="C671" t="s">
        <v>32</v>
      </c>
      <c r="D671" t="s">
        <v>33</v>
      </c>
      <c r="E671" s="5">
        <v>8915138682</v>
      </c>
      <c r="F671" s="13">
        <v>4.4000000000000004</v>
      </c>
      <c r="G671" s="9">
        <f t="shared" si="33"/>
        <v>39226610.200800002</v>
      </c>
      <c r="H671" s="5">
        <v>6547629559</v>
      </c>
      <c r="I671">
        <v>5.4</v>
      </c>
      <c r="J671" s="9">
        <f t="shared" si="35"/>
        <v>35357199.618600003</v>
      </c>
      <c r="P671">
        <v>2028</v>
      </c>
      <c r="Q671" t="s">
        <v>424</v>
      </c>
      <c r="R671" s="25">
        <v>461451939</v>
      </c>
    </row>
    <row r="672" spans="1:18" x14ac:dyDescent="0.35">
      <c r="A672" s="13">
        <v>2028</v>
      </c>
      <c r="B672" s="13">
        <f t="shared" si="32"/>
        <v>2027</v>
      </c>
      <c r="C672" t="s">
        <v>34</v>
      </c>
      <c r="D672" t="s">
        <v>35</v>
      </c>
      <c r="E672" s="5">
        <v>453766998</v>
      </c>
      <c r="F672" s="13">
        <v>4.4000000000000004</v>
      </c>
      <c r="G672" s="9">
        <f t="shared" si="33"/>
        <v>1996574.7912000003</v>
      </c>
      <c r="H672" s="5">
        <v>375955588</v>
      </c>
      <c r="I672">
        <v>5.4</v>
      </c>
      <c r="J672" s="9">
        <f t="shared" si="35"/>
        <v>2030160.1752000002</v>
      </c>
      <c r="P672">
        <v>2028</v>
      </c>
      <c r="Q672" t="s">
        <v>36</v>
      </c>
      <c r="R672" s="25">
        <v>356285053</v>
      </c>
    </row>
    <row r="673" spans="1:18" x14ac:dyDescent="0.35">
      <c r="A673" s="13">
        <v>2028</v>
      </c>
      <c r="B673" s="13">
        <f t="shared" si="32"/>
        <v>2027</v>
      </c>
      <c r="C673" t="s">
        <v>36</v>
      </c>
      <c r="D673" t="s">
        <v>37</v>
      </c>
      <c r="E673" s="5">
        <v>356285053</v>
      </c>
      <c r="F673" s="13">
        <v>4.4000000000000004</v>
      </c>
      <c r="G673" s="9">
        <f t="shared" si="33"/>
        <v>1567654.2332000001</v>
      </c>
      <c r="H673" s="5">
        <v>322144213</v>
      </c>
      <c r="I673">
        <v>5.4</v>
      </c>
      <c r="J673" s="9">
        <f t="shared" si="35"/>
        <v>1739578.7502000001</v>
      </c>
      <c r="P673">
        <v>2028</v>
      </c>
      <c r="Q673" t="s">
        <v>38</v>
      </c>
      <c r="R673" s="25">
        <v>732996935</v>
      </c>
    </row>
    <row r="674" spans="1:18" x14ac:dyDescent="0.35">
      <c r="A674" s="13">
        <v>2028</v>
      </c>
      <c r="B674" s="13">
        <f t="shared" si="32"/>
        <v>2027</v>
      </c>
      <c r="C674" t="s">
        <v>38</v>
      </c>
      <c r="D674" t="s">
        <v>39</v>
      </c>
      <c r="E674" s="5">
        <v>732996935</v>
      </c>
      <c r="F674" s="13">
        <v>4.4000000000000004</v>
      </c>
      <c r="G674" s="9">
        <f t="shared" si="33"/>
        <v>3225186.5140000004</v>
      </c>
      <c r="H674" s="5">
        <v>602174839</v>
      </c>
      <c r="I674">
        <v>5.4</v>
      </c>
      <c r="J674" s="9">
        <f t="shared" si="35"/>
        <v>3251744.1306000003</v>
      </c>
      <c r="P674">
        <v>2028</v>
      </c>
      <c r="Q674" t="s">
        <v>40</v>
      </c>
      <c r="R674" s="25">
        <v>446477707</v>
      </c>
    </row>
    <row r="675" spans="1:18" x14ac:dyDescent="0.35">
      <c r="A675" s="13">
        <v>2028</v>
      </c>
      <c r="B675" s="13">
        <f t="shared" si="32"/>
        <v>2027</v>
      </c>
      <c r="C675" t="s">
        <v>40</v>
      </c>
      <c r="D675" t="s">
        <v>41</v>
      </c>
      <c r="E675" s="5">
        <v>446477707</v>
      </c>
      <c r="F675" s="13">
        <v>4.4000000000000004</v>
      </c>
      <c r="G675" s="9">
        <f t="shared" si="33"/>
        <v>1964501.9108000002</v>
      </c>
      <c r="H675" s="5">
        <v>395729641</v>
      </c>
      <c r="I675">
        <v>5.4</v>
      </c>
      <c r="J675" s="9">
        <f t="shared" si="35"/>
        <v>2136940.0614</v>
      </c>
      <c r="P675">
        <v>2028</v>
      </c>
      <c r="Q675" t="s">
        <v>8</v>
      </c>
      <c r="R675" s="25">
        <v>713112325</v>
      </c>
    </row>
    <row r="676" spans="1:18" x14ac:dyDescent="0.35">
      <c r="A676" s="13">
        <v>2028</v>
      </c>
      <c r="B676" s="13">
        <f t="shared" si="32"/>
        <v>2027</v>
      </c>
      <c r="C676" t="s">
        <v>42</v>
      </c>
      <c r="D676" t="s">
        <v>43</v>
      </c>
      <c r="E676" s="5">
        <v>877381952</v>
      </c>
      <c r="F676" s="13">
        <v>4.4000000000000004</v>
      </c>
      <c r="G676" s="9">
        <f t="shared" si="33"/>
        <v>3860480.5888000005</v>
      </c>
      <c r="H676" s="5">
        <v>683972554</v>
      </c>
      <c r="I676">
        <v>5.4</v>
      </c>
      <c r="J676" s="9">
        <f t="shared" si="35"/>
        <v>3693451.7916000001</v>
      </c>
      <c r="P676">
        <v>2028</v>
      </c>
      <c r="Q676" t="s">
        <v>42</v>
      </c>
      <c r="R676" s="25">
        <v>877381952</v>
      </c>
    </row>
    <row r="677" spans="1:18" x14ac:dyDescent="0.35">
      <c r="A677" s="13">
        <v>2028</v>
      </c>
      <c r="B677" s="13">
        <f t="shared" si="32"/>
        <v>2027</v>
      </c>
      <c r="C677" t="s">
        <v>44</v>
      </c>
      <c r="D677" t="s">
        <v>45</v>
      </c>
      <c r="E677" s="5">
        <v>189840867</v>
      </c>
      <c r="F677" s="13">
        <v>4.4000000000000004</v>
      </c>
      <c r="G677" s="9">
        <f t="shared" si="33"/>
        <v>835299.81480000005</v>
      </c>
      <c r="H677" s="5">
        <v>150980133</v>
      </c>
      <c r="I677">
        <v>5.4</v>
      </c>
      <c r="J677" s="9">
        <f t="shared" si="35"/>
        <v>815292.71820000012</v>
      </c>
      <c r="P677">
        <v>2028</v>
      </c>
      <c r="Q677" t="s">
        <v>44</v>
      </c>
      <c r="R677" s="25">
        <v>189840867</v>
      </c>
    </row>
    <row r="678" spans="1:18" x14ac:dyDescent="0.35">
      <c r="A678" s="13">
        <v>2028</v>
      </c>
      <c r="B678" s="13">
        <f t="shared" si="32"/>
        <v>2027</v>
      </c>
      <c r="C678" t="s">
        <v>46</v>
      </c>
      <c r="D678" t="s">
        <v>47</v>
      </c>
      <c r="E678" s="5">
        <v>399248931</v>
      </c>
      <c r="F678" s="13">
        <v>4.4000000000000004</v>
      </c>
      <c r="G678" s="9">
        <f t="shared" si="33"/>
        <v>1756695.2964000001</v>
      </c>
      <c r="H678" s="5">
        <v>350831211</v>
      </c>
      <c r="I678">
        <v>5.4</v>
      </c>
      <c r="J678" s="9">
        <f t="shared" si="35"/>
        <v>1894488.5394000001</v>
      </c>
      <c r="P678">
        <v>2028</v>
      </c>
      <c r="Q678" t="s">
        <v>46</v>
      </c>
      <c r="R678" s="25">
        <v>399248931</v>
      </c>
    </row>
    <row r="679" spans="1:18" x14ac:dyDescent="0.35">
      <c r="A679" s="13">
        <v>2028</v>
      </c>
      <c r="B679" s="13">
        <f t="shared" si="32"/>
        <v>2027</v>
      </c>
      <c r="C679" t="s">
        <v>48</v>
      </c>
      <c r="D679" t="s">
        <v>49</v>
      </c>
      <c r="E679" s="5">
        <v>367079862</v>
      </c>
      <c r="F679" s="13">
        <v>4.4000000000000004</v>
      </c>
      <c r="G679" s="9">
        <f t="shared" si="33"/>
        <v>1615151.3928000003</v>
      </c>
      <c r="H679" s="5">
        <v>325375017</v>
      </c>
      <c r="I679">
        <v>5.4</v>
      </c>
      <c r="J679" s="9">
        <f t="shared" si="35"/>
        <v>1757025.0918000001</v>
      </c>
      <c r="P679">
        <v>2028</v>
      </c>
      <c r="Q679" t="s">
        <v>48</v>
      </c>
      <c r="R679" s="25">
        <v>367079862</v>
      </c>
    </row>
    <row r="680" spans="1:18" x14ac:dyDescent="0.35">
      <c r="A680" s="13">
        <v>2028</v>
      </c>
      <c r="B680" s="13">
        <f t="shared" si="32"/>
        <v>2027</v>
      </c>
      <c r="C680" t="s">
        <v>50</v>
      </c>
      <c r="D680" t="s">
        <v>51</v>
      </c>
      <c r="E680" s="5">
        <v>249837203</v>
      </c>
      <c r="F680" s="13">
        <v>4.4000000000000004</v>
      </c>
      <c r="G680" s="9">
        <f t="shared" si="33"/>
        <v>1099283.6932000001</v>
      </c>
      <c r="H680" s="5">
        <v>206517357</v>
      </c>
      <c r="I680">
        <v>5.4</v>
      </c>
      <c r="J680" s="9">
        <f t="shared" si="35"/>
        <v>1115193.7278</v>
      </c>
      <c r="P680">
        <v>2028</v>
      </c>
      <c r="Q680" t="s">
        <v>50</v>
      </c>
      <c r="R680" s="25">
        <v>249837203</v>
      </c>
    </row>
    <row r="681" spans="1:18" x14ac:dyDescent="0.35">
      <c r="A681" s="13">
        <v>2028</v>
      </c>
      <c r="B681" s="13">
        <f t="shared" si="32"/>
        <v>2027</v>
      </c>
      <c r="C681" t="s">
        <v>52</v>
      </c>
      <c r="D681" t="s">
        <v>53</v>
      </c>
      <c r="E681" s="5">
        <v>482509297</v>
      </c>
      <c r="F681" s="13">
        <v>4.4000000000000004</v>
      </c>
      <c r="G681" s="9">
        <f t="shared" si="33"/>
        <v>2123040.9068000005</v>
      </c>
      <c r="H681" s="5">
        <v>367884477</v>
      </c>
      <c r="I681">
        <v>5.4</v>
      </c>
      <c r="J681" s="9">
        <f t="shared" si="35"/>
        <v>1986576.1758000003</v>
      </c>
      <c r="P681">
        <v>2028</v>
      </c>
      <c r="Q681" t="s">
        <v>52</v>
      </c>
      <c r="R681" s="25">
        <v>482509297</v>
      </c>
    </row>
    <row r="682" spans="1:18" x14ac:dyDescent="0.35">
      <c r="A682" s="13">
        <v>2028</v>
      </c>
      <c r="B682" s="13">
        <f t="shared" si="32"/>
        <v>2027</v>
      </c>
      <c r="C682" t="s">
        <v>54</v>
      </c>
      <c r="D682" t="s">
        <v>55</v>
      </c>
      <c r="E682" s="5">
        <v>449104544</v>
      </c>
      <c r="F682" s="13">
        <v>4.4000000000000004</v>
      </c>
      <c r="G682" s="9">
        <f t="shared" si="33"/>
        <v>1976059.9936000002</v>
      </c>
      <c r="H682" s="5">
        <v>390390444</v>
      </c>
      <c r="I682">
        <v>5.4</v>
      </c>
      <c r="J682" s="9">
        <f t="shared" si="35"/>
        <v>2108108.3976000003</v>
      </c>
      <c r="P682">
        <v>2028</v>
      </c>
      <c r="Q682" t="s">
        <v>54</v>
      </c>
      <c r="R682" s="25">
        <v>449104544</v>
      </c>
    </row>
    <row r="683" spans="1:18" x14ac:dyDescent="0.35">
      <c r="A683" s="13">
        <v>2028</v>
      </c>
      <c r="B683" s="13">
        <f t="shared" si="32"/>
        <v>2027</v>
      </c>
      <c r="C683" t="s">
        <v>56</v>
      </c>
      <c r="D683" t="s">
        <v>57</v>
      </c>
      <c r="E683" s="5">
        <v>160378804</v>
      </c>
      <c r="F683" s="13">
        <v>4.4000000000000004</v>
      </c>
      <c r="G683" s="9">
        <f t="shared" si="33"/>
        <v>705666.73760000011</v>
      </c>
      <c r="H683" s="5">
        <v>138521601</v>
      </c>
      <c r="I683">
        <v>5.4</v>
      </c>
      <c r="J683" s="9">
        <f t="shared" si="35"/>
        <v>748016.64540000004</v>
      </c>
      <c r="P683">
        <v>2028</v>
      </c>
      <c r="Q683" t="s">
        <v>56</v>
      </c>
      <c r="R683" s="25">
        <v>160378804</v>
      </c>
    </row>
    <row r="684" spans="1:18" x14ac:dyDescent="0.35">
      <c r="A684" s="13">
        <v>2028</v>
      </c>
      <c r="B684" s="13">
        <f t="shared" si="32"/>
        <v>2027</v>
      </c>
      <c r="C684" t="s">
        <v>58</v>
      </c>
      <c r="D684" t="s">
        <v>59</v>
      </c>
      <c r="E684" s="5">
        <v>1043244061</v>
      </c>
      <c r="F684" s="13">
        <v>4.4000000000000004</v>
      </c>
      <c r="G684" s="9">
        <f t="shared" si="33"/>
        <v>4590273.8684</v>
      </c>
      <c r="H684" s="5">
        <v>852535557</v>
      </c>
      <c r="I684">
        <v>5.4</v>
      </c>
      <c r="J684" s="9">
        <f t="shared" si="35"/>
        <v>4603692.0078000007</v>
      </c>
      <c r="P684">
        <v>2028</v>
      </c>
      <c r="Q684" t="s">
        <v>58</v>
      </c>
      <c r="R684" s="25">
        <v>1043244061</v>
      </c>
    </row>
    <row r="685" spans="1:18" x14ac:dyDescent="0.35">
      <c r="A685" s="13">
        <v>2028</v>
      </c>
      <c r="B685" s="13">
        <f t="shared" si="32"/>
        <v>2027</v>
      </c>
      <c r="C685" t="s">
        <v>60</v>
      </c>
      <c r="D685" t="s">
        <v>61</v>
      </c>
      <c r="E685" s="5">
        <v>2545081132</v>
      </c>
      <c r="F685" s="13">
        <v>4.4000000000000004</v>
      </c>
      <c r="G685" s="9">
        <f t="shared" si="33"/>
        <v>11198356.980800001</v>
      </c>
      <c r="H685" s="5">
        <v>1921283852</v>
      </c>
      <c r="I685">
        <v>5.4</v>
      </c>
      <c r="J685" s="9">
        <f t="shared" si="35"/>
        <v>10374932.800800001</v>
      </c>
      <c r="P685">
        <v>2028</v>
      </c>
      <c r="Q685" t="s">
        <v>60</v>
      </c>
      <c r="R685" s="25">
        <v>2545081132</v>
      </c>
    </row>
    <row r="686" spans="1:18" x14ac:dyDescent="0.35">
      <c r="A686" s="13">
        <v>2028</v>
      </c>
      <c r="B686" s="13">
        <f t="shared" si="32"/>
        <v>2027</v>
      </c>
      <c r="C686" t="s">
        <v>62</v>
      </c>
      <c r="D686" t="s">
        <v>63</v>
      </c>
      <c r="E686" s="5">
        <v>1360887431</v>
      </c>
      <c r="F686" s="13">
        <v>4.4000000000000004</v>
      </c>
      <c r="G686" s="9">
        <f t="shared" si="33"/>
        <v>5987904.6964000007</v>
      </c>
      <c r="H686" s="5">
        <v>1067406123</v>
      </c>
      <c r="I686">
        <v>5.4</v>
      </c>
      <c r="J686" s="9">
        <f t="shared" si="35"/>
        <v>5763993.0641999999</v>
      </c>
      <c r="P686">
        <v>2028</v>
      </c>
      <c r="Q686" t="s">
        <v>200</v>
      </c>
      <c r="R686" s="25">
        <v>686326875</v>
      </c>
    </row>
    <row r="687" spans="1:18" x14ac:dyDescent="0.35">
      <c r="A687" s="13">
        <v>2028</v>
      </c>
      <c r="B687" s="13">
        <f t="shared" si="32"/>
        <v>2027</v>
      </c>
      <c r="C687" t="s">
        <v>64</v>
      </c>
      <c r="D687" t="s">
        <v>65</v>
      </c>
      <c r="E687" s="5">
        <v>1048528785</v>
      </c>
      <c r="F687" s="13">
        <v>4.4000000000000004</v>
      </c>
      <c r="G687" s="9">
        <f t="shared" si="33"/>
        <v>4613526.6540000001</v>
      </c>
      <c r="H687" s="5">
        <v>796856566</v>
      </c>
      <c r="I687">
        <v>5.4</v>
      </c>
      <c r="J687" s="9">
        <f t="shared" si="35"/>
        <v>4303025.4564000005</v>
      </c>
      <c r="P687">
        <v>2028</v>
      </c>
      <c r="Q687" t="s">
        <v>62</v>
      </c>
      <c r="R687" s="25">
        <v>1360887431</v>
      </c>
    </row>
    <row r="688" spans="1:18" x14ac:dyDescent="0.35">
      <c r="A688" s="13">
        <v>2028</v>
      </c>
      <c r="B688" s="13">
        <f t="shared" si="32"/>
        <v>2027</v>
      </c>
      <c r="C688" t="s">
        <v>66</v>
      </c>
      <c r="D688" t="s">
        <v>67</v>
      </c>
      <c r="E688" s="5">
        <v>416557590</v>
      </c>
      <c r="F688" s="13">
        <v>4.4000000000000004</v>
      </c>
      <c r="G688" s="9">
        <f t="shared" si="33"/>
        <v>1832853.3960000002</v>
      </c>
      <c r="H688" s="5">
        <v>342150644</v>
      </c>
      <c r="I688">
        <v>5.4</v>
      </c>
      <c r="J688" s="9">
        <f t="shared" si="35"/>
        <v>1847613.4775999999</v>
      </c>
      <c r="P688">
        <v>2028</v>
      </c>
      <c r="Q688" t="s">
        <v>64</v>
      </c>
      <c r="R688" s="25">
        <v>1048528785</v>
      </c>
    </row>
    <row r="689" spans="1:18" x14ac:dyDescent="0.35">
      <c r="A689" s="13">
        <v>2028</v>
      </c>
      <c r="B689" s="13">
        <f t="shared" si="32"/>
        <v>2027</v>
      </c>
      <c r="C689" t="s">
        <v>68</v>
      </c>
      <c r="D689" t="s">
        <v>69</v>
      </c>
      <c r="E689" s="5">
        <v>348757163</v>
      </c>
      <c r="F689" s="13">
        <v>4.4000000000000004</v>
      </c>
      <c r="G689" s="9">
        <f t="shared" si="33"/>
        <v>1534531.5172000001</v>
      </c>
      <c r="H689" s="5">
        <v>307541616</v>
      </c>
      <c r="I689">
        <v>5.4</v>
      </c>
      <c r="J689" s="9">
        <f t="shared" si="35"/>
        <v>1660724.7264</v>
      </c>
      <c r="P689">
        <v>2028</v>
      </c>
      <c r="Q689" t="s">
        <v>66</v>
      </c>
      <c r="R689" s="25">
        <v>416557590</v>
      </c>
    </row>
    <row r="690" spans="1:18" x14ac:dyDescent="0.35">
      <c r="A690" s="13">
        <v>2028</v>
      </c>
      <c r="B690" s="13">
        <f t="shared" si="32"/>
        <v>2027</v>
      </c>
      <c r="C690" t="s">
        <v>70</v>
      </c>
      <c r="D690" t="s">
        <v>71</v>
      </c>
      <c r="E690" s="5">
        <v>454272109</v>
      </c>
      <c r="F690" s="13">
        <v>4.4000000000000004</v>
      </c>
      <c r="G690" s="9">
        <f t="shared" si="33"/>
        <v>1998797.2796000002</v>
      </c>
      <c r="H690" s="5">
        <v>370335204</v>
      </c>
      <c r="I690">
        <v>5.4</v>
      </c>
      <c r="J690" s="9">
        <f t="shared" si="35"/>
        <v>1999810.1016000002</v>
      </c>
      <c r="P690">
        <v>2028</v>
      </c>
      <c r="Q690" t="s">
        <v>618</v>
      </c>
      <c r="R690" s="25">
        <v>438930594</v>
      </c>
    </row>
    <row r="691" spans="1:18" x14ac:dyDescent="0.35">
      <c r="A691" s="13">
        <v>2028</v>
      </c>
      <c r="B691" s="13">
        <f t="shared" si="32"/>
        <v>2027</v>
      </c>
      <c r="C691" t="s">
        <v>72</v>
      </c>
      <c r="D691" t="s">
        <v>73</v>
      </c>
      <c r="E691" s="5">
        <v>1515484362</v>
      </c>
      <c r="F691" s="13">
        <v>4.4000000000000004</v>
      </c>
      <c r="G691" s="9">
        <f t="shared" si="33"/>
        <v>6668131.1928000003</v>
      </c>
      <c r="H691" s="5">
        <v>1172434405</v>
      </c>
      <c r="I691">
        <v>5.4</v>
      </c>
      <c r="J691" s="9">
        <f t="shared" si="35"/>
        <v>6331145.7870000005</v>
      </c>
      <c r="P691">
        <v>2028</v>
      </c>
      <c r="Q691" t="s">
        <v>70</v>
      </c>
      <c r="R691" s="25">
        <v>454272109</v>
      </c>
    </row>
    <row r="692" spans="1:18" x14ac:dyDescent="0.35">
      <c r="A692" s="13">
        <v>2028</v>
      </c>
      <c r="B692" s="13">
        <f t="shared" si="32"/>
        <v>2027</v>
      </c>
      <c r="C692" t="s">
        <v>74</v>
      </c>
      <c r="D692" t="s">
        <v>75</v>
      </c>
      <c r="E692" s="5">
        <v>232830241</v>
      </c>
      <c r="F692" s="13">
        <v>4.4000000000000004</v>
      </c>
      <c r="G692" s="9">
        <f t="shared" si="33"/>
        <v>1024453.0604000001</v>
      </c>
      <c r="H692" s="5">
        <v>212060755</v>
      </c>
      <c r="I692">
        <v>5.4</v>
      </c>
      <c r="J692" s="9">
        <f t="shared" si="35"/>
        <v>1145128.077</v>
      </c>
      <c r="P692">
        <v>2028</v>
      </c>
      <c r="Q692" t="s">
        <v>410</v>
      </c>
      <c r="R692" s="25">
        <v>490801987</v>
      </c>
    </row>
    <row r="693" spans="1:18" x14ac:dyDescent="0.35">
      <c r="A693" s="13">
        <v>2028</v>
      </c>
      <c r="B693" s="13">
        <f t="shared" si="32"/>
        <v>2027</v>
      </c>
      <c r="C693" t="s">
        <v>76</v>
      </c>
      <c r="D693" t="s">
        <v>77</v>
      </c>
      <c r="E693" s="5">
        <v>278351349</v>
      </c>
      <c r="F693" s="13">
        <v>4.4000000000000004</v>
      </c>
      <c r="G693" s="9">
        <f t="shared" si="33"/>
        <v>1224745.9356</v>
      </c>
      <c r="H693" s="5">
        <v>237473778</v>
      </c>
      <c r="I693">
        <v>5.4</v>
      </c>
      <c r="J693" s="9">
        <f t="shared" si="35"/>
        <v>1282358.4012</v>
      </c>
      <c r="P693">
        <v>2028</v>
      </c>
      <c r="Q693" t="s">
        <v>72</v>
      </c>
      <c r="R693" s="25">
        <v>1515484362</v>
      </c>
    </row>
    <row r="694" spans="1:18" x14ac:dyDescent="0.35">
      <c r="A694" s="13">
        <v>2028</v>
      </c>
      <c r="B694" s="13">
        <f t="shared" si="32"/>
        <v>2027</v>
      </c>
      <c r="C694" t="s">
        <v>78</v>
      </c>
      <c r="D694" t="s">
        <v>79</v>
      </c>
      <c r="E694" s="5">
        <v>589465945</v>
      </c>
      <c r="F694" s="13">
        <v>4.4000000000000004</v>
      </c>
      <c r="G694" s="9">
        <f t="shared" si="33"/>
        <v>2593650.1579999998</v>
      </c>
      <c r="H694" s="5">
        <v>530784518</v>
      </c>
      <c r="I694">
        <v>5.4</v>
      </c>
      <c r="J694" s="9">
        <f t="shared" si="35"/>
        <v>2866236.3972000005</v>
      </c>
      <c r="P694">
        <v>2028</v>
      </c>
      <c r="Q694" t="s">
        <v>78</v>
      </c>
      <c r="R694" s="25">
        <v>589465945</v>
      </c>
    </row>
    <row r="695" spans="1:18" x14ac:dyDescent="0.35">
      <c r="A695" s="13">
        <v>2028</v>
      </c>
      <c r="B695" s="13">
        <f t="shared" si="32"/>
        <v>2027</v>
      </c>
      <c r="C695" t="s">
        <v>80</v>
      </c>
      <c r="D695" t="s">
        <v>81</v>
      </c>
      <c r="E695" s="5">
        <v>502883932</v>
      </c>
      <c r="F695" s="13">
        <v>4.4000000000000004</v>
      </c>
      <c r="G695" s="9">
        <f t="shared" si="33"/>
        <v>2212689.3007999999</v>
      </c>
      <c r="H695" s="5">
        <v>403486349</v>
      </c>
      <c r="I695">
        <v>5.4</v>
      </c>
      <c r="J695" s="9">
        <f t="shared" si="35"/>
        <v>2178826.2845999999</v>
      </c>
      <c r="P695">
        <v>2028</v>
      </c>
      <c r="Q695" t="s">
        <v>74</v>
      </c>
      <c r="R695" s="25">
        <v>232830241</v>
      </c>
    </row>
    <row r="696" spans="1:18" x14ac:dyDescent="0.35">
      <c r="A696" s="13">
        <v>2028</v>
      </c>
      <c r="B696" s="13">
        <f t="shared" si="32"/>
        <v>2027</v>
      </c>
      <c r="C696" t="s">
        <v>82</v>
      </c>
      <c r="D696" t="s">
        <v>83</v>
      </c>
      <c r="E696" s="5">
        <v>258227849</v>
      </c>
      <c r="F696" s="13">
        <v>4.4000000000000004</v>
      </c>
      <c r="G696" s="9">
        <f t="shared" si="33"/>
        <v>1136202.5356000001</v>
      </c>
      <c r="H696" s="5">
        <v>213501473</v>
      </c>
      <c r="I696">
        <v>5.4</v>
      </c>
      <c r="J696" s="9">
        <f t="shared" si="35"/>
        <v>1152907.9542</v>
      </c>
      <c r="P696">
        <v>2028</v>
      </c>
      <c r="Q696" t="s">
        <v>76</v>
      </c>
      <c r="R696" s="25">
        <v>278351349</v>
      </c>
    </row>
    <row r="697" spans="1:18" x14ac:dyDescent="0.35">
      <c r="A697" s="13">
        <v>2028</v>
      </c>
      <c r="B697" s="13">
        <f t="shared" si="32"/>
        <v>2027</v>
      </c>
      <c r="C697" t="s">
        <v>84</v>
      </c>
      <c r="D697" t="s">
        <v>85</v>
      </c>
      <c r="E697" s="5">
        <v>747827110</v>
      </c>
      <c r="F697" s="13">
        <v>4.4000000000000004</v>
      </c>
      <c r="G697" s="9">
        <f t="shared" si="33"/>
        <v>3290439.284</v>
      </c>
      <c r="H697" s="5">
        <v>553390368</v>
      </c>
      <c r="I697">
        <v>5.4</v>
      </c>
      <c r="J697" s="9">
        <f t="shared" si="35"/>
        <v>2988307.9872000003</v>
      </c>
      <c r="P697">
        <v>2028</v>
      </c>
      <c r="Q697" t="s">
        <v>80</v>
      </c>
      <c r="R697" s="25">
        <v>502883932</v>
      </c>
    </row>
    <row r="698" spans="1:18" x14ac:dyDescent="0.35">
      <c r="A698" s="13">
        <v>2028</v>
      </c>
      <c r="B698" s="13">
        <f t="shared" si="32"/>
        <v>2027</v>
      </c>
      <c r="C698" t="s">
        <v>86</v>
      </c>
      <c r="D698" t="s">
        <v>87</v>
      </c>
      <c r="E698" s="5">
        <v>1515066790</v>
      </c>
      <c r="F698" s="13">
        <v>4.4000000000000004</v>
      </c>
      <c r="G698" s="9">
        <f t="shared" si="33"/>
        <v>6666293.8760000011</v>
      </c>
      <c r="H698" s="5">
        <v>1229544009</v>
      </c>
      <c r="I698">
        <v>5.4</v>
      </c>
      <c r="J698" s="9">
        <f t="shared" si="35"/>
        <v>6639537.6486000009</v>
      </c>
      <c r="P698">
        <v>2028</v>
      </c>
      <c r="Q698" t="s">
        <v>82</v>
      </c>
      <c r="R698" s="25">
        <v>258227849</v>
      </c>
    </row>
    <row r="699" spans="1:18" x14ac:dyDescent="0.35">
      <c r="A699" s="13">
        <v>2028</v>
      </c>
      <c r="B699" s="13">
        <f t="shared" si="32"/>
        <v>2027</v>
      </c>
      <c r="C699" t="s">
        <v>88</v>
      </c>
      <c r="D699" t="s">
        <v>89</v>
      </c>
      <c r="E699" s="5">
        <v>3440359444</v>
      </c>
      <c r="F699" s="13">
        <v>4.4000000000000004</v>
      </c>
      <c r="G699" s="9">
        <f t="shared" si="33"/>
        <v>15137581.553600002</v>
      </c>
      <c r="H699" s="5">
        <v>2542743051</v>
      </c>
      <c r="I699">
        <v>5.4</v>
      </c>
      <c r="J699" s="9">
        <f t="shared" si="35"/>
        <v>13730812.475400001</v>
      </c>
      <c r="P699">
        <v>2028</v>
      </c>
      <c r="Q699" t="s">
        <v>84</v>
      </c>
      <c r="R699" s="25">
        <v>747827110</v>
      </c>
    </row>
    <row r="700" spans="1:18" x14ac:dyDescent="0.35">
      <c r="A700" s="13">
        <v>2028</v>
      </c>
      <c r="B700" s="13">
        <f t="shared" si="32"/>
        <v>2027</v>
      </c>
      <c r="C700" t="s">
        <v>90</v>
      </c>
      <c r="D700" t="s">
        <v>91</v>
      </c>
      <c r="E700" s="5">
        <v>9454536310</v>
      </c>
      <c r="F700" s="13">
        <v>4.4000000000000004</v>
      </c>
      <c r="G700" s="9">
        <f t="shared" si="33"/>
        <v>41599959.764000006</v>
      </c>
      <c r="H700" s="5">
        <v>7071064684</v>
      </c>
      <c r="I700">
        <v>5.4</v>
      </c>
      <c r="J700" s="9">
        <f t="shared" si="35"/>
        <v>38183749.293600008</v>
      </c>
      <c r="P700">
        <v>2028</v>
      </c>
      <c r="Q700" t="s">
        <v>86</v>
      </c>
      <c r="R700" s="25">
        <v>1515066790</v>
      </c>
    </row>
    <row r="701" spans="1:18" x14ac:dyDescent="0.35">
      <c r="A701" s="13">
        <v>2028</v>
      </c>
      <c r="B701" s="13">
        <f t="shared" si="32"/>
        <v>2027</v>
      </c>
      <c r="C701" t="s">
        <v>92</v>
      </c>
      <c r="D701" t="s">
        <v>93</v>
      </c>
      <c r="E701" s="5">
        <v>571297345</v>
      </c>
      <c r="F701" s="13">
        <v>4.4000000000000004</v>
      </c>
      <c r="G701" s="9">
        <f t="shared" si="33"/>
        <v>2513708.318</v>
      </c>
      <c r="H701" s="5">
        <v>432625691</v>
      </c>
      <c r="I701">
        <v>5.4</v>
      </c>
      <c r="J701" s="9">
        <f t="shared" si="35"/>
        <v>2336178.7313999999</v>
      </c>
      <c r="P701">
        <v>2028</v>
      </c>
      <c r="Q701" t="s">
        <v>88</v>
      </c>
      <c r="R701" s="25">
        <v>3440359444</v>
      </c>
    </row>
    <row r="702" spans="1:18" x14ac:dyDescent="0.35">
      <c r="A702" s="13">
        <v>2028</v>
      </c>
      <c r="B702" s="13">
        <f t="shared" si="32"/>
        <v>2027</v>
      </c>
      <c r="C702" t="s">
        <v>94</v>
      </c>
      <c r="D702" t="s">
        <v>95</v>
      </c>
      <c r="E702" s="5">
        <v>483934298</v>
      </c>
      <c r="F702" s="13">
        <v>4.4000000000000004</v>
      </c>
      <c r="G702" s="9">
        <f t="shared" si="33"/>
        <v>2129310.9112000004</v>
      </c>
      <c r="H702" s="5">
        <v>381487536</v>
      </c>
      <c r="I702">
        <v>5.4</v>
      </c>
      <c r="J702" s="9">
        <f t="shared" si="35"/>
        <v>2060032.6944000002</v>
      </c>
      <c r="P702">
        <v>2028</v>
      </c>
      <c r="Q702" t="s">
        <v>90</v>
      </c>
      <c r="R702" s="25">
        <v>9454536310</v>
      </c>
    </row>
    <row r="703" spans="1:18" x14ac:dyDescent="0.35">
      <c r="A703" s="13">
        <v>2028</v>
      </c>
      <c r="B703" s="13">
        <f t="shared" si="32"/>
        <v>2027</v>
      </c>
      <c r="C703" t="s">
        <v>96</v>
      </c>
      <c r="D703" t="s">
        <v>97</v>
      </c>
      <c r="E703" s="5">
        <v>259842326</v>
      </c>
      <c r="F703" s="13">
        <v>4.4000000000000004</v>
      </c>
      <c r="G703" s="9">
        <f t="shared" si="33"/>
        <v>1143306.2344000002</v>
      </c>
      <c r="H703" s="5">
        <v>203021920</v>
      </c>
      <c r="I703">
        <v>5.4</v>
      </c>
      <c r="J703" s="9">
        <f t="shared" si="35"/>
        <v>1096318.3680000002</v>
      </c>
      <c r="P703">
        <v>2028</v>
      </c>
      <c r="Q703" t="s">
        <v>92</v>
      </c>
      <c r="R703" s="25">
        <v>571297345</v>
      </c>
    </row>
    <row r="704" spans="1:18" x14ac:dyDescent="0.35">
      <c r="A704" s="13">
        <v>2028</v>
      </c>
      <c r="B704" s="13">
        <f t="shared" si="32"/>
        <v>2027</v>
      </c>
      <c r="C704" t="s">
        <v>98</v>
      </c>
      <c r="D704" t="s">
        <v>99</v>
      </c>
      <c r="E704" s="5">
        <v>284244083</v>
      </c>
      <c r="F704" s="13">
        <v>4.4000000000000004</v>
      </c>
      <c r="G704" s="9">
        <f t="shared" si="33"/>
        <v>1250673.9652</v>
      </c>
      <c r="H704" s="5">
        <v>235133178</v>
      </c>
      <c r="I704">
        <v>5.4</v>
      </c>
      <c r="J704" s="9">
        <f t="shared" si="35"/>
        <v>1269719.1612000002</v>
      </c>
      <c r="P704">
        <v>2028</v>
      </c>
      <c r="Q704" t="s">
        <v>94</v>
      </c>
      <c r="R704" s="25">
        <v>483934298</v>
      </c>
    </row>
    <row r="705" spans="1:18" x14ac:dyDescent="0.35">
      <c r="A705" s="13">
        <v>2028</v>
      </c>
      <c r="B705" s="13">
        <f t="shared" si="32"/>
        <v>2027</v>
      </c>
      <c r="C705" t="s">
        <v>100</v>
      </c>
      <c r="D705" t="s">
        <v>101</v>
      </c>
      <c r="E705" s="5">
        <v>909086257</v>
      </c>
      <c r="F705" s="13">
        <v>4.4000000000000004</v>
      </c>
      <c r="G705" s="9">
        <f t="shared" si="33"/>
        <v>3999979.5308000003</v>
      </c>
      <c r="H705" s="5">
        <v>723109662</v>
      </c>
      <c r="I705">
        <v>5.4</v>
      </c>
      <c r="J705" s="9">
        <f t="shared" si="35"/>
        <v>3904792.1748000002</v>
      </c>
      <c r="P705">
        <v>2028</v>
      </c>
      <c r="Q705" t="s">
        <v>104</v>
      </c>
      <c r="R705" s="25">
        <v>524325157</v>
      </c>
    </row>
    <row r="706" spans="1:18" x14ac:dyDescent="0.35">
      <c r="A706" s="13">
        <v>2028</v>
      </c>
      <c r="B706" s="13">
        <f t="shared" si="32"/>
        <v>2027</v>
      </c>
      <c r="C706" t="s">
        <v>102</v>
      </c>
      <c r="D706" t="s">
        <v>103</v>
      </c>
      <c r="E706" s="5">
        <v>233350114</v>
      </c>
      <c r="F706" s="13">
        <v>4.4000000000000004</v>
      </c>
      <c r="G706" s="9">
        <f t="shared" si="33"/>
        <v>1026740.5016000001</v>
      </c>
      <c r="H706" s="5">
        <v>194336300</v>
      </c>
      <c r="I706">
        <v>5.4</v>
      </c>
      <c r="J706" s="9">
        <f t="shared" si="35"/>
        <v>1049416.02</v>
      </c>
      <c r="P706">
        <v>2028</v>
      </c>
      <c r="Q706" t="s">
        <v>98</v>
      </c>
      <c r="R706" s="25">
        <v>284244083</v>
      </c>
    </row>
    <row r="707" spans="1:18" x14ac:dyDescent="0.35">
      <c r="A707" s="13">
        <v>2028</v>
      </c>
      <c r="B707" s="13">
        <f t="shared" si="32"/>
        <v>2027</v>
      </c>
      <c r="C707" t="s">
        <v>104</v>
      </c>
      <c r="D707" t="s">
        <v>105</v>
      </c>
      <c r="E707" s="5">
        <v>524325157</v>
      </c>
      <c r="F707" s="13">
        <v>4.4000000000000004</v>
      </c>
      <c r="G707" s="9">
        <f t="shared" si="33"/>
        <v>2307030.6908</v>
      </c>
      <c r="H707" s="5">
        <v>448567546</v>
      </c>
      <c r="I707">
        <v>5.4</v>
      </c>
      <c r="J707" s="9">
        <f t="shared" si="35"/>
        <v>2422264.7483999999</v>
      </c>
      <c r="P707">
        <v>2028</v>
      </c>
      <c r="Q707" t="s">
        <v>100</v>
      </c>
      <c r="R707" s="25">
        <v>909086257</v>
      </c>
    </row>
    <row r="708" spans="1:18" x14ac:dyDescent="0.35">
      <c r="A708" s="13">
        <v>2028</v>
      </c>
      <c r="B708" s="13">
        <f t="shared" si="32"/>
        <v>2027</v>
      </c>
      <c r="C708" t="s">
        <v>106</v>
      </c>
      <c r="D708" t="s">
        <v>107</v>
      </c>
      <c r="E708" s="5">
        <v>517689153</v>
      </c>
      <c r="F708" s="13">
        <v>4.4000000000000004</v>
      </c>
      <c r="G708" s="9">
        <f t="shared" si="33"/>
        <v>2277832.2732000002</v>
      </c>
      <c r="H708" s="5">
        <v>428568288</v>
      </c>
      <c r="I708">
        <v>5.4</v>
      </c>
      <c r="J708" s="9">
        <f t="shared" si="35"/>
        <v>2314268.7552</v>
      </c>
      <c r="P708">
        <v>2028</v>
      </c>
      <c r="Q708" t="s">
        <v>96</v>
      </c>
      <c r="R708" s="25">
        <v>259842326</v>
      </c>
    </row>
    <row r="709" spans="1:18" x14ac:dyDescent="0.35">
      <c r="A709" s="13">
        <v>2028</v>
      </c>
      <c r="B709" s="13">
        <f t="shared" ref="B709:B772" si="36">A709-1</f>
        <v>2027</v>
      </c>
      <c r="C709" t="s">
        <v>108</v>
      </c>
      <c r="D709" t="s">
        <v>109</v>
      </c>
      <c r="E709" s="5">
        <v>574658715</v>
      </c>
      <c r="F709" s="13">
        <v>4.4000000000000004</v>
      </c>
      <c r="G709" s="9">
        <f t="shared" si="33"/>
        <v>2528498.3459999999</v>
      </c>
      <c r="H709" s="5">
        <v>487018201</v>
      </c>
      <c r="I709">
        <v>5.4</v>
      </c>
      <c r="J709" s="9">
        <f t="shared" si="35"/>
        <v>2629898.2854000004</v>
      </c>
      <c r="P709">
        <v>2028</v>
      </c>
      <c r="Q709" t="s">
        <v>102</v>
      </c>
      <c r="R709" s="25">
        <v>233350114</v>
      </c>
    </row>
    <row r="710" spans="1:18" x14ac:dyDescent="0.35">
      <c r="A710" s="13">
        <v>2028</v>
      </c>
      <c r="B710" s="13">
        <f t="shared" si="36"/>
        <v>2027</v>
      </c>
      <c r="C710" t="s">
        <v>110</v>
      </c>
      <c r="D710" t="s">
        <v>111</v>
      </c>
      <c r="E710" s="5">
        <v>565957877</v>
      </c>
      <c r="F710" s="13">
        <v>4.4000000000000004</v>
      </c>
      <c r="G710" s="9">
        <f t="shared" si="33"/>
        <v>2490214.6588000003</v>
      </c>
      <c r="H710" s="5">
        <v>457019392</v>
      </c>
      <c r="I710">
        <v>5.4</v>
      </c>
      <c r="J710" s="9">
        <f t="shared" si="35"/>
        <v>2467904.7168000001</v>
      </c>
      <c r="P710">
        <v>2028</v>
      </c>
      <c r="Q710" t="s">
        <v>106</v>
      </c>
      <c r="R710" s="25">
        <v>517689153</v>
      </c>
    </row>
    <row r="711" spans="1:18" x14ac:dyDescent="0.35">
      <c r="A711" s="13">
        <v>2028</v>
      </c>
      <c r="B711" s="13">
        <f t="shared" si="36"/>
        <v>2027</v>
      </c>
      <c r="C711" t="s">
        <v>112</v>
      </c>
      <c r="D711" t="s">
        <v>113</v>
      </c>
      <c r="E711" s="5">
        <v>843330741</v>
      </c>
      <c r="F711" s="13">
        <v>4.4000000000000004</v>
      </c>
      <c r="G711" s="9">
        <f t="shared" si="33"/>
        <v>3710655.2604000005</v>
      </c>
      <c r="H711" s="5">
        <v>690593189</v>
      </c>
      <c r="I711">
        <v>5.4</v>
      </c>
      <c r="J711" s="9">
        <f t="shared" si="35"/>
        <v>3729203.2206000001</v>
      </c>
      <c r="P711">
        <v>2028</v>
      </c>
      <c r="Q711" t="s">
        <v>110</v>
      </c>
      <c r="R711" s="25">
        <v>565957877</v>
      </c>
    </row>
    <row r="712" spans="1:18" x14ac:dyDescent="0.35">
      <c r="A712" s="13">
        <v>2028</v>
      </c>
      <c r="B712" s="13">
        <f t="shared" si="36"/>
        <v>2027</v>
      </c>
      <c r="C712" t="s">
        <v>114</v>
      </c>
      <c r="D712" t="s">
        <v>115</v>
      </c>
      <c r="E712" s="5">
        <v>252854151</v>
      </c>
      <c r="F712" s="13">
        <v>4.4000000000000004</v>
      </c>
      <c r="G712" s="9">
        <f t="shared" si="33"/>
        <v>1112558.2644000002</v>
      </c>
      <c r="H712" s="5">
        <v>231179642</v>
      </c>
      <c r="I712">
        <v>5.4</v>
      </c>
      <c r="J712" s="9">
        <f t="shared" si="35"/>
        <v>1248370.0668000001</v>
      </c>
      <c r="P712">
        <v>2028</v>
      </c>
      <c r="Q712" t="s">
        <v>112</v>
      </c>
      <c r="R712" s="25">
        <v>843330741</v>
      </c>
    </row>
    <row r="713" spans="1:18" x14ac:dyDescent="0.35">
      <c r="A713" s="13">
        <v>2028</v>
      </c>
      <c r="B713" s="13">
        <f t="shared" si="36"/>
        <v>2027</v>
      </c>
      <c r="C713" t="s">
        <v>116</v>
      </c>
      <c r="D713" t="s">
        <v>117</v>
      </c>
      <c r="E713" s="5">
        <v>506715767</v>
      </c>
      <c r="F713" s="13">
        <v>4.4000000000000004</v>
      </c>
      <c r="G713" s="9">
        <f t="shared" si="33"/>
        <v>2229549.3748000003</v>
      </c>
      <c r="H713" s="5">
        <v>414685633</v>
      </c>
      <c r="I713">
        <v>5.4</v>
      </c>
      <c r="J713" s="9">
        <f t="shared" si="35"/>
        <v>2239302.4182000002</v>
      </c>
      <c r="P713">
        <v>2028</v>
      </c>
      <c r="Q713" t="s">
        <v>114</v>
      </c>
      <c r="R713" s="25">
        <v>252854151</v>
      </c>
    </row>
    <row r="714" spans="1:18" x14ac:dyDescent="0.35">
      <c r="A714" s="13">
        <v>2028</v>
      </c>
      <c r="B714" s="13">
        <f t="shared" si="36"/>
        <v>2027</v>
      </c>
      <c r="C714" t="s">
        <v>118</v>
      </c>
      <c r="D714" t="s">
        <v>119</v>
      </c>
      <c r="E714" s="5">
        <v>483491223</v>
      </c>
      <c r="F714" s="13">
        <v>4.4000000000000004</v>
      </c>
      <c r="G714" s="9">
        <f t="shared" ref="G714:G777" si="37">E714/1000*F714</f>
        <v>2127361.3812000002</v>
      </c>
      <c r="H714" s="5">
        <v>398791853</v>
      </c>
      <c r="I714">
        <v>5.4</v>
      </c>
      <c r="J714" s="9">
        <f t="shared" si="35"/>
        <v>2153476.0062000002</v>
      </c>
      <c r="P714">
        <v>2028</v>
      </c>
      <c r="Q714" t="s">
        <v>116</v>
      </c>
      <c r="R714" s="25">
        <v>506715767</v>
      </c>
    </row>
    <row r="715" spans="1:18" x14ac:dyDescent="0.35">
      <c r="A715" s="13">
        <v>2028</v>
      </c>
      <c r="B715" s="13">
        <f t="shared" si="36"/>
        <v>2027</v>
      </c>
      <c r="C715" t="s">
        <v>120</v>
      </c>
      <c r="D715" t="s">
        <v>121</v>
      </c>
      <c r="E715" s="5">
        <v>725979772</v>
      </c>
      <c r="F715" s="13">
        <v>4.4000000000000004</v>
      </c>
      <c r="G715" s="9">
        <f t="shared" si="37"/>
        <v>3194310.9968000003</v>
      </c>
      <c r="H715" s="5">
        <v>639315373</v>
      </c>
      <c r="I715">
        <v>5.4</v>
      </c>
      <c r="J715" s="9">
        <f t="shared" si="35"/>
        <v>3452303.0142000006</v>
      </c>
      <c r="P715">
        <v>2028</v>
      </c>
      <c r="Q715" t="s">
        <v>118</v>
      </c>
      <c r="R715" s="25">
        <v>483491223</v>
      </c>
    </row>
    <row r="716" spans="1:18" x14ac:dyDescent="0.35">
      <c r="A716" s="13">
        <v>2028</v>
      </c>
      <c r="B716" s="13">
        <f t="shared" si="36"/>
        <v>2027</v>
      </c>
      <c r="C716" t="s">
        <v>122</v>
      </c>
      <c r="D716" t="s">
        <v>123</v>
      </c>
      <c r="E716" s="5">
        <v>558280113</v>
      </c>
      <c r="F716" s="13">
        <v>4.4000000000000004</v>
      </c>
      <c r="G716" s="9">
        <f t="shared" si="37"/>
        <v>2456432.4972000001</v>
      </c>
      <c r="H716" s="5">
        <v>447331958</v>
      </c>
      <c r="I716">
        <v>5.4</v>
      </c>
      <c r="J716" s="9">
        <f t="shared" si="35"/>
        <v>2415592.5732</v>
      </c>
      <c r="P716">
        <v>2028</v>
      </c>
      <c r="Q716" t="s">
        <v>120</v>
      </c>
      <c r="R716" s="25">
        <v>725979772</v>
      </c>
    </row>
    <row r="717" spans="1:18" x14ac:dyDescent="0.35">
      <c r="A717" s="13">
        <v>2028</v>
      </c>
      <c r="B717" s="13">
        <f t="shared" si="36"/>
        <v>2027</v>
      </c>
      <c r="C717" t="s">
        <v>124</v>
      </c>
      <c r="D717" t="s">
        <v>125</v>
      </c>
      <c r="E717" s="5">
        <v>157935079</v>
      </c>
      <c r="F717" s="13">
        <v>4.4000000000000004</v>
      </c>
      <c r="G717" s="9">
        <f t="shared" si="37"/>
        <v>694914.3476000001</v>
      </c>
      <c r="H717" s="5">
        <v>129653468</v>
      </c>
      <c r="I717">
        <v>5.4</v>
      </c>
      <c r="J717" s="9">
        <f t="shared" si="35"/>
        <v>700128.72719999996</v>
      </c>
      <c r="P717">
        <v>2028</v>
      </c>
      <c r="Q717" t="s">
        <v>122</v>
      </c>
      <c r="R717" s="25">
        <v>558280113</v>
      </c>
    </row>
    <row r="718" spans="1:18" x14ac:dyDescent="0.35">
      <c r="A718" s="13">
        <v>2028</v>
      </c>
      <c r="B718" s="13">
        <f t="shared" si="36"/>
        <v>2027</v>
      </c>
      <c r="C718" t="s">
        <v>126</v>
      </c>
      <c r="D718" t="s">
        <v>127</v>
      </c>
      <c r="E718" s="5">
        <v>376011489</v>
      </c>
      <c r="F718" s="13">
        <v>4.4000000000000004</v>
      </c>
      <c r="G718" s="9">
        <f t="shared" si="37"/>
        <v>1654450.5516000001</v>
      </c>
      <c r="H718" s="5">
        <v>341804719</v>
      </c>
      <c r="I718">
        <v>5.4</v>
      </c>
      <c r="J718" s="9">
        <f t="shared" si="35"/>
        <v>1845745.4826</v>
      </c>
      <c r="P718">
        <v>2028</v>
      </c>
      <c r="Q718" t="s">
        <v>124</v>
      </c>
      <c r="R718" s="25">
        <v>157935079</v>
      </c>
    </row>
    <row r="719" spans="1:18" x14ac:dyDescent="0.35">
      <c r="A719" s="13">
        <v>2028</v>
      </c>
      <c r="B719" s="13">
        <f t="shared" si="36"/>
        <v>2027</v>
      </c>
      <c r="C719" t="s">
        <v>128</v>
      </c>
      <c r="D719" t="s">
        <v>129</v>
      </c>
      <c r="E719" s="5">
        <v>547540771</v>
      </c>
      <c r="F719" s="13">
        <v>4.4000000000000004</v>
      </c>
      <c r="G719" s="9">
        <f t="shared" si="37"/>
        <v>2409179.3923999998</v>
      </c>
      <c r="H719" s="5">
        <v>431500360</v>
      </c>
      <c r="I719">
        <v>5.4</v>
      </c>
      <c r="J719" s="9">
        <f t="shared" si="35"/>
        <v>2330101.9440000001</v>
      </c>
      <c r="P719">
        <v>2028</v>
      </c>
      <c r="Q719" t="s">
        <v>126</v>
      </c>
      <c r="R719" s="25">
        <v>376011489</v>
      </c>
    </row>
    <row r="720" spans="1:18" x14ac:dyDescent="0.35">
      <c r="A720" s="13">
        <v>2028</v>
      </c>
      <c r="B720" s="13">
        <f t="shared" si="36"/>
        <v>2027</v>
      </c>
      <c r="C720" t="s">
        <v>130</v>
      </c>
      <c r="D720" t="s">
        <v>131</v>
      </c>
      <c r="E720" s="5">
        <v>2228367394</v>
      </c>
      <c r="F720" s="13">
        <v>4.4000000000000004</v>
      </c>
      <c r="G720" s="9">
        <f t="shared" si="37"/>
        <v>9804816.5336000007</v>
      </c>
      <c r="H720" s="5">
        <v>1696623647</v>
      </c>
      <c r="I720">
        <v>5.4</v>
      </c>
      <c r="J720" s="9">
        <f t="shared" ref="J720:J783" si="38">H720/1000*I720</f>
        <v>9161767.6938000005</v>
      </c>
      <c r="P720">
        <v>2028</v>
      </c>
      <c r="Q720" t="s">
        <v>130</v>
      </c>
      <c r="R720" s="25">
        <v>2228367394</v>
      </c>
    </row>
    <row r="721" spans="1:18" x14ac:dyDescent="0.35">
      <c r="A721" s="13">
        <v>2028</v>
      </c>
      <c r="B721" s="13">
        <f t="shared" si="36"/>
        <v>2027</v>
      </c>
      <c r="C721" t="s">
        <v>132</v>
      </c>
      <c r="D721" t="s">
        <v>133</v>
      </c>
      <c r="E721" s="5">
        <v>1652937836</v>
      </c>
      <c r="F721" s="13">
        <v>4.4000000000000004</v>
      </c>
      <c r="G721" s="9">
        <f t="shared" si="37"/>
        <v>7272926.4784000004</v>
      </c>
      <c r="H721" s="5">
        <v>1238431369</v>
      </c>
      <c r="I721">
        <v>5.4</v>
      </c>
      <c r="J721" s="9">
        <f t="shared" si="38"/>
        <v>6687529.3925999999</v>
      </c>
      <c r="P721">
        <v>2028</v>
      </c>
      <c r="Q721" t="s">
        <v>132</v>
      </c>
      <c r="R721" s="25">
        <v>1652937836</v>
      </c>
    </row>
    <row r="722" spans="1:18" x14ac:dyDescent="0.35">
      <c r="A722" s="13">
        <v>2028</v>
      </c>
      <c r="B722" s="13">
        <f t="shared" si="36"/>
        <v>2027</v>
      </c>
      <c r="C722" t="s">
        <v>134</v>
      </c>
      <c r="D722" t="s">
        <v>135</v>
      </c>
      <c r="E722" s="5">
        <v>1324144559</v>
      </c>
      <c r="F722" s="13">
        <v>4.4000000000000004</v>
      </c>
      <c r="G722" s="9">
        <f t="shared" si="37"/>
        <v>5826236.0596000003</v>
      </c>
      <c r="H722" s="5">
        <v>1048186880</v>
      </c>
      <c r="I722">
        <v>5.4</v>
      </c>
      <c r="J722" s="9">
        <f t="shared" si="38"/>
        <v>5660209.1520000007</v>
      </c>
      <c r="P722">
        <v>2028</v>
      </c>
      <c r="Q722" t="s">
        <v>134</v>
      </c>
      <c r="R722" s="25">
        <v>1324144559</v>
      </c>
    </row>
    <row r="723" spans="1:18" x14ac:dyDescent="0.35">
      <c r="A723" s="13">
        <v>2028</v>
      </c>
      <c r="B723" s="13">
        <f t="shared" si="36"/>
        <v>2027</v>
      </c>
      <c r="C723" t="s">
        <v>136</v>
      </c>
      <c r="D723" t="s">
        <v>137</v>
      </c>
      <c r="E723" s="5">
        <v>411729145</v>
      </c>
      <c r="F723" s="13">
        <v>4.4000000000000004</v>
      </c>
      <c r="G723" s="9">
        <f t="shared" si="37"/>
        <v>1811608.2380000001</v>
      </c>
      <c r="H723" s="5">
        <v>334118991</v>
      </c>
      <c r="I723">
        <v>5.4</v>
      </c>
      <c r="J723" s="9">
        <f t="shared" si="38"/>
        <v>1804242.5514</v>
      </c>
      <c r="P723">
        <v>2028</v>
      </c>
      <c r="Q723" t="s">
        <v>136</v>
      </c>
      <c r="R723" s="25">
        <v>411729145</v>
      </c>
    </row>
    <row r="724" spans="1:18" x14ac:dyDescent="0.35">
      <c r="A724" s="13">
        <v>2028</v>
      </c>
      <c r="B724" s="13">
        <f t="shared" si="36"/>
        <v>2027</v>
      </c>
      <c r="C724" t="s">
        <v>138</v>
      </c>
      <c r="D724" t="s">
        <v>139</v>
      </c>
      <c r="E724" s="5">
        <v>3725825829</v>
      </c>
      <c r="F724" s="13">
        <v>4.4000000000000004</v>
      </c>
      <c r="G724" s="9">
        <f t="shared" si="37"/>
        <v>16393633.647600001</v>
      </c>
      <c r="H724" s="5">
        <v>2956842075</v>
      </c>
      <c r="I724">
        <v>5.4</v>
      </c>
      <c r="J724" s="9">
        <f t="shared" si="38"/>
        <v>15966947.205000002</v>
      </c>
      <c r="P724">
        <v>2028</v>
      </c>
      <c r="Q724" t="s">
        <v>138</v>
      </c>
      <c r="R724" s="25">
        <v>3725825829</v>
      </c>
    </row>
    <row r="725" spans="1:18" x14ac:dyDescent="0.35">
      <c r="A725" s="13">
        <v>2028</v>
      </c>
      <c r="B725" s="13">
        <f t="shared" si="36"/>
        <v>2027</v>
      </c>
      <c r="C725" t="s">
        <v>140</v>
      </c>
      <c r="D725" t="s">
        <v>141</v>
      </c>
      <c r="E725" s="5">
        <v>284156503</v>
      </c>
      <c r="F725" s="13">
        <v>4.4000000000000004</v>
      </c>
      <c r="G725" s="9">
        <f t="shared" si="37"/>
        <v>1250288.6132000003</v>
      </c>
      <c r="H725" s="5">
        <v>231511601</v>
      </c>
      <c r="I725">
        <v>5.4</v>
      </c>
      <c r="J725" s="9">
        <f t="shared" si="38"/>
        <v>1250162.6454</v>
      </c>
      <c r="P725">
        <v>2028</v>
      </c>
      <c r="Q725" t="s">
        <v>140</v>
      </c>
      <c r="R725" s="25">
        <v>284156503</v>
      </c>
    </row>
    <row r="726" spans="1:18" x14ac:dyDescent="0.35">
      <c r="A726" s="13">
        <v>2028</v>
      </c>
      <c r="B726" s="13">
        <f t="shared" si="36"/>
        <v>2027</v>
      </c>
      <c r="C726" t="s">
        <v>142</v>
      </c>
      <c r="D726" t="s">
        <v>143</v>
      </c>
      <c r="E726" s="5">
        <v>438100929</v>
      </c>
      <c r="F726" s="13">
        <v>4.4000000000000004</v>
      </c>
      <c r="G726" s="9">
        <f t="shared" si="37"/>
        <v>1927644.0876000002</v>
      </c>
      <c r="H726" s="5">
        <v>377028322</v>
      </c>
      <c r="I726">
        <v>5.4</v>
      </c>
      <c r="J726" s="9">
        <f t="shared" si="38"/>
        <v>2035952.9388000001</v>
      </c>
      <c r="P726">
        <v>2028</v>
      </c>
      <c r="Q726" t="s">
        <v>142</v>
      </c>
      <c r="R726" s="25">
        <v>438100929</v>
      </c>
    </row>
    <row r="727" spans="1:18" x14ac:dyDescent="0.35">
      <c r="A727" s="13">
        <v>2028</v>
      </c>
      <c r="B727" s="13">
        <f t="shared" si="36"/>
        <v>2027</v>
      </c>
      <c r="C727" t="s">
        <v>144</v>
      </c>
      <c r="D727" t="s">
        <v>145</v>
      </c>
      <c r="E727" s="5">
        <v>372622830</v>
      </c>
      <c r="F727" s="13">
        <v>4.4000000000000004</v>
      </c>
      <c r="G727" s="9">
        <f t="shared" si="37"/>
        <v>1639540.4520000003</v>
      </c>
      <c r="H727" s="5">
        <v>326877490</v>
      </c>
      <c r="I727">
        <v>5.4</v>
      </c>
      <c r="J727" s="9">
        <f t="shared" si="38"/>
        <v>1765138.446</v>
      </c>
      <c r="P727">
        <v>2028</v>
      </c>
      <c r="Q727" t="s">
        <v>144</v>
      </c>
      <c r="R727" s="25">
        <v>372622830</v>
      </c>
    </row>
    <row r="728" spans="1:18" x14ac:dyDescent="0.35">
      <c r="A728" s="13">
        <v>2028</v>
      </c>
      <c r="B728" s="13">
        <f t="shared" si="36"/>
        <v>2027</v>
      </c>
      <c r="C728" t="s">
        <v>146</v>
      </c>
      <c r="D728" t="s">
        <v>147</v>
      </c>
      <c r="E728" s="5">
        <v>302882293</v>
      </c>
      <c r="F728" s="13">
        <v>4.4000000000000004</v>
      </c>
      <c r="G728" s="9">
        <f t="shared" si="37"/>
        <v>1332682.0892</v>
      </c>
      <c r="H728" s="5">
        <v>269050197</v>
      </c>
      <c r="I728">
        <v>5.4</v>
      </c>
      <c r="J728" s="9">
        <f t="shared" si="38"/>
        <v>1452871.0638000001</v>
      </c>
      <c r="P728">
        <v>2028</v>
      </c>
      <c r="Q728" t="s">
        <v>146</v>
      </c>
      <c r="R728" s="25">
        <v>302882293</v>
      </c>
    </row>
    <row r="729" spans="1:18" x14ac:dyDescent="0.35">
      <c r="A729" s="13">
        <v>2028</v>
      </c>
      <c r="B729" s="13">
        <f t="shared" si="36"/>
        <v>2027</v>
      </c>
      <c r="C729" t="s">
        <v>148</v>
      </c>
      <c r="D729" t="s">
        <v>149</v>
      </c>
      <c r="E729" s="5">
        <v>446979667</v>
      </c>
      <c r="F729" s="13">
        <v>4.4000000000000004</v>
      </c>
      <c r="G729" s="9">
        <f t="shared" si="37"/>
        <v>1966710.5348000003</v>
      </c>
      <c r="H729" s="5">
        <v>396290079</v>
      </c>
      <c r="I729">
        <v>5.4</v>
      </c>
      <c r="J729" s="9">
        <f t="shared" si="38"/>
        <v>2139966.4266000004</v>
      </c>
      <c r="P729">
        <v>2028</v>
      </c>
      <c r="Q729" t="s">
        <v>148</v>
      </c>
      <c r="R729" s="25">
        <v>446979667</v>
      </c>
    </row>
    <row r="730" spans="1:18" x14ac:dyDescent="0.35">
      <c r="A730" s="13">
        <v>2028</v>
      </c>
      <c r="B730" s="13">
        <f t="shared" si="36"/>
        <v>2027</v>
      </c>
      <c r="C730" t="s">
        <v>150</v>
      </c>
      <c r="D730" t="s">
        <v>151</v>
      </c>
      <c r="E730" s="5">
        <v>3850551819</v>
      </c>
      <c r="F730" s="13">
        <v>4.4000000000000004</v>
      </c>
      <c r="G730" s="9">
        <f t="shared" si="37"/>
        <v>16942428.003600001</v>
      </c>
      <c r="H730" s="5">
        <v>2940077952</v>
      </c>
      <c r="I730">
        <v>5.4</v>
      </c>
      <c r="J730" s="9">
        <f t="shared" si="38"/>
        <v>15876420.940800002</v>
      </c>
      <c r="P730">
        <v>2028</v>
      </c>
      <c r="Q730" t="s">
        <v>150</v>
      </c>
      <c r="R730" s="25">
        <v>3850551819</v>
      </c>
    </row>
    <row r="731" spans="1:18" x14ac:dyDescent="0.35">
      <c r="A731" s="13">
        <v>2028</v>
      </c>
      <c r="B731" s="13">
        <f t="shared" si="36"/>
        <v>2027</v>
      </c>
      <c r="C731" t="s">
        <v>152</v>
      </c>
      <c r="D731" t="s">
        <v>153</v>
      </c>
      <c r="E731" s="5">
        <v>731047562</v>
      </c>
      <c r="F731" s="13">
        <v>4.4000000000000004</v>
      </c>
      <c r="G731" s="9">
        <f t="shared" si="37"/>
        <v>3216609.2728000004</v>
      </c>
      <c r="H731" s="5">
        <v>591517916</v>
      </c>
      <c r="I731">
        <v>5.4</v>
      </c>
      <c r="J731" s="9">
        <f t="shared" si="38"/>
        <v>3194196.7464000001</v>
      </c>
      <c r="P731">
        <v>2028</v>
      </c>
      <c r="Q731" t="s">
        <v>152</v>
      </c>
      <c r="R731" s="25">
        <v>731047562</v>
      </c>
    </row>
    <row r="732" spans="1:18" x14ac:dyDescent="0.35">
      <c r="A732" s="13">
        <v>2028</v>
      </c>
      <c r="B732" s="13">
        <f t="shared" si="36"/>
        <v>2027</v>
      </c>
      <c r="C732" t="s">
        <v>154</v>
      </c>
      <c r="D732" t="s">
        <v>155</v>
      </c>
      <c r="E732" s="5">
        <v>2250693140</v>
      </c>
      <c r="F732" s="13">
        <v>4.4000000000000004</v>
      </c>
      <c r="G732" s="9">
        <f t="shared" si="37"/>
        <v>9903049.8160000015</v>
      </c>
      <c r="H732" s="5">
        <v>1743451087</v>
      </c>
      <c r="I732">
        <v>5.4</v>
      </c>
      <c r="J732" s="9">
        <f t="shared" si="38"/>
        <v>9414635.8698000014</v>
      </c>
      <c r="P732">
        <v>2028</v>
      </c>
      <c r="Q732" t="s">
        <v>154</v>
      </c>
      <c r="R732" s="25">
        <v>2250693140</v>
      </c>
    </row>
    <row r="733" spans="1:18" x14ac:dyDescent="0.35">
      <c r="A733" s="13">
        <v>2028</v>
      </c>
      <c r="B733" s="13">
        <f t="shared" si="36"/>
        <v>2027</v>
      </c>
      <c r="C733" t="s">
        <v>156</v>
      </c>
      <c r="D733" t="s">
        <v>157</v>
      </c>
      <c r="E733" s="5">
        <v>224989028</v>
      </c>
      <c r="F733" s="13">
        <v>4.4000000000000004</v>
      </c>
      <c r="G733" s="9">
        <f t="shared" si="37"/>
        <v>989951.72320000001</v>
      </c>
      <c r="H733" s="5">
        <v>180959056</v>
      </c>
      <c r="I733">
        <v>5.4</v>
      </c>
      <c r="J733" s="9">
        <f t="shared" si="38"/>
        <v>977178.90240000014</v>
      </c>
      <c r="P733">
        <v>2028</v>
      </c>
      <c r="Q733" t="s">
        <v>156</v>
      </c>
      <c r="R733" s="25">
        <v>224989028</v>
      </c>
    </row>
    <row r="734" spans="1:18" x14ac:dyDescent="0.35">
      <c r="A734" s="13">
        <v>2028</v>
      </c>
      <c r="B734" s="13">
        <f t="shared" si="36"/>
        <v>2027</v>
      </c>
      <c r="C734" t="s">
        <v>158</v>
      </c>
      <c r="D734" t="s">
        <v>159</v>
      </c>
      <c r="E734" s="5">
        <v>7427920033</v>
      </c>
      <c r="F734" s="13">
        <v>4.4000000000000004</v>
      </c>
      <c r="G734" s="9">
        <f t="shared" si="37"/>
        <v>32682848.145200003</v>
      </c>
      <c r="H734" s="5">
        <v>5663773770</v>
      </c>
      <c r="I734">
        <v>5.4</v>
      </c>
      <c r="J734" s="9">
        <f t="shared" si="38"/>
        <v>30584378.357999999</v>
      </c>
      <c r="P734">
        <v>2028</v>
      </c>
      <c r="Q734" t="s">
        <v>158</v>
      </c>
      <c r="R734" s="25">
        <v>7427920033</v>
      </c>
    </row>
    <row r="735" spans="1:18" x14ac:dyDescent="0.35">
      <c r="A735" s="13">
        <v>2028</v>
      </c>
      <c r="B735" s="13">
        <f t="shared" si="36"/>
        <v>2027</v>
      </c>
      <c r="C735" t="s">
        <v>160</v>
      </c>
      <c r="D735" t="s">
        <v>161</v>
      </c>
      <c r="E735" s="5">
        <v>617379868</v>
      </c>
      <c r="F735" s="13">
        <v>4.4000000000000004</v>
      </c>
      <c r="G735" s="9">
        <f t="shared" si="37"/>
        <v>2716471.4192000004</v>
      </c>
      <c r="H735" s="5">
        <v>511212686</v>
      </c>
      <c r="I735">
        <v>5.4</v>
      </c>
      <c r="J735" s="9">
        <f t="shared" si="38"/>
        <v>2760548.5044</v>
      </c>
      <c r="P735">
        <v>2028</v>
      </c>
      <c r="Q735" t="s">
        <v>160</v>
      </c>
      <c r="R735" s="25">
        <v>617379868</v>
      </c>
    </row>
    <row r="736" spans="1:18" x14ac:dyDescent="0.35">
      <c r="A736" s="13">
        <v>2028</v>
      </c>
      <c r="B736" s="13">
        <f t="shared" si="36"/>
        <v>2027</v>
      </c>
      <c r="C736" t="s">
        <v>162</v>
      </c>
      <c r="D736" t="s">
        <v>163</v>
      </c>
      <c r="E736" s="5">
        <v>1270466623</v>
      </c>
      <c r="F736" s="13">
        <v>4.4000000000000004</v>
      </c>
      <c r="G736" s="9">
        <f t="shared" si="37"/>
        <v>5590053.1412000004</v>
      </c>
      <c r="H736" s="5">
        <v>982575909</v>
      </c>
      <c r="I736">
        <v>5.4</v>
      </c>
      <c r="J736" s="9">
        <f t="shared" si="38"/>
        <v>5305909.9086000007</v>
      </c>
      <c r="P736">
        <v>2028</v>
      </c>
      <c r="Q736" t="s">
        <v>162</v>
      </c>
      <c r="R736" s="25">
        <v>1270466623</v>
      </c>
    </row>
    <row r="737" spans="1:18" x14ac:dyDescent="0.35">
      <c r="A737" s="13">
        <v>2028</v>
      </c>
      <c r="B737" s="13">
        <f t="shared" si="36"/>
        <v>2027</v>
      </c>
      <c r="C737" t="s">
        <v>164</v>
      </c>
      <c r="D737" t="s">
        <v>165</v>
      </c>
      <c r="E737" s="5">
        <v>135408242</v>
      </c>
      <c r="F737" s="13">
        <v>4.4000000000000004</v>
      </c>
      <c r="G737" s="9">
        <f t="shared" si="37"/>
        <v>595796.2648</v>
      </c>
      <c r="H737" s="5">
        <v>116434979</v>
      </c>
      <c r="I737">
        <v>5.4</v>
      </c>
      <c r="J737" s="9">
        <f t="shared" si="38"/>
        <v>628748.88660000009</v>
      </c>
      <c r="P737">
        <v>2028</v>
      </c>
      <c r="Q737" t="s">
        <v>164</v>
      </c>
      <c r="R737" s="25">
        <v>135408242</v>
      </c>
    </row>
    <row r="738" spans="1:18" x14ac:dyDescent="0.35">
      <c r="A738" s="13">
        <v>2028</v>
      </c>
      <c r="B738" s="13">
        <f t="shared" si="36"/>
        <v>2027</v>
      </c>
      <c r="C738" t="s">
        <v>166</v>
      </c>
      <c r="D738" t="s">
        <v>167</v>
      </c>
      <c r="E738" s="5">
        <v>716352602</v>
      </c>
      <c r="F738" s="13">
        <v>4.4000000000000004</v>
      </c>
      <c r="G738" s="9">
        <f t="shared" si="37"/>
        <v>3151951.4487999999</v>
      </c>
      <c r="H738" s="5">
        <v>584740317</v>
      </c>
      <c r="I738">
        <v>5.4</v>
      </c>
      <c r="J738" s="9">
        <f t="shared" si="38"/>
        <v>3157597.7118000006</v>
      </c>
      <c r="P738">
        <v>2028</v>
      </c>
      <c r="Q738" t="s">
        <v>166</v>
      </c>
      <c r="R738" s="25">
        <v>716352602</v>
      </c>
    </row>
    <row r="739" spans="1:18" x14ac:dyDescent="0.35">
      <c r="A739" s="13">
        <v>2028</v>
      </c>
      <c r="B739" s="13">
        <f t="shared" si="36"/>
        <v>2027</v>
      </c>
      <c r="C739" t="s">
        <v>168</v>
      </c>
      <c r="D739" t="s">
        <v>169</v>
      </c>
      <c r="E739" s="5">
        <v>393351120</v>
      </c>
      <c r="F739" s="13">
        <v>4.4000000000000004</v>
      </c>
      <c r="G739" s="9">
        <f t="shared" si="37"/>
        <v>1730744.9280000001</v>
      </c>
      <c r="H739" s="5">
        <v>299471120</v>
      </c>
      <c r="I739">
        <v>5.4</v>
      </c>
      <c r="J739" s="9">
        <f t="shared" si="38"/>
        <v>1617144.0480000002</v>
      </c>
      <c r="P739">
        <v>2028</v>
      </c>
      <c r="Q739" t="s">
        <v>168</v>
      </c>
      <c r="R739" s="25">
        <v>393351120</v>
      </c>
    </row>
    <row r="740" spans="1:18" x14ac:dyDescent="0.35">
      <c r="A740" s="13">
        <v>2028</v>
      </c>
      <c r="B740" s="13">
        <f t="shared" si="36"/>
        <v>2027</v>
      </c>
      <c r="C740" t="s">
        <v>170</v>
      </c>
      <c r="D740" t="s">
        <v>171</v>
      </c>
      <c r="E740" s="5">
        <v>14103955337</v>
      </c>
      <c r="F740" s="13">
        <v>4.4000000000000004</v>
      </c>
      <c r="G740" s="9">
        <f t="shared" si="37"/>
        <v>62057403.482799999</v>
      </c>
      <c r="H740" s="5">
        <v>10612018262</v>
      </c>
      <c r="I740">
        <v>5.4</v>
      </c>
      <c r="J740" s="9">
        <f t="shared" si="38"/>
        <v>57304898.614800006</v>
      </c>
      <c r="P740">
        <v>2028</v>
      </c>
      <c r="Q740" t="s">
        <v>170</v>
      </c>
      <c r="R740" s="25">
        <v>14103955337</v>
      </c>
    </row>
    <row r="741" spans="1:18" x14ac:dyDescent="0.35">
      <c r="A741" s="13">
        <v>2028</v>
      </c>
      <c r="B741" s="13">
        <f t="shared" si="36"/>
        <v>2027</v>
      </c>
      <c r="C741" t="s">
        <v>172</v>
      </c>
      <c r="D741" t="s">
        <v>173</v>
      </c>
      <c r="E741" s="5">
        <v>62360475</v>
      </c>
      <c r="F741" s="13">
        <v>4.4000000000000004</v>
      </c>
      <c r="G741" s="9">
        <f t="shared" si="37"/>
        <v>274386.09000000003</v>
      </c>
      <c r="H741" s="5">
        <v>55690782</v>
      </c>
      <c r="I741">
        <v>5.4</v>
      </c>
      <c r="J741" s="9">
        <f t="shared" si="38"/>
        <v>300730.22279999999</v>
      </c>
      <c r="P741">
        <v>2028</v>
      </c>
      <c r="Q741" t="s">
        <v>172</v>
      </c>
      <c r="R741" s="25">
        <v>62360475</v>
      </c>
    </row>
    <row r="742" spans="1:18" x14ac:dyDescent="0.35">
      <c r="A742" s="13">
        <v>2028</v>
      </c>
      <c r="B742" s="13">
        <f t="shared" si="36"/>
        <v>2027</v>
      </c>
      <c r="C742" t="s">
        <v>174</v>
      </c>
      <c r="D742" t="s">
        <v>175</v>
      </c>
      <c r="E742" s="5">
        <v>469291612</v>
      </c>
      <c r="F742" s="13">
        <v>4.4000000000000004</v>
      </c>
      <c r="G742" s="9">
        <f t="shared" si="37"/>
        <v>2064883.0928000002</v>
      </c>
      <c r="H742" s="5">
        <v>379041271</v>
      </c>
      <c r="I742">
        <v>5.4</v>
      </c>
      <c r="J742" s="9">
        <f t="shared" si="38"/>
        <v>2046822.8634000001</v>
      </c>
      <c r="P742">
        <v>2028</v>
      </c>
      <c r="Q742" t="s">
        <v>174</v>
      </c>
      <c r="R742" s="25">
        <v>469291612</v>
      </c>
    </row>
    <row r="743" spans="1:18" x14ac:dyDescent="0.35">
      <c r="A743" s="13">
        <v>2028</v>
      </c>
      <c r="B743" s="13">
        <f t="shared" si="36"/>
        <v>2027</v>
      </c>
      <c r="C743" t="s">
        <v>176</v>
      </c>
      <c r="D743" t="s">
        <v>177</v>
      </c>
      <c r="E743" s="5">
        <v>6382087566</v>
      </c>
      <c r="F743" s="13">
        <v>4.4000000000000004</v>
      </c>
      <c r="G743" s="9">
        <f t="shared" si="37"/>
        <v>28081185.290400002</v>
      </c>
      <c r="H743" s="5">
        <v>4780311104</v>
      </c>
      <c r="I743">
        <v>5.4</v>
      </c>
      <c r="J743" s="9">
        <f t="shared" si="38"/>
        <v>25813679.961600002</v>
      </c>
      <c r="P743">
        <v>2028</v>
      </c>
      <c r="Q743" t="s">
        <v>176</v>
      </c>
      <c r="R743" s="25">
        <v>6382087566</v>
      </c>
    </row>
    <row r="744" spans="1:18" x14ac:dyDescent="0.35">
      <c r="A744" s="13">
        <v>2028</v>
      </c>
      <c r="B744" s="13">
        <f t="shared" si="36"/>
        <v>2027</v>
      </c>
      <c r="C744" t="s">
        <v>178</v>
      </c>
      <c r="D744" t="s">
        <v>179</v>
      </c>
      <c r="E744" s="5">
        <v>245597985</v>
      </c>
      <c r="F744" s="13">
        <v>4.4000000000000004</v>
      </c>
      <c r="G744" s="9">
        <f t="shared" si="37"/>
        <v>1080631.1340000001</v>
      </c>
      <c r="H744" s="5">
        <v>200535376</v>
      </c>
      <c r="I744">
        <v>5.4</v>
      </c>
      <c r="J744" s="9">
        <f t="shared" si="38"/>
        <v>1082891.0304</v>
      </c>
      <c r="P744">
        <v>2028</v>
      </c>
      <c r="Q744" t="s">
        <v>178</v>
      </c>
      <c r="R744" s="25">
        <v>245597985</v>
      </c>
    </row>
    <row r="745" spans="1:18" x14ac:dyDescent="0.35">
      <c r="A745" s="13">
        <v>2028</v>
      </c>
      <c r="B745" s="13">
        <f t="shared" si="36"/>
        <v>2027</v>
      </c>
      <c r="C745" t="s">
        <v>180</v>
      </c>
      <c r="D745" t="s">
        <v>181</v>
      </c>
      <c r="E745" s="5">
        <v>381270458</v>
      </c>
      <c r="F745" s="13">
        <v>4.4000000000000004</v>
      </c>
      <c r="G745" s="9">
        <f t="shared" si="37"/>
        <v>1677590.0152</v>
      </c>
      <c r="H745" s="5">
        <v>314846931</v>
      </c>
      <c r="I745">
        <v>5.4</v>
      </c>
      <c r="J745" s="9">
        <f t="shared" si="38"/>
        <v>1700173.4273999999</v>
      </c>
      <c r="P745">
        <v>2028</v>
      </c>
      <c r="Q745" t="s">
        <v>68</v>
      </c>
      <c r="R745" s="25">
        <v>348757163</v>
      </c>
    </row>
    <row r="746" spans="1:18" x14ac:dyDescent="0.35">
      <c r="A746" s="13">
        <v>2028</v>
      </c>
      <c r="B746" s="13">
        <f t="shared" si="36"/>
        <v>2027</v>
      </c>
      <c r="C746" t="s">
        <v>182</v>
      </c>
      <c r="D746" t="s">
        <v>183</v>
      </c>
      <c r="E746" s="5">
        <v>492660620</v>
      </c>
      <c r="F746" s="13">
        <v>4.4000000000000004</v>
      </c>
      <c r="G746" s="9">
        <f t="shared" si="37"/>
        <v>2167706.7280000001</v>
      </c>
      <c r="H746" s="5">
        <v>435205478</v>
      </c>
      <c r="I746">
        <v>5.4</v>
      </c>
      <c r="J746" s="9">
        <f t="shared" si="38"/>
        <v>2350109.5812000004</v>
      </c>
      <c r="P746">
        <v>2028</v>
      </c>
      <c r="Q746" t="s">
        <v>180</v>
      </c>
      <c r="R746" s="25">
        <v>381270458</v>
      </c>
    </row>
    <row r="747" spans="1:18" x14ac:dyDescent="0.35">
      <c r="A747" s="13">
        <v>2028</v>
      </c>
      <c r="B747" s="13">
        <f t="shared" si="36"/>
        <v>2027</v>
      </c>
      <c r="C747" t="s">
        <v>184</v>
      </c>
      <c r="D747" t="s">
        <v>185</v>
      </c>
      <c r="E747" s="5">
        <v>362030059</v>
      </c>
      <c r="F747" s="13">
        <v>4.4000000000000004</v>
      </c>
      <c r="G747" s="9">
        <f t="shared" si="37"/>
        <v>1592932.2596000002</v>
      </c>
      <c r="H747" s="5">
        <v>278630390</v>
      </c>
      <c r="I747">
        <v>5.4</v>
      </c>
      <c r="J747" s="9">
        <f t="shared" si="38"/>
        <v>1504604.1060000001</v>
      </c>
      <c r="P747">
        <v>2028</v>
      </c>
      <c r="Q747" t="s">
        <v>182</v>
      </c>
      <c r="R747" s="25">
        <v>492660620</v>
      </c>
    </row>
    <row r="748" spans="1:18" x14ac:dyDescent="0.35">
      <c r="A748" s="13">
        <v>2028</v>
      </c>
      <c r="B748" s="13">
        <f t="shared" si="36"/>
        <v>2027</v>
      </c>
      <c r="C748" t="s">
        <v>186</v>
      </c>
      <c r="D748" t="s">
        <v>187</v>
      </c>
      <c r="E748" s="5">
        <v>312713702</v>
      </c>
      <c r="F748" s="13">
        <v>4.4000000000000004</v>
      </c>
      <c r="G748" s="9">
        <f t="shared" si="37"/>
        <v>1375940.2888</v>
      </c>
      <c r="H748" s="5">
        <v>266924617</v>
      </c>
      <c r="I748">
        <v>5.4</v>
      </c>
      <c r="J748" s="9">
        <f t="shared" si="38"/>
        <v>1441392.9318000001</v>
      </c>
      <c r="P748">
        <v>2028</v>
      </c>
      <c r="Q748" t="s">
        <v>184</v>
      </c>
      <c r="R748" s="25">
        <v>362030059</v>
      </c>
    </row>
    <row r="749" spans="1:18" x14ac:dyDescent="0.35">
      <c r="A749" s="13">
        <v>2028</v>
      </c>
      <c r="B749" s="13">
        <f t="shared" si="36"/>
        <v>2027</v>
      </c>
      <c r="C749" t="s">
        <v>188</v>
      </c>
      <c r="D749" t="s">
        <v>189</v>
      </c>
      <c r="E749" s="5">
        <v>427171968</v>
      </c>
      <c r="F749" s="13">
        <v>4.4000000000000004</v>
      </c>
      <c r="G749" s="9">
        <f t="shared" si="37"/>
        <v>1879556.6592000001</v>
      </c>
      <c r="H749" s="5">
        <v>362073422</v>
      </c>
      <c r="I749">
        <v>5.4</v>
      </c>
      <c r="J749" s="9">
        <f t="shared" si="38"/>
        <v>1955196.4788000002</v>
      </c>
      <c r="P749">
        <v>2028</v>
      </c>
      <c r="Q749" t="s">
        <v>186</v>
      </c>
      <c r="R749" s="25">
        <v>312713702</v>
      </c>
    </row>
    <row r="750" spans="1:18" x14ac:dyDescent="0.35">
      <c r="A750" s="13">
        <v>2028</v>
      </c>
      <c r="B750" s="13">
        <f t="shared" si="36"/>
        <v>2027</v>
      </c>
      <c r="C750" t="s">
        <v>190</v>
      </c>
      <c r="D750" t="s">
        <v>191</v>
      </c>
      <c r="E750" s="5">
        <v>493727766</v>
      </c>
      <c r="F750" s="13">
        <v>4.4000000000000004</v>
      </c>
      <c r="G750" s="9">
        <f t="shared" si="37"/>
        <v>2172402.1704000002</v>
      </c>
      <c r="H750" s="5">
        <v>423733593</v>
      </c>
      <c r="I750">
        <v>5.4</v>
      </c>
      <c r="J750" s="9">
        <f t="shared" si="38"/>
        <v>2288161.4021999999</v>
      </c>
      <c r="P750">
        <v>2028</v>
      </c>
      <c r="Q750" t="s">
        <v>198</v>
      </c>
      <c r="R750" s="25">
        <v>377250682</v>
      </c>
    </row>
    <row r="751" spans="1:18" x14ac:dyDescent="0.35">
      <c r="A751" s="13">
        <v>2028</v>
      </c>
      <c r="B751" s="13">
        <f t="shared" si="36"/>
        <v>2027</v>
      </c>
      <c r="C751" t="s">
        <v>192</v>
      </c>
      <c r="D751" t="s">
        <v>193</v>
      </c>
      <c r="E751" s="5">
        <v>692694695</v>
      </c>
      <c r="F751" s="13">
        <v>4.4000000000000004</v>
      </c>
      <c r="G751" s="9">
        <f t="shared" si="37"/>
        <v>3047856.6579999998</v>
      </c>
      <c r="H751" s="5">
        <v>571087008</v>
      </c>
      <c r="I751">
        <v>5.4</v>
      </c>
      <c r="J751" s="9">
        <f t="shared" si="38"/>
        <v>3083869.8432000005</v>
      </c>
      <c r="P751">
        <v>2028</v>
      </c>
      <c r="Q751" t="s">
        <v>188</v>
      </c>
      <c r="R751" s="25">
        <v>427171968</v>
      </c>
    </row>
    <row r="752" spans="1:18" x14ac:dyDescent="0.35">
      <c r="A752" s="13">
        <v>2028</v>
      </c>
      <c r="B752" s="13">
        <f t="shared" si="36"/>
        <v>2027</v>
      </c>
      <c r="C752" t="s">
        <v>194</v>
      </c>
      <c r="D752" t="s">
        <v>195</v>
      </c>
      <c r="E752" s="5">
        <v>244399991</v>
      </c>
      <c r="F752" s="13">
        <v>4.4000000000000004</v>
      </c>
      <c r="G752" s="9">
        <f t="shared" si="37"/>
        <v>1075359.9604000002</v>
      </c>
      <c r="H752" s="5">
        <v>203696530</v>
      </c>
      <c r="I752">
        <v>5.4</v>
      </c>
      <c r="J752" s="9">
        <f t="shared" si="38"/>
        <v>1099961.2620000001</v>
      </c>
      <c r="P752">
        <v>2028</v>
      </c>
      <c r="Q752" t="s">
        <v>194</v>
      </c>
      <c r="R752" s="25">
        <v>244399991</v>
      </c>
    </row>
    <row r="753" spans="1:18" x14ac:dyDescent="0.35">
      <c r="A753" s="13">
        <v>2028</v>
      </c>
      <c r="B753" s="13">
        <f t="shared" si="36"/>
        <v>2027</v>
      </c>
      <c r="C753" t="s">
        <v>196</v>
      </c>
      <c r="D753" t="s">
        <v>197</v>
      </c>
      <c r="E753" s="5">
        <v>298810126</v>
      </c>
      <c r="F753" s="13">
        <v>4.4000000000000004</v>
      </c>
      <c r="G753" s="9">
        <f t="shared" si="37"/>
        <v>1314764.5544</v>
      </c>
      <c r="H753" s="5">
        <v>232842911</v>
      </c>
      <c r="I753">
        <v>5.4</v>
      </c>
      <c r="J753" s="9">
        <f t="shared" si="38"/>
        <v>1257351.7194000001</v>
      </c>
      <c r="P753">
        <v>2028</v>
      </c>
      <c r="Q753" t="s">
        <v>196</v>
      </c>
      <c r="R753" s="25">
        <v>298810126</v>
      </c>
    </row>
    <row r="754" spans="1:18" x14ac:dyDescent="0.35">
      <c r="A754" s="13">
        <v>2028</v>
      </c>
      <c r="B754" s="13">
        <f t="shared" si="36"/>
        <v>2027</v>
      </c>
      <c r="C754" t="s">
        <v>198</v>
      </c>
      <c r="D754" t="s">
        <v>199</v>
      </c>
      <c r="E754" s="5">
        <v>377250682</v>
      </c>
      <c r="F754" s="13">
        <v>4.4000000000000004</v>
      </c>
      <c r="G754" s="9">
        <f t="shared" si="37"/>
        <v>1659903.0008</v>
      </c>
      <c r="H754" s="5">
        <v>309865110</v>
      </c>
      <c r="I754">
        <v>5.4</v>
      </c>
      <c r="J754" s="9">
        <f t="shared" si="38"/>
        <v>1673271.594</v>
      </c>
      <c r="P754">
        <v>2028</v>
      </c>
      <c r="Q754" t="s">
        <v>476</v>
      </c>
      <c r="R754" s="25">
        <v>321205955</v>
      </c>
    </row>
    <row r="755" spans="1:18" x14ac:dyDescent="0.35">
      <c r="A755" s="13">
        <v>2028</v>
      </c>
      <c r="B755" s="13">
        <f t="shared" si="36"/>
        <v>2027</v>
      </c>
      <c r="C755" t="s">
        <v>200</v>
      </c>
      <c r="D755" t="s">
        <v>201</v>
      </c>
      <c r="E755" s="5">
        <v>686326875</v>
      </c>
      <c r="F755" s="13">
        <v>4.4000000000000004</v>
      </c>
      <c r="G755" s="9">
        <f t="shared" si="37"/>
        <v>3019838.2500000005</v>
      </c>
      <c r="H755" s="5">
        <v>606469985</v>
      </c>
      <c r="I755">
        <v>5.4</v>
      </c>
      <c r="J755" s="9">
        <f t="shared" si="38"/>
        <v>3274937.9190000002</v>
      </c>
      <c r="P755">
        <v>2028</v>
      </c>
      <c r="Q755" t="s">
        <v>202</v>
      </c>
      <c r="R755" s="25">
        <v>263949603</v>
      </c>
    </row>
    <row r="756" spans="1:18" x14ac:dyDescent="0.35">
      <c r="A756" s="13">
        <v>2028</v>
      </c>
      <c r="B756" s="13">
        <f t="shared" si="36"/>
        <v>2027</v>
      </c>
      <c r="C756" t="s">
        <v>202</v>
      </c>
      <c r="D756" t="s">
        <v>203</v>
      </c>
      <c r="E756" s="5">
        <v>263949603</v>
      </c>
      <c r="F756" s="13">
        <v>4.4000000000000004</v>
      </c>
      <c r="G756" s="9">
        <f t="shared" si="37"/>
        <v>1161378.2532000002</v>
      </c>
      <c r="H756" s="5">
        <v>218562671</v>
      </c>
      <c r="I756">
        <v>5.4</v>
      </c>
      <c r="J756" s="9">
        <f t="shared" si="38"/>
        <v>1180238.4234000002</v>
      </c>
      <c r="P756">
        <v>2028</v>
      </c>
      <c r="Q756" t="s">
        <v>204</v>
      </c>
      <c r="R756" s="25">
        <v>315775780</v>
      </c>
    </row>
    <row r="757" spans="1:18" x14ac:dyDescent="0.35">
      <c r="A757" s="13">
        <v>2028</v>
      </c>
      <c r="B757" s="13">
        <f t="shared" si="36"/>
        <v>2027</v>
      </c>
      <c r="C757" t="s">
        <v>204</v>
      </c>
      <c r="D757" t="s">
        <v>205</v>
      </c>
      <c r="E757" s="5">
        <v>315775780</v>
      </c>
      <c r="F757" s="13">
        <v>4.4000000000000004</v>
      </c>
      <c r="G757" s="9">
        <f t="shared" si="37"/>
        <v>1389413.4320000003</v>
      </c>
      <c r="H757" s="5">
        <v>273955355</v>
      </c>
      <c r="I757">
        <v>5.4</v>
      </c>
      <c r="J757" s="9">
        <f t="shared" si="38"/>
        <v>1479358.9169999999</v>
      </c>
      <c r="P757">
        <v>2028</v>
      </c>
      <c r="Q757" t="s">
        <v>206</v>
      </c>
      <c r="R757" s="25">
        <v>543623528</v>
      </c>
    </row>
    <row r="758" spans="1:18" x14ac:dyDescent="0.35">
      <c r="A758" s="13">
        <v>2028</v>
      </c>
      <c r="B758" s="13">
        <f t="shared" si="36"/>
        <v>2027</v>
      </c>
      <c r="C758" t="s">
        <v>206</v>
      </c>
      <c r="D758" t="s">
        <v>207</v>
      </c>
      <c r="E758" s="5">
        <v>543623528</v>
      </c>
      <c r="F758" s="13">
        <v>4.4000000000000004</v>
      </c>
      <c r="G758" s="9">
        <f t="shared" si="37"/>
        <v>2391943.5232000006</v>
      </c>
      <c r="H758" s="5">
        <v>466186270</v>
      </c>
      <c r="I758">
        <v>5.4</v>
      </c>
      <c r="J758" s="9">
        <f t="shared" si="38"/>
        <v>2517405.8580000005</v>
      </c>
      <c r="P758">
        <v>2028</v>
      </c>
      <c r="Q758" t="s">
        <v>208</v>
      </c>
      <c r="R758" s="25">
        <v>298027556</v>
      </c>
    </row>
    <row r="759" spans="1:18" x14ac:dyDescent="0.35">
      <c r="A759" s="13">
        <v>2028</v>
      </c>
      <c r="B759" s="13">
        <f t="shared" si="36"/>
        <v>2027</v>
      </c>
      <c r="C759" t="s">
        <v>208</v>
      </c>
      <c r="D759" t="s">
        <v>209</v>
      </c>
      <c r="E759" s="5">
        <v>298027556</v>
      </c>
      <c r="F759" s="13">
        <v>4.4000000000000004</v>
      </c>
      <c r="G759" s="9">
        <f t="shared" si="37"/>
        <v>1311321.2464000001</v>
      </c>
      <c r="H759" s="5">
        <v>259080621</v>
      </c>
      <c r="I759">
        <v>5.4</v>
      </c>
      <c r="J759" s="9">
        <f t="shared" si="38"/>
        <v>1399035.3534000001</v>
      </c>
      <c r="P759">
        <v>2028</v>
      </c>
      <c r="Q759" t="s">
        <v>210</v>
      </c>
      <c r="R759" s="25">
        <v>134195461</v>
      </c>
    </row>
    <row r="760" spans="1:18" x14ac:dyDescent="0.35">
      <c r="A760" s="13">
        <v>2028</v>
      </c>
      <c r="B760" s="13">
        <f t="shared" si="36"/>
        <v>2027</v>
      </c>
      <c r="C760" t="s">
        <v>210</v>
      </c>
      <c r="D760" t="s">
        <v>211</v>
      </c>
      <c r="E760" s="5">
        <v>134195461</v>
      </c>
      <c r="F760" s="13">
        <v>4.4000000000000004</v>
      </c>
      <c r="G760" s="9">
        <f t="shared" si="37"/>
        <v>590460.02840000007</v>
      </c>
      <c r="H760" s="5">
        <v>118392848</v>
      </c>
      <c r="I760">
        <v>5.4</v>
      </c>
      <c r="J760" s="9">
        <f t="shared" si="38"/>
        <v>639321.37920000008</v>
      </c>
      <c r="P760">
        <v>2028</v>
      </c>
      <c r="Q760" t="s">
        <v>212</v>
      </c>
      <c r="R760" s="25">
        <v>565673897</v>
      </c>
    </row>
    <row r="761" spans="1:18" x14ac:dyDescent="0.35">
      <c r="A761" s="13">
        <v>2028</v>
      </c>
      <c r="B761" s="13">
        <f t="shared" si="36"/>
        <v>2027</v>
      </c>
      <c r="C761" t="s">
        <v>212</v>
      </c>
      <c r="D761" t="s">
        <v>213</v>
      </c>
      <c r="E761" s="5">
        <v>565673897</v>
      </c>
      <c r="F761" s="13">
        <v>4.4000000000000004</v>
      </c>
      <c r="G761" s="9">
        <f t="shared" si="37"/>
        <v>2488965.1468000002</v>
      </c>
      <c r="H761" s="5">
        <v>475680805</v>
      </c>
      <c r="I761">
        <v>5.4</v>
      </c>
      <c r="J761" s="9">
        <f t="shared" si="38"/>
        <v>2568676.3470000001</v>
      </c>
      <c r="P761">
        <v>2028</v>
      </c>
      <c r="Q761" t="s">
        <v>214</v>
      </c>
      <c r="R761" s="25">
        <v>351913830</v>
      </c>
    </row>
    <row r="762" spans="1:18" x14ac:dyDescent="0.35">
      <c r="A762" s="13">
        <v>2028</v>
      </c>
      <c r="B762" s="13">
        <f t="shared" si="36"/>
        <v>2027</v>
      </c>
      <c r="C762" t="s">
        <v>214</v>
      </c>
      <c r="D762" t="s">
        <v>215</v>
      </c>
      <c r="E762" s="5">
        <v>351913830</v>
      </c>
      <c r="F762" s="13">
        <v>4.4000000000000004</v>
      </c>
      <c r="G762" s="9">
        <f t="shared" si="37"/>
        <v>1548420.8520000002</v>
      </c>
      <c r="H762" s="5">
        <v>314866743</v>
      </c>
      <c r="I762">
        <v>5.4</v>
      </c>
      <c r="J762" s="9">
        <f t="shared" si="38"/>
        <v>1700280.4122000001</v>
      </c>
      <c r="P762">
        <v>2028</v>
      </c>
      <c r="Q762" t="s">
        <v>216</v>
      </c>
      <c r="R762" s="25">
        <v>1299425849</v>
      </c>
    </row>
    <row r="763" spans="1:18" x14ac:dyDescent="0.35">
      <c r="A763" s="13">
        <v>2028</v>
      </c>
      <c r="B763" s="13">
        <f t="shared" si="36"/>
        <v>2027</v>
      </c>
      <c r="C763" t="s">
        <v>216</v>
      </c>
      <c r="D763" t="s">
        <v>217</v>
      </c>
      <c r="E763" s="5">
        <v>1299425849</v>
      </c>
      <c r="F763" s="13">
        <v>4.4000000000000004</v>
      </c>
      <c r="G763" s="9">
        <f t="shared" si="37"/>
        <v>5717473.7356000002</v>
      </c>
      <c r="H763" s="5">
        <v>1062697549</v>
      </c>
      <c r="I763">
        <v>5.4</v>
      </c>
      <c r="J763" s="9">
        <f t="shared" si="38"/>
        <v>5738566.7646000013</v>
      </c>
      <c r="P763">
        <v>2028</v>
      </c>
      <c r="Q763" t="s">
        <v>218</v>
      </c>
      <c r="R763" s="25">
        <v>655150309</v>
      </c>
    </row>
    <row r="764" spans="1:18" x14ac:dyDescent="0.35">
      <c r="A764" s="13">
        <v>2028</v>
      </c>
      <c r="B764" s="13">
        <f t="shared" si="36"/>
        <v>2027</v>
      </c>
      <c r="C764" t="s">
        <v>218</v>
      </c>
      <c r="D764" t="s">
        <v>219</v>
      </c>
      <c r="E764" s="5">
        <v>655150309</v>
      </c>
      <c r="F764" s="13">
        <v>4.4000000000000004</v>
      </c>
      <c r="G764" s="9">
        <f t="shared" si="37"/>
        <v>2882661.3596000001</v>
      </c>
      <c r="H764" s="5">
        <v>544041272</v>
      </c>
      <c r="I764">
        <v>5.4</v>
      </c>
      <c r="J764" s="9">
        <f t="shared" si="38"/>
        <v>2937822.8688000003</v>
      </c>
      <c r="P764">
        <v>2028</v>
      </c>
      <c r="Q764" t="s">
        <v>220</v>
      </c>
      <c r="R764" s="25">
        <v>1606570559</v>
      </c>
    </row>
    <row r="765" spans="1:18" x14ac:dyDescent="0.35">
      <c r="A765" s="13">
        <v>2028</v>
      </c>
      <c r="B765" s="13">
        <f t="shared" si="36"/>
        <v>2027</v>
      </c>
      <c r="C765" t="s">
        <v>220</v>
      </c>
      <c r="D765" t="s">
        <v>221</v>
      </c>
      <c r="E765" s="5">
        <v>1606570559</v>
      </c>
      <c r="F765" s="13">
        <v>4.4000000000000004</v>
      </c>
      <c r="G765" s="9">
        <f t="shared" si="37"/>
        <v>7068910.4595999997</v>
      </c>
      <c r="H765" s="5">
        <v>1274540990</v>
      </c>
      <c r="I765">
        <v>5.4</v>
      </c>
      <c r="J765" s="9">
        <f t="shared" si="38"/>
        <v>6882521.3460000008</v>
      </c>
      <c r="P765">
        <v>2028</v>
      </c>
      <c r="Q765" t="s">
        <v>222</v>
      </c>
      <c r="R765" s="25">
        <v>1136572630</v>
      </c>
    </row>
    <row r="766" spans="1:18" x14ac:dyDescent="0.35">
      <c r="A766" s="13">
        <v>2028</v>
      </c>
      <c r="B766" s="13">
        <f t="shared" si="36"/>
        <v>2027</v>
      </c>
      <c r="C766" t="s">
        <v>222</v>
      </c>
      <c r="D766" t="s">
        <v>223</v>
      </c>
      <c r="E766" s="5">
        <v>1136572630</v>
      </c>
      <c r="F766" s="13">
        <v>4.4000000000000004</v>
      </c>
      <c r="G766" s="9">
        <f t="shared" si="37"/>
        <v>5000919.5719999997</v>
      </c>
      <c r="H766" s="5">
        <v>919028775</v>
      </c>
      <c r="I766">
        <v>5.4</v>
      </c>
      <c r="J766" s="9">
        <f t="shared" si="38"/>
        <v>4962755.3850000007</v>
      </c>
      <c r="P766">
        <v>2028</v>
      </c>
      <c r="Q766" t="s">
        <v>224</v>
      </c>
      <c r="R766" s="25">
        <v>293918401</v>
      </c>
    </row>
    <row r="767" spans="1:18" x14ac:dyDescent="0.35">
      <c r="A767" s="13">
        <v>2028</v>
      </c>
      <c r="B767" s="13">
        <f t="shared" si="36"/>
        <v>2027</v>
      </c>
      <c r="C767" t="s">
        <v>224</v>
      </c>
      <c r="D767" t="s">
        <v>225</v>
      </c>
      <c r="E767" s="5">
        <v>293918401</v>
      </c>
      <c r="F767" s="13">
        <v>4.4000000000000004</v>
      </c>
      <c r="G767" s="9">
        <f t="shared" si="37"/>
        <v>1293240.9644000002</v>
      </c>
      <c r="H767" s="5">
        <v>249511217</v>
      </c>
      <c r="I767">
        <v>5.4</v>
      </c>
      <c r="J767" s="9">
        <f t="shared" si="38"/>
        <v>1347360.5718</v>
      </c>
      <c r="P767">
        <v>2028</v>
      </c>
      <c r="Q767" t="s">
        <v>226</v>
      </c>
      <c r="R767" s="25">
        <v>383415469</v>
      </c>
    </row>
    <row r="768" spans="1:18" x14ac:dyDescent="0.35">
      <c r="A768" s="13">
        <v>2028</v>
      </c>
      <c r="B768" s="13">
        <f t="shared" si="36"/>
        <v>2027</v>
      </c>
      <c r="C768" t="s">
        <v>226</v>
      </c>
      <c r="D768" t="s">
        <v>227</v>
      </c>
      <c r="E768" s="5">
        <v>383415469</v>
      </c>
      <c r="F768" s="13">
        <v>4.4000000000000004</v>
      </c>
      <c r="G768" s="9">
        <f t="shared" si="37"/>
        <v>1687028.0636</v>
      </c>
      <c r="H768" s="5">
        <v>339722450</v>
      </c>
      <c r="I768">
        <v>5.4</v>
      </c>
      <c r="J768" s="9">
        <f t="shared" si="38"/>
        <v>1834501.2300000002</v>
      </c>
      <c r="P768">
        <v>2028</v>
      </c>
      <c r="Q768" t="s">
        <v>228</v>
      </c>
      <c r="R768" s="25">
        <v>935962552</v>
      </c>
    </row>
    <row r="769" spans="1:18" x14ac:dyDescent="0.35">
      <c r="A769" s="13">
        <v>2028</v>
      </c>
      <c r="B769" s="13">
        <f t="shared" si="36"/>
        <v>2027</v>
      </c>
      <c r="C769" t="s">
        <v>228</v>
      </c>
      <c r="D769" t="s">
        <v>229</v>
      </c>
      <c r="E769" s="5">
        <v>935962552</v>
      </c>
      <c r="F769" s="13">
        <v>4.4000000000000004</v>
      </c>
      <c r="G769" s="9">
        <f t="shared" si="37"/>
        <v>4118235.2288000006</v>
      </c>
      <c r="H769" s="5">
        <v>757601541</v>
      </c>
      <c r="I769">
        <v>5.4</v>
      </c>
      <c r="J769" s="9">
        <f t="shared" si="38"/>
        <v>4091048.3214000002</v>
      </c>
      <c r="P769">
        <v>2028</v>
      </c>
      <c r="Q769" t="s">
        <v>230</v>
      </c>
      <c r="R769" s="25">
        <v>355336827</v>
      </c>
    </row>
    <row r="770" spans="1:18" x14ac:dyDescent="0.35">
      <c r="A770" s="13">
        <v>2028</v>
      </c>
      <c r="B770" s="13">
        <f t="shared" si="36"/>
        <v>2027</v>
      </c>
      <c r="C770" t="s">
        <v>230</v>
      </c>
      <c r="D770" t="s">
        <v>231</v>
      </c>
      <c r="E770" s="5">
        <v>355336827</v>
      </c>
      <c r="F770" s="13">
        <v>4.4000000000000004</v>
      </c>
      <c r="G770" s="9">
        <f t="shared" si="37"/>
        <v>1563482.0388</v>
      </c>
      <c r="H770" s="5">
        <v>314802499</v>
      </c>
      <c r="I770">
        <v>5.4</v>
      </c>
      <c r="J770" s="9">
        <f t="shared" si="38"/>
        <v>1699933.4946000001</v>
      </c>
      <c r="P770">
        <v>2028</v>
      </c>
      <c r="Q770" t="s">
        <v>232</v>
      </c>
      <c r="R770" s="25">
        <v>1153107730</v>
      </c>
    </row>
    <row r="771" spans="1:18" x14ac:dyDescent="0.35">
      <c r="A771" s="13">
        <v>2028</v>
      </c>
      <c r="B771" s="13">
        <f t="shared" si="36"/>
        <v>2027</v>
      </c>
      <c r="C771" t="s">
        <v>232</v>
      </c>
      <c r="D771" t="s">
        <v>233</v>
      </c>
      <c r="E771" s="5">
        <v>1153107730</v>
      </c>
      <c r="F771" s="13">
        <v>4.4000000000000004</v>
      </c>
      <c r="G771" s="9">
        <f t="shared" si="37"/>
        <v>5073674.0120000001</v>
      </c>
      <c r="H771" s="5">
        <v>833504016</v>
      </c>
      <c r="I771">
        <v>5.4</v>
      </c>
      <c r="J771" s="9">
        <f t="shared" si="38"/>
        <v>4500921.6864</v>
      </c>
      <c r="P771">
        <v>2028</v>
      </c>
      <c r="Q771" t="s">
        <v>234</v>
      </c>
      <c r="R771" s="25">
        <v>155134900</v>
      </c>
    </row>
    <row r="772" spans="1:18" x14ac:dyDescent="0.35">
      <c r="A772" s="13">
        <v>2028</v>
      </c>
      <c r="B772" s="13">
        <f t="shared" si="36"/>
        <v>2027</v>
      </c>
      <c r="C772" t="s">
        <v>234</v>
      </c>
      <c r="D772" t="s">
        <v>235</v>
      </c>
      <c r="E772" s="5">
        <v>155134900</v>
      </c>
      <c r="F772" s="13">
        <v>4.4000000000000004</v>
      </c>
      <c r="G772" s="9">
        <f t="shared" si="37"/>
        <v>682593.56</v>
      </c>
      <c r="H772" s="5">
        <v>142761447</v>
      </c>
      <c r="I772">
        <v>5.4</v>
      </c>
      <c r="J772" s="9">
        <f t="shared" si="38"/>
        <v>770911.8138</v>
      </c>
      <c r="P772">
        <v>2028</v>
      </c>
      <c r="Q772" t="s">
        <v>236</v>
      </c>
      <c r="R772" s="25">
        <v>465272501</v>
      </c>
    </row>
    <row r="773" spans="1:18" x14ac:dyDescent="0.35">
      <c r="A773" s="13">
        <v>2028</v>
      </c>
      <c r="B773" s="13">
        <f t="shared" ref="B773:B836" si="39">A773-1</f>
        <v>2027</v>
      </c>
      <c r="C773" t="s">
        <v>236</v>
      </c>
      <c r="D773" t="s">
        <v>237</v>
      </c>
      <c r="E773" s="5">
        <v>465272501</v>
      </c>
      <c r="F773" s="13">
        <v>4.4000000000000004</v>
      </c>
      <c r="G773" s="9">
        <f t="shared" si="37"/>
        <v>2047199.0044000002</v>
      </c>
      <c r="H773" s="5">
        <v>396174143</v>
      </c>
      <c r="I773">
        <v>5.4</v>
      </c>
      <c r="J773" s="9">
        <f t="shared" si="38"/>
        <v>2139340.3722000001</v>
      </c>
      <c r="P773">
        <v>2028</v>
      </c>
      <c r="Q773" t="s">
        <v>238</v>
      </c>
      <c r="R773" s="25">
        <v>1222737092</v>
      </c>
    </row>
    <row r="774" spans="1:18" x14ac:dyDescent="0.35">
      <c r="A774" s="13">
        <v>2028</v>
      </c>
      <c r="B774" s="13">
        <f t="shared" si="39"/>
        <v>2027</v>
      </c>
      <c r="C774" t="s">
        <v>238</v>
      </c>
      <c r="D774" t="s">
        <v>239</v>
      </c>
      <c r="E774" s="5">
        <v>1222737092</v>
      </c>
      <c r="F774" s="13">
        <v>4.4000000000000004</v>
      </c>
      <c r="G774" s="9">
        <f t="shared" si="37"/>
        <v>5380043.2048000004</v>
      </c>
      <c r="H774" s="5">
        <v>924984439</v>
      </c>
      <c r="I774">
        <v>5.4</v>
      </c>
      <c r="J774" s="9">
        <f t="shared" si="38"/>
        <v>4994915.9706000006</v>
      </c>
      <c r="P774">
        <v>2028</v>
      </c>
      <c r="Q774" t="s">
        <v>240</v>
      </c>
      <c r="R774" s="25">
        <v>248382612</v>
      </c>
    </row>
    <row r="775" spans="1:18" x14ac:dyDescent="0.35">
      <c r="A775" s="13">
        <v>2028</v>
      </c>
      <c r="B775" s="13">
        <f t="shared" si="39"/>
        <v>2027</v>
      </c>
      <c r="C775" t="s">
        <v>240</v>
      </c>
      <c r="D775" t="s">
        <v>241</v>
      </c>
      <c r="E775" s="5">
        <v>248382612</v>
      </c>
      <c r="F775" s="13">
        <v>4.4000000000000004</v>
      </c>
      <c r="G775" s="9">
        <f t="shared" si="37"/>
        <v>1092883.4928000001</v>
      </c>
      <c r="H775" s="5">
        <v>218036503</v>
      </c>
      <c r="I775">
        <v>5.4</v>
      </c>
      <c r="J775" s="9">
        <f t="shared" si="38"/>
        <v>1177397.1162</v>
      </c>
      <c r="P775">
        <v>2028</v>
      </c>
      <c r="Q775" t="s">
        <v>244</v>
      </c>
      <c r="R775" s="25">
        <v>347651341</v>
      </c>
    </row>
    <row r="776" spans="1:18" x14ac:dyDescent="0.35">
      <c r="A776" s="13">
        <v>2028</v>
      </c>
      <c r="B776" s="13">
        <f t="shared" si="39"/>
        <v>2027</v>
      </c>
      <c r="C776" t="s">
        <v>242</v>
      </c>
      <c r="D776" t="s">
        <v>243</v>
      </c>
      <c r="E776" s="5">
        <v>248578897</v>
      </c>
      <c r="F776" s="13">
        <v>4.4000000000000004</v>
      </c>
      <c r="G776" s="9">
        <f t="shared" si="37"/>
        <v>1093747.1468</v>
      </c>
      <c r="H776" s="5">
        <v>216888681</v>
      </c>
      <c r="I776">
        <v>5.4</v>
      </c>
      <c r="J776" s="9">
        <f t="shared" si="38"/>
        <v>1171198.8774000001</v>
      </c>
      <c r="P776">
        <v>2028</v>
      </c>
      <c r="Q776" t="s">
        <v>402</v>
      </c>
      <c r="R776" s="25">
        <v>410894853</v>
      </c>
    </row>
    <row r="777" spans="1:18" x14ac:dyDescent="0.35">
      <c r="A777" s="13">
        <v>2028</v>
      </c>
      <c r="B777" s="13">
        <f t="shared" si="39"/>
        <v>2027</v>
      </c>
      <c r="C777" t="s">
        <v>244</v>
      </c>
      <c r="D777" t="s">
        <v>245</v>
      </c>
      <c r="E777" s="5">
        <v>347651341</v>
      </c>
      <c r="F777" s="13">
        <v>4.4000000000000004</v>
      </c>
      <c r="G777" s="9">
        <f t="shared" si="37"/>
        <v>1529665.9004000002</v>
      </c>
      <c r="H777" s="5">
        <v>310284807</v>
      </c>
      <c r="I777">
        <v>5.4</v>
      </c>
      <c r="J777" s="9">
        <f t="shared" si="38"/>
        <v>1675537.9578</v>
      </c>
      <c r="P777">
        <v>2028</v>
      </c>
      <c r="Q777" t="s">
        <v>242</v>
      </c>
      <c r="R777" s="25">
        <v>248578897</v>
      </c>
    </row>
    <row r="778" spans="1:18" x14ac:dyDescent="0.35">
      <c r="A778" s="13">
        <v>2028</v>
      </c>
      <c r="B778" s="13">
        <f t="shared" si="39"/>
        <v>2027</v>
      </c>
      <c r="C778" t="s">
        <v>246</v>
      </c>
      <c r="D778" t="s">
        <v>247</v>
      </c>
      <c r="E778" s="5">
        <v>878745175</v>
      </c>
      <c r="F778" s="13">
        <v>4.4000000000000004</v>
      </c>
      <c r="G778" s="9">
        <f t="shared" ref="G778:G841" si="40">E778/1000*F778</f>
        <v>3866478.7700000005</v>
      </c>
      <c r="H778" s="5">
        <v>769498010</v>
      </c>
      <c r="I778">
        <v>5.4</v>
      </c>
      <c r="J778" s="9">
        <f t="shared" si="38"/>
        <v>4155289.2540000002</v>
      </c>
      <c r="P778">
        <v>2028</v>
      </c>
      <c r="Q778" t="s">
        <v>248</v>
      </c>
      <c r="R778" s="25">
        <v>966353387</v>
      </c>
    </row>
    <row r="779" spans="1:18" x14ac:dyDescent="0.35">
      <c r="A779" s="13">
        <v>2028</v>
      </c>
      <c r="B779" s="13">
        <f t="shared" si="39"/>
        <v>2027</v>
      </c>
      <c r="C779" t="s">
        <v>248</v>
      </c>
      <c r="D779" t="s">
        <v>249</v>
      </c>
      <c r="E779" s="5">
        <v>966353387</v>
      </c>
      <c r="F779" s="13">
        <v>4.4000000000000004</v>
      </c>
      <c r="G779" s="9">
        <f t="shared" si="40"/>
        <v>4251954.9028000003</v>
      </c>
      <c r="H779" s="5">
        <v>777727444</v>
      </c>
      <c r="I779">
        <v>5.4</v>
      </c>
      <c r="J779" s="9">
        <f t="shared" si="38"/>
        <v>4199728.1976000005</v>
      </c>
      <c r="P779">
        <v>2028</v>
      </c>
      <c r="Q779" t="s">
        <v>250</v>
      </c>
      <c r="R779" s="25">
        <v>396883324</v>
      </c>
    </row>
    <row r="780" spans="1:18" x14ac:dyDescent="0.35">
      <c r="A780" s="13">
        <v>2028</v>
      </c>
      <c r="B780" s="13">
        <f t="shared" si="39"/>
        <v>2027</v>
      </c>
      <c r="C780" t="s">
        <v>250</v>
      </c>
      <c r="D780" t="s">
        <v>251</v>
      </c>
      <c r="E780" s="5">
        <v>396883324</v>
      </c>
      <c r="F780" s="13">
        <v>4.4000000000000004</v>
      </c>
      <c r="G780" s="9">
        <f t="shared" si="40"/>
        <v>1746286.6256000001</v>
      </c>
      <c r="H780" s="5">
        <v>350805346</v>
      </c>
      <c r="I780">
        <v>5.4</v>
      </c>
      <c r="J780" s="9">
        <f t="shared" si="38"/>
        <v>1894348.8684000003</v>
      </c>
      <c r="P780">
        <v>2028</v>
      </c>
      <c r="Q780" t="s">
        <v>252</v>
      </c>
      <c r="R780" s="25">
        <v>391319866</v>
      </c>
    </row>
    <row r="781" spans="1:18" x14ac:dyDescent="0.35">
      <c r="A781" s="13">
        <v>2028</v>
      </c>
      <c r="B781" s="13">
        <f t="shared" si="39"/>
        <v>2027</v>
      </c>
      <c r="C781" t="s">
        <v>252</v>
      </c>
      <c r="D781" t="s">
        <v>253</v>
      </c>
      <c r="E781" s="5">
        <v>391319866</v>
      </c>
      <c r="F781" s="13">
        <v>4.4000000000000004</v>
      </c>
      <c r="G781" s="9">
        <f t="shared" si="40"/>
        <v>1721807.4103999999</v>
      </c>
      <c r="H781" s="5">
        <v>326143770</v>
      </c>
      <c r="I781">
        <v>5.4</v>
      </c>
      <c r="J781" s="9">
        <f t="shared" si="38"/>
        <v>1761176.3580000002</v>
      </c>
      <c r="P781">
        <v>2028</v>
      </c>
      <c r="Q781" t="s">
        <v>254</v>
      </c>
      <c r="R781" s="25">
        <v>280999614</v>
      </c>
    </row>
    <row r="782" spans="1:18" x14ac:dyDescent="0.35">
      <c r="A782" s="13">
        <v>2028</v>
      </c>
      <c r="B782" s="13">
        <f t="shared" si="39"/>
        <v>2027</v>
      </c>
      <c r="C782" t="s">
        <v>254</v>
      </c>
      <c r="D782" t="s">
        <v>255</v>
      </c>
      <c r="E782" s="5">
        <v>280999614</v>
      </c>
      <c r="F782" s="13">
        <v>4.4000000000000004</v>
      </c>
      <c r="G782" s="9">
        <f t="shared" si="40"/>
        <v>1236398.3016000001</v>
      </c>
      <c r="H782" s="5">
        <v>243783862</v>
      </c>
      <c r="I782">
        <v>5.4</v>
      </c>
      <c r="J782" s="9">
        <f t="shared" si="38"/>
        <v>1316432.8548000001</v>
      </c>
      <c r="P782">
        <v>2028</v>
      </c>
      <c r="Q782" t="s">
        <v>128</v>
      </c>
      <c r="R782" s="25">
        <v>547540771</v>
      </c>
    </row>
    <row r="783" spans="1:18" x14ac:dyDescent="0.35">
      <c r="A783" s="13">
        <v>2028</v>
      </c>
      <c r="B783" s="13">
        <f t="shared" si="39"/>
        <v>2027</v>
      </c>
      <c r="C783" t="s">
        <v>256</v>
      </c>
      <c r="D783" t="s">
        <v>257</v>
      </c>
      <c r="E783" s="5">
        <v>199214888</v>
      </c>
      <c r="F783" s="13">
        <v>4.4000000000000004</v>
      </c>
      <c r="G783" s="9">
        <f t="shared" si="40"/>
        <v>876545.50720000011</v>
      </c>
      <c r="H783" s="5">
        <v>176346016</v>
      </c>
      <c r="I783">
        <v>5.4</v>
      </c>
      <c r="J783" s="9">
        <f t="shared" si="38"/>
        <v>952268.48640000005</v>
      </c>
      <c r="P783">
        <v>2028</v>
      </c>
      <c r="Q783" t="s">
        <v>270</v>
      </c>
      <c r="R783" s="25">
        <v>229620095</v>
      </c>
    </row>
    <row r="784" spans="1:18" x14ac:dyDescent="0.35">
      <c r="A784" s="13">
        <v>2028</v>
      </c>
      <c r="B784" s="13">
        <f t="shared" si="39"/>
        <v>2027</v>
      </c>
      <c r="C784" t="s">
        <v>258</v>
      </c>
      <c r="D784" t="s">
        <v>259</v>
      </c>
      <c r="E784" s="5">
        <v>582357874</v>
      </c>
      <c r="F784" s="13">
        <v>4.4000000000000004</v>
      </c>
      <c r="G784" s="9">
        <f t="shared" si="40"/>
        <v>2562374.6455999999</v>
      </c>
      <c r="H784" s="5">
        <v>502667402</v>
      </c>
      <c r="I784">
        <v>5.4</v>
      </c>
      <c r="J784" s="9">
        <f t="shared" ref="J784:J847" si="41">H784/1000*I784</f>
        <v>2714403.9708000002</v>
      </c>
      <c r="P784">
        <v>2028</v>
      </c>
      <c r="Q784" t="s">
        <v>256</v>
      </c>
      <c r="R784" s="25">
        <v>199214888</v>
      </c>
    </row>
    <row r="785" spans="1:18" x14ac:dyDescent="0.35">
      <c r="A785" s="13">
        <v>2028</v>
      </c>
      <c r="B785" s="13">
        <f t="shared" si="39"/>
        <v>2027</v>
      </c>
      <c r="C785" t="s">
        <v>260</v>
      </c>
      <c r="D785" t="s">
        <v>261</v>
      </c>
      <c r="E785" s="5">
        <v>846663270</v>
      </c>
      <c r="F785" s="13">
        <v>4.4000000000000004</v>
      </c>
      <c r="G785" s="9">
        <f t="shared" si="40"/>
        <v>3725318.3880000003</v>
      </c>
      <c r="H785" s="5">
        <v>698148739</v>
      </c>
      <c r="I785">
        <v>5.4</v>
      </c>
      <c r="J785" s="9">
        <f t="shared" si="41"/>
        <v>3770003.1905999999</v>
      </c>
      <c r="P785">
        <v>2028</v>
      </c>
      <c r="Q785" t="s">
        <v>258</v>
      </c>
      <c r="R785" s="25">
        <v>582357874</v>
      </c>
    </row>
    <row r="786" spans="1:18" x14ac:dyDescent="0.35">
      <c r="A786" s="13">
        <v>2028</v>
      </c>
      <c r="B786" s="13">
        <f t="shared" si="39"/>
        <v>2027</v>
      </c>
      <c r="C786" t="s">
        <v>262</v>
      </c>
      <c r="D786" t="s">
        <v>263</v>
      </c>
      <c r="E786" s="5">
        <v>382225097</v>
      </c>
      <c r="F786" s="13">
        <v>4.4000000000000004</v>
      </c>
      <c r="G786" s="9">
        <f t="shared" si="40"/>
        <v>1681790.4268000002</v>
      </c>
      <c r="H786" s="5">
        <v>328149868</v>
      </c>
      <c r="I786">
        <v>5.4</v>
      </c>
      <c r="J786" s="9">
        <f t="shared" si="41"/>
        <v>1772009.2872000001</v>
      </c>
      <c r="P786">
        <v>2028</v>
      </c>
      <c r="Q786" t="s">
        <v>260</v>
      </c>
      <c r="R786" s="25">
        <v>846663270</v>
      </c>
    </row>
    <row r="787" spans="1:18" x14ac:dyDescent="0.35">
      <c r="A787" s="13">
        <v>2028</v>
      </c>
      <c r="B787" s="13">
        <f t="shared" si="39"/>
        <v>2027</v>
      </c>
      <c r="C787" t="s">
        <v>264</v>
      </c>
      <c r="D787" t="s">
        <v>265</v>
      </c>
      <c r="E787" s="5">
        <v>757864111</v>
      </c>
      <c r="F787" s="13">
        <v>4.4000000000000004</v>
      </c>
      <c r="G787" s="9">
        <f t="shared" si="40"/>
        <v>3334602.0884000002</v>
      </c>
      <c r="H787" s="5">
        <v>678642802</v>
      </c>
      <c r="I787">
        <v>5.4</v>
      </c>
      <c r="J787" s="9">
        <f t="shared" si="41"/>
        <v>3664671.1308000004</v>
      </c>
      <c r="P787">
        <v>2028</v>
      </c>
      <c r="Q787" t="s">
        <v>262</v>
      </c>
      <c r="R787" s="25">
        <v>382225097</v>
      </c>
    </row>
    <row r="788" spans="1:18" x14ac:dyDescent="0.35">
      <c r="A788" s="13">
        <v>2028</v>
      </c>
      <c r="B788" s="13">
        <f t="shared" si="39"/>
        <v>2027</v>
      </c>
      <c r="C788" t="s">
        <v>266</v>
      </c>
      <c r="D788" t="s">
        <v>267</v>
      </c>
      <c r="E788" s="5">
        <v>499909121</v>
      </c>
      <c r="F788" s="13">
        <v>4.4000000000000004</v>
      </c>
      <c r="G788" s="9">
        <f t="shared" si="40"/>
        <v>2199600.1324</v>
      </c>
      <c r="H788" s="5">
        <v>399400474</v>
      </c>
      <c r="I788">
        <v>5.4</v>
      </c>
      <c r="J788" s="9">
        <f t="shared" si="41"/>
        <v>2156762.5596000003</v>
      </c>
      <c r="P788">
        <v>2028</v>
      </c>
      <c r="Q788" t="s">
        <v>264</v>
      </c>
      <c r="R788" s="25">
        <v>757864111</v>
      </c>
    </row>
    <row r="789" spans="1:18" x14ac:dyDescent="0.35">
      <c r="A789" s="13">
        <v>2028</v>
      </c>
      <c r="B789" s="13">
        <f t="shared" si="39"/>
        <v>2027</v>
      </c>
      <c r="C789" t="s">
        <v>268</v>
      </c>
      <c r="D789" t="s">
        <v>269</v>
      </c>
      <c r="E789" s="5">
        <v>414860140</v>
      </c>
      <c r="F789" s="13">
        <v>4.4000000000000004</v>
      </c>
      <c r="G789" s="9">
        <f t="shared" si="40"/>
        <v>1825384.6160000002</v>
      </c>
      <c r="H789" s="5">
        <v>330372776</v>
      </c>
      <c r="I789">
        <v>5.4</v>
      </c>
      <c r="J789" s="9">
        <f t="shared" si="41"/>
        <v>1784012.9904000002</v>
      </c>
      <c r="P789">
        <v>2028</v>
      </c>
      <c r="Q789" t="s">
        <v>266</v>
      </c>
      <c r="R789" s="25">
        <v>499909121</v>
      </c>
    </row>
    <row r="790" spans="1:18" x14ac:dyDescent="0.35">
      <c r="A790" s="13">
        <v>2028</v>
      </c>
      <c r="B790" s="13">
        <f t="shared" si="39"/>
        <v>2027</v>
      </c>
      <c r="C790" t="s">
        <v>270</v>
      </c>
      <c r="D790" t="s">
        <v>271</v>
      </c>
      <c r="E790" s="5">
        <v>229620095</v>
      </c>
      <c r="F790" s="13">
        <v>4.4000000000000004</v>
      </c>
      <c r="G790" s="9">
        <f t="shared" si="40"/>
        <v>1010328.4180000001</v>
      </c>
      <c r="H790" s="5">
        <v>199254603</v>
      </c>
      <c r="I790">
        <v>5.4</v>
      </c>
      <c r="J790" s="9">
        <f t="shared" si="41"/>
        <v>1075974.8562</v>
      </c>
      <c r="P790">
        <v>2028</v>
      </c>
      <c r="Q790" t="s">
        <v>268</v>
      </c>
      <c r="R790" s="25">
        <v>414860140</v>
      </c>
    </row>
    <row r="791" spans="1:18" x14ac:dyDescent="0.35">
      <c r="A791" s="13">
        <v>2028</v>
      </c>
      <c r="B791" s="13">
        <f t="shared" si="39"/>
        <v>2027</v>
      </c>
      <c r="C791" t="s">
        <v>272</v>
      </c>
      <c r="D791" t="s">
        <v>273</v>
      </c>
      <c r="E791" s="5">
        <v>838830546</v>
      </c>
      <c r="F791" s="13">
        <v>4.4000000000000004</v>
      </c>
      <c r="G791" s="9">
        <f t="shared" si="40"/>
        <v>3690854.4024</v>
      </c>
      <c r="H791" s="5">
        <v>703766111</v>
      </c>
      <c r="I791">
        <v>5.4</v>
      </c>
      <c r="J791" s="9">
        <f t="shared" si="41"/>
        <v>3800336.9994000006</v>
      </c>
      <c r="P791">
        <v>2028</v>
      </c>
      <c r="Q791" t="s">
        <v>272</v>
      </c>
      <c r="R791" s="25">
        <v>838830546</v>
      </c>
    </row>
    <row r="792" spans="1:18" x14ac:dyDescent="0.35">
      <c r="A792" s="13">
        <v>2028</v>
      </c>
      <c r="B792" s="13">
        <f t="shared" si="39"/>
        <v>2027</v>
      </c>
      <c r="C792" t="s">
        <v>274</v>
      </c>
      <c r="D792" t="s">
        <v>275</v>
      </c>
      <c r="E792" s="5">
        <v>391890337</v>
      </c>
      <c r="F792" s="13">
        <v>4.4000000000000004</v>
      </c>
      <c r="G792" s="9">
        <f t="shared" si="40"/>
        <v>1724317.4828000001</v>
      </c>
      <c r="H792" s="5">
        <v>353420106</v>
      </c>
      <c r="I792">
        <v>5.4</v>
      </c>
      <c r="J792" s="9">
        <f t="shared" si="41"/>
        <v>1908468.5724000002</v>
      </c>
      <c r="P792">
        <v>2028</v>
      </c>
      <c r="Q792" t="s">
        <v>274</v>
      </c>
      <c r="R792" s="25">
        <v>391890337</v>
      </c>
    </row>
    <row r="793" spans="1:18" x14ac:dyDescent="0.35">
      <c r="A793" s="13">
        <v>2028</v>
      </c>
      <c r="B793" s="13">
        <f t="shared" si="39"/>
        <v>2027</v>
      </c>
      <c r="C793" t="s">
        <v>276</v>
      </c>
      <c r="D793" t="s">
        <v>277</v>
      </c>
      <c r="E793" s="5">
        <v>336354545</v>
      </c>
      <c r="F793" s="13">
        <v>4.4000000000000004</v>
      </c>
      <c r="G793" s="9">
        <f t="shared" si="40"/>
        <v>1479959.9980000001</v>
      </c>
      <c r="H793" s="5">
        <v>261895338</v>
      </c>
      <c r="I793">
        <v>5.4</v>
      </c>
      <c r="J793" s="9">
        <f t="shared" si="41"/>
        <v>1414234.8252000001</v>
      </c>
      <c r="P793">
        <v>2028</v>
      </c>
      <c r="Q793" t="s">
        <v>276</v>
      </c>
      <c r="R793" s="25">
        <v>336354545</v>
      </c>
    </row>
    <row r="794" spans="1:18" x14ac:dyDescent="0.35">
      <c r="A794" s="13">
        <v>2028</v>
      </c>
      <c r="B794" s="13">
        <f t="shared" si="39"/>
        <v>2027</v>
      </c>
      <c r="C794" t="s">
        <v>278</v>
      </c>
      <c r="D794" t="s">
        <v>279</v>
      </c>
      <c r="E794" s="5">
        <v>803405181</v>
      </c>
      <c r="F794" s="13">
        <v>4.4000000000000004</v>
      </c>
      <c r="G794" s="9">
        <f t="shared" si="40"/>
        <v>3534982.7964000003</v>
      </c>
      <c r="H794" s="5">
        <v>664358684</v>
      </c>
      <c r="I794">
        <v>5.4</v>
      </c>
      <c r="J794" s="9">
        <f t="shared" si="41"/>
        <v>3587536.8936000001</v>
      </c>
      <c r="P794">
        <v>2028</v>
      </c>
      <c r="Q794" t="s">
        <v>278</v>
      </c>
      <c r="R794" s="25">
        <v>803405181</v>
      </c>
    </row>
    <row r="795" spans="1:18" x14ac:dyDescent="0.35">
      <c r="A795" s="13">
        <v>2028</v>
      </c>
      <c r="B795" s="13">
        <f t="shared" si="39"/>
        <v>2027</v>
      </c>
      <c r="C795" t="s">
        <v>280</v>
      </c>
      <c r="D795" t="s">
        <v>281</v>
      </c>
      <c r="E795" s="5">
        <v>590186800</v>
      </c>
      <c r="F795" s="13">
        <v>4.4000000000000004</v>
      </c>
      <c r="G795" s="9">
        <f t="shared" si="40"/>
        <v>2596821.9200000004</v>
      </c>
      <c r="H795" s="5">
        <v>523384202</v>
      </c>
      <c r="I795">
        <v>5.4</v>
      </c>
      <c r="J795" s="9">
        <f t="shared" si="41"/>
        <v>2826274.6908</v>
      </c>
      <c r="P795">
        <v>2028</v>
      </c>
      <c r="Q795" t="s">
        <v>282</v>
      </c>
      <c r="R795" s="25">
        <v>733848080</v>
      </c>
    </row>
    <row r="796" spans="1:18" x14ac:dyDescent="0.35">
      <c r="A796" s="13">
        <v>2028</v>
      </c>
      <c r="B796" s="13">
        <f t="shared" si="39"/>
        <v>2027</v>
      </c>
      <c r="C796" t="s">
        <v>282</v>
      </c>
      <c r="D796" t="s">
        <v>283</v>
      </c>
      <c r="E796" s="5">
        <v>733848080</v>
      </c>
      <c r="F796" s="13">
        <v>4.4000000000000004</v>
      </c>
      <c r="G796" s="9">
        <f t="shared" si="40"/>
        <v>3228931.5520000001</v>
      </c>
      <c r="H796" s="5">
        <v>585944557</v>
      </c>
      <c r="I796">
        <v>5.4</v>
      </c>
      <c r="J796" s="9">
        <f t="shared" si="41"/>
        <v>3164100.6078000003</v>
      </c>
      <c r="P796">
        <v>2028</v>
      </c>
      <c r="Q796" t="s">
        <v>284</v>
      </c>
      <c r="R796" s="25">
        <v>1805705334</v>
      </c>
    </row>
    <row r="797" spans="1:18" x14ac:dyDescent="0.35">
      <c r="A797" s="13">
        <v>2028</v>
      </c>
      <c r="B797" s="13">
        <f t="shared" si="39"/>
        <v>2027</v>
      </c>
      <c r="C797" t="s">
        <v>284</v>
      </c>
      <c r="D797" t="s">
        <v>285</v>
      </c>
      <c r="E797" s="5">
        <v>1805705334</v>
      </c>
      <c r="F797" s="13">
        <v>4.4000000000000004</v>
      </c>
      <c r="G797" s="9">
        <f t="shared" si="40"/>
        <v>7945103.4696000004</v>
      </c>
      <c r="H797" s="5">
        <v>1329560898</v>
      </c>
      <c r="I797">
        <v>5.4</v>
      </c>
      <c r="J797" s="9">
        <f t="shared" si="41"/>
        <v>7179628.849200001</v>
      </c>
      <c r="P797">
        <v>2028</v>
      </c>
      <c r="Q797" t="s">
        <v>286</v>
      </c>
      <c r="R797" s="25">
        <v>476566360</v>
      </c>
    </row>
    <row r="798" spans="1:18" x14ac:dyDescent="0.35">
      <c r="A798" s="13">
        <v>2028</v>
      </c>
      <c r="B798" s="13">
        <f t="shared" si="39"/>
        <v>2027</v>
      </c>
      <c r="C798" t="s">
        <v>286</v>
      </c>
      <c r="D798" t="s">
        <v>287</v>
      </c>
      <c r="E798" s="5">
        <v>476566360</v>
      </c>
      <c r="F798" s="13">
        <v>4.4000000000000004</v>
      </c>
      <c r="G798" s="9">
        <f t="shared" si="40"/>
        <v>2096891.9840000002</v>
      </c>
      <c r="H798" s="5">
        <v>366932427</v>
      </c>
      <c r="I798">
        <v>5.4</v>
      </c>
      <c r="J798" s="9">
        <f t="shared" si="41"/>
        <v>1981435.1058000003</v>
      </c>
      <c r="P798">
        <v>2028</v>
      </c>
      <c r="Q798" t="s">
        <v>288</v>
      </c>
      <c r="R798" s="25">
        <v>11323548538</v>
      </c>
    </row>
    <row r="799" spans="1:18" x14ac:dyDescent="0.35">
      <c r="A799" s="13">
        <v>2028</v>
      </c>
      <c r="B799" s="13">
        <f t="shared" si="39"/>
        <v>2027</v>
      </c>
      <c r="C799" t="s">
        <v>288</v>
      </c>
      <c r="D799" t="s">
        <v>289</v>
      </c>
      <c r="E799" s="5">
        <v>11323548538</v>
      </c>
      <c r="F799" s="13">
        <v>4.4000000000000004</v>
      </c>
      <c r="G799" s="9">
        <f t="shared" si="40"/>
        <v>49823613.567200005</v>
      </c>
      <c r="H799" s="5">
        <v>8268776158</v>
      </c>
      <c r="I799">
        <v>5.4</v>
      </c>
      <c r="J799" s="9">
        <f t="shared" si="41"/>
        <v>44651391.253200002</v>
      </c>
      <c r="P799">
        <v>2028</v>
      </c>
      <c r="Q799" t="s">
        <v>290</v>
      </c>
      <c r="R799" s="25">
        <v>562904577</v>
      </c>
    </row>
    <row r="800" spans="1:18" x14ac:dyDescent="0.35">
      <c r="A800" s="13">
        <v>2028</v>
      </c>
      <c r="B800" s="13">
        <f t="shared" si="39"/>
        <v>2027</v>
      </c>
      <c r="C800" t="s">
        <v>290</v>
      </c>
      <c r="D800" t="s">
        <v>291</v>
      </c>
      <c r="E800" s="5">
        <v>562904577</v>
      </c>
      <c r="F800" s="13">
        <v>4.4000000000000004</v>
      </c>
      <c r="G800" s="9">
        <f t="shared" si="40"/>
        <v>2476780.1388000003</v>
      </c>
      <c r="H800" s="5">
        <v>476158879</v>
      </c>
      <c r="I800">
        <v>5.4</v>
      </c>
      <c r="J800" s="9">
        <f t="shared" si="41"/>
        <v>2571257.9466000004</v>
      </c>
      <c r="P800">
        <v>2028</v>
      </c>
      <c r="Q800" t="s">
        <v>292</v>
      </c>
      <c r="R800" s="25">
        <v>254362772</v>
      </c>
    </row>
    <row r="801" spans="1:18" x14ac:dyDescent="0.35">
      <c r="A801" s="13">
        <v>2028</v>
      </c>
      <c r="B801" s="13">
        <f t="shared" si="39"/>
        <v>2027</v>
      </c>
      <c r="C801" t="s">
        <v>292</v>
      </c>
      <c r="D801" t="s">
        <v>293</v>
      </c>
      <c r="E801" s="5">
        <v>254362772</v>
      </c>
      <c r="F801" s="13">
        <v>4.4000000000000004</v>
      </c>
      <c r="G801" s="9">
        <f t="shared" si="40"/>
        <v>1119196.1968</v>
      </c>
      <c r="H801" s="5">
        <v>204461436</v>
      </c>
      <c r="I801">
        <v>5.4</v>
      </c>
      <c r="J801" s="9">
        <f t="shared" si="41"/>
        <v>1104091.7544</v>
      </c>
      <c r="P801">
        <v>2028</v>
      </c>
      <c r="Q801" t="s">
        <v>280</v>
      </c>
      <c r="R801" s="25">
        <v>590186800</v>
      </c>
    </row>
    <row r="802" spans="1:18" x14ac:dyDescent="0.35">
      <c r="A802" s="13">
        <v>2028</v>
      </c>
      <c r="B802" s="13">
        <f t="shared" si="39"/>
        <v>2027</v>
      </c>
      <c r="C802" t="s">
        <v>294</v>
      </c>
      <c r="D802" t="s">
        <v>295</v>
      </c>
      <c r="E802" s="5">
        <v>247199151</v>
      </c>
      <c r="F802" s="13">
        <v>4.4000000000000004</v>
      </c>
      <c r="G802" s="9">
        <f t="shared" si="40"/>
        <v>1087676.2644000002</v>
      </c>
      <c r="H802" s="5">
        <v>187779567</v>
      </c>
      <c r="I802">
        <v>5.4</v>
      </c>
      <c r="J802" s="9">
        <f t="shared" si="41"/>
        <v>1014009.6618000001</v>
      </c>
      <c r="P802">
        <v>2028</v>
      </c>
      <c r="Q802" t="s">
        <v>294</v>
      </c>
      <c r="R802" s="25">
        <v>247199151</v>
      </c>
    </row>
    <row r="803" spans="1:18" x14ac:dyDescent="0.35">
      <c r="A803" s="13">
        <v>2028</v>
      </c>
      <c r="B803" s="13">
        <f t="shared" si="39"/>
        <v>2027</v>
      </c>
      <c r="C803" t="s">
        <v>296</v>
      </c>
      <c r="D803" t="s">
        <v>297</v>
      </c>
      <c r="E803" s="5">
        <v>464211307</v>
      </c>
      <c r="F803" s="13">
        <v>4.4000000000000004</v>
      </c>
      <c r="G803" s="9">
        <f t="shared" si="40"/>
        <v>2042529.7508</v>
      </c>
      <c r="H803" s="5">
        <v>373407515</v>
      </c>
      <c r="I803">
        <v>5.4</v>
      </c>
      <c r="J803" s="9">
        <f t="shared" si="41"/>
        <v>2016400.5810000002</v>
      </c>
      <c r="P803">
        <v>2028</v>
      </c>
      <c r="Q803" t="s">
        <v>246</v>
      </c>
      <c r="R803" s="25">
        <v>878745175</v>
      </c>
    </row>
    <row r="804" spans="1:18" x14ac:dyDescent="0.35">
      <c r="A804" s="13">
        <v>2028</v>
      </c>
      <c r="B804" s="13">
        <f t="shared" si="39"/>
        <v>2027</v>
      </c>
      <c r="C804" t="s">
        <v>298</v>
      </c>
      <c r="D804" t="s">
        <v>299</v>
      </c>
      <c r="E804" s="5">
        <v>4537755124</v>
      </c>
      <c r="F804" s="13">
        <v>4.4000000000000004</v>
      </c>
      <c r="G804" s="9">
        <f t="shared" si="40"/>
        <v>19966122.545600001</v>
      </c>
      <c r="H804" s="5">
        <v>3353623902</v>
      </c>
      <c r="I804">
        <v>5.4</v>
      </c>
      <c r="J804" s="9">
        <f t="shared" si="41"/>
        <v>18109569.070799999</v>
      </c>
      <c r="P804">
        <v>2028</v>
      </c>
      <c r="Q804" t="s">
        <v>296</v>
      </c>
      <c r="R804" s="25">
        <v>464211307</v>
      </c>
    </row>
    <row r="805" spans="1:18" x14ac:dyDescent="0.35">
      <c r="A805" s="13">
        <v>2028</v>
      </c>
      <c r="B805" s="13">
        <f t="shared" si="39"/>
        <v>2027</v>
      </c>
      <c r="C805" t="s">
        <v>300</v>
      </c>
      <c r="D805" t="s">
        <v>301</v>
      </c>
      <c r="E805" s="5">
        <v>548194971</v>
      </c>
      <c r="F805" s="13">
        <v>4.4000000000000004</v>
      </c>
      <c r="G805" s="9">
        <f t="shared" si="40"/>
        <v>2412057.8724000002</v>
      </c>
      <c r="H805" s="5">
        <v>432500160</v>
      </c>
      <c r="I805">
        <v>5.4</v>
      </c>
      <c r="J805" s="9">
        <f t="shared" si="41"/>
        <v>2335500.8640000001</v>
      </c>
      <c r="P805">
        <v>2028</v>
      </c>
      <c r="Q805" t="s">
        <v>298</v>
      </c>
      <c r="R805" s="25">
        <v>4537755124</v>
      </c>
    </row>
    <row r="806" spans="1:18" x14ac:dyDescent="0.35">
      <c r="A806" s="13">
        <v>2028</v>
      </c>
      <c r="B806" s="13">
        <f t="shared" si="39"/>
        <v>2027</v>
      </c>
      <c r="C806" t="s">
        <v>302</v>
      </c>
      <c r="D806" t="s">
        <v>303</v>
      </c>
      <c r="E806" s="5">
        <v>269509920</v>
      </c>
      <c r="F806" s="13">
        <v>4.4000000000000004</v>
      </c>
      <c r="G806" s="9">
        <f t="shared" si="40"/>
        <v>1185843.648</v>
      </c>
      <c r="H806" s="5">
        <v>240412190</v>
      </c>
      <c r="I806">
        <v>5.4</v>
      </c>
      <c r="J806" s="9">
        <f t="shared" si="41"/>
        <v>1298225.8260000001</v>
      </c>
      <c r="P806">
        <v>2028</v>
      </c>
      <c r="Q806" t="s">
        <v>300</v>
      </c>
      <c r="R806" s="25">
        <v>548194971</v>
      </c>
    </row>
    <row r="807" spans="1:18" x14ac:dyDescent="0.35">
      <c r="A807" s="13">
        <v>2028</v>
      </c>
      <c r="B807" s="13">
        <f t="shared" si="39"/>
        <v>2027</v>
      </c>
      <c r="C807" t="s">
        <v>304</v>
      </c>
      <c r="D807" t="s">
        <v>305</v>
      </c>
      <c r="E807" s="5">
        <v>311421490</v>
      </c>
      <c r="F807" s="13">
        <v>4.4000000000000004</v>
      </c>
      <c r="G807" s="9">
        <f t="shared" si="40"/>
        <v>1370254.5560000001</v>
      </c>
      <c r="H807" s="5">
        <v>266747940</v>
      </c>
      <c r="I807">
        <v>5.4</v>
      </c>
      <c r="J807" s="9">
        <f t="shared" si="41"/>
        <v>1440438.8760000002</v>
      </c>
      <c r="P807">
        <v>2028</v>
      </c>
      <c r="Q807" t="s">
        <v>302</v>
      </c>
      <c r="R807" s="25">
        <v>269509920</v>
      </c>
    </row>
    <row r="808" spans="1:18" x14ac:dyDescent="0.35">
      <c r="A808" s="13">
        <v>2028</v>
      </c>
      <c r="B808" s="13">
        <f t="shared" si="39"/>
        <v>2027</v>
      </c>
      <c r="C808" t="s">
        <v>306</v>
      </c>
      <c r="D808" t="s">
        <v>307</v>
      </c>
      <c r="E808" s="5">
        <v>837126127</v>
      </c>
      <c r="F808" s="13">
        <v>4.4000000000000004</v>
      </c>
      <c r="G808" s="9">
        <f t="shared" si="40"/>
        <v>3683354.9588000001</v>
      </c>
      <c r="H808" s="5">
        <v>638257626</v>
      </c>
      <c r="I808">
        <v>5.4</v>
      </c>
      <c r="J808" s="9">
        <f t="shared" si="41"/>
        <v>3446591.1804000004</v>
      </c>
      <c r="P808">
        <v>2028</v>
      </c>
      <c r="Q808" t="s">
        <v>304</v>
      </c>
      <c r="R808" s="25">
        <v>311421490</v>
      </c>
    </row>
    <row r="809" spans="1:18" x14ac:dyDescent="0.35">
      <c r="A809" s="13">
        <v>2028</v>
      </c>
      <c r="B809" s="13">
        <f t="shared" si="39"/>
        <v>2027</v>
      </c>
      <c r="C809" t="s">
        <v>308</v>
      </c>
      <c r="D809" t="s">
        <v>309</v>
      </c>
      <c r="E809" s="5">
        <v>416555451</v>
      </c>
      <c r="F809" s="13">
        <v>4.4000000000000004</v>
      </c>
      <c r="G809" s="9">
        <f t="shared" si="40"/>
        <v>1832843.9844000002</v>
      </c>
      <c r="H809" s="5">
        <v>361584631</v>
      </c>
      <c r="I809">
        <v>5.4</v>
      </c>
      <c r="J809" s="9">
        <f t="shared" si="41"/>
        <v>1952557.0074</v>
      </c>
      <c r="P809">
        <v>2028</v>
      </c>
      <c r="Q809" t="s">
        <v>306</v>
      </c>
      <c r="R809" s="25">
        <v>837126127</v>
      </c>
    </row>
    <row r="810" spans="1:18" x14ac:dyDescent="0.35">
      <c r="A810" s="13">
        <v>2028</v>
      </c>
      <c r="B810" s="13">
        <f t="shared" si="39"/>
        <v>2027</v>
      </c>
      <c r="C810" t="s">
        <v>310</v>
      </c>
      <c r="D810" t="s">
        <v>311</v>
      </c>
      <c r="E810" s="5">
        <v>124208024</v>
      </c>
      <c r="F810" s="13">
        <v>4.4000000000000004</v>
      </c>
      <c r="G810" s="9">
        <f t="shared" si="40"/>
        <v>546515.30560000008</v>
      </c>
      <c r="H810" s="5">
        <v>101521345</v>
      </c>
      <c r="I810">
        <v>5.4</v>
      </c>
      <c r="J810" s="9">
        <f t="shared" si="41"/>
        <v>548215.26300000004</v>
      </c>
      <c r="P810">
        <v>2028</v>
      </c>
      <c r="Q810" t="s">
        <v>308</v>
      </c>
      <c r="R810" s="25">
        <v>416555451</v>
      </c>
    </row>
    <row r="811" spans="1:18" x14ac:dyDescent="0.35">
      <c r="A811" s="13">
        <v>2028</v>
      </c>
      <c r="B811" s="13">
        <f t="shared" si="39"/>
        <v>2027</v>
      </c>
      <c r="C811" t="s">
        <v>312</v>
      </c>
      <c r="D811" t="s">
        <v>313</v>
      </c>
      <c r="E811" s="5">
        <v>242595268</v>
      </c>
      <c r="F811" s="13">
        <v>4.4000000000000004</v>
      </c>
      <c r="G811" s="9">
        <f t="shared" si="40"/>
        <v>1067419.1792000001</v>
      </c>
      <c r="H811" s="5">
        <v>219055257</v>
      </c>
      <c r="I811">
        <v>5.4</v>
      </c>
      <c r="J811" s="9">
        <f t="shared" si="41"/>
        <v>1182898.3878000001</v>
      </c>
      <c r="P811">
        <v>2028</v>
      </c>
      <c r="Q811" t="s">
        <v>310</v>
      </c>
      <c r="R811" s="25">
        <v>124208024</v>
      </c>
    </row>
    <row r="812" spans="1:18" x14ac:dyDescent="0.35">
      <c r="A812" s="13">
        <v>2028</v>
      </c>
      <c r="B812" s="13">
        <f t="shared" si="39"/>
        <v>2027</v>
      </c>
      <c r="C812" t="s">
        <v>314</v>
      </c>
      <c r="D812" t="s">
        <v>315</v>
      </c>
      <c r="E812" s="5">
        <v>405729363</v>
      </c>
      <c r="F812" s="13">
        <v>4.4000000000000004</v>
      </c>
      <c r="G812" s="9">
        <f t="shared" si="40"/>
        <v>1785209.1972000003</v>
      </c>
      <c r="H812" s="5">
        <v>322392607</v>
      </c>
      <c r="I812">
        <v>5.4</v>
      </c>
      <c r="J812" s="9">
        <f t="shared" si="41"/>
        <v>1740920.0778000003</v>
      </c>
      <c r="P812">
        <v>2028</v>
      </c>
      <c r="Q812" t="s">
        <v>312</v>
      </c>
      <c r="R812" s="25">
        <v>242595268</v>
      </c>
    </row>
    <row r="813" spans="1:18" x14ac:dyDescent="0.35">
      <c r="A813" s="13">
        <v>2028</v>
      </c>
      <c r="B813" s="13">
        <f t="shared" si="39"/>
        <v>2027</v>
      </c>
      <c r="C813" t="s">
        <v>316</v>
      </c>
      <c r="D813" t="s">
        <v>317</v>
      </c>
      <c r="E813" s="5">
        <v>1612288862</v>
      </c>
      <c r="F813" s="13">
        <v>4.4000000000000004</v>
      </c>
      <c r="G813" s="9">
        <f t="shared" si="40"/>
        <v>7094070.9928000001</v>
      </c>
      <c r="H813" s="5">
        <v>1297231456</v>
      </c>
      <c r="I813">
        <v>5.4</v>
      </c>
      <c r="J813" s="9">
        <f t="shared" si="41"/>
        <v>7005049.8624000009</v>
      </c>
      <c r="P813">
        <v>2028</v>
      </c>
      <c r="Q813" t="s">
        <v>314</v>
      </c>
      <c r="R813" s="25">
        <v>405729363</v>
      </c>
    </row>
    <row r="814" spans="1:18" x14ac:dyDescent="0.35">
      <c r="A814" s="13">
        <v>2028</v>
      </c>
      <c r="B814" s="13">
        <f t="shared" si="39"/>
        <v>2027</v>
      </c>
      <c r="C814" t="s">
        <v>318</v>
      </c>
      <c r="D814" t="s">
        <v>319</v>
      </c>
      <c r="E814" s="5">
        <v>248276921</v>
      </c>
      <c r="F814" s="13">
        <v>4.4000000000000004</v>
      </c>
      <c r="G814" s="9">
        <f t="shared" si="40"/>
        <v>1092418.4524000001</v>
      </c>
      <c r="H814" s="5">
        <v>217126222</v>
      </c>
      <c r="I814">
        <v>5.4</v>
      </c>
      <c r="J814" s="9">
        <f t="shared" si="41"/>
        <v>1172481.5988</v>
      </c>
      <c r="P814">
        <v>2028</v>
      </c>
      <c r="Q814" t="s">
        <v>316</v>
      </c>
      <c r="R814" s="25">
        <v>1612288862</v>
      </c>
    </row>
    <row r="815" spans="1:18" x14ac:dyDescent="0.35">
      <c r="A815" s="13">
        <v>2028</v>
      </c>
      <c r="B815" s="13">
        <f t="shared" si="39"/>
        <v>2027</v>
      </c>
      <c r="C815" t="s">
        <v>320</v>
      </c>
      <c r="D815" t="s">
        <v>321</v>
      </c>
      <c r="E815" s="5">
        <v>2515792356</v>
      </c>
      <c r="F815" s="13">
        <v>4.4000000000000004</v>
      </c>
      <c r="G815" s="9">
        <f t="shared" si="40"/>
        <v>11069486.366400002</v>
      </c>
      <c r="H815" s="5">
        <v>2029650596</v>
      </c>
      <c r="I815">
        <v>5.4</v>
      </c>
      <c r="J815" s="9">
        <f t="shared" si="41"/>
        <v>10960113.2184</v>
      </c>
      <c r="P815">
        <v>2028</v>
      </c>
      <c r="Q815" t="s">
        <v>318</v>
      </c>
      <c r="R815" s="25">
        <v>248276921</v>
      </c>
    </row>
    <row r="816" spans="1:18" x14ac:dyDescent="0.35">
      <c r="A816" s="13">
        <v>2028</v>
      </c>
      <c r="B816" s="13">
        <f t="shared" si="39"/>
        <v>2027</v>
      </c>
      <c r="C816" t="s">
        <v>322</v>
      </c>
      <c r="D816" t="s">
        <v>323</v>
      </c>
      <c r="E816" s="5">
        <v>3996152120</v>
      </c>
      <c r="F816" s="13">
        <v>4.4000000000000004</v>
      </c>
      <c r="G816" s="9">
        <f t="shared" si="40"/>
        <v>17583069.328000002</v>
      </c>
      <c r="H816" s="5">
        <v>2951887268</v>
      </c>
      <c r="I816">
        <v>5.4</v>
      </c>
      <c r="J816" s="9">
        <f t="shared" si="41"/>
        <v>15940191.247200001</v>
      </c>
      <c r="P816">
        <v>2028</v>
      </c>
      <c r="Q816" t="s">
        <v>320</v>
      </c>
      <c r="R816" s="25">
        <v>2515792356</v>
      </c>
    </row>
    <row r="817" spans="1:18" x14ac:dyDescent="0.35">
      <c r="A817" s="13">
        <v>2028</v>
      </c>
      <c r="B817" s="13">
        <f t="shared" si="39"/>
        <v>2027</v>
      </c>
      <c r="C817" t="s">
        <v>324</v>
      </c>
      <c r="D817" t="s">
        <v>325</v>
      </c>
      <c r="E817" s="5">
        <v>323577089</v>
      </c>
      <c r="F817" s="13">
        <v>4.4000000000000004</v>
      </c>
      <c r="G817" s="9">
        <f t="shared" si="40"/>
        <v>1423739.1916</v>
      </c>
      <c r="H817" s="5">
        <v>245782064</v>
      </c>
      <c r="I817">
        <v>5.4</v>
      </c>
      <c r="J817" s="9">
        <f t="shared" si="41"/>
        <v>1327223.1456000002</v>
      </c>
      <c r="P817">
        <v>2028</v>
      </c>
      <c r="Q817" t="s">
        <v>406</v>
      </c>
      <c r="R817" s="25">
        <v>537934169</v>
      </c>
    </row>
    <row r="818" spans="1:18" x14ac:dyDescent="0.35">
      <c r="A818" s="13">
        <v>2028</v>
      </c>
      <c r="B818" s="13">
        <f t="shared" si="39"/>
        <v>2027</v>
      </c>
      <c r="C818" t="s">
        <v>326</v>
      </c>
      <c r="D818" t="s">
        <v>327</v>
      </c>
      <c r="E818" s="5">
        <v>336656432</v>
      </c>
      <c r="F818" s="13">
        <v>4.4000000000000004</v>
      </c>
      <c r="G818" s="9">
        <f t="shared" si="40"/>
        <v>1481288.3008000001</v>
      </c>
      <c r="H818" s="5">
        <v>275249864</v>
      </c>
      <c r="I818">
        <v>5.4</v>
      </c>
      <c r="J818" s="9">
        <f t="shared" si="41"/>
        <v>1486349.2656</v>
      </c>
      <c r="P818">
        <v>2028</v>
      </c>
      <c r="Q818" t="s">
        <v>322</v>
      </c>
      <c r="R818" s="25">
        <v>3996152120</v>
      </c>
    </row>
    <row r="819" spans="1:18" x14ac:dyDescent="0.35">
      <c r="A819" s="13">
        <v>2028</v>
      </c>
      <c r="B819" s="13">
        <f t="shared" si="39"/>
        <v>2027</v>
      </c>
      <c r="C819" t="s">
        <v>328</v>
      </c>
      <c r="D819" t="s">
        <v>329</v>
      </c>
      <c r="E819" s="5">
        <v>260350727</v>
      </c>
      <c r="F819" s="13">
        <v>4.4000000000000004</v>
      </c>
      <c r="G819" s="9">
        <f t="shared" si="40"/>
        <v>1145543.1988000001</v>
      </c>
      <c r="H819" s="5">
        <v>214301463</v>
      </c>
      <c r="I819">
        <v>5.4</v>
      </c>
      <c r="J819" s="9">
        <f t="shared" si="41"/>
        <v>1157227.9002</v>
      </c>
      <c r="P819">
        <v>2028</v>
      </c>
      <c r="Q819" t="s">
        <v>324</v>
      </c>
      <c r="R819" s="25">
        <v>323577089</v>
      </c>
    </row>
    <row r="820" spans="1:18" x14ac:dyDescent="0.35">
      <c r="A820" s="13">
        <v>2028</v>
      </c>
      <c r="B820" s="13">
        <f t="shared" si="39"/>
        <v>2027</v>
      </c>
      <c r="C820" t="s">
        <v>330</v>
      </c>
      <c r="D820" t="s">
        <v>331</v>
      </c>
      <c r="E820" s="5">
        <v>409195317</v>
      </c>
      <c r="F820" s="13">
        <v>4.4000000000000004</v>
      </c>
      <c r="G820" s="9">
        <f t="shared" si="40"/>
        <v>1800459.3948000001</v>
      </c>
      <c r="H820" s="5">
        <v>339149533</v>
      </c>
      <c r="I820">
        <v>5.4</v>
      </c>
      <c r="J820" s="9">
        <f t="shared" si="41"/>
        <v>1831407.4782</v>
      </c>
      <c r="P820">
        <v>2028</v>
      </c>
      <c r="Q820" t="s">
        <v>326</v>
      </c>
      <c r="R820" s="25">
        <v>336656432</v>
      </c>
    </row>
    <row r="821" spans="1:18" x14ac:dyDescent="0.35">
      <c r="A821" s="13">
        <v>2028</v>
      </c>
      <c r="B821" s="13">
        <f t="shared" si="39"/>
        <v>2027</v>
      </c>
      <c r="C821" t="s">
        <v>332</v>
      </c>
      <c r="D821" t="s">
        <v>333</v>
      </c>
      <c r="E821" s="5">
        <v>363302037</v>
      </c>
      <c r="F821" s="13">
        <v>4.4000000000000004</v>
      </c>
      <c r="G821" s="9">
        <f t="shared" si="40"/>
        <v>1598528.9628000001</v>
      </c>
      <c r="H821" s="5">
        <v>308716626</v>
      </c>
      <c r="I821">
        <v>5.4</v>
      </c>
      <c r="J821" s="9">
        <f t="shared" si="41"/>
        <v>1667069.7804</v>
      </c>
      <c r="P821">
        <v>2028</v>
      </c>
      <c r="Q821" t="s">
        <v>328</v>
      </c>
      <c r="R821" s="25">
        <v>260350727</v>
      </c>
    </row>
    <row r="822" spans="1:18" x14ac:dyDescent="0.35">
      <c r="A822" s="13">
        <v>2028</v>
      </c>
      <c r="B822" s="13">
        <f t="shared" si="39"/>
        <v>2027</v>
      </c>
      <c r="C822" t="s">
        <v>334</v>
      </c>
      <c r="D822" t="s">
        <v>335</v>
      </c>
      <c r="E822" s="5">
        <v>297416968</v>
      </c>
      <c r="F822" s="13">
        <v>4.4000000000000004</v>
      </c>
      <c r="G822" s="9">
        <f t="shared" si="40"/>
        <v>1308634.6592000001</v>
      </c>
      <c r="H822" s="5">
        <v>220719976</v>
      </c>
      <c r="I822">
        <v>5.4</v>
      </c>
      <c r="J822" s="9">
        <f t="shared" si="41"/>
        <v>1191887.8704000001</v>
      </c>
      <c r="P822">
        <v>2028</v>
      </c>
      <c r="Q822" t="s">
        <v>330</v>
      </c>
      <c r="R822" s="25">
        <v>409195317</v>
      </c>
    </row>
    <row r="823" spans="1:18" x14ac:dyDescent="0.35">
      <c r="A823" s="13">
        <v>2028</v>
      </c>
      <c r="B823" s="13">
        <f t="shared" si="39"/>
        <v>2027</v>
      </c>
      <c r="C823" t="s">
        <v>336</v>
      </c>
      <c r="D823" t="s">
        <v>337</v>
      </c>
      <c r="E823" s="5">
        <v>571946598</v>
      </c>
      <c r="F823" s="13">
        <v>4.4000000000000004</v>
      </c>
      <c r="G823" s="9">
        <f t="shared" si="40"/>
        <v>2516565.0312000001</v>
      </c>
      <c r="H823" s="5">
        <v>487912395</v>
      </c>
      <c r="I823">
        <v>5.4</v>
      </c>
      <c r="J823" s="9">
        <f t="shared" si="41"/>
        <v>2634726.9330000002</v>
      </c>
      <c r="P823">
        <v>2028</v>
      </c>
      <c r="Q823" t="s">
        <v>332</v>
      </c>
      <c r="R823" s="25">
        <v>363302037</v>
      </c>
    </row>
    <row r="824" spans="1:18" x14ac:dyDescent="0.35">
      <c r="A824" s="13">
        <v>2028</v>
      </c>
      <c r="B824" s="13">
        <f t="shared" si="39"/>
        <v>2027</v>
      </c>
      <c r="C824" t="s">
        <v>338</v>
      </c>
      <c r="D824" t="s">
        <v>339</v>
      </c>
      <c r="E824" s="5">
        <v>556860664</v>
      </c>
      <c r="F824" s="13">
        <v>4.4000000000000004</v>
      </c>
      <c r="G824" s="9">
        <f t="shared" si="40"/>
        <v>2450186.9216</v>
      </c>
      <c r="H824" s="5">
        <v>495808185</v>
      </c>
      <c r="I824">
        <v>5.4</v>
      </c>
      <c r="J824" s="9">
        <f t="shared" si="41"/>
        <v>2677364.199</v>
      </c>
      <c r="P824">
        <v>2028</v>
      </c>
      <c r="Q824" t="s">
        <v>334</v>
      </c>
      <c r="R824" s="25">
        <v>297416968</v>
      </c>
    </row>
    <row r="825" spans="1:18" x14ac:dyDescent="0.35">
      <c r="A825" s="13">
        <v>2028</v>
      </c>
      <c r="B825" s="13">
        <f t="shared" si="39"/>
        <v>2027</v>
      </c>
      <c r="C825" t="s">
        <v>340</v>
      </c>
      <c r="D825" t="s">
        <v>341</v>
      </c>
      <c r="E825" s="5">
        <v>652624620</v>
      </c>
      <c r="F825" s="13">
        <v>4.4000000000000004</v>
      </c>
      <c r="G825" s="9">
        <f t="shared" si="40"/>
        <v>2871548.3280000002</v>
      </c>
      <c r="H825" s="5">
        <v>515177709</v>
      </c>
      <c r="I825">
        <v>5.4</v>
      </c>
      <c r="J825" s="9">
        <f t="shared" si="41"/>
        <v>2781959.6285999999</v>
      </c>
      <c r="P825">
        <v>2028</v>
      </c>
      <c r="Q825" t="s">
        <v>190</v>
      </c>
      <c r="R825" s="25">
        <v>493727766</v>
      </c>
    </row>
    <row r="826" spans="1:18" x14ac:dyDescent="0.35">
      <c r="A826" s="13">
        <v>2028</v>
      </c>
      <c r="B826" s="13">
        <f t="shared" si="39"/>
        <v>2027</v>
      </c>
      <c r="C826" t="s">
        <v>342</v>
      </c>
      <c r="D826" t="s">
        <v>343</v>
      </c>
      <c r="E826" s="5">
        <v>706247999</v>
      </c>
      <c r="F826" s="13">
        <v>4.4000000000000004</v>
      </c>
      <c r="G826" s="9">
        <f t="shared" si="40"/>
        <v>3107491.1956000002</v>
      </c>
      <c r="H826" s="5">
        <v>548896763</v>
      </c>
      <c r="I826">
        <v>5.4</v>
      </c>
      <c r="J826" s="9">
        <f t="shared" si="41"/>
        <v>2964042.5202000006</v>
      </c>
      <c r="P826">
        <v>2028</v>
      </c>
      <c r="Q826" t="s">
        <v>336</v>
      </c>
      <c r="R826" s="25">
        <v>571946598</v>
      </c>
    </row>
    <row r="827" spans="1:18" x14ac:dyDescent="0.35">
      <c r="A827" s="13">
        <v>2028</v>
      </c>
      <c r="B827" s="13">
        <f t="shared" si="39"/>
        <v>2027</v>
      </c>
      <c r="C827" t="s">
        <v>344</v>
      </c>
      <c r="D827" t="s">
        <v>345</v>
      </c>
      <c r="E827" s="5">
        <v>538495037</v>
      </c>
      <c r="F827" s="13">
        <v>4.4000000000000004</v>
      </c>
      <c r="G827" s="9">
        <f t="shared" si="40"/>
        <v>2369378.1628</v>
      </c>
      <c r="H827" s="5">
        <v>484432283</v>
      </c>
      <c r="I827">
        <v>5.4</v>
      </c>
      <c r="J827" s="9">
        <f t="shared" si="41"/>
        <v>2615934.3282000003</v>
      </c>
      <c r="P827">
        <v>2028</v>
      </c>
      <c r="Q827" t="s">
        <v>338</v>
      </c>
      <c r="R827" s="25">
        <v>556860664</v>
      </c>
    </row>
    <row r="828" spans="1:18" x14ac:dyDescent="0.35">
      <c r="A828" s="13">
        <v>2028</v>
      </c>
      <c r="B828" s="13">
        <f t="shared" si="39"/>
        <v>2027</v>
      </c>
      <c r="C828" t="s">
        <v>346</v>
      </c>
      <c r="D828" t="s">
        <v>347</v>
      </c>
      <c r="E828" s="5">
        <v>830309255</v>
      </c>
      <c r="F828" s="13">
        <v>4.4000000000000004</v>
      </c>
      <c r="G828" s="9">
        <f t="shared" si="40"/>
        <v>3653360.7220000005</v>
      </c>
      <c r="H828" s="5">
        <v>615240168</v>
      </c>
      <c r="I828">
        <v>5.4</v>
      </c>
      <c r="J828" s="9">
        <f t="shared" si="41"/>
        <v>3322296.9071999998</v>
      </c>
      <c r="P828">
        <v>2028</v>
      </c>
      <c r="Q828" t="s">
        <v>340</v>
      </c>
      <c r="R828" s="25">
        <v>652624620</v>
      </c>
    </row>
    <row r="829" spans="1:18" x14ac:dyDescent="0.35">
      <c r="A829" s="13">
        <v>2028</v>
      </c>
      <c r="B829" s="13">
        <f t="shared" si="39"/>
        <v>2027</v>
      </c>
      <c r="C829" t="s">
        <v>348</v>
      </c>
      <c r="D829" t="s">
        <v>349</v>
      </c>
      <c r="E829" s="5">
        <v>1754138061</v>
      </c>
      <c r="F829" s="13">
        <v>4.4000000000000004</v>
      </c>
      <c r="G829" s="9">
        <f t="shared" si="40"/>
        <v>7718207.4684000006</v>
      </c>
      <c r="H829" s="5">
        <v>1360347083</v>
      </c>
      <c r="I829">
        <v>5.4</v>
      </c>
      <c r="J829" s="9">
        <f t="shared" si="41"/>
        <v>7345874.2482000012</v>
      </c>
      <c r="P829">
        <v>2028</v>
      </c>
      <c r="Q829" t="s">
        <v>342</v>
      </c>
      <c r="R829" s="25">
        <v>706247999</v>
      </c>
    </row>
    <row r="830" spans="1:18" x14ac:dyDescent="0.35">
      <c r="A830" s="13">
        <v>2028</v>
      </c>
      <c r="B830" s="13">
        <f t="shared" si="39"/>
        <v>2027</v>
      </c>
      <c r="C830" t="s">
        <v>350</v>
      </c>
      <c r="D830" t="s">
        <v>351</v>
      </c>
      <c r="E830" s="5">
        <v>354521170</v>
      </c>
      <c r="F830" s="13">
        <v>4.4000000000000004</v>
      </c>
      <c r="G830" s="9">
        <f t="shared" si="40"/>
        <v>1559893.148</v>
      </c>
      <c r="H830" s="5">
        <v>262102467</v>
      </c>
      <c r="I830">
        <v>5.4</v>
      </c>
      <c r="J830" s="9">
        <f t="shared" si="41"/>
        <v>1415353.3218</v>
      </c>
      <c r="P830">
        <v>2028</v>
      </c>
      <c r="Q830" t="s">
        <v>344</v>
      </c>
      <c r="R830" s="25">
        <v>538495037</v>
      </c>
    </row>
    <row r="831" spans="1:18" x14ac:dyDescent="0.35">
      <c r="A831" s="13">
        <v>2028</v>
      </c>
      <c r="B831" s="13">
        <f t="shared" si="39"/>
        <v>2027</v>
      </c>
      <c r="C831" t="s">
        <v>352</v>
      </c>
      <c r="D831" t="s">
        <v>353</v>
      </c>
      <c r="E831" s="5">
        <v>2045153173</v>
      </c>
      <c r="F831" s="13">
        <v>4.4000000000000004</v>
      </c>
      <c r="G831" s="9">
        <f t="shared" si="40"/>
        <v>8998673.9612000007</v>
      </c>
      <c r="H831" s="5">
        <v>1592391222</v>
      </c>
      <c r="I831">
        <v>5.4</v>
      </c>
      <c r="J831" s="9">
        <f t="shared" si="41"/>
        <v>8598912.5988000017</v>
      </c>
      <c r="P831">
        <v>2028</v>
      </c>
      <c r="Q831" t="s">
        <v>346</v>
      </c>
      <c r="R831" s="25">
        <v>830309255</v>
      </c>
    </row>
    <row r="832" spans="1:18" x14ac:dyDescent="0.35">
      <c r="A832" s="13">
        <v>2028</v>
      </c>
      <c r="B832" s="13">
        <f t="shared" si="39"/>
        <v>2027</v>
      </c>
      <c r="C832" t="s">
        <v>354</v>
      </c>
      <c r="D832" t="s">
        <v>355</v>
      </c>
      <c r="E832" s="5">
        <v>492021060</v>
      </c>
      <c r="F832" s="13">
        <v>4.4000000000000004</v>
      </c>
      <c r="G832" s="9">
        <f t="shared" si="40"/>
        <v>2164892.6640000003</v>
      </c>
      <c r="H832" s="5">
        <v>412895454</v>
      </c>
      <c r="I832">
        <v>5.4</v>
      </c>
      <c r="J832" s="9">
        <f t="shared" si="41"/>
        <v>2229635.4516000003</v>
      </c>
      <c r="P832">
        <v>2028</v>
      </c>
      <c r="Q832" t="s">
        <v>348</v>
      </c>
      <c r="R832" s="25">
        <v>1754138061</v>
      </c>
    </row>
    <row r="833" spans="1:18" x14ac:dyDescent="0.35">
      <c r="A833" s="13">
        <v>2028</v>
      </c>
      <c r="B833" s="13">
        <f t="shared" si="39"/>
        <v>2027</v>
      </c>
      <c r="C833" t="s">
        <v>356</v>
      </c>
      <c r="D833" t="s">
        <v>357</v>
      </c>
      <c r="E833" s="5">
        <v>129597329</v>
      </c>
      <c r="F833" s="13">
        <v>4.4000000000000004</v>
      </c>
      <c r="G833" s="9">
        <f t="shared" si="40"/>
        <v>570228.2476</v>
      </c>
      <c r="H833" s="5">
        <v>105788124</v>
      </c>
      <c r="I833">
        <v>5.4</v>
      </c>
      <c r="J833" s="9">
        <f t="shared" si="41"/>
        <v>571255.86959999998</v>
      </c>
      <c r="P833">
        <v>2028</v>
      </c>
      <c r="Q833" t="s">
        <v>350</v>
      </c>
      <c r="R833" s="25">
        <v>354521170</v>
      </c>
    </row>
    <row r="834" spans="1:18" x14ac:dyDescent="0.35">
      <c r="A834" s="13">
        <v>2028</v>
      </c>
      <c r="B834" s="13">
        <f t="shared" si="39"/>
        <v>2027</v>
      </c>
      <c r="C834" t="s">
        <v>358</v>
      </c>
      <c r="D834" t="s">
        <v>359</v>
      </c>
      <c r="E834" s="5">
        <v>423597143</v>
      </c>
      <c r="F834" s="13">
        <v>4.4000000000000004</v>
      </c>
      <c r="G834" s="9">
        <f t="shared" si="40"/>
        <v>1863827.4292000001</v>
      </c>
      <c r="H834" s="5">
        <v>342366443</v>
      </c>
      <c r="I834">
        <v>5.4</v>
      </c>
      <c r="J834" s="9">
        <f t="shared" si="41"/>
        <v>1848778.7922000003</v>
      </c>
      <c r="P834">
        <v>2028</v>
      </c>
      <c r="Q834" t="s">
        <v>352</v>
      </c>
      <c r="R834" s="25">
        <v>2045153173</v>
      </c>
    </row>
    <row r="835" spans="1:18" x14ac:dyDescent="0.35">
      <c r="A835" s="13">
        <v>2028</v>
      </c>
      <c r="B835" s="13">
        <f t="shared" si="39"/>
        <v>2027</v>
      </c>
      <c r="C835" t="s">
        <v>360</v>
      </c>
      <c r="D835" t="s">
        <v>361</v>
      </c>
      <c r="E835" s="5">
        <v>357505534</v>
      </c>
      <c r="F835" s="13">
        <v>4.4000000000000004</v>
      </c>
      <c r="G835" s="9">
        <f t="shared" si="40"/>
        <v>1573024.3496000001</v>
      </c>
      <c r="H835" s="5">
        <v>315376084</v>
      </c>
      <c r="I835">
        <v>5.4</v>
      </c>
      <c r="J835" s="9">
        <f t="shared" si="41"/>
        <v>1703030.8536</v>
      </c>
      <c r="P835">
        <v>2028</v>
      </c>
      <c r="Q835" t="s">
        <v>366</v>
      </c>
      <c r="R835" s="25">
        <v>1196814074</v>
      </c>
    </row>
    <row r="836" spans="1:18" x14ac:dyDescent="0.35">
      <c r="A836" s="13">
        <v>2028</v>
      </c>
      <c r="B836" s="13">
        <f t="shared" si="39"/>
        <v>2027</v>
      </c>
      <c r="C836" t="s">
        <v>362</v>
      </c>
      <c r="D836" t="s">
        <v>363</v>
      </c>
      <c r="E836" s="5">
        <v>858293499</v>
      </c>
      <c r="F836" s="13">
        <v>4.4000000000000004</v>
      </c>
      <c r="G836" s="9">
        <f t="shared" si="40"/>
        <v>3776491.3955999999</v>
      </c>
      <c r="H836" s="5">
        <v>679927506</v>
      </c>
      <c r="I836">
        <v>5.4</v>
      </c>
      <c r="J836" s="9">
        <f t="shared" si="41"/>
        <v>3671608.5324000004</v>
      </c>
      <c r="P836">
        <v>2028</v>
      </c>
      <c r="Q836" t="s">
        <v>354</v>
      </c>
      <c r="R836" s="25">
        <v>492021060</v>
      </c>
    </row>
    <row r="837" spans="1:18" x14ac:dyDescent="0.35">
      <c r="A837" s="13">
        <v>2028</v>
      </c>
      <c r="B837" s="13">
        <f t="shared" ref="B837:B900" si="42">A837-1</f>
        <v>2027</v>
      </c>
      <c r="C837" t="s">
        <v>364</v>
      </c>
      <c r="D837" t="s">
        <v>365</v>
      </c>
      <c r="E837" s="5">
        <v>525390344</v>
      </c>
      <c r="F837" s="13">
        <v>4.4000000000000004</v>
      </c>
      <c r="G837" s="9">
        <f t="shared" si="40"/>
        <v>2311717.5136000002</v>
      </c>
      <c r="H837" s="5">
        <v>418610155</v>
      </c>
      <c r="I837">
        <v>5.4</v>
      </c>
      <c r="J837" s="9">
        <f t="shared" si="41"/>
        <v>2260494.8370000003</v>
      </c>
      <c r="P837">
        <v>2028</v>
      </c>
      <c r="Q837" t="s">
        <v>356</v>
      </c>
      <c r="R837" s="25">
        <v>129597329</v>
      </c>
    </row>
    <row r="838" spans="1:18" x14ac:dyDescent="0.35">
      <c r="A838" s="13">
        <v>2028</v>
      </c>
      <c r="B838" s="13">
        <f t="shared" si="42"/>
        <v>2027</v>
      </c>
      <c r="C838" t="s">
        <v>366</v>
      </c>
      <c r="D838" t="s">
        <v>367</v>
      </c>
      <c r="E838" s="5">
        <v>1196814074</v>
      </c>
      <c r="F838" s="13">
        <v>4.4000000000000004</v>
      </c>
      <c r="G838" s="9">
        <f t="shared" si="40"/>
        <v>5265981.9256000007</v>
      </c>
      <c r="H838" s="5">
        <v>975920591</v>
      </c>
      <c r="I838">
        <v>5.4</v>
      </c>
      <c r="J838" s="9">
        <f t="shared" si="41"/>
        <v>5269971.1914000008</v>
      </c>
      <c r="P838">
        <v>2028</v>
      </c>
      <c r="Q838" t="s">
        <v>360</v>
      </c>
      <c r="R838" s="25">
        <v>357505534</v>
      </c>
    </row>
    <row r="839" spans="1:18" x14ac:dyDescent="0.35">
      <c r="A839" s="13">
        <v>2028</v>
      </c>
      <c r="B839" s="13">
        <f t="shared" si="42"/>
        <v>2027</v>
      </c>
      <c r="C839" t="s">
        <v>368</v>
      </c>
      <c r="D839" t="s">
        <v>369</v>
      </c>
      <c r="E839" s="5">
        <v>697531862</v>
      </c>
      <c r="F839" s="13">
        <v>4.4000000000000004</v>
      </c>
      <c r="G839" s="9">
        <f t="shared" si="40"/>
        <v>3069140.1928000003</v>
      </c>
      <c r="H839" s="5">
        <v>560311036</v>
      </c>
      <c r="I839">
        <v>5.4</v>
      </c>
      <c r="J839" s="9">
        <f t="shared" si="41"/>
        <v>3025679.5943999998</v>
      </c>
      <c r="P839">
        <v>2028</v>
      </c>
      <c r="Q839" t="s">
        <v>362</v>
      </c>
      <c r="R839" s="25">
        <v>858293499</v>
      </c>
    </row>
    <row r="840" spans="1:18" x14ac:dyDescent="0.35">
      <c r="A840" s="13">
        <v>2028</v>
      </c>
      <c r="B840" s="13">
        <f t="shared" si="42"/>
        <v>2027</v>
      </c>
      <c r="C840" t="s">
        <v>370</v>
      </c>
      <c r="D840" t="s">
        <v>371</v>
      </c>
      <c r="E840" s="5">
        <v>585753405</v>
      </c>
      <c r="F840" s="13">
        <v>4.4000000000000004</v>
      </c>
      <c r="G840" s="9">
        <f t="shared" si="40"/>
        <v>2577314.9820000003</v>
      </c>
      <c r="H840" s="5">
        <v>474674219</v>
      </c>
      <c r="I840">
        <v>5.4</v>
      </c>
      <c r="J840" s="9">
        <f t="shared" si="41"/>
        <v>2563240.7826</v>
      </c>
      <c r="P840">
        <v>2028</v>
      </c>
      <c r="Q840" t="s">
        <v>364</v>
      </c>
      <c r="R840" s="25">
        <v>525390344</v>
      </c>
    </row>
    <row r="841" spans="1:18" x14ac:dyDescent="0.35">
      <c r="A841" s="13">
        <v>2028</v>
      </c>
      <c r="B841" s="13">
        <f t="shared" si="42"/>
        <v>2027</v>
      </c>
      <c r="C841" t="s">
        <v>372</v>
      </c>
      <c r="D841" t="s">
        <v>373</v>
      </c>
      <c r="E841" s="5">
        <v>254897217</v>
      </c>
      <c r="F841" s="13">
        <v>4.4000000000000004</v>
      </c>
      <c r="G841" s="9">
        <f t="shared" si="40"/>
        <v>1121547.7548</v>
      </c>
      <c r="H841" s="5">
        <v>198125604</v>
      </c>
      <c r="I841">
        <v>5.4</v>
      </c>
      <c r="J841" s="9">
        <f t="shared" si="41"/>
        <v>1069878.2616000001</v>
      </c>
      <c r="P841">
        <v>2028</v>
      </c>
      <c r="Q841" t="s">
        <v>358</v>
      </c>
      <c r="R841" s="25">
        <v>423597143</v>
      </c>
    </row>
    <row r="842" spans="1:18" x14ac:dyDescent="0.35">
      <c r="A842" s="13">
        <v>2028</v>
      </c>
      <c r="B842" s="13">
        <f t="shared" si="42"/>
        <v>2027</v>
      </c>
      <c r="C842" t="s">
        <v>374</v>
      </c>
      <c r="D842" t="s">
        <v>375</v>
      </c>
      <c r="E842" s="5">
        <v>148177651</v>
      </c>
      <c r="F842" s="13">
        <v>4.4000000000000004</v>
      </c>
      <c r="G842" s="9">
        <f t="shared" ref="G842:G905" si="43">E842/1000*F842</f>
        <v>651981.66440000013</v>
      </c>
      <c r="H842" s="5">
        <v>129084279</v>
      </c>
      <c r="I842">
        <v>5.4</v>
      </c>
      <c r="J842" s="9">
        <f t="shared" si="41"/>
        <v>697055.10660000006</v>
      </c>
      <c r="P842">
        <v>2028</v>
      </c>
      <c r="Q842" t="s">
        <v>368</v>
      </c>
      <c r="R842" s="25">
        <v>697531862</v>
      </c>
    </row>
    <row r="843" spans="1:18" x14ac:dyDescent="0.35">
      <c r="A843" s="13">
        <v>2028</v>
      </c>
      <c r="B843" s="13">
        <f t="shared" si="42"/>
        <v>2027</v>
      </c>
      <c r="C843" t="s">
        <v>376</v>
      </c>
      <c r="D843" t="s">
        <v>377</v>
      </c>
      <c r="E843" s="5">
        <v>98848005</v>
      </c>
      <c r="F843" s="13">
        <v>4.4000000000000004</v>
      </c>
      <c r="G843" s="9">
        <f t="shared" si="43"/>
        <v>434931.22200000007</v>
      </c>
      <c r="H843" s="5">
        <v>83935052</v>
      </c>
      <c r="I843">
        <v>5.4</v>
      </c>
      <c r="J843" s="9">
        <f t="shared" si="41"/>
        <v>453249.28080000001</v>
      </c>
      <c r="P843">
        <v>2028</v>
      </c>
      <c r="Q843" t="s">
        <v>370</v>
      </c>
      <c r="R843" s="25">
        <v>585753405</v>
      </c>
    </row>
    <row r="844" spans="1:18" x14ac:dyDescent="0.35">
      <c r="A844" s="13">
        <v>2028</v>
      </c>
      <c r="B844" s="13">
        <f t="shared" si="42"/>
        <v>2027</v>
      </c>
      <c r="C844" t="s">
        <v>378</v>
      </c>
      <c r="D844" t="s">
        <v>379</v>
      </c>
      <c r="E844" s="5">
        <v>143359334</v>
      </c>
      <c r="F844" s="13">
        <v>4.4000000000000004</v>
      </c>
      <c r="G844" s="9">
        <f t="shared" si="43"/>
        <v>630781.06960000005</v>
      </c>
      <c r="H844" s="5">
        <v>119432954</v>
      </c>
      <c r="I844">
        <v>5.4</v>
      </c>
      <c r="J844" s="9">
        <f t="shared" si="41"/>
        <v>644937.95160000003</v>
      </c>
      <c r="P844">
        <v>2028</v>
      </c>
      <c r="Q844" t="s">
        <v>372</v>
      </c>
      <c r="R844" s="25">
        <v>254897217</v>
      </c>
    </row>
    <row r="845" spans="1:18" x14ac:dyDescent="0.35">
      <c r="A845" s="13">
        <v>2028</v>
      </c>
      <c r="B845" s="13">
        <f t="shared" si="42"/>
        <v>2027</v>
      </c>
      <c r="C845" t="s">
        <v>380</v>
      </c>
      <c r="D845" t="s">
        <v>381</v>
      </c>
      <c r="E845" s="5">
        <v>550862163</v>
      </c>
      <c r="F845" s="13">
        <v>4.4000000000000004</v>
      </c>
      <c r="G845" s="9">
        <f t="shared" si="43"/>
        <v>2423793.5172000001</v>
      </c>
      <c r="H845" s="5">
        <v>440940706</v>
      </c>
      <c r="I845">
        <v>5.4</v>
      </c>
      <c r="J845" s="9">
        <f t="shared" si="41"/>
        <v>2381079.8124000002</v>
      </c>
      <c r="P845">
        <v>2028</v>
      </c>
      <c r="Q845" t="s">
        <v>374</v>
      </c>
      <c r="R845" s="25">
        <v>148177651</v>
      </c>
    </row>
    <row r="846" spans="1:18" x14ac:dyDescent="0.35">
      <c r="A846" s="13">
        <v>2028</v>
      </c>
      <c r="B846" s="13">
        <f t="shared" si="42"/>
        <v>2027</v>
      </c>
      <c r="C846" t="s">
        <v>382</v>
      </c>
      <c r="D846" t="s">
        <v>383</v>
      </c>
      <c r="E846" s="5">
        <v>898589684</v>
      </c>
      <c r="F846" s="13">
        <v>4.4000000000000004</v>
      </c>
      <c r="G846" s="9">
        <f t="shared" si="43"/>
        <v>3953794.6096000005</v>
      </c>
      <c r="H846" s="5">
        <v>717503814</v>
      </c>
      <c r="I846">
        <v>5.4</v>
      </c>
      <c r="J846" s="9">
        <f t="shared" si="41"/>
        <v>3874520.5956000001</v>
      </c>
      <c r="P846">
        <v>2028</v>
      </c>
      <c r="Q846" t="s">
        <v>376</v>
      </c>
      <c r="R846" s="25">
        <v>98848005</v>
      </c>
    </row>
    <row r="847" spans="1:18" x14ac:dyDescent="0.35">
      <c r="A847" s="13">
        <v>2028</v>
      </c>
      <c r="B847" s="13">
        <f t="shared" si="42"/>
        <v>2027</v>
      </c>
      <c r="C847" t="s">
        <v>384</v>
      </c>
      <c r="D847" t="s">
        <v>385</v>
      </c>
      <c r="E847" s="5">
        <v>568568865</v>
      </c>
      <c r="F847" s="13">
        <v>4.4000000000000004</v>
      </c>
      <c r="G847" s="9">
        <f t="shared" si="43"/>
        <v>2501703.0060000001</v>
      </c>
      <c r="H847" s="5">
        <v>429003545</v>
      </c>
      <c r="I847">
        <v>5.4</v>
      </c>
      <c r="J847" s="9">
        <f t="shared" si="41"/>
        <v>2316619.1430000002</v>
      </c>
      <c r="P847">
        <v>2028</v>
      </c>
      <c r="Q847" t="s">
        <v>378</v>
      </c>
      <c r="R847" s="25">
        <v>143359334</v>
      </c>
    </row>
    <row r="848" spans="1:18" x14ac:dyDescent="0.35">
      <c r="A848" s="13">
        <v>2028</v>
      </c>
      <c r="B848" s="13">
        <f t="shared" si="42"/>
        <v>2027</v>
      </c>
      <c r="C848" t="s">
        <v>386</v>
      </c>
      <c r="D848" t="s">
        <v>387</v>
      </c>
      <c r="E848" s="5">
        <v>111219162</v>
      </c>
      <c r="F848" s="13">
        <v>4.4000000000000004</v>
      </c>
      <c r="G848" s="9">
        <f t="shared" si="43"/>
        <v>489364.31280000001</v>
      </c>
      <c r="H848" s="5">
        <v>94530601</v>
      </c>
      <c r="I848">
        <v>5.4</v>
      </c>
      <c r="J848" s="9">
        <f t="shared" ref="J848:J911" si="44">H848/1000*I848</f>
        <v>510465.24540000001</v>
      </c>
      <c r="P848">
        <v>2028</v>
      </c>
      <c r="Q848" t="s">
        <v>380</v>
      </c>
      <c r="R848" s="25">
        <v>550862163</v>
      </c>
    </row>
    <row r="849" spans="1:18" x14ac:dyDescent="0.35">
      <c r="A849" s="13">
        <v>2028</v>
      </c>
      <c r="B849" s="13">
        <f t="shared" si="42"/>
        <v>2027</v>
      </c>
      <c r="C849" t="s">
        <v>388</v>
      </c>
      <c r="D849" t="s">
        <v>389</v>
      </c>
      <c r="E849" s="5">
        <v>2190314758</v>
      </c>
      <c r="F849" s="13">
        <v>4.4000000000000004</v>
      </c>
      <c r="G849" s="9">
        <f t="shared" si="43"/>
        <v>9637384.9352000002</v>
      </c>
      <c r="H849" s="5">
        <v>1698130793</v>
      </c>
      <c r="I849">
        <v>5.4</v>
      </c>
      <c r="J849" s="9">
        <f t="shared" si="44"/>
        <v>9169906.2822000012</v>
      </c>
      <c r="P849">
        <v>2028</v>
      </c>
      <c r="Q849" t="s">
        <v>382</v>
      </c>
      <c r="R849" s="25">
        <v>898589684</v>
      </c>
    </row>
    <row r="850" spans="1:18" x14ac:dyDescent="0.35">
      <c r="A850" s="13">
        <v>2028</v>
      </c>
      <c r="B850" s="13">
        <f t="shared" si="42"/>
        <v>2027</v>
      </c>
      <c r="C850" t="s">
        <v>390</v>
      </c>
      <c r="D850" t="s">
        <v>391</v>
      </c>
      <c r="E850" s="5">
        <v>385457792</v>
      </c>
      <c r="F850" s="13">
        <v>4.4000000000000004</v>
      </c>
      <c r="G850" s="9">
        <f t="shared" si="43"/>
        <v>1696014.2848000003</v>
      </c>
      <c r="H850" s="5">
        <v>320248482</v>
      </c>
      <c r="I850">
        <v>5.4</v>
      </c>
      <c r="J850" s="9">
        <f t="shared" si="44"/>
        <v>1729341.8028000002</v>
      </c>
      <c r="P850">
        <v>2028</v>
      </c>
      <c r="Q850" t="s">
        <v>384</v>
      </c>
      <c r="R850" s="25">
        <v>568568865</v>
      </c>
    </row>
    <row r="851" spans="1:18" x14ac:dyDescent="0.35">
      <c r="A851" s="13">
        <v>2028</v>
      </c>
      <c r="B851" s="13">
        <f t="shared" si="42"/>
        <v>2027</v>
      </c>
      <c r="C851" t="s">
        <v>392</v>
      </c>
      <c r="D851" t="s">
        <v>393</v>
      </c>
      <c r="E851" s="5">
        <v>839593068</v>
      </c>
      <c r="F851" s="13">
        <v>4.4000000000000004</v>
      </c>
      <c r="G851" s="9">
        <f t="shared" si="43"/>
        <v>3694209.4992</v>
      </c>
      <c r="H851" s="5">
        <v>663175621</v>
      </c>
      <c r="I851">
        <v>5.4</v>
      </c>
      <c r="J851" s="9">
        <f t="shared" si="44"/>
        <v>3581148.3534000004</v>
      </c>
      <c r="P851">
        <v>2028</v>
      </c>
      <c r="Q851" t="s">
        <v>386</v>
      </c>
      <c r="R851" s="25">
        <v>111219162</v>
      </c>
    </row>
    <row r="852" spans="1:18" x14ac:dyDescent="0.35">
      <c r="A852" s="13">
        <v>2028</v>
      </c>
      <c r="B852" s="13">
        <f t="shared" si="42"/>
        <v>2027</v>
      </c>
      <c r="C852" t="s">
        <v>394</v>
      </c>
      <c r="D852" t="s">
        <v>395</v>
      </c>
      <c r="E852" s="5">
        <v>733072310</v>
      </c>
      <c r="F852" s="13">
        <v>4.4000000000000004</v>
      </c>
      <c r="G852" s="9">
        <f t="shared" si="43"/>
        <v>3225518.1640000003</v>
      </c>
      <c r="H852" s="5">
        <v>624761368</v>
      </c>
      <c r="I852">
        <v>5.4</v>
      </c>
      <c r="J852" s="9">
        <f t="shared" si="44"/>
        <v>3373711.3872000002</v>
      </c>
      <c r="P852">
        <v>2028</v>
      </c>
      <c r="Q852" t="s">
        <v>388</v>
      </c>
      <c r="R852" s="25">
        <v>2190314758</v>
      </c>
    </row>
    <row r="853" spans="1:18" x14ac:dyDescent="0.35">
      <c r="A853" s="13">
        <v>2028</v>
      </c>
      <c r="B853" s="13">
        <f t="shared" si="42"/>
        <v>2027</v>
      </c>
      <c r="C853" t="s">
        <v>396</v>
      </c>
      <c r="D853" t="s">
        <v>397</v>
      </c>
      <c r="E853" s="5">
        <v>199149708</v>
      </c>
      <c r="F853" s="13">
        <v>4.4000000000000004</v>
      </c>
      <c r="G853" s="9">
        <f t="shared" si="43"/>
        <v>876258.71520000009</v>
      </c>
      <c r="H853" s="5">
        <v>157235496</v>
      </c>
      <c r="I853">
        <v>5.4</v>
      </c>
      <c r="J853" s="9">
        <f t="shared" si="44"/>
        <v>849071.67840000009</v>
      </c>
      <c r="P853">
        <v>2028</v>
      </c>
      <c r="Q853" t="s">
        <v>390</v>
      </c>
      <c r="R853" s="25">
        <v>385457792</v>
      </c>
    </row>
    <row r="854" spans="1:18" x14ac:dyDescent="0.35">
      <c r="A854" s="13">
        <v>2028</v>
      </c>
      <c r="B854" s="13">
        <f t="shared" si="42"/>
        <v>2027</v>
      </c>
      <c r="C854" t="s">
        <v>398</v>
      </c>
      <c r="D854" t="s">
        <v>399</v>
      </c>
      <c r="E854" s="5">
        <v>401745784</v>
      </c>
      <c r="F854" s="13">
        <v>4.4000000000000004</v>
      </c>
      <c r="G854" s="9">
        <f t="shared" si="43"/>
        <v>1767681.4496000002</v>
      </c>
      <c r="H854" s="5">
        <v>366751582</v>
      </c>
      <c r="I854">
        <v>5.4</v>
      </c>
      <c r="J854" s="9">
        <f t="shared" si="44"/>
        <v>1980458.5428000002</v>
      </c>
      <c r="P854">
        <v>2028</v>
      </c>
      <c r="Q854" t="s">
        <v>392</v>
      </c>
      <c r="R854" s="25">
        <v>839593068</v>
      </c>
    </row>
    <row r="855" spans="1:18" x14ac:dyDescent="0.35">
      <c r="A855" s="13">
        <v>2028</v>
      </c>
      <c r="B855" s="13">
        <f t="shared" si="42"/>
        <v>2027</v>
      </c>
      <c r="C855" t="s">
        <v>400</v>
      </c>
      <c r="D855" t="s">
        <v>401</v>
      </c>
      <c r="E855" s="5">
        <v>1395808208</v>
      </c>
      <c r="F855" s="13">
        <v>4.4000000000000004</v>
      </c>
      <c r="G855" s="9">
        <f t="shared" si="43"/>
        <v>6141556.1152000008</v>
      </c>
      <c r="H855" s="5">
        <v>1085106210</v>
      </c>
      <c r="I855">
        <v>5.4</v>
      </c>
      <c r="J855" s="9">
        <f t="shared" si="44"/>
        <v>5859573.534</v>
      </c>
      <c r="P855">
        <v>2028</v>
      </c>
      <c r="Q855" t="s">
        <v>398</v>
      </c>
      <c r="R855" s="25">
        <v>401745784</v>
      </c>
    </row>
    <row r="856" spans="1:18" x14ac:dyDescent="0.35">
      <c r="A856" s="13">
        <v>2028</v>
      </c>
      <c r="B856" s="13">
        <f t="shared" si="42"/>
        <v>2027</v>
      </c>
      <c r="C856" t="s">
        <v>402</v>
      </c>
      <c r="D856" t="s">
        <v>403</v>
      </c>
      <c r="E856" s="5">
        <v>410894853</v>
      </c>
      <c r="F856" s="13">
        <v>4.4000000000000004</v>
      </c>
      <c r="G856" s="9">
        <f t="shared" si="43"/>
        <v>1807937.3532000002</v>
      </c>
      <c r="H856" s="5">
        <v>352942569</v>
      </c>
      <c r="I856">
        <v>5.4</v>
      </c>
      <c r="J856" s="9">
        <f t="shared" si="44"/>
        <v>1905889.8726000001</v>
      </c>
      <c r="P856">
        <v>2028</v>
      </c>
      <c r="Q856" t="s">
        <v>394</v>
      </c>
      <c r="R856" s="25">
        <v>733072310</v>
      </c>
    </row>
    <row r="857" spans="1:18" x14ac:dyDescent="0.35">
      <c r="A857" s="13">
        <v>2028</v>
      </c>
      <c r="B857" s="13">
        <f t="shared" si="42"/>
        <v>2027</v>
      </c>
      <c r="C857" t="s">
        <v>404</v>
      </c>
      <c r="D857" t="s">
        <v>405</v>
      </c>
      <c r="E857" s="5">
        <v>384314722</v>
      </c>
      <c r="F857" s="13">
        <v>4.4000000000000004</v>
      </c>
      <c r="G857" s="9">
        <f t="shared" si="43"/>
        <v>1690984.7768000001</v>
      </c>
      <c r="H857" s="5">
        <v>331424801</v>
      </c>
      <c r="I857">
        <v>5.4</v>
      </c>
      <c r="J857" s="9">
        <f t="shared" si="44"/>
        <v>1789693.9254000001</v>
      </c>
      <c r="P857">
        <v>2028</v>
      </c>
      <c r="Q857" t="s">
        <v>396</v>
      </c>
      <c r="R857" s="25">
        <v>199149708</v>
      </c>
    </row>
    <row r="858" spans="1:18" x14ac:dyDescent="0.35">
      <c r="A858" s="13">
        <v>2028</v>
      </c>
      <c r="B858" s="13">
        <f t="shared" si="42"/>
        <v>2027</v>
      </c>
      <c r="C858" t="s">
        <v>406</v>
      </c>
      <c r="D858" t="s">
        <v>407</v>
      </c>
      <c r="E858" s="5">
        <v>537934169</v>
      </c>
      <c r="F858" s="13">
        <v>4.4000000000000004</v>
      </c>
      <c r="G858" s="9">
        <f t="shared" si="43"/>
        <v>2366910.3436000003</v>
      </c>
      <c r="H858" s="5">
        <v>453210778</v>
      </c>
      <c r="I858">
        <v>5.4</v>
      </c>
      <c r="J858" s="9">
        <f t="shared" si="44"/>
        <v>2447338.2012</v>
      </c>
      <c r="P858">
        <v>2028</v>
      </c>
      <c r="Q858" t="s">
        <v>400</v>
      </c>
      <c r="R858" s="25">
        <v>1395808208</v>
      </c>
    </row>
    <row r="859" spans="1:18" x14ac:dyDescent="0.35">
      <c r="A859" s="13">
        <v>2028</v>
      </c>
      <c r="B859" s="13">
        <f t="shared" si="42"/>
        <v>2027</v>
      </c>
      <c r="C859" t="s">
        <v>408</v>
      </c>
      <c r="D859" t="s">
        <v>409</v>
      </c>
      <c r="E859" s="5">
        <v>700643016</v>
      </c>
      <c r="F859" s="13">
        <v>4.4000000000000004</v>
      </c>
      <c r="G859" s="9">
        <f t="shared" si="43"/>
        <v>3082829.2703999998</v>
      </c>
      <c r="H859" s="5">
        <v>578015497</v>
      </c>
      <c r="I859">
        <v>5.4</v>
      </c>
      <c r="J859" s="9">
        <f t="shared" si="44"/>
        <v>3121283.6838000002</v>
      </c>
      <c r="P859">
        <v>2028</v>
      </c>
      <c r="Q859" t="s">
        <v>108</v>
      </c>
      <c r="R859" s="25">
        <v>574658715</v>
      </c>
    </row>
    <row r="860" spans="1:18" x14ac:dyDescent="0.35">
      <c r="A860" s="13">
        <v>2028</v>
      </c>
      <c r="B860" s="13">
        <f t="shared" si="42"/>
        <v>2027</v>
      </c>
      <c r="C860" t="s">
        <v>410</v>
      </c>
      <c r="D860" t="s">
        <v>411</v>
      </c>
      <c r="E860" s="5">
        <v>490801987</v>
      </c>
      <c r="F860" s="13">
        <v>4.4000000000000004</v>
      </c>
      <c r="G860" s="9">
        <f t="shared" si="43"/>
        <v>2159528.7428000001</v>
      </c>
      <c r="H860" s="5">
        <v>449934299</v>
      </c>
      <c r="I860">
        <v>5.4</v>
      </c>
      <c r="J860" s="9">
        <f t="shared" si="44"/>
        <v>2429645.2146000001</v>
      </c>
      <c r="P860">
        <v>2028</v>
      </c>
      <c r="Q860" t="s">
        <v>426</v>
      </c>
      <c r="R860" s="25">
        <v>329296335</v>
      </c>
    </row>
    <row r="861" spans="1:18" x14ac:dyDescent="0.35">
      <c r="A861" s="13">
        <v>2028</v>
      </c>
      <c r="B861" s="13">
        <f t="shared" si="42"/>
        <v>2027</v>
      </c>
      <c r="C861" t="s">
        <v>412</v>
      </c>
      <c r="D861" t="s">
        <v>413</v>
      </c>
      <c r="E861" s="5">
        <v>376516767</v>
      </c>
      <c r="F861" s="13">
        <v>4.4000000000000004</v>
      </c>
      <c r="G861" s="9">
        <f t="shared" si="43"/>
        <v>1656673.7748</v>
      </c>
      <c r="H861" s="5">
        <v>348525598</v>
      </c>
      <c r="I861">
        <v>5.4</v>
      </c>
      <c r="J861" s="9">
        <f t="shared" si="44"/>
        <v>1882038.2292000002</v>
      </c>
      <c r="P861">
        <v>2028</v>
      </c>
      <c r="Q861" t="s">
        <v>408</v>
      </c>
      <c r="R861" s="25">
        <v>700643016</v>
      </c>
    </row>
    <row r="862" spans="1:18" x14ac:dyDescent="0.35">
      <c r="A862" s="13">
        <v>2028</v>
      </c>
      <c r="B862" s="13">
        <f t="shared" si="42"/>
        <v>2027</v>
      </c>
      <c r="C862" t="s">
        <v>414</v>
      </c>
      <c r="D862" t="s">
        <v>415</v>
      </c>
      <c r="E862" s="5">
        <v>376462202</v>
      </c>
      <c r="F862" s="13">
        <v>4.4000000000000004</v>
      </c>
      <c r="G862" s="9">
        <f t="shared" si="43"/>
        <v>1656433.6888000001</v>
      </c>
      <c r="H862" s="5">
        <v>308786937</v>
      </c>
      <c r="I862">
        <v>5.4</v>
      </c>
      <c r="J862" s="9">
        <f t="shared" si="44"/>
        <v>1667449.4598000001</v>
      </c>
      <c r="P862">
        <v>2028</v>
      </c>
      <c r="Q862" t="s">
        <v>416</v>
      </c>
      <c r="R862" s="25">
        <v>374994990</v>
      </c>
    </row>
    <row r="863" spans="1:18" x14ac:dyDescent="0.35">
      <c r="A863" s="13">
        <v>2028</v>
      </c>
      <c r="B863" s="13">
        <f t="shared" si="42"/>
        <v>2027</v>
      </c>
      <c r="C863" t="s">
        <v>416</v>
      </c>
      <c r="D863" t="s">
        <v>417</v>
      </c>
      <c r="E863" s="5">
        <v>374994990</v>
      </c>
      <c r="F863" s="13">
        <v>4.4000000000000004</v>
      </c>
      <c r="G863" s="9">
        <f t="shared" si="43"/>
        <v>1649977.956</v>
      </c>
      <c r="H863" s="5">
        <v>334183553</v>
      </c>
      <c r="I863">
        <v>5.4</v>
      </c>
      <c r="J863" s="9">
        <f t="shared" si="44"/>
        <v>1804591.1862000001</v>
      </c>
      <c r="P863">
        <v>2028</v>
      </c>
      <c r="Q863" t="s">
        <v>414</v>
      </c>
      <c r="R863" s="25">
        <v>376462202</v>
      </c>
    </row>
    <row r="864" spans="1:18" x14ac:dyDescent="0.35">
      <c r="A864" s="13">
        <v>2028</v>
      </c>
      <c r="B864" s="13">
        <f t="shared" si="42"/>
        <v>2027</v>
      </c>
      <c r="C864" t="s">
        <v>418</v>
      </c>
      <c r="D864" t="s">
        <v>419</v>
      </c>
      <c r="E864" s="5">
        <v>1152176032</v>
      </c>
      <c r="F864" s="13">
        <v>4.4000000000000004</v>
      </c>
      <c r="G864" s="9">
        <f t="shared" si="43"/>
        <v>5069574.5407999996</v>
      </c>
      <c r="H864" s="5">
        <v>845109788</v>
      </c>
      <c r="I864">
        <v>5.4</v>
      </c>
      <c r="J864" s="9">
        <f t="shared" si="44"/>
        <v>4563592.8552000001</v>
      </c>
      <c r="P864">
        <v>2028</v>
      </c>
      <c r="Q864" t="s">
        <v>412</v>
      </c>
      <c r="R864" s="25">
        <v>376516767</v>
      </c>
    </row>
    <row r="865" spans="1:18" x14ac:dyDescent="0.35">
      <c r="A865" s="13">
        <v>2028</v>
      </c>
      <c r="B865" s="13">
        <f t="shared" si="42"/>
        <v>2027</v>
      </c>
      <c r="C865" t="s">
        <v>420</v>
      </c>
      <c r="D865" t="s">
        <v>421</v>
      </c>
      <c r="E865" s="5">
        <v>2122461002</v>
      </c>
      <c r="F865" s="13">
        <v>4.4000000000000004</v>
      </c>
      <c r="G865" s="9">
        <f t="shared" si="43"/>
        <v>9338828.4088000003</v>
      </c>
      <c r="H865" s="5">
        <v>1669962243</v>
      </c>
      <c r="I865">
        <v>5.4</v>
      </c>
      <c r="J865" s="9">
        <f t="shared" si="44"/>
        <v>9017796.1122000013</v>
      </c>
      <c r="P865">
        <v>2028</v>
      </c>
      <c r="Q865" t="s">
        <v>418</v>
      </c>
      <c r="R865" s="25">
        <v>1152176032</v>
      </c>
    </row>
    <row r="866" spans="1:18" x14ac:dyDescent="0.35">
      <c r="A866" s="13">
        <v>2028</v>
      </c>
      <c r="B866" s="13">
        <f t="shared" si="42"/>
        <v>2027</v>
      </c>
      <c r="C866" t="s">
        <v>422</v>
      </c>
      <c r="D866" t="s">
        <v>423</v>
      </c>
      <c r="E866" s="5">
        <v>319503191</v>
      </c>
      <c r="F866" s="13">
        <v>4.4000000000000004</v>
      </c>
      <c r="G866" s="9">
        <f t="shared" si="43"/>
        <v>1405814.0404000001</v>
      </c>
      <c r="H866" s="5">
        <v>275044289</v>
      </c>
      <c r="I866">
        <v>5.4</v>
      </c>
      <c r="J866" s="9">
        <f t="shared" si="44"/>
        <v>1485239.1606000001</v>
      </c>
      <c r="P866">
        <v>2028</v>
      </c>
      <c r="Q866" t="s">
        <v>420</v>
      </c>
      <c r="R866" s="25">
        <v>2122461002</v>
      </c>
    </row>
    <row r="867" spans="1:18" x14ac:dyDescent="0.35">
      <c r="A867" s="13">
        <v>2028</v>
      </c>
      <c r="B867" s="13">
        <f t="shared" si="42"/>
        <v>2027</v>
      </c>
      <c r="C867" t="s">
        <v>424</v>
      </c>
      <c r="D867" t="s">
        <v>425</v>
      </c>
      <c r="E867" s="5">
        <v>461451939</v>
      </c>
      <c r="F867" s="13">
        <v>4.4000000000000004</v>
      </c>
      <c r="G867" s="9">
        <f t="shared" si="43"/>
        <v>2030388.5316000003</v>
      </c>
      <c r="H867" s="5">
        <v>424110174</v>
      </c>
      <c r="I867">
        <v>5.4</v>
      </c>
      <c r="J867" s="9">
        <f t="shared" si="44"/>
        <v>2290194.9396000002</v>
      </c>
      <c r="P867">
        <v>2028</v>
      </c>
      <c r="Q867" t="s">
        <v>422</v>
      </c>
      <c r="R867" s="25">
        <v>319503191</v>
      </c>
    </row>
    <row r="868" spans="1:18" x14ac:dyDescent="0.35">
      <c r="A868" s="13">
        <v>2028</v>
      </c>
      <c r="B868" s="13">
        <f t="shared" si="42"/>
        <v>2027</v>
      </c>
      <c r="C868" t="s">
        <v>426</v>
      </c>
      <c r="D868" t="s">
        <v>427</v>
      </c>
      <c r="E868" s="5">
        <v>329296335</v>
      </c>
      <c r="F868" s="13">
        <v>4.4000000000000004</v>
      </c>
      <c r="G868" s="9">
        <f t="shared" si="43"/>
        <v>1448903.8740000003</v>
      </c>
      <c r="H868" s="5">
        <v>275127983</v>
      </c>
      <c r="I868">
        <v>5.4</v>
      </c>
      <c r="J868" s="9">
        <f t="shared" si="44"/>
        <v>1485691.1082000001</v>
      </c>
      <c r="P868">
        <v>2028</v>
      </c>
      <c r="Q868" t="s">
        <v>428</v>
      </c>
      <c r="R868" s="25">
        <v>368952867</v>
      </c>
    </row>
    <row r="869" spans="1:18" x14ac:dyDescent="0.35">
      <c r="A869" s="13">
        <v>2028</v>
      </c>
      <c r="B869" s="13">
        <f t="shared" si="42"/>
        <v>2027</v>
      </c>
      <c r="C869" t="s">
        <v>428</v>
      </c>
      <c r="D869" t="s">
        <v>429</v>
      </c>
      <c r="E869" s="5">
        <v>368952867</v>
      </c>
      <c r="F869" s="13">
        <v>4.4000000000000004</v>
      </c>
      <c r="G869" s="9">
        <f t="shared" si="43"/>
        <v>1623392.6148000003</v>
      </c>
      <c r="H869" s="5">
        <v>314136795</v>
      </c>
      <c r="I869">
        <v>5.4</v>
      </c>
      <c r="J869" s="9">
        <f t="shared" si="44"/>
        <v>1696338.693</v>
      </c>
      <c r="P869">
        <v>2028</v>
      </c>
      <c r="Q869" t="s">
        <v>430</v>
      </c>
      <c r="R869" s="25">
        <v>1802086375</v>
      </c>
    </row>
    <row r="870" spans="1:18" x14ac:dyDescent="0.35">
      <c r="A870" s="13">
        <v>2028</v>
      </c>
      <c r="B870" s="13">
        <f t="shared" si="42"/>
        <v>2027</v>
      </c>
      <c r="C870" t="s">
        <v>430</v>
      </c>
      <c r="D870" t="s">
        <v>431</v>
      </c>
      <c r="E870" s="5">
        <v>1802086375</v>
      </c>
      <c r="F870" s="13">
        <v>4.4000000000000004</v>
      </c>
      <c r="G870" s="9">
        <f t="shared" si="43"/>
        <v>7929180.0500000007</v>
      </c>
      <c r="H870" s="5">
        <v>1296827879</v>
      </c>
      <c r="I870">
        <v>5.4</v>
      </c>
      <c r="J870" s="9">
        <f t="shared" si="44"/>
        <v>7002870.5466</v>
      </c>
      <c r="P870">
        <v>2028</v>
      </c>
      <c r="Q870" t="s">
        <v>432</v>
      </c>
      <c r="R870" s="25">
        <v>711208375</v>
      </c>
    </row>
    <row r="871" spans="1:18" x14ac:dyDescent="0.35">
      <c r="A871" s="13">
        <v>2028</v>
      </c>
      <c r="B871" s="13">
        <f t="shared" si="42"/>
        <v>2027</v>
      </c>
      <c r="C871" t="s">
        <v>432</v>
      </c>
      <c r="D871" t="s">
        <v>433</v>
      </c>
      <c r="E871" s="5">
        <v>711208375</v>
      </c>
      <c r="F871" s="13">
        <v>4.4000000000000004</v>
      </c>
      <c r="G871" s="9">
        <f t="shared" si="43"/>
        <v>3129316.85</v>
      </c>
      <c r="H871" s="5">
        <v>628069996</v>
      </c>
      <c r="I871">
        <v>5.4</v>
      </c>
      <c r="J871" s="9">
        <f t="shared" si="44"/>
        <v>3391577.9784000004</v>
      </c>
      <c r="P871">
        <v>2028</v>
      </c>
      <c r="Q871" t="s">
        <v>434</v>
      </c>
      <c r="R871" s="25">
        <v>506807890</v>
      </c>
    </row>
    <row r="872" spans="1:18" x14ac:dyDescent="0.35">
      <c r="A872" s="13">
        <v>2028</v>
      </c>
      <c r="B872" s="13">
        <f t="shared" si="42"/>
        <v>2027</v>
      </c>
      <c r="C872" t="s">
        <v>434</v>
      </c>
      <c r="D872" t="s">
        <v>435</v>
      </c>
      <c r="E872" s="5">
        <v>506807890</v>
      </c>
      <c r="F872" s="13">
        <v>4.4000000000000004</v>
      </c>
      <c r="G872" s="9">
        <f t="shared" si="43"/>
        <v>2229954.716</v>
      </c>
      <c r="H872" s="5">
        <v>414488103</v>
      </c>
      <c r="I872">
        <v>5.4</v>
      </c>
      <c r="J872" s="9">
        <f t="shared" si="44"/>
        <v>2238235.7562000002</v>
      </c>
      <c r="P872">
        <v>2028</v>
      </c>
      <c r="Q872" t="s">
        <v>436</v>
      </c>
      <c r="R872" s="25">
        <v>519136553</v>
      </c>
    </row>
    <row r="873" spans="1:18" x14ac:dyDescent="0.35">
      <c r="A873" s="13">
        <v>2028</v>
      </c>
      <c r="B873" s="13">
        <f t="shared" si="42"/>
        <v>2027</v>
      </c>
      <c r="C873" t="s">
        <v>436</v>
      </c>
      <c r="D873" t="s">
        <v>437</v>
      </c>
      <c r="E873" s="5">
        <v>519136553</v>
      </c>
      <c r="F873" s="13">
        <v>4.4000000000000004</v>
      </c>
      <c r="G873" s="9">
        <f t="shared" si="43"/>
        <v>2284200.8332000002</v>
      </c>
      <c r="H873" s="5">
        <v>437386164</v>
      </c>
      <c r="I873">
        <v>5.4</v>
      </c>
      <c r="J873" s="9">
        <f t="shared" si="44"/>
        <v>2361885.2856000001</v>
      </c>
      <c r="P873">
        <v>2028</v>
      </c>
      <c r="Q873" t="s">
        <v>438</v>
      </c>
      <c r="R873" s="25">
        <v>3097134925</v>
      </c>
    </row>
    <row r="874" spans="1:18" x14ac:dyDescent="0.35">
      <c r="A874" s="13">
        <v>2028</v>
      </c>
      <c r="B874" s="13">
        <f t="shared" si="42"/>
        <v>2027</v>
      </c>
      <c r="C874" t="s">
        <v>438</v>
      </c>
      <c r="D874" t="s">
        <v>439</v>
      </c>
      <c r="E874" s="5">
        <v>3097134925</v>
      </c>
      <c r="F874" s="13">
        <v>4.4000000000000004</v>
      </c>
      <c r="G874" s="9">
        <f t="shared" si="43"/>
        <v>13627393.67</v>
      </c>
      <c r="H874" s="5">
        <v>2251274163</v>
      </c>
      <c r="I874">
        <v>5.4</v>
      </c>
      <c r="J874" s="9">
        <f t="shared" si="44"/>
        <v>12156880.480200002</v>
      </c>
      <c r="P874">
        <v>2028</v>
      </c>
      <c r="Q874" t="s">
        <v>440</v>
      </c>
      <c r="R874" s="25">
        <v>149499846</v>
      </c>
    </row>
    <row r="875" spans="1:18" x14ac:dyDescent="0.35">
      <c r="A875" s="13">
        <v>2028</v>
      </c>
      <c r="B875" s="13">
        <f t="shared" si="42"/>
        <v>2027</v>
      </c>
      <c r="C875" t="s">
        <v>440</v>
      </c>
      <c r="D875" t="s">
        <v>441</v>
      </c>
      <c r="E875" s="5">
        <v>149499846</v>
      </c>
      <c r="F875" s="13">
        <v>4.4000000000000004</v>
      </c>
      <c r="G875" s="9">
        <f t="shared" si="43"/>
        <v>657799.32240000006</v>
      </c>
      <c r="H875" s="5">
        <v>128858809</v>
      </c>
      <c r="I875">
        <v>5.4</v>
      </c>
      <c r="J875" s="9">
        <f t="shared" si="44"/>
        <v>695837.5686</v>
      </c>
      <c r="P875">
        <v>2028</v>
      </c>
      <c r="Q875" t="s">
        <v>442</v>
      </c>
      <c r="R875" s="25">
        <v>286465077</v>
      </c>
    </row>
    <row r="876" spans="1:18" x14ac:dyDescent="0.35">
      <c r="A876" s="13">
        <v>2028</v>
      </c>
      <c r="B876" s="13">
        <f t="shared" si="42"/>
        <v>2027</v>
      </c>
      <c r="C876" t="s">
        <v>442</v>
      </c>
      <c r="D876" t="s">
        <v>443</v>
      </c>
      <c r="E876" s="5">
        <v>286465077</v>
      </c>
      <c r="F876" s="13">
        <v>4.4000000000000004</v>
      </c>
      <c r="G876" s="9">
        <f t="shared" si="43"/>
        <v>1260446.3388</v>
      </c>
      <c r="H876" s="5">
        <v>261317034</v>
      </c>
      <c r="I876">
        <v>5.4</v>
      </c>
      <c r="J876" s="9">
        <f t="shared" si="44"/>
        <v>1411111.9836000002</v>
      </c>
      <c r="P876">
        <v>2028</v>
      </c>
      <c r="Q876" t="s">
        <v>444</v>
      </c>
      <c r="R876" s="25">
        <v>574957388</v>
      </c>
    </row>
    <row r="877" spans="1:18" x14ac:dyDescent="0.35">
      <c r="A877" s="13">
        <v>2028</v>
      </c>
      <c r="B877" s="13">
        <f t="shared" si="42"/>
        <v>2027</v>
      </c>
      <c r="C877" t="s">
        <v>444</v>
      </c>
      <c r="D877" t="s">
        <v>445</v>
      </c>
      <c r="E877" s="5">
        <v>574957388</v>
      </c>
      <c r="F877" s="13">
        <v>4.4000000000000004</v>
      </c>
      <c r="G877" s="9">
        <f t="shared" si="43"/>
        <v>2529812.5072000003</v>
      </c>
      <c r="H877" s="5">
        <v>475016092</v>
      </c>
      <c r="I877">
        <v>5.4</v>
      </c>
      <c r="J877" s="9">
        <f t="shared" si="44"/>
        <v>2565086.8968000002</v>
      </c>
      <c r="P877">
        <v>2028</v>
      </c>
      <c r="Q877" t="s">
        <v>446</v>
      </c>
      <c r="R877" s="25">
        <v>1032003947</v>
      </c>
    </row>
    <row r="878" spans="1:18" x14ac:dyDescent="0.35">
      <c r="A878" s="13">
        <v>2028</v>
      </c>
      <c r="B878" s="13">
        <f t="shared" si="42"/>
        <v>2027</v>
      </c>
      <c r="C878" t="s">
        <v>446</v>
      </c>
      <c r="D878" t="s">
        <v>447</v>
      </c>
      <c r="E878" s="5">
        <v>1032003947</v>
      </c>
      <c r="F878" s="13">
        <v>4.4000000000000004</v>
      </c>
      <c r="G878" s="9">
        <f t="shared" si="43"/>
        <v>4540817.3668000009</v>
      </c>
      <c r="H878" s="5">
        <v>824269205</v>
      </c>
      <c r="I878">
        <v>5.4</v>
      </c>
      <c r="J878" s="9">
        <f t="shared" si="44"/>
        <v>4451053.7070000004</v>
      </c>
      <c r="P878">
        <v>2028</v>
      </c>
      <c r="Q878" t="s">
        <v>448</v>
      </c>
      <c r="R878" s="25">
        <v>1352547643</v>
      </c>
    </row>
    <row r="879" spans="1:18" x14ac:dyDescent="0.35">
      <c r="A879" s="13">
        <v>2028</v>
      </c>
      <c r="B879" s="13">
        <f t="shared" si="42"/>
        <v>2027</v>
      </c>
      <c r="C879" t="s">
        <v>448</v>
      </c>
      <c r="D879" t="s">
        <v>449</v>
      </c>
      <c r="E879" s="5">
        <v>1352547643</v>
      </c>
      <c r="F879" s="13">
        <v>4.4000000000000004</v>
      </c>
      <c r="G879" s="9">
        <f t="shared" si="43"/>
        <v>5951209.6292000003</v>
      </c>
      <c r="H879" s="5">
        <v>1049780962</v>
      </c>
      <c r="I879">
        <v>5.4</v>
      </c>
      <c r="J879" s="9">
        <f t="shared" si="44"/>
        <v>5668817.1948000006</v>
      </c>
      <c r="P879">
        <v>2028</v>
      </c>
      <c r="Q879" t="s">
        <v>450</v>
      </c>
      <c r="R879" s="25">
        <v>899380440</v>
      </c>
    </row>
    <row r="880" spans="1:18" x14ac:dyDescent="0.35">
      <c r="A880" s="13">
        <v>2028</v>
      </c>
      <c r="B880" s="13">
        <f t="shared" si="42"/>
        <v>2027</v>
      </c>
      <c r="C880" t="s">
        <v>450</v>
      </c>
      <c r="D880" t="s">
        <v>451</v>
      </c>
      <c r="E880" s="5">
        <v>899380440</v>
      </c>
      <c r="F880" s="13">
        <v>4.4000000000000004</v>
      </c>
      <c r="G880" s="9">
        <f t="shared" si="43"/>
        <v>3957273.9360000002</v>
      </c>
      <c r="H880" s="5">
        <v>683992986</v>
      </c>
      <c r="I880">
        <v>5.4</v>
      </c>
      <c r="J880" s="9">
        <f t="shared" si="44"/>
        <v>3693562.1244000006</v>
      </c>
      <c r="P880">
        <v>2028</v>
      </c>
      <c r="Q880" t="s">
        <v>452</v>
      </c>
      <c r="R880" s="25">
        <v>184442160</v>
      </c>
    </row>
    <row r="881" spans="1:18" x14ac:dyDescent="0.35">
      <c r="A881" s="13">
        <v>2028</v>
      </c>
      <c r="B881" s="13">
        <f t="shared" si="42"/>
        <v>2027</v>
      </c>
      <c r="C881" t="s">
        <v>452</v>
      </c>
      <c r="D881" t="s">
        <v>453</v>
      </c>
      <c r="E881" s="5">
        <v>184442160</v>
      </c>
      <c r="F881" s="13">
        <v>4.4000000000000004</v>
      </c>
      <c r="G881" s="9">
        <f t="shared" si="43"/>
        <v>811545.50400000007</v>
      </c>
      <c r="H881" s="5">
        <v>169358229</v>
      </c>
      <c r="I881">
        <v>5.4</v>
      </c>
      <c r="J881" s="9">
        <f t="shared" si="44"/>
        <v>914534.43660000002</v>
      </c>
      <c r="P881">
        <v>2028</v>
      </c>
      <c r="Q881" t="s">
        <v>454</v>
      </c>
      <c r="R881" s="25">
        <v>541808776</v>
      </c>
    </row>
    <row r="882" spans="1:18" x14ac:dyDescent="0.35">
      <c r="A882" s="13">
        <v>2028</v>
      </c>
      <c r="B882" s="13">
        <f t="shared" si="42"/>
        <v>2027</v>
      </c>
      <c r="C882" t="s">
        <v>454</v>
      </c>
      <c r="D882" t="s">
        <v>455</v>
      </c>
      <c r="E882" s="5">
        <v>541808776</v>
      </c>
      <c r="F882" s="13">
        <v>4.4000000000000004</v>
      </c>
      <c r="G882" s="9">
        <f t="shared" si="43"/>
        <v>2383958.6143999998</v>
      </c>
      <c r="H882" s="5">
        <v>432772241</v>
      </c>
      <c r="I882">
        <v>5.4</v>
      </c>
      <c r="J882" s="9">
        <f t="shared" si="44"/>
        <v>2336970.1014</v>
      </c>
      <c r="P882">
        <v>2028</v>
      </c>
      <c r="Q882" t="s">
        <v>456</v>
      </c>
      <c r="R882" s="25">
        <v>408988700</v>
      </c>
    </row>
    <row r="883" spans="1:18" x14ac:dyDescent="0.35">
      <c r="A883" s="13">
        <v>2028</v>
      </c>
      <c r="B883" s="13">
        <f t="shared" si="42"/>
        <v>2027</v>
      </c>
      <c r="C883" t="s">
        <v>456</v>
      </c>
      <c r="D883" t="s">
        <v>457</v>
      </c>
      <c r="E883" s="5">
        <v>408988700</v>
      </c>
      <c r="F883" s="13">
        <v>4.4000000000000004</v>
      </c>
      <c r="G883" s="9">
        <f t="shared" si="43"/>
        <v>1799550.2800000003</v>
      </c>
      <c r="H883" s="5">
        <v>366115425</v>
      </c>
      <c r="I883">
        <v>5.4</v>
      </c>
      <c r="J883" s="9">
        <f t="shared" si="44"/>
        <v>1977023.2950000002</v>
      </c>
      <c r="P883">
        <v>2028</v>
      </c>
      <c r="Q883" t="s">
        <v>458</v>
      </c>
      <c r="R883" s="25">
        <v>1685450750</v>
      </c>
    </row>
    <row r="884" spans="1:18" x14ac:dyDescent="0.35">
      <c r="A884" s="13">
        <v>2028</v>
      </c>
      <c r="B884" s="13">
        <f t="shared" si="42"/>
        <v>2027</v>
      </c>
      <c r="C884" t="s">
        <v>458</v>
      </c>
      <c r="D884" t="s">
        <v>459</v>
      </c>
      <c r="E884" s="5">
        <v>1685450750</v>
      </c>
      <c r="F884" s="13">
        <v>4.4000000000000004</v>
      </c>
      <c r="G884" s="9">
        <f t="shared" si="43"/>
        <v>7415983.3000000007</v>
      </c>
      <c r="H884" s="5">
        <v>1279805424</v>
      </c>
      <c r="I884">
        <v>5.4</v>
      </c>
      <c r="J884" s="9">
        <f t="shared" si="44"/>
        <v>6910949.2896000007</v>
      </c>
      <c r="P884">
        <v>2028</v>
      </c>
      <c r="Q884" t="s">
        <v>460</v>
      </c>
      <c r="R884" s="25">
        <v>641994563</v>
      </c>
    </row>
    <row r="885" spans="1:18" x14ac:dyDescent="0.35">
      <c r="A885" s="13">
        <v>2028</v>
      </c>
      <c r="B885" s="13">
        <f t="shared" si="42"/>
        <v>2027</v>
      </c>
      <c r="C885" t="s">
        <v>460</v>
      </c>
      <c r="D885" t="s">
        <v>461</v>
      </c>
      <c r="E885" s="5">
        <v>641994563</v>
      </c>
      <c r="F885" s="13">
        <v>4.4000000000000004</v>
      </c>
      <c r="G885" s="9">
        <f t="shared" si="43"/>
        <v>2824776.0772000002</v>
      </c>
      <c r="H885" s="5">
        <v>510267144</v>
      </c>
      <c r="I885">
        <v>5.4</v>
      </c>
      <c r="J885" s="9">
        <f t="shared" si="44"/>
        <v>2755442.5776</v>
      </c>
      <c r="P885">
        <v>2028</v>
      </c>
      <c r="Q885" t="s">
        <v>462</v>
      </c>
      <c r="R885" s="25">
        <v>3405166795</v>
      </c>
    </row>
    <row r="886" spans="1:18" x14ac:dyDescent="0.35">
      <c r="A886" s="13">
        <v>2028</v>
      </c>
      <c r="B886" s="13">
        <f t="shared" si="42"/>
        <v>2027</v>
      </c>
      <c r="C886" t="s">
        <v>462</v>
      </c>
      <c r="D886" t="s">
        <v>463</v>
      </c>
      <c r="E886" s="5">
        <v>3405166795</v>
      </c>
      <c r="F886" s="13">
        <v>4.4000000000000004</v>
      </c>
      <c r="G886" s="9">
        <f t="shared" si="43"/>
        <v>14982733.898</v>
      </c>
      <c r="H886" s="5">
        <v>2472110608</v>
      </c>
      <c r="I886">
        <v>5.4</v>
      </c>
      <c r="J886" s="9">
        <f t="shared" si="44"/>
        <v>13349397.283200001</v>
      </c>
      <c r="P886">
        <v>2028</v>
      </c>
      <c r="Q886" t="s">
        <v>464</v>
      </c>
      <c r="R886" s="25">
        <v>321631164</v>
      </c>
    </row>
    <row r="887" spans="1:18" x14ac:dyDescent="0.35">
      <c r="A887" s="13">
        <v>2028</v>
      </c>
      <c r="B887" s="13">
        <f t="shared" si="42"/>
        <v>2027</v>
      </c>
      <c r="C887" t="s">
        <v>464</v>
      </c>
      <c r="D887" t="s">
        <v>465</v>
      </c>
      <c r="E887" s="5">
        <v>321631164</v>
      </c>
      <c r="F887" s="13">
        <v>4.4000000000000004</v>
      </c>
      <c r="G887" s="9">
        <f t="shared" si="43"/>
        <v>1415177.1216</v>
      </c>
      <c r="H887" s="5">
        <v>253420260</v>
      </c>
      <c r="I887">
        <v>5.4</v>
      </c>
      <c r="J887" s="9">
        <f t="shared" si="44"/>
        <v>1368469.4040000001</v>
      </c>
      <c r="P887">
        <v>2028</v>
      </c>
      <c r="Q887" t="s">
        <v>466</v>
      </c>
      <c r="R887" s="25">
        <v>842170675</v>
      </c>
    </row>
    <row r="888" spans="1:18" x14ac:dyDescent="0.35">
      <c r="A888" s="13">
        <v>2028</v>
      </c>
      <c r="B888" s="13">
        <f t="shared" si="42"/>
        <v>2027</v>
      </c>
      <c r="C888" t="s">
        <v>466</v>
      </c>
      <c r="D888" t="s">
        <v>467</v>
      </c>
      <c r="E888" s="5">
        <v>842170675</v>
      </c>
      <c r="F888" s="13">
        <v>4.4000000000000004</v>
      </c>
      <c r="G888" s="9">
        <f t="shared" si="43"/>
        <v>3705550.9700000007</v>
      </c>
      <c r="H888" s="5">
        <v>760860675</v>
      </c>
      <c r="I888">
        <v>5.4</v>
      </c>
      <c r="J888" s="9">
        <f t="shared" si="44"/>
        <v>4108647.6450000005</v>
      </c>
      <c r="P888">
        <v>2028</v>
      </c>
      <c r="Q888" t="s">
        <v>468</v>
      </c>
      <c r="R888" s="25">
        <v>264221428</v>
      </c>
    </row>
    <row r="889" spans="1:18" x14ac:dyDescent="0.35">
      <c r="A889" s="13">
        <v>2028</v>
      </c>
      <c r="B889" s="13">
        <f t="shared" si="42"/>
        <v>2027</v>
      </c>
      <c r="C889" t="s">
        <v>468</v>
      </c>
      <c r="D889" t="s">
        <v>469</v>
      </c>
      <c r="E889" s="5">
        <v>264221428</v>
      </c>
      <c r="F889" s="13">
        <v>4.4000000000000004</v>
      </c>
      <c r="G889" s="9">
        <f t="shared" si="43"/>
        <v>1162574.2832000002</v>
      </c>
      <c r="H889" s="5">
        <v>224837978</v>
      </c>
      <c r="I889">
        <v>5.4</v>
      </c>
      <c r="J889" s="9">
        <f t="shared" si="44"/>
        <v>1214125.0812000001</v>
      </c>
      <c r="P889">
        <v>2028</v>
      </c>
      <c r="Q889" t="s">
        <v>470</v>
      </c>
      <c r="R889" s="25">
        <v>568498078</v>
      </c>
    </row>
    <row r="890" spans="1:18" x14ac:dyDescent="0.35">
      <c r="A890" s="13">
        <v>2028</v>
      </c>
      <c r="B890" s="13">
        <f t="shared" si="42"/>
        <v>2027</v>
      </c>
      <c r="C890" t="s">
        <v>470</v>
      </c>
      <c r="D890" t="s">
        <v>471</v>
      </c>
      <c r="E890" s="5">
        <v>568498078</v>
      </c>
      <c r="F890" s="13">
        <v>4.4000000000000004</v>
      </c>
      <c r="G890" s="9">
        <f t="shared" si="43"/>
        <v>2501391.5432000002</v>
      </c>
      <c r="H890" s="5">
        <v>476916457</v>
      </c>
      <c r="I890">
        <v>5.4</v>
      </c>
      <c r="J890" s="9">
        <f t="shared" si="44"/>
        <v>2575348.8678000001</v>
      </c>
      <c r="P890">
        <v>2028</v>
      </c>
      <c r="Q890" t="s">
        <v>472</v>
      </c>
      <c r="R890" s="25">
        <v>447452174</v>
      </c>
    </row>
    <row r="891" spans="1:18" x14ac:dyDescent="0.35">
      <c r="A891" s="13">
        <v>2028</v>
      </c>
      <c r="B891" s="13">
        <f t="shared" si="42"/>
        <v>2027</v>
      </c>
      <c r="C891" t="s">
        <v>472</v>
      </c>
      <c r="D891" t="s">
        <v>473</v>
      </c>
      <c r="E891" s="5">
        <v>447452174</v>
      </c>
      <c r="F891" s="13">
        <v>4.4000000000000004</v>
      </c>
      <c r="G891" s="9">
        <f t="shared" si="43"/>
        <v>1968789.5656000001</v>
      </c>
      <c r="H891" s="5">
        <v>384741256</v>
      </c>
      <c r="I891">
        <v>5.4</v>
      </c>
      <c r="J891" s="9">
        <f t="shared" si="44"/>
        <v>2077602.7824000001</v>
      </c>
      <c r="P891">
        <v>2028</v>
      </c>
      <c r="Q891" t="s">
        <v>474</v>
      </c>
      <c r="R891" s="25">
        <v>373873905</v>
      </c>
    </row>
    <row r="892" spans="1:18" x14ac:dyDescent="0.35">
      <c r="A892" s="13">
        <v>2028</v>
      </c>
      <c r="B892" s="13">
        <f t="shared" si="42"/>
        <v>2027</v>
      </c>
      <c r="C892" t="s">
        <v>474</v>
      </c>
      <c r="D892" t="s">
        <v>475</v>
      </c>
      <c r="E892" s="5">
        <v>373873905</v>
      </c>
      <c r="F892" s="13">
        <v>4.4000000000000004</v>
      </c>
      <c r="G892" s="9">
        <f t="shared" si="43"/>
        <v>1645045.1820000003</v>
      </c>
      <c r="H892" s="5">
        <v>335899673</v>
      </c>
      <c r="I892">
        <v>5.4</v>
      </c>
      <c r="J892" s="9">
        <f t="shared" si="44"/>
        <v>1813858.2342000001</v>
      </c>
      <c r="P892">
        <v>2028</v>
      </c>
      <c r="Q892" t="s">
        <v>478</v>
      </c>
      <c r="R892" s="25">
        <v>517343586</v>
      </c>
    </row>
    <row r="893" spans="1:18" x14ac:dyDescent="0.35">
      <c r="A893" s="13">
        <v>2028</v>
      </c>
      <c r="B893" s="13">
        <f t="shared" si="42"/>
        <v>2027</v>
      </c>
      <c r="C893" t="s">
        <v>476</v>
      </c>
      <c r="D893" t="s">
        <v>477</v>
      </c>
      <c r="E893" s="5">
        <v>321205955</v>
      </c>
      <c r="F893" s="13">
        <v>4.4000000000000004</v>
      </c>
      <c r="G893" s="9">
        <f t="shared" si="43"/>
        <v>1413306.2020000003</v>
      </c>
      <c r="H893" s="5">
        <v>288715883</v>
      </c>
      <c r="I893">
        <v>5.4</v>
      </c>
      <c r="J893" s="9">
        <f t="shared" si="44"/>
        <v>1559065.7682</v>
      </c>
      <c r="P893">
        <v>2028</v>
      </c>
      <c r="Q893" t="s">
        <v>480</v>
      </c>
      <c r="R893" s="25">
        <v>515778311</v>
      </c>
    </row>
    <row r="894" spans="1:18" x14ac:dyDescent="0.35">
      <c r="A894" s="13">
        <v>2028</v>
      </c>
      <c r="B894" s="13">
        <f t="shared" si="42"/>
        <v>2027</v>
      </c>
      <c r="C894" t="s">
        <v>478</v>
      </c>
      <c r="D894" t="s">
        <v>479</v>
      </c>
      <c r="E894" s="5">
        <v>517343586</v>
      </c>
      <c r="F894" s="13">
        <v>4.4000000000000004</v>
      </c>
      <c r="G894" s="9">
        <f t="shared" si="43"/>
        <v>2276311.7784000002</v>
      </c>
      <c r="H894" s="5">
        <v>449690046</v>
      </c>
      <c r="I894">
        <v>5.4</v>
      </c>
      <c r="J894" s="9">
        <f t="shared" si="44"/>
        <v>2428326.2483999999</v>
      </c>
      <c r="P894">
        <v>2028</v>
      </c>
      <c r="Q894" t="s">
        <v>482</v>
      </c>
      <c r="R894" s="25">
        <v>571670300</v>
      </c>
    </row>
    <row r="895" spans="1:18" x14ac:dyDescent="0.35">
      <c r="A895" s="13">
        <v>2028</v>
      </c>
      <c r="B895" s="13">
        <f t="shared" si="42"/>
        <v>2027</v>
      </c>
      <c r="C895" t="s">
        <v>480</v>
      </c>
      <c r="D895" t="s">
        <v>481</v>
      </c>
      <c r="E895" s="5">
        <v>515778311</v>
      </c>
      <c r="F895" s="13">
        <v>4.4000000000000004</v>
      </c>
      <c r="G895" s="9">
        <f t="shared" si="43"/>
        <v>2269424.5684000002</v>
      </c>
      <c r="H895" s="5">
        <v>421549303</v>
      </c>
      <c r="I895">
        <v>5.4</v>
      </c>
      <c r="J895" s="9">
        <f t="shared" si="44"/>
        <v>2276366.2362000002</v>
      </c>
      <c r="P895">
        <v>2028</v>
      </c>
      <c r="Q895" t="s">
        <v>484</v>
      </c>
      <c r="R895" s="25">
        <v>313806842</v>
      </c>
    </row>
    <row r="896" spans="1:18" x14ac:dyDescent="0.35">
      <c r="A896" s="13">
        <v>2028</v>
      </c>
      <c r="B896" s="13">
        <f t="shared" si="42"/>
        <v>2027</v>
      </c>
      <c r="C896" t="s">
        <v>482</v>
      </c>
      <c r="D896" t="s">
        <v>483</v>
      </c>
      <c r="E896" s="5">
        <v>571670300</v>
      </c>
      <c r="F896" s="13">
        <v>4.4000000000000004</v>
      </c>
      <c r="G896" s="9">
        <f t="shared" si="43"/>
        <v>2515349.3200000003</v>
      </c>
      <c r="H896" s="5">
        <v>453728083</v>
      </c>
      <c r="I896">
        <v>5.4</v>
      </c>
      <c r="J896" s="9">
        <f t="shared" si="44"/>
        <v>2450131.6482000002</v>
      </c>
      <c r="P896">
        <v>2028</v>
      </c>
      <c r="Q896" t="s">
        <v>486</v>
      </c>
      <c r="R896" s="25">
        <v>187757522</v>
      </c>
    </row>
    <row r="897" spans="1:18" x14ac:dyDescent="0.35">
      <c r="A897" s="13">
        <v>2028</v>
      </c>
      <c r="B897" s="13">
        <f t="shared" si="42"/>
        <v>2027</v>
      </c>
      <c r="C897" t="s">
        <v>484</v>
      </c>
      <c r="D897" t="s">
        <v>485</v>
      </c>
      <c r="E897" s="5">
        <v>313806842</v>
      </c>
      <c r="F897" s="13">
        <v>4.4000000000000004</v>
      </c>
      <c r="G897" s="9">
        <f t="shared" si="43"/>
        <v>1380750.1048000001</v>
      </c>
      <c r="H897" s="5">
        <v>273096448</v>
      </c>
      <c r="I897">
        <v>5.4</v>
      </c>
      <c r="J897" s="9">
        <f t="shared" si="44"/>
        <v>1474720.8192</v>
      </c>
      <c r="P897">
        <v>2028</v>
      </c>
      <c r="Q897" t="s">
        <v>540</v>
      </c>
      <c r="R897" s="25">
        <v>513736217</v>
      </c>
    </row>
    <row r="898" spans="1:18" x14ac:dyDescent="0.35">
      <c r="A898" s="13">
        <v>2028</v>
      </c>
      <c r="B898" s="13">
        <f t="shared" si="42"/>
        <v>2027</v>
      </c>
      <c r="C898" t="s">
        <v>486</v>
      </c>
      <c r="D898" t="s">
        <v>487</v>
      </c>
      <c r="E898" s="5">
        <v>187757522</v>
      </c>
      <c r="F898" s="13">
        <v>4.4000000000000004</v>
      </c>
      <c r="G898" s="9">
        <f t="shared" si="43"/>
        <v>826133.09680000006</v>
      </c>
      <c r="H898" s="5">
        <v>160202871</v>
      </c>
      <c r="I898">
        <v>5.4</v>
      </c>
      <c r="J898" s="9">
        <f t="shared" si="44"/>
        <v>865095.50340000016</v>
      </c>
      <c r="P898">
        <v>2028</v>
      </c>
      <c r="Q898" t="s">
        <v>488</v>
      </c>
      <c r="R898" s="25">
        <v>2133126895</v>
      </c>
    </row>
    <row r="899" spans="1:18" x14ac:dyDescent="0.35">
      <c r="A899" s="13">
        <v>2028</v>
      </c>
      <c r="B899" s="13">
        <f t="shared" si="42"/>
        <v>2027</v>
      </c>
      <c r="C899" t="s">
        <v>488</v>
      </c>
      <c r="D899" t="s">
        <v>489</v>
      </c>
      <c r="E899" s="5">
        <v>2133126895</v>
      </c>
      <c r="F899" s="13">
        <v>4.4000000000000004</v>
      </c>
      <c r="G899" s="9">
        <f t="shared" si="43"/>
        <v>9385758.3380000014</v>
      </c>
      <c r="H899" s="5">
        <v>1801636419</v>
      </c>
      <c r="I899">
        <v>5.4</v>
      </c>
      <c r="J899" s="9">
        <f t="shared" si="44"/>
        <v>9728836.6626000013</v>
      </c>
      <c r="P899">
        <v>2028</v>
      </c>
      <c r="Q899" t="s">
        <v>490</v>
      </c>
      <c r="R899" s="25">
        <v>343389046</v>
      </c>
    </row>
    <row r="900" spans="1:18" x14ac:dyDescent="0.35">
      <c r="A900" s="13">
        <v>2028</v>
      </c>
      <c r="B900" s="13">
        <f t="shared" si="42"/>
        <v>2027</v>
      </c>
      <c r="C900" t="s">
        <v>490</v>
      </c>
      <c r="D900" t="s">
        <v>491</v>
      </c>
      <c r="E900" s="5">
        <v>343389046</v>
      </c>
      <c r="F900" s="13">
        <v>4.4000000000000004</v>
      </c>
      <c r="G900" s="9">
        <f t="shared" si="43"/>
        <v>1510911.8023999999</v>
      </c>
      <c r="H900" s="5">
        <v>308319729</v>
      </c>
      <c r="I900">
        <v>5.4</v>
      </c>
      <c r="J900" s="9">
        <f t="shared" si="44"/>
        <v>1664926.5366</v>
      </c>
      <c r="P900">
        <v>2028</v>
      </c>
      <c r="Q900" t="s">
        <v>492</v>
      </c>
      <c r="R900" s="25">
        <v>264561722</v>
      </c>
    </row>
    <row r="901" spans="1:18" x14ac:dyDescent="0.35">
      <c r="A901" s="13">
        <v>2028</v>
      </c>
      <c r="B901" s="13">
        <f t="shared" ref="B901:B964" si="45">A901-1</f>
        <v>2027</v>
      </c>
      <c r="C901" t="s">
        <v>492</v>
      </c>
      <c r="D901" t="s">
        <v>493</v>
      </c>
      <c r="E901" s="5">
        <v>264561722</v>
      </c>
      <c r="F901" s="13">
        <v>4.4000000000000004</v>
      </c>
      <c r="G901" s="9">
        <f t="shared" si="43"/>
        <v>1164071.5768000002</v>
      </c>
      <c r="H901" s="5">
        <v>237090711</v>
      </c>
      <c r="I901">
        <v>5.4</v>
      </c>
      <c r="J901" s="9">
        <f t="shared" si="44"/>
        <v>1280289.8394000002</v>
      </c>
      <c r="P901">
        <v>2028</v>
      </c>
      <c r="Q901" t="s">
        <v>494</v>
      </c>
      <c r="R901" s="25">
        <v>1414078737</v>
      </c>
    </row>
    <row r="902" spans="1:18" x14ac:dyDescent="0.35">
      <c r="A902" s="13">
        <v>2028</v>
      </c>
      <c r="B902" s="13">
        <f t="shared" si="45"/>
        <v>2027</v>
      </c>
      <c r="C902" t="s">
        <v>494</v>
      </c>
      <c r="D902" t="s">
        <v>495</v>
      </c>
      <c r="E902" s="5">
        <v>1414078737</v>
      </c>
      <c r="F902" s="13">
        <v>4.4000000000000004</v>
      </c>
      <c r="G902" s="9">
        <f t="shared" si="43"/>
        <v>6221946.4428000003</v>
      </c>
      <c r="H902" s="5">
        <v>1200253725</v>
      </c>
      <c r="I902">
        <v>5.4</v>
      </c>
      <c r="J902" s="9">
        <f t="shared" si="44"/>
        <v>6481370.1150000012</v>
      </c>
      <c r="P902">
        <v>2028</v>
      </c>
      <c r="Q902" t="s">
        <v>496</v>
      </c>
      <c r="R902" s="25">
        <v>183162115</v>
      </c>
    </row>
    <row r="903" spans="1:18" x14ac:dyDescent="0.35">
      <c r="A903" s="13">
        <v>2028</v>
      </c>
      <c r="B903" s="13">
        <f t="shared" si="45"/>
        <v>2027</v>
      </c>
      <c r="C903" t="s">
        <v>496</v>
      </c>
      <c r="D903" t="s">
        <v>497</v>
      </c>
      <c r="E903" s="5">
        <v>183162115</v>
      </c>
      <c r="F903" s="13">
        <v>4.4000000000000004</v>
      </c>
      <c r="G903" s="9">
        <f t="shared" si="43"/>
        <v>805913.30599999998</v>
      </c>
      <c r="H903" s="5">
        <v>157260031</v>
      </c>
      <c r="I903">
        <v>5.4</v>
      </c>
      <c r="J903" s="9">
        <f t="shared" si="44"/>
        <v>849204.16740000003</v>
      </c>
      <c r="P903">
        <v>2028</v>
      </c>
      <c r="Q903" t="s">
        <v>616</v>
      </c>
      <c r="R903" s="25">
        <v>583742226</v>
      </c>
    </row>
    <row r="904" spans="1:18" x14ac:dyDescent="0.35">
      <c r="A904" s="13">
        <v>2028</v>
      </c>
      <c r="B904" s="13">
        <f t="shared" si="45"/>
        <v>2027</v>
      </c>
      <c r="C904" t="s">
        <v>498</v>
      </c>
      <c r="D904" t="s">
        <v>499</v>
      </c>
      <c r="E904" s="5">
        <v>628707932</v>
      </c>
      <c r="F904" s="13">
        <v>4.4000000000000004</v>
      </c>
      <c r="G904" s="9">
        <f t="shared" si="43"/>
        <v>2766314.9008000004</v>
      </c>
      <c r="H904" s="5">
        <v>529022819</v>
      </c>
      <c r="I904">
        <v>5.4</v>
      </c>
      <c r="J904" s="9">
        <f t="shared" si="44"/>
        <v>2856723.2226000004</v>
      </c>
      <c r="P904">
        <v>2028</v>
      </c>
      <c r="Q904" t="s">
        <v>498</v>
      </c>
      <c r="R904" s="25">
        <v>628707932</v>
      </c>
    </row>
    <row r="905" spans="1:18" x14ac:dyDescent="0.35">
      <c r="A905" s="13">
        <v>2028</v>
      </c>
      <c r="B905" s="13">
        <f t="shared" si="45"/>
        <v>2027</v>
      </c>
      <c r="C905" t="s">
        <v>500</v>
      </c>
      <c r="D905" t="s">
        <v>501</v>
      </c>
      <c r="E905" s="5">
        <v>597075938</v>
      </c>
      <c r="F905" s="13">
        <v>4.4000000000000004</v>
      </c>
      <c r="G905" s="9">
        <f t="shared" si="43"/>
        <v>2627134.1272</v>
      </c>
      <c r="H905" s="5">
        <v>503466049</v>
      </c>
      <c r="I905">
        <v>5.4</v>
      </c>
      <c r="J905" s="9">
        <f t="shared" si="44"/>
        <v>2718716.6646000003</v>
      </c>
      <c r="P905">
        <v>2028</v>
      </c>
      <c r="Q905" t="s">
        <v>500</v>
      </c>
      <c r="R905" s="25">
        <v>597075938</v>
      </c>
    </row>
    <row r="906" spans="1:18" x14ac:dyDescent="0.35">
      <c r="A906" s="13">
        <v>2028</v>
      </c>
      <c r="B906" s="13">
        <f t="shared" si="45"/>
        <v>2027</v>
      </c>
      <c r="C906" t="s">
        <v>502</v>
      </c>
      <c r="D906" t="s">
        <v>503</v>
      </c>
      <c r="E906" s="5">
        <v>441795331</v>
      </c>
      <c r="F906" s="13">
        <v>4.4000000000000004</v>
      </c>
      <c r="G906" s="9">
        <f t="shared" ref="G906:G969" si="46">E906/1000*F906</f>
        <v>1943899.4564000003</v>
      </c>
      <c r="H906" s="5">
        <v>388575367</v>
      </c>
      <c r="I906">
        <v>5.4</v>
      </c>
      <c r="J906" s="9">
        <f t="shared" si="44"/>
        <v>2098306.9818000002</v>
      </c>
      <c r="P906">
        <v>2028</v>
      </c>
      <c r="Q906" t="s">
        <v>502</v>
      </c>
      <c r="R906" s="25">
        <v>441795331</v>
      </c>
    </row>
    <row r="907" spans="1:18" x14ac:dyDescent="0.35">
      <c r="A907" s="13">
        <v>2028</v>
      </c>
      <c r="B907" s="13">
        <f t="shared" si="45"/>
        <v>2027</v>
      </c>
      <c r="C907" t="s">
        <v>504</v>
      </c>
      <c r="D907" t="s">
        <v>505</v>
      </c>
      <c r="E907" s="5">
        <v>264799502</v>
      </c>
      <c r="F907" s="13">
        <v>4.4000000000000004</v>
      </c>
      <c r="G907" s="9">
        <f t="shared" si="46"/>
        <v>1165117.8088</v>
      </c>
      <c r="H907" s="5">
        <v>229041523</v>
      </c>
      <c r="I907">
        <v>5.4</v>
      </c>
      <c r="J907" s="9">
        <f t="shared" si="44"/>
        <v>1236824.2242000001</v>
      </c>
      <c r="P907">
        <v>2028</v>
      </c>
      <c r="Q907" t="s">
        <v>504</v>
      </c>
      <c r="R907" s="25">
        <v>264799502</v>
      </c>
    </row>
    <row r="908" spans="1:18" x14ac:dyDescent="0.35">
      <c r="A908" s="13">
        <v>2028</v>
      </c>
      <c r="B908" s="13">
        <f t="shared" si="45"/>
        <v>2027</v>
      </c>
      <c r="C908" t="s">
        <v>506</v>
      </c>
      <c r="D908" t="s">
        <v>507</v>
      </c>
      <c r="E908" s="5">
        <v>291684782</v>
      </c>
      <c r="F908" s="13">
        <v>4.4000000000000004</v>
      </c>
      <c r="G908" s="9">
        <f t="shared" si="46"/>
        <v>1283413.0408000001</v>
      </c>
      <c r="H908" s="5">
        <v>246344294</v>
      </c>
      <c r="I908">
        <v>5.4</v>
      </c>
      <c r="J908" s="9">
        <f t="shared" si="44"/>
        <v>1330259.1876000001</v>
      </c>
      <c r="P908">
        <v>2028</v>
      </c>
      <c r="Q908" t="s">
        <v>506</v>
      </c>
      <c r="R908" s="25">
        <v>291684782</v>
      </c>
    </row>
    <row r="909" spans="1:18" x14ac:dyDescent="0.35">
      <c r="A909" s="13">
        <v>2028</v>
      </c>
      <c r="B909" s="13">
        <f t="shared" si="45"/>
        <v>2027</v>
      </c>
      <c r="C909" t="s">
        <v>508</v>
      </c>
      <c r="D909" t="s">
        <v>509</v>
      </c>
      <c r="E909" s="5">
        <v>917553569</v>
      </c>
      <c r="F909" s="13">
        <v>4.4000000000000004</v>
      </c>
      <c r="G909" s="9">
        <f t="shared" si="46"/>
        <v>4037235.7036000006</v>
      </c>
      <c r="H909" s="5">
        <v>717015311</v>
      </c>
      <c r="I909">
        <v>5.4</v>
      </c>
      <c r="J909" s="9">
        <f t="shared" si="44"/>
        <v>3871882.6794000003</v>
      </c>
      <c r="P909">
        <v>2028</v>
      </c>
      <c r="Q909" t="s">
        <v>508</v>
      </c>
      <c r="R909" s="25">
        <v>917553569</v>
      </c>
    </row>
    <row r="910" spans="1:18" x14ac:dyDescent="0.35">
      <c r="A910" s="13">
        <v>2028</v>
      </c>
      <c r="B910" s="13">
        <f t="shared" si="45"/>
        <v>2027</v>
      </c>
      <c r="C910" t="s">
        <v>510</v>
      </c>
      <c r="D910" t="s">
        <v>511</v>
      </c>
      <c r="E910" s="5">
        <v>365875439</v>
      </c>
      <c r="F910" s="13">
        <v>4.4000000000000004</v>
      </c>
      <c r="G910" s="9">
        <f t="shared" si="46"/>
        <v>1609851.9316000002</v>
      </c>
      <c r="H910" s="5">
        <v>326110498</v>
      </c>
      <c r="I910">
        <v>5.4</v>
      </c>
      <c r="J910" s="9">
        <f t="shared" si="44"/>
        <v>1760996.6892000001</v>
      </c>
      <c r="P910">
        <v>2028</v>
      </c>
      <c r="Q910" t="s">
        <v>510</v>
      </c>
      <c r="R910" s="25">
        <v>365875439</v>
      </c>
    </row>
    <row r="911" spans="1:18" x14ac:dyDescent="0.35">
      <c r="A911" s="13">
        <v>2028</v>
      </c>
      <c r="B911" s="13">
        <f t="shared" si="45"/>
        <v>2027</v>
      </c>
      <c r="C911" t="s">
        <v>512</v>
      </c>
      <c r="D911" t="s">
        <v>513</v>
      </c>
      <c r="E911" s="5">
        <v>5028030217</v>
      </c>
      <c r="F911" s="13">
        <v>4.4000000000000004</v>
      </c>
      <c r="G911" s="9">
        <f t="shared" si="46"/>
        <v>22123332.954800002</v>
      </c>
      <c r="H911" s="5">
        <v>3757583891</v>
      </c>
      <c r="I911">
        <v>5.4</v>
      </c>
      <c r="J911" s="9">
        <f t="shared" si="44"/>
        <v>20290953.011399999</v>
      </c>
      <c r="P911">
        <v>2028</v>
      </c>
      <c r="Q911" t="s">
        <v>512</v>
      </c>
      <c r="R911" s="25">
        <v>5028030217</v>
      </c>
    </row>
    <row r="912" spans="1:18" x14ac:dyDescent="0.35">
      <c r="A912" s="13">
        <v>2028</v>
      </c>
      <c r="B912" s="13">
        <f t="shared" si="45"/>
        <v>2027</v>
      </c>
      <c r="C912" t="s">
        <v>514</v>
      </c>
      <c r="D912" t="s">
        <v>515</v>
      </c>
      <c r="E912" s="5">
        <v>971111258</v>
      </c>
      <c r="F912" s="13">
        <v>4.4000000000000004</v>
      </c>
      <c r="G912" s="9">
        <f t="shared" si="46"/>
        <v>4272889.5352000007</v>
      </c>
      <c r="H912" s="5">
        <v>702654488</v>
      </c>
      <c r="I912">
        <v>5.4</v>
      </c>
      <c r="J912" s="9">
        <f t="shared" ref="J912:J975" si="47">H912/1000*I912</f>
        <v>3794334.2352000005</v>
      </c>
      <c r="P912">
        <v>2028</v>
      </c>
      <c r="Q912" t="s">
        <v>516</v>
      </c>
      <c r="R912" s="25">
        <v>780029029</v>
      </c>
    </row>
    <row r="913" spans="1:18" x14ac:dyDescent="0.35">
      <c r="A913" s="13">
        <v>2028</v>
      </c>
      <c r="B913" s="13">
        <f t="shared" si="45"/>
        <v>2027</v>
      </c>
      <c r="C913" t="s">
        <v>516</v>
      </c>
      <c r="D913" t="s">
        <v>517</v>
      </c>
      <c r="E913" s="5">
        <v>780029029</v>
      </c>
      <c r="F913" s="13">
        <v>4.4000000000000004</v>
      </c>
      <c r="G913" s="9">
        <f t="shared" si="46"/>
        <v>3432127.7276000003</v>
      </c>
      <c r="H913" s="5">
        <v>691477130</v>
      </c>
      <c r="I913">
        <v>5.4</v>
      </c>
      <c r="J913" s="9">
        <f t="shared" si="47"/>
        <v>3733976.5020000003</v>
      </c>
      <c r="P913">
        <v>2028</v>
      </c>
      <c r="Q913" t="s">
        <v>514</v>
      </c>
      <c r="R913" s="25">
        <v>971111258</v>
      </c>
    </row>
    <row r="914" spans="1:18" x14ac:dyDescent="0.35">
      <c r="A914" s="13">
        <v>2028</v>
      </c>
      <c r="B914" s="13">
        <f t="shared" si="45"/>
        <v>2027</v>
      </c>
      <c r="C914" t="s">
        <v>518</v>
      </c>
      <c r="D914" t="s">
        <v>519</v>
      </c>
      <c r="E914" s="5">
        <v>485412361</v>
      </c>
      <c r="F914" s="13">
        <v>4.4000000000000004</v>
      </c>
      <c r="G914" s="9">
        <f t="shared" si="46"/>
        <v>2135814.3884000001</v>
      </c>
      <c r="H914" s="5">
        <v>415766617</v>
      </c>
      <c r="I914">
        <v>5.4</v>
      </c>
      <c r="J914" s="9">
        <f t="shared" si="47"/>
        <v>2245139.7318000002</v>
      </c>
      <c r="P914">
        <v>2028</v>
      </c>
      <c r="Q914" t="s">
        <v>530</v>
      </c>
      <c r="R914" s="25">
        <v>284362978</v>
      </c>
    </row>
    <row r="915" spans="1:18" x14ac:dyDescent="0.35">
      <c r="A915" s="13">
        <v>2028</v>
      </c>
      <c r="B915" s="13">
        <f t="shared" si="45"/>
        <v>2027</v>
      </c>
      <c r="C915" t="s">
        <v>520</v>
      </c>
      <c r="D915" t="s">
        <v>521</v>
      </c>
      <c r="E915" s="5">
        <v>980237965</v>
      </c>
      <c r="F915" s="13">
        <v>4.4000000000000004</v>
      </c>
      <c r="G915" s="9">
        <f t="shared" si="46"/>
        <v>4313047.0460000001</v>
      </c>
      <c r="H915" s="5">
        <v>894836433</v>
      </c>
      <c r="I915">
        <v>5.4</v>
      </c>
      <c r="J915" s="9">
        <f t="shared" si="47"/>
        <v>4832116.7382000005</v>
      </c>
      <c r="P915">
        <v>2028</v>
      </c>
      <c r="Q915" t="s">
        <v>518</v>
      </c>
      <c r="R915" s="25">
        <v>485412361</v>
      </c>
    </row>
    <row r="916" spans="1:18" x14ac:dyDescent="0.35">
      <c r="A916" s="13">
        <v>2028</v>
      </c>
      <c r="B916" s="13">
        <f t="shared" si="45"/>
        <v>2027</v>
      </c>
      <c r="C916" t="s">
        <v>522</v>
      </c>
      <c r="D916" t="s">
        <v>523</v>
      </c>
      <c r="E916" s="5">
        <v>157582545</v>
      </c>
      <c r="F916" s="13">
        <v>4.4000000000000004</v>
      </c>
      <c r="G916" s="9">
        <f t="shared" si="46"/>
        <v>693363.19800000009</v>
      </c>
      <c r="H916" s="5">
        <v>141855182</v>
      </c>
      <c r="I916">
        <v>5.4</v>
      </c>
      <c r="J916" s="9">
        <f t="shared" si="47"/>
        <v>766017.9828</v>
      </c>
      <c r="P916">
        <v>2028</v>
      </c>
      <c r="Q916" t="s">
        <v>532</v>
      </c>
      <c r="R916" s="25">
        <v>1089072014</v>
      </c>
    </row>
    <row r="917" spans="1:18" x14ac:dyDescent="0.35">
      <c r="A917" s="13">
        <v>2028</v>
      </c>
      <c r="B917" s="13">
        <f t="shared" si="45"/>
        <v>2027</v>
      </c>
      <c r="C917" t="s">
        <v>524</v>
      </c>
      <c r="D917" t="s">
        <v>525</v>
      </c>
      <c r="E917" s="5">
        <v>562145517</v>
      </c>
      <c r="F917" s="13">
        <v>4.4000000000000004</v>
      </c>
      <c r="G917" s="9">
        <f t="shared" si="46"/>
        <v>2473440.2748000002</v>
      </c>
      <c r="H917" s="5">
        <v>470184089</v>
      </c>
      <c r="I917">
        <v>5.4</v>
      </c>
      <c r="J917" s="9">
        <f t="shared" si="47"/>
        <v>2538994.0806</v>
      </c>
      <c r="P917">
        <v>2028</v>
      </c>
      <c r="Q917" t="s">
        <v>522</v>
      </c>
      <c r="R917" s="25">
        <v>157582545</v>
      </c>
    </row>
    <row r="918" spans="1:18" x14ac:dyDescent="0.35">
      <c r="A918" s="13">
        <v>2028</v>
      </c>
      <c r="B918" s="13">
        <f t="shared" si="45"/>
        <v>2027</v>
      </c>
      <c r="C918" t="s">
        <v>526</v>
      </c>
      <c r="D918" t="s">
        <v>527</v>
      </c>
      <c r="E918" s="5">
        <v>387826514</v>
      </c>
      <c r="F918" s="13">
        <v>4.4000000000000004</v>
      </c>
      <c r="G918" s="9">
        <f t="shared" si="46"/>
        <v>1706436.6616000002</v>
      </c>
      <c r="H918" s="5">
        <v>315204353</v>
      </c>
      <c r="I918">
        <v>5.4</v>
      </c>
      <c r="J918" s="9">
        <f t="shared" si="47"/>
        <v>1702103.5062000002</v>
      </c>
      <c r="P918">
        <v>2028</v>
      </c>
      <c r="Q918" t="s">
        <v>524</v>
      </c>
      <c r="R918" s="25">
        <v>562145517</v>
      </c>
    </row>
    <row r="919" spans="1:18" x14ac:dyDescent="0.35">
      <c r="A919" s="13">
        <v>2028</v>
      </c>
      <c r="B919" s="13">
        <f t="shared" si="45"/>
        <v>2027</v>
      </c>
      <c r="C919" t="s">
        <v>528</v>
      </c>
      <c r="D919" t="s">
        <v>529</v>
      </c>
      <c r="E919" s="5">
        <v>4018034158</v>
      </c>
      <c r="F919" s="13">
        <v>4.4000000000000004</v>
      </c>
      <c r="G919" s="9">
        <f t="shared" si="46"/>
        <v>17679350.295200001</v>
      </c>
      <c r="H919" s="5">
        <v>3010513530</v>
      </c>
      <c r="I919">
        <v>5.4</v>
      </c>
      <c r="J919" s="9">
        <f t="shared" si="47"/>
        <v>16256773.062000001</v>
      </c>
      <c r="P919">
        <v>2028</v>
      </c>
      <c r="Q919" t="s">
        <v>520</v>
      </c>
      <c r="R919" s="25">
        <v>980237965</v>
      </c>
    </row>
    <row r="920" spans="1:18" x14ac:dyDescent="0.35">
      <c r="A920" s="13">
        <v>2028</v>
      </c>
      <c r="B920" s="13">
        <f t="shared" si="45"/>
        <v>2027</v>
      </c>
      <c r="C920" t="s">
        <v>530</v>
      </c>
      <c r="D920" t="s">
        <v>531</v>
      </c>
      <c r="E920" s="5">
        <v>284362978</v>
      </c>
      <c r="F920" s="13">
        <v>4.4000000000000004</v>
      </c>
      <c r="G920" s="9">
        <f t="shared" si="46"/>
        <v>1251197.1032</v>
      </c>
      <c r="H920" s="5">
        <v>221372527</v>
      </c>
      <c r="I920">
        <v>5.4</v>
      </c>
      <c r="J920" s="9">
        <f t="shared" si="47"/>
        <v>1195411.6458000001</v>
      </c>
      <c r="P920">
        <v>2028</v>
      </c>
      <c r="Q920" t="s">
        <v>526</v>
      </c>
      <c r="R920" s="25">
        <v>387826514</v>
      </c>
    </row>
    <row r="921" spans="1:18" x14ac:dyDescent="0.35">
      <c r="A921" s="13">
        <v>2028</v>
      </c>
      <c r="B921" s="13">
        <f t="shared" si="45"/>
        <v>2027</v>
      </c>
      <c r="C921" t="s">
        <v>532</v>
      </c>
      <c r="D921" t="s">
        <v>533</v>
      </c>
      <c r="E921" s="5">
        <v>1089072014</v>
      </c>
      <c r="F921" s="13">
        <v>4.4000000000000004</v>
      </c>
      <c r="G921" s="9">
        <f t="shared" si="46"/>
        <v>4791916.8616000004</v>
      </c>
      <c r="H921" s="5">
        <v>985565830</v>
      </c>
      <c r="I921">
        <v>5.4</v>
      </c>
      <c r="J921" s="9">
        <f t="shared" si="47"/>
        <v>5322055.4819999998</v>
      </c>
      <c r="P921">
        <v>2028</v>
      </c>
      <c r="Q921" t="s">
        <v>528</v>
      </c>
      <c r="R921" s="25">
        <v>4018034158</v>
      </c>
    </row>
    <row r="922" spans="1:18" x14ac:dyDescent="0.35">
      <c r="A922" s="13">
        <v>2028</v>
      </c>
      <c r="B922" s="13">
        <f t="shared" si="45"/>
        <v>2027</v>
      </c>
      <c r="C922" t="s">
        <v>534</v>
      </c>
      <c r="D922" t="s">
        <v>535</v>
      </c>
      <c r="E922" s="5">
        <v>1085270368</v>
      </c>
      <c r="F922" s="13">
        <v>4.4000000000000004</v>
      </c>
      <c r="G922" s="9">
        <f t="shared" si="46"/>
        <v>4775189.6192000005</v>
      </c>
      <c r="H922" s="5">
        <v>854951844</v>
      </c>
      <c r="I922">
        <v>5.4</v>
      </c>
      <c r="J922" s="9">
        <f t="shared" si="47"/>
        <v>4616739.9576000003</v>
      </c>
      <c r="P922">
        <v>2028</v>
      </c>
      <c r="Q922" t="s">
        <v>534</v>
      </c>
      <c r="R922" s="25">
        <v>1085270368</v>
      </c>
    </row>
    <row r="923" spans="1:18" x14ac:dyDescent="0.35">
      <c r="A923" s="13">
        <v>2028</v>
      </c>
      <c r="B923" s="13">
        <f t="shared" si="45"/>
        <v>2027</v>
      </c>
      <c r="C923" t="s">
        <v>536</v>
      </c>
      <c r="D923" t="s">
        <v>537</v>
      </c>
      <c r="E923" s="5">
        <v>2636495165</v>
      </c>
      <c r="F923" s="13">
        <v>4.4000000000000004</v>
      </c>
      <c r="G923" s="9">
        <f t="shared" si="46"/>
        <v>11600578.726000002</v>
      </c>
      <c r="H923" s="5">
        <v>1920628041</v>
      </c>
      <c r="I923">
        <v>5.4</v>
      </c>
      <c r="J923" s="9">
        <f t="shared" si="47"/>
        <v>10371391.421400001</v>
      </c>
      <c r="P923">
        <v>2028</v>
      </c>
      <c r="Q923" t="s">
        <v>536</v>
      </c>
      <c r="R923" s="25">
        <v>2636495165</v>
      </c>
    </row>
    <row r="924" spans="1:18" x14ac:dyDescent="0.35">
      <c r="A924" s="13">
        <v>2028</v>
      </c>
      <c r="B924" s="13">
        <f t="shared" si="45"/>
        <v>2027</v>
      </c>
      <c r="C924" t="s">
        <v>538</v>
      </c>
      <c r="D924" t="s">
        <v>539</v>
      </c>
      <c r="E924" s="5">
        <v>258987832</v>
      </c>
      <c r="F924" s="13">
        <v>4.4000000000000004</v>
      </c>
      <c r="G924" s="9">
        <f t="shared" si="46"/>
        <v>1139546.4608</v>
      </c>
      <c r="H924" s="5">
        <v>200562546</v>
      </c>
      <c r="I924">
        <v>5.4</v>
      </c>
      <c r="J924" s="9">
        <f t="shared" si="47"/>
        <v>1083037.7484000002</v>
      </c>
      <c r="P924">
        <v>2028</v>
      </c>
      <c r="Q924" t="s">
        <v>538</v>
      </c>
      <c r="R924" s="25">
        <v>258987832</v>
      </c>
    </row>
    <row r="925" spans="1:18" x14ac:dyDescent="0.35">
      <c r="A925" s="13">
        <v>2028</v>
      </c>
      <c r="B925" s="13">
        <f t="shared" si="45"/>
        <v>2027</v>
      </c>
      <c r="C925" t="s">
        <v>540</v>
      </c>
      <c r="D925" t="s">
        <v>541</v>
      </c>
      <c r="E925" s="5">
        <v>513736217</v>
      </c>
      <c r="F925" s="13">
        <v>4.4000000000000004</v>
      </c>
      <c r="G925" s="9">
        <f t="shared" si="46"/>
        <v>2260439.3548000003</v>
      </c>
      <c r="H925" s="5">
        <v>446872304</v>
      </c>
      <c r="I925">
        <v>5.4</v>
      </c>
      <c r="J925" s="9">
        <f t="shared" si="47"/>
        <v>2413110.4416</v>
      </c>
      <c r="P925">
        <v>2028</v>
      </c>
      <c r="Q925" t="s">
        <v>542</v>
      </c>
      <c r="R925" s="25">
        <v>119059002</v>
      </c>
    </row>
    <row r="926" spans="1:18" x14ac:dyDescent="0.35">
      <c r="A926" s="13">
        <v>2028</v>
      </c>
      <c r="B926" s="13">
        <f t="shared" si="45"/>
        <v>2027</v>
      </c>
      <c r="C926" t="s">
        <v>542</v>
      </c>
      <c r="D926" t="s">
        <v>543</v>
      </c>
      <c r="E926" s="5">
        <v>119059002</v>
      </c>
      <c r="F926" s="13">
        <v>4.4000000000000004</v>
      </c>
      <c r="G926" s="9">
        <f t="shared" si="46"/>
        <v>523859.60879999999</v>
      </c>
      <c r="H926" s="5">
        <v>102561150</v>
      </c>
      <c r="I926">
        <v>5.4</v>
      </c>
      <c r="J926" s="9">
        <f t="shared" si="47"/>
        <v>553830.21</v>
      </c>
      <c r="P926">
        <v>2028</v>
      </c>
      <c r="Q926" t="s">
        <v>544</v>
      </c>
      <c r="R926" s="25">
        <v>385791701</v>
      </c>
    </row>
    <row r="927" spans="1:18" x14ac:dyDescent="0.35">
      <c r="A927" s="13">
        <v>2028</v>
      </c>
      <c r="B927" s="13">
        <f t="shared" si="45"/>
        <v>2027</v>
      </c>
      <c r="C927" t="s">
        <v>544</v>
      </c>
      <c r="D927" t="s">
        <v>545</v>
      </c>
      <c r="E927" s="5">
        <v>385791701</v>
      </c>
      <c r="F927" s="13">
        <v>4.4000000000000004</v>
      </c>
      <c r="G927" s="9">
        <f t="shared" si="46"/>
        <v>1697483.4844000002</v>
      </c>
      <c r="H927" s="5">
        <v>333497252</v>
      </c>
      <c r="I927">
        <v>5.4</v>
      </c>
      <c r="J927" s="9">
        <f t="shared" si="47"/>
        <v>1800885.1608</v>
      </c>
      <c r="P927">
        <v>2028</v>
      </c>
      <c r="Q927" t="s">
        <v>546</v>
      </c>
      <c r="R927" s="25">
        <v>815139681</v>
      </c>
    </row>
    <row r="928" spans="1:18" x14ac:dyDescent="0.35">
      <c r="A928" s="13">
        <v>2028</v>
      </c>
      <c r="B928" s="13">
        <f t="shared" si="45"/>
        <v>2027</v>
      </c>
      <c r="C928" t="s">
        <v>546</v>
      </c>
      <c r="D928" t="s">
        <v>547</v>
      </c>
      <c r="E928" s="5">
        <v>815139681</v>
      </c>
      <c r="F928" s="13">
        <v>4.4000000000000004</v>
      </c>
      <c r="G928" s="9">
        <f t="shared" si="46"/>
        <v>3586614.5964000002</v>
      </c>
      <c r="H928" s="5">
        <v>635220784</v>
      </c>
      <c r="I928">
        <v>5.4</v>
      </c>
      <c r="J928" s="9">
        <f t="shared" si="47"/>
        <v>3430192.2335999999</v>
      </c>
      <c r="P928">
        <v>2028</v>
      </c>
      <c r="Q928" t="s">
        <v>548</v>
      </c>
      <c r="R928" s="25">
        <v>130176798</v>
      </c>
    </row>
    <row r="929" spans="1:18" x14ac:dyDescent="0.35">
      <c r="A929" s="13">
        <v>2028</v>
      </c>
      <c r="B929" s="13">
        <f t="shared" si="45"/>
        <v>2027</v>
      </c>
      <c r="C929" t="s">
        <v>548</v>
      </c>
      <c r="D929" t="s">
        <v>549</v>
      </c>
      <c r="E929" s="5">
        <v>130176798</v>
      </c>
      <c r="F929" s="13">
        <v>4.4000000000000004</v>
      </c>
      <c r="G929" s="9">
        <f t="shared" si="46"/>
        <v>572777.91119999997</v>
      </c>
      <c r="H929" s="5">
        <v>110378750</v>
      </c>
      <c r="I929">
        <v>5.4</v>
      </c>
      <c r="J929" s="9">
        <f t="shared" si="47"/>
        <v>596045.25</v>
      </c>
      <c r="P929">
        <v>2028</v>
      </c>
      <c r="Q929" t="s">
        <v>610</v>
      </c>
      <c r="R929" s="25">
        <v>848955960</v>
      </c>
    </row>
    <row r="930" spans="1:18" x14ac:dyDescent="0.35">
      <c r="A930" s="13">
        <v>2028</v>
      </c>
      <c r="B930" s="13">
        <f t="shared" si="45"/>
        <v>2027</v>
      </c>
      <c r="C930" t="s">
        <v>550</v>
      </c>
      <c r="D930" t="s">
        <v>551</v>
      </c>
      <c r="E930" s="5">
        <v>505490120</v>
      </c>
      <c r="F930" s="13">
        <v>4.4000000000000004</v>
      </c>
      <c r="G930" s="9">
        <f t="shared" si="46"/>
        <v>2224156.5279999999</v>
      </c>
      <c r="H930" s="5">
        <v>432353390</v>
      </c>
      <c r="I930">
        <v>5.4</v>
      </c>
      <c r="J930" s="9">
        <f t="shared" si="47"/>
        <v>2334708.3060000003</v>
      </c>
      <c r="P930">
        <v>2028</v>
      </c>
      <c r="Q930" t="s">
        <v>550</v>
      </c>
      <c r="R930" s="25">
        <v>505490120</v>
      </c>
    </row>
    <row r="931" spans="1:18" x14ac:dyDescent="0.35">
      <c r="A931" s="13">
        <v>2028</v>
      </c>
      <c r="B931" s="13">
        <f t="shared" si="45"/>
        <v>2027</v>
      </c>
      <c r="C931" t="s">
        <v>552</v>
      </c>
      <c r="D931" t="s">
        <v>553</v>
      </c>
      <c r="E931" s="5">
        <v>513839814</v>
      </c>
      <c r="F931" s="13">
        <v>4.4000000000000004</v>
      </c>
      <c r="G931" s="9">
        <f t="shared" si="46"/>
        <v>2260895.1816000002</v>
      </c>
      <c r="H931" s="5">
        <v>407649438</v>
      </c>
      <c r="I931">
        <v>5.4</v>
      </c>
      <c r="J931" s="9">
        <f t="shared" si="47"/>
        <v>2201306.9652000004</v>
      </c>
      <c r="P931">
        <v>2028</v>
      </c>
      <c r="Q931" t="s">
        <v>552</v>
      </c>
      <c r="R931" s="25">
        <v>513839814</v>
      </c>
    </row>
    <row r="932" spans="1:18" x14ac:dyDescent="0.35">
      <c r="A932" s="13">
        <v>2028</v>
      </c>
      <c r="B932" s="13">
        <f t="shared" si="45"/>
        <v>2027</v>
      </c>
      <c r="C932" t="s">
        <v>554</v>
      </c>
      <c r="D932" t="s">
        <v>555</v>
      </c>
      <c r="E932" s="5">
        <v>402965088</v>
      </c>
      <c r="F932" s="13">
        <v>4.4000000000000004</v>
      </c>
      <c r="G932" s="9">
        <f t="shared" si="46"/>
        <v>1773046.3872</v>
      </c>
      <c r="H932" s="5">
        <v>312198701</v>
      </c>
      <c r="I932">
        <v>5.4</v>
      </c>
      <c r="J932" s="9">
        <f t="shared" si="47"/>
        <v>1685872.9854000001</v>
      </c>
      <c r="P932">
        <v>2028</v>
      </c>
      <c r="Q932" t="s">
        <v>554</v>
      </c>
      <c r="R932" s="25">
        <v>402965088</v>
      </c>
    </row>
    <row r="933" spans="1:18" x14ac:dyDescent="0.35">
      <c r="A933" s="13">
        <v>2028</v>
      </c>
      <c r="B933" s="13">
        <f t="shared" si="45"/>
        <v>2027</v>
      </c>
      <c r="C933" t="s">
        <v>556</v>
      </c>
      <c r="D933" t="s">
        <v>557</v>
      </c>
      <c r="E933" s="5">
        <v>391866298</v>
      </c>
      <c r="F933" s="13">
        <v>4.4000000000000004</v>
      </c>
      <c r="G933" s="9">
        <f t="shared" si="46"/>
        <v>1724211.7112000003</v>
      </c>
      <c r="H933" s="5">
        <v>325530637</v>
      </c>
      <c r="I933">
        <v>5.4</v>
      </c>
      <c r="J933" s="9">
        <f t="shared" si="47"/>
        <v>1757865.4398000001</v>
      </c>
      <c r="P933">
        <v>2028</v>
      </c>
      <c r="Q933" t="s">
        <v>556</v>
      </c>
      <c r="R933" s="25">
        <v>391866298</v>
      </c>
    </row>
    <row r="934" spans="1:18" x14ac:dyDescent="0.35">
      <c r="A934" s="13">
        <v>2028</v>
      </c>
      <c r="B934" s="13">
        <f t="shared" si="45"/>
        <v>2027</v>
      </c>
      <c r="C934" t="s">
        <v>558</v>
      </c>
      <c r="D934" t="s">
        <v>559</v>
      </c>
      <c r="E934" s="5">
        <v>179808480</v>
      </c>
      <c r="F934" s="13">
        <v>4.4000000000000004</v>
      </c>
      <c r="G934" s="9">
        <f t="shared" si="46"/>
        <v>791157.31200000015</v>
      </c>
      <c r="H934" s="5">
        <v>160623177</v>
      </c>
      <c r="I934">
        <v>5.4</v>
      </c>
      <c r="J934" s="9">
        <f t="shared" si="47"/>
        <v>867365.15580000007</v>
      </c>
      <c r="P934">
        <v>2028</v>
      </c>
      <c r="Q934" t="s">
        <v>558</v>
      </c>
      <c r="R934" s="25">
        <v>179808480</v>
      </c>
    </row>
    <row r="935" spans="1:18" x14ac:dyDescent="0.35">
      <c r="A935" s="13">
        <v>2028</v>
      </c>
      <c r="B935" s="13">
        <f t="shared" si="45"/>
        <v>2027</v>
      </c>
      <c r="C935" t="s">
        <v>560</v>
      </c>
      <c r="D935" t="s">
        <v>561</v>
      </c>
      <c r="E935" s="5">
        <v>207581772</v>
      </c>
      <c r="F935" s="13">
        <v>4.4000000000000004</v>
      </c>
      <c r="G935" s="9">
        <f t="shared" si="46"/>
        <v>913359.79680000001</v>
      </c>
      <c r="H935" s="5">
        <v>170846758</v>
      </c>
      <c r="I935">
        <v>5.4</v>
      </c>
      <c r="J935" s="9">
        <f t="shared" si="47"/>
        <v>922572.49320000003</v>
      </c>
      <c r="P935">
        <v>2028</v>
      </c>
      <c r="Q935" t="s">
        <v>560</v>
      </c>
      <c r="R935" s="25">
        <v>207581772</v>
      </c>
    </row>
    <row r="936" spans="1:18" x14ac:dyDescent="0.35">
      <c r="A936" s="13">
        <v>2028</v>
      </c>
      <c r="B936" s="13">
        <f t="shared" si="45"/>
        <v>2027</v>
      </c>
      <c r="C936" t="s">
        <v>562</v>
      </c>
      <c r="D936" t="s">
        <v>563</v>
      </c>
      <c r="E936" s="5">
        <v>319388355</v>
      </c>
      <c r="F936" s="13">
        <v>4.4000000000000004</v>
      </c>
      <c r="G936" s="9">
        <f t="shared" si="46"/>
        <v>1405308.7620000001</v>
      </c>
      <c r="H936" s="5">
        <v>272615480</v>
      </c>
      <c r="I936">
        <v>5.4</v>
      </c>
      <c r="J936" s="9">
        <f t="shared" si="47"/>
        <v>1472123.5919999999</v>
      </c>
      <c r="P936">
        <v>2028</v>
      </c>
      <c r="Q936" t="s">
        <v>562</v>
      </c>
      <c r="R936" s="25">
        <v>319388355</v>
      </c>
    </row>
    <row r="937" spans="1:18" x14ac:dyDescent="0.35">
      <c r="A937" s="13">
        <v>2028</v>
      </c>
      <c r="B937" s="13">
        <f t="shared" si="45"/>
        <v>2027</v>
      </c>
      <c r="C937" t="s">
        <v>564</v>
      </c>
      <c r="D937" t="s">
        <v>565</v>
      </c>
      <c r="E937" s="5">
        <v>187964436</v>
      </c>
      <c r="F937" s="13">
        <v>4.4000000000000004</v>
      </c>
      <c r="G937" s="9">
        <f t="shared" si="46"/>
        <v>827043.51840000006</v>
      </c>
      <c r="H937" s="5">
        <v>158797628</v>
      </c>
      <c r="I937">
        <v>5.4</v>
      </c>
      <c r="J937" s="9">
        <f t="shared" si="47"/>
        <v>857507.1912</v>
      </c>
      <c r="P937">
        <v>2028</v>
      </c>
      <c r="Q937" t="s">
        <v>564</v>
      </c>
      <c r="R937" s="25">
        <v>187964436</v>
      </c>
    </row>
    <row r="938" spans="1:18" x14ac:dyDescent="0.35">
      <c r="A938" s="13">
        <v>2028</v>
      </c>
      <c r="B938" s="13">
        <f t="shared" si="45"/>
        <v>2027</v>
      </c>
      <c r="C938" t="s">
        <v>566</v>
      </c>
      <c r="D938" t="s">
        <v>567</v>
      </c>
      <c r="E938" s="5">
        <v>209060753</v>
      </c>
      <c r="F938" s="13">
        <v>4.4000000000000004</v>
      </c>
      <c r="G938" s="9">
        <f t="shared" si="46"/>
        <v>919867.31320000009</v>
      </c>
      <c r="H938" s="5">
        <v>189981271</v>
      </c>
      <c r="I938">
        <v>5.4</v>
      </c>
      <c r="J938" s="9">
        <f t="shared" si="47"/>
        <v>1025898.8634000001</v>
      </c>
      <c r="P938">
        <v>2028</v>
      </c>
      <c r="Q938" t="s">
        <v>566</v>
      </c>
      <c r="R938" s="25">
        <v>209060753</v>
      </c>
    </row>
    <row r="939" spans="1:18" x14ac:dyDescent="0.35">
      <c r="A939" s="13">
        <v>2028</v>
      </c>
      <c r="B939" s="13">
        <f t="shared" si="45"/>
        <v>2027</v>
      </c>
      <c r="C939" t="s">
        <v>568</v>
      </c>
      <c r="D939" t="s">
        <v>569</v>
      </c>
      <c r="E939" s="5">
        <v>468532095</v>
      </c>
      <c r="F939" s="13">
        <v>4.4000000000000004</v>
      </c>
      <c r="G939" s="9">
        <f t="shared" si="46"/>
        <v>2061541.2180000001</v>
      </c>
      <c r="H939" s="5">
        <v>369307544</v>
      </c>
      <c r="I939">
        <v>5.4</v>
      </c>
      <c r="J939" s="9">
        <f t="shared" si="47"/>
        <v>1994260.7376000001</v>
      </c>
      <c r="P939">
        <v>2028</v>
      </c>
      <c r="Q939" t="s">
        <v>568</v>
      </c>
      <c r="R939" s="25">
        <v>468532095</v>
      </c>
    </row>
    <row r="940" spans="1:18" x14ac:dyDescent="0.35">
      <c r="A940" s="13">
        <v>2028</v>
      </c>
      <c r="B940" s="13">
        <f t="shared" si="45"/>
        <v>2027</v>
      </c>
      <c r="C940" t="s">
        <v>570</v>
      </c>
      <c r="D940" t="s">
        <v>571</v>
      </c>
      <c r="E940" s="5">
        <v>616168788</v>
      </c>
      <c r="F940" s="13">
        <v>4.4000000000000004</v>
      </c>
      <c r="G940" s="9">
        <f t="shared" si="46"/>
        <v>2711142.6672</v>
      </c>
      <c r="H940" s="5">
        <v>512573062</v>
      </c>
      <c r="I940">
        <v>5.4</v>
      </c>
      <c r="J940" s="9">
        <f t="shared" si="47"/>
        <v>2767894.5348</v>
      </c>
      <c r="P940">
        <v>2028</v>
      </c>
      <c r="Q940" t="s">
        <v>570</v>
      </c>
      <c r="R940" s="25">
        <v>616168788</v>
      </c>
    </row>
    <row r="941" spans="1:18" x14ac:dyDescent="0.35">
      <c r="A941" s="13">
        <v>2028</v>
      </c>
      <c r="B941" s="13">
        <f t="shared" si="45"/>
        <v>2027</v>
      </c>
      <c r="C941" t="s">
        <v>572</v>
      </c>
      <c r="D941" t="s">
        <v>573</v>
      </c>
      <c r="E941" s="5">
        <v>521968448</v>
      </c>
      <c r="F941" s="13">
        <v>4.4000000000000004</v>
      </c>
      <c r="G941" s="9">
        <f t="shared" si="46"/>
        <v>2296661.1712000002</v>
      </c>
      <c r="H941" s="5">
        <v>436717879</v>
      </c>
      <c r="I941">
        <v>5.4</v>
      </c>
      <c r="J941" s="9">
        <f t="shared" si="47"/>
        <v>2358276.5466000005</v>
      </c>
      <c r="P941">
        <v>2028</v>
      </c>
      <c r="Q941" t="s">
        <v>572</v>
      </c>
      <c r="R941" s="25">
        <v>521968448</v>
      </c>
    </row>
    <row r="942" spans="1:18" x14ac:dyDescent="0.35">
      <c r="A942" s="13">
        <v>2028</v>
      </c>
      <c r="B942" s="13">
        <f t="shared" si="45"/>
        <v>2027</v>
      </c>
      <c r="C942" t="s">
        <v>574</v>
      </c>
      <c r="D942" t="s">
        <v>575</v>
      </c>
      <c r="E942" s="5">
        <v>2438836381</v>
      </c>
      <c r="F942" s="13">
        <v>4.4000000000000004</v>
      </c>
      <c r="G942" s="9">
        <f t="shared" si="46"/>
        <v>10730880.076400001</v>
      </c>
      <c r="H942" s="5">
        <v>1837483265</v>
      </c>
      <c r="I942">
        <v>5.4</v>
      </c>
      <c r="J942" s="9">
        <f t="shared" si="47"/>
        <v>9922409.631000001</v>
      </c>
      <c r="P942">
        <v>2028</v>
      </c>
      <c r="Q942" t="s">
        <v>574</v>
      </c>
      <c r="R942" s="25">
        <v>2438836381</v>
      </c>
    </row>
    <row r="943" spans="1:18" x14ac:dyDescent="0.35">
      <c r="A943" s="13">
        <v>2028</v>
      </c>
      <c r="B943" s="13">
        <f t="shared" si="45"/>
        <v>2027</v>
      </c>
      <c r="C943" t="s">
        <v>576</v>
      </c>
      <c r="D943" t="s">
        <v>577</v>
      </c>
      <c r="E943" s="5">
        <v>670677281</v>
      </c>
      <c r="F943" s="13">
        <v>4.4000000000000004</v>
      </c>
      <c r="G943" s="9">
        <f t="shared" si="46"/>
        <v>2950980.0364000001</v>
      </c>
      <c r="H943" s="5">
        <v>572880527</v>
      </c>
      <c r="I943">
        <v>5.4</v>
      </c>
      <c r="J943" s="9">
        <f t="shared" si="47"/>
        <v>3093554.8458000002</v>
      </c>
      <c r="P943">
        <v>2028</v>
      </c>
      <c r="Q943" t="s">
        <v>576</v>
      </c>
      <c r="R943" s="25">
        <v>670677281</v>
      </c>
    </row>
    <row r="944" spans="1:18" x14ac:dyDescent="0.35">
      <c r="A944" s="13">
        <v>2028</v>
      </c>
      <c r="B944" s="13">
        <f t="shared" si="45"/>
        <v>2027</v>
      </c>
      <c r="C944" t="s">
        <v>578</v>
      </c>
      <c r="D944" t="s">
        <v>579</v>
      </c>
      <c r="E944" s="5">
        <v>599344617</v>
      </c>
      <c r="F944" s="13">
        <v>4.4000000000000004</v>
      </c>
      <c r="G944" s="9">
        <f t="shared" si="46"/>
        <v>2637116.3148000003</v>
      </c>
      <c r="H944" s="5">
        <v>440716993</v>
      </c>
      <c r="I944">
        <v>5.4</v>
      </c>
      <c r="J944" s="9">
        <f t="shared" si="47"/>
        <v>2379871.7622000002</v>
      </c>
      <c r="P944">
        <v>2028</v>
      </c>
      <c r="Q944" t="s">
        <v>578</v>
      </c>
      <c r="R944" s="25">
        <v>599344617</v>
      </c>
    </row>
    <row r="945" spans="1:18" x14ac:dyDescent="0.35">
      <c r="A945" s="13">
        <v>2028</v>
      </c>
      <c r="B945" s="13">
        <f t="shared" si="45"/>
        <v>2027</v>
      </c>
      <c r="C945" t="s">
        <v>580</v>
      </c>
      <c r="D945" t="s">
        <v>581</v>
      </c>
      <c r="E945" s="5">
        <v>207948790</v>
      </c>
      <c r="F945" s="13">
        <v>4.4000000000000004</v>
      </c>
      <c r="G945" s="9">
        <f t="shared" si="46"/>
        <v>914974.67600000009</v>
      </c>
      <c r="H945" s="5">
        <v>185223849</v>
      </c>
      <c r="I945">
        <v>5.4</v>
      </c>
      <c r="J945" s="9">
        <f t="shared" si="47"/>
        <v>1000208.7846</v>
      </c>
      <c r="P945">
        <v>2028</v>
      </c>
      <c r="Q945" t="s">
        <v>580</v>
      </c>
      <c r="R945" s="25">
        <v>207948790</v>
      </c>
    </row>
    <row r="946" spans="1:18" x14ac:dyDescent="0.35">
      <c r="A946" s="13">
        <v>2028</v>
      </c>
      <c r="B946" s="13">
        <f t="shared" si="45"/>
        <v>2027</v>
      </c>
      <c r="C946" t="s">
        <v>582</v>
      </c>
      <c r="D946" t="s">
        <v>583</v>
      </c>
      <c r="E946" s="5">
        <v>878032043</v>
      </c>
      <c r="F946" s="13">
        <v>4.4000000000000004</v>
      </c>
      <c r="G946" s="9">
        <f t="shared" si="46"/>
        <v>3863340.9892000002</v>
      </c>
      <c r="H946" s="5">
        <v>693202722</v>
      </c>
      <c r="I946">
        <v>5.4</v>
      </c>
      <c r="J946" s="9">
        <f t="shared" si="47"/>
        <v>3743294.6987999999</v>
      </c>
      <c r="P946">
        <v>2028</v>
      </c>
      <c r="Q946" t="s">
        <v>582</v>
      </c>
      <c r="R946" s="25">
        <v>878032043</v>
      </c>
    </row>
    <row r="947" spans="1:18" x14ac:dyDescent="0.35">
      <c r="A947" s="13">
        <v>2028</v>
      </c>
      <c r="B947" s="13">
        <f t="shared" si="45"/>
        <v>2027</v>
      </c>
      <c r="C947" t="s">
        <v>584</v>
      </c>
      <c r="D947" t="s">
        <v>585</v>
      </c>
      <c r="E947" s="5">
        <v>253486937</v>
      </c>
      <c r="F947" s="13">
        <v>4.4000000000000004</v>
      </c>
      <c r="G947" s="9">
        <f t="shared" si="46"/>
        <v>1115342.5228000002</v>
      </c>
      <c r="H947" s="5">
        <v>211338060</v>
      </c>
      <c r="I947">
        <v>5.4</v>
      </c>
      <c r="J947" s="9">
        <f t="shared" si="47"/>
        <v>1141225.524</v>
      </c>
      <c r="P947">
        <v>2028</v>
      </c>
      <c r="Q947" t="s">
        <v>584</v>
      </c>
      <c r="R947" s="25">
        <v>253486937</v>
      </c>
    </row>
    <row r="948" spans="1:18" x14ac:dyDescent="0.35">
      <c r="A948" s="13">
        <v>2028</v>
      </c>
      <c r="B948" s="13">
        <f t="shared" si="45"/>
        <v>2027</v>
      </c>
      <c r="C948" t="s">
        <v>586</v>
      </c>
      <c r="D948" t="s">
        <v>587</v>
      </c>
      <c r="E948" s="5">
        <v>317800607</v>
      </c>
      <c r="F948" s="13">
        <v>4.4000000000000004</v>
      </c>
      <c r="G948" s="9">
        <f t="shared" si="46"/>
        <v>1398322.6708000002</v>
      </c>
      <c r="H948" s="5">
        <v>268447476</v>
      </c>
      <c r="I948">
        <v>5.4</v>
      </c>
      <c r="J948" s="9">
        <f t="shared" si="47"/>
        <v>1449616.3704000001</v>
      </c>
      <c r="P948">
        <v>2028</v>
      </c>
      <c r="Q948" t="s">
        <v>192</v>
      </c>
      <c r="R948" s="25">
        <v>692694695</v>
      </c>
    </row>
    <row r="949" spans="1:18" x14ac:dyDescent="0.35">
      <c r="A949" s="13">
        <v>2028</v>
      </c>
      <c r="B949" s="13">
        <f t="shared" si="45"/>
        <v>2027</v>
      </c>
      <c r="C949" t="s">
        <v>588</v>
      </c>
      <c r="D949" t="s">
        <v>589</v>
      </c>
      <c r="E949" s="5">
        <v>354735059</v>
      </c>
      <c r="F949" s="13">
        <v>4.4000000000000004</v>
      </c>
      <c r="G949" s="9">
        <f t="shared" si="46"/>
        <v>1560834.2596000002</v>
      </c>
      <c r="H949" s="5">
        <v>289679553</v>
      </c>
      <c r="I949">
        <v>5.4</v>
      </c>
      <c r="J949" s="9">
        <f t="shared" si="47"/>
        <v>1564269.5862000003</v>
      </c>
      <c r="P949">
        <v>2028</v>
      </c>
      <c r="Q949" t="s">
        <v>586</v>
      </c>
      <c r="R949" s="25">
        <v>317800607</v>
      </c>
    </row>
    <row r="950" spans="1:18" x14ac:dyDescent="0.35">
      <c r="A950" s="13">
        <v>2028</v>
      </c>
      <c r="B950" s="13">
        <f t="shared" si="45"/>
        <v>2027</v>
      </c>
      <c r="C950" t="s">
        <v>590</v>
      </c>
      <c r="D950" t="s">
        <v>591</v>
      </c>
      <c r="E950" s="5">
        <v>773980936</v>
      </c>
      <c r="F950" s="13">
        <v>4.4000000000000004</v>
      </c>
      <c r="G950" s="9">
        <f t="shared" si="46"/>
        <v>3405516.1184</v>
      </c>
      <c r="H950" s="5">
        <v>616905378</v>
      </c>
      <c r="I950">
        <v>5.4</v>
      </c>
      <c r="J950" s="9">
        <f t="shared" si="47"/>
        <v>3331289.0412000003</v>
      </c>
      <c r="P950">
        <v>2028</v>
      </c>
      <c r="Q950" t="s">
        <v>588</v>
      </c>
      <c r="R950" s="25">
        <v>354735059</v>
      </c>
    </row>
    <row r="951" spans="1:18" x14ac:dyDescent="0.35">
      <c r="A951" s="13">
        <v>2028</v>
      </c>
      <c r="B951" s="13">
        <f t="shared" si="45"/>
        <v>2027</v>
      </c>
      <c r="C951" t="s">
        <v>592</v>
      </c>
      <c r="D951" t="s">
        <v>593</v>
      </c>
      <c r="E951" s="5">
        <v>4109060605</v>
      </c>
      <c r="F951" s="13">
        <v>4.4000000000000004</v>
      </c>
      <c r="G951" s="9">
        <f t="shared" si="46"/>
        <v>18079866.662</v>
      </c>
      <c r="H951" s="5">
        <v>3120871709</v>
      </c>
      <c r="I951">
        <v>5.4</v>
      </c>
      <c r="J951" s="9">
        <f t="shared" si="47"/>
        <v>16852707.228599999</v>
      </c>
      <c r="P951">
        <v>2028</v>
      </c>
      <c r="Q951" t="s">
        <v>590</v>
      </c>
      <c r="R951" s="25">
        <v>773980936</v>
      </c>
    </row>
    <row r="952" spans="1:18" x14ac:dyDescent="0.35">
      <c r="A952" s="13">
        <v>2028</v>
      </c>
      <c r="B952" s="13">
        <f t="shared" si="45"/>
        <v>2027</v>
      </c>
      <c r="C952" t="s">
        <v>594</v>
      </c>
      <c r="D952" t="s">
        <v>595</v>
      </c>
      <c r="E952" s="5">
        <v>11230604317</v>
      </c>
      <c r="F952" s="13">
        <v>4.4000000000000004</v>
      </c>
      <c r="G952" s="9">
        <f t="shared" si="46"/>
        <v>49414658.994800001</v>
      </c>
      <c r="H952" s="5">
        <v>8251926610</v>
      </c>
      <c r="I952">
        <v>5.4</v>
      </c>
      <c r="J952" s="9">
        <f t="shared" si="47"/>
        <v>44560403.694000006</v>
      </c>
      <c r="P952">
        <v>2028</v>
      </c>
      <c r="Q952" t="s">
        <v>592</v>
      </c>
      <c r="R952" s="25">
        <v>4109060605</v>
      </c>
    </row>
    <row r="953" spans="1:18" x14ac:dyDescent="0.35">
      <c r="A953" s="13">
        <v>2028</v>
      </c>
      <c r="B953" s="13">
        <f t="shared" si="45"/>
        <v>2027</v>
      </c>
      <c r="C953" t="s">
        <v>596</v>
      </c>
      <c r="D953" t="s">
        <v>597</v>
      </c>
      <c r="E953" s="5">
        <v>1283233866</v>
      </c>
      <c r="F953" s="13">
        <v>4.4000000000000004</v>
      </c>
      <c r="G953" s="9">
        <f t="shared" si="46"/>
        <v>5646229.0104</v>
      </c>
      <c r="H953" s="5">
        <v>980555963</v>
      </c>
      <c r="I953">
        <v>5.4</v>
      </c>
      <c r="J953" s="9">
        <f t="shared" si="47"/>
        <v>5295002.2001999998</v>
      </c>
      <c r="P953">
        <v>2028</v>
      </c>
      <c r="Q953" t="s">
        <v>594</v>
      </c>
      <c r="R953" s="25">
        <v>11230604317</v>
      </c>
    </row>
    <row r="954" spans="1:18" x14ac:dyDescent="0.35">
      <c r="A954" s="13">
        <v>2028</v>
      </c>
      <c r="B954" s="13">
        <f t="shared" si="45"/>
        <v>2027</v>
      </c>
      <c r="C954" t="s">
        <v>598</v>
      </c>
      <c r="D954" t="s">
        <v>599</v>
      </c>
      <c r="E954" s="5">
        <v>398617456</v>
      </c>
      <c r="F954" s="13">
        <v>4.4000000000000004</v>
      </c>
      <c r="G954" s="9">
        <f t="shared" si="46"/>
        <v>1753916.8064000001</v>
      </c>
      <c r="H954" s="5">
        <v>348095182</v>
      </c>
      <c r="I954">
        <v>5.4</v>
      </c>
      <c r="J954" s="9">
        <f t="shared" si="47"/>
        <v>1879713.9827999999</v>
      </c>
      <c r="P954">
        <v>2028</v>
      </c>
      <c r="Q954" t="s">
        <v>596</v>
      </c>
      <c r="R954" s="25">
        <v>1283233866</v>
      </c>
    </row>
    <row r="955" spans="1:18" x14ac:dyDescent="0.35">
      <c r="A955" s="13">
        <v>2028</v>
      </c>
      <c r="B955" s="13">
        <f t="shared" si="45"/>
        <v>2027</v>
      </c>
      <c r="C955" t="s">
        <v>600</v>
      </c>
      <c r="D955" t="s">
        <v>601</v>
      </c>
      <c r="E955" s="5">
        <v>1038190781</v>
      </c>
      <c r="F955" s="13">
        <v>4.4000000000000004</v>
      </c>
      <c r="G955" s="9">
        <f t="shared" si="46"/>
        <v>4568039.4364</v>
      </c>
      <c r="H955" s="5">
        <v>878085819</v>
      </c>
      <c r="I955">
        <v>5.4</v>
      </c>
      <c r="J955" s="9">
        <f t="shared" si="47"/>
        <v>4741663.4226000002</v>
      </c>
      <c r="P955">
        <v>2028</v>
      </c>
      <c r="Q955" t="s">
        <v>598</v>
      </c>
      <c r="R955" s="25">
        <v>398617456</v>
      </c>
    </row>
    <row r="956" spans="1:18" x14ac:dyDescent="0.35">
      <c r="A956" s="13">
        <v>2028</v>
      </c>
      <c r="B956" s="13">
        <f t="shared" si="45"/>
        <v>2027</v>
      </c>
      <c r="C956" t="s">
        <v>602</v>
      </c>
      <c r="D956" t="s">
        <v>603</v>
      </c>
      <c r="E956" s="5">
        <v>304944397</v>
      </c>
      <c r="F956" s="13">
        <v>4.4000000000000004</v>
      </c>
      <c r="G956" s="9">
        <f t="shared" si="46"/>
        <v>1341755.3468000002</v>
      </c>
      <c r="H956" s="5">
        <v>271786680</v>
      </c>
      <c r="I956">
        <v>5.4</v>
      </c>
      <c r="J956" s="9">
        <f t="shared" si="47"/>
        <v>1467648.0720000002</v>
      </c>
      <c r="P956">
        <v>2028</v>
      </c>
      <c r="Q956" t="s">
        <v>600</v>
      </c>
      <c r="R956" s="25">
        <v>1038190781</v>
      </c>
    </row>
    <row r="957" spans="1:18" x14ac:dyDescent="0.35">
      <c r="A957" s="13">
        <v>2028</v>
      </c>
      <c r="B957" s="13">
        <f t="shared" si="45"/>
        <v>2027</v>
      </c>
      <c r="C957" t="s">
        <v>604</v>
      </c>
      <c r="D957" t="s">
        <v>605</v>
      </c>
      <c r="E957" s="5">
        <v>649753751</v>
      </c>
      <c r="F957" s="13">
        <v>4.4000000000000004</v>
      </c>
      <c r="G957" s="9">
        <f t="shared" si="46"/>
        <v>2858916.5044000004</v>
      </c>
      <c r="H957" s="5">
        <v>518161150</v>
      </c>
      <c r="I957">
        <v>5.4</v>
      </c>
      <c r="J957" s="9">
        <f t="shared" si="47"/>
        <v>2798070.2100000004</v>
      </c>
      <c r="P957">
        <v>2028</v>
      </c>
      <c r="Q957" t="s">
        <v>602</v>
      </c>
      <c r="R957" s="25">
        <v>304944397</v>
      </c>
    </row>
    <row r="958" spans="1:18" x14ac:dyDescent="0.35">
      <c r="A958" s="13">
        <v>2028</v>
      </c>
      <c r="B958" s="13">
        <f t="shared" si="45"/>
        <v>2027</v>
      </c>
      <c r="C958" t="s">
        <v>606</v>
      </c>
      <c r="D958" t="s">
        <v>607</v>
      </c>
      <c r="E958" s="5">
        <v>260842014</v>
      </c>
      <c r="F958" s="13">
        <v>4.4000000000000004</v>
      </c>
      <c r="G958" s="9">
        <f t="shared" si="46"/>
        <v>1147704.8616000002</v>
      </c>
      <c r="H958" s="5">
        <v>212700000</v>
      </c>
      <c r="I958">
        <v>5.4</v>
      </c>
      <c r="J958" s="9">
        <f t="shared" si="47"/>
        <v>1148580</v>
      </c>
      <c r="P958">
        <v>2028</v>
      </c>
      <c r="Q958" t="s">
        <v>604</v>
      </c>
      <c r="R958" s="25">
        <v>649753751</v>
      </c>
    </row>
    <row r="959" spans="1:18" x14ac:dyDescent="0.35">
      <c r="A959" s="13">
        <v>2028</v>
      </c>
      <c r="B959" s="13">
        <f t="shared" si="45"/>
        <v>2027</v>
      </c>
      <c r="C959" t="s">
        <v>608</v>
      </c>
      <c r="D959" t="s">
        <v>609</v>
      </c>
      <c r="E959" s="5">
        <v>229044585</v>
      </c>
      <c r="F959" s="13">
        <v>4.4000000000000004</v>
      </c>
      <c r="G959" s="9">
        <f t="shared" si="46"/>
        <v>1007796.174</v>
      </c>
      <c r="H959" s="5">
        <v>204381265</v>
      </c>
      <c r="I959">
        <v>5.4</v>
      </c>
      <c r="J959" s="9">
        <f t="shared" si="47"/>
        <v>1103658.8310000002</v>
      </c>
      <c r="P959">
        <v>2028</v>
      </c>
      <c r="Q959" t="s">
        <v>606</v>
      </c>
      <c r="R959" s="25">
        <v>260842014</v>
      </c>
    </row>
    <row r="960" spans="1:18" x14ac:dyDescent="0.35">
      <c r="A960" s="13">
        <v>2028</v>
      </c>
      <c r="B960" s="13">
        <f t="shared" si="45"/>
        <v>2027</v>
      </c>
      <c r="C960" t="s">
        <v>610</v>
      </c>
      <c r="D960" t="s">
        <v>611</v>
      </c>
      <c r="E960" s="5">
        <v>848955960</v>
      </c>
      <c r="F960" s="13">
        <v>4.4000000000000004</v>
      </c>
      <c r="G960" s="9">
        <f t="shared" si="46"/>
        <v>3735406.2239999999</v>
      </c>
      <c r="H960" s="5">
        <v>730980718</v>
      </c>
      <c r="I960">
        <v>5.4</v>
      </c>
      <c r="J960" s="9">
        <f t="shared" si="47"/>
        <v>3947295.8772000005</v>
      </c>
      <c r="P960">
        <v>2028</v>
      </c>
      <c r="Q960" t="s">
        <v>608</v>
      </c>
      <c r="R960" s="25">
        <v>229044585</v>
      </c>
    </row>
    <row r="961" spans="1:18" x14ac:dyDescent="0.35">
      <c r="A961" s="13">
        <v>2028</v>
      </c>
      <c r="B961" s="13">
        <f t="shared" si="45"/>
        <v>2027</v>
      </c>
      <c r="C961" t="s">
        <v>612</v>
      </c>
      <c r="D961" t="s">
        <v>613</v>
      </c>
      <c r="E961" s="5">
        <v>1014991385</v>
      </c>
      <c r="F961" s="13">
        <v>4.4000000000000004</v>
      </c>
      <c r="G961" s="9">
        <f t="shared" si="46"/>
        <v>4465962.0940000005</v>
      </c>
      <c r="H961" s="5">
        <v>820692559</v>
      </c>
      <c r="I961">
        <v>5.4</v>
      </c>
      <c r="J961" s="9">
        <f t="shared" si="47"/>
        <v>4431739.8185999999</v>
      </c>
      <c r="P961">
        <v>2028</v>
      </c>
      <c r="Q961" t="s">
        <v>612</v>
      </c>
      <c r="R961" s="25">
        <v>1014991385</v>
      </c>
    </row>
    <row r="962" spans="1:18" x14ac:dyDescent="0.35">
      <c r="A962" s="13">
        <v>2028</v>
      </c>
      <c r="B962" s="13">
        <f t="shared" si="45"/>
        <v>2027</v>
      </c>
      <c r="C962" t="s">
        <v>614</v>
      </c>
      <c r="D962" t="s">
        <v>615</v>
      </c>
      <c r="E962" s="5">
        <v>8542418099</v>
      </c>
      <c r="F962" s="13">
        <v>4.4000000000000004</v>
      </c>
      <c r="G962" s="9">
        <f t="shared" si="46"/>
        <v>37586639.635600001</v>
      </c>
      <c r="H962" s="5">
        <v>6471446630</v>
      </c>
      <c r="I962">
        <v>5.4</v>
      </c>
      <c r="J962" s="9">
        <f t="shared" si="47"/>
        <v>34945811.802000001</v>
      </c>
      <c r="P962">
        <v>2028</v>
      </c>
      <c r="Q962" t="s">
        <v>614</v>
      </c>
      <c r="R962" s="25">
        <v>8542418099</v>
      </c>
    </row>
    <row r="963" spans="1:18" x14ac:dyDescent="0.35">
      <c r="A963" s="13">
        <v>2028</v>
      </c>
      <c r="B963" s="13">
        <f t="shared" si="45"/>
        <v>2027</v>
      </c>
      <c r="C963" t="s">
        <v>616</v>
      </c>
      <c r="D963" t="s">
        <v>617</v>
      </c>
      <c r="E963" s="5">
        <v>583742226</v>
      </c>
      <c r="F963" s="13">
        <v>4.4000000000000004</v>
      </c>
      <c r="G963" s="9">
        <f t="shared" si="46"/>
        <v>2568465.7944000005</v>
      </c>
      <c r="H963" s="5">
        <v>514278005</v>
      </c>
      <c r="I963">
        <v>5.4</v>
      </c>
      <c r="J963" s="9">
        <f t="shared" si="47"/>
        <v>2777101.2270000004</v>
      </c>
      <c r="P963">
        <v>2028</v>
      </c>
      <c r="Q963" t="s">
        <v>632</v>
      </c>
      <c r="R963" s="25">
        <v>2476742851</v>
      </c>
    </row>
    <row r="964" spans="1:18" x14ac:dyDescent="0.35">
      <c r="A964" s="13">
        <v>2028</v>
      </c>
      <c r="B964" s="13">
        <f t="shared" si="45"/>
        <v>2027</v>
      </c>
      <c r="C964" t="s">
        <v>618</v>
      </c>
      <c r="D964" t="s">
        <v>619</v>
      </c>
      <c r="E964" s="5">
        <v>438930594</v>
      </c>
      <c r="F964" s="13">
        <v>4.4000000000000004</v>
      </c>
      <c r="G964" s="9">
        <f t="shared" si="46"/>
        <v>1931294.6136</v>
      </c>
      <c r="H964" s="5">
        <v>383670252</v>
      </c>
      <c r="I964">
        <v>5.4</v>
      </c>
      <c r="J964" s="9">
        <f t="shared" si="47"/>
        <v>2071819.3607999999</v>
      </c>
      <c r="P964">
        <v>2028</v>
      </c>
      <c r="Q964" t="s">
        <v>620</v>
      </c>
      <c r="R964" s="25">
        <v>360900019</v>
      </c>
    </row>
    <row r="965" spans="1:18" x14ac:dyDescent="0.35">
      <c r="A965" s="13">
        <v>2028</v>
      </c>
      <c r="B965" s="13">
        <f t="shared" ref="B965:B1028" si="48">A965-1</f>
        <v>2027</v>
      </c>
      <c r="C965" t="s">
        <v>620</v>
      </c>
      <c r="D965" t="s">
        <v>621</v>
      </c>
      <c r="E965" s="5">
        <v>360900019</v>
      </c>
      <c r="F965" s="13">
        <v>4.4000000000000004</v>
      </c>
      <c r="G965" s="9">
        <f t="shared" si="46"/>
        <v>1587960.0836</v>
      </c>
      <c r="H965" s="5">
        <v>315883524</v>
      </c>
      <c r="I965">
        <v>5.4</v>
      </c>
      <c r="J965" s="9">
        <f t="shared" si="47"/>
        <v>1705771.0296</v>
      </c>
      <c r="P965">
        <v>2028</v>
      </c>
      <c r="Q965" t="s">
        <v>622</v>
      </c>
      <c r="R965" s="25">
        <v>490380924</v>
      </c>
    </row>
    <row r="966" spans="1:18" x14ac:dyDescent="0.35">
      <c r="A966" s="13">
        <v>2028</v>
      </c>
      <c r="B966" s="13">
        <f t="shared" si="48"/>
        <v>2027</v>
      </c>
      <c r="C966" t="s">
        <v>622</v>
      </c>
      <c r="D966" t="s">
        <v>623</v>
      </c>
      <c r="E966" s="5">
        <v>490380924</v>
      </c>
      <c r="F966" s="13">
        <v>4.4000000000000004</v>
      </c>
      <c r="G966" s="9">
        <f t="shared" si="46"/>
        <v>2157676.0656000003</v>
      </c>
      <c r="H966" s="5">
        <v>393899532</v>
      </c>
      <c r="I966">
        <v>5.4</v>
      </c>
      <c r="J966" s="9">
        <f t="shared" si="47"/>
        <v>2127057.4728000001</v>
      </c>
      <c r="P966">
        <v>2028</v>
      </c>
      <c r="Q966" t="s">
        <v>624</v>
      </c>
      <c r="R966" s="25">
        <v>749078929</v>
      </c>
    </row>
    <row r="967" spans="1:18" x14ac:dyDescent="0.35">
      <c r="A967" s="13">
        <v>2028</v>
      </c>
      <c r="B967" s="13">
        <f t="shared" si="48"/>
        <v>2027</v>
      </c>
      <c r="C967" t="s">
        <v>624</v>
      </c>
      <c r="D967" t="s">
        <v>625</v>
      </c>
      <c r="E967" s="5">
        <v>749078929</v>
      </c>
      <c r="F967" s="13">
        <v>4.4000000000000004</v>
      </c>
      <c r="G967" s="9">
        <f t="shared" si="46"/>
        <v>3295947.2876000004</v>
      </c>
      <c r="H967" s="5">
        <v>628616255</v>
      </c>
      <c r="I967">
        <v>5.4</v>
      </c>
      <c r="J967" s="9">
        <f t="shared" si="47"/>
        <v>3394527.7770000002</v>
      </c>
      <c r="P967">
        <v>2028</v>
      </c>
      <c r="Q967" t="s">
        <v>626</v>
      </c>
      <c r="R967" s="25">
        <v>462727123</v>
      </c>
    </row>
    <row r="968" spans="1:18" x14ac:dyDescent="0.35">
      <c r="A968" s="13">
        <v>2028</v>
      </c>
      <c r="B968" s="13">
        <f t="shared" si="48"/>
        <v>2027</v>
      </c>
      <c r="C968" t="s">
        <v>626</v>
      </c>
      <c r="D968" t="s">
        <v>627</v>
      </c>
      <c r="E968" s="5">
        <v>462727123</v>
      </c>
      <c r="F968" s="13">
        <v>4.4000000000000004</v>
      </c>
      <c r="G968" s="9">
        <f t="shared" si="46"/>
        <v>2035999.3412000004</v>
      </c>
      <c r="H968" s="5">
        <v>382827708</v>
      </c>
      <c r="I968">
        <v>5.4</v>
      </c>
      <c r="J968" s="9">
        <f t="shared" si="47"/>
        <v>2067269.6232</v>
      </c>
      <c r="P968">
        <v>2028</v>
      </c>
      <c r="Q968" t="s">
        <v>628</v>
      </c>
      <c r="R968" s="25">
        <v>459434333</v>
      </c>
    </row>
    <row r="969" spans="1:18" x14ac:dyDescent="0.35">
      <c r="A969" s="13">
        <v>2028</v>
      </c>
      <c r="B969" s="13">
        <f t="shared" si="48"/>
        <v>2027</v>
      </c>
      <c r="C969" t="s">
        <v>628</v>
      </c>
      <c r="D969" t="s">
        <v>629</v>
      </c>
      <c r="E969" s="5">
        <v>459434333</v>
      </c>
      <c r="F969" s="13">
        <v>4.4000000000000004</v>
      </c>
      <c r="G969" s="9">
        <f t="shared" si="46"/>
        <v>2021511.0652000001</v>
      </c>
      <c r="H969" s="5">
        <v>397489936</v>
      </c>
      <c r="I969">
        <v>5.4</v>
      </c>
      <c r="J969" s="9">
        <f t="shared" si="47"/>
        <v>2146445.6543999999</v>
      </c>
      <c r="P969">
        <v>2028</v>
      </c>
      <c r="Q969" t="s">
        <v>630</v>
      </c>
      <c r="R969" s="25">
        <v>345894604</v>
      </c>
    </row>
    <row r="970" spans="1:18" x14ac:dyDescent="0.35">
      <c r="A970" s="13">
        <v>2028</v>
      </c>
      <c r="B970" s="13">
        <f t="shared" si="48"/>
        <v>2027</v>
      </c>
      <c r="C970" t="s">
        <v>630</v>
      </c>
      <c r="D970" t="s">
        <v>631</v>
      </c>
      <c r="E970" s="5">
        <v>345894604</v>
      </c>
      <c r="F970" s="13">
        <v>4.4000000000000004</v>
      </c>
      <c r="G970" s="9">
        <f t="shared" ref="G970:G1033" si="49">E970/1000*F970</f>
        <v>1521936.2576000001</v>
      </c>
      <c r="H970" s="5">
        <v>293099654</v>
      </c>
      <c r="I970">
        <v>5.4</v>
      </c>
      <c r="J970" s="9">
        <f t="shared" si="47"/>
        <v>1582738.1316</v>
      </c>
      <c r="P970">
        <v>2028</v>
      </c>
      <c r="Q970" t="s">
        <v>634</v>
      </c>
      <c r="R970" s="25">
        <v>544205081</v>
      </c>
    </row>
    <row r="971" spans="1:18" x14ac:dyDescent="0.35">
      <c r="A971" s="13">
        <v>2028</v>
      </c>
      <c r="B971" s="13">
        <f t="shared" si="48"/>
        <v>2027</v>
      </c>
      <c r="C971" t="s">
        <v>632</v>
      </c>
      <c r="D971" t="s">
        <v>633</v>
      </c>
      <c r="E971" s="5">
        <v>2476742851</v>
      </c>
      <c r="F971" s="13">
        <v>4.4000000000000004</v>
      </c>
      <c r="G971" s="9">
        <f t="shared" si="49"/>
        <v>10897668.544399999</v>
      </c>
      <c r="H971" s="5">
        <v>1951306592</v>
      </c>
      <c r="I971">
        <v>5.4</v>
      </c>
      <c r="J971" s="9">
        <f t="shared" si="47"/>
        <v>10537055.596799999</v>
      </c>
      <c r="P971">
        <v>2028</v>
      </c>
      <c r="Q971" t="s">
        <v>636</v>
      </c>
      <c r="R971" s="25">
        <v>180212100</v>
      </c>
    </row>
    <row r="972" spans="1:18" x14ac:dyDescent="0.35">
      <c r="A972" s="13">
        <v>2028</v>
      </c>
      <c r="B972" s="13">
        <f t="shared" si="48"/>
        <v>2027</v>
      </c>
      <c r="C972" t="s">
        <v>634</v>
      </c>
      <c r="D972" t="s">
        <v>635</v>
      </c>
      <c r="E972" s="5">
        <v>544205081</v>
      </c>
      <c r="F972" s="13">
        <v>4.4000000000000004</v>
      </c>
      <c r="G972" s="9">
        <f t="shared" si="49"/>
        <v>2394502.3564000004</v>
      </c>
      <c r="H972" s="5">
        <v>478462906</v>
      </c>
      <c r="I972">
        <v>5.4</v>
      </c>
      <c r="J972" s="9">
        <f t="shared" si="47"/>
        <v>2583699.6924000001</v>
      </c>
      <c r="P972">
        <v>2028</v>
      </c>
      <c r="Q972" t="s">
        <v>638</v>
      </c>
      <c r="R972" s="25">
        <v>654767786</v>
      </c>
    </row>
    <row r="973" spans="1:18" x14ac:dyDescent="0.35">
      <c r="A973" s="13">
        <v>2028</v>
      </c>
      <c r="B973" s="13">
        <f t="shared" si="48"/>
        <v>2027</v>
      </c>
      <c r="C973" t="s">
        <v>636</v>
      </c>
      <c r="D973" t="s">
        <v>637</v>
      </c>
      <c r="E973" s="5">
        <v>180212100</v>
      </c>
      <c r="F973" s="13">
        <v>4.4000000000000004</v>
      </c>
      <c r="G973" s="9">
        <f t="shared" si="49"/>
        <v>792933.24000000011</v>
      </c>
      <c r="H973" s="5">
        <v>162735345</v>
      </c>
      <c r="I973">
        <v>5.4</v>
      </c>
      <c r="J973" s="9">
        <f t="shared" si="47"/>
        <v>878770.86300000001</v>
      </c>
      <c r="P973">
        <v>2028</v>
      </c>
      <c r="Q973" t="s">
        <v>640</v>
      </c>
      <c r="R973" s="25">
        <v>422767137</v>
      </c>
    </row>
    <row r="974" spans="1:18" x14ac:dyDescent="0.35">
      <c r="A974" s="13">
        <v>2028</v>
      </c>
      <c r="B974" s="13">
        <f t="shared" si="48"/>
        <v>2027</v>
      </c>
      <c r="C974" t="s">
        <v>638</v>
      </c>
      <c r="D974" t="s">
        <v>639</v>
      </c>
      <c r="E974" s="5">
        <v>654767786</v>
      </c>
      <c r="F974" s="13">
        <v>4.4000000000000004</v>
      </c>
      <c r="G974" s="9">
        <f t="shared" si="49"/>
        <v>2880978.2584000002</v>
      </c>
      <c r="H974" s="5">
        <v>528947140</v>
      </c>
      <c r="I974">
        <v>5.4</v>
      </c>
      <c r="J974" s="9">
        <f t="shared" si="47"/>
        <v>2856314.5560000003</v>
      </c>
      <c r="P974">
        <v>2028</v>
      </c>
      <c r="Q974" t="s">
        <v>642</v>
      </c>
      <c r="R974" s="25">
        <v>161191621</v>
      </c>
    </row>
    <row r="975" spans="1:18" x14ac:dyDescent="0.35">
      <c r="A975" s="13">
        <v>2028</v>
      </c>
      <c r="B975" s="13">
        <f t="shared" si="48"/>
        <v>2027</v>
      </c>
      <c r="C975" t="s">
        <v>640</v>
      </c>
      <c r="D975" t="s">
        <v>641</v>
      </c>
      <c r="E975" s="5">
        <v>422767137</v>
      </c>
      <c r="F975" s="13">
        <v>4.4000000000000004</v>
      </c>
      <c r="G975" s="9">
        <f t="shared" si="49"/>
        <v>1860175.4028</v>
      </c>
      <c r="H975" s="5">
        <v>338304693</v>
      </c>
      <c r="I975">
        <v>5.4</v>
      </c>
      <c r="J975" s="9">
        <f t="shared" si="47"/>
        <v>1826845.3422000003</v>
      </c>
      <c r="P975">
        <v>2028</v>
      </c>
      <c r="Q975" t="s">
        <v>644</v>
      </c>
      <c r="R975" s="25">
        <v>1043771632</v>
      </c>
    </row>
    <row r="976" spans="1:18" x14ac:dyDescent="0.35">
      <c r="A976" s="13">
        <v>2028</v>
      </c>
      <c r="B976" s="13">
        <f t="shared" si="48"/>
        <v>2027</v>
      </c>
      <c r="C976" t="s">
        <v>642</v>
      </c>
      <c r="D976" t="s">
        <v>643</v>
      </c>
      <c r="E976" s="5">
        <v>161191621</v>
      </c>
      <c r="F976" s="13">
        <v>4.4000000000000004</v>
      </c>
      <c r="G976" s="9">
        <f t="shared" si="49"/>
        <v>709243.13240000012</v>
      </c>
      <c r="H976" s="5">
        <v>140356501</v>
      </c>
      <c r="I976">
        <v>5.4</v>
      </c>
      <c r="J976" s="9">
        <f t="shared" ref="J976:J980" si="50">H976/1000*I976</f>
        <v>757925.1054</v>
      </c>
      <c r="P976">
        <v>2028</v>
      </c>
      <c r="Q976" t="s">
        <v>646</v>
      </c>
      <c r="R976" s="25">
        <v>301351517</v>
      </c>
    </row>
    <row r="977" spans="1:18" x14ac:dyDescent="0.35">
      <c r="A977" s="13">
        <v>2028</v>
      </c>
      <c r="B977" s="13">
        <f t="shared" si="48"/>
        <v>2027</v>
      </c>
      <c r="C977" t="s">
        <v>644</v>
      </c>
      <c r="D977" t="s">
        <v>645</v>
      </c>
      <c r="E977" s="5">
        <v>1043771632</v>
      </c>
      <c r="F977" s="13">
        <v>4.4000000000000004</v>
      </c>
      <c r="G977" s="9">
        <f t="shared" si="49"/>
        <v>4592595.1808000002</v>
      </c>
      <c r="H977" s="5">
        <v>800834230</v>
      </c>
      <c r="I977">
        <v>5.4</v>
      </c>
      <c r="J977" s="9">
        <f t="shared" si="50"/>
        <v>4324504.8420000002</v>
      </c>
      <c r="P977">
        <v>2028</v>
      </c>
      <c r="Q977" t="s">
        <v>648</v>
      </c>
      <c r="R977" s="25">
        <v>325348527</v>
      </c>
    </row>
    <row r="978" spans="1:18" x14ac:dyDescent="0.35">
      <c r="A978" s="13">
        <v>2028</v>
      </c>
      <c r="B978" s="13">
        <f t="shared" si="48"/>
        <v>2027</v>
      </c>
      <c r="C978" t="s">
        <v>646</v>
      </c>
      <c r="D978" t="s">
        <v>647</v>
      </c>
      <c r="E978" s="5">
        <v>301351517</v>
      </c>
      <c r="F978" s="13">
        <v>4.4000000000000004</v>
      </c>
      <c r="G978" s="9">
        <f t="shared" si="49"/>
        <v>1325946.6748000002</v>
      </c>
      <c r="H978" s="5">
        <v>253473934</v>
      </c>
      <c r="I978">
        <v>5.4</v>
      </c>
      <c r="J978" s="9">
        <f t="shared" si="50"/>
        <v>1368759.2436000002</v>
      </c>
      <c r="P978">
        <v>2028</v>
      </c>
      <c r="Q978" t="s">
        <v>650</v>
      </c>
      <c r="R978" s="25">
        <v>637074732</v>
      </c>
    </row>
    <row r="979" spans="1:18" x14ac:dyDescent="0.35">
      <c r="A979" s="13">
        <v>2028</v>
      </c>
      <c r="B979" s="13">
        <f t="shared" si="48"/>
        <v>2027</v>
      </c>
      <c r="C979" t="s">
        <v>648</v>
      </c>
      <c r="D979" t="s">
        <v>649</v>
      </c>
      <c r="E979" s="5">
        <v>325348527</v>
      </c>
      <c r="F979" s="13">
        <v>4.4000000000000004</v>
      </c>
      <c r="G979" s="9">
        <f t="shared" si="49"/>
        <v>1431533.5188000002</v>
      </c>
      <c r="H979" s="5">
        <v>270242299</v>
      </c>
      <c r="I979">
        <v>5.4</v>
      </c>
      <c r="J979" s="9">
        <f t="shared" si="50"/>
        <v>1459308.4146</v>
      </c>
      <c r="P979">
        <v>2029</v>
      </c>
      <c r="Q979" t="s">
        <v>6</v>
      </c>
      <c r="R979" s="25">
        <v>681882723</v>
      </c>
    </row>
    <row r="980" spans="1:18" x14ac:dyDescent="0.35">
      <c r="A980" s="13">
        <v>2028</v>
      </c>
      <c r="B980" s="13">
        <f t="shared" si="48"/>
        <v>2027</v>
      </c>
      <c r="C980" t="s">
        <v>650</v>
      </c>
      <c r="D980" t="s">
        <v>651</v>
      </c>
      <c r="E980" s="5">
        <v>637074732</v>
      </c>
      <c r="F980" s="13">
        <v>4.4000000000000004</v>
      </c>
      <c r="G980" s="9">
        <f t="shared" si="49"/>
        <v>2803128.8207999999</v>
      </c>
      <c r="H980" s="5">
        <v>479946958</v>
      </c>
      <c r="I980">
        <v>5.4</v>
      </c>
      <c r="J980" s="9">
        <f t="shared" si="50"/>
        <v>2591713.5732</v>
      </c>
      <c r="P980">
        <v>2029</v>
      </c>
      <c r="Q980" t="s">
        <v>2</v>
      </c>
      <c r="R980" s="25">
        <v>285826714</v>
      </c>
    </row>
    <row r="981" spans="1:18" x14ac:dyDescent="0.35">
      <c r="A981" s="13">
        <v>2028</v>
      </c>
      <c r="B981" s="13">
        <f t="shared" si="48"/>
        <v>2027</v>
      </c>
      <c r="C981" s="10" t="s">
        <v>660</v>
      </c>
      <c r="D981" t="s">
        <v>661</v>
      </c>
      <c r="E981" s="5">
        <f>SUM(E656:E980)</f>
        <v>307547899837</v>
      </c>
      <c r="F981" s="13">
        <v>4.4000000000000004</v>
      </c>
      <c r="G981" s="9">
        <f t="shared" si="49"/>
        <v>1353210759.2828002</v>
      </c>
      <c r="H981" s="5">
        <f>SUM(H656:H980)</f>
        <v>242264353084</v>
      </c>
      <c r="I981">
        <v>5.4</v>
      </c>
      <c r="J981" s="26">
        <f>SUM(J656:J980)</f>
        <v>1308227506.6536002</v>
      </c>
      <c r="P981">
        <v>2029</v>
      </c>
      <c r="Q981" t="s">
        <v>4</v>
      </c>
      <c r="R981" s="25">
        <v>1448458654</v>
      </c>
    </row>
    <row r="982" spans="1:18" x14ac:dyDescent="0.35">
      <c r="A982" s="13">
        <v>2029</v>
      </c>
      <c r="B982" s="13">
        <f t="shared" si="48"/>
        <v>2028</v>
      </c>
      <c r="C982" t="s">
        <v>2</v>
      </c>
      <c r="D982" t="s">
        <v>3</v>
      </c>
      <c r="E982" s="5">
        <v>285826714</v>
      </c>
      <c r="F982" s="13">
        <v>3.9</v>
      </c>
      <c r="G982" s="9">
        <f t="shared" si="49"/>
        <v>1114724.1845999998</v>
      </c>
      <c r="H982" s="5">
        <v>242196329</v>
      </c>
      <c r="I982">
        <v>5.4</v>
      </c>
      <c r="J982" s="9">
        <f t="shared" ref="J982:J1045" si="51">H982/1000*I982</f>
        <v>1307860.1766000001</v>
      </c>
      <c r="P982">
        <v>2029</v>
      </c>
      <c r="Q982" t="s">
        <v>10</v>
      </c>
      <c r="R982" s="25">
        <v>378956404</v>
      </c>
    </row>
    <row r="983" spans="1:18" x14ac:dyDescent="0.35">
      <c r="A983" s="13">
        <v>2029</v>
      </c>
      <c r="B983" s="13">
        <f t="shared" si="48"/>
        <v>2028</v>
      </c>
      <c r="C983" t="s">
        <v>4</v>
      </c>
      <c r="D983" t="s">
        <v>5</v>
      </c>
      <c r="E983" s="5">
        <v>1448458654</v>
      </c>
      <c r="F983" s="13">
        <v>3.9</v>
      </c>
      <c r="G983" s="9">
        <f t="shared" si="49"/>
        <v>5648988.7505999999</v>
      </c>
      <c r="H983" s="5">
        <v>991035758</v>
      </c>
      <c r="I983">
        <v>5.4</v>
      </c>
      <c r="J983" s="9">
        <f t="shared" si="51"/>
        <v>5351593.0932000009</v>
      </c>
      <c r="P983">
        <v>2029</v>
      </c>
      <c r="Q983" t="s">
        <v>12</v>
      </c>
      <c r="R983" s="25">
        <v>237905455</v>
      </c>
    </row>
    <row r="984" spans="1:18" x14ac:dyDescent="0.35">
      <c r="A984" s="13">
        <v>2029</v>
      </c>
      <c r="B984" s="13">
        <f t="shared" si="48"/>
        <v>2028</v>
      </c>
      <c r="C984" t="s">
        <v>6</v>
      </c>
      <c r="D984" t="s">
        <v>7</v>
      </c>
      <c r="E984" s="5">
        <v>681882723</v>
      </c>
      <c r="F984" s="13">
        <v>3.9</v>
      </c>
      <c r="G984" s="9">
        <f t="shared" si="49"/>
        <v>2659342.6197000002</v>
      </c>
      <c r="H984" s="5">
        <v>588822899</v>
      </c>
      <c r="I984">
        <v>5.4</v>
      </c>
      <c r="J984" s="9">
        <f t="shared" si="51"/>
        <v>3179643.6546</v>
      </c>
      <c r="P984">
        <v>2029</v>
      </c>
      <c r="Q984" t="s">
        <v>14</v>
      </c>
      <c r="R984" s="25">
        <v>549805558</v>
      </c>
    </row>
    <row r="985" spans="1:18" x14ac:dyDescent="0.35">
      <c r="A985" s="13">
        <v>2029</v>
      </c>
      <c r="B985" s="13">
        <f t="shared" si="48"/>
        <v>2028</v>
      </c>
      <c r="C985" t="s">
        <v>8</v>
      </c>
      <c r="D985" t="s">
        <v>9</v>
      </c>
      <c r="E985" s="5">
        <v>761667596</v>
      </c>
      <c r="F985" s="13">
        <v>3.9</v>
      </c>
      <c r="G985" s="9">
        <f t="shared" si="49"/>
        <v>2970503.6244000001</v>
      </c>
      <c r="H985" s="5">
        <v>633901305</v>
      </c>
      <c r="I985">
        <v>5.4</v>
      </c>
      <c r="J985" s="9">
        <f t="shared" si="51"/>
        <v>3423067.0470000007</v>
      </c>
      <c r="P985">
        <v>2029</v>
      </c>
      <c r="Q985" t="s">
        <v>16</v>
      </c>
      <c r="R985" s="25">
        <v>453976616</v>
      </c>
    </row>
    <row r="986" spans="1:18" x14ac:dyDescent="0.35">
      <c r="A986" s="13">
        <v>2029</v>
      </c>
      <c r="B986" s="13">
        <f t="shared" si="48"/>
        <v>2028</v>
      </c>
      <c r="C986" t="s">
        <v>10</v>
      </c>
      <c r="D986" t="s">
        <v>11</v>
      </c>
      <c r="E986" s="5">
        <v>378956404</v>
      </c>
      <c r="F986" s="13">
        <v>3.9</v>
      </c>
      <c r="G986" s="9">
        <f t="shared" si="49"/>
        <v>1477929.9756</v>
      </c>
      <c r="H986" s="5">
        <v>287027225</v>
      </c>
      <c r="I986">
        <v>5.4</v>
      </c>
      <c r="J986" s="9">
        <f t="shared" si="51"/>
        <v>1549947.0149999999</v>
      </c>
      <c r="P986">
        <v>2029</v>
      </c>
      <c r="Q986" t="s">
        <v>18</v>
      </c>
      <c r="R986" s="25">
        <v>206633641</v>
      </c>
    </row>
    <row r="987" spans="1:18" x14ac:dyDescent="0.35">
      <c r="A987" s="13">
        <v>2029</v>
      </c>
      <c r="B987" s="13">
        <f t="shared" si="48"/>
        <v>2028</v>
      </c>
      <c r="C987" t="s">
        <v>12</v>
      </c>
      <c r="D987" t="s">
        <v>13</v>
      </c>
      <c r="E987" s="5">
        <v>237905455</v>
      </c>
      <c r="F987" s="13">
        <v>3.9</v>
      </c>
      <c r="G987" s="9">
        <f t="shared" si="49"/>
        <v>927831.27449999994</v>
      </c>
      <c r="H987" s="5">
        <v>206761526</v>
      </c>
      <c r="I987">
        <v>5.4</v>
      </c>
      <c r="J987" s="9">
        <f t="shared" si="51"/>
        <v>1116512.2404000002</v>
      </c>
      <c r="P987">
        <v>2029</v>
      </c>
      <c r="Q987" t="s">
        <v>20</v>
      </c>
      <c r="R987" s="25">
        <v>1556376503</v>
      </c>
    </row>
    <row r="988" spans="1:18" x14ac:dyDescent="0.35">
      <c r="A988" s="13">
        <v>2029</v>
      </c>
      <c r="B988" s="13">
        <f t="shared" si="48"/>
        <v>2028</v>
      </c>
      <c r="C988" t="s">
        <v>14</v>
      </c>
      <c r="D988" t="s">
        <v>15</v>
      </c>
      <c r="E988" s="5">
        <v>549805558</v>
      </c>
      <c r="F988" s="13">
        <v>3.9</v>
      </c>
      <c r="G988" s="9">
        <f t="shared" si="49"/>
        <v>2144241.6761999996</v>
      </c>
      <c r="H988" s="5">
        <v>414664114</v>
      </c>
      <c r="I988">
        <v>5.4</v>
      </c>
      <c r="J988" s="9">
        <f t="shared" si="51"/>
        <v>2239186.2156000002</v>
      </c>
      <c r="P988">
        <v>2029</v>
      </c>
      <c r="Q988" t="s">
        <v>22</v>
      </c>
      <c r="R988" s="25">
        <v>986157024</v>
      </c>
    </row>
    <row r="989" spans="1:18" x14ac:dyDescent="0.35">
      <c r="A989" s="13">
        <v>2029</v>
      </c>
      <c r="B989" s="13">
        <f t="shared" si="48"/>
        <v>2028</v>
      </c>
      <c r="C989" t="s">
        <v>16</v>
      </c>
      <c r="D989" t="s">
        <v>17</v>
      </c>
      <c r="E989" s="5">
        <v>453976616</v>
      </c>
      <c r="F989" s="13">
        <v>3.9</v>
      </c>
      <c r="G989" s="9">
        <f t="shared" si="49"/>
        <v>1770508.8023999999</v>
      </c>
      <c r="H989" s="5">
        <v>307949197</v>
      </c>
      <c r="I989">
        <v>5.4</v>
      </c>
      <c r="J989" s="9">
        <f t="shared" si="51"/>
        <v>1662925.6638</v>
      </c>
      <c r="P989">
        <v>2029</v>
      </c>
      <c r="Q989" t="s">
        <v>404</v>
      </c>
      <c r="R989" s="25">
        <v>411440699</v>
      </c>
    </row>
    <row r="990" spans="1:18" x14ac:dyDescent="0.35">
      <c r="A990" s="13">
        <v>2029</v>
      </c>
      <c r="B990" s="13">
        <f t="shared" si="48"/>
        <v>2028</v>
      </c>
      <c r="C990" t="s">
        <v>18</v>
      </c>
      <c r="D990" t="s">
        <v>19</v>
      </c>
      <c r="E990" s="5">
        <v>206633641</v>
      </c>
      <c r="F990" s="13">
        <v>3.9</v>
      </c>
      <c r="G990" s="9">
        <f t="shared" si="49"/>
        <v>805871.19990000001</v>
      </c>
      <c r="H990" s="5">
        <v>180236507</v>
      </c>
      <c r="I990">
        <v>5.4</v>
      </c>
      <c r="J990" s="9">
        <f t="shared" si="51"/>
        <v>973277.13780000014</v>
      </c>
      <c r="P990">
        <v>2029</v>
      </c>
      <c r="Q990" t="s">
        <v>24</v>
      </c>
      <c r="R990" s="25">
        <v>692593437</v>
      </c>
    </row>
    <row r="991" spans="1:18" x14ac:dyDescent="0.35">
      <c r="A991" s="13">
        <v>2029</v>
      </c>
      <c r="B991" s="13">
        <f t="shared" si="48"/>
        <v>2028</v>
      </c>
      <c r="C991" t="s">
        <v>20</v>
      </c>
      <c r="D991" t="s">
        <v>21</v>
      </c>
      <c r="E991" s="5">
        <v>1556376503</v>
      </c>
      <c r="F991" s="13">
        <v>3.9</v>
      </c>
      <c r="G991" s="9">
        <f t="shared" si="49"/>
        <v>6069868.3617000002</v>
      </c>
      <c r="H991" s="5">
        <v>1274143846</v>
      </c>
      <c r="I991">
        <v>5.4</v>
      </c>
      <c r="J991" s="9">
        <f t="shared" si="51"/>
        <v>6880376.7683999995</v>
      </c>
      <c r="P991">
        <v>2029</v>
      </c>
      <c r="Q991" t="s">
        <v>26</v>
      </c>
      <c r="R991" s="25">
        <v>5507544502</v>
      </c>
    </row>
    <row r="992" spans="1:18" x14ac:dyDescent="0.35">
      <c r="A992" s="13">
        <v>2029</v>
      </c>
      <c r="B992" s="13">
        <f t="shared" si="48"/>
        <v>2028</v>
      </c>
      <c r="C992" t="s">
        <v>22</v>
      </c>
      <c r="D992" t="s">
        <v>23</v>
      </c>
      <c r="E992" s="5">
        <v>986157024</v>
      </c>
      <c r="F992" s="13">
        <v>3.9</v>
      </c>
      <c r="G992" s="9">
        <f t="shared" si="49"/>
        <v>3846012.3935999996</v>
      </c>
      <c r="H992" s="5">
        <v>717389251</v>
      </c>
      <c r="I992">
        <v>5.4</v>
      </c>
      <c r="J992" s="9">
        <f t="shared" si="51"/>
        <v>3873901.9554000003</v>
      </c>
      <c r="P992">
        <v>2029</v>
      </c>
      <c r="Q992" t="s">
        <v>28</v>
      </c>
      <c r="R992" s="25">
        <v>817006969</v>
      </c>
    </row>
    <row r="993" spans="1:18" x14ac:dyDescent="0.35">
      <c r="A993" s="13">
        <v>2029</v>
      </c>
      <c r="B993" s="13">
        <f t="shared" si="48"/>
        <v>2028</v>
      </c>
      <c r="C993" t="s">
        <v>24</v>
      </c>
      <c r="D993" t="s">
        <v>25</v>
      </c>
      <c r="E993" s="5">
        <v>692593437</v>
      </c>
      <c r="F993" s="13">
        <v>3.9</v>
      </c>
      <c r="G993" s="9">
        <f t="shared" si="49"/>
        <v>2701114.4043000001</v>
      </c>
      <c r="H993" s="5">
        <v>567863873</v>
      </c>
      <c r="I993">
        <v>5.4</v>
      </c>
      <c r="J993" s="9">
        <f t="shared" si="51"/>
        <v>3066464.9142000005</v>
      </c>
      <c r="P993">
        <v>2029</v>
      </c>
      <c r="Q993" t="s">
        <v>30</v>
      </c>
      <c r="R993" s="25">
        <v>192761667</v>
      </c>
    </row>
    <row r="994" spans="1:18" x14ac:dyDescent="0.35">
      <c r="A994" s="13">
        <v>2029</v>
      </c>
      <c r="B994" s="13">
        <f t="shared" si="48"/>
        <v>2028</v>
      </c>
      <c r="C994" t="s">
        <v>26</v>
      </c>
      <c r="D994" t="s">
        <v>27</v>
      </c>
      <c r="E994" s="5">
        <v>5507544502</v>
      </c>
      <c r="F994" s="13">
        <v>3.9</v>
      </c>
      <c r="G994" s="9">
        <f t="shared" si="49"/>
        <v>21479423.557800002</v>
      </c>
      <c r="H994" s="5">
        <v>3725827582</v>
      </c>
      <c r="I994">
        <v>5.4</v>
      </c>
      <c r="J994" s="9">
        <f t="shared" si="51"/>
        <v>20119468.9428</v>
      </c>
      <c r="P994">
        <v>2029</v>
      </c>
      <c r="Q994" t="s">
        <v>32</v>
      </c>
      <c r="R994" s="25">
        <v>10607451483</v>
      </c>
    </row>
    <row r="995" spans="1:18" x14ac:dyDescent="0.35">
      <c r="A995" s="13">
        <v>2029</v>
      </c>
      <c r="B995" s="13">
        <f t="shared" si="48"/>
        <v>2028</v>
      </c>
      <c r="C995" t="s">
        <v>28</v>
      </c>
      <c r="D995" t="s">
        <v>29</v>
      </c>
      <c r="E995" s="5">
        <v>817006969</v>
      </c>
      <c r="F995" s="13">
        <v>3.9</v>
      </c>
      <c r="G995" s="9">
        <f t="shared" si="49"/>
        <v>3186327.1791000003</v>
      </c>
      <c r="H995" s="5">
        <v>563290034</v>
      </c>
      <c r="I995">
        <v>5.4</v>
      </c>
      <c r="J995" s="9">
        <f t="shared" si="51"/>
        <v>3041766.1836000001</v>
      </c>
      <c r="P995">
        <v>2029</v>
      </c>
      <c r="Q995" t="s">
        <v>34</v>
      </c>
      <c r="R995" s="25">
        <v>497362462</v>
      </c>
    </row>
    <row r="996" spans="1:18" x14ac:dyDescent="0.35">
      <c r="A996" s="13">
        <v>2029</v>
      </c>
      <c r="B996" s="13">
        <f t="shared" si="48"/>
        <v>2028</v>
      </c>
      <c r="C996" t="s">
        <v>30</v>
      </c>
      <c r="D996" t="s">
        <v>31</v>
      </c>
      <c r="E996" s="5">
        <v>192761667</v>
      </c>
      <c r="F996" s="13">
        <v>3.9</v>
      </c>
      <c r="G996" s="9">
        <f t="shared" si="49"/>
        <v>751770.50129999989</v>
      </c>
      <c r="H996" s="5">
        <v>147774282</v>
      </c>
      <c r="I996">
        <v>5.4</v>
      </c>
      <c r="J996" s="9">
        <f t="shared" si="51"/>
        <v>797981.12280000013</v>
      </c>
      <c r="P996">
        <v>2029</v>
      </c>
      <c r="Q996" t="s">
        <v>424</v>
      </c>
      <c r="R996" s="25">
        <v>478650093</v>
      </c>
    </row>
    <row r="997" spans="1:18" x14ac:dyDescent="0.35">
      <c r="A997" s="13">
        <v>2029</v>
      </c>
      <c r="B997" s="13">
        <f t="shared" si="48"/>
        <v>2028</v>
      </c>
      <c r="C997" t="s">
        <v>32</v>
      </c>
      <c r="D997" t="s">
        <v>33</v>
      </c>
      <c r="E997" s="5">
        <v>10607451483</v>
      </c>
      <c r="F997" s="13">
        <v>3.9</v>
      </c>
      <c r="G997" s="9">
        <f t="shared" si="49"/>
        <v>41369060.783699997</v>
      </c>
      <c r="H997" s="5">
        <v>6967686335</v>
      </c>
      <c r="I997">
        <v>5.4</v>
      </c>
      <c r="J997" s="9">
        <f t="shared" si="51"/>
        <v>37625506.208999999</v>
      </c>
      <c r="P997">
        <v>2029</v>
      </c>
      <c r="Q997" t="s">
        <v>36</v>
      </c>
      <c r="R997" s="25">
        <v>377110572</v>
      </c>
    </row>
    <row r="998" spans="1:18" x14ac:dyDescent="0.35">
      <c r="A998" s="13">
        <v>2029</v>
      </c>
      <c r="B998" s="13">
        <f t="shared" si="48"/>
        <v>2028</v>
      </c>
      <c r="C998" t="s">
        <v>34</v>
      </c>
      <c r="D998" t="s">
        <v>35</v>
      </c>
      <c r="E998" s="5">
        <v>497362462</v>
      </c>
      <c r="F998" s="13">
        <v>3.9</v>
      </c>
      <c r="G998" s="9">
        <f t="shared" si="49"/>
        <v>1939713.6018000001</v>
      </c>
      <c r="H998" s="5">
        <v>383546451</v>
      </c>
      <c r="I998">
        <v>5.4</v>
      </c>
      <c r="J998" s="9">
        <f t="shared" si="51"/>
        <v>2071150.8354000002</v>
      </c>
      <c r="P998">
        <v>2029</v>
      </c>
      <c r="Q998" t="s">
        <v>38</v>
      </c>
      <c r="R998" s="25">
        <v>804657003</v>
      </c>
    </row>
    <row r="999" spans="1:18" x14ac:dyDescent="0.35">
      <c r="A999" s="13">
        <v>2029</v>
      </c>
      <c r="B999" s="13">
        <f t="shared" si="48"/>
        <v>2028</v>
      </c>
      <c r="C999" t="s">
        <v>36</v>
      </c>
      <c r="D999" t="s">
        <v>37</v>
      </c>
      <c r="E999" s="5">
        <v>377110572</v>
      </c>
      <c r="F999" s="13">
        <v>3.9</v>
      </c>
      <c r="G999" s="9">
        <f t="shared" si="49"/>
        <v>1470731.2308</v>
      </c>
      <c r="H999" s="5">
        <v>327389775</v>
      </c>
      <c r="I999">
        <v>5.4</v>
      </c>
      <c r="J999" s="9">
        <f t="shared" si="51"/>
        <v>1767904.7850000001</v>
      </c>
      <c r="P999">
        <v>2029</v>
      </c>
      <c r="Q999" t="s">
        <v>40</v>
      </c>
      <c r="R999" s="25">
        <v>481351402</v>
      </c>
    </row>
    <row r="1000" spans="1:18" x14ac:dyDescent="0.35">
      <c r="A1000" s="13">
        <v>2029</v>
      </c>
      <c r="B1000" s="13">
        <f t="shared" si="48"/>
        <v>2028</v>
      </c>
      <c r="C1000" t="s">
        <v>38</v>
      </c>
      <c r="D1000" t="s">
        <v>39</v>
      </c>
      <c r="E1000" s="5">
        <v>804657003</v>
      </c>
      <c r="F1000" s="13">
        <v>3.9</v>
      </c>
      <c r="G1000" s="9">
        <f t="shared" si="49"/>
        <v>3138162.3117</v>
      </c>
      <c r="H1000" s="5">
        <v>615658610</v>
      </c>
      <c r="I1000">
        <v>5.4</v>
      </c>
      <c r="J1000" s="9">
        <f t="shared" si="51"/>
        <v>3324556.4939999999</v>
      </c>
      <c r="P1000">
        <v>2029</v>
      </c>
      <c r="Q1000" t="s">
        <v>8</v>
      </c>
      <c r="R1000" s="25">
        <v>761667596</v>
      </c>
    </row>
    <row r="1001" spans="1:18" x14ac:dyDescent="0.35">
      <c r="A1001" s="13">
        <v>2029</v>
      </c>
      <c r="B1001" s="13">
        <f t="shared" si="48"/>
        <v>2028</v>
      </c>
      <c r="C1001" t="s">
        <v>40</v>
      </c>
      <c r="D1001" t="s">
        <v>41</v>
      </c>
      <c r="E1001" s="5">
        <v>481351402</v>
      </c>
      <c r="F1001" s="13">
        <v>3.9</v>
      </c>
      <c r="G1001" s="9">
        <f t="shared" si="49"/>
        <v>1877270.4678</v>
      </c>
      <c r="H1001" s="5">
        <v>407916974</v>
      </c>
      <c r="I1001">
        <v>5.4</v>
      </c>
      <c r="J1001" s="9">
        <f t="shared" si="51"/>
        <v>2202751.6595999999</v>
      </c>
      <c r="P1001">
        <v>2029</v>
      </c>
      <c r="Q1001" t="s">
        <v>42</v>
      </c>
      <c r="R1001" s="25">
        <v>1003469711</v>
      </c>
    </row>
    <row r="1002" spans="1:18" x14ac:dyDescent="0.35">
      <c r="A1002" s="13">
        <v>2029</v>
      </c>
      <c r="B1002" s="13">
        <f t="shared" si="48"/>
        <v>2028</v>
      </c>
      <c r="C1002" t="s">
        <v>42</v>
      </c>
      <c r="D1002" t="s">
        <v>43</v>
      </c>
      <c r="E1002" s="5">
        <v>1003469711</v>
      </c>
      <c r="F1002" s="13">
        <v>3.9</v>
      </c>
      <c r="G1002" s="9">
        <f t="shared" si="49"/>
        <v>3913531.8728999998</v>
      </c>
      <c r="H1002" s="5">
        <v>712770847</v>
      </c>
      <c r="I1002">
        <v>5.4</v>
      </c>
      <c r="J1002" s="9">
        <f t="shared" si="51"/>
        <v>3848962.5737999999</v>
      </c>
      <c r="P1002">
        <v>2029</v>
      </c>
      <c r="Q1002" t="s">
        <v>44</v>
      </c>
      <c r="R1002" s="25">
        <v>214545021</v>
      </c>
    </row>
    <row r="1003" spans="1:18" x14ac:dyDescent="0.35">
      <c r="A1003" s="13">
        <v>2029</v>
      </c>
      <c r="B1003" s="13">
        <f t="shared" si="48"/>
        <v>2028</v>
      </c>
      <c r="C1003" t="s">
        <v>44</v>
      </c>
      <c r="D1003" t="s">
        <v>45</v>
      </c>
      <c r="E1003" s="5">
        <v>214545021</v>
      </c>
      <c r="F1003" s="13">
        <v>3.9</v>
      </c>
      <c r="G1003" s="9">
        <f t="shared" si="49"/>
        <v>836725.58189999999</v>
      </c>
      <c r="H1003" s="5">
        <v>155456397</v>
      </c>
      <c r="I1003">
        <v>5.4</v>
      </c>
      <c r="J1003" s="9">
        <f t="shared" si="51"/>
        <v>839464.54379999998</v>
      </c>
      <c r="P1003">
        <v>2029</v>
      </c>
      <c r="Q1003" t="s">
        <v>46</v>
      </c>
      <c r="R1003" s="25">
        <v>427920771</v>
      </c>
    </row>
    <row r="1004" spans="1:18" x14ac:dyDescent="0.35">
      <c r="A1004" s="13">
        <v>2029</v>
      </c>
      <c r="B1004" s="13">
        <f t="shared" si="48"/>
        <v>2028</v>
      </c>
      <c r="C1004" t="s">
        <v>46</v>
      </c>
      <c r="D1004" t="s">
        <v>47</v>
      </c>
      <c r="E1004" s="5">
        <v>427920771</v>
      </c>
      <c r="F1004" s="13">
        <v>3.9</v>
      </c>
      <c r="G1004" s="9">
        <f t="shared" si="49"/>
        <v>1668891.0068999999</v>
      </c>
      <c r="H1004" s="5">
        <v>357521181</v>
      </c>
      <c r="I1004">
        <v>5.4</v>
      </c>
      <c r="J1004" s="9">
        <f t="shared" si="51"/>
        <v>1930614.3774000001</v>
      </c>
      <c r="P1004">
        <v>2029</v>
      </c>
      <c r="Q1004" t="s">
        <v>48</v>
      </c>
      <c r="R1004" s="25">
        <v>411360535</v>
      </c>
    </row>
    <row r="1005" spans="1:18" x14ac:dyDescent="0.35">
      <c r="A1005" s="13">
        <v>2029</v>
      </c>
      <c r="B1005" s="13">
        <f t="shared" si="48"/>
        <v>2028</v>
      </c>
      <c r="C1005" t="s">
        <v>48</v>
      </c>
      <c r="D1005" t="s">
        <v>49</v>
      </c>
      <c r="E1005" s="5">
        <v>411360535</v>
      </c>
      <c r="F1005" s="13">
        <v>3.9</v>
      </c>
      <c r="G1005" s="9">
        <f t="shared" si="49"/>
        <v>1604306.0865</v>
      </c>
      <c r="H1005" s="5">
        <v>350682766</v>
      </c>
      <c r="I1005">
        <v>5.4</v>
      </c>
      <c r="J1005" s="9">
        <f t="shared" si="51"/>
        <v>1893686.9364000002</v>
      </c>
      <c r="P1005">
        <v>2029</v>
      </c>
      <c r="Q1005" t="s">
        <v>50</v>
      </c>
      <c r="R1005" s="25">
        <v>274227344</v>
      </c>
    </row>
    <row r="1006" spans="1:18" x14ac:dyDescent="0.35">
      <c r="A1006" s="13">
        <v>2029</v>
      </c>
      <c r="B1006" s="13">
        <f t="shared" si="48"/>
        <v>2028</v>
      </c>
      <c r="C1006" t="s">
        <v>50</v>
      </c>
      <c r="D1006" t="s">
        <v>51</v>
      </c>
      <c r="E1006" s="5">
        <v>274227344</v>
      </c>
      <c r="F1006" s="13">
        <v>3.9</v>
      </c>
      <c r="G1006" s="9">
        <f t="shared" si="49"/>
        <v>1069486.6416</v>
      </c>
      <c r="H1006" s="5">
        <v>212279589</v>
      </c>
      <c r="I1006">
        <v>5.4</v>
      </c>
      <c r="J1006" s="9">
        <f t="shared" si="51"/>
        <v>1146309.7806000002</v>
      </c>
      <c r="P1006">
        <v>2029</v>
      </c>
      <c r="Q1006" t="s">
        <v>52</v>
      </c>
      <c r="R1006" s="25">
        <v>551021706</v>
      </c>
    </row>
    <row r="1007" spans="1:18" x14ac:dyDescent="0.35">
      <c r="A1007" s="13">
        <v>2029</v>
      </c>
      <c r="B1007" s="13">
        <f t="shared" si="48"/>
        <v>2028</v>
      </c>
      <c r="C1007" t="s">
        <v>52</v>
      </c>
      <c r="D1007" t="s">
        <v>53</v>
      </c>
      <c r="E1007" s="5">
        <v>551021706</v>
      </c>
      <c r="F1007" s="13">
        <v>3.9</v>
      </c>
      <c r="G1007" s="9">
        <f t="shared" si="49"/>
        <v>2148984.6534000002</v>
      </c>
      <c r="H1007" s="5">
        <v>379616089</v>
      </c>
      <c r="I1007">
        <v>5.4</v>
      </c>
      <c r="J1007" s="9">
        <f t="shared" si="51"/>
        <v>2049926.8806</v>
      </c>
      <c r="P1007">
        <v>2029</v>
      </c>
      <c r="Q1007" t="s">
        <v>54</v>
      </c>
      <c r="R1007" s="25">
        <v>484838390</v>
      </c>
    </row>
    <row r="1008" spans="1:18" x14ac:dyDescent="0.35">
      <c r="A1008" s="13">
        <v>2029</v>
      </c>
      <c r="B1008" s="13">
        <f t="shared" si="48"/>
        <v>2028</v>
      </c>
      <c r="C1008" t="s">
        <v>54</v>
      </c>
      <c r="D1008" t="s">
        <v>55</v>
      </c>
      <c r="E1008" s="5">
        <v>484838390</v>
      </c>
      <c r="F1008" s="13">
        <v>3.9</v>
      </c>
      <c r="G1008" s="9">
        <f t="shared" si="49"/>
        <v>1890869.7209999999</v>
      </c>
      <c r="H1008" s="5">
        <v>400290729</v>
      </c>
      <c r="I1008">
        <v>5.4</v>
      </c>
      <c r="J1008" s="9">
        <f t="shared" si="51"/>
        <v>2161569.9366000001</v>
      </c>
      <c r="P1008">
        <v>2029</v>
      </c>
      <c r="Q1008" t="s">
        <v>56</v>
      </c>
      <c r="R1008" s="25">
        <v>173168326</v>
      </c>
    </row>
    <row r="1009" spans="1:18" x14ac:dyDescent="0.35">
      <c r="A1009" s="13">
        <v>2029</v>
      </c>
      <c r="B1009" s="13">
        <f t="shared" si="48"/>
        <v>2028</v>
      </c>
      <c r="C1009" t="s">
        <v>56</v>
      </c>
      <c r="D1009" t="s">
        <v>57</v>
      </c>
      <c r="E1009" s="5">
        <v>173168326</v>
      </c>
      <c r="F1009" s="13">
        <v>3.9</v>
      </c>
      <c r="G1009" s="9">
        <f t="shared" si="49"/>
        <v>675356.47140000004</v>
      </c>
      <c r="H1009" s="5">
        <v>140581826</v>
      </c>
      <c r="I1009">
        <v>5.4</v>
      </c>
      <c r="J1009" s="9">
        <f t="shared" si="51"/>
        <v>759141.86040000001</v>
      </c>
      <c r="P1009">
        <v>2029</v>
      </c>
      <c r="Q1009" t="s">
        <v>58</v>
      </c>
      <c r="R1009" s="25">
        <v>1152458889</v>
      </c>
    </row>
    <row r="1010" spans="1:18" x14ac:dyDescent="0.35">
      <c r="A1010" s="13">
        <v>2029</v>
      </c>
      <c r="B1010" s="13">
        <f t="shared" si="48"/>
        <v>2028</v>
      </c>
      <c r="C1010" t="s">
        <v>58</v>
      </c>
      <c r="D1010" t="s">
        <v>59</v>
      </c>
      <c r="E1010" s="5">
        <v>1152458889</v>
      </c>
      <c r="F1010" s="13">
        <v>3.9</v>
      </c>
      <c r="G1010" s="9">
        <f t="shared" si="49"/>
        <v>4494589.6671000002</v>
      </c>
      <c r="H1010" s="5">
        <v>870198415</v>
      </c>
      <c r="I1010">
        <v>5.4</v>
      </c>
      <c r="J1010" s="9">
        <f t="shared" si="51"/>
        <v>4699071.4410000006</v>
      </c>
      <c r="P1010">
        <v>2029</v>
      </c>
      <c r="Q1010" t="s">
        <v>60</v>
      </c>
      <c r="R1010" s="25">
        <v>2916887019</v>
      </c>
    </row>
    <row r="1011" spans="1:18" x14ac:dyDescent="0.35">
      <c r="A1011" s="13">
        <v>2029</v>
      </c>
      <c r="B1011" s="13">
        <f t="shared" si="48"/>
        <v>2028</v>
      </c>
      <c r="C1011" t="s">
        <v>60</v>
      </c>
      <c r="D1011" t="s">
        <v>61</v>
      </c>
      <c r="E1011" s="5">
        <v>2916887019</v>
      </c>
      <c r="F1011" s="13">
        <v>3.9</v>
      </c>
      <c r="G1011" s="9">
        <f t="shared" si="49"/>
        <v>11375859.3741</v>
      </c>
      <c r="H1011" s="5">
        <v>1997230360</v>
      </c>
      <c r="I1011">
        <v>5.4</v>
      </c>
      <c r="J1011" s="9">
        <f t="shared" si="51"/>
        <v>10785043.944000002</v>
      </c>
      <c r="P1011">
        <v>2029</v>
      </c>
      <c r="Q1011" t="s">
        <v>200</v>
      </c>
      <c r="R1011" s="25">
        <v>733179874</v>
      </c>
    </row>
    <row r="1012" spans="1:18" x14ac:dyDescent="0.35">
      <c r="A1012" s="13">
        <v>2029</v>
      </c>
      <c r="B1012" s="13">
        <f t="shared" si="48"/>
        <v>2028</v>
      </c>
      <c r="C1012" t="s">
        <v>62</v>
      </c>
      <c r="D1012" t="s">
        <v>63</v>
      </c>
      <c r="E1012" s="5">
        <v>1568984700</v>
      </c>
      <c r="F1012" s="13">
        <v>3.9</v>
      </c>
      <c r="G1012" s="9">
        <f t="shared" si="49"/>
        <v>6119040.3300000001</v>
      </c>
      <c r="H1012" s="5">
        <v>1125633187</v>
      </c>
      <c r="I1012">
        <v>5.4</v>
      </c>
      <c r="J1012" s="9">
        <f t="shared" si="51"/>
        <v>6078419.2098000003</v>
      </c>
      <c r="P1012">
        <v>2029</v>
      </c>
      <c r="Q1012" t="s">
        <v>62</v>
      </c>
      <c r="R1012" s="25">
        <v>1568984700</v>
      </c>
    </row>
    <row r="1013" spans="1:18" x14ac:dyDescent="0.35">
      <c r="A1013" s="13">
        <v>2029</v>
      </c>
      <c r="B1013" s="13">
        <f t="shared" si="48"/>
        <v>2028</v>
      </c>
      <c r="C1013" t="s">
        <v>64</v>
      </c>
      <c r="D1013" t="s">
        <v>65</v>
      </c>
      <c r="E1013" s="5">
        <v>1209882874</v>
      </c>
      <c r="F1013" s="13">
        <v>3.9</v>
      </c>
      <c r="G1013" s="9">
        <f t="shared" si="49"/>
        <v>4718543.2086000005</v>
      </c>
      <c r="H1013" s="5">
        <v>835818436</v>
      </c>
      <c r="I1013">
        <v>5.4</v>
      </c>
      <c r="J1013" s="9">
        <f t="shared" si="51"/>
        <v>4513419.5543999998</v>
      </c>
      <c r="P1013">
        <v>2029</v>
      </c>
      <c r="Q1013" t="s">
        <v>64</v>
      </c>
      <c r="R1013" s="25">
        <v>1209882874</v>
      </c>
    </row>
    <row r="1014" spans="1:18" x14ac:dyDescent="0.35">
      <c r="A1014" s="13">
        <v>2029</v>
      </c>
      <c r="B1014" s="13">
        <f t="shared" si="48"/>
        <v>2028</v>
      </c>
      <c r="C1014" t="s">
        <v>66</v>
      </c>
      <c r="D1014" t="s">
        <v>67</v>
      </c>
      <c r="E1014" s="5">
        <v>466859035</v>
      </c>
      <c r="F1014" s="13">
        <v>3.9</v>
      </c>
      <c r="G1014" s="9">
        <f t="shared" si="49"/>
        <v>1820750.2364999999</v>
      </c>
      <c r="H1014" s="5">
        <v>354580361</v>
      </c>
      <c r="I1014">
        <v>5.4</v>
      </c>
      <c r="J1014" s="9">
        <f t="shared" si="51"/>
        <v>1914733.9494</v>
      </c>
      <c r="P1014">
        <v>2029</v>
      </c>
      <c r="Q1014" t="s">
        <v>66</v>
      </c>
      <c r="R1014" s="25">
        <v>466859035</v>
      </c>
    </row>
    <row r="1015" spans="1:18" x14ac:dyDescent="0.35">
      <c r="A1015" s="13">
        <v>2029</v>
      </c>
      <c r="B1015" s="13">
        <f t="shared" si="48"/>
        <v>2028</v>
      </c>
      <c r="C1015" t="s">
        <v>68</v>
      </c>
      <c r="D1015" t="s">
        <v>69</v>
      </c>
      <c r="E1015" s="5">
        <v>374274186</v>
      </c>
      <c r="F1015" s="13">
        <v>3.9</v>
      </c>
      <c r="G1015" s="9">
        <f t="shared" si="49"/>
        <v>1459669.3254</v>
      </c>
      <c r="H1015" s="5">
        <v>313107586</v>
      </c>
      <c r="I1015">
        <v>5.4</v>
      </c>
      <c r="J1015" s="9">
        <f t="shared" si="51"/>
        <v>1690780.9644000002</v>
      </c>
      <c r="P1015">
        <v>2029</v>
      </c>
      <c r="Q1015" t="s">
        <v>618</v>
      </c>
      <c r="R1015" s="25">
        <v>472793640</v>
      </c>
    </row>
    <row r="1016" spans="1:18" x14ac:dyDescent="0.35">
      <c r="A1016" s="13">
        <v>2029</v>
      </c>
      <c r="B1016" s="13">
        <f t="shared" si="48"/>
        <v>2028</v>
      </c>
      <c r="C1016" t="s">
        <v>70</v>
      </c>
      <c r="D1016" t="s">
        <v>71</v>
      </c>
      <c r="E1016" s="5">
        <v>516267453</v>
      </c>
      <c r="F1016" s="13">
        <v>3.9</v>
      </c>
      <c r="G1016" s="9">
        <f t="shared" si="49"/>
        <v>2013443.0666999999</v>
      </c>
      <c r="H1016" s="5">
        <v>388857059</v>
      </c>
      <c r="I1016">
        <v>5.4</v>
      </c>
      <c r="J1016" s="9">
        <f t="shared" si="51"/>
        <v>2099828.1186000002</v>
      </c>
      <c r="P1016">
        <v>2029</v>
      </c>
      <c r="Q1016" t="s">
        <v>70</v>
      </c>
      <c r="R1016" s="25">
        <v>516267453</v>
      </c>
    </row>
    <row r="1017" spans="1:18" x14ac:dyDescent="0.35">
      <c r="A1017" s="13">
        <v>2029</v>
      </c>
      <c r="B1017" s="13">
        <f t="shared" si="48"/>
        <v>2028</v>
      </c>
      <c r="C1017" t="s">
        <v>72</v>
      </c>
      <c r="D1017" t="s">
        <v>73</v>
      </c>
      <c r="E1017" s="5">
        <v>1704307739</v>
      </c>
      <c r="F1017" s="13">
        <v>3.9</v>
      </c>
      <c r="G1017" s="9">
        <f t="shared" si="49"/>
        <v>6646800.1820999999</v>
      </c>
      <c r="H1017" s="5">
        <v>1222011109</v>
      </c>
      <c r="I1017">
        <v>5.4</v>
      </c>
      <c r="J1017" s="9">
        <f t="shared" si="51"/>
        <v>6598859.9885999998</v>
      </c>
      <c r="P1017">
        <v>2029</v>
      </c>
      <c r="Q1017" t="s">
        <v>410</v>
      </c>
      <c r="R1017" s="25">
        <v>512568100</v>
      </c>
    </row>
    <row r="1018" spans="1:18" x14ac:dyDescent="0.35">
      <c r="A1018" s="13">
        <v>2029</v>
      </c>
      <c r="B1018" s="13">
        <f t="shared" si="48"/>
        <v>2028</v>
      </c>
      <c r="C1018" t="s">
        <v>74</v>
      </c>
      <c r="D1018" t="s">
        <v>75</v>
      </c>
      <c r="E1018" s="5">
        <v>246279791</v>
      </c>
      <c r="F1018" s="13">
        <v>3.9</v>
      </c>
      <c r="G1018" s="9">
        <f t="shared" si="49"/>
        <v>960491.18489999999</v>
      </c>
      <c r="H1018" s="5">
        <v>216611331</v>
      </c>
      <c r="I1018">
        <v>5.4</v>
      </c>
      <c r="J1018" s="9">
        <f t="shared" si="51"/>
        <v>1169701.1874000002</v>
      </c>
      <c r="P1018">
        <v>2029</v>
      </c>
      <c r="Q1018" t="s">
        <v>72</v>
      </c>
      <c r="R1018" s="25">
        <v>1704307739</v>
      </c>
    </row>
    <row r="1019" spans="1:18" x14ac:dyDescent="0.35">
      <c r="A1019" s="13">
        <v>2029</v>
      </c>
      <c r="B1019" s="13">
        <f t="shared" si="48"/>
        <v>2028</v>
      </c>
      <c r="C1019" t="s">
        <v>76</v>
      </c>
      <c r="D1019" t="s">
        <v>77</v>
      </c>
      <c r="E1019" s="5">
        <v>302509595</v>
      </c>
      <c r="F1019" s="13">
        <v>3.9</v>
      </c>
      <c r="G1019" s="9">
        <f t="shared" si="49"/>
        <v>1179787.4204999998</v>
      </c>
      <c r="H1019" s="5">
        <v>242224460</v>
      </c>
      <c r="I1019">
        <v>5.4</v>
      </c>
      <c r="J1019" s="9">
        <f t="shared" si="51"/>
        <v>1308012.084</v>
      </c>
      <c r="P1019">
        <v>2029</v>
      </c>
      <c r="Q1019" t="s">
        <v>78</v>
      </c>
      <c r="R1019" s="25">
        <v>637847540</v>
      </c>
    </row>
    <row r="1020" spans="1:18" x14ac:dyDescent="0.35">
      <c r="A1020" s="13">
        <v>2029</v>
      </c>
      <c r="B1020" s="13">
        <f t="shared" si="48"/>
        <v>2028</v>
      </c>
      <c r="C1020" t="s">
        <v>78</v>
      </c>
      <c r="D1020" t="s">
        <v>79</v>
      </c>
      <c r="E1020" s="5">
        <v>637847540</v>
      </c>
      <c r="F1020" s="13">
        <v>3.9</v>
      </c>
      <c r="G1020" s="9">
        <f t="shared" si="49"/>
        <v>2487605.406</v>
      </c>
      <c r="H1020" s="5">
        <v>553065381</v>
      </c>
      <c r="I1020">
        <v>5.4</v>
      </c>
      <c r="J1020" s="9">
        <f t="shared" si="51"/>
        <v>2986553.0574000003</v>
      </c>
      <c r="P1020">
        <v>2029</v>
      </c>
      <c r="Q1020" t="s">
        <v>74</v>
      </c>
      <c r="R1020" s="25">
        <v>246279791</v>
      </c>
    </row>
    <row r="1021" spans="1:18" x14ac:dyDescent="0.35">
      <c r="A1021" s="13">
        <v>2029</v>
      </c>
      <c r="B1021" s="13">
        <f t="shared" si="48"/>
        <v>2028</v>
      </c>
      <c r="C1021" t="s">
        <v>80</v>
      </c>
      <c r="D1021" t="s">
        <v>81</v>
      </c>
      <c r="E1021" s="5">
        <v>554788433</v>
      </c>
      <c r="F1021" s="13">
        <v>3.9</v>
      </c>
      <c r="G1021" s="9">
        <f t="shared" si="49"/>
        <v>2163674.8887</v>
      </c>
      <c r="H1021" s="5">
        <v>412646654</v>
      </c>
      <c r="I1021">
        <v>5.4</v>
      </c>
      <c r="J1021" s="9">
        <f t="shared" si="51"/>
        <v>2228291.9316000002</v>
      </c>
      <c r="P1021">
        <v>2029</v>
      </c>
      <c r="Q1021" t="s">
        <v>76</v>
      </c>
      <c r="R1021" s="25">
        <v>302509595</v>
      </c>
    </row>
    <row r="1022" spans="1:18" x14ac:dyDescent="0.35">
      <c r="A1022" s="13">
        <v>2029</v>
      </c>
      <c r="B1022" s="13">
        <f t="shared" si="48"/>
        <v>2028</v>
      </c>
      <c r="C1022" t="s">
        <v>82</v>
      </c>
      <c r="D1022" t="s">
        <v>83</v>
      </c>
      <c r="E1022" s="5">
        <v>282997457</v>
      </c>
      <c r="F1022" s="13">
        <v>3.9</v>
      </c>
      <c r="G1022" s="9">
        <f t="shared" si="49"/>
        <v>1103690.0822999999</v>
      </c>
      <c r="H1022" s="5">
        <v>218682988</v>
      </c>
      <c r="I1022">
        <v>5.4</v>
      </c>
      <c r="J1022" s="9">
        <f t="shared" si="51"/>
        <v>1180888.1352000001</v>
      </c>
      <c r="P1022">
        <v>2029</v>
      </c>
      <c r="Q1022" t="s">
        <v>80</v>
      </c>
      <c r="R1022" s="25">
        <v>554788433</v>
      </c>
    </row>
    <row r="1023" spans="1:18" x14ac:dyDescent="0.35">
      <c r="A1023" s="13">
        <v>2029</v>
      </c>
      <c r="B1023" s="13">
        <f t="shared" si="48"/>
        <v>2028</v>
      </c>
      <c r="C1023" t="s">
        <v>84</v>
      </c>
      <c r="D1023" t="s">
        <v>85</v>
      </c>
      <c r="E1023" s="5">
        <v>887905779</v>
      </c>
      <c r="F1023" s="13">
        <v>3.9</v>
      </c>
      <c r="G1023" s="9">
        <f t="shared" si="49"/>
        <v>3462832.5381</v>
      </c>
      <c r="H1023" s="5">
        <v>588686640</v>
      </c>
      <c r="I1023">
        <v>5.4</v>
      </c>
      <c r="J1023" s="9">
        <f t="shared" si="51"/>
        <v>3178907.8560000001</v>
      </c>
      <c r="P1023">
        <v>2029</v>
      </c>
      <c r="Q1023" t="s">
        <v>82</v>
      </c>
      <c r="R1023" s="25">
        <v>282997457</v>
      </c>
    </row>
    <row r="1024" spans="1:18" x14ac:dyDescent="0.35">
      <c r="A1024" s="13">
        <v>2029</v>
      </c>
      <c r="B1024" s="13">
        <f t="shared" si="48"/>
        <v>2028</v>
      </c>
      <c r="C1024" t="s">
        <v>86</v>
      </c>
      <c r="D1024" t="s">
        <v>87</v>
      </c>
      <c r="E1024" s="5">
        <v>1677654056</v>
      </c>
      <c r="F1024" s="13">
        <v>3.9</v>
      </c>
      <c r="G1024" s="9">
        <f t="shared" si="49"/>
        <v>6542850.8184000002</v>
      </c>
      <c r="H1024" s="5">
        <v>1261891897</v>
      </c>
      <c r="I1024">
        <v>5.4</v>
      </c>
      <c r="J1024" s="9">
        <f t="shared" si="51"/>
        <v>6814216.2438000012</v>
      </c>
      <c r="P1024">
        <v>2029</v>
      </c>
      <c r="Q1024" t="s">
        <v>84</v>
      </c>
      <c r="R1024" s="25">
        <v>887905779</v>
      </c>
    </row>
    <row r="1025" spans="1:18" x14ac:dyDescent="0.35">
      <c r="A1025" s="13">
        <v>2029</v>
      </c>
      <c r="B1025" s="13">
        <f t="shared" si="48"/>
        <v>2028</v>
      </c>
      <c r="C1025" t="s">
        <v>88</v>
      </c>
      <c r="D1025" t="s">
        <v>89</v>
      </c>
      <c r="E1025" s="5">
        <v>3926893694</v>
      </c>
      <c r="F1025" s="13">
        <v>3.9</v>
      </c>
      <c r="G1025" s="9">
        <f t="shared" si="49"/>
        <v>15314885.4066</v>
      </c>
      <c r="H1025" s="5">
        <v>2615978789</v>
      </c>
      <c r="I1025">
        <v>5.4</v>
      </c>
      <c r="J1025" s="9">
        <f t="shared" si="51"/>
        <v>14126285.4606</v>
      </c>
      <c r="P1025">
        <v>2029</v>
      </c>
      <c r="Q1025" t="s">
        <v>86</v>
      </c>
      <c r="R1025" s="25">
        <v>1677654056</v>
      </c>
    </row>
    <row r="1026" spans="1:18" x14ac:dyDescent="0.35">
      <c r="A1026" s="13">
        <v>2029</v>
      </c>
      <c r="B1026" s="13">
        <f t="shared" si="48"/>
        <v>2028</v>
      </c>
      <c r="C1026" t="s">
        <v>90</v>
      </c>
      <c r="D1026" t="s">
        <v>91</v>
      </c>
      <c r="E1026" s="5">
        <v>10876602566</v>
      </c>
      <c r="F1026" s="13">
        <v>3.9</v>
      </c>
      <c r="G1026" s="9">
        <f t="shared" si="49"/>
        <v>42418750.007399999</v>
      </c>
      <c r="H1026" s="5">
        <v>7362930485</v>
      </c>
      <c r="I1026">
        <v>5.4</v>
      </c>
      <c r="J1026" s="9">
        <f t="shared" si="51"/>
        <v>39759824.619000003</v>
      </c>
      <c r="P1026">
        <v>2029</v>
      </c>
      <c r="Q1026" t="s">
        <v>88</v>
      </c>
      <c r="R1026" s="25">
        <v>3926893694</v>
      </c>
    </row>
    <row r="1027" spans="1:18" x14ac:dyDescent="0.35">
      <c r="A1027" s="13">
        <v>2029</v>
      </c>
      <c r="B1027" s="13">
        <f t="shared" si="48"/>
        <v>2028</v>
      </c>
      <c r="C1027" t="s">
        <v>92</v>
      </c>
      <c r="D1027" t="s">
        <v>93</v>
      </c>
      <c r="E1027" s="5">
        <v>653194279</v>
      </c>
      <c r="F1027" s="13">
        <v>3.9</v>
      </c>
      <c r="G1027" s="9">
        <f t="shared" si="49"/>
        <v>2547457.6880999999</v>
      </c>
      <c r="H1027" s="5">
        <v>447066740</v>
      </c>
      <c r="I1027">
        <v>5.4</v>
      </c>
      <c r="J1027" s="9">
        <f t="shared" si="51"/>
        <v>2414160.3960000002</v>
      </c>
      <c r="P1027">
        <v>2029</v>
      </c>
      <c r="Q1027" t="s">
        <v>90</v>
      </c>
      <c r="R1027" s="25">
        <v>10876602566</v>
      </c>
    </row>
    <row r="1028" spans="1:18" x14ac:dyDescent="0.35">
      <c r="A1028" s="13">
        <v>2029</v>
      </c>
      <c r="B1028" s="13">
        <f t="shared" si="48"/>
        <v>2028</v>
      </c>
      <c r="C1028" t="s">
        <v>94</v>
      </c>
      <c r="D1028" t="s">
        <v>95</v>
      </c>
      <c r="E1028" s="5">
        <v>547901636</v>
      </c>
      <c r="F1028" s="13">
        <v>3.9</v>
      </c>
      <c r="G1028" s="9">
        <f t="shared" si="49"/>
        <v>2136816.3804000001</v>
      </c>
      <c r="H1028" s="5">
        <v>398300487</v>
      </c>
      <c r="I1028">
        <v>5.4</v>
      </c>
      <c r="J1028" s="9">
        <f t="shared" si="51"/>
        <v>2150822.6298000002</v>
      </c>
      <c r="P1028">
        <v>2029</v>
      </c>
      <c r="Q1028" t="s">
        <v>92</v>
      </c>
      <c r="R1028" s="25">
        <v>653194279</v>
      </c>
    </row>
    <row r="1029" spans="1:18" x14ac:dyDescent="0.35">
      <c r="A1029" s="13">
        <v>2029</v>
      </c>
      <c r="B1029" s="13">
        <f t="shared" ref="B1029:B1092" si="52">A1029-1</f>
        <v>2028</v>
      </c>
      <c r="C1029" t="s">
        <v>96</v>
      </c>
      <c r="D1029" t="s">
        <v>97</v>
      </c>
      <c r="E1029" s="5">
        <v>292413911</v>
      </c>
      <c r="F1029" s="13">
        <v>3.9</v>
      </c>
      <c r="G1029" s="9">
        <f t="shared" si="49"/>
        <v>1140414.2529</v>
      </c>
      <c r="H1029" s="5">
        <v>208710269</v>
      </c>
      <c r="I1029">
        <v>5.4</v>
      </c>
      <c r="J1029" s="9">
        <f t="shared" si="51"/>
        <v>1127035.4526</v>
      </c>
      <c r="P1029">
        <v>2029</v>
      </c>
      <c r="Q1029" t="s">
        <v>94</v>
      </c>
      <c r="R1029" s="25">
        <v>547901636</v>
      </c>
    </row>
    <row r="1030" spans="1:18" x14ac:dyDescent="0.35">
      <c r="A1030" s="13">
        <v>2029</v>
      </c>
      <c r="B1030" s="13">
        <f t="shared" si="52"/>
        <v>2028</v>
      </c>
      <c r="C1030" t="s">
        <v>98</v>
      </c>
      <c r="D1030" t="s">
        <v>99</v>
      </c>
      <c r="E1030" s="5">
        <v>309795003</v>
      </c>
      <c r="F1030" s="13">
        <v>3.9</v>
      </c>
      <c r="G1030" s="9">
        <f t="shared" si="49"/>
        <v>1208200.5117000001</v>
      </c>
      <c r="H1030" s="5">
        <v>239724306</v>
      </c>
      <c r="I1030">
        <v>5.4</v>
      </c>
      <c r="J1030" s="9">
        <f t="shared" si="51"/>
        <v>1294511.2524000001</v>
      </c>
      <c r="P1030">
        <v>2029</v>
      </c>
      <c r="Q1030" t="s">
        <v>104</v>
      </c>
      <c r="R1030" s="25">
        <v>571783319</v>
      </c>
    </row>
    <row r="1031" spans="1:18" x14ac:dyDescent="0.35">
      <c r="A1031" s="13">
        <v>2029</v>
      </c>
      <c r="B1031" s="13">
        <f t="shared" si="52"/>
        <v>2028</v>
      </c>
      <c r="C1031" t="s">
        <v>100</v>
      </c>
      <c r="D1031" t="s">
        <v>101</v>
      </c>
      <c r="E1031" s="5">
        <v>1015050841</v>
      </c>
      <c r="F1031" s="13">
        <v>3.9</v>
      </c>
      <c r="G1031" s="9">
        <f t="shared" si="49"/>
        <v>3958698.2799</v>
      </c>
      <c r="H1031" s="5">
        <v>741982633</v>
      </c>
      <c r="I1031">
        <v>5.4</v>
      </c>
      <c r="J1031" s="9">
        <f t="shared" si="51"/>
        <v>4006706.2182000005</v>
      </c>
      <c r="P1031">
        <v>2029</v>
      </c>
      <c r="Q1031" t="s">
        <v>98</v>
      </c>
      <c r="R1031" s="25">
        <v>309795003</v>
      </c>
    </row>
    <row r="1032" spans="1:18" x14ac:dyDescent="0.35">
      <c r="A1032" s="13">
        <v>2029</v>
      </c>
      <c r="B1032" s="13">
        <f t="shared" si="52"/>
        <v>2028</v>
      </c>
      <c r="C1032" t="s">
        <v>102</v>
      </c>
      <c r="D1032" t="s">
        <v>103</v>
      </c>
      <c r="E1032" s="5">
        <v>253833342</v>
      </c>
      <c r="F1032" s="13">
        <v>3.9</v>
      </c>
      <c r="G1032" s="9">
        <f t="shared" si="49"/>
        <v>989950.03379999998</v>
      </c>
      <c r="H1032" s="5">
        <v>197974584</v>
      </c>
      <c r="I1032">
        <v>5.4</v>
      </c>
      <c r="J1032" s="9">
        <f t="shared" si="51"/>
        <v>1069062.7536000002</v>
      </c>
      <c r="P1032">
        <v>2029</v>
      </c>
      <c r="Q1032" t="s">
        <v>100</v>
      </c>
      <c r="R1032" s="25">
        <v>1015050841</v>
      </c>
    </row>
    <row r="1033" spans="1:18" x14ac:dyDescent="0.35">
      <c r="A1033" s="13">
        <v>2029</v>
      </c>
      <c r="B1033" s="13">
        <f t="shared" si="52"/>
        <v>2028</v>
      </c>
      <c r="C1033" t="s">
        <v>104</v>
      </c>
      <c r="D1033" t="s">
        <v>105</v>
      </c>
      <c r="E1033" s="5">
        <v>571783319</v>
      </c>
      <c r="F1033" s="13">
        <v>3.9</v>
      </c>
      <c r="G1033" s="9">
        <f t="shared" si="49"/>
        <v>2229954.9441</v>
      </c>
      <c r="H1033" s="5">
        <v>462142801</v>
      </c>
      <c r="I1033">
        <v>5.4</v>
      </c>
      <c r="J1033" s="9">
        <f t="shared" si="51"/>
        <v>2495571.1254000003</v>
      </c>
      <c r="P1033">
        <v>2029</v>
      </c>
      <c r="Q1033" t="s">
        <v>96</v>
      </c>
      <c r="R1033" s="25">
        <v>292413911</v>
      </c>
    </row>
    <row r="1034" spans="1:18" x14ac:dyDescent="0.35">
      <c r="A1034" s="13">
        <v>2029</v>
      </c>
      <c r="B1034" s="13">
        <f t="shared" si="52"/>
        <v>2028</v>
      </c>
      <c r="C1034" t="s">
        <v>106</v>
      </c>
      <c r="D1034" t="s">
        <v>107</v>
      </c>
      <c r="E1034" s="5">
        <v>579276533</v>
      </c>
      <c r="F1034" s="13">
        <v>3.9</v>
      </c>
      <c r="G1034" s="9">
        <f t="shared" ref="G1034:G1097" si="53">E1034/1000*F1034</f>
        <v>2259178.4787000003</v>
      </c>
      <c r="H1034" s="5">
        <v>444834214</v>
      </c>
      <c r="I1034">
        <v>5.4</v>
      </c>
      <c r="J1034" s="9">
        <f t="shared" si="51"/>
        <v>2402104.7556000003</v>
      </c>
      <c r="P1034">
        <v>2029</v>
      </c>
      <c r="Q1034" t="s">
        <v>102</v>
      </c>
      <c r="R1034" s="25">
        <v>253833342</v>
      </c>
    </row>
    <row r="1035" spans="1:18" x14ac:dyDescent="0.35">
      <c r="A1035" s="13">
        <v>2029</v>
      </c>
      <c r="B1035" s="13">
        <f t="shared" si="52"/>
        <v>2028</v>
      </c>
      <c r="C1035" t="s">
        <v>108</v>
      </c>
      <c r="D1035" t="s">
        <v>109</v>
      </c>
      <c r="E1035" s="5">
        <v>626251145</v>
      </c>
      <c r="F1035" s="13">
        <v>3.9</v>
      </c>
      <c r="G1035" s="9">
        <f t="shared" si="53"/>
        <v>2442379.4654999999</v>
      </c>
      <c r="H1035" s="5">
        <v>497750730</v>
      </c>
      <c r="I1035">
        <v>5.4</v>
      </c>
      <c r="J1035" s="9">
        <f t="shared" si="51"/>
        <v>2687853.9420000003</v>
      </c>
      <c r="P1035">
        <v>2029</v>
      </c>
      <c r="Q1035" t="s">
        <v>106</v>
      </c>
      <c r="R1035" s="25">
        <v>579276533</v>
      </c>
    </row>
    <row r="1036" spans="1:18" x14ac:dyDescent="0.35">
      <c r="A1036" s="13">
        <v>2029</v>
      </c>
      <c r="B1036" s="13">
        <f t="shared" si="52"/>
        <v>2028</v>
      </c>
      <c r="C1036" t="s">
        <v>110</v>
      </c>
      <c r="D1036" t="s">
        <v>111</v>
      </c>
      <c r="E1036" s="5">
        <v>637926765</v>
      </c>
      <c r="F1036" s="13">
        <v>3.9</v>
      </c>
      <c r="G1036" s="9">
        <f t="shared" si="53"/>
        <v>2487914.3835</v>
      </c>
      <c r="H1036" s="5">
        <v>477204553</v>
      </c>
      <c r="I1036">
        <v>5.4</v>
      </c>
      <c r="J1036" s="9">
        <f t="shared" si="51"/>
        <v>2576904.5862000003</v>
      </c>
      <c r="P1036">
        <v>2029</v>
      </c>
      <c r="Q1036" t="s">
        <v>110</v>
      </c>
      <c r="R1036" s="25">
        <v>637926765</v>
      </c>
    </row>
    <row r="1037" spans="1:18" x14ac:dyDescent="0.35">
      <c r="A1037" s="13">
        <v>2029</v>
      </c>
      <c r="B1037" s="13">
        <f t="shared" si="52"/>
        <v>2028</v>
      </c>
      <c r="C1037" t="s">
        <v>112</v>
      </c>
      <c r="D1037" t="s">
        <v>113</v>
      </c>
      <c r="E1037" s="5">
        <v>922738840</v>
      </c>
      <c r="F1037" s="13">
        <v>3.9</v>
      </c>
      <c r="G1037" s="9">
        <f t="shared" si="53"/>
        <v>3598681.4759999998</v>
      </c>
      <c r="H1037" s="5">
        <v>704587287</v>
      </c>
      <c r="I1037">
        <v>5.4</v>
      </c>
      <c r="J1037" s="9">
        <f t="shared" si="51"/>
        <v>3804771.3498000004</v>
      </c>
      <c r="P1037">
        <v>2029</v>
      </c>
      <c r="Q1037" t="s">
        <v>112</v>
      </c>
      <c r="R1037" s="25">
        <v>922738840</v>
      </c>
    </row>
    <row r="1038" spans="1:18" x14ac:dyDescent="0.35">
      <c r="A1038" s="13">
        <v>2029</v>
      </c>
      <c r="B1038" s="13">
        <f t="shared" si="52"/>
        <v>2028</v>
      </c>
      <c r="C1038" t="s">
        <v>114</v>
      </c>
      <c r="D1038" t="s">
        <v>115</v>
      </c>
      <c r="E1038" s="5">
        <v>263960899</v>
      </c>
      <c r="F1038" s="13">
        <v>3.9</v>
      </c>
      <c r="G1038" s="9">
        <f t="shared" si="53"/>
        <v>1029447.5060999999</v>
      </c>
      <c r="H1038" s="5">
        <v>232368739</v>
      </c>
      <c r="I1038">
        <v>5.4</v>
      </c>
      <c r="J1038" s="9">
        <f t="shared" si="51"/>
        <v>1254791.1906000001</v>
      </c>
      <c r="P1038">
        <v>2029</v>
      </c>
      <c r="Q1038" t="s">
        <v>114</v>
      </c>
      <c r="R1038" s="25">
        <v>263960899</v>
      </c>
    </row>
    <row r="1039" spans="1:18" x14ac:dyDescent="0.35">
      <c r="A1039" s="13">
        <v>2029</v>
      </c>
      <c r="B1039" s="13">
        <f t="shared" si="52"/>
        <v>2028</v>
      </c>
      <c r="C1039" t="s">
        <v>116</v>
      </c>
      <c r="D1039" t="s">
        <v>117</v>
      </c>
      <c r="E1039" s="5">
        <v>564144266</v>
      </c>
      <c r="F1039" s="13">
        <v>3.9</v>
      </c>
      <c r="G1039" s="9">
        <f t="shared" si="53"/>
        <v>2200162.6373999999</v>
      </c>
      <c r="H1039" s="5">
        <v>429633121</v>
      </c>
      <c r="I1039">
        <v>5.4</v>
      </c>
      <c r="J1039" s="9">
        <f t="shared" si="51"/>
        <v>2320018.8533999999</v>
      </c>
      <c r="P1039">
        <v>2029</v>
      </c>
      <c r="Q1039" t="s">
        <v>116</v>
      </c>
      <c r="R1039" s="25">
        <v>564144266</v>
      </c>
    </row>
    <row r="1040" spans="1:18" x14ac:dyDescent="0.35">
      <c r="A1040" s="13">
        <v>2029</v>
      </c>
      <c r="B1040" s="13">
        <f t="shared" si="52"/>
        <v>2028</v>
      </c>
      <c r="C1040" t="s">
        <v>118</v>
      </c>
      <c r="D1040" t="s">
        <v>119</v>
      </c>
      <c r="E1040" s="5">
        <v>535816394</v>
      </c>
      <c r="F1040" s="13">
        <v>3.9</v>
      </c>
      <c r="G1040" s="9">
        <f t="shared" si="53"/>
        <v>2089683.9365999999</v>
      </c>
      <c r="H1040" s="5">
        <v>412220001</v>
      </c>
      <c r="I1040">
        <v>5.4</v>
      </c>
      <c r="J1040" s="9">
        <f t="shared" si="51"/>
        <v>2225988.0054000001</v>
      </c>
      <c r="P1040">
        <v>2029</v>
      </c>
      <c r="Q1040" t="s">
        <v>118</v>
      </c>
      <c r="R1040" s="25">
        <v>535816394</v>
      </c>
    </row>
    <row r="1041" spans="1:18" x14ac:dyDescent="0.35">
      <c r="A1041" s="13">
        <v>2029</v>
      </c>
      <c r="B1041" s="13">
        <f t="shared" si="52"/>
        <v>2028</v>
      </c>
      <c r="C1041" t="s">
        <v>120</v>
      </c>
      <c r="D1041" t="s">
        <v>121</v>
      </c>
      <c r="E1041" s="5">
        <v>780730719</v>
      </c>
      <c r="F1041" s="13">
        <v>3.9</v>
      </c>
      <c r="G1041" s="9">
        <f t="shared" si="53"/>
        <v>3044849.8041000003</v>
      </c>
      <c r="H1041" s="5">
        <v>653856142</v>
      </c>
      <c r="I1041">
        <v>5.4</v>
      </c>
      <c r="J1041" s="9">
        <f t="shared" si="51"/>
        <v>3530823.1668000002</v>
      </c>
      <c r="P1041">
        <v>2029</v>
      </c>
      <c r="Q1041" t="s">
        <v>120</v>
      </c>
      <c r="R1041" s="25">
        <v>780730719</v>
      </c>
    </row>
    <row r="1042" spans="1:18" x14ac:dyDescent="0.35">
      <c r="A1042" s="13">
        <v>2029</v>
      </c>
      <c r="B1042" s="13">
        <f t="shared" si="52"/>
        <v>2028</v>
      </c>
      <c r="C1042" t="s">
        <v>122</v>
      </c>
      <c r="D1042" t="s">
        <v>123</v>
      </c>
      <c r="E1042" s="5">
        <v>625687418</v>
      </c>
      <c r="F1042" s="13">
        <v>3.9</v>
      </c>
      <c r="G1042" s="9">
        <f t="shared" si="53"/>
        <v>2440180.9301999998</v>
      </c>
      <c r="H1042" s="5">
        <v>462503709</v>
      </c>
      <c r="I1042">
        <v>5.4</v>
      </c>
      <c r="J1042" s="9">
        <f t="shared" si="51"/>
        <v>2497520.0285999998</v>
      </c>
      <c r="P1042">
        <v>2029</v>
      </c>
      <c r="Q1042" t="s">
        <v>122</v>
      </c>
      <c r="R1042" s="25">
        <v>625687418</v>
      </c>
    </row>
    <row r="1043" spans="1:18" x14ac:dyDescent="0.35">
      <c r="A1043" s="13">
        <v>2029</v>
      </c>
      <c r="B1043" s="13">
        <f t="shared" si="52"/>
        <v>2028</v>
      </c>
      <c r="C1043" t="s">
        <v>124</v>
      </c>
      <c r="D1043" t="s">
        <v>125</v>
      </c>
      <c r="E1043" s="5">
        <v>173212609</v>
      </c>
      <c r="F1043" s="13">
        <v>3.9</v>
      </c>
      <c r="G1043" s="9">
        <f t="shared" si="53"/>
        <v>675529.17509999999</v>
      </c>
      <c r="H1043" s="5">
        <v>132306670</v>
      </c>
      <c r="I1043">
        <v>5.4</v>
      </c>
      <c r="J1043" s="9">
        <f t="shared" si="51"/>
        <v>714456.01800000016</v>
      </c>
      <c r="P1043">
        <v>2029</v>
      </c>
      <c r="Q1043" t="s">
        <v>124</v>
      </c>
      <c r="R1043" s="25">
        <v>173212609</v>
      </c>
    </row>
    <row r="1044" spans="1:18" x14ac:dyDescent="0.35">
      <c r="A1044" s="13">
        <v>2029</v>
      </c>
      <c r="B1044" s="13">
        <f t="shared" si="52"/>
        <v>2028</v>
      </c>
      <c r="C1044" t="s">
        <v>126</v>
      </c>
      <c r="D1044" t="s">
        <v>127</v>
      </c>
      <c r="E1044" s="5">
        <v>396879612</v>
      </c>
      <c r="F1044" s="13">
        <v>3.9</v>
      </c>
      <c r="G1044" s="9">
        <f t="shared" si="53"/>
        <v>1547830.4868000001</v>
      </c>
      <c r="H1044" s="5">
        <v>347498289</v>
      </c>
      <c r="I1044">
        <v>5.4</v>
      </c>
      <c r="J1044" s="9">
        <f t="shared" si="51"/>
        <v>1876490.7606000002</v>
      </c>
      <c r="P1044">
        <v>2029</v>
      </c>
      <c r="Q1044" t="s">
        <v>126</v>
      </c>
      <c r="R1044" s="25">
        <v>396879612</v>
      </c>
    </row>
    <row r="1045" spans="1:18" x14ac:dyDescent="0.35">
      <c r="A1045" s="13">
        <v>2029</v>
      </c>
      <c r="B1045" s="13">
        <f t="shared" si="52"/>
        <v>2028</v>
      </c>
      <c r="C1045" t="s">
        <v>128</v>
      </c>
      <c r="D1045" t="s">
        <v>129</v>
      </c>
      <c r="E1045" s="5">
        <v>614373196</v>
      </c>
      <c r="F1045" s="13">
        <v>3.9</v>
      </c>
      <c r="G1045" s="9">
        <f t="shared" si="53"/>
        <v>2396055.4643999999</v>
      </c>
      <c r="H1045" s="5">
        <v>443428887</v>
      </c>
      <c r="I1045">
        <v>5.4</v>
      </c>
      <c r="J1045" s="9">
        <f t="shared" si="51"/>
        <v>2394515.9898000001</v>
      </c>
      <c r="P1045">
        <v>2029</v>
      </c>
      <c r="Q1045" t="s">
        <v>130</v>
      </c>
      <c r="R1045" s="25">
        <v>2575864730</v>
      </c>
    </row>
    <row r="1046" spans="1:18" x14ac:dyDescent="0.35">
      <c r="A1046" s="13">
        <v>2029</v>
      </c>
      <c r="B1046" s="13">
        <f t="shared" si="52"/>
        <v>2028</v>
      </c>
      <c r="C1046" t="s">
        <v>130</v>
      </c>
      <c r="D1046" t="s">
        <v>131</v>
      </c>
      <c r="E1046" s="5">
        <v>2575864730</v>
      </c>
      <c r="F1046" s="13">
        <v>3.9</v>
      </c>
      <c r="G1046" s="9">
        <f t="shared" si="53"/>
        <v>10045872.447000001</v>
      </c>
      <c r="H1046" s="5">
        <v>1772054965</v>
      </c>
      <c r="I1046">
        <v>5.4</v>
      </c>
      <c r="J1046" s="9">
        <f t="shared" ref="J1046:J1109" si="54">H1046/1000*I1046</f>
        <v>9569096.8110000007</v>
      </c>
      <c r="P1046">
        <v>2029</v>
      </c>
      <c r="Q1046" t="s">
        <v>132</v>
      </c>
      <c r="R1046" s="25">
        <v>1922456787</v>
      </c>
    </row>
    <row r="1047" spans="1:18" x14ac:dyDescent="0.35">
      <c r="A1047" s="13">
        <v>2029</v>
      </c>
      <c r="B1047" s="13">
        <f t="shared" si="52"/>
        <v>2028</v>
      </c>
      <c r="C1047" t="s">
        <v>132</v>
      </c>
      <c r="D1047" t="s">
        <v>133</v>
      </c>
      <c r="E1047" s="5">
        <v>1922456787</v>
      </c>
      <c r="F1047" s="13">
        <v>3.9</v>
      </c>
      <c r="G1047" s="9">
        <f t="shared" si="53"/>
        <v>7497581.4693</v>
      </c>
      <c r="H1047" s="5">
        <v>1290974226</v>
      </c>
      <c r="I1047">
        <v>5.4</v>
      </c>
      <c r="J1047" s="9">
        <f t="shared" si="54"/>
        <v>6971260.8204000005</v>
      </c>
      <c r="P1047">
        <v>2029</v>
      </c>
      <c r="Q1047" t="s">
        <v>134</v>
      </c>
      <c r="R1047" s="25">
        <v>1455303044</v>
      </c>
    </row>
    <row r="1048" spans="1:18" x14ac:dyDescent="0.35">
      <c r="A1048" s="13">
        <v>2029</v>
      </c>
      <c r="B1048" s="13">
        <f t="shared" si="52"/>
        <v>2028</v>
      </c>
      <c r="C1048" t="s">
        <v>134</v>
      </c>
      <c r="D1048" t="s">
        <v>135</v>
      </c>
      <c r="E1048" s="5">
        <v>1455303044</v>
      </c>
      <c r="F1048" s="13">
        <v>3.9</v>
      </c>
      <c r="G1048" s="9">
        <f t="shared" si="53"/>
        <v>5675681.8716000002</v>
      </c>
      <c r="H1048" s="5">
        <v>1072652195</v>
      </c>
      <c r="I1048">
        <v>5.4</v>
      </c>
      <c r="J1048" s="9">
        <f t="shared" si="54"/>
        <v>5792321.8530000011</v>
      </c>
      <c r="P1048">
        <v>2029</v>
      </c>
      <c r="Q1048" t="s">
        <v>136</v>
      </c>
      <c r="R1048" s="25">
        <v>462364051</v>
      </c>
    </row>
    <row r="1049" spans="1:18" x14ac:dyDescent="0.35">
      <c r="A1049" s="13">
        <v>2029</v>
      </c>
      <c r="B1049" s="13">
        <f t="shared" si="52"/>
        <v>2028</v>
      </c>
      <c r="C1049" t="s">
        <v>136</v>
      </c>
      <c r="D1049" t="s">
        <v>137</v>
      </c>
      <c r="E1049" s="5">
        <v>462364051</v>
      </c>
      <c r="F1049" s="13">
        <v>3.9</v>
      </c>
      <c r="G1049" s="9">
        <f t="shared" si="53"/>
        <v>1803219.7988999998</v>
      </c>
      <c r="H1049" s="5">
        <v>345438467</v>
      </c>
      <c r="I1049">
        <v>5.4</v>
      </c>
      <c r="J1049" s="9">
        <f t="shared" si="54"/>
        <v>1865367.7218000002</v>
      </c>
      <c r="P1049">
        <v>2029</v>
      </c>
      <c r="Q1049" t="s">
        <v>138</v>
      </c>
      <c r="R1049" s="25">
        <v>4187868904</v>
      </c>
    </row>
    <row r="1050" spans="1:18" x14ac:dyDescent="0.35">
      <c r="A1050" s="13">
        <v>2029</v>
      </c>
      <c r="B1050" s="13">
        <f t="shared" si="52"/>
        <v>2028</v>
      </c>
      <c r="C1050" t="s">
        <v>138</v>
      </c>
      <c r="D1050" t="s">
        <v>139</v>
      </c>
      <c r="E1050" s="5">
        <v>4187868904</v>
      </c>
      <c r="F1050" s="13">
        <v>3.9</v>
      </c>
      <c r="G1050" s="9">
        <f t="shared" si="53"/>
        <v>16332688.7256</v>
      </c>
      <c r="H1050" s="5">
        <v>3065440732</v>
      </c>
      <c r="I1050">
        <v>5.4</v>
      </c>
      <c r="J1050" s="9">
        <f t="shared" si="54"/>
        <v>16553379.9528</v>
      </c>
      <c r="P1050">
        <v>2029</v>
      </c>
      <c r="Q1050" t="s">
        <v>140</v>
      </c>
      <c r="R1050" s="25">
        <v>316395310</v>
      </c>
    </row>
    <row r="1051" spans="1:18" x14ac:dyDescent="0.35">
      <c r="A1051" s="13">
        <v>2029</v>
      </c>
      <c r="B1051" s="13">
        <f t="shared" si="52"/>
        <v>2028</v>
      </c>
      <c r="C1051" t="s">
        <v>140</v>
      </c>
      <c r="D1051" t="s">
        <v>141</v>
      </c>
      <c r="E1051" s="5">
        <v>316395310</v>
      </c>
      <c r="F1051" s="13">
        <v>3.9</v>
      </c>
      <c r="G1051" s="9">
        <f t="shared" si="53"/>
        <v>1233941.709</v>
      </c>
      <c r="H1051" s="5">
        <v>237009361</v>
      </c>
      <c r="I1051">
        <v>5.4</v>
      </c>
      <c r="J1051" s="9">
        <f t="shared" si="54"/>
        <v>1279850.5494000001</v>
      </c>
      <c r="P1051">
        <v>2029</v>
      </c>
      <c r="Q1051" t="s">
        <v>142</v>
      </c>
      <c r="R1051" s="25">
        <v>475368658</v>
      </c>
    </row>
    <row r="1052" spans="1:18" x14ac:dyDescent="0.35">
      <c r="A1052" s="13">
        <v>2029</v>
      </c>
      <c r="B1052" s="13">
        <f t="shared" si="52"/>
        <v>2028</v>
      </c>
      <c r="C1052" t="s">
        <v>142</v>
      </c>
      <c r="D1052" t="s">
        <v>143</v>
      </c>
      <c r="E1052" s="5">
        <v>475368658</v>
      </c>
      <c r="F1052" s="13">
        <v>3.9</v>
      </c>
      <c r="G1052" s="9">
        <f t="shared" si="53"/>
        <v>1853937.7662</v>
      </c>
      <c r="H1052" s="5">
        <v>385157531</v>
      </c>
      <c r="I1052">
        <v>5.4</v>
      </c>
      <c r="J1052" s="9">
        <f t="shared" si="54"/>
        <v>2079850.6674000002</v>
      </c>
      <c r="P1052">
        <v>2029</v>
      </c>
      <c r="Q1052" t="s">
        <v>144</v>
      </c>
      <c r="R1052" s="25">
        <v>401011621</v>
      </c>
    </row>
    <row r="1053" spans="1:18" x14ac:dyDescent="0.35">
      <c r="A1053" s="13">
        <v>2029</v>
      </c>
      <c r="B1053" s="13">
        <f t="shared" si="52"/>
        <v>2028</v>
      </c>
      <c r="C1053" t="s">
        <v>144</v>
      </c>
      <c r="D1053" t="s">
        <v>145</v>
      </c>
      <c r="E1053" s="5">
        <v>401011621</v>
      </c>
      <c r="F1053" s="13">
        <v>3.9</v>
      </c>
      <c r="G1053" s="9">
        <f t="shared" si="53"/>
        <v>1563945.3218999999</v>
      </c>
      <c r="H1053" s="5">
        <v>334940512</v>
      </c>
      <c r="I1053">
        <v>5.4</v>
      </c>
      <c r="J1053" s="9">
        <f t="shared" si="54"/>
        <v>1808678.7648</v>
      </c>
      <c r="P1053">
        <v>2029</v>
      </c>
      <c r="Q1053" t="s">
        <v>146</v>
      </c>
      <c r="R1053" s="25">
        <v>323372631</v>
      </c>
    </row>
    <row r="1054" spans="1:18" x14ac:dyDescent="0.35">
      <c r="A1054" s="13">
        <v>2029</v>
      </c>
      <c r="B1054" s="13">
        <f t="shared" si="52"/>
        <v>2028</v>
      </c>
      <c r="C1054" t="s">
        <v>146</v>
      </c>
      <c r="D1054" t="s">
        <v>147</v>
      </c>
      <c r="E1054" s="5">
        <v>323372631</v>
      </c>
      <c r="F1054" s="13">
        <v>3.9</v>
      </c>
      <c r="G1054" s="9">
        <f t="shared" si="53"/>
        <v>1261153.2608999999</v>
      </c>
      <c r="H1054" s="5">
        <v>274275998</v>
      </c>
      <c r="I1054">
        <v>5.4</v>
      </c>
      <c r="J1054" s="9">
        <f t="shared" si="54"/>
        <v>1481090.3892000003</v>
      </c>
      <c r="P1054">
        <v>2029</v>
      </c>
      <c r="Q1054" t="s">
        <v>148</v>
      </c>
      <c r="R1054" s="25">
        <v>496316188</v>
      </c>
    </row>
    <row r="1055" spans="1:18" x14ac:dyDescent="0.35">
      <c r="A1055" s="13">
        <v>2029</v>
      </c>
      <c r="B1055" s="13">
        <f t="shared" si="52"/>
        <v>2028</v>
      </c>
      <c r="C1055" t="s">
        <v>148</v>
      </c>
      <c r="D1055" t="s">
        <v>149</v>
      </c>
      <c r="E1055" s="5">
        <v>496316188</v>
      </c>
      <c r="F1055" s="13">
        <v>3.9</v>
      </c>
      <c r="G1055" s="9">
        <f t="shared" si="53"/>
        <v>1935633.1332</v>
      </c>
      <c r="H1055" s="5">
        <v>420786221</v>
      </c>
      <c r="I1055">
        <v>5.4</v>
      </c>
      <c r="J1055" s="9">
        <f t="shared" si="54"/>
        <v>2272245.5934000001</v>
      </c>
      <c r="P1055">
        <v>2029</v>
      </c>
      <c r="Q1055" t="s">
        <v>150</v>
      </c>
      <c r="R1055" s="25">
        <v>4389557662</v>
      </c>
    </row>
    <row r="1056" spans="1:18" x14ac:dyDescent="0.35">
      <c r="A1056" s="13">
        <v>2029</v>
      </c>
      <c r="B1056" s="13">
        <f t="shared" si="52"/>
        <v>2028</v>
      </c>
      <c r="C1056" t="s">
        <v>150</v>
      </c>
      <c r="D1056" t="s">
        <v>151</v>
      </c>
      <c r="E1056" s="5">
        <v>4389557662</v>
      </c>
      <c r="F1056" s="13">
        <v>3.9</v>
      </c>
      <c r="G1056" s="9">
        <f t="shared" si="53"/>
        <v>17119274.8818</v>
      </c>
      <c r="H1056" s="5">
        <v>3056143717</v>
      </c>
      <c r="I1056">
        <v>5.4</v>
      </c>
      <c r="J1056" s="9">
        <f t="shared" si="54"/>
        <v>16503176.071800003</v>
      </c>
      <c r="P1056">
        <v>2029</v>
      </c>
      <c r="Q1056" t="s">
        <v>152</v>
      </c>
      <c r="R1056" s="25">
        <v>814192449</v>
      </c>
    </row>
    <row r="1057" spans="1:18" x14ac:dyDescent="0.35">
      <c r="A1057" s="13">
        <v>2029</v>
      </c>
      <c r="B1057" s="13">
        <f t="shared" si="52"/>
        <v>2028</v>
      </c>
      <c r="C1057" t="s">
        <v>152</v>
      </c>
      <c r="D1057" t="s">
        <v>153</v>
      </c>
      <c r="E1057" s="5">
        <v>814192449</v>
      </c>
      <c r="F1057" s="13">
        <v>3.9</v>
      </c>
      <c r="G1057" s="9">
        <f t="shared" si="53"/>
        <v>3175350.5510999998</v>
      </c>
      <c r="H1057" s="5">
        <v>610841698</v>
      </c>
      <c r="I1057">
        <v>5.4</v>
      </c>
      <c r="J1057" s="9">
        <f t="shared" si="54"/>
        <v>3298545.1691999999</v>
      </c>
      <c r="P1057">
        <v>2029</v>
      </c>
      <c r="Q1057" t="s">
        <v>154</v>
      </c>
      <c r="R1057" s="25">
        <v>2613846289</v>
      </c>
    </row>
    <row r="1058" spans="1:18" x14ac:dyDescent="0.35">
      <c r="A1058" s="13">
        <v>2029</v>
      </c>
      <c r="B1058" s="13">
        <f t="shared" si="52"/>
        <v>2028</v>
      </c>
      <c r="C1058" t="s">
        <v>154</v>
      </c>
      <c r="D1058" t="s">
        <v>155</v>
      </c>
      <c r="E1058" s="5">
        <v>2613846289</v>
      </c>
      <c r="F1058" s="13">
        <v>3.9</v>
      </c>
      <c r="G1058" s="9">
        <f t="shared" si="53"/>
        <v>10194000.527099999</v>
      </c>
      <c r="H1058" s="5">
        <v>1849151116</v>
      </c>
      <c r="I1058">
        <v>5.4</v>
      </c>
      <c r="J1058" s="9">
        <f t="shared" si="54"/>
        <v>9985416.0263999999</v>
      </c>
      <c r="P1058">
        <v>2029</v>
      </c>
      <c r="Q1058" t="s">
        <v>156</v>
      </c>
      <c r="R1058" s="25">
        <v>249325889</v>
      </c>
    </row>
    <row r="1059" spans="1:18" x14ac:dyDescent="0.35">
      <c r="A1059" s="13">
        <v>2029</v>
      </c>
      <c r="B1059" s="13">
        <f t="shared" si="52"/>
        <v>2028</v>
      </c>
      <c r="C1059" t="s">
        <v>156</v>
      </c>
      <c r="D1059" t="s">
        <v>157</v>
      </c>
      <c r="E1059" s="5">
        <v>249325889</v>
      </c>
      <c r="F1059" s="13">
        <v>3.9</v>
      </c>
      <c r="G1059" s="9">
        <f t="shared" si="53"/>
        <v>972370.96710000001</v>
      </c>
      <c r="H1059" s="5">
        <v>185464927</v>
      </c>
      <c r="I1059">
        <v>5.4</v>
      </c>
      <c r="J1059" s="9">
        <f t="shared" si="54"/>
        <v>1001510.6058</v>
      </c>
      <c r="P1059">
        <v>2029</v>
      </c>
      <c r="Q1059" t="s">
        <v>158</v>
      </c>
      <c r="R1059" s="25">
        <v>8465456398</v>
      </c>
    </row>
    <row r="1060" spans="1:18" x14ac:dyDescent="0.35">
      <c r="A1060" s="13">
        <v>2029</v>
      </c>
      <c r="B1060" s="13">
        <f t="shared" si="52"/>
        <v>2028</v>
      </c>
      <c r="C1060" t="s">
        <v>158</v>
      </c>
      <c r="D1060" t="s">
        <v>159</v>
      </c>
      <c r="E1060" s="5">
        <v>8465456398</v>
      </c>
      <c r="F1060" s="13">
        <v>3.9</v>
      </c>
      <c r="G1060" s="9">
        <f t="shared" si="53"/>
        <v>33015279.952199999</v>
      </c>
      <c r="H1060" s="5">
        <v>5883681070</v>
      </c>
      <c r="I1060">
        <v>5.4</v>
      </c>
      <c r="J1060" s="9">
        <f t="shared" si="54"/>
        <v>31771877.778000005</v>
      </c>
      <c r="P1060">
        <v>2029</v>
      </c>
      <c r="Q1060" t="s">
        <v>160</v>
      </c>
      <c r="R1060" s="25">
        <v>684646994</v>
      </c>
    </row>
    <row r="1061" spans="1:18" x14ac:dyDescent="0.35">
      <c r="A1061" s="13">
        <v>2029</v>
      </c>
      <c r="B1061" s="13">
        <f t="shared" si="52"/>
        <v>2028</v>
      </c>
      <c r="C1061" t="s">
        <v>160</v>
      </c>
      <c r="D1061" t="s">
        <v>161</v>
      </c>
      <c r="E1061" s="5">
        <v>684646994</v>
      </c>
      <c r="F1061" s="13">
        <v>3.9</v>
      </c>
      <c r="G1061" s="9">
        <f t="shared" si="53"/>
        <v>2670123.2765999995</v>
      </c>
      <c r="H1061" s="5">
        <v>529546805</v>
      </c>
      <c r="I1061">
        <v>5.4</v>
      </c>
      <c r="J1061" s="9">
        <f t="shared" si="54"/>
        <v>2859552.7470000004</v>
      </c>
      <c r="P1061">
        <v>2029</v>
      </c>
      <c r="Q1061" t="s">
        <v>162</v>
      </c>
      <c r="R1061" s="25">
        <v>1444778650</v>
      </c>
    </row>
    <row r="1062" spans="1:18" x14ac:dyDescent="0.35">
      <c r="A1062" s="13">
        <v>2029</v>
      </c>
      <c r="B1062" s="13">
        <f t="shared" si="52"/>
        <v>2028</v>
      </c>
      <c r="C1062" t="s">
        <v>162</v>
      </c>
      <c r="D1062" t="s">
        <v>163</v>
      </c>
      <c r="E1062" s="5">
        <v>1444778650</v>
      </c>
      <c r="F1062" s="13">
        <v>3.9</v>
      </c>
      <c r="G1062" s="9">
        <f t="shared" si="53"/>
        <v>5634636.7349999994</v>
      </c>
      <c r="H1062" s="5">
        <v>1016617945</v>
      </c>
      <c r="I1062">
        <v>5.4</v>
      </c>
      <c r="J1062" s="9">
        <f t="shared" si="54"/>
        <v>5489736.9029999999</v>
      </c>
      <c r="P1062">
        <v>2029</v>
      </c>
      <c r="Q1062" t="s">
        <v>164</v>
      </c>
      <c r="R1062" s="25">
        <v>145909198</v>
      </c>
    </row>
    <row r="1063" spans="1:18" x14ac:dyDescent="0.35">
      <c r="A1063" s="13">
        <v>2029</v>
      </c>
      <c r="B1063" s="13">
        <f t="shared" si="52"/>
        <v>2028</v>
      </c>
      <c r="C1063" t="s">
        <v>164</v>
      </c>
      <c r="D1063" t="s">
        <v>165</v>
      </c>
      <c r="E1063" s="5">
        <v>145909198</v>
      </c>
      <c r="F1063" s="13">
        <v>3.9</v>
      </c>
      <c r="G1063" s="9">
        <f t="shared" si="53"/>
        <v>569045.87219999998</v>
      </c>
      <c r="H1063" s="5">
        <v>117882604</v>
      </c>
      <c r="I1063">
        <v>5.4</v>
      </c>
      <c r="J1063" s="9">
        <f t="shared" si="54"/>
        <v>636566.06160000013</v>
      </c>
      <c r="P1063">
        <v>2029</v>
      </c>
      <c r="Q1063" t="s">
        <v>166</v>
      </c>
      <c r="R1063" s="25">
        <v>795799611</v>
      </c>
    </row>
    <row r="1064" spans="1:18" x14ac:dyDescent="0.35">
      <c r="A1064" s="13">
        <v>2029</v>
      </c>
      <c r="B1064" s="13">
        <f t="shared" si="52"/>
        <v>2028</v>
      </c>
      <c r="C1064" t="s">
        <v>166</v>
      </c>
      <c r="D1064" t="s">
        <v>167</v>
      </c>
      <c r="E1064" s="5">
        <v>795799611</v>
      </c>
      <c r="F1064" s="13">
        <v>3.9</v>
      </c>
      <c r="G1064" s="9">
        <f t="shared" si="53"/>
        <v>3103618.4829000002</v>
      </c>
      <c r="H1064" s="5">
        <v>602544041</v>
      </c>
      <c r="I1064">
        <v>5.4</v>
      </c>
      <c r="J1064" s="9">
        <f t="shared" si="54"/>
        <v>3253737.8214000002</v>
      </c>
      <c r="P1064">
        <v>2029</v>
      </c>
      <c r="Q1064" t="s">
        <v>168</v>
      </c>
      <c r="R1064" s="25">
        <v>447142538</v>
      </c>
    </row>
    <row r="1065" spans="1:18" x14ac:dyDescent="0.35">
      <c r="A1065" s="13">
        <v>2029</v>
      </c>
      <c r="B1065" s="13">
        <f t="shared" si="52"/>
        <v>2028</v>
      </c>
      <c r="C1065" t="s">
        <v>168</v>
      </c>
      <c r="D1065" t="s">
        <v>169</v>
      </c>
      <c r="E1065" s="5">
        <v>447142538</v>
      </c>
      <c r="F1065" s="13">
        <v>3.9</v>
      </c>
      <c r="G1065" s="9">
        <f t="shared" si="53"/>
        <v>1743855.8981999999</v>
      </c>
      <c r="H1065" s="5">
        <v>307499913</v>
      </c>
      <c r="I1065">
        <v>5.4</v>
      </c>
      <c r="J1065" s="9">
        <f t="shared" si="54"/>
        <v>1660499.5302000002</v>
      </c>
      <c r="P1065">
        <v>2029</v>
      </c>
      <c r="Q1065" t="s">
        <v>170</v>
      </c>
      <c r="R1065" s="25">
        <v>16533782485</v>
      </c>
    </row>
    <row r="1066" spans="1:18" x14ac:dyDescent="0.35">
      <c r="A1066" s="13">
        <v>2029</v>
      </c>
      <c r="B1066" s="13">
        <f t="shared" si="52"/>
        <v>2028</v>
      </c>
      <c r="C1066" t="s">
        <v>170</v>
      </c>
      <c r="D1066" t="s">
        <v>171</v>
      </c>
      <c r="E1066" s="5">
        <v>16533782485</v>
      </c>
      <c r="F1066" s="13">
        <v>3.9</v>
      </c>
      <c r="G1066" s="9">
        <f t="shared" si="53"/>
        <v>64481751.691499993</v>
      </c>
      <c r="H1066" s="5">
        <v>11275634294</v>
      </c>
      <c r="I1066">
        <v>5.4</v>
      </c>
      <c r="J1066" s="9">
        <f t="shared" si="54"/>
        <v>60888425.187600002</v>
      </c>
      <c r="P1066">
        <v>2029</v>
      </c>
      <c r="Q1066" t="s">
        <v>172</v>
      </c>
      <c r="R1066" s="25">
        <v>66331218</v>
      </c>
    </row>
    <row r="1067" spans="1:18" x14ac:dyDescent="0.35">
      <c r="A1067" s="13">
        <v>2029</v>
      </c>
      <c r="B1067" s="13">
        <f t="shared" si="52"/>
        <v>2028</v>
      </c>
      <c r="C1067" t="s">
        <v>172</v>
      </c>
      <c r="D1067" t="s">
        <v>173</v>
      </c>
      <c r="E1067" s="5">
        <v>66331218</v>
      </c>
      <c r="F1067" s="13">
        <v>3.9</v>
      </c>
      <c r="G1067" s="9">
        <f t="shared" si="53"/>
        <v>258691.75019999998</v>
      </c>
      <c r="H1067" s="5">
        <v>56638073</v>
      </c>
      <c r="I1067">
        <v>5.4</v>
      </c>
      <c r="J1067" s="9">
        <f t="shared" si="54"/>
        <v>305845.59419999999</v>
      </c>
      <c r="P1067">
        <v>2029</v>
      </c>
      <c r="Q1067" t="s">
        <v>174</v>
      </c>
      <c r="R1067" s="25">
        <v>524391752</v>
      </c>
    </row>
    <row r="1068" spans="1:18" x14ac:dyDescent="0.35">
      <c r="A1068" s="13">
        <v>2029</v>
      </c>
      <c r="B1068" s="13">
        <f t="shared" si="52"/>
        <v>2028</v>
      </c>
      <c r="C1068" t="s">
        <v>174</v>
      </c>
      <c r="D1068" t="s">
        <v>175</v>
      </c>
      <c r="E1068" s="5">
        <v>524391752</v>
      </c>
      <c r="F1068" s="13">
        <v>3.9</v>
      </c>
      <c r="G1068" s="9">
        <f t="shared" si="53"/>
        <v>2045127.8328</v>
      </c>
      <c r="H1068" s="5">
        <v>389707875</v>
      </c>
      <c r="I1068">
        <v>5.4</v>
      </c>
      <c r="J1068" s="9">
        <f t="shared" si="54"/>
        <v>2104422.5249999999</v>
      </c>
      <c r="P1068">
        <v>2029</v>
      </c>
      <c r="Q1068" t="s">
        <v>176</v>
      </c>
      <c r="R1068" s="25">
        <v>7349632763</v>
      </c>
    </row>
    <row r="1069" spans="1:18" x14ac:dyDescent="0.35">
      <c r="A1069" s="13">
        <v>2029</v>
      </c>
      <c r="B1069" s="13">
        <f t="shared" si="52"/>
        <v>2028</v>
      </c>
      <c r="C1069" t="s">
        <v>176</v>
      </c>
      <c r="D1069" t="s">
        <v>177</v>
      </c>
      <c r="E1069" s="5">
        <v>7349632763</v>
      </c>
      <c r="F1069" s="13">
        <v>3.9</v>
      </c>
      <c r="G1069" s="9">
        <f t="shared" si="53"/>
        <v>28663567.775699999</v>
      </c>
      <c r="H1069" s="5">
        <v>4968163755</v>
      </c>
      <c r="I1069">
        <v>5.4</v>
      </c>
      <c r="J1069" s="9">
        <f t="shared" si="54"/>
        <v>26828084.277000003</v>
      </c>
      <c r="P1069">
        <v>2029</v>
      </c>
      <c r="Q1069" t="s">
        <v>178</v>
      </c>
      <c r="R1069" s="25">
        <v>267772056</v>
      </c>
    </row>
    <row r="1070" spans="1:18" x14ac:dyDescent="0.35">
      <c r="A1070" s="13">
        <v>2029</v>
      </c>
      <c r="B1070" s="13">
        <f t="shared" si="52"/>
        <v>2028</v>
      </c>
      <c r="C1070" t="s">
        <v>178</v>
      </c>
      <c r="D1070" t="s">
        <v>179</v>
      </c>
      <c r="E1070" s="5">
        <v>267772056</v>
      </c>
      <c r="F1070" s="13">
        <v>3.9</v>
      </c>
      <c r="G1070" s="9">
        <f t="shared" si="53"/>
        <v>1044311.0183999999</v>
      </c>
      <c r="H1070" s="5">
        <v>202725905</v>
      </c>
      <c r="I1070">
        <v>5.4</v>
      </c>
      <c r="J1070" s="9">
        <f t="shared" si="54"/>
        <v>1094719.8870000001</v>
      </c>
      <c r="P1070">
        <v>2029</v>
      </c>
      <c r="Q1070" t="s">
        <v>68</v>
      </c>
      <c r="R1070" s="25">
        <v>374274186</v>
      </c>
    </row>
    <row r="1071" spans="1:18" x14ac:dyDescent="0.35">
      <c r="A1071" s="13">
        <v>2029</v>
      </c>
      <c r="B1071" s="13">
        <f t="shared" si="52"/>
        <v>2028</v>
      </c>
      <c r="C1071" t="s">
        <v>180</v>
      </c>
      <c r="D1071" t="s">
        <v>181</v>
      </c>
      <c r="E1071" s="5">
        <v>419088505</v>
      </c>
      <c r="F1071" s="13">
        <v>3.9</v>
      </c>
      <c r="G1071" s="9">
        <f t="shared" si="53"/>
        <v>1634445.1695000001</v>
      </c>
      <c r="H1071" s="5">
        <v>321825500</v>
      </c>
      <c r="I1071">
        <v>5.4</v>
      </c>
      <c r="J1071" s="9">
        <f t="shared" si="54"/>
        <v>1737857.7000000002</v>
      </c>
      <c r="P1071">
        <v>2029</v>
      </c>
      <c r="Q1071" t="s">
        <v>180</v>
      </c>
      <c r="R1071" s="25">
        <v>419088505</v>
      </c>
    </row>
    <row r="1072" spans="1:18" x14ac:dyDescent="0.35">
      <c r="A1072" s="13">
        <v>2029</v>
      </c>
      <c r="B1072" s="13">
        <f t="shared" si="52"/>
        <v>2028</v>
      </c>
      <c r="C1072" t="s">
        <v>182</v>
      </c>
      <c r="D1072" t="s">
        <v>183</v>
      </c>
      <c r="E1072" s="5">
        <v>534131454</v>
      </c>
      <c r="F1072" s="13">
        <v>3.9</v>
      </c>
      <c r="G1072" s="9">
        <f t="shared" si="53"/>
        <v>2083112.6706000001</v>
      </c>
      <c r="H1072" s="5">
        <v>451311662</v>
      </c>
      <c r="I1072">
        <v>5.4</v>
      </c>
      <c r="J1072" s="9">
        <f t="shared" si="54"/>
        <v>2437082.9748000004</v>
      </c>
      <c r="P1072">
        <v>2029</v>
      </c>
      <c r="Q1072" t="s">
        <v>182</v>
      </c>
      <c r="R1072" s="25">
        <v>534131454</v>
      </c>
    </row>
    <row r="1073" spans="1:18" x14ac:dyDescent="0.35">
      <c r="A1073" s="13">
        <v>2029</v>
      </c>
      <c r="B1073" s="13">
        <f t="shared" si="52"/>
        <v>2028</v>
      </c>
      <c r="C1073" t="s">
        <v>184</v>
      </c>
      <c r="D1073" t="s">
        <v>185</v>
      </c>
      <c r="E1073" s="5">
        <v>420680175</v>
      </c>
      <c r="F1073" s="13">
        <v>3.9</v>
      </c>
      <c r="G1073" s="9">
        <f t="shared" si="53"/>
        <v>1640652.6824999999</v>
      </c>
      <c r="H1073" s="5">
        <v>290970459</v>
      </c>
      <c r="I1073">
        <v>5.4</v>
      </c>
      <c r="J1073" s="9">
        <f t="shared" si="54"/>
        <v>1571240.4786</v>
      </c>
      <c r="P1073">
        <v>2029</v>
      </c>
      <c r="Q1073" t="s">
        <v>184</v>
      </c>
      <c r="R1073" s="25">
        <v>420680175</v>
      </c>
    </row>
    <row r="1074" spans="1:18" x14ac:dyDescent="0.35">
      <c r="A1074" s="13">
        <v>2029</v>
      </c>
      <c r="B1074" s="13">
        <f t="shared" si="52"/>
        <v>2028</v>
      </c>
      <c r="C1074" t="s">
        <v>186</v>
      </c>
      <c r="D1074" t="s">
        <v>187</v>
      </c>
      <c r="E1074" s="5">
        <v>338567128</v>
      </c>
      <c r="F1074" s="13">
        <v>3.9</v>
      </c>
      <c r="G1074" s="9">
        <f t="shared" si="53"/>
        <v>1320411.7992</v>
      </c>
      <c r="H1074" s="5">
        <v>272135572</v>
      </c>
      <c r="I1074">
        <v>5.4</v>
      </c>
      <c r="J1074" s="9">
        <f t="shared" si="54"/>
        <v>1469532.0888</v>
      </c>
      <c r="P1074">
        <v>2029</v>
      </c>
      <c r="Q1074" t="s">
        <v>186</v>
      </c>
      <c r="R1074" s="25">
        <v>338567128</v>
      </c>
    </row>
    <row r="1075" spans="1:18" x14ac:dyDescent="0.35">
      <c r="A1075" s="13">
        <v>2029</v>
      </c>
      <c r="B1075" s="13">
        <f t="shared" si="52"/>
        <v>2028</v>
      </c>
      <c r="C1075" t="s">
        <v>188</v>
      </c>
      <c r="D1075" t="s">
        <v>189</v>
      </c>
      <c r="E1075" s="5">
        <v>470048484</v>
      </c>
      <c r="F1075" s="13">
        <v>3.9</v>
      </c>
      <c r="G1075" s="9">
        <f t="shared" si="53"/>
        <v>1833189.0876</v>
      </c>
      <c r="H1075" s="5">
        <v>373502650</v>
      </c>
      <c r="I1075">
        <v>5.4</v>
      </c>
      <c r="J1075" s="9">
        <f t="shared" si="54"/>
        <v>2016914.3100000003</v>
      </c>
      <c r="P1075">
        <v>2029</v>
      </c>
      <c r="Q1075" t="s">
        <v>198</v>
      </c>
      <c r="R1075" s="25">
        <v>415887967</v>
      </c>
    </row>
    <row r="1076" spans="1:18" x14ac:dyDescent="0.35">
      <c r="A1076" s="13">
        <v>2029</v>
      </c>
      <c r="B1076" s="13">
        <f t="shared" si="52"/>
        <v>2028</v>
      </c>
      <c r="C1076" t="s">
        <v>190</v>
      </c>
      <c r="D1076" t="s">
        <v>191</v>
      </c>
      <c r="E1076" s="5">
        <v>536778499</v>
      </c>
      <c r="F1076" s="13">
        <v>3.9</v>
      </c>
      <c r="G1076" s="9">
        <f t="shared" si="53"/>
        <v>2093436.1460999998</v>
      </c>
      <c r="H1076" s="5">
        <v>430186025</v>
      </c>
      <c r="I1076">
        <v>5.4</v>
      </c>
      <c r="J1076" s="9">
        <f t="shared" si="54"/>
        <v>2323004.5350000001</v>
      </c>
      <c r="P1076">
        <v>2029</v>
      </c>
      <c r="Q1076" t="s">
        <v>188</v>
      </c>
      <c r="R1076" s="25">
        <v>470048484</v>
      </c>
    </row>
    <row r="1077" spans="1:18" x14ac:dyDescent="0.35">
      <c r="A1077" s="13">
        <v>2029</v>
      </c>
      <c r="B1077" s="13">
        <f t="shared" si="52"/>
        <v>2028</v>
      </c>
      <c r="C1077" t="s">
        <v>192</v>
      </c>
      <c r="D1077" t="s">
        <v>193</v>
      </c>
      <c r="E1077" s="5">
        <v>767272156</v>
      </c>
      <c r="F1077" s="13">
        <v>3.9</v>
      </c>
      <c r="G1077" s="9">
        <f t="shared" si="53"/>
        <v>2992361.4083999996</v>
      </c>
      <c r="H1077" s="5">
        <v>586267648</v>
      </c>
      <c r="I1077">
        <v>5.4</v>
      </c>
      <c r="J1077" s="9">
        <f t="shared" si="54"/>
        <v>3165845.2992000002</v>
      </c>
      <c r="P1077">
        <v>2029</v>
      </c>
      <c r="Q1077" t="s">
        <v>194</v>
      </c>
      <c r="R1077" s="25">
        <v>269412073</v>
      </c>
    </row>
    <row r="1078" spans="1:18" x14ac:dyDescent="0.35">
      <c r="A1078" s="13">
        <v>2029</v>
      </c>
      <c r="B1078" s="13">
        <f t="shared" si="52"/>
        <v>2028</v>
      </c>
      <c r="C1078" t="s">
        <v>194</v>
      </c>
      <c r="D1078" t="s">
        <v>195</v>
      </c>
      <c r="E1078" s="5">
        <v>269412073</v>
      </c>
      <c r="F1078" s="13">
        <v>3.9</v>
      </c>
      <c r="G1078" s="9">
        <f t="shared" si="53"/>
        <v>1050707.0846999998</v>
      </c>
      <c r="H1078" s="5">
        <v>208756257</v>
      </c>
      <c r="I1078">
        <v>5.4</v>
      </c>
      <c r="J1078" s="9">
        <f t="shared" si="54"/>
        <v>1127283.7878</v>
      </c>
      <c r="P1078">
        <v>2029</v>
      </c>
      <c r="Q1078" t="s">
        <v>196</v>
      </c>
      <c r="R1078" s="25">
        <v>339190929</v>
      </c>
    </row>
    <row r="1079" spans="1:18" x14ac:dyDescent="0.35">
      <c r="A1079" s="13">
        <v>2029</v>
      </c>
      <c r="B1079" s="13">
        <f t="shared" si="52"/>
        <v>2028</v>
      </c>
      <c r="C1079" t="s">
        <v>196</v>
      </c>
      <c r="D1079" t="s">
        <v>197</v>
      </c>
      <c r="E1079" s="5">
        <v>339190929</v>
      </c>
      <c r="F1079" s="13">
        <v>3.9</v>
      </c>
      <c r="G1079" s="9">
        <f t="shared" si="53"/>
        <v>1322844.6231</v>
      </c>
      <c r="H1079" s="5">
        <v>240503029</v>
      </c>
      <c r="I1079">
        <v>5.4</v>
      </c>
      <c r="J1079" s="9">
        <f t="shared" si="54"/>
        <v>1298716.3566000001</v>
      </c>
      <c r="P1079">
        <v>2029</v>
      </c>
      <c r="Q1079" t="s">
        <v>476</v>
      </c>
      <c r="R1079" s="25">
        <v>340562743</v>
      </c>
    </row>
    <row r="1080" spans="1:18" x14ac:dyDescent="0.35">
      <c r="A1080" s="13">
        <v>2029</v>
      </c>
      <c r="B1080" s="13">
        <f t="shared" si="52"/>
        <v>2028</v>
      </c>
      <c r="C1080" t="s">
        <v>198</v>
      </c>
      <c r="D1080" t="s">
        <v>199</v>
      </c>
      <c r="E1080" s="5">
        <v>415887967</v>
      </c>
      <c r="F1080" s="13">
        <v>3.9</v>
      </c>
      <c r="G1080" s="9">
        <f t="shared" si="53"/>
        <v>1621963.0713</v>
      </c>
      <c r="H1080" s="5">
        <v>316634493</v>
      </c>
      <c r="I1080">
        <v>5.4</v>
      </c>
      <c r="J1080" s="9">
        <f t="shared" si="54"/>
        <v>1709826.2622000002</v>
      </c>
      <c r="P1080">
        <v>2029</v>
      </c>
      <c r="Q1080" t="s">
        <v>202</v>
      </c>
      <c r="R1080" s="25">
        <v>292579822</v>
      </c>
    </row>
    <row r="1081" spans="1:18" x14ac:dyDescent="0.35">
      <c r="A1081" s="13">
        <v>2029</v>
      </c>
      <c r="B1081" s="13">
        <f t="shared" si="52"/>
        <v>2028</v>
      </c>
      <c r="C1081" t="s">
        <v>200</v>
      </c>
      <c r="D1081" t="s">
        <v>201</v>
      </c>
      <c r="E1081" s="5">
        <v>733179874</v>
      </c>
      <c r="F1081" s="13">
        <v>3.9</v>
      </c>
      <c r="G1081" s="9">
        <f t="shared" si="53"/>
        <v>2859401.5085999998</v>
      </c>
      <c r="H1081" s="5">
        <v>618788731</v>
      </c>
      <c r="I1081">
        <v>5.4</v>
      </c>
      <c r="J1081" s="9">
        <f t="shared" si="54"/>
        <v>3341459.1474000006</v>
      </c>
      <c r="P1081">
        <v>2029</v>
      </c>
      <c r="Q1081" t="s">
        <v>204</v>
      </c>
      <c r="R1081" s="25">
        <v>345794156</v>
      </c>
    </row>
    <row r="1082" spans="1:18" x14ac:dyDescent="0.35">
      <c r="A1082" s="13">
        <v>2029</v>
      </c>
      <c r="B1082" s="13">
        <f t="shared" si="52"/>
        <v>2028</v>
      </c>
      <c r="C1082" t="s">
        <v>202</v>
      </c>
      <c r="D1082" t="s">
        <v>203</v>
      </c>
      <c r="E1082" s="5">
        <v>292579822</v>
      </c>
      <c r="F1082" s="13">
        <v>3.9</v>
      </c>
      <c r="G1082" s="9">
        <f t="shared" si="53"/>
        <v>1141061.3058</v>
      </c>
      <c r="H1082" s="5">
        <v>225818277</v>
      </c>
      <c r="I1082">
        <v>5.4</v>
      </c>
      <c r="J1082" s="9">
        <f t="shared" si="54"/>
        <v>1219418.6958000001</v>
      </c>
      <c r="P1082">
        <v>2029</v>
      </c>
      <c r="Q1082" t="s">
        <v>206</v>
      </c>
      <c r="R1082" s="25">
        <v>586190531</v>
      </c>
    </row>
    <row r="1083" spans="1:18" x14ac:dyDescent="0.35">
      <c r="A1083" s="13">
        <v>2029</v>
      </c>
      <c r="B1083" s="13">
        <f t="shared" si="52"/>
        <v>2028</v>
      </c>
      <c r="C1083" t="s">
        <v>204</v>
      </c>
      <c r="D1083" t="s">
        <v>205</v>
      </c>
      <c r="E1083" s="5">
        <v>345794156</v>
      </c>
      <c r="F1083" s="13">
        <v>3.9</v>
      </c>
      <c r="G1083" s="9">
        <f t="shared" si="53"/>
        <v>1348597.2084000001</v>
      </c>
      <c r="H1083" s="5">
        <v>286273466</v>
      </c>
      <c r="I1083">
        <v>5.4</v>
      </c>
      <c r="J1083" s="9">
        <f t="shared" si="54"/>
        <v>1545876.7164000003</v>
      </c>
      <c r="P1083">
        <v>2029</v>
      </c>
      <c r="Q1083" t="s">
        <v>208</v>
      </c>
      <c r="R1083" s="25">
        <v>320231263</v>
      </c>
    </row>
    <row r="1084" spans="1:18" x14ac:dyDescent="0.35">
      <c r="A1084" s="13">
        <v>2029</v>
      </c>
      <c r="B1084" s="13">
        <f t="shared" si="52"/>
        <v>2028</v>
      </c>
      <c r="C1084" t="s">
        <v>206</v>
      </c>
      <c r="D1084" t="s">
        <v>207</v>
      </c>
      <c r="E1084" s="5">
        <v>586190531</v>
      </c>
      <c r="F1084" s="13">
        <v>3.9</v>
      </c>
      <c r="G1084" s="9">
        <f t="shared" si="53"/>
        <v>2286143.0708999997</v>
      </c>
      <c r="H1084" s="5">
        <v>474851276</v>
      </c>
      <c r="I1084">
        <v>5.4</v>
      </c>
      <c r="J1084" s="9">
        <f t="shared" si="54"/>
        <v>2564196.8904000004</v>
      </c>
      <c r="P1084">
        <v>2029</v>
      </c>
      <c r="Q1084" t="s">
        <v>210</v>
      </c>
      <c r="R1084" s="25">
        <v>143424215</v>
      </c>
    </row>
    <row r="1085" spans="1:18" x14ac:dyDescent="0.35">
      <c r="A1085" s="13">
        <v>2029</v>
      </c>
      <c r="B1085" s="13">
        <f t="shared" si="52"/>
        <v>2028</v>
      </c>
      <c r="C1085" t="s">
        <v>208</v>
      </c>
      <c r="D1085" t="s">
        <v>209</v>
      </c>
      <c r="E1085" s="5">
        <v>320231263</v>
      </c>
      <c r="F1085" s="13">
        <v>3.9</v>
      </c>
      <c r="G1085" s="9">
        <f t="shared" si="53"/>
        <v>1248901.9256999998</v>
      </c>
      <c r="H1085" s="5">
        <v>263347759</v>
      </c>
      <c r="I1085">
        <v>5.4</v>
      </c>
      <c r="J1085" s="9">
        <f t="shared" si="54"/>
        <v>1422077.8986000002</v>
      </c>
      <c r="P1085">
        <v>2029</v>
      </c>
      <c r="Q1085" t="s">
        <v>212</v>
      </c>
      <c r="R1085" s="25">
        <v>612344769</v>
      </c>
    </row>
    <row r="1086" spans="1:18" x14ac:dyDescent="0.35">
      <c r="A1086" s="13">
        <v>2029</v>
      </c>
      <c r="B1086" s="13">
        <f t="shared" si="52"/>
        <v>2028</v>
      </c>
      <c r="C1086" t="s">
        <v>210</v>
      </c>
      <c r="D1086" t="s">
        <v>211</v>
      </c>
      <c r="E1086" s="5">
        <v>143424215</v>
      </c>
      <c r="F1086" s="13">
        <v>3.9</v>
      </c>
      <c r="G1086" s="9">
        <f t="shared" si="53"/>
        <v>559354.43849999993</v>
      </c>
      <c r="H1086" s="5">
        <v>120221416</v>
      </c>
      <c r="I1086">
        <v>5.4</v>
      </c>
      <c r="J1086" s="9">
        <f t="shared" si="54"/>
        <v>649195.64640000009</v>
      </c>
      <c r="P1086">
        <v>2029</v>
      </c>
      <c r="Q1086" t="s">
        <v>214</v>
      </c>
      <c r="R1086" s="25">
        <v>372647637</v>
      </c>
    </row>
    <row r="1087" spans="1:18" x14ac:dyDescent="0.35">
      <c r="A1087" s="13">
        <v>2029</v>
      </c>
      <c r="B1087" s="13">
        <f t="shared" si="52"/>
        <v>2028</v>
      </c>
      <c r="C1087" t="s">
        <v>212</v>
      </c>
      <c r="D1087" t="s">
        <v>213</v>
      </c>
      <c r="E1087" s="5">
        <v>612344769</v>
      </c>
      <c r="F1087" s="13">
        <v>3.9</v>
      </c>
      <c r="G1087" s="9">
        <f t="shared" si="53"/>
        <v>2388144.5990999998</v>
      </c>
      <c r="H1087" s="5">
        <v>485322555</v>
      </c>
      <c r="I1087">
        <v>5.4</v>
      </c>
      <c r="J1087" s="9">
        <f t="shared" si="54"/>
        <v>2620741.7970000003</v>
      </c>
      <c r="P1087">
        <v>2029</v>
      </c>
      <c r="Q1087" t="s">
        <v>216</v>
      </c>
      <c r="R1087" s="25">
        <v>1454817003</v>
      </c>
    </row>
    <row r="1088" spans="1:18" x14ac:dyDescent="0.35">
      <c r="A1088" s="13">
        <v>2029</v>
      </c>
      <c r="B1088" s="13">
        <f t="shared" si="52"/>
        <v>2028</v>
      </c>
      <c r="C1088" t="s">
        <v>214</v>
      </c>
      <c r="D1088" t="s">
        <v>215</v>
      </c>
      <c r="E1088" s="5">
        <v>372647637</v>
      </c>
      <c r="F1088" s="13">
        <v>3.9</v>
      </c>
      <c r="G1088" s="9">
        <f t="shared" si="53"/>
        <v>1453325.7842999999</v>
      </c>
      <c r="H1088" s="5">
        <v>319052905</v>
      </c>
      <c r="I1088">
        <v>5.4</v>
      </c>
      <c r="J1088" s="9">
        <f t="shared" si="54"/>
        <v>1722885.6870000002</v>
      </c>
      <c r="P1088">
        <v>2029</v>
      </c>
      <c r="Q1088" t="s">
        <v>218</v>
      </c>
      <c r="R1088" s="25">
        <v>717871070</v>
      </c>
    </row>
    <row r="1089" spans="1:18" x14ac:dyDescent="0.35">
      <c r="A1089" s="13">
        <v>2029</v>
      </c>
      <c r="B1089" s="13">
        <f t="shared" si="52"/>
        <v>2028</v>
      </c>
      <c r="C1089" t="s">
        <v>216</v>
      </c>
      <c r="D1089" t="s">
        <v>217</v>
      </c>
      <c r="E1089" s="5">
        <v>1454817003</v>
      </c>
      <c r="F1089" s="13">
        <v>3.9</v>
      </c>
      <c r="G1089" s="9">
        <f t="shared" si="53"/>
        <v>5673786.3117000004</v>
      </c>
      <c r="H1089" s="5">
        <v>1108253381</v>
      </c>
      <c r="I1089">
        <v>5.4</v>
      </c>
      <c r="J1089" s="9">
        <f t="shared" si="54"/>
        <v>5984568.2574000005</v>
      </c>
      <c r="P1089">
        <v>2029</v>
      </c>
      <c r="Q1089" t="s">
        <v>220</v>
      </c>
      <c r="R1089" s="25">
        <v>1792750303</v>
      </c>
    </row>
    <row r="1090" spans="1:18" x14ac:dyDescent="0.35">
      <c r="A1090" s="13">
        <v>2029</v>
      </c>
      <c r="B1090" s="13">
        <f t="shared" si="52"/>
        <v>2028</v>
      </c>
      <c r="C1090" t="s">
        <v>218</v>
      </c>
      <c r="D1090" t="s">
        <v>219</v>
      </c>
      <c r="E1090" s="5">
        <v>717871070</v>
      </c>
      <c r="F1090" s="13">
        <v>3.9</v>
      </c>
      <c r="G1090" s="9">
        <f t="shared" si="53"/>
        <v>2799697.173</v>
      </c>
      <c r="H1090" s="5">
        <v>557507753</v>
      </c>
      <c r="I1090">
        <v>5.4</v>
      </c>
      <c r="J1090" s="9">
        <f t="shared" si="54"/>
        <v>3010541.8662000005</v>
      </c>
      <c r="P1090">
        <v>2029</v>
      </c>
      <c r="Q1090" t="s">
        <v>222</v>
      </c>
      <c r="R1090" s="25">
        <v>1250458956</v>
      </c>
    </row>
    <row r="1091" spans="1:18" x14ac:dyDescent="0.35">
      <c r="A1091" s="13">
        <v>2029</v>
      </c>
      <c r="B1091" s="13">
        <f t="shared" si="52"/>
        <v>2028</v>
      </c>
      <c r="C1091" t="s">
        <v>220</v>
      </c>
      <c r="D1091" t="s">
        <v>221</v>
      </c>
      <c r="E1091" s="5">
        <v>1792750303</v>
      </c>
      <c r="F1091" s="13">
        <v>3.9</v>
      </c>
      <c r="G1091" s="9">
        <f t="shared" si="53"/>
        <v>6991726.1817000005</v>
      </c>
      <c r="H1091" s="5">
        <v>1318669677</v>
      </c>
      <c r="I1091">
        <v>5.4</v>
      </c>
      <c r="J1091" s="9">
        <f t="shared" si="54"/>
        <v>7120816.2558000004</v>
      </c>
      <c r="P1091">
        <v>2029</v>
      </c>
      <c r="Q1091" t="s">
        <v>224</v>
      </c>
      <c r="R1091" s="25">
        <v>319206539</v>
      </c>
    </row>
    <row r="1092" spans="1:18" x14ac:dyDescent="0.35">
      <c r="A1092" s="13">
        <v>2029</v>
      </c>
      <c r="B1092" s="13">
        <f t="shared" si="52"/>
        <v>2028</v>
      </c>
      <c r="C1092" t="s">
        <v>222</v>
      </c>
      <c r="D1092" t="s">
        <v>223</v>
      </c>
      <c r="E1092" s="5">
        <v>1250458956</v>
      </c>
      <c r="F1092" s="13">
        <v>3.9</v>
      </c>
      <c r="G1092" s="9">
        <f t="shared" si="53"/>
        <v>4876789.9283999996</v>
      </c>
      <c r="H1092" s="5">
        <v>939916121</v>
      </c>
      <c r="I1092">
        <v>5.4</v>
      </c>
      <c r="J1092" s="9">
        <f t="shared" si="54"/>
        <v>5075547.0534000006</v>
      </c>
      <c r="P1092">
        <v>2029</v>
      </c>
      <c r="Q1092" t="s">
        <v>226</v>
      </c>
      <c r="R1092" s="25">
        <v>413800688</v>
      </c>
    </row>
    <row r="1093" spans="1:18" x14ac:dyDescent="0.35">
      <c r="A1093" s="13">
        <v>2029</v>
      </c>
      <c r="B1093" s="13">
        <f t="shared" ref="B1093:B1156" si="55">A1093-1</f>
        <v>2028</v>
      </c>
      <c r="C1093" t="s">
        <v>224</v>
      </c>
      <c r="D1093" t="s">
        <v>225</v>
      </c>
      <c r="E1093" s="5">
        <v>319206539</v>
      </c>
      <c r="F1093" s="13">
        <v>3.9</v>
      </c>
      <c r="G1093" s="9">
        <f t="shared" si="53"/>
        <v>1244905.5020999999</v>
      </c>
      <c r="H1093" s="5">
        <v>252772444</v>
      </c>
      <c r="I1093">
        <v>5.4</v>
      </c>
      <c r="J1093" s="9">
        <f t="shared" si="54"/>
        <v>1364971.1976000001</v>
      </c>
      <c r="P1093">
        <v>2029</v>
      </c>
      <c r="Q1093" t="s">
        <v>228</v>
      </c>
      <c r="R1093" s="25">
        <v>1056001402</v>
      </c>
    </row>
    <row r="1094" spans="1:18" x14ac:dyDescent="0.35">
      <c r="A1094" s="13">
        <v>2029</v>
      </c>
      <c r="B1094" s="13">
        <f t="shared" si="55"/>
        <v>2028</v>
      </c>
      <c r="C1094" t="s">
        <v>226</v>
      </c>
      <c r="D1094" t="s">
        <v>227</v>
      </c>
      <c r="E1094" s="5">
        <v>413800688</v>
      </c>
      <c r="F1094" s="13">
        <v>3.9</v>
      </c>
      <c r="G1094" s="9">
        <f t="shared" si="53"/>
        <v>1613822.6832000001</v>
      </c>
      <c r="H1094" s="5">
        <v>348066645</v>
      </c>
      <c r="I1094">
        <v>5.4</v>
      </c>
      <c r="J1094" s="9">
        <f t="shared" si="54"/>
        <v>1879559.8830000001</v>
      </c>
      <c r="P1094">
        <v>2029</v>
      </c>
      <c r="Q1094" t="s">
        <v>230</v>
      </c>
      <c r="R1094" s="25">
        <v>380019667</v>
      </c>
    </row>
    <row r="1095" spans="1:18" x14ac:dyDescent="0.35">
      <c r="A1095" s="13">
        <v>2029</v>
      </c>
      <c r="B1095" s="13">
        <f t="shared" si="55"/>
        <v>2028</v>
      </c>
      <c r="C1095" t="s">
        <v>228</v>
      </c>
      <c r="D1095" t="s">
        <v>229</v>
      </c>
      <c r="E1095" s="5">
        <v>1056001402</v>
      </c>
      <c r="F1095" s="13">
        <v>3.9</v>
      </c>
      <c r="G1095" s="9">
        <f t="shared" si="53"/>
        <v>4118405.4677999998</v>
      </c>
      <c r="H1095" s="5">
        <v>785315393</v>
      </c>
      <c r="I1095">
        <v>5.4</v>
      </c>
      <c r="J1095" s="9">
        <f t="shared" si="54"/>
        <v>4240703.1222000001</v>
      </c>
      <c r="P1095">
        <v>2029</v>
      </c>
      <c r="Q1095" t="s">
        <v>232</v>
      </c>
      <c r="R1095" s="25">
        <v>1362766319</v>
      </c>
    </row>
    <row r="1096" spans="1:18" x14ac:dyDescent="0.35">
      <c r="A1096" s="13">
        <v>2029</v>
      </c>
      <c r="B1096" s="13">
        <f t="shared" si="55"/>
        <v>2028</v>
      </c>
      <c r="C1096" t="s">
        <v>230</v>
      </c>
      <c r="D1096" t="s">
        <v>231</v>
      </c>
      <c r="E1096" s="5">
        <v>380019667</v>
      </c>
      <c r="F1096" s="13">
        <v>3.9</v>
      </c>
      <c r="G1096" s="9">
        <f t="shared" si="53"/>
        <v>1482076.7013000001</v>
      </c>
      <c r="H1096" s="5">
        <v>319184443</v>
      </c>
      <c r="I1096">
        <v>5.4</v>
      </c>
      <c r="J1096" s="9">
        <f t="shared" si="54"/>
        <v>1723595.9922000002</v>
      </c>
      <c r="P1096">
        <v>2029</v>
      </c>
      <c r="Q1096" t="s">
        <v>234</v>
      </c>
      <c r="R1096" s="25">
        <v>163246144</v>
      </c>
    </row>
    <row r="1097" spans="1:18" x14ac:dyDescent="0.35">
      <c r="A1097" s="13">
        <v>2029</v>
      </c>
      <c r="B1097" s="13">
        <f t="shared" si="55"/>
        <v>2028</v>
      </c>
      <c r="C1097" t="s">
        <v>232</v>
      </c>
      <c r="D1097" t="s">
        <v>233</v>
      </c>
      <c r="E1097" s="5">
        <v>1362766319</v>
      </c>
      <c r="F1097" s="13">
        <v>3.9</v>
      </c>
      <c r="G1097" s="9">
        <f t="shared" si="53"/>
        <v>5314788.6440999992</v>
      </c>
      <c r="H1097" s="5">
        <v>874005996</v>
      </c>
      <c r="I1097">
        <v>5.4</v>
      </c>
      <c r="J1097" s="9">
        <f t="shared" si="54"/>
        <v>4719632.3784000007</v>
      </c>
      <c r="P1097">
        <v>2029</v>
      </c>
      <c r="Q1097" t="s">
        <v>236</v>
      </c>
      <c r="R1097" s="25">
        <v>503859515</v>
      </c>
    </row>
    <row r="1098" spans="1:18" x14ac:dyDescent="0.35">
      <c r="A1098" s="13">
        <v>2029</v>
      </c>
      <c r="B1098" s="13">
        <f t="shared" si="55"/>
        <v>2028</v>
      </c>
      <c r="C1098" t="s">
        <v>234</v>
      </c>
      <c r="D1098" t="s">
        <v>235</v>
      </c>
      <c r="E1098" s="5">
        <v>163246144</v>
      </c>
      <c r="F1098" s="13">
        <v>3.9</v>
      </c>
      <c r="G1098" s="9">
        <f t="shared" ref="G1098:G1161" si="56">E1098/1000*F1098</f>
        <v>636659.96160000004</v>
      </c>
      <c r="H1098" s="5">
        <v>145347956</v>
      </c>
      <c r="I1098">
        <v>5.4</v>
      </c>
      <c r="J1098" s="9">
        <f t="shared" si="54"/>
        <v>784878.96240000008</v>
      </c>
      <c r="P1098">
        <v>2029</v>
      </c>
      <c r="Q1098" t="s">
        <v>238</v>
      </c>
      <c r="R1098" s="25">
        <v>1427786609</v>
      </c>
    </row>
    <row r="1099" spans="1:18" x14ac:dyDescent="0.35">
      <c r="A1099" s="13">
        <v>2029</v>
      </c>
      <c r="B1099" s="13">
        <f t="shared" si="55"/>
        <v>2028</v>
      </c>
      <c r="C1099" t="s">
        <v>236</v>
      </c>
      <c r="D1099" t="s">
        <v>237</v>
      </c>
      <c r="E1099" s="5">
        <v>503859515</v>
      </c>
      <c r="F1099" s="13">
        <v>3.9</v>
      </c>
      <c r="G1099" s="9">
        <f t="shared" si="56"/>
        <v>1965052.1085000001</v>
      </c>
      <c r="H1099" s="5">
        <v>403097419</v>
      </c>
      <c r="I1099">
        <v>5.4</v>
      </c>
      <c r="J1099" s="9">
        <f t="shared" si="54"/>
        <v>2176726.0626000003</v>
      </c>
      <c r="P1099">
        <v>2029</v>
      </c>
      <c r="Q1099" t="s">
        <v>240</v>
      </c>
      <c r="R1099" s="25">
        <v>266535961</v>
      </c>
    </row>
    <row r="1100" spans="1:18" x14ac:dyDescent="0.35">
      <c r="A1100" s="13">
        <v>2029</v>
      </c>
      <c r="B1100" s="13">
        <f t="shared" si="55"/>
        <v>2028</v>
      </c>
      <c r="C1100" t="s">
        <v>238</v>
      </c>
      <c r="D1100" t="s">
        <v>239</v>
      </c>
      <c r="E1100" s="5">
        <v>1427786609</v>
      </c>
      <c r="F1100" s="13">
        <v>3.9</v>
      </c>
      <c r="G1100" s="9">
        <f t="shared" si="56"/>
        <v>5568367.7750999993</v>
      </c>
      <c r="H1100" s="5">
        <v>969392934</v>
      </c>
      <c r="I1100">
        <v>5.4</v>
      </c>
      <c r="J1100" s="9">
        <f t="shared" si="54"/>
        <v>5234721.8436000003</v>
      </c>
      <c r="P1100">
        <v>2029</v>
      </c>
      <c r="Q1100" t="s">
        <v>244</v>
      </c>
      <c r="R1100" s="25">
        <v>367459214</v>
      </c>
    </row>
    <row r="1101" spans="1:18" x14ac:dyDescent="0.35">
      <c r="A1101" s="13">
        <v>2029</v>
      </c>
      <c r="B1101" s="13">
        <f t="shared" si="55"/>
        <v>2028</v>
      </c>
      <c r="C1101" t="s">
        <v>240</v>
      </c>
      <c r="D1101" t="s">
        <v>241</v>
      </c>
      <c r="E1101" s="5">
        <v>266535961</v>
      </c>
      <c r="F1101" s="13">
        <v>3.9</v>
      </c>
      <c r="G1101" s="9">
        <f t="shared" si="56"/>
        <v>1039490.2479</v>
      </c>
      <c r="H1101" s="5">
        <v>222136874</v>
      </c>
      <c r="I1101">
        <v>5.4</v>
      </c>
      <c r="J1101" s="9">
        <f t="shared" si="54"/>
        <v>1199539.1196000001</v>
      </c>
      <c r="P1101">
        <v>2029</v>
      </c>
      <c r="Q1101" t="s">
        <v>402</v>
      </c>
      <c r="R1101" s="25">
        <v>446439100</v>
      </c>
    </row>
    <row r="1102" spans="1:18" x14ac:dyDescent="0.35">
      <c r="A1102" s="13">
        <v>2029</v>
      </c>
      <c r="B1102" s="13">
        <f t="shared" si="55"/>
        <v>2028</v>
      </c>
      <c r="C1102" t="s">
        <v>242</v>
      </c>
      <c r="D1102" t="s">
        <v>243</v>
      </c>
      <c r="E1102" s="5">
        <v>269977080</v>
      </c>
      <c r="F1102" s="13">
        <v>3.9</v>
      </c>
      <c r="G1102" s="9">
        <f t="shared" si="56"/>
        <v>1052910.612</v>
      </c>
      <c r="H1102" s="5">
        <v>223166579</v>
      </c>
      <c r="I1102">
        <v>5.4</v>
      </c>
      <c r="J1102" s="9">
        <f t="shared" si="54"/>
        <v>1205099.5266</v>
      </c>
      <c r="P1102">
        <v>2029</v>
      </c>
      <c r="Q1102" t="s">
        <v>242</v>
      </c>
      <c r="R1102" s="25">
        <v>269977080</v>
      </c>
    </row>
    <row r="1103" spans="1:18" x14ac:dyDescent="0.35">
      <c r="A1103" s="13">
        <v>2029</v>
      </c>
      <c r="B1103" s="13">
        <f t="shared" si="55"/>
        <v>2028</v>
      </c>
      <c r="C1103" t="s">
        <v>244</v>
      </c>
      <c r="D1103" t="s">
        <v>245</v>
      </c>
      <c r="E1103" s="5">
        <v>367459214</v>
      </c>
      <c r="F1103" s="13">
        <v>3.9</v>
      </c>
      <c r="G1103" s="9">
        <f t="shared" si="56"/>
        <v>1433090.9345999998</v>
      </c>
      <c r="H1103" s="5">
        <v>312837978</v>
      </c>
      <c r="I1103">
        <v>5.4</v>
      </c>
      <c r="J1103" s="9">
        <f t="shared" si="54"/>
        <v>1689325.0812000001</v>
      </c>
      <c r="P1103">
        <v>2029</v>
      </c>
      <c r="Q1103" t="s">
        <v>248</v>
      </c>
      <c r="R1103" s="25">
        <v>1089035330</v>
      </c>
    </row>
    <row r="1104" spans="1:18" x14ac:dyDescent="0.35">
      <c r="A1104" s="13">
        <v>2029</v>
      </c>
      <c r="B1104" s="13">
        <f t="shared" si="55"/>
        <v>2028</v>
      </c>
      <c r="C1104" t="s">
        <v>246</v>
      </c>
      <c r="D1104" t="s">
        <v>247</v>
      </c>
      <c r="E1104" s="5">
        <v>963803750</v>
      </c>
      <c r="F1104" s="13">
        <v>3.9</v>
      </c>
      <c r="G1104" s="9">
        <f t="shared" si="56"/>
        <v>3758834.625</v>
      </c>
      <c r="H1104" s="5">
        <v>804544847</v>
      </c>
      <c r="I1104">
        <v>5.4</v>
      </c>
      <c r="J1104" s="9">
        <f t="shared" si="54"/>
        <v>4344542.1738</v>
      </c>
      <c r="P1104">
        <v>2029</v>
      </c>
      <c r="Q1104" t="s">
        <v>250</v>
      </c>
      <c r="R1104" s="25">
        <v>420368502</v>
      </c>
    </row>
    <row r="1105" spans="1:18" x14ac:dyDescent="0.35">
      <c r="A1105" s="13">
        <v>2029</v>
      </c>
      <c r="B1105" s="13">
        <f t="shared" si="55"/>
        <v>2028</v>
      </c>
      <c r="C1105" t="s">
        <v>248</v>
      </c>
      <c r="D1105" t="s">
        <v>249</v>
      </c>
      <c r="E1105" s="5">
        <v>1089035330</v>
      </c>
      <c r="F1105" s="13">
        <v>3.9</v>
      </c>
      <c r="G1105" s="9">
        <f t="shared" si="56"/>
        <v>4247237.7870000005</v>
      </c>
      <c r="H1105" s="5">
        <v>811039359</v>
      </c>
      <c r="I1105">
        <v>5.4</v>
      </c>
      <c r="J1105" s="9">
        <f t="shared" si="54"/>
        <v>4379612.5386000006</v>
      </c>
      <c r="P1105">
        <v>2029</v>
      </c>
      <c r="Q1105" t="s">
        <v>252</v>
      </c>
      <c r="R1105" s="25">
        <v>431302809</v>
      </c>
    </row>
    <row r="1106" spans="1:18" x14ac:dyDescent="0.35">
      <c r="A1106" s="13">
        <v>2029</v>
      </c>
      <c r="B1106" s="13">
        <f t="shared" si="55"/>
        <v>2028</v>
      </c>
      <c r="C1106" t="s">
        <v>250</v>
      </c>
      <c r="D1106" t="s">
        <v>251</v>
      </c>
      <c r="E1106" s="5">
        <v>420368502</v>
      </c>
      <c r="F1106" s="13">
        <v>3.9</v>
      </c>
      <c r="G1106" s="9">
        <f t="shared" si="56"/>
        <v>1639437.1577999999</v>
      </c>
      <c r="H1106" s="5">
        <v>353582955</v>
      </c>
      <c r="I1106">
        <v>5.4</v>
      </c>
      <c r="J1106" s="9">
        <f t="shared" si="54"/>
        <v>1909347.9570000002</v>
      </c>
      <c r="P1106">
        <v>2029</v>
      </c>
      <c r="Q1106" t="s">
        <v>254</v>
      </c>
      <c r="R1106" s="25">
        <v>303065459</v>
      </c>
    </row>
    <row r="1107" spans="1:18" x14ac:dyDescent="0.35">
      <c r="A1107" s="13">
        <v>2029</v>
      </c>
      <c r="B1107" s="13">
        <f t="shared" si="55"/>
        <v>2028</v>
      </c>
      <c r="C1107" t="s">
        <v>252</v>
      </c>
      <c r="D1107" t="s">
        <v>253</v>
      </c>
      <c r="E1107" s="5">
        <v>431302809</v>
      </c>
      <c r="F1107" s="13">
        <v>3.9</v>
      </c>
      <c r="G1107" s="9">
        <f t="shared" si="56"/>
        <v>1682080.9550999999</v>
      </c>
      <c r="H1107" s="5">
        <v>336590908</v>
      </c>
      <c r="I1107">
        <v>5.4</v>
      </c>
      <c r="J1107" s="9">
        <f t="shared" si="54"/>
        <v>1817590.9032000001</v>
      </c>
      <c r="P1107">
        <v>2029</v>
      </c>
      <c r="Q1107" t="s">
        <v>128</v>
      </c>
      <c r="R1107" s="25">
        <v>614373196</v>
      </c>
    </row>
    <row r="1108" spans="1:18" x14ac:dyDescent="0.35">
      <c r="A1108" s="13">
        <v>2029</v>
      </c>
      <c r="B1108" s="13">
        <f t="shared" si="55"/>
        <v>2028</v>
      </c>
      <c r="C1108" t="s">
        <v>254</v>
      </c>
      <c r="D1108" t="s">
        <v>255</v>
      </c>
      <c r="E1108" s="5">
        <v>303065459</v>
      </c>
      <c r="F1108" s="13">
        <v>3.9</v>
      </c>
      <c r="G1108" s="9">
        <f t="shared" si="56"/>
        <v>1181955.2900999999</v>
      </c>
      <c r="H1108" s="5">
        <v>248222671</v>
      </c>
      <c r="I1108">
        <v>5.4</v>
      </c>
      <c r="J1108" s="9">
        <f t="shared" si="54"/>
        <v>1340402.4234000002</v>
      </c>
      <c r="P1108">
        <v>2029</v>
      </c>
      <c r="Q1108" t="s">
        <v>270</v>
      </c>
      <c r="R1108" s="25">
        <v>246844871</v>
      </c>
    </row>
    <row r="1109" spans="1:18" x14ac:dyDescent="0.35">
      <c r="A1109" s="13">
        <v>2029</v>
      </c>
      <c r="B1109" s="13">
        <f t="shared" si="55"/>
        <v>2028</v>
      </c>
      <c r="C1109" t="s">
        <v>256</v>
      </c>
      <c r="D1109" t="s">
        <v>257</v>
      </c>
      <c r="E1109" s="5">
        <v>211204927</v>
      </c>
      <c r="F1109" s="13">
        <v>3.9</v>
      </c>
      <c r="G1109" s="9">
        <f t="shared" si="56"/>
        <v>823699.21529999992</v>
      </c>
      <c r="H1109" s="5">
        <v>178561981</v>
      </c>
      <c r="I1109">
        <v>5.4</v>
      </c>
      <c r="J1109" s="9">
        <f t="shared" si="54"/>
        <v>964234.69740000006</v>
      </c>
      <c r="P1109">
        <v>2029</v>
      </c>
      <c r="Q1109" t="s">
        <v>256</v>
      </c>
      <c r="R1109" s="25">
        <v>211204927</v>
      </c>
    </row>
    <row r="1110" spans="1:18" x14ac:dyDescent="0.35">
      <c r="A1110" s="13">
        <v>2029</v>
      </c>
      <c r="B1110" s="13">
        <f t="shared" si="55"/>
        <v>2028</v>
      </c>
      <c r="C1110" t="s">
        <v>258</v>
      </c>
      <c r="D1110" t="s">
        <v>259</v>
      </c>
      <c r="E1110" s="5">
        <v>629867900</v>
      </c>
      <c r="F1110" s="13">
        <v>3.9</v>
      </c>
      <c r="G1110" s="9">
        <f t="shared" si="56"/>
        <v>2456484.81</v>
      </c>
      <c r="H1110" s="5">
        <v>515913832</v>
      </c>
      <c r="I1110">
        <v>5.4</v>
      </c>
      <c r="J1110" s="9">
        <f t="shared" ref="J1110:J1173" si="57">H1110/1000*I1110</f>
        <v>2785934.6928000003</v>
      </c>
      <c r="P1110">
        <v>2029</v>
      </c>
      <c r="Q1110" t="s">
        <v>258</v>
      </c>
      <c r="R1110" s="25">
        <v>629867900</v>
      </c>
    </row>
    <row r="1111" spans="1:18" x14ac:dyDescent="0.35">
      <c r="A1111" s="13">
        <v>2029</v>
      </c>
      <c r="B1111" s="13">
        <f t="shared" si="55"/>
        <v>2028</v>
      </c>
      <c r="C1111" t="s">
        <v>260</v>
      </c>
      <c r="D1111" t="s">
        <v>261</v>
      </c>
      <c r="E1111" s="5">
        <v>926789431</v>
      </c>
      <c r="F1111" s="13">
        <v>3.9</v>
      </c>
      <c r="G1111" s="9">
        <f t="shared" si="56"/>
        <v>3614478.7808999997</v>
      </c>
      <c r="H1111" s="5">
        <v>709740724</v>
      </c>
      <c r="I1111">
        <v>5.4</v>
      </c>
      <c r="J1111" s="9">
        <f t="shared" si="57"/>
        <v>3832599.9096000004</v>
      </c>
      <c r="P1111">
        <v>2029</v>
      </c>
      <c r="Q1111" t="s">
        <v>260</v>
      </c>
      <c r="R1111" s="25">
        <v>926789431</v>
      </c>
    </row>
    <row r="1112" spans="1:18" x14ac:dyDescent="0.35">
      <c r="A1112" s="13">
        <v>2029</v>
      </c>
      <c r="B1112" s="13">
        <f t="shared" si="55"/>
        <v>2028</v>
      </c>
      <c r="C1112" t="s">
        <v>262</v>
      </c>
      <c r="D1112" t="s">
        <v>263</v>
      </c>
      <c r="E1112" s="5">
        <v>414881781</v>
      </c>
      <c r="F1112" s="13">
        <v>3.9</v>
      </c>
      <c r="G1112" s="9">
        <f t="shared" si="56"/>
        <v>1618038.9458999999</v>
      </c>
      <c r="H1112" s="5">
        <v>334866911</v>
      </c>
      <c r="I1112">
        <v>5.4</v>
      </c>
      <c r="J1112" s="9">
        <f t="shared" si="57"/>
        <v>1808281.3194000002</v>
      </c>
      <c r="P1112">
        <v>2029</v>
      </c>
      <c r="Q1112" t="s">
        <v>262</v>
      </c>
      <c r="R1112" s="25">
        <v>414881781</v>
      </c>
    </row>
    <row r="1113" spans="1:18" x14ac:dyDescent="0.35">
      <c r="A1113" s="13">
        <v>2029</v>
      </c>
      <c r="B1113" s="13">
        <f t="shared" si="55"/>
        <v>2028</v>
      </c>
      <c r="C1113" t="s">
        <v>264</v>
      </c>
      <c r="D1113" t="s">
        <v>265</v>
      </c>
      <c r="E1113" s="5">
        <v>855712345</v>
      </c>
      <c r="F1113" s="13">
        <v>3.9</v>
      </c>
      <c r="G1113" s="9">
        <f t="shared" si="56"/>
        <v>3337278.1454999996</v>
      </c>
      <c r="H1113" s="5">
        <v>739240998</v>
      </c>
      <c r="I1113">
        <v>5.4</v>
      </c>
      <c r="J1113" s="9">
        <f t="shared" si="57"/>
        <v>3991901.3892000006</v>
      </c>
      <c r="P1113">
        <v>2029</v>
      </c>
      <c r="Q1113" t="s">
        <v>264</v>
      </c>
      <c r="R1113" s="25">
        <v>855712345</v>
      </c>
    </row>
    <row r="1114" spans="1:18" x14ac:dyDescent="0.35">
      <c r="A1114" s="13">
        <v>2029</v>
      </c>
      <c r="B1114" s="13">
        <f t="shared" si="55"/>
        <v>2028</v>
      </c>
      <c r="C1114" t="s">
        <v>266</v>
      </c>
      <c r="D1114" t="s">
        <v>267</v>
      </c>
      <c r="E1114" s="5">
        <v>562026345</v>
      </c>
      <c r="F1114" s="13">
        <v>3.9</v>
      </c>
      <c r="G1114" s="9">
        <f t="shared" si="56"/>
        <v>2191902.7454999997</v>
      </c>
      <c r="H1114" s="5">
        <v>412762119</v>
      </c>
      <c r="I1114">
        <v>5.4</v>
      </c>
      <c r="J1114" s="9">
        <f t="shared" si="57"/>
        <v>2228915.4426000002</v>
      </c>
      <c r="P1114">
        <v>2029</v>
      </c>
      <c r="Q1114" t="s">
        <v>266</v>
      </c>
      <c r="R1114" s="25">
        <v>562026345</v>
      </c>
    </row>
    <row r="1115" spans="1:18" x14ac:dyDescent="0.35">
      <c r="A1115" s="13">
        <v>2029</v>
      </c>
      <c r="B1115" s="13">
        <f t="shared" si="55"/>
        <v>2028</v>
      </c>
      <c r="C1115" t="s">
        <v>268</v>
      </c>
      <c r="D1115" t="s">
        <v>269</v>
      </c>
      <c r="E1115" s="5">
        <v>472699653</v>
      </c>
      <c r="F1115" s="13">
        <v>3.9</v>
      </c>
      <c r="G1115" s="9">
        <f t="shared" si="56"/>
        <v>1843528.6466999999</v>
      </c>
      <c r="H1115" s="5">
        <v>343070930</v>
      </c>
      <c r="I1115">
        <v>5.4</v>
      </c>
      <c r="J1115" s="9">
        <f t="shared" si="57"/>
        <v>1852583.0220000001</v>
      </c>
      <c r="P1115">
        <v>2029</v>
      </c>
      <c r="Q1115" t="s">
        <v>268</v>
      </c>
      <c r="R1115" s="25">
        <v>472699653</v>
      </c>
    </row>
    <row r="1116" spans="1:18" x14ac:dyDescent="0.35">
      <c r="A1116" s="13">
        <v>2029</v>
      </c>
      <c r="B1116" s="13">
        <f t="shared" si="55"/>
        <v>2028</v>
      </c>
      <c r="C1116" t="s">
        <v>270</v>
      </c>
      <c r="D1116" t="s">
        <v>271</v>
      </c>
      <c r="E1116" s="5">
        <v>246844871</v>
      </c>
      <c r="F1116" s="13">
        <v>3.9</v>
      </c>
      <c r="G1116" s="9">
        <f t="shared" si="56"/>
        <v>962694.99690000003</v>
      </c>
      <c r="H1116" s="5">
        <v>202823088</v>
      </c>
      <c r="I1116">
        <v>5.4</v>
      </c>
      <c r="J1116" s="9">
        <f t="shared" si="57"/>
        <v>1095244.6751999999</v>
      </c>
      <c r="P1116">
        <v>2029</v>
      </c>
      <c r="Q1116" t="s">
        <v>272</v>
      </c>
      <c r="R1116" s="25">
        <v>917627857</v>
      </c>
    </row>
    <row r="1117" spans="1:18" x14ac:dyDescent="0.35">
      <c r="A1117" s="13">
        <v>2029</v>
      </c>
      <c r="B1117" s="13">
        <f t="shared" si="55"/>
        <v>2028</v>
      </c>
      <c r="C1117" t="s">
        <v>272</v>
      </c>
      <c r="D1117" t="s">
        <v>273</v>
      </c>
      <c r="E1117" s="5">
        <v>917627857</v>
      </c>
      <c r="F1117" s="13">
        <v>3.9</v>
      </c>
      <c r="G1117" s="9">
        <f t="shared" si="56"/>
        <v>3578748.6422999999</v>
      </c>
      <c r="H1117" s="5">
        <v>719156450</v>
      </c>
      <c r="I1117">
        <v>5.4</v>
      </c>
      <c r="J1117" s="9">
        <f t="shared" si="57"/>
        <v>3883444.83</v>
      </c>
      <c r="P1117">
        <v>2029</v>
      </c>
      <c r="Q1117" t="s">
        <v>274</v>
      </c>
      <c r="R1117" s="25">
        <v>413954845</v>
      </c>
    </row>
    <row r="1118" spans="1:18" x14ac:dyDescent="0.35">
      <c r="A1118" s="13">
        <v>2029</v>
      </c>
      <c r="B1118" s="13">
        <f t="shared" si="55"/>
        <v>2028</v>
      </c>
      <c r="C1118" t="s">
        <v>274</v>
      </c>
      <c r="D1118" t="s">
        <v>275</v>
      </c>
      <c r="E1118" s="5">
        <v>413954845</v>
      </c>
      <c r="F1118" s="13">
        <v>3.9</v>
      </c>
      <c r="G1118" s="9">
        <f t="shared" si="56"/>
        <v>1614423.8954999999</v>
      </c>
      <c r="H1118" s="5">
        <v>358932698</v>
      </c>
      <c r="I1118">
        <v>5.4</v>
      </c>
      <c r="J1118" s="9">
        <f t="shared" si="57"/>
        <v>1938236.5692</v>
      </c>
      <c r="P1118">
        <v>2029</v>
      </c>
      <c r="Q1118" t="s">
        <v>276</v>
      </c>
      <c r="R1118" s="25">
        <v>375581705</v>
      </c>
    </row>
    <row r="1119" spans="1:18" x14ac:dyDescent="0.35">
      <c r="A1119" s="13">
        <v>2029</v>
      </c>
      <c r="B1119" s="13">
        <f t="shared" si="55"/>
        <v>2028</v>
      </c>
      <c r="C1119" t="s">
        <v>276</v>
      </c>
      <c r="D1119" t="s">
        <v>277</v>
      </c>
      <c r="E1119" s="5">
        <v>375581705</v>
      </c>
      <c r="F1119" s="13">
        <v>3.9</v>
      </c>
      <c r="G1119" s="9">
        <f t="shared" si="56"/>
        <v>1464768.6495000001</v>
      </c>
      <c r="H1119" s="5">
        <v>266571704</v>
      </c>
      <c r="I1119">
        <v>5.4</v>
      </c>
      <c r="J1119" s="9">
        <f t="shared" si="57"/>
        <v>1439487.2016000003</v>
      </c>
      <c r="P1119">
        <v>2029</v>
      </c>
      <c r="Q1119" t="s">
        <v>278</v>
      </c>
      <c r="R1119" s="25">
        <v>895761040</v>
      </c>
    </row>
    <row r="1120" spans="1:18" x14ac:dyDescent="0.35">
      <c r="A1120" s="13">
        <v>2029</v>
      </c>
      <c r="B1120" s="13">
        <f t="shared" si="55"/>
        <v>2028</v>
      </c>
      <c r="C1120" t="s">
        <v>278</v>
      </c>
      <c r="D1120" t="s">
        <v>279</v>
      </c>
      <c r="E1120" s="5">
        <v>895761040</v>
      </c>
      <c r="F1120" s="13">
        <v>3.9</v>
      </c>
      <c r="G1120" s="9">
        <f t="shared" si="56"/>
        <v>3493468.0559999999</v>
      </c>
      <c r="H1120" s="5">
        <v>687357789</v>
      </c>
      <c r="I1120">
        <v>5.4</v>
      </c>
      <c r="J1120" s="9">
        <f t="shared" si="57"/>
        <v>3711732.0606</v>
      </c>
      <c r="P1120">
        <v>2029</v>
      </c>
      <c r="Q1120" t="s">
        <v>282</v>
      </c>
      <c r="R1120" s="25">
        <v>813831517</v>
      </c>
    </row>
    <row r="1121" spans="1:18" x14ac:dyDescent="0.35">
      <c r="A1121" s="13">
        <v>2029</v>
      </c>
      <c r="B1121" s="13">
        <f t="shared" si="55"/>
        <v>2028</v>
      </c>
      <c r="C1121" t="s">
        <v>280</v>
      </c>
      <c r="D1121" t="s">
        <v>281</v>
      </c>
      <c r="E1121" s="5">
        <v>626485034</v>
      </c>
      <c r="F1121" s="13">
        <v>3.9</v>
      </c>
      <c r="G1121" s="9">
        <f t="shared" si="56"/>
        <v>2443291.6325999997</v>
      </c>
      <c r="H1121" s="5">
        <v>528952203</v>
      </c>
      <c r="I1121">
        <v>5.4</v>
      </c>
      <c r="J1121" s="9">
        <f t="shared" si="57"/>
        <v>2856341.8962000003</v>
      </c>
      <c r="P1121">
        <v>2029</v>
      </c>
      <c r="Q1121" t="s">
        <v>284</v>
      </c>
      <c r="R1121" s="25">
        <v>2148324289</v>
      </c>
    </row>
    <row r="1122" spans="1:18" x14ac:dyDescent="0.35">
      <c r="A1122" s="13">
        <v>2029</v>
      </c>
      <c r="B1122" s="13">
        <f t="shared" si="55"/>
        <v>2028</v>
      </c>
      <c r="C1122" t="s">
        <v>282</v>
      </c>
      <c r="D1122" t="s">
        <v>283</v>
      </c>
      <c r="E1122" s="5">
        <v>813831517</v>
      </c>
      <c r="F1122" s="13">
        <v>3.9</v>
      </c>
      <c r="G1122" s="9">
        <f t="shared" si="56"/>
        <v>3173942.9162999997</v>
      </c>
      <c r="H1122" s="5">
        <v>601286735</v>
      </c>
      <c r="I1122">
        <v>5.4</v>
      </c>
      <c r="J1122" s="9">
        <f t="shared" si="57"/>
        <v>3246948.3689999999</v>
      </c>
      <c r="P1122">
        <v>2029</v>
      </c>
      <c r="Q1122" t="s">
        <v>286</v>
      </c>
      <c r="R1122" s="25">
        <v>550629735</v>
      </c>
    </row>
    <row r="1123" spans="1:18" x14ac:dyDescent="0.35">
      <c r="A1123" s="13">
        <v>2029</v>
      </c>
      <c r="B1123" s="13">
        <f t="shared" si="55"/>
        <v>2028</v>
      </c>
      <c r="C1123" t="s">
        <v>284</v>
      </c>
      <c r="D1123" t="s">
        <v>285</v>
      </c>
      <c r="E1123" s="5">
        <v>2148324289</v>
      </c>
      <c r="F1123" s="13">
        <v>3.9</v>
      </c>
      <c r="G1123" s="9">
        <f t="shared" si="56"/>
        <v>8378464.7270999989</v>
      </c>
      <c r="H1123" s="5">
        <v>1417646161</v>
      </c>
      <c r="I1123">
        <v>5.4</v>
      </c>
      <c r="J1123" s="9">
        <f t="shared" si="57"/>
        <v>7655289.2694000006</v>
      </c>
      <c r="P1123">
        <v>2029</v>
      </c>
      <c r="Q1123" t="s">
        <v>288</v>
      </c>
      <c r="R1123" s="25">
        <v>13425489603</v>
      </c>
    </row>
    <row r="1124" spans="1:18" x14ac:dyDescent="0.35">
      <c r="A1124" s="13">
        <v>2029</v>
      </c>
      <c r="B1124" s="13">
        <f t="shared" si="55"/>
        <v>2028</v>
      </c>
      <c r="C1124" t="s">
        <v>286</v>
      </c>
      <c r="D1124" t="s">
        <v>287</v>
      </c>
      <c r="E1124" s="5">
        <v>550629735</v>
      </c>
      <c r="F1124" s="13">
        <v>3.9</v>
      </c>
      <c r="G1124" s="9">
        <f t="shared" si="56"/>
        <v>2147455.9665000001</v>
      </c>
      <c r="H1124" s="5">
        <v>381992643</v>
      </c>
      <c r="I1124">
        <v>5.4</v>
      </c>
      <c r="J1124" s="9">
        <f t="shared" si="57"/>
        <v>2062760.2722</v>
      </c>
      <c r="P1124">
        <v>2029</v>
      </c>
      <c r="Q1124" t="s">
        <v>290</v>
      </c>
      <c r="R1124" s="25">
        <v>616004377</v>
      </c>
    </row>
    <row r="1125" spans="1:18" x14ac:dyDescent="0.35">
      <c r="A1125" s="13">
        <v>2029</v>
      </c>
      <c r="B1125" s="13">
        <f t="shared" si="55"/>
        <v>2028</v>
      </c>
      <c r="C1125" t="s">
        <v>288</v>
      </c>
      <c r="D1125" t="s">
        <v>289</v>
      </c>
      <c r="E1125" s="5">
        <v>13425489603</v>
      </c>
      <c r="F1125" s="13">
        <v>3.9</v>
      </c>
      <c r="G1125" s="9">
        <f t="shared" si="56"/>
        <v>52359409.451700002</v>
      </c>
      <c r="H1125" s="5">
        <v>8721796723</v>
      </c>
      <c r="I1125">
        <v>5.4</v>
      </c>
      <c r="J1125" s="9">
        <f t="shared" si="57"/>
        <v>47097702.304200001</v>
      </c>
      <c r="P1125">
        <v>2029</v>
      </c>
      <c r="Q1125" t="s">
        <v>292</v>
      </c>
      <c r="R1125" s="25">
        <v>282170565</v>
      </c>
    </row>
    <row r="1126" spans="1:18" x14ac:dyDescent="0.35">
      <c r="A1126" s="13">
        <v>2029</v>
      </c>
      <c r="B1126" s="13">
        <f t="shared" si="55"/>
        <v>2028</v>
      </c>
      <c r="C1126" t="s">
        <v>290</v>
      </c>
      <c r="D1126" t="s">
        <v>291</v>
      </c>
      <c r="E1126" s="5">
        <v>616004377</v>
      </c>
      <c r="F1126" s="13">
        <v>3.9</v>
      </c>
      <c r="G1126" s="9">
        <f t="shared" si="56"/>
        <v>2402417.0702999998</v>
      </c>
      <c r="H1126" s="5">
        <v>492478891</v>
      </c>
      <c r="I1126">
        <v>5.4</v>
      </c>
      <c r="J1126" s="9">
        <f t="shared" si="57"/>
        <v>2659386.0114000002</v>
      </c>
      <c r="P1126">
        <v>2029</v>
      </c>
      <c r="Q1126" t="s">
        <v>280</v>
      </c>
      <c r="R1126" s="25">
        <v>626485034</v>
      </c>
    </row>
    <row r="1127" spans="1:18" x14ac:dyDescent="0.35">
      <c r="A1127" s="13">
        <v>2029</v>
      </c>
      <c r="B1127" s="13">
        <f t="shared" si="55"/>
        <v>2028</v>
      </c>
      <c r="C1127" t="s">
        <v>292</v>
      </c>
      <c r="D1127" t="s">
        <v>293</v>
      </c>
      <c r="E1127" s="5">
        <v>282170565</v>
      </c>
      <c r="F1127" s="13">
        <v>3.9</v>
      </c>
      <c r="G1127" s="9">
        <f t="shared" si="56"/>
        <v>1100465.2035000001</v>
      </c>
      <c r="H1127" s="5">
        <v>209651833</v>
      </c>
      <c r="I1127">
        <v>5.4</v>
      </c>
      <c r="J1127" s="9">
        <f t="shared" si="57"/>
        <v>1132119.8982000002</v>
      </c>
      <c r="P1127">
        <v>2029</v>
      </c>
      <c r="Q1127" t="s">
        <v>294</v>
      </c>
      <c r="R1127" s="25">
        <v>280448207</v>
      </c>
    </row>
    <row r="1128" spans="1:18" x14ac:dyDescent="0.35">
      <c r="A1128" s="13">
        <v>2029</v>
      </c>
      <c r="B1128" s="13">
        <f t="shared" si="55"/>
        <v>2028</v>
      </c>
      <c r="C1128" t="s">
        <v>294</v>
      </c>
      <c r="D1128" t="s">
        <v>295</v>
      </c>
      <c r="E1128" s="5">
        <v>280448207</v>
      </c>
      <c r="F1128" s="13">
        <v>3.9</v>
      </c>
      <c r="G1128" s="9">
        <f t="shared" si="56"/>
        <v>1093748.0072999999</v>
      </c>
      <c r="H1128" s="5">
        <v>192780280</v>
      </c>
      <c r="I1128">
        <v>5.4</v>
      </c>
      <c r="J1128" s="9">
        <f t="shared" si="57"/>
        <v>1041013.5120000001</v>
      </c>
      <c r="P1128">
        <v>2029</v>
      </c>
      <c r="Q1128" t="s">
        <v>246</v>
      </c>
      <c r="R1128" s="25">
        <v>963803750</v>
      </c>
    </row>
    <row r="1129" spans="1:18" x14ac:dyDescent="0.35">
      <c r="A1129" s="13">
        <v>2029</v>
      </c>
      <c r="B1129" s="13">
        <f t="shared" si="55"/>
        <v>2028</v>
      </c>
      <c r="C1129" t="s">
        <v>296</v>
      </c>
      <c r="D1129" t="s">
        <v>297</v>
      </c>
      <c r="E1129" s="5">
        <v>513764512</v>
      </c>
      <c r="F1129" s="13">
        <v>3.9</v>
      </c>
      <c r="G1129" s="9">
        <f t="shared" si="56"/>
        <v>2003681.5967999999</v>
      </c>
      <c r="H1129" s="5">
        <v>380935605</v>
      </c>
      <c r="I1129">
        <v>5.4</v>
      </c>
      <c r="J1129" s="9">
        <f t="shared" si="57"/>
        <v>2057052.267</v>
      </c>
      <c r="P1129">
        <v>2029</v>
      </c>
      <c r="Q1129" t="s">
        <v>296</v>
      </c>
      <c r="R1129" s="25">
        <v>513764512</v>
      </c>
    </row>
    <row r="1130" spans="1:18" x14ac:dyDescent="0.35">
      <c r="A1130" s="13">
        <v>2029</v>
      </c>
      <c r="B1130" s="13">
        <f t="shared" si="55"/>
        <v>2028</v>
      </c>
      <c r="C1130" t="s">
        <v>298</v>
      </c>
      <c r="D1130" t="s">
        <v>299</v>
      </c>
      <c r="E1130" s="5">
        <v>5368377027</v>
      </c>
      <c r="F1130" s="13">
        <v>3.9</v>
      </c>
      <c r="G1130" s="9">
        <f t="shared" si="56"/>
        <v>20936670.405299999</v>
      </c>
      <c r="H1130" s="5">
        <v>3558156976</v>
      </c>
      <c r="I1130">
        <v>5.4</v>
      </c>
      <c r="J1130" s="9">
        <f t="shared" si="57"/>
        <v>19214047.670400001</v>
      </c>
      <c r="P1130">
        <v>2029</v>
      </c>
      <c r="Q1130" t="s">
        <v>298</v>
      </c>
      <c r="R1130" s="25">
        <v>5368377027</v>
      </c>
    </row>
    <row r="1131" spans="1:18" x14ac:dyDescent="0.35">
      <c r="A1131" s="13">
        <v>2029</v>
      </c>
      <c r="B1131" s="13">
        <f t="shared" si="55"/>
        <v>2028</v>
      </c>
      <c r="C1131" t="s">
        <v>300</v>
      </c>
      <c r="D1131" t="s">
        <v>301</v>
      </c>
      <c r="E1131" s="5">
        <v>603257532</v>
      </c>
      <c r="F1131" s="13">
        <v>3.9</v>
      </c>
      <c r="G1131" s="9">
        <f t="shared" si="56"/>
        <v>2352704.3747999999</v>
      </c>
      <c r="H1131" s="5">
        <v>441837697</v>
      </c>
      <c r="I1131">
        <v>5.4</v>
      </c>
      <c r="J1131" s="9">
        <f t="shared" si="57"/>
        <v>2385923.5638000001</v>
      </c>
      <c r="P1131">
        <v>2029</v>
      </c>
      <c r="Q1131" t="s">
        <v>300</v>
      </c>
      <c r="R1131" s="25">
        <v>603257532</v>
      </c>
    </row>
    <row r="1132" spans="1:18" x14ac:dyDescent="0.35">
      <c r="A1132" s="13">
        <v>2029</v>
      </c>
      <c r="B1132" s="13">
        <f t="shared" si="55"/>
        <v>2028</v>
      </c>
      <c r="C1132" t="s">
        <v>302</v>
      </c>
      <c r="D1132" t="s">
        <v>303</v>
      </c>
      <c r="E1132" s="5">
        <v>286993331</v>
      </c>
      <c r="F1132" s="13">
        <v>3.9</v>
      </c>
      <c r="G1132" s="9">
        <f t="shared" si="56"/>
        <v>1119273.9909000001</v>
      </c>
      <c r="H1132" s="5">
        <v>244519310</v>
      </c>
      <c r="I1132">
        <v>5.4</v>
      </c>
      <c r="J1132" s="9">
        <f t="shared" si="57"/>
        <v>1320404.274</v>
      </c>
      <c r="P1132">
        <v>2029</v>
      </c>
      <c r="Q1132" t="s">
        <v>302</v>
      </c>
      <c r="R1132" s="25">
        <v>286993331</v>
      </c>
    </row>
    <row r="1133" spans="1:18" x14ac:dyDescent="0.35">
      <c r="A1133" s="13">
        <v>2029</v>
      </c>
      <c r="B1133" s="13">
        <f t="shared" si="55"/>
        <v>2028</v>
      </c>
      <c r="C1133" t="s">
        <v>304</v>
      </c>
      <c r="D1133" t="s">
        <v>305</v>
      </c>
      <c r="E1133" s="5">
        <v>338668333</v>
      </c>
      <c r="F1133" s="13">
        <v>3.9</v>
      </c>
      <c r="G1133" s="9">
        <f t="shared" si="56"/>
        <v>1320806.4986999999</v>
      </c>
      <c r="H1133" s="5">
        <v>271572619</v>
      </c>
      <c r="I1133">
        <v>5.4</v>
      </c>
      <c r="J1133" s="9">
        <f t="shared" si="57"/>
        <v>1466492.1426000001</v>
      </c>
      <c r="P1133">
        <v>2029</v>
      </c>
      <c r="Q1133" t="s">
        <v>304</v>
      </c>
      <c r="R1133" s="25">
        <v>338668333</v>
      </c>
    </row>
    <row r="1134" spans="1:18" x14ac:dyDescent="0.35">
      <c r="A1134" s="13">
        <v>2029</v>
      </c>
      <c r="B1134" s="13">
        <f t="shared" si="55"/>
        <v>2028</v>
      </c>
      <c r="C1134" t="s">
        <v>306</v>
      </c>
      <c r="D1134" t="s">
        <v>307</v>
      </c>
      <c r="E1134" s="5">
        <v>971802639</v>
      </c>
      <c r="F1134" s="13">
        <v>3.9</v>
      </c>
      <c r="G1134" s="9">
        <f t="shared" si="56"/>
        <v>3790030.2920999997</v>
      </c>
      <c r="H1134" s="5">
        <v>670799262</v>
      </c>
      <c r="I1134">
        <v>5.4</v>
      </c>
      <c r="J1134" s="9">
        <f t="shared" si="57"/>
        <v>3622316.0148</v>
      </c>
      <c r="P1134">
        <v>2029</v>
      </c>
      <c r="Q1134" t="s">
        <v>306</v>
      </c>
      <c r="R1134" s="25">
        <v>971802639</v>
      </c>
    </row>
    <row r="1135" spans="1:18" x14ac:dyDescent="0.35">
      <c r="A1135" s="13">
        <v>2029</v>
      </c>
      <c r="B1135" s="13">
        <f t="shared" si="55"/>
        <v>2028</v>
      </c>
      <c r="C1135" t="s">
        <v>308</v>
      </c>
      <c r="D1135" t="s">
        <v>309</v>
      </c>
      <c r="E1135" s="5">
        <v>448374798</v>
      </c>
      <c r="F1135" s="13">
        <v>3.9</v>
      </c>
      <c r="G1135" s="9">
        <f t="shared" si="56"/>
        <v>1748661.7122</v>
      </c>
      <c r="H1135" s="5">
        <v>369128704</v>
      </c>
      <c r="I1135">
        <v>5.4</v>
      </c>
      <c r="J1135" s="9">
        <f t="shared" si="57"/>
        <v>1993295.0016000003</v>
      </c>
      <c r="P1135">
        <v>2029</v>
      </c>
      <c r="Q1135" t="s">
        <v>308</v>
      </c>
      <c r="R1135" s="25">
        <v>448374798</v>
      </c>
    </row>
    <row r="1136" spans="1:18" x14ac:dyDescent="0.35">
      <c r="A1136" s="13">
        <v>2029</v>
      </c>
      <c r="B1136" s="13">
        <f t="shared" si="55"/>
        <v>2028</v>
      </c>
      <c r="C1136" t="s">
        <v>310</v>
      </c>
      <c r="D1136" t="s">
        <v>311</v>
      </c>
      <c r="E1136" s="5">
        <v>135244800</v>
      </c>
      <c r="F1136" s="13">
        <v>3.9</v>
      </c>
      <c r="G1136" s="9">
        <f t="shared" si="56"/>
        <v>527454.71999999997</v>
      </c>
      <c r="H1136" s="5">
        <v>103071729</v>
      </c>
      <c r="I1136">
        <v>5.4</v>
      </c>
      <c r="J1136" s="9">
        <f t="shared" si="57"/>
        <v>556587.33660000004</v>
      </c>
      <c r="P1136">
        <v>2029</v>
      </c>
      <c r="Q1136" t="s">
        <v>310</v>
      </c>
      <c r="R1136" s="25">
        <v>135244800</v>
      </c>
    </row>
    <row r="1137" spans="1:18" x14ac:dyDescent="0.35">
      <c r="A1137" s="13">
        <v>2029</v>
      </c>
      <c r="B1137" s="13">
        <f t="shared" si="55"/>
        <v>2028</v>
      </c>
      <c r="C1137" t="s">
        <v>312</v>
      </c>
      <c r="D1137" t="s">
        <v>313</v>
      </c>
      <c r="E1137" s="5">
        <v>255842653</v>
      </c>
      <c r="F1137" s="13">
        <v>3.9</v>
      </c>
      <c r="G1137" s="9">
        <f t="shared" si="56"/>
        <v>997786.34669999999</v>
      </c>
      <c r="H1137" s="5">
        <v>222462249</v>
      </c>
      <c r="I1137">
        <v>5.4</v>
      </c>
      <c r="J1137" s="9">
        <f t="shared" si="57"/>
        <v>1201296.1446000002</v>
      </c>
      <c r="P1137">
        <v>2029</v>
      </c>
      <c r="Q1137" t="s">
        <v>312</v>
      </c>
      <c r="R1137" s="25">
        <v>255842653</v>
      </c>
    </row>
    <row r="1138" spans="1:18" x14ac:dyDescent="0.35">
      <c r="A1138" s="13">
        <v>2029</v>
      </c>
      <c r="B1138" s="13">
        <f t="shared" si="55"/>
        <v>2028</v>
      </c>
      <c r="C1138" t="s">
        <v>314</v>
      </c>
      <c r="D1138" t="s">
        <v>315</v>
      </c>
      <c r="E1138" s="5">
        <v>460731566</v>
      </c>
      <c r="F1138" s="13">
        <v>3.9</v>
      </c>
      <c r="G1138" s="9">
        <f t="shared" si="56"/>
        <v>1796853.1073999999</v>
      </c>
      <c r="H1138" s="5">
        <v>334154522</v>
      </c>
      <c r="I1138">
        <v>5.4</v>
      </c>
      <c r="J1138" s="9">
        <f t="shared" si="57"/>
        <v>1804434.4188000001</v>
      </c>
      <c r="P1138">
        <v>2029</v>
      </c>
      <c r="Q1138" t="s">
        <v>314</v>
      </c>
      <c r="R1138" s="25">
        <v>460731566</v>
      </c>
    </row>
    <row r="1139" spans="1:18" x14ac:dyDescent="0.35">
      <c r="A1139" s="13">
        <v>2029</v>
      </c>
      <c r="B1139" s="13">
        <f t="shared" si="55"/>
        <v>2028</v>
      </c>
      <c r="C1139" t="s">
        <v>316</v>
      </c>
      <c r="D1139" t="s">
        <v>317</v>
      </c>
      <c r="E1139" s="5">
        <v>1809895157</v>
      </c>
      <c r="F1139" s="13">
        <v>3.9</v>
      </c>
      <c r="G1139" s="9">
        <f t="shared" si="56"/>
        <v>7058591.1122999992</v>
      </c>
      <c r="H1139" s="5">
        <v>1340654082</v>
      </c>
      <c r="I1139">
        <v>5.4</v>
      </c>
      <c r="J1139" s="9">
        <f t="shared" si="57"/>
        <v>7239532.0427999999</v>
      </c>
      <c r="P1139">
        <v>2029</v>
      </c>
      <c r="Q1139" t="s">
        <v>316</v>
      </c>
      <c r="R1139" s="25">
        <v>1809895157</v>
      </c>
    </row>
    <row r="1140" spans="1:18" x14ac:dyDescent="0.35">
      <c r="A1140" s="13">
        <v>2029</v>
      </c>
      <c r="B1140" s="13">
        <f t="shared" si="55"/>
        <v>2028</v>
      </c>
      <c r="C1140" t="s">
        <v>318</v>
      </c>
      <c r="D1140" t="s">
        <v>319</v>
      </c>
      <c r="E1140" s="5">
        <v>267626417</v>
      </c>
      <c r="F1140" s="13">
        <v>3.9</v>
      </c>
      <c r="G1140" s="9">
        <f t="shared" si="56"/>
        <v>1043743.0263</v>
      </c>
      <c r="H1140" s="5">
        <v>222567906</v>
      </c>
      <c r="I1140">
        <v>5.4</v>
      </c>
      <c r="J1140" s="9">
        <f t="shared" si="57"/>
        <v>1201866.6924000001</v>
      </c>
      <c r="P1140">
        <v>2029</v>
      </c>
      <c r="Q1140" t="s">
        <v>318</v>
      </c>
      <c r="R1140" s="25">
        <v>267626417</v>
      </c>
    </row>
    <row r="1141" spans="1:18" x14ac:dyDescent="0.35">
      <c r="A1141" s="13">
        <v>2029</v>
      </c>
      <c r="B1141" s="13">
        <f t="shared" si="55"/>
        <v>2028</v>
      </c>
      <c r="C1141" t="s">
        <v>320</v>
      </c>
      <c r="D1141" t="s">
        <v>321</v>
      </c>
      <c r="E1141" s="5">
        <v>2806720668</v>
      </c>
      <c r="F1141" s="13">
        <v>3.9</v>
      </c>
      <c r="G1141" s="9">
        <f t="shared" si="56"/>
        <v>10946210.6052</v>
      </c>
      <c r="H1141" s="5">
        <v>2097037838</v>
      </c>
      <c r="I1141">
        <v>5.4</v>
      </c>
      <c r="J1141" s="9">
        <f t="shared" si="57"/>
        <v>11324004.325200001</v>
      </c>
      <c r="P1141">
        <v>2029</v>
      </c>
      <c r="Q1141" t="s">
        <v>320</v>
      </c>
      <c r="R1141" s="25">
        <v>2806720668</v>
      </c>
    </row>
    <row r="1142" spans="1:18" x14ac:dyDescent="0.35">
      <c r="A1142" s="13">
        <v>2029</v>
      </c>
      <c r="B1142" s="13">
        <f t="shared" si="55"/>
        <v>2028</v>
      </c>
      <c r="C1142" t="s">
        <v>322</v>
      </c>
      <c r="D1142" t="s">
        <v>323</v>
      </c>
      <c r="E1142" s="5">
        <v>4630342663</v>
      </c>
      <c r="F1142" s="13">
        <v>3.9</v>
      </c>
      <c r="G1142" s="9">
        <f t="shared" si="56"/>
        <v>18058336.385699999</v>
      </c>
      <c r="H1142" s="5">
        <v>3076007911</v>
      </c>
      <c r="I1142">
        <v>5.4</v>
      </c>
      <c r="J1142" s="9">
        <f t="shared" si="57"/>
        <v>16610442.7194</v>
      </c>
      <c r="P1142">
        <v>2029</v>
      </c>
      <c r="Q1142" t="s">
        <v>406</v>
      </c>
      <c r="R1142" s="25">
        <v>588392180</v>
      </c>
    </row>
    <row r="1143" spans="1:18" x14ac:dyDescent="0.35">
      <c r="A1143" s="13">
        <v>2029</v>
      </c>
      <c r="B1143" s="13">
        <f t="shared" si="55"/>
        <v>2028</v>
      </c>
      <c r="C1143" t="s">
        <v>324</v>
      </c>
      <c r="D1143" t="s">
        <v>325</v>
      </c>
      <c r="E1143" s="5">
        <v>371892067</v>
      </c>
      <c r="F1143" s="13">
        <v>3.9</v>
      </c>
      <c r="G1143" s="9">
        <f t="shared" si="56"/>
        <v>1450379.0612999999</v>
      </c>
      <c r="H1143" s="5">
        <v>254833376</v>
      </c>
      <c r="I1143">
        <v>5.4</v>
      </c>
      <c r="J1143" s="9">
        <f t="shared" si="57"/>
        <v>1376100.2304</v>
      </c>
      <c r="P1143">
        <v>2029</v>
      </c>
      <c r="Q1143" t="s">
        <v>322</v>
      </c>
      <c r="R1143" s="25">
        <v>4630342663</v>
      </c>
    </row>
    <row r="1144" spans="1:18" x14ac:dyDescent="0.35">
      <c r="A1144" s="13">
        <v>2029</v>
      </c>
      <c r="B1144" s="13">
        <f t="shared" si="55"/>
        <v>2028</v>
      </c>
      <c r="C1144" t="s">
        <v>326</v>
      </c>
      <c r="D1144" t="s">
        <v>327</v>
      </c>
      <c r="E1144" s="5">
        <v>379406962</v>
      </c>
      <c r="F1144" s="13">
        <v>3.9</v>
      </c>
      <c r="G1144" s="9">
        <f t="shared" si="56"/>
        <v>1479687.1517999999</v>
      </c>
      <c r="H1144" s="5">
        <v>285452400</v>
      </c>
      <c r="I1144">
        <v>5.4</v>
      </c>
      <c r="J1144" s="9">
        <f t="shared" si="57"/>
        <v>1541442.9600000002</v>
      </c>
      <c r="P1144">
        <v>2029</v>
      </c>
      <c r="Q1144" t="s">
        <v>324</v>
      </c>
      <c r="R1144" s="25">
        <v>371892067</v>
      </c>
    </row>
    <row r="1145" spans="1:18" x14ac:dyDescent="0.35">
      <c r="A1145" s="13">
        <v>2029</v>
      </c>
      <c r="B1145" s="13">
        <f t="shared" si="55"/>
        <v>2028</v>
      </c>
      <c r="C1145" t="s">
        <v>328</v>
      </c>
      <c r="D1145" t="s">
        <v>329</v>
      </c>
      <c r="E1145" s="5">
        <v>289433830</v>
      </c>
      <c r="F1145" s="13">
        <v>3.9</v>
      </c>
      <c r="G1145" s="9">
        <f t="shared" si="56"/>
        <v>1128791.9370000002</v>
      </c>
      <c r="H1145" s="5">
        <v>220107747</v>
      </c>
      <c r="I1145">
        <v>5.4</v>
      </c>
      <c r="J1145" s="9">
        <f t="shared" si="57"/>
        <v>1188581.8338000001</v>
      </c>
      <c r="P1145">
        <v>2029</v>
      </c>
      <c r="Q1145" t="s">
        <v>326</v>
      </c>
      <c r="R1145" s="25">
        <v>379406962</v>
      </c>
    </row>
    <row r="1146" spans="1:18" x14ac:dyDescent="0.35">
      <c r="A1146" s="13">
        <v>2029</v>
      </c>
      <c r="B1146" s="13">
        <f t="shared" si="55"/>
        <v>2028</v>
      </c>
      <c r="C1146" t="s">
        <v>330</v>
      </c>
      <c r="D1146" t="s">
        <v>331</v>
      </c>
      <c r="E1146" s="5">
        <v>448926000</v>
      </c>
      <c r="F1146" s="13">
        <v>3.9</v>
      </c>
      <c r="G1146" s="9">
        <f t="shared" si="56"/>
        <v>1750811.4</v>
      </c>
      <c r="H1146" s="5">
        <v>346583214</v>
      </c>
      <c r="I1146">
        <v>5.4</v>
      </c>
      <c r="J1146" s="9">
        <f t="shared" si="57"/>
        <v>1871549.3555999999</v>
      </c>
      <c r="P1146">
        <v>2029</v>
      </c>
      <c r="Q1146" t="s">
        <v>328</v>
      </c>
      <c r="R1146" s="25">
        <v>289433830</v>
      </c>
    </row>
    <row r="1147" spans="1:18" x14ac:dyDescent="0.35">
      <c r="A1147" s="13">
        <v>2029</v>
      </c>
      <c r="B1147" s="13">
        <f t="shared" si="55"/>
        <v>2028</v>
      </c>
      <c r="C1147" t="s">
        <v>332</v>
      </c>
      <c r="D1147" t="s">
        <v>333</v>
      </c>
      <c r="E1147" s="5">
        <v>399291422</v>
      </c>
      <c r="F1147" s="13">
        <v>3.9</v>
      </c>
      <c r="G1147" s="9">
        <f t="shared" si="56"/>
        <v>1557236.5458</v>
      </c>
      <c r="H1147" s="5">
        <v>317404440</v>
      </c>
      <c r="I1147">
        <v>5.4</v>
      </c>
      <c r="J1147" s="9">
        <f t="shared" si="57"/>
        <v>1713983.976</v>
      </c>
      <c r="P1147">
        <v>2029</v>
      </c>
      <c r="Q1147" t="s">
        <v>330</v>
      </c>
      <c r="R1147" s="25">
        <v>448926000</v>
      </c>
    </row>
    <row r="1148" spans="1:18" x14ac:dyDescent="0.35">
      <c r="A1148" s="13">
        <v>2029</v>
      </c>
      <c r="B1148" s="13">
        <f t="shared" si="55"/>
        <v>2028</v>
      </c>
      <c r="C1148" t="s">
        <v>334</v>
      </c>
      <c r="D1148" t="s">
        <v>335</v>
      </c>
      <c r="E1148" s="5">
        <v>346945155</v>
      </c>
      <c r="F1148" s="13">
        <v>3.9</v>
      </c>
      <c r="G1148" s="9">
        <f t="shared" si="56"/>
        <v>1353086.1045000001</v>
      </c>
      <c r="H1148" s="5">
        <v>230361977</v>
      </c>
      <c r="I1148">
        <v>5.4</v>
      </c>
      <c r="J1148" s="9">
        <f t="shared" si="57"/>
        <v>1243954.6758000001</v>
      </c>
      <c r="P1148">
        <v>2029</v>
      </c>
      <c r="Q1148" t="s">
        <v>332</v>
      </c>
      <c r="R1148" s="25">
        <v>399291422</v>
      </c>
    </row>
    <row r="1149" spans="1:18" x14ac:dyDescent="0.35">
      <c r="A1149" s="13">
        <v>2029</v>
      </c>
      <c r="B1149" s="13">
        <f t="shared" si="55"/>
        <v>2028</v>
      </c>
      <c r="C1149" t="s">
        <v>336</v>
      </c>
      <c r="D1149" t="s">
        <v>337</v>
      </c>
      <c r="E1149" s="5">
        <v>625009348</v>
      </c>
      <c r="F1149" s="13">
        <v>3.9</v>
      </c>
      <c r="G1149" s="9">
        <f t="shared" si="56"/>
        <v>2437536.4572000001</v>
      </c>
      <c r="H1149" s="5">
        <v>500695571</v>
      </c>
      <c r="I1149">
        <v>5.4</v>
      </c>
      <c r="J1149" s="9">
        <f t="shared" si="57"/>
        <v>2703756.0834000004</v>
      </c>
      <c r="P1149">
        <v>2029</v>
      </c>
      <c r="Q1149" t="s">
        <v>334</v>
      </c>
      <c r="R1149" s="25">
        <v>346945155</v>
      </c>
    </row>
    <row r="1150" spans="1:18" x14ac:dyDescent="0.35">
      <c r="A1150" s="13">
        <v>2029</v>
      </c>
      <c r="B1150" s="13">
        <f t="shared" si="55"/>
        <v>2028</v>
      </c>
      <c r="C1150" t="s">
        <v>338</v>
      </c>
      <c r="D1150" t="s">
        <v>339</v>
      </c>
      <c r="E1150" s="5">
        <v>595331222</v>
      </c>
      <c r="F1150" s="13">
        <v>3.9</v>
      </c>
      <c r="G1150" s="9">
        <f t="shared" si="56"/>
        <v>2321791.7657999997</v>
      </c>
      <c r="H1150" s="5">
        <v>504406386</v>
      </c>
      <c r="I1150">
        <v>5.4</v>
      </c>
      <c r="J1150" s="9">
        <f t="shared" si="57"/>
        <v>2723794.4844</v>
      </c>
      <c r="P1150">
        <v>2029</v>
      </c>
      <c r="Q1150" t="s">
        <v>190</v>
      </c>
      <c r="R1150" s="25">
        <v>536778499</v>
      </c>
    </row>
    <row r="1151" spans="1:18" x14ac:dyDescent="0.35">
      <c r="A1151" s="13">
        <v>2029</v>
      </c>
      <c r="B1151" s="13">
        <f t="shared" si="55"/>
        <v>2028</v>
      </c>
      <c r="C1151" t="s">
        <v>340</v>
      </c>
      <c r="D1151" t="s">
        <v>341</v>
      </c>
      <c r="E1151" s="5">
        <v>726820786</v>
      </c>
      <c r="F1151" s="13">
        <v>3.9</v>
      </c>
      <c r="G1151" s="9">
        <f t="shared" si="56"/>
        <v>2834601.0653999997</v>
      </c>
      <c r="H1151" s="5">
        <v>527385106</v>
      </c>
      <c r="I1151">
        <v>5.4</v>
      </c>
      <c r="J1151" s="9">
        <f t="shared" si="57"/>
        <v>2847879.5724000004</v>
      </c>
      <c r="P1151">
        <v>2029</v>
      </c>
      <c r="Q1151" t="s">
        <v>336</v>
      </c>
      <c r="R1151" s="25">
        <v>625009348</v>
      </c>
    </row>
    <row r="1152" spans="1:18" x14ac:dyDescent="0.35">
      <c r="A1152" s="13">
        <v>2029</v>
      </c>
      <c r="B1152" s="13">
        <f t="shared" si="55"/>
        <v>2028</v>
      </c>
      <c r="C1152" t="s">
        <v>342</v>
      </c>
      <c r="D1152" t="s">
        <v>343</v>
      </c>
      <c r="E1152" s="5">
        <v>819093437</v>
      </c>
      <c r="F1152" s="13">
        <v>3.9</v>
      </c>
      <c r="G1152" s="9">
        <f t="shared" si="56"/>
        <v>3194464.4043000001</v>
      </c>
      <c r="H1152" s="5">
        <v>575825930</v>
      </c>
      <c r="I1152">
        <v>5.4</v>
      </c>
      <c r="J1152" s="9">
        <f t="shared" si="57"/>
        <v>3109460.0220000003</v>
      </c>
      <c r="P1152">
        <v>2029</v>
      </c>
      <c r="Q1152" t="s">
        <v>338</v>
      </c>
      <c r="R1152" s="25">
        <v>595331222</v>
      </c>
    </row>
    <row r="1153" spans="1:18" x14ac:dyDescent="0.35">
      <c r="A1153" s="13">
        <v>2029</v>
      </c>
      <c r="B1153" s="13">
        <f t="shared" si="55"/>
        <v>2028</v>
      </c>
      <c r="C1153" t="s">
        <v>344</v>
      </c>
      <c r="D1153" t="s">
        <v>345</v>
      </c>
      <c r="E1153" s="5">
        <v>576753743</v>
      </c>
      <c r="F1153" s="13">
        <v>3.9</v>
      </c>
      <c r="G1153" s="9">
        <f t="shared" si="56"/>
        <v>2249339.5976999998</v>
      </c>
      <c r="H1153" s="5">
        <v>496708382</v>
      </c>
      <c r="I1153">
        <v>5.4</v>
      </c>
      <c r="J1153" s="9">
        <f t="shared" si="57"/>
        <v>2682225.2628000001</v>
      </c>
      <c r="P1153">
        <v>2029</v>
      </c>
      <c r="Q1153" t="s">
        <v>340</v>
      </c>
      <c r="R1153" s="25">
        <v>726820786</v>
      </c>
    </row>
    <row r="1154" spans="1:18" x14ac:dyDescent="0.35">
      <c r="A1154" s="13">
        <v>2029</v>
      </c>
      <c r="B1154" s="13">
        <f t="shared" si="55"/>
        <v>2028</v>
      </c>
      <c r="C1154" t="s">
        <v>346</v>
      </c>
      <c r="D1154" t="s">
        <v>347</v>
      </c>
      <c r="E1154" s="5">
        <v>957345657</v>
      </c>
      <c r="F1154" s="13">
        <v>3.9</v>
      </c>
      <c r="G1154" s="9">
        <f t="shared" si="56"/>
        <v>3733648.0622999999</v>
      </c>
      <c r="H1154" s="5">
        <v>641624617</v>
      </c>
      <c r="I1154">
        <v>5.4</v>
      </c>
      <c r="J1154" s="9">
        <f t="shared" si="57"/>
        <v>3464772.9317999999</v>
      </c>
      <c r="P1154">
        <v>2029</v>
      </c>
      <c r="Q1154" t="s">
        <v>342</v>
      </c>
      <c r="R1154" s="25">
        <v>819093437</v>
      </c>
    </row>
    <row r="1155" spans="1:18" x14ac:dyDescent="0.35">
      <c r="A1155" s="13">
        <v>2029</v>
      </c>
      <c r="B1155" s="13">
        <f t="shared" si="55"/>
        <v>2028</v>
      </c>
      <c r="C1155" t="s">
        <v>348</v>
      </c>
      <c r="D1155" t="s">
        <v>349</v>
      </c>
      <c r="E1155" s="5">
        <v>1975894532</v>
      </c>
      <c r="F1155" s="13">
        <v>3.9</v>
      </c>
      <c r="G1155" s="9">
        <f t="shared" si="56"/>
        <v>7705988.6747999992</v>
      </c>
      <c r="H1155" s="5">
        <v>1396270129</v>
      </c>
      <c r="I1155">
        <v>5.4</v>
      </c>
      <c r="J1155" s="9">
        <f t="shared" si="57"/>
        <v>7539858.6966000004</v>
      </c>
      <c r="P1155">
        <v>2029</v>
      </c>
      <c r="Q1155" t="s">
        <v>344</v>
      </c>
      <c r="R1155" s="25">
        <v>576753743</v>
      </c>
    </row>
    <row r="1156" spans="1:18" x14ac:dyDescent="0.35">
      <c r="A1156" s="13">
        <v>2029</v>
      </c>
      <c r="B1156" s="13">
        <f t="shared" si="55"/>
        <v>2028</v>
      </c>
      <c r="C1156" t="s">
        <v>350</v>
      </c>
      <c r="D1156" t="s">
        <v>351</v>
      </c>
      <c r="E1156" s="5">
        <v>417917043</v>
      </c>
      <c r="F1156" s="13">
        <v>3.9</v>
      </c>
      <c r="G1156" s="9">
        <f t="shared" si="56"/>
        <v>1629876.4676999999</v>
      </c>
      <c r="H1156" s="5">
        <v>275305892</v>
      </c>
      <c r="I1156">
        <v>5.4</v>
      </c>
      <c r="J1156" s="9">
        <f t="shared" si="57"/>
        <v>1486651.8168000001</v>
      </c>
      <c r="P1156">
        <v>2029</v>
      </c>
      <c r="Q1156" t="s">
        <v>346</v>
      </c>
      <c r="R1156" s="25">
        <v>957345657</v>
      </c>
    </row>
    <row r="1157" spans="1:18" x14ac:dyDescent="0.35">
      <c r="A1157" s="13">
        <v>2029</v>
      </c>
      <c r="B1157" s="13">
        <f t="shared" ref="B1157:B1220" si="58">A1157-1</f>
        <v>2028</v>
      </c>
      <c r="C1157" t="s">
        <v>352</v>
      </c>
      <c r="D1157" t="s">
        <v>353</v>
      </c>
      <c r="E1157" s="5">
        <v>2306706685</v>
      </c>
      <c r="F1157" s="13">
        <v>3.9</v>
      </c>
      <c r="G1157" s="9">
        <f t="shared" si="56"/>
        <v>8996156.0714999996</v>
      </c>
      <c r="H1157" s="5">
        <v>1657287833</v>
      </c>
      <c r="I1157">
        <v>5.4</v>
      </c>
      <c r="J1157" s="9">
        <f t="shared" si="57"/>
        <v>8949354.2982000019</v>
      </c>
      <c r="P1157">
        <v>2029</v>
      </c>
      <c r="Q1157" t="s">
        <v>348</v>
      </c>
      <c r="R1157" s="25">
        <v>1975894532</v>
      </c>
    </row>
    <row r="1158" spans="1:18" x14ac:dyDescent="0.35">
      <c r="A1158" s="13">
        <v>2029</v>
      </c>
      <c r="B1158" s="13">
        <f t="shared" si="58"/>
        <v>2028</v>
      </c>
      <c r="C1158" t="s">
        <v>354</v>
      </c>
      <c r="D1158" t="s">
        <v>355</v>
      </c>
      <c r="E1158" s="5">
        <v>534427930</v>
      </c>
      <c r="F1158" s="13">
        <v>3.9</v>
      </c>
      <c r="G1158" s="9">
        <f t="shared" si="56"/>
        <v>2084268.9270000001</v>
      </c>
      <c r="H1158" s="5">
        <v>420050298</v>
      </c>
      <c r="I1158">
        <v>5.4</v>
      </c>
      <c r="J1158" s="9">
        <f t="shared" si="57"/>
        <v>2268271.6092000003</v>
      </c>
      <c r="P1158">
        <v>2029</v>
      </c>
      <c r="Q1158" t="s">
        <v>350</v>
      </c>
      <c r="R1158" s="25">
        <v>417917043</v>
      </c>
    </row>
    <row r="1159" spans="1:18" x14ac:dyDescent="0.35">
      <c r="A1159" s="13">
        <v>2029</v>
      </c>
      <c r="B1159" s="13">
        <f t="shared" si="58"/>
        <v>2028</v>
      </c>
      <c r="C1159" t="s">
        <v>356</v>
      </c>
      <c r="D1159" t="s">
        <v>357</v>
      </c>
      <c r="E1159" s="5">
        <v>145870114</v>
      </c>
      <c r="F1159" s="13">
        <v>3.9</v>
      </c>
      <c r="G1159" s="9">
        <f t="shared" si="56"/>
        <v>568893.44460000005</v>
      </c>
      <c r="H1159" s="5">
        <v>110193723</v>
      </c>
      <c r="I1159">
        <v>5.4</v>
      </c>
      <c r="J1159" s="9">
        <f t="shared" si="57"/>
        <v>595046.10420000006</v>
      </c>
      <c r="P1159">
        <v>2029</v>
      </c>
      <c r="Q1159" t="s">
        <v>352</v>
      </c>
      <c r="R1159" s="25">
        <v>2306706685</v>
      </c>
    </row>
    <row r="1160" spans="1:18" x14ac:dyDescent="0.35">
      <c r="A1160" s="13">
        <v>2029</v>
      </c>
      <c r="B1160" s="13">
        <f t="shared" si="58"/>
        <v>2028</v>
      </c>
      <c r="C1160" t="s">
        <v>358</v>
      </c>
      <c r="D1160" t="s">
        <v>359</v>
      </c>
      <c r="E1160" s="5">
        <v>468912596</v>
      </c>
      <c r="F1160" s="13">
        <v>3.9</v>
      </c>
      <c r="G1160" s="9">
        <f t="shared" si="56"/>
        <v>1828759.1244000001</v>
      </c>
      <c r="H1160" s="5">
        <v>351457130</v>
      </c>
      <c r="I1160">
        <v>5.4</v>
      </c>
      <c r="J1160" s="9">
        <f t="shared" si="57"/>
        <v>1897868.5020000001</v>
      </c>
      <c r="P1160">
        <v>2029</v>
      </c>
      <c r="Q1160" t="s">
        <v>366</v>
      </c>
      <c r="R1160" s="25">
        <v>1347877431</v>
      </c>
    </row>
    <row r="1161" spans="1:18" x14ac:dyDescent="0.35">
      <c r="A1161" s="13">
        <v>2029</v>
      </c>
      <c r="B1161" s="13">
        <f t="shared" si="58"/>
        <v>2028</v>
      </c>
      <c r="C1161" t="s">
        <v>360</v>
      </c>
      <c r="D1161" t="s">
        <v>361</v>
      </c>
      <c r="E1161" s="5">
        <v>378859262</v>
      </c>
      <c r="F1161" s="13">
        <v>3.9</v>
      </c>
      <c r="G1161" s="9">
        <f t="shared" si="56"/>
        <v>1477551.1217999998</v>
      </c>
      <c r="H1161" s="5">
        <v>318486100</v>
      </c>
      <c r="I1161">
        <v>5.4</v>
      </c>
      <c r="J1161" s="9">
        <f t="shared" si="57"/>
        <v>1719824.94</v>
      </c>
      <c r="P1161">
        <v>2029</v>
      </c>
      <c r="Q1161" t="s">
        <v>354</v>
      </c>
      <c r="R1161" s="25">
        <v>534427930</v>
      </c>
    </row>
    <row r="1162" spans="1:18" x14ac:dyDescent="0.35">
      <c r="A1162" s="13">
        <v>2029</v>
      </c>
      <c r="B1162" s="13">
        <f t="shared" si="58"/>
        <v>2028</v>
      </c>
      <c r="C1162" t="s">
        <v>362</v>
      </c>
      <c r="D1162" t="s">
        <v>363</v>
      </c>
      <c r="E1162" s="5">
        <v>966858749</v>
      </c>
      <c r="F1162" s="13">
        <v>3.9</v>
      </c>
      <c r="G1162" s="9">
        <f t="shared" ref="G1162:G1225" si="59">E1162/1000*F1162</f>
        <v>3770749.1210999996</v>
      </c>
      <c r="H1162" s="5">
        <v>700896933</v>
      </c>
      <c r="I1162">
        <v>5.4</v>
      </c>
      <c r="J1162" s="9">
        <f t="shared" si="57"/>
        <v>3784843.4382000002</v>
      </c>
      <c r="P1162">
        <v>2029</v>
      </c>
      <c r="Q1162" t="s">
        <v>356</v>
      </c>
      <c r="R1162" s="25">
        <v>145870114</v>
      </c>
    </row>
    <row r="1163" spans="1:18" x14ac:dyDescent="0.35">
      <c r="A1163" s="13">
        <v>2029</v>
      </c>
      <c r="B1163" s="13">
        <f t="shared" si="58"/>
        <v>2028</v>
      </c>
      <c r="C1163" t="s">
        <v>364</v>
      </c>
      <c r="D1163" t="s">
        <v>365</v>
      </c>
      <c r="E1163" s="5">
        <v>599062730</v>
      </c>
      <c r="F1163" s="13">
        <v>3.9</v>
      </c>
      <c r="G1163" s="9">
        <f t="shared" si="59"/>
        <v>2336344.6469999999</v>
      </c>
      <c r="H1163" s="5">
        <v>436995265</v>
      </c>
      <c r="I1163">
        <v>5.4</v>
      </c>
      <c r="J1163" s="9">
        <f t="shared" si="57"/>
        <v>2359774.4310000003</v>
      </c>
      <c r="P1163">
        <v>2029</v>
      </c>
      <c r="Q1163" t="s">
        <v>360</v>
      </c>
      <c r="R1163" s="25">
        <v>378859262</v>
      </c>
    </row>
    <row r="1164" spans="1:18" x14ac:dyDescent="0.35">
      <c r="A1164" s="13">
        <v>2029</v>
      </c>
      <c r="B1164" s="13">
        <f t="shared" si="58"/>
        <v>2028</v>
      </c>
      <c r="C1164" t="s">
        <v>366</v>
      </c>
      <c r="D1164" t="s">
        <v>367</v>
      </c>
      <c r="E1164" s="5">
        <v>1347877431</v>
      </c>
      <c r="F1164" s="13">
        <v>3.9</v>
      </c>
      <c r="G1164" s="9">
        <f t="shared" si="59"/>
        <v>5256721.9808999998</v>
      </c>
      <c r="H1164" s="5">
        <v>1016224869</v>
      </c>
      <c r="I1164">
        <v>5.4</v>
      </c>
      <c r="J1164" s="9">
        <f t="shared" si="57"/>
        <v>5487614.2926000003</v>
      </c>
      <c r="P1164">
        <v>2029</v>
      </c>
      <c r="Q1164" t="s">
        <v>362</v>
      </c>
      <c r="R1164" s="25">
        <v>966858749</v>
      </c>
    </row>
    <row r="1165" spans="1:18" x14ac:dyDescent="0.35">
      <c r="A1165" s="13">
        <v>2029</v>
      </c>
      <c r="B1165" s="13">
        <f t="shared" si="58"/>
        <v>2028</v>
      </c>
      <c r="C1165" t="s">
        <v>368</v>
      </c>
      <c r="D1165" t="s">
        <v>369</v>
      </c>
      <c r="E1165" s="5">
        <v>815655145</v>
      </c>
      <c r="F1165" s="13">
        <v>3.9</v>
      </c>
      <c r="G1165" s="9">
        <f t="shared" si="59"/>
        <v>3181055.0655</v>
      </c>
      <c r="H1165" s="5">
        <v>602478359</v>
      </c>
      <c r="I1165">
        <v>5.4</v>
      </c>
      <c r="J1165" s="9">
        <f t="shared" si="57"/>
        <v>3253383.1386000006</v>
      </c>
      <c r="P1165">
        <v>2029</v>
      </c>
      <c r="Q1165" t="s">
        <v>364</v>
      </c>
      <c r="R1165" s="25">
        <v>599062730</v>
      </c>
    </row>
    <row r="1166" spans="1:18" x14ac:dyDescent="0.35">
      <c r="A1166" s="13">
        <v>2029</v>
      </c>
      <c r="B1166" s="13">
        <f t="shared" si="58"/>
        <v>2028</v>
      </c>
      <c r="C1166" t="s">
        <v>370</v>
      </c>
      <c r="D1166" t="s">
        <v>371</v>
      </c>
      <c r="E1166" s="5">
        <v>647920640</v>
      </c>
      <c r="F1166" s="13">
        <v>3.9</v>
      </c>
      <c r="G1166" s="9">
        <f t="shared" si="59"/>
        <v>2526890.4959999998</v>
      </c>
      <c r="H1166" s="5">
        <v>485235239</v>
      </c>
      <c r="I1166">
        <v>5.4</v>
      </c>
      <c r="J1166" s="9">
        <f t="shared" si="57"/>
        <v>2620270.2905999999</v>
      </c>
      <c r="P1166">
        <v>2029</v>
      </c>
      <c r="Q1166" t="s">
        <v>358</v>
      </c>
      <c r="R1166" s="25">
        <v>468912596</v>
      </c>
    </row>
    <row r="1167" spans="1:18" x14ac:dyDescent="0.35">
      <c r="A1167" s="13">
        <v>2029</v>
      </c>
      <c r="B1167" s="13">
        <f t="shared" si="58"/>
        <v>2028</v>
      </c>
      <c r="C1167" t="s">
        <v>372</v>
      </c>
      <c r="D1167" t="s">
        <v>373</v>
      </c>
      <c r="E1167" s="5">
        <v>296433493</v>
      </c>
      <c r="F1167" s="13">
        <v>3.9</v>
      </c>
      <c r="G1167" s="9">
        <f t="shared" si="59"/>
        <v>1156090.6226999999</v>
      </c>
      <c r="H1167" s="5">
        <v>208883861</v>
      </c>
      <c r="I1167">
        <v>5.4</v>
      </c>
      <c r="J1167" s="9">
        <f t="shared" si="57"/>
        <v>1127972.8494000002</v>
      </c>
      <c r="P1167">
        <v>2029</v>
      </c>
      <c r="Q1167" t="s">
        <v>368</v>
      </c>
      <c r="R1167" s="25">
        <v>815655145</v>
      </c>
    </row>
    <row r="1168" spans="1:18" x14ac:dyDescent="0.35">
      <c r="A1168" s="13">
        <v>2029</v>
      </c>
      <c r="B1168" s="13">
        <f t="shared" si="58"/>
        <v>2028</v>
      </c>
      <c r="C1168" t="s">
        <v>374</v>
      </c>
      <c r="D1168" t="s">
        <v>375</v>
      </c>
      <c r="E1168" s="5">
        <v>159806808</v>
      </c>
      <c r="F1168" s="13">
        <v>3.9</v>
      </c>
      <c r="G1168" s="9">
        <f t="shared" si="59"/>
        <v>623246.55119999999</v>
      </c>
      <c r="H1168" s="5">
        <v>131849102</v>
      </c>
      <c r="I1168">
        <v>5.4</v>
      </c>
      <c r="J1168" s="9">
        <f t="shared" si="57"/>
        <v>711985.15080000018</v>
      </c>
      <c r="P1168">
        <v>2029</v>
      </c>
      <c r="Q1168" t="s">
        <v>370</v>
      </c>
      <c r="R1168" s="25">
        <v>647920640</v>
      </c>
    </row>
    <row r="1169" spans="1:18" x14ac:dyDescent="0.35">
      <c r="A1169" s="13">
        <v>2029</v>
      </c>
      <c r="B1169" s="13">
        <f t="shared" si="58"/>
        <v>2028</v>
      </c>
      <c r="C1169" t="s">
        <v>376</v>
      </c>
      <c r="D1169" t="s">
        <v>377</v>
      </c>
      <c r="E1169" s="5">
        <v>106244246</v>
      </c>
      <c r="F1169" s="13">
        <v>3.9</v>
      </c>
      <c r="G1169" s="9">
        <f t="shared" si="59"/>
        <v>414352.55939999997</v>
      </c>
      <c r="H1169" s="5">
        <v>84966831</v>
      </c>
      <c r="I1169">
        <v>5.4</v>
      </c>
      <c r="J1169" s="9">
        <f t="shared" si="57"/>
        <v>458820.88740000007</v>
      </c>
      <c r="P1169">
        <v>2029</v>
      </c>
      <c r="Q1169" t="s">
        <v>372</v>
      </c>
      <c r="R1169" s="25">
        <v>296433493</v>
      </c>
    </row>
    <row r="1170" spans="1:18" x14ac:dyDescent="0.35">
      <c r="A1170" s="13">
        <v>2029</v>
      </c>
      <c r="B1170" s="13">
        <f t="shared" si="58"/>
        <v>2028</v>
      </c>
      <c r="C1170" t="s">
        <v>378</v>
      </c>
      <c r="D1170" t="s">
        <v>379</v>
      </c>
      <c r="E1170" s="5">
        <v>160214850</v>
      </c>
      <c r="F1170" s="13">
        <v>3.9</v>
      </c>
      <c r="G1170" s="9">
        <f t="shared" si="59"/>
        <v>624837.91500000004</v>
      </c>
      <c r="H1170" s="5">
        <v>123476609</v>
      </c>
      <c r="I1170">
        <v>5.4</v>
      </c>
      <c r="J1170" s="9">
        <f t="shared" si="57"/>
        <v>666773.68859999999</v>
      </c>
      <c r="P1170">
        <v>2029</v>
      </c>
      <c r="Q1170" t="s">
        <v>374</v>
      </c>
      <c r="R1170" s="25">
        <v>159806808</v>
      </c>
    </row>
    <row r="1171" spans="1:18" x14ac:dyDescent="0.35">
      <c r="A1171" s="13">
        <v>2029</v>
      </c>
      <c r="B1171" s="13">
        <f t="shared" si="58"/>
        <v>2028</v>
      </c>
      <c r="C1171" t="s">
        <v>380</v>
      </c>
      <c r="D1171" t="s">
        <v>381</v>
      </c>
      <c r="E1171" s="5">
        <v>627492445</v>
      </c>
      <c r="F1171" s="13">
        <v>3.9</v>
      </c>
      <c r="G1171" s="9">
        <f t="shared" si="59"/>
        <v>2447220.5354999998</v>
      </c>
      <c r="H1171" s="5">
        <v>458381269</v>
      </c>
      <c r="I1171">
        <v>5.4</v>
      </c>
      <c r="J1171" s="9">
        <f t="shared" si="57"/>
        <v>2475258.8525999999</v>
      </c>
      <c r="P1171">
        <v>2029</v>
      </c>
      <c r="Q1171" t="s">
        <v>376</v>
      </c>
      <c r="R1171" s="25">
        <v>106244246</v>
      </c>
    </row>
    <row r="1172" spans="1:18" x14ac:dyDescent="0.35">
      <c r="A1172" s="13">
        <v>2029</v>
      </c>
      <c r="B1172" s="13">
        <f t="shared" si="58"/>
        <v>2028</v>
      </c>
      <c r="C1172" t="s">
        <v>382</v>
      </c>
      <c r="D1172" t="s">
        <v>383</v>
      </c>
      <c r="E1172" s="5">
        <v>1000594611</v>
      </c>
      <c r="F1172" s="13">
        <v>3.9</v>
      </c>
      <c r="G1172" s="9">
        <f t="shared" si="59"/>
        <v>3902318.9829000002</v>
      </c>
      <c r="H1172" s="5">
        <v>737146023</v>
      </c>
      <c r="I1172">
        <v>5.4</v>
      </c>
      <c r="J1172" s="9">
        <f t="shared" si="57"/>
        <v>3980588.5242000003</v>
      </c>
      <c r="P1172">
        <v>2029</v>
      </c>
      <c r="Q1172" t="s">
        <v>378</v>
      </c>
      <c r="R1172" s="25">
        <v>160214850</v>
      </c>
    </row>
    <row r="1173" spans="1:18" x14ac:dyDescent="0.35">
      <c r="A1173" s="13">
        <v>2029</v>
      </c>
      <c r="B1173" s="13">
        <f t="shared" si="58"/>
        <v>2028</v>
      </c>
      <c r="C1173" t="s">
        <v>384</v>
      </c>
      <c r="D1173" t="s">
        <v>385</v>
      </c>
      <c r="E1173" s="5">
        <v>652179407</v>
      </c>
      <c r="F1173" s="13">
        <v>3.9</v>
      </c>
      <c r="G1173" s="9">
        <f t="shared" si="59"/>
        <v>2543499.6872999999</v>
      </c>
      <c r="H1173" s="5">
        <v>443420349</v>
      </c>
      <c r="I1173">
        <v>5.4</v>
      </c>
      <c r="J1173" s="9">
        <f t="shared" si="57"/>
        <v>2394469.8846</v>
      </c>
      <c r="P1173">
        <v>2029</v>
      </c>
      <c r="Q1173" t="s">
        <v>380</v>
      </c>
      <c r="R1173" s="25">
        <v>627492445</v>
      </c>
    </row>
    <row r="1174" spans="1:18" x14ac:dyDescent="0.35">
      <c r="A1174" s="13">
        <v>2029</v>
      </c>
      <c r="B1174" s="13">
        <f t="shared" si="58"/>
        <v>2028</v>
      </c>
      <c r="C1174" t="s">
        <v>386</v>
      </c>
      <c r="D1174" t="s">
        <v>387</v>
      </c>
      <c r="E1174" s="5">
        <v>121891993</v>
      </c>
      <c r="F1174" s="13">
        <v>3.9</v>
      </c>
      <c r="G1174" s="9">
        <f t="shared" si="59"/>
        <v>475378.77269999997</v>
      </c>
      <c r="H1174" s="5">
        <v>97156800</v>
      </c>
      <c r="I1174">
        <v>5.4</v>
      </c>
      <c r="J1174" s="9">
        <f t="shared" ref="J1174:J1237" si="60">H1174/1000*I1174</f>
        <v>524646.72000000009</v>
      </c>
      <c r="P1174">
        <v>2029</v>
      </c>
      <c r="Q1174" t="s">
        <v>382</v>
      </c>
      <c r="R1174" s="25">
        <v>1000594611</v>
      </c>
    </row>
    <row r="1175" spans="1:18" x14ac:dyDescent="0.35">
      <c r="A1175" s="13">
        <v>2029</v>
      </c>
      <c r="B1175" s="13">
        <f t="shared" si="58"/>
        <v>2028</v>
      </c>
      <c r="C1175" t="s">
        <v>388</v>
      </c>
      <c r="D1175" t="s">
        <v>389</v>
      </c>
      <c r="E1175" s="5">
        <v>2481263583</v>
      </c>
      <c r="F1175" s="13">
        <v>3.9</v>
      </c>
      <c r="G1175" s="9">
        <f t="shared" si="59"/>
        <v>9676927.9737</v>
      </c>
      <c r="H1175" s="5">
        <v>1761671775</v>
      </c>
      <c r="I1175">
        <v>5.4</v>
      </c>
      <c r="J1175" s="9">
        <f t="shared" si="60"/>
        <v>9513027.5850000009</v>
      </c>
      <c r="P1175">
        <v>2029</v>
      </c>
      <c r="Q1175" t="s">
        <v>384</v>
      </c>
      <c r="R1175" s="25">
        <v>652179407</v>
      </c>
    </row>
    <row r="1176" spans="1:18" x14ac:dyDescent="0.35">
      <c r="A1176" s="13">
        <v>2029</v>
      </c>
      <c r="B1176" s="13">
        <f t="shared" si="58"/>
        <v>2028</v>
      </c>
      <c r="C1176" t="s">
        <v>390</v>
      </c>
      <c r="D1176" t="s">
        <v>391</v>
      </c>
      <c r="E1176" s="5">
        <v>421433199</v>
      </c>
      <c r="F1176" s="13">
        <v>3.9</v>
      </c>
      <c r="G1176" s="9">
        <f t="shared" si="59"/>
        <v>1643589.4761000001</v>
      </c>
      <c r="H1176" s="5">
        <v>326009553</v>
      </c>
      <c r="I1176">
        <v>5.4</v>
      </c>
      <c r="J1176" s="9">
        <f t="shared" si="60"/>
        <v>1760451.5862000003</v>
      </c>
      <c r="P1176">
        <v>2029</v>
      </c>
      <c r="Q1176" t="s">
        <v>386</v>
      </c>
      <c r="R1176" s="25">
        <v>121891993</v>
      </c>
    </row>
    <row r="1177" spans="1:18" x14ac:dyDescent="0.35">
      <c r="A1177" s="13">
        <v>2029</v>
      </c>
      <c r="B1177" s="13">
        <f t="shared" si="58"/>
        <v>2028</v>
      </c>
      <c r="C1177" t="s">
        <v>392</v>
      </c>
      <c r="D1177" t="s">
        <v>393</v>
      </c>
      <c r="E1177" s="5">
        <v>953198278</v>
      </c>
      <c r="F1177" s="13">
        <v>3.9</v>
      </c>
      <c r="G1177" s="9">
        <f t="shared" si="59"/>
        <v>3717473.2842000001</v>
      </c>
      <c r="H1177" s="5">
        <v>689942861</v>
      </c>
      <c r="I1177">
        <v>5.4</v>
      </c>
      <c r="J1177" s="9">
        <f t="shared" si="60"/>
        <v>3725691.4494000003</v>
      </c>
      <c r="P1177">
        <v>2029</v>
      </c>
      <c r="Q1177" t="s">
        <v>388</v>
      </c>
      <c r="R1177" s="25">
        <v>2481263583</v>
      </c>
    </row>
    <row r="1178" spans="1:18" x14ac:dyDescent="0.35">
      <c r="A1178" s="13">
        <v>2029</v>
      </c>
      <c r="B1178" s="13">
        <f t="shared" si="58"/>
        <v>2028</v>
      </c>
      <c r="C1178" t="s">
        <v>394</v>
      </c>
      <c r="D1178" t="s">
        <v>395</v>
      </c>
      <c r="E1178" s="5">
        <v>794960494</v>
      </c>
      <c r="F1178" s="13">
        <v>3.9</v>
      </c>
      <c r="G1178" s="9">
        <f t="shared" si="59"/>
        <v>3100345.9265999999</v>
      </c>
      <c r="H1178" s="5">
        <v>639264621</v>
      </c>
      <c r="I1178">
        <v>5.4</v>
      </c>
      <c r="J1178" s="9">
        <f t="shared" si="60"/>
        <v>3452028.9534000005</v>
      </c>
      <c r="P1178">
        <v>2029</v>
      </c>
      <c r="Q1178" t="s">
        <v>390</v>
      </c>
      <c r="R1178" s="25">
        <v>421433199</v>
      </c>
    </row>
    <row r="1179" spans="1:18" x14ac:dyDescent="0.35">
      <c r="A1179" s="13">
        <v>2029</v>
      </c>
      <c r="B1179" s="13">
        <f t="shared" si="58"/>
        <v>2028</v>
      </c>
      <c r="C1179" t="s">
        <v>396</v>
      </c>
      <c r="D1179" t="s">
        <v>397</v>
      </c>
      <c r="E1179" s="5">
        <v>223419726</v>
      </c>
      <c r="F1179" s="13">
        <v>3.9</v>
      </c>
      <c r="G1179" s="9">
        <f t="shared" si="59"/>
        <v>871336.9314</v>
      </c>
      <c r="H1179" s="5">
        <v>161763140</v>
      </c>
      <c r="I1179">
        <v>5.4</v>
      </c>
      <c r="J1179" s="9">
        <f t="shared" si="60"/>
        <v>873520.95600000012</v>
      </c>
      <c r="P1179">
        <v>2029</v>
      </c>
      <c r="Q1179" t="s">
        <v>392</v>
      </c>
      <c r="R1179" s="25">
        <v>953198278</v>
      </c>
    </row>
    <row r="1180" spans="1:18" x14ac:dyDescent="0.35">
      <c r="A1180" s="13">
        <v>2029</v>
      </c>
      <c r="B1180" s="13">
        <f t="shared" si="58"/>
        <v>2028</v>
      </c>
      <c r="C1180" t="s">
        <v>398</v>
      </c>
      <c r="D1180" t="s">
        <v>399</v>
      </c>
      <c r="E1180" s="5">
        <v>423362868</v>
      </c>
      <c r="F1180" s="13">
        <v>3.9</v>
      </c>
      <c r="G1180" s="9">
        <f t="shared" si="59"/>
        <v>1651115.1851999999</v>
      </c>
      <c r="H1180" s="5">
        <v>373060237</v>
      </c>
      <c r="I1180">
        <v>5.4</v>
      </c>
      <c r="J1180" s="9">
        <f t="shared" si="60"/>
        <v>2014525.2798000004</v>
      </c>
      <c r="P1180">
        <v>2029</v>
      </c>
      <c r="Q1180" t="s">
        <v>398</v>
      </c>
      <c r="R1180" s="25">
        <v>423362868</v>
      </c>
    </row>
    <row r="1181" spans="1:18" x14ac:dyDescent="0.35">
      <c r="A1181" s="13">
        <v>2029</v>
      </c>
      <c r="B1181" s="13">
        <f t="shared" si="58"/>
        <v>2028</v>
      </c>
      <c r="C1181" t="s">
        <v>400</v>
      </c>
      <c r="D1181" t="s">
        <v>401</v>
      </c>
      <c r="E1181" s="5">
        <v>1589031237</v>
      </c>
      <c r="F1181" s="13">
        <v>3.9</v>
      </c>
      <c r="G1181" s="9">
        <f t="shared" si="59"/>
        <v>6197221.8242999995</v>
      </c>
      <c r="H1181" s="5">
        <v>1127158529</v>
      </c>
      <c r="I1181">
        <v>5.4</v>
      </c>
      <c r="J1181" s="9">
        <f t="shared" si="60"/>
        <v>6086656.0566000007</v>
      </c>
      <c r="P1181">
        <v>2029</v>
      </c>
      <c r="Q1181" t="s">
        <v>394</v>
      </c>
      <c r="R1181" s="25">
        <v>794960494</v>
      </c>
    </row>
    <row r="1182" spans="1:18" x14ac:dyDescent="0.35">
      <c r="A1182" s="13">
        <v>2029</v>
      </c>
      <c r="B1182" s="13">
        <f t="shared" si="58"/>
        <v>2028</v>
      </c>
      <c r="C1182" t="s">
        <v>402</v>
      </c>
      <c r="D1182" t="s">
        <v>403</v>
      </c>
      <c r="E1182" s="5">
        <v>446439100</v>
      </c>
      <c r="F1182" s="13">
        <v>3.9</v>
      </c>
      <c r="G1182" s="9">
        <f t="shared" si="59"/>
        <v>1741112.4899999998</v>
      </c>
      <c r="H1182" s="5">
        <v>362725020</v>
      </c>
      <c r="I1182">
        <v>5.4</v>
      </c>
      <c r="J1182" s="9">
        <f t="shared" si="60"/>
        <v>1958715.1080000002</v>
      </c>
      <c r="P1182">
        <v>2029</v>
      </c>
      <c r="Q1182" t="s">
        <v>396</v>
      </c>
      <c r="R1182" s="25">
        <v>223419726</v>
      </c>
    </row>
    <row r="1183" spans="1:18" x14ac:dyDescent="0.35">
      <c r="A1183" s="13">
        <v>2029</v>
      </c>
      <c r="B1183" s="13">
        <f t="shared" si="58"/>
        <v>2028</v>
      </c>
      <c r="C1183" t="s">
        <v>404</v>
      </c>
      <c r="D1183" t="s">
        <v>405</v>
      </c>
      <c r="E1183" s="5">
        <v>411440699</v>
      </c>
      <c r="F1183" s="13">
        <v>3.9</v>
      </c>
      <c r="G1183" s="9">
        <f t="shared" si="59"/>
        <v>1604618.7261000001</v>
      </c>
      <c r="H1183" s="5">
        <v>335723529</v>
      </c>
      <c r="I1183">
        <v>5.4</v>
      </c>
      <c r="J1183" s="9">
        <f t="shared" si="60"/>
        <v>1812907.0566</v>
      </c>
      <c r="P1183">
        <v>2029</v>
      </c>
      <c r="Q1183" t="s">
        <v>400</v>
      </c>
      <c r="R1183" s="25">
        <v>1589031237</v>
      </c>
    </row>
    <row r="1184" spans="1:18" x14ac:dyDescent="0.35">
      <c r="A1184" s="13">
        <v>2029</v>
      </c>
      <c r="B1184" s="13">
        <f t="shared" si="58"/>
        <v>2028</v>
      </c>
      <c r="C1184" t="s">
        <v>406</v>
      </c>
      <c r="D1184" t="s">
        <v>407</v>
      </c>
      <c r="E1184" s="5">
        <v>588392180</v>
      </c>
      <c r="F1184" s="13">
        <v>3.9</v>
      </c>
      <c r="G1184" s="9">
        <f t="shared" si="59"/>
        <v>2294729.5020000003</v>
      </c>
      <c r="H1184" s="5">
        <v>463282509</v>
      </c>
      <c r="I1184">
        <v>5.4</v>
      </c>
      <c r="J1184" s="9">
        <f t="shared" si="60"/>
        <v>2501725.5486000003</v>
      </c>
      <c r="P1184">
        <v>2029</v>
      </c>
      <c r="Q1184" t="s">
        <v>108</v>
      </c>
      <c r="R1184" s="25">
        <v>626251145</v>
      </c>
    </row>
    <row r="1185" spans="1:18" x14ac:dyDescent="0.35">
      <c r="A1185" s="13">
        <v>2029</v>
      </c>
      <c r="B1185" s="13">
        <f t="shared" si="58"/>
        <v>2028</v>
      </c>
      <c r="C1185" t="s">
        <v>408</v>
      </c>
      <c r="D1185" t="s">
        <v>409</v>
      </c>
      <c r="E1185" s="5">
        <v>774062316</v>
      </c>
      <c r="F1185" s="13">
        <v>3.9</v>
      </c>
      <c r="G1185" s="9">
        <f t="shared" si="59"/>
        <v>3018843.0323999999</v>
      </c>
      <c r="H1185" s="5">
        <v>595351917</v>
      </c>
      <c r="I1185">
        <v>5.4</v>
      </c>
      <c r="J1185" s="9">
        <f t="shared" si="60"/>
        <v>3214900.3518000003</v>
      </c>
      <c r="P1185">
        <v>2029</v>
      </c>
      <c r="Q1185" t="s">
        <v>426</v>
      </c>
      <c r="R1185" s="25">
        <v>360868103</v>
      </c>
    </row>
    <row r="1186" spans="1:18" x14ac:dyDescent="0.35">
      <c r="A1186" s="13">
        <v>2029</v>
      </c>
      <c r="B1186" s="13">
        <f t="shared" si="58"/>
        <v>2028</v>
      </c>
      <c r="C1186" t="s">
        <v>410</v>
      </c>
      <c r="D1186" t="s">
        <v>411</v>
      </c>
      <c r="E1186" s="5">
        <v>512568100</v>
      </c>
      <c r="F1186" s="13">
        <v>3.9</v>
      </c>
      <c r="G1186" s="9">
        <f t="shared" si="59"/>
        <v>1999015.5899999999</v>
      </c>
      <c r="H1186" s="5">
        <v>455276100</v>
      </c>
      <c r="I1186">
        <v>5.4</v>
      </c>
      <c r="J1186" s="9">
        <f t="shared" si="60"/>
        <v>2458490.94</v>
      </c>
      <c r="P1186">
        <v>2029</v>
      </c>
      <c r="Q1186" t="s">
        <v>408</v>
      </c>
      <c r="R1186" s="25">
        <v>774062316</v>
      </c>
    </row>
    <row r="1187" spans="1:18" x14ac:dyDescent="0.35">
      <c r="A1187" s="13">
        <v>2029</v>
      </c>
      <c r="B1187" s="13">
        <f t="shared" si="58"/>
        <v>2028</v>
      </c>
      <c r="C1187" t="s">
        <v>412</v>
      </c>
      <c r="D1187" t="s">
        <v>413</v>
      </c>
      <c r="E1187" s="5">
        <v>394014477</v>
      </c>
      <c r="F1187" s="13">
        <v>3.9</v>
      </c>
      <c r="G1187" s="9">
        <f t="shared" si="59"/>
        <v>1536656.4602999999</v>
      </c>
      <c r="H1187" s="5">
        <v>354482676</v>
      </c>
      <c r="I1187">
        <v>5.4</v>
      </c>
      <c r="J1187" s="9">
        <f t="shared" si="60"/>
        <v>1914206.4504</v>
      </c>
      <c r="P1187">
        <v>2029</v>
      </c>
      <c r="Q1187" t="s">
        <v>416</v>
      </c>
      <c r="R1187" s="25">
        <v>401401715</v>
      </c>
    </row>
    <row r="1188" spans="1:18" x14ac:dyDescent="0.35">
      <c r="A1188" s="13">
        <v>2029</v>
      </c>
      <c r="B1188" s="13">
        <f t="shared" si="58"/>
        <v>2028</v>
      </c>
      <c r="C1188" t="s">
        <v>414</v>
      </c>
      <c r="D1188" t="s">
        <v>415</v>
      </c>
      <c r="E1188" s="5">
        <v>416425209</v>
      </c>
      <c r="F1188" s="13">
        <v>3.9</v>
      </c>
      <c r="G1188" s="9">
        <f t="shared" si="59"/>
        <v>1624058.3150999998</v>
      </c>
      <c r="H1188" s="5">
        <v>315707756</v>
      </c>
      <c r="I1188">
        <v>5.4</v>
      </c>
      <c r="J1188" s="9">
        <f t="shared" si="60"/>
        <v>1704821.8824</v>
      </c>
      <c r="P1188">
        <v>2029</v>
      </c>
      <c r="Q1188" t="s">
        <v>414</v>
      </c>
      <c r="R1188" s="25">
        <v>416425209</v>
      </c>
    </row>
    <row r="1189" spans="1:18" x14ac:dyDescent="0.35">
      <c r="A1189" s="13">
        <v>2029</v>
      </c>
      <c r="B1189" s="13">
        <f t="shared" si="58"/>
        <v>2028</v>
      </c>
      <c r="C1189" t="s">
        <v>416</v>
      </c>
      <c r="D1189" t="s">
        <v>417</v>
      </c>
      <c r="E1189" s="5">
        <v>401401715</v>
      </c>
      <c r="F1189" s="13">
        <v>3.9</v>
      </c>
      <c r="G1189" s="9">
        <f t="shared" si="59"/>
        <v>1565466.6885000002</v>
      </c>
      <c r="H1189" s="5">
        <v>341226056</v>
      </c>
      <c r="I1189">
        <v>5.4</v>
      </c>
      <c r="J1189" s="9">
        <f t="shared" si="60"/>
        <v>1842620.7024000001</v>
      </c>
      <c r="P1189">
        <v>2029</v>
      </c>
      <c r="Q1189" t="s">
        <v>412</v>
      </c>
      <c r="R1189" s="25">
        <v>394014477</v>
      </c>
    </row>
    <row r="1190" spans="1:18" x14ac:dyDescent="0.35">
      <c r="A1190" s="13">
        <v>2029</v>
      </c>
      <c r="B1190" s="13">
        <f t="shared" si="58"/>
        <v>2028</v>
      </c>
      <c r="C1190" t="s">
        <v>418</v>
      </c>
      <c r="D1190" t="s">
        <v>419</v>
      </c>
      <c r="E1190" s="5">
        <v>1370925448</v>
      </c>
      <c r="F1190" s="13">
        <v>3.9</v>
      </c>
      <c r="G1190" s="9">
        <f t="shared" si="59"/>
        <v>5346609.2472000001</v>
      </c>
      <c r="H1190" s="5">
        <v>895013004</v>
      </c>
      <c r="I1190">
        <v>5.4</v>
      </c>
      <c r="J1190" s="9">
        <f t="shared" si="60"/>
        <v>4833070.2215999998</v>
      </c>
      <c r="P1190">
        <v>2029</v>
      </c>
      <c r="Q1190" t="s">
        <v>418</v>
      </c>
      <c r="R1190" s="25">
        <v>1370925448</v>
      </c>
    </row>
    <row r="1191" spans="1:18" x14ac:dyDescent="0.35">
      <c r="A1191" s="13">
        <v>2029</v>
      </c>
      <c r="B1191" s="13">
        <f t="shared" si="58"/>
        <v>2028</v>
      </c>
      <c r="C1191" t="s">
        <v>420</v>
      </c>
      <c r="D1191" t="s">
        <v>421</v>
      </c>
      <c r="E1191" s="5">
        <v>2392413843</v>
      </c>
      <c r="F1191" s="13">
        <v>3.9</v>
      </c>
      <c r="G1191" s="9">
        <f t="shared" si="59"/>
        <v>9330413.9876999985</v>
      </c>
      <c r="H1191" s="5">
        <v>1726450712</v>
      </c>
      <c r="I1191">
        <v>5.4</v>
      </c>
      <c r="J1191" s="9">
        <f t="shared" si="60"/>
        <v>9322833.844800001</v>
      </c>
      <c r="P1191">
        <v>2029</v>
      </c>
      <c r="Q1191" t="s">
        <v>420</v>
      </c>
      <c r="R1191" s="25">
        <v>2392413843</v>
      </c>
    </row>
    <row r="1192" spans="1:18" x14ac:dyDescent="0.35">
      <c r="A1192" s="13">
        <v>2029</v>
      </c>
      <c r="B1192" s="13">
        <f t="shared" si="58"/>
        <v>2028</v>
      </c>
      <c r="C1192" t="s">
        <v>422</v>
      </c>
      <c r="D1192" t="s">
        <v>423</v>
      </c>
      <c r="E1192" s="5">
        <v>345219122</v>
      </c>
      <c r="F1192" s="13">
        <v>3.9</v>
      </c>
      <c r="G1192" s="9">
        <f t="shared" si="59"/>
        <v>1346354.5757999998</v>
      </c>
      <c r="H1192" s="5">
        <v>280366329</v>
      </c>
      <c r="I1192">
        <v>5.4</v>
      </c>
      <c r="J1192" s="9">
        <f t="shared" si="60"/>
        <v>1513978.1766000004</v>
      </c>
      <c r="P1192">
        <v>2029</v>
      </c>
      <c r="Q1192" t="s">
        <v>422</v>
      </c>
      <c r="R1192" s="25">
        <v>345219122</v>
      </c>
    </row>
    <row r="1193" spans="1:18" x14ac:dyDescent="0.35">
      <c r="A1193" s="13">
        <v>2029</v>
      </c>
      <c r="B1193" s="13">
        <f t="shared" si="58"/>
        <v>2028</v>
      </c>
      <c r="C1193" t="s">
        <v>424</v>
      </c>
      <c r="D1193" t="s">
        <v>425</v>
      </c>
      <c r="E1193" s="5">
        <v>478650093</v>
      </c>
      <c r="F1193" s="13">
        <v>3.9</v>
      </c>
      <c r="G1193" s="9">
        <f t="shared" si="59"/>
        <v>1866735.3626999999</v>
      </c>
      <c r="H1193" s="5">
        <v>425413024</v>
      </c>
      <c r="I1193">
        <v>5.4</v>
      </c>
      <c r="J1193" s="9">
        <f t="shared" si="60"/>
        <v>2297230.3295999998</v>
      </c>
      <c r="P1193">
        <v>2029</v>
      </c>
      <c r="Q1193" t="s">
        <v>428</v>
      </c>
      <c r="R1193" s="25">
        <v>397726752</v>
      </c>
    </row>
    <row r="1194" spans="1:18" x14ac:dyDescent="0.35">
      <c r="A1194" s="13">
        <v>2029</v>
      </c>
      <c r="B1194" s="13">
        <f t="shared" si="58"/>
        <v>2028</v>
      </c>
      <c r="C1194" t="s">
        <v>426</v>
      </c>
      <c r="D1194" t="s">
        <v>427</v>
      </c>
      <c r="E1194" s="5">
        <v>360868103</v>
      </c>
      <c r="F1194" s="13">
        <v>3.9</v>
      </c>
      <c r="G1194" s="9">
        <f t="shared" si="59"/>
        <v>1407385.6017</v>
      </c>
      <c r="H1194" s="5">
        <v>280132903</v>
      </c>
      <c r="I1194">
        <v>5.4</v>
      </c>
      <c r="J1194" s="9">
        <f t="shared" si="60"/>
        <v>1512717.6762000001</v>
      </c>
      <c r="P1194">
        <v>2029</v>
      </c>
      <c r="Q1194" t="s">
        <v>430</v>
      </c>
      <c r="R1194" s="25">
        <v>2176127022</v>
      </c>
    </row>
    <row r="1195" spans="1:18" x14ac:dyDescent="0.35">
      <c r="A1195" s="13">
        <v>2029</v>
      </c>
      <c r="B1195" s="13">
        <f t="shared" si="58"/>
        <v>2028</v>
      </c>
      <c r="C1195" t="s">
        <v>428</v>
      </c>
      <c r="D1195" t="s">
        <v>429</v>
      </c>
      <c r="E1195" s="5">
        <v>397726752</v>
      </c>
      <c r="F1195" s="13">
        <v>3.9</v>
      </c>
      <c r="G1195" s="9">
        <f t="shared" si="59"/>
        <v>1551134.3328</v>
      </c>
      <c r="H1195" s="5">
        <v>319361551</v>
      </c>
      <c r="I1195">
        <v>5.4</v>
      </c>
      <c r="J1195" s="9">
        <f t="shared" si="60"/>
        <v>1724552.3754</v>
      </c>
      <c r="P1195">
        <v>2029</v>
      </c>
      <c r="Q1195" t="s">
        <v>432</v>
      </c>
      <c r="R1195" s="25">
        <v>766782331</v>
      </c>
    </row>
    <row r="1196" spans="1:18" x14ac:dyDescent="0.35">
      <c r="A1196" s="13">
        <v>2029</v>
      </c>
      <c r="B1196" s="13">
        <f t="shared" si="58"/>
        <v>2028</v>
      </c>
      <c r="C1196" t="s">
        <v>430</v>
      </c>
      <c r="D1196" t="s">
        <v>431</v>
      </c>
      <c r="E1196" s="5">
        <v>2176127022</v>
      </c>
      <c r="F1196" s="13">
        <v>3.9</v>
      </c>
      <c r="G1196" s="9">
        <f t="shared" si="59"/>
        <v>8486895.3857999984</v>
      </c>
      <c r="H1196" s="5">
        <v>1387964009</v>
      </c>
      <c r="I1196">
        <v>5.4</v>
      </c>
      <c r="J1196" s="9">
        <f t="shared" si="60"/>
        <v>7495005.6486000009</v>
      </c>
      <c r="P1196">
        <v>2029</v>
      </c>
      <c r="Q1196" t="s">
        <v>434</v>
      </c>
      <c r="R1196" s="25">
        <v>558366700</v>
      </c>
    </row>
    <row r="1197" spans="1:18" x14ac:dyDescent="0.35">
      <c r="A1197" s="13">
        <v>2029</v>
      </c>
      <c r="B1197" s="13">
        <f t="shared" si="58"/>
        <v>2028</v>
      </c>
      <c r="C1197" t="s">
        <v>432</v>
      </c>
      <c r="D1197" t="s">
        <v>433</v>
      </c>
      <c r="E1197" s="5">
        <v>766782331</v>
      </c>
      <c r="F1197" s="13">
        <v>3.9</v>
      </c>
      <c r="G1197" s="9">
        <f t="shared" si="59"/>
        <v>2990451.0909000002</v>
      </c>
      <c r="H1197" s="5">
        <v>644239217</v>
      </c>
      <c r="I1197">
        <v>5.4</v>
      </c>
      <c r="J1197" s="9">
        <f t="shared" si="60"/>
        <v>3478891.7717999998</v>
      </c>
      <c r="P1197">
        <v>2029</v>
      </c>
      <c r="Q1197" t="s">
        <v>436</v>
      </c>
      <c r="R1197" s="25">
        <v>578235655</v>
      </c>
    </row>
    <row r="1198" spans="1:18" x14ac:dyDescent="0.35">
      <c r="A1198" s="13">
        <v>2029</v>
      </c>
      <c r="B1198" s="13">
        <f t="shared" si="58"/>
        <v>2028</v>
      </c>
      <c r="C1198" t="s">
        <v>434</v>
      </c>
      <c r="D1198" t="s">
        <v>435</v>
      </c>
      <c r="E1198" s="5">
        <v>558366700</v>
      </c>
      <c r="F1198" s="13">
        <v>3.9</v>
      </c>
      <c r="G1198" s="9">
        <f t="shared" si="59"/>
        <v>2177630.13</v>
      </c>
      <c r="H1198" s="5">
        <v>427128083</v>
      </c>
      <c r="I1198">
        <v>5.4</v>
      </c>
      <c r="J1198" s="9">
        <f t="shared" si="60"/>
        <v>2306491.6482000002</v>
      </c>
      <c r="P1198">
        <v>2029</v>
      </c>
      <c r="Q1198" t="s">
        <v>438</v>
      </c>
      <c r="R1198" s="25">
        <v>3671860736</v>
      </c>
    </row>
    <row r="1199" spans="1:18" x14ac:dyDescent="0.35">
      <c r="A1199" s="13">
        <v>2029</v>
      </c>
      <c r="B1199" s="13">
        <f t="shared" si="58"/>
        <v>2028</v>
      </c>
      <c r="C1199" t="s">
        <v>436</v>
      </c>
      <c r="D1199" t="s">
        <v>437</v>
      </c>
      <c r="E1199" s="5">
        <v>578235655</v>
      </c>
      <c r="F1199" s="13">
        <v>3.9</v>
      </c>
      <c r="G1199" s="9">
        <f t="shared" si="59"/>
        <v>2255119.0545000001</v>
      </c>
      <c r="H1199" s="5">
        <v>455388493</v>
      </c>
      <c r="I1199">
        <v>5.4</v>
      </c>
      <c r="J1199" s="9">
        <f t="shared" si="60"/>
        <v>2459097.8622000003</v>
      </c>
      <c r="P1199">
        <v>2029</v>
      </c>
      <c r="Q1199" t="s">
        <v>440</v>
      </c>
      <c r="R1199" s="25">
        <v>160704366</v>
      </c>
    </row>
    <row r="1200" spans="1:18" x14ac:dyDescent="0.35">
      <c r="A1200" s="13">
        <v>2029</v>
      </c>
      <c r="B1200" s="13">
        <f t="shared" si="58"/>
        <v>2028</v>
      </c>
      <c r="C1200" t="s">
        <v>438</v>
      </c>
      <c r="D1200" t="s">
        <v>439</v>
      </c>
      <c r="E1200" s="5">
        <v>3671860736</v>
      </c>
      <c r="F1200" s="13">
        <v>3.9</v>
      </c>
      <c r="G1200" s="9">
        <f t="shared" si="59"/>
        <v>14320256.8704</v>
      </c>
      <c r="H1200" s="5">
        <v>2360482673</v>
      </c>
      <c r="I1200">
        <v>5.4</v>
      </c>
      <c r="J1200" s="9">
        <f t="shared" si="60"/>
        <v>12746606.4342</v>
      </c>
      <c r="P1200">
        <v>2029</v>
      </c>
      <c r="Q1200" t="s">
        <v>442</v>
      </c>
      <c r="R1200" s="25">
        <v>316201252</v>
      </c>
    </row>
    <row r="1201" spans="1:18" x14ac:dyDescent="0.35">
      <c r="A1201" s="13">
        <v>2029</v>
      </c>
      <c r="B1201" s="13">
        <f t="shared" si="58"/>
        <v>2028</v>
      </c>
      <c r="C1201" t="s">
        <v>440</v>
      </c>
      <c r="D1201" t="s">
        <v>441</v>
      </c>
      <c r="E1201" s="5">
        <v>160704366</v>
      </c>
      <c r="F1201" s="13">
        <v>3.9</v>
      </c>
      <c r="G1201" s="9">
        <f t="shared" si="59"/>
        <v>626747.02740000002</v>
      </c>
      <c r="H1201" s="5">
        <v>130546338</v>
      </c>
      <c r="I1201">
        <v>5.4</v>
      </c>
      <c r="J1201" s="9">
        <f t="shared" si="60"/>
        <v>704950.2252000001</v>
      </c>
      <c r="P1201">
        <v>2029</v>
      </c>
      <c r="Q1201" t="s">
        <v>444</v>
      </c>
      <c r="R1201" s="25">
        <v>634293417</v>
      </c>
    </row>
    <row r="1202" spans="1:18" x14ac:dyDescent="0.35">
      <c r="A1202" s="13">
        <v>2029</v>
      </c>
      <c r="B1202" s="13">
        <f t="shared" si="58"/>
        <v>2028</v>
      </c>
      <c r="C1202" t="s">
        <v>442</v>
      </c>
      <c r="D1202" t="s">
        <v>443</v>
      </c>
      <c r="E1202" s="5">
        <v>316201252</v>
      </c>
      <c r="F1202" s="13">
        <v>3.9</v>
      </c>
      <c r="G1202" s="9">
        <f t="shared" si="59"/>
        <v>1233184.8827999998</v>
      </c>
      <c r="H1202" s="5">
        <v>278457188</v>
      </c>
      <c r="I1202">
        <v>5.4</v>
      </c>
      <c r="J1202" s="9">
        <f t="shared" si="60"/>
        <v>1503668.8152000003</v>
      </c>
      <c r="P1202">
        <v>2029</v>
      </c>
      <c r="Q1202" t="s">
        <v>446</v>
      </c>
      <c r="R1202" s="25">
        <v>1147564729</v>
      </c>
    </row>
    <row r="1203" spans="1:18" x14ac:dyDescent="0.35">
      <c r="A1203" s="13">
        <v>2029</v>
      </c>
      <c r="B1203" s="13">
        <f t="shared" si="58"/>
        <v>2028</v>
      </c>
      <c r="C1203" t="s">
        <v>444</v>
      </c>
      <c r="D1203" t="s">
        <v>445</v>
      </c>
      <c r="E1203" s="5">
        <v>634293417</v>
      </c>
      <c r="F1203" s="13">
        <v>3.9</v>
      </c>
      <c r="G1203" s="9">
        <f t="shared" si="59"/>
        <v>2473744.3262999998</v>
      </c>
      <c r="H1203" s="5">
        <v>486222169</v>
      </c>
      <c r="I1203">
        <v>5.4</v>
      </c>
      <c r="J1203" s="9">
        <f t="shared" si="60"/>
        <v>2625599.7126000002</v>
      </c>
      <c r="P1203">
        <v>2029</v>
      </c>
      <c r="Q1203" t="s">
        <v>448</v>
      </c>
      <c r="R1203" s="25">
        <v>1502866720</v>
      </c>
    </row>
    <row r="1204" spans="1:18" x14ac:dyDescent="0.35">
      <c r="A1204" s="13">
        <v>2029</v>
      </c>
      <c r="B1204" s="13">
        <f t="shared" si="58"/>
        <v>2028</v>
      </c>
      <c r="C1204" t="s">
        <v>446</v>
      </c>
      <c r="D1204" t="s">
        <v>447</v>
      </c>
      <c r="E1204" s="5">
        <v>1147564729</v>
      </c>
      <c r="F1204" s="13">
        <v>3.9</v>
      </c>
      <c r="G1204" s="9">
        <f t="shared" si="59"/>
        <v>4475502.4430999998</v>
      </c>
      <c r="H1204" s="5">
        <v>845003741</v>
      </c>
      <c r="I1204">
        <v>5.4</v>
      </c>
      <c r="J1204" s="9">
        <f t="shared" si="60"/>
        <v>4563020.2014000006</v>
      </c>
      <c r="P1204">
        <v>2029</v>
      </c>
      <c r="Q1204" t="s">
        <v>450</v>
      </c>
      <c r="R1204" s="25">
        <v>1049130073</v>
      </c>
    </row>
    <row r="1205" spans="1:18" x14ac:dyDescent="0.35">
      <c r="A1205" s="13">
        <v>2029</v>
      </c>
      <c r="B1205" s="13">
        <f t="shared" si="58"/>
        <v>2028</v>
      </c>
      <c r="C1205" t="s">
        <v>448</v>
      </c>
      <c r="D1205" t="s">
        <v>449</v>
      </c>
      <c r="E1205" s="5">
        <v>1502866720</v>
      </c>
      <c r="F1205" s="13">
        <v>3.9</v>
      </c>
      <c r="G1205" s="9">
        <f t="shared" si="59"/>
        <v>5861180.2079999996</v>
      </c>
      <c r="H1205" s="5">
        <v>1079022963</v>
      </c>
      <c r="I1205">
        <v>5.4</v>
      </c>
      <c r="J1205" s="9">
        <f t="shared" si="60"/>
        <v>5826724.0002000006</v>
      </c>
      <c r="P1205">
        <v>2029</v>
      </c>
      <c r="Q1205" t="s">
        <v>452</v>
      </c>
      <c r="R1205" s="25">
        <v>196641983</v>
      </c>
    </row>
    <row r="1206" spans="1:18" x14ac:dyDescent="0.35">
      <c r="A1206" s="13">
        <v>2029</v>
      </c>
      <c r="B1206" s="13">
        <f t="shared" si="58"/>
        <v>2028</v>
      </c>
      <c r="C1206" t="s">
        <v>450</v>
      </c>
      <c r="D1206" t="s">
        <v>451</v>
      </c>
      <c r="E1206" s="5">
        <v>1049130073</v>
      </c>
      <c r="F1206" s="13">
        <v>3.9</v>
      </c>
      <c r="G1206" s="9">
        <f t="shared" si="59"/>
        <v>4091607.2847000002</v>
      </c>
      <c r="H1206" s="5">
        <v>713929339</v>
      </c>
      <c r="I1206">
        <v>5.4</v>
      </c>
      <c r="J1206" s="9">
        <f t="shared" si="60"/>
        <v>3855218.4306000005</v>
      </c>
      <c r="P1206">
        <v>2029</v>
      </c>
      <c r="Q1206" t="s">
        <v>454</v>
      </c>
      <c r="R1206" s="25">
        <v>611022120</v>
      </c>
    </row>
    <row r="1207" spans="1:18" x14ac:dyDescent="0.35">
      <c r="A1207" s="13">
        <v>2029</v>
      </c>
      <c r="B1207" s="13">
        <f t="shared" si="58"/>
        <v>2028</v>
      </c>
      <c r="C1207" t="s">
        <v>452</v>
      </c>
      <c r="D1207" t="s">
        <v>453</v>
      </c>
      <c r="E1207" s="5">
        <v>196641983</v>
      </c>
      <c r="F1207" s="13">
        <v>3.9</v>
      </c>
      <c r="G1207" s="9">
        <f t="shared" si="59"/>
        <v>766903.73369999998</v>
      </c>
      <c r="H1207" s="5">
        <v>174603357</v>
      </c>
      <c r="I1207">
        <v>5.4</v>
      </c>
      <c r="J1207" s="9">
        <f t="shared" si="60"/>
        <v>942858.12780000002</v>
      </c>
      <c r="P1207">
        <v>2029</v>
      </c>
      <c r="Q1207" t="s">
        <v>456</v>
      </c>
      <c r="R1207" s="25">
        <v>432439644</v>
      </c>
    </row>
    <row r="1208" spans="1:18" x14ac:dyDescent="0.35">
      <c r="A1208" s="13">
        <v>2029</v>
      </c>
      <c r="B1208" s="13">
        <f t="shared" si="58"/>
        <v>2028</v>
      </c>
      <c r="C1208" t="s">
        <v>454</v>
      </c>
      <c r="D1208" t="s">
        <v>455</v>
      </c>
      <c r="E1208" s="5">
        <v>611022120</v>
      </c>
      <c r="F1208" s="13">
        <v>3.9</v>
      </c>
      <c r="G1208" s="9">
        <f t="shared" si="59"/>
        <v>2382986.2680000002</v>
      </c>
      <c r="H1208" s="5">
        <v>446606952</v>
      </c>
      <c r="I1208">
        <v>5.4</v>
      </c>
      <c r="J1208" s="9">
        <f t="shared" si="60"/>
        <v>2411677.5408000001</v>
      </c>
      <c r="P1208">
        <v>2029</v>
      </c>
      <c r="Q1208" t="s">
        <v>458</v>
      </c>
      <c r="R1208" s="25">
        <v>1959509204</v>
      </c>
    </row>
    <row r="1209" spans="1:18" x14ac:dyDescent="0.35">
      <c r="A1209" s="13">
        <v>2029</v>
      </c>
      <c r="B1209" s="13">
        <f t="shared" si="58"/>
        <v>2028</v>
      </c>
      <c r="C1209" t="s">
        <v>456</v>
      </c>
      <c r="D1209" t="s">
        <v>457</v>
      </c>
      <c r="E1209" s="5">
        <v>432439644</v>
      </c>
      <c r="F1209" s="13">
        <v>3.9</v>
      </c>
      <c r="G1209" s="9">
        <f t="shared" si="59"/>
        <v>1686514.6115999999</v>
      </c>
      <c r="H1209" s="5">
        <v>370901883</v>
      </c>
      <c r="I1209">
        <v>5.4</v>
      </c>
      <c r="J1209" s="9">
        <f t="shared" si="60"/>
        <v>2002870.1682</v>
      </c>
      <c r="P1209">
        <v>2029</v>
      </c>
      <c r="Q1209" t="s">
        <v>460</v>
      </c>
      <c r="R1209" s="25">
        <v>744425185</v>
      </c>
    </row>
    <row r="1210" spans="1:18" x14ac:dyDescent="0.35">
      <c r="A1210" s="13">
        <v>2029</v>
      </c>
      <c r="B1210" s="13">
        <f t="shared" si="58"/>
        <v>2028</v>
      </c>
      <c r="C1210" t="s">
        <v>458</v>
      </c>
      <c r="D1210" t="s">
        <v>459</v>
      </c>
      <c r="E1210" s="5">
        <v>1959509204</v>
      </c>
      <c r="F1210" s="13">
        <v>3.9</v>
      </c>
      <c r="G1210" s="9">
        <f t="shared" si="59"/>
        <v>7642085.8955999995</v>
      </c>
      <c r="H1210" s="5">
        <v>1340540493</v>
      </c>
      <c r="I1210">
        <v>5.4</v>
      </c>
      <c r="J1210" s="9">
        <f t="shared" si="60"/>
        <v>7238918.6622000001</v>
      </c>
      <c r="P1210">
        <v>2029</v>
      </c>
      <c r="Q1210" t="s">
        <v>462</v>
      </c>
      <c r="R1210" s="25">
        <v>3997368157</v>
      </c>
    </row>
    <row r="1211" spans="1:18" x14ac:dyDescent="0.35">
      <c r="A1211" s="13">
        <v>2029</v>
      </c>
      <c r="B1211" s="13">
        <f t="shared" si="58"/>
        <v>2028</v>
      </c>
      <c r="C1211" t="s">
        <v>460</v>
      </c>
      <c r="D1211" t="s">
        <v>461</v>
      </c>
      <c r="E1211" s="5">
        <v>744425185</v>
      </c>
      <c r="F1211" s="13">
        <v>3.9</v>
      </c>
      <c r="G1211" s="9">
        <f t="shared" si="59"/>
        <v>2903258.2215</v>
      </c>
      <c r="H1211" s="5">
        <v>540682972</v>
      </c>
      <c r="I1211">
        <v>5.4</v>
      </c>
      <c r="J1211" s="9">
        <f t="shared" si="60"/>
        <v>2919688.0488</v>
      </c>
      <c r="P1211">
        <v>2029</v>
      </c>
      <c r="Q1211" t="s">
        <v>464</v>
      </c>
      <c r="R1211" s="25">
        <v>369654879</v>
      </c>
    </row>
    <row r="1212" spans="1:18" x14ac:dyDescent="0.35">
      <c r="A1212" s="13">
        <v>2029</v>
      </c>
      <c r="B1212" s="13">
        <f t="shared" si="58"/>
        <v>2028</v>
      </c>
      <c r="C1212" t="s">
        <v>462</v>
      </c>
      <c r="D1212" t="s">
        <v>463</v>
      </c>
      <c r="E1212" s="5">
        <v>3997368157</v>
      </c>
      <c r="F1212" s="13">
        <v>3.9</v>
      </c>
      <c r="G1212" s="9">
        <f t="shared" si="59"/>
        <v>15589735.8123</v>
      </c>
      <c r="H1212" s="5">
        <v>2579476269</v>
      </c>
      <c r="I1212">
        <v>5.4</v>
      </c>
      <c r="J1212" s="9">
        <f t="shared" si="60"/>
        <v>13929171.852600001</v>
      </c>
      <c r="P1212">
        <v>2029</v>
      </c>
      <c r="Q1212" t="s">
        <v>466</v>
      </c>
      <c r="R1212" s="25">
        <v>890862367</v>
      </c>
    </row>
    <row r="1213" spans="1:18" x14ac:dyDescent="0.35">
      <c r="A1213" s="13">
        <v>2029</v>
      </c>
      <c r="B1213" s="13">
        <f t="shared" si="58"/>
        <v>2028</v>
      </c>
      <c r="C1213" t="s">
        <v>464</v>
      </c>
      <c r="D1213" t="s">
        <v>465</v>
      </c>
      <c r="E1213" s="5">
        <v>369654879</v>
      </c>
      <c r="F1213" s="13">
        <v>3.9</v>
      </c>
      <c r="G1213" s="9">
        <f t="shared" si="59"/>
        <v>1441654.0281</v>
      </c>
      <c r="H1213" s="5">
        <v>265098155</v>
      </c>
      <c r="I1213">
        <v>5.4</v>
      </c>
      <c r="J1213" s="9">
        <f t="shared" si="60"/>
        <v>1431530.0370000002</v>
      </c>
      <c r="P1213">
        <v>2029</v>
      </c>
      <c r="Q1213" t="s">
        <v>468</v>
      </c>
      <c r="R1213" s="25">
        <v>286141088</v>
      </c>
    </row>
    <row r="1214" spans="1:18" x14ac:dyDescent="0.35">
      <c r="A1214" s="13">
        <v>2029</v>
      </c>
      <c r="B1214" s="13">
        <f t="shared" si="58"/>
        <v>2028</v>
      </c>
      <c r="C1214" t="s">
        <v>466</v>
      </c>
      <c r="D1214" t="s">
        <v>467</v>
      </c>
      <c r="E1214" s="5">
        <v>890862367</v>
      </c>
      <c r="F1214" s="13">
        <v>3.9</v>
      </c>
      <c r="G1214" s="9">
        <f t="shared" si="59"/>
        <v>3474363.2312999996</v>
      </c>
      <c r="H1214" s="5">
        <v>775248327</v>
      </c>
      <c r="I1214">
        <v>5.4</v>
      </c>
      <c r="J1214" s="9">
        <f t="shared" si="60"/>
        <v>4186340.9658000004</v>
      </c>
      <c r="P1214">
        <v>2029</v>
      </c>
      <c r="Q1214" t="s">
        <v>470</v>
      </c>
      <c r="R1214" s="25">
        <v>614748100</v>
      </c>
    </row>
    <row r="1215" spans="1:18" x14ac:dyDescent="0.35">
      <c r="A1215" s="13">
        <v>2029</v>
      </c>
      <c r="B1215" s="13">
        <f t="shared" si="58"/>
        <v>2028</v>
      </c>
      <c r="C1215" t="s">
        <v>468</v>
      </c>
      <c r="D1215" t="s">
        <v>469</v>
      </c>
      <c r="E1215" s="5">
        <v>286141088</v>
      </c>
      <c r="F1215" s="13">
        <v>3.9</v>
      </c>
      <c r="G1215" s="9">
        <f t="shared" si="59"/>
        <v>1115950.2431999999</v>
      </c>
      <c r="H1215" s="5">
        <v>229244471</v>
      </c>
      <c r="I1215">
        <v>5.4</v>
      </c>
      <c r="J1215" s="9">
        <f t="shared" si="60"/>
        <v>1237920.1433999999</v>
      </c>
      <c r="P1215">
        <v>2029</v>
      </c>
      <c r="Q1215" t="s">
        <v>472</v>
      </c>
      <c r="R1215" s="25">
        <v>485136160</v>
      </c>
    </row>
    <row r="1216" spans="1:18" x14ac:dyDescent="0.35">
      <c r="A1216" s="13">
        <v>2029</v>
      </c>
      <c r="B1216" s="13">
        <f t="shared" si="58"/>
        <v>2028</v>
      </c>
      <c r="C1216" t="s">
        <v>470</v>
      </c>
      <c r="D1216" t="s">
        <v>471</v>
      </c>
      <c r="E1216" s="5">
        <v>614748100</v>
      </c>
      <c r="F1216" s="13">
        <v>3.9</v>
      </c>
      <c r="G1216" s="9">
        <f t="shared" si="59"/>
        <v>2397517.59</v>
      </c>
      <c r="H1216" s="5">
        <v>483908901</v>
      </c>
      <c r="I1216">
        <v>5.4</v>
      </c>
      <c r="J1216" s="9">
        <f t="shared" si="60"/>
        <v>2613108.0654000002</v>
      </c>
      <c r="P1216">
        <v>2029</v>
      </c>
      <c r="Q1216" t="s">
        <v>474</v>
      </c>
      <c r="R1216" s="25">
        <v>395466526</v>
      </c>
    </row>
    <row r="1217" spans="1:18" x14ac:dyDescent="0.35">
      <c r="A1217" s="13">
        <v>2029</v>
      </c>
      <c r="B1217" s="13">
        <f t="shared" si="58"/>
        <v>2028</v>
      </c>
      <c r="C1217" t="s">
        <v>472</v>
      </c>
      <c r="D1217" t="s">
        <v>473</v>
      </c>
      <c r="E1217" s="5">
        <v>485136160</v>
      </c>
      <c r="F1217" s="13">
        <v>3.9</v>
      </c>
      <c r="G1217" s="9">
        <f t="shared" si="59"/>
        <v>1892031.0239999997</v>
      </c>
      <c r="H1217" s="5">
        <v>390777419</v>
      </c>
      <c r="I1217">
        <v>5.4</v>
      </c>
      <c r="J1217" s="9">
        <f t="shared" si="60"/>
        <v>2110198.0626000003</v>
      </c>
      <c r="P1217">
        <v>2029</v>
      </c>
      <c r="Q1217" t="s">
        <v>478</v>
      </c>
      <c r="R1217" s="25">
        <v>554422181</v>
      </c>
    </row>
    <row r="1218" spans="1:18" x14ac:dyDescent="0.35">
      <c r="A1218" s="13">
        <v>2029</v>
      </c>
      <c r="B1218" s="13">
        <f t="shared" si="58"/>
        <v>2028</v>
      </c>
      <c r="C1218" t="s">
        <v>474</v>
      </c>
      <c r="D1218" t="s">
        <v>475</v>
      </c>
      <c r="E1218" s="5">
        <v>395466526</v>
      </c>
      <c r="F1218" s="13">
        <v>3.9</v>
      </c>
      <c r="G1218" s="9">
        <f t="shared" si="59"/>
        <v>1542319.4513999999</v>
      </c>
      <c r="H1218" s="5">
        <v>339630275</v>
      </c>
      <c r="I1218">
        <v>5.4</v>
      </c>
      <c r="J1218" s="9">
        <f t="shared" si="60"/>
        <v>1834003.4850000003</v>
      </c>
      <c r="P1218">
        <v>2029</v>
      </c>
      <c r="Q1218" t="s">
        <v>480</v>
      </c>
      <c r="R1218" s="25">
        <v>580517138</v>
      </c>
    </row>
    <row r="1219" spans="1:18" x14ac:dyDescent="0.35">
      <c r="A1219" s="13">
        <v>2029</v>
      </c>
      <c r="B1219" s="13">
        <f t="shared" si="58"/>
        <v>2028</v>
      </c>
      <c r="C1219" t="s">
        <v>476</v>
      </c>
      <c r="D1219" t="s">
        <v>477</v>
      </c>
      <c r="E1219" s="5">
        <v>340562743</v>
      </c>
      <c r="F1219" s="13">
        <v>3.9</v>
      </c>
      <c r="G1219" s="9">
        <f t="shared" si="59"/>
        <v>1328194.6977000001</v>
      </c>
      <c r="H1219" s="5">
        <v>292635042</v>
      </c>
      <c r="I1219">
        <v>5.4</v>
      </c>
      <c r="J1219" s="9">
        <f t="shared" si="60"/>
        <v>1580229.2268000003</v>
      </c>
      <c r="P1219">
        <v>2029</v>
      </c>
      <c r="Q1219" t="s">
        <v>482</v>
      </c>
      <c r="R1219" s="25">
        <v>646136862</v>
      </c>
    </row>
    <row r="1220" spans="1:18" x14ac:dyDescent="0.35">
      <c r="A1220" s="13">
        <v>2029</v>
      </c>
      <c r="B1220" s="13">
        <f t="shared" si="58"/>
        <v>2028</v>
      </c>
      <c r="C1220" t="s">
        <v>478</v>
      </c>
      <c r="D1220" t="s">
        <v>479</v>
      </c>
      <c r="E1220" s="5">
        <v>554422181</v>
      </c>
      <c r="F1220" s="13">
        <v>3.9</v>
      </c>
      <c r="G1220" s="9">
        <f t="shared" si="59"/>
        <v>2162246.5058999998</v>
      </c>
      <c r="H1220" s="5">
        <v>454316558</v>
      </c>
      <c r="I1220">
        <v>5.4</v>
      </c>
      <c r="J1220" s="9">
        <f t="shared" si="60"/>
        <v>2453309.4132000003</v>
      </c>
      <c r="P1220">
        <v>2029</v>
      </c>
      <c r="Q1220" t="s">
        <v>484</v>
      </c>
      <c r="R1220" s="25">
        <v>333387622</v>
      </c>
    </row>
    <row r="1221" spans="1:18" x14ac:dyDescent="0.35">
      <c r="A1221" s="13">
        <v>2029</v>
      </c>
      <c r="B1221" s="13">
        <f t="shared" ref="B1221:B1284" si="61">A1221-1</f>
        <v>2028</v>
      </c>
      <c r="C1221" t="s">
        <v>480</v>
      </c>
      <c r="D1221" t="s">
        <v>481</v>
      </c>
      <c r="E1221" s="5">
        <v>580517138</v>
      </c>
      <c r="F1221" s="13">
        <v>3.9</v>
      </c>
      <c r="G1221" s="9">
        <f t="shared" si="59"/>
        <v>2264016.8382000001</v>
      </c>
      <c r="H1221" s="5">
        <v>438544861</v>
      </c>
      <c r="I1221">
        <v>5.4</v>
      </c>
      <c r="J1221" s="9">
        <f t="shared" si="60"/>
        <v>2368142.2494000001</v>
      </c>
      <c r="P1221">
        <v>2029</v>
      </c>
      <c r="Q1221" t="s">
        <v>486</v>
      </c>
      <c r="R1221" s="25">
        <v>203875117</v>
      </c>
    </row>
    <row r="1222" spans="1:18" x14ac:dyDescent="0.35">
      <c r="A1222" s="13">
        <v>2029</v>
      </c>
      <c r="B1222" s="13">
        <f t="shared" si="61"/>
        <v>2028</v>
      </c>
      <c r="C1222" t="s">
        <v>482</v>
      </c>
      <c r="D1222" t="s">
        <v>483</v>
      </c>
      <c r="E1222" s="5">
        <v>646136862</v>
      </c>
      <c r="F1222" s="13">
        <v>3.9</v>
      </c>
      <c r="G1222" s="9">
        <f t="shared" si="59"/>
        <v>2519933.7618</v>
      </c>
      <c r="H1222" s="5">
        <v>470608073</v>
      </c>
      <c r="I1222">
        <v>5.4</v>
      </c>
      <c r="J1222" s="9">
        <f t="shared" si="60"/>
        <v>2541283.5942000002</v>
      </c>
      <c r="P1222">
        <v>2029</v>
      </c>
      <c r="Q1222" t="s">
        <v>540</v>
      </c>
      <c r="R1222" s="25">
        <v>553192657</v>
      </c>
    </row>
    <row r="1223" spans="1:18" x14ac:dyDescent="0.35">
      <c r="A1223" s="13">
        <v>2029</v>
      </c>
      <c r="B1223" s="13">
        <f t="shared" si="61"/>
        <v>2028</v>
      </c>
      <c r="C1223" t="s">
        <v>484</v>
      </c>
      <c r="D1223" t="s">
        <v>485</v>
      </c>
      <c r="E1223" s="5">
        <v>333387622</v>
      </c>
      <c r="F1223" s="13">
        <v>3.9</v>
      </c>
      <c r="G1223" s="9">
        <f t="shared" si="59"/>
        <v>1300211.7257999999</v>
      </c>
      <c r="H1223" s="5">
        <v>273975514</v>
      </c>
      <c r="I1223">
        <v>5.4</v>
      </c>
      <c r="J1223" s="9">
        <f t="shared" si="60"/>
        <v>1479467.7756000003</v>
      </c>
      <c r="P1223">
        <v>2029</v>
      </c>
      <c r="Q1223" t="s">
        <v>488</v>
      </c>
      <c r="R1223" s="25">
        <v>2432501749</v>
      </c>
    </row>
    <row r="1224" spans="1:18" x14ac:dyDescent="0.35">
      <c r="A1224" s="13">
        <v>2029</v>
      </c>
      <c r="B1224" s="13">
        <f t="shared" si="61"/>
        <v>2028</v>
      </c>
      <c r="C1224" t="s">
        <v>486</v>
      </c>
      <c r="D1224" t="s">
        <v>487</v>
      </c>
      <c r="E1224" s="5">
        <v>203875117</v>
      </c>
      <c r="F1224" s="13">
        <v>3.9</v>
      </c>
      <c r="G1224" s="9">
        <f t="shared" si="59"/>
        <v>795112.95629999996</v>
      </c>
      <c r="H1224" s="5">
        <v>163429287</v>
      </c>
      <c r="I1224">
        <v>5.4</v>
      </c>
      <c r="J1224" s="9">
        <f t="shared" si="60"/>
        <v>882518.14980000013</v>
      </c>
      <c r="P1224">
        <v>2029</v>
      </c>
      <c r="Q1224" t="s">
        <v>490</v>
      </c>
      <c r="R1224" s="25">
        <v>366278771</v>
      </c>
    </row>
    <row r="1225" spans="1:18" x14ac:dyDescent="0.35">
      <c r="A1225" s="13">
        <v>2029</v>
      </c>
      <c r="B1225" s="13">
        <f t="shared" si="61"/>
        <v>2028</v>
      </c>
      <c r="C1225" t="s">
        <v>488</v>
      </c>
      <c r="D1225" t="s">
        <v>489</v>
      </c>
      <c r="E1225" s="5">
        <v>2432501749</v>
      </c>
      <c r="F1225" s="13">
        <v>3.9</v>
      </c>
      <c r="G1225" s="9">
        <f t="shared" si="59"/>
        <v>9486756.8210999984</v>
      </c>
      <c r="H1225" s="5">
        <v>1962603314</v>
      </c>
      <c r="I1225">
        <v>5.4</v>
      </c>
      <c r="J1225" s="9">
        <f t="shared" si="60"/>
        <v>10598057.8956</v>
      </c>
      <c r="P1225">
        <v>2029</v>
      </c>
      <c r="Q1225" t="s">
        <v>492</v>
      </c>
      <c r="R1225" s="25">
        <v>280688028</v>
      </c>
    </row>
    <row r="1226" spans="1:18" x14ac:dyDescent="0.35">
      <c r="A1226" s="13">
        <v>2029</v>
      </c>
      <c r="B1226" s="13">
        <f t="shared" si="61"/>
        <v>2028</v>
      </c>
      <c r="C1226" t="s">
        <v>490</v>
      </c>
      <c r="D1226" t="s">
        <v>491</v>
      </c>
      <c r="E1226" s="5">
        <v>366278771</v>
      </c>
      <c r="F1226" s="13">
        <v>3.9</v>
      </c>
      <c r="G1226" s="9">
        <f t="shared" ref="G1226:G1289" si="62">E1226/1000*F1226</f>
        <v>1428487.2069000001</v>
      </c>
      <c r="H1226" s="5">
        <v>315758577</v>
      </c>
      <c r="I1226">
        <v>5.4</v>
      </c>
      <c r="J1226" s="9">
        <f t="shared" si="60"/>
        <v>1705096.3158</v>
      </c>
      <c r="P1226">
        <v>2029</v>
      </c>
      <c r="Q1226" t="s">
        <v>494</v>
      </c>
      <c r="R1226" s="25">
        <v>1615806313</v>
      </c>
    </row>
    <row r="1227" spans="1:18" x14ac:dyDescent="0.35">
      <c r="A1227" s="13">
        <v>2029</v>
      </c>
      <c r="B1227" s="13">
        <f t="shared" si="61"/>
        <v>2028</v>
      </c>
      <c r="C1227" t="s">
        <v>492</v>
      </c>
      <c r="D1227" t="s">
        <v>493</v>
      </c>
      <c r="E1227" s="5">
        <v>280688028</v>
      </c>
      <c r="F1227" s="13">
        <v>3.9</v>
      </c>
      <c r="G1227" s="9">
        <f t="shared" si="62"/>
        <v>1094683.3092</v>
      </c>
      <c r="H1227" s="5">
        <v>240639119</v>
      </c>
      <c r="I1227">
        <v>5.4</v>
      </c>
      <c r="J1227" s="9">
        <f t="shared" si="60"/>
        <v>1299451.2426000002</v>
      </c>
      <c r="P1227">
        <v>2029</v>
      </c>
      <c r="Q1227" t="s">
        <v>496</v>
      </c>
      <c r="R1227" s="25">
        <v>200859328</v>
      </c>
    </row>
    <row r="1228" spans="1:18" x14ac:dyDescent="0.35">
      <c r="A1228" s="13">
        <v>2029</v>
      </c>
      <c r="B1228" s="13">
        <f t="shared" si="61"/>
        <v>2028</v>
      </c>
      <c r="C1228" t="s">
        <v>494</v>
      </c>
      <c r="D1228" t="s">
        <v>495</v>
      </c>
      <c r="E1228" s="5">
        <v>1615806313</v>
      </c>
      <c r="F1228" s="13">
        <v>3.9</v>
      </c>
      <c r="G1228" s="9">
        <f t="shared" si="62"/>
        <v>6301644.6206999999</v>
      </c>
      <c r="H1228" s="5">
        <v>1296632272</v>
      </c>
      <c r="I1228">
        <v>5.4</v>
      </c>
      <c r="J1228" s="9">
        <f t="shared" si="60"/>
        <v>7001814.2688000007</v>
      </c>
      <c r="P1228">
        <v>2029</v>
      </c>
      <c r="Q1228" t="s">
        <v>616</v>
      </c>
      <c r="R1228" s="25">
        <v>623259866</v>
      </c>
    </row>
    <row r="1229" spans="1:18" x14ac:dyDescent="0.35">
      <c r="A1229" s="13">
        <v>2029</v>
      </c>
      <c r="B1229" s="13">
        <f t="shared" si="61"/>
        <v>2028</v>
      </c>
      <c r="C1229" t="s">
        <v>496</v>
      </c>
      <c r="D1229" t="s">
        <v>497</v>
      </c>
      <c r="E1229" s="5">
        <v>200859328</v>
      </c>
      <c r="F1229" s="13">
        <v>3.9</v>
      </c>
      <c r="G1229" s="9">
        <f t="shared" si="62"/>
        <v>783351.37919999997</v>
      </c>
      <c r="H1229" s="5">
        <v>162061014</v>
      </c>
      <c r="I1229">
        <v>5.4</v>
      </c>
      <c r="J1229" s="9">
        <f t="shared" si="60"/>
        <v>875129.47560000001</v>
      </c>
      <c r="P1229">
        <v>2029</v>
      </c>
      <c r="Q1229" t="s">
        <v>498</v>
      </c>
      <c r="R1229" s="25">
        <v>689761365</v>
      </c>
    </row>
    <row r="1230" spans="1:18" x14ac:dyDescent="0.35">
      <c r="A1230" s="13">
        <v>2029</v>
      </c>
      <c r="B1230" s="13">
        <f t="shared" si="61"/>
        <v>2028</v>
      </c>
      <c r="C1230" t="s">
        <v>498</v>
      </c>
      <c r="D1230" t="s">
        <v>499</v>
      </c>
      <c r="E1230" s="5">
        <v>689761365</v>
      </c>
      <c r="F1230" s="13">
        <v>3.9</v>
      </c>
      <c r="G1230" s="9">
        <f t="shared" si="62"/>
        <v>2690069.3234999999</v>
      </c>
      <c r="H1230" s="5">
        <v>544075975</v>
      </c>
      <c r="I1230">
        <v>5.4</v>
      </c>
      <c r="J1230" s="9">
        <f t="shared" si="60"/>
        <v>2938010.2650000001</v>
      </c>
      <c r="P1230">
        <v>2029</v>
      </c>
      <c r="Q1230" t="s">
        <v>500</v>
      </c>
      <c r="R1230" s="25">
        <v>652352594</v>
      </c>
    </row>
    <row r="1231" spans="1:18" x14ac:dyDescent="0.35">
      <c r="A1231" s="13">
        <v>2029</v>
      </c>
      <c r="B1231" s="13">
        <f t="shared" si="61"/>
        <v>2028</v>
      </c>
      <c r="C1231" t="s">
        <v>500</v>
      </c>
      <c r="D1231" t="s">
        <v>501</v>
      </c>
      <c r="E1231" s="5">
        <v>652352594</v>
      </c>
      <c r="F1231" s="13">
        <v>3.9</v>
      </c>
      <c r="G1231" s="9">
        <f t="shared" si="62"/>
        <v>2544175.1166000003</v>
      </c>
      <c r="H1231" s="5">
        <v>516221637</v>
      </c>
      <c r="I1231">
        <v>5.4</v>
      </c>
      <c r="J1231" s="9">
        <f t="shared" si="60"/>
        <v>2787596.8398000002</v>
      </c>
      <c r="P1231">
        <v>2029</v>
      </c>
      <c r="Q1231" t="s">
        <v>502</v>
      </c>
      <c r="R1231" s="25">
        <v>469008235</v>
      </c>
    </row>
    <row r="1232" spans="1:18" x14ac:dyDescent="0.35">
      <c r="A1232" s="13">
        <v>2029</v>
      </c>
      <c r="B1232" s="13">
        <f t="shared" si="61"/>
        <v>2028</v>
      </c>
      <c r="C1232" t="s">
        <v>502</v>
      </c>
      <c r="D1232" t="s">
        <v>503</v>
      </c>
      <c r="E1232" s="5">
        <v>469008235</v>
      </c>
      <c r="F1232" s="13">
        <v>3.9</v>
      </c>
      <c r="G1232" s="9">
        <f t="shared" si="62"/>
        <v>1829132.1165</v>
      </c>
      <c r="H1232" s="5">
        <v>393416168</v>
      </c>
      <c r="I1232">
        <v>5.4</v>
      </c>
      <c r="J1232" s="9">
        <f t="shared" si="60"/>
        <v>2124447.3072000002</v>
      </c>
      <c r="P1232">
        <v>2029</v>
      </c>
      <c r="Q1232" t="s">
        <v>504</v>
      </c>
      <c r="R1232" s="25">
        <v>282870584</v>
      </c>
    </row>
    <row r="1233" spans="1:18" x14ac:dyDescent="0.35">
      <c r="A1233" s="13">
        <v>2029</v>
      </c>
      <c r="B1233" s="13">
        <f t="shared" si="61"/>
        <v>2028</v>
      </c>
      <c r="C1233" t="s">
        <v>504</v>
      </c>
      <c r="D1233" t="s">
        <v>505</v>
      </c>
      <c r="E1233" s="5">
        <v>282870584</v>
      </c>
      <c r="F1233" s="13">
        <v>3.9</v>
      </c>
      <c r="G1233" s="9">
        <f t="shared" si="62"/>
        <v>1103195.2775999999</v>
      </c>
      <c r="H1233" s="5">
        <v>230362004</v>
      </c>
      <c r="I1233">
        <v>5.4</v>
      </c>
      <c r="J1233" s="9">
        <f t="shared" si="60"/>
        <v>1243954.8215999999</v>
      </c>
      <c r="P1233">
        <v>2029</v>
      </c>
      <c r="Q1233" t="s">
        <v>506</v>
      </c>
      <c r="R1233" s="25">
        <v>315404973</v>
      </c>
    </row>
    <row r="1234" spans="1:18" x14ac:dyDescent="0.35">
      <c r="A1234" s="13">
        <v>2029</v>
      </c>
      <c r="B1234" s="13">
        <f t="shared" si="61"/>
        <v>2028</v>
      </c>
      <c r="C1234" t="s">
        <v>506</v>
      </c>
      <c r="D1234" t="s">
        <v>507</v>
      </c>
      <c r="E1234" s="5">
        <v>315404973</v>
      </c>
      <c r="F1234" s="13">
        <v>3.9</v>
      </c>
      <c r="G1234" s="9">
        <f t="shared" si="62"/>
        <v>1230079.3947000001</v>
      </c>
      <c r="H1234" s="5">
        <v>250948606</v>
      </c>
      <c r="I1234">
        <v>5.4</v>
      </c>
      <c r="J1234" s="9">
        <f t="shared" si="60"/>
        <v>1355122.4724000001</v>
      </c>
      <c r="P1234">
        <v>2029</v>
      </c>
      <c r="Q1234" t="s">
        <v>508</v>
      </c>
      <c r="R1234" s="25">
        <v>1055702402</v>
      </c>
    </row>
    <row r="1235" spans="1:18" x14ac:dyDescent="0.35">
      <c r="A1235" s="13">
        <v>2029</v>
      </c>
      <c r="B1235" s="13">
        <f t="shared" si="61"/>
        <v>2028</v>
      </c>
      <c r="C1235" t="s">
        <v>508</v>
      </c>
      <c r="D1235" t="s">
        <v>509</v>
      </c>
      <c r="E1235" s="5">
        <v>1055702402</v>
      </c>
      <c r="F1235" s="13">
        <v>3.9</v>
      </c>
      <c r="G1235" s="9">
        <f t="shared" si="62"/>
        <v>4117239.3678000001</v>
      </c>
      <c r="H1235" s="5">
        <v>752100281</v>
      </c>
      <c r="I1235">
        <v>5.4</v>
      </c>
      <c r="J1235" s="9">
        <f t="shared" si="60"/>
        <v>4061341.5174000002</v>
      </c>
      <c r="P1235">
        <v>2029</v>
      </c>
      <c r="Q1235" t="s">
        <v>510</v>
      </c>
      <c r="R1235" s="25">
        <v>386406315</v>
      </c>
    </row>
    <row r="1236" spans="1:18" x14ac:dyDescent="0.35">
      <c r="A1236" s="13">
        <v>2029</v>
      </c>
      <c r="B1236" s="13">
        <f t="shared" si="61"/>
        <v>2028</v>
      </c>
      <c r="C1236" t="s">
        <v>510</v>
      </c>
      <c r="D1236" t="s">
        <v>511</v>
      </c>
      <c r="E1236" s="5">
        <v>386406315</v>
      </c>
      <c r="F1236" s="13">
        <v>3.9</v>
      </c>
      <c r="G1236" s="9">
        <f t="shared" si="62"/>
        <v>1506984.6284999999</v>
      </c>
      <c r="H1236" s="5">
        <v>328788002</v>
      </c>
      <c r="I1236">
        <v>5.4</v>
      </c>
      <c r="J1236" s="9">
        <f t="shared" si="60"/>
        <v>1775455.2108</v>
      </c>
      <c r="P1236">
        <v>2029</v>
      </c>
      <c r="Q1236" t="s">
        <v>512</v>
      </c>
      <c r="R1236" s="25">
        <v>5901457561</v>
      </c>
    </row>
    <row r="1237" spans="1:18" x14ac:dyDescent="0.35">
      <c r="A1237" s="13">
        <v>2029</v>
      </c>
      <c r="B1237" s="13">
        <f t="shared" si="61"/>
        <v>2028</v>
      </c>
      <c r="C1237" t="s">
        <v>512</v>
      </c>
      <c r="D1237" t="s">
        <v>513</v>
      </c>
      <c r="E1237" s="5">
        <v>5901457561</v>
      </c>
      <c r="F1237" s="13">
        <v>3.9</v>
      </c>
      <c r="G1237" s="9">
        <f t="shared" si="62"/>
        <v>23015684.4879</v>
      </c>
      <c r="H1237" s="5">
        <v>3976263865</v>
      </c>
      <c r="I1237">
        <v>5.4</v>
      </c>
      <c r="J1237" s="9">
        <f t="shared" si="60"/>
        <v>21471824.871000003</v>
      </c>
      <c r="P1237">
        <v>2029</v>
      </c>
      <c r="Q1237" t="s">
        <v>516</v>
      </c>
      <c r="R1237" s="25">
        <v>831461457</v>
      </c>
    </row>
    <row r="1238" spans="1:18" x14ac:dyDescent="0.35">
      <c r="A1238" s="13">
        <v>2029</v>
      </c>
      <c r="B1238" s="13">
        <f t="shared" si="61"/>
        <v>2028</v>
      </c>
      <c r="C1238" t="s">
        <v>514</v>
      </c>
      <c r="D1238" t="s">
        <v>515</v>
      </c>
      <c r="E1238" s="5">
        <v>1143090078</v>
      </c>
      <c r="F1238" s="13">
        <v>3.9</v>
      </c>
      <c r="G1238" s="9">
        <f t="shared" si="62"/>
        <v>4458051.3042000001</v>
      </c>
      <c r="H1238" s="5">
        <v>733178062</v>
      </c>
      <c r="I1238">
        <v>5.4</v>
      </c>
      <c r="J1238" s="9">
        <f t="shared" ref="J1238:J1301" si="63">H1238/1000*I1238</f>
        <v>3959161.5348000005</v>
      </c>
      <c r="P1238">
        <v>2029</v>
      </c>
      <c r="Q1238" t="s">
        <v>514</v>
      </c>
      <c r="R1238" s="25">
        <v>1143090078</v>
      </c>
    </row>
    <row r="1239" spans="1:18" x14ac:dyDescent="0.35">
      <c r="A1239" s="13">
        <v>2029</v>
      </c>
      <c r="B1239" s="13">
        <f t="shared" si="61"/>
        <v>2028</v>
      </c>
      <c r="C1239" t="s">
        <v>516</v>
      </c>
      <c r="D1239" t="s">
        <v>517</v>
      </c>
      <c r="E1239" s="5">
        <v>831461457</v>
      </c>
      <c r="F1239" s="13">
        <v>3.9</v>
      </c>
      <c r="G1239" s="9">
        <f t="shared" si="62"/>
        <v>3242699.6823</v>
      </c>
      <c r="H1239" s="5">
        <v>702026314</v>
      </c>
      <c r="I1239">
        <v>5.4</v>
      </c>
      <c r="J1239" s="9">
        <f t="shared" si="63"/>
        <v>3790942.0956000001</v>
      </c>
      <c r="P1239">
        <v>2029</v>
      </c>
      <c r="Q1239" t="s">
        <v>530</v>
      </c>
      <c r="R1239" s="25">
        <v>325107685</v>
      </c>
    </row>
    <row r="1240" spans="1:18" x14ac:dyDescent="0.35">
      <c r="A1240" s="13">
        <v>2029</v>
      </c>
      <c r="B1240" s="13">
        <f t="shared" si="61"/>
        <v>2028</v>
      </c>
      <c r="C1240" t="s">
        <v>518</v>
      </c>
      <c r="D1240" t="s">
        <v>519</v>
      </c>
      <c r="E1240" s="5">
        <v>526449522</v>
      </c>
      <c r="F1240" s="13">
        <v>3.9</v>
      </c>
      <c r="G1240" s="9">
        <f t="shared" si="62"/>
        <v>2053153.1358</v>
      </c>
      <c r="H1240" s="5">
        <v>423211020</v>
      </c>
      <c r="I1240">
        <v>5.4</v>
      </c>
      <c r="J1240" s="9">
        <f t="shared" si="63"/>
        <v>2285339.5080000004</v>
      </c>
      <c r="P1240">
        <v>2029</v>
      </c>
      <c r="Q1240" t="s">
        <v>518</v>
      </c>
      <c r="R1240" s="25">
        <v>526449522</v>
      </c>
    </row>
    <row r="1241" spans="1:18" x14ac:dyDescent="0.35">
      <c r="A1241" s="13">
        <v>2029</v>
      </c>
      <c r="B1241" s="13">
        <f t="shared" si="61"/>
        <v>2028</v>
      </c>
      <c r="C1241" t="s">
        <v>520</v>
      </c>
      <c r="D1241" t="s">
        <v>521</v>
      </c>
      <c r="E1241" s="5">
        <v>1117427232</v>
      </c>
      <c r="F1241" s="13">
        <v>3.9</v>
      </c>
      <c r="G1241" s="9">
        <f t="shared" si="62"/>
        <v>4357966.2048000004</v>
      </c>
      <c r="H1241" s="5">
        <v>989790321</v>
      </c>
      <c r="I1241">
        <v>5.4</v>
      </c>
      <c r="J1241" s="9">
        <f t="shared" si="63"/>
        <v>5344867.7334000003</v>
      </c>
      <c r="P1241">
        <v>2029</v>
      </c>
      <c r="Q1241" t="s">
        <v>532</v>
      </c>
      <c r="R1241" s="25">
        <v>1158825804</v>
      </c>
    </row>
    <row r="1242" spans="1:18" x14ac:dyDescent="0.35">
      <c r="A1242" s="13">
        <v>2029</v>
      </c>
      <c r="B1242" s="13">
        <f t="shared" si="61"/>
        <v>2028</v>
      </c>
      <c r="C1242" t="s">
        <v>522</v>
      </c>
      <c r="D1242" t="s">
        <v>523</v>
      </c>
      <c r="E1242" s="5">
        <v>165845685</v>
      </c>
      <c r="F1242" s="13">
        <v>3.9</v>
      </c>
      <c r="G1242" s="9">
        <f t="shared" si="62"/>
        <v>646798.17149999994</v>
      </c>
      <c r="H1242" s="5">
        <v>142857946</v>
      </c>
      <c r="I1242">
        <v>5.4</v>
      </c>
      <c r="J1242" s="9">
        <f t="shared" si="63"/>
        <v>771432.90840000007</v>
      </c>
      <c r="P1242">
        <v>2029</v>
      </c>
      <c r="Q1242" t="s">
        <v>522</v>
      </c>
      <c r="R1242" s="25">
        <v>165845685</v>
      </c>
    </row>
    <row r="1243" spans="1:18" x14ac:dyDescent="0.35">
      <c r="A1243" s="13">
        <v>2029</v>
      </c>
      <c r="B1243" s="13">
        <f t="shared" si="61"/>
        <v>2028</v>
      </c>
      <c r="C1243" t="s">
        <v>524</v>
      </c>
      <c r="D1243" t="s">
        <v>525</v>
      </c>
      <c r="E1243" s="5">
        <v>617320020</v>
      </c>
      <c r="F1243" s="13">
        <v>3.9</v>
      </c>
      <c r="G1243" s="9">
        <f t="shared" si="62"/>
        <v>2407548.0780000002</v>
      </c>
      <c r="H1243" s="5">
        <v>484103091</v>
      </c>
      <c r="I1243">
        <v>5.4</v>
      </c>
      <c r="J1243" s="9">
        <f t="shared" si="63"/>
        <v>2614156.6914000004</v>
      </c>
      <c r="P1243">
        <v>2029</v>
      </c>
      <c r="Q1243" t="s">
        <v>524</v>
      </c>
      <c r="R1243" s="25">
        <v>617320020</v>
      </c>
    </row>
    <row r="1244" spans="1:18" x14ac:dyDescent="0.35">
      <c r="A1244" s="13">
        <v>2029</v>
      </c>
      <c r="B1244" s="13">
        <f t="shared" si="61"/>
        <v>2028</v>
      </c>
      <c r="C1244" t="s">
        <v>526</v>
      </c>
      <c r="D1244" t="s">
        <v>527</v>
      </c>
      <c r="E1244" s="5">
        <v>430507671</v>
      </c>
      <c r="F1244" s="13">
        <v>3.9</v>
      </c>
      <c r="G1244" s="9">
        <f t="shared" si="62"/>
        <v>1678979.9168999998</v>
      </c>
      <c r="H1244" s="5">
        <v>322985086</v>
      </c>
      <c r="I1244">
        <v>5.4</v>
      </c>
      <c r="J1244" s="9">
        <f t="shared" si="63"/>
        <v>1744119.4644000002</v>
      </c>
      <c r="P1244">
        <v>2029</v>
      </c>
      <c r="Q1244" t="s">
        <v>520</v>
      </c>
      <c r="R1244" s="25">
        <v>1117427232</v>
      </c>
    </row>
    <row r="1245" spans="1:18" x14ac:dyDescent="0.35">
      <c r="A1245" s="13">
        <v>2029</v>
      </c>
      <c r="B1245" s="13">
        <f t="shared" si="61"/>
        <v>2028</v>
      </c>
      <c r="C1245" t="s">
        <v>528</v>
      </c>
      <c r="D1245" t="s">
        <v>529</v>
      </c>
      <c r="E1245" s="5">
        <v>4721364443</v>
      </c>
      <c r="F1245" s="13">
        <v>3.9</v>
      </c>
      <c r="G1245" s="9">
        <f t="shared" si="62"/>
        <v>18413321.3277</v>
      </c>
      <c r="H1245" s="5">
        <v>3181792383</v>
      </c>
      <c r="I1245">
        <v>5.4</v>
      </c>
      <c r="J1245" s="9">
        <f t="shared" si="63"/>
        <v>17181678.8682</v>
      </c>
      <c r="P1245">
        <v>2029</v>
      </c>
      <c r="Q1245" t="s">
        <v>526</v>
      </c>
      <c r="R1245" s="25">
        <v>430507671</v>
      </c>
    </row>
    <row r="1246" spans="1:18" x14ac:dyDescent="0.35">
      <c r="A1246" s="13">
        <v>2029</v>
      </c>
      <c r="B1246" s="13">
        <f t="shared" si="61"/>
        <v>2028</v>
      </c>
      <c r="C1246" t="s">
        <v>530</v>
      </c>
      <c r="D1246" t="s">
        <v>531</v>
      </c>
      <c r="E1246" s="5">
        <v>325107685</v>
      </c>
      <c r="F1246" s="13">
        <v>3.9</v>
      </c>
      <c r="G1246" s="9">
        <f t="shared" si="62"/>
        <v>1267919.9715</v>
      </c>
      <c r="H1246" s="5">
        <v>229195021</v>
      </c>
      <c r="I1246">
        <v>5.4</v>
      </c>
      <c r="J1246" s="9">
        <f t="shared" si="63"/>
        <v>1237653.1134000001</v>
      </c>
      <c r="P1246">
        <v>2029</v>
      </c>
      <c r="Q1246" t="s">
        <v>528</v>
      </c>
      <c r="R1246" s="25">
        <v>4721364443</v>
      </c>
    </row>
    <row r="1247" spans="1:18" x14ac:dyDescent="0.35">
      <c r="A1247" s="13">
        <v>2029</v>
      </c>
      <c r="B1247" s="13">
        <f t="shared" si="61"/>
        <v>2028</v>
      </c>
      <c r="C1247" t="s">
        <v>532</v>
      </c>
      <c r="D1247" t="s">
        <v>533</v>
      </c>
      <c r="E1247" s="5">
        <v>1158825804</v>
      </c>
      <c r="F1247" s="13">
        <v>3.9</v>
      </c>
      <c r="G1247" s="9">
        <f t="shared" si="62"/>
        <v>4519420.6355999997</v>
      </c>
      <c r="H1247" s="5">
        <v>1009937442</v>
      </c>
      <c r="I1247">
        <v>5.4</v>
      </c>
      <c r="J1247" s="9">
        <f t="shared" si="63"/>
        <v>5453662.1868000003</v>
      </c>
      <c r="P1247">
        <v>2029</v>
      </c>
      <c r="Q1247" t="s">
        <v>534</v>
      </c>
      <c r="R1247" s="25">
        <v>1221653750</v>
      </c>
    </row>
    <row r="1248" spans="1:18" x14ac:dyDescent="0.35">
      <c r="A1248" s="13">
        <v>2029</v>
      </c>
      <c r="B1248" s="13">
        <f t="shared" si="61"/>
        <v>2028</v>
      </c>
      <c r="C1248" t="s">
        <v>534</v>
      </c>
      <c r="D1248" t="s">
        <v>535</v>
      </c>
      <c r="E1248" s="5">
        <v>1221653750</v>
      </c>
      <c r="F1248" s="13">
        <v>3.9</v>
      </c>
      <c r="G1248" s="9">
        <f t="shared" si="62"/>
        <v>4764449.625</v>
      </c>
      <c r="H1248" s="5">
        <v>887532774</v>
      </c>
      <c r="I1248">
        <v>5.4</v>
      </c>
      <c r="J1248" s="9">
        <f t="shared" si="63"/>
        <v>4792676.9796000002</v>
      </c>
      <c r="P1248">
        <v>2029</v>
      </c>
      <c r="Q1248" t="s">
        <v>536</v>
      </c>
      <c r="R1248" s="25">
        <v>3108696770</v>
      </c>
    </row>
    <row r="1249" spans="1:18" x14ac:dyDescent="0.35">
      <c r="A1249" s="13">
        <v>2029</v>
      </c>
      <c r="B1249" s="13">
        <f t="shared" si="61"/>
        <v>2028</v>
      </c>
      <c r="C1249" t="s">
        <v>536</v>
      </c>
      <c r="D1249" t="s">
        <v>537</v>
      </c>
      <c r="E1249" s="5">
        <v>3108696770</v>
      </c>
      <c r="F1249" s="13">
        <v>3.9</v>
      </c>
      <c r="G1249" s="9">
        <f t="shared" si="62"/>
        <v>12123917.402999999</v>
      </c>
      <c r="H1249" s="5">
        <v>2007316399</v>
      </c>
      <c r="I1249">
        <v>5.4</v>
      </c>
      <c r="J1249" s="9">
        <f t="shared" si="63"/>
        <v>10839508.5546</v>
      </c>
      <c r="P1249">
        <v>2029</v>
      </c>
      <c r="Q1249" t="s">
        <v>538</v>
      </c>
      <c r="R1249" s="25">
        <v>293062458</v>
      </c>
    </row>
    <row r="1250" spans="1:18" x14ac:dyDescent="0.35">
      <c r="A1250" s="13">
        <v>2029</v>
      </c>
      <c r="B1250" s="13">
        <f t="shared" si="61"/>
        <v>2028</v>
      </c>
      <c r="C1250" t="s">
        <v>538</v>
      </c>
      <c r="D1250" t="s">
        <v>539</v>
      </c>
      <c r="E1250" s="5">
        <v>293062458</v>
      </c>
      <c r="F1250" s="13">
        <v>3.9</v>
      </c>
      <c r="G1250" s="9">
        <f t="shared" si="62"/>
        <v>1142943.5862</v>
      </c>
      <c r="H1250" s="5">
        <v>205952568</v>
      </c>
      <c r="I1250">
        <v>5.4</v>
      </c>
      <c r="J1250" s="9">
        <f t="shared" si="63"/>
        <v>1112143.8672</v>
      </c>
      <c r="P1250">
        <v>2029</v>
      </c>
      <c r="Q1250" t="s">
        <v>542</v>
      </c>
      <c r="R1250" s="25">
        <v>127399749</v>
      </c>
    </row>
    <row r="1251" spans="1:18" x14ac:dyDescent="0.35">
      <c r="A1251" s="13">
        <v>2029</v>
      </c>
      <c r="B1251" s="13">
        <f t="shared" si="61"/>
        <v>2028</v>
      </c>
      <c r="C1251" t="s">
        <v>540</v>
      </c>
      <c r="D1251" t="s">
        <v>541</v>
      </c>
      <c r="E1251" s="5">
        <v>553192657</v>
      </c>
      <c r="F1251" s="13">
        <v>3.9</v>
      </c>
      <c r="G1251" s="9">
        <f t="shared" si="62"/>
        <v>2157451.3623000002</v>
      </c>
      <c r="H1251" s="5">
        <v>454889937</v>
      </c>
      <c r="I1251">
        <v>5.4</v>
      </c>
      <c r="J1251" s="9">
        <f t="shared" si="63"/>
        <v>2456405.6598</v>
      </c>
      <c r="P1251">
        <v>2029</v>
      </c>
      <c r="Q1251" t="s">
        <v>544</v>
      </c>
      <c r="R1251" s="25">
        <v>416049476</v>
      </c>
    </row>
    <row r="1252" spans="1:18" x14ac:dyDescent="0.35">
      <c r="A1252" s="13">
        <v>2029</v>
      </c>
      <c r="B1252" s="13">
        <f t="shared" si="61"/>
        <v>2028</v>
      </c>
      <c r="C1252" t="s">
        <v>542</v>
      </c>
      <c r="D1252" t="s">
        <v>543</v>
      </c>
      <c r="E1252" s="5">
        <v>127399749</v>
      </c>
      <c r="F1252" s="13">
        <v>3.9</v>
      </c>
      <c r="G1252" s="9">
        <f t="shared" si="62"/>
        <v>496859.02109999995</v>
      </c>
      <c r="H1252" s="5">
        <v>103495949</v>
      </c>
      <c r="I1252">
        <v>5.4</v>
      </c>
      <c r="J1252" s="9">
        <f t="shared" si="63"/>
        <v>558878.12459999998</v>
      </c>
      <c r="P1252">
        <v>2029</v>
      </c>
      <c r="Q1252" t="s">
        <v>546</v>
      </c>
      <c r="R1252" s="25">
        <v>921247788</v>
      </c>
    </row>
    <row r="1253" spans="1:18" x14ac:dyDescent="0.35">
      <c r="A1253" s="13">
        <v>2029</v>
      </c>
      <c r="B1253" s="13">
        <f t="shared" si="61"/>
        <v>2028</v>
      </c>
      <c r="C1253" t="s">
        <v>544</v>
      </c>
      <c r="D1253" t="s">
        <v>545</v>
      </c>
      <c r="E1253" s="5">
        <v>416049476</v>
      </c>
      <c r="F1253" s="13">
        <v>3.9</v>
      </c>
      <c r="G1253" s="9">
        <f t="shared" si="62"/>
        <v>1622592.9564</v>
      </c>
      <c r="H1253" s="5">
        <v>340526382</v>
      </c>
      <c r="I1253">
        <v>5.4</v>
      </c>
      <c r="J1253" s="9">
        <f t="shared" si="63"/>
        <v>1838842.4628000001</v>
      </c>
      <c r="P1253">
        <v>2029</v>
      </c>
      <c r="Q1253" t="s">
        <v>548</v>
      </c>
      <c r="R1253" s="25">
        <v>141424305</v>
      </c>
    </row>
    <row r="1254" spans="1:18" x14ac:dyDescent="0.35">
      <c r="A1254" s="13">
        <v>2029</v>
      </c>
      <c r="B1254" s="13">
        <f t="shared" si="61"/>
        <v>2028</v>
      </c>
      <c r="C1254" t="s">
        <v>546</v>
      </c>
      <c r="D1254" t="s">
        <v>547</v>
      </c>
      <c r="E1254" s="5">
        <v>921247788</v>
      </c>
      <c r="F1254" s="13">
        <v>3.9</v>
      </c>
      <c r="G1254" s="9">
        <f t="shared" si="62"/>
        <v>3592866.3731999998</v>
      </c>
      <c r="H1254" s="5">
        <v>655771511</v>
      </c>
      <c r="I1254">
        <v>5.4</v>
      </c>
      <c r="J1254" s="9">
        <f t="shared" si="63"/>
        <v>3541166.1594000007</v>
      </c>
      <c r="P1254">
        <v>2029</v>
      </c>
      <c r="Q1254" t="s">
        <v>610</v>
      </c>
      <c r="R1254" s="25">
        <v>946316307</v>
      </c>
    </row>
    <row r="1255" spans="1:18" x14ac:dyDescent="0.35">
      <c r="A1255" s="13">
        <v>2029</v>
      </c>
      <c r="B1255" s="13">
        <f t="shared" si="61"/>
        <v>2028</v>
      </c>
      <c r="C1255" t="s">
        <v>548</v>
      </c>
      <c r="D1255" t="s">
        <v>549</v>
      </c>
      <c r="E1255" s="5">
        <v>141424305</v>
      </c>
      <c r="F1255" s="13">
        <v>3.9</v>
      </c>
      <c r="G1255" s="9">
        <f t="shared" si="62"/>
        <v>551554.78949999996</v>
      </c>
      <c r="H1255" s="5">
        <v>112024191</v>
      </c>
      <c r="I1255">
        <v>5.4</v>
      </c>
      <c r="J1255" s="9">
        <f t="shared" si="63"/>
        <v>604930.63140000007</v>
      </c>
      <c r="P1255">
        <v>2029</v>
      </c>
      <c r="Q1255" t="s">
        <v>550</v>
      </c>
      <c r="R1255" s="25">
        <v>547331683</v>
      </c>
    </row>
    <row r="1256" spans="1:18" x14ac:dyDescent="0.35">
      <c r="A1256" s="13">
        <v>2029</v>
      </c>
      <c r="B1256" s="13">
        <f t="shared" si="61"/>
        <v>2028</v>
      </c>
      <c r="C1256" t="s">
        <v>550</v>
      </c>
      <c r="D1256" t="s">
        <v>551</v>
      </c>
      <c r="E1256" s="5">
        <v>547331683</v>
      </c>
      <c r="F1256" s="13">
        <v>3.9</v>
      </c>
      <c r="G1256" s="9">
        <f t="shared" si="62"/>
        <v>2134593.5636999998</v>
      </c>
      <c r="H1256" s="5">
        <v>441318406</v>
      </c>
      <c r="I1256">
        <v>5.4</v>
      </c>
      <c r="J1256" s="9">
        <f t="shared" si="63"/>
        <v>2383119.3924000002</v>
      </c>
      <c r="P1256">
        <v>2029</v>
      </c>
      <c r="Q1256" t="s">
        <v>552</v>
      </c>
      <c r="R1256" s="25">
        <v>576976824</v>
      </c>
    </row>
    <row r="1257" spans="1:18" x14ac:dyDescent="0.35">
      <c r="A1257" s="13">
        <v>2029</v>
      </c>
      <c r="B1257" s="13">
        <f t="shared" si="61"/>
        <v>2028</v>
      </c>
      <c r="C1257" t="s">
        <v>552</v>
      </c>
      <c r="D1257" t="s">
        <v>553</v>
      </c>
      <c r="E1257" s="5">
        <v>576976824</v>
      </c>
      <c r="F1257" s="13">
        <v>3.9</v>
      </c>
      <c r="G1257" s="9">
        <f t="shared" si="62"/>
        <v>2250209.6135999998</v>
      </c>
      <c r="H1257" s="5">
        <v>419172884</v>
      </c>
      <c r="I1257">
        <v>5.4</v>
      </c>
      <c r="J1257" s="9">
        <f t="shared" si="63"/>
        <v>2263533.5736000002</v>
      </c>
      <c r="P1257">
        <v>2029</v>
      </c>
      <c r="Q1257" t="s">
        <v>554</v>
      </c>
      <c r="R1257" s="25">
        <v>455579181</v>
      </c>
    </row>
    <row r="1258" spans="1:18" x14ac:dyDescent="0.35">
      <c r="A1258" s="13">
        <v>2029</v>
      </c>
      <c r="B1258" s="13">
        <f t="shared" si="61"/>
        <v>2028</v>
      </c>
      <c r="C1258" t="s">
        <v>554</v>
      </c>
      <c r="D1258" t="s">
        <v>555</v>
      </c>
      <c r="E1258" s="5">
        <v>455579181</v>
      </c>
      <c r="F1258" s="13">
        <v>3.9</v>
      </c>
      <c r="G1258" s="9">
        <f t="shared" si="62"/>
        <v>1776758.8058999998</v>
      </c>
      <c r="H1258" s="5">
        <v>319064816</v>
      </c>
      <c r="I1258">
        <v>5.4</v>
      </c>
      <c r="J1258" s="9">
        <f t="shared" si="63"/>
        <v>1722950.0064000001</v>
      </c>
      <c r="P1258">
        <v>2029</v>
      </c>
      <c r="Q1258" t="s">
        <v>556</v>
      </c>
      <c r="R1258" s="25">
        <v>431955645</v>
      </c>
    </row>
    <row r="1259" spans="1:18" x14ac:dyDescent="0.35">
      <c r="A1259" s="13">
        <v>2029</v>
      </c>
      <c r="B1259" s="13">
        <f t="shared" si="61"/>
        <v>2028</v>
      </c>
      <c r="C1259" t="s">
        <v>556</v>
      </c>
      <c r="D1259" t="s">
        <v>557</v>
      </c>
      <c r="E1259" s="5">
        <v>431955645</v>
      </c>
      <c r="F1259" s="13">
        <v>3.9</v>
      </c>
      <c r="G1259" s="9">
        <f t="shared" si="62"/>
        <v>1684627.0155</v>
      </c>
      <c r="H1259" s="5">
        <v>332336550</v>
      </c>
      <c r="I1259">
        <v>5.4</v>
      </c>
      <c r="J1259" s="9">
        <f t="shared" si="63"/>
        <v>1794617.37</v>
      </c>
      <c r="P1259">
        <v>2029</v>
      </c>
      <c r="Q1259" t="s">
        <v>558</v>
      </c>
      <c r="R1259" s="25">
        <v>192184744</v>
      </c>
    </row>
    <row r="1260" spans="1:18" x14ac:dyDescent="0.35">
      <c r="A1260" s="13">
        <v>2029</v>
      </c>
      <c r="B1260" s="13">
        <f t="shared" si="61"/>
        <v>2028</v>
      </c>
      <c r="C1260" t="s">
        <v>558</v>
      </c>
      <c r="D1260" t="s">
        <v>559</v>
      </c>
      <c r="E1260" s="5">
        <v>192184744</v>
      </c>
      <c r="F1260" s="13">
        <v>3.9</v>
      </c>
      <c r="G1260" s="9">
        <f t="shared" si="62"/>
        <v>749520.50159999996</v>
      </c>
      <c r="H1260" s="5">
        <v>164787344</v>
      </c>
      <c r="I1260">
        <v>5.4</v>
      </c>
      <c r="J1260" s="9">
        <f t="shared" si="63"/>
        <v>889851.65760000015</v>
      </c>
      <c r="P1260">
        <v>2029</v>
      </c>
      <c r="Q1260" t="s">
        <v>560</v>
      </c>
      <c r="R1260" s="25">
        <v>227122977</v>
      </c>
    </row>
    <row r="1261" spans="1:18" x14ac:dyDescent="0.35">
      <c r="A1261" s="13">
        <v>2029</v>
      </c>
      <c r="B1261" s="13">
        <f t="shared" si="61"/>
        <v>2028</v>
      </c>
      <c r="C1261" t="s">
        <v>560</v>
      </c>
      <c r="D1261" t="s">
        <v>561</v>
      </c>
      <c r="E1261" s="5">
        <v>227122977</v>
      </c>
      <c r="F1261" s="13">
        <v>3.9</v>
      </c>
      <c r="G1261" s="9">
        <f t="shared" si="62"/>
        <v>885779.61030000006</v>
      </c>
      <c r="H1261" s="5">
        <v>173802674</v>
      </c>
      <c r="I1261">
        <v>5.4</v>
      </c>
      <c r="J1261" s="9">
        <f t="shared" si="63"/>
        <v>938534.43960000004</v>
      </c>
      <c r="P1261">
        <v>2029</v>
      </c>
      <c r="Q1261" t="s">
        <v>562</v>
      </c>
      <c r="R1261" s="25">
        <v>345995434</v>
      </c>
    </row>
    <row r="1262" spans="1:18" x14ac:dyDescent="0.35">
      <c r="A1262" s="13">
        <v>2029</v>
      </c>
      <c r="B1262" s="13">
        <f t="shared" si="61"/>
        <v>2028</v>
      </c>
      <c r="C1262" t="s">
        <v>562</v>
      </c>
      <c r="D1262" t="s">
        <v>563</v>
      </c>
      <c r="E1262" s="5">
        <v>345995434</v>
      </c>
      <c r="F1262" s="13">
        <v>3.9</v>
      </c>
      <c r="G1262" s="9">
        <f t="shared" si="62"/>
        <v>1349382.1926</v>
      </c>
      <c r="H1262" s="5">
        <v>278084587</v>
      </c>
      <c r="I1262">
        <v>5.4</v>
      </c>
      <c r="J1262" s="9">
        <f t="shared" si="63"/>
        <v>1501656.7698000001</v>
      </c>
      <c r="P1262">
        <v>2029</v>
      </c>
      <c r="Q1262" t="s">
        <v>564</v>
      </c>
      <c r="R1262" s="25">
        <v>206520354</v>
      </c>
    </row>
    <row r="1263" spans="1:18" x14ac:dyDescent="0.35">
      <c r="A1263" s="13">
        <v>2029</v>
      </c>
      <c r="B1263" s="13">
        <f t="shared" si="61"/>
        <v>2028</v>
      </c>
      <c r="C1263" t="s">
        <v>564</v>
      </c>
      <c r="D1263" t="s">
        <v>565</v>
      </c>
      <c r="E1263" s="5">
        <v>206520354</v>
      </c>
      <c r="F1263" s="13">
        <v>3.9</v>
      </c>
      <c r="G1263" s="9">
        <f t="shared" si="62"/>
        <v>805429.38059999992</v>
      </c>
      <c r="H1263" s="5">
        <v>163237361</v>
      </c>
      <c r="I1263">
        <v>5.4</v>
      </c>
      <c r="J1263" s="9">
        <f t="shared" si="63"/>
        <v>881481.74940000009</v>
      </c>
      <c r="P1263">
        <v>2029</v>
      </c>
      <c r="Q1263" t="s">
        <v>566</v>
      </c>
      <c r="R1263" s="25">
        <v>221940393</v>
      </c>
    </row>
    <row r="1264" spans="1:18" x14ac:dyDescent="0.35">
      <c r="A1264" s="13">
        <v>2029</v>
      </c>
      <c r="B1264" s="13">
        <f t="shared" si="61"/>
        <v>2028</v>
      </c>
      <c r="C1264" t="s">
        <v>566</v>
      </c>
      <c r="D1264" t="s">
        <v>567</v>
      </c>
      <c r="E1264" s="5">
        <v>221940393</v>
      </c>
      <c r="F1264" s="13">
        <v>3.9</v>
      </c>
      <c r="G1264" s="9">
        <f t="shared" si="62"/>
        <v>865567.53269999998</v>
      </c>
      <c r="H1264" s="5">
        <v>193830322</v>
      </c>
      <c r="I1264">
        <v>5.4</v>
      </c>
      <c r="J1264" s="9">
        <f t="shared" si="63"/>
        <v>1046683.7387999999</v>
      </c>
      <c r="P1264">
        <v>2029</v>
      </c>
      <c r="Q1264" t="s">
        <v>568</v>
      </c>
      <c r="R1264" s="25">
        <v>525456324</v>
      </c>
    </row>
    <row r="1265" spans="1:18" x14ac:dyDescent="0.35">
      <c r="A1265" s="13">
        <v>2029</v>
      </c>
      <c r="B1265" s="13">
        <f t="shared" si="61"/>
        <v>2028</v>
      </c>
      <c r="C1265" t="s">
        <v>568</v>
      </c>
      <c r="D1265" t="s">
        <v>569</v>
      </c>
      <c r="E1265" s="5">
        <v>525456324</v>
      </c>
      <c r="F1265" s="13">
        <v>3.9</v>
      </c>
      <c r="G1265" s="9">
        <f t="shared" si="62"/>
        <v>2049279.6636000001</v>
      </c>
      <c r="H1265" s="5">
        <v>377756004</v>
      </c>
      <c r="I1265">
        <v>5.4</v>
      </c>
      <c r="J1265" s="9">
        <f t="shared" si="63"/>
        <v>2039882.4216000002</v>
      </c>
      <c r="P1265">
        <v>2029</v>
      </c>
      <c r="Q1265" t="s">
        <v>570</v>
      </c>
      <c r="R1265" s="25">
        <v>670498391</v>
      </c>
    </row>
    <row r="1266" spans="1:18" x14ac:dyDescent="0.35">
      <c r="A1266" s="13">
        <v>2029</v>
      </c>
      <c r="B1266" s="13">
        <f t="shared" si="61"/>
        <v>2028</v>
      </c>
      <c r="C1266" t="s">
        <v>570</v>
      </c>
      <c r="D1266" t="s">
        <v>571</v>
      </c>
      <c r="E1266" s="5">
        <v>670498391</v>
      </c>
      <c r="F1266" s="13">
        <v>3.9</v>
      </c>
      <c r="G1266" s="9">
        <f t="shared" si="62"/>
        <v>2614943.7248999998</v>
      </c>
      <c r="H1266" s="5">
        <v>519093440</v>
      </c>
      <c r="I1266">
        <v>5.4</v>
      </c>
      <c r="J1266" s="9">
        <f t="shared" si="63"/>
        <v>2803104.5760000004</v>
      </c>
      <c r="P1266">
        <v>2029</v>
      </c>
      <c r="Q1266" t="s">
        <v>572</v>
      </c>
      <c r="R1266" s="25">
        <v>584074434</v>
      </c>
    </row>
    <row r="1267" spans="1:18" x14ac:dyDescent="0.35">
      <c r="A1267" s="13">
        <v>2029</v>
      </c>
      <c r="B1267" s="13">
        <f t="shared" si="61"/>
        <v>2028</v>
      </c>
      <c r="C1267" t="s">
        <v>572</v>
      </c>
      <c r="D1267" t="s">
        <v>573</v>
      </c>
      <c r="E1267" s="5">
        <v>584074434</v>
      </c>
      <c r="F1267" s="13">
        <v>3.9</v>
      </c>
      <c r="G1267" s="9">
        <f t="shared" si="62"/>
        <v>2277890.2925999998</v>
      </c>
      <c r="H1267" s="5">
        <v>455855746</v>
      </c>
      <c r="I1267">
        <v>5.4</v>
      </c>
      <c r="J1267" s="9">
        <f t="shared" si="63"/>
        <v>2461621.0284000002</v>
      </c>
      <c r="P1267">
        <v>2029</v>
      </c>
      <c r="Q1267" t="s">
        <v>574</v>
      </c>
      <c r="R1267" s="25">
        <v>2858679098</v>
      </c>
    </row>
    <row r="1268" spans="1:18" x14ac:dyDescent="0.35">
      <c r="A1268" s="13">
        <v>2029</v>
      </c>
      <c r="B1268" s="13">
        <f t="shared" si="61"/>
        <v>2028</v>
      </c>
      <c r="C1268" t="s">
        <v>574</v>
      </c>
      <c r="D1268" t="s">
        <v>575</v>
      </c>
      <c r="E1268" s="5">
        <v>2858679098</v>
      </c>
      <c r="F1268" s="13">
        <v>3.9</v>
      </c>
      <c r="G1268" s="9">
        <f t="shared" si="62"/>
        <v>11148848.4822</v>
      </c>
      <c r="H1268" s="5">
        <v>1945841670</v>
      </c>
      <c r="I1268">
        <v>5.4</v>
      </c>
      <c r="J1268" s="9">
        <f t="shared" si="63"/>
        <v>10507545.018000001</v>
      </c>
      <c r="P1268">
        <v>2029</v>
      </c>
      <c r="Q1268" t="s">
        <v>576</v>
      </c>
      <c r="R1268" s="25">
        <v>736048635</v>
      </c>
    </row>
    <row r="1269" spans="1:18" x14ac:dyDescent="0.35">
      <c r="A1269" s="13">
        <v>2029</v>
      </c>
      <c r="B1269" s="13">
        <f t="shared" si="61"/>
        <v>2028</v>
      </c>
      <c r="C1269" t="s">
        <v>576</v>
      </c>
      <c r="D1269" t="s">
        <v>577</v>
      </c>
      <c r="E1269" s="5">
        <v>736048635</v>
      </c>
      <c r="F1269" s="13">
        <v>3.9</v>
      </c>
      <c r="G1269" s="9">
        <f t="shared" si="62"/>
        <v>2870589.6765000001</v>
      </c>
      <c r="H1269" s="5">
        <v>592687797</v>
      </c>
      <c r="I1269">
        <v>5.4</v>
      </c>
      <c r="J1269" s="9">
        <f t="shared" si="63"/>
        <v>3200514.1038000002</v>
      </c>
      <c r="P1269">
        <v>2029</v>
      </c>
      <c r="Q1269" t="s">
        <v>578</v>
      </c>
      <c r="R1269" s="25">
        <v>722510163</v>
      </c>
    </row>
    <row r="1270" spans="1:18" x14ac:dyDescent="0.35">
      <c r="A1270" s="13">
        <v>2029</v>
      </c>
      <c r="B1270" s="13">
        <f t="shared" si="61"/>
        <v>2028</v>
      </c>
      <c r="C1270" t="s">
        <v>578</v>
      </c>
      <c r="D1270" t="s">
        <v>579</v>
      </c>
      <c r="E1270" s="5">
        <v>722510163</v>
      </c>
      <c r="F1270" s="13">
        <v>3.9</v>
      </c>
      <c r="G1270" s="9">
        <f t="shared" si="62"/>
        <v>2817789.6356999995</v>
      </c>
      <c r="H1270" s="5">
        <v>471425692</v>
      </c>
      <c r="I1270">
        <v>5.4</v>
      </c>
      <c r="J1270" s="9">
        <f t="shared" si="63"/>
        <v>2545698.7368000001</v>
      </c>
      <c r="P1270">
        <v>2029</v>
      </c>
      <c r="Q1270" t="s">
        <v>580</v>
      </c>
      <c r="R1270" s="25">
        <v>219592883</v>
      </c>
    </row>
    <row r="1271" spans="1:18" x14ac:dyDescent="0.35">
      <c r="A1271" s="13">
        <v>2029</v>
      </c>
      <c r="B1271" s="13">
        <f t="shared" si="61"/>
        <v>2028</v>
      </c>
      <c r="C1271" t="s">
        <v>580</v>
      </c>
      <c r="D1271" t="s">
        <v>581</v>
      </c>
      <c r="E1271" s="5">
        <v>219592883</v>
      </c>
      <c r="F1271" s="13">
        <v>3.9</v>
      </c>
      <c r="G1271" s="9">
        <f t="shared" si="62"/>
        <v>856412.24369999999</v>
      </c>
      <c r="H1271" s="5">
        <v>187030135</v>
      </c>
      <c r="I1271">
        <v>5.4</v>
      </c>
      <c r="J1271" s="9">
        <f t="shared" si="63"/>
        <v>1009962.7290000002</v>
      </c>
      <c r="P1271">
        <v>2029</v>
      </c>
      <c r="Q1271" t="s">
        <v>582</v>
      </c>
      <c r="R1271" s="25">
        <v>982438640</v>
      </c>
    </row>
    <row r="1272" spans="1:18" x14ac:dyDescent="0.35">
      <c r="A1272" s="13">
        <v>2029</v>
      </c>
      <c r="B1272" s="13">
        <f t="shared" si="61"/>
        <v>2028</v>
      </c>
      <c r="C1272" t="s">
        <v>582</v>
      </c>
      <c r="D1272" t="s">
        <v>583</v>
      </c>
      <c r="E1272" s="5">
        <v>982438640</v>
      </c>
      <c r="F1272" s="13">
        <v>3.9</v>
      </c>
      <c r="G1272" s="9">
        <f t="shared" si="62"/>
        <v>3831510.696</v>
      </c>
      <c r="H1272" s="5">
        <v>711119570</v>
      </c>
      <c r="I1272">
        <v>5.4</v>
      </c>
      <c r="J1272" s="9">
        <f t="shared" si="63"/>
        <v>3840045.6779999998</v>
      </c>
      <c r="P1272">
        <v>2029</v>
      </c>
      <c r="Q1272" t="s">
        <v>584</v>
      </c>
      <c r="R1272" s="25">
        <v>277929687</v>
      </c>
    </row>
    <row r="1273" spans="1:18" x14ac:dyDescent="0.35">
      <c r="A1273" s="13">
        <v>2029</v>
      </c>
      <c r="B1273" s="13">
        <f t="shared" si="61"/>
        <v>2028</v>
      </c>
      <c r="C1273" t="s">
        <v>584</v>
      </c>
      <c r="D1273" t="s">
        <v>585</v>
      </c>
      <c r="E1273" s="5">
        <v>277929687</v>
      </c>
      <c r="F1273" s="13">
        <v>3.9</v>
      </c>
      <c r="G1273" s="9">
        <f t="shared" si="62"/>
        <v>1083925.7792999998</v>
      </c>
      <c r="H1273" s="5">
        <v>215953203</v>
      </c>
      <c r="I1273">
        <v>5.4</v>
      </c>
      <c r="J1273" s="9">
        <f t="shared" si="63"/>
        <v>1166147.2962000002</v>
      </c>
      <c r="P1273">
        <v>2029</v>
      </c>
      <c r="Q1273" t="s">
        <v>192</v>
      </c>
      <c r="R1273" s="25">
        <v>767272156</v>
      </c>
    </row>
    <row r="1274" spans="1:18" x14ac:dyDescent="0.35">
      <c r="A1274" s="13">
        <v>2029</v>
      </c>
      <c r="B1274" s="13">
        <f t="shared" si="61"/>
        <v>2028</v>
      </c>
      <c r="C1274" t="s">
        <v>586</v>
      </c>
      <c r="D1274" t="s">
        <v>587</v>
      </c>
      <c r="E1274" s="5">
        <v>344336297</v>
      </c>
      <c r="F1274" s="13">
        <v>3.9</v>
      </c>
      <c r="G1274" s="9">
        <f t="shared" si="62"/>
        <v>1342911.5583000001</v>
      </c>
      <c r="H1274" s="5">
        <v>273353996</v>
      </c>
      <c r="I1274">
        <v>5.4</v>
      </c>
      <c r="J1274" s="9">
        <f t="shared" si="63"/>
        <v>1476111.5784</v>
      </c>
      <c r="P1274">
        <v>2029</v>
      </c>
      <c r="Q1274" t="s">
        <v>586</v>
      </c>
      <c r="R1274" s="25">
        <v>344336297</v>
      </c>
    </row>
    <row r="1275" spans="1:18" x14ac:dyDescent="0.35">
      <c r="A1275" s="13">
        <v>2029</v>
      </c>
      <c r="B1275" s="13">
        <f t="shared" si="61"/>
        <v>2028</v>
      </c>
      <c r="C1275" t="s">
        <v>588</v>
      </c>
      <c r="D1275" t="s">
        <v>589</v>
      </c>
      <c r="E1275" s="5">
        <v>393265427</v>
      </c>
      <c r="F1275" s="13">
        <v>3.9</v>
      </c>
      <c r="G1275" s="9">
        <f t="shared" si="62"/>
        <v>1533735.1653</v>
      </c>
      <c r="H1275" s="5">
        <v>297823300</v>
      </c>
      <c r="I1275">
        <v>5.4</v>
      </c>
      <c r="J1275" s="9">
        <f t="shared" si="63"/>
        <v>1608245.82</v>
      </c>
      <c r="P1275">
        <v>2029</v>
      </c>
      <c r="Q1275" t="s">
        <v>588</v>
      </c>
      <c r="R1275" s="25">
        <v>393265427</v>
      </c>
    </row>
    <row r="1276" spans="1:18" x14ac:dyDescent="0.35">
      <c r="A1276" s="13">
        <v>2029</v>
      </c>
      <c r="B1276" s="13">
        <f t="shared" si="61"/>
        <v>2028</v>
      </c>
      <c r="C1276" t="s">
        <v>590</v>
      </c>
      <c r="D1276" t="s">
        <v>591</v>
      </c>
      <c r="E1276" s="5">
        <v>864766521</v>
      </c>
      <c r="F1276" s="13">
        <v>3.9</v>
      </c>
      <c r="G1276" s="9">
        <f t="shared" si="62"/>
        <v>3372589.4318999997</v>
      </c>
      <c r="H1276" s="5">
        <v>635221490</v>
      </c>
      <c r="I1276">
        <v>5.4</v>
      </c>
      <c r="J1276" s="9">
        <f t="shared" si="63"/>
        <v>3430196.0460000001</v>
      </c>
      <c r="P1276">
        <v>2029</v>
      </c>
      <c r="Q1276" t="s">
        <v>590</v>
      </c>
      <c r="R1276" s="25">
        <v>864766521</v>
      </c>
    </row>
    <row r="1277" spans="1:18" x14ac:dyDescent="0.35">
      <c r="A1277" s="13">
        <v>2029</v>
      </c>
      <c r="B1277" s="13">
        <f t="shared" si="61"/>
        <v>2028</v>
      </c>
      <c r="C1277" t="s">
        <v>592</v>
      </c>
      <c r="D1277" t="s">
        <v>593</v>
      </c>
      <c r="E1277" s="5">
        <v>4608234221</v>
      </c>
      <c r="F1277" s="13">
        <v>3.9</v>
      </c>
      <c r="G1277" s="9">
        <f t="shared" si="62"/>
        <v>17972113.4619</v>
      </c>
      <c r="H1277" s="5">
        <v>3204653609</v>
      </c>
      <c r="I1277">
        <v>5.4</v>
      </c>
      <c r="J1277" s="9">
        <f t="shared" si="63"/>
        <v>17305129.488600001</v>
      </c>
      <c r="P1277">
        <v>2029</v>
      </c>
      <c r="Q1277" t="s">
        <v>592</v>
      </c>
      <c r="R1277" s="25">
        <v>4608234221</v>
      </c>
    </row>
    <row r="1278" spans="1:18" x14ac:dyDescent="0.35">
      <c r="A1278" s="13">
        <v>2029</v>
      </c>
      <c r="B1278" s="13">
        <f t="shared" si="61"/>
        <v>2028</v>
      </c>
      <c r="C1278" t="s">
        <v>594</v>
      </c>
      <c r="D1278" t="s">
        <v>595</v>
      </c>
      <c r="E1278" s="5">
        <v>13804586057</v>
      </c>
      <c r="F1278" s="13">
        <v>3.9</v>
      </c>
      <c r="G1278" s="9">
        <f t="shared" si="62"/>
        <v>53837885.622299999</v>
      </c>
      <c r="H1278" s="5">
        <v>9041651330</v>
      </c>
      <c r="I1278">
        <v>5.4</v>
      </c>
      <c r="J1278" s="9">
        <f t="shared" si="63"/>
        <v>48824917.182000004</v>
      </c>
      <c r="P1278">
        <v>2029</v>
      </c>
      <c r="Q1278" t="s">
        <v>594</v>
      </c>
      <c r="R1278" s="25">
        <v>13804586057</v>
      </c>
    </row>
    <row r="1279" spans="1:18" x14ac:dyDescent="0.35">
      <c r="A1279" s="13">
        <v>2029</v>
      </c>
      <c r="B1279" s="13">
        <f t="shared" si="61"/>
        <v>2028</v>
      </c>
      <c r="C1279" t="s">
        <v>596</v>
      </c>
      <c r="D1279" t="s">
        <v>597</v>
      </c>
      <c r="E1279" s="5">
        <v>1455102082</v>
      </c>
      <c r="F1279" s="13">
        <v>3.9</v>
      </c>
      <c r="G1279" s="9">
        <f t="shared" si="62"/>
        <v>5674898.1197999995</v>
      </c>
      <c r="H1279" s="5">
        <v>1009181557</v>
      </c>
      <c r="I1279">
        <v>5.4</v>
      </c>
      <c r="J1279" s="9">
        <f t="shared" si="63"/>
        <v>5449580.4078000002</v>
      </c>
      <c r="P1279">
        <v>2029</v>
      </c>
      <c r="Q1279" t="s">
        <v>596</v>
      </c>
      <c r="R1279" s="25">
        <v>1455102082</v>
      </c>
    </row>
    <row r="1280" spans="1:18" x14ac:dyDescent="0.35">
      <c r="A1280" s="13">
        <v>2029</v>
      </c>
      <c r="B1280" s="13">
        <f t="shared" si="61"/>
        <v>2028</v>
      </c>
      <c r="C1280" t="s">
        <v>598</v>
      </c>
      <c r="D1280" t="s">
        <v>599</v>
      </c>
      <c r="E1280" s="5">
        <v>437080965</v>
      </c>
      <c r="F1280" s="13">
        <v>3.9</v>
      </c>
      <c r="G1280" s="9">
        <f t="shared" si="62"/>
        <v>1704615.7635000001</v>
      </c>
      <c r="H1280" s="5">
        <v>362319712</v>
      </c>
      <c r="I1280">
        <v>5.4</v>
      </c>
      <c r="J1280" s="9">
        <f t="shared" si="63"/>
        <v>1956526.4448000002</v>
      </c>
      <c r="P1280">
        <v>2029</v>
      </c>
      <c r="Q1280" t="s">
        <v>598</v>
      </c>
      <c r="R1280" s="25">
        <v>437080965</v>
      </c>
    </row>
    <row r="1281" spans="1:18" x14ac:dyDescent="0.35">
      <c r="A1281" s="13">
        <v>2029</v>
      </c>
      <c r="B1281" s="13">
        <f t="shared" si="61"/>
        <v>2028</v>
      </c>
      <c r="C1281" t="s">
        <v>600</v>
      </c>
      <c r="D1281" t="s">
        <v>601</v>
      </c>
      <c r="E1281" s="5">
        <v>1132302731</v>
      </c>
      <c r="F1281" s="13">
        <v>3.9</v>
      </c>
      <c r="G1281" s="9">
        <f t="shared" si="62"/>
        <v>4415980.6508999998</v>
      </c>
      <c r="H1281" s="5">
        <v>899254960</v>
      </c>
      <c r="I1281">
        <v>5.4</v>
      </c>
      <c r="J1281" s="9">
        <f t="shared" si="63"/>
        <v>4855976.784</v>
      </c>
      <c r="P1281">
        <v>2029</v>
      </c>
      <c r="Q1281" t="s">
        <v>600</v>
      </c>
      <c r="R1281" s="25">
        <v>1132302731</v>
      </c>
    </row>
    <row r="1282" spans="1:18" x14ac:dyDescent="0.35">
      <c r="A1282" s="13">
        <v>2029</v>
      </c>
      <c r="B1282" s="13">
        <f t="shared" si="61"/>
        <v>2028</v>
      </c>
      <c r="C1282" t="s">
        <v>602</v>
      </c>
      <c r="D1282" t="s">
        <v>603</v>
      </c>
      <c r="E1282" s="5">
        <v>321588147</v>
      </c>
      <c r="F1282" s="13">
        <v>3.9</v>
      </c>
      <c r="G1282" s="9">
        <f t="shared" si="62"/>
        <v>1254193.7733</v>
      </c>
      <c r="H1282" s="5">
        <v>273494561</v>
      </c>
      <c r="I1282">
        <v>5.4</v>
      </c>
      <c r="J1282" s="9">
        <f t="shared" si="63"/>
        <v>1476870.6294</v>
      </c>
      <c r="P1282">
        <v>2029</v>
      </c>
      <c r="Q1282" t="s">
        <v>602</v>
      </c>
      <c r="R1282" s="25">
        <v>321588147</v>
      </c>
    </row>
    <row r="1283" spans="1:18" x14ac:dyDescent="0.35">
      <c r="A1283" s="13">
        <v>2029</v>
      </c>
      <c r="B1283" s="13">
        <f t="shared" si="61"/>
        <v>2028</v>
      </c>
      <c r="C1283" t="s">
        <v>604</v>
      </c>
      <c r="D1283" t="s">
        <v>605</v>
      </c>
      <c r="E1283" s="5">
        <v>727225708</v>
      </c>
      <c r="F1283" s="13">
        <v>3.9</v>
      </c>
      <c r="G1283" s="9">
        <f t="shared" si="62"/>
        <v>2836180.2612000001</v>
      </c>
      <c r="H1283" s="5">
        <v>533513963</v>
      </c>
      <c r="I1283">
        <v>5.4</v>
      </c>
      <c r="J1283" s="9">
        <f t="shared" si="63"/>
        <v>2880975.4002</v>
      </c>
      <c r="P1283">
        <v>2029</v>
      </c>
      <c r="Q1283" t="s">
        <v>604</v>
      </c>
      <c r="R1283" s="25">
        <v>727225708</v>
      </c>
    </row>
    <row r="1284" spans="1:18" x14ac:dyDescent="0.35">
      <c r="A1284" s="13">
        <v>2029</v>
      </c>
      <c r="B1284" s="13">
        <f t="shared" si="61"/>
        <v>2028</v>
      </c>
      <c r="C1284" t="s">
        <v>606</v>
      </c>
      <c r="D1284" t="s">
        <v>607</v>
      </c>
      <c r="E1284" s="5">
        <v>291235569</v>
      </c>
      <c r="F1284" s="13">
        <v>3.9</v>
      </c>
      <c r="G1284" s="9">
        <f t="shared" si="62"/>
        <v>1135818.7191000001</v>
      </c>
      <c r="H1284" s="5">
        <v>225247526</v>
      </c>
      <c r="I1284">
        <v>5.4</v>
      </c>
      <c r="J1284" s="9">
        <f t="shared" si="63"/>
        <v>1216336.6404000001</v>
      </c>
      <c r="P1284">
        <v>2029</v>
      </c>
      <c r="Q1284" t="s">
        <v>606</v>
      </c>
      <c r="R1284" s="25">
        <v>291235569</v>
      </c>
    </row>
    <row r="1285" spans="1:18" x14ac:dyDescent="0.35">
      <c r="A1285" s="13">
        <v>2029</v>
      </c>
      <c r="B1285" s="13">
        <f t="shared" ref="B1285:B1348" si="64">A1285-1</f>
        <v>2028</v>
      </c>
      <c r="C1285" t="s">
        <v>608</v>
      </c>
      <c r="D1285" t="s">
        <v>609</v>
      </c>
      <c r="E1285" s="5">
        <v>244886113</v>
      </c>
      <c r="F1285" s="13">
        <v>3.9</v>
      </c>
      <c r="G1285" s="9">
        <f t="shared" si="62"/>
        <v>955055.84070000006</v>
      </c>
      <c r="H1285" s="5">
        <v>208458102</v>
      </c>
      <c r="I1285">
        <v>5.4</v>
      </c>
      <c r="J1285" s="9">
        <f t="shared" si="63"/>
        <v>1125673.7508</v>
      </c>
      <c r="P1285">
        <v>2029</v>
      </c>
      <c r="Q1285" t="s">
        <v>608</v>
      </c>
      <c r="R1285" s="25">
        <v>244886113</v>
      </c>
    </row>
    <row r="1286" spans="1:18" x14ac:dyDescent="0.35">
      <c r="A1286" s="13">
        <v>2029</v>
      </c>
      <c r="B1286" s="13">
        <f t="shared" si="64"/>
        <v>2028</v>
      </c>
      <c r="C1286" t="s">
        <v>610</v>
      </c>
      <c r="D1286" t="s">
        <v>611</v>
      </c>
      <c r="E1286" s="5">
        <v>946316307</v>
      </c>
      <c r="F1286" s="13">
        <v>3.9</v>
      </c>
      <c r="G1286" s="9">
        <f t="shared" si="62"/>
        <v>3690633.5973</v>
      </c>
      <c r="H1286" s="5">
        <v>768103388</v>
      </c>
      <c r="I1286">
        <v>5.4</v>
      </c>
      <c r="J1286" s="9">
        <f t="shared" si="63"/>
        <v>4147758.2952000005</v>
      </c>
      <c r="P1286">
        <v>2029</v>
      </c>
      <c r="Q1286" t="s">
        <v>612</v>
      </c>
      <c r="R1286" s="25">
        <v>1149142399</v>
      </c>
    </row>
    <row r="1287" spans="1:18" x14ac:dyDescent="0.35">
      <c r="A1287" s="13">
        <v>2029</v>
      </c>
      <c r="B1287" s="13">
        <f t="shared" si="64"/>
        <v>2028</v>
      </c>
      <c r="C1287" t="s">
        <v>612</v>
      </c>
      <c r="D1287" t="s">
        <v>613</v>
      </c>
      <c r="E1287" s="5">
        <v>1149142399</v>
      </c>
      <c r="F1287" s="13">
        <v>3.9</v>
      </c>
      <c r="G1287" s="9">
        <f t="shared" si="62"/>
        <v>4481655.3560999995</v>
      </c>
      <c r="H1287" s="5">
        <v>859099897</v>
      </c>
      <c r="I1287">
        <v>5.4</v>
      </c>
      <c r="J1287" s="9">
        <f t="shared" si="63"/>
        <v>4639139.4438000005</v>
      </c>
      <c r="P1287">
        <v>2029</v>
      </c>
      <c r="Q1287" t="s">
        <v>614</v>
      </c>
      <c r="R1287" s="25">
        <v>10004158603</v>
      </c>
    </row>
    <row r="1288" spans="1:18" x14ac:dyDescent="0.35">
      <c r="A1288" s="13">
        <v>2029</v>
      </c>
      <c r="B1288" s="13">
        <f t="shared" si="64"/>
        <v>2028</v>
      </c>
      <c r="C1288" t="s">
        <v>614</v>
      </c>
      <c r="D1288" t="s">
        <v>615</v>
      </c>
      <c r="E1288" s="5">
        <v>10004158603</v>
      </c>
      <c r="F1288" s="13">
        <v>3.9</v>
      </c>
      <c r="G1288" s="9">
        <f t="shared" si="62"/>
        <v>39016218.551699996</v>
      </c>
      <c r="H1288" s="5">
        <v>6870339010</v>
      </c>
      <c r="I1288">
        <v>5.4</v>
      </c>
      <c r="J1288" s="9">
        <f t="shared" si="63"/>
        <v>37099830.653999999</v>
      </c>
      <c r="P1288">
        <v>2029</v>
      </c>
      <c r="Q1288" t="s">
        <v>632</v>
      </c>
      <c r="R1288" s="25">
        <v>2800737794</v>
      </c>
    </row>
    <row r="1289" spans="1:18" x14ac:dyDescent="0.35">
      <c r="A1289" s="13">
        <v>2029</v>
      </c>
      <c r="B1289" s="13">
        <f t="shared" si="64"/>
        <v>2028</v>
      </c>
      <c r="C1289" t="s">
        <v>616</v>
      </c>
      <c r="D1289" t="s">
        <v>617</v>
      </c>
      <c r="E1289" s="5">
        <v>623259866</v>
      </c>
      <c r="F1289" s="13">
        <v>3.9</v>
      </c>
      <c r="G1289" s="9">
        <f t="shared" si="62"/>
        <v>2430713.4774000002</v>
      </c>
      <c r="H1289" s="5">
        <v>521823078</v>
      </c>
      <c r="I1289">
        <v>5.4</v>
      </c>
      <c r="J1289" s="9">
        <f t="shared" si="63"/>
        <v>2817844.6211999999</v>
      </c>
      <c r="P1289">
        <v>2029</v>
      </c>
      <c r="Q1289" t="s">
        <v>620</v>
      </c>
      <c r="R1289" s="25">
        <v>391757548</v>
      </c>
    </row>
    <row r="1290" spans="1:18" x14ac:dyDescent="0.35">
      <c r="A1290" s="13">
        <v>2029</v>
      </c>
      <c r="B1290" s="13">
        <f t="shared" si="64"/>
        <v>2028</v>
      </c>
      <c r="C1290" t="s">
        <v>618</v>
      </c>
      <c r="D1290" t="s">
        <v>619</v>
      </c>
      <c r="E1290" s="5">
        <v>472793640</v>
      </c>
      <c r="F1290" s="13">
        <v>3.9</v>
      </c>
      <c r="G1290" s="9">
        <f t="shared" ref="G1290:G1353" si="65">E1290/1000*F1290</f>
        <v>1843895.196</v>
      </c>
      <c r="H1290" s="5">
        <v>392508115</v>
      </c>
      <c r="I1290">
        <v>5.4</v>
      </c>
      <c r="J1290" s="9">
        <f t="shared" si="63"/>
        <v>2119543.821</v>
      </c>
      <c r="P1290">
        <v>2029</v>
      </c>
      <c r="Q1290" t="s">
        <v>622</v>
      </c>
      <c r="R1290" s="25">
        <v>548081743</v>
      </c>
    </row>
    <row r="1291" spans="1:18" x14ac:dyDescent="0.35">
      <c r="A1291" s="13">
        <v>2029</v>
      </c>
      <c r="B1291" s="13">
        <f t="shared" si="64"/>
        <v>2028</v>
      </c>
      <c r="C1291" t="s">
        <v>620</v>
      </c>
      <c r="D1291" t="s">
        <v>621</v>
      </c>
      <c r="E1291" s="5">
        <v>391757548</v>
      </c>
      <c r="F1291" s="13">
        <v>3.9</v>
      </c>
      <c r="G1291" s="9">
        <f t="shared" si="65"/>
        <v>1527854.4372</v>
      </c>
      <c r="H1291" s="5">
        <v>323015277</v>
      </c>
      <c r="I1291">
        <v>5.4</v>
      </c>
      <c r="J1291" s="9">
        <f t="shared" si="63"/>
        <v>1744282.4958000001</v>
      </c>
      <c r="P1291">
        <v>2029</v>
      </c>
      <c r="Q1291" t="s">
        <v>624</v>
      </c>
      <c r="R1291" s="25">
        <v>839895559</v>
      </c>
    </row>
    <row r="1292" spans="1:18" x14ac:dyDescent="0.35">
      <c r="A1292" s="13">
        <v>2029</v>
      </c>
      <c r="B1292" s="13">
        <f t="shared" si="64"/>
        <v>2028</v>
      </c>
      <c r="C1292" t="s">
        <v>622</v>
      </c>
      <c r="D1292" t="s">
        <v>623</v>
      </c>
      <c r="E1292" s="5">
        <v>548081743</v>
      </c>
      <c r="F1292" s="13">
        <v>3.9</v>
      </c>
      <c r="G1292" s="9">
        <f t="shared" si="65"/>
        <v>2137518.7977</v>
      </c>
      <c r="H1292" s="5">
        <v>403600986</v>
      </c>
      <c r="I1292">
        <v>5.4</v>
      </c>
      <c r="J1292" s="9">
        <f t="shared" si="63"/>
        <v>2179445.3243999998</v>
      </c>
      <c r="P1292">
        <v>2029</v>
      </c>
      <c r="Q1292" t="s">
        <v>626</v>
      </c>
      <c r="R1292" s="25">
        <v>507475099</v>
      </c>
    </row>
    <row r="1293" spans="1:18" x14ac:dyDescent="0.35">
      <c r="A1293" s="13">
        <v>2029</v>
      </c>
      <c r="B1293" s="13">
        <f t="shared" si="64"/>
        <v>2028</v>
      </c>
      <c r="C1293" t="s">
        <v>624</v>
      </c>
      <c r="D1293" t="s">
        <v>625</v>
      </c>
      <c r="E1293" s="5">
        <v>839895559</v>
      </c>
      <c r="F1293" s="13">
        <v>3.9</v>
      </c>
      <c r="G1293" s="9">
        <f t="shared" si="65"/>
        <v>3275592.6801</v>
      </c>
      <c r="H1293" s="5">
        <v>655853886</v>
      </c>
      <c r="I1293">
        <v>5.4</v>
      </c>
      <c r="J1293" s="9">
        <f t="shared" si="63"/>
        <v>3541610.9844000004</v>
      </c>
      <c r="P1293">
        <v>2029</v>
      </c>
      <c r="Q1293" t="s">
        <v>628</v>
      </c>
      <c r="R1293" s="25">
        <v>498857103</v>
      </c>
    </row>
    <row r="1294" spans="1:18" x14ac:dyDescent="0.35">
      <c r="A1294" s="13">
        <v>2029</v>
      </c>
      <c r="B1294" s="13">
        <f t="shared" si="64"/>
        <v>2028</v>
      </c>
      <c r="C1294" t="s">
        <v>626</v>
      </c>
      <c r="D1294" t="s">
        <v>627</v>
      </c>
      <c r="E1294" s="5">
        <v>507475099</v>
      </c>
      <c r="F1294" s="13">
        <v>3.9</v>
      </c>
      <c r="G1294" s="9">
        <f t="shared" si="65"/>
        <v>1979152.8861</v>
      </c>
      <c r="H1294" s="5">
        <v>387258059</v>
      </c>
      <c r="I1294">
        <v>5.4</v>
      </c>
      <c r="J1294" s="9">
        <f t="shared" si="63"/>
        <v>2091193.5186000001</v>
      </c>
      <c r="P1294">
        <v>2029</v>
      </c>
      <c r="Q1294" t="s">
        <v>630</v>
      </c>
      <c r="R1294" s="25">
        <v>378572407</v>
      </c>
    </row>
    <row r="1295" spans="1:18" x14ac:dyDescent="0.35">
      <c r="A1295" s="13">
        <v>2029</v>
      </c>
      <c r="B1295" s="13">
        <f t="shared" si="64"/>
        <v>2028</v>
      </c>
      <c r="C1295" t="s">
        <v>628</v>
      </c>
      <c r="D1295" t="s">
        <v>629</v>
      </c>
      <c r="E1295" s="5">
        <v>498857103</v>
      </c>
      <c r="F1295" s="13">
        <v>3.9</v>
      </c>
      <c r="G1295" s="9">
        <f t="shared" si="65"/>
        <v>1945542.7016999999</v>
      </c>
      <c r="H1295" s="5">
        <v>406174795</v>
      </c>
      <c r="I1295">
        <v>5.4</v>
      </c>
      <c r="J1295" s="9">
        <f t="shared" si="63"/>
        <v>2193343.8930000002</v>
      </c>
      <c r="P1295">
        <v>2029</v>
      </c>
      <c r="Q1295" t="s">
        <v>634</v>
      </c>
      <c r="R1295" s="25">
        <v>596490878</v>
      </c>
    </row>
    <row r="1296" spans="1:18" x14ac:dyDescent="0.35">
      <c r="A1296" s="13">
        <v>2029</v>
      </c>
      <c r="B1296" s="13">
        <f t="shared" si="64"/>
        <v>2028</v>
      </c>
      <c r="C1296" t="s">
        <v>630</v>
      </c>
      <c r="D1296" t="s">
        <v>631</v>
      </c>
      <c r="E1296" s="5">
        <v>378572407</v>
      </c>
      <c r="F1296" s="13">
        <v>3.9</v>
      </c>
      <c r="G1296" s="9">
        <f t="shared" si="65"/>
        <v>1476432.3873000001</v>
      </c>
      <c r="H1296" s="5">
        <v>300592440</v>
      </c>
      <c r="I1296">
        <v>5.4</v>
      </c>
      <c r="J1296" s="9">
        <f t="shared" si="63"/>
        <v>1623199.1760000002</v>
      </c>
      <c r="P1296">
        <v>2029</v>
      </c>
      <c r="Q1296" t="s">
        <v>636</v>
      </c>
      <c r="R1296" s="25">
        <v>191187301</v>
      </c>
    </row>
    <row r="1297" spans="1:18" x14ac:dyDescent="0.35">
      <c r="A1297" s="13">
        <v>2029</v>
      </c>
      <c r="B1297" s="13">
        <f t="shared" si="64"/>
        <v>2028</v>
      </c>
      <c r="C1297" t="s">
        <v>632</v>
      </c>
      <c r="D1297" t="s">
        <v>633</v>
      </c>
      <c r="E1297" s="5">
        <v>2800737794</v>
      </c>
      <c r="F1297" s="13">
        <v>3.9</v>
      </c>
      <c r="G1297" s="9">
        <f t="shared" si="65"/>
        <v>10922877.396600001</v>
      </c>
      <c r="H1297" s="5">
        <v>2016076272</v>
      </c>
      <c r="I1297">
        <v>5.4</v>
      </c>
      <c r="J1297" s="9">
        <f t="shared" si="63"/>
        <v>10886811.868800001</v>
      </c>
      <c r="P1297">
        <v>2029</v>
      </c>
      <c r="Q1297" t="s">
        <v>638</v>
      </c>
      <c r="R1297" s="25">
        <v>729000105</v>
      </c>
    </row>
    <row r="1298" spans="1:18" x14ac:dyDescent="0.35">
      <c r="A1298" s="13">
        <v>2029</v>
      </c>
      <c r="B1298" s="13">
        <f t="shared" si="64"/>
        <v>2028</v>
      </c>
      <c r="C1298" t="s">
        <v>634</v>
      </c>
      <c r="D1298" t="s">
        <v>635</v>
      </c>
      <c r="E1298" s="5">
        <v>596490878</v>
      </c>
      <c r="F1298" s="13">
        <v>3.9</v>
      </c>
      <c r="G1298" s="9">
        <f t="shared" si="65"/>
        <v>2326314.4242000002</v>
      </c>
      <c r="H1298" s="5">
        <v>497252357</v>
      </c>
      <c r="I1298">
        <v>5.4</v>
      </c>
      <c r="J1298" s="9">
        <f t="shared" si="63"/>
        <v>2685162.7278000005</v>
      </c>
      <c r="P1298">
        <v>2029</v>
      </c>
      <c r="Q1298" t="s">
        <v>640</v>
      </c>
      <c r="R1298" s="25">
        <v>473779285</v>
      </c>
    </row>
    <row r="1299" spans="1:18" x14ac:dyDescent="0.35">
      <c r="A1299" s="13">
        <v>2029</v>
      </c>
      <c r="B1299" s="13">
        <f t="shared" si="64"/>
        <v>2028</v>
      </c>
      <c r="C1299" t="s">
        <v>636</v>
      </c>
      <c r="D1299" t="s">
        <v>637</v>
      </c>
      <c r="E1299" s="5">
        <v>191187301</v>
      </c>
      <c r="F1299" s="13">
        <v>3.9</v>
      </c>
      <c r="G1299" s="9">
        <f t="shared" si="65"/>
        <v>745630.47389999998</v>
      </c>
      <c r="H1299" s="5">
        <v>164658380</v>
      </c>
      <c r="I1299">
        <v>5.4</v>
      </c>
      <c r="J1299" s="9">
        <f t="shared" si="63"/>
        <v>889155.25200000009</v>
      </c>
      <c r="P1299">
        <v>2029</v>
      </c>
      <c r="Q1299" t="s">
        <v>642</v>
      </c>
      <c r="R1299" s="25">
        <v>171838967</v>
      </c>
    </row>
    <row r="1300" spans="1:18" x14ac:dyDescent="0.35">
      <c r="A1300" s="13">
        <v>2029</v>
      </c>
      <c r="B1300" s="13">
        <f t="shared" si="64"/>
        <v>2028</v>
      </c>
      <c r="C1300" t="s">
        <v>638</v>
      </c>
      <c r="D1300" t="s">
        <v>639</v>
      </c>
      <c r="E1300" s="5">
        <v>729000105</v>
      </c>
      <c r="F1300" s="13">
        <v>3.9</v>
      </c>
      <c r="G1300" s="9">
        <f t="shared" si="65"/>
        <v>2843100.4095000001</v>
      </c>
      <c r="H1300" s="5">
        <v>543007106</v>
      </c>
      <c r="I1300">
        <v>5.4</v>
      </c>
      <c r="J1300" s="9">
        <f t="shared" si="63"/>
        <v>2932238.3724000002</v>
      </c>
      <c r="P1300">
        <v>2029</v>
      </c>
      <c r="Q1300" t="s">
        <v>644</v>
      </c>
      <c r="R1300" s="25">
        <v>1215381337</v>
      </c>
    </row>
    <row r="1301" spans="1:18" x14ac:dyDescent="0.35">
      <c r="A1301" s="13">
        <v>2029</v>
      </c>
      <c r="B1301" s="13">
        <f t="shared" si="64"/>
        <v>2028</v>
      </c>
      <c r="C1301" t="s">
        <v>640</v>
      </c>
      <c r="D1301" t="s">
        <v>641</v>
      </c>
      <c r="E1301" s="5">
        <v>473779285</v>
      </c>
      <c r="F1301" s="13">
        <v>3.9</v>
      </c>
      <c r="G1301" s="9">
        <f t="shared" si="65"/>
        <v>1847739.2114999997</v>
      </c>
      <c r="H1301" s="5">
        <v>348627082</v>
      </c>
      <c r="I1301">
        <v>5.4</v>
      </c>
      <c r="J1301" s="9">
        <f t="shared" si="63"/>
        <v>1882586.2428000001</v>
      </c>
      <c r="P1301">
        <v>2029</v>
      </c>
      <c r="Q1301" t="s">
        <v>646</v>
      </c>
      <c r="R1301" s="25">
        <v>333775108</v>
      </c>
    </row>
    <row r="1302" spans="1:18" x14ac:dyDescent="0.35">
      <c r="A1302" s="13">
        <v>2029</v>
      </c>
      <c r="B1302" s="13">
        <f t="shared" si="64"/>
        <v>2028</v>
      </c>
      <c r="C1302" t="s">
        <v>642</v>
      </c>
      <c r="D1302" t="s">
        <v>643</v>
      </c>
      <c r="E1302" s="5">
        <v>171838967</v>
      </c>
      <c r="F1302" s="13">
        <v>3.9</v>
      </c>
      <c r="G1302" s="9">
        <f t="shared" si="65"/>
        <v>670171.97129999998</v>
      </c>
      <c r="H1302" s="5">
        <v>141459179</v>
      </c>
      <c r="I1302">
        <v>5.4</v>
      </c>
      <c r="J1302" s="9">
        <f t="shared" ref="J1302:J1306" si="66">H1302/1000*I1302</f>
        <v>763879.56660000002</v>
      </c>
      <c r="P1302">
        <v>2029</v>
      </c>
      <c r="Q1302" t="s">
        <v>648</v>
      </c>
      <c r="R1302" s="25">
        <v>362124196</v>
      </c>
    </row>
    <row r="1303" spans="1:18" x14ac:dyDescent="0.35">
      <c r="A1303" s="13">
        <v>2029</v>
      </c>
      <c r="B1303" s="13">
        <f t="shared" si="64"/>
        <v>2028</v>
      </c>
      <c r="C1303" t="s">
        <v>644</v>
      </c>
      <c r="D1303" t="s">
        <v>645</v>
      </c>
      <c r="E1303" s="5">
        <v>1215381337</v>
      </c>
      <c r="F1303" s="13">
        <v>3.9</v>
      </c>
      <c r="G1303" s="9">
        <f t="shared" si="65"/>
        <v>4739987.2143000001</v>
      </c>
      <c r="H1303" s="5">
        <v>840138021</v>
      </c>
      <c r="I1303">
        <v>5.4</v>
      </c>
      <c r="J1303" s="9">
        <f t="shared" si="66"/>
        <v>4536745.3134000003</v>
      </c>
      <c r="P1303">
        <v>2029</v>
      </c>
      <c r="Q1303" t="s">
        <v>650</v>
      </c>
      <c r="R1303" s="25">
        <v>754849993</v>
      </c>
    </row>
    <row r="1304" spans="1:18" x14ac:dyDescent="0.35">
      <c r="A1304" s="13">
        <v>2029</v>
      </c>
      <c r="B1304" s="13">
        <f t="shared" si="64"/>
        <v>2028</v>
      </c>
      <c r="C1304" t="s">
        <v>646</v>
      </c>
      <c r="D1304" t="s">
        <v>647</v>
      </c>
      <c r="E1304" s="5">
        <v>333775108</v>
      </c>
      <c r="F1304" s="13">
        <v>3.9</v>
      </c>
      <c r="G1304" s="9">
        <f t="shared" si="65"/>
        <v>1301722.9212</v>
      </c>
      <c r="H1304" s="5">
        <v>261013128</v>
      </c>
      <c r="I1304">
        <v>5.4</v>
      </c>
      <c r="J1304" s="9">
        <f t="shared" si="66"/>
        <v>1409470.8912000002</v>
      </c>
      <c r="P1304">
        <v>2030</v>
      </c>
      <c r="Q1304" t="s">
        <v>6</v>
      </c>
      <c r="R1304" s="25">
        <v>744402834</v>
      </c>
    </row>
    <row r="1305" spans="1:18" x14ac:dyDescent="0.35">
      <c r="A1305" s="13">
        <v>2029</v>
      </c>
      <c r="B1305" s="13">
        <f t="shared" si="64"/>
        <v>2028</v>
      </c>
      <c r="C1305" t="s">
        <v>648</v>
      </c>
      <c r="D1305" t="s">
        <v>649</v>
      </c>
      <c r="E1305" s="5">
        <v>362124196</v>
      </c>
      <c r="F1305" s="13">
        <v>3.9</v>
      </c>
      <c r="G1305" s="9">
        <f t="shared" si="65"/>
        <v>1412284.3643999998</v>
      </c>
      <c r="H1305" s="5">
        <v>278319041</v>
      </c>
      <c r="I1305">
        <v>5.4</v>
      </c>
      <c r="J1305" s="9">
        <f t="shared" si="66"/>
        <v>1502922.8214000002</v>
      </c>
      <c r="P1305">
        <v>2030</v>
      </c>
      <c r="Q1305" t="s">
        <v>2</v>
      </c>
      <c r="R1305" s="25">
        <v>311453145</v>
      </c>
    </row>
    <row r="1306" spans="1:18" x14ac:dyDescent="0.35">
      <c r="A1306" s="13">
        <v>2029</v>
      </c>
      <c r="B1306" s="13">
        <f t="shared" si="64"/>
        <v>2028</v>
      </c>
      <c r="C1306" t="s">
        <v>650</v>
      </c>
      <c r="D1306" t="s">
        <v>651</v>
      </c>
      <c r="E1306" s="5">
        <v>754849993</v>
      </c>
      <c r="F1306" s="13">
        <v>3.9</v>
      </c>
      <c r="G1306" s="9">
        <f t="shared" si="65"/>
        <v>2943914.9726999998</v>
      </c>
      <c r="H1306" s="5">
        <v>509597935</v>
      </c>
      <c r="I1306">
        <v>5.4</v>
      </c>
      <c r="J1306" s="9">
        <f t="shared" si="66"/>
        <v>2751828.8490000004</v>
      </c>
      <c r="P1306">
        <v>2030</v>
      </c>
      <c r="Q1306" t="s">
        <v>4</v>
      </c>
      <c r="R1306" s="25">
        <v>1710676416</v>
      </c>
    </row>
    <row r="1307" spans="1:18" x14ac:dyDescent="0.35">
      <c r="A1307" s="13">
        <v>2029</v>
      </c>
      <c r="B1307" s="13">
        <f t="shared" si="64"/>
        <v>2028</v>
      </c>
      <c r="C1307" s="10" t="s">
        <v>660</v>
      </c>
      <c r="D1307" t="s">
        <v>661</v>
      </c>
      <c r="E1307" s="5">
        <f>SUM(E982:E1306)</f>
        <v>350093739970</v>
      </c>
      <c r="F1307" s="13">
        <v>3.9</v>
      </c>
      <c r="G1307" s="9">
        <f t="shared" si="65"/>
        <v>1365365585.8830001</v>
      </c>
      <c r="H1307" s="5">
        <f>SUM(H982:H1306)</f>
        <v>252390513213</v>
      </c>
      <c r="I1307">
        <v>5.4</v>
      </c>
      <c r="J1307" s="26">
        <f>SUM(J982:J1306)</f>
        <v>1362908771.3501997</v>
      </c>
      <c r="P1307">
        <v>2030</v>
      </c>
      <c r="Q1307" t="s">
        <v>10</v>
      </c>
      <c r="R1307" s="25">
        <v>420467604</v>
      </c>
    </row>
    <row r="1308" spans="1:18" x14ac:dyDescent="0.35">
      <c r="A1308" s="13">
        <v>2030</v>
      </c>
      <c r="B1308" s="13">
        <f t="shared" si="64"/>
        <v>2029</v>
      </c>
      <c r="C1308" t="s">
        <v>2</v>
      </c>
      <c r="D1308" t="s">
        <v>3</v>
      </c>
      <c r="E1308" s="5">
        <v>311453145</v>
      </c>
      <c r="F1308" s="13">
        <v>3.4</v>
      </c>
      <c r="G1308" s="9">
        <f t="shared" si="65"/>
        <v>1058940.693</v>
      </c>
      <c r="H1308" s="5">
        <v>253664407</v>
      </c>
      <c r="I1308">
        <v>5.4</v>
      </c>
      <c r="J1308" s="9">
        <f t="shared" ref="J1308:J1371" si="67">H1308/1000*I1308</f>
        <v>1369787.7978000001</v>
      </c>
      <c r="P1308">
        <v>2030</v>
      </c>
      <c r="Q1308" t="s">
        <v>12</v>
      </c>
      <c r="R1308" s="25">
        <v>249777505</v>
      </c>
    </row>
    <row r="1309" spans="1:18" x14ac:dyDescent="0.35">
      <c r="A1309" s="13">
        <v>2030</v>
      </c>
      <c r="B1309" s="13">
        <f t="shared" si="64"/>
        <v>2029</v>
      </c>
      <c r="C1309" t="s">
        <v>4</v>
      </c>
      <c r="D1309" t="s">
        <v>5</v>
      </c>
      <c r="E1309" s="5">
        <v>1710676416</v>
      </c>
      <c r="F1309" s="13">
        <v>3.4</v>
      </c>
      <c r="G1309" s="9">
        <f t="shared" si="65"/>
        <v>5816299.8143999996</v>
      </c>
      <c r="H1309" s="5">
        <v>1062450558</v>
      </c>
      <c r="I1309">
        <v>5.4</v>
      </c>
      <c r="J1309" s="9">
        <f t="shared" si="67"/>
        <v>5737233.0131999999</v>
      </c>
      <c r="P1309">
        <v>2030</v>
      </c>
      <c r="Q1309" t="s">
        <v>14</v>
      </c>
      <c r="R1309" s="25">
        <v>606573387</v>
      </c>
    </row>
    <row r="1310" spans="1:18" x14ac:dyDescent="0.35">
      <c r="A1310" s="13">
        <v>2030</v>
      </c>
      <c r="B1310" s="13">
        <f t="shared" si="64"/>
        <v>2029</v>
      </c>
      <c r="C1310" t="s">
        <v>6</v>
      </c>
      <c r="D1310" t="s">
        <v>7</v>
      </c>
      <c r="E1310" s="5">
        <v>744402834</v>
      </c>
      <c r="F1310" s="13">
        <v>3.4</v>
      </c>
      <c r="G1310" s="9">
        <f t="shared" si="65"/>
        <v>2530969.6356000002</v>
      </c>
      <c r="H1310" s="5">
        <v>622451817</v>
      </c>
      <c r="I1310">
        <v>5.4</v>
      </c>
      <c r="J1310" s="9">
        <f t="shared" si="67"/>
        <v>3361239.8118000003</v>
      </c>
      <c r="P1310">
        <v>2030</v>
      </c>
      <c r="Q1310" t="s">
        <v>16</v>
      </c>
      <c r="R1310" s="25">
        <v>512286204</v>
      </c>
    </row>
    <row r="1311" spans="1:18" x14ac:dyDescent="0.35">
      <c r="A1311" s="13">
        <v>2030</v>
      </c>
      <c r="B1311" s="13">
        <f t="shared" si="64"/>
        <v>2029</v>
      </c>
      <c r="C1311" t="s">
        <v>8</v>
      </c>
      <c r="D1311" t="s">
        <v>9</v>
      </c>
      <c r="E1311" s="5">
        <v>811461082</v>
      </c>
      <c r="F1311" s="13">
        <v>3.4</v>
      </c>
      <c r="G1311" s="9">
        <f t="shared" si="65"/>
        <v>2758967.6787999999</v>
      </c>
      <c r="H1311" s="5">
        <v>643718971</v>
      </c>
      <c r="I1311">
        <v>5.4</v>
      </c>
      <c r="J1311" s="9">
        <f t="shared" si="67"/>
        <v>3476082.4434000002</v>
      </c>
      <c r="P1311">
        <v>2030</v>
      </c>
      <c r="Q1311" t="s">
        <v>18</v>
      </c>
      <c r="R1311" s="25">
        <v>218037200</v>
      </c>
    </row>
    <row r="1312" spans="1:18" x14ac:dyDescent="0.35">
      <c r="A1312" s="13">
        <v>2030</v>
      </c>
      <c r="B1312" s="13">
        <f t="shared" si="64"/>
        <v>2029</v>
      </c>
      <c r="C1312" t="s">
        <v>10</v>
      </c>
      <c r="D1312" t="s">
        <v>11</v>
      </c>
      <c r="E1312" s="5">
        <v>420467604</v>
      </c>
      <c r="F1312" s="13">
        <v>3.4</v>
      </c>
      <c r="G1312" s="9">
        <f t="shared" si="65"/>
        <v>1429589.8536</v>
      </c>
      <c r="H1312" s="5">
        <v>295125467</v>
      </c>
      <c r="I1312">
        <v>5.4</v>
      </c>
      <c r="J1312" s="9">
        <f t="shared" si="67"/>
        <v>1593677.5218000002</v>
      </c>
      <c r="P1312">
        <v>2030</v>
      </c>
      <c r="Q1312" t="s">
        <v>20</v>
      </c>
      <c r="R1312" s="25">
        <v>1681281975</v>
      </c>
    </row>
    <row r="1313" spans="1:18" x14ac:dyDescent="0.35">
      <c r="A1313" s="13">
        <v>2030</v>
      </c>
      <c r="B1313" s="13">
        <f t="shared" si="64"/>
        <v>2029</v>
      </c>
      <c r="C1313" t="s">
        <v>12</v>
      </c>
      <c r="D1313" t="s">
        <v>13</v>
      </c>
      <c r="E1313" s="5">
        <v>249777505</v>
      </c>
      <c r="F1313" s="13">
        <v>3.4</v>
      </c>
      <c r="G1313" s="9">
        <f t="shared" si="65"/>
        <v>849243.51699999999</v>
      </c>
      <c r="H1313" s="5">
        <v>209241219</v>
      </c>
      <c r="I1313">
        <v>5.4</v>
      </c>
      <c r="J1313" s="9">
        <f t="shared" si="67"/>
        <v>1129902.5826000001</v>
      </c>
      <c r="P1313">
        <v>2030</v>
      </c>
      <c r="Q1313" t="s">
        <v>22</v>
      </c>
      <c r="R1313" s="25">
        <v>1094190858</v>
      </c>
    </row>
    <row r="1314" spans="1:18" x14ac:dyDescent="0.35">
      <c r="A1314" s="13">
        <v>2030</v>
      </c>
      <c r="B1314" s="13">
        <f t="shared" si="64"/>
        <v>2029</v>
      </c>
      <c r="C1314" t="s">
        <v>14</v>
      </c>
      <c r="D1314" t="s">
        <v>15</v>
      </c>
      <c r="E1314" s="5">
        <v>606573387</v>
      </c>
      <c r="F1314" s="13">
        <v>3.4</v>
      </c>
      <c r="G1314" s="9">
        <f t="shared" si="65"/>
        <v>2062349.5157999999</v>
      </c>
      <c r="H1314" s="5">
        <v>429623009</v>
      </c>
      <c r="I1314">
        <v>5.4</v>
      </c>
      <c r="J1314" s="9">
        <f t="shared" si="67"/>
        <v>2319964.2486</v>
      </c>
      <c r="P1314">
        <v>2030</v>
      </c>
      <c r="Q1314" t="s">
        <v>404</v>
      </c>
      <c r="R1314" s="25">
        <v>437919341</v>
      </c>
    </row>
    <row r="1315" spans="1:18" x14ac:dyDescent="0.35">
      <c r="A1315" s="13">
        <v>2030</v>
      </c>
      <c r="B1315" s="13">
        <f t="shared" si="64"/>
        <v>2029</v>
      </c>
      <c r="C1315" t="s">
        <v>16</v>
      </c>
      <c r="D1315" t="s">
        <v>17</v>
      </c>
      <c r="E1315" s="5">
        <v>512286204</v>
      </c>
      <c r="F1315" s="13">
        <v>3.4</v>
      </c>
      <c r="G1315" s="9">
        <f t="shared" si="65"/>
        <v>1741773.0936</v>
      </c>
      <c r="H1315" s="5">
        <v>317225087</v>
      </c>
      <c r="I1315">
        <v>5.4</v>
      </c>
      <c r="J1315" s="9">
        <f t="shared" si="67"/>
        <v>1713015.4698000001</v>
      </c>
      <c r="P1315">
        <v>2030</v>
      </c>
      <c r="Q1315" t="s">
        <v>24</v>
      </c>
      <c r="R1315" s="25">
        <v>746700839</v>
      </c>
    </row>
    <row r="1316" spans="1:18" x14ac:dyDescent="0.35">
      <c r="A1316" s="13">
        <v>2030</v>
      </c>
      <c r="B1316" s="13">
        <f t="shared" si="64"/>
        <v>2029</v>
      </c>
      <c r="C1316" t="s">
        <v>18</v>
      </c>
      <c r="D1316" t="s">
        <v>19</v>
      </c>
      <c r="E1316" s="5">
        <v>218037200</v>
      </c>
      <c r="F1316" s="13">
        <v>3.4</v>
      </c>
      <c r="G1316" s="9">
        <f t="shared" si="65"/>
        <v>741326.48</v>
      </c>
      <c r="H1316" s="5">
        <v>184172206</v>
      </c>
      <c r="I1316">
        <v>5.4</v>
      </c>
      <c r="J1316" s="9">
        <f t="shared" si="67"/>
        <v>994529.91240000015</v>
      </c>
      <c r="P1316">
        <v>2030</v>
      </c>
      <c r="Q1316" t="s">
        <v>26</v>
      </c>
      <c r="R1316" s="25">
        <v>6329671694</v>
      </c>
    </row>
    <row r="1317" spans="1:18" x14ac:dyDescent="0.35">
      <c r="A1317" s="13">
        <v>2030</v>
      </c>
      <c r="B1317" s="13">
        <f t="shared" si="64"/>
        <v>2029</v>
      </c>
      <c r="C1317" t="s">
        <v>20</v>
      </c>
      <c r="D1317" t="s">
        <v>21</v>
      </c>
      <c r="E1317" s="5">
        <v>1681281975</v>
      </c>
      <c r="F1317" s="13">
        <v>3.4</v>
      </c>
      <c r="G1317" s="9">
        <f t="shared" si="65"/>
        <v>5716358.7149999999</v>
      </c>
      <c r="H1317" s="5">
        <v>1309103453</v>
      </c>
      <c r="I1317">
        <v>5.4</v>
      </c>
      <c r="J1317" s="9">
        <f t="shared" si="67"/>
        <v>7069158.6462000003</v>
      </c>
      <c r="P1317">
        <v>2030</v>
      </c>
      <c r="Q1317" t="s">
        <v>28</v>
      </c>
      <c r="R1317" s="25">
        <v>921083580</v>
      </c>
    </row>
    <row r="1318" spans="1:18" x14ac:dyDescent="0.35">
      <c r="A1318" s="13">
        <v>2030</v>
      </c>
      <c r="B1318" s="13">
        <f t="shared" si="64"/>
        <v>2029</v>
      </c>
      <c r="C1318" t="s">
        <v>22</v>
      </c>
      <c r="D1318" t="s">
        <v>23</v>
      </c>
      <c r="E1318" s="5">
        <v>1094190858</v>
      </c>
      <c r="F1318" s="13">
        <v>3.4</v>
      </c>
      <c r="G1318" s="9">
        <f t="shared" si="65"/>
        <v>3720248.9172</v>
      </c>
      <c r="H1318" s="5">
        <v>737002124</v>
      </c>
      <c r="I1318">
        <v>5.4</v>
      </c>
      <c r="J1318" s="9">
        <f t="shared" si="67"/>
        <v>3979811.4696</v>
      </c>
      <c r="P1318">
        <v>2030</v>
      </c>
      <c r="Q1318" t="s">
        <v>30</v>
      </c>
      <c r="R1318" s="25">
        <v>211009000</v>
      </c>
    </row>
    <row r="1319" spans="1:18" x14ac:dyDescent="0.35">
      <c r="A1319" s="13">
        <v>2030</v>
      </c>
      <c r="B1319" s="13">
        <f t="shared" si="64"/>
        <v>2029</v>
      </c>
      <c r="C1319" t="s">
        <v>24</v>
      </c>
      <c r="D1319" t="s">
        <v>25</v>
      </c>
      <c r="E1319" s="5">
        <v>746700839</v>
      </c>
      <c r="F1319" s="13">
        <v>3.4</v>
      </c>
      <c r="G1319" s="9">
        <f t="shared" si="65"/>
        <v>2538782.8525999999</v>
      </c>
      <c r="H1319" s="5">
        <v>580151358</v>
      </c>
      <c r="I1319">
        <v>5.4</v>
      </c>
      <c r="J1319" s="9">
        <f t="shared" si="67"/>
        <v>3132817.3332000002</v>
      </c>
      <c r="P1319">
        <v>2030</v>
      </c>
      <c r="Q1319" t="s">
        <v>32</v>
      </c>
      <c r="R1319" s="25">
        <v>12454529513</v>
      </c>
    </row>
    <row r="1320" spans="1:18" x14ac:dyDescent="0.35">
      <c r="A1320" s="13">
        <v>2030</v>
      </c>
      <c r="B1320" s="13">
        <f t="shared" si="64"/>
        <v>2029</v>
      </c>
      <c r="C1320" t="s">
        <v>26</v>
      </c>
      <c r="D1320" t="s">
        <v>27</v>
      </c>
      <c r="E1320" s="5">
        <v>6329671694</v>
      </c>
      <c r="F1320" s="13">
        <v>3.4</v>
      </c>
      <c r="G1320" s="9">
        <f t="shared" si="65"/>
        <v>21520883.759599999</v>
      </c>
      <c r="H1320" s="5">
        <v>3902748752</v>
      </c>
      <c r="I1320">
        <v>5.4</v>
      </c>
      <c r="J1320" s="9">
        <f t="shared" si="67"/>
        <v>21074843.2608</v>
      </c>
      <c r="P1320">
        <v>2030</v>
      </c>
      <c r="Q1320" t="s">
        <v>34</v>
      </c>
      <c r="R1320" s="25">
        <v>541064153</v>
      </c>
    </row>
    <row r="1321" spans="1:18" x14ac:dyDescent="0.35">
      <c r="A1321" s="13">
        <v>2030</v>
      </c>
      <c r="B1321" s="13">
        <f t="shared" si="64"/>
        <v>2029</v>
      </c>
      <c r="C1321" t="s">
        <v>28</v>
      </c>
      <c r="D1321" t="s">
        <v>29</v>
      </c>
      <c r="E1321" s="5">
        <v>921083580</v>
      </c>
      <c r="F1321" s="13">
        <v>3.4</v>
      </c>
      <c r="G1321" s="9">
        <f t="shared" si="65"/>
        <v>3131684.1719999998</v>
      </c>
      <c r="H1321" s="5">
        <v>582669783</v>
      </c>
      <c r="I1321">
        <v>5.4</v>
      </c>
      <c r="J1321" s="9">
        <f t="shared" si="67"/>
        <v>3146416.8282000003</v>
      </c>
      <c r="P1321">
        <v>2030</v>
      </c>
      <c r="Q1321" t="s">
        <v>424</v>
      </c>
      <c r="R1321" s="25">
        <v>495325537</v>
      </c>
    </row>
    <row r="1322" spans="1:18" x14ac:dyDescent="0.35">
      <c r="A1322" s="13">
        <v>2030</v>
      </c>
      <c r="B1322" s="13">
        <f t="shared" si="64"/>
        <v>2029</v>
      </c>
      <c r="C1322" t="s">
        <v>30</v>
      </c>
      <c r="D1322" t="s">
        <v>31</v>
      </c>
      <c r="E1322" s="5">
        <v>211009000</v>
      </c>
      <c r="F1322" s="13">
        <v>3.4</v>
      </c>
      <c r="G1322" s="9">
        <f t="shared" si="65"/>
        <v>717430.6</v>
      </c>
      <c r="H1322" s="5">
        <v>150959484</v>
      </c>
      <c r="I1322">
        <v>5.4</v>
      </c>
      <c r="J1322" s="9">
        <f t="shared" si="67"/>
        <v>815181.21360000002</v>
      </c>
      <c r="P1322">
        <v>2030</v>
      </c>
      <c r="Q1322" t="s">
        <v>36</v>
      </c>
      <c r="R1322" s="25">
        <v>398642399</v>
      </c>
    </row>
    <row r="1323" spans="1:18" x14ac:dyDescent="0.35">
      <c r="A1323" s="13">
        <v>2030</v>
      </c>
      <c r="B1323" s="13">
        <f t="shared" si="64"/>
        <v>2029</v>
      </c>
      <c r="C1323" t="s">
        <v>32</v>
      </c>
      <c r="D1323" t="s">
        <v>33</v>
      </c>
      <c r="E1323" s="5">
        <v>12454529513</v>
      </c>
      <c r="F1323" s="13">
        <v>3.4</v>
      </c>
      <c r="G1323" s="9">
        <f t="shared" si="65"/>
        <v>42345400.3442</v>
      </c>
      <c r="H1323" s="5">
        <v>7416020687</v>
      </c>
      <c r="I1323">
        <v>5.4</v>
      </c>
      <c r="J1323" s="9">
        <f t="shared" si="67"/>
        <v>40046511.709800005</v>
      </c>
      <c r="P1323">
        <v>2030</v>
      </c>
      <c r="Q1323" t="s">
        <v>38</v>
      </c>
      <c r="R1323" s="25">
        <v>876056531</v>
      </c>
    </row>
    <row r="1324" spans="1:18" x14ac:dyDescent="0.35">
      <c r="A1324" s="13">
        <v>2030</v>
      </c>
      <c r="B1324" s="13">
        <f t="shared" si="64"/>
        <v>2029</v>
      </c>
      <c r="C1324" t="s">
        <v>34</v>
      </c>
      <c r="D1324" t="s">
        <v>35</v>
      </c>
      <c r="E1324" s="5">
        <v>541064153</v>
      </c>
      <c r="F1324" s="13">
        <v>3.4</v>
      </c>
      <c r="G1324" s="9">
        <f t="shared" si="65"/>
        <v>1839618.1202</v>
      </c>
      <c r="H1324" s="5">
        <v>391694989</v>
      </c>
      <c r="I1324">
        <v>5.4</v>
      </c>
      <c r="J1324" s="9">
        <f t="shared" si="67"/>
        <v>2115152.9406000003</v>
      </c>
      <c r="P1324">
        <v>2030</v>
      </c>
      <c r="Q1324" t="s">
        <v>40</v>
      </c>
      <c r="R1324" s="25">
        <v>518969425</v>
      </c>
    </row>
    <row r="1325" spans="1:18" x14ac:dyDescent="0.35">
      <c r="A1325" s="13">
        <v>2030</v>
      </c>
      <c r="B1325" s="13">
        <f t="shared" si="64"/>
        <v>2029</v>
      </c>
      <c r="C1325" t="s">
        <v>36</v>
      </c>
      <c r="D1325" t="s">
        <v>37</v>
      </c>
      <c r="E1325" s="5">
        <v>398642399</v>
      </c>
      <c r="F1325" s="13">
        <v>3.4</v>
      </c>
      <c r="G1325" s="9">
        <f t="shared" si="65"/>
        <v>1355384.1565999999</v>
      </c>
      <c r="H1325" s="5">
        <v>333085502</v>
      </c>
      <c r="I1325">
        <v>5.4</v>
      </c>
      <c r="J1325" s="9">
        <f t="shared" si="67"/>
        <v>1798661.7108</v>
      </c>
      <c r="P1325">
        <v>2030</v>
      </c>
      <c r="Q1325" t="s">
        <v>8</v>
      </c>
      <c r="R1325" s="25">
        <v>811461082</v>
      </c>
    </row>
    <row r="1326" spans="1:18" x14ac:dyDescent="0.35">
      <c r="A1326" s="13">
        <v>2030</v>
      </c>
      <c r="B1326" s="13">
        <f t="shared" si="64"/>
        <v>2029</v>
      </c>
      <c r="C1326" t="s">
        <v>38</v>
      </c>
      <c r="D1326" t="s">
        <v>39</v>
      </c>
      <c r="E1326" s="5">
        <v>876056531</v>
      </c>
      <c r="F1326" s="13">
        <v>3.4</v>
      </c>
      <c r="G1326" s="9">
        <f t="shared" si="65"/>
        <v>2978592.2053999999</v>
      </c>
      <c r="H1326" s="5">
        <v>629859490</v>
      </c>
      <c r="I1326">
        <v>5.4</v>
      </c>
      <c r="J1326" s="9">
        <f t="shared" si="67"/>
        <v>3401241.2460000003</v>
      </c>
      <c r="P1326">
        <v>2030</v>
      </c>
      <c r="Q1326" t="s">
        <v>42</v>
      </c>
      <c r="R1326" s="25">
        <v>1136397910</v>
      </c>
    </row>
    <row r="1327" spans="1:18" x14ac:dyDescent="0.35">
      <c r="A1327" s="13">
        <v>2030</v>
      </c>
      <c r="B1327" s="13">
        <f t="shared" si="64"/>
        <v>2029</v>
      </c>
      <c r="C1327" t="s">
        <v>40</v>
      </c>
      <c r="D1327" t="s">
        <v>41</v>
      </c>
      <c r="E1327" s="5">
        <v>518969425</v>
      </c>
      <c r="F1327" s="13">
        <v>3.4</v>
      </c>
      <c r="G1327" s="9">
        <f t="shared" si="65"/>
        <v>1764496.0449999999</v>
      </c>
      <c r="H1327" s="5">
        <v>422537261</v>
      </c>
      <c r="I1327">
        <v>5.4</v>
      </c>
      <c r="J1327" s="9">
        <f t="shared" si="67"/>
        <v>2281701.2094000001</v>
      </c>
      <c r="P1327">
        <v>2030</v>
      </c>
      <c r="Q1327" t="s">
        <v>44</v>
      </c>
      <c r="R1327" s="25">
        <v>240714006</v>
      </c>
    </row>
    <row r="1328" spans="1:18" x14ac:dyDescent="0.35">
      <c r="A1328" s="13">
        <v>2030</v>
      </c>
      <c r="B1328" s="13">
        <f t="shared" si="64"/>
        <v>2029</v>
      </c>
      <c r="C1328" t="s">
        <v>42</v>
      </c>
      <c r="D1328" t="s">
        <v>43</v>
      </c>
      <c r="E1328" s="5">
        <v>1136397910</v>
      </c>
      <c r="F1328" s="13">
        <v>3.4</v>
      </c>
      <c r="G1328" s="9">
        <f t="shared" si="65"/>
        <v>3863752.8939999994</v>
      </c>
      <c r="H1328" s="5">
        <v>743174090</v>
      </c>
      <c r="I1328">
        <v>5.4</v>
      </c>
      <c r="J1328" s="9">
        <f t="shared" si="67"/>
        <v>4013140.0860000001</v>
      </c>
      <c r="P1328">
        <v>2030</v>
      </c>
      <c r="Q1328" t="s">
        <v>46</v>
      </c>
      <c r="R1328" s="25">
        <v>457753583</v>
      </c>
    </row>
    <row r="1329" spans="1:18" x14ac:dyDescent="0.35">
      <c r="A1329" s="13">
        <v>2030</v>
      </c>
      <c r="B1329" s="13">
        <f t="shared" si="64"/>
        <v>2029</v>
      </c>
      <c r="C1329" t="s">
        <v>44</v>
      </c>
      <c r="D1329" t="s">
        <v>45</v>
      </c>
      <c r="E1329" s="5">
        <v>240714006</v>
      </c>
      <c r="F1329" s="13">
        <v>3.4</v>
      </c>
      <c r="G1329" s="9">
        <f t="shared" si="65"/>
        <v>818427.62040000001</v>
      </c>
      <c r="H1329" s="5">
        <v>160217953</v>
      </c>
      <c r="I1329">
        <v>5.4</v>
      </c>
      <c r="J1329" s="9">
        <f t="shared" si="67"/>
        <v>865176.94620000012</v>
      </c>
      <c r="P1329">
        <v>2030</v>
      </c>
      <c r="Q1329" t="s">
        <v>48</v>
      </c>
      <c r="R1329" s="25">
        <v>466465715</v>
      </c>
    </row>
    <row r="1330" spans="1:18" x14ac:dyDescent="0.35">
      <c r="A1330" s="13">
        <v>2030</v>
      </c>
      <c r="B1330" s="13">
        <f t="shared" si="64"/>
        <v>2029</v>
      </c>
      <c r="C1330" t="s">
        <v>46</v>
      </c>
      <c r="D1330" t="s">
        <v>47</v>
      </c>
      <c r="E1330" s="5">
        <v>457753583</v>
      </c>
      <c r="F1330" s="13">
        <v>3.4</v>
      </c>
      <c r="G1330" s="9">
        <f t="shared" si="65"/>
        <v>1556362.1821999999</v>
      </c>
      <c r="H1330" s="5">
        <v>365246618</v>
      </c>
      <c r="I1330">
        <v>5.4</v>
      </c>
      <c r="J1330" s="9">
        <f t="shared" si="67"/>
        <v>1972331.7372000003</v>
      </c>
      <c r="P1330">
        <v>2030</v>
      </c>
      <c r="Q1330" t="s">
        <v>50</v>
      </c>
      <c r="R1330" s="25">
        <v>297960698</v>
      </c>
    </row>
    <row r="1331" spans="1:18" x14ac:dyDescent="0.35">
      <c r="A1331" s="13">
        <v>2030</v>
      </c>
      <c r="B1331" s="13">
        <f t="shared" si="64"/>
        <v>2029</v>
      </c>
      <c r="C1331" t="s">
        <v>48</v>
      </c>
      <c r="D1331" t="s">
        <v>49</v>
      </c>
      <c r="E1331" s="5">
        <v>466465715</v>
      </c>
      <c r="F1331" s="13">
        <v>3.4</v>
      </c>
      <c r="G1331" s="9">
        <f t="shared" si="65"/>
        <v>1585983.4310000001</v>
      </c>
      <c r="H1331" s="5">
        <v>385879387</v>
      </c>
      <c r="I1331">
        <v>5.4</v>
      </c>
      <c r="J1331" s="9">
        <f t="shared" si="67"/>
        <v>2083748.6898000001</v>
      </c>
      <c r="P1331">
        <v>2030</v>
      </c>
      <c r="Q1331" t="s">
        <v>52</v>
      </c>
      <c r="R1331" s="25">
        <v>621720133</v>
      </c>
    </row>
    <row r="1332" spans="1:18" x14ac:dyDescent="0.35">
      <c r="A1332" s="13">
        <v>2030</v>
      </c>
      <c r="B1332" s="13">
        <f t="shared" si="64"/>
        <v>2029</v>
      </c>
      <c r="C1332" t="s">
        <v>50</v>
      </c>
      <c r="D1332" t="s">
        <v>51</v>
      </c>
      <c r="E1332" s="5">
        <v>297960698</v>
      </c>
      <c r="F1332" s="13">
        <v>3.4</v>
      </c>
      <c r="G1332" s="9">
        <f t="shared" si="65"/>
        <v>1013066.3731999999</v>
      </c>
      <c r="H1332" s="5">
        <v>218383270</v>
      </c>
      <c r="I1332">
        <v>5.4</v>
      </c>
      <c r="J1332" s="9">
        <f t="shared" si="67"/>
        <v>1179269.6580000001</v>
      </c>
      <c r="P1332">
        <v>2030</v>
      </c>
      <c r="Q1332" t="s">
        <v>54</v>
      </c>
      <c r="R1332" s="25">
        <v>521364436</v>
      </c>
    </row>
    <row r="1333" spans="1:18" x14ac:dyDescent="0.35">
      <c r="A1333" s="13">
        <v>2030</v>
      </c>
      <c r="B1333" s="13">
        <f t="shared" si="64"/>
        <v>2029</v>
      </c>
      <c r="C1333" t="s">
        <v>52</v>
      </c>
      <c r="D1333" t="s">
        <v>53</v>
      </c>
      <c r="E1333" s="5">
        <v>621720133</v>
      </c>
      <c r="F1333" s="13">
        <v>3.4</v>
      </c>
      <c r="G1333" s="9">
        <f t="shared" si="65"/>
        <v>2113848.4522000002</v>
      </c>
      <c r="H1333" s="5">
        <v>391956038</v>
      </c>
      <c r="I1333">
        <v>5.4</v>
      </c>
      <c r="J1333" s="9">
        <f t="shared" si="67"/>
        <v>2116562.6052000001</v>
      </c>
      <c r="P1333">
        <v>2030</v>
      </c>
      <c r="Q1333" t="s">
        <v>56</v>
      </c>
      <c r="R1333" s="25">
        <v>186306936</v>
      </c>
    </row>
    <row r="1334" spans="1:18" x14ac:dyDescent="0.35">
      <c r="A1334" s="13">
        <v>2030</v>
      </c>
      <c r="B1334" s="13">
        <f t="shared" si="64"/>
        <v>2029</v>
      </c>
      <c r="C1334" t="s">
        <v>54</v>
      </c>
      <c r="D1334" t="s">
        <v>55</v>
      </c>
      <c r="E1334" s="5">
        <v>521364436</v>
      </c>
      <c r="F1334" s="13">
        <v>3.4</v>
      </c>
      <c r="G1334" s="9">
        <f t="shared" si="65"/>
        <v>1772639.0824</v>
      </c>
      <c r="H1334" s="5">
        <v>411039866</v>
      </c>
      <c r="I1334">
        <v>5.4</v>
      </c>
      <c r="J1334" s="9">
        <f t="shared" si="67"/>
        <v>2219615.2763999999</v>
      </c>
      <c r="P1334">
        <v>2030</v>
      </c>
      <c r="Q1334" t="s">
        <v>58</v>
      </c>
      <c r="R1334" s="25">
        <v>1263864662</v>
      </c>
    </row>
    <row r="1335" spans="1:18" x14ac:dyDescent="0.35">
      <c r="A1335" s="13">
        <v>2030</v>
      </c>
      <c r="B1335" s="13">
        <f t="shared" si="64"/>
        <v>2029</v>
      </c>
      <c r="C1335" t="s">
        <v>56</v>
      </c>
      <c r="D1335" t="s">
        <v>57</v>
      </c>
      <c r="E1335" s="5">
        <v>186306936</v>
      </c>
      <c r="F1335" s="13">
        <v>3.4</v>
      </c>
      <c r="G1335" s="9">
        <f t="shared" si="65"/>
        <v>633443.58239999996</v>
      </c>
      <c r="H1335" s="5">
        <v>142766689</v>
      </c>
      <c r="I1335">
        <v>5.4</v>
      </c>
      <c r="J1335" s="9">
        <f t="shared" si="67"/>
        <v>770940.12060000014</v>
      </c>
      <c r="P1335">
        <v>2030</v>
      </c>
      <c r="Q1335" t="s">
        <v>60</v>
      </c>
      <c r="R1335" s="25">
        <v>3304804559</v>
      </c>
    </row>
    <row r="1336" spans="1:18" x14ac:dyDescent="0.35">
      <c r="A1336" s="13">
        <v>2030</v>
      </c>
      <c r="B1336" s="13">
        <f t="shared" si="64"/>
        <v>2029</v>
      </c>
      <c r="C1336" t="s">
        <v>58</v>
      </c>
      <c r="D1336" t="s">
        <v>59</v>
      </c>
      <c r="E1336" s="5">
        <v>1263864662</v>
      </c>
      <c r="F1336" s="13">
        <v>3.4</v>
      </c>
      <c r="G1336" s="9">
        <f t="shared" si="65"/>
        <v>4297139.8508000001</v>
      </c>
      <c r="H1336" s="5">
        <v>889181864</v>
      </c>
      <c r="I1336">
        <v>5.4</v>
      </c>
      <c r="J1336" s="9">
        <f t="shared" si="67"/>
        <v>4801582.0656000003</v>
      </c>
      <c r="P1336">
        <v>2030</v>
      </c>
      <c r="Q1336" t="s">
        <v>200</v>
      </c>
      <c r="R1336" s="25">
        <v>780488980</v>
      </c>
    </row>
    <row r="1337" spans="1:18" x14ac:dyDescent="0.35">
      <c r="A1337" s="13">
        <v>2030</v>
      </c>
      <c r="B1337" s="13">
        <f t="shared" si="64"/>
        <v>2029</v>
      </c>
      <c r="C1337" t="s">
        <v>60</v>
      </c>
      <c r="D1337" t="s">
        <v>61</v>
      </c>
      <c r="E1337" s="5">
        <v>3304804559</v>
      </c>
      <c r="F1337" s="13">
        <v>3.4</v>
      </c>
      <c r="G1337" s="9">
        <f t="shared" si="65"/>
        <v>11236335.500599999</v>
      </c>
      <c r="H1337" s="5">
        <v>2076455473</v>
      </c>
      <c r="I1337">
        <v>5.4</v>
      </c>
      <c r="J1337" s="9">
        <f t="shared" si="67"/>
        <v>11212859.554200001</v>
      </c>
      <c r="P1337">
        <v>2030</v>
      </c>
      <c r="Q1337" t="s">
        <v>62</v>
      </c>
      <c r="R1337" s="25">
        <v>1795353226</v>
      </c>
    </row>
    <row r="1338" spans="1:18" x14ac:dyDescent="0.35">
      <c r="A1338" s="13">
        <v>2030</v>
      </c>
      <c r="B1338" s="13">
        <f t="shared" si="64"/>
        <v>2029</v>
      </c>
      <c r="C1338" t="s">
        <v>62</v>
      </c>
      <c r="D1338" t="s">
        <v>63</v>
      </c>
      <c r="E1338" s="5">
        <v>1795353226</v>
      </c>
      <c r="F1338" s="13">
        <v>3.4</v>
      </c>
      <c r="G1338" s="9">
        <f t="shared" si="65"/>
        <v>6104200.9683999997</v>
      </c>
      <c r="H1338" s="5">
        <v>1187901420</v>
      </c>
      <c r="I1338">
        <v>5.4</v>
      </c>
      <c r="J1338" s="9">
        <f t="shared" si="67"/>
        <v>6414667.6679999996</v>
      </c>
      <c r="P1338">
        <v>2030</v>
      </c>
      <c r="Q1338" t="s">
        <v>64</v>
      </c>
      <c r="R1338" s="25">
        <v>1377342681</v>
      </c>
    </row>
    <row r="1339" spans="1:18" x14ac:dyDescent="0.35">
      <c r="A1339" s="13">
        <v>2030</v>
      </c>
      <c r="B1339" s="13">
        <f t="shared" si="64"/>
        <v>2029</v>
      </c>
      <c r="C1339" t="s">
        <v>64</v>
      </c>
      <c r="D1339" t="s">
        <v>65</v>
      </c>
      <c r="E1339" s="5">
        <v>1377342681</v>
      </c>
      <c r="F1339" s="13">
        <v>3.4</v>
      </c>
      <c r="G1339" s="9">
        <f t="shared" si="65"/>
        <v>4682965.1154000005</v>
      </c>
      <c r="H1339" s="5">
        <v>877059585</v>
      </c>
      <c r="I1339">
        <v>5.4</v>
      </c>
      <c r="J1339" s="9">
        <f t="shared" si="67"/>
        <v>4736121.7590000005</v>
      </c>
      <c r="P1339">
        <v>2030</v>
      </c>
      <c r="Q1339" t="s">
        <v>66</v>
      </c>
      <c r="R1339" s="25">
        <v>520344746</v>
      </c>
    </row>
    <row r="1340" spans="1:18" x14ac:dyDescent="0.35">
      <c r="A1340" s="13">
        <v>2030</v>
      </c>
      <c r="B1340" s="13">
        <f t="shared" si="64"/>
        <v>2029</v>
      </c>
      <c r="C1340" t="s">
        <v>66</v>
      </c>
      <c r="D1340" t="s">
        <v>67</v>
      </c>
      <c r="E1340" s="5">
        <v>520344746</v>
      </c>
      <c r="F1340" s="13">
        <v>3.4</v>
      </c>
      <c r="G1340" s="9">
        <f t="shared" si="65"/>
        <v>1769172.1364</v>
      </c>
      <c r="H1340" s="5">
        <v>367957596</v>
      </c>
      <c r="I1340">
        <v>5.4</v>
      </c>
      <c r="J1340" s="9">
        <f t="shared" si="67"/>
        <v>1986971.0184000002</v>
      </c>
      <c r="P1340">
        <v>2030</v>
      </c>
      <c r="Q1340" t="s">
        <v>618</v>
      </c>
      <c r="R1340" s="25">
        <v>508302853</v>
      </c>
    </row>
    <row r="1341" spans="1:18" x14ac:dyDescent="0.35">
      <c r="A1341" s="13">
        <v>2030</v>
      </c>
      <c r="B1341" s="13">
        <f t="shared" si="64"/>
        <v>2029</v>
      </c>
      <c r="C1341" t="s">
        <v>68</v>
      </c>
      <c r="D1341" t="s">
        <v>69</v>
      </c>
      <c r="E1341" s="5">
        <v>401280005</v>
      </c>
      <c r="F1341" s="13">
        <v>3.4</v>
      </c>
      <c r="G1341" s="9">
        <f t="shared" si="65"/>
        <v>1364352.017</v>
      </c>
      <c r="H1341" s="5">
        <v>319229256</v>
      </c>
      <c r="I1341">
        <v>5.4</v>
      </c>
      <c r="J1341" s="9">
        <f t="shared" si="67"/>
        <v>1723837.9824000001</v>
      </c>
      <c r="P1341">
        <v>2030</v>
      </c>
      <c r="Q1341" t="s">
        <v>70</v>
      </c>
      <c r="R1341" s="25">
        <v>584111852</v>
      </c>
    </row>
    <row r="1342" spans="1:18" x14ac:dyDescent="0.35">
      <c r="A1342" s="13">
        <v>2030</v>
      </c>
      <c r="B1342" s="13">
        <f t="shared" si="64"/>
        <v>2029</v>
      </c>
      <c r="C1342" t="s">
        <v>70</v>
      </c>
      <c r="D1342" t="s">
        <v>71</v>
      </c>
      <c r="E1342" s="5">
        <v>584111852</v>
      </c>
      <c r="F1342" s="13">
        <v>3.4</v>
      </c>
      <c r="G1342" s="9">
        <f t="shared" si="65"/>
        <v>1985980.2967999999</v>
      </c>
      <c r="H1342" s="5">
        <v>409584045</v>
      </c>
      <c r="I1342">
        <v>5.4</v>
      </c>
      <c r="J1342" s="9">
        <f t="shared" si="67"/>
        <v>2211753.8429999999</v>
      </c>
      <c r="P1342">
        <v>2030</v>
      </c>
      <c r="Q1342" t="s">
        <v>410</v>
      </c>
      <c r="R1342" s="25">
        <v>534433803</v>
      </c>
    </row>
    <row r="1343" spans="1:18" x14ac:dyDescent="0.35">
      <c r="A1343" s="13">
        <v>2030</v>
      </c>
      <c r="B1343" s="13">
        <f t="shared" si="64"/>
        <v>2029</v>
      </c>
      <c r="C1343" t="s">
        <v>72</v>
      </c>
      <c r="D1343" t="s">
        <v>73</v>
      </c>
      <c r="E1343" s="5">
        <v>1886559823</v>
      </c>
      <c r="F1343" s="13">
        <v>3.4</v>
      </c>
      <c r="G1343" s="9">
        <f t="shared" si="65"/>
        <v>6414303.3981999997</v>
      </c>
      <c r="H1343" s="5">
        <v>1274640297</v>
      </c>
      <c r="I1343">
        <v>5.4</v>
      </c>
      <c r="J1343" s="9">
        <f t="shared" si="67"/>
        <v>6883057.6038000006</v>
      </c>
      <c r="P1343">
        <v>2030</v>
      </c>
      <c r="Q1343" t="s">
        <v>72</v>
      </c>
      <c r="R1343" s="25">
        <v>1886559823</v>
      </c>
    </row>
    <row r="1344" spans="1:18" x14ac:dyDescent="0.35">
      <c r="A1344" s="13">
        <v>2030</v>
      </c>
      <c r="B1344" s="13">
        <f t="shared" si="64"/>
        <v>2029</v>
      </c>
      <c r="C1344" t="s">
        <v>74</v>
      </c>
      <c r="D1344" t="s">
        <v>75</v>
      </c>
      <c r="E1344" s="5">
        <v>260269435</v>
      </c>
      <c r="F1344" s="13">
        <v>3.4</v>
      </c>
      <c r="G1344" s="9">
        <f t="shared" si="65"/>
        <v>884916.07900000003</v>
      </c>
      <c r="H1344" s="5">
        <v>221654745</v>
      </c>
      <c r="I1344">
        <v>5.4</v>
      </c>
      <c r="J1344" s="9">
        <f t="shared" si="67"/>
        <v>1196935.6230000001</v>
      </c>
      <c r="P1344">
        <v>2030</v>
      </c>
      <c r="Q1344" t="s">
        <v>78</v>
      </c>
      <c r="R1344" s="25">
        <v>689619763</v>
      </c>
    </row>
    <row r="1345" spans="1:18" x14ac:dyDescent="0.35">
      <c r="A1345" s="13">
        <v>2030</v>
      </c>
      <c r="B1345" s="13">
        <f t="shared" si="64"/>
        <v>2029</v>
      </c>
      <c r="C1345" t="s">
        <v>76</v>
      </c>
      <c r="D1345" t="s">
        <v>77</v>
      </c>
      <c r="E1345" s="5">
        <v>326990825</v>
      </c>
      <c r="F1345" s="13">
        <v>3.4</v>
      </c>
      <c r="G1345" s="9">
        <f t="shared" si="65"/>
        <v>1111768.8049999999</v>
      </c>
      <c r="H1345" s="5">
        <v>247304509</v>
      </c>
      <c r="I1345">
        <v>5.4</v>
      </c>
      <c r="J1345" s="9">
        <f t="shared" si="67"/>
        <v>1335444.3486000001</v>
      </c>
      <c r="P1345">
        <v>2030</v>
      </c>
      <c r="Q1345" t="s">
        <v>74</v>
      </c>
      <c r="R1345" s="25">
        <v>260269435</v>
      </c>
    </row>
    <row r="1346" spans="1:18" x14ac:dyDescent="0.35">
      <c r="A1346" s="13">
        <v>2030</v>
      </c>
      <c r="B1346" s="13">
        <f t="shared" si="64"/>
        <v>2029</v>
      </c>
      <c r="C1346" t="s">
        <v>78</v>
      </c>
      <c r="D1346" t="s">
        <v>79</v>
      </c>
      <c r="E1346" s="5">
        <v>689619763</v>
      </c>
      <c r="F1346" s="13">
        <v>3.4</v>
      </c>
      <c r="G1346" s="9">
        <f t="shared" si="65"/>
        <v>2344707.1942000003</v>
      </c>
      <c r="H1346" s="5">
        <v>577890757</v>
      </c>
      <c r="I1346">
        <v>5.4</v>
      </c>
      <c r="J1346" s="9">
        <f t="shared" si="67"/>
        <v>3120610.0878000003</v>
      </c>
      <c r="P1346">
        <v>2030</v>
      </c>
      <c r="Q1346" t="s">
        <v>76</v>
      </c>
      <c r="R1346" s="25">
        <v>326990825</v>
      </c>
    </row>
    <row r="1347" spans="1:18" x14ac:dyDescent="0.35">
      <c r="A1347" s="13">
        <v>2030</v>
      </c>
      <c r="B1347" s="13">
        <f t="shared" si="64"/>
        <v>2029</v>
      </c>
      <c r="C1347" t="s">
        <v>80</v>
      </c>
      <c r="D1347" t="s">
        <v>81</v>
      </c>
      <c r="E1347" s="5">
        <v>605867307</v>
      </c>
      <c r="F1347" s="13">
        <v>3.4</v>
      </c>
      <c r="G1347" s="9">
        <f t="shared" si="65"/>
        <v>2059948.8438000001</v>
      </c>
      <c r="H1347" s="5">
        <v>422210820</v>
      </c>
      <c r="I1347">
        <v>5.4</v>
      </c>
      <c r="J1347" s="9">
        <f t="shared" si="67"/>
        <v>2279938.4280000003</v>
      </c>
      <c r="P1347">
        <v>2030</v>
      </c>
      <c r="Q1347" t="s">
        <v>80</v>
      </c>
      <c r="R1347" s="25">
        <v>605867307</v>
      </c>
    </row>
    <row r="1348" spans="1:18" x14ac:dyDescent="0.35">
      <c r="A1348" s="13">
        <v>2030</v>
      </c>
      <c r="B1348" s="13">
        <f t="shared" si="64"/>
        <v>2029</v>
      </c>
      <c r="C1348" t="s">
        <v>82</v>
      </c>
      <c r="D1348" t="s">
        <v>83</v>
      </c>
      <c r="E1348" s="5">
        <v>307154590</v>
      </c>
      <c r="F1348" s="13">
        <v>3.4</v>
      </c>
      <c r="G1348" s="9">
        <f t="shared" si="65"/>
        <v>1044325.606</v>
      </c>
      <c r="H1348" s="5">
        <v>224229035</v>
      </c>
      <c r="I1348">
        <v>5.4</v>
      </c>
      <c r="J1348" s="9">
        <f t="shared" si="67"/>
        <v>1210836.7890000001</v>
      </c>
      <c r="P1348">
        <v>2030</v>
      </c>
      <c r="Q1348" t="s">
        <v>82</v>
      </c>
      <c r="R1348" s="25">
        <v>307154590</v>
      </c>
    </row>
    <row r="1349" spans="1:18" x14ac:dyDescent="0.35">
      <c r="A1349" s="13">
        <v>2030</v>
      </c>
      <c r="B1349" s="13">
        <f t="shared" ref="B1349:B1412" si="68">A1349-1</f>
        <v>2029</v>
      </c>
      <c r="C1349" t="s">
        <v>84</v>
      </c>
      <c r="D1349" t="s">
        <v>85</v>
      </c>
      <c r="E1349" s="5">
        <v>1039900906</v>
      </c>
      <c r="F1349" s="13">
        <v>3.4</v>
      </c>
      <c r="G1349" s="9">
        <f t="shared" si="65"/>
        <v>3535663.0803999999</v>
      </c>
      <c r="H1349" s="5">
        <v>626592393</v>
      </c>
      <c r="I1349">
        <v>5.4</v>
      </c>
      <c r="J1349" s="9">
        <f t="shared" si="67"/>
        <v>3383598.9222000004</v>
      </c>
      <c r="P1349">
        <v>2030</v>
      </c>
      <c r="Q1349" t="s">
        <v>84</v>
      </c>
      <c r="R1349" s="25">
        <v>1039900906</v>
      </c>
    </row>
    <row r="1350" spans="1:18" x14ac:dyDescent="0.35">
      <c r="A1350" s="13">
        <v>2030</v>
      </c>
      <c r="B1350" s="13">
        <f t="shared" si="68"/>
        <v>2029</v>
      </c>
      <c r="C1350" t="s">
        <v>86</v>
      </c>
      <c r="D1350" t="s">
        <v>87</v>
      </c>
      <c r="E1350" s="5">
        <v>1843210743</v>
      </c>
      <c r="F1350" s="13">
        <v>3.4</v>
      </c>
      <c r="G1350" s="9">
        <f t="shared" si="65"/>
        <v>6266916.5262000002</v>
      </c>
      <c r="H1350" s="5">
        <v>1295952336</v>
      </c>
      <c r="I1350">
        <v>5.4</v>
      </c>
      <c r="J1350" s="9">
        <f t="shared" si="67"/>
        <v>6998142.6144000003</v>
      </c>
      <c r="P1350">
        <v>2030</v>
      </c>
      <c r="Q1350" t="s">
        <v>86</v>
      </c>
      <c r="R1350" s="25">
        <v>1843210743</v>
      </c>
    </row>
    <row r="1351" spans="1:18" x14ac:dyDescent="0.35">
      <c r="A1351" s="13">
        <v>2030</v>
      </c>
      <c r="B1351" s="13">
        <f t="shared" si="68"/>
        <v>2029</v>
      </c>
      <c r="C1351" t="s">
        <v>88</v>
      </c>
      <c r="D1351" t="s">
        <v>89</v>
      </c>
      <c r="E1351" s="5">
        <v>4414646842</v>
      </c>
      <c r="F1351" s="13">
        <v>3.4</v>
      </c>
      <c r="G1351" s="9">
        <f t="shared" si="65"/>
        <v>15009799.262800001</v>
      </c>
      <c r="H1351" s="5">
        <v>2691600096</v>
      </c>
      <c r="I1351">
        <v>5.4</v>
      </c>
      <c r="J1351" s="9">
        <f t="shared" si="67"/>
        <v>14534640.5184</v>
      </c>
      <c r="P1351">
        <v>2030</v>
      </c>
      <c r="Q1351" t="s">
        <v>88</v>
      </c>
      <c r="R1351" s="25">
        <v>4414646842</v>
      </c>
    </row>
    <row r="1352" spans="1:18" x14ac:dyDescent="0.35">
      <c r="A1352" s="13">
        <v>2030</v>
      </c>
      <c r="B1352" s="13">
        <f t="shared" si="68"/>
        <v>2029</v>
      </c>
      <c r="C1352" t="s">
        <v>90</v>
      </c>
      <c r="D1352" t="s">
        <v>91</v>
      </c>
      <c r="E1352" s="5">
        <v>12339402125</v>
      </c>
      <c r="F1352" s="13">
        <v>3.4</v>
      </c>
      <c r="G1352" s="9">
        <f t="shared" si="65"/>
        <v>41953967.225000001</v>
      </c>
      <c r="H1352" s="5">
        <v>7667325731</v>
      </c>
      <c r="I1352">
        <v>5.4</v>
      </c>
      <c r="J1352" s="9">
        <f t="shared" si="67"/>
        <v>41403558.947400004</v>
      </c>
      <c r="P1352">
        <v>2030</v>
      </c>
      <c r="Q1352" t="s">
        <v>90</v>
      </c>
      <c r="R1352" s="25">
        <v>12339402125</v>
      </c>
    </row>
    <row r="1353" spans="1:18" x14ac:dyDescent="0.35">
      <c r="A1353" s="13">
        <v>2030</v>
      </c>
      <c r="B1353" s="13">
        <f t="shared" si="68"/>
        <v>2029</v>
      </c>
      <c r="C1353" t="s">
        <v>92</v>
      </c>
      <c r="D1353" t="s">
        <v>93</v>
      </c>
      <c r="E1353" s="5">
        <v>737249127</v>
      </c>
      <c r="F1353" s="13">
        <v>3.4</v>
      </c>
      <c r="G1353" s="9">
        <f t="shared" si="65"/>
        <v>2506647.0318</v>
      </c>
      <c r="H1353" s="5">
        <v>462175725</v>
      </c>
      <c r="I1353">
        <v>5.4</v>
      </c>
      <c r="J1353" s="9">
        <f t="shared" si="67"/>
        <v>2495748.915</v>
      </c>
      <c r="P1353">
        <v>2030</v>
      </c>
      <c r="Q1353" t="s">
        <v>92</v>
      </c>
      <c r="R1353" s="25">
        <v>737249127</v>
      </c>
    </row>
    <row r="1354" spans="1:18" x14ac:dyDescent="0.35">
      <c r="A1354" s="13">
        <v>2030</v>
      </c>
      <c r="B1354" s="13">
        <f t="shared" si="68"/>
        <v>2029</v>
      </c>
      <c r="C1354" t="s">
        <v>94</v>
      </c>
      <c r="D1354" t="s">
        <v>95</v>
      </c>
      <c r="E1354" s="5">
        <v>613966281</v>
      </c>
      <c r="F1354" s="13">
        <v>3.4</v>
      </c>
      <c r="G1354" s="9">
        <f t="shared" ref="G1354:G1417" si="69">E1354/1000*F1354</f>
        <v>2087485.3553999998</v>
      </c>
      <c r="H1354" s="5">
        <v>416358095</v>
      </c>
      <c r="I1354">
        <v>5.4</v>
      </c>
      <c r="J1354" s="9">
        <f t="shared" si="67"/>
        <v>2248333.713</v>
      </c>
      <c r="P1354">
        <v>2030</v>
      </c>
      <c r="Q1354" t="s">
        <v>94</v>
      </c>
      <c r="R1354" s="25">
        <v>613966281</v>
      </c>
    </row>
    <row r="1355" spans="1:18" x14ac:dyDescent="0.35">
      <c r="A1355" s="13">
        <v>2030</v>
      </c>
      <c r="B1355" s="13">
        <f t="shared" si="68"/>
        <v>2029</v>
      </c>
      <c r="C1355" t="s">
        <v>96</v>
      </c>
      <c r="D1355" t="s">
        <v>97</v>
      </c>
      <c r="E1355" s="5">
        <v>325134314</v>
      </c>
      <c r="F1355" s="13">
        <v>3.4</v>
      </c>
      <c r="G1355" s="9">
        <f t="shared" si="69"/>
        <v>1105456.6676</v>
      </c>
      <c r="H1355" s="5">
        <v>214649772</v>
      </c>
      <c r="I1355">
        <v>5.4</v>
      </c>
      <c r="J1355" s="9">
        <f t="shared" si="67"/>
        <v>1159108.7688</v>
      </c>
      <c r="P1355">
        <v>2030</v>
      </c>
      <c r="Q1355" t="s">
        <v>104</v>
      </c>
      <c r="R1355" s="25">
        <v>618922577</v>
      </c>
    </row>
    <row r="1356" spans="1:18" x14ac:dyDescent="0.35">
      <c r="A1356" s="13">
        <v>2030</v>
      </c>
      <c r="B1356" s="13">
        <f t="shared" si="68"/>
        <v>2029</v>
      </c>
      <c r="C1356" t="s">
        <v>98</v>
      </c>
      <c r="D1356" t="s">
        <v>99</v>
      </c>
      <c r="E1356" s="5">
        <v>334291533</v>
      </c>
      <c r="F1356" s="13">
        <v>3.4</v>
      </c>
      <c r="G1356" s="9">
        <f t="shared" si="69"/>
        <v>1136591.2122</v>
      </c>
      <c r="H1356" s="5">
        <v>244529099</v>
      </c>
      <c r="I1356">
        <v>5.4</v>
      </c>
      <c r="J1356" s="9">
        <f t="shared" si="67"/>
        <v>1320457.1346</v>
      </c>
      <c r="P1356">
        <v>2030</v>
      </c>
      <c r="Q1356" t="s">
        <v>98</v>
      </c>
      <c r="R1356" s="25">
        <v>334291533</v>
      </c>
    </row>
    <row r="1357" spans="1:18" x14ac:dyDescent="0.35">
      <c r="A1357" s="13">
        <v>2030</v>
      </c>
      <c r="B1357" s="13">
        <f t="shared" si="68"/>
        <v>2029</v>
      </c>
      <c r="C1357" t="s">
        <v>100</v>
      </c>
      <c r="D1357" t="s">
        <v>101</v>
      </c>
      <c r="E1357" s="5">
        <v>1122497494</v>
      </c>
      <c r="F1357" s="13">
        <v>3.4</v>
      </c>
      <c r="G1357" s="9">
        <f t="shared" si="69"/>
        <v>3816491.4795999997</v>
      </c>
      <c r="H1357" s="5">
        <v>761832919</v>
      </c>
      <c r="I1357">
        <v>5.4</v>
      </c>
      <c r="J1357" s="9">
        <f t="shared" si="67"/>
        <v>4113897.7626</v>
      </c>
      <c r="P1357">
        <v>2030</v>
      </c>
      <c r="Q1357" t="s">
        <v>100</v>
      </c>
      <c r="R1357" s="25">
        <v>1122497494</v>
      </c>
    </row>
    <row r="1358" spans="1:18" x14ac:dyDescent="0.35">
      <c r="A1358" s="13">
        <v>2030</v>
      </c>
      <c r="B1358" s="13">
        <f t="shared" si="68"/>
        <v>2029</v>
      </c>
      <c r="C1358" t="s">
        <v>102</v>
      </c>
      <c r="D1358" t="s">
        <v>103</v>
      </c>
      <c r="E1358" s="5">
        <v>273681674</v>
      </c>
      <c r="F1358" s="13">
        <v>3.4</v>
      </c>
      <c r="G1358" s="9">
        <f t="shared" si="69"/>
        <v>930517.69160000002</v>
      </c>
      <c r="H1358" s="5">
        <v>201824687</v>
      </c>
      <c r="I1358">
        <v>5.4</v>
      </c>
      <c r="J1358" s="9">
        <f t="shared" si="67"/>
        <v>1089853.3098000002</v>
      </c>
      <c r="P1358">
        <v>2030</v>
      </c>
      <c r="Q1358" t="s">
        <v>96</v>
      </c>
      <c r="R1358" s="25">
        <v>325134314</v>
      </c>
    </row>
    <row r="1359" spans="1:18" x14ac:dyDescent="0.35">
      <c r="A1359" s="13">
        <v>2030</v>
      </c>
      <c r="B1359" s="13">
        <f t="shared" si="68"/>
        <v>2029</v>
      </c>
      <c r="C1359" t="s">
        <v>104</v>
      </c>
      <c r="D1359" t="s">
        <v>105</v>
      </c>
      <c r="E1359" s="5">
        <v>618922577</v>
      </c>
      <c r="F1359" s="13">
        <v>3.4</v>
      </c>
      <c r="G1359" s="9">
        <f t="shared" si="69"/>
        <v>2104336.7618</v>
      </c>
      <c r="H1359" s="5">
        <v>476425329</v>
      </c>
      <c r="I1359">
        <v>5.4</v>
      </c>
      <c r="J1359" s="9">
        <f t="shared" si="67"/>
        <v>2572696.7766000004</v>
      </c>
      <c r="P1359">
        <v>2030</v>
      </c>
      <c r="Q1359" t="s">
        <v>102</v>
      </c>
      <c r="R1359" s="25">
        <v>273681674</v>
      </c>
    </row>
    <row r="1360" spans="1:18" x14ac:dyDescent="0.35">
      <c r="A1360" s="13">
        <v>2030</v>
      </c>
      <c r="B1360" s="13">
        <f t="shared" si="68"/>
        <v>2029</v>
      </c>
      <c r="C1360" t="s">
        <v>106</v>
      </c>
      <c r="D1360" t="s">
        <v>107</v>
      </c>
      <c r="E1360" s="5">
        <v>645946770</v>
      </c>
      <c r="F1360" s="13">
        <v>3.4</v>
      </c>
      <c r="G1360" s="9">
        <f t="shared" si="69"/>
        <v>2196219.0180000002</v>
      </c>
      <c r="H1360" s="5">
        <v>462763729</v>
      </c>
      <c r="I1360">
        <v>5.4</v>
      </c>
      <c r="J1360" s="9">
        <f t="shared" si="67"/>
        <v>2498924.1366000003</v>
      </c>
      <c r="P1360">
        <v>2030</v>
      </c>
      <c r="Q1360" t="s">
        <v>106</v>
      </c>
      <c r="R1360" s="25">
        <v>645946770</v>
      </c>
    </row>
    <row r="1361" spans="1:18" x14ac:dyDescent="0.35">
      <c r="A1361" s="13">
        <v>2030</v>
      </c>
      <c r="B1361" s="13">
        <f t="shared" si="68"/>
        <v>2029</v>
      </c>
      <c r="C1361" t="s">
        <v>108</v>
      </c>
      <c r="D1361" t="s">
        <v>109</v>
      </c>
      <c r="E1361" s="5">
        <v>679164107</v>
      </c>
      <c r="F1361" s="13">
        <v>3.4</v>
      </c>
      <c r="G1361" s="9">
        <f t="shared" si="69"/>
        <v>2309157.9638</v>
      </c>
      <c r="H1361" s="5">
        <v>509373578</v>
      </c>
      <c r="I1361">
        <v>5.4</v>
      </c>
      <c r="J1361" s="9">
        <f t="shared" si="67"/>
        <v>2750617.3212000001</v>
      </c>
      <c r="P1361">
        <v>2030</v>
      </c>
      <c r="Q1361" t="s">
        <v>110</v>
      </c>
      <c r="R1361" s="25">
        <v>712644566</v>
      </c>
    </row>
    <row r="1362" spans="1:18" x14ac:dyDescent="0.35">
      <c r="A1362" s="13">
        <v>2030</v>
      </c>
      <c r="B1362" s="13">
        <f t="shared" si="68"/>
        <v>2029</v>
      </c>
      <c r="C1362" t="s">
        <v>110</v>
      </c>
      <c r="D1362" t="s">
        <v>111</v>
      </c>
      <c r="E1362" s="5">
        <v>712644566</v>
      </c>
      <c r="F1362" s="13">
        <v>3.4</v>
      </c>
      <c r="G1362" s="9">
        <f t="shared" si="69"/>
        <v>2422991.5244</v>
      </c>
      <c r="H1362" s="5">
        <v>498793882</v>
      </c>
      <c r="I1362">
        <v>5.4</v>
      </c>
      <c r="J1362" s="9">
        <f t="shared" si="67"/>
        <v>2693486.9627999999</v>
      </c>
      <c r="P1362">
        <v>2030</v>
      </c>
      <c r="Q1362" t="s">
        <v>112</v>
      </c>
      <c r="R1362" s="25">
        <v>1000435516</v>
      </c>
    </row>
    <row r="1363" spans="1:18" x14ac:dyDescent="0.35">
      <c r="A1363" s="13">
        <v>2030</v>
      </c>
      <c r="B1363" s="13">
        <f t="shared" si="68"/>
        <v>2029</v>
      </c>
      <c r="C1363" t="s">
        <v>112</v>
      </c>
      <c r="D1363" t="s">
        <v>113</v>
      </c>
      <c r="E1363" s="5">
        <v>1000435516</v>
      </c>
      <c r="F1363" s="13">
        <v>3.4</v>
      </c>
      <c r="G1363" s="9">
        <f t="shared" si="69"/>
        <v>3401480.7543999995</v>
      </c>
      <c r="H1363" s="5">
        <v>719567645</v>
      </c>
      <c r="I1363">
        <v>5.4</v>
      </c>
      <c r="J1363" s="9">
        <f t="shared" si="67"/>
        <v>3885665.2830000003</v>
      </c>
      <c r="P1363">
        <v>2030</v>
      </c>
      <c r="Q1363" t="s">
        <v>114</v>
      </c>
      <c r="R1363" s="25">
        <v>275528573</v>
      </c>
    </row>
    <row r="1364" spans="1:18" x14ac:dyDescent="0.35">
      <c r="A1364" s="13">
        <v>2030</v>
      </c>
      <c r="B1364" s="13">
        <f t="shared" si="68"/>
        <v>2029</v>
      </c>
      <c r="C1364" t="s">
        <v>114</v>
      </c>
      <c r="D1364" t="s">
        <v>115</v>
      </c>
      <c r="E1364" s="5">
        <v>275528573</v>
      </c>
      <c r="F1364" s="13">
        <v>3.4</v>
      </c>
      <c r="G1364" s="9">
        <f t="shared" si="69"/>
        <v>936797.14819999994</v>
      </c>
      <c r="H1364" s="5">
        <v>233897025</v>
      </c>
      <c r="I1364">
        <v>5.4</v>
      </c>
      <c r="J1364" s="9">
        <f t="shared" si="67"/>
        <v>1263043.9350000001</v>
      </c>
      <c r="P1364">
        <v>2030</v>
      </c>
      <c r="Q1364" t="s">
        <v>116</v>
      </c>
      <c r="R1364" s="25">
        <v>624034902</v>
      </c>
    </row>
    <row r="1365" spans="1:18" x14ac:dyDescent="0.35">
      <c r="A1365" s="13">
        <v>2030</v>
      </c>
      <c r="B1365" s="13">
        <f t="shared" si="68"/>
        <v>2029</v>
      </c>
      <c r="C1365" t="s">
        <v>116</v>
      </c>
      <c r="D1365" t="s">
        <v>117</v>
      </c>
      <c r="E1365" s="5">
        <v>624034902</v>
      </c>
      <c r="F1365" s="13">
        <v>3.4</v>
      </c>
      <c r="G1365" s="9">
        <f t="shared" si="69"/>
        <v>2121718.6667999998</v>
      </c>
      <c r="H1365" s="5">
        <v>445674307</v>
      </c>
      <c r="I1365">
        <v>5.4</v>
      </c>
      <c r="J1365" s="9">
        <f t="shared" si="67"/>
        <v>2406641.2577999998</v>
      </c>
      <c r="P1365">
        <v>2030</v>
      </c>
      <c r="Q1365" t="s">
        <v>118</v>
      </c>
      <c r="R1365" s="25">
        <v>590313330</v>
      </c>
    </row>
    <row r="1366" spans="1:18" x14ac:dyDescent="0.35">
      <c r="A1366" s="13">
        <v>2030</v>
      </c>
      <c r="B1366" s="13">
        <f t="shared" si="68"/>
        <v>2029</v>
      </c>
      <c r="C1366" t="s">
        <v>118</v>
      </c>
      <c r="D1366" t="s">
        <v>119</v>
      </c>
      <c r="E1366" s="5">
        <v>590313330</v>
      </c>
      <c r="F1366" s="13">
        <v>3.4</v>
      </c>
      <c r="G1366" s="9">
        <f t="shared" si="69"/>
        <v>2007065.3219999997</v>
      </c>
      <c r="H1366" s="5">
        <v>427572261</v>
      </c>
      <c r="I1366">
        <v>5.4</v>
      </c>
      <c r="J1366" s="9">
        <f t="shared" si="67"/>
        <v>2308890.2094000001</v>
      </c>
      <c r="P1366">
        <v>2030</v>
      </c>
      <c r="Q1366" t="s">
        <v>120</v>
      </c>
      <c r="R1366" s="25">
        <v>837650526</v>
      </c>
    </row>
    <row r="1367" spans="1:18" x14ac:dyDescent="0.35">
      <c r="A1367" s="13">
        <v>2030</v>
      </c>
      <c r="B1367" s="13">
        <f t="shared" si="68"/>
        <v>2029</v>
      </c>
      <c r="C1367" t="s">
        <v>120</v>
      </c>
      <c r="D1367" t="s">
        <v>121</v>
      </c>
      <c r="E1367" s="5">
        <v>837650526</v>
      </c>
      <c r="F1367" s="13">
        <v>3.4</v>
      </c>
      <c r="G1367" s="9">
        <f t="shared" si="69"/>
        <v>2848011.7884</v>
      </c>
      <c r="H1367" s="5">
        <v>669634199</v>
      </c>
      <c r="I1367">
        <v>5.4</v>
      </c>
      <c r="J1367" s="9">
        <f t="shared" si="67"/>
        <v>3616024.6746000005</v>
      </c>
      <c r="P1367">
        <v>2030</v>
      </c>
      <c r="Q1367" t="s">
        <v>122</v>
      </c>
      <c r="R1367" s="25">
        <v>695726797</v>
      </c>
    </row>
    <row r="1368" spans="1:18" x14ac:dyDescent="0.35">
      <c r="A1368" s="13">
        <v>2030</v>
      </c>
      <c r="B1368" s="13">
        <f t="shared" si="68"/>
        <v>2029</v>
      </c>
      <c r="C1368" t="s">
        <v>122</v>
      </c>
      <c r="D1368" t="s">
        <v>123</v>
      </c>
      <c r="E1368" s="5">
        <v>695726797</v>
      </c>
      <c r="F1368" s="13">
        <v>3.4</v>
      </c>
      <c r="G1368" s="9">
        <f t="shared" si="69"/>
        <v>2365471.1098000002</v>
      </c>
      <c r="H1368" s="5">
        <v>478641335</v>
      </c>
      <c r="I1368">
        <v>5.4</v>
      </c>
      <c r="J1368" s="9">
        <f t="shared" si="67"/>
        <v>2584663.2090000003</v>
      </c>
      <c r="P1368">
        <v>2030</v>
      </c>
      <c r="Q1368" t="s">
        <v>124</v>
      </c>
      <c r="R1368" s="25">
        <v>188160236</v>
      </c>
    </row>
    <row r="1369" spans="1:18" x14ac:dyDescent="0.35">
      <c r="A1369" s="13">
        <v>2030</v>
      </c>
      <c r="B1369" s="13">
        <f t="shared" si="68"/>
        <v>2029</v>
      </c>
      <c r="C1369" t="s">
        <v>124</v>
      </c>
      <c r="D1369" t="s">
        <v>125</v>
      </c>
      <c r="E1369" s="5">
        <v>188160236</v>
      </c>
      <c r="F1369" s="13">
        <v>3.4</v>
      </c>
      <c r="G1369" s="9">
        <f t="shared" si="69"/>
        <v>639744.80240000004</v>
      </c>
      <c r="H1369" s="5">
        <v>135147476</v>
      </c>
      <c r="I1369">
        <v>5.4</v>
      </c>
      <c r="J1369" s="9">
        <f t="shared" si="67"/>
        <v>729796.37040000001</v>
      </c>
      <c r="P1369">
        <v>2030</v>
      </c>
      <c r="Q1369" t="s">
        <v>126</v>
      </c>
      <c r="R1369" s="25">
        <v>418853269</v>
      </c>
    </row>
    <row r="1370" spans="1:18" x14ac:dyDescent="0.35">
      <c r="A1370" s="13">
        <v>2030</v>
      </c>
      <c r="B1370" s="13">
        <f t="shared" si="68"/>
        <v>2029</v>
      </c>
      <c r="C1370" t="s">
        <v>126</v>
      </c>
      <c r="D1370" t="s">
        <v>127</v>
      </c>
      <c r="E1370" s="5">
        <v>418853269</v>
      </c>
      <c r="F1370" s="13">
        <v>3.4</v>
      </c>
      <c r="G1370" s="9">
        <f t="shared" si="69"/>
        <v>1424101.1146</v>
      </c>
      <c r="H1370" s="5">
        <v>354084524</v>
      </c>
      <c r="I1370">
        <v>5.4</v>
      </c>
      <c r="J1370" s="9">
        <f t="shared" si="67"/>
        <v>1912056.4295999999</v>
      </c>
      <c r="P1370">
        <v>2030</v>
      </c>
      <c r="Q1370" t="s">
        <v>130</v>
      </c>
      <c r="R1370" s="25">
        <v>2952112410</v>
      </c>
    </row>
    <row r="1371" spans="1:18" x14ac:dyDescent="0.35">
      <c r="A1371" s="13">
        <v>2030</v>
      </c>
      <c r="B1371" s="13">
        <f t="shared" si="68"/>
        <v>2029</v>
      </c>
      <c r="C1371" t="s">
        <v>128</v>
      </c>
      <c r="D1371" t="s">
        <v>129</v>
      </c>
      <c r="E1371" s="5">
        <v>681635302</v>
      </c>
      <c r="F1371" s="13">
        <v>3.4</v>
      </c>
      <c r="G1371" s="9">
        <f t="shared" si="69"/>
        <v>2317560.0268000001</v>
      </c>
      <c r="H1371" s="5">
        <v>455947119</v>
      </c>
      <c r="I1371">
        <v>5.4</v>
      </c>
      <c r="J1371" s="9">
        <f t="shared" si="67"/>
        <v>2462114.4426000002</v>
      </c>
      <c r="P1371">
        <v>2030</v>
      </c>
      <c r="Q1371" t="s">
        <v>132</v>
      </c>
      <c r="R1371" s="25">
        <v>2210014222</v>
      </c>
    </row>
    <row r="1372" spans="1:18" x14ac:dyDescent="0.35">
      <c r="A1372" s="13">
        <v>2030</v>
      </c>
      <c r="B1372" s="13">
        <f t="shared" si="68"/>
        <v>2029</v>
      </c>
      <c r="C1372" t="s">
        <v>130</v>
      </c>
      <c r="D1372" t="s">
        <v>131</v>
      </c>
      <c r="E1372" s="5">
        <v>2952112410</v>
      </c>
      <c r="F1372" s="13">
        <v>3.4</v>
      </c>
      <c r="G1372" s="9">
        <f t="shared" si="69"/>
        <v>10037182.194</v>
      </c>
      <c r="H1372" s="5">
        <v>1852183909</v>
      </c>
      <c r="I1372">
        <v>5.4</v>
      </c>
      <c r="J1372" s="9">
        <f t="shared" ref="J1372:J1435" si="70">H1372/1000*I1372</f>
        <v>10001793.1086</v>
      </c>
      <c r="P1372">
        <v>2030</v>
      </c>
      <c r="Q1372" t="s">
        <v>134</v>
      </c>
      <c r="R1372" s="25">
        <v>1577795709</v>
      </c>
    </row>
    <row r="1373" spans="1:18" x14ac:dyDescent="0.35">
      <c r="A1373" s="13">
        <v>2030</v>
      </c>
      <c r="B1373" s="13">
        <f t="shared" si="68"/>
        <v>2029</v>
      </c>
      <c r="C1373" t="s">
        <v>132</v>
      </c>
      <c r="D1373" t="s">
        <v>133</v>
      </c>
      <c r="E1373" s="5">
        <v>2210014222</v>
      </c>
      <c r="F1373" s="13">
        <v>3.4</v>
      </c>
      <c r="G1373" s="9">
        <f t="shared" si="69"/>
        <v>7514048.3547999999</v>
      </c>
      <c r="H1373" s="5">
        <v>1346245667</v>
      </c>
      <c r="I1373">
        <v>5.4</v>
      </c>
      <c r="J1373" s="9">
        <f t="shared" si="70"/>
        <v>7269726.6018000003</v>
      </c>
      <c r="P1373">
        <v>2030</v>
      </c>
      <c r="Q1373" t="s">
        <v>136</v>
      </c>
      <c r="R1373" s="25">
        <v>515803329</v>
      </c>
    </row>
    <row r="1374" spans="1:18" x14ac:dyDescent="0.35">
      <c r="A1374" s="13">
        <v>2030</v>
      </c>
      <c r="B1374" s="13">
        <f t="shared" si="68"/>
        <v>2029</v>
      </c>
      <c r="C1374" t="s">
        <v>134</v>
      </c>
      <c r="D1374" t="s">
        <v>135</v>
      </c>
      <c r="E1374" s="5">
        <v>1577795709</v>
      </c>
      <c r="F1374" s="13">
        <v>3.4</v>
      </c>
      <c r="G1374" s="9">
        <f t="shared" si="69"/>
        <v>5364505.4106000001</v>
      </c>
      <c r="H1374" s="5">
        <v>1097908252</v>
      </c>
      <c r="I1374">
        <v>5.4</v>
      </c>
      <c r="J1374" s="9">
        <f t="shared" si="70"/>
        <v>5928704.560800001</v>
      </c>
      <c r="P1374">
        <v>2030</v>
      </c>
      <c r="Q1374" t="s">
        <v>138</v>
      </c>
      <c r="R1374" s="25">
        <v>4669927324</v>
      </c>
    </row>
    <row r="1375" spans="1:18" x14ac:dyDescent="0.35">
      <c r="A1375" s="13">
        <v>2030</v>
      </c>
      <c r="B1375" s="13">
        <f t="shared" si="68"/>
        <v>2029</v>
      </c>
      <c r="C1375" t="s">
        <v>136</v>
      </c>
      <c r="D1375" t="s">
        <v>137</v>
      </c>
      <c r="E1375" s="5">
        <v>515803329</v>
      </c>
      <c r="F1375" s="13">
        <v>3.4</v>
      </c>
      <c r="G1375" s="9">
        <f t="shared" si="69"/>
        <v>1753731.3186000001</v>
      </c>
      <c r="H1375" s="5">
        <v>357417349</v>
      </c>
      <c r="I1375">
        <v>5.4</v>
      </c>
      <c r="J1375" s="9">
        <f t="shared" si="70"/>
        <v>1930053.6846</v>
      </c>
      <c r="P1375">
        <v>2030</v>
      </c>
      <c r="Q1375" t="s">
        <v>140</v>
      </c>
      <c r="R1375" s="25">
        <v>350013372</v>
      </c>
    </row>
    <row r="1376" spans="1:18" x14ac:dyDescent="0.35">
      <c r="A1376" s="13">
        <v>2030</v>
      </c>
      <c r="B1376" s="13">
        <f t="shared" si="68"/>
        <v>2029</v>
      </c>
      <c r="C1376" t="s">
        <v>138</v>
      </c>
      <c r="D1376" t="s">
        <v>139</v>
      </c>
      <c r="E1376" s="5">
        <v>4669927324</v>
      </c>
      <c r="F1376" s="13">
        <v>3.4</v>
      </c>
      <c r="G1376" s="9">
        <f t="shared" si="69"/>
        <v>15877752.9016</v>
      </c>
      <c r="H1376" s="5">
        <v>3178846403</v>
      </c>
      <c r="I1376">
        <v>5.4</v>
      </c>
      <c r="J1376" s="9">
        <f t="shared" si="70"/>
        <v>17165770.576200001</v>
      </c>
      <c r="P1376">
        <v>2030</v>
      </c>
      <c r="Q1376" t="s">
        <v>142</v>
      </c>
      <c r="R1376" s="25">
        <v>513986812</v>
      </c>
    </row>
    <row r="1377" spans="1:18" x14ac:dyDescent="0.35">
      <c r="A1377" s="13">
        <v>2030</v>
      </c>
      <c r="B1377" s="13">
        <f t="shared" si="68"/>
        <v>2029</v>
      </c>
      <c r="C1377" t="s">
        <v>140</v>
      </c>
      <c r="D1377" t="s">
        <v>141</v>
      </c>
      <c r="E1377" s="5">
        <v>350013372</v>
      </c>
      <c r="F1377" s="13">
        <v>3.4</v>
      </c>
      <c r="G1377" s="9">
        <f t="shared" si="69"/>
        <v>1190045.4648</v>
      </c>
      <c r="H1377" s="5">
        <v>242861496</v>
      </c>
      <c r="I1377">
        <v>5.4</v>
      </c>
      <c r="J1377" s="9">
        <f t="shared" si="70"/>
        <v>1311452.0784000002</v>
      </c>
      <c r="P1377">
        <v>2030</v>
      </c>
      <c r="Q1377" t="s">
        <v>144</v>
      </c>
      <c r="R1377" s="25">
        <v>429191566</v>
      </c>
    </row>
    <row r="1378" spans="1:18" x14ac:dyDescent="0.35">
      <c r="A1378" s="13">
        <v>2030</v>
      </c>
      <c r="B1378" s="13">
        <f t="shared" si="68"/>
        <v>2029</v>
      </c>
      <c r="C1378" t="s">
        <v>142</v>
      </c>
      <c r="D1378" t="s">
        <v>143</v>
      </c>
      <c r="E1378" s="5">
        <v>513986812</v>
      </c>
      <c r="F1378" s="13">
        <v>3.4</v>
      </c>
      <c r="G1378" s="9">
        <f t="shared" si="69"/>
        <v>1747555.1608</v>
      </c>
      <c r="H1378" s="5">
        <v>393779025</v>
      </c>
      <c r="I1378">
        <v>5.4</v>
      </c>
      <c r="J1378" s="9">
        <f t="shared" si="70"/>
        <v>2126406.7350000003</v>
      </c>
      <c r="P1378">
        <v>2030</v>
      </c>
      <c r="Q1378" t="s">
        <v>146</v>
      </c>
      <c r="R1378" s="25">
        <v>344498559</v>
      </c>
    </row>
    <row r="1379" spans="1:18" x14ac:dyDescent="0.35">
      <c r="A1379" s="13">
        <v>2030</v>
      </c>
      <c r="B1379" s="13">
        <f t="shared" si="68"/>
        <v>2029</v>
      </c>
      <c r="C1379" t="s">
        <v>144</v>
      </c>
      <c r="D1379" t="s">
        <v>145</v>
      </c>
      <c r="E1379" s="5">
        <v>429191566</v>
      </c>
      <c r="F1379" s="13">
        <v>3.4</v>
      </c>
      <c r="G1379" s="9">
        <f t="shared" si="69"/>
        <v>1459251.3244</v>
      </c>
      <c r="H1379" s="5">
        <v>343440595</v>
      </c>
      <c r="I1379">
        <v>5.4</v>
      </c>
      <c r="J1379" s="9">
        <f t="shared" si="70"/>
        <v>1854579.213</v>
      </c>
      <c r="P1379">
        <v>2030</v>
      </c>
      <c r="Q1379" t="s">
        <v>148</v>
      </c>
      <c r="R1379" s="25">
        <v>551369623</v>
      </c>
    </row>
    <row r="1380" spans="1:18" x14ac:dyDescent="0.35">
      <c r="A1380" s="13">
        <v>2030</v>
      </c>
      <c r="B1380" s="13">
        <f t="shared" si="68"/>
        <v>2029</v>
      </c>
      <c r="C1380" t="s">
        <v>146</v>
      </c>
      <c r="D1380" t="s">
        <v>147</v>
      </c>
      <c r="E1380" s="5">
        <v>344498559</v>
      </c>
      <c r="F1380" s="13">
        <v>3.4</v>
      </c>
      <c r="G1380" s="9">
        <f t="shared" si="69"/>
        <v>1171295.1006</v>
      </c>
      <c r="H1380" s="5">
        <v>280068372</v>
      </c>
      <c r="I1380">
        <v>5.4</v>
      </c>
      <c r="J1380" s="9">
        <f t="shared" si="70"/>
        <v>1512369.2087999999</v>
      </c>
      <c r="P1380">
        <v>2030</v>
      </c>
      <c r="Q1380" t="s">
        <v>150</v>
      </c>
      <c r="R1380" s="25">
        <v>4947498920</v>
      </c>
    </row>
    <row r="1381" spans="1:18" x14ac:dyDescent="0.35">
      <c r="A1381" s="13">
        <v>2030</v>
      </c>
      <c r="B1381" s="13">
        <f t="shared" si="68"/>
        <v>2029</v>
      </c>
      <c r="C1381" t="s">
        <v>148</v>
      </c>
      <c r="D1381" t="s">
        <v>149</v>
      </c>
      <c r="E1381" s="5">
        <v>551369623</v>
      </c>
      <c r="F1381" s="13">
        <v>3.4</v>
      </c>
      <c r="G1381" s="9">
        <f t="shared" si="69"/>
        <v>1874656.7182</v>
      </c>
      <c r="H1381" s="5">
        <v>448835134</v>
      </c>
      <c r="I1381">
        <v>5.4</v>
      </c>
      <c r="J1381" s="9">
        <f t="shared" si="70"/>
        <v>2423709.7236000001</v>
      </c>
      <c r="P1381">
        <v>2030</v>
      </c>
      <c r="Q1381" t="s">
        <v>152</v>
      </c>
      <c r="R1381" s="25">
        <v>899376333</v>
      </c>
    </row>
    <row r="1382" spans="1:18" x14ac:dyDescent="0.35">
      <c r="A1382" s="13">
        <v>2030</v>
      </c>
      <c r="B1382" s="13">
        <f t="shared" si="68"/>
        <v>2029</v>
      </c>
      <c r="C1382" t="s">
        <v>150</v>
      </c>
      <c r="D1382" t="s">
        <v>151</v>
      </c>
      <c r="E1382" s="5">
        <v>4947498920</v>
      </c>
      <c r="F1382" s="13">
        <v>3.4</v>
      </c>
      <c r="G1382" s="9">
        <f t="shared" si="69"/>
        <v>16821496.327999998</v>
      </c>
      <c r="H1382" s="5">
        <v>3177270557</v>
      </c>
      <c r="I1382">
        <v>5.4</v>
      </c>
      <c r="J1382" s="9">
        <f t="shared" si="70"/>
        <v>17157261.007800002</v>
      </c>
      <c r="P1382">
        <v>2030</v>
      </c>
      <c r="Q1382" t="s">
        <v>154</v>
      </c>
      <c r="R1382" s="25">
        <v>3012901430</v>
      </c>
    </row>
    <row r="1383" spans="1:18" x14ac:dyDescent="0.35">
      <c r="A1383" s="13">
        <v>2030</v>
      </c>
      <c r="B1383" s="13">
        <f t="shared" si="68"/>
        <v>2029</v>
      </c>
      <c r="C1383" t="s">
        <v>152</v>
      </c>
      <c r="D1383" t="s">
        <v>153</v>
      </c>
      <c r="E1383" s="5">
        <v>899376333</v>
      </c>
      <c r="F1383" s="13">
        <v>3.4</v>
      </c>
      <c r="G1383" s="9">
        <f t="shared" si="69"/>
        <v>3057879.5321999998</v>
      </c>
      <c r="H1383" s="5">
        <v>631781372</v>
      </c>
      <c r="I1383">
        <v>5.4</v>
      </c>
      <c r="J1383" s="9">
        <f t="shared" si="70"/>
        <v>3411619.4087999999</v>
      </c>
      <c r="P1383">
        <v>2030</v>
      </c>
      <c r="Q1383" t="s">
        <v>156</v>
      </c>
      <c r="R1383" s="25">
        <v>273129528</v>
      </c>
    </row>
    <row r="1384" spans="1:18" x14ac:dyDescent="0.35">
      <c r="A1384" s="13">
        <v>2030</v>
      </c>
      <c r="B1384" s="13">
        <f t="shared" si="68"/>
        <v>2029</v>
      </c>
      <c r="C1384" t="s">
        <v>154</v>
      </c>
      <c r="D1384" t="s">
        <v>155</v>
      </c>
      <c r="E1384" s="5">
        <v>3012901430</v>
      </c>
      <c r="F1384" s="13">
        <v>3.4</v>
      </c>
      <c r="G1384" s="9">
        <f t="shared" si="69"/>
        <v>10243864.862</v>
      </c>
      <c r="H1384" s="5">
        <v>1962428893</v>
      </c>
      <c r="I1384">
        <v>5.4</v>
      </c>
      <c r="J1384" s="9">
        <f t="shared" si="70"/>
        <v>10597116.0222</v>
      </c>
      <c r="P1384">
        <v>2030</v>
      </c>
      <c r="Q1384" t="s">
        <v>158</v>
      </c>
      <c r="R1384" s="25">
        <v>9535505983</v>
      </c>
    </row>
    <row r="1385" spans="1:18" x14ac:dyDescent="0.35">
      <c r="A1385" s="13">
        <v>2030</v>
      </c>
      <c r="B1385" s="13">
        <f t="shared" si="68"/>
        <v>2029</v>
      </c>
      <c r="C1385" t="s">
        <v>156</v>
      </c>
      <c r="D1385" t="s">
        <v>157</v>
      </c>
      <c r="E1385" s="5">
        <v>273129528</v>
      </c>
      <c r="F1385" s="13">
        <v>3.4</v>
      </c>
      <c r="G1385" s="9">
        <f t="shared" si="69"/>
        <v>928640.39519999991</v>
      </c>
      <c r="H1385" s="5">
        <v>190184568</v>
      </c>
      <c r="I1385">
        <v>5.4</v>
      </c>
      <c r="J1385" s="9">
        <f t="shared" si="70"/>
        <v>1026996.6672</v>
      </c>
      <c r="P1385">
        <v>2030</v>
      </c>
      <c r="Q1385" t="s">
        <v>160</v>
      </c>
      <c r="R1385" s="25">
        <v>755078889</v>
      </c>
    </row>
    <row r="1386" spans="1:18" x14ac:dyDescent="0.35">
      <c r="A1386" s="13">
        <v>2030</v>
      </c>
      <c r="B1386" s="13">
        <f t="shared" si="68"/>
        <v>2029</v>
      </c>
      <c r="C1386" t="s">
        <v>158</v>
      </c>
      <c r="D1386" t="s">
        <v>159</v>
      </c>
      <c r="E1386" s="5">
        <v>9535505983</v>
      </c>
      <c r="F1386" s="13">
        <v>3.4</v>
      </c>
      <c r="G1386" s="9">
        <f t="shared" si="69"/>
        <v>32420720.342199996</v>
      </c>
      <c r="H1386" s="5">
        <v>6113089511</v>
      </c>
      <c r="I1386">
        <v>5.4</v>
      </c>
      <c r="J1386" s="9">
        <f t="shared" si="70"/>
        <v>33010683.3594</v>
      </c>
      <c r="P1386">
        <v>2030</v>
      </c>
      <c r="Q1386" t="s">
        <v>162</v>
      </c>
      <c r="R1386" s="25">
        <v>1626429134</v>
      </c>
    </row>
    <row r="1387" spans="1:18" x14ac:dyDescent="0.35">
      <c r="A1387" s="13">
        <v>2030</v>
      </c>
      <c r="B1387" s="13">
        <f t="shared" si="68"/>
        <v>2029</v>
      </c>
      <c r="C1387" t="s">
        <v>160</v>
      </c>
      <c r="D1387" t="s">
        <v>161</v>
      </c>
      <c r="E1387" s="5">
        <v>755078889</v>
      </c>
      <c r="F1387" s="13">
        <v>3.4</v>
      </c>
      <c r="G1387" s="9">
        <f t="shared" si="69"/>
        <v>2567268.2226</v>
      </c>
      <c r="H1387" s="5">
        <v>551007651</v>
      </c>
      <c r="I1387">
        <v>5.4</v>
      </c>
      <c r="J1387" s="9">
        <f t="shared" si="70"/>
        <v>2975441.3153999997</v>
      </c>
      <c r="P1387">
        <v>2030</v>
      </c>
      <c r="Q1387" t="s">
        <v>164</v>
      </c>
      <c r="R1387" s="25">
        <v>156549693</v>
      </c>
    </row>
    <row r="1388" spans="1:18" x14ac:dyDescent="0.35">
      <c r="A1388" s="13">
        <v>2030</v>
      </c>
      <c r="B1388" s="13">
        <f t="shared" si="68"/>
        <v>2029</v>
      </c>
      <c r="C1388" t="s">
        <v>162</v>
      </c>
      <c r="D1388" t="s">
        <v>163</v>
      </c>
      <c r="E1388" s="5">
        <v>1626429134</v>
      </c>
      <c r="F1388" s="13">
        <v>3.4</v>
      </c>
      <c r="G1388" s="9">
        <f t="shared" si="69"/>
        <v>5529859.0556000005</v>
      </c>
      <c r="H1388" s="5">
        <v>1052609980</v>
      </c>
      <c r="I1388">
        <v>5.4</v>
      </c>
      <c r="J1388" s="9">
        <f t="shared" si="70"/>
        <v>5684093.892</v>
      </c>
      <c r="P1388">
        <v>2030</v>
      </c>
      <c r="Q1388" t="s">
        <v>166</v>
      </c>
      <c r="R1388" s="25">
        <v>878283435</v>
      </c>
    </row>
    <row r="1389" spans="1:18" x14ac:dyDescent="0.35">
      <c r="A1389" s="13">
        <v>2030</v>
      </c>
      <c r="B1389" s="13">
        <f t="shared" si="68"/>
        <v>2029</v>
      </c>
      <c r="C1389" t="s">
        <v>164</v>
      </c>
      <c r="D1389" t="s">
        <v>165</v>
      </c>
      <c r="E1389" s="5">
        <v>156549693</v>
      </c>
      <c r="F1389" s="13">
        <v>3.4</v>
      </c>
      <c r="G1389" s="9">
        <f t="shared" si="69"/>
        <v>532268.95620000002</v>
      </c>
      <c r="H1389" s="5">
        <v>119439807</v>
      </c>
      <c r="I1389">
        <v>5.4</v>
      </c>
      <c r="J1389" s="9">
        <f t="shared" si="70"/>
        <v>644974.95780000009</v>
      </c>
      <c r="P1389">
        <v>2030</v>
      </c>
      <c r="Q1389" t="s">
        <v>168</v>
      </c>
      <c r="R1389" s="25">
        <v>501736586</v>
      </c>
    </row>
    <row r="1390" spans="1:18" x14ac:dyDescent="0.35">
      <c r="A1390" s="13">
        <v>2030</v>
      </c>
      <c r="B1390" s="13">
        <f t="shared" si="68"/>
        <v>2029</v>
      </c>
      <c r="C1390" t="s">
        <v>166</v>
      </c>
      <c r="D1390" t="s">
        <v>167</v>
      </c>
      <c r="E1390" s="5">
        <v>878283435</v>
      </c>
      <c r="F1390" s="13">
        <v>3.4</v>
      </c>
      <c r="G1390" s="9">
        <f t="shared" si="69"/>
        <v>2986163.679</v>
      </c>
      <c r="H1390" s="5">
        <v>621428862</v>
      </c>
      <c r="I1390">
        <v>5.4</v>
      </c>
      <c r="J1390" s="9">
        <f t="shared" si="70"/>
        <v>3355715.8547999999</v>
      </c>
      <c r="P1390">
        <v>2030</v>
      </c>
      <c r="Q1390" t="s">
        <v>170</v>
      </c>
      <c r="R1390" s="25">
        <v>19149712212</v>
      </c>
    </row>
    <row r="1391" spans="1:18" x14ac:dyDescent="0.35">
      <c r="A1391" s="13">
        <v>2030</v>
      </c>
      <c r="B1391" s="13">
        <f t="shared" si="68"/>
        <v>2029</v>
      </c>
      <c r="C1391" t="s">
        <v>168</v>
      </c>
      <c r="D1391" t="s">
        <v>169</v>
      </c>
      <c r="E1391" s="5">
        <v>501736586</v>
      </c>
      <c r="F1391" s="13">
        <v>3.4</v>
      </c>
      <c r="G1391" s="9">
        <f t="shared" si="69"/>
        <v>1705904.3924</v>
      </c>
      <c r="H1391" s="5">
        <v>315869242</v>
      </c>
      <c r="I1391">
        <v>5.4</v>
      </c>
      <c r="J1391" s="9">
        <f t="shared" si="70"/>
        <v>1705693.9068000002</v>
      </c>
      <c r="P1391">
        <v>2030</v>
      </c>
      <c r="Q1391" t="s">
        <v>172</v>
      </c>
      <c r="R1391" s="25">
        <v>70395316</v>
      </c>
    </row>
    <row r="1392" spans="1:18" x14ac:dyDescent="0.35">
      <c r="A1392" s="13">
        <v>2030</v>
      </c>
      <c r="B1392" s="13">
        <f t="shared" si="68"/>
        <v>2029</v>
      </c>
      <c r="C1392" t="s">
        <v>170</v>
      </c>
      <c r="D1392" t="s">
        <v>171</v>
      </c>
      <c r="E1392" s="5">
        <v>19149712212</v>
      </c>
      <c r="F1392" s="13">
        <v>3.4</v>
      </c>
      <c r="G1392" s="9">
        <f t="shared" si="69"/>
        <v>65109021.520800002</v>
      </c>
      <c r="H1392" s="5">
        <v>11983435070</v>
      </c>
      <c r="I1392">
        <v>5.4</v>
      </c>
      <c r="J1392" s="9">
        <f t="shared" si="70"/>
        <v>64710549.378000006</v>
      </c>
      <c r="P1392">
        <v>2030</v>
      </c>
      <c r="Q1392" t="s">
        <v>174</v>
      </c>
      <c r="R1392" s="25">
        <v>581692783</v>
      </c>
    </row>
    <row r="1393" spans="1:18" x14ac:dyDescent="0.35">
      <c r="A1393" s="13">
        <v>2030</v>
      </c>
      <c r="B1393" s="13">
        <f t="shared" si="68"/>
        <v>2029</v>
      </c>
      <c r="C1393" t="s">
        <v>172</v>
      </c>
      <c r="D1393" t="s">
        <v>173</v>
      </c>
      <c r="E1393" s="5">
        <v>70395316</v>
      </c>
      <c r="F1393" s="13">
        <v>3.4</v>
      </c>
      <c r="G1393" s="9">
        <f t="shared" si="69"/>
        <v>239344.07440000001</v>
      </c>
      <c r="H1393" s="5">
        <v>57682802</v>
      </c>
      <c r="I1393">
        <v>5.4</v>
      </c>
      <c r="J1393" s="9">
        <f t="shared" si="70"/>
        <v>311487.13080000004</v>
      </c>
      <c r="P1393">
        <v>2030</v>
      </c>
      <c r="Q1393" t="s">
        <v>176</v>
      </c>
      <c r="R1393" s="25">
        <v>8359584725</v>
      </c>
    </row>
    <row r="1394" spans="1:18" x14ac:dyDescent="0.35">
      <c r="A1394" s="13">
        <v>2030</v>
      </c>
      <c r="B1394" s="13">
        <f t="shared" si="68"/>
        <v>2029</v>
      </c>
      <c r="C1394" t="s">
        <v>174</v>
      </c>
      <c r="D1394" t="s">
        <v>175</v>
      </c>
      <c r="E1394" s="5">
        <v>581692783</v>
      </c>
      <c r="F1394" s="13">
        <v>3.4</v>
      </c>
      <c r="G1394" s="9">
        <f t="shared" si="69"/>
        <v>1977755.4622000002</v>
      </c>
      <c r="H1394" s="5">
        <v>401451620</v>
      </c>
      <c r="I1394">
        <v>5.4</v>
      </c>
      <c r="J1394" s="9">
        <f t="shared" si="70"/>
        <v>2167838.7480000001</v>
      </c>
      <c r="P1394">
        <v>2030</v>
      </c>
      <c r="Q1394" t="s">
        <v>178</v>
      </c>
      <c r="R1394" s="25">
        <v>289197319</v>
      </c>
    </row>
    <row r="1395" spans="1:18" x14ac:dyDescent="0.35">
      <c r="A1395" s="13">
        <v>2030</v>
      </c>
      <c r="B1395" s="13">
        <f t="shared" si="68"/>
        <v>2029</v>
      </c>
      <c r="C1395" t="s">
        <v>176</v>
      </c>
      <c r="D1395" t="s">
        <v>177</v>
      </c>
      <c r="E1395" s="5">
        <v>8359584725</v>
      </c>
      <c r="F1395" s="13">
        <v>3.4</v>
      </c>
      <c r="G1395" s="9">
        <f t="shared" si="69"/>
        <v>28422588.064999998</v>
      </c>
      <c r="H1395" s="5">
        <v>5165079900</v>
      </c>
      <c r="I1395">
        <v>5.4</v>
      </c>
      <c r="J1395" s="9">
        <f t="shared" si="70"/>
        <v>27891431.460000005</v>
      </c>
      <c r="P1395">
        <v>2030</v>
      </c>
      <c r="Q1395" t="s">
        <v>68</v>
      </c>
      <c r="R1395" s="25">
        <v>401280005</v>
      </c>
    </row>
    <row r="1396" spans="1:18" x14ac:dyDescent="0.35">
      <c r="A1396" s="13">
        <v>2030</v>
      </c>
      <c r="B1396" s="13">
        <f t="shared" si="68"/>
        <v>2029</v>
      </c>
      <c r="C1396" t="s">
        <v>178</v>
      </c>
      <c r="D1396" t="s">
        <v>179</v>
      </c>
      <c r="E1396" s="5">
        <v>289197319</v>
      </c>
      <c r="F1396" s="13">
        <v>3.4</v>
      </c>
      <c r="G1396" s="9">
        <f t="shared" si="69"/>
        <v>983270.88459999999</v>
      </c>
      <c r="H1396" s="5">
        <v>205039818</v>
      </c>
      <c r="I1396">
        <v>5.4</v>
      </c>
      <c r="J1396" s="9">
        <f t="shared" si="70"/>
        <v>1107215.0172000001</v>
      </c>
      <c r="P1396">
        <v>2030</v>
      </c>
      <c r="Q1396" t="s">
        <v>180</v>
      </c>
      <c r="R1396" s="25">
        <v>457794031</v>
      </c>
    </row>
    <row r="1397" spans="1:18" x14ac:dyDescent="0.35">
      <c r="A1397" s="13">
        <v>2030</v>
      </c>
      <c r="B1397" s="13">
        <f t="shared" si="68"/>
        <v>2029</v>
      </c>
      <c r="C1397" t="s">
        <v>180</v>
      </c>
      <c r="D1397" t="s">
        <v>181</v>
      </c>
      <c r="E1397" s="5">
        <v>457794031</v>
      </c>
      <c r="F1397" s="13">
        <v>3.4</v>
      </c>
      <c r="G1397" s="9">
        <f t="shared" si="69"/>
        <v>1556499.7054000001</v>
      </c>
      <c r="H1397" s="5">
        <v>329123469</v>
      </c>
      <c r="I1397">
        <v>5.4</v>
      </c>
      <c r="J1397" s="9">
        <f t="shared" si="70"/>
        <v>1777266.7326</v>
      </c>
      <c r="P1397">
        <v>2030</v>
      </c>
      <c r="Q1397" t="s">
        <v>182</v>
      </c>
      <c r="R1397" s="25">
        <v>577601679</v>
      </c>
    </row>
    <row r="1398" spans="1:18" x14ac:dyDescent="0.35">
      <c r="A1398" s="13">
        <v>2030</v>
      </c>
      <c r="B1398" s="13">
        <f t="shared" si="68"/>
        <v>2029</v>
      </c>
      <c r="C1398" t="s">
        <v>182</v>
      </c>
      <c r="D1398" t="s">
        <v>183</v>
      </c>
      <c r="E1398" s="5">
        <v>577601679</v>
      </c>
      <c r="F1398" s="13">
        <v>3.4</v>
      </c>
      <c r="G1398" s="9">
        <f t="shared" si="69"/>
        <v>1963845.7086</v>
      </c>
      <c r="H1398" s="5">
        <v>468840492</v>
      </c>
      <c r="I1398">
        <v>5.4</v>
      </c>
      <c r="J1398" s="9">
        <f t="shared" si="70"/>
        <v>2531738.6568000005</v>
      </c>
      <c r="P1398">
        <v>2030</v>
      </c>
      <c r="Q1398" t="s">
        <v>184</v>
      </c>
      <c r="R1398" s="25">
        <v>485081193</v>
      </c>
    </row>
    <row r="1399" spans="1:18" x14ac:dyDescent="0.35">
      <c r="A1399" s="13">
        <v>2030</v>
      </c>
      <c r="B1399" s="13">
        <f t="shared" si="68"/>
        <v>2029</v>
      </c>
      <c r="C1399" t="s">
        <v>184</v>
      </c>
      <c r="D1399" t="s">
        <v>185</v>
      </c>
      <c r="E1399" s="5">
        <v>485081193</v>
      </c>
      <c r="F1399" s="13">
        <v>3.4</v>
      </c>
      <c r="G1399" s="9">
        <f t="shared" si="69"/>
        <v>1649276.0562</v>
      </c>
      <c r="H1399" s="5">
        <v>304272475</v>
      </c>
      <c r="I1399">
        <v>5.4</v>
      </c>
      <c r="J1399" s="9">
        <f t="shared" si="70"/>
        <v>1643071.365</v>
      </c>
      <c r="P1399">
        <v>2030</v>
      </c>
      <c r="Q1399" t="s">
        <v>186</v>
      </c>
      <c r="R1399" s="25">
        <v>363740699</v>
      </c>
    </row>
    <row r="1400" spans="1:18" x14ac:dyDescent="0.35">
      <c r="A1400" s="13">
        <v>2030</v>
      </c>
      <c r="B1400" s="13">
        <f t="shared" si="68"/>
        <v>2029</v>
      </c>
      <c r="C1400" t="s">
        <v>186</v>
      </c>
      <c r="D1400" t="s">
        <v>187</v>
      </c>
      <c r="E1400" s="5">
        <v>363740699</v>
      </c>
      <c r="F1400" s="13">
        <v>3.4</v>
      </c>
      <c r="G1400" s="9">
        <f t="shared" si="69"/>
        <v>1236718.3766000001</v>
      </c>
      <c r="H1400" s="5">
        <v>277512211</v>
      </c>
      <c r="I1400">
        <v>5.4</v>
      </c>
      <c r="J1400" s="9">
        <f t="shared" si="70"/>
        <v>1498565.9394000003</v>
      </c>
      <c r="P1400">
        <v>2030</v>
      </c>
      <c r="Q1400" t="s">
        <v>198</v>
      </c>
      <c r="R1400" s="25">
        <v>455102408</v>
      </c>
    </row>
    <row r="1401" spans="1:18" x14ac:dyDescent="0.35">
      <c r="A1401" s="13">
        <v>2030</v>
      </c>
      <c r="B1401" s="13">
        <f t="shared" si="68"/>
        <v>2029</v>
      </c>
      <c r="C1401" t="s">
        <v>188</v>
      </c>
      <c r="D1401" t="s">
        <v>189</v>
      </c>
      <c r="E1401" s="5">
        <v>515378274</v>
      </c>
      <c r="F1401" s="13">
        <v>3.4</v>
      </c>
      <c r="G1401" s="9">
        <f t="shared" si="69"/>
        <v>1752286.1316</v>
      </c>
      <c r="H1401" s="5">
        <v>386027671</v>
      </c>
      <c r="I1401">
        <v>5.4</v>
      </c>
      <c r="J1401" s="9">
        <f t="shared" si="70"/>
        <v>2084549.4234</v>
      </c>
      <c r="P1401">
        <v>2030</v>
      </c>
      <c r="Q1401" t="s">
        <v>188</v>
      </c>
      <c r="R1401" s="25">
        <v>515378274</v>
      </c>
    </row>
    <row r="1402" spans="1:18" x14ac:dyDescent="0.35">
      <c r="A1402" s="13">
        <v>2030</v>
      </c>
      <c r="B1402" s="13">
        <f t="shared" si="68"/>
        <v>2029</v>
      </c>
      <c r="C1402" t="s">
        <v>190</v>
      </c>
      <c r="D1402" t="s">
        <v>191</v>
      </c>
      <c r="E1402" s="5">
        <v>583555561</v>
      </c>
      <c r="F1402" s="13">
        <v>3.4</v>
      </c>
      <c r="G1402" s="9">
        <f t="shared" si="69"/>
        <v>1984088.9073999999</v>
      </c>
      <c r="H1402" s="5">
        <v>437587707</v>
      </c>
      <c r="I1402">
        <v>5.4</v>
      </c>
      <c r="J1402" s="9">
        <f t="shared" si="70"/>
        <v>2362973.6178000001</v>
      </c>
      <c r="P1402">
        <v>2030</v>
      </c>
      <c r="Q1402" t="s">
        <v>194</v>
      </c>
      <c r="R1402" s="25">
        <v>295801142</v>
      </c>
    </row>
    <row r="1403" spans="1:18" x14ac:dyDescent="0.35">
      <c r="A1403" s="13">
        <v>2030</v>
      </c>
      <c r="B1403" s="13">
        <f t="shared" si="68"/>
        <v>2029</v>
      </c>
      <c r="C1403" t="s">
        <v>192</v>
      </c>
      <c r="D1403" t="s">
        <v>193</v>
      </c>
      <c r="E1403" s="5">
        <v>844283138</v>
      </c>
      <c r="F1403" s="13">
        <v>3.4</v>
      </c>
      <c r="G1403" s="9">
        <f t="shared" si="69"/>
        <v>2870562.6691999999</v>
      </c>
      <c r="H1403" s="5">
        <v>602355626</v>
      </c>
      <c r="I1403">
        <v>5.4</v>
      </c>
      <c r="J1403" s="9">
        <f t="shared" si="70"/>
        <v>3252720.3804000006</v>
      </c>
      <c r="P1403">
        <v>2030</v>
      </c>
      <c r="Q1403" t="s">
        <v>196</v>
      </c>
      <c r="R1403" s="25">
        <v>381047617</v>
      </c>
    </row>
    <row r="1404" spans="1:18" x14ac:dyDescent="0.35">
      <c r="A1404" s="13">
        <v>2030</v>
      </c>
      <c r="B1404" s="13">
        <f t="shared" si="68"/>
        <v>2029</v>
      </c>
      <c r="C1404" t="s">
        <v>194</v>
      </c>
      <c r="D1404" t="s">
        <v>195</v>
      </c>
      <c r="E1404" s="5">
        <v>295801142</v>
      </c>
      <c r="F1404" s="13">
        <v>3.4</v>
      </c>
      <c r="G1404" s="9">
        <f t="shared" si="69"/>
        <v>1005723.8827999999</v>
      </c>
      <c r="H1404" s="5">
        <v>214505907</v>
      </c>
      <c r="I1404">
        <v>5.4</v>
      </c>
      <c r="J1404" s="9">
        <f t="shared" si="70"/>
        <v>1158331.8978000002</v>
      </c>
      <c r="P1404">
        <v>2030</v>
      </c>
      <c r="Q1404" t="s">
        <v>476</v>
      </c>
      <c r="R1404" s="25">
        <v>360769112</v>
      </c>
    </row>
    <row r="1405" spans="1:18" x14ac:dyDescent="0.35">
      <c r="A1405" s="13">
        <v>2030</v>
      </c>
      <c r="B1405" s="13">
        <f t="shared" si="68"/>
        <v>2029</v>
      </c>
      <c r="C1405" t="s">
        <v>196</v>
      </c>
      <c r="D1405" t="s">
        <v>197</v>
      </c>
      <c r="E1405" s="5">
        <v>381047617</v>
      </c>
      <c r="F1405" s="13">
        <v>3.4</v>
      </c>
      <c r="G1405" s="9">
        <f t="shared" si="69"/>
        <v>1295561.8978000002</v>
      </c>
      <c r="H1405" s="5">
        <v>248588903</v>
      </c>
      <c r="I1405">
        <v>5.4</v>
      </c>
      <c r="J1405" s="9">
        <f t="shared" si="70"/>
        <v>1342380.0762</v>
      </c>
      <c r="P1405">
        <v>2030</v>
      </c>
      <c r="Q1405" t="s">
        <v>202</v>
      </c>
      <c r="R1405" s="25">
        <v>322125902</v>
      </c>
    </row>
    <row r="1406" spans="1:18" x14ac:dyDescent="0.35">
      <c r="A1406" s="13">
        <v>2030</v>
      </c>
      <c r="B1406" s="13">
        <f t="shared" si="68"/>
        <v>2029</v>
      </c>
      <c r="C1406" t="s">
        <v>198</v>
      </c>
      <c r="D1406" t="s">
        <v>199</v>
      </c>
      <c r="E1406" s="5">
        <v>455102408</v>
      </c>
      <c r="F1406" s="13">
        <v>3.4</v>
      </c>
      <c r="G1406" s="9">
        <f t="shared" si="69"/>
        <v>1547348.1872</v>
      </c>
      <c r="H1406" s="5">
        <v>323828763</v>
      </c>
      <c r="I1406">
        <v>5.4</v>
      </c>
      <c r="J1406" s="9">
        <f t="shared" si="70"/>
        <v>1748675.3202</v>
      </c>
      <c r="P1406">
        <v>2030</v>
      </c>
      <c r="Q1406" t="s">
        <v>204</v>
      </c>
      <c r="R1406" s="25">
        <v>377555701</v>
      </c>
    </row>
    <row r="1407" spans="1:18" x14ac:dyDescent="0.35">
      <c r="A1407" s="13">
        <v>2030</v>
      </c>
      <c r="B1407" s="13">
        <f t="shared" si="68"/>
        <v>2029</v>
      </c>
      <c r="C1407" t="s">
        <v>200</v>
      </c>
      <c r="D1407" t="s">
        <v>201</v>
      </c>
      <c r="E1407" s="5">
        <v>780488980</v>
      </c>
      <c r="F1407" s="13">
        <v>3.4</v>
      </c>
      <c r="G1407" s="9">
        <f t="shared" si="69"/>
        <v>2653662.5319999997</v>
      </c>
      <c r="H1407" s="5">
        <v>631846278</v>
      </c>
      <c r="I1407">
        <v>5.4</v>
      </c>
      <c r="J1407" s="9">
        <f t="shared" si="70"/>
        <v>3411969.9012000007</v>
      </c>
      <c r="P1407">
        <v>2030</v>
      </c>
      <c r="Q1407" t="s">
        <v>206</v>
      </c>
      <c r="R1407" s="25">
        <v>629351240</v>
      </c>
    </row>
    <row r="1408" spans="1:18" x14ac:dyDescent="0.35">
      <c r="A1408" s="13">
        <v>2030</v>
      </c>
      <c r="B1408" s="13">
        <f t="shared" si="68"/>
        <v>2029</v>
      </c>
      <c r="C1408" t="s">
        <v>202</v>
      </c>
      <c r="D1408" t="s">
        <v>203</v>
      </c>
      <c r="E1408" s="5">
        <v>322125902</v>
      </c>
      <c r="F1408" s="13">
        <v>3.4</v>
      </c>
      <c r="G1408" s="9">
        <f t="shared" si="69"/>
        <v>1095228.0667999999</v>
      </c>
      <c r="H1408" s="5">
        <v>233607661</v>
      </c>
      <c r="I1408">
        <v>5.4</v>
      </c>
      <c r="J1408" s="9">
        <f t="shared" si="70"/>
        <v>1261481.3694</v>
      </c>
      <c r="P1408">
        <v>2030</v>
      </c>
      <c r="Q1408" t="s">
        <v>208</v>
      </c>
      <c r="R1408" s="25">
        <v>342508940</v>
      </c>
    </row>
    <row r="1409" spans="1:18" x14ac:dyDescent="0.35">
      <c r="A1409" s="13">
        <v>2030</v>
      </c>
      <c r="B1409" s="13">
        <f t="shared" si="68"/>
        <v>2029</v>
      </c>
      <c r="C1409" t="s">
        <v>204</v>
      </c>
      <c r="D1409" t="s">
        <v>205</v>
      </c>
      <c r="E1409" s="5">
        <v>377555701</v>
      </c>
      <c r="F1409" s="13">
        <v>3.4</v>
      </c>
      <c r="G1409" s="9">
        <f t="shared" si="69"/>
        <v>1283689.3833999999</v>
      </c>
      <c r="H1409" s="5">
        <v>300930174</v>
      </c>
      <c r="I1409">
        <v>5.4</v>
      </c>
      <c r="J1409" s="9">
        <f t="shared" si="70"/>
        <v>1625022.9396000002</v>
      </c>
      <c r="P1409">
        <v>2030</v>
      </c>
      <c r="Q1409" t="s">
        <v>210</v>
      </c>
      <c r="R1409" s="25">
        <v>152873499</v>
      </c>
    </row>
    <row r="1410" spans="1:18" x14ac:dyDescent="0.35">
      <c r="A1410" s="13">
        <v>2030</v>
      </c>
      <c r="B1410" s="13">
        <f t="shared" si="68"/>
        <v>2029</v>
      </c>
      <c r="C1410" t="s">
        <v>206</v>
      </c>
      <c r="D1410" t="s">
        <v>207</v>
      </c>
      <c r="E1410" s="5">
        <v>629351240</v>
      </c>
      <c r="F1410" s="13">
        <v>3.4</v>
      </c>
      <c r="G1410" s="9">
        <f t="shared" si="69"/>
        <v>2139794.216</v>
      </c>
      <c r="H1410" s="5">
        <v>484568877</v>
      </c>
      <c r="I1410">
        <v>5.4</v>
      </c>
      <c r="J1410" s="9">
        <f t="shared" si="70"/>
        <v>2616671.9358000001</v>
      </c>
      <c r="P1410">
        <v>2030</v>
      </c>
      <c r="Q1410" t="s">
        <v>212</v>
      </c>
      <c r="R1410" s="25">
        <v>657059582</v>
      </c>
    </row>
    <row r="1411" spans="1:18" x14ac:dyDescent="0.35">
      <c r="A1411" s="13">
        <v>2030</v>
      </c>
      <c r="B1411" s="13">
        <f t="shared" si="68"/>
        <v>2029</v>
      </c>
      <c r="C1411" t="s">
        <v>208</v>
      </c>
      <c r="D1411" t="s">
        <v>209</v>
      </c>
      <c r="E1411" s="5">
        <v>342508940</v>
      </c>
      <c r="F1411" s="13">
        <v>3.4</v>
      </c>
      <c r="G1411" s="9">
        <f t="shared" si="69"/>
        <v>1164530.3959999999</v>
      </c>
      <c r="H1411" s="5">
        <v>267952737</v>
      </c>
      <c r="I1411">
        <v>5.4</v>
      </c>
      <c r="J1411" s="9">
        <f t="shared" si="70"/>
        <v>1446944.7798000001</v>
      </c>
      <c r="P1411">
        <v>2030</v>
      </c>
      <c r="Q1411" t="s">
        <v>214</v>
      </c>
      <c r="R1411" s="25">
        <v>393890275</v>
      </c>
    </row>
    <row r="1412" spans="1:18" x14ac:dyDescent="0.35">
      <c r="A1412" s="13">
        <v>2030</v>
      </c>
      <c r="B1412" s="13">
        <f t="shared" si="68"/>
        <v>2029</v>
      </c>
      <c r="C1412" t="s">
        <v>210</v>
      </c>
      <c r="D1412" t="s">
        <v>211</v>
      </c>
      <c r="E1412" s="5">
        <v>152873499</v>
      </c>
      <c r="F1412" s="13">
        <v>3.4</v>
      </c>
      <c r="G1412" s="9">
        <f t="shared" si="69"/>
        <v>519769.89660000004</v>
      </c>
      <c r="H1412" s="5">
        <v>122232180</v>
      </c>
      <c r="I1412">
        <v>5.4</v>
      </c>
      <c r="J1412" s="9">
        <f t="shared" si="70"/>
        <v>660053.772</v>
      </c>
      <c r="P1412">
        <v>2030</v>
      </c>
      <c r="Q1412" t="s">
        <v>216</v>
      </c>
      <c r="R1412" s="25">
        <v>1614386563</v>
      </c>
    </row>
    <row r="1413" spans="1:18" x14ac:dyDescent="0.35">
      <c r="A1413" s="13">
        <v>2030</v>
      </c>
      <c r="B1413" s="13">
        <f t="shared" ref="B1413:B1476" si="71">A1413-1</f>
        <v>2029</v>
      </c>
      <c r="C1413" t="s">
        <v>212</v>
      </c>
      <c r="D1413" t="s">
        <v>213</v>
      </c>
      <c r="E1413" s="5">
        <v>657059582</v>
      </c>
      <c r="F1413" s="13">
        <v>3.4</v>
      </c>
      <c r="G1413" s="9">
        <f t="shared" si="69"/>
        <v>2234002.5788000003</v>
      </c>
      <c r="H1413" s="5">
        <v>495495549</v>
      </c>
      <c r="I1413">
        <v>5.4</v>
      </c>
      <c r="J1413" s="9">
        <f t="shared" si="70"/>
        <v>2675675.9646000001</v>
      </c>
      <c r="P1413">
        <v>2030</v>
      </c>
      <c r="Q1413" t="s">
        <v>218</v>
      </c>
      <c r="R1413" s="25">
        <v>780747558</v>
      </c>
    </row>
    <row r="1414" spans="1:18" x14ac:dyDescent="0.35">
      <c r="A1414" s="13">
        <v>2030</v>
      </c>
      <c r="B1414" s="13">
        <f t="shared" si="71"/>
        <v>2029</v>
      </c>
      <c r="C1414" t="s">
        <v>214</v>
      </c>
      <c r="D1414" t="s">
        <v>215</v>
      </c>
      <c r="E1414" s="5">
        <v>393890275</v>
      </c>
      <c r="F1414" s="13">
        <v>3.4</v>
      </c>
      <c r="G1414" s="9">
        <f t="shared" si="69"/>
        <v>1339226.9350000001</v>
      </c>
      <c r="H1414" s="5">
        <v>324211029</v>
      </c>
      <c r="I1414">
        <v>5.4</v>
      </c>
      <c r="J1414" s="9">
        <f t="shared" si="70"/>
        <v>1750739.5566</v>
      </c>
      <c r="P1414">
        <v>2030</v>
      </c>
      <c r="Q1414" t="s">
        <v>220</v>
      </c>
      <c r="R1414" s="25">
        <v>1977494342</v>
      </c>
    </row>
    <row r="1415" spans="1:18" x14ac:dyDescent="0.35">
      <c r="A1415" s="13">
        <v>2030</v>
      </c>
      <c r="B1415" s="13">
        <f t="shared" si="71"/>
        <v>2029</v>
      </c>
      <c r="C1415" t="s">
        <v>216</v>
      </c>
      <c r="D1415" t="s">
        <v>217</v>
      </c>
      <c r="E1415" s="5">
        <v>1614386563</v>
      </c>
      <c r="F1415" s="13">
        <v>3.4</v>
      </c>
      <c r="G1415" s="9">
        <f t="shared" si="69"/>
        <v>5488914.3141999999</v>
      </c>
      <c r="H1415" s="5">
        <v>1157837147</v>
      </c>
      <c r="I1415">
        <v>5.4</v>
      </c>
      <c r="J1415" s="9">
        <f t="shared" si="70"/>
        <v>6252320.5938000008</v>
      </c>
      <c r="P1415">
        <v>2030</v>
      </c>
      <c r="Q1415" t="s">
        <v>222</v>
      </c>
      <c r="R1415" s="25">
        <v>1360365427</v>
      </c>
    </row>
    <row r="1416" spans="1:18" x14ac:dyDescent="0.35">
      <c r="A1416" s="13">
        <v>2030</v>
      </c>
      <c r="B1416" s="13">
        <f t="shared" si="71"/>
        <v>2029</v>
      </c>
      <c r="C1416" t="s">
        <v>218</v>
      </c>
      <c r="D1416" t="s">
        <v>219</v>
      </c>
      <c r="E1416" s="5">
        <v>780747558</v>
      </c>
      <c r="F1416" s="13">
        <v>3.4</v>
      </c>
      <c r="G1416" s="9">
        <f t="shared" si="69"/>
        <v>2654541.6971999998</v>
      </c>
      <c r="H1416" s="5">
        <v>571945855</v>
      </c>
      <c r="I1416">
        <v>5.4</v>
      </c>
      <c r="J1416" s="9">
        <f t="shared" si="70"/>
        <v>3088507.6170000001</v>
      </c>
      <c r="P1416">
        <v>2030</v>
      </c>
      <c r="Q1416" t="s">
        <v>224</v>
      </c>
      <c r="R1416" s="25">
        <v>345697949</v>
      </c>
    </row>
    <row r="1417" spans="1:18" x14ac:dyDescent="0.35">
      <c r="A1417" s="13">
        <v>2030</v>
      </c>
      <c r="B1417" s="13">
        <f t="shared" si="71"/>
        <v>2029</v>
      </c>
      <c r="C1417" t="s">
        <v>220</v>
      </c>
      <c r="D1417" t="s">
        <v>221</v>
      </c>
      <c r="E1417" s="5">
        <v>1977494342</v>
      </c>
      <c r="F1417" s="13">
        <v>3.4</v>
      </c>
      <c r="G1417" s="9">
        <f t="shared" si="69"/>
        <v>6723480.7627999997</v>
      </c>
      <c r="H1417" s="5">
        <v>1364940921</v>
      </c>
      <c r="I1417">
        <v>5.4</v>
      </c>
      <c r="J1417" s="9">
        <f t="shared" si="70"/>
        <v>7370680.9734000014</v>
      </c>
      <c r="P1417">
        <v>2030</v>
      </c>
      <c r="Q1417" t="s">
        <v>226</v>
      </c>
      <c r="R1417" s="25">
        <v>446728044</v>
      </c>
    </row>
    <row r="1418" spans="1:18" x14ac:dyDescent="0.35">
      <c r="A1418" s="13">
        <v>2030</v>
      </c>
      <c r="B1418" s="13">
        <f t="shared" si="71"/>
        <v>2029</v>
      </c>
      <c r="C1418" t="s">
        <v>222</v>
      </c>
      <c r="D1418" t="s">
        <v>223</v>
      </c>
      <c r="E1418" s="5">
        <v>1360365427</v>
      </c>
      <c r="F1418" s="13">
        <v>3.4</v>
      </c>
      <c r="G1418" s="9">
        <f t="shared" ref="G1418:G1481" si="72">E1418/1000*F1418</f>
        <v>4625242.4517999999</v>
      </c>
      <c r="H1418" s="5">
        <v>961724141</v>
      </c>
      <c r="I1418">
        <v>5.4</v>
      </c>
      <c r="J1418" s="9">
        <f t="shared" si="70"/>
        <v>5193310.3613999998</v>
      </c>
      <c r="P1418">
        <v>2030</v>
      </c>
      <c r="Q1418" t="s">
        <v>228</v>
      </c>
      <c r="R1418" s="25">
        <v>1183631954</v>
      </c>
    </row>
    <row r="1419" spans="1:18" x14ac:dyDescent="0.35">
      <c r="A1419" s="13">
        <v>2030</v>
      </c>
      <c r="B1419" s="13">
        <f t="shared" si="71"/>
        <v>2029</v>
      </c>
      <c r="C1419" t="s">
        <v>224</v>
      </c>
      <c r="D1419" t="s">
        <v>225</v>
      </c>
      <c r="E1419" s="5">
        <v>345697949</v>
      </c>
      <c r="F1419" s="13">
        <v>3.4</v>
      </c>
      <c r="G1419" s="9">
        <f t="shared" si="72"/>
        <v>1175373.0266</v>
      </c>
      <c r="H1419" s="5">
        <v>256450519</v>
      </c>
      <c r="I1419">
        <v>5.4</v>
      </c>
      <c r="J1419" s="9">
        <f t="shared" si="70"/>
        <v>1384832.8026000001</v>
      </c>
      <c r="P1419">
        <v>2030</v>
      </c>
      <c r="Q1419" t="s">
        <v>230</v>
      </c>
      <c r="R1419" s="25">
        <v>406768064</v>
      </c>
    </row>
    <row r="1420" spans="1:18" x14ac:dyDescent="0.35">
      <c r="A1420" s="13">
        <v>2030</v>
      </c>
      <c r="B1420" s="13">
        <f t="shared" si="71"/>
        <v>2029</v>
      </c>
      <c r="C1420" t="s">
        <v>226</v>
      </c>
      <c r="D1420" t="s">
        <v>227</v>
      </c>
      <c r="E1420" s="5">
        <v>446728044</v>
      </c>
      <c r="F1420" s="13">
        <v>3.4</v>
      </c>
      <c r="G1420" s="9">
        <f t="shared" si="72"/>
        <v>1518875.3495999998</v>
      </c>
      <c r="H1420" s="5">
        <v>357257396</v>
      </c>
      <c r="I1420">
        <v>5.4</v>
      </c>
      <c r="J1420" s="9">
        <f t="shared" si="70"/>
        <v>1929189.9384000001</v>
      </c>
      <c r="P1420">
        <v>2030</v>
      </c>
      <c r="Q1420" t="s">
        <v>232</v>
      </c>
      <c r="R1420" s="25">
        <v>1585447882</v>
      </c>
    </row>
    <row r="1421" spans="1:18" x14ac:dyDescent="0.35">
      <c r="A1421" s="13">
        <v>2030</v>
      </c>
      <c r="B1421" s="13">
        <f t="shared" si="71"/>
        <v>2029</v>
      </c>
      <c r="C1421" t="s">
        <v>228</v>
      </c>
      <c r="D1421" t="s">
        <v>229</v>
      </c>
      <c r="E1421" s="5">
        <v>1183631954</v>
      </c>
      <c r="F1421" s="13">
        <v>3.4</v>
      </c>
      <c r="G1421" s="9">
        <f t="shared" si="72"/>
        <v>4024348.6435999996</v>
      </c>
      <c r="H1421" s="5">
        <v>814962309</v>
      </c>
      <c r="I1421">
        <v>5.4</v>
      </c>
      <c r="J1421" s="9">
        <f t="shared" si="70"/>
        <v>4400796.4686000003</v>
      </c>
      <c r="P1421">
        <v>2030</v>
      </c>
      <c r="Q1421" t="s">
        <v>234</v>
      </c>
      <c r="R1421" s="25">
        <v>171981008</v>
      </c>
    </row>
    <row r="1422" spans="1:18" x14ac:dyDescent="0.35">
      <c r="A1422" s="13">
        <v>2030</v>
      </c>
      <c r="B1422" s="13">
        <f t="shared" si="71"/>
        <v>2029</v>
      </c>
      <c r="C1422" t="s">
        <v>230</v>
      </c>
      <c r="D1422" t="s">
        <v>231</v>
      </c>
      <c r="E1422" s="5">
        <v>406768064</v>
      </c>
      <c r="F1422" s="13">
        <v>3.4</v>
      </c>
      <c r="G1422" s="9">
        <f t="shared" si="72"/>
        <v>1383011.4176</v>
      </c>
      <c r="H1422" s="5">
        <v>324290091</v>
      </c>
      <c r="I1422">
        <v>5.4</v>
      </c>
      <c r="J1422" s="9">
        <f t="shared" si="70"/>
        <v>1751166.4914000002</v>
      </c>
      <c r="P1422">
        <v>2030</v>
      </c>
      <c r="Q1422" t="s">
        <v>236</v>
      </c>
      <c r="R1422" s="25">
        <v>542610453</v>
      </c>
    </row>
    <row r="1423" spans="1:18" x14ac:dyDescent="0.35">
      <c r="A1423" s="13">
        <v>2030</v>
      </c>
      <c r="B1423" s="13">
        <f t="shared" si="71"/>
        <v>2029</v>
      </c>
      <c r="C1423" t="s">
        <v>232</v>
      </c>
      <c r="D1423" t="s">
        <v>233</v>
      </c>
      <c r="E1423" s="5">
        <v>1585447882</v>
      </c>
      <c r="F1423" s="13">
        <v>3.4</v>
      </c>
      <c r="G1423" s="9">
        <f t="shared" si="72"/>
        <v>5390522.7988</v>
      </c>
      <c r="H1423" s="5">
        <v>916625427</v>
      </c>
      <c r="I1423">
        <v>5.4</v>
      </c>
      <c r="J1423" s="9">
        <f t="shared" si="70"/>
        <v>4949777.3058000002</v>
      </c>
      <c r="P1423">
        <v>2030</v>
      </c>
      <c r="Q1423" t="s">
        <v>238</v>
      </c>
      <c r="R1423" s="25">
        <v>1650308204</v>
      </c>
    </row>
    <row r="1424" spans="1:18" x14ac:dyDescent="0.35">
      <c r="A1424" s="13">
        <v>2030</v>
      </c>
      <c r="B1424" s="13">
        <f t="shared" si="71"/>
        <v>2029</v>
      </c>
      <c r="C1424" t="s">
        <v>234</v>
      </c>
      <c r="D1424" t="s">
        <v>235</v>
      </c>
      <c r="E1424" s="5">
        <v>171981008</v>
      </c>
      <c r="F1424" s="13">
        <v>3.4</v>
      </c>
      <c r="G1424" s="9">
        <f t="shared" si="72"/>
        <v>584735.42720000003</v>
      </c>
      <c r="H1424" s="5">
        <v>148276022</v>
      </c>
      <c r="I1424">
        <v>5.4</v>
      </c>
      <c r="J1424" s="9">
        <f t="shared" si="70"/>
        <v>800690.51880000008</v>
      </c>
      <c r="P1424">
        <v>2030</v>
      </c>
      <c r="Q1424" t="s">
        <v>240</v>
      </c>
      <c r="R1424" s="25">
        <v>285168479</v>
      </c>
    </row>
    <row r="1425" spans="1:18" x14ac:dyDescent="0.35">
      <c r="A1425" s="13">
        <v>2030</v>
      </c>
      <c r="B1425" s="13">
        <f t="shared" si="71"/>
        <v>2029</v>
      </c>
      <c r="C1425" t="s">
        <v>236</v>
      </c>
      <c r="D1425" t="s">
        <v>237</v>
      </c>
      <c r="E1425" s="5">
        <v>542610453</v>
      </c>
      <c r="F1425" s="13">
        <v>3.4</v>
      </c>
      <c r="G1425" s="9">
        <f t="shared" si="72"/>
        <v>1844875.5401999999</v>
      </c>
      <c r="H1425" s="5">
        <v>410488898</v>
      </c>
      <c r="I1425">
        <v>5.4</v>
      </c>
      <c r="J1425" s="9">
        <f t="shared" si="70"/>
        <v>2216640.0492000002</v>
      </c>
      <c r="P1425">
        <v>2030</v>
      </c>
      <c r="Q1425" t="s">
        <v>244</v>
      </c>
      <c r="R1425" s="25">
        <v>387667595</v>
      </c>
    </row>
    <row r="1426" spans="1:18" x14ac:dyDescent="0.35">
      <c r="A1426" s="13">
        <v>2030</v>
      </c>
      <c r="B1426" s="13">
        <f t="shared" si="71"/>
        <v>2029</v>
      </c>
      <c r="C1426" t="s">
        <v>238</v>
      </c>
      <c r="D1426" t="s">
        <v>239</v>
      </c>
      <c r="E1426" s="5">
        <v>1650308204</v>
      </c>
      <c r="F1426" s="13">
        <v>3.4</v>
      </c>
      <c r="G1426" s="9">
        <f t="shared" si="72"/>
        <v>5611047.8935999991</v>
      </c>
      <c r="H1426" s="5">
        <v>1016931315</v>
      </c>
      <c r="I1426">
        <v>5.4</v>
      </c>
      <c r="J1426" s="9">
        <f t="shared" si="70"/>
        <v>5491429.1009999998</v>
      </c>
      <c r="P1426">
        <v>2030</v>
      </c>
      <c r="Q1426" t="s">
        <v>402</v>
      </c>
      <c r="R1426" s="25">
        <v>483110121</v>
      </c>
    </row>
    <row r="1427" spans="1:18" x14ac:dyDescent="0.35">
      <c r="A1427" s="13">
        <v>2030</v>
      </c>
      <c r="B1427" s="13">
        <f t="shared" si="71"/>
        <v>2029</v>
      </c>
      <c r="C1427" t="s">
        <v>240</v>
      </c>
      <c r="D1427" t="s">
        <v>241</v>
      </c>
      <c r="E1427" s="5">
        <v>285168479</v>
      </c>
      <c r="F1427" s="13">
        <v>3.4</v>
      </c>
      <c r="G1427" s="9">
        <f t="shared" si="72"/>
        <v>969572.82859999989</v>
      </c>
      <c r="H1427" s="5">
        <v>226579731</v>
      </c>
      <c r="I1427">
        <v>5.4</v>
      </c>
      <c r="J1427" s="9">
        <f t="shared" si="70"/>
        <v>1223530.5474</v>
      </c>
      <c r="P1427">
        <v>2030</v>
      </c>
      <c r="Q1427" t="s">
        <v>242</v>
      </c>
      <c r="R1427" s="25">
        <v>292508085</v>
      </c>
    </row>
    <row r="1428" spans="1:18" x14ac:dyDescent="0.35">
      <c r="A1428" s="13">
        <v>2030</v>
      </c>
      <c r="B1428" s="13">
        <f t="shared" si="71"/>
        <v>2029</v>
      </c>
      <c r="C1428" t="s">
        <v>242</v>
      </c>
      <c r="D1428" t="s">
        <v>243</v>
      </c>
      <c r="E1428" s="5">
        <v>292508085</v>
      </c>
      <c r="F1428" s="13">
        <v>3.4</v>
      </c>
      <c r="G1428" s="9">
        <f t="shared" si="72"/>
        <v>994527.48900000006</v>
      </c>
      <c r="H1428" s="5">
        <v>230110612</v>
      </c>
      <c r="I1428">
        <v>5.4</v>
      </c>
      <c r="J1428" s="9">
        <f t="shared" si="70"/>
        <v>1242597.3048</v>
      </c>
      <c r="P1428">
        <v>2030</v>
      </c>
      <c r="Q1428" t="s">
        <v>248</v>
      </c>
      <c r="R1428" s="25">
        <v>1217223090</v>
      </c>
    </row>
    <row r="1429" spans="1:18" x14ac:dyDescent="0.35">
      <c r="A1429" s="13">
        <v>2030</v>
      </c>
      <c r="B1429" s="13">
        <f t="shared" si="71"/>
        <v>2029</v>
      </c>
      <c r="C1429" t="s">
        <v>244</v>
      </c>
      <c r="D1429" t="s">
        <v>245</v>
      </c>
      <c r="E1429" s="5">
        <v>387667595</v>
      </c>
      <c r="F1429" s="13">
        <v>3.4</v>
      </c>
      <c r="G1429" s="9">
        <f t="shared" si="72"/>
        <v>1318069.8229999999</v>
      </c>
      <c r="H1429" s="5">
        <v>315711165</v>
      </c>
      <c r="I1429">
        <v>5.4</v>
      </c>
      <c r="J1429" s="9">
        <f t="shared" si="70"/>
        <v>1704840.291</v>
      </c>
      <c r="P1429">
        <v>2030</v>
      </c>
      <c r="Q1429" t="s">
        <v>250</v>
      </c>
      <c r="R1429" s="25">
        <v>443673861</v>
      </c>
    </row>
    <row r="1430" spans="1:18" x14ac:dyDescent="0.35">
      <c r="A1430" s="13">
        <v>2030</v>
      </c>
      <c r="B1430" s="13">
        <f t="shared" si="71"/>
        <v>2029</v>
      </c>
      <c r="C1430" t="s">
        <v>246</v>
      </c>
      <c r="D1430" t="s">
        <v>247</v>
      </c>
      <c r="E1430" s="5">
        <v>1056093042</v>
      </c>
      <c r="F1430" s="13">
        <v>3.4</v>
      </c>
      <c r="G1430" s="9">
        <f t="shared" si="72"/>
        <v>3590716.3427999998</v>
      </c>
      <c r="H1430" s="5">
        <v>845844374</v>
      </c>
      <c r="I1430">
        <v>5.4</v>
      </c>
      <c r="J1430" s="9">
        <f t="shared" si="70"/>
        <v>4567559.6195999999</v>
      </c>
      <c r="P1430">
        <v>2030</v>
      </c>
      <c r="Q1430" t="s">
        <v>252</v>
      </c>
      <c r="R1430" s="25">
        <v>472784283</v>
      </c>
    </row>
    <row r="1431" spans="1:18" x14ac:dyDescent="0.35">
      <c r="A1431" s="13">
        <v>2030</v>
      </c>
      <c r="B1431" s="13">
        <f t="shared" si="71"/>
        <v>2029</v>
      </c>
      <c r="C1431" t="s">
        <v>248</v>
      </c>
      <c r="D1431" t="s">
        <v>249</v>
      </c>
      <c r="E1431" s="5">
        <v>1217223090</v>
      </c>
      <c r="F1431" s="13">
        <v>3.4</v>
      </c>
      <c r="G1431" s="9">
        <f t="shared" si="72"/>
        <v>4138558.5060000001</v>
      </c>
      <c r="H1431" s="5">
        <v>847667387</v>
      </c>
      <c r="I1431">
        <v>5.4</v>
      </c>
      <c r="J1431" s="9">
        <f t="shared" si="70"/>
        <v>4577403.8898</v>
      </c>
      <c r="P1431">
        <v>2030</v>
      </c>
      <c r="Q1431" t="s">
        <v>254</v>
      </c>
      <c r="R1431" s="25">
        <v>325782561</v>
      </c>
    </row>
    <row r="1432" spans="1:18" x14ac:dyDescent="0.35">
      <c r="A1432" s="13">
        <v>2030</v>
      </c>
      <c r="B1432" s="13">
        <f t="shared" si="71"/>
        <v>2029</v>
      </c>
      <c r="C1432" t="s">
        <v>250</v>
      </c>
      <c r="D1432" t="s">
        <v>251</v>
      </c>
      <c r="E1432" s="5">
        <v>443673861</v>
      </c>
      <c r="F1432" s="13">
        <v>3.4</v>
      </c>
      <c r="G1432" s="9">
        <f t="shared" si="72"/>
        <v>1508491.1273999999</v>
      </c>
      <c r="H1432" s="5">
        <v>356651722</v>
      </c>
      <c r="I1432">
        <v>5.4</v>
      </c>
      <c r="J1432" s="9">
        <f t="shared" si="70"/>
        <v>1925919.2988000002</v>
      </c>
      <c r="P1432">
        <v>2030</v>
      </c>
      <c r="Q1432" t="s">
        <v>128</v>
      </c>
      <c r="R1432" s="25">
        <v>681635302</v>
      </c>
    </row>
    <row r="1433" spans="1:18" x14ac:dyDescent="0.35">
      <c r="A1433" s="13">
        <v>2030</v>
      </c>
      <c r="B1433" s="13">
        <f t="shared" si="71"/>
        <v>2029</v>
      </c>
      <c r="C1433" t="s">
        <v>252</v>
      </c>
      <c r="D1433" t="s">
        <v>253</v>
      </c>
      <c r="E1433" s="5">
        <v>472784283</v>
      </c>
      <c r="F1433" s="13">
        <v>3.4</v>
      </c>
      <c r="G1433" s="9">
        <f t="shared" si="72"/>
        <v>1607466.5622</v>
      </c>
      <c r="H1433" s="5">
        <v>348543294</v>
      </c>
      <c r="I1433">
        <v>5.4</v>
      </c>
      <c r="J1433" s="9">
        <f t="shared" si="70"/>
        <v>1882133.7876000002</v>
      </c>
      <c r="P1433">
        <v>2030</v>
      </c>
      <c r="Q1433" t="s">
        <v>270</v>
      </c>
      <c r="R1433" s="25">
        <v>264228796</v>
      </c>
    </row>
    <row r="1434" spans="1:18" x14ac:dyDescent="0.35">
      <c r="A1434" s="13">
        <v>2030</v>
      </c>
      <c r="B1434" s="13">
        <f t="shared" si="71"/>
        <v>2029</v>
      </c>
      <c r="C1434" t="s">
        <v>254</v>
      </c>
      <c r="D1434" t="s">
        <v>255</v>
      </c>
      <c r="E1434" s="5">
        <v>325782561</v>
      </c>
      <c r="F1434" s="13">
        <v>3.4</v>
      </c>
      <c r="G1434" s="9">
        <f t="shared" si="72"/>
        <v>1107660.7074</v>
      </c>
      <c r="H1434" s="5">
        <v>253002726</v>
      </c>
      <c r="I1434">
        <v>5.4</v>
      </c>
      <c r="J1434" s="9">
        <f t="shared" si="70"/>
        <v>1366214.7204</v>
      </c>
      <c r="P1434">
        <v>2030</v>
      </c>
      <c r="Q1434" t="s">
        <v>256</v>
      </c>
      <c r="R1434" s="25">
        <v>223519524</v>
      </c>
    </row>
    <row r="1435" spans="1:18" x14ac:dyDescent="0.35">
      <c r="A1435" s="13">
        <v>2030</v>
      </c>
      <c r="B1435" s="13">
        <f t="shared" si="71"/>
        <v>2029</v>
      </c>
      <c r="C1435" t="s">
        <v>256</v>
      </c>
      <c r="D1435" t="s">
        <v>257</v>
      </c>
      <c r="E1435" s="5">
        <v>223519524</v>
      </c>
      <c r="F1435" s="13">
        <v>3.4</v>
      </c>
      <c r="G1435" s="9">
        <f t="shared" si="72"/>
        <v>759966.38159999996</v>
      </c>
      <c r="H1435" s="5">
        <v>181099574</v>
      </c>
      <c r="I1435">
        <v>5.4</v>
      </c>
      <c r="J1435" s="9">
        <f t="shared" si="70"/>
        <v>977937.69960000005</v>
      </c>
      <c r="P1435">
        <v>2030</v>
      </c>
      <c r="Q1435" t="s">
        <v>258</v>
      </c>
      <c r="R1435" s="25">
        <v>677620497</v>
      </c>
    </row>
    <row r="1436" spans="1:18" x14ac:dyDescent="0.35">
      <c r="A1436" s="13">
        <v>2030</v>
      </c>
      <c r="B1436" s="13">
        <f t="shared" si="71"/>
        <v>2029</v>
      </c>
      <c r="C1436" t="s">
        <v>258</v>
      </c>
      <c r="D1436" t="s">
        <v>259</v>
      </c>
      <c r="E1436" s="5">
        <v>677620497</v>
      </c>
      <c r="F1436" s="13">
        <v>3.4</v>
      </c>
      <c r="G1436" s="9">
        <f t="shared" si="72"/>
        <v>2303909.6897999998</v>
      </c>
      <c r="H1436" s="5">
        <v>530206441</v>
      </c>
      <c r="I1436">
        <v>5.4</v>
      </c>
      <c r="J1436" s="9">
        <f t="shared" ref="J1436:J1499" si="73">H1436/1000*I1436</f>
        <v>2863114.7814000002</v>
      </c>
      <c r="P1436">
        <v>2030</v>
      </c>
      <c r="Q1436" t="s">
        <v>260</v>
      </c>
      <c r="R1436" s="25">
        <v>1007758271</v>
      </c>
    </row>
    <row r="1437" spans="1:18" x14ac:dyDescent="0.35">
      <c r="A1437" s="13">
        <v>2030</v>
      </c>
      <c r="B1437" s="13">
        <f t="shared" si="71"/>
        <v>2029</v>
      </c>
      <c r="C1437" t="s">
        <v>260</v>
      </c>
      <c r="D1437" t="s">
        <v>261</v>
      </c>
      <c r="E1437" s="5">
        <v>1007758271</v>
      </c>
      <c r="F1437" s="13">
        <v>3.4</v>
      </c>
      <c r="G1437" s="9">
        <f t="shared" si="72"/>
        <v>3426378.1213999996</v>
      </c>
      <c r="H1437" s="5">
        <v>722299610</v>
      </c>
      <c r="I1437">
        <v>5.4</v>
      </c>
      <c r="J1437" s="9">
        <f t="shared" si="73"/>
        <v>3900417.8940000003</v>
      </c>
      <c r="P1437">
        <v>2030</v>
      </c>
      <c r="Q1437" t="s">
        <v>262</v>
      </c>
      <c r="R1437" s="25">
        <v>449386428</v>
      </c>
    </row>
    <row r="1438" spans="1:18" x14ac:dyDescent="0.35">
      <c r="A1438" s="13">
        <v>2030</v>
      </c>
      <c r="B1438" s="13">
        <f t="shared" si="71"/>
        <v>2029</v>
      </c>
      <c r="C1438" t="s">
        <v>262</v>
      </c>
      <c r="D1438" t="s">
        <v>263</v>
      </c>
      <c r="E1438" s="5">
        <v>449386428</v>
      </c>
      <c r="F1438" s="13">
        <v>3.4</v>
      </c>
      <c r="G1438" s="9">
        <f t="shared" si="72"/>
        <v>1527913.8552000001</v>
      </c>
      <c r="H1438" s="5">
        <v>342070829</v>
      </c>
      <c r="I1438">
        <v>5.4</v>
      </c>
      <c r="J1438" s="9">
        <f t="shared" si="73"/>
        <v>1847182.4766000002</v>
      </c>
      <c r="P1438">
        <v>2030</v>
      </c>
      <c r="Q1438" t="s">
        <v>264</v>
      </c>
      <c r="R1438" s="25">
        <v>971934308</v>
      </c>
    </row>
    <row r="1439" spans="1:18" x14ac:dyDescent="0.35">
      <c r="A1439" s="13">
        <v>2030</v>
      </c>
      <c r="B1439" s="13">
        <f t="shared" si="71"/>
        <v>2029</v>
      </c>
      <c r="C1439" t="s">
        <v>264</v>
      </c>
      <c r="D1439" t="s">
        <v>265</v>
      </c>
      <c r="E1439" s="5">
        <v>971934308</v>
      </c>
      <c r="F1439" s="13">
        <v>3.4</v>
      </c>
      <c r="G1439" s="9">
        <f t="shared" si="72"/>
        <v>3304576.6472</v>
      </c>
      <c r="H1439" s="5">
        <v>814324007</v>
      </c>
      <c r="I1439">
        <v>5.4</v>
      </c>
      <c r="J1439" s="9">
        <f t="shared" si="73"/>
        <v>4397349.6378000006</v>
      </c>
      <c r="P1439">
        <v>2030</v>
      </c>
      <c r="Q1439" t="s">
        <v>266</v>
      </c>
      <c r="R1439" s="25">
        <v>627324585</v>
      </c>
    </row>
    <row r="1440" spans="1:18" x14ac:dyDescent="0.35">
      <c r="A1440" s="13">
        <v>2030</v>
      </c>
      <c r="B1440" s="13">
        <f t="shared" si="71"/>
        <v>2029</v>
      </c>
      <c r="C1440" t="s">
        <v>266</v>
      </c>
      <c r="D1440" t="s">
        <v>267</v>
      </c>
      <c r="E1440" s="5">
        <v>627324585</v>
      </c>
      <c r="F1440" s="13">
        <v>3.4</v>
      </c>
      <c r="G1440" s="9">
        <f t="shared" si="72"/>
        <v>2132903.5889999997</v>
      </c>
      <c r="H1440" s="5">
        <v>426834226</v>
      </c>
      <c r="I1440">
        <v>5.4</v>
      </c>
      <c r="J1440" s="9">
        <f t="shared" si="73"/>
        <v>2304904.8204000001</v>
      </c>
      <c r="P1440">
        <v>2030</v>
      </c>
      <c r="Q1440" t="s">
        <v>268</v>
      </c>
      <c r="R1440" s="25">
        <v>535339479</v>
      </c>
    </row>
    <row r="1441" spans="1:18" x14ac:dyDescent="0.35">
      <c r="A1441" s="13">
        <v>2030</v>
      </c>
      <c r="B1441" s="13">
        <f t="shared" si="71"/>
        <v>2029</v>
      </c>
      <c r="C1441" t="s">
        <v>268</v>
      </c>
      <c r="D1441" t="s">
        <v>269</v>
      </c>
      <c r="E1441" s="5">
        <v>535339479</v>
      </c>
      <c r="F1441" s="13">
        <v>3.4</v>
      </c>
      <c r="G1441" s="9">
        <f t="shared" si="72"/>
        <v>1820154.2286</v>
      </c>
      <c r="H1441" s="5">
        <v>356704439</v>
      </c>
      <c r="I1441">
        <v>5.4</v>
      </c>
      <c r="J1441" s="9">
        <f t="shared" si="73"/>
        <v>1926203.9706000001</v>
      </c>
      <c r="P1441">
        <v>2030</v>
      </c>
      <c r="Q1441" t="s">
        <v>272</v>
      </c>
      <c r="R1441" s="25">
        <v>998916727</v>
      </c>
    </row>
    <row r="1442" spans="1:18" x14ac:dyDescent="0.35">
      <c r="A1442" s="13">
        <v>2030</v>
      </c>
      <c r="B1442" s="13">
        <f t="shared" si="71"/>
        <v>2029</v>
      </c>
      <c r="C1442" t="s">
        <v>270</v>
      </c>
      <c r="D1442" t="s">
        <v>271</v>
      </c>
      <c r="E1442" s="5">
        <v>264228796</v>
      </c>
      <c r="F1442" s="13">
        <v>3.4</v>
      </c>
      <c r="G1442" s="9">
        <f t="shared" si="72"/>
        <v>898377.90639999986</v>
      </c>
      <c r="H1442" s="5">
        <v>206681640</v>
      </c>
      <c r="I1442">
        <v>5.4</v>
      </c>
      <c r="J1442" s="9">
        <f t="shared" si="73"/>
        <v>1116080.8560000001</v>
      </c>
      <c r="P1442">
        <v>2030</v>
      </c>
      <c r="Q1442" t="s">
        <v>274</v>
      </c>
      <c r="R1442" s="25">
        <v>436179579</v>
      </c>
    </row>
    <row r="1443" spans="1:18" x14ac:dyDescent="0.35">
      <c r="A1443" s="13">
        <v>2030</v>
      </c>
      <c r="B1443" s="13">
        <f t="shared" si="71"/>
        <v>2029</v>
      </c>
      <c r="C1443" t="s">
        <v>272</v>
      </c>
      <c r="D1443" t="s">
        <v>273</v>
      </c>
      <c r="E1443" s="5">
        <v>998916727</v>
      </c>
      <c r="F1443" s="13">
        <v>3.4</v>
      </c>
      <c r="G1443" s="9">
        <f t="shared" si="72"/>
        <v>3396316.8717999998</v>
      </c>
      <c r="H1443" s="5">
        <v>735738005</v>
      </c>
      <c r="I1443">
        <v>5.4</v>
      </c>
      <c r="J1443" s="9">
        <f t="shared" si="73"/>
        <v>3972985.2270000004</v>
      </c>
      <c r="P1443">
        <v>2030</v>
      </c>
      <c r="Q1443" t="s">
        <v>276</v>
      </c>
      <c r="R1443" s="25">
        <v>414578452</v>
      </c>
    </row>
    <row r="1444" spans="1:18" x14ac:dyDescent="0.35">
      <c r="A1444" s="13">
        <v>2030</v>
      </c>
      <c r="B1444" s="13">
        <f t="shared" si="71"/>
        <v>2029</v>
      </c>
      <c r="C1444" t="s">
        <v>274</v>
      </c>
      <c r="D1444" t="s">
        <v>275</v>
      </c>
      <c r="E1444" s="5">
        <v>436179579</v>
      </c>
      <c r="F1444" s="13">
        <v>3.4</v>
      </c>
      <c r="G1444" s="9">
        <f t="shared" si="72"/>
        <v>1483010.5686000001</v>
      </c>
      <c r="H1444" s="5">
        <v>364765397</v>
      </c>
      <c r="I1444">
        <v>5.4</v>
      </c>
      <c r="J1444" s="9">
        <f t="shared" si="73"/>
        <v>1969733.1438000002</v>
      </c>
      <c r="P1444">
        <v>2030</v>
      </c>
      <c r="Q1444" t="s">
        <v>278</v>
      </c>
      <c r="R1444" s="25">
        <v>994847502</v>
      </c>
    </row>
    <row r="1445" spans="1:18" x14ac:dyDescent="0.35">
      <c r="A1445" s="13">
        <v>2030</v>
      </c>
      <c r="B1445" s="13">
        <f t="shared" si="71"/>
        <v>2029</v>
      </c>
      <c r="C1445" t="s">
        <v>276</v>
      </c>
      <c r="D1445" t="s">
        <v>277</v>
      </c>
      <c r="E1445" s="5">
        <v>414578452</v>
      </c>
      <c r="F1445" s="13">
        <v>3.4</v>
      </c>
      <c r="G1445" s="9">
        <f t="shared" si="72"/>
        <v>1409566.7367999998</v>
      </c>
      <c r="H1445" s="5">
        <v>271484495</v>
      </c>
      <c r="I1445">
        <v>5.4</v>
      </c>
      <c r="J1445" s="9">
        <f t="shared" si="73"/>
        <v>1466016.273</v>
      </c>
      <c r="P1445">
        <v>2030</v>
      </c>
      <c r="Q1445" t="s">
        <v>282</v>
      </c>
      <c r="R1445" s="25">
        <v>891672389</v>
      </c>
    </row>
    <row r="1446" spans="1:18" x14ac:dyDescent="0.35">
      <c r="A1446" s="13">
        <v>2030</v>
      </c>
      <c r="B1446" s="13">
        <f t="shared" si="71"/>
        <v>2029</v>
      </c>
      <c r="C1446" t="s">
        <v>278</v>
      </c>
      <c r="D1446" t="s">
        <v>279</v>
      </c>
      <c r="E1446" s="5">
        <v>994847502</v>
      </c>
      <c r="F1446" s="13">
        <v>3.4</v>
      </c>
      <c r="G1446" s="9">
        <f t="shared" si="72"/>
        <v>3382481.5067999996</v>
      </c>
      <c r="H1446" s="5">
        <v>712107726</v>
      </c>
      <c r="I1446">
        <v>5.4</v>
      </c>
      <c r="J1446" s="9">
        <f t="shared" si="73"/>
        <v>3845381.7204000005</v>
      </c>
      <c r="P1446">
        <v>2030</v>
      </c>
      <c r="Q1446" t="s">
        <v>284</v>
      </c>
      <c r="R1446" s="25">
        <v>2520144940</v>
      </c>
    </row>
    <row r="1447" spans="1:18" x14ac:dyDescent="0.35">
      <c r="A1447" s="13">
        <v>2030</v>
      </c>
      <c r="B1447" s="13">
        <f t="shared" si="71"/>
        <v>2029</v>
      </c>
      <c r="C1447" t="s">
        <v>280</v>
      </c>
      <c r="D1447" t="s">
        <v>281</v>
      </c>
      <c r="E1447" s="5">
        <v>663756967</v>
      </c>
      <c r="F1447" s="13">
        <v>3.4</v>
      </c>
      <c r="G1447" s="9">
        <f t="shared" si="72"/>
        <v>2256773.6878</v>
      </c>
      <c r="H1447" s="5">
        <v>535469568</v>
      </c>
      <c r="I1447">
        <v>5.4</v>
      </c>
      <c r="J1447" s="9">
        <f t="shared" si="73"/>
        <v>2891535.6672</v>
      </c>
      <c r="P1447">
        <v>2030</v>
      </c>
      <c r="Q1447" t="s">
        <v>286</v>
      </c>
      <c r="R1447" s="25">
        <v>630493871</v>
      </c>
    </row>
    <row r="1448" spans="1:18" x14ac:dyDescent="0.35">
      <c r="A1448" s="13">
        <v>2030</v>
      </c>
      <c r="B1448" s="13">
        <f t="shared" si="71"/>
        <v>2029</v>
      </c>
      <c r="C1448" t="s">
        <v>282</v>
      </c>
      <c r="D1448" t="s">
        <v>283</v>
      </c>
      <c r="E1448" s="5">
        <v>891672389</v>
      </c>
      <c r="F1448" s="13">
        <v>3.4</v>
      </c>
      <c r="G1448" s="9">
        <f t="shared" si="72"/>
        <v>3031686.1225999999</v>
      </c>
      <c r="H1448" s="5">
        <v>617134178</v>
      </c>
      <c r="I1448">
        <v>5.4</v>
      </c>
      <c r="J1448" s="9">
        <f t="shared" si="73"/>
        <v>3332524.5611999999</v>
      </c>
      <c r="P1448">
        <v>2030</v>
      </c>
      <c r="Q1448" t="s">
        <v>288</v>
      </c>
      <c r="R1448" s="25">
        <v>15719832941</v>
      </c>
    </row>
    <row r="1449" spans="1:18" x14ac:dyDescent="0.35">
      <c r="A1449" s="13">
        <v>2030</v>
      </c>
      <c r="B1449" s="13">
        <f t="shared" si="71"/>
        <v>2029</v>
      </c>
      <c r="C1449" t="s">
        <v>284</v>
      </c>
      <c r="D1449" t="s">
        <v>285</v>
      </c>
      <c r="E1449" s="5">
        <v>2520144940</v>
      </c>
      <c r="F1449" s="13">
        <v>3.4</v>
      </c>
      <c r="G1449" s="9">
        <f t="shared" si="72"/>
        <v>8568492.7960000001</v>
      </c>
      <c r="H1449" s="5">
        <v>1512533530</v>
      </c>
      <c r="I1449">
        <v>5.4</v>
      </c>
      <c r="J1449" s="9">
        <f t="shared" si="73"/>
        <v>8167681.0620000008</v>
      </c>
      <c r="P1449">
        <v>2030</v>
      </c>
      <c r="Q1449" t="s">
        <v>290</v>
      </c>
      <c r="R1449" s="25">
        <v>669019663</v>
      </c>
    </row>
    <row r="1450" spans="1:18" x14ac:dyDescent="0.35">
      <c r="A1450" s="13">
        <v>2030</v>
      </c>
      <c r="B1450" s="13">
        <f t="shared" si="71"/>
        <v>2029</v>
      </c>
      <c r="C1450" t="s">
        <v>286</v>
      </c>
      <c r="D1450" t="s">
        <v>287</v>
      </c>
      <c r="E1450" s="5">
        <v>630493871</v>
      </c>
      <c r="F1450" s="13">
        <v>3.4</v>
      </c>
      <c r="G1450" s="9">
        <f t="shared" si="72"/>
        <v>2143679.1614000001</v>
      </c>
      <c r="H1450" s="5">
        <v>398149048</v>
      </c>
      <c r="I1450">
        <v>5.4</v>
      </c>
      <c r="J1450" s="9">
        <f t="shared" si="73"/>
        <v>2150004.8592000003</v>
      </c>
      <c r="P1450">
        <v>2030</v>
      </c>
      <c r="Q1450" t="s">
        <v>292</v>
      </c>
      <c r="R1450" s="25">
        <v>309865559</v>
      </c>
    </row>
    <row r="1451" spans="1:18" x14ac:dyDescent="0.35">
      <c r="A1451" s="13">
        <v>2030</v>
      </c>
      <c r="B1451" s="13">
        <f t="shared" si="71"/>
        <v>2029</v>
      </c>
      <c r="C1451" t="s">
        <v>288</v>
      </c>
      <c r="D1451" t="s">
        <v>289</v>
      </c>
      <c r="E1451" s="5">
        <v>15719832941</v>
      </c>
      <c r="F1451" s="13">
        <v>3.4</v>
      </c>
      <c r="G1451" s="9">
        <f t="shared" si="72"/>
        <v>53447431.999399997</v>
      </c>
      <c r="H1451" s="5">
        <v>9204508634</v>
      </c>
      <c r="I1451">
        <v>5.4</v>
      </c>
      <c r="J1451" s="9">
        <f t="shared" si="73"/>
        <v>49704346.623599999</v>
      </c>
      <c r="P1451">
        <v>2030</v>
      </c>
      <c r="Q1451" t="s">
        <v>280</v>
      </c>
      <c r="R1451" s="25">
        <v>663756967</v>
      </c>
    </row>
    <row r="1452" spans="1:18" x14ac:dyDescent="0.35">
      <c r="A1452" s="13">
        <v>2030</v>
      </c>
      <c r="B1452" s="13">
        <f t="shared" si="71"/>
        <v>2029</v>
      </c>
      <c r="C1452" t="s">
        <v>290</v>
      </c>
      <c r="D1452" t="s">
        <v>291</v>
      </c>
      <c r="E1452" s="5">
        <v>669019663</v>
      </c>
      <c r="F1452" s="13">
        <v>3.4</v>
      </c>
      <c r="G1452" s="9">
        <f t="shared" si="72"/>
        <v>2274666.8541999999</v>
      </c>
      <c r="H1452" s="5">
        <v>509810564</v>
      </c>
      <c r="I1452">
        <v>5.4</v>
      </c>
      <c r="J1452" s="9">
        <f t="shared" si="73"/>
        <v>2752977.0456000003</v>
      </c>
      <c r="P1452">
        <v>2030</v>
      </c>
      <c r="Q1452" t="s">
        <v>294</v>
      </c>
      <c r="R1452" s="25">
        <v>313713144</v>
      </c>
    </row>
    <row r="1453" spans="1:18" x14ac:dyDescent="0.35">
      <c r="A1453" s="13">
        <v>2030</v>
      </c>
      <c r="B1453" s="13">
        <f t="shared" si="71"/>
        <v>2029</v>
      </c>
      <c r="C1453" t="s">
        <v>292</v>
      </c>
      <c r="D1453" t="s">
        <v>293</v>
      </c>
      <c r="E1453" s="5">
        <v>309865559</v>
      </c>
      <c r="F1453" s="13">
        <v>3.4</v>
      </c>
      <c r="G1453" s="9">
        <f t="shared" si="72"/>
        <v>1053542.9006000001</v>
      </c>
      <c r="H1453" s="5">
        <v>215105430</v>
      </c>
      <c r="I1453">
        <v>5.4</v>
      </c>
      <c r="J1453" s="9">
        <f t="shared" si="73"/>
        <v>1161569.3219999999</v>
      </c>
      <c r="P1453">
        <v>2030</v>
      </c>
      <c r="Q1453" t="s">
        <v>246</v>
      </c>
      <c r="R1453" s="25">
        <v>1056093042</v>
      </c>
    </row>
    <row r="1454" spans="1:18" x14ac:dyDescent="0.35">
      <c r="A1454" s="13">
        <v>2030</v>
      </c>
      <c r="B1454" s="13">
        <f t="shared" si="71"/>
        <v>2029</v>
      </c>
      <c r="C1454" t="s">
        <v>294</v>
      </c>
      <c r="D1454" t="s">
        <v>295</v>
      </c>
      <c r="E1454" s="5">
        <v>313713144</v>
      </c>
      <c r="F1454" s="13">
        <v>3.4</v>
      </c>
      <c r="G1454" s="9">
        <f t="shared" si="72"/>
        <v>1066624.6895999999</v>
      </c>
      <c r="H1454" s="5">
        <v>197996765</v>
      </c>
      <c r="I1454">
        <v>5.4</v>
      </c>
      <c r="J1454" s="9">
        <f t="shared" si="73"/>
        <v>1069182.5310000002</v>
      </c>
      <c r="P1454">
        <v>2030</v>
      </c>
      <c r="Q1454" t="s">
        <v>296</v>
      </c>
      <c r="R1454" s="25">
        <v>562659239</v>
      </c>
    </row>
    <row r="1455" spans="1:18" x14ac:dyDescent="0.35">
      <c r="A1455" s="13">
        <v>2030</v>
      </c>
      <c r="B1455" s="13">
        <f t="shared" si="71"/>
        <v>2029</v>
      </c>
      <c r="C1455" t="s">
        <v>296</v>
      </c>
      <c r="D1455" t="s">
        <v>297</v>
      </c>
      <c r="E1455" s="5">
        <v>562659239</v>
      </c>
      <c r="F1455" s="13">
        <v>3.4</v>
      </c>
      <c r="G1455" s="9">
        <f t="shared" si="72"/>
        <v>1913041.4125999997</v>
      </c>
      <c r="H1455" s="5">
        <v>388756088</v>
      </c>
      <c r="I1455">
        <v>5.4</v>
      </c>
      <c r="J1455" s="9">
        <f t="shared" si="73"/>
        <v>2099282.8752000001</v>
      </c>
      <c r="P1455">
        <v>2030</v>
      </c>
      <c r="Q1455" t="s">
        <v>298</v>
      </c>
      <c r="R1455" s="25">
        <v>6272354194</v>
      </c>
    </row>
    <row r="1456" spans="1:18" x14ac:dyDescent="0.35">
      <c r="A1456" s="13">
        <v>2030</v>
      </c>
      <c r="B1456" s="13">
        <f t="shared" si="71"/>
        <v>2029</v>
      </c>
      <c r="C1456" t="s">
        <v>298</v>
      </c>
      <c r="D1456" t="s">
        <v>299</v>
      </c>
      <c r="E1456" s="5">
        <v>6272354194</v>
      </c>
      <c r="F1456" s="13">
        <v>3.4</v>
      </c>
      <c r="G1456" s="9">
        <f t="shared" si="72"/>
        <v>21326004.259599999</v>
      </c>
      <c r="H1456" s="5">
        <v>3775713582</v>
      </c>
      <c r="I1456">
        <v>5.4</v>
      </c>
      <c r="J1456" s="9">
        <f t="shared" si="73"/>
        <v>20388853.342800003</v>
      </c>
      <c r="P1456">
        <v>2030</v>
      </c>
      <c r="Q1456" t="s">
        <v>300</v>
      </c>
      <c r="R1456" s="25">
        <v>654561375</v>
      </c>
    </row>
    <row r="1457" spans="1:18" x14ac:dyDescent="0.35">
      <c r="A1457" s="13">
        <v>2030</v>
      </c>
      <c r="B1457" s="13">
        <f t="shared" si="71"/>
        <v>2029</v>
      </c>
      <c r="C1457" t="s">
        <v>300</v>
      </c>
      <c r="D1457" t="s">
        <v>301</v>
      </c>
      <c r="E1457" s="5">
        <v>654561375</v>
      </c>
      <c r="F1457" s="13">
        <v>3.4</v>
      </c>
      <c r="G1457" s="9">
        <f t="shared" si="72"/>
        <v>2225508.6749999998</v>
      </c>
      <c r="H1457" s="5">
        <v>451566067</v>
      </c>
      <c r="I1457">
        <v>5.4</v>
      </c>
      <c r="J1457" s="9">
        <f t="shared" si="73"/>
        <v>2438456.7618</v>
      </c>
      <c r="P1457">
        <v>2030</v>
      </c>
      <c r="Q1457" t="s">
        <v>302</v>
      </c>
      <c r="R1457" s="25">
        <v>304453732</v>
      </c>
    </row>
    <row r="1458" spans="1:18" x14ac:dyDescent="0.35">
      <c r="A1458" s="13">
        <v>2030</v>
      </c>
      <c r="B1458" s="13">
        <f t="shared" si="71"/>
        <v>2029</v>
      </c>
      <c r="C1458" t="s">
        <v>302</v>
      </c>
      <c r="D1458" t="s">
        <v>303</v>
      </c>
      <c r="E1458" s="5">
        <v>304453732</v>
      </c>
      <c r="F1458" s="13">
        <v>3.4</v>
      </c>
      <c r="G1458" s="9">
        <f t="shared" si="72"/>
        <v>1035142.6888</v>
      </c>
      <c r="H1458" s="5">
        <v>248835949</v>
      </c>
      <c r="I1458">
        <v>5.4</v>
      </c>
      <c r="J1458" s="9">
        <f t="shared" si="73"/>
        <v>1343714.1246</v>
      </c>
      <c r="P1458">
        <v>2030</v>
      </c>
      <c r="Q1458" t="s">
        <v>304</v>
      </c>
      <c r="R1458" s="25">
        <v>367549191</v>
      </c>
    </row>
    <row r="1459" spans="1:18" x14ac:dyDescent="0.35">
      <c r="A1459" s="13">
        <v>2030</v>
      </c>
      <c r="B1459" s="13">
        <f t="shared" si="71"/>
        <v>2029</v>
      </c>
      <c r="C1459" t="s">
        <v>304</v>
      </c>
      <c r="D1459" t="s">
        <v>305</v>
      </c>
      <c r="E1459" s="5">
        <v>367549191</v>
      </c>
      <c r="F1459" s="13">
        <v>3.4</v>
      </c>
      <c r="G1459" s="9">
        <f t="shared" si="72"/>
        <v>1249667.2493999999</v>
      </c>
      <c r="H1459" s="5">
        <v>276782073</v>
      </c>
      <c r="I1459">
        <v>5.4</v>
      </c>
      <c r="J1459" s="9">
        <f t="shared" si="73"/>
        <v>1494623.1942</v>
      </c>
      <c r="P1459">
        <v>2030</v>
      </c>
      <c r="Q1459" t="s">
        <v>306</v>
      </c>
      <c r="R1459" s="25">
        <v>1115488666</v>
      </c>
    </row>
    <row r="1460" spans="1:18" x14ac:dyDescent="0.35">
      <c r="A1460" s="13">
        <v>2030</v>
      </c>
      <c r="B1460" s="13">
        <f t="shared" si="71"/>
        <v>2029</v>
      </c>
      <c r="C1460" t="s">
        <v>306</v>
      </c>
      <c r="D1460" t="s">
        <v>307</v>
      </c>
      <c r="E1460" s="5">
        <v>1115488666</v>
      </c>
      <c r="F1460" s="13">
        <v>3.4</v>
      </c>
      <c r="G1460" s="9">
        <f t="shared" si="72"/>
        <v>3792661.4643999999</v>
      </c>
      <c r="H1460" s="5">
        <v>705472476</v>
      </c>
      <c r="I1460">
        <v>5.4</v>
      </c>
      <c r="J1460" s="9">
        <f t="shared" si="73"/>
        <v>3809551.3704000004</v>
      </c>
      <c r="P1460">
        <v>2030</v>
      </c>
      <c r="Q1460" t="s">
        <v>308</v>
      </c>
      <c r="R1460" s="25">
        <v>480098747</v>
      </c>
    </row>
    <row r="1461" spans="1:18" x14ac:dyDescent="0.35">
      <c r="A1461" s="13">
        <v>2030</v>
      </c>
      <c r="B1461" s="13">
        <f t="shared" si="71"/>
        <v>2029</v>
      </c>
      <c r="C1461" t="s">
        <v>308</v>
      </c>
      <c r="D1461" t="s">
        <v>309</v>
      </c>
      <c r="E1461" s="5">
        <v>480098747</v>
      </c>
      <c r="F1461" s="13">
        <v>3.4</v>
      </c>
      <c r="G1461" s="9">
        <f t="shared" si="72"/>
        <v>1632335.7397999999</v>
      </c>
      <c r="H1461" s="5">
        <v>377261657</v>
      </c>
      <c r="I1461">
        <v>5.4</v>
      </c>
      <c r="J1461" s="9">
        <f t="shared" si="73"/>
        <v>2037212.9478000002</v>
      </c>
      <c r="P1461">
        <v>2030</v>
      </c>
      <c r="Q1461" t="s">
        <v>310</v>
      </c>
      <c r="R1461" s="25">
        <v>145855386</v>
      </c>
    </row>
    <row r="1462" spans="1:18" x14ac:dyDescent="0.35">
      <c r="A1462" s="13">
        <v>2030</v>
      </c>
      <c r="B1462" s="13">
        <f t="shared" si="71"/>
        <v>2029</v>
      </c>
      <c r="C1462" t="s">
        <v>310</v>
      </c>
      <c r="D1462" t="s">
        <v>311</v>
      </c>
      <c r="E1462" s="5">
        <v>145855386</v>
      </c>
      <c r="F1462" s="13">
        <v>3.4</v>
      </c>
      <c r="G1462" s="9">
        <f t="shared" si="72"/>
        <v>495908.3124</v>
      </c>
      <c r="H1462" s="5">
        <v>104712024</v>
      </c>
      <c r="I1462">
        <v>5.4</v>
      </c>
      <c r="J1462" s="9">
        <f t="shared" si="73"/>
        <v>565444.92960000003</v>
      </c>
      <c r="P1462">
        <v>2030</v>
      </c>
      <c r="Q1462" t="s">
        <v>312</v>
      </c>
      <c r="R1462" s="25">
        <v>269080608</v>
      </c>
    </row>
    <row r="1463" spans="1:18" x14ac:dyDescent="0.35">
      <c r="A1463" s="13">
        <v>2030</v>
      </c>
      <c r="B1463" s="13">
        <f t="shared" si="71"/>
        <v>2029</v>
      </c>
      <c r="C1463" t="s">
        <v>312</v>
      </c>
      <c r="D1463" t="s">
        <v>313</v>
      </c>
      <c r="E1463" s="5">
        <v>269080608</v>
      </c>
      <c r="F1463" s="13">
        <v>3.4</v>
      </c>
      <c r="G1463" s="9">
        <f t="shared" si="72"/>
        <v>914874.06720000005</v>
      </c>
      <c r="H1463" s="5">
        <v>226216164</v>
      </c>
      <c r="I1463">
        <v>5.4</v>
      </c>
      <c r="J1463" s="9">
        <f t="shared" si="73"/>
        <v>1221567.2856000001</v>
      </c>
      <c r="P1463">
        <v>2030</v>
      </c>
      <c r="Q1463" t="s">
        <v>314</v>
      </c>
      <c r="R1463" s="25">
        <v>519274396</v>
      </c>
    </row>
    <row r="1464" spans="1:18" x14ac:dyDescent="0.35">
      <c r="A1464" s="13">
        <v>2030</v>
      </c>
      <c r="B1464" s="13">
        <f t="shared" si="71"/>
        <v>2029</v>
      </c>
      <c r="C1464" t="s">
        <v>314</v>
      </c>
      <c r="D1464" t="s">
        <v>315</v>
      </c>
      <c r="E1464" s="5">
        <v>519274396</v>
      </c>
      <c r="F1464" s="13">
        <v>3.4</v>
      </c>
      <c r="G1464" s="9">
        <f t="shared" si="72"/>
        <v>1765532.9464</v>
      </c>
      <c r="H1464" s="5">
        <v>346626246</v>
      </c>
      <c r="I1464">
        <v>5.4</v>
      </c>
      <c r="J1464" s="9">
        <f t="shared" si="73"/>
        <v>1871781.7284000001</v>
      </c>
      <c r="P1464">
        <v>2030</v>
      </c>
      <c r="Q1464" t="s">
        <v>316</v>
      </c>
      <c r="R1464" s="25">
        <v>2019200513</v>
      </c>
    </row>
    <row r="1465" spans="1:18" x14ac:dyDescent="0.35">
      <c r="A1465" s="13">
        <v>2030</v>
      </c>
      <c r="B1465" s="13">
        <f t="shared" si="71"/>
        <v>2029</v>
      </c>
      <c r="C1465" t="s">
        <v>316</v>
      </c>
      <c r="D1465" t="s">
        <v>317</v>
      </c>
      <c r="E1465" s="5">
        <v>2019200513</v>
      </c>
      <c r="F1465" s="13">
        <v>3.4</v>
      </c>
      <c r="G1465" s="9">
        <f t="shared" si="72"/>
        <v>6865281.7441999996</v>
      </c>
      <c r="H1465" s="5">
        <v>1386725303</v>
      </c>
      <c r="I1465">
        <v>5.4</v>
      </c>
      <c r="J1465" s="9">
        <f t="shared" si="73"/>
        <v>7488316.6362000005</v>
      </c>
      <c r="P1465">
        <v>2030</v>
      </c>
      <c r="Q1465" t="s">
        <v>318</v>
      </c>
      <c r="R1465" s="25">
        <v>287607280</v>
      </c>
    </row>
    <row r="1466" spans="1:18" x14ac:dyDescent="0.35">
      <c r="A1466" s="13">
        <v>2030</v>
      </c>
      <c r="B1466" s="13">
        <f t="shared" si="71"/>
        <v>2029</v>
      </c>
      <c r="C1466" t="s">
        <v>318</v>
      </c>
      <c r="D1466" t="s">
        <v>319</v>
      </c>
      <c r="E1466" s="5">
        <v>287607280</v>
      </c>
      <c r="F1466" s="13">
        <v>3.4</v>
      </c>
      <c r="G1466" s="9">
        <f t="shared" si="72"/>
        <v>977864.75200000009</v>
      </c>
      <c r="H1466" s="5">
        <v>228729627</v>
      </c>
      <c r="I1466">
        <v>5.4</v>
      </c>
      <c r="J1466" s="9">
        <f t="shared" si="73"/>
        <v>1235139.9858000001</v>
      </c>
      <c r="P1466">
        <v>2030</v>
      </c>
      <c r="Q1466" t="s">
        <v>320</v>
      </c>
      <c r="R1466" s="25">
        <v>3108898553</v>
      </c>
    </row>
    <row r="1467" spans="1:18" x14ac:dyDescent="0.35">
      <c r="A1467" s="13">
        <v>2030</v>
      </c>
      <c r="B1467" s="13">
        <f t="shared" si="71"/>
        <v>2029</v>
      </c>
      <c r="C1467" t="s">
        <v>320</v>
      </c>
      <c r="D1467" t="s">
        <v>321</v>
      </c>
      <c r="E1467" s="5">
        <v>3108898553</v>
      </c>
      <c r="F1467" s="13">
        <v>3.4</v>
      </c>
      <c r="G1467" s="9">
        <f t="shared" si="72"/>
        <v>10570255.0802</v>
      </c>
      <c r="H1467" s="5">
        <v>2167202199</v>
      </c>
      <c r="I1467">
        <v>5.4</v>
      </c>
      <c r="J1467" s="9">
        <f t="shared" si="73"/>
        <v>11702891.874600001</v>
      </c>
      <c r="P1467">
        <v>2030</v>
      </c>
      <c r="Q1467" t="s">
        <v>406</v>
      </c>
      <c r="R1467" s="25">
        <v>639964655</v>
      </c>
    </row>
    <row r="1468" spans="1:18" x14ac:dyDescent="0.35">
      <c r="A1468" s="13">
        <v>2030</v>
      </c>
      <c r="B1468" s="13">
        <f t="shared" si="71"/>
        <v>2029</v>
      </c>
      <c r="C1468" t="s">
        <v>322</v>
      </c>
      <c r="D1468" t="s">
        <v>323</v>
      </c>
      <c r="E1468" s="5">
        <v>5288543711</v>
      </c>
      <c r="F1468" s="13">
        <v>3.4</v>
      </c>
      <c r="G1468" s="9">
        <f t="shared" si="72"/>
        <v>17981048.617400002</v>
      </c>
      <c r="H1468" s="5">
        <v>3205539752</v>
      </c>
      <c r="I1468">
        <v>5.4</v>
      </c>
      <c r="J1468" s="9">
        <f t="shared" si="73"/>
        <v>17309914.660799999</v>
      </c>
      <c r="P1468">
        <v>2030</v>
      </c>
      <c r="Q1468" t="s">
        <v>322</v>
      </c>
      <c r="R1468" s="25">
        <v>5288543711</v>
      </c>
    </row>
    <row r="1469" spans="1:18" x14ac:dyDescent="0.35">
      <c r="A1469" s="13">
        <v>2030</v>
      </c>
      <c r="B1469" s="13">
        <f t="shared" si="71"/>
        <v>2029</v>
      </c>
      <c r="C1469" t="s">
        <v>324</v>
      </c>
      <c r="D1469" t="s">
        <v>325</v>
      </c>
      <c r="E1469" s="5">
        <v>422175183</v>
      </c>
      <c r="F1469" s="13">
        <v>3.4</v>
      </c>
      <c r="G1469" s="9">
        <f t="shared" si="72"/>
        <v>1435395.6222000001</v>
      </c>
      <c r="H1469" s="5">
        <v>264344352</v>
      </c>
      <c r="I1469">
        <v>5.4</v>
      </c>
      <c r="J1469" s="9">
        <f t="shared" si="73"/>
        <v>1427459.5008000003</v>
      </c>
      <c r="P1469">
        <v>2030</v>
      </c>
      <c r="Q1469" t="s">
        <v>324</v>
      </c>
      <c r="R1469" s="25">
        <v>422175183</v>
      </c>
    </row>
    <row r="1470" spans="1:18" x14ac:dyDescent="0.35">
      <c r="A1470" s="13">
        <v>2030</v>
      </c>
      <c r="B1470" s="13">
        <f t="shared" si="71"/>
        <v>2029</v>
      </c>
      <c r="C1470" t="s">
        <v>326</v>
      </c>
      <c r="D1470" t="s">
        <v>327</v>
      </c>
      <c r="E1470" s="5">
        <v>425756995</v>
      </c>
      <c r="F1470" s="13">
        <v>3.4</v>
      </c>
      <c r="G1470" s="9">
        <f t="shared" si="72"/>
        <v>1447573.7830000001</v>
      </c>
      <c r="H1470" s="5">
        <v>296569094</v>
      </c>
      <c r="I1470">
        <v>5.4</v>
      </c>
      <c r="J1470" s="9">
        <f t="shared" si="73"/>
        <v>1601473.1076</v>
      </c>
      <c r="P1470">
        <v>2030</v>
      </c>
      <c r="Q1470" t="s">
        <v>326</v>
      </c>
      <c r="R1470" s="25">
        <v>425756995</v>
      </c>
    </row>
    <row r="1471" spans="1:18" x14ac:dyDescent="0.35">
      <c r="A1471" s="13">
        <v>2030</v>
      </c>
      <c r="B1471" s="13">
        <f t="shared" si="71"/>
        <v>2029</v>
      </c>
      <c r="C1471" t="s">
        <v>328</v>
      </c>
      <c r="D1471" t="s">
        <v>329</v>
      </c>
      <c r="E1471" s="5">
        <v>319900050</v>
      </c>
      <c r="F1471" s="13">
        <v>3.4</v>
      </c>
      <c r="G1471" s="9">
        <f t="shared" si="72"/>
        <v>1087660.17</v>
      </c>
      <c r="H1471" s="5">
        <v>226263763</v>
      </c>
      <c r="I1471">
        <v>5.4</v>
      </c>
      <c r="J1471" s="9">
        <f t="shared" si="73"/>
        <v>1221824.3202000002</v>
      </c>
      <c r="P1471">
        <v>2030</v>
      </c>
      <c r="Q1471" t="s">
        <v>328</v>
      </c>
      <c r="R1471" s="25">
        <v>319900050</v>
      </c>
    </row>
    <row r="1472" spans="1:18" x14ac:dyDescent="0.35">
      <c r="A1472" s="13">
        <v>2030</v>
      </c>
      <c r="B1472" s="13">
        <f t="shared" si="71"/>
        <v>2029</v>
      </c>
      <c r="C1472" t="s">
        <v>330</v>
      </c>
      <c r="D1472" t="s">
        <v>331</v>
      </c>
      <c r="E1472" s="5">
        <v>488940464</v>
      </c>
      <c r="F1472" s="13">
        <v>3.4</v>
      </c>
      <c r="G1472" s="9">
        <f t="shared" si="72"/>
        <v>1662397.5776</v>
      </c>
      <c r="H1472" s="5">
        <v>354370358</v>
      </c>
      <c r="I1472">
        <v>5.4</v>
      </c>
      <c r="J1472" s="9">
        <f t="shared" si="73"/>
        <v>1913599.9332000001</v>
      </c>
      <c r="P1472">
        <v>2030</v>
      </c>
      <c r="Q1472" t="s">
        <v>330</v>
      </c>
      <c r="R1472" s="25">
        <v>488940464</v>
      </c>
    </row>
    <row r="1473" spans="1:18" x14ac:dyDescent="0.35">
      <c r="A1473" s="13">
        <v>2030</v>
      </c>
      <c r="B1473" s="13">
        <f t="shared" si="71"/>
        <v>2029</v>
      </c>
      <c r="C1473" t="s">
        <v>332</v>
      </c>
      <c r="D1473" t="s">
        <v>333</v>
      </c>
      <c r="E1473" s="5">
        <v>437326183</v>
      </c>
      <c r="F1473" s="13">
        <v>3.4</v>
      </c>
      <c r="G1473" s="9">
        <f t="shared" si="72"/>
        <v>1486909.0222</v>
      </c>
      <c r="H1473" s="5">
        <v>326770459</v>
      </c>
      <c r="I1473">
        <v>5.4</v>
      </c>
      <c r="J1473" s="9">
        <f t="shared" si="73"/>
        <v>1764560.4786</v>
      </c>
      <c r="P1473">
        <v>2030</v>
      </c>
      <c r="Q1473" t="s">
        <v>332</v>
      </c>
      <c r="R1473" s="25">
        <v>437326183</v>
      </c>
    </row>
    <row r="1474" spans="1:18" x14ac:dyDescent="0.35">
      <c r="A1474" s="13">
        <v>2030</v>
      </c>
      <c r="B1474" s="13">
        <f t="shared" si="71"/>
        <v>2029</v>
      </c>
      <c r="C1474" t="s">
        <v>334</v>
      </c>
      <c r="D1474" t="s">
        <v>335</v>
      </c>
      <c r="E1474" s="5">
        <v>399283487</v>
      </c>
      <c r="F1474" s="13">
        <v>3.4</v>
      </c>
      <c r="G1474" s="9">
        <f t="shared" si="72"/>
        <v>1357563.8558</v>
      </c>
      <c r="H1474" s="5">
        <v>240539445</v>
      </c>
      <c r="I1474">
        <v>5.4</v>
      </c>
      <c r="J1474" s="9">
        <f t="shared" si="73"/>
        <v>1298913.003</v>
      </c>
      <c r="P1474">
        <v>2030</v>
      </c>
      <c r="Q1474" t="s">
        <v>334</v>
      </c>
      <c r="R1474" s="25">
        <v>399283487</v>
      </c>
    </row>
    <row r="1475" spans="1:18" x14ac:dyDescent="0.35">
      <c r="A1475" s="13">
        <v>2030</v>
      </c>
      <c r="B1475" s="13">
        <f t="shared" si="71"/>
        <v>2029</v>
      </c>
      <c r="C1475" t="s">
        <v>336</v>
      </c>
      <c r="D1475" t="s">
        <v>337</v>
      </c>
      <c r="E1475" s="5">
        <v>680254619</v>
      </c>
      <c r="F1475" s="13">
        <v>3.4</v>
      </c>
      <c r="G1475" s="9">
        <f t="shared" si="72"/>
        <v>2312865.7045999998</v>
      </c>
      <c r="H1475" s="5">
        <v>514459370</v>
      </c>
      <c r="I1475">
        <v>5.4</v>
      </c>
      <c r="J1475" s="9">
        <f t="shared" si="73"/>
        <v>2778080.5980000002</v>
      </c>
      <c r="P1475">
        <v>2030</v>
      </c>
      <c r="Q1475" t="s">
        <v>190</v>
      </c>
      <c r="R1475" s="25">
        <v>583555561</v>
      </c>
    </row>
    <row r="1476" spans="1:18" x14ac:dyDescent="0.35">
      <c r="A1476" s="13">
        <v>2030</v>
      </c>
      <c r="B1476" s="13">
        <f t="shared" si="71"/>
        <v>2029</v>
      </c>
      <c r="C1476" t="s">
        <v>338</v>
      </c>
      <c r="D1476" t="s">
        <v>339</v>
      </c>
      <c r="E1476" s="5">
        <v>636308625</v>
      </c>
      <c r="F1476" s="13">
        <v>3.4</v>
      </c>
      <c r="G1476" s="9">
        <f t="shared" si="72"/>
        <v>2163449.3249999997</v>
      </c>
      <c r="H1476" s="5">
        <v>513876896</v>
      </c>
      <c r="I1476">
        <v>5.4</v>
      </c>
      <c r="J1476" s="9">
        <f t="shared" si="73"/>
        <v>2774935.2384000001</v>
      </c>
      <c r="P1476">
        <v>2030</v>
      </c>
      <c r="Q1476" t="s">
        <v>336</v>
      </c>
      <c r="R1476" s="25">
        <v>680254619</v>
      </c>
    </row>
    <row r="1477" spans="1:18" x14ac:dyDescent="0.35">
      <c r="A1477" s="13">
        <v>2030</v>
      </c>
      <c r="B1477" s="13">
        <f t="shared" ref="B1477:B1540" si="74">A1477-1</f>
        <v>2029</v>
      </c>
      <c r="C1477" t="s">
        <v>340</v>
      </c>
      <c r="D1477" t="s">
        <v>341</v>
      </c>
      <c r="E1477" s="5">
        <v>801282804</v>
      </c>
      <c r="F1477" s="13">
        <v>3.4</v>
      </c>
      <c r="G1477" s="9">
        <f t="shared" si="72"/>
        <v>2724361.5335999997</v>
      </c>
      <c r="H1477" s="5">
        <v>540221155</v>
      </c>
      <c r="I1477">
        <v>5.4</v>
      </c>
      <c r="J1477" s="9">
        <f t="shared" si="73"/>
        <v>2917194.2370000002</v>
      </c>
      <c r="P1477">
        <v>2030</v>
      </c>
      <c r="Q1477" t="s">
        <v>338</v>
      </c>
      <c r="R1477" s="25">
        <v>636308625</v>
      </c>
    </row>
    <row r="1478" spans="1:18" x14ac:dyDescent="0.35">
      <c r="A1478" s="13">
        <v>2030</v>
      </c>
      <c r="B1478" s="13">
        <f t="shared" si="74"/>
        <v>2029</v>
      </c>
      <c r="C1478" t="s">
        <v>342</v>
      </c>
      <c r="D1478" t="s">
        <v>343</v>
      </c>
      <c r="E1478" s="5">
        <v>941840859</v>
      </c>
      <c r="F1478" s="13">
        <v>3.4</v>
      </c>
      <c r="G1478" s="9">
        <f t="shared" si="72"/>
        <v>3202258.9206000003</v>
      </c>
      <c r="H1478" s="5">
        <v>604763213</v>
      </c>
      <c r="I1478">
        <v>5.4</v>
      </c>
      <c r="J1478" s="9">
        <f t="shared" si="73"/>
        <v>3265721.3502000002</v>
      </c>
      <c r="P1478">
        <v>2030</v>
      </c>
      <c r="Q1478" t="s">
        <v>340</v>
      </c>
      <c r="R1478" s="25">
        <v>801282804</v>
      </c>
    </row>
    <row r="1479" spans="1:18" x14ac:dyDescent="0.35">
      <c r="A1479" s="13">
        <v>2030</v>
      </c>
      <c r="B1479" s="13">
        <f t="shared" si="74"/>
        <v>2029</v>
      </c>
      <c r="C1479" t="s">
        <v>344</v>
      </c>
      <c r="D1479" t="s">
        <v>345</v>
      </c>
      <c r="E1479" s="5">
        <v>618248143</v>
      </c>
      <c r="F1479" s="13">
        <v>3.4</v>
      </c>
      <c r="G1479" s="9">
        <f t="shared" si="72"/>
        <v>2102043.6861999999</v>
      </c>
      <c r="H1479" s="5">
        <v>510505304</v>
      </c>
      <c r="I1479">
        <v>5.4</v>
      </c>
      <c r="J1479" s="9">
        <f t="shared" si="73"/>
        <v>2756728.6416000002</v>
      </c>
      <c r="P1479">
        <v>2030</v>
      </c>
      <c r="Q1479" t="s">
        <v>342</v>
      </c>
      <c r="R1479" s="25">
        <v>941840859</v>
      </c>
    </row>
    <row r="1480" spans="1:18" x14ac:dyDescent="0.35">
      <c r="A1480" s="13">
        <v>2030</v>
      </c>
      <c r="B1480" s="13">
        <f t="shared" si="74"/>
        <v>2029</v>
      </c>
      <c r="C1480" t="s">
        <v>346</v>
      </c>
      <c r="D1480" t="s">
        <v>347</v>
      </c>
      <c r="E1480" s="5">
        <v>1086807386</v>
      </c>
      <c r="F1480" s="13">
        <v>3.4</v>
      </c>
      <c r="G1480" s="9">
        <f t="shared" si="72"/>
        <v>3695145.1123999995</v>
      </c>
      <c r="H1480" s="5">
        <v>669158015</v>
      </c>
      <c r="I1480">
        <v>5.4</v>
      </c>
      <c r="J1480" s="9">
        <f t="shared" si="73"/>
        <v>3613453.2810000004</v>
      </c>
      <c r="P1480">
        <v>2030</v>
      </c>
      <c r="Q1480" t="s">
        <v>344</v>
      </c>
      <c r="R1480" s="25">
        <v>618248143</v>
      </c>
    </row>
    <row r="1481" spans="1:18" x14ac:dyDescent="0.35">
      <c r="A1481" s="13">
        <v>2030</v>
      </c>
      <c r="B1481" s="13">
        <f t="shared" si="74"/>
        <v>2029</v>
      </c>
      <c r="C1481" t="s">
        <v>348</v>
      </c>
      <c r="D1481" t="s">
        <v>349</v>
      </c>
      <c r="E1481" s="5">
        <v>2205766125</v>
      </c>
      <c r="F1481" s="13">
        <v>3.4</v>
      </c>
      <c r="G1481" s="9">
        <f t="shared" si="72"/>
        <v>7499604.8250000002</v>
      </c>
      <c r="H1481" s="5">
        <v>1433744716</v>
      </c>
      <c r="I1481">
        <v>5.4</v>
      </c>
      <c r="J1481" s="9">
        <f t="shared" si="73"/>
        <v>7742221.4664000003</v>
      </c>
      <c r="P1481">
        <v>2030</v>
      </c>
      <c r="Q1481" t="s">
        <v>346</v>
      </c>
      <c r="R1481" s="25">
        <v>1086807386</v>
      </c>
    </row>
    <row r="1482" spans="1:18" x14ac:dyDescent="0.35">
      <c r="A1482" s="13">
        <v>2030</v>
      </c>
      <c r="B1482" s="13">
        <f t="shared" si="74"/>
        <v>2029</v>
      </c>
      <c r="C1482" t="s">
        <v>350</v>
      </c>
      <c r="D1482" t="s">
        <v>351</v>
      </c>
      <c r="E1482" s="5">
        <v>486456284</v>
      </c>
      <c r="F1482" s="13">
        <v>3.4</v>
      </c>
      <c r="G1482" s="9">
        <f t="shared" ref="G1482:G1545" si="75">E1482/1000*F1482</f>
        <v>1653951.3655999999</v>
      </c>
      <c r="H1482" s="5">
        <v>289422028</v>
      </c>
      <c r="I1482">
        <v>5.4</v>
      </c>
      <c r="J1482" s="9">
        <f t="shared" si="73"/>
        <v>1562878.9512</v>
      </c>
      <c r="P1482">
        <v>2030</v>
      </c>
      <c r="Q1482" t="s">
        <v>348</v>
      </c>
      <c r="R1482" s="25">
        <v>2205766125</v>
      </c>
    </row>
    <row r="1483" spans="1:18" x14ac:dyDescent="0.35">
      <c r="A1483" s="13">
        <v>2030</v>
      </c>
      <c r="B1483" s="13">
        <f t="shared" si="74"/>
        <v>2029</v>
      </c>
      <c r="C1483" t="s">
        <v>352</v>
      </c>
      <c r="D1483" t="s">
        <v>353</v>
      </c>
      <c r="E1483" s="5">
        <v>2568494109</v>
      </c>
      <c r="F1483" s="13">
        <v>3.4</v>
      </c>
      <c r="G1483" s="9">
        <f t="shared" si="75"/>
        <v>8732879.9705999997</v>
      </c>
      <c r="H1483" s="5">
        <v>1725392715</v>
      </c>
      <c r="I1483">
        <v>5.4</v>
      </c>
      <c r="J1483" s="9">
        <f t="shared" si="73"/>
        <v>9317120.6610000003</v>
      </c>
      <c r="P1483">
        <v>2030</v>
      </c>
      <c r="Q1483" t="s">
        <v>350</v>
      </c>
      <c r="R1483" s="25">
        <v>486456284</v>
      </c>
    </row>
    <row r="1484" spans="1:18" x14ac:dyDescent="0.35">
      <c r="A1484" s="13">
        <v>2030</v>
      </c>
      <c r="B1484" s="13">
        <f t="shared" si="74"/>
        <v>2029</v>
      </c>
      <c r="C1484" t="s">
        <v>354</v>
      </c>
      <c r="D1484" t="s">
        <v>355</v>
      </c>
      <c r="E1484" s="5">
        <v>575897676</v>
      </c>
      <c r="F1484" s="13">
        <v>3.4</v>
      </c>
      <c r="G1484" s="9">
        <f t="shared" si="75"/>
        <v>1958052.0983999998</v>
      </c>
      <c r="H1484" s="5">
        <v>427554692</v>
      </c>
      <c r="I1484">
        <v>5.4</v>
      </c>
      <c r="J1484" s="9">
        <f t="shared" si="73"/>
        <v>2308795.3368000002</v>
      </c>
      <c r="P1484">
        <v>2030</v>
      </c>
      <c r="Q1484" t="s">
        <v>352</v>
      </c>
      <c r="R1484" s="25">
        <v>2568494109</v>
      </c>
    </row>
    <row r="1485" spans="1:18" x14ac:dyDescent="0.35">
      <c r="A1485" s="13">
        <v>2030</v>
      </c>
      <c r="B1485" s="13">
        <f t="shared" si="74"/>
        <v>2029</v>
      </c>
      <c r="C1485" t="s">
        <v>356</v>
      </c>
      <c r="D1485" t="s">
        <v>357</v>
      </c>
      <c r="E1485" s="5">
        <v>162957782</v>
      </c>
      <c r="F1485" s="13">
        <v>3.4</v>
      </c>
      <c r="G1485" s="9">
        <f t="shared" si="75"/>
        <v>554056.45880000002</v>
      </c>
      <c r="H1485" s="5">
        <v>114941167</v>
      </c>
      <c r="I1485">
        <v>5.4</v>
      </c>
      <c r="J1485" s="9">
        <f t="shared" si="73"/>
        <v>620682.30180000002</v>
      </c>
      <c r="P1485">
        <v>2030</v>
      </c>
      <c r="Q1485" t="s">
        <v>366</v>
      </c>
      <c r="R1485" s="25">
        <v>1508472221</v>
      </c>
    </row>
    <row r="1486" spans="1:18" x14ac:dyDescent="0.35">
      <c r="A1486" s="13">
        <v>2030</v>
      </c>
      <c r="B1486" s="13">
        <f t="shared" si="74"/>
        <v>2029</v>
      </c>
      <c r="C1486" t="s">
        <v>358</v>
      </c>
      <c r="D1486" t="s">
        <v>359</v>
      </c>
      <c r="E1486" s="5">
        <v>513497690</v>
      </c>
      <c r="F1486" s="13">
        <v>3.4</v>
      </c>
      <c r="G1486" s="9">
        <f t="shared" si="75"/>
        <v>1745892.1459999999</v>
      </c>
      <c r="H1486" s="5">
        <v>361028715</v>
      </c>
      <c r="I1486">
        <v>5.4</v>
      </c>
      <c r="J1486" s="9">
        <f t="shared" si="73"/>
        <v>1949555.0610000002</v>
      </c>
      <c r="P1486">
        <v>2030</v>
      </c>
      <c r="Q1486" t="s">
        <v>354</v>
      </c>
      <c r="R1486" s="25">
        <v>575897676</v>
      </c>
    </row>
    <row r="1487" spans="1:18" x14ac:dyDescent="0.35">
      <c r="A1487" s="13">
        <v>2030</v>
      </c>
      <c r="B1487" s="13">
        <f t="shared" si="74"/>
        <v>2029</v>
      </c>
      <c r="C1487" t="s">
        <v>360</v>
      </c>
      <c r="D1487" t="s">
        <v>361</v>
      </c>
      <c r="E1487" s="5">
        <v>399474922</v>
      </c>
      <c r="F1487" s="13">
        <v>3.4</v>
      </c>
      <c r="G1487" s="9">
        <f t="shared" si="75"/>
        <v>1358214.7348</v>
      </c>
      <c r="H1487" s="5">
        <v>321900002</v>
      </c>
      <c r="I1487">
        <v>5.4</v>
      </c>
      <c r="J1487" s="9">
        <f t="shared" si="73"/>
        <v>1738260.0108</v>
      </c>
      <c r="P1487">
        <v>2030</v>
      </c>
      <c r="Q1487" t="s">
        <v>356</v>
      </c>
      <c r="R1487" s="25">
        <v>162957782</v>
      </c>
    </row>
    <row r="1488" spans="1:18" x14ac:dyDescent="0.35">
      <c r="A1488" s="13">
        <v>2030</v>
      </c>
      <c r="B1488" s="13">
        <f t="shared" si="74"/>
        <v>2029</v>
      </c>
      <c r="C1488" t="s">
        <v>362</v>
      </c>
      <c r="D1488" t="s">
        <v>363</v>
      </c>
      <c r="E1488" s="5">
        <v>1079054640</v>
      </c>
      <c r="F1488" s="13">
        <v>3.4</v>
      </c>
      <c r="G1488" s="9">
        <f t="shared" si="75"/>
        <v>3668785.7759999996</v>
      </c>
      <c r="H1488" s="5">
        <v>722932199</v>
      </c>
      <c r="I1488">
        <v>5.4</v>
      </c>
      <c r="J1488" s="9">
        <f t="shared" si="73"/>
        <v>3903833.8746000002</v>
      </c>
      <c r="P1488">
        <v>2030</v>
      </c>
      <c r="Q1488" t="s">
        <v>360</v>
      </c>
      <c r="R1488" s="25">
        <v>399474922</v>
      </c>
    </row>
    <row r="1489" spans="1:18" x14ac:dyDescent="0.35">
      <c r="A1489" s="13">
        <v>2030</v>
      </c>
      <c r="B1489" s="13">
        <f t="shared" si="74"/>
        <v>2029</v>
      </c>
      <c r="C1489" t="s">
        <v>364</v>
      </c>
      <c r="D1489" t="s">
        <v>365</v>
      </c>
      <c r="E1489" s="5">
        <v>678193237</v>
      </c>
      <c r="F1489" s="13">
        <v>3.4</v>
      </c>
      <c r="G1489" s="9">
        <f t="shared" si="75"/>
        <v>2305857.0057999999</v>
      </c>
      <c r="H1489" s="5">
        <v>456745289</v>
      </c>
      <c r="I1489">
        <v>5.4</v>
      </c>
      <c r="J1489" s="9">
        <f t="shared" si="73"/>
        <v>2466424.5606</v>
      </c>
      <c r="P1489">
        <v>2030</v>
      </c>
      <c r="Q1489" t="s">
        <v>362</v>
      </c>
      <c r="R1489" s="25">
        <v>1079054640</v>
      </c>
    </row>
    <row r="1490" spans="1:18" x14ac:dyDescent="0.35">
      <c r="A1490" s="13">
        <v>2030</v>
      </c>
      <c r="B1490" s="13">
        <f t="shared" si="74"/>
        <v>2029</v>
      </c>
      <c r="C1490" t="s">
        <v>366</v>
      </c>
      <c r="D1490" t="s">
        <v>367</v>
      </c>
      <c r="E1490" s="5">
        <v>1508472221</v>
      </c>
      <c r="F1490" s="13">
        <v>3.4</v>
      </c>
      <c r="G1490" s="9">
        <f t="shared" si="75"/>
        <v>5128805.5513999993</v>
      </c>
      <c r="H1490" s="5">
        <v>1059280600</v>
      </c>
      <c r="I1490">
        <v>5.4</v>
      </c>
      <c r="J1490" s="9">
        <f t="shared" si="73"/>
        <v>5720115.2400000012</v>
      </c>
      <c r="P1490">
        <v>2030</v>
      </c>
      <c r="Q1490" t="s">
        <v>364</v>
      </c>
      <c r="R1490" s="25">
        <v>678193237</v>
      </c>
    </row>
    <row r="1491" spans="1:18" x14ac:dyDescent="0.35">
      <c r="A1491" s="13">
        <v>2030</v>
      </c>
      <c r="B1491" s="13">
        <f t="shared" si="74"/>
        <v>2029</v>
      </c>
      <c r="C1491" t="s">
        <v>368</v>
      </c>
      <c r="D1491" t="s">
        <v>369</v>
      </c>
      <c r="E1491" s="5">
        <v>948701859</v>
      </c>
      <c r="F1491" s="13">
        <v>3.4</v>
      </c>
      <c r="G1491" s="9">
        <f t="shared" si="75"/>
        <v>3225586.3206000002</v>
      </c>
      <c r="H1491" s="5">
        <v>650726633</v>
      </c>
      <c r="I1491">
        <v>5.4</v>
      </c>
      <c r="J1491" s="9">
        <f t="shared" si="73"/>
        <v>3513923.8182000006</v>
      </c>
      <c r="P1491">
        <v>2030</v>
      </c>
      <c r="Q1491" t="s">
        <v>358</v>
      </c>
      <c r="R1491" s="25">
        <v>513497690</v>
      </c>
    </row>
    <row r="1492" spans="1:18" x14ac:dyDescent="0.35">
      <c r="A1492" s="13">
        <v>2030</v>
      </c>
      <c r="B1492" s="13">
        <f t="shared" si="74"/>
        <v>2029</v>
      </c>
      <c r="C1492" t="s">
        <v>370</v>
      </c>
      <c r="D1492" t="s">
        <v>371</v>
      </c>
      <c r="E1492" s="5">
        <v>710789446</v>
      </c>
      <c r="F1492" s="13">
        <v>3.4</v>
      </c>
      <c r="G1492" s="9">
        <f t="shared" si="75"/>
        <v>2416684.1163999997</v>
      </c>
      <c r="H1492" s="5">
        <v>496489283</v>
      </c>
      <c r="I1492">
        <v>5.4</v>
      </c>
      <c r="J1492" s="9">
        <f t="shared" si="73"/>
        <v>2681042.1282000002</v>
      </c>
      <c r="P1492">
        <v>2030</v>
      </c>
      <c r="Q1492" t="s">
        <v>368</v>
      </c>
      <c r="R1492" s="25">
        <v>948701859</v>
      </c>
    </row>
    <row r="1493" spans="1:18" x14ac:dyDescent="0.35">
      <c r="A1493" s="13">
        <v>2030</v>
      </c>
      <c r="B1493" s="13">
        <f t="shared" si="74"/>
        <v>2029</v>
      </c>
      <c r="C1493" t="s">
        <v>372</v>
      </c>
      <c r="D1493" t="s">
        <v>373</v>
      </c>
      <c r="E1493" s="5">
        <v>341987867</v>
      </c>
      <c r="F1493" s="13">
        <v>3.4</v>
      </c>
      <c r="G1493" s="9">
        <f t="shared" si="75"/>
        <v>1162758.7478</v>
      </c>
      <c r="H1493" s="5">
        <v>220556395</v>
      </c>
      <c r="I1493">
        <v>5.4</v>
      </c>
      <c r="J1493" s="9">
        <f t="shared" si="73"/>
        <v>1191004.5330000001</v>
      </c>
      <c r="P1493">
        <v>2030</v>
      </c>
      <c r="Q1493" t="s">
        <v>370</v>
      </c>
      <c r="R1493" s="25">
        <v>710789446</v>
      </c>
    </row>
    <row r="1494" spans="1:18" x14ac:dyDescent="0.35">
      <c r="A1494" s="13">
        <v>2030</v>
      </c>
      <c r="B1494" s="13">
        <f t="shared" si="74"/>
        <v>2029</v>
      </c>
      <c r="C1494" t="s">
        <v>374</v>
      </c>
      <c r="D1494" t="s">
        <v>375</v>
      </c>
      <c r="E1494" s="5">
        <v>171657491</v>
      </c>
      <c r="F1494" s="13">
        <v>3.4</v>
      </c>
      <c r="G1494" s="9">
        <f t="shared" si="75"/>
        <v>583635.46940000006</v>
      </c>
      <c r="H1494" s="5">
        <v>134795050</v>
      </c>
      <c r="I1494">
        <v>5.4</v>
      </c>
      <c r="J1494" s="9">
        <f t="shared" si="73"/>
        <v>727893.27</v>
      </c>
      <c r="P1494">
        <v>2030</v>
      </c>
      <c r="Q1494" t="s">
        <v>372</v>
      </c>
      <c r="R1494" s="25">
        <v>341987867</v>
      </c>
    </row>
    <row r="1495" spans="1:18" x14ac:dyDescent="0.35">
      <c r="A1495" s="13">
        <v>2030</v>
      </c>
      <c r="B1495" s="13">
        <f t="shared" si="74"/>
        <v>2029</v>
      </c>
      <c r="C1495" t="s">
        <v>376</v>
      </c>
      <c r="D1495" t="s">
        <v>377</v>
      </c>
      <c r="E1495" s="5">
        <v>113341529</v>
      </c>
      <c r="F1495" s="13">
        <v>3.4</v>
      </c>
      <c r="G1495" s="9">
        <f t="shared" si="75"/>
        <v>385361.19859999995</v>
      </c>
      <c r="H1495" s="5">
        <v>86051553</v>
      </c>
      <c r="I1495">
        <v>5.4</v>
      </c>
      <c r="J1495" s="9">
        <f t="shared" si="73"/>
        <v>464678.38620000001</v>
      </c>
      <c r="P1495">
        <v>2030</v>
      </c>
      <c r="Q1495" t="s">
        <v>374</v>
      </c>
      <c r="R1495" s="25">
        <v>171657491</v>
      </c>
    </row>
    <row r="1496" spans="1:18" x14ac:dyDescent="0.35">
      <c r="A1496" s="13">
        <v>2030</v>
      </c>
      <c r="B1496" s="13">
        <f t="shared" si="74"/>
        <v>2029</v>
      </c>
      <c r="C1496" t="s">
        <v>378</v>
      </c>
      <c r="D1496" t="s">
        <v>379</v>
      </c>
      <c r="E1496" s="5">
        <v>178548884</v>
      </c>
      <c r="F1496" s="13">
        <v>3.4</v>
      </c>
      <c r="G1496" s="9">
        <f t="shared" si="75"/>
        <v>607066.20559999999</v>
      </c>
      <c r="H1496" s="5">
        <v>127915555</v>
      </c>
      <c r="I1496">
        <v>5.4</v>
      </c>
      <c r="J1496" s="9">
        <f t="shared" si="73"/>
        <v>690743.99699999997</v>
      </c>
      <c r="P1496">
        <v>2030</v>
      </c>
      <c r="Q1496" t="s">
        <v>376</v>
      </c>
      <c r="R1496" s="25">
        <v>113341529</v>
      </c>
    </row>
    <row r="1497" spans="1:18" x14ac:dyDescent="0.35">
      <c r="A1497" s="13">
        <v>2030</v>
      </c>
      <c r="B1497" s="13">
        <f t="shared" si="74"/>
        <v>2029</v>
      </c>
      <c r="C1497" t="s">
        <v>380</v>
      </c>
      <c r="D1497" t="s">
        <v>381</v>
      </c>
      <c r="E1497" s="5">
        <v>710655051</v>
      </c>
      <c r="F1497" s="13">
        <v>3.4</v>
      </c>
      <c r="G1497" s="9">
        <f t="shared" si="75"/>
        <v>2416227.1733999997</v>
      </c>
      <c r="H1497" s="5">
        <v>477197539</v>
      </c>
      <c r="I1497">
        <v>5.4</v>
      </c>
      <c r="J1497" s="9">
        <f t="shared" si="73"/>
        <v>2576866.7106000003</v>
      </c>
      <c r="P1497">
        <v>2030</v>
      </c>
      <c r="Q1497" t="s">
        <v>378</v>
      </c>
      <c r="R1497" s="25">
        <v>178548884</v>
      </c>
    </row>
    <row r="1498" spans="1:18" x14ac:dyDescent="0.35">
      <c r="A1498" s="13">
        <v>2030</v>
      </c>
      <c r="B1498" s="13">
        <f t="shared" si="74"/>
        <v>2029</v>
      </c>
      <c r="C1498" t="s">
        <v>382</v>
      </c>
      <c r="D1498" t="s">
        <v>383</v>
      </c>
      <c r="E1498" s="5">
        <v>1105082796</v>
      </c>
      <c r="F1498" s="13">
        <v>3.4</v>
      </c>
      <c r="G1498" s="9">
        <f t="shared" si="75"/>
        <v>3757281.5064000003</v>
      </c>
      <c r="H1498" s="5">
        <v>757850705</v>
      </c>
      <c r="I1498">
        <v>5.4</v>
      </c>
      <c r="J1498" s="9">
        <f t="shared" si="73"/>
        <v>4092393.807</v>
      </c>
      <c r="P1498">
        <v>2030</v>
      </c>
      <c r="Q1498" t="s">
        <v>380</v>
      </c>
      <c r="R1498" s="25">
        <v>710655051</v>
      </c>
    </row>
    <row r="1499" spans="1:18" x14ac:dyDescent="0.35">
      <c r="A1499" s="13">
        <v>2030</v>
      </c>
      <c r="B1499" s="13">
        <f t="shared" si="74"/>
        <v>2029</v>
      </c>
      <c r="C1499" t="s">
        <v>384</v>
      </c>
      <c r="D1499" t="s">
        <v>385</v>
      </c>
      <c r="E1499" s="5">
        <v>738111152</v>
      </c>
      <c r="F1499" s="13">
        <v>3.4</v>
      </c>
      <c r="G1499" s="9">
        <f t="shared" si="75"/>
        <v>2509577.9167999998</v>
      </c>
      <c r="H1499" s="5">
        <v>458507280</v>
      </c>
      <c r="I1499">
        <v>5.4</v>
      </c>
      <c r="J1499" s="9">
        <f t="shared" si="73"/>
        <v>2475939.3120000004</v>
      </c>
      <c r="P1499">
        <v>2030</v>
      </c>
      <c r="Q1499" t="s">
        <v>382</v>
      </c>
      <c r="R1499" s="25">
        <v>1105082796</v>
      </c>
    </row>
    <row r="1500" spans="1:18" x14ac:dyDescent="0.35">
      <c r="A1500" s="13">
        <v>2030</v>
      </c>
      <c r="B1500" s="13">
        <f t="shared" si="74"/>
        <v>2029</v>
      </c>
      <c r="C1500" t="s">
        <v>386</v>
      </c>
      <c r="D1500" t="s">
        <v>387</v>
      </c>
      <c r="E1500" s="5">
        <v>132885449</v>
      </c>
      <c r="F1500" s="13">
        <v>3.4</v>
      </c>
      <c r="G1500" s="9">
        <f t="shared" si="75"/>
        <v>451810.52659999998</v>
      </c>
      <c r="H1500" s="5">
        <v>99983817</v>
      </c>
      <c r="I1500">
        <v>5.4</v>
      </c>
      <c r="J1500" s="9">
        <f t="shared" ref="J1500:J1563" si="76">H1500/1000*I1500</f>
        <v>539912.61179999996</v>
      </c>
      <c r="P1500">
        <v>2030</v>
      </c>
      <c r="Q1500" t="s">
        <v>384</v>
      </c>
      <c r="R1500" s="25">
        <v>738111152</v>
      </c>
    </row>
    <row r="1501" spans="1:18" x14ac:dyDescent="0.35">
      <c r="A1501" s="13">
        <v>2030</v>
      </c>
      <c r="B1501" s="13">
        <f t="shared" si="74"/>
        <v>2029</v>
      </c>
      <c r="C1501" t="s">
        <v>388</v>
      </c>
      <c r="D1501" t="s">
        <v>389</v>
      </c>
      <c r="E1501" s="5">
        <v>2778760576</v>
      </c>
      <c r="F1501" s="13">
        <v>3.4</v>
      </c>
      <c r="G1501" s="9">
        <f t="shared" si="75"/>
        <v>9447785.9583999999</v>
      </c>
      <c r="H1501" s="5">
        <v>1828012188</v>
      </c>
      <c r="I1501">
        <v>5.4</v>
      </c>
      <c r="J1501" s="9">
        <f t="shared" si="76"/>
        <v>9871265.815200001</v>
      </c>
      <c r="P1501">
        <v>2030</v>
      </c>
      <c r="Q1501" t="s">
        <v>386</v>
      </c>
      <c r="R1501" s="25">
        <v>132885449</v>
      </c>
    </row>
    <row r="1502" spans="1:18" x14ac:dyDescent="0.35">
      <c r="A1502" s="13">
        <v>2030</v>
      </c>
      <c r="B1502" s="13">
        <f t="shared" si="74"/>
        <v>2029</v>
      </c>
      <c r="C1502" t="s">
        <v>390</v>
      </c>
      <c r="D1502" t="s">
        <v>391</v>
      </c>
      <c r="E1502" s="5">
        <v>457448340</v>
      </c>
      <c r="F1502" s="13">
        <v>3.4</v>
      </c>
      <c r="G1502" s="9">
        <f t="shared" si="75"/>
        <v>1555324.3560000001</v>
      </c>
      <c r="H1502" s="5">
        <v>332205124</v>
      </c>
      <c r="I1502">
        <v>5.4</v>
      </c>
      <c r="J1502" s="9">
        <f t="shared" si="76"/>
        <v>1793907.6696000001</v>
      </c>
      <c r="P1502">
        <v>2030</v>
      </c>
      <c r="Q1502" t="s">
        <v>388</v>
      </c>
      <c r="R1502" s="25">
        <v>2778760576</v>
      </c>
    </row>
    <row r="1503" spans="1:18" x14ac:dyDescent="0.35">
      <c r="A1503" s="13">
        <v>2030</v>
      </c>
      <c r="B1503" s="13">
        <f t="shared" si="74"/>
        <v>2029</v>
      </c>
      <c r="C1503" t="s">
        <v>392</v>
      </c>
      <c r="D1503" t="s">
        <v>393</v>
      </c>
      <c r="E1503" s="5">
        <v>1071958020</v>
      </c>
      <c r="F1503" s="13">
        <v>3.4</v>
      </c>
      <c r="G1503" s="9">
        <f t="shared" si="75"/>
        <v>3644657.2680000002</v>
      </c>
      <c r="H1503" s="5">
        <v>718167616</v>
      </c>
      <c r="I1503">
        <v>5.4</v>
      </c>
      <c r="J1503" s="9">
        <f t="shared" si="76"/>
        <v>3878105.1264000004</v>
      </c>
      <c r="P1503">
        <v>2030</v>
      </c>
      <c r="Q1503" t="s">
        <v>390</v>
      </c>
      <c r="R1503" s="25">
        <v>457448340</v>
      </c>
    </row>
    <row r="1504" spans="1:18" x14ac:dyDescent="0.35">
      <c r="A1504" s="13">
        <v>2030</v>
      </c>
      <c r="B1504" s="13">
        <f t="shared" si="74"/>
        <v>2029</v>
      </c>
      <c r="C1504" t="s">
        <v>394</v>
      </c>
      <c r="D1504" t="s">
        <v>395</v>
      </c>
      <c r="E1504" s="5">
        <v>856767861</v>
      </c>
      <c r="F1504" s="13">
        <v>3.4</v>
      </c>
      <c r="G1504" s="9">
        <f t="shared" si="75"/>
        <v>2913010.7274000002</v>
      </c>
      <c r="H1504" s="5">
        <v>654995417</v>
      </c>
      <c r="I1504">
        <v>5.4</v>
      </c>
      <c r="J1504" s="9">
        <f t="shared" si="76"/>
        <v>3536975.2518000002</v>
      </c>
      <c r="P1504">
        <v>2030</v>
      </c>
      <c r="Q1504" t="s">
        <v>392</v>
      </c>
      <c r="R1504" s="25">
        <v>1071958020</v>
      </c>
    </row>
    <row r="1505" spans="1:18" x14ac:dyDescent="0.35">
      <c r="A1505" s="13">
        <v>2030</v>
      </c>
      <c r="B1505" s="13">
        <f t="shared" si="74"/>
        <v>2029</v>
      </c>
      <c r="C1505" t="s">
        <v>396</v>
      </c>
      <c r="D1505" t="s">
        <v>397</v>
      </c>
      <c r="E1505" s="5">
        <v>248110848</v>
      </c>
      <c r="F1505" s="13">
        <v>3.4</v>
      </c>
      <c r="G1505" s="9">
        <f t="shared" si="75"/>
        <v>843576.88319999992</v>
      </c>
      <c r="H1505" s="5">
        <v>166555856</v>
      </c>
      <c r="I1505">
        <v>5.4</v>
      </c>
      <c r="J1505" s="9">
        <f t="shared" si="76"/>
        <v>899401.62240000011</v>
      </c>
      <c r="P1505">
        <v>2030</v>
      </c>
      <c r="Q1505" t="s">
        <v>398</v>
      </c>
      <c r="R1505" s="25">
        <v>445552641</v>
      </c>
    </row>
    <row r="1506" spans="1:18" x14ac:dyDescent="0.35">
      <c r="A1506" s="13">
        <v>2030</v>
      </c>
      <c r="B1506" s="13">
        <f t="shared" si="74"/>
        <v>2029</v>
      </c>
      <c r="C1506" t="s">
        <v>398</v>
      </c>
      <c r="D1506" t="s">
        <v>399</v>
      </c>
      <c r="E1506" s="5">
        <v>445552641</v>
      </c>
      <c r="F1506" s="13">
        <v>3.4</v>
      </c>
      <c r="G1506" s="9">
        <f t="shared" si="75"/>
        <v>1514878.9794000001</v>
      </c>
      <c r="H1506" s="5">
        <v>379850550</v>
      </c>
      <c r="I1506">
        <v>5.4</v>
      </c>
      <c r="J1506" s="9">
        <f t="shared" si="76"/>
        <v>2051192.97</v>
      </c>
      <c r="P1506">
        <v>2030</v>
      </c>
      <c r="Q1506" t="s">
        <v>394</v>
      </c>
      <c r="R1506" s="25">
        <v>856767861</v>
      </c>
    </row>
    <row r="1507" spans="1:18" x14ac:dyDescent="0.35">
      <c r="A1507" s="13">
        <v>2030</v>
      </c>
      <c r="B1507" s="13">
        <f t="shared" si="74"/>
        <v>2029</v>
      </c>
      <c r="C1507" t="s">
        <v>400</v>
      </c>
      <c r="D1507" t="s">
        <v>401</v>
      </c>
      <c r="E1507" s="5">
        <v>1789963920</v>
      </c>
      <c r="F1507" s="13">
        <v>3.4</v>
      </c>
      <c r="G1507" s="9">
        <f t="shared" si="75"/>
        <v>6085877.3279999997</v>
      </c>
      <c r="H1507" s="5">
        <v>1171544400</v>
      </c>
      <c r="I1507">
        <v>5.4</v>
      </c>
      <c r="J1507" s="9">
        <f t="shared" si="76"/>
        <v>6326339.7599999998</v>
      </c>
      <c r="P1507">
        <v>2030</v>
      </c>
      <c r="Q1507" t="s">
        <v>396</v>
      </c>
      <c r="R1507" s="25">
        <v>248110848</v>
      </c>
    </row>
    <row r="1508" spans="1:18" x14ac:dyDescent="0.35">
      <c r="A1508" s="13">
        <v>2030</v>
      </c>
      <c r="B1508" s="13">
        <f t="shared" si="74"/>
        <v>2029</v>
      </c>
      <c r="C1508" t="s">
        <v>402</v>
      </c>
      <c r="D1508" t="s">
        <v>403</v>
      </c>
      <c r="E1508" s="5">
        <v>483110121</v>
      </c>
      <c r="F1508" s="13">
        <v>3.4</v>
      </c>
      <c r="G1508" s="9">
        <f t="shared" si="75"/>
        <v>1642574.4113999999</v>
      </c>
      <c r="H1508" s="5">
        <v>373851160</v>
      </c>
      <c r="I1508">
        <v>5.4</v>
      </c>
      <c r="J1508" s="9">
        <f t="shared" si="76"/>
        <v>2018796.264</v>
      </c>
      <c r="P1508">
        <v>2030</v>
      </c>
      <c r="Q1508" t="s">
        <v>400</v>
      </c>
      <c r="R1508" s="25">
        <v>1789963920</v>
      </c>
    </row>
    <row r="1509" spans="1:18" x14ac:dyDescent="0.35">
      <c r="A1509" s="13">
        <v>2030</v>
      </c>
      <c r="B1509" s="13">
        <f t="shared" si="74"/>
        <v>2029</v>
      </c>
      <c r="C1509" t="s">
        <v>404</v>
      </c>
      <c r="D1509" t="s">
        <v>405</v>
      </c>
      <c r="E1509" s="5">
        <v>437919341</v>
      </c>
      <c r="F1509" s="13">
        <v>3.4</v>
      </c>
      <c r="G1509" s="9">
        <f t="shared" si="75"/>
        <v>1488925.7594000001</v>
      </c>
      <c r="H1509" s="5">
        <v>340513608</v>
      </c>
      <c r="I1509">
        <v>5.4</v>
      </c>
      <c r="J1509" s="9">
        <f t="shared" si="76"/>
        <v>1838773.4832000001</v>
      </c>
      <c r="P1509">
        <v>2030</v>
      </c>
      <c r="Q1509" t="s">
        <v>108</v>
      </c>
      <c r="R1509" s="25">
        <v>679164107</v>
      </c>
    </row>
    <row r="1510" spans="1:18" x14ac:dyDescent="0.35">
      <c r="A1510" s="13">
        <v>2030</v>
      </c>
      <c r="B1510" s="13">
        <f t="shared" si="74"/>
        <v>2029</v>
      </c>
      <c r="C1510" t="s">
        <v>406</v>
      </c>
      <c r="D1510" t="s">
        <v>407</v>
      </c>
      <c r="E1510" s="5">
        <v>639964655</v>
      </c>
      <c r="F1510" s="13">
        <v>3.4</v>
      </c>
      <c r="G1510" s="9">
        <f t="shared" si="75"/>
        <v>2175879.827</v>
      </c>
      <c r="H1510" s="5">
        <v>473949457</v>
      </c>
      <c r="I1510">
        <v>5.4</v>
      </c>
      <c r="J1510" s="9">
        <f t="shared" si="76"/>
        <v>2559327.0678000003</v>
      </c>
      <c r="P1510">
        <v>2030</v>
      </c>
      <c r="Q1510" t="s">
        <v>426</v>
      </c>
      <c r="R1510" s="25">
        <v>393156789</v>
      </c>
    </row>
    <row r="1511" spans="1:18" x14ac:dyDescent="0.35">
      <c r="A1511" s="13">
        <v>2030</v>
      </c>
      <c r="B1511" s="13">
        <f t="shared" si="74"/>
        <v>2029</v>
      </c>
      <c r="C1511" t="s">
        <v>408</v>
      </c>
      <c r="D1511" t="s">
        <v>409</v>
      </c>
      <c r="E1511" s="5">
        <v>847727953</v>
      </c>
      <c r="F1511" s="13">
        <v>3.4</v>
      </c>
      <c r="G1511" s="9">
        <f t="shared" si="75"/>
        <v>2882275.0401999997</v>
      </c>
      <c r="H1511" s="5">
        <v>613697312</v>
      </c>
      <c r="I1511">
        <v>5.4</v>
      </c>
      <c r="J1511" s="9">
        <f t="shared" si="76"/>
        <v>3313965.4848000002</v>
      </c>
      <c r="P1511">
        <v>2030</v>
      </c>
      <c r="Q1511" t="s">
        <v>408</v>
      </c>
      <c r="R1511" s="25">
        <v>847727953</v>
      </c>
    </row>
    <row r="1512" spans="1:18" x14ac:dyDescent="0.35">
      <c r="A1512" s="13">
        <v>2030</v>
      </c>
      <c r="B1512" s="13">
        <f t="shared" si="74"/>
        <v>2029</v>
      </c>
      <c r="C1512" t="s">
        <v>410</v>
      </c>
      <c r="D1512" t="s">
        <v>411</v>
      </c>
      <c r="E1512" s="5">
        <v>534433803</v>
      </c>
      <c r="F1512" s="13">
        <v>3.4</v>
      </c>
      <c r="G1512" s="9">
        <f t="shared" si="75"/>
        <v>1817074.9301999998</v>
      </c>
      <c r="H1512" s="5">
        <v>461529102</v>
      </c>
      <c r="I1512">
        <v>5.4</v>
      </c>
      <c r="J1512" s="9">
        <f t="shared" si="76"/>
        <v>2492257.1508000004</v>
      </c>
      <c r="P1512">
        <v>2030</v>
      </c>
      <c r="Q1512" t="s">
        <v>416</v>
      </c>
      <c r="R1512" s="25">
        <v>428913068</v>
      </c>
    </row>
    <row r="1513" spans="1:18" x14ac:dyDescent="0.35">
      <c r="A1513" s="13">
        <v>2030</v>
      </c>
      <c r="B1513" s="13">
        <f t="shared" si="74"/>
        <v>2029</v>
      </c>
      <c r="C1513" t="s">
        <v>412</v>
      </c>
      <c r="D1513" t="s">
        <v>413</v>
      </c>
      <c r="E1513" s="5">
        <v>412373813</v>
      </c>
      <c r="F1513" s="13">
        <v>3.4</v>
      </c>
      <c r="G1513" s="9">
        <f t="shared" si="75"/>
        <v>1402070.9642</v>
      </c>
      <c r="H1513" s="5">
        <v>361377964</v>
      </c>
      <c r="I1513">
        <v>5.4</v>
      </c>
      <c r="J1513" s="9">
        <f t="shared" si="76"/>
        <v>1951441.0056</v>
      </c>
      <c r="P1513">
        <v>2030</v>
      </c>
      <c r="Q1513" t="s">
        <v>414</v>
      </c>
      <c r="R1513" s="25">
        <v>457088850</v>
      </c>
    </row>
    <row r="1514" spans="1:18" x14ac:dyDescent="0.35">
      <c r="A1514" s="13">
        <v>2030</v>
      </c>
      <c r="B1514" s="13">
        <f t="shared" si="74"/>
        <v>2029</v>
      </c>
      <c r="C1514" t="s">
        <v>414</v>
      </c>
      <c r="D1514" t="s">
        <v>415</v>
      </c>
      <c r="E1514" s="5">
        <v>457088850</v>
      </c>
      <c r="F1514" s="13">
        <v>3.4</v>
      </c>
      <c r="G1514" s="9">
        <f t="shared" si="75"/>
        <v>1554102.0899999999</v>
      </c>
      <c r="H1514" s="5">
        <v>322975602</v>
      </c>
      <c r="I1514">
        <v>5.4</v>
      </c>
      <c r="J1514" s="9">
        <f t="shared" si="76"/>
        <v>1744068.2508000003</v>
      </c>
      <c r="P1514">
        <v>2030</v>
      </c>
      <c r="Q1514" t="s">
        <v>412</v>
      </c>
      <c r="R1514" s="25">
        <v>412373813</v>
      </c>
    </row>
    <row r="1515" spans="1:18" x14ac:dyDescent="0.35">
      <c r="A1515" s="13">
        <v>2030</v>
      </c>
      <c r="B1515" s="13">
        <f t="shared" si="74"/>
        <v>2029</v>
      </c>
      <c r="C1515" t="s">
        <v>416</v>
      </c>
      <c r="D1515" t="s">
        <v>417</v>
      </c>
      <c r="E1515" s="5">
        <v>428913068</v>
      </c>
      <c r="F1515" s="13">
        <v>3.4</v>
      </c>
      <c r="G1515" s="9">
        <f t="shared" si="75"/>
        <v>1458304.4312</v>
      </c>
      <c r="H1515" s="5">
        <v>349149890</v>
      </c>
      <c r="I1515">
        <v>5.4</v>
      </c>
      <c r="J1515" s="9">
        <f t="shared" si="76"/>
        <v>1885409.4060000002</v>
      </c>
      <c r="P1515">
        <v>2030</v>
      </c>
      <c r="Q1515" t="s">
        <v>418</v>
      </c>
      <c r="R1515" s="25">
        <v>1609260400</v>
      </c>
    </row>
    <row r="1516" spans="1:18" x14ac:dyDescent="0.35">
      <c r="A1516" s="13">
        <v>2030</v>
      </c>
      <c r="B1516" s="13">
        <f t="shared" si="74"/>
        <v>2029</v>
      </c>
      <c r="C1516" t="s">
        <v>418</v>
      </c>
      <c r="D1516" t="s">
        <v>419</v>
      </c>
      <c r="E1516" s="5">
        <v>1609260400</v>
      </c>
      <c r="F1516" s="13">
        <v>3.4</v>
      </c>
      <c r="G1516" s="9">
        <f t="shared" si="75"/>
        <v>5471485.3599999994</v>
      </c>
      <c r="H1516" s="5">
        <v>948245705</v>
      </c>
      <c r="I1516">
        <v>5.4</v>
      </c>
      <c r="J1516" s="9">
        <f t="shared" si="76"/>
        <v>5120526.807</v>
      </c>
      <c r="P1516">
        <v>2030</v>
      </c>
      <c r="Q1516" t="s">
        <v>420</v>
      </c>
      <c r="R1516" s="25">
        <v>2672805303</v>
      </c>
    </row>
    <row r="1517" spans="1:18" x14ac:dyDescent="0.35">
      <c r="A1517" s="13">
        <v>2030</v>
      </c>
      <c r="B1517" s="13">
        <f t="shared" si="74"/>
        <v>2029</v>
      </c>
      <c r="C1517" t="s">
        <v>420</v>
      </c>
      <c r="D1517" t="s">
        <v>421</v>
      </c>
      <c r="E1517" s="5">
        <v>2672805303</v>
      </c>
      <c r="F1517" s="13">
        <v>3.4</v>
      </c>
      <c r="G1517" s="9">
        <f t="shared" si="75"/>
        <v>9087538.030199999</v>
      </c>
      <c r="H1517" s="5">
        <v>1785481864</v>
      </c>
      <c r="I1517">
        <v>5.4</v>
      </c>
      <c r="J1517" s="9">
        <f t="shared" si="76"/>
        <v>9641602.0656000003</v>
      </c>
      <c r="P1517">
        <v>2030</v>
      </c>
      <c r="Q1517" t="s">
        <v>422</v>
      </c>
      <c r="R1517" s="25">
        <v>371126213</v>
      </c>
    </row>
    <row r="1518" spans="1:18" x14ac:dyDescent="0.35">
      <c r="A1518" s="13">
        <v>2030</v>
      </c>
      <c r="B1518" s="13">
        <f t="shared" si="74"/>
        <v>2029</v>
      </c>
      <c r="C1518" t="s">
        <v>422</v>
      </c>
      <c r="D1518" t="s">
        <v>423</v>
      </c>
      <c r="E1518" s="5">
        <v>371126213</v>
      </c>
      <c r="F1518" s="13">
        <v>3.4</v>
      </c>
      <c r="G1518" s="9">
        <f t="shared" si="75"/>
        <v>1261829.1242</v>
      </c>
      <c r="H1518" s="5">
        <v>285962956</v>
      </c>
      <c r="I1518">
        <v>5.4</v>
      </c>
      <c r="J1518" s="9">
        <f t="shared" si="76"/>
        <v>1544199.9624000001</v>
      </c>
      <c r="P1518">
        <v>2030</v>
      </c>
      <c r="Q1518" t="s">
        <v>428</v>
      </c>
      <c r="R1518" s="25">
        <v>426859094</v>
      </c>
    </row>
    <row r="1519" spans="1:18" x14ac:dyDescent="0.35">
      <c r="A1519" s="13">
        <v>2030</v>
      </c>
      <c r="B1519" s="13">
        <f t="shared" si="74"/>
        <v>2029</v>
      </c>
      <c r="C1519" t="s">
        <v>424</v>
      </c>
      <c r="D1519" t="s">
        <v>425</v>
      </c>
      <c r="E1519" s="5">
        <v>495325537</v>
      </c>
      <c r="F1519" s="13">
        <v>3.4</v>
      </c>
      <c r="G1519" s="9">
        <f t="shared" si="75"/>
        <v>1684106.8258</v>
      </c>
      <c r="H1519" s="5">
        <v>427094257</v>
      </c>
      <c r="I1519">
        <v>5.4</v>
      </c>
      <c r="J1519" s="9">
        <f t="shared" si="76"/>
        <v>2306308.9878000002</v>
      </c>
      <c r="P1519">
        <v>2030</v>
      </c>
      <c r="Q1519" t="s">
        <v>430</v>
      </c>
      <c r="R1519" s="25">
        <v>2587891146</v>
      </c>
    </row>
    <row r="1520" spans="1:18" x14ac:dyDescent="0.35">
      <c r="A1520" s="13">
        <v>2030</v>
      </c>
      <c r="B1520" s="13">
        <f t="shared" si="74"/>
        <v>2029</v>
      </c>
      <c r="C1520" t="s">
        <v>426</v>
      </c>
      <c r="D1520" t="s">
        <v>427</v>
      </c>
      <c r="E1520" s="5">
        <v>393156789</v>
      </c>
      <c r="F1520" s="13">
        <v>3.4</v>
      </c>
      <c r="G1520" s="9">
        <f t="shared" si="75"/>
        <v>1336733.0825999998</v>
      </c>
      <c r="H1520" s="5">
        <v>285480084</v>
      </c>
      <c r="I1520">
        <v>5.4</v>
      </c>
      <c r="J1520" s="9">
        <f t="shared" si="76"/>
        <v>1541592.4535999999</v>
      </c>
      <c r="P1520">
        <v>2030</v>
      </c>
      <c r="Q1520" t="s">
        <v>432</v>
      </c>
      <c r="R1520" s="25">
        <v>825495727</v>
      </c>
    </row>
    <row r="1521" spans="1:18" x14ac:dyDescent="0.35">
      <c r="A1521" s="13">
        <v>2030</v>
      </c>
      <c r="B1521" s="13">
        <f t="shared" si="74"/>
        <v>2029</v>
      </c>
      <c r="C1521" t="s">
        <v>428</v>
      </c>
      <c r="D1521" t="s">
        <v>429</v>
      </c>
      <c r="E1521" s="5">
        <v>426859094</v>
      </c>
      <c r="F1521" s="13">
        <v>3.4</v>
      </c>
      <c r="G1521" s="9">
        <f t="shared" si="75"/>
        <v>1451320.9195999999</v>
      </c>
      <c r="H1521" s="5">
        <v>325081132</v>
      </c>
      <c r="I1521">
        <v>5.4</v>
      </c>
      <c r="J1521" s="9">
        <f t="shared" si="76"/>
        <v>1755438.1128</v>
      </c>
      <c r="P1521">
        <v>2030</v>
      </c>
      <c r="Q1521" t="s">
        <v>434</v>
      </c>
      <c r="R1521" s="25">
        <v>608400295</v>
      </c>
    </row>
    <row r="1522" spans="1:18" x14ac:dyDescent="0.35">
      <c r="A1522" s="13">
        <v>2030</v>
      </c>
      <c r="B1522" s="13">
        <f t="shared" si="74"/>
        <v>2029</v>
      </c>
      <c r="C1522" t="s">
        <v>430</v>
      </c>
      <c r="D1522" t="s">
        <v>431</v>
      </c>
      <c r="E1522" s="5">
        <v>2587891146</v>
      </c>
      <c r="F1522" s="13">
        <v>3.4</v>
      </c>
      <c r="G1522" s="9">
        <f t="shared" si="75"/>
        <v>8798829.8964000009</v>
      </c>
      <c r="H1522" s="5">
        <v>1485933485</v>
      </c>
      <c r="I1522">
        <v>5.4</v>
      </c>
      <c r="J1522" s="9">
        <f t="shared" si="76"/>
        <v>8024040.8190000011</v>
      </c>
      <c r="P1522">
        <v>2030</v>
      </c>
      <c r="Q1522" t="s">
        <v>436</v>
      </c>
      <c r="R1522" s="25">
        <v>640523254</v>
      </c>
    </row>
    <row r="1523" spans="1:18" x14ac:dyDescent="0.35">
      <c r="A1523" s="13">
        <v>2030</v>
      </c>
      <c r="B1523" s="13">
        <f t="shared" si="74"/>
        <v>2029</v>
      </c>
      <c r="C1523" t="s">
        <v>432</v>
      </c>
      <c r="D1523" t="s">
        <v>433</v>
      </c>
      <c r="E1523" s="5">
        <v>825495727</v>
      </c>
      <c r="F1523" s="13">
        <v>3.4</v>
      </c>
      <c r="G1523" s="9">
        <f t="shared" si="75"/>
        <v>2806685.4717999999</v>
      </c>
      <c r="H1523" s="5">
        <v>661793006</v>
      </c>
      <c r="I1523">
        <v>5.4</v>
      </c>
      <c r="J1523" s="9">
        <f t="shared" si="76"/>
        <v>3573682.2324000006</v>
      </c>
      <c r="P1523">
        <v>2030</v>
      </c>
      <c r="Q1523" t="s">
        <v>438</v>
      </c>
      <c r="R1523" s="25">
        <v>4296152831</v>
      </c>
    </row>
    <row r="1524" spans="1:18" x14ac:dyDescent="0.35">
      <c r="A1524" s="13">
        <v>2030</v>
      </c>
      <c r="B1524" s="13">
        <f t="shared" si="74"/>
        <v>2029</v>
      </c>
      <c r="C1524" t="s">
        <v>434</v>
      </c>
      <c r="D1524" t="s">
        <v>435</v>
      </c>
      <c r="E1524" s="5">
        <v>608400295</v>
      </c>
      <c r="F1524" s="13">
        <v>3.4</v>
      </c>
      <c r="G1524" s="9">
        <f t="shared" si="75"/>
        <v>2068561.003</v>
      </c>
      <c r="H1524" s="5">
        <v>440489876</v>
      </c>
      <c r="I1524">
        <v>5.4</v>
      </c>
      <c r="J1524" s="9">
        <f t="shared" si="76"/>
        <v>2378645.3304000003</v>
      </c>
      <c r="P1524">
        <v>2030</v>
      </c>
      <c r="Q1524" t="s">
        <v>440</v>
      </c>
      <c r="R1524" s="25">
        <v>171936239</v>
      </c>
    </row>
    <row r="1525" spans="1:18" x14ac:dyDescent="0.35">
      <c r="A1525" s="13">
        <v>2030</v>
      </c>
      <c r="B1525" s="13">
        <f t="shared" si="74"/>
        <v>2029</v>
      </c>
      <c r="C1525" t="s">
        <v>436</v>
      </c>
      <c r="D1525" t="s">
        <v>437</v>
      </c>
      <c r="E1525" s="5">
        <v>640523254</v>
      </c>
      <c r="F1525" s="13">
        <v>3.4</v>
      </c>
      <c r="G1525" s="9">
        <f t="shared" si="75"/>
        <v>2177779.0636</v>
      </c>
      <c r="H1525" s="5">
        <v>474639374</v>
      </c>
      <c r="I1525">
        <v>5.4</v>
      </c>
      <c r="J1525" s="9">
        <f t="shared" si="76"/>
        <v>2563052.6196000003</v>
      </c>
      <c r="P1525">
        <v>2030</v>
      </c>
      <c r="Q1525" t="s">
        <v>442</v>
      </c>
      <c r="R1525" s="25">
        <v>351067353</v>
      </c>
    </row>
    <row r="1526" spans="1:18" x14ac:dyDescent="0.35">
      <c r="A1526" s="13">
        <v>2030</v>
      </c>
      <c r="B1526" s="13">
        <f t="shared" si="74"/>
        <v>2029</v>
      </c>
      <c r="C1526" t="s">
        <v>438</v>
      </c>
      <c r="D1526" t="s">
        <v>439</v>
      </c>
      <c r="E1526" s="5">
        <v>4296152831</v>
      </c>
      <c r="F1526" s="13">
        <v>3.4</v>
      </c>
      <c r="G1526" s="9">
        <f t="shared" si="75"/>
        <v>14606919.625400001</v>
      </c>
      <c r="H1526" s="5">
        <v>2475679150</v>
      </c>
      <c r="I1526">
        <v>5.4</v>
      </c>
      <c r="J1526" s="9">
        <f t="shared" si="76"/>
        <v>13368667.41</v>
      </c>
      <c r="P1526">
        <v>2030</v>
      </c>
      <c r="Q1526" t="s">
        <v>444</v>
      </c>
      <c r="R1526" s="25">
        <v>695201136</v>
      </c>
    </row>
    <row r="1527" spans="1:18" x14ac:dyDescent="0.35">
      <c r="A1527" s="13">
        <v>2030</v>
      </c>
      <c r="B1527" s="13">
        <f t="shared" si="74"/>
        <v>2029</v>
      </c>
      <c r="C1527" t="s">
        <v>440</v>
      </c>
      <c r="D1527" t="s">
        <v>441</v>
      </c>
      <c r="E1527" s="5">
        <v>171936239</v>
      </c>
      <c r="F1527" s="13">
        <v>3.4</v>
      </c>
      <c r="G1527" s="9">
        <f t="shared" si="75"/>
        <v>584583.21259999997</v>
      </c>
      <c r="H1527" s="5">
        <v>132389579</v>
      </c>
      <c r="I1527">
        <v>5.4</v>
      </c>
      <c r="J1527" s="9">
        <f t="shared" si="76"/>
        <v>714903.72660000005</v>
      </c>
      <c r="P1527">
        <v>2030</v>
      </c>
      <c r="Q1527" t="s">
        <v>446</v>
      </c>
      <c r="R1527" s="25">
        <v>1264729054</v>
      </c>
    </row>
    <row r="1528" spans="1:18" x14ac:dyDescent="0.35">
      <c r="A1528" s="13">
        <v>2030</v>
      </c>
      <c r="B1528" s="13">
        <f t="shared" si="74"/>
        <v>2029</v>
      </c>
      <c r="C1528" t="s">
        <v>442</v>
      </c>
      <c r="D1528" t="s">
        <v>443</v>
      </c>
      <c r="E1528" s="5">
        <v>351067353</v>
      </c>
      <c r="F1528" s="13">
        <v>3.4</v>
      </c>
      <c r="G1528" s="9">
        <f t="shared" si="75"/>
        <v>1193629.0001999999</v>
      </c>
      <c r="H1528" s="5">
        <v>299217238</v>
      </c>
      <c r="I1528">
        <v>5.4</v>
      </c>
      <c r="J1528" s="9">
        <f t="shared" si="76"/>
        <v>1615773.0852000001</v>
      </c>
      <c r="P1528">
        <v>2030</v>
      </c>
      <c r="Q1528" t="s">
        <v>448</v>
      </c>
      <c r="R1528" s="25">
        <v>1645766132</v>
      </c>
    </row>
    <row r="1529" spans="1:18" x14ac:dyDescent="0.35">
      <c r="A1529" s="13">
        <v>2030</v>
      </c>
      <c r="B1529" s="13">
        <f t="shared" si="74"/>
        <v>2029</v>
      </c>
      <c r="C1529" t="s">
        <v>444</v>
      </c>
      <c r="D1529" t="s">
        <v>445</v>
      </c>
      <c r="E1529" s="5">
        <v>695201136</v>
      </c>
      <c r="F1529" s="13">
        <v>3.4</v>
      </c>
      <c r="G1529" s="9">
        <f t="shared" si="75"/>
        <v>2363683.8624</v>
      </c>
      <c r="H1529" s="5">
        <v>498234830</v>
      </c>
      <c r="I1529">
        <v>5.4</v>
      </c>
      <c r="J1529" s="9">
        <f t="shared" si="76"/>
        <v>2690468.0820000004</v>
      </c>
      <c r="P1529">
        <v>2030</v>
      </c>
      <c r="Q1529" t="s">
        <v>450</v>
      </c>
      <c r="R1529" s="25">
        <v>1212494036</v>
      </c>
    </row>
    <row r="1530" spans="1:18" x14ac:dyDescent="0.35">
      <c r="A1530" s="13">
        <v>2030</v>
      </c>
      <c r="B1530" s="13">
        <f t="shared" si="74"/>
        <v>2029</v>
      </c>
      <c r="C1530" t="s">
        <v>446</v>
      </c>
      <c r="D1530" t="s">
        <v>447</v>
      </c>
      <c r="E1530" s="5">
        <v>1264729054</v>
      </c>
      <c r="F1530" s="13">
        <v>3.4</v>
      </c>
      <c r="G1530" s="9">
        <f t="shared" si="75"/>
        <v>4300078.7835999997</v>
      </c>
      <c r="H1530" s="5">
        <v>867058581</v>
      </c>
      <c r="I1530">
        <v>5.4</v>
      </c>
      <c r="J1530" s="9">
        <f t="shared" si="76"/>
        <v>4682116.3374000005</v>
      </c>
      <c r="P1530">
        <v>2030</v>
      </c>
      <c r="Q1530" t="s">
        <v>452</v>
      </c>
      <c r="R1530" s="25">
        <v>210266080</v>
      </c>
    </row>
    <row r="1531" spans="1:18" x14ac:dyDescent="0.35">
      <c r="A1531" s="13">
        <v>2030</v>
      </c>
      <c r="B1531" s="13">
        <f t="shared" si="74"/>
        <v>2029</v>
      </c>
      <c r="C1531" t="s">
        <v>448</v>
      </c>
      <c r="D1531" t="s">
        <v>449</v>
      </c>
      <c r="E1531" s="5">
        <v>1645766132</v>
      </c>
      <c r="F1531" s="13">
        <v>3.4</v>
      </c>
      <c r="G1531" s="9">
        <f t="shared" si="75"/>
        <v>5595604.8487999998</v>
      </c>
      <c r="H1531" s="5">
        <v>1109470352</v>
      </c>
      <c r="I1531">
        <v>5.4</v>
      </c>
      <c r="J1531" s="9">
        <f t="shared" si="76"/>
        <v>5991139.9007999999</v>
      </c>
      <c r="P1531">
        <v>2030</v>
      </c>
      <c r="Q1531" t="s">
        <v>454</v>
      </c>
      <c r="R1531" s="25">
        <v>683936219</v>
      </c>
    </row>
    <row r="1532" spans="1:18" x14ac:dyDescent="0.35">
      <c r="A1532" s="13">
        <v>2030</v>
      </c>
      <c r="B1532" s="13">
        <f t="shared" si="74"/>
        <v>2029</v>
      </c>
      <c r="C1532" t="s">
        <v>450</v>
      </c>
      <c r="D1532" t="s">
        <v>451</v>
      </c>
      <c r="E1532" s="5">
        <v>1212494036</v>
      </c>
      <c r="F1532" s="13">
        <v>3.4</v>
      </c>
      <c r="G1532" s="9">
        <f t="shared" si="75"/>
        <v>4122479.7224000003</v>
      </c>
      <c r="H1532" s="5">
        <v>745923323</v>
      </c>
      <c r="I1532">
        <v>5.4</v>
      </c>
      <c r="J1532" s="9">
        <f t="shared" si="76"/>
        <v>4027985.9442000003</v>
      </c>
      <c r="P1532">
        <v>2030</v>
      </c>
      <c r="Q1532" t="s">
        <v>456</v>
      </c>
      <c r="R1532" s="25">
        <v>455339147</v>
      </c>
    </row>
    <row r="1533" spans="1:18" x14ac:dyDescent="0.35">
      <c r="A1533" s="13">
        <v>2030</v>
      </c>
      <c r="B1533" s="13">
        <f t="shared" si="74"/>
        <v>2029</v>
      </c>
      <c r="C1533" t="s">
        <v>452</v>
      </c>
      <c r="D1533" t="s">
        <v>453</v>
      </c>
      <c r="E1533" s="5">
        <v>210266080</v>
      </c>
      <c r="F1533" s="13">
        <v>3.4</v>
      </c>
      <c r="G1533" s="9">
        <f t="shared" si="75"/>
        <v>714904.6719999999</v>
      </c>
      <c r="H1533" s="5">
        <v>180977711</v>
      </c>
      <c r="I1533">
        <v>5.4</v>
      </c>
      <c r="J1533" s="9">
        <f t="shared" si="76"/>
        <v>977279.6394000001</v>
      </c>
      <c r="P1533">
        <v>2030</v>
      </c>
      <c r="Q1533" t="s">
        <v>458</v>
      </c>
      <c r="R1533" s="25">
        <v>2255767196</v>
      </c>
    </row>
    <row r="1534" spans="1:18" x14ac:dyDescent="0.35">
      <c r="A1534" s="13">
        <v>2030</v>
      </c>
      <c r="B1534" s="13">
        <f t="shared" si="74"/>
        <v>2029</v>
      </c>
      <c r="C1534" t="s">
        <v>454</v>
      </c>
      <c r="D1534" t="s">
        <v>455</v>
      </c>
      <c r="E1534" s="5">
        <v>683936219</v>
      </c>
      <c r="F1534" s="13">
        <v>3.4</v>
      </c>
      <c r="G1534" s="9">
        <f t="shared" si="75"/>
        <v>2325383.1446000002</v>
      </c>
      <c r="H1534" s="5">
        <v>461325933</v>
      </c>
      <c r="I1534">
        <v>5.4</v>
      </c>
      <c r="J1534" s="9">
        <f t="shared" si="76"/>
        <v>2491160.0382000003</v>
      </c>
      <c r="P1534">
        <v>2030</v>
      </c>
      <c r="Q1534" t="s">
        <v>460</v>
      </c>
      <c r="R1534" s="25">
        <v>859183882</v>
      </c>
    </row>
    <row r="1535" spans="1:18" x14ac:dyDescent="0.35">
      <c r="A1535" s="13">
        <v>2030</v>
      </c>
      <c r="B1535" s="13">
        <f t="shared" si="74"/>
        <v>2029</v>
      </c>
      <c r="C1535" t="s">
        <v>456</v>
      </c>
      <c r="D1535" t="s">
        <v>457</v>
      </c>
      <c r="E1535" s="5">
        <v>455339147</v>
      </c>
      <c r="F1535" s="13">
        <v>3.4</v>
      </c>
      <c r="G1535" s="9">
        <f t="shared" si="75"/>
        <v>1548153.0998</v>
      </c>
      <c r="H1535" s="5">
        <v>376015339</v>
      </c>
      <c r="I1535">
        <v>5.4</v>
      </c>
      <c r="J1535" s="9">
        <f t="shared" si="76"/>
        <v>2030482.8306</v>
      </c>
      <c r="P1535">
        <v>2030</v>
      </c>
      <c r="Q1535" t="s">
        <v>462</v>
      </c>
      <c r="R1535" s="25">
        <v>4622709785</v>
      </c>
    </row>
    <row r="1536" spans="1:18" x14ac:dyDescent="0.35">
      <c r="A1536" s="13">
        <v>2030</v>
      </c>
      <c r="B1536" s="13">
        <f t="shared" si="74"/>
        <v>2029</v>
      </c>
      <c r="C1536" t="s">
        <v>458</v>
      </c>
      <c r="D1536" t="s">
        <v>459</v>
      </c>
      <c r="E1536" s="5">
        <v>2255767196</v>
      </c>
      <c r="F1536" s="13">
        <v>3.4</v>
      </c>
      <c r="G1536" s="9">
        <f t="shared" si="75"/>
        <v>7669608.4663999993</v>
      </c>
      <c r="H1536" s="5">
        <v>1405141033</v>
      </c>
      <c r="I1536">
        <v>5.4</v>
      </c>
      <c r="J1536" s="9">
        <f t="shared" si="76"/>
        <v>7587761.5782000003</v>
      </c>
      <c r="P1536">
        <v>2030</v>
      </c>
      <c r="Q1536" t="s">
        <v>464</v>
      </c>
      <c r="R1536" s="25">
        <v>421216416</v>
      </c>
    </row>
    <row r="1537" spans="1:18" x14ac:dyDescent="0.35">
      <c r="A1537" s="13">
        <v>2030</v>
      </c>
      <c r="B1537" s="13">
        <f t="shared" si="74"/>
        <v>2029</v>
      </c>
      <c r="C1537" t="s">
        <v>460</v>
      </c>
      <c r="D1537" t="s">
        <v>461</v>
      </c>
      <c r="E1537" s="5">
        <v>859183882</v>
      </c>
      <c r="F1537" s="13">
        <v>3.4</v>
      </c>
      <c r="G1537" s="9">
        <f t="shared" si="75"/>
        <v>2921225.1987999999</v>
      </c>
      <c r="H1537" s="5">
        <v>574096579</v>
      </c>
      <c r="I1537">
        <v>5.4</v>
      </c>
      <c r="J1537" s="9">
        <f t="shared" si="76"/>
        <v>3100121.5266000004</v>
      </c>
      <c r="P1537">
        <v>2030</v>
      </c>
      <c r="Q1537" t="s">
        <v>466</v>
      </c>
      <c r="R1537" s="25">
        <v>940814628</v>
      </c>
    </row>
    <row r="1538" spans="1:18" x14ac:dyDescent="0.35">
      <c r="A1538" s="13">
        <v>2030</v>
      </c>
      <c r="B1538" s="13">
        <f t="shared" si="74"/>
        <v>2029</v>
      </c>
      <c r="C1538" t="s">
        <v>462</v>
      </c>
      <c r="D1538" t="s">
        <v>463</v>
      </c>
      <c r="E1538" s="5">
        <v>4622709785</v>
      </c>
      <c r="F1538" s="13">
        <v>3.4</v>
      </c>
      <c r="G1538" s="9">
        <f t="shared" si="75"/>
        <v>15717213.268999999</v>
      </c>
      <c r="H1538" s="5">
        <v>2691772512</v>
      </c>
      <c r="I1538">
        <v>5.4</v>
      </c>
      <c r="J1538" s="9">
        <f t="shared" si="76"/>
        <v>14535571.564800002</v>
      </c>
      <c r="P1538">
        <v>2030</v>
      </c>
      <c r="Q1538" t="s">
        <v>468</v>
      </c>
      <c r="R1538" s="25">
        <v>308160754</v>
      </c>
    </row>
    <row r="1539" spans="1:18" x14ac:dyDescent="0.35">
      <c r="A1539" s="13">
        <v>2030</v>
      </c>
      <c r="B1539" s="13">
        <f t="shared" si="74"/>
        <v>2029</v>
      </c>
      <c r="C1539" t="s">
        <v>464</v>
      </c>
      <c r="D1539" t="s">
        <v>465</v>
      </c>
      <c r="E1539" s="5">
        <v>421216416</v>
      </c>
      <c r="F1539" s="13">
        <v>3.4</v>
      </c>
      <c r="G1539" s="9">
        <f t="shared" si="75"/>
        <v>1432135.8144</v>
      </c>
      <c r="H1539" s="5">
        <v>277645076</v>
      </c>
      <c r="I1539">
        <v>5.4</v>
      </c>
      <c r="J1539" s="9">
        <f t="shared" si="76"/>
        <v>1499283.4104000002</v>
      </c>
      <c r="P1539">
        <v>2030</v>
      </c>
      <c r="Q1539" t="s">
        <v>470</v>
      </c>
      <c r="R1539" s="25">
        <v>660278143</v>
      </c>
    </row>
    <row r="1540" spans="1:18" x14ac:dyDescent="0.35">
      <c r="A1540" s="13">
        <v>2030</v>
      </c>
      <c r="B1540" s="13">
        <f t="shared" si="74"/>
        <v>2029</v>
      </c>
      <c r="C1540" t="s">
        <v>466</v>
      </c>
      <c r="D1540" t="s">
        <v>467</v>
      </c>
      <c r="E1540" s="5">
        <v>940814628</v>
      </c>
      <c r="F1540" s="13">
        <v>3.4</v>
      </c>
      <c r="G1540" s="9">
        <f t="shared" si="75"/>
        <v>3198769.7352</v>
      </c>
      <c r="H1540" s="5">
        <v>790797061</v>
      </c>
      <c r="I1540">
        <v>5.4</v>
      </c>
      <c r="J1540" s="9">
        <f t="shared" si="76"/>
        <v>4270304.1294</v>
      </c>
      <c r="P1540">
        <v>2030</v>
      </c>
      <c r="Q1540" t="s">
        <v>472</v>
      </c>
      <c r="R1540" s="25">
        <v>525298019</v>
      </c>
    </row>
    <row r="1541" spans="1:18" x14ac:dyDescent="0.35">
      <c r="A1541" s="13">
        <v>2030</v>
      </c>
      <c r="B1541" s="13">
        <f t="shared" ref="B1541:B1604" si="77">A1541-1</f>
        <v>2029</v>
      </c>
      <c r="C1541" t="s">
        <v>468</v>
      </c>
      <c r="D1541" t="s">
        <v>469</v>
      </c>
      <c r="E1541" s="5">
        <v>308160754</v>
      </c>
      <c r="F1541" s="13">
        <v>3.4</v>
      </c>
      <c r="G1541" s="9">
        <f t="shared" si="75"/>
        <v>1047746.5636</v>
      </c>
      <c r="H1541" s="5">
        <v>233965594</v>
      </c>
      <c r="I1541">
        <v>5.4</v>
      </c>
      <c r="J1541" s="9">
        <f t="shared" si="76"/>
        <v>1263414.2076000001</v>
      </c>
      <c r="P1541">
        <v>2030</v>
      </c>
      <c r="Q1541" t="s">
        <v>474</v>
      </c>
      <c r="R1541" s="25">
        <v>418047344</v>
      </c>
    </row>
    <row r="1542" spans="1:18" x14ac:dyDescent="0.35">
      <c r="A1542" s="13">
        <v>2030</v>
      </c>
      <c r="B1542" s="13">
        <f t="shared" si="77"/>
        <v>2029</v>
      </c>
      <c r="C1542" t="s">
        <v>470</v>
      </c>
      <c r="D1542" t="s">
        <v>471</v>
      </c>
      <c r="E1542" s="5">
        <v>660278143</v>
      </c>
      <c r="F1542" s="13">
        <v>3.4</v>
      </c>
      <c r="G1542" s="9">
        <f t="shared" si="75"/>
        <v>2244945.6861999999</v>
      </c>
      <c r="H1542" s="5">
        <v>491307400</v>
      </c>
      <c r="I1542">
        <v>5.4</v>
      </c>
      <c r="J1542" s="9">
        <f t="shared" si="76"/>
        <v>2653059.9600000004</v>
      </c>
      <c r="P1542">
        <v>2030</v>
      </c>
      <c r="Q1542" t="s">
        <v>478</v>
      </c>
      <c r="R1542" s="25">
        <v>592224865</v>
      </c>
    </row>
    <row r="1543" spans="1:18" x14ac:dyDescent="0.35">
      <c r="A1543" s="13">
        <v>2030</v>
      </c>
      <c r="B1543" s="13">
        <f t="shared" si="77"/>
        <v>2029</v>
      </c>
      <c r="C1543" t="s">
        <v>472</v>
      </c>
      <c r="D1543" t="s">
        <v>473</v>
      </c>
      <c r="E1543" s="5">
        <v>525298019</v>
      </c>
      <c r="F1543" s="13">
        <v>3.4</v>
      </c>
      <c r="G1543" s="9">
        <f t="shared" si="75"/>
        <v>1786013.2645999999</v>
      </c>
      <c r="H1543" s="5">
        <v>397422670</v>
      </c>
      <c r="I1543">
        <v>5.4</v>
      </c>
      <c r="J1543" s="9">
        <f t="shared" si="76"/>
        <v>2146082.4180000001</v>
      </c>
      <c r="P1543">
        <v>2030</v>
      </c>
      <c r="Q1543" t="s">
        <v>480</v>
      </c>
      <c r="R1543" s="25">
        <v>649497892</v>
      </c>
    </row>
    <row r="1544" spans="1:18" x14ac:dyDescent="0.35">
      <c r="A1544" s="13">
        <v>2030</v>
      </c>
      <c r="B1544" s="13">
        <f t="shared" si="77"/>
        <v>2029</v>
      </c>
      <c r="C1544" t="s">
        <v>474</v>
      </c>
      <c r="D1544" t="s">
        <v>475</v>
      </c>
      <c r="E1544" s="5">
        <v>418047344</v>
      </c>
      <c r="F1544" s="13">
        <v>3.4</v>
      </c>
      <c r="G1544" s="9">
        <f t="shared" si="75"/>
        <v>1421360.9696</v>
      </c>
      <c r="H1544" s="5">
        <v>343734253</v>
      </c>
      <c r="I1544">
        <v>5.4</v>
      </c>
      <c r="J1544" s="9">
        <f t="shared" si="76"/>
        <v>1856164.9662000004</v>
      </c>
      <c r="P1544">
        <v>2030</v>
      </c>
      <c r="Q1544" t="s">
        <v>482</v>
      </c>
      <c r="R1544" s="25">
        <v>723740686</v>
      </c>
    </row>
    <row r="1545" spans="1:18" x14ac:dyDescent="0.35">
      <c r="A1545" s="13">
        <v>2030</v>
      </c>
      <c r="B1545" s="13">
        <f t="shared" si="77"/>
        <v>2029</v>
      </c>
      <c r="C1545" t="s">
        <v>476</v>
      </c>
      <c r="D1545" t="s">
        <v>477</v>
      </c>
      <c r="E1545" s="5">
        <v>360769112</v>
      </c>
      <c r="F1545" s="13">
        <v>3.4</v>
      </c>
      <c r="G1545" s="9">
        <f t="shared" si="75"/>
        <v>1226614.9808</v>
      </c>
      <c r="H1545" s="5">
        <v>296912692</v>
      </c>
      <c r="I1545">
        <v>5.4</v>
      </c>
      <c r="J1545" s="9">
        <f t="shared" si="76"/>
        <v>1603328.5368000001</v>
      </c>
      <c r="P1545">
        <v>2030</v>
      </c>
      <c r="Q1545" t="s">
        <v>484</v>
      </c>
      <c r="R1545" s="25">
        <v>353175657</v>
      </c>
    </row>
    <row r="1546" spans="1:18" x14ac:dyDescent="0.35">
      <c r="A1546" s="13">
        <v>2030</v>
      </c>
      <c r="B1546" s="13">
        <f t="shared" si="77"/>
        <v>2029</v>
      </c>
      <c r="C1546" t="s">
        <v>478</v>
      </c>
      <c r="D1546" t="s">
        <v>479</v>
      </c>
      <c r="E1546" s="5">
        <v>592224865</v>
      </c>
      <c r="F1546" s="13">
        <v>3.4</v>
      </c>
      <c r="G1546" s="9">
        <f t="shared" ref="G1546:G1609" si="78">E1546/1000*F1546</f>
        <v>2013564.541</v>
      </c>
      <c r="H1546" s="5">
        <v>459337164</v>
      </c>
      <c r="I1546">
        <v>5.4</v>
      </c>
      <c r="J1546" s="9">
        <f t="shared" si="76"/>
        <v>2480420.6856</v>
      </c>
      <c r="P1546">
        <v>2030</v>
      </c>
      <c r="Q1546" t="s">
        <v>486</v>
      </c>
      <c r="R1546" s="25">
        <v>220565578</v>
      </c>
    </row>
    <row r="1547" spans="1:18" x14ac:dyDescent="0.35">
      <c r="A1547" s="13">
        <v>2030</v>
      </c>
      <c r="B1547" s="13">
        <f t="shared" si="77"/>
        <v>2029</v>
      </c>
      <c r="C1547" t="s">
        <v>480</v>
      </c>
      <c r="D1547" t="s">
        <v>481</v>
      </c>
      <c r="E1547" s="5">
        <v>649497892</v>
      </c>
      <c r="F1547" s="13">
        <v>3.4</v>
      </c>
      <c r="G1547" s="9">
        <f t="shared" si="78"/>
        <v>2208292.8328</v>
      </c>
      <c r="H1547" s="5">
        <v>456707665</v>
      </c>
      <c r="I1547">
        <v>5.4</v>
      </c>
      <c r="J1547" s="9">
        <f t="shared" si="76"/>
        <v>2466221.3909999998</v>
      </c>
      <c r="P1547">
        <v>2030</v>
      </c>
      <c r="Q1547" t="s">
        <v>540</v>
      </c>
      <c r="R1547" s="25">
        <v>593959540</v>
      </c>
    </row>
    <row r="1548" spans="1:18" x14ac:dyDescent="0.35">
      <c r="A1548" s="13">
        <v>2030</v>
      </c>
      <c r="B1548" s="13">
        <f t="shared" si="77"/>
        <v>2029</v>
      </c>
      <c r="C1548" t="s">
        <v>482</v>
      </c>
      <c r="D1548" t="s">
        <v>483</v>
      </c>
      <c r="E1548" s="5">
        <v>723740686</v>
      </c>
      <c r="F1548" s="13">
        <v>3.4</v>
      </c>
      <c r="G1548" s="9">
        <f t="shared" si="78"/>
        <v>2460718.3323999997</v>
      </c>
      <c r="H1548" s="5">
        <v>488400653</v>
      </c>
      <c r="I1548">
        <v>5.4</v>
      </c>
      <c r="J1548" s="9">
        <f t="shared" si="76"/>
        <v>2637363.5262000002</v>
      </c>
      <c r="P1548">
        <v>2030</v>
      </c>
      <c r="Q1548" t="s">
        <v>488</v>
      </c>
      <c r="R1548" s="25">
        <v>2761931432</v>
      </c>
    </row>
    <row r="1549" spans="1:18" x14ac:dyDescent="0.35">
      <c r="A1549" s="13">
        <v>2030</v>
      </c>
      <c r="B1549" s="13">
        <f t="shared" si="77"/>
        <v>2029</v>
      </c>
      <c r="C1549" t="s">
        <v>484</v>
      </c>
      <c r="D1549" t="s">
        <v>485</v>
      </c>
      <c r="E1549" s="5">
        <v>353175657</v>
      </c>
      <c r="F1549" s="13">
        <v>3.4</v>
      </c>
      <c r="G1549" s="9">
        <f t="shared" si="78"/>
        <v>1200797.2338</v>
      </c>
      <c r="H1549" s="5">
        <v>275281544</v>
      </c>
      <c r="I1549">
        <v>5.4</v>
      </c>
      <c r="J1549" s="9">
        <f t="shared" si="76"/>
        <v>1486520.3376</v>
      </c>
      <c r="P1549">
        <v>2030</v>
      </c>
      <c r="Q1549" t="s">
        <v>490</v>
      </c>
      <c r="R1549" s="25">
        <v>390020412</v>
      </c>
    </row>
    <row r="1550" spans="1:18" x14ac:dyDescent="0.35">
      <c r="A1550" s="13">
        <v>2030</v>
      </c>
      <c r="B1550" s="13">
        <f t="shared" si="77"/>
        <v>2029</v>
      </c>
      <c r="C1550" t="s">
        <v>486</v>
      </c>
      <c r="D1550" t="s">
        <v>487</v>
      </c>
      <c r="E1550" s="5">
        <v>220565578</v>
      </c>
      <c r="F1550" s="13">
        <v>3.4</v>
      </c>
      <c r="G1550" s="9">
        <f t="shared" si="78"/>
        <v>749922.96519999998</v>
      </c>
      <c r="H1550" s="5">
        <v>167043132</v>
      </c>
      <c r="I1550">
        <v>5.4</v>
      </c>
      <c r="J1550" s="9">
        <f t="shared" si="76"/>
        <v>902032.91280000017</v>
      </c>
      <c r="P1550">
        <v>2030</v>
      </c>
      <c r="Q1550" t="s">
        <v>492</v>
      </c>
      <c r="R1550" s="25">
        <v>297488463</v>
      </c>
    </row>
    <row r="1551" spans="1:18" x14ac:dyDescent="0.35">
      <c r="A1551" s="13">
        <v>2030</v>
      </c>
      <c r="B1551" s="13">
        <f t="shared" si="77"/>
        <v>2029</v>
      </c>
      <c r="C1551" t="s">
        <v>488</v>
      </c>
      <c r="D1551" t="s">
        <v>489</v>
      </c>
      <c r="E1551" s="5">
        <v>2761931432</v>
      </c>
      <c r="F1551" s="13">
        <v>3.4</v>
      </c>
      <c r="G1551" s="9">
        <f t="shared" si="78"/>
        <v>9390566.8687999994</v>
      </c>
      <c r="H1551" s="5">
        <v>2140061497</v>
      </c>
      <c r="I1551">
        <v>5.4</v>
      </c>
      <c r="J1551" s="9">
        <f t="shared" si="76"/>
        <v>11556332.083800001</v>
      </c>
      <c r="P1551">
        <v>2030</v>
      </c>
      <c r="Q1551" t="s">
        <v>494</v>
      </c>
      <c r="R1551" s="25">
        <v>1843069100</v>
      </c>
    </row>
    <row r="1552" spans="1:18" x14ac:dyDescent="0.35">
      <c r="A1552" s="13">
        <v>2030</v>
      </c>
      <c r="B1552" s="13">
        <f t="shared" si="77"/>
        <v>2029</v>
      </c>
      <c r="C1552" t="s">
        <v>490</v>
      </c>
      <c r="D1552" t="s">
        <v>491</v>
      </c>
      <c r="E1552" s="5">
        <v>390020412</v>
      </c>
      <c r="F1552" s="13">
        <v>3.4</v>
      </c>
      <c r="G1552" s="9">
        <f t="shared" si="78"/>
        <v>1326069.4007999999</v>
      </c>
      <c r="H1552" s="5">
        <v>323739283</v>
      </c>
      <c r="I1552">
        <v>5.4</v>
      </c>
      <c r="J1552" s="9">
        <f t="shared" si="76"/>
        <v>1748192.1282000002</v>
      </c>
      <c r="P1552">
        <v>2030</v>
      </c>
      <c r="Q1552" t="s">
        <v>496</v>
      </c>
      <c r="R1552" s="25">
        <v>219483938</v>
      </c>
    </row>
    <row r="1553" spans="1:18" x14ac:dyDescent="0.35">
      <c r="A1553" s="13">
        <v>2030</v>
      </c>
      <c r="B1553" s="13">
        <f t="shared" si="77"/>
        <v>2029</v>
      </c>
      <c r="C1553" t="s">
        <v>492</v>
      </c>
      <c r="D1553" t="s">
        <v>493</v>
      </c>
      <c r="E1553" s="5">
        <v>297488463</v>
      </c>
      <c r="F1553" s="13">
        <v>3.4</v>
      </c>
      <c r="G1553" s="9">
        <f t="shared" si="78"/>
        <v>1011460.7742</v>
      </c>
      <c r="H1553" s="5">
        <v>244475431</v>
      </c>
      <c r="I1553">
        <v>5.4</v>
      </c>
      <c r="J1553" s="9">
        <f t="shared" si="76"/>
        <v>1320167.3274000001</v>
      </c>
      <c r="P1553">
        <v>2030</v>
      </c>
      <c r="Q1553" t="s">
        <v>616</v>
      </c>
      <c r="R1553" s="25">
        <v>663785749</v>
      </c>
    </row>
    <row r="1554" spans="1:18" x14ac:dyDescent="0.35">
      <c r="A1554" s="13">
        <v>2030</v>
      </c>
      <c r="B1554" s="13">
        <f t="shared" si="77"/>
        <v>2029</v>
      </c>
      <c r="C1554" t="s">
        <v>494</v>
      </c>
      <c r="D1554" t="s">
        <v>495</v>
      </c>
      <c r="E1554" s="5">
        <v>1843069100</v>
      </c>
      <c r="F1554" s="13">
        <v>3.4</v>
      </c>
      <c r="G1554" s="9">
        <f t="shared" si="78"/>
        <v>6266434.9400000004</v>
      </c>
      <c r="H1554" s="5">
        <v>1406218408</v>
      </c>
      <c r="I1554">
        <v>5.4</v>
      </c>
      <c r="J1554" s="9">
        <f t="shared" si="76"/>
        <v>7593579.4032000005</v>
      </c>
      <c r="P1554">
        <v>2030</v>
      </c>
      <c r="Q1554" t="s">
        <v>498</v>
      </c>
      <c r="R1554" s="25">
        <v>752341096</v>
      </c>
    </row>
    <row r="1555" spans="1:18" x14ac:dyDescent="0.35">
      <c r="A1555" s="13">
        <v>2030</v>
      </c>
      <c r="B1555" s="13">
        <f t="shared" si="77"/>
        <v>2029</v>
      </c>
      <c r="C1555" t="s">
        <v>496</v>
      </c>
      <c r="D1555" t="s">
        <v>497</v>
      </c>
      <c r="E1555" s="5">
        <v>219483938</v>
      </c>
      <c r="F1555" s="13">
        <v>3.4</v>
      </c>
      <c r="G1555" s="9">
        <f t="shared" si="78"/>
        <v>746245.38919999998</v>
      </c>
      <c r="H1555" s="5">
        <v>167235285</v>
      </c>
      <c r="I1555">
        <v>5.4</v>
      </c>
      <c r="J1555" s="9">
        <f t="shared" si="76"/>
        <v>903070.53900000011</v>
      </c>
      <c r="P1555">
        <v>2030</v>
      </c>
      <c r="Q1555" t="s">
        <v>500</v>
      </c>
      <c r="R1555" s="25">
        <v>709268724</v>
      </c>
    </row>
    <row r="1556" spans="1:18" x14ac:dyDescent="0.35">
      <c r="A1556" s="13">
        <v>2030</v>
      </c>
      <c r="B1556" s="13">
        <f t="shared" si="77"/>
        <v>2029</v>
      </c>
      <c r="C1556" t="s">
        <v>498</v>
      </c>
      <c r="D1556" t="s">
        <v>499</v>
      </c>
      <c r="E1556" s="5">
        <v>752341096</v>
      </c>
      <c r="F1556" s="13">
        <v>3.4</v>
      </c>
      <c r="G1556" s="9">
        <f t="shared" si="78"/>
        <v>2557959.7264</v>
      </c>
      <c r="H1556" s="5">
        <v>560263031</v>
      </c>
      <c r="I1556">
        <v>5.4</v>
      </c>
      <c r="J1556" s="9">
        <f t="shared" si="76"/>
        <v>3025420.3673999999</v>
      </c>
      <c r="P1556">
        <v>2030</v>
      </c>
      <c r="Q1556" t="s">
        <v>502</v>
      </c>
      <c r="R1556" s="25">
        <v>495476715</v>
      </c>
    </row>
    <row r="1557" spans="1:18" x14ac:dyDescent="0.35">
      <c r="A1557" s="13">
        <v>2030</v>
      </c>
      <c r="B1557" s="13">
        <f t="shared" si="77"/>
        <v>2029</v>
      </c>
      <c r="C1557" t="s">
        <v>500</v>
      </c>
      <c r="D1557" t="s">
        <v>501</v>
      </c>
      <c r="E1557" s="5">
        <v>709268724</v>
      </c>
      <c r="F1557" s="13">
        <v>3.4</v>
      </c>
      <c r="G1557" s="9">
        <f t="shared" si="78"/>
        <v>2411513.6616000002</v>
      </c>
      <c r="H1557" s="5">
        <v>530112023</v>
      </c>
      <c r="I1557">
        <v>5.4</v>
      </c>
      <c r="J1557" s="9">
        <f t="shared" si="76"/>
        <v>2862604.9242000002</v>
      </c>
      <c r="P1557">
        <v>2030</v>
      </c>
      <c r="Q1557" t="s">
        <v>504</v>
      </c>
      <c r="R1557" s="25">
        <v>301165183</v>
      </c>
    </row>
    <row r="1558" spans="1:18" x14ac:dyDescent="0.35">
      <c r="A1558" s="13">
        <v>2030</v>
      </c>
      <c r="B1558" s="13">
        <f t="shared" si="77"/>
        <v>2029</v>
      </c>
      <c r="C1558" t="s">
        <v>502</v>
      </c>
      <c r="D1558" t="s">
        <v>503</v>
      </c>
      <c r="E1558" s="5">
        <v>495476715</v>
      </c>
      <c r="F1558" s="13">
        <v>3.4</v>
      </c>
      <c r="G1558" s="9">
        <f t="shared" si="78"/>
        <v>1684620.831</v>
      </c>
      <c r="H1558" s="5">
        <v>398827480</v>
      </c>
      <c r="I1558">
        <v>5.4</v>
      </c>
      <c r="J1558" s="9">
        <f t="shared" si="76"/>
        <v>2153668.392</v>
      </c>
      <c r="P1558">
        <v>2030</v>
      </c>
      <c r="Q1558" t="s">
        <v>506</v>
      </c>
      <c r="R1558" s="25">
        <v>338045960</v>
      </c>
    </row>
    <row r="1559" spans="1:18" x14ac:dyDescent="0.35">
      <c r="A1559" s="13">
        <v>2030</v>
      </c>
      <c r="B1559" s="13">
        <f t="shared" si="77"/>
        <v>2029</v>
      </c>
      <c r="C1559" t="s">
        <v>504</v>
      </c>
      <c r="D1559" t="s">
        <v>505</v>
      </c>
      <c r="E1559" s="5">
        <v>301165183</v>
      </c>
      <c r="F1559" s="13">
        <v>3.4</v>
      </c>
      <c r="G1559" s="9">
        <f t="shared" si="78"/>
        <v>1023961.6222</v>
      </c>
      <c r="H1559" s="5">
        <v>231961101</v>
      </c>
      <c r="I1559">
        <v>5.4</v>
      </c>
      <c r="J1559" s="9">
        <f t="shared" si="76"/>
        <v>1252589.9454000001</v>
      </c>
      <c r="P1559">
        <v>2030</v>
      </c>
      <c r="Q1559" t="s">
        <v>508</v>
      </c>
      <c r="R1559" s="25">
        <v>1203813587</v>
      </c>
    </row>
    <row r="1560" spans="1:18" x14ac:dyDescent="0.35">
      <c r="A1560" s="13">
        <v>2030</v>
      </c>
      <c r="B1560" s="13">
        <f t="shared" si="77"/>
        <v>2029</v>
      </c>
      <c r="C1560" t="s">
        <v>506</v>
      </c>
      <c r="D1560" t="s">
        <v>507</v>
      </c>
      <c r="E1560" s="5">
        <v>338045960</v>
      </c>
      <c r="F1560" s="13">
        <v>3.4</v>
      </c>
      <c r="G1560" s="9">
        <f t="shared" si="78"/>
        <v>1149356.264</v>
      </c>
      <c r="H1560" s="5">
        <v>255747851</v>
      </c>
      <c r="I1560">
        <v>5.4</v>
      </c>
      <c r="J1560" s="9">
        <f t="shared" si="76"/>
        <v>1381038.3954</v>
      </c>
      <c r="P1560">
        <v>2030</v>
      </c>
      <c r="Q1560" t="s">
        <v>510</v>
      </c>
      <c r="R1560" s="25">
        <v>407170820</v>
      </c>
    </row>
    <row r="1561" spans="1:18" x14ac:dyDescent="0.35">
      <c r="A1561" s="13">
        <v>2030</v>
      </c>
      <c r="B1561" s="13">
        <f t="shared" si="77"/>
        <v>2029</v>
      </c>
      <c r="C1561" t="s">
        <v>508</v>
      </c>
      <c r="D1561" t="s">
        <v>509</v>
      </c>
      <c r="E1561" s="5">
        <v>1203813587</v>
      </c>
      <c r="F1561" s="13">
        <v>3.4</v>
      </c>
      <c r="G1561" s="9">
        <f t="shared" si="78"/>
        <v>4092966.1957999999</v>
      </c>
      <c r="H1561" s="5">
        <v>789465835</v>
      </c>
      <c r="I1561">
        <v>5.4</v>
      </c>
      <c r="J1561" s="9">
        <f t="shared" si="76"/>
        <v>4263115.5090000005</v>
      </c>
      <c r="P1561">
        <v>2030</v>
      </c>
      <c r="Q1561" t="s">
        <v>512</v>
      </c>
      <c r="R1561" s="25">
        <v>6845005695</v>
      </c>
    </row>
    <row r="1562" spans="1:18" x14ac:dyDescent="0.35">
      <c r="A1562" s="13">
        <v>2030</v>
      </c>
      <c r="B1562" s="13">
        <f t="shared" si="77"/>
        <v>2029</v>
      </c>
      <c r="C1562" t="s">
        <v>510</v>
      </c>
      <c r="D1562" t="s">
        <v>511</v>
      </c>
      <c r="E1562" s="5">
        <v>407170820</v>
      </c>
      <c r="F1562" s="13">
        <v>3.4</v>
      </c>
      <c r="G1562" s="9">
        <f t="shared" si="78"/>
        <v>1384380.7879999999</v>
      </c>
      <c r="H1562" s="5">
        <v>331806848</v>
      </c>
      <c r="I1562">
        <v>5.4</v>
      </c>
      <c r="J1562" s="9">
        <f t="shared" si="76"/>
        <v>1791756.9792000002</v>
      </c>
      <c r="P1562">
        <v>2030</v>
      </c>
      <c r="Q1562" t="s">
        <v>516</v>
      </c>
      <c r="R1562" s="25">
        <v>884084118</v>
      </c>
    </row>
    <row r="1563" spans="1:18" x14ac:dyDescent="0.35">
      <c r="A1563" s="13">
        <v>2030</v>
      </c>
      <c r="B1563" s="13">
        <f t="shared" si="77"/>
        <v>2029</v>
      </c>
      <c r="C1563" t="s">
        <v>512</v>
      </c>
      <c r="D1563" t="s">
        <v>513</v>
      </c>
      <c r="E1563" s="5">
        <v>6845005695</v>
      </c>
      <c r="F1563" s="13">
        <v>3.4</v>
      </c>
      <c r="G1563" s="9">
        <f t="shared" si="78"/>
        <v>23273019.363000002</v>
      </c>
      <c r="H1563" s="5">
        <v>4209042887</v>
      </c>
      <c r="I1563">
        <v>5.4</v>
      </c>
      <c r="J1563" s="9">
        <f t="shared" si="76"/>
        <v>22728831.589800004</v>
      </c>
      <c r="P1563">
        <v>2030</v>
      </c>
      <c r="Q1563" t="s">
        <v>514</v>
      </c>
      <c r="R1563" s="25">
        <v>1325190239</v>
      </c>
    </row>
    <row r="1564" spans="1:18" x14ac:dyDescent="0.35">
      <c r="A1564" s="13">
        <v>2030</v>
      </c>
      <c r="B1564" s="13">
        <f t="shared" si="77"/>
        <v>2029</v>
      </c>
      <c r="C1564" t="s">
        <v>514</v>
      </c>
      <c r="D1564" t="s">
        <v>515</v>
      </c>
      <c r="E1564" s="5">
        <v>1325190239</v>
      </c>
      <c r="F1564" s="13">
        <v>3.4</v>
      </c>
      <c r="G1564" s="9">
        <f t="shared" si="78"/>
        <v>4505646.8125999998</v>
      </c>
      <c r="H1564" s="5">
        <v>765282092</v>
      </c>
      <c r="I1564">
        <v>5.4</v>
      </c>
      <c r="J1564" s="9">
        <f t="shared" ref="J1564:J1627" si="79">H1564/1000*I1564</f>
        <v>4132523.2968000001</v>
      </c>
      <c r="P1564">
        <v>2030</v>
      </c>
      <c r="Q1564" t="s">
        <v>530</v>
      </c>
      <c r="R1564" s="25">
        <v>368358613</v>
      </c>
    </row>
    <row r="1565" spans="1:18" x14ac:dyDescent="0.35">
      <c r="A1565" s="13">
        <v>2030</v>
      </c>
      <c r="B1565" s="13">
        <f t="shared" si="77"/>
        <v>2029</v>
      </c>
      <c r="C1565" t="s">
        <v>516</v>
      </c>
      <c r="D1565" t="s">
        <v>517</v>
      </c>
      <c r="E1565" s="5">
        <v>884084118</v>
      </c>
      <c r="F1565" s="13">
        <v>3.4</v>
      </c>
      <c r="G1565" s="9">
        <f t="shared" si="78"/>
        <v>3005886.0011999998</v>
      </c>
      <c r="H1565" s="5">
        <v>713514622</v>
      </c>
      <c r="I1565">
        <v>5.4</v>
      </c>
      <c r="J1565" s="9">
        <f t="shared" si="79"/>
        <v>3852978.9588000001</v>
      </c>
      <c r="P1565">
        <v>2030</v>
      </c>
      <c r="Q1565" t="s">
        <v>518</v>
      </c>
      <c r="R1565" s="25">
        <v>569272845</v>
      </c>
    </row>
    <row r="1566" spans="1:18" x14ac:dyDescent="0.35">
      <c r="A1566" s="13">
        <v>2030</v>
      </c>
      <c r="B1566" s="13">
        <f t="shared" si="77"/>
        <v>2029</v>
      </c>
      <c r="C1566" t="s">
        <v>518</v>
      </c>
      <c r="D1566" t="s">
        <v>519</v>
      </c>
      <c r="E1566" s="5">
        <v>569272845</v>
      </c>
      <c r="F1566" s="13">
        <v>3.4</v>
      </c>
      <c r="G1566" s="9">
        <f t="shared" si="78"/>
        <v>1935527.673</v>
      </c>
      <c r="H1566" s="5">
        <v>431158983</v>
      </c>
      <c r="I1566">
        <v>5.4</v>
      </c>
      <c r="J1566" s="9">
        <f t="shared" si="79"/>
        <v>2328258.5082</v>
      </c>
      <c r="P1566">
        <v>2030</v>
      </c>
      <c r="Q1566" t="s">
        <v>532</v>
      </c>
      <c r="R1566" s="25">
        <v>1230379475</v>
      </c>
    </row>
    <row r="1567" spans="1:18" x14ac:dyDescent="0.35">
      <c r="A1567" s="13">
        <v>2030</v>
      </c>
      <c r="B1567" s="13">
        <f t="shared" si="77"/>
        <v>2029</v>
      </c>
      <c r="C1567" t="s">
        <v>520</v>
      </c>
      <c r="D1567" t="s">
        <v>521</v>
      </c>
      <c r="E1567" s="5">
        <v>1284423987</v>
      </c>
      <c r="F1567" s="13">
        <v>3.4</v>
      </c>
      <c r="G1567" s="9">
        <f t="shared" si="78"/>
        <v>4367041.5558000002</v>
      </c>
      <c r="H1567" s="5">
        <v>1108157377</v>
      </c>
      <c r="I1567">
        <v>5.4</v>
      </c>
      <c r="J1567" s="9">
        <f t="shared" si="79"/>
        <v>5984049.8358000005</v>
      </c>
      <c r="P1567">
        <v>2030</v>
      </c>
      <c r="Q1567" t="s">
        <v>522</v>
      </c>
      <c r="R1567" s="25">
        <v>174204345</v>
      </c>
    </row>
    <row r="1568" spans="1:18" x14ac:dyDescent="0.35">
      <c r="A1568" s="13">
        <v>2030</v>
      </c>
      <c r="B1568" s="13">
        <f t="shared" si="77"/>
        <v>2029</v>
      </c>
      <c r="C1568" t="s">
        <v>522</v>
      </c>
      <c r="D1568" t="s">
        <v>523</v>
      </c>
      <c r="E1568" s="5">
        <v>174204345</v>
      </c>
      <c r="F1568" s="13">
        <v>3.4</v>
      </c>
      <c r="G1568" s="9">
        <f t="shared" si="78"/>
        <v>592294.77300000004</v>
      </c>
      <c r="H1568" s="5">
        <v>144013270</v>
      </c>
      <c r="I1568">
        <v>5.4</v>
      </c>
      <c r="J1568" s="9">
        <f t="shared" si="79"/>
        <v>777671.65799999994</v>
      </c>
      <c r="P1568">
        <v>2030</v>
      </c>
      <c r="Q1568" t="s">
        <v>524</v>
      </c>
      <c r="R1568" s="25">
        <v>672877746</v>
      </c>
    </row>
    <row r="1569" spans="1:18" x14ac:dyDescent="0.35">
      <c r="A1569" s="13">
        <v>2030</v>
      </c>
      <c r="B1569" s="13">
        <f t="shared" si="77"/>
        <v>2029</v>
      </c>
      <c r="C1569" t="s">
        <v>524</v>
      </c>
      <c r="D1569" t="s">
        <v>525</v>
      </c>
      <c r="E1569" s="5">
        <v>672877746</v>
      </c>
      <c r="F1569" s="13">
        <v>3.4</v>
      </c>
      <c r="G1569" s="9">
        <f t="shared" si="78"/>
        <v>2287784.3363999999</v>
      </c>
      <c r="H1569" s="5">
        <v>498808821</v>
      </c>
      <c r="I1569">
        <v>5.4</v>
      </c>
      <c r="J1569" s="9">
        <f t="shared" si="79"/>
        <v>2693567.6334000002</v>
      </c>
      <c r="P1569">
        <v>2030</v>
      </c>
      <c r="Q1569" t="s">
        <v>520</v>
      </c>
      <c r="R1569" s="25">
        <v>1284423987</v>
      </c>
    </row>
    <row r="1570" spans="1:18" x14ac:dyDescent="0.35">
      <c r="A1570" s="13">
        <v>2030</v>
      </c>
      <c r="B1570" s="13">
        <f t="shared" si="77"/>
        <v>2029</v>
      </c>
      <c r="C1570" t="s">
        <v>526</v>
      </c>
      <c r="D1570" t="s">
        <v>527</v>
      </c>
      <c r="E1570" s="5">
        <v>474567173</v>
      </c>
      <c r="F1570" s="13">
        <v>3.4</v>
      </c>
      <c r="G1570" s="9">
        <f t="shared" si="78"/>
        <v>1613528.3881999999</v>
      </c>
      <c r="H1570" s="5">
        <v>331385580</v>
      </c>
      <c r="I1570">
        <v>5.4</v>
      </c>
      <c r="J1570" s="9">
        <f t="shared" si="79"/>
        <v>1789482.1320000002</v>
      </c>
      <c r="P1570">
        <v>2030</v>
      </c>
      <c r="Q1570" t="s">
        <v>526</v>
      </c>
      <c r="R1570" s="25">
        <v>474567173</v>
      </c>
    </row>
    <row r="1571" spans="1:18" x14ac:dyDescent="0.35">
      <c r="A1571" s="13">
        <v>2030</v>
      </c>
      <c r="B1571" s="13">
        <f t="shared" si="77"/>
        <v>2029</v>
      </c>
      <c r="C1571" t="s">
        <v>528</v>
      </c>
      <c r="D1571" t="s">
        <v>529</v>
      </c>
      <c r="E1571" s="5">
        <v>5481478509</v>
      </c>
      <c r="F1571" s="13">
        <v>3.4</v>
      </c>
      <c r="G1571" s="9">
        <f t="shared" si="78"/>
        <v>18637026.930599999</v>
      </c>
      <c r="H1571" s="5">
        <v>3364288181</v>
      </c>
      <c r="I1571">
        <v>5.4</v>
      </c>
      <c r="J1571" s="9">
        <f t="shared" si="79"/>
        <v>18167156.1774</v>
      </c>
      <c r="P1571">
        <v>2030</v>
      </c>
      <c r="Q1571" t="s">
        <v>528</v>
      </c>
      <c r="R1571" s="25">
        <v>5481478509</v>
      </c>
    </row>
    <row r="1572" spans="1:18" x14ac:dyDescent="0.35">
      <c r="A1572" s="13">
        <v>2030</v>
      </c>
      <c r="B1572" s="13">
        <f t="shared" si="77"/>
        <v>2029</v>
      </c>
      <c r="C1572" t="s">
        <v>530</v>
      </c>
      <c r="D1572" t="s">
        <v>531</v>
      </c>
      <c r="E1572" s="5">
        <v>368358613</v>
      </c>
      <c r="F1572" s="13">
        <v>3.4</v>
      </c>
      <c r="G1572" s="9">
        <f t="shared" si="78"/>
        <v>1252419.2842000001</v>
      </c>
      <c r="H1572" s="5">
        <v>237604660</v>
      </c>
      <c r="I1572">
        <v>5.4</v>
      </c>
      <c r="J1572" s="9">
        <f t="shared" si="79"/>
        <v>1283065.1640000001</v>
      </c>
      <c r="P1572">
        <v>2030</v>
      </c>
      <c r="Q1572" t="s">
        <v>534</v>
      </c>
      <c r="R1572" s="25">
        <v>1361065048</v>
      </c>
    </row>
    <row r="1573" spans="1:18" x14ac:dyDescent="0.35">
      <c r="A1573" s="13">
        <v>2030</v>
      </c>
      <c r="B1573" s="13">
        <f t="shared" si="77"/>
        <v>2029</v>
      </c>
      <c r="C1573" t="s">
        <v>532</v>
      </c>
      <c r="D1573" t="s">
        <v>533</v>
      </c>
      <c r="E1573" s="5">
        <v>1230379475</v>
      </c>
      <c r="F1573" s="13">
        <v>3.4</v>
      </c>
      <c r="G1573" s="9">
        <f t="shared" si="78"/>
        <v>4183290.2150000003</v>
      </c>
      <c r="H1573" s="5">
        <v>1036254535</v>
      </c>
      <c r="I1573">
        <v>5.4</v>
      </c>
      <c r="J1573" s="9">
        <f t="shared" si="79"/>
        <v>5595774.489000001</v>
      </c>
      <c r="P1573">
        <v>2030</v>
      </c>
      <c r="Q1573" t="s">
        <v>536</v>
      </c>
      <c r="R1573" s="25">
        <v>3617520882</v>
      </c>
    </row>
    <row r="1574" spans="1:18" x14ac:dyDescent="0.35">
      <c r="A1574" s="13">
        <v>2030</v>
      </c>
      <c r="B1574" s="13">
        <f t="shared" si="77"/>
        <v>2029</v>
      </c>
      <c r="C1574" t="s">
        <v>534</v>
      </c>
      <c r="D1574" t="s">
        <v>535</v>
      </c>
      <c r="E1574" s="5">
        <v>1361065048</v>
      </c>
      <c r="F1574" s="13">
        <v>3.4</v>
      </c>
      <c r="G1574" s="9">
        <f t="shared" si="78"/>
        <v>4627621.1631999994</v>
      </c>
      <c r="H1574" s="5">
        <v>921957859</v>
      </c>
      <c r="I1574">
        <v>5.4</v>
      </c>
      <c r="J1574" s="9">
        <f t="shared" si="79"/>
        <v>4978572.4386000009</v>
      </c>
      <c r="P1574">
        <v>2030</v>
      </c>
      <c r="Q1574" t="s">
        <v>538</v>
      </c>
      <c r="R1574" s="25">
        <v>327754331</v>
      </c>
    </row>
    <row r="1575" spans="1:18" x14ac:dyDescent="0.35">
      <c r="A1575" s="13">
        <v>2030</v>
      </c>
      <c r="B1575" s="13">
        <f t="shared" si="77"/>
        <v>2029</v>
      </c>
      <c r="C1575" t="s">
        <v>536</v>
      </c>
      <c r="D1575" t="s">
        <v>537</v>
      </c>
      <c r="E1575" s="5">
        <v>3617520882</v>
      </c>
      <c r="F1575" s="13">
        <v>3.4</v>
      </c>
      <c r="G1575" s="9">
        <f t="shared" si="78"/>
        <v>12299570.9988</v>
      </c>
      <c r="H1575" s="5">
        <v>2098408392</v>
      </c>
      <c r="I1575">
        <v>5.4</v>
      </c>
      <c r="J1575" s="9">
        <f t="shared" si="79"/>
        <v>11331405.3168</v>
      </c>
      <c r="P1575">
        <v>2030</v>
      </c>
      <c r="Q1575" t="s">
        <v>542</v>
      </c>
      <c r="R1575" s="25">
        <v>135591352</v>
      </c>
    </row>
    <row r="1576" spans="1:18" x14ac:dyDescent="0.35">
      <c r="A1576" s="13">
        <v>2030</v>
      </c>
      <c r="B1576" s="13">
        <f t="shared" si="77"/>
        <v>2029</v>
      </c>
      <c r="C1576" t="s">
        <v>538</v>
      </c>
      <c r="D1576" t="s">
        <v>539</v>
      </c>
      <c r="E1576" s="5">
        <v>327754331</v>
      </c>
      <c r="F1576" s="13">
        <v>3.4</v>
      </c>
      <c r="G1576" s="9">
        <f t="shared" si="78"/>
        <v>1114364.7253999999</v>
      </c>
      <c r="H1576" s="5">
        <v>211575765</v>
      </c>
      <c r="I1576">
        <v>5.4</v>
      </c>
      <c r="J1576" s="9">
        <f t="shared" si="79"/>
        <v>1142509.1310000001</v>
      </c>
      <c r="P1576">
        <v>2030</v>
      </c>
      <c r="Q1576" t="s">
        <v>544</v>
      </c>
      <c r="R1576" s="25">
        <v>445935559</v>
      </c>
    </row>
    <row r="1577" spans="1:18" x14ac:dyDescent="0.35">
      <c r="A1577" s="13">
        <v>2030</v>
      </c>
      <c r="B1577" s="13">
        <f t="shared" si="77"/>
        <v>2029</v>
      </c>
      <c r="C1577" t="s">
        <v>540</v>
      </c>
      <c r="D1577" t="s">
        <v>541</v>
      </c>
      <c r="E1577" s="5">
        <v>593959540</v>
      </c>
      <c r="F1577" s="13">
        <v>3.4</v>
      </c>
      <c r="G1577" s="9">
        <f t="shared" si="78"/>
        <v>2019462.436</v>
      </c>
      <c r="H1577" s="5">
        <v>463585112</v>
      </c>
      <c r="I1577">
        <v>5.4</v>
      </c>
      <c r="J1577" s="9">
        <f t="shared" si="79"/>
        <v>2503359.6048000003</v>
      </c>
      <c r="P1577">
        <v>2030</v>
      </c>
      <c r="Q1577" t="s">
        <v>546</v>
      </c>
      <c r="R1577" s="25">
        <v>1031328755</v>
      </c>
    </row>
    <row r="1578" spans="1:18" x14ac:dyDescent="0.35">
      <c r="A1578" s="13">
        <v>2030</v>
      </c>
      <c r="B1578" s="13">
        <f t="shared" si="77"/>
        <v>2029</v>
      </c>
      <c r="C1578" t="s">
        <v>542</v>
      </c>
      <c r="D1578" t="s">
        <v>543</v>
      </c>
      <c r="E1578" s="5">
        <v>135591352</v>
      </c>
      <c r="F1578" s="13">
        <v>3.4</v>
      </c>
      <c r="G1578" s="9">
        <f t="shared" si="78"/>
        <v>461010.59680000006</v>
      </c>
      <c r="H1578" s="5">
        <v>104522204</v>
      </c>
      <c r="I1578">
        <v>5.4</v>
      </c>
      <c r="J1578" s="9">
        <f t="shared" si="79"/>
        <v>564419.90159999998</v>
      </c>
      <c r="P1578">
        <v>2030</v>
      </c>
      <c r="Q1578" t="s">
        <v>548</v>
      </c>
      <c r="R1578" s="25">
        <v>152995274</v>
      </c>
    </row>
    <row r="1579" spans="1:18" x14ac:dyDescent="0.35">
      <c r="A1579" s="13">
        <v>2030</v>
      </c>
      <c r="B1579" s="13">
        <f t="shared" si="77"/>
        <v>2029</v>
      </c>
      <c r="C1579" t="s">
        <v>544</v>
      </c>
      <c r="D1579" t="s">
        <v>545</v>
      </c>
      <c r="E1579" s="5">
        <v>445935559</v>
      </c>
      <c r="F1579" s="13">
        <v>3.4</v>
      </c>
      <c r="G1579" s="9">
        <f t="shared" si="78"/>
        <v>1516180.9006000001</v>
      </c>
      <c r="H1579" s="5">
        <v>347927500</v>
      </c>
      <c r="I1579">
        <v>5.4</v>
      </c>
      <c r="J1579" s="9">
        <f t="shared" si="79"/>
        <v>1878808.5000000002</v>
      </c>
      <c r="P1579">
        <v>2030</v>
      </c>
      <c r="Q1579" t="s">
        <v>610</v>
      </c>
      <c r="R1579" s="25">
        <v>1052584634</v>
      </c>
    </row>
    <row r="1580" spans="1:18" x14ac:dyDescent="0.35">
      <c r="A1580" s="13">
        <v>2030</v>
      </c>
      <c r="B1580" s="13">
        <f t="shared" si="77"/>
        <v>2029</v>
      </c>
      <c r="C1580" t="s">
        <v>546</v>
      </c>
      <c r="D1580" t="s">
        <v>547</v>
      </c>
      <c r="E1580" s="5">
        <v>1031328755</v>
      </c>
      <c r="F1580" s="13">
        <v>3.4</v>
      </c>
      <c r="G1580" s="9">
        <f t="shared" si="78"/>
        <v>3506517.767</v>
      </c>
      <c r="H1580" s="5">
        <v>677434586</v>
      </c>
      <c r="I1580">
        <v>5.4</v>
      </c>
      <c r="J1580" s="9">
        <f t="shared" si="79"/>
        <v>3658146.7644000002</v>
      </c>
      <c r="P1580">
        <v>2030</v>
      </c>
      <c r="Q1580" t="s">
        <v>550</v>
      </c>
      <c r="R1580" s="25">
        <v>589177893</v>
      </c>
    </row>
    <row r="1581" spans="1:18" x14ac:dyDescent="0.35">
      <c r="A1581" s="13">
        <v>2030</v>
      </c>
      <c r="B1581" s="13">
        <f t="shared" si="77"/>
        <v>2029</v>
      </c>
      <c r="C1581" t="s">
        <v>548</v>
      </c>
      <c r="D1581" t="s">
        <v>549</v>
      </c>
      <c r="E1581" s="5">
        <v>152995274</v>
      </c>
      <c r="F1581" s="13">
        <v>3.4</v>
      </c>
      <c r="G1581" s="9">
        <f t="shared" si="78"/>
        <v>520183.93160000001</v>
      </c>
      <c r="H1581" s="5">
        <v>113795333</v>
      </c>
      <c r="I1581">
        <v>5.4</v>
      </c>
      <c r="J1581" s="9">
        <f t="shared" si="79"/>
        <v>614494.79820000008</v>
      </c>
      <c r="P1581">
        <v>2030</v>
      </c>
      <c r="Q1581" t="s">
        <v>552</v>
      </c>
      <c r="R1581" s="25">
        <v>642094371</v>
      </c>
    </row>
    <row r="1582" spans="1:18" x14ac:dyDescent="0.35">
      <c r="A1582" s="13">
        <v>2030</v>
      </c>
      <c r="B1582" s="13">
        <f t="shared" si="77"/>
        <v>2029</v>
      </c>
      <c r="C1582" t="s">
        <v>550</v>
      </c>
      <c r="D1582" t="s">
        <v>551</v>
      </c>
      <c r="E1582" s="5">
        <v>589177893</v>
      </c>
      <c r="F1582" s="13">
        <v>3.4</v>
      </c>
      <c r="G1582" s="9">
        <f t="shared" si="78"/>
        <v>2003204.8362</v>
      </c>
      <c r="H1582" s="5">
        <v>451048729</v>
      </c>
      <c r="I1582">
        <v>5.4</v>
      </c>
      <c r="J1582" s="9">
        <f t="shared" si="79"/>
        <v>2435663.1366000003</v>
      </c>
      <c r="P1582">
        <v>2030</v>
      </c>
      <c r="Q1582" t="s">
        <v>554</v>
      </c>
      <c r="R1582" s="25">
        <v>509785077</v>
      </c>
    </row>
    <row r="1583" spans="1:18" x14ac:dyDescent="0.35">
      <c r="A1583" s="13">
        <v>2030</v>
      </c>
      <c r="B1583" s="13">
        <f t="shared" si="77"/>
        <v>2029</v>
      </c>
      <c r="C1583" t="s">
        <v>552</v>
      </c>
      <c r="D1583" t="s">
        <v>553</v>
      </c>
      <c r="E1583" s="5">
        <v>642094371</v>
      </c>
      <c r="F1583" s="13">
        <v>3.4</v>
      </c>
      <c r="G1583" s="9">
        <f t="shared" si="78"/>
        <v>2183120.8614000003</v>
      </c>
      <c r="H1583" s="5">
        <v>431271820</v>
      </c>
      <c r="I1583">
        <v>5.4</v>
      </c>
      <c r="J1583" s="9">
        <f t="shared" si="79"/>
        <v>2328867.8280000002</v>
      </c>
      <c r="P1583">
        <v>2030</v>
      </c>
      <c r="Q1583" t="s">
        <v>556</v>
      </c>
      <c r="R1583" s="25">
        <v>473851371</v>
      </c>
    </row>
    <row r="1584" spans="1:18" x14ac:dyDescent="0.35">
      <c r="A1584" s="13">
        <v>2030</v>
      </c>
      <c r="B1584" s="13">
        <f t="shared" si="77"/>
        <v>2029</v>
      </c>
      <c r="C1584" t="s">
        <v>554</v>
      </c>
      <c r="D1584" t="s">
        <v>555</v>
      </c>
      <c r="E1584" s="5">
        <v>509785077</v>
      </c>
      <c r="F1584" s="13">
        <v>3.4</v>
      </c>
      <c r="G1584" s="9">
        <f t="shared" si="78"/>
        <v>1733269.2618</v>
      </c>
      <c r="H1584" s="5">
        <v>326271151</v>
      </c>
      <c r="I1584">
        <v>5.4</v>
      </c>
      <c r="J1584" s="9">
        <f t="shared" si="79"/>
        <v>1761864.2154000001</v>
      </c>
      <c r="P1584">
        <v>2030</v>
      </c>
      <c r="Q1584" t="s">
        <v>558</v>
      </c>
      <c r="R1584" s="25">
        <v>204827224</v>
      </c>
    </row>
    <row r="1585" spans="1:18" x14ac:dyDescent="0.35">
      <c r="A1585" s="13">
        <v>2030</v>
      </c>
      <c r="B1585" s="13">
        <f t="shared" si="77"/>
        <v>2029</v>
      </c>
      <c r="C1585" t="s">
        <v>556</v>
      </c>
      <c r="D1585" t="s">
        <v>557</v>
      </c>
      <c r="E1585" s="5">
        <v>473851371</v>
      </c>
      <c r="F1585" s="13">
        <v>3.4</v>
      </c>
      <c r="G1585" s="9">
        <f t="shared" si="78"/>
        <v>1611094.6613999999</v>
      </c>
      <c r="H1585" s="5">
        <v>339704253</v>
      </c>
      <c r="I1585">
        <v>5.4</v>
      </c>
      <c r="J1585" s="9">
        <f t="shared" si="79"/>
        <v>1834402.9662000004</v>
      </c>
      <c r="P1585">
        <v>2030</v>
      </c>
      <c r="Q1585" t="s">
        <v>560</v>
      </c>
      <c r="R1585" s="25">
        <v>246321063</v>
      </c>
    </row>
    <row r="1586" spans="1:18" x14ac:dyDescent="0.35">
      <c r="A1586" s="13">
        <v>2030</v>
      </c>
      <c r="B1586" s="13">
        <f t="shared" si="77"/>
        <v>2029</v>
      </c>
      <c r="C1586" t="s">
        <v>558</v>
      </c>
      <c r="D1586" t="s">
        <v>559</v>
      </c>
      <c r="E1586" s="5">
        <v>204827224</v>
      </c>
      <c r="F1586" s="13">
        <v>3.4</v>
      </c>
      <c r="G1586" s="9">
        <f t="shared" si="78"/>
        <v>696412.5615999999</v>
      </c>
      <c r="H1586" s="5">
        <v>169604134</v>
      </c>
      <c r="I1586">
        <v>5.4</v>
      </c>
      <c r="J1586" s="9">
        <f t="shared" si="79"/>
        <v>915862.3236</v>
      </c>
      <c r="P1586">
        <v>2030</v>
      </c>
      <c r="Q1586" t="s">
        <v>562</v>
      </c>
      <c r="R1586" s="25">
        <v>372779719</v>
      </c>
    </row>
    <row r="1587" spans="1:18" x14ac:dyDescent="0.35">
      <c r="A1587" s="13">
        <v>2030</v>
      </c>
      <c r="B1587" s="13">
        <f t="shared" si="77"/>
        <v>2029</v>
      </c>
      <c r="C1587" t="s">
        <v>560</v>
      </c>
      <c r="D1587" t="s">
        <v>561</v>
      </c>
      <c r="E1587" s="5">
        <v>246321063</v>
      </c>
      <c r="F1587" s="13">
        <v>3.4</v>
      </c>
      <c r="G1587" s="9">
        <f t="shared" si="78"/>
        <v>837491.61419999995</v>
      </c>
      <c r="H1587" s="5">
        <v>176911714</v>
      </c>
      <c r="I1587">
        <v>5.4</v>
      </c>
      <c r="J1587" s="9">
        <f t="shared" si="79"/>
        <v>955323.25560000015</v>
      </c>
      <c r="P1587">
        <v>2030</v>
      </c>
      <c r="Q1587" t="s">
        <v>564</v>
      </c>
      <c r="R1587" s="25">
        <v>225835110</v>
      </c>
    </row>
    <row r="1588" spans="1:18" x14ac:dyDescent="0.35">
      <c r="A1588" s="13">
        <v>2030</v>
      </c>
      <c r="B1588" s="13">
        <f t="shared" si="77"/>
        <v>2029</v>
      </c>
      <c r="C1588" t="s">
        <v>562</v>
      </c>
      <c r="D1588" t="s">
        <v>563</v>
      </c>
      <c r="E1588" s="5">
        <v>372779719</v>
      </c>
      <c r="F1588" s="13">
        <v>3.4</v>
      </c>
      <c r="G1588" s="9">
        <f t="shared" si="78"/>
        <v>1267451.0445999999</v>
      </c>
      <c r="H1588" s="5">
        <v>283977661</v>
      </c>
      <c r="I1588">
        <v>5.4</v>
      </c>
      <c r="J1588" s="9">
        <f t="shared" si="79"/>
        <v>1533479.3694000002</v>
      </c>
      <c r="P1588">
        <v>2030</v>
      </c>
      <c r="Q1588" t="s">
        <v>566</v>
      </c>
      <c r="R1588" s="25">
        <v>235938276</v>
      </c>
    </row>
    <row r="1589" spans="1:18" x14ac:dyDescent="0.35">
      <c r="A1589" s="13">
        <v>2030</v>
      </c>
      <c r="B1589" s="13">
        <f t="shared" si="77"/>
        <v>2029</v>
      </c>
      <c r="C1589" t="s">
        <v>564</v>
      </c>
      <c r="D1589" t="s">
        <v>565</v>
      </c>
      <c r="E1589" s="5">
        <v>225835110</v>
      </c>
      <c r="F1589" s="13">
        <v>3.4</v>
      </c>
      <c r="G1589" s="9">
        <f t="shared" si="78"/>
        <v>767839.37399999995</v>
      </c>
      <c r="H1589" s="5">
        <v>168056173</v>
      </c>
      <c r="I1589">
        <v>5.4</v>
      </c>
      <c r="J1589" s="9">
        <f t="shared" si="79"/>
        <v>907503.33420000016</v>
      </c>
      <c r="P1589">
        <v>2030</v>
      </c>
      <c r="Q1589" t="s">
        <v>568</v>
      </c>
      <c r="R1589" s="25">
        <v>583823204</v>
      </c>
    </row>
    <row r="1590" spans="1:18" x14ac:dyDescent="0.35">
      <c r="A1590" s="13">
        <v>2030</v>
      </c>
      <c r="B1590" s="13">
        <f t="shared" si="77"/>
        <v>2029</v>
      </c>
      <c r="C1590" t="s">
        <v>566</v>
      </c>
      <c r="D1590" t="s">
        <v>567</v>
      </c>
      <c r="E1590" s="5">
        <v>235938276</v>
      </c>
      <c r="F1590" s="13">
        <v>3.4</v>
      </c>
      <c r="G1590" s="9">
        <f t="shared" si="78"/>
        <v>802190.13840000005</v>
      </c>
      <c r="H1590" s="5">
        <v>198113032</v>
      </c>
      <c r="I1590">
        <v>5.4</v>
      </c>
      <c r="J1590" s="9">
        <f t="shared" si="79"/>
        <v>1069810.3728</v>
      </c>
      <c r="P1590">
        <v>2030</v>
      </c>
      <c r="Q1590" t="s">
        <v>570</v>
      </c>
      <c r="R1590" s="25">
        <v>724202773</v>
      </c>
    </row>
    <row r="1591" spans="1:18" x14ac:dyDescent="0.35">
      <c r="A1591" s="13">
        <v>2030</v>
      </c>
      <c r="B1591" s="13">
        <f t="shared" si="77"/>
        <v>2029</v>
      </c>
      <c r="C1591" t="s">
        <v>568</v>
      </c>
      <c r="D1591" t="s">
        <v>569</v>
      </c>
      <c r="E1591" s="5">
        <v>583823204</v>
      </c>
      <c r="F1591" s="13">
        <v>3.4</v>
      </c>
      <c r="G1591" s="9">
        <f t="shared" si="78"/>
        <v>1984998.8936000001</v>
      </c>
      <c r="H1591" s="5">
        <v>386613471</v>
      </c>
      <c r="I1591">
        <v>5.4</v>
      </c>
      <c r="J1591" s="9">
        <f t="shared" si="79"/>
        <v>2087712.7434000003</v>
      </c>
      <c r="P1591">
        <v>2030</v>
      </c>
      <c r="Q1591" t="s">
        <v>572</v>
      </c>
      <c r="R1591" s="25">
        <v>650602988</v>
      </c>
    </row>
    <row r="1592" spans="1:18" x14ac:dyDescent="0.35">
      <c r="A1592" s="13">
        <v>2030</v>
      </c>
      <c r="B1592" s="13">
        <f t="shared" si="77"/>
        <v>2029</v>
      </c>
      <c r="C1592" t="s">
        <v>570</v>
      </c>
      <c r="D1592" t="s">
        <v>571</v>
      </c>
      <c r="E1592" s="5">
        <v>724202773</v>
      </c>
      <c r="F1592" s="13">
        <v>3.4</v>
      </c>
      <c r="G1592" s="9">
        <f t="shared" si="78"/>
        <v>2462289.4282</v>
      </c>
      <c r="H1592" s="5">
        <v>526114412</v>
      </c>
      <c r="I1592">
        <v>5.4</v>
      </c>
      <c r="J1592" s="9">
        <f t="shared" si="79"/>
        <v>2841017.8248000001</v>
      </c>
      <c r="P1592">
        <v>2030</v>
      </c>
      <c r="Q1592" t="s">
        <v>574</v>
      </c>
      <c r="R1592" s="25">
        <v>3312740048</v>
      </c>
    </row>
    <row r="1593" spans="1:18" x14ac:dyDescent="0.35">
      <c r="A1593" s="13">
        <v>2030</v>
      </c>
      <c r="B1593" s="13">
        <f t="shared" si="77"/>
        <v>2029</v>
      </c>
      <c r="C1593" t="s">
        <v>572</v>
      </c>
      <c r="D1593" t="s">
        <v>573</v>
      </c>
      <c r="E1593" s="5">
        <v>650602988</v>
      </c>
      <c r="F1593" s="13">
        <v>3.4</v>
      </c>
      <c r="G1593" s="9">
        <f t="shared" si="78"/>
        <v>2212050.1592000001</v>
      </c>
      <c r="H1593" s="5">
        <v>476318724</v>
      </c>
      <c r="I1593">
        <v>5.4</v>
      </c>
      <c r="J1593" s="9">
        <f t="shared" si="79"/>
        <v>2572121.1096000001</v>
      </c>
      <c r="P1593">
        <v>2030</v>
      </c>
      <c r="Q1593" t="s">
        <v>576</v>
      </c>
      <c r="R1593" s="25">
        <v>802981354</v>
      </c>
    </row>
    <row r="1594" spans="1:18" x14ac:dyDescent="0.35">
      <c r="A1594" s="13">
        <v>2030</v>
      </c>
      <c r="B1594" s="13">
        <f t="shared" si="77"/>
        <v>2029</v>
      </c>
      <c r="C1594" t="s">
        <v>574</v>
      </c>
      <c r="D1594" t="s">
        <v>575</v>
      </c>
      <c r="E1594" s="5">
        <v>3312740048</v>
      </c>
      <c r="F1594" s="13">
        <v>3.4</v>
      </c>
      <c r="G1594" s="9">
        <f t="shared" si="78"/>
        <v>11263316.1632</v>
      </c>
      <c r="H1594" s="5">
        <v>2061128612</v>
      </c>
      <c r="I1594">
        <v>5.4</v>
      </c>
      <c r="J1594" s="9">
        <f t="shared" si="79"/>
        <v>11130094.504800001</v>
      </c>
      <c r="P1594">
        <v>2030</v>
      </c>
      <c r="Q1594" t="s">
        <v>578</v>
      </c>
      <c r="R1594" s="25">
        <v>860811765</v>
      </c>
    </row>
    <row r="1595" spans="1:18" x14ac:dyDescent="0.35">
      <c r="A1595" s="13">
        <v>2030</v>
      </c>
      <c r="B1595" s="13">
        <f t="shared" si="77"/>
        <v>2029</v>
      </c>
      <c r="C1595" t="s">
        <v>576</v>
      </c>
      <c r="D1595" t="s">
        <v>577</v>
      </c>
      <c r="E1595" s="5">
        <v>802981354</v>
      </c>
      <c r="F1595" s="13">
        <v>3.4</v>
      </c>
      <c r="G1595" s="9">
        <f t="shared" si="78"/>
        <v>2730136.6036</v>
      </c>
      <c r="H1595" s="5">
        <v>613862425</v>
      </c>
      <c r="I1595">
        <v>5.4</v>
      </c>
      <c r="J1595" s="9">
        <f t="shared" si="79"/>
        <v>3314857.0950000007</v>
      </c>
      <c r="P1595">
        <v>2030</v>
      </c>
      <c r="Q1595" t="s">
        <v>580</v>
      </c>
      <c r="R1595" s="25">
        <v>231090519</v>
      </c>
    </row>
    <row r="1596" spans="1:18" x14ac:dyDescent="0.35">
      <c r="A1596" s="13">
        <v>2030</v>
      </c>
      <c r="B1596" s="13">
        <f t="shared" si="77"/>
        <v>2029</v>
      </c>
      <c r="C1596" t="s">
        <v>578</v>
      </c>
      <c r="D1596" t="s">
        <v>579</v>
      </c>
      <c r="E1596" s="5">
        <v>860811765</v>
      </c>
      <c r="F1596" s="13">
        <v>3.4</v>
      </c>
      <c r="G1596" s="9">
        <f t="shared" si="78"/>
        <v>2926760.0010000002</v>
      </c>
      <c r="H1596" s="5">
        <v>504713423</v>
      </c>
      <c r="I1596">
        <v>5.4</v>
      </c>
      <c r="J1596" s="9">
        <f t="shared" si="79"/>
        <v>2725452.4842000003</v>
      </c>
      <c r="P1596">
        <v>2030</v>
      </c>
      <c r="Q1596" t="s">
        <v>582</v>
      </c>
      <c r="R1596" s="25">
        <v>1087810059</v>
      </c>
    </row>
    <row r="1597" spans="1:18" x14ac:dyDescent="0.35">
      <c r="A1597" s="13">
        <v>2030</v>
      </c>
      <c r="B1597" s="13">
        <f t="shared" si="77"/>
        <v>2029</v>
      </c>
      <c r="C1597" t="s">
        <v>580</v>
      </c>
      <c r="D1597" t="s">
        <v>581</v>
      </c>
      <c r="E1597" s="5">
        <v>231090519</v>
      </c>
      <c r="F1597" s="13">
        <v>3.4</v>
      </c>
      <c r="G1597" s="9">
        <f t="shared" si="78"/>
        <v>785707.76459999999</v>
      </c>
      <c r="H1597" s="5">
        <v>189040982</v>
      </c>
      <c r="I1597">
        <v>5.4</v>
      </c>
      <c r="J1597" s="9">
        <f t="shared" si="79"/>
        <v>1020821.3028000001</v>
      </c>
      <c r="P1597">
        <v>2030</v>
      </c>
      <c r="Q1597" t="s">
        <v>584</v>
      </c>
      <c r="R1597" s="25">
        <v>303047425</v>
      </c>
    </row>
    <row r="1598" spans="1:18" x14ac:dyDescent="0.35">
      <c r="A1598" s="13">
        <v>2030</v>
      </c>
      <c r="B1598" s="13">
        <f t="shared" si="77"/>
        <v>2029</v>
      </c>
      <c r="C1598" t="s">
        <v>582</v>
      </c>
      <c r="D1598" t="s">
        <v>583</v>
      </c>
      <c r="E1598" s="5">
        <v>1087810059</v>
      </c>
      <c r="F1598" s="13">
        <v>3.4</v>
      </c>
      <c r="G1598" s="9">
        <f t="shared" si="78"/>
        <v>3698554.2005999996</v>
      </c>
      <c r="H1598" s="5">
        <v>730142719</v>
      </c>
      <c r="I1598">
        <v>5.4</v>
      </c>
      <c r="J1598" s="9">
        <f t="shared" si="79"/>
        <v>3942770.6826000004</v>
      </c>
      <c r="P1598">
        <v>2030</v>
      </c>
      <c r="Q1598" t="s">
        <v>192</v>
      </c>
      <c r="R1598" s="25">
        <v>844283138</v>
      </c>
    </row>
    <row r="1599" spans="1:18" x14ac:dyDescent="0.35">
      <c r="A1599" s="13">
        <v>2030</v>
      </c>
      <c r="B1599" s="13">
        <f t="shared" si="77"/>
        <v>2029</v>
      </c>
      <c r="C1599" t="s">
        <v>584</v>
      </c>
      <c r="D1599" t="s">
        <v>585</v>
      </c>
      <c r="E1599" s="5">
        <v>303047425</v>
      </c>
      <c r="F1599" s="13">
        <v>3.4</v>
      </c>
      <c r="G1599" s="9">
        <f t="shared" si="78"/>
        <v>1030361.2449999999</v>
      </c>
      <c r="H1599" s="5">
        <v>220930174</v>
      </c>
      <c r="I1599">
        <v>5.4</v>
      </c>
      <c r="J1599" s="9">
        <f t="shared" si="79"/>
        <v>1193022.9396000002</v>
      </c>
      <c r="P1599">
        <v>2030</v>
      </c>
      <c r="Q1599" t="s">
        <v>586</v>
      </c>
      <c r="R1599" s="25">
        <v>370209834</v>
      </c>
    </row>
    <row r="1600" spans="1:18" x14ac:dyDescent="0.35">
      <c r="A1600" s="13">
        <v>2030</v>
      </c>
      <c r="B1600" s="13">
        <f t="shared" si="77"/>
        <v>2029</v>
      </c>
      <c r="C1600" t="s">
        <v>586</v>
      </c>
      <c r="D1600" t="s">
        <v>587</v>
      </c>
      <c r="E1600" s="5">
        <v>370209834</v>
      </c>
      <c r="F1600" s="13">
        <v>3.4</v>
      </c>
      <c r="G1600" s="9">
        <f t="shared" si="78"/>
        <v>1258713.4356</v>
      </c>
      <c r="H1600" s="5">
        <v>278494841</v>
      </c>
      <c r="I1600">
        <v>5.4</v>
      </c>
      <c r="J1600" s="9">
        <f t="shared" si="79"/>
        <v>1503872.1414000001</v>
      </c>
      <c r="P1600">
        <v>2030</v>
      </c>
      <c r="Q1600" t="s">
        <v>588</v>
      </c>
      <c r="R1600" s="25">
        <v>432245665</v>
      </c>
    </row>
    <row r="1601" spans="1:18" x14ac:dyDescent="0.35">
      <c r="A1601" s="13">
        <v>2030</v>
      </c>
      <c r="B1601" s="13">
        <f t="shared" si="77"/>
        <v>2029</v>
      </c>
      <c r="C1601" t="s">
        <v>588</v>
      </c>
      <c r="D1601" t="s">
        <v>589</v>
      </c>
      <c r="E1601" s="5">
        <v>432245665</v>
      </c>
      <c r="F1601" s="13">
        <v>3.4</v>
      </c>
      <c r="G1601" s="9">
        <f t="shared" si="78"/>
        <v>1469635.2609999999</v>
      </c>
      <c r="H1601" s="5">
        <v>306554442</v>
      </c>
      <c r="I1601">
        <v>5.4</v>
      </c>
      <c r="J1601" s="9">
        <f t="shared" si="79"/>
        <v>1655393.9868000001</v>
      </c>
      <c r="P1601">
        <v>2030</v>
      </c>
      <c r="Q1601" t="s">
        <v>590</v>
      </c>
      <c r="R1601" s="25">
        <v>956464051</v>
      </c>
    </row>
    <row r="1602" spans="1:18" x14ac:dyDescent="0.35">
      <c r="A1602" s="13">
        <v>2030</v>
      </c>
      <c r="B1602" s="13">
        <f t="shared" si="77"/>
        <v>2029</v>
      </c>
      <c r="C1602" t="s">
        <v>590</v>
      </c>
      <c r="D1602" t="s">
        <v>591</v>
      </c>
      <c r="E1602" s="5">
        <v>956464051</v>
      </c>
      <c r="F1602" s="13">
        <v>3.4</v>
      </c>
      <c r="G1602" s="9">
        <f t="shared" si="78"/>
        <v>3251977.7733999998</v>
      </c>
      <c r="H1602" s="5">
        <v>654466129</v>
      </c>
      <c r="I1602">
        <v>5.4</v>
      </c>
      <c r="J1602" s="9">
        <f t="shared" si="79"/>
        <v>3534117.0965999998</v>
      </c>
      <c r="P1602">
        <v>2030</v>
      </c>
      <c r="Q1602" t="s">
        <v>592</v>
      </c>
      <c r="R1602" s="25">
        <v>5086350085</v>
      </c>
    </row>
    <row r="1603" spans="1:18" x14ac:dyDescent="0.35">
      <c r="A1603" s="13">
        <v>2030</v>
      </c>
      <c r="B1603" s="13">
        <f t="shared" si="77"/>
        <v>2029</v>
      </c>
      <c r="C1603" t="s">
        <v>592</v>
      </c>
      <c r="D1603" t="s">
        <v>593</v>
      </c>
      <c r="E1603" s="5">
        <v>5086350085</v>
      </c>
      <c r="F1603" s="13">
        <v>3.4</v>
      </c>
      <c r="G1603" s="9">
        <f t="shared" si="78"/>
        <v>17293590.289000001</v>
      </c>
      <c r="H1603" s="5">
        <v>3291222771</v>
      </c>
      <c r="I1603">
        <v>5.4</v>
      </c>
      <c r="J1603" s="9">
        <f t="shared" si="79"/>
        <v>17772602.963400003</v>
      </c>
      <c r="P1603">
        <v>2030</v>
      </c>
      <c r="Q1603" t="s">
        <v>594</v>
      </c>
      <c r="R1603" s="25">
        <v>16774242785</v>
      </c>
    </row>
    <row r="1604" spans="1:18" x14ac:dyDescent="0.35">
      <c r="A1604" s="13">
        <v>2030</v>
      </c>
      <c r="B1604" s="13">
        <f t="shared" si="77"/>
        <v>2029</v>
      </c>
      <c r="C1604" t="s">
        <v>594</v>
      </c>
      <c r="D1604" t="s">
        <v>595</v>
      </c>
      <c r="E1604" s="5">
        <v>16774242785</v>
      </c>
      <c r="F1604" s="13">
        <v>3.4</v>
      </c>
      <c r="G1604" s="9">
        <f t="shared" si="78"/>
        <v>57032425.468999997</v>
      </c>
      <c r="H1604" s="5">
        <v>9909228877</v>
      </c>
      <c r="I1604">
        <v>5.4</v>
      </c>
      <c r="J1604" s="9">
        <f t="shared" si="79"/>
        <v>53509835.935800008</v>
      </c>
      <c r="P1604">
        <v>2030</v>
      </c>
      <c r="Q1604" t="s">
        <v>596</v>
      </c>
      <c r="R1604" s="25">
        <v>1629633450</v>
      </c>
    </row>
    <row r="1605" spans="1:18" x14ac:dyDescent="0.35">
      <c r="A1605" s="13">
        <v>2030</v>
      </c>
      <c r="B1605" s="13">
        <f t="shared" ref="B1605:B1668" si="80">A1605-1</f>
        <v>2029</v>
      </c>
      <c r="C1605" t="s">
        <v>596</v>
      </c>
      <c r="D1605" t="s">
        <v>597</v>
      </c>
      <c r="E1605" s="5">
        <v>1629633450</v>
      </c>
      <c r="F1605" s="13">
        <v>3.4</v>
      </c>
      <c r="G1605" s="9">
        <f t="shared" si="78"/>
        <v>5540753.7299999995</v>
      </c>
      <c r="H1605" s="5">
        <v>1039156154</v>
      </c>
      <c r="I1605">
        <v>5.4</v>
      </c>
      <c r="J1605" s="9">
        <f t="shared" si="79"/>
        <v>5611443.2316000005</v>
      </c>
      <c r="P1605">
        <v>2030</v>
      </c>
      <c r="Q1605" t="s">
        <v>598</v>
      </c>
      <c r="R1605" s="25">
        <v>477098106</v>
      </c>
    </row>
    <row r="1606" spans="1:18" x14ac:dyDescent="0.35">
      <c r="A1606" s="13">
        <v>2030</v>
      </c>
      <c r="B1606" s="13">
        <f t="shared" si="80"/>
        <v>2029</v>
      </c>
      <c r="C1606" t="s">
        <v>598</v>
      </c>
      <c r="D1606" t="s">
        <v>599</v>
      </c>
      <c r="E1606" s="5">
        <v>477098106</v>
      </c>
      <c r="F1606" s="13">
        <v>3.4</v>
      </c>
      <c r="G1606" s="9">
        <f t="shared" si="78"/>
        <v>1622133.5604000001</v>
      </c>
      <c r="H1606" s="5">
        <v>377491219</v>
      </c>
      <c r="I1606">
        <v>5.4</v>
      </c>
      <c r="J1606" s="9">
        <f t="shared" si="79"/>
        <v>2038452.5826000001</v>
      </c>
      <c r="P1606">
        <v>2030</v>
      </c>
      <c r="Q1606" t="s">
        <v>600</v>
      </c>
      <c r="R1606" s="25">
        <v>1229403884</v>
      </c>
    </row>
    <row r="1607" spans="1:18" x14ac:dyDescent="0.35">
      <c r="A1607" s="13">
        <v>2030</v>
      </c>
      <c r="B1607" s="13">
        <f t="shared" si="80"/>
        <v>2029</v>
      </c>
      <c r="C1607" t="s">
        <v>600</v>
      </c>
      <c r="D1607" t="s">
        <v>601</v>
      </c>
      <c r="E1607" s="5">
        <v>1229403884</v>
      </c>
      <c r="F1607" s="13">
        <v>3.4</v>
      </c>
      <c r="G1607" s="9">
        <f t="shared" si="78"/>
        <v>4179973.2056</v>
      </c>
      <c r="H1607" s="5">
        <v>921737488</v>
      </c>
      <c r="I1607">
        <v>5.4</v>
      </c>
      <c r="J1607" s="9">
        <f t="shared" si="79"/>
        <v>4977382.4352000002</v>
      </c>
      <c r="P1607">
        <v>2030</v>
      </c>
      <c r="Q1607" t="s">
        <v>602</v>
      </c>
      <c r="R1607" s="25">
        <v>338606170</v>
      </c>
    </row>
    <row r="1608" spans="1:18" x14ac:dyDescent="0.35">
      <c r="A1608" s="13">
        <v>2030</v>
      </c>
      <c r="B1608" s="13">
        <f t="shared" si="80"/>
        <v>2029</v>
      </c>
      <c r="C1608" t="s">
        <v>602</v>
      </c>
      <c r="D1608" t="s">
        <v>603</v>
      </c>
      <c r="E1608" s="5">
        <v>338606170</v>
      </c>
      <c r="F1608" s="13">
        <v>3.4</v>
      </c>
      <c r="G1608" s="9">
        <f t="shared" si="78"/>
        <v>1151260.9779999999</v>
      </c>
      <c r="H1608" s="5">
        <v>275585176</v>
      </c>
      <c r="I1608">
        <v>5.4</v>
      </c>
      <c r="J1608" s="9">
        <f t="shared" si="79"/>
        <v>1488159.9504</v>
      </c>
      <c r="P1608">
        <v>2030</v>
      </c>
      <c r="Q1608" t="s">
        <v>604</v>
      </c>
      <c r="R1608" s="25">
        <v>807869249</v>
      </c>
    </row>
    <row r="1609" spans="1:18" x14ac:dyDescent="0.35">
      <c r="A1609" s="13">
        <v>2030</v>
      </c>
      <c r="B1609" s="13">
        <f t="shared" si="80"/>
        <v>2029</v>
      </c>
      <c r="C1609" t="s">
        <v>604</v>
      </c>
      <c r="D1609" t="s">
        <v>605</v>
      </c>
      <c r="E1609" s="5">
        <v>807869249</v>
      </c>
      <c r="F1609" s="13">
        <v>3.4</v>
      </c>
      <c r="G1609" s="9">
        <f t="shared" si="78"/>
        <v>2746755.4465999999</v>
      </c>
      <c r="H1609" s="5">
        <v>549539244</v>
      </c>
      <c r="I1609">
        <v>5.4</v>
      </c>
      <c r="J1609" s="9">
        <f t="shared" si="79"/>
        <v>2967511.9175999998</v>
      </c>
      <c r="P1609">
        <v>2030</v>
      </c>
      <c r="Q1609" t="s">
        <v>606</v>
      </c>
      <c r="R1609" s="25">
        <v>322265145</v>
      </c>
    </row>
    <row r="1610" spans="1:18" x14ac:dyDescent="0.35">
      <c r="A1610" s="13">
        <v>2030</v>
      </c>
      <c r="B1610" s="13">
        <f t="shared" si="80"/>
        <v>2029</v>
      </c>
      <c r="C1610" t="s">
        <v>606</v>
      </c>
      <c r="D1610" t="s">
        <v>607</v>
      </c>
      <c r="E1610" s="5">
        <v>322265145</v>
      </c>
      <c r="F1610" s="13">
        <v>3.4</v>
      </c>
      <c r="G1610" s="9">
        <f t="shared" ref="G1610:G1673" si="81">E1610/1000*F1610</f>
        <v>1095701.493</v>
      </c>
      <c r="H1610" s="5">
        <v>238755888</v>
      </c>
      <c r="I1610">
        <v>5.4</v>
      </c>
      <c r="J1610" s="9">
        <f t="shared" si="79"/>
        <v>1289281.7952000001</v>
      </c>
      <c r="P1610">
        <v>2030</v>
      </c>
      <c r="Q1610" t="s">
        <v>608</v>
      </c>
      <c r="R1610" s="25">
        <v>261014221</v>
      </c>
    </row>
    <row r="1611" spans="1:18" x14ac:dyDescent="0.35">
      <c r="A1611" s="13">
        <v>2030</v>
      </c>
      <c r="B1611" s="13">
        <f t="shared" si="80"/>
        <v>2029</v>
      </c>
      <c r="C1611" t="s">
        <v>608</v>
      </c>
      <c r="D1611" t="s">
        <v>609</v>
      </c>
      <c r="E1611" s="5">
        <v>261014221</v>
      </c>
      <c r="F1611" s="13">
        <v>3.4</v>
      </c>
      <c r="G1611" s="9">
        <f t="shared" si="81"/>
        <v>887448.35139999993</v>
      </c>
      <c r="H1611" s="5">
        <v>212727342</v>
      </c>
      <c r="I1611">
        <v>5.4</v>
      </c>
      <c r="J1611" s="9">
        <f t="shared" si="79"/>
        <v>1148727.6468</v>
      </c>
      <c r="P1611">
        <v>2030</v>
      </c>
      <c r="Q1611" t="s">
        <v>612</v>
      </c>
      <c r="R1611" s="25">
        <v>1291309871</v>
      </c>
    </row>
    <row r="1612" spans="1:18" x14ac:dyDescent="0.35">
      <c r="A1612" s="13">
        <v>2030</v>
      </c>
      <c r="B1612" s="13">
        <f t="shared" si="80"/>
        <v>2029</v>
      </c>
      <c r="C1612" t="s">
        <v>610</v>
      </c>
      <c r="D1612" t="s">
        <v>611</v>
      </c>
      <c r="E1612" s="5">
        <v>1052584634</v>
      </c>
      <c r="F1612" s="13">
        <v>3.4</v>
      </c>
      <c r="G1612" s="9">
        <f t="shared" si="81"/>
        <v>3578787.7556000003</v>
      </c>
      <c r="H1612" s="5">
        <v>808959141</v>
      </c>
      <c r="I1612">
        <v>5.4</v>
      </c>
      <c r="J1612" s="9">
        <f t="shared" si="79"/>
        <v>4368379.3613999998</v>
      </c>
      <c r="P1612">
        <v>2030</v>
      </c>
      <c r="Q1612" t="s">
        <v>614</v>
      </c>
      <c r="R1612" s="25">
        <v>11595616810</v>
      </c>
    </row>
    <row r="1613" spans="1:18" x14ac:dyDescent="0.35">
      <c r="A1613" s="13">
        <v>2030</v>
      </c>
      <c r="B1613" s="13">
        <f t="shared" si="80"/>
        <v>2029</v>
      </c>
      <c r="C1613" t="s">
        <v>612</v>
      </c>
      <c r="D1613" t="s">
        <v>613</v>
      </c>
      <c r="E1613" s="5">
        <v>1291309871</v>
      </c>
      <c r="F1613" s="13">
        <v>3.4</v>
      </c>
      <c r="G1613" s="9">
        <f t="shared" si="81"/>
        <v>4390453.5614</v>
      </c>
      <c r="H1613" s="5">
        <v>900441777</v>
      </c>
      <c r="I1613">
        <v>5.4</v>
      </c>
      <c r="J1613" s="9">
        <f t="shared" si="79"/>
        <v>4862385.5958000002</v>
      </c>
      <c r="P1613">
        <v>2030</v>
      </c>
      <c r="Q1613" t="s">
        <v>632</v>
      </c>
      <c r="R1613" s="25">
        <v>3139157079</v>
      </c>
    </row>
    <row r="1614" spans="1:18" x14ac:dyDescent="0.35">
      <c r="A1614" s="13">
        <v>2030</v>
      </c>
      <c r="B1614" s="13">
        <f t="shared" si="80"/>
        <v>2029</v>
      </c>
      <c r="C1614" t="s">
        <v>614</v>
      </c>
      <c r="D1614" t="s">
        <v>615</v>
      </c>
      <c r="E1614" s="5">
        <v>11595616810</v>
      </c>
      <c r="F1614" s="13">
        <v>3.4</v>
      </c>
      <c r="G1614" s="9">
        <f t="shared" si="81"/>
        <v>39425097.153999999</v>
      </c>
      <c r="H1614" s="5">
        <v>7295683552</v>
      </c>
      <c r="I1614">
        <v>5.4</v>
      </c>
      <c r="J1614" s="9">
        <f t="shared" si="79"/>
        <v>39396691.180800006</v>
      </c>
      <c r="P1614">
        <v>2030</v>
      </c>
      <c r="Q1614" t="s">
        <v>620</v>
      </c>
      <c r="R1614" s="25">
        <v>425435919</v>
      </c>
    </row>
    <row r="1615" spans="1:18" x14ac:dyDescent="0.35">
      <c r="A1615" s="13">
        <v>2030</v>
      </c>
      <c r="B1615" s="13">
        <f t="shared" si="80"/>
        <v>2029</v>
      </c>
      <c r="C1615" t="s">
        <v>616</v>
      </c>
      <c r="D1615" t="s">
        <v>617</v>
      </c>
      <c r="E1615" s="5">
        <v>663785749</v>
      </c>
      <c r="F1615" s="13">
        <v>3.4</v>
      </c>
      <c r="G1615" s="9">
        <f t="shared" si="81"/>
        <v>2256871.5466</v>
      </c>
      <c r="H1615" s="5">
        <v>530190885</v>
      </c>
      <c r="I1615">
        <v>5.4</v>
      </c>
      <c r="J1615" s="9">
        <f t="shared" si="79"/>
        <v>2863030.7790000001</v>
      </c>
      <c r="P1615">
        <v>2030</v>
      </c>
      <c r="Q1615" t="s">
        <v>622</v>
      </c>
      <c r="R1615" s="25">
        <v>607841045</v>
      </c>
    </row>
    <row r="1616" spans="1:18" x14ac:dyDescent="0.35">
      <c r="A1616" s="13">
        <v>2030</v>
      </c>
      <c r="B1616" s="13">
        <f t="shared" si="80"/>
        <v>2029</v>
      </c>
      <c r="C1616" t="s">
        <v>618</v>
      </c>
      <c r="D1616" t="s">
        <v>619</v>
      </c>
      <c r="E1616" s="5">
        <v>508302853</v>
      </c>
      <c r="F1616" s="13">
        <v>3.4</v>
      </c>
      <c r="G1616" s="9">
        <f t="shared" si="81"/>
        <v>1728229.7002000001</v>
      </c>
      <c r="H1616" s="5">
        <v>402425848</v>
      </c>
      <c r="I1616">
        <v>5.4</v>
      </c>
      <c r="J1616" s="9">
        <f t="shared" si="79"/>
        <v>2173099.5792</v>
      </c>
      <c r="P1616">
        <v>2030</v>
      </c>
      <c r="Q1616" t="s">
        <v>624</v>
      </c>
      <c r="R1616" s="25">
        <v>940598398</v>
      </c>
    </row>
    <row r="1617" spans="1:18" x14ac:dyDescent="0.35">
      <c r="A1617" s="13">
        <v>2030</v>
      </c>
      <c r="B1617" s="13">
        <f t="shared" si="80"/>
        <v>2029</v>
      </c>
      <c r="C1617" t="s">
        <v>620</v>
      </c>
      <c r="D1617" t="s">
        <v>621</v>
      </c>
      <c r="E1617" s="5">
        <v>425435919</v>
      </c>
      <c r="F1617" s="13">
        <v>3.4</v>
      </c>
      <c r="G1617" s="9">
        <f t="shared" si="81"/>
        <v>1446482.1246</v>
      </c>
      <c r="H1617" s="5">
        <v>330950726</v>
      </c>
      <c r="I1617">
        <v>5.4</v>
      </c>
      <c r="J1617" s="9">
        <f t="shared" si="79"/>
        <v>1787133.9204000002</v>
      </c>
      <c r="P1617">
        <v>2030</v>
      </c>
      <c r="Q1617" t="s">
        <v>626</v>
      </c>
      <c r="R1617" s="25">
        <v>554301208</v>
      </c>
    </row>
    <row r="1618" spans="1:18" x14ac:dyDescent="0.35">
      <c r="A1618" s="13">
        <v>2030</v>
      </c>
      <c r="B1618" s="13">
        <f t="shared" si="80"/>
        <v>2029</v>
      </c>
      <c r="C1618" t="s">
        <v>622</v>
      </c>
      <c r="D1618" t="s">
        <v>623</v>
      </c>
      <c r="E1618" s="5">
        <v>607841045</v>
      </c>
      <c r="F1618" s="13">
        <v>3.4</v>
      </c>
      <c r="G1618" s="9">
        <f t="shared" si="81"/>
        <v>2066659.5530000001</v>
      </c>
      <c r="H1618" s="5">
        <v>413807510</v>
      </c>
      <c r="I1618">
        <v>5.4</v>
      </c>
      <c r="J1618" s="9">
        <f t="shared" si="79"/>
        <v>2234560.554</v>
      </c>
      <c r="P1618">
        <v>2030</v>
      </c>
      <c r="Q1618" t="s">
        <v>628</v>
      </c>
      <c r="R1618" s="25">
        <v>541443464</v>
      </c>
    </row>
    <row r="1619" spans="1:18" x14ac:dyDescent="0.35">
      <c r="A1619" s="13">
        <v>2030</v>
      </c>
      <c r="B1619" s="13">
        <f t="shared" si="80"/>
        <v>2029</v>
      </c>
      <c r="C1619" t="s">
        <v>624</v>
      </c>
      <c r="D1619" t="s">
        <v>625</v>
      </c>
      <c r="E1619" s="5">
        <v>940598398</v>
      </c>
      <c r="F1619" s="13">
        <v>3.4</v>
      </c>
      <c r="G1619" s="9">
        <f t="shared" si="81"/>
        <v>3198034.5532</v>
      </c>
      <c r="H1619" s="5">
        <v>685946768</v>
      </c>
      <c r="I1619">
        <v>5.4</v>
      </c>
      <c r="J1619" s="9">
        <f t="shared" si="79"/>
        <v>3704112.5472000004</v>
      </c>
      <c r="P1619">
        <v>2030</v>
      </c>
      <c r="Q1619" t="s">
        <v>630</v>
      </c>
      <c r="R1619" s="25">
        <v>412508090</v>
      </c>
    </row>
    <row r="1620" spans="1:18" x14ac:dyDescent="0.35">
      <c r="A1620" s="13">
        <v>2030</v>
      </c>
      <c r="B1620" s="13">
        <f t="shared" si="80"/>
        <v>2029</v>
      </c>
      <c r="C1620" t="s">
        <v>626</v>
      </c>
      <c r="D1620" t="s">
        <v>627</v>
      </c>
      <c r="E1620" s="5">
        <v>554301208</v>
      </c>
      <c r="F1620" s="13">
        <v>3.4</v>
      </c>
      <c r="G1620" s="9">
        <f t="shared" si="81"/>
        <v>1884624.1072</v>
      </c>
      <c r="H1620" s="5">
        <v>392074862</v>
      </c>
      <c r="I1620">
        <v>5.4</v>
      </c>
      <c r="J1620" s="9">
        <f t="shared" si="79"/>
        <v>2117204.2548000002</v>
      </c>
      <c r="P1620">
        <v>2030</v>
      </c>
      <c r="Q1620" t="s">
        <v>634</v>
      </c>
      <c r="R1620" s="25">
        <v>653942808</v>
      </c>
    </row>
    <row r="1621" spans="1:18" x14ac:dyDescent="0.35">
      <c r="A1621" s="13">
        <v>2030</v>
      </c>
      <c r="B1621" s="13">
        <f t="shared" si="80"/>
        <v>2029</v>
      </c>
      <c r="C1621" t="s">
        <v>628</v>
      </c>
      <c r="D1621" t="s">
        <v>629</v>
      </c>
      <c r="E1621" s="5">
        <v>541443464</v>
      </c>
      <c r="F1621" s="13">
        <v>3.4</v>
      </c>
      <c r="G1621" s="9">
        <f t="shared" si="81"/>
        <v>1840907.7776000001</v>
      </c>
      <c r="H1621" s="5">
        <v>415873193</v>
      </c>
      <c r="I1621">
        <v>5.4</v>
      </c>
      <c r="J1621" s="9">
        <f t="shared" si="79"/>
        <v>2245715.2422000002</v>
      </c>
      <c r="P1621">
        <v>2030</v>
      </c>
      <c r="Q1621" t="s">
        <v>636</v>
      </c>
      <c r="R1621" s="25">
        <v>203238794</v>
      </c>
    </row>
    <row r="1622" spans="1:18" x14ac:dyDescent="0.35">
      <c r="A1622" s="13">
        <v>2030</v>
      </c>
      <c r="B1622" s="13">
        <f t="shared" si="80"/>
        <v>2029</v>
      </c>
      <c r="C1622" t="s">
        <v>630</v>
      </c>
      <c r="D1622" t="s">
        <v>631</v>
      </c>
      <c r="E1622" s="5">
        <v>412508090</v>
      </c>
      <c r="F1622" s="13">
        <v>3.4</v>
      </c>
      <c r="G1622" s="9">
        <f t="shared" si="81"/>
        <v>1402527.5060000001</v>
      </c>
      <c r="H1622" s="5">
        <v>308717502</v>
      </c>
      <c r="I1622">
        <v>5.4</v>
      </c>
      <c r="J1622" s="9">
        <f t="shared" si="79"/>
        <v>1667074.5108</v>
      </c>
      <c r="P1622">
        <v>2030</v>
      </c>
      <c r="Q1622" t="s">
        <v>638</v>
      </c>
      <c r="R1622" s="25">
        <v>805343926</v>
      </c>
    </row>
    <row r="1623" spans="1:18" x14ac:dyDescent="0.35">
      <c r="A1623" s="13">
        <v>2030</v>
      </c>
      <c r="B1623" s="13">
        <f t="shared" si="80"/>
        <v>2029</v>
      </c>
      <c r="C1623" t="s">
        <v>632</v>
      </c>
      <c r="D1623" t="s">
        <v>633</v>
      </c>
      <c r="E1623" s="5">
        <v>3139157079</v>
      </c>
      <c r="F1623" s="13">
        <v>3.4</v>
      </c>
      <c r="G1623" s="9">
        <f t="shared" si="81"/>
        <v>10673134.068599999</v>
      </c>
      <c r="H1623" s="5">
        <v>2084377652</v>
      </c>
      <c r="I1623">
        <v>5.4</v>
      </c>
      <c r="J1623" s="9">
        <f t="shared" si="79"/>
        <v>11255639.320800001</v>
      </c>
      <c r="P1623">
        <v>2030</v>
      </c>
      <c r="Q1623" t="s">
        <v>640</v>
      </c>
      <c r="R1623" s="25">
        <v>526433561</v>
      </c>
    </row>
    <row r="1624" spans="1:18" x14ac:dyDescent="0.35">
      <c r="A1624" s="13">
        <v>2030</v>
      </c>
      <c r="B1624" s="13">
        <f t="shared" si="80"/>
        <v>2029</v>
      </c>
      <c r="C1624" t="s">
        <v>634</v>
      </c>
      <c r="D1624" t="s">
        <v>635</v>
      </c>
      <c r="E1624" s="5">
        <v>653942808</v>
      </c>
      <c r="F1624" s="13">
        <v>3.4</v>
      </c>
      <c r="G1624" s="9">
        <f t="shared" si="81"/>
        <v>2223405.5471999999</v>
      </c>
      <c r="H1624" s="5">
        <v>518435041</v>
      </c>
      <c r="I1624">
        <v>5.4</v>
      </c>
      <c r="J1624" s="9">
        <f t="shared" si="79"/>
        <v>2799549.2214000002</v>
      </c>
      <c r="P1624">
        <v>2030</v>
      </c>
      <c r="Q1624" t="s">
        <v>642</v>
      </c>
      <c r="R1624" s="25">
        <v>182572416</v>
      </c>
    </row>
    <row r="1625" spans="1:18" x14ac:dyDescent="0.35">
      <c r="A1625" s="13">
        <v>2030</v>
      </c>
      <c r="B1625" s="13">
        <f t="shared" si="80"/>
        <v>2029</v>
      </c>
      <c r="C1625" t="s">
        <v>636</v>
      </c>
      <c r="D1625" t="s">
        <v>637</v>
      </c>
      <c r="E1625" s="5">
        <v>203238794</v>
      </c>
      <c r="F1625" s="13">
        <v>3.4</v>
      </c>
      <c r="G1625" s="9">
        <f t="shared" si="81"/>
        <v>691011.8996</v>
      </c>
      <c r="H1625" s="5">
        <v>166962033</v>
      </c>
      <c r="I1625">
        <v>5.4</v>
      </c>
      <c r="J1625" s="9">
        <f t="shared" si="79"/>
        <v>901594.97820000001</v>
      </c>
      <c r="P1625">
        <v>2030</v>
      </c>
      <c r="Q1625" t="s">
        <v>644</v>
      </c>
      <c r="R1625" s="25">
        <v>1403792131</v>
      </c>
    </row>
    <row r="1626" spans="1:18" x14ac:dyDescent="0.35">
      <c r="A1626" s="13">
        <v>2030</v>
      </c>
      <c r="B1626" s="13">
        <f t="shared" si="80"/>
        <v>2029</v>
      </c>
      <c r="C1626" t="s">
        <v>638</v>
      </c>
      <c r="D1626" t="s">
        <v>639</v>
      </c>
      <c r="E1626" s="5">
        <v>805343926</v>
      </c>
      <c r="F1626" s="13">
        <v>3.4</v>
      </c>
      <c r="G1626" s="9">
        <f t="shared" si="81"/>
        <v>2738169.3484</v>
      </c>
      <c r="H1626" s="5">
        <v>557905805</v>
      </c>
      <c r="I1626">
        <v>5.4</v>
      </c>
      <c r="J1626" s="9">
        <f t="shared" si="79"/>
        <v>3012691.3470000005</v>
      </c>
      <c r="P1626">
        <v>2030</v>
      </c>
      <c r="Q1626" t="s">
        <v>646</v>
      </c>
      <c r="R1626" s="25">
        <v>368783253</v>
      </c>
    </row>
    <row r="1627" spans="1:18" x14ac:dyDescent="0.35">
      <c r="A1627" s="13">
        <v>2030</v>
      </c>
      <c r="B1627" s="13">
        <f t="shared" si="80"/>
        <v>2029</v>
      </c>
      <c r="C1627" t="s">
        <v>640</v>
      </c>
      <c r="D1627" t="s">
        <v>641</v>
      </c>
      <c r="E1627" s="5">
        <v>526433561</v>
      </c>
      <c r="F1627" s="13">
        <v>3.4</v>
      </c>
      <c r="G1627" s="9">
        <f t="shared" si="81"/>
        <v>1789874.1073999999</v>
      </c>
      <c r="H1627" s="5">
        <v>359467777</v>
      </c>
      <c r="I1627">
        <v>5.4</v>
      </c>
      <c r="J1627" s="9">
        <f t="shared" si="79"/>
        <v>1941125.9958000001</v>
      </c>
      <c r="P1627">
        <v>2030</v>
      </c>
      <c r="Q1627" t="s">
        <v>648</v>
      </c>
      <c r="R1627" s="25">
        <v>401269681</v>
      </c>
    </row>
    <row r="1628" spans="1:18" x14ac:dyDescent="0.35">
      <c r="A1628" s="13">
        <v>2030</v>
      </c>
      <c r="B1628" s="13">
        <f t="shared" si="80"/>
        <v>2029</v>
      </c>
      <c r="C1628" t="s">
        <v>642</v>
      </c>
      <c r="D1628" t="s">
        <v>643</v>
      </c>
      <c r="E1628" s="5">
        <v>182572416</v>
      </c>
      <c r="F1628" s="13">
        <v>3.4</v>
      </c>
      <c r="G1628" s="9">
        <f t="shared" si="81"/>
        <v>620746.21439999994</v>
      </c>
      <c r="H1628" s="5">
        <v>142690555</v>
      </c>
      <c r="I1628">
        <v>5.4</v>
      </c>
      <c r="J1628" s="9">
        <f t="shared" ref="J1628:J1632" si="82">H1628/1000*I1628</f>
        <v>770528.99699999997</v>
      </c>
      <c r="P1628">
        <v>2030</v>
      </c>
      <c r="Q1628" t="s">
        <v>650</v>
      </c>
      <c r="R1628" s="25">
        <v>885585510</v>
      </c>
    </row>
    <row r="1629" spans="1:18" x14ac:dyDescent="0.35">
      <c r="A1629" s="13">
        <v>2030</v>
      </c>
      <c r="B1629" s="13">
        <f t="shared" si="80"/>
        <v>2029</v>
      </c>
      <c r="C1629" t="s">
        <v>644</v>
      </c>
      <c r="D1629" t="s">
        <v>645</v>
      </c>
      <c r="E1629" s="5">
        <v>1403792131</v>
      </c>
      <c r="F1629" s="13">
        <v>3.4</v>
      </c>
      <c r="G1629" s="9">
        <f t="shared" si="81"/>
        <v>4772893.2454000004</v>
      </c>
      <c r="H1629" s="5">
        <v>882885022</v>
      </c>
      <c r="I1629">
        <v>5.4</v>
      </c>
      <c r="J1629" s="9">
        <f t="shared" si="82"/>
        <v>4767579.1188000003</v>
      </c>
      <c r="P1629">
        <v>2031</v>
      </c>
      <c r="Q1629" t="s">
        <v>6</v>
      </c>
      <c r="R1629" s="25">
        <v>826687895</v>
      </c>
    </row>
    <row r="1630" spans="1:18" x14ac:dyDescent="0.35">
      <c r="A1630" s="13">
        <v>2030</v>
      </c>
      <c r="B1630" s="13">
        <f t="shared" si="80"/>
        <v>2029</v>
      </c>
      <c r="C1630" t="s">
        <v>646</v>
      </c>
      <c r="D1630" t="s">
        <v>647</v>
      </c>
      <c r="E1630" s="5">
        <v>368783253</v>
      </c>
      <c r="F1630" s="13">
        <v>3.4</v>
      </c>
      <c r="G1630" s="9">
        <f t="shared" si="81"/>
        <v>1253863.0601999999</v>
      </c>
      <c r="H1630" s="5">
        <v>269239273</v>
      </c>
      <c r="I1630">
        <v>5.4</v>
      </c>
      <c r="J1630" s="9">
        <f t="shared" si="82"/>
        <v>1453892.0741999999</v>
      </c>
      <c r="P1630">
        <v>2031</v>
      </c>
      <c r="Q1630" t="s">
        <v>2</v>
      </c>
      <c r="R1630" s="25">
        <v>343928158</v>
      </c>
    </row>
    <row r="1631" spans="1:18" x14ac:dyDescent="0.35">
      <c r="A1631" s="13">
        <v>2030</v>
      </c>
      <c r="B1631" s="13">
        <f t="shared" si="80"/>
        <v>2029</v>
      </c>
      <c r="C1631" t="s">
        <v>648</v>
      </c>
      <c r="D1631" t="s">
        <v>649</v>
      </c>
      <c r="E1631" s="5">
        <v>401269681</v>
      </c>
      <c r="F1631" s="13">
        <v>3.4</v>
      </c>
      <c r="G1631" s="9">
        <f t="shared" si="81"/>
        <v>1364316.9153999998</v>
      </c>
      <c r="H1631" s="5">
        <v>286873574</v>
      </c>
      <c r="I1631">
        <v>5.4</v>
      </c>
      <c r="J1631" s="9">
        <f t="shared" si="82"/>
        <v>1549117.2996000003</v>
      </c>
      <c r="P1631">
        <v>2031</v>
      </c>
      <c r="Q1631" t="s">
        <v>4</v>
      </c>
      <c r="R1631" s="25">
        <v>2023189041</v>
      </c>
    </row>
    <row r="1632" spans="1:18" x14ac:dyDescent="0.35">
      <c r="A1632" s="13">
        <v>2030</v>
      </c>
      <c r="B1632" s="13">
        <f t="shared" si="80"/>
        <v>2029</v>
      </c>
      <c r="C1632" t="s">
        <v>650</v>
      </c>
      <c r="D1632" t="s">
        <v>651</v>
      </c>
      <c r="E1632" s="5">
        <v>885585510</v>
      </c>
      <c r="F1632" s="13">
        <v>3.4</v>
      </c>
      <c r="G1632" s="9">
        <f t="shared" si="81"/>
        <v>3010990.7340000002</v>
      </c>
      <c r="H1632" s="5">
        <v>541786810</v>
      </c>
      <c r="I1632">
        <v>5.4</v>
      </c>
      <c r="J1632" s="9">
        <f t="shared" si="82"/>
        <v>2925648.7740000007</v>
      </c>
      <c r="P1632">
        <v>2031</v>
      </c>
      <c r="Q1632" t="s">
        <v>10</v>
      </c>
      <c r="R1632" s="25">
        <v>469606900</v>
      </c>
    </row>
    <row r="1633" spans="1:18" x14ac:dyDescent="0.35">
      <c r="A1633" s="13">
        <v>2030</v>
      </c>
      <c r="B1633" s="13">
        <f t="shared" si="80"/>
        <v>2029</v>
      </c>
      <c r="C1633" s="10" t="s">
        <v>660</v>
      </c>
      <c r="D1633" t="s">
        <v>661</v>
      </c>
      <c r="E1633" s="5">
        <f>SUM(E1308:E1632)</f>
        <v>395263098235</v>
      </c>
      <c r="F1633" s="13">
        <v>3.4</v>
      </c>
      <c r="G1633" s="9">
        <f t="shared" si="81"/>
        <v>1343894533.9990001</v>
      </c>
      <c r="H1633" s="5">
        <f>SUM(H1308:H1632)</f>
        <v>263264111852</v>
      </c>
      <c r="I1633">
        <v>5.4</v>
      </c>
      <c r="J1633" s="26">
        <f>SUM(J1308:J1632)</f>
        <v>1421626204.0008013</v>
      </c>
      <c r="P1633">
        <v>2031</v>
      </c>
      <c r="Q1633" t="s">
        <v>12</v>
      </c>
      <c r="R1633" s="25">
        <v>264652030</v>
      </c>
    </row>
    <row r="1634" spans="1:18" x14ac:dyDescent="0.35">
      <c r="A1634" s="13">
        <v>2031</v>
      </c>
      <c r="B1634" s="13">
        <f t="shared" si="80"/>
        <v>2030</v>
      </c>
      <c r="C1634" t="s">
        <v>2</v>
      </c>
      <c r="D1634" t="s">
        <v>3</v>
      </c>
      <c r="E1634" s="5">
        <v>343928158</v>
      </c>
      <c r="F1634" s="13">
        <v>2.97</v>
      </c>
      <c r="G1634" s="9">
        <f t="shared" si="81"/>
        <v>1021466.6292600001</v>
      </c>
      <c r="H1634" s="5">
        <v>266940398</v>
      </c>
      <c r="I1634">
        <v>5.4</v>
      </c>
      <c r="J1634" s="9">
        <f t="shared" ref="J1634:J1697" si="83">H1634/1000*I1634</f>
        <v>1441478.1492000001</v>
      </c>
      <c r="P1634">
        <v>2031</v>
      </c>
      <c r="Q1634" t="s">
        <v>14</v>
      </c>
      <c r="R1634" s="25">
        <v>675085465</v>
      </c>
    </row>
    <row r="1635" spans="1:18" x14ac:dyDescent="0.35">
      <c r="A1635" s="13">
        <v>2031</v>
      </c>
      <c r="B1635" s="13">
        <f t="shared" si="80"/>
        <v>2030</v>
      </c>
      <c r="C1635" t="s">
        <v>4</v>
      </c>
      <c r="D1635" t="s">
        <v>5</v>
      </c>
      <c r="E1635" s="5">
        <v>2023189041</v>
      </c>
      <c r="F1635" s="13">
        <v>2.97</v>
      </c>
      <c r="G1635" s="9">
        <f t="shared" si="81"/>
        <v>6008871.4517700002</v>
      </c>
      <c r="H1635" s="5">
        <v>1140445306</v>
      </c>
      <c r="I1635">
        <v>5.4</v>
      </c>
      <c r="J1635" s="9">
        <f t="shared" si="83"/>
        <v>6158404.652400001</v>
      </c>
      <c r="P1635">
        <v>2031</v>
      </c>
      <c r="Q1635" t="s">
        <v>16</v>
      </c>
      <c r="R1635" s="25">
        <v>578001056</v>
      </c>
    </row>
    <row r="1636" spans="1:18" x14ac:dyDescent="0.35">
      <c r="A1636" s="13">
        <v>2031</v>
      </c>
      <c r="B1636" s="13">
        <f t="shared" si="80"/>
        <v>2030</v>
      </c>
      <c r="C1636" t="s">
        <v>6</v>
      </c>
      <c r="D1636" t="s">
        <v>7</v>
      </c>
      <c r="E1636" s="5">
        <v>826687895</v>
      </c>
      <c r="F1636" s="13">
        <v>2.97</v>
      </c>
      <c r="G1636" s="9">
        <f t="shared" si="81"/>
        <v>2455263.0481500002</v>
      </c>
      <c r="H1636" s="5">
        <v>663660084</v>
      </c>
      <c r="I1636">
        <v>5.4</v>
      </c>
      <c r="J1636" s="9">
        <f t="shared" si="83"/>
        <v>3583764.4536000006</v>
      </c>
      <c r="P1636">
        <v>2031</v>
      </c>
      <c r="Q1636" t="s">
        <v>18</v>
      </c>
      <c r="R1636" s="25">
        <v>232324514</v>
      </c>
    </row>
    <row r="1637" spans="1:18" x14ac:dyDescent="0.35">
      <c r="A1637" s="13">
        <v>2031</v>
      </c>
      <c r="B1637" s="13">
        <f t="shared" si="80"/>
        <v>2030</v>
      </c>
      <c r="C1637" t="s">
        <v>8</v>
      </c>
      <c r="D1637" t="s">
        <v>9</v>
      </c>
      <c r="E1637" s="5">
        <v>872240072</v>
      </c>
      <c r="F1637" s="13">
        <v>2.97</v>
      </c>
      <c r="G1637" s="9">
        <f t="shared" si="81"/>
        <v>2590553.0138400001</v>
      </c>
      <c r="H1637" s="5">
        <v>654263261</v>
      </c>
      <c r="I1637">
        <v>5.4</v>
      </c>
      <c r="J1637" s="9">
        <f t="shared" si="83"/>
        <v>3533021.6094000004</v>
      </c>
      <c r="P1637">
        <v>2031</v>
      </c>
      <c r="Q1637" t="s">
        <v>20</v>
      </c>
      <c r="R1637" s="25">
        <v>1836346355</v>
      </c>
    </row>
    <row r="1638" spans="1:18" x14ac:dyDescent="0.35">
      <c r="A1638" s="13">
        <v>2031</v>
      </c>
      <c r="B1638" s="13">
        <f t="shared" si="80"/>
        <v>2030</v>
      </c>
      <c r="C1638" t="s">
        <v>10</v>
      </c>
      <c r="D1638" t="s">
        <v>11</v>
      </c>
      <c r="E1638" s="5">
        <v>469606900</v>
      </c>
      <c r="F1638" s="13">
        <v>2.97</v>
      </c>
      <c r="G1638" s="9">
        <f t="shared" si="81"/>
        <v>1394732.4930000002</v>
      </c>
      <c r="H1638" s="5">
        <v>303863631</v>
      </c>
      <c r="I1638">
        <v>5.4</v>
      </c>
      <c r="J1638" s="9">
        <f t="shared" si="83"/>
        <v>1640863.6074000001</v>
      </c>
      <c r="P1638">
        <v>2031</v>
      </c>
      <c r="Q1638" t="s">
        <v>22</v>
      </c>
      <c r="R1638" s="25">
        <v>1219917823</v>
      </c>
    </row>
    <row r="1639" spans="1:18" x14ac:dyDescent="0.35">
      <c r="A1639" s="13">
        <v>2031</v>
      </c>
      <c r="B1639" s="13">
        <f t="shared" si="80"/>
        <v>2030</v>
      </c>
      <c r="C1639" t="s">
        <v>12</v>
      </c>
      <c r="D1639" t="s">
        <v>13</v>
      </c>
      <c r="E1639" s="5">
        <v>264652030</v>
      </c>
      <c r="F1639" s="13">
        <v>2.97</v>
      </c>
      <c r="G1639" s="9">
        <f t="shared" si="81"/>
        <v>786016.52910000016</v>
      </c>
      <c r="H1639" s="5">
        <v>211925886</v>
      </c>
      <c r="I1639">
        <v>5.4</v>
      </c>
      <c r="J1639" s="9">
        <f t="shared" si="83"/>
        <v>1144399.7844</v>
      </c>
      <c r="P1639">
        <v>2031</v>
      </c>
      <c r="Q1639" t="s">
        <v>404</v>
      </c>
      <c r="R1639" s="25">
        <v>471203461</v>
      </c>
    </row>
    <row r="1640" spans="1:18" x14ac:dyDescent="0.35">
      <c r="A1640" s="13">
        <v>2031</v>
      </c>
      <c r="B1640" s="13">
        <f t="shared" si="80"/>
        <v>2030</v>
      </c>
      <c r="C1640" t="s">
        <v>14</v>
      </c>
      <c r="D1640" t="s">
        <v>15</v>
      </c>
      <c r="E1640" s="5">
        <v>675085465</v>
      </c>
      <c r="F1640" s="13">
        <v>2.97</v>
      </c>
      <c r="G1640" s="9">
        <f t="shared" si="81"/>
        <v>2005003.8310499999</v>
      </c>
      <c r="H1640" s="5">
        <v>445500405</v>
      </c>
      <c r="I1640">
        <v>5.4</v>
      </c>
      <c r="J1640" s="9">
        <f t="shared" si="83"/>
        <v>2405702.1870000004</v>
      </c>
      <c r="P1640">
        <v>2031</v>
      </c>
      <c r="Q1640" t="s">
        <v>24</v>
      </c>
      <c r="R1640" s="25">
        <v>811239490</v>
      </c>
    </row>
    <row r="1641" spans="1:18" x14ac:dyDescent="0.35">
      <c r="A1641" s="13">
        <v>2031</v>
      </c>
      <c r="B1641" s="13">
        <f t="shared" si="80"/>
        <v>2030</v>
      </c>
      <c r="C1641" t="s">
        <v>16</v>
      </c>
      <c r="D1641" t="s">
        <v>17</v>
      </c>
      <c r="E1641" s="5">
        <v>578001056</v>
      </c>
      <c r="F1641" s="13">
        <v>2.97</v>
      </c>
      <c r="G1641" s="9">
        <f t="shared" si="81"/>
        <v>1716663.13632</v>
      </c>
      <c r="H1641" s="5">
        <v>326880066</v>
      </c>
      <c r="I1641">
        <v>5.4</v>
      </c>
      <c r="J1641" s="9">
        <f t="shared" si="83"/>
        <v>1765152.3564000002</v>
      </c>
      <c r="P1641">
        <v>2031</v>
      </c>
      <c r="Q1641" t="s">
        <v>26</v>
      </c>
      <c r="R1641" s="25">
        <v>7282142797</v>
      </c>
    </row>
    <row r="1642" spans="1:18" x14ac:dyDescent="0.35">
      <c r="A1642" s="13">
        <v>2031</v>
      </c>
      <c r="B1642" s="13">
        <f t="shared" si="80"/>
        <v>2030</v>
      </c>
      <c r="C1642" t="s">
        <v>18</v>
      </c>
      <c r="D1642" t="s">
        <v>19</v>
      </c>
      <c r="E1642" s="5">
        <v>232324514</v>
      </c>
      <c r="F1642" s="13">
        <v>2.97</v>
      </c>
      <c r="G1642" s="9">
        <f t="shared" si="81"/>
        <v>690003.80657999997</v>
      </c>
      <c r="H1642" s="5">
        <v>188383002</v>
      </c>
      <c r="I1642">
        <v>5.4</v>
      </c>
      <c r="J1642" s="9">
        <f t="shared" si="83"/>
        <v>1017268.2108000001</v>
      </c>
      <c r="P1642">
        <v>2031</v>
      </c>
      <c r="Q1642" t="s">
        <v>28</v>
      </c>
      <c r="R1642" s="25">
        <v>1042786393</v>
      </c>
    </row>
    <row r="1643" spans="1:18" x14ac:dyDescent="0.35">
      <c r="A1643" s="13">
        <v>2031</v>
      </c>
      <c r="B1643" s="13">
        <f t="shared" si="80"/>
        <v>2030</v>
      </c>
      <c r="C1643" t="s">
        <v>20</v>
      </c>
      <c r="D1643" t="s">
        <v>21</v>
      </c>
      <c r="E1643" s="5">
        <v>1836346355</v>
      </c>
      <c r="F1643" s="13">
        <v>2.97</v>
      </c>
      <c r="G1643" s="9">
        <f t="shared" si="81"/>
        <v>5453948.67435</v>
      </c>
      <c r="H1643" s="5">
        <v>1347362521</v>
      </c>
      <c r="I1643">
        <v>5.4</v>
      </c>
      <c r="J1643" s="9">
        <f t="shared" si="83"/>
        <v>7275757.6134000001</v>
      </c>
      <c r="P1643">
        <v>2031</v>
      </c>
      <c r="Q1643" t="s">
        <v>30</v>
      </c>
      <c r="R1643" s="25">
        <v>232253066</v>
      </c>
    </row>
    <row r="1644" spans="1:18" x14ac:dyDescent="0.35">
      <c r="A1644" s="13">
        <v>2031</v>
      </c>
      <c r="B1644" s="13">
        <f t="shared" si="80"/>
        <v>2030</v>
      </c>
      <c r="C1644" t="s">
        <v>22</v>
      </c>
      <c r="D1644" t="s">
        <v>23</v>
      </c>
      <c r="E1644" s="5">
        <v>1219917823</v>
      </c>
      <c r="F1644" s="13">
        <v>2.97</v>
      </c>
      <c r="G1644" s="9">
        <f t="shared" si="81"/>
        <v>3623155.9343100004</v>
      </c>
      <c r="H1644" s="5">
        <v>757603488</v>
      </c>
      <c r="I1644">
        <v>5.4</v>
      </c>
      <c r="J1644" s="9">
        <f t="shared" si="83"/>
        <v>4091058.8352000006</v>
      </c>
      <c r="P1644">
        <v>2031</v>
      </c>
      <c r="Q1644" t="s">
        <v>32</v>
      </c>
      <c r="R1644" s="25">
        <v>14605300590</v>
      </c>
    </row>
    <row r="1645" spans="1:18" x14ac:dyDescent="0.35">
      <c r="A1645" s="13">
        <v>2031</v>
      </c>
      <c r="B1645" s="13">
        <f t="shared" si="80"/>
        <v>2030</v>
      </c>
      <c r="C1645" t="s">
        <v>24</v>
      </c>
      <c r="D1645" t="s">
        <v>25</v>
      </c>
      <c r="E1645" s="5">
        <v>811239490</v>
      </c>
      <c r="F1645" s="13">
        <v>2.97</v>
      </c>
      <c r="G1645" s="9">
        <f t="shared" si="81"/>
        <v>2409381.2853000001</v>
      </c>
      <c r="H1645" s="5">
        <v>593396283</v>
      </c>
      <c r="I1645">
        <v>5.4</v>
      </c>
      <c r="J1645" s="9">
        <f t="shared" si="83"/>
        <v>3204339.9282000004</v>
      </c>
      <c r="P1645">
        <v>2031</v>
      </c>
      <c r="Q1645" t="s">
        <v>34</v>
      </c>
      <c r="R1645" s="25">
        <v>593266640</v>
      </c>
    </row>
    <row r="1646" spans="1:18" x14ac:dyDescent="0.35">
      <c r="A1646" s="13">
        <v>2031</v>
      </c>
      <c r="B1646" s="13">
        <f t="shared" si="80"/>
        <v>2030</v>
      </c>
      <c r="C1646" t="s">
        <v>26</v>
      </c>
      <c r="D1646" t="s">
        <v>27</v>
      </c>
      <c r="E1646" s="5">
        <v>7282142797</v>
      </c>
      <c r="F1646" s="13">
        <v>2.97</v>
      </c>
      <c r="G1646" s="9">
        <f t="shared" si="81"/>
        <v>21627964.107090004</v>
      </c>
      <c r="H1646" s="5">
        <v>4088587344</v>
      </c>
      <c r="I1646">
        <v>5.4</v>
      </c>
      <c r="J1646" s="9">
        <f t="shared" si="83"/>
        <v>22078371.657600001</v>
      </c>
      <c r="P1646">
        <v>2031</v>
      </c>
      <c r="Q1646" t="s">
        <v>424</v>
      </c>
      <c r="R1646" s="25">
        <v>516780937</v>
      </c>
    </row>
    <row r="1647" spans="1:18" x14ac:dyDescent="0.35">
      <c r="A1647" s="13">
        <v>2031</v>
      </c>
      <c r="B1647" s="13">
        <f t="shared" si="80"/>
        <v>2030</v>
      </c>
      <c r="C1647" t="s">
        <v>28</v>
      </c>
      <c r="D1647" t="s">
        <v>29</v>
      </c>
      <c r="E1647" s="5">
        <v>1042786393</v>
      </c>
      <c r="F1647" s="13">
        <v>2.97</v>
      </c>
      <c r="G1647" s="9">
        <f t="shared" si="81"/>
        <v>3097075.5872100005</v>
      </c>
      <c r="H1647" s="5">
        <v>603114146</v>
      </c>
      <c r="I1647">
        <v>5.4</v>
      </c>
      <c r="J1647" s="9">
        <f t="shared" si="83"/>
        <v>3256816.3884000001</v>
      </c>
      <c r="P1647">
        <v>2031</v>
      </c>
      <c r="Q1647" t="s">
        <v>36</v>
      </c>
      <c r="R1647" s="25">
        <v>425022647</v>
      </c>
    </row>
    <row r="1648" spans="1:18" x14ac:dyDescent="0.35">
      <c r="A1648" s="13">
        <v>2031</v>
      </c>
      <c r="B1648" s="13">
        <f t="shared" si="80"/>
        <v>2030</v>
      </c>
      <c r="C1648" t="s">
        <v>30</v>
      </c>
      <c r="D1648" t="s">
        <v>31</v>
      </c>
      <c r="E1648" s="5">
        <v>232253066</v>
      </c>
      <c r="F1648" s="13">
        <v>2.97</v>
      </c>
      <c r="G1648" s="9">
        <f t="shared" si="81"/>
        <v>689791.60602000006</v>
      </c>
      <c r="H1648" s="5">
        <v>154332242</v>
      </c>
      <c r="I1648">
        <v>5.4</v>
      </c>
      <c r="J1648" s="9">
        <f t="shared" si="83"/>
        <v>833394.10680000007</v>
      </c>
      <c r="P1648">
        <v>2031</v>
      </c>
      <c r="Q1648" t="s">
        <v>38</v>
      </c>
      <c r="R1648" s="25">
        <v>961853458</v>
      </c>
    </row>
    <row r="1649" spans="1:18" x14ac:dyDescent="0.35">
      <c r="A1649" s="13">
        <v>2031</v>
      </c>
      <c r="B1649" s="13">
        <f t="shared" si="80"/>
        <v>2030</v>
      </c>
      <c r="C1649" t="s">
        <v>32</v>
      </c>
      <c r="D1649" t="s">
        <v>33</v>
      </c>
      <c r="E1649" s="5">
        <v>14605300590</v>
      </c>
      <c r="F1649" s="13">
        <v>2.97</v>
      </c>
      <c r="G1649" s="9">
        <f t="shared" si="81"/>
        <v>43377742.752300002</v>
      </c>
      <c r="H1649" s="5">
        <v>7894636881</v>
      </c>
      <c r="I1649">
        <v>5.4</v>
      </c>
      <c r="J1649" s="9">
        <f t="shared" si="83"/>
        <v>42631039.157400005</v>
      </c>
      <c r="P1649">
        <v>2031</v>
      </c>
      <c r="Q1649" t="s">
        <v>40</v>
      </c>
      <c r="R1649" s="25">
        <v>567943881</v>
      </c>
    </row>
    <row r="1650" spans="1:18" x14ac:dyDescent="0.35">
      <c r="A1650" s="13">
        <v>2031</v>
      </c>
      <c r="B1650" s="13">
        <f t="shared" si="80"/>
        <v>2030</v>
      </c>
      <c r="C1650" t="s">
        <v>34</v>
      </c>
      <c r="D1650" t="s">
        <v>35</v>
      </c>
      <c r="E1650" s="5">
        <v>593266640</v>
      </c>
      <c r="F1650" s="13">
        <v>2.97</v>
      </c>
      <c r="G1650" s="9">
        <f t="shared" si="81"/>
        <v>1762001.9208000002</v>
      </c>
      <c r="H1650" s="5">
        <v>400436295</v>
      </c>
      <c r="I1650">
        <v>5.4</v>
      </c>
      <c r="J1650" s="9">
        <f t="shared" si="83"/>
        <v>2162355.9930000002</v>
      </c>
      <c r="P1650">
        <v>2031</v>
      </c>
      <c r="Q1650" t="s">
        <v>8</v>
      </c>
      <c r="R1650" s="25">
        <v>872240072</v>
      </c>
    </row>
    <row r="1651" spans="1:18" x14ac:dyDescent="0.35">
      <c r="A1651" s="13">
        <v>2031</v>
      </c>
      <c r="B1651" s="13">
        <f t="shared" si="80"/>
        <v>2030</v>
      </c>
      <c r="C1651" t="s">
        <v>36</v>
      </c>
      <c r="D1651" t="s">
        <v>37</v>
      </c>
      <c r="E1651" s="5">
        <v>425022647</v>
      </c>
      <c r="F1651" s="13">
        <v>2.97</v>
      </c>
      <c r="G1651" s="9">
        <f t="shared" si="81"/>
        <v>1262317.26159</v>
      </c>
      <c r="H1651" s="5">
        <v>339254650</v>
      </c>
      <c r="I1651">
        <v>5.4</v>
      </c>
      <c r="J1651" s="9">
        <f t="shared" si="83"/>
        <v>1831975.1100000003</v>
      </c>
      <c r="P1651">
        <v>2031</v>
      </c>
      <c r="Q1651" t="s">
        <v>42</v>
      </c>
      <c r="R1651" s="25">
        <v>1290549311</v>
      </c>
    </row>
    <row r="1652" spans="1:18" x14ac:dyDescent="0.35">
      <c r="A1652" s="13">
        <v>2031</v>
      </c>
      <c r="B1652" s="13">
        <f t="shared" si="80"/>
        <v>2030</v>
      </c>
      <c r="C1652" t="s">
        <v>38</v>
      </c>
      <c r="D1652" t="s">
        <v>39</v>
      </c>
      <c r="E1652" s="5">
        <v>961853458</v>
      </c>
      <c r="F1652" s="13">
        <v>2.97</v>
      </c>
      <c r="G1652" s="9">
        <f t="shared" si="81"/>
        <v>2856704.7702600001</v>
      </c>
      <c r="H1652" s="5">
        <v>644813314</v>
      </c>
      <c r="I1652">
        <v>5.4</v>
      </c>
      <c r="J1652" s="9">
        <f t="shared" si="83"/>
        <v>3481991.8956000004</v>
      </c>
      <c r="P1652">
        <v>2031</v>
      </c>
      <c r="Q1652" t="s">
        <v>44</v>
      </c>
      <c r="R1652" s="25">
        <v>270822518</v>
      </c>
    </row>
    <row r="1653" spans="1:18" x14ac:dyDescent="0.35">
      <c r="A1653" s="13">
        <v>2031</v>
      </c>
      <c r="B1653" s="13">
        <f t="shared" si="80"/>
        <v>2030</v>
      </c>
      <c r="C1653" t="s">
        <v>40</v>
      </c>
      <c r="D1653" t="s">
        <v>41</v>
      </c>
      <c r="E1653" s="5">
        <v>567943881</v>
      </c>
      <c r="F1653" s="13">
        <v>2.97</v>
      </c>
      <c r="G1653" s="9">
        <f t="shared" si="81"/>
        <v>1686793.3265700003</v>
      </c>
      <c r="H1653" s="5">
        <v>440103781</v>
      </c>
      <c r="I1653">
        <v>5.4</v>
      </c>
      <c r="J1653" s="9">
        <f t="shared" si="83"/>
        <v>2376560.4174000002</v>
      </c>
      <c r="P1653">
        <v>2031</v>
      </c>
      <c r="Q1653" t="s">
        <v>46</v>
      </c>
      <c r="R1653" s="25">
        <v>494453611</v>
      </c>
    </row>
    <row r="1654" spans="1:18" x14ac:dyDescent="0.35">
      <c r="A1654" s="13">
        <v>2031</v>
      </c>
      <c r="B1654" s="13">
        <f t="shared" si="80"/>
        <v>2030</v>
      </c>
      <c r="C1654" t="s">
        <v>42</v>
      </c>
      <c r="D1654" t="s">
        <v>43</v>
      </c>
      <c r="E1654" s="5">
        <v>1290549311</v>
      </c>
      <c r="F1654" s="13">
        <v>2.97</v>
      </c>
      <c r="G1654" s="9">
        <f t="shared" si="81"/>
        <v>3832931.4536700002</v>
      </c>
      <c r="H1654" s="5">
        <v>775279720</v>
      </c>
      <c r="I1654">
        <v>5.4</v>
      </c>
      <c r="J1654" s="9">
        <f t="shared" si="83"/>
        <v>4186510.4879999999</v>
      </c>
      <c r="P1654">
        <v>2031</v>
      </c>
      <c r="Q1654" t="s">
        <v>48</v>
      </c>
      <c r="R1654" s="25">
        <v>546176054</v>
      </c>
    </row>
    <row r="1655" spans="1:18" x14ac:dyDescent="0.35">
      <c r="A1655" s="13">
        <v>2031</v>
      </c>
      <c r="B1655" s="13">
        <f t="shared" si="80"/>
        <v>2030</v>
      </c>
      <c r="C1655" t="s">
        <v>44</v>
      </c>
      <c r="D1655" t="s">
        <v>45</v>
      </c>
      <c r="E1655" s="5">
        <v>270822518</v>
      </c>
      <c r="F1655" s="13">
        <v>2.97</v>
      </c>
      <c r="G1655" s="9">
        <f t="shared" si="81"/>
        <v>804342.87846000004</v>
      </c>
      <c r="H1655" s="5">
        <v>165280139</v>
      </c>
      <c r="I1655">
        <v>5.4</v>
      </c>
      <c r="J1655" s="9">
        <f t="shared" si="83"/>
        <v>892512.75060000003</v>
      </c>
      <c r="P1655">
        <v>2031</v>
      </c>
      <c r="Q1655" t="s">
        <v>50</v>
      </c>
      <c r="R1655" s="25">
        <v>327213794</v>
      </c>
    </row>
    <row r="1656" spans="1:18" x14ac:dyDescent="0.35">
      <c r="A1656" s="13">
        <v>2031</v>
      </c>
      <c r="B1656" s="13">
        <f t="shared" si="80"/>
        <v>2030</v>
      </c>
      <c r="C1656" t="s">
        <v>46</v>
      </c>
      <c r="D1656" t="s">
        <v>47</v>
      </c>
      <c r="E1656" s="5">
        <v>494453611</v>
      </c>
      <c r="F1656" s="13">
        <v>2.97</v>
      </c>
      <c r="G1656" s="9">
        <f t="shared" si="81"/>
        <v>1468527.2246699999</v>
      </c>
      <c r="H1656" s="5">
        <v>374164530</v>
      </c>
      <c r="I1656">
        <v>5.4</v>
      </c>
      <c r="J1656" s="9">
        <f t="shared" si="83"/>
        <v>2020488.4620000003</v>
      </c>
      <c r="P1656">
        <v>2031</v>
      </c>
      <c r="Q1656" t="s">
        <v>52</v>
      </c>
      <c r="R1656" s="25">
        <v>702566302</v>
      </c>
    </row>
    <row r="1657" spans="1:18" x14ac:dyDescent="0.35">
      <c r="A1657" s="13">
        <v>2031</v>
      </c>
      <c r="B1657" s="13">
        <f t="shared" si="80"/>
        <v>2030</v>
      </c>
      <c r="C1657" t="s">
        <v>48</v>
      </c>
      <c r="D1657" t="s">
        <v>49</v>
      </c>
      <c r="E1657" s="5">
        <v>546176054</v>
      </c>
      <c r="F1657" s="13">
        <v>2.97</v>
      </c>
      <c r="G1657" s="9">
        <f t="shared" si="81"/>
        <v>1622142.8803800002</v>
      </c>
      <c r="H1657" s="5">
        <v>435236219</v>
      </c>
      <c r="I1657">
        <v>5.4</v>
      </c>
      <c r="J1657" s="9">
        <f t="shared" si="83"/>
        <v>2350275.5825999998</v>
      </c>
      <c r="P1657">
        <v>2031</v>
      </c>
      <c r="Q1657" t="s">
        <v>54</v>
      </c>
      <c r="R1657" s="25">
        <v>567076261</v>
      </c>
    </row>
    <row r="1658" spans="1:18" x14ac:dyDescent="0.35">
      <c r="A1658" s="13">
        <v>2031</v>
      </c>
      <c r="B1658" s="13">
        <f t="shared" si="80"/>
        <v>2030</v>
      </c>
      <c r="C1658" t="s">
        <v>50</v>
      </c>
      <c r="D1658" t="s">
        <v>51</v>
      </c>
      <c r="E1658" s="5">
        <v>327213794</v>
      </c>
      <c r="F1658" s="13">
        <v>2.97</v>
      </c>
      <c r="G1658" s="9">
        <f t="shared" si="81"/>
        <v>971824.96818000008</v>
      </c>
      <c r="H1658" s="5">
        <v>224844285</v>
      </c>
      <c r="I1658">
        <v>5.4</v>
      </c>
      <c r="J1658" s="9">
        <f t="shared" si="83"/>
        <v>1214159.1390000002</v>
      </c>
      <c r="P1658">
        <v>2031</v>
      </c>
      <c r="Q1658" t="s">
        <v>56</v>
      </c>
      <c r="R1658" s="25">
        <v>201579466</v>
      </c>
    </row>
    <row r="1659" spans="1:18" x14ac:dyDescent="0.35">
      <c r="A1659" s="13">
        <v>2031</v>
      </c>
      <c r="B1659" s="13">
        <f t="shared" si="80"/>
        <v>2030</v>
      </c>
      <c r="C1659" t="s">
        <v>52</v>
      </c>
      <c r="D1659" t="s">
        <v>53</v>
      </c>
      <c r="E1659" s="5">
        <v>702566302</v>
      </c>
      <c r="F1659" s="13">
        <v>2.97</v>
      </c>
      <c r="G1659" s="9">
        <f t="shared" si="81"/>
        <v>2086621.9169400001</v>
      </c>
      <c r="H1659" s="5">
        <v>404934551</v>
      </c>
      <c r="I1659">
        <v>5.4</v>
      </c>
      <c r="J1659" s="9">
        <f t="shared" si="83"/>
        <v>2186646.5754</v>
      </c>
      <c r="P1659">
        <v>2031</v>
      </c>
      <c r="Q1659" t="s">
        <v>58</v>
      </c>
      <c r="R1659" s="25">
        <v>1394351686</v>
      </c>
    </row>
    <row r="1660" spans="1:18" x14ac:dyDescent="0.35">
      <c r="A1660" s="13">
        <v>2031</v>
      </c>
      <c r="B1660" s="13">
        <f t="shared" si="80"/>
        <v>2030</v>
      </c>
      <c r="C1660" t="s">
        <v>54</v>
      </c>
      <c r="D1660" t="s">
        <v>55</v>
      </c>
      <c r="E1660" s="5">
        <v>567076261</v>
      </c>
      <c r="F1660" s="13">
        <v>2.97</v>
      </c>
      <c r="G1660" s="9">
        <f t="shared" si="81"/>
        <v>1684216.4951700002</v>
      </c>
      <c r="H1660" s="5">
        <v>422687137</v>
      </c>
      <c r="I1660">
        <v>5.4</v>
      </c>
      <c r="J1660" s="9">
        <f t="shared" si="83"/>
        <v>2282510.5397999999</v>
      </c>
      <c r="P1660">
        <v>2031</v>
      </c>
      <c r="Q1660" t="s">
        <v>60</v>
      </c>
      <c r="R1660" s="25">
        <v>3759739742</v>
      </c>
    </row>
    <row r="1661" spans="1:18" x14ac:dyDescent="0.35">
      <c r="A1661" s="13">
        <v>2031</v>
      </c>
      <c r="B1661" s="13">
        <f t="shared" si="80"/>
        <v>2030</v>
      </c>
      <c r="C1661" t="s">
        <v>56</v>
      </c>
      <c r="D1661" t="s">
        <v>57</v>
      </c>
      <c r="E1661" s="5">
        <v>201579466</v>
      </c>
      <c r="F1661" s="13">
        <v>2.97</v>
      </c>
      <c r="G1661" s="9">
        <f t="shared" si="81"/>
        <v>598691.01402</v>
      </c>
      <c r="H1661" s="5">
        <v>145082008</v>
      </c>
      <c r="I1661">
        <v>5.4</v>
      </c>
      <c r="J1661" s="9">
        <f t="shared" si="83"/>
        <v>783442.8432</v>
      </c>
      <c r="P1661">
        <v>2031</v>
      </c>
      <c r="Q1661" t="s">
        <v>200</v>
      </c>
      <c r="R1661" s="25">
        <v>837799457</v>
      </c>
    </row>
    <row r="1662" spans="1:18" x14ac:dyDescent="0.35">
      <c r="A1662" s="13">
        <v>2031</v>
      </c>
      <c r="B1662" s="13">
        <f t="shared" si="80"/>
        <v>2030</v>
      </c>
      <c r="C1662" t="s">
        <v>58</v>
      </c>
      <c r="D1662" t="s">
        <v>59</v>
      </c>
      <c r="E1662" s="5">
        <v>1394351686</v>
      </c>
      <c r="F1662" s="13">
        <v>2.97</v>
      </c>
      <c r="G1662" s="9">
        <f t="shared" si="81"/>
        <v>4141224.5074200002</v>
      </c>
      <c r="H1662" s="5">
        <v>909540236</v>
      </c>
      <c r="I1662">
        <v>5.4</v>
      </c>
      <c r="J1662" s="9">
        <f t="shared" si="83"/>
        <v>4911517.2744000005</v>
      </c>
      <c r="P1662">
        <v>2031</v>
      </c>
      <c r="Q1662" t="s">
        <v>62</v>
      </c>
      <c r="R1662" s="25">
        <v>2063392793</v>
      </c>
    </row>
    <row r="1663" spans="1:18" x14ac:dyDescent="0.35">
      <c r="A1663" s="13">
        <v>2031</v>
      </c>
      <c r="B1663" s="13">
        <f t="shared" si="80"/>
        <v>2030</v>
      </c>
      <c r="C1663" t="s">
        <v>60</v>
      </c>
      <c r="D1663" t="s">
        <v>61</v>
      </c>
      <c r="E1663" s="5">
        <v>3759739742</v>
      </c>
      <c r="F1663" s="13">
        <v>2.97</v>
      </c>
      <c r="G1663" s="9">
        <f t="shared" si="81"/>
        <v>11166427.033740001</v>
      </c>
      <c r="H1663" s="5">
        <v>2159103675</v>
      </c>
      <c r="I1663">
        <v>5.4</v>
      </c>
      <c r="J1663" s="9">
        <f t="shared" si="83"/>
        <v>11659159.845000001</v>
      </c>
      <c r="P1663">
        <v>2031</v>
      </c>
      <c r="Q1663" t="s">
        <v>64</v>
      </c>
      <c r="R1663" s="25">
        <v>1573388438</v>
      </c>
    </row>
    <row r="1664" spans="1:18" x14ac:dyDescent="0.35">
      <c r="A1664" s="13">
        <v>2031</v>
      </c>
      <c r="B1664" s="13">
        <f t="shared" si="80"/>
        <v>2030</v>
      </c>
      <c r="C1664" t="s">
        <v>62</v>
      </c>
      <c r="D1664" t="s">
        <v>63</v>
      </c>
      <c r="E1664" s="5">
        <v>2063392793</v>
      </c>
      <c r="F1664" s="13">
        <v>2.97</v>
      </c>
      <c r="G1664" s="9">
        <f t="shared" si="81"/>
        <v>6128276.5952100009</v>
      </c>
      <c r="H1664" s="5">
        <v>1254515235</v>
      </c>
      <c r="I1664">
        <v>5.4</v>
      </c>
      <c r="J1664" s="9">
        <f t="shared" si="83"/>
        <v>6774382.2690000013</v>
      </c>
      <c r="P1664">
        <v>2031</v>
      </c>
      <c r="Q1664" t="s">
        <v>66</v>
      </c>
      <c r="R1664" s="25">
        <v>584394838</v>
      </c>
    </row>
    <row r="1665" spans="1:18" x14ac:dyDescent="0.35">
      <c r="A1665" s="13">
        <v>2031</v>
      </c>
      <c r="B1665" s="13">
        <f t="shared" si="80"/>
        <v>2030</v>
      </c>
      <c r="C1665" t="s">
        <v>64</v>
      </c>
      <c r="D1665" t="s">
        <v>65</v>
      </c>
      <c r="E1665" s="5">
        <v>1573388438</v>
      </c>
      <c r="F1665" s="13">
        <v>2.97</v>
      </c>
      <c r="G1665" s="9">
        <f t="shared" si="81"/>
        <v>4672963.6608600002</v>
      </c>
      <c r="H1665" s="5">
        <v>920729385</v>
      </c>
      <c r="I1665">
        <v>5.4</v>
      </c>
      <c r="J1665" s="9">
        <f t="shared" si="83"/>
        <v>4971938.6790000005</v>
      </c>
      <c r="P1665">
        <v>2031</v>
      </c>
      <c r="Q1665" t="s">
        <v>618</v>
      </c>
      <c r="R1665" s="25">
        <v>553729968</v>
      </c>
    </row>
    <row r="1666" spans="1:18" x14ac:dyDescent="0.35">
      <c r="A1666" s="13">
        <v>2031</v>
      </c>
      <c r="B1666" s="13">
        <f t="shared" si="80"/>
        <v>2030</v>
      </c>
      <c r="C1666" t="s">
        <v>66</v>
      </c>
      <c r="D1666" t="s">
        <v>67</v>
      </c>
      <c r="E1666" s="5">
        <v>584394838</v>
      </c>
      <c r="F1666" s="13">
        <v>2.97</v>
      </c>
      <c r="G1666" s="9">
        <f t="shared" si="81"/>
        <v>1735652.6688600001</v>
      </c>
      <c r="H1666" s="5">
        <v>382343013</v>
      </c>
      <c r="I1666">
        <v>5.4</v>
      </c>
      <c r="J1666" s="9">
        <f t="shared" si="83"/>
        <v>2064652.2701999999</v>
      </c>
      <c r="P1666">
        <v>2031</v>
      </c>
      <c r="Q1666" t="s">
        <v>70</v>
      </c>
      <c r="R1666" s="25">
        <v>665808366</v>
      </c>
    </row>
    <row r="1667" spans="1:18" x14ac:dyDescent="0.35">
      <c r="A1667" s="13">
        <v>2031</v>
      </c>
      <c r="B1667" s="13">
        <f t="shared" si="80"/>
        <v>2030</v>
      </c>
      <c r="C1667" t="s">
        <v>68</v>
      </c>
      <c r="D1667" t="s">
        <v>69</v>
      </c>
      <c r="E1667" s="5">
        <v>434059519</v>
      </c>
      <c r="F1667" s="13">
        <v>2.97</v>
      </c>
      <c r="G1667" s="9">
        <f t="shared" si="81"/>
        <v>1289156.77143</v>
      </c>
      <c r="H1667" s="5">
        <v>325937878</v>
      </c>
      <c r="I1667">
        <v>5.4</v>
      </c>
      <c r="J1667" s="9">
        <f t="shared" si="83"/>
        <v>1760064.5412000003</v>
      </c>
      <c r="P1667">
        <v>2031</v>
      </c>
      <c r="Q1667" t="s">
        <v>410</v>
      </c>
      <c r="R1667" s="25">
        <v>563157020</v>
      </c>
    </row>
    <row r="1668" spans="1:18" x14ac:dyDescent="0.35">
      <c r="A1668" s="13">
        <v>2031</v>
      </c>
      <c r="B1668" s="13">
        <f t="shared" si="80"/>
        <v>2030</v>
      </c>
      <c r="C1668" t="s">
        <v>70</v>
      </c>
      <c r="D1668" t="s">
        <v>71</v>
      </c>
      <c r="E1668" s="5">
        <v>665808366</v>
      </c>
      <c r="F1668" s="13">
        <v>2.97</v>
      </c>
      <c r="G1668" s="9">
        <f t="shared" si="81"/>
        <v>1977450.8470200002</v>
      </c>
      <c r="H1668" s="5">
        <v>432838985</v>
      </c>
      <c r="I1668">
        <v>5.4</v>
      </c>
      <c r="J1668" s="9">
        <f t="shared" si="83"/>
        <v>2337330.5189999999</v>
      </c>
      <c r="P1668">
        <v>2031</v>
      </c>
      <c r="Q1668" t="s">
        <v>72</v>
      </c>
      <c r="R1668" s="25">
        <v>2112159248</v>
      </c>
    </row>
    <row r="1669" spans="1:18" x14ac:dyDescent="0.35">
      <c r="A1669" s="13">
        <v>2031</v>
      </c>
      <c r="B1669" s="13">
        <f t="shared" ref="B1669:B1732" si="84">A1669-1</f>
        <v>2030</v>
      </c>
      <c r="C1669" t="s">
        <v>72</v>
      </c>
      <c r="D1669" t="s">
        <v>73</v>
      </c>
      <c r="E1669" s="5">
        <v>2112159248</v>
      </c>
      <c r="F1669" s="13">
        <v>2.97</v>
      </c>
      <c r="G1669" s="9">
        <f t="shared" si="81"/>
        <v>6273112.9665600006</v>
      </c>
      <c r="H1669" s="5">
        <v>1330520527</v>
      </c>
      <c r="I1669">
        <v>5.4</v>
      </c>
      <c r="J1669" s="9">
        <f t="shared" si="83"/>
        <v>7184810.8458000002</v>
      </c>
      <c r="P1669">
        <v>2031</v>
      </c>
      <c r="Q1669" t="s">
        <v>78</v>
      </c>
      <c r="R1669" s="25">
        <v>753858243</v>
      </c>
    </row>
    <row r="1670" spans="1:18" x14ac:dyDescent="0.35">
      <c r="A1670" s="13">
        <v>2031</v>
      </c>
      <c r="B1670" s="13">
        <f t="shared" si="84"/>
        <v>2030</v>
      </c>
      <c r="C1670" t="s">
        <v>74</v>
      </c>
      <c r="D1670" t="s">
        <v>75</v>
      </c>
      <c r="E1670" s="5">
        <v>278004756</v>
      </c>
      <c r="F1670" s="13">
        <v>2.97</v>
      </c>
      <c r="G1670" s="9">
        <f t="shared" si="81"/>
        <v>825674.12531999999</v>
      </c>
      <c r="H1670" s="5">
        <v>227224132</v>
      </c>
      <c r="I1670">
        <v>5.4</v>
      </c>
      <c r="J1670" s="9">
        <f t="shared" si="83"/>
        <v>1227010.3128000002</v>
      </c>
      <c r="P1670">
        <v>2031</v>
      </c>
      <c r="Q1670" t="s">
        <v>74</v>
      </c>
      <c r="R1670" s="25">
        <v>278004756</v>
      </c>
    </row>
    <row r="1671" spans="1:18" x14ac:dyDescent="0.35">
      <c r="A1671" s="13">
        <v>2031</v>
      </c>
      <c r="B1671" s="13">
        <f t="shared" si="84"/>
        <v>2030</v>
      </c>
      <c r="C1671" t="s">
        <v>76</v>
      </c>
      <c r="D1671" t="s">
        <v>77</v>
      </c>
      <c r="E1671" s="5">
        <v>355576989</v>
      </c>
      <c r="F1671" s="13">
        <v>2.97</v>
      </c>
      <c r="G1671" s="9">
        <f t="shared" si="81"/>
        <v>1056063.6573300001</v>
      </c>
      <c r="H1671" s="5">
        <v>252733739</v>
      </c>
      <c r="I1671">
        <v>5.4</v>
      </c>
      <c r="J1671" s="9">
        <f t="shared" si="83"/>
        <v>1364762.1906000001</v>
      </c>
      <c r="P1671">
        <v>2031</v>
      </c>
      <c r="Q1671" t="s">
        <v>76</v>
      </c>
      <c r="R1671" s="25">
        <v>355576989</v>
      </c>
    </row>
    <row r="1672" spans="1:18" x14ac:dyDescent="0.35">
      <c r="A1672" s="13">
        <v>2031</v>
      </c>
      <c r="B1672" s="13">
        <f t="shared" si="84"/>
        <v>2030</v>
      </c>
      <c r="C1672" t="s">
        <v>78</v>
      </c>
      <c r="D1672" t="s">
        <v>79</v>
      </c>
      <c r="E1672" s="5">
        <v>753858243</v>
      </c>
      <c r="F1672" s="13">
        <v>2.97</v>
      </c>
      <c r="G1672" s="9">
        <f t="shared" si="81"/>
        <v>2238958.9817100004</v>
      </c>
      <c r="H1672" s="5">
        <v>605559731</v>
      </c>
      <c r="I1672">
        <v>5.4</v>
      </c>
      <c r="J1672" s="9">
        <f t="shared" si="83"/>
        <v>3270022.5474000005</v>
      </c>
      <c r="P1672">
        <v>2031</v>
      </c>
      <c r="Q1672" t="s">
        <v>80</v>
      </c>
      <c r="R1672" s="25">
        <v>666606354</v>
      </c>
    </row>
    <row r="1673" spans="1:18" x14ac:dyDescent="0.35">
      <c r="A1673" s="13">
        <v>2031</v>
      </c>
      <c r="B1673" s="13">
        <f t="shared" si="84"/>
        <v>2030</v>
      </c>
      <c r="C1673" t="s">
        <v>80</v>
      </c>
      <c r="D1673" t="s">
        <v>81</v>
      </c>
      <c r="E1673" s="5">
        <v>666606354</v>
      </c>
      <c r="F1673" s="13">
        <v>2.97</v>
      </c>
      <c r="G1673" s="9">
        <f t="shared" si="81"/>
        <v>1979820.8713800004</v>
      </c>
      <c r="H1673" s="5">
        <v>432191586</v>
      </c>
      <c r="I1673">
        <v>5.4</v>
      </c>
      <c r="J1673" s="9">
        <f t="shared" si="83"/>
        <v>2333834.5644</v>
      </c>
      <c r="P1673">
        <v>2031</v>
      </c>
      <c r="Q1673" t="s">
        <v>82</v>
      </c>
      <c r="R1673" s="25">
        <v>336575324</v>
      </c>
    </row>
    <row r="1674" spans="1:18" x14ac:dyDescent="0.35">
      <c r="A1674" s="13">
        <v>2031</v>
      </c>
      <c r="B1674" s="13">
        <f t="shared" si="84"/>
        <v>2030</v>
      </c>
      <c r="C1674" t="s">
        <v>82</v>
      </c>
      <c r="D1674" t="s">
        <v>83</v>
      </c>
      <c r="E1674" s="5">
        <v>336575324</v>
      </c>
      <c r="F1674" s="13">
        <v>2.97</v>
      </c>
      <c r="G1674" s="9">
        <f t="shared" ref="G1674:G1737" si="85">E1674/1000*F1674</f>
        <v>999628.71228000009</v>
      </c>
      <c r="H1674" s="5">
        <v>230159132</v>
      </c>
      <c r="I1674">
        <v>5.4</v>
      </c>
      <c r="J1674" s="9">
        <f t="shared" si="83"/>
        <v>1242859.3128000002</v>
      </c>
      <c r="P1674">
        <v>2031</v>
      </c>
      <c r="Q1674" t="s">
        <v>84</v>
      </c>
      <c r="R1674" s="25">
        <v>1217379268</v>
      </c>
    </row>
    <row r="1675" spans="1:18" x14ac:dyDescent="0.35">
      <c r="A1675" s="13">
        <v>2031</v>
      </c>
      <c r="B1675" s="13">
        <f t="shared" si="84"/>
        <v>2030</v>
      </c>
      <c r="C1675" t="s">
        <v>84</v>
      </c>
      <c r="D1675" t="s">
        <v>85</v>
      </c>
      <c r="E1675" s="5">
        <v>1217379268</v>
      </c>
      <c r="F1675" s="13">
        <v>2.97</v>
      </c>
      <c r="G1675" s="9">
        <f t="shared" si="85"/>
        <v>3615616.4259600001</v>
      </c>
      <c r="H1675" s="5">
        <v>667301175</v>
      </c>
      <c r="I1675">
        <v>5.4</v>
      </c>
      <c r="J1675" s="9">
        <f t="shared" si="83"/>
        <v>3603426.3450000007</v>
      </c>
      <c r="P1675">
        <v>2031</v>
      </c>
      <c r="Q1675" t="s">
        <v>86</v>
      </c>
      <c r="R1675" s="25">
        <v>2039985717</v>
      </c>
    </row>
    <row r="1676" spans="1:18" x14ac:dyDescent="0.35">
      <c r="A1676" s="13">
        <v>2031</v>
      </c>
      <c r="B1676" s="13">
        <f t="shared" si="84"/>
        <v>2030</v>
      </c>
      <c r="C1676" t="s">
        <v>86</v>
      </c>
      <c r="D1676" t="s">
        <v>87</v>
      </c>
      <c r="E1676" s="5">
        <v>2039985717</v>
      </c>
      <c r="F1676" s="13">
        <v>2.97</v>
      </c>
      <c r="G1676" s="9">
        <f t="shared" si="85"/>
        <v>6058757.5794900004</v>
      </c>
      <c r="H1676" s="5">
        <v>1331811617</v>
      </c>
      <c r="I1676">
        <v>5.4</v>
      </c>
      <c r="J1676" s="9">
        <f t="shared" si="83"/>
        <v>7191782.7318000011</v>
      </c>
      <c r="P1676">
        <v>2031</v>
      </c>
      <c r="Q1676" t="s">
        <v>88</v>
      </c>
      <c r="R1676" s="25">
        <v>4976684931</v>
      </c>
    </row>
    <row r="1677" spans="1:18" x14ac:dyDescent="0.35">
      <c r="A1677" s="13">
        <v>2031</v>
      </c>
      <c r="B1677" s="13">
        <f t="shared" si="84"/>
        <v>2030</v>
      </c>
      <c r="C1677" t="s">
        <v>88</v>
      </c>
      <c r="D1677" t="s">
        <v>89</v>
      </c>
      <c r="E1677" s="5">
        <v>4976684931</v>
      </c>
      <c r="F1677" s="13">
        <v>2.97</v>
      </c>
      <c r="G1677" s="9">
        <f t="shared" si="85"/>
        <v>14780754.245070001</v>
      </c>
      <c r="H1677" s="5">
        <v>2769681655</v>
      </c>
      <c r="I1677">
        <v>5.4</v>
      </c>
      <c r="J1677" s="9">
        <f t="shared" si="83"/>
        <v>14956280.936999999</v>
      </c>
      <c r="P1677">
        <v>2031</v>
      </c>
      <c r="Q1677" t="s">
        <v>90</v>
      </c>
      <c r="R1677" s="25">
        <v>14050706431</v>
      </c>
    </row>
    <row r="1678" spans="1:18" x14ac:dyDescent="0.35">
      <c r="A1678" s="13">
        <v>2031</v>
      </c>
      <c r="B1678" s="13">
        <f t="shared" si="84"/>
        <v>2030</v>
      </c>
      <c r="C1678" t="s">
        <v>90</v>
      </c>
      <c r="D1678" t="s">
        <v>91</v>
      </c>
      <c r="E1678" s="5">
        <v>14050706431</v>
      </c>
      <c r="F1678" s="13">
        <v>2.97</v>
      </c>
      <c r="G1678" s="9">
        <f t="shared" si="85"/>
        <v>41730598.10007</v>
      </c>
      <c r="H1678" s="5">
        <v>7984799952</v>
      </c>
      <c r="I1678">
        <v>5.4</v>
      </c>
      <c r="J1678" s="9">
        <f t="shared" si="83"/>
        <v>43117919.740800001</v>
      </c>
      <c r="P1678">
        <v>2031</v>
      </c>
      <c r="Q1678" t="s">
        <v>92</v>
      </c>
      <c r="R1678" s="25">
        <v>833982093</v>
      </c>
    </row>
    <row r="1679" spans="1:18" x14ac:dyDescent="0.35">
      <c r="A1679" s="13">
        <v>2031</v>
      </c>
      <c r="B1679" s="13">
        <f t="shared" si="84"/>
        <v>2030</v>
      </c>
      <c r="C1679" t="s">
        <v>92</v>
      </c>
      <c r="D1679" t="s">
        <v>93</v>
      </c>
      <c r="E1679" s="5">
        <v>833982093</v>
      </c>
      <c r="F1679" s="13">
        <v>2.97</v>
      </c>
      <c r="G1679" s="9">
        <f t="shared" si="85"/>
        <v>2476926.8162100003</v>
      </c>
      <c r="H1679" s="5">
        <v>477980112</v>
      </c>
      <c r="I1679">
        <v>5.4</v>
      </c>
      <c r="J1679" s="9">
        <f t="shared" si="83"/>
        <v>2581092.6048000003</v>
      </c>
      <c r="P1679">
        <v>2031</v>
      </c>
      <c r="Q1679" t="s">
        <v>94</v>
      </c>
      <c r="R1679" s="25">
        <v>696039255</v>
      </c>
    </row>
    <row r="1680" spans="1:18" x14ac:dyDescent="0.35">
      <c r="A1680" s="13">
        <v>2031</v>
      </c>
      <c r="B1680" s="13">
        <f t="shared" si="84"/>
        <v>2030</v>
      </c>
      <c r="C1680" t="s">
        <v>94</v>
      </c>
      <c r="D1680" t="s">
        <v>95</v>
      </c>
      <c r="E1680" s="5">
        <v>696039255</v>
      </c>
      <c r="F1680" s="13">
        <v>2.97</v>
      </c>
      <c r="G1680" s="9">
        <f t="shared" si="85"/>
        <v>2067236.5873500002</v>
      </c>
      <c r="H1680" s="5">
        <v>435759753</v>
      </c>
      <c r="I1680">
        <v>5.4</v>
      </c>
      <c r="J1680" s="9">
        <f t="shared" si="83"/>
        <v>2353102.6662000003</v>
      </c>
      <c r="P1680">
        <v>2031</v>
      </c>
      <c r="Q1680" t="s">
        <v>104</v>
      </c>
      <c r="R1680" s="25">
        <v>674020532</v>
      </c>
    </row>
    <row r="1681" spans="1:18" x14ac:dyDescent="0.35">
      <c r="A1681" s="13">
        <v>2031</v>
      </c>
      <c r="B1681" s="13">
        <f t="shared" si="84"/>
        <v>2030</v>
      </c>
      <c r="C1681" t="s">
        <v>96</v>
      </c>
      <c r="D1681" t="s">
        <v>97</v>
      </c>
      <c r="E1681" s="5">
        <v>363038936</v>
      </c>
      <c r="F1681" s="13">
        <v>2.97</v>
      </c>
      <c r="G1681" s="9">
        <f t="shared" si="85"/>
        <v>1078225.63992</v>
      </c>
      <c r="H1681" s="5">
        <v>220850614</v>
      </c>
      <c r="I1681">
        <v>5.4</v>
      </c>
      <c r="J1681" s="9">
        <f t="shared" si="83"/>
        <v>1192593.3156000001</v>
      </c>
      <c r="P1681">
        <v>2031</v>
      </c>
      <c r="Q1681" t="s">
        <v>98</v>
      </c>
      <c r="R1681" s="25">
        <v>364284155</v>
      </c>
    </row>
    <row r="1682" spans="1:18" x14ac:dyDescent="0.35">
      <c r="A1682" s="13">
        <v>2031</v>
      </c>
      <c r="B1682" s="13">
        <f t="shared" si="84"/>
        <v>2030</v>
      </c>
      <c r="C1682" t="s">
        <v>98</v>
      </c>
      <c r="D1682" t="s">
        <v>99</v>
      </c>
      <c r="E1682" s="5">
        <v>364284155</v>
      </c>
      <c r="F1682" s="13">
        <v>2.97</v>
      </c>
      <c r="G1682" s="9">
        <f t="shared" si="85"/>
        <v>1081923.94035</v>
      </c>
      <c r="H1682" s="5">
        <v>249555060</v>
      </c>
      <c r="I1682">
        <v>5.4</v>
      </c>
      <c r="J1682" s="9">
        <f t="shared" si="83"/>
        <v>1347597.324</v>
      </c>
      <c r="P1682">
        <v>2031</v>
      </c>
      <c r="Q1682" t="s">
        <v>100</v>
      </c>
      <c r="R1682" s="25">
        <v>1247306727</v>
      </c>
    </row>
    <row r="1683" spans="1:18" x14ac:dyDescent="0.35">
      <c r="A1683" s="13">
        <v>2031</v>
      </c>
      <c r="B1683" s="13">
        <f t="shared" si="84"/>
        <v>2030</v>
      </c>
      <c r="C1683" t="s">
        <v>100</v>
      </c>
      <c r="D1683" t="s">
        <v>101</v>
      </c>
      <c r="E1683" s="5">
        <v>1247306727</v>
      </c>
      <c r="F1683" s="13">
        <v>2.97</v>
      </c>
      <c r="G1683" s="9">
        <f t="shared" si="85"/>
        <v>3704500.9791900003</v>
      </c>
      <c r="H1683" s="5">
        <v>782710713</v>
      </c>
      <c r="I1683">
        <v>5.4</v>
      </c>
      <c r="J1683" s="9">
        <f t="shared" si="83"/>
        <v>4226637.8502000002</v>
      </c>
      <c r="P1683">
        <v>2031</v>
      </c>
      <c r="Q1683" t="s">
        <v>96</v>
      </c>
      <c r="R1683" s="25">
        <v>363038936</v>
      </c>
    </row>
    <row r="1684" spans="1:18" x14ac:dyDescent="0.35">
      <c r="A1684" s="13">
        <v>2031</v>
      </c>
      <c r="B1684" s="13">
        <f t="shared" si="84"/>
        <v>2030</v>
      </c>
      <c r="C1684" t="s">
        <v>102</v>
      </c>
      <c r="D1684" t="s">
        <v>103</v>
      </c>
      <c r="E1684" s="5">
        <v>298144848</v>
      </c>
      <c r="F1684" s="13">
        <v>2.97</v>
      </c>
      <c r="G1684" s="9">
        <f t="shared" si="85"/>
        <v>885490.19856000005</v>
      </c>
      <c r="H1684" s="5">
        <v>205897290</v>
      </c>
      <c r="I1684">
        <v>5.4</v>
      </c>
      <c r="J1684" s="9">
        <f t="shared" si="83"/>
        <v>1111845.3660000002</v>
      </c>
      <c r="P1684">
        <v>2031</v>
      </c>
      <c r="Q1684" t="s">
        <v>102</v>
      </c>
      <c r="R1684" s="25">
        <v>298144848</v>
      </c>
    </row>
    <row r="1685" spans="1:18" x14ac:dyDescent="0.35">
      <c r="A1685" s="13">
        <v>2031</v>
      </c>
      <c r="B1685" s="13">
        <f t="shared" si="84"/>
        <v>2030</v>
      </c>
      <c r="C1685" t="s">
        <v>104</v>
      </c>
      <c r="D1685" t="s">
        <v>105</v>
      </c>
      <c r="E1685" s="5">
        <v>674020532</v>
      </c>
      <c r="F1685" s="13">
        <v>2.97</v>
      </c>
      <c r="G1685" s="9">
        <f t="shared" si="85"/>
        <v>2001840.9800400001</v>
      </c>
      <c r="H1685" s="5">
        <v>491452818</v>
      </c>
      <c r="I1685">
        <v>5.4</v>
      </c>
      <c r="J1685" s="9">
        <f t="shared" si="83"/>
        <v>2653845.2172000003</v>
      </c>
      <c r="P1685">
        <v>2031</v>
      </c>
      <c r="Q1685" t="s">
        <v>106</v>
      </c>
      <c r="R1685" s="25">
        <v>726501677</v>
      </c>
    </row>
    <row r="1686" spans="1:18" x14ac:dyDescent="0.35">
      <c r="A1686" s="13">
        <v>2031</v>
      </c>
      <c r="B1686" s="13">
        <f t="shared" si="84"/>
        <v>2030</v>
      </c>
      <c r="C1686" t="s">
        <v>106</v>
      </c>
      <c r="D1686" t="s">
        <v>107</v>
      </c>
      <c r="E1686" s="5">
        <v>726501677</v>
      </c>
      <c r="F1686" s="13">
        <v>2.97</v>
      </c>
      <c r="G1686" s="9">
        <f t="shared" si="85"/>
        <v>2157709.9806900001</v>
      </c>
      <c r="H1686" s="5">
        <v>482524727</v>
      </c>
      <c r="I1686">
        <v>5.4</v>
      </c>
      <c r="J1686" s="9">
        <f t="shared" si="83"/>
        <v>2605633.5258000004</v>
      </c>
      <c r="P1686">
        <v>2031</v>
      </c>
      <c r="Q1686" t="s">
        <v>110</v>
      </c>
      <c r="R1686" s="25">
        <v>803400954</v>
      </c>
    </row>
    <row r="1687" spans="1:18" x14ac:dyDescent="0.35">
      <c r="A1687" s="13">
        <v>2031</v>
      </c>
      <c r="B1687" s="13">
        <f t="shared" si="84"/>
        <v>2030</v>
      </c>
      <c r="C1687" t="s">
        <v>108</v>
      </c>
      <c r="D1687" t="s">
        <v>109</v>
      </c>
      <c r="E1687" s="5">
        <v>742549964</v>
      </c>
      <c r="F1687" s="13">
        <v>2.97</v>
      </c>
      <c r="G1687" s="9">
        <f t="shared" si="85"/>
        <v>2205373.3930800003</v>
      </c>
      <c r="H1687" s="5">
        <v>521932422</v>
      </c>
      <c r="I1687">
        <v>5.4</v>
      </c>
      <c r="J1687" s="9">
        <f t="shared" si="83"/>
        <v>2818435.0788000003</v>
      </c>
      <c r="P1687">
        <v>2031</v>
      </c>
      <c r="Q1687" t="s">
        <v>112</v>
      </c>
      <c r="R1687" s="25">
        <v>1096227198</v>
      </c>
    </row>
    <row r="1688" spans="1:18" x14ac:dyDescent="0.35">
      <c r="A1688" s="13">
        <v>2031</v>
      </c>
      <c r="B1688" s="13">
        <f t="shared" si="84"/>
        <v>2030</v>
      </c>
      <c r="C1688" t="s">
        <v>110</v>
      </c>
      <c r="D1688" t="s">
        <v>111</v>
      </c>
      <c r="E1688" s="5">
        <v>803400954</v>
      </c>
      <c r="F1688" s="13">
        <v>2.97</v>
      </c>
      <c r="G1688" s="9">
        <f t="shared" si="85"/>
        <v>2386100.8333800002</v>
      </c>
      <c r="H1688" s="5">
        <v>521881906</v>
      </c>
      <c r="I1688">
        <v>5.4</v>
      </c>
      <c r="J1688" s="9">
        <f t="shared" si="83"/>
        <v>2818162.2924000002</v>
      </c>
      <c r="P1688">
        <v>2031</v>
      </c>
      <c r="Q1688" t="s">
        <v>114</v>
      </c>
      <c r="R1688" s="25">
        <v>290806380</v>
      </c>
    </row>
    <row r="1689" spans="1:18" x14ac:dyDescent="0.35">
      <c r="A1689" s="13">
        <v>2031</v>
      </c>
      <c r="B1689" s="13">
        <f t="shared" si="84"/>
        <v>2030</v>
      </c>
      <c r="C1689" t="s">
        <v>112</v>
      </c>
      <c r="D1689" t="s">
        <v>113</v>
      </c>
      <c r="E1689" s="5">
        <v>1096227198</v>
      </c>
      <c r="F1689" s="13">
        <v>2.97</v>
      </c>
      <c r="G1689" s="9">
        <f t="shared" si="85"/>
        <v>3255794.7780600004</v>
      </c>
      <c r="H1689" s="5">
        <v>735569229</v>
      </c>
      <c r="I1689">
        <v>5.4</v>
      </c>
      <c r="J1689" s="9">
        <f t="shared" si="83"/>
        <v>3972073.8366000005</v>
      </c>
      <c r="P1689">
        <v>2031</v>
      </c>
      <c r="Q1689" t="s">
        <v>116</v>
      </c>
      <c r="R1689" s="25">
        <v>696864137</v>
      </c>
    </row>
    <row r="1690" spans="1:18" x14ac:dyDescent="0.35">
      <c r="A1690" s="13">
        <v>2031</v>
      </c>
      <c r="B1690" s="13">
        <f t="shared" si="84"/>
        <v>2030</v>
      </c>
      <c r="C1690" t="s">
        <v>114</v>
      </c>
      <c r="D1690" t="s">
        <v>115</v>
      </c>
      <c r="E1690" s="5">
        <v>290806380</v>
      </c>
      <c r="F1690" s="13">
        <v>2.97</v>
      </c>
      <c r="G1690" s="9">
        <f t="shared" si="85"/>
        <v>863694.94860000012</v>
      </c>
      <c r="H1690" s="5">
        <v>235785862</v>
      </c>
      <c r="I1690">
        <v>5.4</v>
      </c>
      <c r="J1690" s="9">
        <f t="shared" si="83"/>
        <v>1273243.6548000001</v>
      </c>
      <c r="P1690">
        <v>2031</v>
      </c>
      <c r="Q1690" t="s">
        <v>118</v>
      </c>
      <c r="R1690" s="25">
        <v>658517883</v>
      </c>
    </row>
    <row r="1691" spans="1:18" x14ac:dyDescent="0.35">
      <c r="A1691" s="13">
        <v>2031</v>
      </c>
      <c r="B1691" s="13">
        <f t="shared" si="84"/>
        <v>2030</v>
      </c>
      <c r="C1691" t="s">
        <v>116</v>
      </c>
      <c r="D1691" t="s">
        <v>117</v>
      </c>
      <c r="E1691" s="5">
        <v>696864137</v>
      </c>
      <c r="F1691" s="13">
        <v>2.97</v>
      </c>
      <c r="G1691" s="9">
        <f t="shared" si="85"/>
        <v>2069686.4868900001</v>
      </c>
      <c r="H1691" s="5">
        <v>462885705</v>
      </c>
      <c r="I1691">
        <v>5.4</v>
      </c>
      <c r="J1691" s="9">
        <f t="shared" si="83"/>
        <v>2499582.807</v>
      </c>
      <c r="P1691">
        <v>2031</v>
      </c>
      <c r="Q1691" t="s">
        <v>120</v>
      </c>
      <c r="R1691" s="25">
        <v>906415312</v>
      </c>
    </row>
    <row r="1692" spans="1:18" x14ac:dyDescent="0.35">
      <c r="A1692" s="13">
        <v>2031</v>
      </c>
      <c r="B1692" s="13">
        <f t="shared" si="84"/>
        <v>2030</v>
      </c>
      <c r="C1692" t="s">
        <v>118</v>
      </c>
      <c r="D1692" t="s">
        <v>119</v>
      </c>
      <c r="E1692" s="5">
        <v>658517883</v>
      </c>
      <c r="F1692" s="13">
        <v>2.97</v>
      </c>
      <c r="G1692" s="9">
        <f t="shared" si="85"/>
        <v>1955798.1125100001</v>
      </c>
      <c r="H1692" s="5">
        <v>445446543</v>
      </c>
      <c r="I1692">
        <v>5.4</v>
      </c>
      <c r="J1692" s="9">
        <f t="shared" si="83"/>
        <v>2405411.3322000001</v>
      </c>
      <c r="P1692">
        <v>2031</v>
      </c>
      <c r="Q1692" t="s">
        <v>122</v>
      </c>
      <c r="R1692" s="25">
        <v>780135057</v>
      </c>
    </row>
    <row r="1693" spans="1:18" x14ac:dyDescent="0.35">
      <c r="A1693" s="13">
        <v>2031</v>
      </c>
      <c r="B1693" s="13">
        <f t="shared" si="84"/>
        <v>2030</v>
      </c>
      <c r="C1693" t="s">
        <v>120</v>
      </c>
      <c r="D1693" t="s">
        <v>121</v>
      </c>
      <c r="E1693" s="5">
        <v>906415312</v>
      </c>
      <c r="F1693" s="13">
        <v>2.97</v>
      </c>
      <c r="G1693" s="9">
        <f t="shared" si="85"/>
        <v>2692053.4766400005</v>
      </c>
      <c r="H1693" s="5">
        <v>686733997</v>
      </c>
      <c r="I1693">
        <v>5.4</v>
      </c>
      <c r="J1693" s="9">
        <f t="shared" si="83"/>
        <v>3708363.5838000001</v>
      </c>
      <c r="P1693">
        <v>2031</v>
      </c>
      <c r="Q1693" t="s">
        <v>124</v>
      </c>
      <c r="R1693" s="25">
        <v>206314644</v>
      </c>
    </row>
    <row r="1694" spans="1:18" x14ac:dyDescent="0.35">
      <c r="A1694" s="13">
        <v>2031</v>
      </c>
      <c r="B1694" s="13">
        <f t="shared" si="84"/>
        <v>2030</v>
      </c>
      <c r="C1694" t="s">
        <v>122</v>
      </c>
      <c r="D1694" t="s">
        <v>123</v>
      </c>
      <c r="E1694" s="5">
        <v>780135057</v>
      </c>
      <c r="F1694" s="13">
        <v>2.97</v>
      </c>
      <c r="G1694" s="9">
        <f t="shared" si="85"/>
        <v>2317001.1192900003</v>
      </c>
      <c r="H1694" s="5">
        <v>495801496</v>
      </c>
      <c r="I1694">
        <v>5.4</v>
      </c>
      <c r="J1694" s="9">
        <f t="shared" si="83"/>
        <v>2677328.0784</v>
      </c>
      <c r="P1694">
        <v>2031</v>
      </c>
      <c r="Q1694" t="s">
        <v>126</v>
      </c>
      <c r="R1694" s="25">
        <v>446819389</v>
      </c>
    </row>
    <row r="1695" spans="1:18" x14ac:dyDescent="0.35">
      <c r="A1695" s="13">
        <v>2031</v>
      </c>
      <c r="B1695" s="13">
        <f t="shared" si="84"/>
        <v>2030</v>
      </c>
      <c r="C1695" t="s">
        <v>124</v>
      </c>
      <c r="D1695" t="s">
        <v>125</v>
      </c>
      <c r="E1695" s="5">
        <v>206314644</v>
      </c>
      <c r="F1695" s="13">
        <v>2.97</v>
      </c>
      <c r="G1695" s="9">
        <f t="shared" si="85"/>
        <v>612754.49268000002</v>
      </c>
      <c r="H1695" s="5">
        <v>138187773</v>
      </c>
      <c r="I1695">
        <v>5.4</v>
      </c>
      <c r="J1695" s="9">
        <f t="shared" si="83"/>
        <v>746213.97419999994</v>
      </c>
      <c r="P1695">
        <v>2031</v>
      </c>
      <c r="Q1695" t="s">
        <v>130</v>
      </c>
      <c r="R1695" s="25">
        <v>3393012778</v>
      </c>
    </row>
    <row r="1696" spans="1:18" x14ac:dyDescent="0.35">
      <c r="A1696" s="13">
        <v>2031</v>
      </c>
      <c r="B1696" s="13">
        <f t="shared" si="84"/>
        <v>2030</v>
      </c>
      <c r="C1696" t="s">
        <v>126</v>
      </c>
      <c r="D1696" t="s">
        <v>127</v>
      </c>
      <c r="E1696" s="5">
        <v>446819389</v>
      </c>
      <c r="F1696" s="13">
        <v>2.97</v>
      </c>
      <c r="G1696" s="9">
        <f t="shared" si="85"/>
        <v>1327053.5853300001</v>
      </c>
      <c r="H1696" s="5">
        <v>361671384</v>
      </c>
      <c r="I1696">
        <v>5.4</v>
      </c>
      <c r="J1696" s="9">
        <f t="shared" si="83"/>
        <v>1953025.4736000001</v>
      </c>
      <c r="P1696">
        <v>2031</v>
      </c>
      <c r="Q1696" t="s">
        <v>132</v>
      </c>
      <c r="R1696" s="25">
        <v>2535120777</v>
      </c>
    </row>
    <row r="1697" spans="1:18" x14ac:dyDescent="0.35">
      <c r="A1697" s="13">
        <v>2031</v>
      </c>
      <c r="B1697" s="13">
        <f t="shared" si="84"/>
        <v>2030</v>
      </c>
      <c r="C1697" t="s">
        <v>128</v>
      </c>
      <c r="D1697" t="s">
        <v>129</v>
      </c>
      <c r="E1697" s="5">
        <v>759438858</v>
      </c>
      <c r="F1697" s="13">
        <v>2.97</v>
      </c>
      <c r="G1697" s="9">
        <f t="shared" si="85"/>
        <v>2255533.4082599999</v>
      </c>
      <c r="H1697" s="5">
        <v>469085485</v>
      </c>
      <c r="I1697">
        <v>5.4</v>
      </c>
      <c r="J1697" s="9">
        <f t="shared" si="83"/>
        <v>2533061.6189999999</v>
      </c>
      <c r="P1697">
        <v>2031</v>
      </c>
      <c r="Q1697" t="s">
        <v>134</v>
      </c>
      <c r="R1697" s="25">
        <v>1731441566</v>
      </c>
    </row>
    <row r="1698" spans="1:18" x14ac:dyDescent="0.35">
      <c r="A1698" s="13">
        <v>2031</v>
      </c>
      <c r="B1698" s="13">
        <f t="shared" si="84"/>
        <v>2030</v>
      </c>
      <c r="C1698" t="s">
        <v>130</v>
      </c>
      <c r="D1698" t="s">
        <v>131</v>
      </c>
      <c r="E1698" s="5">
        <v>3393012778</v>
      </c>
      <c r="F1698" s="13">
        <v>2.97</v>
      </c>
      <c r="G1698" s="9">
        <f t="shared" si="85"/>
        <v>10077247.95066</v>
      </c>
      <c r="H1698" s="5">
        <v>1937322914</v>
      </c>
      <c r="I1698">
        <v>5.4</v>
      </c>
      <c r="J1698" s="9">
        <f t="shared" ref="J1698:J1761" si="86">H1698/1000*I1698</f>
        <v>10461543.735600002</v>
      </c>
      <c r="P1698">
        <v>2031</v>
      </c>
      <c r="Q1698" t="s">
        <v>136</v>
      </c>
      <c r="R1698" s="25">
        <v>578058553</v>
      </c>
    </row>
    <row r="1699" spans="1:18" x14ac:dyDescent="0.35">
      <c r="A1699" s="13">
        <v>2031</v>
      </c>
      <c r="B1699" s="13">
        <f t="shared" si="84"/>
        <v>2030</v>
      </c>
      <c r="C1699" t="s">
        <v>132</v>
      </c>
      <c r="D1699" t="s">
        <v>133</v>
      </c>
      <c r="E1699" s="5">
        <v>2535120777</v>
      </c>
      <c r="F1699" s="13">
        <v>2.97</v>
      </c>
      <c r="G1699" s="9">
        <f t="shared" si="85"/>
        <v>7529308.7076899996</v>
      </c>
      <c r="H1699" s="5">
        <v>1404384659</v>
      </c>
      <c r="I1699">
        <v>5.4</v>
      </c>
      <c r="J1699" s="9">
        <f t="shared" si="86"/>
        <v>7583677.1586000007</v>
      </c>
      <c r="P1699">
        <v>2031</v>
      </c>
      <c r="Q1699" t="s">
        <v>138</v>
      </c>
      <c r="R1699" s="25">
        <v>5241735735</v>
      </c>
    </row>
    <row r="1700" spans="1:18" x14ac:dyDescent="0.35">
      <c r="A1700" s="13">
        <v>2031</v>
      </c>
      <c r="B1700" s="13">
        <f t="shared" si="84"/>
        <v>2030</v>
      </c>
      <c r="C1700" t="s">
        <v>134</v>
      </c>
      <c r="D1700" t="s">
        <v>135</v>
      </c>
      <c r="E1700" s="5">
        <v>1731441566</v>
      </c>
      <c r="F1700" s="13">
        <v>2.97</v>
      </c>
      <c r="G1700" s="9">
        <f t="shared" si="85"/>
        <v>5142381.4510200005</v>
      </c>
      <c r="H1700" s="5">
        <v>1123982038</v>
      </c>
      <c r="I1700">
        <v>5.4</v>
      </c>
      <c r="J1700" s="9">
        <f t="shared" si="86"/>
        <v>6069503.0052000005</v>
      </c>
      <c r="P1700">
        <v>2031</v>
      </c>
      <c r="Q1700" t="s">
        <v>140</v>
      </c>
      <c r="R1700" s="25">
        <v>388884105</v>
      </c>
    </row>
    <row r="1701" spans="1:18" x14ac:dyDescent="0.35">
      <c r="A1701" s="13">
        <v>2031</v>
      </c>
      <c r="B1701" s="13">
        <f t="shared" si="84"/>
        <v>2030</v>
      </c>
      <c r="C1701" t="s">
        <v>136</v>
      </c>
      <c r="D1701" t="s">
        <v>137</v>
      </c>
      <c r="E1701" s="5">
        <v>578058553</v>
      </c>
      <c r="F1701" s="13">
        <v>2.97</v>
      </c>
      <c r="G1701" s="9">
        <f t="shared" si="85"/>
        <v>1716833.9024100001</v>
      </c>
      <c r="H1701" s="5">
        <v>370090785</v>
      </c>
      <c r="I1701">
        <v>5.4</v>
      </c>
      <c r="J1701" s="9">
        <f t="shared" si="86"/>
        <v>1998490.2390000001</v>
      </c>
      <c r="P1701">
        <v>2031</v>
      </c>
      <c r="Q1701" t="s">
        <v>142</v>
      </c>
      <c r="R1701" s="25">
        <v>559594391</v>
      </c>
    </row>
    <row r="1702" spans="1:18" x14ac:dyDescent="0.35">
      <c r="A1702" s="13">
        <v>2031</v>
      </c>
      <c r="B1702" s="13">
        <f t="shared" si="84"/>
        <v>2030</v>
      </c>
      <c r="C1702" t="s">
        <v>138</v>
      </c>
      <c r="D1702" t="s">
        <v>139</v>
      </c>
      <c r="E1702" s="5">
        <v>5241735735</v>
      </c>
      <c r="F1702" s="13">
        <v>2.97</v>
      </c>
      <c r="G1702" s="9">
        <f t="shared" si="85"/>
        <v>15567955.132950002</v>
      </c>
      <c r="H1702" s="5">
        <v>3297233975</v>
      </c>
      <c r="I1702">
        <v>5.4</v>
      </c>
      <c r="J1702" s="9">
        <f t="shared" si="86"/>
        <v>17805063.465</v>
      </c>
      <c r="P1702">
        <v>2031</v>
      </c>
      <c r="Q1702" t="s">
        <v>144</v>
      </c>
      <c r="R1702" s="25">
        <v>462030735</v>
      </c>
    </row>
    <row r="1703" spans="1:18" x14ac:dyDescent="0.35">
      <c r="A1703" s="13">
        <v>2031</v>
      </c>
      <c r="B1703" s="13">
        <f t="shared" si="84"/>
        <v>2030</v>
      </c>
      <c r="C1703" t="s">
        <v>140</v>
      </c>
      <c r="D1703" t="s">
        <v>141</v>
      </c>
      <c r="E1703" s="5">
        <v>388884105</v>
      </c>
      <c r="F1703" s="13">
        <v>2.97</v>
      </c>
      <c r="G1703" s="9">
        <f t="shared" si="85"/>
        <v>1154985.7918499999</v>
      </c>
      <c r="H1703" s="5">
        <v>249085118</v>
      </c>
      <c r="I1703">
        <v>5.4</v>
      </c>
      <c r="J1703" s="9">
        <f t="shared" si="86"/>
        <v>1345059.6372</v>
      </c>
      <c r="P1703">
        <v>2031</v>
      </c>
      <c r="Q1703" t="s">
        <v>146</v>
      </c>
      <c r="R1703" s="25">
        <v>370621622</v>
      </c>
    </row>
    <row r="1704" spans="1:18" x14ac:dyDescent="0.35">
      <c r="A1704" s="13">
        <v>2031</v>
      </c>
      <c r="B1704" s="13">
        <f t="shared" si="84"/>
        <v>2030</v>
      </c>
      <c r="C1704" t="s">
        <v>142</v>
      </c>
      <c r="D1704" t="s">
        <v>143</v>
      </c>
      <c r="E1704" s="5">
        <v>559594391</v>
      </c>
      <c r="F1704" s="13">
        <v>2.97</v>
      </c>
      <c r="G1704" s="9">
        <f t="shared" si="85"/>
        <v>1661995.34127</v>
      </c>
      <c r="H1704" s="5">
        <v>402918492</v>
      </c>
      <c r="I1704">
        <v>5.4</v>
      </c>
      <c r="J1704" s="9">
        <f t="shared" si="86"/>
        <v>2175759.8568000002</v>
      </c>
      <c r="P1704">
        <v>2031</v>
      </c>
      <c r="Q1704" t="s">
        <v>148</v>
      </c>
      <c r="R1704" s="25">
        <v>620684670</v>
      </c>
    </row>
    <row r="1705" spans="1:18" x14ac:dyDescent="0.35">
      <c r="A1705" s="13">
        <v>2031</v>
      </c>
      <c r="B1705" s="13">
        <f t="shared" si="84"/>
        <v>2030</v>
      </c>
      <c r="C1705" t="s">
        <v>144</v>
      </c>
      <c r="D1705" t="s">
        <v>145</v>
      </c>
      <c r="E1705" s="5">
        <v>462030735</v>
      </c>
      <c r="F1705" s="13">
        <v>2.97</v>
      </c>
      <c r="G1705" s="9">
        <f t="shared" si="85"/>
        <v>1372231.2829500001</v>
      </c>
      <c r="H1705" s="5">
        <v>352398945</v>
      </c>
      <c r="I1705">
        <v>5.4</v>
      </c>
      <c r="J1705" s="9">
        <f t="shared" si="86"/>
        <v>1902954.3030000001</v>
      </c>
      <c r="P1705">
        <v>2031</v>
      </c>
      <c r="Q1705" t="s">
        <v>150</v>
      </c>
      <c r="R1705" s="25">
        <v>5609397081</v>
      </c>
    </row>
    <row r="1706" spans="1:18" x14ac:dyDescent="0.35">
      <c r="A1706" s="13">
        <v>2031</v>
      </c>
      <c r="B1706" s="13">
        <f t="shared" si="84"/>
        <v>2030</v>
      </c>
      <c r="C1706" t="s">
        <v>146</v>
      </c>
      <c r="D1706" t="s">
        <v>147</v>
      </c>
      <c r="E1706" s="5">
        <v>370621622</v>
      </c>
      <c r="F1706" s="13">
        <v>2.97</v>
      </c>
      <c r="G1706" s="9">
        <f t="shared" si="85"/>
        <v>1100746.21734</v>
      </c>
      <c r="H1706" s="5">
        <v>286474498</v>
      </c>
      <c r="I1706">
        <v>5.4</v>
      </c>
      <c r="J1706" s="9">
        <f t="shared" si="86"/>
        <v>1546962.2892000002</v>
      </c>
      <c r="P1706">
        <v>2031</v>
      </c>
      <c r="Q1706" t="s">
        <v>152</v>
      </c>
      <c r="R1706" s="25">
        <v>1004177368</v>
      </c>
    </row>
    <row r="1707" spans="1:18" x14ac:dyDescent="0.35">
      <c r="A1707" s="13">
        <v>2031</v>
      </c>
      <c r="B1707" s="13">
        <f t="shared" si="84"/>
        <v>2030</v>
      </c>
      <c r="C1707" t="s">
        <v>148</v>
      </c>
      <c r="D1707" t="s">
        <v>149</v>
      </c>
      <c r="E1707" s="5">
        <v>620684670</v>
      </c>
      <c r="F1707" s="13">
        <v>2.97</v>
      </c>
      <c r="G1707" s="9">
        <f t="shared" si="85"/>
        <v>1843433.4699000001</v>
      </c>
      <c r="H1707" s="5">
        <v>480937805</v>
      </c>
      <c r="I1707">
        <v>5.4</v>
      </c>
      <c r="J1707" s="9">
        <f t="shared" si="86"/>
        <v>2597064.1470000003</v>
      </c>
      <c r="P1707">
        <v>2031</v>
      </c>
      <c r="Q1707" t="s">
        <v>154</v>
      </c>
      <c r="R1707" s="25">
        <v>3492132632</v>
      </c>
    </row>
    <row r="1708" spans="1:18" x14ac:dyDescent="0.35">
      <c r="A1708" s="13">
        <v>2031</v>
      </c>
      <c r="B1708" s="13">
        <f t="shared" si="84"/>
        <v>2030</v>
      </c>
      <c r="C1708" t="s">
        <v>150</v>
      </c>
      <c r="D1708" t="s">
        <v>151</v>
      </c>
      <c r="E1708" s="5">
        <v>5609397081</v>
      </c>
      <c r="F1708" s="13">
        <v>2.97</v>
      </c>
      <c r="G1708" s="9">
        <f t="shared" si="85"/>
        <v>16659909.330570001</v>
      </c>
      <c r="H1708" s="5">
        <v>3303688921</v>
      </c>
      <c r="I1708">
        <v>5.4</v>
      </c>
      <c r="J1708" s="9">
        <f t="shared" si="86"/>
        <v>17839920.173400003</v>
      </c>
      <c r="P1708">
        <v>2031</v>
      </c>
      <c r="Q1708" t="s">
        <v>156</v>
      </c>
      <c r="R1708" s="25">
        <v>300780879</v>
      </c>
    </row>
    <row r="1709" spans="1:18" x14ac:dyDescent="0.35">
      <c r="A1709" s="13">
        <v>2031</v>
      </c>
      <c r="B1709" s="13">
        <f t="shared" si="84"/>
        <v>2030</v>
      </c>
      <c r="C1709" t="s">
        <v>152</v>
      </c>
      <c r="D1709" t="s">
        <v>153</v>
      </c>
      <c r="E1709" s="5">
        <v>1004177368</v>
      </c>
      <c r="F1709" s="13">
        <v>2.97</v>
      </c>
      <c r="G1709" s="9">
        <f t="shared" si="85"/>
        <v>2982406.7829600004</v>
      </c>
      <c r="H1709" s="5">
        <v>654445361</v>
      </c>
      <c r="I1709">
        <v>5.4</v>
      </c>
      <c r="J1709" s="9">
        <f t="shared" si="86"/>
        <v>3534004.9494000003</v>
      </c>
      <c r="P1709">
        <v>2031</v>
      </c>
      <c r="Q1709" t="s">
        <v>158</v>
      </c>
      <c r="R1709" s="25">
        <v>10803153285</v>
      </c>
    </row>
    <row r="1710" spans="1:18" x14ac:dyDescent="0.35">
      <c r="A1710" s="13">
        <v>2031</v>
      </c>
      <c r="B1710" s="13">
        <f t="shared" si="84"/>
        <v>2030</v>
      </c>
      <c r="C1710" t="s">
        <v>154</v>
      </c>
      <c r="D1710" t="s">
        <v>155</v>
      </c>
      <c r="E1710" s="5">
        <v>3492132632</v>
      </c>
      <c r="F1710" s="13">
        <v>2.97</v>
      </c>
      <c r="G1710" s="9">
        <f t="shared" si="85"/>
        <v>10371633.917040002</v>
      </c>
      <c r="H1710" s="5">
        <v>2083865148</v>
      </c>
      <c r="I1710">
        <v>5.4</v>
      </c>
      <c r="J1710" s="9">
        <f t="shared" si="86"/>
        <v>11252871.7992</v>
      </c>
      <c r="P1710">
        <v>2031</v>
      </c>
      <c r="Q1710" t="s">
        <v>160</v>
      </c>
      <c r="R1710" s="25">
        <v>843633732</v>
      </c>
    </row>
    <row r="1711" spans="1:18" x14ac:dyDescent="0.35">
      <c r="A1711" s="13">
        <v>2031</v>
      </c>
      <c r="B1711" s="13">
        <f t="shared" si="84"/>
        <v>2030</v>
      </c>
      <c r="C1711" t="s">
        <v>156</v>
      </c>
      <c r="D1711" t="s">
        <v>157</v>
      </c>
      <c r="E1711" s="5">
        <v>300780879</v>
      </c>
      <c r="F1711" s="13">
        <v>2.97</v>
      </c>
      <c r="G1711" s="9">
        <f t="shared" si="85"/>
        <v>893319.2106300001</v>
      </c>
      <c r="H1711" s="5">
        <v>195128591</v>
      </c>
      <c r="I1711">
        <v>5.4</v>
      </c>
      <c r="J1711" s="9">
        <f t="shared" si="86"/>
        <v>1053694.3914000001</v>
      </c>
      <c r="P1711">
        <v>2031</v>
      </c>
      <c r="Q1711" t="s">
        <v>162</v>
      </c>
      <c r="R1711" s="25">
        <v>1840192929</v>
      </c>
    </row>
    <row r="1712" spans="1:18" x14ac:dyDescent="0.35">
      <c r="A1712" s="13">
        <v>2031</v>
      </c>
      <c r="B1712" s="13">
        <f t="shared" si="84"/>
        <v>2030</v>
      </c>
      <c r="C1712" t="s">
        <v>158</v>
      </c>
      <c r="D1712" t="s">
        <v>159</v>
      </c>
      <c r="E1712" s="5">
        <v>10803153285</v>
      </c>
      <c r="F1712" s="13">
        <v>2.97</v>
      </c>
      <c r="G1712" s="9">
        <f t="shared" si="85"/>
        <v>32085365.256450001</v>
      </c>
      <c r="H1712" s="5">
        <v>6352425619</v>
      </c>
      <c r="I1712">
        <v>5.4</v>
      </c>
      <c r="J1712" s="9">
        <f t="shared" si="86"/>
        <v>34303098.342600003</v>
      </c>
      <c r="P1712">
        <v>2031</v>
      </c>
      <c r="Q1712" t="s">
        <v>164</v>
      </c>
      <c r="R1712" s="25">
        <v>169090844</v>
      </c>
    </row>
    <row r="1713" spans="1:18" x14ac:dyDescent="0.35">
      <c r="A1713" s="13">
        <v>2031</v>
      </c>
      <c r="B1713" s="13">
        <f t="shared" si="84"/>
        <v>2030</v>
      </c>
      <c r="C1713" t="s">
        <v>160</v>
      </c>
      <c r="D1713" t="s">
        <v>161</v>
      </c>
      <c r="E1713" s="5">
        <v>843633732</v>
      </c>
      <c r="F1713" s="13">
        <v>2.97</v>
      </c>
      <c r="G1713" s="9">
        <f t="shared" si="85"/>
        <v>2505592.1840400002</v>
      </c>
      <c r="H1713" s="5">
        <v>576927471</v>
      </c>
      <c r="I1713">
        <v>5.4</v>
      </c>
      <c r="J1713" s="9">
        <f t="shared" si="86"/>
        <v>3115408.3434000001</v>
      </c>
      <c r="P1713">
        <v>2031</v>
      </c>
      <c r="Q1713" t="s">
        <v>166</v>
      </c>
      <c r="R1713" s="25">
        <v>977265655</v>
      </c>
    </row>
    <row r="1714" spans="1:18" x14ac:dyDescent="0.35">
      <c r="A1714" s="13">
        <v>2031</v>
      </c>
      <c r="B1714" s="13">
        <f t="shared" si="84"/>
        <v>2030</v>
      </c>
      <c r="C1714" t="s">
        <v>162</v>
      </c>
      <c r="D1714" t="s">
        <v>163</v>
      </c>
      <c r="E1714" s="5">
        <v>1840192929</v>
      </c>
      <c r="F1714" s="13">
        <v>2.97</v>
      </c>
      <c r="G1714" s="9">
        <f t="shared" si="85"/>
        <v>5465372.9991300004</v>
      </c>
      <c r="H1714" s="5">
        <v>1090642952</v>
      </c>
      <c r="I1714">
        <v>5.4</v>
      </c>
      <c r="J1714" s="9">
        <f t="shared" si="86"/>
        <v>5889471.9408000009</v>
      </c>
      <c r="P1714">
        <v>2031</v>
      </c>
      <c r="Q1714" t="s">
        <v>168</v>
      </c>
      <c r="R1714" s="25">
        <v>563640859</v>
      </c>
    </row>
    <row r="1715" spans="1:18" x14ac:dyDescent="0.35">
      <c r="A1715" s="13">
        <v>2031</v>
      </c>
      <c r="B1715" s="13">
        <f t="shared" si="84"/>
        <v>2030</v>
      </c>
      <c r="C1715" t="s">
        <v>164</v>
      </c>
      <c r="D1715" t="s">
        <v>165</v>
      </c>
      <c r="E1715" s="5">
        <v>169090844</v>
      </c>
      <c r="F1715" s="13">
        <v>2.97</v>
      </c>
      <c r="G1715" s="9">
        <f t="shared" si="85"/>
        <v>502199.8066800001</v>
      </c>
      <c r="H1715" s="5">
        <v>121111523</v>
      </c>
      <c r="I1715">
        <v>5.4</v>
      </c>
      <c r="J1715" s="9">
        <f t="shared" si="86"/>
        <v>654002.22420000006</v>
      </c>
      <c r="P1715">
        <v>2031</v>
      </c>
      <c r="Q1715" t="s">
        <v>170</v>
      </c>
      <c r="R1715" s="25">
        <v>22277688641</v>
      </c>
    </row>
    <row r="1716" spans="1:18" x14ac:dyDescent="0.35">
      <c r="A1716" s="13">
        <v>2031</v>
      </c>
      <c r="B1716" s="13">
        <f t="shared" si="84"/>
        <v>2030</v>
      </c>
      <c r="C1716" t="s">
        <v>166</v>
      </c>
      <c r="D1716" t="s">
        <v>167</v>
      </c>
      <c r="E1716" s="5">
        <v>977265655</v>
      </c>
      <c r="F1716" s="13">
        <v>2.97</v>
      </c>
      <c r="G1716" s="9">
        <f t="shared" si="85"/>
        <v>2902478.9953500004</v>
      </c>
      <c r="H1716" s="5">
        <v>641451607</v>
      </c>
      <c r="I1716">
        <v>5.4</v>
      </c>
      <c r="J1716" s="9">
        <f t="shared" si="86"/>
        <v>3463838.6778000002</v>
      </c>
      <c r="P1716">
        <v>2031</v>
      </c>
      <c r="Q1716" t="s">
        <v>172</v>
      </c>
      <c r="R1716" s="25">
        <v>75621019</v>
      </c>
    </row>
    <row r="1717" spans="1:18" x14ac:dyDescent="0.35">
      <c r="A1717" s="13">
        <v>2031</v>
      </c>
      <c r="B1717" s="13">
        <f t="shared" si="84"/>
        <v>2030</v>
      </c>
      <c r="C1717" t="s">
        <v>168</v>
      </c>
      <c r="D1717" t="s">
        <v>169</v>
      </c>
      <c r="E1717" s="5">
        <v>563640859</v>
      </c>
      <c r="F1717" s="13">
        <v>2.97</v>
      </c>
      <c r="G1717" s="9">
        <f t="shared" si="85"/>
        <v>1674013.3512300004</v>
      </c>
      <c r="H1717" s="5">
        <v>324591539</v>
      </c>
      <c r="I1717">
        <v>5.4</v>
      </c>
      <c r="J1717" s="9">
        <f t="shared" si="86"/>
        <v>1752794.3106</v>
      </c>
      <c r="P1717">
        <v>2031</v>
      </c>
      <c r="Q1717" t="s">
        <v>174</v>
      </c>
      <c r="R1717" s="25">
        <v>648908134</v>
      </c>
    </row>
    <row r="1718" spans="1:18" x14ac:dyDescent="0.35">
      <c r="A1718" s="13">
        <v>2031</v>
      </c>
      <c r="B1718" s="13">
        <f t="shared" si="84"/>
        <v>2030</v>
      </c>
      <c r="C1718" t="s">
        <v>170</v>
      </c>
      <c r="D1718" t="s">
        <v>171</v>
      </c>
      <c r="E1718" s="5">
        <v>22277688641</v>
      </c>
      <c r="F1718" s="13">
        <v>2.97</v>
      </c>
      <c r="G1718" s="9">
        <f t="shared" si="85"/>
        <v>66164735.263769999</v>
      </c>
      <c r="H1718" s="5">
        <v>12738552001</v>
      </c>
      <c r="I1718">
        <v>5.4</v>
      </c>
      <c r="J1718" s="9">
        <f t="shared" si="86"/>
        <v>68788180.805399999</v>
      </c>
      <c r="P1718">
        <v>2031</v>
      </c>
      <c r="Q1718" t="s">
        <v>176</v>
      </c>
      <c r="R1718" s="25">
        <v>9538556652</v>
      </c>
    </row>
    <row r="1719" spans="1:18" x14ac:dyDescent="0.35">
      <c r="A1719" s="13">
        <v>2031</v>
      </c>
      <c r="B1719" s="13">
        <f t="shared" si="84"/>
        <v>2030</v>
      </c>
      <c r="C1719" t="s">
        <v>172</v>
      </c>
      <c r="D1719" t="s">
        <v>173</v>
      </c>
      <c r="E1719" s="5">
        <v>75621019</v>
      </c>
      <c r="F1719" s="13">
        <v>2.97</v>
      </c>
      <c r="G1719" s="9">
        <f t="shared" si="85"/>
        <v>224594.42643000002</v>
      </c>
      <c r="H1719" s="5">
        <v>58831849</v>
      </c>
      <c r="I1719">
        <v>5.4</v>
      </c>
      <c r="J1719" s="9">
        <f t="shared" si="86"/>
        <v>317691.98460000003</v>
      </c>
      <c r="P1719">
        <v>2031</v>
      </c>
      <c r="Q1719" t="s">
        <v>178</v>
      </c>
      <c r="R1719" s="25">
        <v>314216287</v>
      </c>
    </row>
    <row r="1720" spans="1:18" x14ac:dyDescent="0.35">
      <c r="A1720" s="13">
        <v>2031</v>
      </c>
      <c r="B1720" s="13">
        <f t="shared" si="84"/>
        <v>2030</v>
      </c>
      <c r="C1720" t="s">
        <v>174</v>
      </c>
      <c r="D1720" t="s">
        <v>175</v>
      </c>
      <c r="E1720" s="5">
        <v>648908134</v>
      </c>
      <c r="F1720" s="13">
        <v>2.97</v>
      </c>
      <c r="G1720" s="9">
        <f t="shared" si="85"/>
        <v>1927257.1579799999</v>
      </c>
      <c r="H1720" s="5">
        <v>414421646</v>
      </c>
      <c r="I1720">
        <v>5.4</v>
      </c>
      <c r="J1720" s="9">
        <f t="shared" si="86"/>
        <v>2237876.8884000001</v>
      </c>
      <c r="P1720">
        <v>2031</v>
      </c>
      <c r="Q1720" t="s">
        <v>68</v>
      </c>
      <c r="R1720" s="25">
        <v>434059519</v>
      </c>
    </row>
    <row r="1721" spans="1:18" x14ac:dyDescent="0.35">
      <c r="A1721" s="13">
        <v>2031</v>
      </c>
      <c r="B1721" s="13">
        <f t="shared" si="84"/>
        <v>2030</v>
      </c>
      <c r="C1721" t="s">
        <v>176</v>
      </c>
      <c r="D1721" t="s">
        <v>177</v>
      </c>
      <c r="E1721" s="5">
        <v>9538556652</v>
      </c>
      <c r="F1721" s="13">
        <v>2.97</v>
      </c>
      <c r="G1721" s="9">
        <f t="shared" si="85"/>
        <v>28329513.256440002</v>
      </c>
      <c r="H1721" s="5">
        <v>5371509416</v>
      </c>
      <c r="I1721">
        <v>5.4</v>
      </c>
      <c r="J1721" s="9">
        <f t="shared" si="86"/>
        <v>29006150.846400004</v>
      </c>
      <c r="P1721">
        <v>2031</v>
      </c>
      <c r="Q1721" t="s">
        <v>180</v>
      </c>
      <c r="R1721" s="25">
        <v>503250118</v>
      </c>
    </row>
    <row r="1722" spans="1:18" x14ac:dyDescent="0.35">
      <c r="A1722" s="13">
        <v>2031</v>
      </c>
      <c r="B1722" s="13">
        <f t="shared" si="84"/>
        <v>2030</v>
      </c>
      <c r="C1722" t="s">
        <v>178</v>
      </c>
      <c r="D1722" t="s">
        <v>179</v>
      </c>
      <c r="E1722" s="5">
        <v>314216287</v>
      </c>
      <c r="F1722" s="13">
        <v>2.97</v>
      </c>
      <c r="G1722" s="9">
        <f t="shared" si="85"/>
        <v>933222.37239000015</v>
      </c>
      <c r="H1722" s="5">
        <v>207479214</v>
      </c>
      <c r="I1722">
        <v>5.4</v>
      </c>
      <c r="J1722" s="9">
        <f t="shared" si="86"/>
        <v>1120387.7556</v>
      </c>
      <c r="P1722">
        <v>2031</v>
      </c>
      <c r="Q1722" t="s">
        <v>182</v>
      </c>
      <c r="R1722" s="25">
        <v>631256425</v>
      </c>
    </row>
    <row r="1723" spans="1:18" x14ac:dyDescent="0.35">
      <c r="A1723" s="13">
        <v>2031</v>
      </c>
      <c r="B1723" s="13">
        <f t="shared" si="84"/>
        <v>2030</v>
      </c>
      <c r="C1723" t="s">
        <v>180</v>
      </c>
      <c r="D1723" t="s">
        <v>181</v>
      </c>
      <c r="E1723" s="5">
        <v>503250118</v>
      </c>
      <c r="F1723" s="13">
        <v>2.97</v>
      </c>
      <c r="G1723" s="9">
        <f t="shared" si="85"/>
        <v>1494652.8504600001</v>
      </c>
      <c r="H1723" s="5">
        <v>336754043</v>
      </c>
      <c r="I1723">
        <v>5.4</v>
      </c>
      <c r="J1723" s="9">
        <f t="shared" si="86"/>
        <v>1818471.8322000001</v>
      </c>
      <c r="P1723">
        <v>2031</v>
      </c>
      <c r="Q1723" t="s">
        <v>184</v>
      </c>
      <c r="R1723" s="25">
        <v>559549507</v>
      </c>
    </row>
    <row r="1724" spans="1:18" x14ac:dyDescent="0.35">
      <c r="A1724" s="13">
        <v>2031</v>
      </c>
      <c r="B1724" s="13">
        <f t="shared" si="84"/>
        <v>2030</v>
      </c>
      <c r="C1724" t="s">
        <v>182</v>
      </c>
      <c r="D1724" t="s">
        <v>183</v>
      </c>
      <c r="E1724" s="5">
        <v>631256425</v>
      </c>
      <c r="F1724" s="13">
        <v>2.97</v>
      </c>
      <c r="G1724" s="9">
        <f t="shared" si="85"/>
        <v>1874831.5822500002</v>
      </c>
      <c r="H1724" s="5">
        <v>487908345</v>
      </c>
      <c r="I1724">
        <v>5.4</v>
      </c>
      <c r="J1724" s="9">
        <f t="shared" si="86"/>
        <v>2634705.0630000001</v>
      </c>
      <c r="P1724">
        <v>2031</v>
      </c>
      <c r="Q1724" t="s">
        <v>186</v>
      </c>
      <c r="R1724" s="25">
        <v>393062479</v>
      </c>
    </row>
    <row r="1725" spans="1:18" x14ac:dyDescent="0.35">
      <c r="A1725" s="13">
        <v>2031</v>
      </c>
      <c r="B1725" s="13">
        <f t="shared" si="84"/>
        <v>2030</v>
      </c>
      <c r="C1725" t="s">
        <v>184</v>
      </c>
      <c r="D1725" t="s">
        <v>185</v>
      </c>
      <c r="E1725" s="5">
        <v>559549507</v>
      </c>
      <c r="F1725" s="13">
        <v>2.97</v>
      </c>
      <c r="G1725" s="9">
        <f t="shared" si="85"/>
        <v>1661862.0357900001</v>
      </c>
      <c r="H1725" s="5">
        <v>318597929</v>
      </c>
      <c r="I1725">
        <v>5.4</v>
      </c>
      <c r="J1725" s="9">
        <f t="shared" si="86"/>
        <v>1720428.8166</v>
      </c>
      <c r="P1725">
        <v>2031</v>
      </c>
      <c r="Q1725" t="s">
        <v>198</v>
      </c>
      <c r="R1725" s="25">
        <v>501251939</v>
      </c>
    </row>
    <row r="1726" spans="1:18" x14ac:dyDescent="0.35">
      <c r="A1726" s="13">
        <v>2031</v>
      </c>
      <c r="B1726" s="13">
        <f t="shared" si="84"/>
        <v>2030</v>
      </c>
      <c r="C1726" t="s">
        <v>186</v>
      </c>
      <c r="D1726" t="s">
        <v>187</v>
      </c>
      <c r="E1726" s="5">
        <v>393062479</v>
      </c>
      <c r="F1726" s="13">
        <v>2.97</v>
      </c>
      <c r="G1726" s="9">
        <f t="shared" si="85"/>
        <v>1167395.5626300001</v>
      </c>
      <c r="H1726" s="5">
        <v>283060440</v>
      </c>
      <c r="I1726">
        <v>5.4</v>
      </c>
      <c r="J1726" s="9">
        <f t="shared" si="86"/>
        <v>1528526.3760000002</v>
      </c>
      <c r="P1726">
        <v>2031</v>
      </c>
      <c r="Q1726" t="s">
        <v>188</v>
      </c>
      <c r="R1726" s="25">
        <v>567407341</v>
      </c>
    </row>
    <row r="1727" spans="1:18" x14ac:dyDescent="0.35">
      <c r="A1727" s="13">
        <v>2031</v>
      </c>
      <c r="B1727" s="13">
        <f t="shared" si="84"/>
        <v>2030</v>
      </c>
      <c r="C1727" t="s">
        <v>188</v>
      </c>
      <c r="D1727" t="s">
        <v>189</v>
      </c>
      <c r="E1727" s="5">
        <v>567407341</v>
      </c>
      <c r="F1727" s="13">
        <v>2.97</v>
      </c>
      <c r="G1727" s="9">
        <f t="shared" si="85"/>
        <v>1685199.8027700002</v>
      </c>
      <c r="H1727" s="5">
        <v>399748113</v>
      </c>
      <c r="I1727">
        <v>5.4</v>
      </c>
      <c r="J1727" s="9">
        <f t="shared" si="86"/>
        <v>2158639.8102000002</v>
      </c>
      <c r="P1727">
        <v>2031</v>
      </c>
      <c r="Q1727" t="s">
        <v>194</v>
      </c>
      <c r="R1727" s="25">
        <v>328478408</v>
      </c>
    </row>
    <row r="1728" spans="1:18" x14ac:dyDescent="0.35">
      <c r="A1728" s="13">
        <v>2031</v>
      </c>
      <c r="B1728" s="13">
        <f t="shared" si="84"/>
        <v>2030</v>
      </c>
      <c r="C1728" t="s">
        <v>190</v>
      </c>
      <c r="D1728" t="s">
        <v>191</v>
      </c>
      <c r="E1728" s="5">
        <v>638602441</v>
      </c>
      <c r="F1728" s="13">
        <v>2.97</v>
      </c>
      <c r="G1728" s="9">
        <f t="shared" si="85"/>
        <v>1896649.2497700001</v>
      </c>
      <c r="H1728" s="5">
        <v>445985149</v>
      </c>
      <c r="I1728">
        <v>5.4</v>
      </c>
      <c r="J1728" s="9">
        <f t="shared" si="86"/>
        <v>2408319.8045999999</v>
      </c>
      <c r="P1728">
        <v>2031</v>
      </c>
      <c r="Q1728" t="s">
        <v>196</v>
      </c>
      <c r="R1728" s="25">
        <v>428923224</v>
      </c>
    </row>
    <row r="1729" spans="1:18" x14ac:dyDescent="0.35">
      <c r="A1729" s="13">
        <v>2031</v>
      </c>
      <c r="B1729" s="13">
        <f t="shared" si="84"/>
        <v>2030</v>
      </c>
      <c r="C1729" t="s">
        <v>192</v>
      </c>
      <c r="D1729" t="s">
        <v>193</v>
      </c>
      <c r="E1729" s="5">
        <v>934903262</v>
      </c>
      <c r="F1729" s="13">
        <v>2.97</v>
      </c>
      <c r="G1729" s="9">
        <f t="shared" si="85"/>
        <v>2776662.6881400002</v>
      </c>
      <c r="H1729" s="5">
        <v>619398743</v>
      </c>
      <c r="I1729">
        <v>5.4</v>
      </c>
      <c r="J1729" s="9">
        <f t="shared" si="86"/>
        <v>3344753.2122000004</v>
      </c>
      <c r="P1729">
        <v>2031</v>
      </c>
      <c r="Q1729" t="s">
        <v>476</v>
      </c>
      <c r="R1729" s="25">
        <v>385732264</v>
      </c>
    </row>
    <row r="1730" spans="1:18" x14ac:dyDescent="0.35">
      <c r="A1730" s="13">
        <v>2031</v>
      </c>
      <c r="B1730" s="13">
        <f t="shared" si="84"/>
        <v>2030</v>
      </c>
      <c r="C1730" t="s">
        <v>194</v>
      </c>
      <c r="D1730" t="s">
        <v>195</v>
      </c>
      <c r="E1730" s="5">
        <v>328478408</v>
      </c>
      <c r="F1730" s="13">
        <v>2.97</v>
      </c>
      <c r="G1730" s="9">
        <f t="shared" si="85"/>
        <v>975580.87176000001</v>
      </c>
      <c r="H1730" s="5">
        <v>220982982</v>
      </c>
      <c r="I1730">
        <v>5.4</v>
      </c>
      <c r="J1730" s="9">
        <f t="shared" si="86"/>
        <v>1193308.1028</v>
      </c>
      <c r="P1730">
        <v>2031</v>
      </c>
      <c r="Q1730" t="s">
        <v>202</v>
      </c>
      <c r="R1730" s="25">
        <v>357893575</v>
      </c>
    </row>
    <row r="1731" spans="1:18" x14ac:dyDescent="0.35">
      <c r="A1731" s="13">
        <v>2031</v>
      </c>
      <c r="B1731" s="13">
        <f t="shared" si="84"/>
        <v>2030</v>
      </c>
      <c r="C1731" t="s">
        <v>196</v>
      </c>
      <c r="D1731" t="s">
        <v>197</v>
      </c>
      <c r="E1731" s="5">
        <v>428923224</v>
      </c>
      <c r="F1731" s="13">
        <v>2.97</v>
      </c>
      <c r="G1731" s="9">
        <f t="shared" si="85"/>
        <v>1273901.9752800001</v>
      </c>
      <c r="H1731" s="5">
        <v>257125842</v>
      </c>
      <c r="I1731">
        <v>5.4</v>
      </c>
      <c r="J1731" s="9">
        <f t="shared" si="86"/>
        <v>1388479.5468000001</v>
      </c>
      <c r="P1731">
        <v>2031</v>
      </c>
      <c r="Q1731" t="s">
        <v>204</v>
      </c>
      <c r="R1731" s="25">
        <v>418699244</v>
      </c>
    </row>
    <row r="1732" spans="1:18" x14ac:dyDescent="0.35">
      <c r="A1732" s="13">
        <v>2031</v>
      </c>
      <c r="B1732" s="13">
        <f t="shared" si="84"/>
        <v>2030</v>
      </c>
      <c r="C1732" t="s">
        <v>198</v>
      </c>
      <c r="D1732" t="s">
        <v>199</v>
      </c>
      <c r="E1732" s="5">
        <v>501251939</v>
      </c>
      <c r="F1732" s="13">
        <v>2.97</v>
      </c>
      <c r="G1732" s="9">
        <f t="shared" si="85"/>
        <v>1488718.2588300002</v>
      </c>
      <c r="H1732" s="5">
        <v>331469995</v>
      </c>
      <c r="I1732">
        <v>5.4</v>
      </c>
      <c r="J1732" s="9">
        <f t="shared" si="86"/>
        <v>1789937.973</v>
      </c>
      <c r="P1732">
        <v>2031</v>
      </c>
      <c r="Q1732" t="s">
        <v>206</v>
      </c>
      <c r="R1732" s="25">
        <v>681943177</v>
      </c>
    </row>
    <row r="1733" spans="1:18" x14ac:dyDescent="0.35">
      <c r="A1733" s="13">
        <v>2031</v>
      </c>
      <c r="B1733" s="13">
        <f t="shared" ref="B1733:B1796" si="87">A1733-1</f>
        <v>2030</v>
      </c>
      <c r="C1733" t="s">
        <v>200</v>
      </c>
      <c r="D1733" t="s">
        <v>201</v>
      </c>
      <c r="E1733" s="5">
        <v>837799457</v>
      </c>
      <c r="F1733" s="13">
        <v>2.97</v>
      </c>
      <c r="G1733" s="9">
        <f t="shared" si="85"/>
        <v>2488264.3872900004</v>
      </c>
      <c r="H1733" s="5">
        <v>645679156</v>
      </c>
      <c r="I1733">
        <v>5.4</v>
      </c>
      <c r="J1733" s="9">
        <f t="shared" si="86"/>
        <v>3486667.4424000001</v>
      </c>
      <c r="P1733">
        <v>2031</v>
      </c>
      <c r="Q1733" t="s">
        <v>208</v>
      </c>
      <c r="R1733" s="25">
        <v>369289483</v>
      </c>
    </row>
    <row r="1734" spans="1:18" x14ac:dyDescent="0.35">
      <c r="A1734" s="13">
        <v>2031</v>
      </c>
      <c r="B1734" s="13">
        <f t="shared" si="87"/>
        <v>2030</v>
      </c>
      <c r="C1734" t="s">
        <v>202</v>
      </c>
      <c r="D1734" t="s">
        <v>203</v>
      </c>
      <c r="E1734" s="5">
        <v>357893575</v>
      </c>
      <c r="F1734" s="13">
        <v>2.97</v>
      </c>
      <c r="G1734" s="9">
        <f t="shared" si="85"/>
        <v>1062943.91775</v>
      </c>
      <c r="H1734" s="5">
        <v>241969596</v>
      </c>
      <c r="I1734">
        <v>5.4</v>
      </c>
      <c r="J1734" s="9">
        <f t="shared" si="86"/>
        <v>1306635.8184</v>
      </c>
      <c r="P1734">
        <v>2031</v>
      </c>
      <c r="Q1734" t="s">
        <v>210</v>
      </c>
      <c r="R1734" s="25">
        <v>164457944</v>
      </c>
    </row>
    <row r="1735" spans="1:18" x14ac:dyDescent="0.35">
      <c r="A1735" s="13">
        <v>2031</v>
      </c>
      <c r="B1735" s="13">
        <f t="shared" si="87"/>
        <v>2030</v>
      </c>
      <c r="C1735" t="s">
        <v>204</v>
      </c>
      <c r="D1735" t="s">
        <v>205</v>
      </c>
      <c r="E1735" s="5">
        <v>418699244</v>
      </c>
      <c r="F1735" s="13">
        <v>2.97</v>
      </c>
      <c r="G1735" s="9">
        <f t="shared" si="85"/>
        <v>1243536.75468</v>
      </c>
      <c r="H1735" s="5">
        <v>318477108</v>
      </c>
      <c r="I1735">
        <v>5.4</v>
      </c>
      <c r="J1735" s="9">
        <f t="shared" si="86"/>
        <v>1719776.3832</v>
      </c>
      <c r="P1735">
        <v>2031</v>
      </c>
      <c r="Q1735" t="s">
        <v>212</v>
      </c>
      <c r="R1735" s="25">
        <v>712165976</v>
      </c>
    </row>
    <row r="1736" spans="1:18" x14ac:dyDescent="0.35">
      <c r="A1736" s="13">
        <v>2031</v>
      </c>
      <c r="B1736" s="13">
        <f t="shared" si="87"/>
        <v>2030</v>
      </c>
      <c r="C1736" t="s">
        <v>206</v>
      </c>
      <c r="D1736" t="s">
        <v>207</v>
      </c>
      <c r="E1736" s="5">
        <v>681943177</v>
      </c>
      <c r="F1736" s="13">
        <v>2.97</v>
      </c>
      <c r="G1736" s="9">
        <f t="shared" si="85"/>
        <v>2025371.2356900002</v>
      </c>
      <c r="H1736" s="5">
        <v>495416943</v>
      </c>
      <c r="I1736">
        <v>5.4</v>
      </c>
      <c r="J1736" s="9">
        <f t="shared" si="86"/>
        <v>2675251.4922000002</v>
      </c>
      <c r="P1736">
        <v>2031</v>
      </c>
      <c r="Q1736" t="s">
        <v>214</v>
      </c>
      <c r="R1736" s="25">
        <v>421334723</v>
      </c>
    </row>
    <row r="1737" spans="1:18" x14ac:dyDescent="0.35">
      <c r="A1737" s="13">
        <v>2031</v>
      </c>
      <c r="B1737" s="13">
        <f t="shared" si="87"/>
        <v>2030</v>
      </c>
      <c r="C1737" t="s">
        <v>208</v>
      </c>
      <c r="D1737" t="s">
        <v>209</v>
      </c>
      <c r="E1737" s="5">
        <v>369289483</v>
      </c>
      <c r="F1737" s="13">
        <v>2.97</v>
      </c>
      <c r="G1737" s="9">
        <f t="shared" si="85"/>
        <v>1096789.7645100001</v>
      </c>
      <c r="H1737" s="5">
        <v>272927993</v>
      </c>
      <c r="I1737">
        <v>5.4</v>
      </c>
      <c r="J1737" s="9">
        <f t="shared" si="86"/>
        <v>1473811.1622000001</v>
      </c>
      <c r="P1737">
        <v>2031</v>
      </c>
      <c r="Q1737" t="s">
        <v>216</v>
      </c>
      <c r="R1737" s="25">
        <v>1800638673</v>
      </c>
    </row>
    <row r="1738" spans="1:18" x14ac:dyDescent="0.35">
      <c r="A1738" s="13">
        <v>2031</v>
      </c>
      <c r="B1738" s="13">
        <f t="shared" si="87"/>
        <v>2030</v>
      </c>
      <c r="C1738" t="s">
        <v>210</v>
      </c>
      <c r="D1738" t="s">
        <v>211</v>
      </c>
      <c r="E1738" s="5">
        <v>164457944</v>
      </c>
      <c r="F1738" s="13">
        <v>2.97</v>
      </c>
      <c r="G1738" s="9">
        <f t="shared" ref="G1738:G1801" si="88">E1738/1000*F1738</f>
        <v>488440.09367999999</v>
      </c>
      <c r="H1738" s="5">
        <v>124434750</v>
      </c>
      <c r="I1738">
        <v>5.4</v>
      </c>
      <c r="J1738" s="9">
        <f t="shared" si="86"/>
        <v>671947.65</v>
      </c>
      <c r="P1738">
        <v>2031</v>
      </c>
      <c r="Q1738" t="s">
        <v>218</v>
      </c>
      <c r="R1738" s="25">
        <v>857763961</v>
      </c>
    </row>
    <row r="1739" spans="1:18" x14ac:dyDescent="0.35">
      <c r="A1739" s="13">
        <v>2031</v>
      </c>
      <c r="B1739" s="13">
        <f t="shared" si="87"/>
        <v>2030</v>
      </c>
      <c r="C1739" t="s">
        <v>212</v>
      </c>
      <c r="D1739" t="s">
        <v>213</v>
      </c>
      <c r="E1739" s="5">
        <v>712165976</v>
      </c>
      <c r="F1739" s="13">
        <v>2.97</v>
      </c>
      <c r="G1739" s="9">
        <f t="shared" si="88"/>
        <v>2115132.9487200002</v>
      </c>
      <c r="H1739" s="5">
        <v>506224308</v>
      </c>
      <c r="I1739">
        <v>5.4</v>
      </c>
      <c r="J1739" s="9">
        <f t="shared" si="86"/>
        <v>2733611.2632000004</v>
      </c>
      <c r="P1739">
        <v>2031</v>
      </c>
      <c r="Q1739" t="s">
        <v>220</v>
      </c>
      <c r="R1739" s="25">
        <v>2202276810</v>
      </c>
    </row>
    <row r="1740" spans="1:18" x14ac:dyDescent="0.35">
      <c r="A1740" s="13">
        <v>2031</v>
      </c>
      <c r="B1740" s="13">
        <f t="shared" si="87"/>
        <v>2030</v>
      </c>
      <c r="C1740" t="s">
        <v>214</v>
      </c>
      <c r="D1740" t="s">
        <v>215</v>
      </c>
      <c r="E1740" s="5">
        <v>421334723</v>
      </c>
      <c r="F1740" s="13">
        <v>2.97</v>
      </c>
      <c r="G1740" s="9">
        <f t="shared" si="88"/>
        <v>1251364.1273100001</v>
      </c>
      <c r="H1740" s="5">
        <v>330519866</v>
      </c>
      <c r="I1740">
        <v>5.4</v>
      </c>
      <c r="J1740" s="9">
        <f t="shared" si="86"/>
        <v>1784807.2764000001</v>
      </c>
      <c r="P1740">
        <v>2031</v>
      </c>
      <c r="Q1740" t="s">
        <v>222</v>
      </c>
      <c r="R1740" s="25">
        <v>1492215774</v>
      </c>
    </row>
    <row r="1741" spans="1:18" x14ac:dyDescent="0.35">
      <c r="A1741" s="13">
        <v>2031</v>
      </c>
      <c r="B1741" s="13">
        <f t="shared" si="87"/>
        <v>2030</v>
      </c>
      <c r="C1741" t="s">
        <v>216</v>
      </c>
      <c r="D1741" t="s">
        <v>217</v>
      </c>
      <c r="E1741" s="5">
        <v>1800638673</v>
      </c>
      <c r="F1741" s="13">
        <v>2.97</v>
      </c>
      <c r="G1741" s="9">
        <f t="shared" si="88"/>
        <v>5347896.8588100001</v>
      </c>
      <c r="H1741" s="5">
        <v>1211871962</v>
      </c>
      <c r="I1741">
        <v>5.4</v>
      </c>
      <c r="J1741" s="9">
        <f t="shared" si="86"/>
        <v>6544108.594800001</v>
      </c>
      <c r="P1741">
        <v>2031</v>
      </c>
      <c r="Q1741" t="s">
        <v>224</v>
      </c>
      <c r="R1741" s="25">
        <v>376798918</v>
      </c>
    </row>
    <row r="1742" spans="1:18" x14ac:dyDescent="0.35">
      <c r="A1742" s="13">
        <v>2031</v>
      </c>
      <c r="B1742" s="13">
        <f t="shared" si="87"/>
        <v>2030</v>
      </c>
      <c r="C1742" t="s">
        <v>218</v>
      </c>
      <c r="D1742" t="s">
        <v>219</v>
      </c>
      <c r="E1742" s="5">
        <v>857763961</v>
      </c>
      <c r="F1742" s="13">
        <v>2.97</v>
      </c>
      <c r="G1742" s="9">
        <f t="shared" si="88"/>
        <v>2547558.9641700001</v>
      </c>
      <c r="H1742" s="5">
        <v>587402216</v>
      </c>
      <c r="I1742">
        <v>5.4</v>
      </c>
      <c r="J1742" s="9">
        <f t="shared" si="86"/>
        <v>3171971.9664000003</v>
      </c>
      <c r="P1742">
        <v>2031</v>
      </c>
      <c r="Q1742" t="s">
        <v>226</v>
      </c>
      <c r="R1742" s="25">
        <v>487004945</v>
      </c>
    </row>
    <row r="1743" spans="1:18" x14ac:dyDescent="0.35">
      <c r="A1743" s="13">
        <v>2031</v>
      </c>
      <c r="B1743" s="13">
        <f t="shared" si="87"/>
        <v>2030</v>
      </c>
      <c r="C1743" t="s">
        <v>220</v>
      </c>
      <c r="D1743" t="s">
        <v>221</v>
      </c>
      <c r="E1743" s="5">
        <v>2202276810</v>
      </c>
      <c r="F1743" s="13">
        <v>2.97</v>
      </c>
      <c r="G1743" s="9">
        <f t="shared" si="88"/>
        <v>6540762.1257000007</v>
      </c>
      <c r="H1743" s="5">
        <v>1413470057</v>
      </c>
      <c r="I1743">
        <v>5.4</v>
      </c>
      <c r="J1743" s="9">
        <f t="shared" si="86"/>
        <v>7632738.3078000005</v>
      </c>
      <c r="P1743">
        <v>2031</v>
      </c>
      <c r="Q1743" t="s">
        <v>228</v>
      </c>
      <c r="R1743" s="25">
        <v>1331300317</v>
      </c>
    </row>
    <row r="1744" spans="1:18" x14ac:dyDescent="0.35">
      <c r="A1744" s="13">
        <v>2031</v>
      </c>
      <c r="B1744" s="13">
        <f t="shared" si="87"/>
        <v>2030</v>
      </c>
      <c r="C1744" t="s">
        <v>222</v>
      </c>
      <c r="D1744" t="s">
        <v>223</v>
      </c>
      <c r="E1744" s="5">
        <v>1492215774</v>
      </c>
      <c r="F1744" s="13">
        <v>2.97</v>
      </c>
      <c r="G1744" s="9">
        <f t="shared" si="88"/>
        <v>4431880.8487800006</v>
      </c>
      <c r="H1744" s="5">
        <v>984493484</v>
      </c>
      <c r="I1744">
        <v>5.4</v>
      </c>
      <c r="J1744" s="9">
        <f t="shared" si="86"/>
        <v>5316264.8136000009</v>
      </c>
      <c r="P1744">
        <v>2031</v>
      </c>
      <c r="Q1744" t="s">
        <v>230</v>
      </c>
      <c r="R1744" s="25">
        <v>440323054</v>
      </c>
    </row>
    <row r="1745" spans="1:18" x14ac:dyDescent="0.35">
      <c r="A1745" s="13">
        <v>2031</v>
      </c>
      <c r="B1745" s="13">
        <f t="shared" si="87"/>
        <v>2030</v>
      </c>
      <c r="C1745" t="s">
        <v>224</v>
      </c>
      <c r="D1745" t="s">
        <v>225</v>
      </c>
      <c r="E1745" s="5">
        <v>376798918</v>
      </c>
      <c r="F1745" s="13">
        <v>2.97</v>
      </c>
      <c r="G1745" s="9">
        <f t="shared" si="88"/>
        <v>1119092.7864600001</v>
      </c>
      <c r="H1745" s="5">
        <v>260563272</v>
      </c>
      <c r="I1745">
        <v>5.4</v>
      </c>
      <c r="J1745" s="9">
        <f t="shared" si="86"/>
        <v>1407041.6688000001</v>
      </c>
      <c r="P1745">
        <v>2031</v>
      </c>
      <c r="Q1745" t="s">
        <v>232</v>
      </c>
      <c r="R1745" s="25">
        <v>1837354532</v>
      </c>
    </row>
    <row r="1746" spans="1:18" x14ac:dyDescent="0.35">
      <c r="A1746" s="13">
        <v>2031</v>
      </c>
      <c r="B1746" s="13">
        <f t="shared" si="87"/>
        <v>2030</v>
      </c>
      <c r="C1746" t="s">
        <v>226</v>
      </c>
      <c r="D1746" t="s">
        <v>227</v>
      </c>
      <c r="E1746" s="5">
        <v>487004945</v>
      </c>
      <c r="F1746" s="13">
        <v>2.97</v>
      </c>
      <c r="G1746" s="9">
        <f t="shared" si="88"/>
        <v>1446404.68665</v>
      </c>
      <c r="H1746" s="5">
        <v>367383658</v>
      </c>
      <c r="I1746">
        <v>5.4</v>
      </c>
      <c r="J1746" s="9">
        <f t="shared" si="86"/>
        <v>1983871.7532000002</v>
      </c>
      <c r="P1746">
        <v>2031</v>
      </c>
      <c r="Q1746" t="s">
        <v>234</v>
      </c>
      <c r="R1746" s="25">
        <v>183171848</v>
      </c>
    </row>
    <row r="1747" spans="1:18" x14ac:dyDescent="0.35">
      <c r="A1747" s="13">
        <v>2031</v>
      </c>
      <c r="B1747" s="13">
        <f t="shared" si="87"/>
        <v>2030</v>
      </c>
      <c r="C1747" t="s">
        <v>228</v>
      </c>
      <c r="D1747" t="s">
        <v>229</v>
      </c>
      <c r="E1747" s="5">
        <v>1331300317</v>
      </c>
      <c r="F1747" s="13">
        <v>2.97</v>
      </c>
      <c r="G1747" s="9">
        <f t="shared" si="88"/>
        <v>3953961.9414900006</v>
      </c>
      <c r="H1747" s="5">
        <v>846659908</v>
      </c>
      <c r="I1747">
        <v>5.4</v>
      </c>
      <c r="J1747" s="9">
        <f t="shared" si="86"/>
        <v>4571963.5032000002</v>
      </c>
      <c r="P1747">
        <v>2031</v>
      </c>
      <c r="Q1747" t="s">
        <v>236</v>
      </c>
      <c r="R1747" s="25">
        <v>589137629</v>
      </c>
    </row>
    <row r="1748" spans="1:18" x14ac:dyDescent="0.35">
      <c r="A1748" s="13">
        <v>2031</v>
      </c>
      <c r="B1748" s="13">
        <f t="shared" si="87"/>
        <v>2030</v>
      </c>
      <c r="C1748" t="s">
        <v>230</v>
      </c>
      <c r="D1748" t="s">
        <v>231</v>
      </c>
      <c r="E1748" s="5">
        <v>440323054</v>
      </c>
      <c r="F1748" s="13">
        <v>2.97</v>
      </c>
      <c r="G1748" s="9">
        <f t="shared" si="88"/>
        <v>1307759.4703800001</v>
      </c>
      <c r="H1748" s="5">
        <v>330170773</v>
      </c>
      <c r="I1748">
        <v>5.4</v>
      </c>
      <c r="J1748" s="9">
        <f t="shared" si="86"/>
        <v>1782922.1742</v>
      </c>
      <c r="P1748">
        <v>2031</v>
      </c>
      <c r="Q1748" t="s">
        <v>238</v>
      </c>
      <c r="R1748" s="25">
        <v>1905298347</v>
      </c>
    </row>
    <row r="1749" spans="1:18" x14ac:dyDescent="0.35">
      <c r="A1749" s="13">
        <v>2031</v>
      </c>
      <c r="B1749" s="13">
        <f t="shared" si="87"/>
        <v>2030</v>
      </c>
      <c r="C1749" t="s">
        <v>232</v>
      </c>
      <c r="D1749" t="s">
        <v>233</v>
      </c>
      <c r="E1749" s="5">
        <v>1837354532</v>
      </c>
      <c r="F1749" s="13">
        <v>2.97</v>
      </c>
      <c r="G1749" s="9">
        <f t="shared" si="88"/>
        <v>5456942.9600400003</v>
      </c>
      <c r="H1749" s="5">
        <v>961473513</v>
      </c>
      <c r="I1749">
        <v>5.4</v>
      </c>
      <c r="J1749" s="9">
        <f t="shared" si="86"/>
        <v>5191956.9702000003</v>
      </c>
      <c r="P1749">
        <v>2031</v>
      </c>
      <c r="Q1749" t="s">
        <v>240</v>
      </c>
      <c r="R1749" s="25">
        <v>307652973</v>
      </c>
    </row>
    <row r="1750" spans="1:18" x14ac:dyDescent="0.35">
      <c r="A1750" s="13">
        <v>2031</v>
      </c>
      <c r="B1750" s="13">
        <f t="shared" si="87"/>
        <v>2030</v>
      </c>
      <c r="C1750" t="s">
        <v>234</v>
      </c>
      <c r="D1750" t="s">
        <v>235</v>
      </c>
      <c r="E1750" s="5">
        <v>183171848</v>
      </c>
      <c r="F1750" s="13">
        <v>2.97</v>
      </c>
      <c r="G1750" s="9">
        <f t="shared" si="88"/>
        <v>544020.38855999999</v>
      </c>
      <c r="H1750" s="5">
        <v>151570525</v>
      </c>
      <c r="I1750">
        <v>5.4</v>
      </c>
      <c r="J1750" s="9">
        <f t="shared" si="86"/>
        <v>818480.83500000008</v>
      </c>
      <c r="P1750">
        <v>2031</v>
      </c>
      <c r="Q1750" t="s">
        <v>244</v>
      </c>
      <c r="R1750" s="25">
        <v>412105288</v>
      </c>
    </row>
    <row r="1751" spans="1:18" x14ac:dyDescent="0.35">
      <c r="A1751" s="13">
        <v>2031</v>
      </c>
      <c r="B1751" s="13">
        <f t="shared" si="87"/>
        <v>2030</v>
      </c>
      <c r="C1751" t="s">
        <v>236</v>
      </c>
      <c r="D1751" t="s">
        <v>237</v>
      </c>
      <c r="E1751" s="5">
        <v>589137629</v>
      </c>
      <c r="F1751" s="13">
        <v>2.97</v>
      </c>
      <c r="G1751" s="9">
        <f t="shared" si="88"/>
        <v>1749738.75813</v>
      </c>
      <c r="H1751" s="5">
        <v>418370864</v>
      </c>
      <c r="I1751">
        <v>5.4</v>
      </c>
      <c r="J1751" s="9">
        <f t="shared" si="86"/>
        <v>2259202.6655999999</v>
      </c>
      <c r="P1751">
        <v>2031</v>
      </c>
      <c r="Q1751" t="s">
        <v>402</v>
      </c>
      <c r="R1751" s="25">
        <v>529265562</v>
      </c>
    </row>
    <row r="1752" spans="1:18" x14ac:dyDescent="0.35">
      <c r="A1752" s="13">
        <v>2031</v>
      </c>
      <c r="B1752" s="13">
        <f t="shared" si="87"/>
        <v>2030</v>
      </c>
      <c r="C1752" t="s">
        <v>238</v>
      </c>
      <c r="D1752" t="s">
        <v>239</v>
      </c>
      <c r="E1752" s="5">
        <v>1905298347</v>
      </c>
      <c r="F1752" s="13">
        <v>2.97</v>
      </c>
      <c r="G1752" s="9">
        <f t="shared" si="88"/>
        <v>5658736.0905900002</v>
      </c>
      <c r="H1752" s="5">
        <v>1067802585</v>
      </c>
      <c r="I1752">
        <v>5.4</v>
      </c>
      <c r="J1752" s="9">
        <f t="shared" si="86"/>
        <v>5766133.9589999998</v>
      </c>
      <c r="P1752">
        <v>2031</v>
      </c>
      <c r="Q1752" t="s">
        <v>242</v>
      </c>
      <c r="R1752" s="25">
        <v>319008599</v>
      </c>
    </row>
    <row r="1753" spans="1:18" x14ac:dyDescent="0.35">
      <c r="A1753" s="13">
        <v>2031</v>
      </c>
      <c r="B1753" s="13">
        <f t="shared" si="87"/>
        <v>2030</v>
      </c>
      <c r="C1753" t="s">
        <v>240</v>
      </c>
      <c r="D1753" t="s">
        <v>241</v>
      </c>
      <c r="E1753" s="5">
        <v>307652973</v>
      </c>
      <c r="F1753" s="13">
        <v>2.97</v>
      </c>
      <c r="G1753" s="9">
        <f t="shared" si="88"/>
        <v>913729.32981000002</v>
      </c>
      <c r="H1753" s="5">
        <v>231384509</v>
      </c>
      <c r="I1753">
        <v>5.4</v>
      </c>
      <c r="J1753" s="9">
        <f t="shared" si="86"/>
        <v>1249476.3486000001</v>
      </c>
      <c r="P1753">
        <v>2031</v>
      </c>
      <c r="Q1753" t="s">
        <v>248</v>
      </c>
      <c r="R1753" s="25">
        <v>1371830590</v>
      </c>
    </row>
    <row r="1754" spans="1:18" x14ac:dyDescent="0.35">
      <c r="A1754" s="13">
        <v>2031</v>
      </c>
      <c r="B1754" s="13">
        <f t="shared" si="87"/>
        <v>2030</v>
      </c>
      <c r="C1754" t="s">
        <v>242</v>
      </c>
      <c r="D1754" t="s">
        <v>243</v>
      </c>
      <c r="E1754" s="5">
        <v>319008599</v>
      </c>
      <c r="F1754" s="13">
        <v>2.97</v>
      </c>
      <c r="G1754" s="9">
        <f t="shared" si="88"/>
        <v>947455.53902999999</v>
      </c>
      <c r="H1754" s="5">
        <v>237784653</v>
      </c>
      <c r="I1754">
        <v>5.4</v>
      </c>
      <c r="J1754" s="9">
        <f t="shared" si="86"/>
        <v>1284037.1262000001</v>
      </c>
      <c r="P1754">
        <v>2031</v>
      </c>
      <c r="Q1754" t="s">
        <v>250</v>
      </c>
      <c r="R1754" s="25">
        <v>471994904</v>
      </c>
    </row>
    <row r="1755" spans="1:18" x14ac:dyDescent="0.35">
      <c r="A1755" s="13">
        <v>2031</v>
      </c>
      <c r="B1755" s="13">
        <f t="shared" si="87"/>
        <v>2030</v>
      </c>
      <c r="C1755" t="s">
        <v>244</v>
      </c>
      <c r="D1755" t="s">
        <v>245</v>
      </c>
      <c r="E1755" s="5">
        <v>412105288</v>
      </c>
      <c r="F1755" s="13">
        <v>2.97</v>
      </c>
      <c r="G1755" s="9">
        <f t="shared" si="88"/>
        <v>1223952.70536</v>
      </c>
      <c r="H1755" s="5">
        <v>318917436</v>
      </c>
      <c r="I1755">
        <v>5.4</v>
      </c>
      <c r="J1755" s="9">
        <f t="shared" si="86"/>
        <v>1722154.1544000001</v>
      </c>
      <c r="P1755">
        <v>2031</v>
      </c>
      <c r="Q1755" t="s">
        <v>252</v>
      </c>
      <c r="R1755" s="25">
        <v>524195260</v>
      </c>
    </row>
    <row r="1756" spans="1:18" x14ac:dyDescent="0.35">
      <c r="A1756" s="13">
        <v>2031</v>
      </c>
      <c r="B1756" s="13">
        <f t="shared" si="87"/>
        <v>2030</v>
      </c>
      <c r="C1756" t="s">
        <v>246</v>
      </c>
      <c r="D1756" t="s">
        <v>247</v>
      </c>
      <c r="E1756" s="5">
        <v>1173202931</v>
      </c>
      <c r="F1756" s="13">
        <v>2.97</v>
      </c>
      <c r="G1756" s="9">
        <f t="shared" si="88"/>
        <v>3484412.7050700006</v>
      </c>
      <c r="H1756" s="5">
        <v>894728284</v>
      </c>
      <c r="I1756">
        <v>5.4</v>
      </c>
      <c r="J1756" s="9">
        <f t="shared" si="86"/>
        <v>4831532.7335999999</v>
      </c>
      <c r="P1756">
        <v>2031</v>
      </c>
      <c r="Q1756" t="s">
        <v>254</v>
      </c>
      <c r="R1756" s="25">
        <v>353263419</v>
      </c>
    </row>
    <row r="1757" spans="1:18" x14ac:dyDescent="0.35">
      <c r="A1757" s="13">
        <v>2031</v>
      </c>
      <c r="B1757" s="13">
        <f t="shared" si="87"/>
        <v>2030</v>
      </c>
      <c r="C1757" t="s">
        <v>248</v>
      </c>
      <c r="D1757" t="s">
        <v>249</v>
      </c>
      <c r="E1757" s="5">
        <v>1371830590</v>
      </c>
      <c r="F1757" s="13">
        <v>2.97</v>
      </c>
      <c r="G1757" s="9">
        <f t="shared" si="88"/>
        <v>4074336.8523000004</v>
      </c>
      <c r="H1757" s="5">
        <v>888085119</v>
      </c>
      <c r="I1757">
        <v>5.4</v>
      </c>
      <c r="J1757" s="9">
        <f t="shared" si="86"/>
        <v>4795659.6425999999</v>
      </c>
      <c r="P1757">
        <v>2031</v>
      </c>
      <c r="Q1757" t="s">
        <v>128</v>
      </c>
      <c r="R1757" s="25">
        <v>759438858</v>
      </c>
    </row>
    <row r="1758" spans="1:18" x14ac:dyDescent="0.35">
      <c r="A1758" s="13">
        <v>2031</v>
      </c>
      <c r="B1758" s="13">
        <f t="shared" si="87"/>
        <v>2030</v>
      </c>
      <c r="C1758" t="s">
        <v>250</v>
      </c>
      <c r="D1758" t="s">
        <v>251</v>
      </c>
      <c r="E1758" s="5">
        <v>471994904</v>
      </c>
      <c r="F1758" s="13">
        <v>2.97</v>
      </c>
      <c r="G1758" s="9">
        <f t="shared" si="88"/>
        <v>1401824.86488</v>
      </c>
      <c r="H1758" s="5">
        <v>360024541</v>
      </c>
      <c r="I1758">
        <v>5.4</v>
      </c>
      <c r="J1758" s="9">
        <f t="shared" si="86"/>
        <v>1944132.5214000002</v>
      </c>
      <c r="P1758">
        <v>2031</v>
      </c>
      <c r="Q1758" t="s">
        <v>270</v>
      </c>
      <c r="R1758" s="25">
        <v>285765527</v>
      </c>
    </row>
    <row r="1759" spans="1:18" x14ac:dyDescent="0.35">
      <c r="A1759" s="13">
        <v>2031</v>
      </c>
      <c r="B1759" s="13">
        <f t="shared" si="87"/>
        <v>2030</v>
      </c>
      <c r="C1759" t="s">
        <v>252</v>
      </c>
      <c r="D1759" t="s">
        <v>253</v>
      </c>
      <c r="E1759" s="5">
        <v>524195260</v>
      </c>
      <c r="F1759" s="13">
        <v>2.97</v>
      </c>
      <c r="G1759" s="9">
        <f t="shared" si="88"/>
        <v>1556859.9222000001</v>
      </c>
      <c r="H1759" s="5">
        <v>362293256</v>
      </c>
      <c r="I1759">
        <v>5.4</v>
      </c>
      <c r="J1759" s="9">
        <f t="shared" si="86"/>
        <v>1956383.5824000002</v>
      </c>
      <c r="P1759">
        <v>2031</v>
      </c>
      <c r="Q1759" t="s">
        <v>256</v>
      </c>
      <c r="R1759" s="25">
        <v>238973907</v>
      </c>
    </row>
    <row r="1760" spans="1:18" x14ac:dyDescent="0.35">
      <c r="A1760" s="13">
        <v>2031</v>
      </c>
      <c r="B1760" s="13">
        <f t="shared" si="87"/>
        <v>2030</v>
      </c>
      <c r="C1760" t="s">
        <v>254</v>
      </c>
      <c r="D1760" t="s">
        <v>255</v>
      </c>
      <c r="E1760" s="5">
        <v>353263419</v>
      </c>
      <c r="F1760" s="13">
        <v>2.97</v>
      </c>
      <c r="G1760" s="9">
        <f t="shared" si="88"/>
        <v>1049192.3544300001</v>
      </c>
      <c r="H1760" s="5">
        <v>258139683</v>
      </c>
      <c r="I1760">
        <v>5.4</v>
      </c>
      <c r="J1760" s="9">
        <f t="shared" si="86"/>
        <v>1393954.2882000001</v>
      </c>
      <c r="P1760">
        <v>2031</v>
      </c>
      <c r="Q1760" t="s">
        <v>258</v>
      </c>
      <c r="R1760" s="25">
        <v>737214312</v>
      </c>
    </row>
    <row r="1761" spans="1:18" x14ac:dyDescent="0.35">
      <c r="A1761" s="13">
        <v>2031</v>
      </c>
      <c r="B1761" s="13">
        <f t="shared" si="87"/>
        <v>2030</v>
      </c>
      <c r="C1761" t="s">
        <v>256</v>
      </c>
      <c r="D1761" t="s">
        <v>257</v>
      </c>
      <c r="E1761" s="5">
        <v>238973907</v>
      </c>
      <c r="F1761" s="13">
        <v>2.97</v>
      </c>
      <c r="G1761" s="9">
        <f t="shared" si="88"/>
        <v>709752.5037900001</v>
      </c>
      <c r="H1761" s="5">
        <v>183978578</v>
      </c>
      <c r="I1761">
        <v>5.4</v>
      </c>
      <c r="J1761" s="9">
        <f t="shared" si="86"/>
        <v>993484.32120000012</v>
      </c>
      <c r="P1761">
        <v>2031</v>
      </c>
      <c r="Q1761" t="s">
        <v>260</v>
      </c>
      <c r="R1761" s="25">
        <v>1104252191</v>
      </c>
    </row>
    <row r="1762" spans="1:18" x14ac:dyDescent="0.35">
      <c r="A1762" s="13">
        <v>2031</v>
      </c>
      <c r="B1762" s="13">
        <f t="shared" si="87"/>
        <v>2030</v>
      </c>
      <c r="C1762" t="s">
        <v>258</v>
      </c>
      <c r="D1762" t="s">
        <v>259</v>
      </c>
      <c r="E1762" s="5">
        <v>737214312</v>
      </c>
      <c r="F1762" s="13">
        <v>2.97</v>
      </c>
      <c r="G1762" s="9">
        <f t="shared" si="88"/>
        <v>2189526.5066400003</v>
      </c>
      <c r="H1762" s="5">
        <v>545612210</v>
      </c>
      <c r="I1762">
        <v>5.4</v>
      </c>
      <c r="J1762" s="9">
        <f t="shared" ref="J1762:J1825" si="89">H1762/1000*I1762</f>
        <v>2946305.9339999999</v>
      </c>
      <c r="P1762">
        <v>2031</v>
      </c>
      <c r="Q1762" t="s">
        <v>262</v>
      </c>
      <c r="R1762" s="25">
        <v>490511807</v>
      </c>
    </row>
    <row r="1763" spans="1:18" x14ac:dyDescent="0.35">
      <c r="A1763" s="13">
        <v>2031</v>
      </c>
      <c r="B1763" s="13">
        <f t="shared" si="87"/>
        <v>2030</v>
      </c>
      <c r="C1763" t="s">
        <v>260</v>
      </c>
      <c r="D1763" t="s">
        <v>261</v>
      </c>
      <c r="E1763" s="5">
        <v>1104252191</v>
      </c>
      <c r="F1763" s="13">
        <v>2.97</v>
      </c>
      <c r="G1763" s="9">
        <f t="shared" si="88"/>
        <v>3279629.0072700004</v>
      </c>
      <c r="H1763" s="5">
        <v>735862658</v>
      </c>
      <c r="I1763">
        <v>5.4</v>
      </c>
      <c r="J1763" s="9">
        <f t="shared" si="89"/>
        <v>3973658.3532000007</v>
      </c>
      <c r="P1763">
        <v>2031</v>
      </c>
      <c r="Q1763" t="s">
        <v>264</v>
      </c>
      <c r="R1763" s="25">
        <v>1126450705</v>
      </c>
    </row>
    <row r="1764" spans="1:18" x14ac:dyDescent="0.35">
      <c r="A1764" s="13">
        <v>2031</v>
      </c>
      <c r="B1764" s="13">
        <f t="shared" si="87"/>
        <v>2030</v>
      </c>
      <c r="C1764" t="s">
        <v>262</v>
      </c>
      <c r="D1764" t="s">
        <v>263</v>
      </c>
      <c r="E1764" s="5">
        <v>490511807</v>
      </c>
      <c r="F1764" s="13">
        <v>2.97</v>
      </c>
      <c r="G1764" s="9">
        <f t="shared" si="88"/>
        <v>1456820.0667900001</v>
      </c>
      <c r="H1764" s="5">
        <v>349788495</v>
      </c>
      <c r="I1764">
        <v>5.4</v>
      </c>
      <c r="J1764" s="9">
        <f t="shared" si="89"/>
        <v>1888857.8730000001</v>
      </c>
      <c r="P1764">
        <v>2031</v>
      </c>
      <c r="Q1764" t="s">
        <v>266</v>
      </c>
      <c r="R1764" s="25">
        <v>704134830</v>
      </c>
    </row>
    <row r="1765" spans="1:18" x14ac:dyDescent="0.35">
      <c r="A1765" s="13">
        <v>2031</v>
      </c>
      <c r="B1765" s="13">
        <f t="shared" si="87"/>
        <v>2030</v>
      </c>
      <c r="C1765" t="s">
        <v>264</v>
      </c>
      <c r="D1765" t="s">
        <v>265</v>
      </c>
      <c r="E1765" s="5">
        <v>1126450705</v>
      </c>
      <c r="F1765" s="13">
        <v>2.97</v>
      </c>
      <c r="G1765" s="9">
        <f t="shared" si="88"/>
        <v>3345558.5938500003</v>
      </c>
      <c r="H1765" s="5">
        <v>907569427</v>
      </c>
      <c r="I1765">
        <v>5.4</v>
      </c>
      <c r="J1765" s="9">
        <f t="shared" si="89"/>
        <v>4900874.9058000008</v>
      </c>
      <c r="P1765">
        <v>2031</v>
      </c>
      <c r="Q1765" t="s">
        <v>268</v>
      </c>
      <c r="R1765" s="25">
        <v>608328799</v>
      </c>
    </row>
    <row r="1766" spans="1:18" x14ac:dyDescent="0.35">
      <c r="A1766" s="13">
        <v>2031</v>
      </c>
      <c r="B1766" s="13">
        <f t="shared" si="87"/>
        <v>2030</v>
      </c>
      <c r="C1766" t="s">
        <v>266</v>
      </c>
      <c r="D1766" t="s">
        <v>267</v>
      </c>
      <c r="E1766" s="5">
        <v>704134830</v>
      </c>
      <c r="F1766" s="13">
        <v>2.97</v>
      </c>
      <c r="G1766" s="9">
        <f t="shared" si="88"/>
        <v>2091280.4451000001</v>
      </c>
      <c r="H1766" s="5">
        <v>441655784</v>
      </c>
      <c r="I1766">
        <v>5.4</v>
      </c>
      <c r="J1766" s="9">
        <f t="shared" si="89"/>
        <v>2384941.2335999999</v>
      </c>
      <c r="P1766">
        <v>2031</v>
      </c>
      <c r="Q1766" t="s">
        <v>272</v>
      </c>
      <c r="R1766" s="25">
        <v>1097478669</v>
      </c>
    </row>
    <row r="1767" spans="1:18" x14ac:dyDescent="0.35">
      <c r="A1767" s="13">
        <v>2031</v>
      </c>
      <c r="B1767" s="13">
        <f t="shared" si="87"/>
        <v>2030</v>
      </c>
      <c r="C1767" t="s">
        <v>268</v>
      </c>
      <c r="D1767" t="s">
        <v>269</v>
      </c>
      <c r="E1767" s="5">
        <v>608328799</v>
      </c>
      <c r="F1767" s="13">
        <v>2.97</v>
      </c>
      <c r="G1767" s="9">
        <f t="shared" si="88"/>
        <v>1806736.53303</v>
      </c>
      <c r="H1767" s="5">
        <v>371332128</v>
      </c>
      <c r="I1767">
        <v>5.4</v>
      </c>
      <c r="J1767" s="9">
        <f t="shared" si="89"/>
        <v>2005193.4912000003</v>
      </c>
      <c r="P1767">
        <v>2031</v>
      </c>
      <c r="Q1767" t="s">
        <v>274</v>
      </c>
      <c r="R1767" s="25">
        <v>463395204</v>
      </c>
    </row>
    <row r="1768" spans="1:18" x14ac:dyDescent="0.35">
      <c r="A1768" s="13">
        <v>2031</v>
      </c>
      <c r="B1768" s="13">
        <f t="shared" si="87"/>
        <v>2030</v>
      </c>
      <c r="C1768" t="s">
        <v>270</v>
      </c>
      <c r="D1768" t="s">
        <v>271</v>
      </c>
      <c r="E1768" s="5">
        <v>285765527</v>
      </c>
      <c r="F1768" s="13">
        <v>2.97</v>
      </c>
      <c r="G1768" s="9">
        <f t="shared" si="88"/>
        <v>848723.61519000004</v>
      </c>
      <c r="H1768" s="5">
        <v>210847906</v>
      </c>
      <c r="I1768">
        <v>5.4</v>
      </c>
      <c r="J1768" s="9">
        <f t="shared" si="89"/>
        <v>1138578.6924000001</v>
      </c>
      <c r="P1768">
        <v>2031</v>
      </c>
      <c r="Q1768" t="s">
        <v>276</v>
      </c>
      <c r="R1768" s="25">
        <v>459422562</v>
      </c>
    </row>
    <row r="1769" spans="1:18" x14ac:dyDescent="0.35">
      <c r="A1769" s="13">
        <v>2031</v>
      </c>
      <c r="B1769" s="13">
        <f t="shared" si="87"/>
        <v>2030</v>
      </c>
      <c r="C1769" t="s">
        <v>272</v>
      </c>
      <c r="D1769" t="s">
        <v>273</v>
      </c>
      <c r="E1769" s="5">
        <v>1097478669</v>
      </c>
      <c r="F1769" s="13">
        <v>2.97</v>
      </c>
      <c r="G1769" s="9">
        <f t="shared" si="88"/>
        <v>3259511.6469300003</v>
      </c>
      <c r="H1769" s="5">
        <v>753570055</v>
      </c>
      <c r="I1769">
        <v>5.4</v>
      </c>
      <c r="J1769" s="9">
        <f t="shared" si="89"/>
        <v>4069278.2970000007</v>
      </c>
      <c r="P1769">
        <v>2031</v>
      </c>
      <c r="Q1769" t="s">
        <v>278</v>
      </c>
      <c r="R1769" s="25">
        <v>1113626807</v>
      </c>
    </row>
    <row r="1770" spans="1:18" x14ac:dyDescent="0.35">
      <c r="A1770" s="13">
        <v>2031</v>
      </c>
      <c r="B1770" s="13">
        <f t="shared" si="87"/>
        <v>2030</v>
      </c>
      <c r="C1770" t="s">
        <v>274</v>
      </c>
      <c r="D1770" t="s">
        <v>275</v>
      </c>
      <c r="E1770" s="5">
        <v>463395204</v>
      </c>
      <c r="F1770" s="13">
        <v>2.97</v>
      </c>
      <c r="G1770" s="9">
        <f t="shared" si="88"/>
        <v>1376283.7558800001</v>
      </c>
      <c r="H1770" s="5">
        <v>370932490</v>
      </c>
      <c r="I1770">
        <v>5.4</v>
      </c>
      <c r="J1770" s="9">
        <f t="shared" si="89"/>
        <v>2003035.446</v>
      </c>
      <c r="P1770">
        <v>2031</v>
      </c>
      <c r="Q1770" t="s">
        <v>282</v>
      </c>
      <c r="R1770" s="25">
        <v>983836525</v>
      </c>
    </row>
    <row r="1771" spans="1:18" x14ac:dyDescent="0.35">
      <c r="A1771" s="13">
        <v>2031</v>
      </c>
      <c r="B1771" s="13">
        <f t="shared" si="87"/>
        <v>2030</v>
      </c>
      <c r="C1771" t="s">
        <v>276</v>
      </c>
      <c r="D1771" t="s">
        <v>277</v>
      </c>
      <c r="E1771" s="5">
        <v>459422562</v>
      </c>
      <c r="F1771" s="13">
        <v>2.97</v>
      </c>
      <c r="G1771" s="9">
        <f t="shared" si="88"/>
        <v>1364485.00914</v>
      </c>
      <c r="H1771" s="5">
        <v>276637580</v>
      </c>
      <c r="I1771">
        <v>5.4</v>
      </c>
      <c r="J1771" s="9">
        <f t="shared" si="89"/>
        <v>1493842.9320000003</v>
      </c>
      <c r="P1771">
        <v>2031</v>
      </c>
      <c r="Q1771" t="s">
        <v>284</v>
      </c>
      <c r="R1771" s="25">
        <v>2955658672</v>
      </c>
    </row>
    <row r="1772" spans="1:18" x14ac:dyDescent="0.35">
      <c r="A1772" s="13">
        <v>2031</v>
      </c>
      <c r="B1772" s="13">
        <f t="shared" si="87"/>
        <v>2030</v>
      </c>
      <c r="C1772" t="s">
        <v>278</v>
      </c>
      <c r="D1772" t="s">
        <v>279</v>
      </c>
      <c r="E1772" s="5">
        <v>1113626807</v>
      </c>
      <c r="F1772" s="13">
        <v>2.97</v>
      </c>
      <c r="G1772" s="9">
        <f t="shared" si="88"/>
        <v>3307471.6167900003</v>
      </c>
      <c r="H1772" s="5">
        <v>738709960</v>
      </c>
      <c r="I1772">
        <v>5.4</v>
      </c>
      <c r="J1772" s="9">
        <f t="shared" si="89"/>
        <v>3989033.784</v>
      </c>
      <c r="P1772">
        <v>2031</v>
      </c>
      <c r="Q1772" t="s">
        <v>286</v>
      </c>
      <c r="R1772" s="25">
        <v>722852737</v>
      </c>
    </row>
    <row r="1773" spans="1:18" x14ac:dyDescent="0.35">
      <c r="A1773" s="13">
        <v>2031</v>
      </c>
      <c r="B1773" s="13">
        <f t="shared" si="87"/>
        <v>2030</v>
      </c>
      <c r="C1773" t="s">
        <v>280</v>
      </c>
      <c r="D1773" t="s">
        <v>281</v>
      </c>
      <c r="E1773" s="5">
        <v>709835558</v>
      </c>
      <c r="F1773" s="13">
        <v>2.97</v>
      </c>
      <c r="G1773" s="9">
        <f t="shared" si="88"/>
        <v>2108211.60726</v>
      </c>
      <c r="H1773" s="5">
        <v>543036225</v>
      </c>
      <c r="I1773">
        <v>5.4</v>
      </c>
      <c r="J1773" s="9">
        <f t="shared" si="89"/>
        <v>2932395.6150000002</v>
      </c>
      <c r="P1773">
        <v>2031</v>
      </c>
      <c r="Q1773" t="s">
        <v>288</v>
      </c>
      <c r="R1773" s="25">
        <v>18373186291</v>
      </c>
    </row>
    <row r="1774" spans="1:18" x14ac:dyDescent="0.35">
      <c r="A1774" s="13">
        <v>2031</v>
      </c>
      <c r="B1774" s="13">
        <f t="shared" si="87"/>
        <v>2030</v>
      </c>
      <c r="C1774" t="s">
        <v>282</v>
      </c>
      <c r="D1774" t="s">
        <v>283</v>
      </c>
      <c r="E1774" s="5">
        <v>983836525</v>
      </c>
      <c r="F1774" s="13">
        <v>2.97</v>
      </c>
      <c r="G1774" s="9">
        <f t="shared" si="88"/>
        <v>2921994.4792500003</v>
      </c>
      <c r="H1774" s="5">
        <v>633504738</v>
      </c>
      <c r="I1774">
        <v>5.4</v>
      </c>
      <c r="J1774" s="9">
        <f t="shared" si="89"/>
        <v>3420925.5852000001</v>
      </c>
      <c r="P1774">
        <v>2031</v>
      </c>
      <c r="Q1774" t="s">
        <v>290</v>
      </c>
      <c r="R1774" s="25">
        <v>733682015</v>
      </c>
    </row>
    <row r="1775" spans="1:18" x14ac:dyDescent="0.35">
      <c r="A1775" s="13">
        <v>2031</v>
      </c>
      <c r="B1775" s="13">
        <f t="shared" si="87"/>
        <v>2030</v>
      </c>
      <c r="C1775" t="s">
        <v>284</v>
      </c>
      <c r="D1775" t="s">
        <v>285</v>
      </c>
      <c r="E1775" s="5">
        <v>2955658672</v>
      </c>
      <c r="F1775" s="13">
        <v>2.97</v>
      </c>
      <c r="G1775" s="9">
        <f t="shared" si="88"/>
        <v>8778306.2558399998</v>
      </c>
      <c r="H1775" s="5">
        <v>1614773833</v>
      </c>
      <c r="I1775">
        <v>5.4</v>
      </c>
      <c r="J1775" s="9">
        <f t="shared" si="89"/>
        <v>8719778.6982000005</v>
      </c>
      <c r="P1775">
        <v>2031</v>
      </c>
      <c r="Q1775" t="s">
        <v>292</v>
      </c>
      <c r="R1775" s="25">
        <v>343158311</v>
      </c>
    </row>
    <row r="1776" spans="1:18" x14ac:dyDescent="0.35">
      <c r="A1776" s="13">
        <v>2031</v>
      </c>
      <c r="B1776" s="13">
        <f t="shared" si="87"/>
        <v>2030</v>
      </c>
      <c r="C1776" t="s">
        <v>286</v>
      </c>
      <c r="D1776" t="s">
        <v>287</v>
      </c>
      <c r="E1776" s="5">
        <v>722852737</v>
      </c>
      <c r="F1776" s="13">
        <v>2.97</v>
      </c>
      <c r="G1776" s="9">
        <f t="shared" si="88"/>
        <v>2146872.6288899998</v>
      </c>
      <c r="H1776" s="5">
        <v>415468886</v>
      </c>
      <c r="I1776">
        <v>5.4</v>
      </c>
      <c r="J1776" s="9">
        <f t="shared" si="89"/>
        <v>2243531.9844</v>
      </c>
      <c r="P1776">
        <v>2031</v>
      </c>
      <c r="Q1776" t="s">
        <v>280</v>
      </c>
      <c r="R1776" s="25">
        <v>709835558</v>
      </c>
    </row>
    <row r="1777" spans="1:18" x14ac:dyDescent="0.35">
      <c r="A1777" s="13">
        <v>2031</v>
      </c>
      <c r="B1777" s="13">
        <f t="shared" si="87"/>
        <v>2030</v>
      </c>
      <c r="C1777" t="s">
        <v>288</v>
      </c>
      <c r="D1777" t="s">
        <v>289</v>
      </c>
      <c r="E1777" s="5">
        <v>18373186291</v>
      </c>
      <c r="F1777" s="13">
        <v>2.97</v>
      </c>
      <c r="G1777" s="9">
        <f t="shared" si="88"/>
        <v>54568363.284270003</v>
      </c>
      <c r="H1777" s="5">
        <v>9718909865</v>
      </c>
      <c r="I1777">
        <v>5.4</v>
      </c>
      <c r="J1777" s="9">
        <f t="shared" si="89"/>
        <v>52482113.271000005</v>
      </c>
      <c r="P1777">
        <v>2031</v>
      </c>
      <c r="Q1777" t="s">
        <v>294</v>
      </c>
      <c r="R1777" s="25">
        <v>351564490</v>
      </c>
    </row>
    <row r="1778" spans="1:18" x14ac:dyDescent="0.35">
      <c r="A1778" s="13">
        <v>2031</v>
      </c>
      <c r="B1778" s="13">
        <f t="shared" si="87"/>
        <v>2030</v>
      </c>
      <c r="C1778" t="s">
        <v>290</v>
      </c>
      <c r="D1778" t="s">
        <v>291</v>
      </c>
      <c r="E1778" s="5">
        <v>733682015</v>
      </c>
      <c r="F1778" s="13">
        <v>2.97</v>
      </c>
      <c r="G1778" s="9">
        <f t="shared" si="88"/>
        <v>2179035.5845500003</v>
      </c>
      <c r="H1778" s="5">
        <v>528219168</v>
      </c>
      <c r="I1778">
        <v>5.4</v>
      </c>
      <c r="J1778" s="9">
        <f t="shared" si="89"/>
        <v>2852383.5071999999</v>
      </c>
      <c r="P1778">
        <v>2031</v>
      </c>
      <c r="Q1778" t="s">
        <v>246</v>
      </c>
      <c r="R1778" s="25">
        <v>1173202931</v>
      </c>
    </row>
    <row r="1779" spans="1:18" x14ac:dyDescent="0.35">
      <c r="A1779" s="13">
        <v>2031</v>
      </c>
      <c r="B1779" s="13">
        <f t="shared" si="87"/>
        <v>2030</v>
      </c>
      <c r="C1779" t="s">
        <v>292</v>
      </c>
      <c r="D1779" t="s">
        <v>293</v>
      </c>
      <c r="E1779" s="5">
        <v>343158311</v>
      </c>
      <c r="F1779" s="13">
        <v>2.97</v>
      </c>
      <c r="G1779" s="9">
        <f t="shared" si="88"/>
        <v>1019180.1836700001</v>
      </c>
      <c r="H1779" s="5">
        <v>220834315</v>
      </c>
      <c r="I1779">
        <v>5.4</v>
      </c>
      <c r="J1779" s="9">
        <f t="shared" si="89"/>
        <v>1192505.301</v>
      </c>
      <c r="P1779">
        <v>2031</v>
      </c>
      <c r="Q1779" t="s">
        <v>296</v>
      </c>
      <c r="R1779" s="25">
        <v>618851860</v>
      </c>
    </row>
    <row r="1780" spans="1:18" x14ac:dyDescent="0.35">
      <c r="A1780" s="13">
        <v>2031</v>
      </c>
      <c r="B1780" s="13">
        <f t="shared" si="87"/>
        <v>2030</v>
      </c>
      <c r="C1780" t="s">
        <v>294</v>
      </c>
      <c r="D1780" t="s">
        <v>295</v>
      </c>
      <c r="E1780" s="5">
        <v>351564490</v>
      </c>
      <c r="F1780" s="13">
        <v>2.97</v>
      </c>
      <c r="G1780" s="9">
        <f t="shared" si="88"/>
        <v>1044146.5353</v>
      </c>
      <c r="H1780" s="5">
        <v>203438779</v>
      </c>
      <c r="I1780">
        <v>5.4</v>
      </c>
      <c r="J1780" s="9">
        <f t="shared" si="89"/>
        <v>1098569.4066000001</v>
      </c>
      <c r="P1780">
        <v>2031</v>
      </c>
      <c r="Q1780" t="s">
        <v>298</v>
      </c>
      <c r="R1780" s="25">
        <v>7330991361</v>
      </c>
    </row>
    <row r="1781" spans="1:18" x14ac:dyDescent="0.35">
      <c r="A1781" s="13">
        <v>2031</v>
      </c>
      <c r="B1781" s="13">
        <f t="shared" si="87"/>
        <v>2030</v>
      </c>
      <c r="C1781" t="s">
        <v>296</v>
      </c>
      <c r="D1781" t="s">
        <v>297</v>
      </c>
      <c r="E1781" s="5">
        <v>618851860</v>
      </c>
      <c r="F1781" s="13">
        <v>2.97</v>
      </c>
      <c r="G1781" s="9">
        <f t="shared" si="88"/>
        <v>1837990.0242000001</v>
      </c>
      <c r="H1781" s="5">
        <v>396877866</v>
      </c>
      <c r="I1781">
        <v>5.4</v>
      </c>
      <c r="J1781" s="9">
        <f t="shared" si="89"/>
        <v>2143140.4764</v>
      </c>
      <c r="P1781">
        <v>2031</v>
      </c>
      <c r="Q1781" t="s">
        <v>300</v>
      </c>
      <c r="R1781" s="25">
        <v>718443438</v>
      </c>
    </row>
    <row r="1782" spans="1:18" x14ac:dyDescent="0.35">
      <c r="A1782" s="13">
        <v>2031</v>
      </c>
      <c r="B1782" s="13">
        <f t="shared" si="87"/>
        <v>2030</v>
      </c>
      <c r="C1782" t="s">
        <v>298</v>
      </c>
      <c r="D1782" t="s">
        <v>299</v>
      </c>
      <c r="E1782" s="5">
        <v>7330991361</v>
      </c>
      <c r="F1782" s="13">
        <v>2.97</v>
      </c>
      <c r="G1782" s="9">
        <f t="shared" si="88"/>
        <v>21773044.34217</v>
      </c>
      <c r="H1782" s="5">
        <v>4007144270</v>
      </c>
      <c r="I1782">
        <v>5.4</v>
      </c>
      <c r="J1782" s="9">
        <f t="shared" si="89"/>
        <v>21638579.058000002</v>
      </c>
      <c r="P1782">
        <v>2031</v>
      </c>
      <c r="Q1782" t="s">
        <v>302</v>
      </c>
      <c r="R1782" s="25">
        <v>325034163</v>
      </c>
    </row>
    <row r="1783" spans="1:18" x14ac:dyDescent="0.35">
      <c r="A1783" s="13">
        <v>2031</v>
      </c>
      <c r="B1783" s="13">
        <f t="shared" si="87"/>
        <v>2030</v>
      </c>
      <c r="C1783" t="s">
        <v>300</v>
      </c>
      <c r="D1783" t="s">
        <v>301</v>
      </c>
      <c r="E1783" s="5">
        <v>718443438</v>
      </c>
      <c r="F1783" s="13">
        <v>2.97</v>
      </c>
      <c r="G1783" s="9">
        <f t="shared" si="88"/>
        <v>2133777.0108599998</v>
      </c>
      <c r="H1783" s="5">
        <v>461701747</v>
      </c>
      <c r="I1783">
        <v>5.4</v>
      </c>
      <c r="J1783" s="9">
        <f t="shared" si="89"/>
        <v>2493189.4338000002</v>
      </c>
      <c r="P1783">
        <v>2031</v>
      </c>
      <c r="Q1783" t="s">
        <v>304</v>
      </c>
      <c r="R1783" s="25">
        <v>401794294</v>
      </c>
    </row>
    <row r="1784" spans="1:18" x14ac:dyDescent="0.35">
      <c r="A1784" s="13">
        <v>2031</v>
      </c>
      <c r="B1784" s="13">
        <f t="shared" si="87"/>
        <v>2030</v>
      </c>
      <c r="C1784" t="s">
        <v>302</v>
      </c>
      <c r="D1784" t="s">
        <v>303</v>
      </c>
      <c r="E1784" s="5">
        <v>325034163</v>
      </c>
      <c r="F1784" s="13">
        <v>2.97</v>
      </c>
      <c r="G1784" s="9">
        <f t="shared" si="88"/>
        <v>965351.46411000006</v>
      </c>
      <c r="H1784" s="5">
        <v>253372078</v>
      </c>
      <c r="I1784">
        <v>5.4</v>
      </c>
      <c r="J1784" s="9">
        <f t="shared" si="89"/>
        <v>1368209.2212</v>
      </c>
      <c r="P1784">
        <v>2031</v>
      </c>
      <c r="Q1784" t="s">
        <v>306</v>
      </c>
      <c r="R1784" s="25">
        <v>1285476336</v>
      </c>
    </row>
    <row r="1785" spans="1:18" x14ac:dyDescent="0.35">
      <c r="A1785" s="13">
        <v>2031</v>
      </c>
      <c r="B1785" s="13">
        <f t="shared" si="87"/>
        <v>2030</v>
      </c>
      <c r="C1785" t="s">
        <v>304</v>
      </c>
      <c r="D1785" t="s">
        <v>305</v>
      </c>
      <c r="E1785" s="5">
        <v>401794294</v>
      </c>
      <c r="F1785" s="13">
        <v>2.97</v>
      </c>
      <c r="G1785" s="9">
        <f t="shared" si="88"/>
        <v>1193329.05318</v>
      </c>
      <c r="H1785" s="5">
        <v>282396585</v>
      </c>
      <c r="I1785">
        <v>5.4</v>
      </c>
      <c r="J1785" s="9">
        <f t="shared" si="89"/>
        <v>1524941.5590000001</v>
      </c>
      <c r="P1785">
        <v>2031</v>
      </c>
      <c r="Q1785" t="s">
        <v>308</v>
      </c>
      <c r="R1785" s="25">
        <v>518204917</v>
      </c>
    </row>
    <row r="1786" spans="1:18" x14ac:dyDescent="0.35">
      <c r="A1786" s="13">
        <v>2031</v>
      </c>
      <c r="B1786" s="13">
        <f t="shared" si="87"/>
        <v>2030</v>
      </c>
      <c r="C1786" t="s">
        <v>306</v>
      </c>
      <c r="D1786" t="s">
        <v>307</v>
      </c>
      <c r="E1786" s="5">
        <v>1285476336</v>
      </c>
      <c r="F1786" s="13">
        <v>2.97</v>
      </c>
      <c r="G1786" s="9">
        <f t="shared" si="88"/>
        <v>3817864.7179199997</v>
      </c>
      <c r="H1786" s="5">
        <v>742412991</v>
      </c>
      <c r="I1786">
        <v>5.4</v>
      </c>
      <c r="J1786" s="9">
        <f t="shared" si="89"/>
        <v>4009030.1514000003</v>
      </c>
      <c r="P1786">
        <v>2031</v>
      </c>
      <c r="Q1786" t="s">
        <v>310</v>
      </c>
      <c r="R1786" s="25">
        <v>158909959</v>
      </c>
    </row>
    <row r="1787" spans="1:18" x14ac:dyDescent="0.35">
      <c r="A1787" s="13">
        <v>2031</v>
      </c>
      <c r="B1787" s="13">
        <f t="shared" si="87"/>
        <v>2030</v>
      </c>
      <c r="C1787" t="s">
        <v>308</v>
      </c>
      <c r="D1787" t="s">
        <v>309</v>
      </c>
      <c r="E1787" s="5">
        <v>518204917</v>
      </c>
      <c r="F1787" s="13">
        <v>2.97</v>
      </c>
      <c r="G1787" s="9">
        <f t="shared" si="88"/>
        <v>1539068.6034900001</v>
      </c>
      <c r="H1787" s="5">
        <v>386009849</v>
      </c>
      <c r="I1787">
        <v>5.4</v>
      </c>
      <c r="J1787" s="9">
        <f t="shared" si="89"/>
        <v>2084453.1846</v>
      </c>
      <c r="P1787">
        <v>2031</v>
      </c>
      <c r="Q1787" t="s">
        <v>312</v>
      </c>
      <c r="R1787" s="25">
        <v>286137577</v>
      </c>
    </row>
    <row r="1788" spans="1:18" x14ac:dyDescent="0.35">
      <c r="A1788" s="13">
        <v>2031</v>
      </c>
      <c r="B1788" s="13">
        <f t="shared" si="87"/>
        <v>2030</v>
      </c>
      <c r="C1788" t="s">
        <v>310</v>
      </c>
      <c r="D1788" t="s">
        <v>311</v>
      </c>
      <c r="E1788" s="5">
        <v>158909959</v>
      </c>
      <c r="F1788" s="13">
        <v>2.97</v>
      </c>
      <c r="G1788" s="9">
        <f t="shared" si="88"/>
        <v>471962.57823000004</v>
      </c>
      <c r="H1788" s="5">
        <v>106446250</v>
      </c>
      <c r="I1788">
        <v>5.4</v>
      </c>
      <c r="J1788" s="9">
        <f t="shared" si="89"/>
        <v>574809.75</v>
      </c>
      <c r="P1788">
        <v>2031</v>
      </c>
      <c r="Q1788" t="s">
        <v>314</v>
      </c>
      <c r="R1788" s="25">
        <v>586827663</v>
      </c>
    </row>
    <row r="1789" spans="1:18" x14ac:dyDescent="0.35">
      <c r="A1789" s="13">
        <v>2031</v>
      </c>
      <c r="B1789" s="13">
        <f t="shared" si="87"/>
        <v>2030</v>
      </c>
      <c r="C1789" t="s">
        <v>312</v>
      </c>
      <c r="D1789" t="s">
        <v>313</v>
      </c>
      <c r="E1789" s="5">
        <v>286137577</v>
      </c>
      <c r="F1789" s="13">
        <v>2.97</v>
      </c>
      <c r="G1789" s="9">
        <f t="shared" si="88"/>
        <v>849828.60369000002</v>
      </c>
      <c r="H1789" s="5">
        <v>230336279</v>
      </c>
      <c r="I1789">
        <v>5.4</v>
      </c>
      <c r="J1789" s="9">
        <f t="shared" si="89"/>
        <v>1243815.9066000001</v>
      </c>
      <c r="P1789">
        <v>2031</v>
      </c>
      <c r="Q1789" t="s">
        <v>316</v>
      </c>
      <c r="R1789" s="25">
        <v>2267527136</v>
      </c>
    </row>
    <row r="1790" spans="1:18" x14ac:dyDescent="0.35">
      <c r="A1790" s="13">
        <v>2031</v>
      </c>
      <c r="B1790" s="13">
        <f t="shared" si="87"/>
        <v>2030</v>
      </c>
      <c r="C1790" t="s">
        <v>314</v>
      </c>
      <c r="D1790" t="s">
        <v>315</v>
      </c>
      <c r="E1790" s="5">
        <v>586827663</v>
      </c>
      <c r="F1790" s="13">
        <v>2.97</v>
      </c>
      <c r="G1790" s="9">
        <f t="shared" si="88"/>
        <v>1742878.1591099999</v>
      </c>
      <c r="H1790" s="5">
        <v>359858030</v>
      </c>
      <c r="I1790">
        <v>5.4</v>
      </c>
      <c r="J1790" s="9">
        <f t="shared" si="89"/>
        <v>1943233.3620000002</v>
      </c>
      <c r="P1790">
        <v>2031</v>
      </c>
      <c r="Q1790" t="s">
        <v>318</v>
      </c>
      <c r="R1790" s="25">
        <v>312710612</v>
      </c>
    </row>
    <row r="1791" spans="1:18" x14ac:dyDescent="0.35">
      <c r="A1791" s="13">
        <v>2031</v>
      </c>
      <c r="B1791" s="13">
        <f t="shared" si="87"/>
        <v>2030</v>
      </c>
      <c r="C1791" t="s">
        <v>316</v>
      </c>
      <c r="D1791" t="s">
        <v>317</v>
      </c>
      <c r="E1791" s="5">
        <v>2267527136</v>
      </c>
      <c r="F1791" s="13">
        <v>2.97</v>
      </c>
      <c r="G1791" s="9">
        <f t="shared" si="88"/>
        <v>6734555.5939199999</v>
      </c>
      <c r="H1791" s="5">
        <v>1435591357</v>
      </c>
      <c r="I1791">
        <v>5.4</v>
      </c>
      <c r="J1791" s="9">
        <f t="shared" si="89"/>
        <v>7752193.327800001</v>
      </c>
      <c r="P1791">
        <v>2031</v>
      </c>
      <c r="Q1791" t="s">
        <v>320</v>
      </c>
      <c r="R1791" s="25">
        <v>3465340351</v>
      </c>
    </row>
    <row r="1792" spans="1:18" x14ac:dyDescent="0.35">
      <c r="A1792" s="13">
        <v>2031</v>
      </c>
      <c r="B1792" s="13">
        <f t="shared" si="87"/>
        <v>2030</v>
      </c>
      <c r="C1792" t="s">
        <v>318</v>
      </c>
      <c r="D1792" t="s">
        <v>319</v>
      </c>
      <c r="E1792" s="5">
        <v>312710612</v>
      </c>
      <c r="F1792" s="13">
        <v>2.97</v>
      </c>
      <c r="G1792" s="9">
        <f t="shared" si="88"/>
        <v>928750.51764000009</v>
      </c>
      <c r="H1792" s="5">
        <v>235703299</v>
      </c>
      <c r="I1792">
        <v>5.4</v>
      </c>
      <c r="J1792" s="9">
        <f t="shared" si="89"/>
        <v>1272797.8146000002</v>
      </c>
      <c r="P1792">
        <v>2031</v>
      </c>
      <c r="Q1792" t="s">
        <v>406</v>
      </c>
      <c r="R1792" s="25">
        <v>700157553</v>
      </c>
    </row>
    <row r="1793" spans="1:18" x14ac:dyDescent="0.35">
      <c r="A1793" s="13">
        <v>2031</v>
      </c>
      <c r="B1793" s="13">
        <f t="shared" si="87"/>
        <v>2030</v>
      </c>
      <c r="C1793" t="s">
        <v>320</v>
      </c>
      <c r="D1793" t="s">
        <v>321</v>
      </c>
      <c r="E1793" s="5">
        <v>3465340351</v>
      </c>
      <c r="F1793" s="13">
        <v>2.97</v>
      </c>
      <c r="G1793" s="9">
        <f t="shared" si="88"/>
        <v>10292060.84247</v>
      </c>
      <c r="H1793" s="5">
        <v>2240264224</v>
      </c>
      <c r="I1793">
        <v>5.4</v>
      </c>
      <c r="J1793" s="9">
        <f t="shared" si="89"/>
        <v>12097426.809600001</v>
      </c>
      <c r="P1793">
        <v>2031</v>
      </c>
      <c r="Q1793" t="s">
        <v>322</v>
      </c>
      <c r="R1793" s="25">
        <v>6048739436</v>
      </c>
    </row>
    <row r="1794" spans="1:18" x14ac:dyDescent="0.35">
      <c r="A1794" s="13">
        <v>2031</v>
      </c>
      <c r="B1794" s="13">
        <f t="shared" si="87"/>
        <v>2030</v>
      </c>
      <c r="C1794" t="s">
        <v>322</v>
      </c>
      <c r="D1794" t="s">
        <v>323</v>
      </c>
      <c r="E1794" s="5">
        <v>6048739436</v>
      </c>
      <c r="F1794" s="13">
        <v>2.97</v>
      </c>
      <c r="G1794" s="9">
        <f t="shared" si="88"/>
        <v>17964756.124919999</v>
      </c>
      <c r="H1794" s="5">
        <v>3340721409</v>
      </c>
      <c r="I1794">
        <v>5.4</v>
      </c>
      <c r="J1794" s="9">
        <f t="shared" si="89"/>
        <v>18039895.608600002</v>
      </c>
      <c r="P1794">
        <v>2031</v>
      </c>
      <c r="Q1794" t="s">
        <v>324</v>
      </c>
      <c r="R1794" s="25">
        <v>479662781</v>
      </c>
    </row>
    <row r="1795" spans="1:18" x14ac:dyDescent="0.35">
      <c r="A1795" s="13">
        <v>2031</v>
      </c>
      <c r="B1795" s="13">
        <f t="shared" si="87"/>
        <v>2030</v>
      </c>
      <c r="C1795" t="s">
        <v>324</v>
      </c>
      <c r="D1795" t="s">
        <v>325</v>
      </c>
      <c r="E1795" s="5">
        <v>479662781</v>
      </c>
      <c r="F1795" s="13">
        <v>2.97</v>
      </c>
      <c r="G1795" s="9">
        <f t="shared" si="88"/>
        <v>1424598.4595700002</v>
      </c>
      <c r="H1795" s="5">
        <v>274335362</v>
      </c>
      <c r="I1795">
        <v>5.4</v>
      </c>
      <c r="J1795" s="9">
        <f t="shared" si="89"/>
        <v>1481410.9548000002</v>
      </c>
      <c r="P1795">
        <v>2031</v>
      </c>
      <c r="Q1795" t="s">
        <v>326</v>
      </c>
      <c r="R1795" s="25">
        <v>480661050</v>
      </c>
    </row>
    <row r="1796" spans="1:18" x14ac:dyDescent="0.35">
      <c r="A1796" s="13">
        <v>2031</v>
      </c>
      <c r="B1796" s="13">
        <f t="shared" si="87"/>
        <v>2030</v>
      </c>
      <c r="C1796" t="s">
        <v>326</v>
      </c>
      <c r="D1796" t="s">
        <v>327</v>
      </c>
      <c r="E1796" s="5">
        <v>480661050</v>
      </c>
      <c r="F1796" s="13">
        <v>2.97</v>
      </c>
      <c r="G1796" s="9">
        <f t="shared" si="88"/>
        <v>1427563.3185000001</v>
      </c>
      <c r="H1796" s="5">
        <v>308668749</v>
      </c>
      <c r="I1796">
        <v>5.4</v>
      </c>
      <c r="J1796" s="9">
        <f t="shared" si="89"/>
        <v>1666811.2446000001</v>
      </c>
      <c r="P1796">
        <v>2031</v>
      </c>
      <c r="Q1796" t="s">
        <v>328</v>
      </c>
      <c r="R1796" s="25">
        <v>355383192</v>
      </c>
    </row>
    <row r="1797" spans="1:18" x14ac:dyDescent="0.35">
      <c r="A1797" s="13">
        <v>2031</v>
      </c>
      <c r="B1797" s="13">
        <f t="shared" ref="B1797:B1860" si="90">A1797-1</f>
        <v>2030</v>
      </c>
      <c r="C1797" t="s">
        <v>328</v>
      </c>
      <c r="D1797" t="s">
        <v>329</v>
      </c>
      <c r="E1797" s="5">
        <v>355383192</v>
      </c>
      <c r="F1797" s="13">
        <v>2.97</v>
      </c>
      <c r="G1797" s="9">
        <f t="shared" si="88"/>
        <v>1055488.08024</v>
      </c>
      <c r="H1797" s="5">
        <v>232790277</v>
      </c>
      <c r="I1797">
        <v>5.4</v>
      </c>
      <c r="J1797" s="9">
        <f t="shared" si="89"/>
        <v>1257067.4958000001</v>
      </c>
      <c r="P1797">
        <v>2031</v>
      </c>
      <c r="Q1797" t="s">
        <v>330</v>
      </c>
      <c r="R1797" s="25">
        <v>535934218</v>
      </c>
    </row>
    <row r="1798" spans="1:18" x14ac:dyDescent="0.35">
      <c r="A1798" s="13">
        <v>2031</v>
      </c>
      <c r="B1798" s="13">
        <f t="shared" si="90"/>
        <v>2030</v>
      </c>
      <c r="C1798" t="s">
        <v>330</v>
      </c>
      <c r="D1798" t="s">
        <v>331</v>
      </c>
      <c r="E1798" s="5">
        <v>535934218</v>
      </c>
      <c r="F1798" s="13">
        <v>2.97</v>
      </c>
      <c r="G1798" s="9">
        <f t="shared" si="88"/>
        <v>1591724.6274600001</v>
      </c>
      <c r="H1798" s="5">
        <v>362527459</v>
      </c>
      <c r="I1798">
        <v>5.4</v>
      </c>
      <c r="J1798" s="9">
        <f t="shared" si="89"/>
        <v>1957648.2786000001</v>
      </c>
      <c r="P1798">
        <v>2031</v>
      </c>
      <c r="Q1798" t="s">
        <v>332</v>
      </c>
      <c r="R1798" s="25">
        <v>482260530</v>
      </c>
    </row>
    <row r="1799" spans="1:18" x14ac:dyDescent="0.35">
      <c r="A1799" s="13">
        <v>2031</v>
      </c>
      <c r="B1799" s="13">
        <f t="shared" si="90"/>
        <v>2030</v>
      </c>
      <c r="C1799" t="s">
        <v>332</v>
      </c>
      <c r="D1799" t="s">
        <v>333</v>
      </c>
      <c r="E1799" s="5">
        <v>482260530</v>
      </c>
      <c r="F1799" s="13">
        <v>2.97</v>
      </c>
      <c r="G1799" s="9">
        <f t="shared" si="88"/>
        <v>1432313.7741000003</v>
      </c>
      <c r="H1799" s="5">
        <v>336872258</v>
      </c>
      <c r="I1799">
        <v>5.4</v>
      </c>
      <c r="J1799" s="9">
        <f t="shared" si="89"/>
        <v>1819110.1931999999</v>
      </c>
      <c r="P1799">
        <v>2031</v>
      </c>
      <c r="Q1799" t="s">
        <v>334</v>
      </c>
      <c r="R1799" s="25">
        <v>459114773</v>
      </c>
    </row>
    <row r="1800" spans="1:18" x14ac:dyDescent="0.35">
      <c r="A1800" s="13">
        <v>2031</v>
      </c>
      <c r="B1800" s="13">
        <f t="shared" si="90"/>
        <v>2030</v>
      </c>
      <c r="C1800" t="s">
        <v>334</v>
      </c>
      <c r="D1800" t="s">
        <v>335</v>
      </c>
      <c r="E1800" s="5">
        <v>459114773</v>
      </c>
      <c r="F1800" s="13">
        <v>2.97</v>
      </c>
      <c r="G1800" s="9">
        <f t="shared" si="88"/>
        <v>1363570.8758100001</v>
      </c>
      <c r="H1800" s="5">
        <v>251281013</v>
      </c>
      <c r="I1800">
        <v>5.4</v>
      </c>
      <c r="J1800" s="9">
        <f t="shared" si="89"/>
        <v>1356917.4702000001</v>
      </c>
      <c r="P1800">
        <v>2031</v>
      </c>
      <c r="Q1800" t="s">
        <v>190</v>
      </c>
      <c r="R1800" s="25">
        <v>638602441</v>
      </c>
    </row>
    <row r="1801" spans="1:18" x14ac:dyDescent="0.35">
      <c r="A1801" s="13">
        <v>2031</v>
      </c>
      <c r="B1801" s="13">
        <f t="shared" si="90"/>
        <v>2030</v>
      </c>
      <c r="C1801" t="s">
        <v>336</v>
      </c>
      <c r="D1801" t="s">
        <v>337</v>
      </c>
      <c r="E1801" s="5">
        <v>745916140</v>
      </c>
      <c r="F1801" s="13">
        <v>2.97</v>
      </c>
      <c r="G1801" s="9">
        <f t="shared" si="88"/>
        <v>2215370.9358000001</v>
      </c>
      <c r="H1801" s="5">
        <v>529266525</v>
      </c>
      <c r="I1801">
        <v>5.4</v>
      </c>
      <c r="J1801" s="9">
        <f t="shared" si="89"/>
        <v>2858039.2350000003</v>
      </c>
      <c r="P1801">
        <v>2031</v>
      </c>
      <c r="Q1801" t="s">
        <v>336</v>
      </c>
      <c r="R1801" s="25">
        <v>745916140</v>
      </c>
    </row>
    <row r="1802" spans="1:18" x14ac:dyDescent="0.35">
      <c r="A1802" s="13">
        <v>2031</v>
      </c>
      <c r="B1802" s="13">
        <f t="shared" si="90"/>
        <v>2030</v>
      </c>
      <c r="C1802" t="s">
        <v>338</v>
      </c>
      <c r="D1802" t="s">
        <v>339</v>
      </c>
      <c r="E1802" s="5">
        <v>686894705</v>
      </c>
      <c r="F1802" s="13">
        <v>2.97</v>
      </c>
      <c r="G1802" s="9">
        <f t="shared" ref="G1802:G1865" si="91">E1802/1000*F1802</f>
        <v>2040077.27385</v>
      </c>
      <c r="H1802" s="5">
        <v>524280439</v>
      </c>
      <c r="I1802">
        <v>5.4</v>
      </c>
      <c r="J1802" s="9">
        <f t="shared" si="89"/>
        <v>2831114.3706</v>
      </c>
      <c r="P1802">
        <v>2031</v>
      </c>
      <c r="Q1802" t="s">
        <v>338</v>
      </c>
      <c r="R1802" s="25">
        <v>686894705</v>
      </c>
    </row>
    <row r="1803" spans="1:18" x14ac:dyDescent="0.35">
      <c r="A1803" s="13">
        <v>2031</v>
      </c>
      <c r="B1803" s="13">
        <f t="shared" si="90"/>
        <v>2030</v>
      </c>
      <c r="C1803" t="s">
        <v>340</v>
      </c>
      <c r="D1803" t="s">
        <v>341</v>
      </c>
      <c r="E1803" s="5">
        <v>890267260</v>
      </c>
      <c r="F1803" s="13">
        <v>2.97</v>
      </c>
      <c r="G1803" s="9">
        <f t="shared" si="91"/>
        <v>2644093.7622000002</v>
      </c>
      <c r="H1803" s="5">
        <v>553710922</v>
      </c>
      <c r="I1803">
        <v>5.4</v>
      </c>
      <c r="J1803" s="9">
        <f t="shared" si="89"/>
        <v>2990038.9788000002</v>
      </c>
      <c r="P1803">
        <v>2031</v>
      </c>
      <c r="Q1803" t="s">
        <v>340</v>
      </c>
      <c r="R1803" s="25">
        <v>890267260</v>
      </c>
    </row>
    <row r="1804" spans="1:18" x14ac:dyDescent="0.35">
      <c r="A1804" s="13">
        <v>2031</v>
      </c>
      <c r="B1804" s="13">
        <f t="shared" si="90"/>
        <v>2030</v>
      </c>
      <c r="C1804" t="s">
        <v>342</v>
      </c>
      <c r="D1804" t="s">
        <v>343</v>
      </c>
      <c r="E1804" s="5">
        <v>1084623318</v>
      </c>
      <c r="F1804" s="13">
        <v>2.97</v>
      </c>
      <c r="G1804" s="9">
        <f t="shared" si="91"/>
        <v>3221331.25446</v>
      </c>
      <c r="H1804" s="5">
        <v>635856251</v>
      </c>
      <c r="I1804">
        <v>5.4</v>
      </c>
      <c r="J1804" s="9">
        <f t="shared" si="89"/>
        <v>3433623.7554000006</v>
      </c>
      <c r="P1804">
        <v>2031</v>
      </c>
      <c r="Q1804" t="s">
        <v>342</v>
      </c>
      <c r="R1804" s="25">
        <v>1084623318</v>
      </c>
    </row>
    <row r="1805" spans="1:18" x14ac:dyDescent="0.35">
      <c r="A1805" s="13">
        <v>2031</v>
      </c>
      <c r="B1805" s="13">
        <f t="shared" si="90"/>
        <v>2030</v>
      </c>
      <c r="C1805" t="s">
        <v>344</v>
      </c>
      <c r="D1805" t="s">
        <v>345</v>
      </c>
      <c r="E1805" s="5">
        <v>669329198</v>
      </c>
      <c r="F1805" s="13">
        <v>2.97</v>
      </c>
      <c r="G1805" s="9">
        <f t="shared" si="91"/>
        <v>1987907.7180600001</v>
      </c>
      <c r="H1805" s="5">
        <v>525954346</v>
      </c>
      <c r="I1805">
        <v>5.4</v>
      </c>
      <c r="J1805" s="9">
        <f t="shared" si="89"/>
        <v>2840153.4684000001</v>
      </c>
      <c r="P1805">
        <v>2031</v>
      </c>
      <c r="Q1805" t="s">
        <v>344</v>
      </c>
      <c r="R1805" s="25">
        <v>669329198</v>
      </c>
    </row>
    <row r="1806" spans="1:18" x14ac:dyDescent="0.35">
      <c r="A1806" s="13">
        <v>2031</v>
      </c>
      <c r="B1806" s="13">
        <f t="shared" si="90"/>
        <v>2030</v>
      </c>
      <c r="C1806" t="s">
        <v>346</v>
      </c>
      <c r="D1806" t="s">
        <v>347</v>
      </c>
      <c r="E1806" s="5">
        <v>1239614245</v>
      </c>
      <c r="F1806" s="13">
        <v>2.97</v>
      </c>
      <c r="G1806" s="9">
        <f t="shared" si="91"/>
        <v>3681654.3076500008</v>
      </c>
      <c r="H1806" s="5">
        <v>697891260</v>
      </c>
      <c r="I1806">
        <v>5.4</v>
      </c>
      <c r="J1806" s="9">
        <f t="shared" si="89"/>
        <v>3768612.8040000005</v>
      </c>
      <c r="P1806">
        <v>2031</v>
      </c>
      <c r="Q1806" t="s">
        <v>346</v>
      </c>
      <c r="R1806" s="25">
        <v>1239614245</v>
      </c>
    </row>
    <row r="1807" spans="1:18" x14ac:dyDescent="0.35">
      <c r="A1807" s="13">
        <v>2031</v>
      </c>
      <c r="B1807" s="13">
        <f t="shared" si="90"/>
        <v>2030</v>
      </c>
      <c r="C1807" t="s">
        <v>348</v>
      </c>
      <c r="D1807" t="s">
        <v>349</v>
      </c>
      <c r="E1807" s="5">
        <v>2464486022</v>
      </c>
      <c r="F1807" s="13">
        <v>2.97</v>
      </c>
      <c r="G1807" s="9">
        <f t="shared" si="91"/>
        <v>7319523.4853400001</v>
      </c>
      <c r="H1807" s="5">
        <v>1472853235</v>
      </c>
      <c r="I1807">
        <v>5.4</v>
      </c>
      <c r="J1807" s="9">
        <f t="shared" si="89"/>
        <v>7953407.4690000014</v>
      </c>
      <c r="P1807">
        <v>2031</v>
      </c>
      <c r="Q1807" t="s">
        <v>348</v>
      </c>
      <c r="R1807" s="25">
        <v>2464486022</v>
      </c>
    </row>
    <row r="1808" spans="1:18" x14ac:dyDescent="0.35">
      <c r="A1808" s="13">
        <v>2031</v>
      </c>
      <c r="B1808" s="13">
        <f t="shared" si="90"/>
        <v>2030</v>
      </c>
      <c r="C1808" t="s">
        <v>350</v>
      </c>
      <c r="D1808" t="s">
        <v>351</v>
      </c>
      <c r="E1808" s="5">
        <v>564986155</v>
      </c>
      <c r="F1808" s="13">
        <v>2.97</v>
      </c>
      <c r="G1808" s="9">
        <f t="shared" si="91"/>
        <v>1678008.8803500002</v>
      </c>
      <c r="H1808" s="5">
        <v>304509869</v>
      </c>
      <c r="I1808">
        <v>5.4</v>
      </c>
      <c r="J1808" s="9">
        <f t="shared" si="89"/>
        <v>1644353.2926</v>
      </c>
      <c r="P1808">
        <v>2031</v>
      </c>
      <c r="Q1808" t="s">
        <v>350</v>
      </c>
      <c r="R1808" s="25">
        <v>564986155</v>
      </c>
    </row>
    <row r="1809" spans="1:18" x14ac:dyDescent="0.35">
      <c r="A1809" s="13">
        <v>2031</v>
      </c>
      <c r="B1809" s="13">
        <f t="shared" si="90"/>
        <v>2030</v>
      </c>
      <c r="C1809" t="s">
        <v>352</v>
      </c>
      <c r="D1809" t="s">
        <v>353</v>
      </c>
      <c r="E1809" s="5">
        <v>2888292960</v>
      </c>
      <c r="F1809" s="13">
        <v>2.97</v>
      </c>
      <c r="G1809" s="9">
        <f t="shared" si="91"/>
        <v>8578230.0911999997</v>
      </c>
      <c r="H1809" s="5">
        <v>1796866548</v>
      </c>
      <c r="I1809">
        <v>5.4</v>
      </c>
      <c r="J1809" s="9">
        <f t="shared" si="89"/>
        <v>9703079.3592000008</v>
      </c>
      <c r="P1809">
        <v>2031</v>
      </c>
      <c r="Q1809" t="s">
        <v>352</v>
      </c>
      <c r="R1809" s="25">
        <v>2888292960</v>
      </c>
    </row>
    <row r="1810" spans="1:18" x14ac:dyDescent="0.35">
      <c r="A1810" s="13">
        <v>2031</v>
      </c>
      <c r="B1810" s="13">
        <f t="shared" si="90"/>
        <v>2030</v>
      </c>
      <c r="C1810" t="s">
        <v>354</v>
      </c>
      <c r="D1810" t="s">
        <v>355</v>
      </c>
      <c r="E1810" s="5">
        <v>624496520</v>
      </c>
      <c r="F1810" s="13">
        <v>2.97</v>
      </c>
      <c r="G1810" s="9">
        <f t="shared" si="91"/>
        <v>1854754.6644000001</v>
      </c>
      <c r="H1810" s="5">
        <v>435425551</v>
      </c>
      <c r="I1810">
        <v>5.4</v>
      </c>
      <c r="J1810" s="9">
        <f t="shared" si="89"/>
        <v>2351297.9753999999</v>
      </c>
      <c r="P1810">
        <v>2031</v>
      </c>
      <c r="Q1810" t="s">
        <v>366</v>
      </c>
      <c r="R1810" s="25">
        <v>1700432977</v>
      </c>
    </row>
    <row r="1811" spans="1:18" x14ac:dyDescent="0.35">
      <c r="A1811" s="13">
        <v>2031</v>
      </c>
      <c r="B1811" s="13">
        <f t="shared" si="90"/>
        <v>2030</v>
      </c>
      <c r="C1811" t="s">
        <v>356</v>
      </c>
      <c r="D1811" t="s">
        <v>357</v>
      </c>
      <c r="E1811" s="5">
        <v>183530606</v>
      </c>
      <c r="F1811" s="13">
        <v>2.97</v>
      </c>
      <c r="G1811" s="9">
        <f t="shared" si="91"/>
        <v>545085.89982000005</v>
      </c>
      <c r="H1811" s="5">
        <v>120053094</v>
      </c>
      <c r="I1811">
        <v>5.4</v>
      </c>
      <c r="J1811" s="9">
        <f t="shared" si="89"/>
        <v>648286.70760000008</v>
      </c>
      <c r="P1811">
        <v>2031</v>
      </c>
      <c r="Q1811" t="s">
        <v>354</v>
      </c>
      <c r="R1811" s="25">
        <v>624496520</v>
      </c>
    </row>
    <row r="1812" spans="1:18" x14ac:dyDescent="0.35">
      <c r="A1812" s="13">
        <v>2031</v>
      </c>
      <c r="B1812" s="13">
        <f t="shared" si="90"/>
        <v>2030</v>
      </c>
      <c r="C1812" t="s">
        <v>358</v>
      </c>
      <c r="D1812" t="s">
        <v>359</v>
      </c>
      <c r="E1812" s="5">
        <v>566717319</v>
      </c>
      <c r="F1812" s="13">
        <v>2.97</v>
      </c>
      <c r="G1812" s="9">
        <f t="shared" si="91"/>
        <v>1683150.4374300002</v>
      </c>
      <c r="H1812" s="5">
        <v>371109852</v>
      </c>
      <c r="I1812">
        <v>5.4</v>
      </c>
      <c r="J1812" s="9">
        <f t="shared" si="89"/>
        <v>2003993.2008000002</v>
      </c>
      <c r="P1812">
        <v>2031</v>
      </c>
      <c r="Q1812" t="s">
        <v>356</v>
      </c>
      <c r="R1812" s="25">
        <v>183530606</v>
      </c>
    </row>
    <row r="1813" spans="1:18" x14ac:dyDescent="0.35">
      <c r="A1813" s="13">
        <v>2031</v>
      </c>
      <c r="B1813" s="13">
        <f t="shared" si="90"/>
        <v>2030</v>
      </c>
      <c r="C1813" t="s">
        <v>360</v>
      </c>
      <c r="D1813" t="s">
        <v>361</v>
      </c>
      <c r="E1813" s="5">
        <v>425595191</v>
      </c>
      <c r="F1813" s="13">
        <v>2.97</v>
      </c>
      <c r="G1813" s="9">
        <f t="shared" si="91"/>
        <v>1264017.7172700001</v>
      </c>
      <c r="H1813" s="5">
        <v>325630981</v>
      </c>
      <c r="I1813">
        <v>5.4</v>
      </c>
      <c r="J1813" s="9">
        <f t="shared" si="89"/>
        <v>1758407.2974000003</v>
      </c>
      <c r="P1813">
        <v>2031</v>
      </c>
      <c r="Q1813" t="s">
        <v>360</v>
      </c>
      <c r="R1813" s="25">
        <v>425595191</v>
      </c>
    </row>
    <row r="1814" spans="1:18" x14ac:dyDescent="0.35">
      <c r="A1814" s="13">
        <v>2031</v>
      </c>
      <c r="B1814" s="13">
        <f t="shared" si="90"/>
        <v>2030</v>
      </c>
      <c r="C1814" t="s">
        <v>362</v>
      </c>
      <c r="D1814" t="s">
        <v>363</v>
      </c>
      <c r="E1814" s="5">
        <v>1208678081</v>
      </c>
      <c r="F1814" s="13">
        <v>2.97</v>
      </c>
      <c r="G1814" s="9">
        <f t="shared" si="91"/>
        <v>3589773.9005700001</v>
      </c>
      <c r="H1814" s="5">
        <v>746088875</v>
      </c>
      <c r="I1814">
        <v>5.4</v>
      </c>
      <c r="J1814" s="9">
        <f t="shared" si="89"/>
        <v>4028879.9250000003</v>
      </c>
      <c r="P1814">
        <v>2031</v>
      </c>
      <c r="Q1814" t="s">
        <v>362</v>
      </c>
      <c r="R1814" s="25">
        <v>1208678081</v>
      </c>
    </row>
    <row r="1815" spans="1:18" x14ac:dyDescent="0.35">
      <c r="A1815" s="13">
        <v>2031</v>
      </c>
      <c r="B1815" s="13">
        <f t="shared" si="90"/>
        <v>2030</v>
      </c>
      <c r="C1815" t="s">
        <v>364</v>
      </c>
      <c r="D1815" t="s">
        <v>365</v>
      </c>
      <c r="E1815" s="5">
        <v>771033414</v>
      </c>
      <c r="F1815" s="13">
        <v>2.97</v>
      </c>
      <c r="G1815" s="9">
        <f t="shared" si="91"/>
        <v>2289969.2395800003</v>
      </c>
      <c r="H1815" s="5">
        <v>477956129</v>
      </c>
      <c r="I1815">
        <v>5.4</v>
      </c>
      <c r="J1815" s="9">
        <f t="shared" si="89"/>
        <v>2580963.0966000003</v>
      </c>
      <c r="P1815">
        <v>2031</v>
      </c>
      <c r="Q1815" t="s">
        <v>364</v>
      </c>
      <c r="R1815" s="25">
        <v>771033414</v>
      </c>
    </row>
    <row r="1816" spans="1:18" x14ac:dyDescent="0.35">
      <c r="A1816" s="13">
        <v>2031</v>
      </c>
      <c r="B1816" s="13">
        <f t="shared" si="90"/>
        <v>2030</v>
      </c>
      <c r="C1816" t="s">
        <v>366</v>
      </c>
      <c r="D1816" t="s">
        <v>367</v>
      </c>
      <c r="E1816" s="5">
        <v>1700432977</v>
      </c>
      <c r="F1816" s="13">
        <v>2.97</v>
      </c>
      <c r="G1816" s="9">
        <f t="shared" si="91"/>
        <v>5050285.9416899998</v>
      </c>
      <c r="H1816" s="5">
        <v>1105257463</v>
      </c>
      <c r="I1816">
        <v>5.4</v>
      </c>
      <c r="J1816" s="9">
        <f t="shared" si="89"/>
        <v>5968390.3002000004</v>
      </c>
      <c r="P1816">
        <v>2031</v>
      </c>
      <c r="Q1816" t="s">
        <v>358</v>
      </c>
      <c r="R1816" s="25">
        <v>566717319</v>
      </c>
    </row>
    <row r="1817" spans="1:18" x14ac:dyDescent="0.35">
      <c r="A1817" s="13">
        <v>2031</v>
      </c>
      <c r="B1817" s="13">
        <f t="shared" si="90"/>
        <v>2030</v>
      </c>
      <c r="C1817" t="s">
        <v>368</v>
      </c>
      <c r="D1817" t="s">
        <v>369</v>
      </c>
      <c r="E1817" s="5">
        <v>1107763109</v>
      </c>
      <c r="F1817" s="13">
        <v>2.97</v>
      </c>
      <c r="G1817" s="9">
        <f t="shared" si="91"/>
        <v>3290056.4337300002</v>
      </c>
      <c r="H1817" s="5">
        <v>706101158</v>
      </c>
      <c r="I1817">
        <v>5.4</v>
      </c>
      <c r="J1817" s="9">
        <f t="shared" si="89"/>
        <v>3812946.2532000006</v>
      </c>
      <c r="P1817">
        <v>2031</v>
      </c>
      <c r="Q1817" t="s">
        <v>368</v>
      </c>
      <c r="R1817" s="25">
        <v>1107763109</v>
      </c>
    </row>
    <row r="1818" spans="1:18" x14ac:dyDescent="0.35">
      <c r="A1818" s="13">
        <v>2031</v>
      </c>
      <c r="B1818" s="13">
        <f t="shared" si="90"/>
        <v>2030</v>
      </c>
      <c r="C1818" t="s">
        <v>370</v>
      </c>
      <c r="D1818" t="s">
        <v>371</v>
      </c>
      <c r="E1818" s="5">
        <v>786231340</v>
      </c>
      <c r="F1818" s="13">
        <v>2.97</v>
      </c>
      <c r="G1818" s="9">
        <f t="shared" si="91"/>
        <v>2335107.0797999999</v>
      </c>
      <c r="H1818" s="5">
        <v>508468953</v>
      </c>
      <c r="I1818">
        <v>5.4</v>
      </c>
      <c r="J1818" s="9">
        <f t="shared" si="89"/>
        <v>2745732.3462</v>
      </c>
      <c r="P1818">
        <v>2031</v>
      </c>
      <c r="Q1818" t="s">
        <v>370</v>
      </c>
      <c r="R1818" s="25">
        <v>786231340</v>
      </c>
    </row>
    <row r="1819" spans="1:18" x14ac:dyDescent="0.35">
      <c r="A1819" s="13">
        <v>2031</v>
      </c>
      <c r="B1819" s="13">
        <f t="shared" si="90"/>
        <v>2030</v>
      </c>
      <c r="C1819" t="s">
        <v>372</v>
      </c>
      <c r="D1819" t="s">
        <v>373</v>
      </c>
      <c r="E1819" s="5">
        <v>396309694</v>
      </c>
      <c r="F1819" s="13">
        <v>2.97</v>
      </c>
      <c r="G1819" s="9">
        <f t="shared" si="91"/>
        <v>1177039.7911800002</v>
      </c>
      <c r="H1819" s="5">
        <v>233217174</v>
      </c>
      <c r="I1819">
        <v>5.4</v>
      </c>
      <c r="J1819" s="9">
        <f t="shared" si="89"/>
        <v>1259372.7396</v>
      </c>
      <c r="P1819">
        <v>2031</v>
      </c>
      <c r="Q1819" t="s">
        <v>372</v>
      </c>
      <c r="R1819" s="25">
        <v>396309694</v>
      </c>
    </row>
    <row r="1820" spans="1:18" x14ac:dyDescent="0.35">
      <c r="A1820" s="13">
        <v>2031</v>
      </c>
      <c r="B1820" s="13">
        <f t="shared" si="90"/>
        <v>2030</v>
      </c>
      <c r="C1820" t="s">
        <v>374</v>
      </c>
      <c r="D1820" t="s">
        <v>375</v>
      </c>
      <c r="E1820" s="5">
        <v>186247207</v>
      </c>
      <c r="F1820" s="13">
        <v>2.97</v>
      </c>
      <c r="G1820" s="9">
        <f t="shared" si="91"/>
        <v>553154.20478999999</v>
      </c>
      <c r="H1820" s="5">
        <v>137932787</v>
      </c>
      <c r="I1820">
        <v>5.4</v>
      </c>
      <c r="J1820" s="9">
        <f t="shared" si="89"/>
        <v>744837.04980000015</v>
      </c>
      <c r="P1820">
        <v>2031</v>
      </c>
      <c r="Q1820" t="s">
        <v>374</v>
      </c>
      <c r="R1820" s="25">
        <v>186247207</v>
      </c>
    </row>
    <row r="1821" spans="1:18" x14ac:dyDescent="0.35">
      <c r="A1821" s="13">
        <v>2031</v>
      </c>
      <c r="B1821" s="13">
        <f t="shared" si="90"/>
        <v>2030</v>
      </c>
      <c r="C1821" t="s">
        <v>376</v>
      </c>
      <c r="D1821" t="s">
        <v>377</v>
      </c>
      <c r="E1821" s="5">
        <v>121943677</v>
      </c>
      <c r="F1821" s="13">
        <v>2.97</v>
      </c>
      <c r="G1821" s="9">
        <f t="shared" si="91"/>
        <v>362172.72068999999</v>
      </c>
      <c r="H1821" s="5">
        <v>87190989</v>
      </c>
      <c r="I1821">
        <v>5.4</v>
      </c>
      <c r="J1821" s="9">
        <f t="shared" si="89"/>
        <v>470831.34060000005</v>
      </c>
      <c r="P1821">
        <v>2031</v>
      </c>
      <c r="Q1821" t="s">
        <v>376</v>
      </c>
      <c r="R1821" s="25">
        <v>121943677</v>
      </c>
    </row>
    <row r="1822" spans="1:18" x14ac:dyDescent="0.35">
      <c r="A1822" s="13">
        <v>2031</v>
      </c>
      <c r="B1822" s="13">
        <f t="shared" si="90"/>
        <v>2030</v>
      </c>
      <c r="C1822" t="s">
        <v>378</v>
      </c>
      <c r="D1822" t="s">
        <v>379</v>
      </c>
      <c r="E1822" s="5">
        <v>200816893</v>
      </c>
      <c r="F1822" s="13">
        <v>2.97</v>
      </c>
      <c r="G1822" s="9">
        <f t="shared" si="91"/>
        <v>596426.17221000011</v>
      </c>
      <c r="H1822" s="5">
        <v>132781791</v>
      </c>
      <c r="I1822">
        <v>5.4</v>
      </c>
      <c r="J1822" s="9">
        <f t="shared" si="89"/>
        <v>717021.67139999999</v>
      </c>
      <c r="P1822">
        <v>2031</v>
      </c>
      <c r="Q1822" t="s">
        <v>378</v>
      </c>
      <c r="R1822" s="25">
        <v>200816893</v>
      </c>
    </row>
    <row r="1823" spans="1:18" x14ac:dyDescent="0.35">
      <c r="A1823" s="13">
        <v>2031</v>
      </c>
      <c r="B1823" s="13">
        <f t="shared" si="90"/>
        <v>2030</v>
      </c>
      <c r="C1823" t="s">
        <v>380</v>
      </c>
      <c r="D1823" t="s">
        <v>381</v>
      </c>
      <c r="E1823" s="5">
        <v>808215425</v>
      </c>
      <c r="F1823" s="13">
        <v>2.97</v>
      </c>
      <c r="G1823" s="9">
        <f t="shared" si="91"/>
        <v>2400399.8122500004</v>
      </c>
      <c r="H1823" s="5">
        <v>497485274</v>
      </c>
      <c r="I1823">
        <v>5.4</v>
      </c>
      <c r="J1823" s="9">
        <f t="shared" si="89"/>
        <v>2686420.4796000002</v>
      </c>
      <c r="P1823">
        <v>2031</v>
      </c>
      <c r="Q1823" t="s">
        <v>380</v>
      </c>
      <c r="R1823" s="25">
        <v>808215425</v>
      </c>
    </row>
    <row r="1824" spans="1:18" x14ac:dyDescent="0.35">
      <c r="A1824" s="13">
        <v>2031</v>
      </c>
      <c r="B1824" s="13">
        <f t="shared" si="90"/>
        <v>2030</v>
      </c>
      <c r="C1824" t="s">
        <v>382</v>
      </c>
      <c r="D1824" t="s">
        <v>383</v>
      </c>
      <c r="E1824" s="5">
        <v>1230006504</v>
      </c>
      <c r="F1824" s="13">
        <v>2.97</v>
      </c>
      <c r="G1824" s="9">
        <f t="shared" si="91"/>
        <v>3653119.3168800003</v>
      </c>
      <c r="H1824" s="5">
        <v>779661964</v>
      </c>
      <c r="I1824">
        <v>5.4</v>
      </c>
      <c r="J1824" s="9">
        <f t="shared" si="89"/>
        <v>4210174.6056000004</v>
      </c>
      <c r="P1824">
        <v>2031</v>
      </c>
      <c r="Q1824" t="s">
        <v>382</v>
      </c>
      <c r="R1824" s="25">
        <v>1230006504</v>
      </c>
    </row>
    <row r="1825" spans="1:18" x14ac:dyDescent="0.35">
      <c r="A1825" s="13">
        <v>2031</v>
      </c>
      <c r="B1825" s="13">
        <f t="shared" si="90"/>
        <v>2030</v>
      </c>
      <c r="C1825" t="s">
        <v>384</v>
      </c>
      <c r="D1825" t="s">
        <v>385</v>
      </c>
      <c r="E1825" s="5">
        <v>835737350</v>
      </c>
      <c r="F1825" s="13">
        <v>2.97</v>
      </c>
      <c r="G1825" s="9">
        <f t="shared" si="91"/>
        <v>2482139.9295000001</v>
      </c>
      <c r="H1825" s="5">
        <v>474288500</v>
      </c>
      <c r="I1825">
        <v>5.4</v>
      </c>
      <c r="J1825" s="9">
        <f t="shared" si="89"/>
        <v>2561157.9000000004</v>
      </c>
      <c r="P1825">
        <v>2031</v>
      </c>
      <c r="Q1825" t="s">
        <v>384</v>
      </c>
      <c r="R1825" s="25">
        <v>835737350</v>
      </c>
    </row>
    <row r="1826" spans="1:18" x14ac:dyDescent="0.35">
      <c r="A1826" s="13">
        <v>2031</v>
      </c>
      <c r="B1826" s="13">
        <f t="shared" si="90"/>
        <v>2030</v>
      </c>
      <c r="C1826" t="s">
        <v>386</v>
      </c>
      <c r="D1826" t="s">
        <v>387</v>
      </c>
      <c r="E1826" s="5">
        <v>146148916</v>
      </c>
      <c r="F1826" s="13">
        <v>2.97</v>
      </c>
      <c r="G1826" s="9">
        <f t="shared" si="91"/>
        <v>434062.28052000003</v>
      </c>
      <c r="H1826" s="5">
        <v>103023546</v>
      </c>
      <c r="I1826">
        <v>5.4</v>
      </c>
      <c r="J1826" s="9">
        <f t="shared" ref="J1826:J1889" si="92">H1826/1000*I1826</f>
        <v>556327.14840000006</v>
      </c>
      <c r="P1826">
        <v>2031</v>
      </c>
      <c r="Q1826" t="s">
        <v>386</v>
      </c>
      <c r="R1826" s="25">
        <v>146148916</v>
      </c>
    </row>
    <row r="1827" spans="1:18" x14ac:dyDescent="0.35">
      <c r="A1827" s="13">
        <v>2031</v>
      </c>
      <c r="B1827" s="13">
        <f t="shared" si="90"/>
        <v>2030</v>
      </c>
      <c r="C1827" t="s">
        <v>388</v>
      </c>
      <c r="D1827" t="s">
        <v>389</v>
      </c>
      <c r="E1827" s="5">
        <v>3129831381</v>
      </c>
      <c r="F1827" s="13">
        <v>2.97</v>
      </c>
      <c r="G1827" s="9">
        <f t="shared" si="91"/>
        <v>9295599.2015700005</v>
      </c>
      <c r="H1827" s="5">
        <v>1897271264</v>
      </c>
      <c r="I1827">
        <v>5.4</v>
      </c>
      <c r="J1827" s="9">
        <f t="shared" si="92"/>
        <v>10245264.8256</v>
      </c>
      <c r="P1827">
        <v>2031</v>
      </c>
      <c r="Q1827" t="s">
        <v>388</v>
      </c>
      <c r="R1827" s="25">
        <v>3129831381</v>
      </c>
    </row>
    <row r="1828" spans="1:18" x14ac:dyDescent="0.35">
      <c r="A1828" s="13">
        <v>2031</v>
      </c>
      <c r="B1828" s="13">
        <f t="shared" si="90"/>
        <v>2030</v>
      </c>
      <c r="C1828" t="s">
        <v>390</v>
      </c>
      <c r="D1828" t="s">
        <v>391</v>
      </c>
      <c r="E1828" s="5">
        <v>500174235</v>
      </c>
      <c r="F1828" s="13">
        <v>2.97</v>
      </c>
      <c r="G1828" s="9">
        <f t="shared" si="91"/>
        <v>1485517.47795</v>
      </c>
      <c r="H1828" s="5">
        <v>338858823</v>
      </c>
      <c r="I1828">
        <v>5.4</v>
      </c>
      <c r="J1828" s="9">
        <f t="shared" si="92"/>
        <v>1829837.6442</v>
      </c>
      <c r="P1828">
        <v>2031</v>
      </c>
      <c r="Q1828" t="s">
        <v>390</v>
      </c>
      <c r="R1828" s="25">
        <v>500174235</v>
      </c>
    </row>
    <row r="1829" spans="1:18" x14ac:dyDescent="0.35">
      <c r="A1829" s="13">
        <v>2031</v>
      </c>
      <c r="B1829" s="13">
        <f t="shared" si="90"/>
        <v>2030</v>
      </c>
      <c r="C1829" t="s">
        <v>392</v>
      </c>
      <c r="D1829" t="s">
        <v>393</v>
      </c>
      <c r="E1829" s="5">
        <v>1210549891</v>
      </c>
      <c r="F1829" s="13">
        <v>2.97</v>
      </c>
      <c r="G1829" s="9">
        <f t="shared" si="91"/>
        <v>3595333.1762700006</v>
      </c>
      <c r="H1829" s="5">
        <v>747930466</v>
      </c>
      <c r="I1829">
        <v>5.4</v>
      </c>
      <c r="J1829" s="9">
        <f t="shared" si="92"/>
        <v>4038824.5164000005</v>
      </c>
      <c r="P1829">
        <v>2031</v>
      </c>
      <c r="Q1829" t="s">
        <v>392</v>
      </c>
      <c r="R1829" s="25">
        <v>1210549891</v>
      </c>
    </row>
    <row r="1830" spans="1:18" x14ac:dyDescent="0.35">
      <c r="A1830" s="13">
        <v>2031</v>
      </c>
      <c r="B1830" s="13">
        <f t="shared" si="90"/>
        <v>2030</v>
      </c>
      <c r="C1830" t="s">
        <v>394</v>
      </c>
      <c r="D1830" t="s">
        <v>395</v>
      </c>
      <c r="E1830" s="5">
        <v>932162877</v>
      </c>
      <c r="F1830" s="13">
        <v>2.97</v>
      </c>
      <c r="G1830" s="9">
        <f t="shared" si="91"/>
        <v>2768523.7446900001</v>
      </c>
      <c r="H1830" s="5">
        <v>672083536</v>
      </c>
      <c r="I1830">
        <v>5.4</v>
      </c>
      <c r="J1830" s="9">
        <f t="shared" si="92"/>
        <v>3629251.0943999998</v>
      </c>
      <c r="P1830">
        <v>2031</v>
      </c>
      <c r="Q1830" t="s">
        <v>398</v>
      </c>
      <c r="R1830" s="25">
        <v>473054671</v>
      </c>
    </row>
    <row r="1831" spans="1:18" x14ac:dyDescent="0.35">
      <c r="A1831" s="13">
        <v>2031</v>
      </c>
      <c r="B1831" s="13">
        <f t="shared" si="90"/>
        <v>2030</v>
      </c>
      <c r="C1831" t="s">
        <v>396</v>
      </c>
      <c r="D1831" t="s">
        <v>397</v>
      </c>
      <c r="E1831" s="5">
        <v>277207719</v>
      </c>
      <c r="F1831" s="13">
        <v>2.97</v>
      </c>
      <c r="G1831" s="9">
        <f t="shared" si="91"/>
        <v>823306.92543000006</v>
      </c>
      <c r="H1831" s="5">
        <v>171625489</v>
      </c>
      <c r="I1831">
        <v>5.4</v>
      </c>
      <c r="J1831" s="9">
        <f t="shared" si="92"/>
        <v>926777.64060000004</v>
      </c>
      <c r="P1831">
        <v>2031</v>
      </c>
      <c r="Q1831" t="s">
        <v>394</v>
      </c>
      <c r="R1831" s="25">
        <v>932162877</v>
      </c>
    </row>
    <row r="1832" spans="1:18" x14ac:dyDescent="0.35">
      <c r="A1832" s="13">
        <v>2031</v>
      </c>
      <c r="B1832" s="13">
        <f t="shared" si="90"/>
        <v>2030</v>
      </c>
      <c r="C1832" t="s">
        <v>398</v>
      </c>
      <c r="D1832" t="s">
        <v>399</v>
      </c>
      <c r="E1832" s="5">
        <v>473054671</v>
      </c>
      <c r="F1832" s="13">
        <v>2.97</v>
      </c>
      <c r="G1832" s="9">
        <f t="shared" si="91"/>
        <v>1404972.3728700001</v>
      </c>
      <c r="H1832" s="5">
        <v>387153135</v>
      </c>
      <c r="I1832">
        <v>5.4</v>
      </c>
      <c r="J1832" s="9">
        <f t="shared" si="92"/>
        <v>2090626.9290000002</v>
      </c>
      <c r="P1832">
        <v>2031</v>
      </c>
      <c r="Q1832" t="s">
        <v>396</v>
      </c>
      <c r="R1832" s="25">
        <v>277207719</v>
      </c>
    </row>
    <row r="1833" spans="1:18" x14ac:dyDescent="0.35">
      <c r="A1833" s="13">
        <v>2031</v>
      </c>
      <c r="B1833" s="13">
        <f t="shared" si="90"/>
        <v>2030</v>
      </c>
      <c r="C1833" t="s">
        <v>400</v>
      </c>
      <c r="D1833" t="s">
        <v>401</v>
      </c>
      <c r="E1833" s="5">
        <v>2027942578</v>
      </c>
      <c r="F1833" s="13">
        <v>2.97</v>
      </c>
      <c r="G1833" s="9">
        <f t="shared" si="91"/>
        <v>6022989.4566600006</v>
      </c>
      <c r="H1833" s="5">
        <v>1218390259</v>
      </c>
      <c r="I1833">
        <v>5.4</v>
      </c>
      <c r="J1833" s="9">
        <f t="shared" si="92"/>
        <v>6579307.3986000009</v>
      </c>
      <c r="P1833">
        <v>2031</v>
      </c>
      <c r="Q1833" t="s">
        <v>400</v>
      </c>
      <c r="R1833" s="25">
        <v>2027942578</v>
      </c>
    </row>
    <row r="1834" spans="1:18" x14ac:dyDescent="0.35">
      <c r="A1834" s="13">
        <v>2031</v>
      </c>
      <c r="B1834" s="13">
        <f t="shared" si="90"/>
        <v>2030</v>
      </c>
      <c r="C1834" t="s">
        <v>402</v>
      </c>
      <c r="D1834" t="s">
        <v>403</v>
      </c>
      <c r="E1834" s="5">
        <v>529265562</v>
      </c>
      <c r="F1834" s="13">
        <v>2.97</v>
      </c>
      <c r="G1834" s="9">
        <f t="shared" si="91"/>
        <v>1571918.7191400002</v>
      </c>
      <c r="H1834" s="5">
        <v>386491703</v>
      </c>
      <c r="I1834">
        <v>5.4</v>
      </c>
      <c r="J1834" s="9">
        <f t="shared" si="92"/>
        <v>2087055.1962000001</v>
      </c>
      <c r="P1834">
        <v>2031</v>
      </c>
      <c r="Q1834" t="s">
        <v>108</v>
      </c>
      <c r="R1834" s="25">
        <v>742549964</v>
      </c>
    </row>
    <row r="1835" spans="1:18" x14ac:dyDescent="0.35">
      <c r="A1835" s="13">
        <v>2031</v>
      </c>
      <c r="B1835" s="13">
        <f t="shared" si="90"/>
        <v>2030</v>
      </c>
      <c r="C1835" t="s">
        <v>404</v>
      </c>
      <c r="D1835" t="s">
        <v>405</v>
      </c>
      <c r="E1835" s="5">
        <v>471203461</v>
      </c>
      <c r="F1835" s="13">
        <v>2.97</v>
      </c>
      <c r="G1835" s="9">
        <f t="shared" si="91"/>
        <v>1399474.2791700002</v>
      </c>
      <c r="H1835" s="5">
        <v>345829700</v>
      </c>
      <c r="I1835">
        <v>5.4</v>
      </c>
      <c r="J1835" s="9">
        <f t="shared" si="92"/>
        <v>1867480.3800000001</v>
      </c>
      <c r="P1835">
        <v>2031</v>
      </c>
      <c r="Q1835" t="s">
        <v>426</v>
      </c>
      <c r="R1835" s="25">
        <v>430940626</v>
      </c>
    </row>
    <row r="1836" spans="1:18" x14ac:dyDescent="0.35">
      <c r="A1836" s="13">
        <v>2031</v>
      </c>
      <c r="B1836" s="13">
        <f t="shared" si="90"/>
        <v>2030</v>
      </c>
      <c r="C1836" t="s">
        <v>406</v>
      </c>
      <c r="D1836" t="s">
        <v>407</v>
      </c>
      <c r="E1836" s="5">
        <v>700157553</v>
      </c>
      <c r="F1836" s="13">
        <v>2.97</v>
      </c>
      <c r="G1836" s="9">
        <f t="shared" si="91"/>
        <v>2079467.9324099999</v>
      </c>
      <c r="H1836" s="5">
        <v>485241952</v>
      </c>
      <c r="I1836">
        <v>5.4</v>
      </c>
      <c r="J1836" s="9">
        <f t="shared" si="92"/>
        <v>2620306.5408000001</v>
      </c>
      <c r="P1836">
        <v>2031</v>
      </c>
      <c r="Q1836" t="s">
        <v>408</v>
      </c>
      <c r="R1836" s="25">
        <v>936104505</v>
      </c>
    </row>
    <row r="1837" spans="1:18" x14ac:dyDescent="0.35">
      <c r="A1837" s="13">
        <v>2031</v>
      </c>
      <c r="B1837" s="13">
        <f t="shared" si="90"/>
        <v>2030</v>
      </c>
      <c r="C1837" t="s">
        <v>408</v>
      </c>
      <c r="D1837" t="s">
        <v>409</v>
      </c>
      <c r="E1837" s="5">
        <v>936104505</v>
      </c>
      <c r="F1837" s="13">
        <v>2.97</v>
      </c>
      <c r="G1837" s="9">
        <f t="shared" si="91"/>
        <v>2780230.3798500001</v>
      </c>
      <c r="H1837" s="5">
        <v>633133567</v>
      </c>
      <c r="I1837">
        <v>5.4</v>
      </c>
      <c r="J1837" s="9">
        <f t="shared" si="92"/>
        <v>3418921.2618000004</v>
      </c>
      <c r="P1837">
        <v>2031</v>
      </c>
      <c r="Q1837" t="s">
        <v>416</v>
      </c>
      <c r="R1837" s="25">
        <v>461242304</v>
      </c>
    </row>
    <row r="1838" spans="1:18" x14ac:dyDescent="0.35">
      <c r="A1838" s="13">
        <v>2031</v>
      </c>
      <c r="B1838" s="13">
        <f t="shared" si="90"/>
        <v>2030</v>
      </c>
      <c r="C1838" t="s">
        <v>410</v>
      </c>
      <c r="D1838" t="s">
        <v>411</v>
      </c>
      <c r="E1838" s="5">
        <v>563157020</v>
      </c>
      <c r="F1838" s="13">
        <v>2.97</v>
      </c>
      <c r="G1838" s="9">
        <f t="shared" si="91"/>
        <v>1672576.3494000002</v>
      </c>
      <c r="H1838" s="5">
        <v>468763898</v>
      </c>
      <c r="I1838">
        <v>5.4</v>
      </c>
      <c r="J1838" s="9">
        <f t="shared" si="92"/>
        <v>2531325.0492000002</v>
      </c>
      <c r="P1838">
        <v>2031</v>
      </c>
      <c r="Q1838" t="s">
        <v>414</v>
      </c>
      <c r="R1838" s="25">
        <v>503881116</v>
      </c>
    </row>
    <row r="1839" spans="1:18" x14ac:dyDescent="0.35">
      <c r="A1839" s="13">
        <v>2031</v>
      </c>
      <c r="B1839" s="13">
        <f t="shared" si="90"/>
        <v>2030</v>
      </c>
      <c r="C1839" t="s">
        <v>412</v>
      </c>
      <c r="D1839" t="s">
        <v>413</v>
      </c>
      <c r="E1839" s="5">
        <v>436645339</v>
      </c>
      <c r="F1839" s="13">
        <v>2.97</v>
      </c>
      <c r="G1839" s="9">
        <f t="shared" si="91"/>
        <v>1296836.65683</v>
      </c>
      <c r="H1839" s="5">
        <v>369290079</v>
      </c>
      <c r="I1839">
        <v>5.4</v>
      </c>
      <c r="J1839" s="9">
        <f t="shared" si="92"/>
        <v>1994166.4266000004</v>
      </c>
      <c r="P1839">
        <v>2031</v>
      </c>
      <c r="Q1839" t="s">
        <v>412</v>
      </c>
      <c r="R1839" s="25">
        <v>436645339</v>
      </c>
    </row>
    <row r="1840" spans="1:18" x14ac:dyDescent="0.35">
      <c r="A1840" s="13">
        <v>2031</v>
      </c>
      <c r="B1840" s="13">
        <f t="shared" si="90"/>
        <v>2030</v>
      </c>
      <c r="C1840" t="s">
        <v>414</v>
      </c>
      <c r="D1840" t="s">
        <v>415</v>
      </c>
      <c r="E1840" s="5">
        <v>503881116</v>
      </c>
      <c r="F1840" s="13">
        <v>2.97</v>
      </c>
      <c r="G1840" s="9">
        <f t="shared" si="91"/>
        <v>1496526.9145200001</v>
      </c>
      <c r="H1840" s="5">
        <v>330606368</v>
      </c>
      <c r="I1840">
        <v>5.4</v>
      </c>
      <c r="J1840" s="9">
        <f t="shared" si="92"/>
        <v>1785274.3872000002</v>
      </c>
      <c r="P1840">
        <v>2031</v>
      </c>
      <c r="Q1840" t="s">
        <v>418</v>
      </c>
      <c r="R1840" s="25">
        <v>1884035316</v>
      </c>
    </row>
    <row r="1841" spans="1:18" x14ac:dyDescent="0.35">
      <c r="A1841" s="13">
        <v>2031</v>
      </c>
      <c r="B1841" s="13">
        <f t="shared" si="90"/>
        <v>2030</v>
      </c>
      <c r="C1841" t="s">
        <v>416</v>
      </c>
      <c r="D1841" t="s">
        <v>417</v>
      </c>
      <c r="E1841" s="5">
        <v>461242304</v>
      </c>
      <c r="F1841" s="13">
        <v>2.97</v>
      </c>
      <c r="G1841" s="9">
        <f t="shared" si="91"/>
        <v>1369889.6428800002</v>
      </c>
      <c r="H1841" s="5">
        <v>358060723</v>
      </c>
      <c r="I1841">
        <v>5.4</v>
      </c>
      <c r="J1841" s="9">
        <f t="shared" si="92"/>
        <v>1933527.9042000002</v>
      </c>
      <c r="P1841">
        <v>2031</v>
      </c>
      <c r="Q1841" t="s">
        <v>420</v>
      </c>
      <c r="R1841" s="25">
        <v>3000765368</v>
      </c>
    </row>
    <row r="1842" spans="1:18" x14ac:dyDescent="0.35">
      <c r="A1842" s="13">
        <v>2031</v>
      </c>
      <c r="B1842" s="13">
        <f t="shared" si="90"/>
        <v>2030</v>
      </c>
      <c r="C1842" t="s">
        <v>418</v>
      </c>
      <c r="D1842" t="s">
        <v>419</v>
      </c>
      <c r="E1842" s="5">
        <v>1884035316</v>
      </c>
      <c r="F1842" s="13">
        <v>2.97</v>
      </c>
      <c r="G1842" s="9">
        <f t="shared" si="91"/>
        <v>5595584.8885200005</v>
      </c>
      <c r="H1842" s="5">
        <v>1005028504</v>
      </c>
      <c r="I1842">
        <v>5.4</v>
      </c>
      <c r="J1842" s="9">
        <f t="shared" si="92"/>
        <v>5427153.9216</v>
      </c>
      <c r="P1842">
        <v>2031</v>
      </c>
      <c r="Q1842" t="s">
        <v>422</v>
      </c>
      <c r="R1842" s="25">
        <v>402062065</v>
      </c>
    </row>
    <row r="1843" spans="1:18" x14ac:dyDescent="0.35">
      <c r="A1843" s="13">
        <v>2031</v>
      </c>
      <c r="B1843" s="13">
        <f t="shared" si="90"/>
        <v>2030</v>
      </c>
      <c r="C1843" t="s">
        <v>420</v>
      </c>
      <c r="D1843" t="s">
        <v>421</v>
      </c>
      <c r="E1843" s="5">
        <v>3000765368</v>
      </c>
      <c r="F1843" s="13">
        <v>2.97</v>
      </c>
      <c r="G1843" s="9">
        <f t="shared" si="91"/>
        <v>8912273.1429600008</v>
      </c>
      <c r="H1843" s="5">
        <v>1847165285</v>
      </c>
      <c r="I1843">
        <v>5.4</v>
      </c>
      <c r="J1843" s="9">
        <f t="shared" si="92"/>
        <v>9974692.5390000008</v>
      </c>
      <c r="P1843">
        <v>2031</v>
      </c>
      <c r="Q1843" t="s">
        <v>428</v>
      </c>
      <c r="R1843" s="25">
        <v>463271521</v>
      </c>
    </row>
    <row r="1844" spans="1:18" x14ac:dyDescent="0.35">
      <c r="A1844" s="13">
        <v>2031</v>
      </c>
      <c r="B1844" s="13">
        <f t="shared" si="90"/>
        <v>2030</v>
      </c>
      <c r="C1844" t="s">
        <v>422</v>
      </c>
      <c r="D1844" t="s">
        <v>423</v>
      </c>
      <c r="E1844" s="5">
        <v>402062065</v>
      </c>
      <c r="F1844" s="13">
        <v>2.97</v>
      </c>
      <c r="G1844" s="9">
        <f t="shared" si="91"/>
        <v>1194124.33305</v>
      </c>
      <c r="H1844" s="5">
        <v>291848633</v>
      </c>
      <c r="I1844">
        <v>5.4</v>
      </c>
      <c r="J1844" s="9">
        <f t="shared" si="92"/>
        <v>1575982.6181999999</v>
      </c>
      <c r="P1844">
        <v>2031</v>
      </c>
      <c r="Q1844" t="s">
        <v>430</v>
      </c>
      <c r="R1844" s="25">
        <v>3064560647</v>
      </c>
    </row>
    <row r="1845" spans="1:18" x14ac:dyDescent="0.35">
      <c r="A1845" s="13">
        <v>2031</v>
      </c>
      <c r="B1845" s="13">
        <f t="shared" si="90"/>
        <v>2030</v>
      </c>
      <c r="C1845" t="s">
        <v>424</v>
      </c>
      <c r="D1845" t="s">
        <v>425</v>
      </c>
      <c r="E1845" s="5">
        <v>516780937</v>
      </c>
      <c r="F1845" s="13">
        <v>2.97</v>
      </c>
      <c r="G1845" s="9">
        <f t="shared" si="91"/>
        <v>1534839.38289</v>
      </c>
      <c r="H1845" s="5">
        <v>429168651</v>
      </c>
      <c r="I1845">
        <v>5.4</v>
      </c>
      <c r="J1845" s="9">
        <f t="shared" si="92"/>
        <v>2317510.7154000001</v>
      </c>
      <c r="P1845">
        <v>2031</v>
      </c>
      <c r="Q1845" t="s">
        <v>432</v>
      </c>
      <c r="R1845" s="25">
        <v>898255806</v>
      </c>
    </row>
    <row r="1846" spans="1:18" x14ac:dyDescent="0.35">
      <c r="A1846" s="13">
        <v>2031</v>
      </c>
      <c r="B1846" s="13">
        <f t="shared" si="90"/>
        <v>2030</v>
      </c>
      <c r="C1846" t="s">
        <v>426</v>
      </c>
      <c r="D1846" t="s">
        <v>427</v>
      </c>
      <c r="E1846" s="5">
        <v>430940626</v>
      </c>
      <c r="F1846" s="13">
        <v>2.97</v>
      </c>
      <c r="G1846" s="9">
        <f t="shared" si="91"/>
        <v>1279893.65922</v>
      </c>
      <c r="H1846" s="5">
        <v>291185800</v>
      </c>
      <c r="I1846">
        <v>5.4</v>
      </c>
      <c r="J1846" s="9">
        <f t="shared" si="92"/>
        <v>1572403.32</v>
      </c>
      <c r="P1846">
        <v>2031</v>
      </c>
      <c r="Q1846" t="s">
        <v>434</v>
      </c>
      <c r="R1846" s="25">
        <v>670044133</v>
      </c>
    </row>
    <row r="1847" spans="1:18" x14ac:dyDescent="0.35">
      <c r="A1847" s="13">
        <v>2031</v>
      </c>
      <c r="B1847" s="13">
        <f t="shared" si="90"/>
        <v>2030</v>
      </c>
      <c r="C1847" t="s">
        <v>428</v>
      </c>
      <c r="D1847" t="s">
        <v>429</v>
      </c>
      <c r="E1847" s="5">
        <v>463271521</v>
      </c>
      <c r="F1847" s="13">
        <v>2.97</v>
      </c>
      <c r="G1847" s="9">
        <f t="shared" si="91"/>
        <v>1375916.4173700002</v>
      </c>
      <c r="H1847" s="5">
        <v>331314470</v>
      </c>
      <c r="I1847">
        <v>5.4</v>
      </c>
      <c r="J1847" s="9">
        <f t="shared" si="92"/>
        <v>1789098.138</v>
      </c>
      <c r="P1847">
        <v>2031</v>
      </c>
      <c r="Q1847" t="s">
        <v>436</v>
      </c>
      <c r="R1847" s="25">
        <v>712426174</v>
      </c>
    </row>
    <row r="1848" spans="1:18" x14ac:dyDescent="0.35">
      <c r="A1848" s="13">
        <v>2031</v>
      </c>
      <c r="B1848" s="13">
        <f t="shared" si="90"/>
        <v>2030</v>
      </c>
      <c r="C1848" t="s">
        <v>430</v>
      </c>
      <c r="D1848" t="s">
        <v>431</v>
      </c>
      <c r="E1848" s="5">
        <v>3064560647</v>
      </c>
      <c r="F1848" s="13">
        <v>2.97</v>
      </c>
      <c r="G1848" s="9">
        <f t="shared" si="91"/>
        <v>9101745.1215899996</v>
      </c>
      <c r="H1848" s="5">
        <v>1591253565</v>
      </c>
      <c r="I1848">
        <v>5.4</v>
      </c>
      <c r="J1848" s="9">
        <f t="shared" si="92"/>
        <v>8592769.2510000002</v>
      </c>
      <c r="P1848">
        <v>2031</v>
      </c>
      <c r="Q1848" t="s">
        <v>438</v>
      </c>
      <c r="R1848" s="25">
        <v>4992528846</v>
      </c>
    </row>
    <row r="1849" spans="1:18" x14ac:dyDescent="0.35">
      <c r="A1849" s="13">
        <v>2031</v>
      </c>
      <c r="B1849" s="13">
        <f t="shared" si="90"/>
        <v>2030</v>
      </c>
      <c r="C1849" t="s">
        <v>432</v>
      </c>
      <c r="D1849" t="s">
        <v>433</v>
      </c>
      <c r="E1849" s="5">
        <v>898255806</v>
      </c>
      <c r="F1849" s="13">
        <v>2.97</v>
      </c>
      <c r="G1849" s="9">
        <f t="shared" si="91"/>
        <v>2667819.74382</v>
      </c>
      <c r="H1849" s="5">
        <v>680859382</v>
      </c>
      <c r="I1849">
        <v>5.4</v>
      </c>
      <c r="J1849" s="9">
        <f t="shared" si="92"/>
        <v>3676640.6628</v>
      </c>
      <c r="P1849">
        <v>2031</v>
      </c>
      <c r="Q1849" t="s">
        <v>440</v>
      </c>
      <c r="R1849" s="25">
        <v>185734084</v>
      </c>
    </row>
    <row r="1850" spans="1:18" x14ac:dyDescent="0.35">
      <c r="A1850" s="13">
        <v>2031</v>
      </c>
      <c r="B1850" s="13">
        <f t="shared" si="90"/>
        <v>2030</v>
      </c>
      <c r="C1850" t="s">
        <v>434</v>
      </c>
      <c r="D1850" t="s">
        <v>435</v>
      </c>
      <c r="E1850" s="5">
        <v>670044133</v>
      </c>
      <c r="F1850" s="13">
        <v>2.97</v>
      </c>
      <c r="G1850" s="9">
        <f t="shared" si="91"/>
        <v>1990031.0750100003</v>
      </c>
      <c r="H1850" s="5">
        <v>454635209</v>
      </c>
      <c r="I1850">
        <v>5.4</v>
      </c>
      <c r="J1850" s="9">
        <f t="shared" si="92"/>
        <v>2455030.1285999999</v>
      </c>
      <c r="P1850">
        <v>2031</v>
      </c>
      <c r="Q1850" t="s">
        <v>442</v>
      </c>
      <c r="R1850" s="25">
        <v>396180141</v>
      </c>
    </row>
    <row r="1851" spans="1:18" x14ac:dyDescent="0.35">
      <c r="A1851" s="13">
        <v>2031</v>
      </c>
      <c r="B1851" s="13">
        <f t="shared" si="90"/>
        <v>2030</v>
      </c>
      <c r="C1851" t="s">
        <v>436</v>
      </c>
      <c r="D1851" t="s">
        <v>437</v>
      </c>
      <c r="E1851" s="5">
        <v>712426174</v>
      </c>
      <c r="F1851" s="13">
        <v>2.97</v>
      </c>
      <c r="G1851" s="9">
        <f t="shared" si="91"/>
        <v>2115905.7367799999</v>
      </c>
      <c r="H1851" s="5">
        <v>495218252</v>
      </c>
      <c r="I1851">
        <v>5.4</v>
      </c>
      <c r="J1851" s="9">
        <f t="shared" si="92"/>
        <v>2674178.5608000001</v>
      </c>
      <c r="P1851">
        <v>2031</v>
      </c>
      <c r="Q1851" t="s">
        <v>444</v>
      </c>
      <c r="R1851" s="25">
        <v>768014749</v>
      </c>
    </row>
    <row r="1852" spans="1:18" x14ac:dyDescent="0.35">
      <c r="A1852" s="13">
        <v>2031</v>
      </c>
      <c r="B1852" s="13">
        <f t="shared" si="90"/>
        <v>2030</v>
      </c>
      <c r="C1852" t="s">
        <v>438</v>
      </c>
      <c r="D1852" t="s">
        <v>439</v>
      </c>
      <c r="E1852" s="5">
        <v>4992528846</v>
      </c>
      <c r="F1852" s="13">
        <v>2.97</v>
      </c>
      <c r="G1852" s="9">
        <f t="shared" si="91"/>
        <v>14827810.67262</v>
      </c>
      <c r="H1852" s="5">
        <v>2597198226</v>
      </c>
      <c r="I1852">
        <v>5.4</v>
      </c>
      <c r="J1852" s="9">
        <f t="shared" si="92"/>
        <v>14024870.420399999</v>
      </c>
      <c r="P1852">
        <v>2031</v>
      </c>
      <c r="Q1852" t="s">
        <v>446</v>
      </c>
      <c r="R1852" s="25">
        <v>1402519898</v>
      </c>
    </row>
    <row r="1853" spans="1:18" x14ac:dyDescent="0.35">
      <c r="A1853" s="13">
        <v>2031</v>
      </c>
      <c r="B1853" s="13">
        <f t="shared" si="90"/>
        <v>2030</v>
      </c>
      <c r="C1853" t="s">
        <v>440</v>
      </c>
      <c r="D1853" t="s">
        <v>441</v>
      </c>
      <c r="E1853" s="5">
        <v>185734084</v>
      </c>
      <c r="F1853" s="13">
        <v>2.97</v>
      </c>
      <c r="G1853" s="9">
        <f t="shared" si="91"/>
        <v>551630.2294800001</v>
      </c>
      <c r="H1853" s="5">
        <v>134395369</v>
      </c>
      <c r="I1853">
        <v>5.4</v>
      </c>
      <c r="J1853" s="9">
        <f t="shared" si="92"/>
        <v>725734.99260000011</v>
      </c>
      <c r="P1853">
        <v>2031</v>
      </c>
      <c r="Q1853" t="s">
        <v>448</v>
      </c>
      <c r="R1853" s="25">
        <v>1823407488</v>
      </c>
    </row>
    <row r="1854" spans="1:18" x14ac:dyDescent="0.35">
      <c r="A1854" s="13">
        <v>2031</v>
      </c>
      <c r="B1854" s="13">
        <f t="shared" si="90"/>
        <v>2030</v>
      </c>
      <c r="C1854" t="s">
        <v>442</v>
      </c>
      <c r="D1854" t="s">
        <v>443</v>
      </c>
      <c r="E1854" s="5">
        <v>396180141</v>
      </c>
      <c r="F1854" s="13">
        <v>2.97</v>
      </c>
      <c r="G1854" s="9">
        <f t="shared" si="91"/>
        <v>1176655.0187700002</v>
      </c>
      <c r="H1854" s="5">
        <v>324339195</v>
      </c>
      <c r="I1854">
        <v>5.4</v>
      </c>
      <c r="J1854" s="9">
        <f t="shared" si="92"/>
        <v>1751431.6530000002</v>
      </c>
      <c r="P1854">
        <v>2031</v>
      </c>
      <c r="Q1854" t="s">
        <v>450</v>
      </c>
      <c r="R1854" s="25">
        <v>1398402589</v>
      </c>
    </row>
    <row r="1855" spans="1:18" x14ac:dyDescent="0.35">
      <c r="A1855" s="13">
        <v>2031</v>
      </c>
      <c r="B1855" s="13">
        <f t="shared" si="90"/>
        <v>2030</v>
      </c>
      <c r="C1855" t="s">
        <v>444</v>
      </c>
      <c r="D1855" t="s">
        <v>445</v>
      </c>
      <c r="E1855" s="5">
        <v>768014749</v>
      </c>
      <c r="F1855" s="13">
        <v>2.97</v>
      </c>
      <c r="G1855" s="9">
        <f t="shared" si="91"/>
        <v>2281003.8045299998</v>
      </c>
      <c r="H1855" s="5">
        <v>511095474</v>
      </c>
      <c r="I1855">
        <v>5.4</v>
      </c>
      <c r="J1855" s="9">
        <f t="shared" si="92"/>
        <v>2759915.5596000003</v>
      </c>
      <c r="P1855">
        <v>2031</v>
      </c>
      <c r="Q1855" t="s">
        <v>452</v>
      </c>
      <c r="R1855" s="25">
        <v>228095879</v>
      </c>
    </row>
    <row r="1856" spans="1:18" x14ac:dyDescent="0.35">
      <c r="A1856" s="13">
        <v>2031</v>
      </c>
      <c r="B1856" s="13">
        <f t="shared" si="90"/>
        <v>2030</v>
      </c>
      <c r="C1856" t="s">
        <v>446</v>
      </c>
      <c r="D1856" t="s">
        <v>447</v>
      </c>
      <c r="E1856" s="5">
        <v>1402519898</v>
      </c>
      <c r="F1856" s="13">
        <v>2.97</v>
      </c>
      <c r="G1856" s="9">
        <f t="shared" si="91"/>
        <v>4165484.0970600005</v>
      </c>
      <c r="H1856" s="5">
        <v>890531017</v>
      </c>
      <c r="I1856">
        <v>5.4</v>
      </c>
      <c r="J1856" s="9">
        <f t="shared" si="92"/>
        <v>4808867.4918</v>
      </c>
      <c r="P1856">
        <v>2031</v>
      </c>
      <c r="Q1856" t="s">
        <v>454</v>
      </c>
      <c r="R1856" s="25">
        <v>769165583</v>
      </c>
    </row>
    <row r="1857" spans="1:18" x14ac:dyDescent="0.35">
      <c r="A1857" s="13">
        <v>2031</v>
      </c>
      <c r="B1857" s="13">
        <f t="shared" si="90"/>
        <v>2030</v>
      </c>
      <c r="C1857" t="s">
        <v>448</v>
      </c>
      <c r="D1857" t="s">
        <v>449</v>
      </c>
      <c r="E1857" s="5">
        <v>1823407488</v>
      </c>
      <c r="F1857" s="13">
        <v>2.97</v>
      </c>
      <c r="G1857" s="9">
        <f t="shared" si="91"/>
        <v>5415520.23936</v>
      </c>
      <c r="H1857" s="5">
        <v>1141179128</v>
      </c>
      <c r="I1857">
        <v>5.4</v>
      </c>
      <c r="J1857" s="9">
        <f t="shared" si="92"/>
        <v>6162367.2912000008</v>
      </c>
      <c r="P1857">
        <v>2031</v>
      </c>
      <c r="Q1857" t="s">
        <v>456</v>
      </c>
      <c r="R1857" s="25">
        <v>483206155</v>
      </c>
    </row>
    <row r="1858" spans="1:18" x14ac:dyDescent="0.35">
      <c r="A1858" s="13">
        <v>2031</v>
      </c>
      <c r="B1858" s="13">
        <f t="shared" si="90"/>
        <v>2030</v>
      </c>
      <c r="C1858" t="s">
        <v>450</v>
      </c>
      <c r="D1858" t="s">
        <v>451</v>
      </c>
      <c r="E1858" s="5">
        <v>1398402589</v>
      </c>
      <c r="F1858" s="13">
        <v>2.97</v>
      </c>
      <c r="G1858" s="9">
        <f t="shared" si="91"/>
        <v>4153255.68933</v>
      </c>
      <c r="H1858" s="5">
        <v>780102372</v>
      </c>
      <c r="I1858">
        <v>5.4</v>
      </c>
      <c r="J1858" s="9">
        <f t="shared" si="92"/>
        <v>4212552.8087999998</v>
      </c>
      <c r="P1858">
        <v>2031</v>
      </c>
      <c r="Q1858" t="s">
        <v>458</v>
      </c>
      <c r="R1858" s="25">
        <v>2600395314</v>
      </c>
    </row>
    <row r="1859" spans="1:18" x14ac:dyDescent="0.35">
      <c r="A1859" s="13">
        <v>2031</v>
      </c>
      <c r="B1859" s="13">
        <f t="shared" si="90"/>
        <v>2030</v>
      </c>
      <c r="C1859" t="s">
        <v>452</v>
      </c>
      <c r="D1859" t="s">
        <v>453</v>
      </c>
      <c r="E1859" s="5">
        <v>228095879</v>
      </c>
      <c r="F1859" s="13">
        <v>2.97</v>
      </c>
      <c r="G1859" s="9">
        <f t="shared" si="91"/>
        <v>677444.76063000003</v>
      </c>
      <c r="H1859" s="5">
        <v>188719842</v>
      </c>
      <c r="I1859">
        <v>5.4</v>
      </c>
      <c r="J1859" s="9">
        <f t="shared" si="92"/>
        <v>1019087.1468000001</v>
      </c>
      <c r="P1859">
        <v>2031</v>
      </c>
      <c r="Q1859" t="s">
        <v>460</v>
      </c>
      <c r="R1859" s="25">
        <v>999405604</v>
      </c>
    </row>
    <row r="1860" spans="1:18" x14ac:dyDescent="0.35">
      <c r="A1860" s="13">
        <v>2031</v>
      </c>
      <c r="B1860" s="13">
        <f t="shared" si="90"/>
        <v>2030</v>
      </c>
      <c r="C1860" t="s">
        <v>454</v>
      </c>
      <c r="D1860" t="s">
        <v>455</v>
      </c>
      <c r="E1860" s="5">
        <v>769165583</v>
      </c>
      <c r="F1860" s="13">
        <v>2.97</v>
      </c>
      <c r="G1860" s="9">
        <f t="shared" si="91"/>
        <v>2284421.7815100001</v>
      </c>
      <c r="H1860" s="5">
        <v>476980231</v>
      </c>
      <c r="I1860">
        <v>5.4</v>
      </c>
      <c r="J1860" s="9">
        <f t="shared" si="92"/>
        <v>2575693.2474000002</v>
      </c>
      <c r="P1860">
        <v>2031</v>
      </c>
      <c r="Q1860" t="s">
        <v>462</v>
      </c>
      <c r="R1860" s="25">
        <v>5325611751</v>
      </c>
    </row>
    <row r="1861" spans="1:18" x14ac:dyDescent="0.35">
      <c r="A1861" s="13">
        <v>2031</v>
      </c>
      <c r="B1861" s="13">
        <f t="shared" ref="B1861:B1924" si="93">A1861-1</f>
        <v>2030</v>
      </c>
      <c r="C1861" t="s">
        <v>456</v>
      </c>
      <c r="D1861" t="s">
        <v>457</v>
      </c>
      <c r="E1861" s="5">
        <v>483206155</v>
      </c>
      <c r="F1861" s="13">
        <v>2.97</v>
      </c>
      <c r="G1861" s="9">
        <f t="shared" si="91"/>
        <v>1435122.2803500001</v>
      </c>
      <c r="H1861" s="5">
        <v>381471060</v>
      </c>
      <c r="I1861">
        <v>5.4</v>
      </c>
      <c r="J1861" s="9">
        <f t="shared" si="92"/>
        <v>2059943.7240000002</v>
      </c>
      <c r="P1861">
        <v>2031</v>
      </c>
      <c r="Q1861" t="s">
        <v>464</v>
      </c>
      <c r="R1861" s="25">
        <v>481068889</v>
      </c>
    </row>
    <row r="1862" spans="1:18" x14ac:dyDescent="0.35">
      <c r="A1862" s="13">
        <v>2031</v>
      </c>
      <c r="B1862" s="13">
        <f t="shared" si="93"/>
        <v>2030</v>
      </c>
      <c r="C1862" t="s">
        <v>458</v>
      </c>
      <c r="D1862" t="s">
        <v>459</v>
      </c>
      <c r="E1862" s="5">
        <v>2600395314</v>
      </c>
      <c r="F1862" s="13">
        <v>2.97</v>
      </c>
      <c r="G1862" s="9">
        <f t="shared" si="91"/>
        <v>7723174.0825800002</v>
      </c>
      <c r="H1862" s="5">
        <v>1473848894</v>
      </c>
      <c r="I1862">
        <v>5.4</v>
      </c>
      <c r="J1862" s="9">
        <f t="shared" si="92"/>
        <v>7958784.0276000006</v>
      </c>
      <c r="P1862">
        <v>2031</v>
      </c>
      <c r="Q1862" t="s">
        <v>466</v>
      </c>
      <c r="R1862" s="25">
        <v>1004766349</v>
      </c>
    </row>
    <row r="1863" spans="1:18" x14ac:dyDescent="0.35">
      <c r="A1863" s="13">
        <v>2031</v>
      </c>
      <c r="B1863" s="13">
        <f t="shared" si="93"/>
        <v>2030</v>
      </c>
      <c r="C1863" t="s">
        <v>460</v>
      </c>
      <c r="D1863" t="s">
        <v>461</v>
      </c>
      <c r="E1863" s="5">
        <v>999405604</v>
      </c>
      <c r="F1863" s="13">
        <v>2.97</v>
      </c>
      <c r="G1863" s="9">
        <f t="shared" si="91"/>
        <v>2968234.6438800003</v>
      </c>
      <c r="H1863" s="5">
        <v>610777664</v>
      </c>
      <c r="I1863">
        <v>5.4</v>
      </c>
      <c r="J1863" s="9">
        <f t="shared" si="92"/>
        <v>3298199.3856000002</v>
      </c>
      <c r="P1863">
        <v>2031</v>
      </c>
      <c r="Q1863" t="s">
        <v>468</v>
      </c>
      <c r="R1863" s="25">
        <v>334889177</v>
      </c>
    </row>
    <row r="1864" spans="1:18" x14ac:dyDescent="0.35">
      <c r="A1864" s="13">
        <v>2031</v>
      </c>
      <c r="B1864" s="13">
        <f t="shared" si="93"/>
        <v>2030</v>
      </c>
      <c r="C1864" t="s">
        <v>462</v>
      </c>
      <c r="D1864" t="s">
        <v>463</v>
      </c>
      <c r="E1864" s="5">
        <v>5325611751</v>
      </c>
      <c r="F1864" s="13">
        <v>2.97</v>
      </c>
      <c r="G1864" s="9">
        <f t="shared" si="91"/>
        <v>15817066.900470002</v>
      </c>
      <c r="H1864" s="5">
        <v>2809228601</v>
      </c>
      <c r="I1864">
        <v>5.4</v>
      </c>
      <c r="J1864" s="9">
        <f t="shared" si="92"/>
        <v>15169834.4454</v>
      </c>
      <c r="P1864">
        <v>2031</v>
      </c>
      <c r="Q1864" t="s">
        <v>470</v>
      </c>
      <c r="R1864" s="25">
        <v>714481283</v>
      </c>
    </row>
    <row r="1865" spans="1:18" x14ac:dyDescent="0.35">
      <c r="A1865" s="13">
        <v>2031</v>
      </c>
      <c r="B1865" s="13">
        <f t="shared" si="93"/>
        <v>2030</v>
      </c>
      <c r="C1865" t="s">
        <v>464</v>
      </c>
      <c r="D1865" t="s">
        <v>465</v>
      </c>
      <c r="E1865" s="5">
        <v>481068889</v>
      </c>
      <c r="F1865" s="13">
        <v>2.97</v>
      </c>
      <c r="G1865" s="9">
        <f t="shared" si="91"/>
        <v>1428774.6003300003</v>
      </c>
      <c r="H1865" s="5">
        <v>291118263</v>
      </c>
      <c r="I1865">
        <v>5.4</v>
      </c>
      <c r="J1865" s="9">
        <f t="shared" si="92"/>
        <v>1572038.6202</v>
      </c>
      <c r="P1865">
        <v>2031</v>
      </c>
      <c r="Q1865" t="s">
        <v>472</v>
      </c>
      <c r="R1865" s="25">
        <v>573266251</v>
      </c>
    </row>
    <row r="1866" spans="1:18" x14ac:dyDescent="0.35">
      <c r="A1866" s="13">
        <v>2031</v>
      </c>
      <c r="B1866" s="13">
        <f t="shared" si="93"/>
        <v>2030</v>
      </c>
      <c r="C1866" t="s">
        <v>466</v>
      </c>
      <c r="D1866" t="s">
        <v>467</v>
      </c>
      <c r="E1866" s="5">
        <v>1004766349</v>
      </c>
      <c r="F1866" s="13">
        <v>2.97</v>
      </c>
      <c r="G1866" s="9">
        <f t="shared" ref="G1866:G1929" si="94">E1866/1000*F1866</f>
        <v>2984156.0565300002</v>
      </c>
      <c r="H1866" s="5">
        <v>807576081</v>
      </c>
      <c r="I1866">
        <v>5.4</v>
      </c>
      <c r="J1866" s="9">
        <f t="shared" si="92"/>
        <v>4360910.8374000005</v>
      </c>
      <c r="P1866">
        <v>2031</v>
      </c>
      <c r="Q1866" t="s">
        <v>474</v>
      </c>
      <c r="R1866" s="25">
        <v>445849683</v>
      </c>
    </row>
    <row r="1867" spans="1:18" x14ac:dyDescent="0.35">
      <c r="A1867" s="13">
        <v>2031</v>
      </c>
      <c r="B1867" s="13">
        <f t="shared" si="93"/>
        <v>2030</v>
      </c>
      <c r="C1867" t="s">
        <v>468</v>
      </c>
      <c r="D1867" t="s">
        <v>469</v>
      </c>
      <c r="E1867" s="5">
        <v>334889177</v>
      </c>
      <c r="F1867" s="13">
        <v>2.97</v>
      </c>
      <c r="G1867" s="9">
        <f t="shared" si="94"/>
        <v>994620.85569000011</v>
      </c>
      <c r="H1867" s="5">
        <v>239019039</v>
      </c>
      <c r="I1867">
        <v>5.4</v>
      </c>
      <c r="J1867" s="9">
        <f t="shared" si="92"/>
        <v>1290702.8106</v>
      </c>
      <c r="P1867">
        <v>2031</v>
      </c>
      <c r="Q1867" t="s">
        <v>478</v>
      </c>
      <c r="R1867" s="25">
        <v>636422778</v>
      </c>
    </row>
    <row r="1868" spans="1:18" x14ac:dyDescent="0.35">
      <c r="A1868" s="13">
        <v>2031</v>
      </c>
      <c r="B1868" s="13">
        <f t="shared" si="93"/>
        <v>2030</v>
      </c>
      <c r="C1868" t="s">
        <v>470</v>
      </c>
      <c r="D1868" t="s">
        <v>471</v>
      </c>
      <c r="E1868" s="5">
        <v>714481283</v>
      </c>
      <c r="F1868" s="13">
        <v>2.97</v>
      </c>
      <c r="G1868" s="9">
        <f t="shared" si="94"/>
        <v>2122009.4105100003</v>
      </c>
      <c r="H1868" s="5">
        <v>499130152</v>
      </c>
      <c r="I1868">
        <v>5.4</v>
      </c>
      <c r="J1868" s="9">
        <f t="shared" si="92"/>
        <v>2695302.8208000003</v>
      </c>
      <c r="P1868">
        <v>2031</v>
      </c>
      <c r="Q1868" t="s">
        <v>480</v>
      </c>
      <c r="R1868" s="25">
        <v>731779397</v>
      </c>
    </row>
    <row r="1869" spans="1:18" x14ac:dyDescent="0.35">
      <c r="A1869" s="13">
        <v>2031</v>
      </c>
      <c r="B1869" s="13">
        <f t="shared" si="93"/>
        <v>2030</v>
      </c>
      <c r="C1869" t="s">
        <v>472</v>
      </c>
      <c r="D1869" t="s">
        <v>473</v>
      </c>
      <c r="E1869" s="5">
        <v>573266251</v>
      </c>
      <c r="F1869" s="13">
        <v>2.97</v>
      </c>
      <c r="G1869" s="9">
        <f t="shared" si="94"/>
        <v>1702600.7654700002</v>
      </c>
      <c r="H1869" s="5">
        <v>404709167</v>
      </c>
      <c r="I1869">
        <v>5.4</v>
      </c>
      <c r="J1869" s="9">
        <f t="shared" si="92"/>
        <v>2185429.5018000002</v>
      </c>
      <c r="P1869">
        <v>2031</v>
      </c>
      <c r="Q1869" t="s">
        <v>482</v>
      </c>
      <c r="R1869" s="25">
        <v>814947913</v>
      </c>
    </row>
    <row r="1870" spans="1:18" x14ac:dyDescent="0.35">
      <c r="A1870" s="13">
        <v>2031</v>
      </c>
      <c r="B1870" s="13">
        <f t="shared" si="93"/>
        <v>2030</v>
      </c>
      <c r="C1870" t="s">
        <v>474</v>
      </c>
      <c r="D1870" t="s">
        <v>475</v>
      </c>
      <c r="E1870" s="5">
        <v>445849683</v>
      </c>
      <c r="F1870" s="13">
        <v>2.97</v>
      </c>
      <c r="G1870" s="9">
        <f t="shared" si="94"/>
        <v>1324173.5585100001</v>
      </c>
      <c r="H1870" s="5">
        <v>348229849</v>
      </c>
      <c r="I1870">
        <v>5.4</v>
      </c>
      <c r="J1870" s="9">
        <f t="shared" si="92"/>
        <v>1880441.1846</v>
      </c>
      <c r="P1870">
        <v>2031</v>
      </c>
      <c r="Q1870" t="s">
        <v>484</v>
      </c>
      <c r="R1870" s="25">
        <v>377802114</v>
      </c>
    </row>
    <row r="1871" spans="1:18" x14ac:dyDescent="0.35">
      <c r="A1871" s="13">
        <v>2031</v>
      </c>
      <c r="B1871" s="13">
        <f t="shared" si="93"/>
        <v>2030</v>
      </c>
      <c r="C1871" t="s">
        <v>476</v>
      </c>
      <c r="D1871" t="s">
        <v>477</v>
      </c>
      <c r="E1871" s="5">
        <v>385732264</v>
      </c>
      <c r="F1871" s="13">
        <v>2.97</v>
      </c>
      <c r="G1871" s="9">
        <f t="shared" si="94"/>
        <v>1145624.8240800002</v>
      </c>
      <c r="H1871" s="5">
        <v>301569584</v>
      </c>
      <c r="I1871">
        <v>5.4</v>
      </c>
      <c r="J1871" s="9">
        <f t="shared" si="92"/>
        <v>1628475.7535999999</v>
      </c>
      <c r="P1871">
        <v>2031</v>
      </c>
      <c r="Q1871" t="s">
        <v>486</v>
      </c>
      <c r="R1871" s="25">
        <v>240684949</v>
      </c>
    </row>
    <row r="1872" spans="1:18" x14ac:dyDescent="0.35">
      <c r="A1872" s="13">
        <v>2031</v>
      </c>
      <c r="B1872" s="13">
        <f t="shared" si="93"/>
        <v>2030</v>
      </c>
      <c r="C1872" t="s">
        <v>478</v>
      </c>
      <c r="D1872" t="s">
        <v>479</v>
      </c>
      <c r="E1872" s="5">
        <v>636422778</v>
      </c>
      <c r="F1872" s="13">
        <v>2.97</v>
      </c>
      <c r="G1872" s="9">
        <f t="shared" si="94"/>
        <v>1890175.6506600003</v>
      </c>
      <c r="H1872" s="5">
        <v>464765140</v>
      </c>
      <c r="I1872">
        <v>5.4</v>
      </c>
      <c r="J1872" s="9">
        <f t="shared" si="92"/>
        <v>2509731.7560000001</v>
      </c>
      <c r="P1872">
        <v>2031</v>
      </c>
      <c r="Q1872" t="s">
        <v>540</v>
      </c>
      <c r="R1872" s="25">
        <v>643515716</v>
      </c>
    </row>
    <row r="1873" spans="1:18" x14ac:dyDescent="0.35">
      <c r="A1873" s="13">
        <v>2031</v>
      </c>
      <c r="B1873" s="13">
        <f t="shared" si="93"/>
        <v>2030</v>
      </c>
      <c r="C1873" t="s">
        <v>480</v>
      </c>
      <c r="D1873" t="s">
        <v>481</v>
      </c>
      <c r="E1873" s="5">
        <v>731779397</v>
      </c>
      <c r="F1873" s="13">
        <v>2.97</v>
      </c>
      <c r="G1873" s="9">
        <f t="shared" si="94"/>
        <v>2173384.8090900001</v>
      </c>
      <c r="H1873" s="5">
        <v>476108857</v>
      </c>
      <c r="I1873">
        <v>5.4</v>
      </c>
      <c r="J1873" s="9">
        <f t="shared" si="92"/>
        <v>2570987.8278000001</v>
      </c>
      <c r="P1873">
        <v>2031</v>
      </c>
      <c r="Q1873" t="s">
        <v>488</v>
      </c>
      <c r="R1873" s="25">
        <v>3180944782</v>
      </c>
    </row>
    <row r="1874" spans="1:18" x14ac:dyDescent="0.35">
      <c r="A1874" s="13">
        <v>2031</v>
      </c>
      <c r="B1874" s="13">
        <f t="shared" si="93"/>
        <v>2030</v>
      </c>
      <c r="C1874" t="s">
        <v>482</v>
      </c>
      <c r="D1874" t="s">
        <v>483</v>
      </c>
      <c r="E1874" s="5">
        <v>814947913</v>
      </c>
      <c r="F1874" s="13">
        <v>2.97</v>
      </c>
      <c r="G1874" s="9">
        <f t="shared" si="94"/>
        <v>2420395.30161</v>
      </c>
      <c r="H1874" s="5">
        <v>507151897</v>
      </c>
      <c r="I1874">
        <v>5.4</v>
      </c>
      <c r="J1874" s="9">
        <f t="shared" si="92"/>
        <v>2738620.2438000003</v>
      </c>
      <c r="P1874">
        <v>2031</v>
      </c>
      <c r="Q1874" t="s">
        <v>490</v>
      </c>
      <c r="R1874" s="25">
        <v>419579966</v>
      </c>
    </row>
    <row r="1875" spans="1:18" x14ac:dyDescent="0.35">
      <c r="A1875" s="13">
        <v>2031</v>
      </c>
      <c r="B1875" s="13">
        <f t="shared" si="93"/>
        <v>2030</v>
      </c>
      <c r="C1875" t="s">
        <v>484</v>
      </c>
      <c r="D1875" t="s">
        <v>485</v>
      </c>
      <c r="E1875" s="5">
        <v>377802114</v>
      </c>
      <c r="F1875" s="13">
        <v>2.97</v>
      </c>
      <c r="G1875" s="9">
        <f t="shared" si="94"/>
        <v>1122072.2785800002</v>
      </c>
      <c r="H1875" s="5">
        <v>277025493</v>
      </c>
      <c r="I1875">
        <v>5.4</v>
      </c>
      <c r="J1875" s="9">
        <f t="shared" si="92"/>
        <v>1495937.6622000001</v>
      </c>
      <c r="P1875">
        <v>2031</v>
      </c>
      <c r="Q1875" t="s">
        <v>492</v>
      </c>
      <c r="R1875" s="25">
        <v>318204915</v>
      </c>
    </row>
    <row r="1876" spans="1:18" x14ac:dyDescent="0.35">
      <c r="A1876" s="13">
        <v>2031</v>
      </c>
      <c r="B1876" s="13">
        <f t="shared" si="93"/>
        <v>2030</v>
      </c>
      <c r="C1876" t="s">
        <v>486</v>
      </c>
      <c r="D1876" t="s">
        <v>487</v>
      </c>
      <c r="E1876" s="5">
        <v>240684949</v>
      </c>
      <c r="F1876" s="13">
        <v>2.97</v>
      </c>
      <c r="G1876" s="9">
        <f t="shared" si="94"/>
        <v>714834.29853000003</v>
      </c>
      <c r="H1876" s="5">
        <v>171072921</v>
      </c>
      <c r="I1876">
        <v>5.4</v>
      </c>
      <c r="J1876" s="9">
        <f t="shared" si="92"/>
        <v>923793.77340000006</v>
      </c>
      <c r="P1876">
        <v>2031</v>
      </c>
      <c r="Q1876" t="s">
        <v>494</v>
      </c>
      <c r="R1876" s="25">
        <v>2123129539</v>
      </c>
    </row>
    <row r="1877" spans="1:18" x14ac:dyDescent="0.35">
      <c r="A1877" s="13">
        <v>2031</v>
      </c>
      <c r="B1877" s="13">
        <f t="shared" si="93"/>
        <v>2030</v>
      </c>
      <c r="C1877" t="s">
        <v>488</v>
      </c>
      <c r="D1877" t="s">
        <v>489</v>
      </c>
      <c r="E1877" s="5">
        <v>3180944782</v>
      </c>
      <c r="F1877" s="13">
        <v>2.97</v>
      </c>
      <c r="G1877" s="9">
        <f t="shared" si="94"/>
        <v>9447406.0025400016</v>
      </c>
      <c r="H1877" s="5">
        <v>2335898676</v>
      </c>
      <c r="I1877">
        <v>5.4</v>
      </c>
      <c r="J1877" s="9">
        <f t="shared" si="92"/>
        <v>12613852.850400001</v>
      </c>
      <c r="P1877">
        <v>2031</v>
      </c>
      <c r="Q1877" t="s">
        <v>496</v>
      </c>
      <c r="R1877" s="25">
        <v>242120764</v>
      </c>
    </row>
    <row r="1878" spans="1:18" x14ac:dyDescent="0.35">
      <c r="A1878" s="13">
        <v>2031</v>
      </c>
      <c r="B1878" s="13">
        <f t="shared" si="93"/>
        <v>2030</v>
      </c>
      <c r="C1878" t="s">
        <v>490</v>
      </c>
      <c r="D1878" t="s">
        <v>491</v>
      </c>
      <c r="E1878" s="5">
        <v>419579966</v>
      </c>
      <c r="F1878" s="13">
        <v>2.97</v>
      </c>
      <c r="G1878" s="9">
        <f t="shared" si="94"/>
        <v>1246152.4990200002</v>
      </c>
      <c r="H1878" s="5">
        <v>332294855</v>
      </c>
      <c r="I1878">
        <v>5.4</v>
      </c>
      <c r="J1878" s="9">
        <f t="shared" si="92"/>
        <v>1794392.2169999999</v>
      </c>
      <c r="P1878">
        <v>2031</v>
      </c>
      <c r="Q1878" t="s">
        <v>616</v>
      </c>
      <c r="R1878" s="25">
        <v>713643882</v>
      </c>
    </row>
    <row r="1879" spans="1:18" x14ac:dyDescent="0.35">
      <c r="A1879" s="13">
        <v>2031</v>
      </c>
      <c r="B1879" s="13">
        <f t="shared" si="93"/>
        <v>2030</v>
      </c>
      <c r="C1879" t="s">
        <v>492</v>
      </c>
      <c r="D1879" t="s">
        <v>493</v>
      </c>
      <c r="E1879" s="5">
        <v>318204915</v>
      </c>
      <c r="F1879" s="13">
        <v>2.97</v>
      </c>
      <c r="G1879" s="9">
        <f t="shared" si="94"/>
        <v>945068.59754999995</v>
      </c>
      <c r="H1879" s="5">
        <v>248613219</v>
      </c>
      <c r="I1879">
        <v>5.4</v>
      </c>
      <c r="J1879" s="9">
        <f t="shared" si="92"/>
        <v>1342511.3826000001</v>
      </c>
      <c r="P1879">
        <v>2031</v>
      </c>
      <c r="Q1879" t="s">
        <v>498</v>
      </c>
      <c r="R1879" s="25">
        <v>828234011</v>
      </c>
    </row>
    <row r="1880" spans="1:18" x14ac:dyDescent="0.35">
      <c r="A1880" s="13">
        <v>2031</v>
      </c>
      <c r="B1880" s="13">
        <f t="shared" si="93"/>
        <v>2030</v>
      </c>
      <c r="C1880" t="s">
        <v>494</v>
      </c>
      <c r="D1880" t="s">
        <v>495</v>
      </c>
      <c r="E1880" s="5">
        <v>2123129539</v>
      </c>
      <c r="F1880" s="13">
        <v>2.97</v>
      </c>
      <c r="G1880" s="9">
        <f t="shared" si="94"/>
        <v>6305694.7308299998</v>
      </c>
      <c r="H1880" s="5">
        <v>1531253195</v>
      </c>
      <c r="I1880">
        <v>5.4</v>
      </c>
      <c r="J1880" s="9">
        <f t="shared" si="92"/>
        <v>8268767.2530000005</v>
      </c>
      <c r="P1880">
        <v>2031</v>
      </c>
      <c r="Q1880" t="s">
        <v>500</v>
      </c>
      <c r="R1880" s="25">
        <v>779340115</v>
      </c>
    </row>
    <row r="1881" spans="1:18" x14ac:dyDescent="0.35">
      <c r="A1881" s="13">
        <v>2031</v>
      </c>
      <c r="B1881" s="13">
        <f t="shared" si="93"/>
        <v>2030</v>
      </c>
      <c r="C1881" t="s">
        <v>496</v>
      </c>
      <c r="D1881" t="s">
        <v>497</v>
      </c>
      <c r="E1881" s="5">
        <v>242120764</v>
      </c>
      <c r="F1881" s="13">
        <v>2.97</v>
      </c>
      <c r="G1881" s="9">
        <f t="shared" si="94"/>
        <v>719098.66908000002</v>
      </c>
      <c r="H1881" s="5">
        <v>172809119</v>
      </c>
      <c r="I1881">
        <v>5.4</v>
      </c>
      <c r="J1881" s="9">
        <f t="shared" si="92"/>
        <v>933169.24260000011</v>
      </c>
      <c r="P1881">
        <v>2031</v>
      </c>
      <c r="Q1881" t="s">
        <v>502</v>
      </c>
      <c r="R1881" s="25">
        <v>529807908</v>
      </c>
    </row>
    <row r="1882" spans="1:18" x14ac:dyDescent="0.35">
      <c r="A1882" s="13">
        <v>2031</v>
      </c>
      <c r="B1882" s="13">
        <f t="shared" si="93"/>
        <v>2030</v>
      </c>
      <c r="C1882" t="s">
        <v>498</v>
      </c>
      <c r="D1882" t="s">
        <v>499</v>
      </c>
      <c r="E1882" s="5">
        <v>828234011</v>
      </c>
      <c r="F1882" s="13">
        <v>2.97</v>
      </c>
      <c r="G1882" s="9">
        <f t="shared" si="94"/>
        <v>2459855.0126700005</v>
      </c>
      <c r="H1882" s="5">
        <v>577670594</v>
      </c>
      <c r="I1882">
        <v>5.4</v>
      </c>
      <c r="J1882" s="9">
        <f t="shared" si="92"/>
        <v>3119421.2076000003</v>
      </c>
      <c r="P1882">
        <v>2031</v>
      </c>
      <c r="Q1882" t="s">
        <v>504</v>
      </c>
      <c r="R1882" s="25">
        <v>323153896</v>
      </c>
    </row>
    <row r="1883" spans="1:18" x14ac:dyDescent="0.35">
      <c r="A1883" s="13">
        <v>2031</v>
      </c>
      <c r="B1883" s="13">
        <f t="shared" si="93"/>
        <v>2030</v>
      </c>
      <c r="C1883" t="s">
        <v>500</v>
      </c>
      <c r="D1883" t="s">
        <v>501</v>
      </c>
      <c r="E1883" s="5">
        <v>779340115</v>
      </c>
      <c r="F1883" s="13">
        <v>2.97</v>
      </c>
      <c r="G1883" s="9">
        <f t="shared" si="94"/>
        <v>2314640.1415500003</v>
      </c>
      <c r="H1883" s="5">
        <v>545212357</v>
      </c>
      <c r="I1883">
        <v>5.4</v>
      </c>
      <c r="J1883" s="9">
        <f t="shared" si="92"/>
        <v>2944146.7278</v>
      </c>
      <c r="P1883">
        <v>2031</v>
      </c>
      <c r="Q1883" t="s">
        <v>506</v>
      </c>
      <c r="R1883" s="25">
        <v>365718254</v>
      </c>
    </row>
    <row r="1884" spans="1:18" x14ac:dyDescent="0.35">
      <c r="A1884" s="13">
        <v>2031</v>
      </c>
      <c r="B1884" s="13">
        <f t="shared" si="93"/>
        <v>2030</v>
      </c>
      <c r="C1884" t="s">
        <v>502</v>
      </c>
      <c r="D1884" t="s">
        <v>503</v>
      </c>
      <c r="E1884" s="5">
        <v>529807908</v>
      </c>
      <c r="F1884" s="13">
        <v>2.97</v>
      </c>
      <c r="G1884" s="9">
        <f t="shared" si="94"/>
        <v>1573529.4867600002</v>
      </c>
      <c r="H1884" s="5">
        <v>404835626</v>
      </c>
      <c r="I1884">
        <v>5.4</v>
      </c>
      <c r="J1884" s="9">
        <f t="shared" si="92"/>
        <v>2186112.3804000001</v>
      </c>
      <c r="P1884">
        <v>2031</v>
      </c>
      <c r="Q1884" t="s">
        <v>508</v>
      </c>
      <c r="R1884" s="25">
        <v>1378786074</v>
      </c>
    </row>
    <row r="1885" spans="1:18" x14ac:dyDescent="0.35">
      <c r="A1885" s="13">
        <v>2031</v>
      </c>
      <c r="B1885" s="13">
        <f t="shared" si="93"/>
        <v>2030</v>
      </c>
      <c r="C1885" t="s">
        <v>504</v>
      </c>
      <c r="D1885" t="s">
        <v>505</v>
      </c>
      <c r="E1885" s="5">
        <v>323153896</v>
      </c>
      <c r="F1885" s="13">
        <v>2.97</v>
      </c>
      <c r="G1885" s="9">
        <f t="shared" si="94"/>
        <v>959767.0711200001</v>
      </c>
      <c r="H1885" s="5">
        <v>233846986</v>
      </c>
      <c r="I1885">
        <v>5.4</v>
      </c>
      <c r="J1885" s="9">
        <f t="shared" si="92"/>
        <v>1262773.7244000002</v>
      </c>
      <c r="P1885">
        <v>2031</v>
      </c>
      <c r="Q1885" t="s">
        <v>510</v>
      </c>
      <c r="R1885" s="25">
        <v>433132984</v>
      </c>
    </row>
    <row r="1886" spans="1:18" x14ac:dyDescent="0.35">
      <c r="A1886" s="13">
        <v>2031</v>
      </c>
      <c r="B1886" s="13">
        <f t="shared" si="93"/>
        <v>2030</v>
      </c>
      <c r="C1886" t="s">
        <v>506</v>
      </c>
      <c r="D1886" t="s">
        <v>507</v>
      </c>
      <c r="E1886" s="5">
        <v>365718254</v>
      </c>
      <c r="F1886" s="13">
        <v>2.97</v>
      </c>
      <c r="G1886" s="9">
        <f t="shared" si="94"/>
        <v>1086183.21438</v>
      </c>
      <c r="H1886" s="5">
        <v>260749542</v>
      </c>
      <c r="I1886">
        <v>5.4</v>
      </c>
      <c r="J1886" s="9">
        <f t="shared" si="92"/>
        <v>1408047.5268000001</v>
      </c>
      <c r="P1886">
        <v>2031</v>
      </c>
      <c r="Q1886" t="s">
        <v>512</v>
      </c>
      <c r="R1886" s="25">
        <v>7963295933</v>
      </c>
    </row>
    <row r="1887" spans="1:18" x14ac:dyDescent="0.35">
      <c r="A1887" s="13">
        <v>2031</v>
      </c>
      <c r="B1887" s="13">
        <f t="shared" si="93"/>
        <v>2030</v>
      </c>
      <c r="C1887" t="s">
        <v>508</v>
      </c>
      <c r="D1887" t="s">
        <v>509</v>
      </c>
      <c r="E1887" s="5">
        <v>1378786074</v>
      </c>
      <c r="F1887" s="13">
        <v>2.97</v>
      </c>
      <c r="G1887" s="9">
        <f t="shared" si="94"/>
        <v>4094994.6397800003</v>
      </c>
      <c r="H1887" s="5">
        <v>829252588</v>
      </c>
      <c r="I1887">
        <v>5.4</v>
      </c>
      <c r="J1887" s="9">
        <f t="shared" si="92"/>
        <v>4477963.9752000002</v>
      </c>
      <c r="P1887">
        <v>2031</v>
      </c>
      <c r="Q1887" t="s">
        <v>516</v>
      </c>
      <c r="R1887" s="25">
        <v>949147090</v>
      </c>
    </row>
    <row r="1888" spans="1:18" x14ac:dyDescent="0.35">
      <c r="A1888" s="13">
        <v>2031</v>
      </c>
      <c r="B1888" s="13">
        <f t="shared" si="93"/>
        <v>2030</v>
      </c>
      <c r="C1888" t="s">
        <v>510</v>
      </c>
      <c r="D1888" t="s">
        <v>511</v>
      </c>
      <c r="E1888" s="5">
        <v>433132984</v>
      </c>
      <c r="F1888" s="13">
        <v>2.97</v>
      </c>
      <c r="G1888" s="9">
        <f t="shared" si="94"/>
        <v>1286404.96248</v>
      </c>
      <c r="H1888" s="5">
        <v>335180333</v>
      </c>
      <c r="I1888">
        <v>5.4</v>
      </c>
      <c r="J1888" s="9">
        <f t="shared" si="92"/>
        <v>1809973.7982000001</v>
      </c>
      <c r="P1888">
        <v>2031</v>
      </c>
      <c r="Q1888" t="s">
        <v>514</v>
      </c>
      <c r="R1888" s="25">
        <v>1530000348</v>
      </c>
    </row>
    <row r="1889" spans="1:18" x14ac:dyDescent="0.35">
      <c r="A1889" s="13">
        <v>2031</v>
      </c>
      <c r="B1889" s="13">
        <f t="shared" si="93"/>
        <v>2030</v>
      </c>
      <c r="C1889" t="s">
        <v>512</v>
      </c>
      <c r="D1889" t="s">
        <v>513</v>
      </c>
      <c r="E1889" s="5">
        <v>7963295933</v>
      </c>
      <c r="F1889" s="13">
        <v>2.97</v>
      </c>
      <c r="G1889" s="9">
        <f t="shared" si="94"/>
        <v>23650988.921010002</v>
      </c>
      <c r="H1889" s="5">
        <v>4456851291</v>
      </c>
      <c r="I1889">
        <v>5.4</v>
      </c>
      <c r="J1889" s="9">
        <f t="shared" si="92"/>
        <v>24066996.971400004</v>
      </c>
      <c r="P1889">
        <v>2031</v>
      </c>
      <c r="Q1889" t="s">
        <v>530</v>
      </c>
      <c r="R1889" s="25">
        <v>418550375</v>
      </c>
    </row>
    <row r="1890" spans="1:18" x14ac:dyDescent="0.35">
      <c r="A1890" s="13">
        <v>2031</v>
      </c>
      <c r="B1890" s="13">
        <f t="shared" si="93"/>
        <v>2030</v>
      </c>
      <c r="C1890" t="s">
        <v>514</v>
      </c>
      <c r="D1890" t="s">
        <v>515</v>
      </c>
      <c r="E1890" s="5">
        <v>1530000348</v>
      </c>
      <c r="F1890" s="13">
        <v>2.97</v>
      </c>
      <c r="G1890" s="9">
        <f t="shared" si="94"/>
        <v>4544101.0335600004</v>
      </c>
      <c r="H1890" s="5">
        <v>799055603</v>
      </c>
      <c r="I1890">
        <v>5.4</v>
      </c>
      <c r="J1890" s="9">
        <f t="shared" ref="J1890:J1953" si="95">H1890/1000*I1890</f>
        <v>4314900.2562000006</v>
      </c>
      <c r="P1890">
        <v>2031</v>
      </c>
      <c r="Q1890" t="s">
        <v>518</v>
      </c>
      <c r="R1890" s="25">
        <v>619515566</v>
      </c>
    </row>
    <row r="1891" spans="1:18" x14ac:dyDescent="0.35">
      <c r="A1891" s="13">
        <v>2031</v>
      </c>
      <c r="B1891" s="13">
        <f t="shared" si="93"/>
        <v>2030</v>
      </c>
      <c r="C1891" t="s">
        <v>516</v>
      </c>
      <c r="D1891" t="s">
        <v>517</v>
      </c>
      <c r="E1891" s="5">
        <v>949147090</v>
      </c>
      <c r="F1891" s="13">
        <v>2.97</v>
      </c>
      <c r="G1891" s="9">
        <f t="shared" si="94"/>
        <v>2818966.8573000003</v>
      </c>
      <c r="H1891" s="5">
        <v>725991848</v>
      </c>
      <c r="I1891">
        <v>5.4</v>
      </c>
      <c r="J1891" s="9">
        <f t="shared" si="95"/>
        <v>3920355.9792000004</v>
      </c>
      <c r="P1891">
        <v>2031</v>
      </c>
      <c r="Q1891" t="s">
        <v>532</v>
      </c>
      <c r="R1891" s="25">
        <v>1317200409</v>
      </c>
    </row>
    <row r="1892" spans="1:18" x14ac:dyDescent="0.35">
      <c r="A1892" s="13">
        <v>2031</v>
      </c>
      <c r="B1892" s="13">
        <f t="shared" si="93"/>
        <v>2030</v>
      </c>
      <c r="C1892" t="s">
        <v>518</v>
      </c>
      <c r="D1892" t="s">
        <v>519</v>
      </c>
      <c r="E1892" s="5">
        <v>619515566</v>
      </c>
      <c r="F1892" s="13">
        <v>2.97</v>
      </c>
      <c r="G1892" s="9">
        <f t="shared" si="94"/>
        <v>1839961.2310200001</v>
      </c>
      <c r="H1892" s="5">
        <v>439632135</v>
      </c>
      <c r="I1892">
        <v>5.4</v>
      </c>
      <c r="J1892" s="9">
        <f t="shared" si="95"/>
        <v>2374013.5290000001</v>
      </c>
      <c r="P1892">
        <v>2031</v>
      </c>
      <c r="Q1892" t="s">
        <v>522</v>
      </c>
      <c r="R1892" s="25">
        <v>184729651</v>
      </c>
    </row>
    <row r="1893" spans="1:18" x14ac:dyDescent="0.35">
      <c r="A1893" s="13">
        <v>2031</v>
      </c>
      <c r="B1893" s="13">
        <f t="shared" si="93"/>
        <v>2030</v>
      </c>
      <c r="C1893" t="s">
        <v>520</v>
      </c>
      <c r="D1893" t="s">
        <v>521</v>
      </c>
      <c r="E1893" s="5">
        <v>1507586724</v>
      </c>
      <c r="F1893" s="13">
        <v>2.97</v>
      </c>
      <c r="G1893" s="9">
        <f t="shared" si="94"/>
        <v>4477532.5702799996</v>
      </c>
      <c r="H1893" s="5">
        <v>1255970168</v>
      </c>
      <c r="I1893">
        <v>5.4</v>
      </c>
      <c r="J1893" s="9">
        <f t="shared" si="95"/>
        <v>6782238.9072000012</v>
      </c>
      <c r="P1893">
        <v>2031</v>
      </c>
      <c r="Q1893" t="s">
        <v>524</v>
      </c>
      <c r="R1893" s="25">
        <v>739646513</v>
      </c>
    </row>
    <row r="1894" spans="1:18" x14ac:dyDescent="0.35">
      <c r="A1894" s="13">
        <v>2031</v>
      </c>
      <c r="B1894" s="13">
        <f t="shared" si="93"/>
        <v>2030</v>
      </c>
      <c r="C1894" t="s">
        <v>522</v>
      </c>
      <c r="D1894" t="s">
        <v>523</v>
      </c>
      <c r="E1894" s="5">
        <v>184729651</v>
      </c>
      <c r="F1894" s="13">
        <v>2.97</v>
      </c>
      <c r="G1894" s="9">
        <f t="shared" si="94"/>
        <v>548647.06347000005</v>
      </c>
      <c r="H1894" s="5">
        <v>145327910</v>
      </c>
      <c r="I1894">
        <v>5.4</v>
      </c>
      <c r="J1894" s="9">
        <f t="shared" si="95"/>
        <v>784770.71400000004</v>
      </c>
      <c r="P1894">
        <v>2031</v>
      </c>
      <c r="Q1894" t="s">
        <v>520</v>
      </c>
      <c r="R1894" s="25">
        <v>1507586724</v>
      </c>
    </row>
    <row r="1895" spans="1:18" x14ac:dyDescent="0.35">
      <c r="A1895" s="13">
        <v>2031</v>
      </c>
      <c r="B1895" s="13">
        <f t="shared" si="93"/>
        <v>2030</v>
      </c>
      <c r="C1895" t="s">
        <v>524</v>
      </c>
      <c r="D1895" t="s">
        <v>525</v>
      </c>
      <c r="E1895" s="5">
        <v>739646513</v>
      </c>
      <c r="F1895" s="13">
        <v>2.97</v>
      </c>
      <c r="G1895" s="9">
        <f t="shared" si="94"/>
        <v>2196750.1436100001</v>
      </c>
      <c r="H1895" s="5">
        <v>514347308</v>
      </c>
      <c r="I1895">
        <v>5.4</v>
      </c>
      <c r="J1895" s="9">
        <f t="shared" si="95"/>
        <v>2777475.4632000001</v>
      </c>
      <c r="P1895">
        <v>2031</v>
      </c>
      <c r="Q1895" t="s">
        <v>526</v>
      </c>
      <c r="R1895" s="25">
        <v>527267067</v>
      </c>
    </row>
    <row r="1896" spans="1:18" x14ac:dyDescent="0.35">
      <c r="A1896" s="13">
        <v>2031</v>
      </c>
      <c r="B1896" s="13">
        <f t="shared" si="93"/>
        <v>2030</v>
      </c>
      <c r="C1896" t="s">
        <v>526</v>
      </c>
      <c r="D1896" t="s">
        <v>527</v>
      </c>
      <c r="E1896" s="5">
        <v>527267067</v>
      </c>
      <c r="F1896" s="13">
        <v>2.97</v>
      </c>
      <c r="G1896" s="9">
        <f t="shared" si="94"/>
        <v>1565983.1889900002</v>
      </c>
      <c r="H1896" s="5">
        <v>340436442</v>
      </c>
      <c r="I1896">
        <v>5.4</v>
      </c>
      <c r="J1896" s="9">
        <f t="shared" si="95"/>
        <v>1838356.7868000001</v>
      </c>
      <c r="P1896">
        <v>2031</v>
      </c>
      <c r="Q1896" t="s">
        <v>528</v>
      </c>
      <c r="R1896" s="25">
        <v>6371150700</v>
      </c>
    </row>
    <row r="1897" spans="1:18" x14ac:dyDescent="0.35">
      <c r="A1897" s="13">
        <v>2031</v>
      </c>
      <c r="B1897" s="13">
        <f t="shared" si="93"/>
        <v>2030</v>
      </c>
      <c r="C1897" t="s">
        <v>528</v>
      </c>
      <c r="D1897" t="s">
        <v>529</v>
      </c>
      <c r="E1897" s="5">
        <v>6371150700</v>
      </c>
      <c r="F1897" s="13">
        <v>2.97</v>
      </c>
      <c r="G1897" s="9">
        <f t="shared" si="94"/>
        <v>18922317.579000004</v>
      </c>
      <c r="H1897" s="5">
        <v>3558762944</v>
      </c>
      <c r="I1897">
        <v>5.4</v>
      </c>
      <c r="J1897" s="9">
        <f t="shared" si="95"/>
        <v>19217319.897600003</v>
      </c>
      <c r="P1897">
        <v>2031</v>
      </c>
      <c r="Q1897" t="s">
        <v>534</v>
      </c>
      <c r="R1897" s="25">
        <v>1529729819</v>
      </c>
    </row>
    <row r="1898" spans="1:18" x14ac:dyDescent="0.35">
      <c r="A1898" s="13">
        <v>2031</v>
      </c>
      <c r="B1898" s="13">
        <f t="shared" si="93"/>
        <v>2030</v>
      </c>
      <c r="C1898" t="s">
        <v>530</v>
      </c>
      <c r="D1898" t="s">
        <v>531</v>
      </c>
      <c r="E1898" s="5">
        <v>418550375</v>
      </c>
      <c r="F1898" s="13">
        <v>2.97</v>
      </c>
      <c r="G1898" s="9">
        <f t="shared" si="94"/>
        <v>1243094.61375</v>
      </c>
      <c r="H1898" s="5">
        <v>246636643</v>
      </c>
      <c r="I1898">
        <v>5.4</v>
      </c>
      <c r="J1898" s="9">
        <f t="shared" si="95"/>
        <v>1331837.8722000001</v>
      </c>
      <c r="P1898">
        <v>2031</v>
      </c>
      <c r="Q1898" t="s">
        <v>536</v>
      </c>
      <c r="R1898" s="25">
        <v>4186296931</v>
      </c>
    </row>
    <row r="1899" spans="1:18" x14ac:dyDescent="0.35">
      <c r="A1899" s="13">
        <v>2031</v>
      </c>
      <c r="B1899" s="13">
        <f t="shared" si="93"/>
        <v>2030</v>
      </c>
      <c r="C1899" t="s">
        <v>532</v>
      </c>
      <c r="D1899" t="s">
        <v>533</v>
      </c>
      <c r="E1899" s="5">
        <v>1317200409</v>
      </c>
      <c r="F1899" s="13">
        <v>2.97</v>
      </c>
      <c r="G1899" s="9">
        <f t="shared" si="94"/>
        <v>3912085.2147300001</v>
      </c>
      <c r="H1899" s="5">
        <v>1064642346</v>
      </c>
      <c r="I1899">
        <v>5.4</v>
      </c>
      <c r="J1899" s="9">
        <f t="shared" si="95"/>
        <v>5749068.6683999998</v>
      </c>
      <c r="P1899">
        <v>2031</v>
      </c>
      <c r="Q1899" t="s">
        <v>538</v>
      </c>
      <c r="R1899" s="25">
        <v>367141812</v>
      </c>
    </row>
    <row r="1900" spans="1:18" x14ac:dyDescent="0.35">
      <c r="A1900" s="13">
        <v>2031</v>
      </c>
      <c r="B1900" s="13">
        <f t="shared" si="93"/>
        <v>2030</v>
      </c>
      <c r="C1900" t="s">
        <v>534</v>
      </c>
      <c r="D1900" t="s">
        <v>535</v>
      </c>
      <c r="E1900" s="5">
        <v>1529729819</v>
      </c>
      <c r="F1900" s="13">
        <v>2.97</v>
      </c>
      <c r="G1900" s="9">
        <f t="shared" si="94"/>
        <v>4543297.5624299999</v>
      </c>
      <c r="H1900" s="5">
        <v>958350812</v>
      </c>
      <c r="I1900">
        <v>5.4</v>
      </c>
      <c r="J1900" s="9">
        <f t="shared" si="95"/>
        <v>5175094.3848000001</v>
      </c>
      <c r="P1900">
        <v>2031</v>
      </c>
      <c r="Q1900" t="s">
        <v>542</v>
      </c>
      <c r="R1900" s="25">
        <v>145154111</v>
      </c>
    </row>
    <row r="1901" spans="1:18" x14ac:dyDescent="0.35">
      <c r="A1901" s="13">
        <v>2031</v>
      </c>
      <c r="B1901" s="13">
        <f t="shared" si="93"/>
        <v>2030</v>
      </c>
      <c r="C1901" t="s">
        <v>536</v>
      </c>
      <c r="D1901" t="s">
        <v>537</v>
      </c>
      <c r="E1901" s="5">
        <v>4186296931</v>
      </c>
      <c r="F1901" s="13">
        <v>2.97</v>
      </c>
      <c r="G1901" s="9">
        <f t="shared" si="94"/>
        <v>12433301.88507</v>
      </c>
      <c r="H1901" s="5">
        <v>2194133072</v>
      </c>
      <c r="I1901">
        <v>5.4</v>
      </c>
      <c r="J1901" s="9">
        <f t="shared" si="95"/>
        <v>11848318.588800002</v>
      </c>
      <c r="P1901">
        <v>2031</v>
      </c>
      <c r="Q1901" t="s">
        <v>544</v>
      </c>
      <c r="R1901" s="25">
        <v>482138422</v>
      </c>
    </row>
    <row r="1902" spans="1:18" x14ac:dyDescent="0.35">
      <c r="A1902" s="13">
        <v>2031</v>
      </c>
      <c r="B1902" s="13">
        <f t="shared" si="93"/>
        <v>2030</v>
      </c>
      <c r="C1902" t="s">
        <v>538</v>
      </c>
      <c r="D1902" t="s">
        <v>539</v>
      </c>
      <c r="E1902" s="5">
        <v>367141812</v>
      </c>
      <c r="F1902" s="13">
        <v>2.97</v>
      </c>
      <c r="G1902" s="9">
        <f t="shared" si="94"/>
        <v>1090411.1816400001</v>
      </c>
      <c r="H1902" s="5">
        <v>217441487</v>
      </c>
      <c r="I1902">
        <v>5.4</v>
      </c>
      <c r="J1902" s="9">
        <f t="shared" si="95"/>
        <v>1174184.0298000001</v>
      </c>
      <c r="P1902">
        <v>2031</v>
      </c>
      <c r="Q1902" t="s">
        <v>546</v>
      </c>
      <c r="R1902" s="25">
        <v>1160656049</v>
      </c>
    </row>
    <row r="1903" spans="1:18" x14ac:dyDescent="0.35">
      <c r="A1903" s="13">
        <v>2031</v>
      </c>
      <c r="B1903" s="13">
        <f t="shared" si="93"/>
        <v>2030</v>
      </c>
      <c r="C1903" t="s">
        <v>540</v>
      </c>
      <c r="D1903" t="s">
        <v>541</v>
      </c>
      <c r="E1903" s="5">
        <v>643515716</v>
      </c>
      <c r="F1903" s="13">
        <v>2.97</v>
      </c>
      <c r="G1903" s="9">
        <f t="shared" si="94"/>
        <v>1911241.6765200002</v>
      </c>
      <c r="H1903" s="5">
        <v>472992438</v>
      </c>
      <c r="I1903">
        <v>5.4</v>
      </c>
      <c r="J1903" s="9">
        <f t="shared" si="95"/>
        <v>2554159.1652000002</v>
      </c>
      <c r="P1903">
        <v>2031</v>
      </c>
      <c r="Q1903" t="s">
        <v>548</v>
      </c>
      <c r="R1903" s="25">
        <v>166576155</v>
      </c>
    </row>
    <row r="1904" spans="1:18" x14ac:dyDescent="0.35">
      <c r="A1904" s="13">
        <v>2031</v>
      </c>
      <c r="B1904" s="13">
        <f t="shared" si="93"/>
        <v>2030</v>
      </c>
      <c r="C1904" t="s">
        <v>542</v>
      </c>
      <c r="D1904" t="s">
        <v>543</v>
      </c>
      <c r="E1904" s="5">
        <v>145154111</v>
      </c>
      <c r="F1904" s="13">
        <v>2.97</v>
      </c>
      <c r="G1904" s="9">
        <f t="shared" si="94"/>
        <v>431107.70967000007</v>
      </c>
      <c r="H1904" s="5">
        <v>105644142</v>
      </c>
      <c r="I1904">
        <v>5.4</v>
      </c>
      <c r="J1904" s="9">
        <f t="shared" si="95"/>
        <v>570478.36680000008</v>
      </c>
      <c r="P1904">
        <v>2031</v>
      </c>
      <c r="Q1904" t="s">
        <v>610</v>
      </c>
      <c r="R1904" s="25">
        <v>1180819500</v>
      </c>
    </row>
    <row r="1905" spans="1:18" x14ac:dyDescent="0.35">
      <c r="A1905" s="13">
        <v>2031</v>
      </c>
      <c r="B1905" s="13">
        <f t="shared" si="93"/>
        <v>2030</v>
      </c>
      <c r="C1905" t="s">
        <v>544</v>
      </c>
      <c r="D1905" t="s">
        <v>545</v>
      </c>
      <c r="E1905" s="5">
        <v>482138422</v>
      </c>
      <c r="F1905" s="13">
        <v>2.97</v>
      </c>
      <c r="G1905" s="9">
        <f t="shared" si="94"/>
        <v>1431951.1133400002</v>
      </c>
      <c r="H1905" s="5">
        <v>355724512</v>
      </c>
      <c r="I1905">
        <v>5.4</v>
      </c>
      <c r="J1905" s="9">
        <f t="shared" si="95"/>
        <v>1920912.3648000001</v>
      </c>
      <c r="P1905">
        <v>2031</v>
      </c>
      <c r="Q1905" t="s">
        <v>550</v>
      </c>
      <c r="R1905" s="25">
        <v>639707548</v>
      </c>
    </row>
    <row r="1906" spans="1:18" x14ac:dyDescent="0.35">
      <c r="A1906" s="13">
        <v>2031</v>
      </c>
      <c r="B1906" s="13">
        <f t="shared" si="93"/>
        <v>2030</v>
      </c>
      <c r="C1906" t="s">
        <v>546</v>
      </c>
      <c r="D1906" t="s">
        <v>547</v>
      </c>
      <c r="E1906" s="5">
        <v>1160656049</v>
      </c>
      <c r="F1906" s="13">
        <v>2.97</v>
      </c>
      <c r="G1906" s="9">
        <f t="shared" si="94"/>
        <v>3447148.4655300006</v>
      </c>
      <c r="H1906" s="5">
        <v>700267206</v>
      </c>
      <c r="I1906">
        <v>5.4</v>
      </c>
      <c r="J1906" s="9">
        <f t="shared" si="95"/>
        <v>3781442.9124000003</v>
      </c>
      <c r="P1906">
        <v>2031</v>
      </c>
      <c r="Q1906" t="s">
        <v>552</v>
      </c>
      <c r="R1906" s="25">
        <v>717817450</v>
      </c>
    </row>
    <row r="1907" spans="1:18" x14ac:dyDescent="0.35">
      <c r="A1907" s="13">
        <v>2031</v>
      </c>
      <c r="B1907" s="13">
        <f t="shared" si="93"/>
        <v>2030</v>
      </c>
      <c r="C1907" t="s">
        <v>548</v>
      </c>
      <c r="D1907" t="s">
        <v>549</v>
      </c>
      <c r="E1907" s="5">
        <v>166576155</v>
      </c>
      <c r="F1907" s="13">
        <v>2.97</v>
      </c>
      <c r="G1907" s="9">
        <f t="shared" si="94"/>
        <v>494731.18035000004</v>
      </c>
      <c r="H1907" s="5">
        <v>115697523</v>
      </c>
      <c r="I1907">
        <v>5.4</v>
      </c>
      <c r="J1907" s="9">
        <f t="shared" si="95"/>
        <v>624766.62420000008</v>
      </c>
      <c r="P1907">
        <v>2031</v>
      </c>
      <c r="Q1907" t="s">
        <v>554</v>
      </c>
      <c r="R1907" s="25">
        <v>570320349</v>
      </c>
    </row>
    <row r="1908" spans="1:18" x14ac:dyDescent="0.35">
      <c r="A1908" s="13">
        <v>2031</v>
      </c>
      <c r="B1908" s="13">
        <f t="shared" si="93"/>
        <v>2030</v>
      </c>
      <c r="C1908" t="s">
        <v>550</v>
      </c>
      <c r="D1908" t="s">
        <v>551</v>
      </c>
      <c r="E1908" s="5">
        <v>639707548</v>
      </c>
      <c r="F1908" s="13">
        <v>2.97</v>
      </c>
      <c r="G1908" s="9">
        <f t="shared" si="94"/>
        <v>1899931.41756</v>
      </c>
      <c r="H1908" s="5">
        <v>461625100</v>
      </c>
      <c r="I1908">
        <v>5.4</v>
      </c>
      <c r="J1908" s="9">
        <f t="shared" si="95"/>
        <v>2492775.54</v>
      </c>
      <c r="P1908">
        <v>2031</v>
      </c>
      <c r="Q1908" t="s">
        <v>556</v>
      </c>
      <c r="R1908" s="25">
        <v>522718076</v>
      </c>
    </row>
    <row r="1909" spans="1:18" x14ac:dyDescent="0.35">
      <c r="A1909" s="13">
        <v>2031</v>
      </c>
      <c r="B1909" s="13">
        <f t="shared" si="93"/>
        <v>2030</v>
      </c>
      <c r="C1909" t="s">
        <v>552</v>
      </c>
      <c r="D1909" t="s">
        <v>553</v>
      </c>
      <c r="E1909" s="5">
        <v>717817450</v>
      </c>
      <c r="F1909" s="13">
        <v>2.97</v>
      </c>
      <c r="G1909" s="9">
        <f t="shared" si="94"/>
        <v>2131917.8265</v>
      </c>
      <c r="H1909" s="5">
        <v>443973450</v>
      </c>
      <c r="I1909">
        <v>5.4</v>
      </c>
      <c r="J1909" s="9">
        <f t="shared" si="95"/>
        <v>2397456.6300000004</v>
      </c>
      <c r="P1909">
        <v>2031</v>
      </c>
      <c r="Q1909" t="s">
        <v>558</v>
      </c>
      <c r="R1909" s="25">
        <v>220921382</v>
      </c>
    </row>
    <row r="1910" spans="1:18" x14ac:dyDescent="0.35">
      <c r="A1910" s="13">
        <v>2031</v>
      </c>
      <c r="B1910" s="13">
        <f t="shared" si="93"/>
        <v>2030</v>
      </c>
      <c r="C1910" t="s">
        <v>554</v>
      </c>
      <c r="D1910" t="s">
        <v>555</v>
      </c>
      <c r="E1910" s="5">
        <v>570320349</v>
      </c>
      <c r="F1910" s="13">
        <v>2.97</v>
      </c>
      <c r="G1910" s="9">
        <f t="shared" si="94"/>
        <v>1693851.4365300003</v>
      </c>
      <c r="H1910" s="5">
        <v>333829711</v>
      </c>
      <c r="I1910">
        <v>5.4</v>
      </c>
      <c r="J1910" s="9">
        <f t="shared" si="95"/>
        <v>1802680.4394000003</v>
      </c>
      <c r="P1910">
        <v>2031</v>
      </c>
      <c r="Q1910" t="s">
        <v>560</v>
      </c>
      <c r="R1910" s="25">
        <v>269171342</v>
      </c>
    </row>
    <row r="1911" spans="1:18" x14ac:dyDescent="0.35">
      <c r="A1911" s="13">
        <v>2031</v>
      </c>
      <c r="B1911" s="13">
        <f t="shared" si="93"/>
        <v>2030</v>
      </c>
      <c r="C1911" t="s">
        <v>556</v>
      </c>
      <c r="D1911" t="s">
        <v>557</v>
      </c>
      <c r="E1911" s="5">
        <v>522718076</v>
      </c>
      <c r="F1911" s="13">
        <v>2.97</v>
      </c>
      <c r="G1911" s="9">
        <f t="shared" si="94"/>
        <v>1552472.6857200002</v>
      </c>
      <c r="H1911" s="5">
        <v>347663861</v>
      </c>
      <c r="I1911">
        <v>5.4</v>
      </c>
      <c r="J1911" s="9">
        <f t="shared" si="95"/>
        <v>1877384.8493999999</v>
      </c>
      <c r="P1911">
        <v>2031</v>
      </c>
      <c r="Q1911" t="s">
        <v>562</v>
      </c>
      <c r="R1911" s="25">
        <v>405425250</v>
      </c>
    </row>
    <row r="1912" spans="1:18" x14ac:dyDescent="0.35">
      <c r="A1912" s="13">
        <v>2031</v>
      </c>
      <c r="B1912" s="13">
        <f t="shared" si="93"/>
        <v>2030</v>
      </c>
      <c r="C1912" t="s">
        <v>558</v>
      </c>
      <c r="D1912" t="s">
        <v>559</v>
      </c>
      <c r="E1912" s="5">
        <v>220921382</v>
      </c>
      <c r="F1912" s="13">
        <v>2.97</v>
      </c>
      <c r="G1912" s="9">
        <f t="shared" si="94"/>
        <v>656136.50454000011</v>
      </c>
      <c r="H1912" s="5">
        <v>175190379</v>
      </c>
      <c r="I1912">
        <v>5.4</v>
      </c>
      <c r="J1912" s="9">
        <f t="shared" si="95"/>
        <v>946028.0466</v>
      </c>
      <c r="P1912">
        <v>2031</v>
      </c>
      <c r="Q1912" t="s">
        <v>564</v>
      </c>
      <c r="R1912" s="25">
        <v>249240922</v>
      </c>
    </row>
    <row r="1913" spans="1:18" x14ac:dyDescent="0.35">
      <c r="A1913" s="13">
        <v>2031</v>
      </c>
      <c r="B1913" s="13">
        <f t="shared" si="93"/>
        <v>2030</v>
      </c>
      <c r="C1913" t="s">
        <v>560</v>
      </c>
      <c r="D1913" t="s">
        <v>561</v>
      </c>
      <c r="E1913" s="5">
        <v>269171342</v>
      </c>
      <c r="F1913" s="13">
        <v>2.97</v>
      </c>
      <c r="G1913" s="9">
        <f t="shared" si="94"/>
        <v>799438.88574000006</v>
      </c>
      <c r="H1913" s="5">
        <v>180179260</v>
      </c>
      <c r="I1913">
        <v>5.4</v>
      </c>
      <c r="J1913" s="9">
        <f t="shared" si="95"/>
        <v>972968.00400000007</v>
      </c>
      <c r="P1913">
        <v>2031</v>
      </c>
      <c r="Q1913" t="s">
        <v>566</v>
      </c>
      <c r="R1913" s="25">
        <v>253304055</v>
      </c>
    </row>
    <row r="1914" spans="1:18" x14ac:dyDescent="0.35">
      <c r="A1914" s="13">
        <v>2031</v>
      </c>
      <c r="B1914" s="13">
        <f t="shared" si="93"/>
        <v>2030</v>
      </c>
      <c r="C1914" t="s">
        <v>562</v>
      </c>
      <c r="D1914" t="s">
        <v>563</v>
      </c>
      <c r="E1914" s="5">
        <v>405425250</v>
      </c>
      <c r="F1914" s="13">
        <v>2.97</v>
      </c>
      <c r="G1914" s="9">
        <f t="shared" si="94"/>
        <v>1204112.9925000002</v>
      </c>
      <c r="H1914" s="5">
        <v>290318877</v>
      </c>
      <c r="I1914">
        <v>5.4</v>
      </c>
      <c r="J1914" s="9">
        <f t="shared" si="95"/>
        <v>1567721.9358000001</v>
      </c>
      <c r="P1914">
        <v>2031</v>
      </c>
      <c r="Q1914" t="s">
        <v>568</v>
      </c>
      <c r="R1914" s="25">
        <v>649853527</v>
      </c>
    </row>
    <row r="1915" spans="1:18" x14ac:dyDescent="0.35">
      <c r="A1915" s="13">
        <v>2031</v>
      </c>
      <c r="B1915" s="13">
        <f t="shared" si="93"/>
        <v>2030</v>
      </c>
      <c r="C1915" t="s">
        <v>564</v>
      </c>
      <c r="D1915" t="s">
        <v>565</v>
      </c>
      <c r="E1915" s="5">
        <v>249240922</v>
      </c>
      <c r="F1915" s="13">
        <v>2.97</v>
      </c>
      <c r="G1915" s="9">
        <f t="shared" si="94"/>
        <v>740245.53833999997</v>
      </c>
      <c r="H1915" s="5">
        <v>173277099</v>
      </c>
      <c r="I1915">
        <v>5.4</v>
      </c>
      <c r="J1915" s="9">
        <f t="shared" si="95"/>
        <v>935696.33459999994</v>
      </c>
      <c r="P1915">
        <v>2031</v>
      </c>
      <c r="Q1915" t="s">
        <v>570</v>
      </c>
      <c r="R1915" s="25">
        <v>787377537</v>
      </c>
    </row>
    <row r="1916" spans="1:18" x14ac:dyDescent="0.35">
      <c r="A1916" s="13">
        <v>2031</v>
      </c>
      <c r="B1916" s="13">
        <f t="shared" si="93"/>
        <v>2030</v>
      </c>
      <c r="C1916" t="s">
        <v>566</v>
      </c>
      <c r="D1916" t="s">
        <v>567</v>
      </c>
      <c r="E1916" s="5">
        <v>253304055</v>
      </c>
      <c r="F1916" s="13">
        <v>2.97</v>
      </c>
      <c r="G1916" s="9">
        <f t="shared" si="94"/>
        <v>752313.04335000005</v>
      </c>
      <c r="H1916" s="5">
        <v>202855948</v>
      </c>
      <c r="I1916">
        <v>5.4</v>
      </c>
      <c r="J1916" s="9">
        <f t="shared" si="95"/>
        <v>1095422.1192000001</v>
      </c>
      <c r="P1916">
        <v>2031</v>
      </c>
      <c r="Q1916" t="s">
        <v>572</v>
      </c>
      <c r="R1916" s="25">
        <v>727864913</v>
      </c>
    </row>
    <row r="1917" spans="1:18" x14ac:dyDescent="0.35">
      <c r="A1917" s="13">
        <v>2031</v>
      </c>
      <c r="B1917" s="13">
        <f t="shared" si="93"/>
        <v>2030</v>
      </c>
      <c r="C1917" t="s">
        <v>568</v>
      </c>
      <c r="D1917" t="s">
        <v>569</v>
      </c>
      <c r="E1917" s="5">
        <v>649853527</v>
      </c>
      <c r="F1917" s="13">
        <v>2.97</v>
      </c>
      <c r="G1917" s="9">
        <f t="shared" si="94"/>
        <v>1930064.9751900001</v>
      </c>
      <c r="H1917" s="5">
        <v>395894894</v>
      </c>
      <c r="I1917">
        <v>5.4</v>
      </c>
      <c r="J1917" s="9">
        <f t="shared" si="95"/>
        <v>2137832.4276000001</v>
      </c>
      <c r="P1917">
        <v>2031</v>
      </c>
      <c r="Q1917" t="s">
        <v>574</v>
      </c>
      <c r="R1917" s="25">
        <v>3849834095</v>
      </c>
    </row>
    <row r="1918" spans="1:18" x14ac:dyDescent="0.35">
      <c r="A1918" s="13">
        <v>2031</v>
      </c>
      <c r="B1918" s="13">
        <f t="shared" si="93"/>
        <v>2030</v>
      </c>
      <c r="C1918" t="s">
        <v>570</v>
      </c>
      <c r="D1918" t="s">
        <v>571</v>
      </c>
      <c r="E1918" s="5">
        <v>787377537</v>
      </c>
      <c r="F1918" s="13">
        <v>2.97</v>
      </c>
      <c r="G1918" s="9">
        <f t="shared" si="94"/>
        <v>2338511.2848900002</v>
      </c>
      <c r="H1918" s="5">
        <v>533648408</v>
      </c>
      <c r="I1918">
        <v>5.4</v>
      </c>
      <c r="J1918" s="9">
        <f t="shared" si="95"/>
        <v>2881701.4032000005</v>
      </c>
      <c r="P1918">
        <v>2031</v>
      </c>
      <c r="Q1918" t="s">
        <v>576</v>
      </c>
      <c r="R1918" s="25">
        <v>883167037</v>
      </c>
    </row>
    <row r="1919" spans="1:18" x14ac:dyDescent="0.35">
      <c r="A1919" s="13">
        <v>2031</v>
      </c>
      <c r="B1919" s="13">
        <f t="shared" si="93"/>
        <v>2030</v>
      </c>
      <c r="C1919" t="s">
        <v>572</v>
      </c>
      <c r="D1919" t="s">
        <v>573</v>
      </c>
      <c r="E1919" s="5">
        <v>727864913</v>
      </c>
      <c r="F1919" s="13">
        <v>2.97</v>
      </c>
      <c r="G1919" s="9">
        <f t="shared" si="94"/>
        <v>2161758.7916100002</v>
      </c>
      <c r="H1919" s="5">
        <v>498195536</v>
      </c>
      <c r="I1919">
        <v>5.4</v>
      </c>
      <c r="J1919" s="9">
        <f t="shared" si="95"/>
        <v>2690255.8944000001</v>
      </c>
      <c r="P1919">
        <v>2031</v>
      </c>
      <c r="Q1919" t="s">
        <v>578</v>
      </c>
      <c r="R1919" s="25">
        <v>1021557803</v>
      </c>
    </row>
    <row r="1920" spans="1:18" x14ac:dyDescent="0.35">
      <c r="A1920" s="13">
        <v>2031</v>
      </c>
      <c r="B1920" s="13">
        <f t="shared" si="93"/>
        <v>2030</v>
      </c>
      <c r="C1920" t="s">
        <v>574</v>
      </c>
      <c r="D1920" t="s">
        <v>575</v>
      </c>
      <c r="E1920" s="5">
        <v>3849834095</v>
      </c>
      <c r="F1920" s="13">
        <v>2.97</v>
      </c>
      <c r="G1920" s="9">
        <f t="shared" si="94"/>
        <v>11434007.262150001</v>
      </c>
      <c r="H1920" s="5">
        <v>2183806412</v>
      </c>
      <c r="I1920">
        <v>5.4</v>
      </c>
      <c r="J1920" s="9">
        <f t="shared" si="95"/>
        <v>11792554.6248</v>
      </c>
      <c r="P1920">
        <v>2031</v>
      </c>
      <c r="Q1920" t="s">
        <v>580</v>
      </c>
      <c r="R1920" s="25">
        <v>245200424</v>
      </c>
    </row>
    <row r="1921" spans="1:18" x14ac:dyDescent="0.35">
      <c r="A1921" s="13">
        <v>2031</v>
      </c>
      <c r="B1921" s="13">
        <f t="shared" si="93"/>
        <v>2030</v>
      </c>
      <c r="C1921" t="s">
        <v>576</v>
      </c>
      <c r="D1921" t="s">
        <v>577</v>
      </c>
      <c r="E1921" s="5">
        <v>883167037</v>
      </c>
      <c r="F1921" s="13">
        <v>2.97</v>
      </c>
      <c r="G1921" s="9">
        <f t="shared" si="94"/>
        <v>2623006.0998900002</v>
      </c>
      <c r="H1921" s="5">
        <v>636494665</v>
      </c>
      <c r="I1921">
        <v>5.4</v>
      </c>
      <c r="J1921" s="9">
        <f t="shared" si="95"/>
        <v>3437071.1910000006</v>
      </c>
      <c r="P1921">
        <v>2031</v>
      </c>
      <c r="Q1921" t="s">
        <v>582</v>
      </c>
      <c r="R1921" s="25">
        <v>1212437688</v>
      </c>
    </row>
    <row r="1922" spans="1:18" x14ac:dyDescent="0.35">
      <c r="A1922" s="13">
        <v>2031</v>
      </c>
      <c r="B1922" s="13">
        <f t="shared" si="93"/>
        <v>2030</v>
      </c>
      <c r="C1922" t="s">
        <v>578</v>
      </c>
      <c r="D1922" t="s">
        <v>579</v>
      </c>
      <c r="E1922" s="5">
        <v>1021557803</v>
      </c>
      <c r="F1922" s="13">
        <v>2.97</v>
      </c>
      <c r="G1922" s="9">
        <f t="shared" si="94"/>
        <v>3034026.6749100001</v>
      </c>
      <c r="H1922" s="5">
        <v>540796887</v>
      </c>
      <c r="I1922">
        <v>5.4</v>
      </c>
      <c r="J1922" s="9">
        <f t="shared" si="95"/>
        <v>2920303.1898000003</v>
      </c>
      <c r="P1922">
        <v>2031</v>
      </c>
      <c r="Q1922" t="s">
        <v>584</v>
      </c>
      <c r="R1922" s="25">
        <v>333143008</v>
      </c>
    </row>
    <row r="1923" spans="1:18" x14ac:dyDescent="0.35">
      <c r="A1923" s="13">
        <v>2031</v>
      </c>
      <c r="B1923" s="13">
        <f t="shared" si="93"/>
        <v>2030</v>
      </c>
      <c r="C1923" t="s">
        <v>580</v>
      </c>
      <c r="D1923" t="s">
        <v>581</v>
      </c>
      <c r="E1923" s="5">
        <v>245200424</v>
      </c>
      <c r="F1923" s="13">
        <v>2.97</v>
      </c>
      <c r="G1923" s="9">
        <f t="shared" si="94"/>
        <v>728245.25928</v>
      </c>
      <c r="H1923" s="5">
        <v>191267073</v>
      </c>
      <c r="I1923">
        <v>5.4</v>
      </c>
      <c r="J1923" s="9">
        <f t="shared" si="95"/>
        <v>1032842.1942000001</v>
      </c>
      <c r="P1923">
        <v>2031</v>
      </c>
      <c r="Q1923" t="s">
        <v>192</v>
      </c>
      <c r="R1923" s="25">
        <v>934903262</v>
      </c>
    </row>
    <row r="1924" spans="1:18" x14ac:dyDescent="0.35">
      <c r="A1924" s="13">
        <v>2031</v>
      </c>
      <c r="B1924" s="13">
        <f t="shared" si="93"/>
        <v>2030</v>
      </c>
      <c r="C1924" t="s">
        <v>582</v>
      </c>
      <c r="D1924" t="s">
        <v>583</v>
      </c>
      <c r="E1924" s="5">
        <v>1212437688</v>
      </c>
      <c r="F1924" s="13">
        <v>2.97</v>
      </c>
      <c r="G1924" s="9">
        <f t="shared" si="94"/>
        <v>3600939.9333600006</v>
      </c>
      <c r="H1924" s="5">
        <v>750307038</v>
      </c>
      <c r="I1924">
        <v>5.4</v>
      </c>
      <c r="J1924" s="9">
        <f t="shared" si="95"/>
        <v>4051658.0052</v>
      </c>
      <c r="P1924">
        <v>2031</v>
      </c>
      <c r="Q1924" t="s">
        <v>586</v>
      </c>
      <c r="R1924" s="25">
        <v>400818681</v>
      </c>
    </row>
    <row r="1925" spans="1:18" x14ac:dyDescent="0.35">
      <c r="A1925" s="13">
        <v>2031</v>
      </c>
      <c r="B1925" s="13">
        <f t="shared" ref="B1925:B1959" si="96">A1925-1</f>
        <v>2030</v>
      </c>
      <c r="C1925" t="s">
        <v>584</v>
      </c>
      <c r="D1925" t="s">
        <v>585</v>
      </c>
      <c r="E1925" s="5">
        <v>333143008</v>
      </c>
      <c r="F1925" s="13">
        <v>2.97</v>
      </c>
      <c r="G1925" s="9">
        <f t="shared" si="94"/>
        <v>989434.73375999997</v>
      </c>
      <c r="H1925" s="5">
        <v>226288370</v>
      </c>
      <c r="I1925">
        <v>5.4</v>
      </c>
      <c r="J1925" s="9">
        <f t="shared" si="95"/>
        <v>1221957.1980000001</v>
      </c>
      <c r="P1925">
        <v>2031</v>
      </c>
      <c r="Q1925" t="s">
        <v>588</v>
      </c>
      <c r="R1925" s="25">
        <v>477951056</v>
      </c>
    </row>
    <row r="1926" spans="1:18" x14ac:dyDescent="0.35">
      <c r="A1926" s="13">
        <v>2031</v>
      </c>
      <c r="B1926" s="13">
        <f t="shared" si="96"/>
        <v>2030</v>
      </c>
      <c r="C1926" t="s">
        <v>586</v>
      </c>
      <c r="D1926" t="s">
        <v>587</v>
      </c>
      <c r="E1926" s="5">
        <v>400818681</v>
      </c>
      <c r="F1926" s="13">
        <v>2.97</v>
      </c>
      <c r="G1926" s="9">
        <f t="shared" si="94"/>
        <v>1190431.48257</v>
      </c>
      <c r="H1926" s="5">
        <v>283879085</v>
      </c>
      <c r="I1926">
        <v>5.4</v>
      </c>
      <c r="J1926" s="9">
        <f t="shared" si="95"/>
        <v>1532947.0590000001</v>
      </c>
      <c r="P1926">
        <v>2031</v>
      </c>
      <c r="Q1926" t="s">
        <v>590</v>
      </c>
      <c r="R1926" s="25">
        <v>1065391621</v>
      </c>
    </row>
    <row r="1927" spans="1:18" x14ac:dyDescent="0.35">
      <c r="A1927" s="13">
        <v>2031</v>
      </c>
      <c r="B1927" s="13">
        <f t="shared" si="96"/>
        <v>2030</v>
      </c>
      <c r="C1927" t="s">
        <v>588</v>
      </c>
      <c r="D1927" t="s">
        <v>589</v>
      </c>
      <c r="E1927" s="5">
        <v>477951056</v>
      </c>
      <c r="F1927" s="13">
        <v>2.97</v>
      </c>
      <c r="G1927" s="9">
        <f t="shared" si="94"/>
        <v>1419514.63632</v>
      </c>
      <c r="H1927" s="5">
        <v>315936340</v>
      </c>
      <c r="I1927">
        <v>5.4</v>
      </c>
      <c r="J1927" s="9">
        <f t="shared" si="95"/>
        <v>1706056.2360000003</v>
      </c>
      <c r="P1927">
        <v>2031</v>
      </c>
      <c r="Q1927" t="s">
        <v>592</v>
      </c>
      <c r="R1927" s="25">
        <v>5664488783</v>
      </c>
    </row>
    <row r="1928" spans="1:18" x14ac:dyDescent="0.35">
      <c r="A1928" s="13">
        <v>2031</v>
      </c>
      <c r="B1928" s="13">
        <f t="shared" si="96"/>
        <v>2030</v>
      </c>
      <c r="C1928" t="s">
        <v>590</v>
      </c>
      <c r="D1928" t="s">
        <v>591</v>
      </c>
      <c r="E1928" s="5">
        <v>1065391621</v>
      </c>
      <c r="F1928" s="13">
        <v>2.97</v>
      </c>
      <c r="G1928" s="9">
        <f t="shared" si="94"/>
        <v>3164213.1143700005</v>
      </c>
      <c r="H1928" s="5">
        <v>674688477</v>
      </c>
      <c r="I1928">
        <v>5.4</v>
      </c>
      <c r="J1928" s="9">
        <f t="shared" si="95"/>
        <v>3643317.7757999999</v>
      </c>
      <c r="P1928">
        <v>2031</v>
      </c>
      <c r="Q1928" t="s">
        <v>594</v>
      </c>
      <c r="R1928" s="25">
        <v>20335454347</v>
      </c>
    </row>
    <row r="1929" spans="1:18" x14ac:dyDescent="0.35">
      <c r="A1929" s="13">
        <v>2031</v>
      </c>
      <c r="B1929" s="13">
        <f t="shared" si="96"/>
        <v>2030</v>
      </c>
      <c r="C1929" t="s">
        <v>592</v>
      </c>
      <c r="D1929" t="s">
        <v>593</v>
      </c>
      <c r="E1929" s="5">
        <v>5664488783</v>
      </c>
      <c r="F1929" s="13">
        <v>2.97</v>
      </c>
      <c r="G1929" s="9">
        <f t="shared" si="94"/>
        <v>16823531.685510002</v>
      </c>
      <c r="H1929" s="5">
        <v>3380656741</v>
      </c>
      <c r="I1929">
        <v>5.4</v>
      </c>
      <c r="J1929" s="9">
        <f t="shared" si="95"/>
        <v>18255546.4014</v>
      </c>
      <c r="P1929">
        <v>2031</v>
      </c>
      <c r="Q1929" t="s">
        <v>596</v>
      </c>
      <c r="R1929" s="25">
        <v>1831553597</v>
      </c>
    </row>
    <row r="1930" spans="1:18" x14ac:dyDescent="0.35">
      <c r="A1930" s="13">
        <v>2031</v>
      </c>
      <c r="B1930" s="13">
        <f t="shared" si="96"/>
        <v>2030</v>
      </c>
      <c r="C1930" t="s">
        <v>594</v>
      </c>
      <c r="D1930" t="s">
        <v>595</v>
      </c>
      <c r="E1930" s="5">
        <v>20335454347</v>
      </c>
      <c r="F1930" s="13">
        <v>2.97</v>
      </c>
      <c r="G1930" s="9">
        <f t="shared" ref="G1930:G1959" si="97">E1930/1000*F1930</f>
        <v>60396299.41059</v>
      </c>
      <c r="H1930" s="5">
        <v>10862440375</v>
      </c>
      <c r="I1930">
        <v>5.4</v>
      </c>
      <c r="J1930" s="9">
        <f t="shared" si="95"/>
        <v>58657178.025000006</v>
      </c>
      <c r="P1930">
        <v>2031</v>
      </c>
      <c r="Q1930" t="s">
        <v>598</v>
      </c>
      <c r="R1930" s="25">
        <v>524820295</v>
      </c>
    </row>
    <row r="1931" spans="1:18" x14ac:dyDescent="0.35">
      <c r="A1931" s="13">
        <v>2031</v>
      </c>
      <c r="B1931" s="13">
        <f t="shared" si="96"/>
        <v>2030</v>
      </c>
      <c r="C1931" t="s">
        <v>596</v>
      </c>
      <c r="D1931" t="s">
        <v>597</v>
      </c>
      <c r="E1931" s="5">
        <v>1831553597</v>
      </c>
      <c r="F1931" s="13">
        <v>2.97</v>
      </c>
      <c r="G1931" s="9">
        <f t="shared" si="97"/>
        <v>5439714.1830900004</v>
      </c>
      <c r="H1931" s="5">
        <v>1070550792</v>
      </c>
      <c r="I1931">
        <v>5.4</v>
      </c>
      <c r="J1931" s="9">
        <f t="shared" si="95"/>
        <v>5780974.2768000001</v>
      </c>
      <c r="P1931">
        <v>2031</v>
      </c>
      <c r="Q1931" t="s">
        <v>600</v>
      </c>
      <c r="R1931" s="25">
        <v>1346354562</v>
      </c>
    </row>
    <row r="1932" spans="1:18" x14ac:dyDescent="0.35">
      <c r="A1932" s="13">
        <v>2031</v>
      </c>
      <c r="B1932" s="13">
        <f t="shared" si="96"/>
        <v>2030</v>
      </c>
      <c r="C1932" t="s">
        <v>598</v>
      </c>
      <c r="D1932" t="s">
        <v>599</v>
      </c>
      <c r="E1932" s="5">
        <v>524820295</v>
      </c>
      <c r="F1932" s="13">
        <v>2.97</v>
      </c>
      <c r="G1932" s="9">
        <f t="shared" si="97"/>
        <v>1558716.2761500003</v>
      </c>
      <c r="H1932" s="5">
        <v>393675079</v>
      </c>
      <c r="I1932">
        <v>5.4</v>
      </c>
      <c r="J1932" s="9">
        <f t="shared" si="95"/>
        <v>2125845.4266000004</v>
      </c>
      <c r="P1932">
        <v>2031</v>
      </c>
      <c r="Q1932" t="s">
        <v>602</v>
      </c>
      <c r="R1932" s="25">
        <v>359519511</v>
      </c>
    </row>
    <row r="1933" spans="1:18" x14ac:dyDescent="0.35">
      <c r="A1933" s="13">
        <v>2031</v>
      </c>
      <c r="B1933" s="13">
        <f t="shared" si="96"/>
        <v>2030</v>
      </c>
      <c r="C1933" t="s">
        <v>600</v>
      </c>
      <c r="D1933" t="s">
        <v>601</v>
      </c>
      <c r="E1933" s="5">
        <v>1346354562</v>
      </c>
      <c r="F1933" s="13">
        <v>2.97</v>
      </c>
      <c r="G1933" s="9">
        <f t="shared" si="97"/>
        <v>3998673.0491400003</v>
      </c>
      <c r="H1933" s="5">
        <v>945600334</v>
      </c>
      <c r="I1933">
        <v>5.4</v>
      </c>
      <c r="J1933" s="9">
        <f t="shared" si="95"/>
        <v>5106241.8036000002</v>
      </c>
      <c r="P1933">
        <v>2031</v>
      </c>
      <c r="Q1933" t="s">
        <v>604</v>
      </c>
      <c r="R1933" s="25">
        <v>902236518</v>
      </c>
    </row>
    <row r="1934" spans="1:18" x14ac:dyDescent="0.35">
      <c r="A1934" s="13">
        <v>2031</v>
      </c>
      <c r="B1934" s="13">
        <f t="shared" si="96"/>
        <v>2030</v>
      </c>
      <c r="C1934" t="s">
        <v>602</v>
      </c>
      <c r="D1934" t="s">
        <v>603</v>
      </c>
      <c r="E1934" s="5">
        <v>359519511</v>
      </c>
      <c r="F1934" s="13">
        <v>2.97</v>
      </c>
      <c r="G1934" s="9">
        <f t="shared" si="97"/>
        <v>1067772.9476700001</v>
      </c>
      <c r="H1934" s="5">
        <v>278075541</v>
      </c>
      <c r="I1934">
        <v>5.4</v>
      </c>
      <c r="J1934" s="9">
        <f t="shared" si="95"/>
        <v>1501607.9214000003</v>
      </c>
      <c r="P1934">
        <v>2031</v>
      </c>
      <c r="Q1934" t="s">
        <v>606</v>
      </c>
      <c r="R1934" s="25">
        <v>362621275</v>
      </c>
    </row>
    <row r="1935" spans="1:18" x14ac:dyDescent="0.35">
      <c r="A1935" s="13">
        <v>2031</v>
      </c>
      <c r="B1935" s="13">
        <f t="shared" si="96"/>
        <v>2030</v>
      </c>
      <c r="C1935" t="s">
        <v>604</v>
      </c>
      <c r="D1935" t="s">
        <v>605</v>
      </c>
      <c r="E1935" s="5">
        <v>902236518</v>
      </c>
      <c r="F1935" s="13">
        <v>2.97</v>
      </c>
      <c r="G1935" s="9">
        <f t="shared" si="97"/>
        <v>2679642.4584600003</v>
      </c>
      <c r="H1935" s="5">
        <v>566266791</v>
      </c>
      <c r="I1935">
        <v>5.4</v>
      </c>
      <c r="J1935" s="9">
        <f t="shared" si="95"/>
        <v>3057840.6713999999</v>
      </c>
      <c r="P1935">
        <v>2031</v>
      </c>
      <c r="Q1935" t="s">
        <v>608</v>
      </c>
      <c r="R1935" s="25">
        <v>280131275</v>
      </c>
    </row>
    <row r="1936" spans="1:18" x14ac:dyDescent="0.35">
      <c r="A1936" s="13">
        <v>2031</v>
      </c>
      <c r="B1936" s="13">
        <f t="shared" si="96"/>
        <v>2030</v>
      </c>
      <c r="C1936" t="s">
        <v>606</v>
      </c>
      <c r="D1936" t="s">
        <v>607</v>
      </c>
      <c r="E1936" s="5">
        <v>362621275</v>
      </c>
      <c r="F1936" s="13">
        <v>2.97</v>
      </c>
      <c r="G1936" s="9">
        <f t="shared" si="97"/>
        <v>1076985.1867500001</v>
      </c>
      <c r="H1936" s="5">
        <v>253299089</v>
      </c>
      <c r="I1936">
        <v>5.4</v>
      </c>
      <c r="J1936" s="9">
        <f t="shared" si="95"/>
        <v>1367815.0806000002</v>
      </c>
      <c r="P1936">
        <v>2031</v>
      </c>
      <c r="Q1936" t="s">
        <v>612</v>
      </c>
      <c r="R1936" s="25">
        <v>1462479015</v>
      </c>
    </row>
    <row r="1937" spans="1:18" x14ac:dyDescent="0.35">
      <c r="A1937" s="13">
        <v>2031</v>
      </c>
      <c r="B1937" s="13">
        <f t="shared" si="96"/>
        <v>2030</v>
      </c>
      <c r="C1937" t="s">
        <v>608</v>
      </c>
      <c r="D1937" t="s">
        <v>609</v>
      </c>
      <c r="E1937" s="5">
        <v>280131275</v>
      </c>
      <c r="F1937" s="13">
        <v>2.97</v>
      </c>
      <c r="G1937" s="9">
        <f t="shared" si="97"/>
        <v>831989.88675000018</v>
      </c>
      <c r="H1937" s="5">
        <v>217199411</v>
      </c>
      <c r="I1937">
        <v>5.4</v>
      </c>
      <c r="J1937" s="9">
        <f t="shared" si="95"/>
        <v>1172876.8194000002</v>
      </c>
      <c r="P1937">
        <v>2031</v>
      </c>
      <c r="Q1937" t="s">
        <v>614</v>
      </c>
      <c r="R1937" s="25">
        <v>13482859986</v>
      </c>
    </row>
    <row r="1938" spans="1:18" x14ac:dyDescent="0.35">
      <c r="A1938" s="13">
        <v>2031</v>
      </c>
      <c r="B1938" s="13">
        <f t="shared" si="96"/>
        <v>2030</v>
      </c>
      <c r="C1938" t="s">
        <v>610</v>
      </c>
      <c r="D1938" t="s">
        <v>611</v>
      </c>
      <c r="E1938" s="5">
        <v>1180819500</v>
      </c>
      <c r="F1938" s="13">
        <v>2.97</v>
      </c>
      <c r="G1938" s="9">
        <f t="shared" si="97"/>
        <v>3507033.915</v>
      </c>
      <c r="H1938" s="5">
        <v>853979636</v>
      </c>
      <c r="I1938">
        <v>5.4</v>
      </c>
      <c r="J1938" s="9">
        <f t="shared" si="95"/>
        <v>4611490.0344000002</v>
      </c>
      <c r="P1938">
        <v>2031</v>
      </c>
      <c r="Q1938" t="s">
        <v>632</v>
      </c>
      <c r="R1938" s="25">
        <v>3533931284</v>
      </c>
    </row>
    <row r="1939" spans="1:18" x14ac:dyDescent="0.35">
      <c r="A1939" s="13">
        <v>2031</v>
      </c>
      <c r="B1939" s="13">
        <f t="shared" si="96"/>
        <v>2030</v>
      </c>
      <c r="C1939" t="s">
        <v>612</v>
      </c>
      <c r="D1939" t="s">
        <v>613</v>
      </c>
      <c r="E1939" s="5">
        <v>1462479015</v>
      </c>
      <c r="F1939" s="13">
        <v>2.97</v>
      </c>
      <c r="G1939" s="9">
        <f t="shared" si="97"/>
        <v>4343562.6745499996</v>
      </c>
      <c r="H1939" s="5">
        <v>944945721</v>
      </c>
      <c r="I1939">
        <v>5.4</v>
      </c>
      <c r="J1939" s="9">
        <f t="shared" si="95"/>
        <v>5102706.8934000004</v>
      </c>
      <c r="P1939">
        <v>2031</v>
      </c>
      <c r="Q1939" t="s">
        <v>620</v>
      </c>
      <c r="R1939" s="25">
        <v>465894386</v>
      </c>
    </row>
    <row r="1940" spans="1:18" x14ac:dyDescent="0.35">
      <c r="A1940" s="13">
        <v>2031</v>
      </c>
      <c r="B1940" s="13">
        <f t="shared" si="96"/>
        <v>2030</v>
      </c>
      <c r="C1940" t="s">
        <v>614</v>
      </c>
      <c r="D1940" t="s">
        <v>615</v>
      </c>
      <c r="E1940" s="5">
        <v>13482859986</v>
      </c>
      <c r="F1940" s="13">
        <v>2.97</v>
      </c>
      <c r="G1940" s="9">
        <f t="shared" si="97"/>
        <v>40044094.158420004</v>
      </c>
      <c r="H1940" s="5">
        <v>7749367441</v>
      </c>
      <c r="I1940">
        <v>5.4</v>
      </c>
      <c r="J1940" s="9">
        <f t="shared" si="95"/>
        <v>41846584.181400001</v>
      </c>
      <c r="P1940">
        <v>2031</v>
      </c>
      <c r="Q1940" t="s">
        <v>622</v>
      </c>
      <c r="R1940" s="25">
        <v>676223542</v>
      </c>
    </row>
    <row r="1941" spans="1:18" x14ac:dyDescent="0.35">
      <c r="A1941" s="13">
        <v>2031</v>
      </c>
      <c r="B1941" s="13">
        <f t="shared" si="96"/>
        <v>2030</v>
      </c>
      <c r="C1941" t="s">
        <v>616</v>
      </c>
      <c r="D1941" t="s">
        <v>617</v>
      </c>
      <c r="E1941" s="5">
        <v>713643882</v>
      </c>
      <c r="F1941" s="13">
        <v>2.97</v>
      </c>
      <c r="G1941" s="9">
        <f t="shared" si="97"/>
        <v>2119522.3295400003</v>
      </c>
      <c r="H1941" s="5">
        <v>539421475</v>
      </c>
      <c r="I1941">
        <v>5.4</v>
      </c>
      <c r="J1941" s="9">
        <f t="shared" si="95"/>
        <v>2912875.9649999999</v>
      </c>
      <c r="P1941">
        <v>2031</v>
      </c>
      <c r="Q1941" t="s">
        <v>624</v>
      </c>
      <c r="R1941" s="25">
        <v>1061506711</v>
      </c>
    </row>
    <row r="1942" spans="1:18" x14ac:dyDescent="0.35">
      <c r="A1942" s="13">
        <v>2031</v>
      </c>
      <c r="B1942" s="13">
        <f t="shared" si="96"/>
        <v>2030</v>
      </c>
      <c r="C1942" t="s">
        <v>618</v>
      </c>
      <c r="D1942" t="s">
        <v>619</v>
      </c>
      <c r="E1942" s="5">
        <v>553729968</v>
      </c>
      <c r="F1942" s="13">
        <v>2.97</v>
      </c>
      <c r="G1942" s="9">
        <f t="shared" si="97"/>
        <v>1644578.00496</v>
      </c>
      <c r="H1942" s="5">
        <v>413495740</v>
      </c>
      <c r="I1942">
        <v>5.4</v>
      </c>
      <c r="J1942" s="9">
        <f t="shared" si="95"/>
        <v>2232876.9960000003</v>
      </c>
      <c r="P1942">
        <v>2031</v>
      </c>
      <c r="Q1942" t="s">
        <v>626</v>
      </c>
      <c r="R1942" s="25">
        <v>605717021</v>
      </c>
    </row>
    <row r="1943" spans="1:18" x14ac:dyDescent="0.35">
      <c r="A1943" s="13">
        <v>2031</v>
      </c>
      <c r="B1943" s="13">
        <f t="shared" si="96"/>
        <v>2030</v>
      </c>
      <c r="C1943" t="s">
        <v>620</v>
      </c>
      <c r="D1943" t="s">
        <v>621</v>
      </c>
      <c r="E1943" s="5">
        <v>465894386</v>
      </c>
      <c r="F1943" s="13">
        <v>2.97</v>
      </c>
      <c r="G1943" s="9">
        <f t="shared" si="97"/>
        <v>1383706.3264200001</v>
      </c>
      <c r="H1943" s="5">
        <v>339747079</v>
      </c>
      <c r="I1943">
        <v>5.4</v>
      </c>
      <c r="J1943" s="9">
        <f t="shared" si="95"/>
        <v>1834634.2266000002</v>
      </c>
      <c r="P1943">
        <v>2031</v>
      </c>
      <c r="Q1943" t="s">
        <v>628</v>
      </c>
      <c r="R1943" s="25">
        <v>594120288</v>
      </c>
    </row>
    <row r="1944" spans="1:18" x14ac:dyDescent="0.35">
      <c r="A1944" s="13">
        <v>2031</v>
      </c>
      <c r="B1944" s="13">
        <f t="shared" si="96"/>
        <v>2030</v>
      </c>
      <c r="C1944" t="s">
        <v>622</v>
      </c>
      <c r="D1944" t="s">
        <v>623</v>
      </c>
      <c r="E1944" s="5">
        <v>676223542</v>
      </c>
      <c r="F1944" s="13">
        <v>2.97</v>
      </c>
      <c r="G1944" s="9">
        <f t="shared" si="97"/>
        <v>2008383.9197400003</v>
      </c>
      <c r="H1944" s="5">
        <v>424540475</v>
      </c>
      <c r="I1944">
        <v>5.4</v>
      </c>
      <c r="J1944" s="9">
        <f t="shared" si="95"/>
        <v>2292518.5649999999</v>
      </c>
      <c r="P1944">
        <v>2031</v>
      </c>
      <c r="Q1944" t="s">
        <v>630</v>
      </c>
      <c r="R1944" s="25">
        <v>454624777</v>
      </c>
    </row>
    <row r="1945" spans="1:18" x14ac:dyDescent="0.35">
      <c r="A1945" s="13">
        <v>2031</v>
      </c>
      <c r="B1945" s="13">
        <f t="shared" si="96"/>
        <v>2030</v>
      </c>
      <c r="C1945" t="s">
        <v>624</v>
      </c>
      <c r="D1945" t="s">
        <v>625</v>
      </c>
      <c r="E1945" s="5">
        <v>1061506711</v>
      </c>
      <c r="F1945" s="13">
        <v>2.97</v>
      </c>
      <c r="G1945" s="9">
        <f t="shared" si="97"/>
        <v>3152674.9316699998</v>
      </c>
      <c r="H1945" s="5">
        <v>719197114</v>
      </c>
      <c r="I1945">
        <v>5.4</v>
      </c>
      <c r="J1945" s="9">
        <f t="shared" si="95"/>
        <v>3883664.4155999999</v>
      </c>
      <c r="P1945">
        <v>2031</v>
      </c>
      <c r="Q1945" t="s">
        <v>634</v>
      </c>
      <c r="R1945" s="25">
        <v>723287829</v>
      </c>
    </row>
    <row r="1946" spans="1:18" x14ac:dyDescent="0.35">
      <c r="A1946" s="13">
        <v>2031</v>
      </c>
      <c r="B1946" s="13">
        <f t="shared" si="96"/>
        <v>2030</v>
      </c>
      <c r="C1946" t="s">
        <v>626</v>
      </c>
      <c r="D1946" t="s">
        <v>627</v>
      </c>
      <c r="E1946" s="5">
        <v>605717021</v>
      </c>
      <c r="F1946" s="13">
        <v>2.97</v>
      </c>
      <c r="G1946" s="9">
        <f t="shared" si="97"/>
        <v>1798979.5523699999</v>
      </c>
      <c r="H1946" s="5">
        <v>397290918</v>
      </c>
      <c r="I1946">
        <v>5.4</v>
      </c>
      <c r="J1946" s="9">
        <f t="shared" si="95"/>
        <v>2145370.9572000001</v>
      </c>
      <c r="P1946">
        <v>2031</v>
      </c>
      <c r="Q1946" t="s">
        <v>636</v>
      </c>
      <c r="R1946" s="25">
        <v>218181438</v>
      </c>
    </row>
    <row r="1947" spans="1:18" x14ac:dyDescent="0.35">
      <c r="A1947" s="13">
        <v>2031</v>
      </c>
      <c r="B1947" s="13">
        <f t="shared" si="96"/>
        <v>2030</v>
      </c>
      <c r="C1947" t="s">
        <v>628</v>
      </c>
      <c r="D1947" t="s">
        <v>629</v>
      </c>
      <c r="E1947" s="5">
        <v>594120288</v>
      </c>
      <c r="F1947" s="13">
        <v>2.97</v>
      </c>
      <c r="G1947" s="9">
        <f t="shared" si="97"/>
        <v>1764537.2553599998</v>
      </c>
      <c r="H1947" s="5">
        <v>426652529</v>
      </c>
      <c r="I1947">
        <v>5.4</v>
      </c>
      <c r="J1947" s="9">
        <f t="shared" si="95"/>
        <v>2303923.6565999999</v>
      </c>
      <c r="P1947">
        <v>2031</v>
      </c>
      <c r="Q1947" t="s">
        <v>638</v>
      </c>
      <c r="R1947" s="25">
        <v>894811164</v>
      </c>
    </row>
    <row r="1948" spans="1:18" x14ac:dyDescent="0.35">
      <c r="A1948" s="13">
        <v>2031</v>
      </c>
      <c r="B1948" s="13">
        <f t="shared" si="96"/>
        <v>2030</v>
      </c>
      <c r="C1948" t="s">
        <v>630</v>
      </c>
      <c r="D1948" t="s">
        <v>631</v>
      </c>
      <c r="E1948" s="5">
        <v>454624777</v>
      </c>
      <c r="F1948" s="13">
        <v>2.97</v>
      </c>
      <c r="G1948" s="9">
        <f t="shared" si="97"/>
        <v>1350235.5876900002</v>
      </c>
      <c r="H1948" s="5">
        <v>317512111</v>
      </c>
      <c r="I1948">
        <v>5.4</v>
      </c>
      <c r="J1948" s="9">
        <f t="shared" si="95"/>
        <v>1714565.3994</v>
      </c>
      <c r="P1948">
        <v>2031</v>
      </c>
      <c r="Q1948" t="s">
        <v>640</v>
      </c>
      <c r="R1948" s="25">
        <v>587863078</v>
      </c>
    </row>
    <row r="1949" spans="1:18" x14ac:dyDescent="0.35">
      <c r="A1949" s="13">
        <v>2031</v>
      </c>
      <c r="B1949" s="13">
        <f t="shared" si="96"/>
        <v>2030</v>
      </c>
      <c r="C1949" t="s">
        <v>632</v>
      </c>
      <c r="D1949" t="s">
        <v>633</v>
      </c>
      <c r="E1949" s="5">
        <v>3533931284</v>
      </c>
      <c r="F1949" s="13">
        <v>2.97</v>
      </c>
      <c r="G1949" s="9">
        <f t="shared" si="97"/>
        <v>10495775.913480001</v>
      </c>
      <c r="H1949" s="5">
        <v>2156397670</v>
      </c>
      <c r="I1949">
        <v>5.4</v>
      </c>
      <c r="J1949" s="9">
        <f t="shared" si="95"/>
        <v>11644547.418</v>
      </c>
      <c r="P1949">
        <v>2031</v>
      </c>
      <c r="Q1949" t="s">
        <v>642</v>
      </c>
      <c r="R1949" s="25">
        <v>195589039</v>
      </c>
    </row>
    <row r="1950" spans="1:18" x14ac:dyDescent="0.35">
      <c r="A1950" s="13">
        <v>2031</v>
      </c>
      <c r="B1950" s="13">
        <f t="shared" si="96"/>
        <v>2030</v>
      </c>
      <c r="C1950" t="s">
        <v>634</v>
      </c>
      <c r="D1950" t="s">
        <v>635</v>
      </c>
      <c r="E1950" s="5">
        <v>723287829</v>
      </c>
      <c r="F1950" s="13">
        <v>2.97</v>
      </c>
      <c r="G1950" s="9">
        <f t="shared" si="97"/>
        <v>2148164.85213</v>
      </c>
      <c r="H1950" s="5">
        <v>542390141</v>
      </c>
      <c r="I1950">
        <v>5.4</v>
      </c>
      <c r="J1950" s="9">
        <f t="shared" si="95"/>
        <v>2928906.7613999997</v>
      </c>
      <c r="P1950">
        <v>2031</v>
      </c>
      <c r="Q1950" t="s">
        <v>644</v>
      </c>
      <c r="R1950" s="25">
        <v>1623859397</v>
      </c>
    </row>
    <row r="1951" spans="1:18" x14ac:dyDescent="0.35">
      <c r="A1951" s="13">
        <v>2031</v>
      </c>
      <c r="B1951" s="13">
        <f t="shared" si="96"/>
        <v>2030</v>
      </c>
      <c r="C1951" t="s">
        <v>636</v>
      </c>
      <c r="D1951" t="s">
        <v>637</v>
      </c>
      <c r="E1951" s="5">
        <v>218181438</v>
      </c>
      <c r="F1951" s="13">
        <v>2.97</v>
      </c>
      <c r="G1951" s="9">
        <f t="shared" si="97"/>
        <v>647998.87086000002</v>
      </c>
      <c r="H1951" s="5">
        <v>169669385</v>
      </c>
      <c r="I1951">
        <v>5.4</v>
      </c>
      <c r="J1951" s="9">
        <f t="shared" si="95"/>
        <v>916214.67900000012</v>
      </c>
      <c r="P1951">
        <v>2031</v>
      </c>
      <c r="Q1951" t="s">
        <v>646</v>
      </c>
      <c r="R1951" s="25">
        <v>410310729</v>
      </c>
    </row>
    <row r="1952" spans="1:18" x14ac:dyDescent="0.35">
      <c r="A1952" s="13">
        <v>2031</v>
      </c>
      <c r="B1952" s="13">
        <f t="shared" si="96"/>
        <v>2030</v>
      </c>
      <c r="C1952" t="s">
        <v>638</v>
      </c>
      <c r="D1952" t="s">
        <v>639</v>
      </c>
      <c r="E1952" s="5">
        <v>894811164</v>
      </c>
      <c r="F1952" s="13">
        <v>2.97</v>
      </c>
      <c r="G1952" s="9">
        <f t="shared" si="97"/>
        <v>2657589.1570800003</v>
      </c>
      <c r="H1952" s="5">
        <v>573693553</v>
      </c>
      <c r="I1952">
        <v>5.4</v>
      </c>
      <c r="J1952" s="9">
        <f t="shared" si="95"/>
        <v>3097945.1861999999</v>
      </c>
      <c r="P1952">
        <v>2031</v>
      </c>
      <c r="Q1952" t="s">
        <v>648</v>
      </c>
      <c r="R1952" s="25">
        <v>446735280</v>
      </c>
    </row>
    <row r="1953" spans="1:18" x14ac:dyDescent="0.35">
      <c r="A1953" s="13">
        <v>2031</v>
      </c>
      <c r="B1953" s="13">
        <f t="shared" si="96"/>
        <v>2030</v>
      </c>
      <c r="C1953" t="s">
        <v>640</v>
      </c>
      <c r="D1953" t="s">
        <v>641</v>
      </c>
      <c r="E1953" s="5">
        <v>587863078</v>
      </c>
      <c r="F1953" s="13">
        <v>2.97</v>
      </c>
      <c r="G1953" s="9">
        <f t="shared" si="97"/>
        <v>1745953.3416600002</v>
      </c>
      <c r="H1953" s="5">
        <v>370850344</v>
      </c>
      <c r="I1953">
        <v>5.4</v>
      </c>
      <c r="J1953" s="9">
        <f t="shared" si="95"/>
        <v>2002591.8576</v>
      </c>
      <c r="P1953">
        <v>2031</v>
      </c>
      <c r="Q1953" t="s">
        <v>650</v>
      </c>
      <c r="R1953" s="25">
        <v>1039354288</v>
      </c>
    </row>
    <row r="1954" spans="1:18" x14ac:dyDescent="0.35">
      <c r="A1954" s="13">
        <v>2031</v>
      </c>
      <c r="B1954" s="13">
        <f t="shared" si="96"/>
        <v>2030</v>
      </c>
      <c r="C1954" t="s">
        <v>642</v>
      </c>
      <c r="D1954" t="s">
        <v>643</v>
      </c>
      <c r="E1954" s="5">
        <v>195589039</v>
      </c>
      <c r="F1954" s="13">
        <v>2.97</v>
      </c>
      <c r="G1954" s="9">
        <f t="shared" si="97"/>
        <v>580899.44582999998</v>
      </c>
      <c r="H1954" s="5">
        <v>144054614</v>
      </c>
      <c r="I1954">
        <v>5.4</v>
      </c>
      <c r="J1954" s="9">
        <f t="shared" ref="J1954:J1958" si="98">H1954/1000*I1954</f>
        <v>777894.91560000007</v>
      </c>
    </row>
    <row r="1955" spans="1:18" x14ac:dyDescent="0.35">
      <c r="A1955" s="13">
        <v>2031</v>
      </c>
      <c r="B1955" s="13">
        <f t="shared" si="96"/>
        <v>2030</v>
      </c>
      <c r="C1955" t="s">
        <v>644</v>
      </c>
      <c r="D1955" t="s">
        <v>645</v>
      </c>
      <c r="E1955" s="5">
        <v>1623859397</v>
      </c>
      <c r="F1955" s="13">
        <v>2.97</v>
      </c>
      <c r="G1955" s="9">
        <f t="shared" si="97"/>
        <v>4822862.4090900002</v>
      </c>
      <c r="H1955" s="5">
        <v>929452954</v>
      </c>
      <c r="I1955">
        <v>5.4</v>
      </c>
      <c r="J1955" s="9">
        <f t="shared" si="98"/>
        <v>5019045.9516000003</v>
      </c>
    </row>
    <row r="1956" spans="1:18" x14ac:dyDescent="0.35">
      <c r="A1956" s="13">
        <v>2031</v>
      </c>
      <c r="B1956" s="13">
        <f t="shared" si="96"/>
        <v>2030</v>
      </c>
      <c r="C1956" t="s">
        <v>646</v>
      </c>
      <c r="D1956" t="s">
        <v>647</v>
      </c>
      <c r="E1956" s="5">
        <v>410310729</v>
      </c>
      <c r="F1956" s="13">
        <v>2.97</v>
      </c>
      <c r="G1956" s="9">
        <f t="shared" si="97"/>
        <v>1218622.86513</v>
      </c>
      <c r="H1956" s="5">
        <v>278200616</v>
      </c>
      <c r="I1956">
        <v>5.4</v>
      </c>
      <c r="J1956" s="9">
        <f t="shared" si="98"/>
        <v>1502283.3263999999</v>
      </c>
    </row>
    <row r="1957" spans="1:18" x14ac:dyDescent="0.35">
      <c r="A1957" s="13">
        <v>2031</v>
      </c>
      <c r="B1957" s="13">
        <f t="shared" si="96"/>
        <v>2030</v>
      </c>
      <c r="C1957" t="s">
        <v>648</v>
      </c>
      <c r="D1957" t="s">
        <v>649</v>
      </c>
      <c r="E1957" s="5">
        <v>446735280</v>
      </c>
      <c r="F1957" s="13">
        <v>2.97</v>
      </c>
      <c r="G1957" s="9">
        <f t="shared" si="97"/>
        <v>1326803.7816000001</v>
      </c>
      <c r="H1957" s="5">
        <v>295934190</v>
      </c>
      <c r="I1957">
        <v>5.4</v>
      </c>
      <c r="J1957" s="9">
        <f t="shared" si="98"/>
        <v>1598044.6260000002</v>
      </c>
    </row>
    <row r="1958" spans="1:18" x14ac:dyDescent="0.35">
      <c r="A1958" s="13">
        <v>2031</v>
      </c>
      <c r="B1958" s="13">
        <f t="shared" si="96"/>
        <v>2030</v>
      </c>
      <c r="C1958" t="s">
        <v>650</v>
      </c>
      <c r="D1958" t="s">
        <v>651</v>
      </c>
      <c r="E1958" s="5">
        <v>1039354288</v>
      </c>
      <c r="F1958" s="13">
        <v>2.97</v>
      </c>
      <c r="G1958" s="9">
        <f t="shared" si="97"/>
        <v>3086882.2353599998</v>
      </c>
      <c r="H1958" s="5">
        <v>576725238</v>
      </c>
      <c r="I1958">
        <v>5.4</v>
      </c>
      <c r="J1958" s="9">
        <f t="shared" si="98"/>
        <v>3114316.2852000003</v>
      </c>
    </row>
    <row r="1959" spans="1:18" x14ac:dyDescent="0.35">
      <c r="A1959" s="13">
        <v>2031</v>
      </c>
      <c r="B1959" s="13">
        <f t="shared" si="96"/>
        <v>2030</v>
      </c>
      <c r="C1959" s="10" t="s">
        <v>660</v>
      </c>
      <c r="D1959" t="s">
        <v>661</v>
      </c>
      <c r="E1959" s="5">
        <f>SUM(E1634:E1958)</f>
        <v>448677285507</v>
      </c>
      <c r="F1959" s="13">
        <v>2.97</v>
      </c>
      <c r="G1959" s="9">
        <f t="shared" si="97"/>
        <v>1332571537.9557903</v>
      </c>
      <c r="H1959" s="5">
        <f>SUM(H1634:H1958)</f>
        <v>274956422825</v>
      </c>
      <c r="I1959">
        <v>5.4</v>
      </c>
      <c r="J1959" s="26">
        <f>SUM(J1634:J1958)</f>
        <v>1484764683.2550004</v>
      </c>
    </row>
    <row r="1960" spans="1:18" x14ac:dyDescent="0.35">
      <c r="G1960" s="9"/>
      <c r="J1960" s="9"/>
    </row>
    <row r="1961" spans="1:18" x14ac:dyDescent="0.35">
      <c r="G1961" s="9"/>
      <c r="J1961" s="9"/>
    </row>
    <row r="1962" spans="1:18" x14ac:dyDescent="0.35">
      <c r="G1962" s="9"/>
      <c r="J1962" s="9"/>
    </row>
    <row r="1963" spans="1:18" x14ac:dyDescent="0.35">
      <c r="G1963" s="9"/>
      <c r="J1963" s="9"/>
    </row>
    <row r="1964" spans="1:18" x14ac:dyDescent="0.35">
      <c r="G1964" s="9"/>
      <c r="J1964" s="9"/>
    </row>
    <row r="1965" spans="1:18" x14ac:dyDescent="0.35">
      <c r="G1965" s="9"/>
      <c r="J1965" s="9"/>
    </row>
    <row r="1966" spans="1:18" x14ac:dyDescent="0.35">
      <c r="G1966" s="9"/>
      <c r="J1966" s="9"/>
    </row>
    <row r="1967" spans="1:18" x14ac:dyDescent="0.35">
      <c r="G1967" s="9"/>
      <c r="J1967" s="9"/>
    </row>
    <row r="1968" spans="1:18" x14ac:dyDescent="0.35">
      <c r="G1968" s="9"/>
      <c r="J1968" s="9"/>
    </row>
    <row r="1969" spans="7:10" x14ac:dyDescent="0.35">
      <c r="G1969" s="9"/>
      <c r="J1969" s="9"/>
    </row>
    <row r="1970" spans="7:10" x14ac:dyDescent="0.35">
      <c r="G1970" s="9"/>
      <c r="J1970" s="9"/>
    </row>
    <row r="1971" spans="7:10" x14ac:dyDescent="0.35">
      <c r="G1971" s="9"/>
      <c r="J1971" s="9"/>
    </row>
    <row r="1972" spans="7:10" x14ac:dyDescent="0.35">
      <c r="G1972" s="9"/>
      <c r="J1972" s="9"/>
    </row>
    <row r="1973" spans="7:10" x14ac:dyDescent="0.35">
      <c r="G1973" s="9"/>
      <c r="J1973" s="9"/>
    </row>
    <row r="1974" spans="7:10" x14ac:dyDescent="0.35">
      <c r="G1974" s="9"/>
      <c r="J1974" s="9"/>
    </row>
    <row r="1975" spans="7:10" x14ac:dyDescent="0.35">
      <c r="G1975" s="9"/>
      <c r="J1975" s="9"/>
    </row>
    <row r="1976" spans="7:10" x14ac:dyDescent="0.35">
      <c r="G1976" s="9"/>
      <c r="J1976" s="9"/>
    </row>
    <row r="1977" spans="7:10" x14ac:dyDescent="0.35">
      <c r="G1977" s="9"/>
      <c r="J1977" s="9"/>
    </row>
    <row r="1978" spans="7:10" x14ac:dyDescent="0.35">
      <c r="G1978" s="9"/>
      <c r="J1978" s="9"/>
    </row>
    <row r="1979" spans="7:10" x14ac:dyDescent="0.35">
      <c r="G1979" s="9"/>
      <c r="J1979" s="9"/>
    </row>
    <row r="1980" spans="7:10" x14ac:dyDescent="0.35">
      <c r="G1980" s="9"/>
      <c r="J1980" s="9"/>
    </row>
    <row r="1981" spans="7:10" x14ac:dyDescent="0.35">
      <c r="G1981" s="9"/>
      <c r="J1981" s="9"/>
    </row>
    <row r="1982" spans="7:10" x14ac:dyDescent="0.35">
      <c r="G1982" s="9"/>
      <c r="J1982" s="9"/>
    </row>
    <row r="1983" spans="7:10" x14ac:dyDescent="0.35">
      <c r="G1983" s="9"/>
      <c r="J1983" s="9"/>
    </row>
    <row r="1984" spans="7:10" x14ac:dyDescent="0.35">
      <c r="G1984" s="9"/>
      <c r="J1984" s="9"/>
    </row>
    <row r="1985" spans="7:10" x14ac:dyDescent="0.35">
      <c r="G1985" s="9"/>
      <c r="J1985" s="9"/>
    </row>
    <row r="1986" spans="7:10" x14ac:dyDescent="0.35">
      <c r="G1986" s="9"/>
      <c r="J1986" s="9"/>
    </row>
    <row r="1987" spans="7:10" x14ac:dyDescent="0.35">
      <c r="G1987" s="9"/>
      <c r="J1987" s="9"/>
    </row>
    <row r="1988" spans="7:10" x14ac:dyDescent="0.35">
      <c r="G1988" s="9"/>
      <c r="J1988" s="9"/>
    </row>
    <row r="1989" spans="7:10" x14ac:dyDescent="0.35">
      <c r="G1989" s="9"/>
      <c r="J1989" s="9"/>
    </row>
    <row r="1990" spans="7:10" x14ac:dyDescent="0.35">
      <c r="G1990" s="9"/>
      <c r="J1990" s="9"/>
    </row>
    <row r="1991" spans="7:10" x14ac:dyDescent="0.35">
      <c r="G1991" s="9"/>
      <c r="J1991" s="9"/>
    </row>
    <row r="1992" spans="7:10" x14ac:dyDescent="0.35">
      <c r="G1992" s="9"/>
      <c r="J1992" s="9"/>
    </row>
    <row r="1993" spans="7:10" x14ac:dyDescent="0.35">
      <c r="G1993" s="9"/>
      <c r="J1993" s="9"/>
    </row>
    <row r="1994" spans="7:10" x14ac:dyDescent="0.35">
      <c r="G1994" s="9"/>
      <c r="J1994" s="9"/>
    </row>
    <row r="1995" spans="7:10" x14ac:dyDescent="0.35">
      <c r="G1995" s="9"/>
      <c r="J1995" s="9"/>
    </row>
    <row r="1996" spans="7:10" x14ac:dyDescent="0.35">
      <c r="G1996" s="9"/>
      <c r="J1996" s="9"/>
    </row>
    <row r="1997" spans="7:10" x14ac:dyDescent="0.35">
      <c r="G1997" s="9"/>
      <c r="J1997" s="9"/>
    </row>
    <row r="1998" spans="7:10" x14ac:dyDescent="0.35">
      <c r="G1998" s="9"/>
      <c r="J1998" s="9"/>
    </row>
    <row r="1999" spans="7:10" x14ac:dyDescent="0.35">
      <c r="G1999" s="9"/>
      <c r="J1999" s="9"/>
    </row>
    <row r="2000" spans="7:10" x14ac:dyDescent="0.35">
      <c r="G2000" s="9"/>
      <c r="J2000" s="9"/>
    </row>
    <row r="2001" spans="7:10" x14ac:dyDescent="0.35">
      <c r="G2001" s="9"/>
      <c r="J2001" s="9"/>
    </row>
    <row r="2002" spans="7:10" x14ac:dyDescent="0.35">
      <c r="G2002" s="9"/>
      <c r="J2002" s="9"/>
    </row>
    <row r="2003" spans="7:10" x14ac:dyDescent="0.35">
      <c r="G2003" s="9"/>
      <c r="J2003" s="9"/>
    </row>
    <row r="2004" spans="7:10" x14ac:dyDescent="0.35">
      <c r="G2004" s="9"/>
      <c r="J2004" s="9"/>
    </row>
    <row r="2005" spans="7:10" x14ac:dyDescent="0.35">
      <c r="G2005" s="9"/>
      <c r="J2005" s="9"/>
    </row>
    <row r="2006" spans="7:10" x14ac:dyDescent="0.35">
      <c r="G2006" s="9"/>
      <c r="J2006" s="9"/>
    </row>
    <row r="2007" spans="7:10" x14ac:dyDescent="0.35">
      <c r="G2007" s="9"/>
      <c r="J2007" s="9"/>
    </row>
    <row r="2008" spans="7:10" x14ac:dyDescent="0.35">
      <c r="G2008" s="9"/>
      <c r="J2008" s="9"/>
    </row>
    <row r="2009" spans="7:10" x14ac:dyDescent="0.35">
      <c r="G2009" s="9"/>
      <c r="J2009" s="9"/>
    </row>
    <row r="2010" spans="7:10" x14ac:dyDescent="0.35">
      <c r="G2010" s="9"/>
      <c r="J2010" s="9"/>
    </row>
    <row r="2011" spans="7:10" x14ac:dyDescent="0.35">
      <c r="G2011" s="9"/>
      <c r="J2011" s="9"/>
    </row>
    <row r="2012" spans="7:10" x14ac:dyDescent="0.35">
      <c r="G2012" s="9"/>
      <c r="J2012" s="9"/>
    </row>
    <row r="2013" spans="7:10" x14ac:dyDescent="0.35">
      <c r="G2013" s="9"/>
      <c r="J2013" s="9"/>
    </row>
    <row r="2014" spans="7:10" x14ac:dyDescent="0.35">
      <c r="G2014" s="9"/>
      <c r="J2014" s="9"/>
    </row>
    <row r="2015" spans="7:10" x14ac:dyDescent="0.35">
      <c r="G2015" s="9"/>
      <c r="J2015" s="9"/>
    </row>
    <row r="2016" spans="7:10" x14ac:dyDescent="0.35">
      <c r="G2016" s="9"/>
      <c r="J2016" s="9"/>
    </row>
    <row r="2017" spans="7:10" x14ac:dyDescent="0.35">
      <c r="G2017" s="9"/>
      <c r="J2017" s="9"/>
    </row>
    <row r="2018" spans="7:10" x14ac:dyDescent="0.35">
      <c r="G2018" s="9"/>
      <c r="J2018" s="9"/>
    </row>
    <row r="2019" spans="7:10" x14ac:dyDescent="0.35">
      <c r="G2019" s="9"/>
      <c r="J2019" s="9"/>
    </row>
    <row r="2020" spans="7:10" x14ac:dyDescent="0.35">
      <c r="G2020" s="9"/>
      <c r="J2020" s="9"/>
    </row>
    <row r="2021" spans="7:10" x14ac:dyDescent="0.35">
      <c r="G2021" s="9"/>
      <c r="J2021" s="9"/>
    </row>
    <row r="2022" spans="7:10" x14ac:dyDescent="0.35">
      <c r="G2022" s="9"/>
      <c r="J2022" s="9"/>
    </row>
    <row r="2023" spans="7:10" x14ac:dyDescent="0.35">
      <c r="G2023" s="9"/>
      <c r="J2023" s="9"/>
    </row>
    <row r="2024" spans="7:10" x14ac:dyDescent="0.35">
      <c r="G2024" s="9"/>
      <c r="J2024" s="9"/>
    </row>
    <row r="2025" spans="7:10" x14ac:dyDescent="0.35">
      <c r="G2025" s="9"/>
      <c r="J2025" s="9"/>
    </row>
    <row r="2026" spans="7:10" x14ac:dyDescent="0.35">
      <c r="G2026" s="9"/>
      <c r="J2026" s="9"/>
    </row>
    <row r="2027" spans="7:10" x14ac:dyDescent="0.35">
      <c r="G2027" s="9"/>
      <c r="J2027" s="9"/>
    </row>
    <row r="2028" spans="7:10" x14ac:dyDescent="0.35">
      <c r="G2028" s="9"/>
      <c r="J2028" s="9"/>
    </row>
    <row r="2029" spans="7:10" x14ac:dyDescent="0.35">
      <c r="G2029" s="9"/>
      <c r="J2029" s="9"/>
    </row>
    <row r="2030" spans="7:10" x14ac:dyDescent="0.35">
      <c r="G2030" s="9"/>
      <c r="J2030" s="9"/>
    </row>
    <row r="2031" spans="7:10" x14ac:dyDescent="0.35">
      <c r="G2031" s="9"/>
      <c r="J2031" s="9"/>
    </row>
    <row r="2032" spans="7:10" x14ac:dyDescent="0.35">
      <c r="G2032" s="9"/>
      <c r="J2032" s="9"/>
    </row>
    <row r="2033" spans="7:10" x14ac:dyDescent="0.35">
      <c r="G2033" s="9"/>
      <c r="J2033" s="9"/>
    </row>
    <row r="2034" spans="7:10" x14ac:dyDescent="0.35">
      <c r="G2034" s="9"/>
      <c r="J2034" s="9"/>
    </row>
    <row r="2035" spans="7:10" x14ac:dyDescent="0.35">
      <c r="G2035" s="9"/>
      <c r="J2035" s="9"/>
    </row>
    <row r="2036" spans="7:10" x14ac:dyDescent="0.35">
      <c r="G2036" s="9"/>
      <c r="J2036" s="9"/>
    </row>
    <row r="2037" spans="7:10" x14ac:dyDescent="0.35">
      <c r="G2037" s="9"/>
      <c r="J2037" s="9"/>
    </row>
    <row r="2038" spans="7:10" x14ac:dyDescent="0.35">
      <c r="G2038" s="9"/>
      <c r="J2038" s="9"/>
    </row>
    <row r="2039" spans="7:10" x14ac:dyDescent="0.35">
      <c r="G2039" s="9"/>
      <c r="J2039" s="9"/>
    </row>
    <row r="2040" spans="7:10" x14ac:dyDescent="0.35">
      <c r="G2040" s="9"/>
      <c r="J2040" s="9"/>
    </row>
    <row r="2041" spans="7:10" x14ac:dyDescent="0.35">
      <c r="G2041" s="9"/>
      <c r="J2041" s="9"/>
    </row>
    <row r="2042" spans="7:10" x14ac:dyDescent="0.35">
      <c r="G2042" s="9"/>
      <c r="J2042" s="9"/>
    </row>
    <row r="2043" spans="7:10" x14ac:dyDescent="0.35">
      <c r="G2043" s="9"/>
      <c r="J2043" s="9"/>
    </row>
    <row r="2044" spans="7:10" x14ac:dyDescent="0.35">
      <c r="G2044" s="9"/>
      <c r="J2044" s="9"/>
    </row>
    <row r="2045" spans="7:10" x14ac:dyDescent="0.35">
      <c r="G2045" s="9"/>
      <c r="J2045" s="9"/>
    </row>
    <row r="2046" spans="7:10" x14ac:dyDescent="0.35">
      <c r="G2046" s="9"/>
      <c r="J2046" s="9"/>
    </row>
    <row r="2047" spans="7:10" x14ac:dyDescent="0.35">
      <c r="G2047" s="9"/>
      <c r="J2047" s="9"/>
    </row>
    <row r="2048" spans="7:10" x14ac:dyDescent="0.35">
      <c r="G2048" s="9"/>
      <c r="J2048" s="9"/>
    </row>
    <row r="2049" spans="7:10" x14ac:dyDescent="0.35">
      <c r="G2049" s="9"/>
      <c r="J2049" s="9"/>
    </row>
    <row r="2050" spans="7:10" x14ac:dyDescent="0.35">
      <c r="G2050" s="9"/>
      <c r="J2050" s="9"/>
    </row>
    <row r="2051" spans="7:10" x14ac:dyDescent="0.35">
      <c r="G2051" s="9"/>
      <c r="J2051" s="9"/>
    </row>
    <row r="2052" spans="7:10" x14ac:dyDescent="0.35">
      <c r="G2052" s="9"/>
      <c r="J2052" s="9"/>
    </row>
    <row r="2053" spans="7:10" x14ac:dyDescent="0.35">
      <c r="G2053" s="9"/>
      <c r="J2053" s="9"/>
    </row>
    <row r="2054" spans="7:10" x14ac:dyDescent="0.35">
      <c r="G2054" s="9"/>
      <c r="J2054" s="9"/>
    </row>
    <row r="2055" spans="7:10" x14ac:dyDescent="0.35">
      <c r="G2055" s="9"/>
      <c r="J2055" s="9"/>
    </row>
    <row r="2056" spans="7:10" x14ac:dyDescent="0.35">
      <c r="G2056" s="9"/>
      <c r="J2056" s="9"/>
    </row>
    <row r="2057" spans="7:10" x14ac:dyDescent="0.35">
      <c r="G2057" s="9"/>
      <c r="J2057" s="9"/>
    </row>
    <row r="2058" spans="7:10" x14ac:dyDescent="0.35">
      <c r="G2058" s="9"/>
      <c r="J2058" s="9"/>
    </row>
    <row r="2059" spans="7:10" x14ac:dyDescent="0.35">
      <c r="G2059" s="9"/>
      <c r="J2059" s="9"/>
    </row>
    <row r="2060" spans="7:10" x14ac:dyDescent="0.35">
      <c r="G2060" s="9"/>
      <c r="J2060" s="9"/>
    </row>
    <row r="2061" spans="7:10" x14ac:dyDescent="0.35">
      <c r="G2061" s="9"/>
      <c r="J2061" s="9"/>
    </row>
    <row r="2062" spans="7:10" x14ac:dyDescent="0.35">
      <c r="G2062" s="9"/>
      <c r="J2062" s="9"/>
    </row>
    <row r="2063" spans="7:10" x14ac:dyDescent="0.35">
      <c r="G2063" s="9"/>
      <c r="J2063" s="9"/>
    </row>
    <row r="2064" spans="7:10" x14ac:dyDescent="0.35">
      <c r="G2064" s="9"/>
      <c r="J2064" s="9"/>
    </row>
    <row r="2065" spans="7:10" x14ac:dyDescent="0.35">
      <c r="G2065" s="9"/>
      <c r="J2065" s="9"/>
    </row>
    <row r="2066" spans="7:10" x14ac:dyDescent="0.35">
      <c r="G2066" s="9"/>
      <c r="J2066" s="9"/>
    </row>
    <row r="2067" spans="7:10" x14ac:dyDescent="0.35">
      <c r="G2067" s="9"/>
      <c r="J2067" s="9"/>
    </row>
    <row r="2068" spans="7:10" x14ac:dyDescent="0.35">
      <c r="G2068" s="9"/>
      <c r="J2068" s="9"/>
    </row>
    <row r="2069" spans="7:10" x14ac:dyDescent="0.35">
      <c r="G2069" s="9"/>
      <c r="J2069" s="9"/>
    </row>
    <row r="2070" spans="7:10" x14ac:dyDescent="0.35">
      <c r="G2070" s="9"/>
      <c r="J2070" s="9"/>
    </row>
    <row r="2071" spans="7:10" x14ac:dyDescent="0.35">
      <c r="G2071" s="9"/>
      <c r="J2071" s="9"/>
    </row>
    <row r="2072" spans="7:10" x14ac:dyDescent="0.35">
      <c r="G2072" s="9"/>
      <c r="J2072" s="9"/>
    </row>
    <row r="2073" spans="7:10" x14ac:dyDescent="0.35">
      <c r="G2073" s="9"/>
      <c r="J2073" s="9"/>
    </row>
    <row r="2074" spans="7:10" x14ac:dyDescent="0.35">
      <c r="G2074" s="9"/>
      <c r="J2074" s="9"/>
    </row>
    <row r="2075" spans="7:10" x14ac:dyDescent="0.35">
      <c r="G2075" s="9"/>
      <c r="J2075" s="9"/>
    </row>
    <row r="2076" spans="7:10" x14ac:dyDescent="0.35">
      <c r="G2076" s="9"/>
      <c r="J2076" s="9"/>
    </row>
    <row r="2077" spans="7:10" x14ac:dyDescent="0.35">
      <c r="G2077" s="9"/>
      <c r="J2077" s="9"/>
    </row>
    <row r="2078" spans="7:10" x14ac:dyDescent="0.35">
      <c r="G2078" s="9"/>
      <c r="J2078" s="9"/>
    </row>
    <row r="2079" spans="7:10" x14ac:dyDescent="0.35">
      <c r="G2079" s="9"/>
      <c r="J2079" s="9"/>
    </row>
    <row r="2080" spans="7:10" x14ac:dyDescent="0.35">
      <c r="G2080" s="9"/>
      <c r="J2080" s="9"/>
    </row>
    <row r="2081" spans="7:10" x14ac:dyDescent="0.35">
      <c r="G2081" s="9"/>
      <c r="J2081" s="9"/>
    </row>
    <row r="2082" spans="7:10" x14ac:dyDescent="0.35">
      <c r="G2082" s="9"/>
      <c r="J2082" s="9"/>
    </row>
    <row r="2083" spans="7:10" x14ac:dyDescent="0.35">
      <c r="G2083" s="9"/>
      <c r="J2083" s="9"/>
    </row>
    <row r="2084" spans="7:10" x14ac:dyDescent="0.35">
      <c r="G2084" s="9"/>
      <c r="J2084" s="9"/>
    </row>
    <row r="2085" spans="7:10" x14ac:dyDescent="0.35">
      <c r="G2085" s="9"/>
      <c r="J2085" s="9"/>
    </row>
    <row r="2086" spans="7:10" x14ac:dyDescent="0.35">
      <c r="G2086" s="9"/>
      <c r="J2086" s="9"/>
    </row>
    <row r="2087" spans="7:10" x14ac:dyDescent="0.35">
      <c r="G2087" s="9"/>
      <c r="J2087" s="9"/>
    </row>
    <row r="2088" spans="7:10" x14ac:dyDescent="0.35">
      <c r="G2088" s="9"/>
      <c r="J2088" s="9"/>
    </row>
    <row r="2089" spans="7:10" x14ac:dyDescent="0.35">
      <c r="G2089" s="9"/>
      <c r="J2089" s="9"/>
    </row>
    <row r="2090" spans="7:10" x14ac:dyDescent="0.35">
      <c r="G2090" s="9"/>
      <c r="J2090" s="9"/>
    </row>
    <row r="2091" spans="7:10" x14ac:dyDescent="0.35">
      <c r="G2091" s="9"/>
      <c r="J2091" s="9"/>
    </row>
    <row r="2092" spans="7:10" x14ac:dyDescent="0.35">
      <c r="G2092" s="9"/>
      <c r="J2092" s="9"/>
    </row>
    <row r="2093" spans="7:10" x14ac:dyDescent="0.35">
      <c r="G2093" s="9"/>
      <c r="J2093" s="9"/>
    </row>
    <row r="2094" spans="7:10" x14ac:dyDescent="0.35">
      <c r="G2094" s="9"/>
      <c r="J2094" s="9"/>
    </row>
    <row r="2095" spans="7:10" x14ac:dyDescent="0.35">
      <c r="G2095" s="9"/>
      <c r="J2095" s="9"/>
    </row>
    <row r="2096" spans="7:10" x14ac:dyDescent="0.35">
      <c r="G2096" s="9"/>
      <c r="J2096" s="9"/>
    </row>
    <row r="2097" spans="7:10" x14ac:dyDescent="0.35">
      <c r="G2097" s="9"/>
      <c r="J2097" s="9"/>
    </row>
    <row r="2098" spans="7:10" x14ac:dyDescent="0.35">
      <c r="G2098" s="9"/>
      <c r="J2098" s="9"/>
    </row>
    <row r="2099" spans="7:10" x14ac:dyDescent="0.35">
      <c r="G2099" s="9"/>
      <c r="J2099" s="9"/>
    </row>
    <row r="2100" spans="7:10" x14ac:dyDescent="0.35">
      <c r="G2100" s="9"/>
      <c r="J2100" s="9"/>
    </row>
    <row r="2101" spans="7:10" x14ac:dyDescent="0.35">
      <c r="G2101" s="9"/>
      <c r="J2101" s="9"/>
    </row>
    <row r="2102" spans="7:10" x14ac:dyDescent="0.35">
      <c r="G2102" s="9"/>
      <c r="J2102" s="9"/>
    </row>
    <row r="2103" spans="7:10" x14ac:dyDescent="0.35">
      <c r="G2103" s="9"/>
      <c r="J2103" s="9"/>
    </row>
    <row r="2104" spans="7:10" x14ac:dyDescent="0.35">
      <c r="G2104" s="9"/>
      <c r="J2104" s="9"/>
    </row>
    <row r="2105" spans="7:10" x14ac:dyDescent="0.35">
      <c r="G2105" s="9"/>
      <c r="J2105" s="9"/>
    </row>
    <row r="2106" spans="7:10" x14ac:dyDescent="0.35">
      <c r="G2106" s="9"/>
      <c r="J2106" s="9"/>
    </row>
    <row r="2107" spans="7:10" x14ac:dyDescent="0.35">
      <c r="G2107" s="9"/>
      <c r="J2107" s="9"/>
    </row>
    <row r="2108" spans="7:10" x14ac:dyDescent="0.35">
      <c r="G2108" s="9"/>
      <c r="J2108" s="9"/>
    </row>
    <row r="2109" spans="7:10" x14ac:dyDescent="0.35">
      <c r="G2109" s="9"/>
      <c r="J2109" s="9"/>
    </row>
    <row r="2110" spans="7:10" x14ac:dyDescent="0.35">
      <c r="G2110" s="9"/>
      <c r="J2110" s="9"/>
    </row>
    <row r="2111" spans="7:10" x14ac:dyDescent="0.35">
      <c r="G2111" s="9"/>
      <c r="J2111" s="9"/>
    </row>
    <row r="2112" spans="7:10" x14ac:dyDescent="0.35">
      <c r="G2112" s="9"/>
      <c r="J2112" s="9"/>
    </row>
    <row r="2113" spans="7:10" x14ac:dyDescent="0.35">
      <c r="G2113" s="9"/>
      <c r="J2113" s="9"/>
    </row>
    <row r="2114" spans="7:10" x14ac:dyDescent="0.35">
      <c r="G2114" s="9"/>
      <c r="J2114" s="9"/>
    </row>
    <row r="2115" spans="7:10" x14ac:dyDescent="0.35">
      <c r="G2115" s="9"/>
      <c r="J2115" s="9"/>
    </row>
    <row r="2116" spans="7:10" x14ac:dyDescent="0.35">
      <c r="G2116" s="9"/>
      <c r="J2116" s="9"/>
    </row>
    <row r="2117" spans="7:10" x14ac:dyDescent="0.35">
      <c r="G2117" s="9"/>
      <c r="J2117" s="9"/>
    </row>
    <row r="2118" spans="7:10" x14ac:dyDescent="0.35">
      <c r="G2118" s="9"/>
      <c r="J2118" s="9"/>
    </row>
    <row r="2119" spans="7:10" x14ac:dyDescent="0.35">
      <c r="G2119" s="9"/>
      <c r="J2119" s="9"/>
    </row>
    <row r="2120" spans="7:10" x14ac:dyDescent="0.35">
      <c r="G2120" s="9"/>
      <c r="J2120" s="9"/>
    </row>
    <row r="2121" spans="7:10" x14ac:dyDescent="0.35">
      <c r="G2121" s="9"/>
      <c r="J2121" s="9"/>
    </row>
    <row r="2122" spans="7:10" x14ac:dyDescent="0.35">
      <c r="G2122" s="9"/>
      <c r="J2122" s="9"/>
    </row>
    <row r="2123" spans="7:10" x14ac:dyDescent="0.35">
      <c r="G2123" s="9"/>
      <c r="J2123" s="9"/>
    </row>
    <row r="2124" spans="7:10" x14ac:dyDescent="0.35">
      <c r="G2124" s="9"/>
      <c r="J2124" s="9"/>
    </row>
    <row r="2125" spans="7:10" x14ac:dyDescent="0.35">
      <c r="G2125" s="9"/>
      <c r="J2125" s="9"/>
    </row>
    <row r="2126" spans="7:10" x14ac:dyDescent="0.35">
      <c r="G2126" s="9"/>
      <c r="J2126" s="9"/>
    </row>
    <row r="2127" spans="7:10" x14ac:dyDescent="0.35">
      <c r="G2127" s="9"/>
      <c r="J2127" s="9"/>
    </row>
    <row r="2128" spans="7:10" x14ac:dyDescent="0.35">
      <c r="G2128" s="9"/>
      <c r="J2128" s="9"/>
    </row>
    <row r="2129" spans="7:10" x14ac:dyDescent="0.35">
      <c r="G2129" s="9"/>
      <c r="J2129" s="9"/>
    </row>
    <row r="2130" spans="7:10" x14ac:dyDescent="0.35">
      <c r="G2130" s="9"/>
      <c r="J2130" s="9"/>
    </row>
    <row r="2131" spans="7:10" x14ac:dyDescent="0.35">
      <c r="G2131" s="9"/>
      <c r="J2131" s="9"/>
    </row>
    <row r="2132" spans="7:10" x14ac:dyDescent="0.35">
      <c r="G2132" s="9"/>
      <c r="J2132" s="9"/>
    </row>
    <row r="2133" spans="7:10" x14ac:dyDescent="0.35">
      <c r="G2133" s="9"/>
      <c r="J2133" s="9"/>
    </row>
    <row r="2134" spans="7:10" x14ac:dyDescent="0.35">
      <c r="G2134" s="9"/>
      <c r="J2134" s="9"/>
    </row>
    <row r="2135" spans="7:10" x14ac:dyDescent="0.35">
      <c r="G2135" s="9"/>
      <c r="J2135" s="9"/>
    </row>
    <row r="2136" spans="7:10" x14ac:dyDescent="0.35">
      <c r="G2136" s="9"/>
      <c r="J2136" s="9"/>
    </row>
    <row r="2137" spans="7:10" x14ac:dyDescent="0.35">
      <c r="G2137" s="9"/>
      <c r="J2137" s="9"/>
    </row>
    <row r="2138" spans="7:10" x14ac:dyDescent="0.35">
      <c r="G2138" s="9"/>
      <c r="J2138" s="9"/>
    </row>
    <row r="2139" spans="7:10" x14ac:dyDescent="0.35">
      <c r="G2139" s="9"/>
      <c r="J2139" s="9"/>
    </row>
    <row r="2140" spans="7:10" x14ac:dyDescent="0.35">
      <c r="G2140" s="9"/>
      <c r="J2140" s="9"/>
    </row>
    <row r="2141" spans="7:10" x14ac:dyDescent="0.35">
      <c r="G2141" s="9"/>
      <c r="J2141" s="9"/>
    </row>
    <row r="2142" spans="7:10" x14ac:dyDescent="0.35">
      <c r="G2142" s="9"/>
      <c r="J2142" s="9"/>
    </row>
    <row r="2143" spans="7:10" x14ac:dyDescent="0.35">
      <c r="G2143" s="9"/>
      <c r="J2143" s="9"/>
    </row>
    <row r="2144" spans="7:10" x14ac:dyDescent="0.35">
      <c r="G2144" s="9"/>
      <c r="J2144" s="9"/>
    </row>
    <row r="2145" spans="7:10" x14ac:dyDescent="0.35">
      <c r="G2145" s="9"/>
      <c r="J2145" s="9"/>
    </row>
    <row r="2146" spans="7:10" x14ac:dyDescent="0.35">
      <c r="G2146" s="9"/>
      <c r="J2146" s="9"/>
    </row>
    <row r="2147" spans="7:10" x14ac:dyDescent="0.35">
      <c r="G2147" s="9"/>
      <c r="J2147" s="9"/>
    </row>
    <row r="2148" spans="7:10" x14ac:dyDescent="0.35">
      <c r="G2148" s="9"/>
      <c r="J2148" s="9"/>
    </row>
    <row r="2149" spans="7:10" x14ac:dyDescent="0.35">
      <c r="G2149" s="9"/>
      <c r="J2149" s="9"/>
    </row>
    <row r="2150" spans="7:10" x14ac:dyDescent="0.35">
      <c r="G2150" s="9"/>
      <c r="J2150" s="9"/>
    </row>
    <row r="2151" spans="7:10" x14ac:dyDescent="0.35">
      <c r="G2151" s="9"/>
      <c r="J2151" s="9"/>
    </row>
    <row r="2152" spans="7:10" x14ac:dyDescent="0.35">
      <c r="G2152" s="9"/>
      <c r="J2152" s="9"/>
    </row>
    <row r="2153" spans="7:10" x14ac:dyDescent="0.35">
      <c r="G2153" s="9"/>
      <c r="J2153" s="9"/>
    </row>
    <row r="2154" spans="7:10" x14ac:dyDescent="0.35">
      <c r="G2154" s="9"/>
      <c r="J2154" s="9"/>
    </row>
    <row r="2155" spans="7:10" x14ac:dyDescent="0.35">
      <c r="G2155" s="9"/>
      <c r="J2155" s="9"/>
    </row>
    <row r="2156" spans="7:10" x14ac:dyDescent="0.35">
      <c r="G2156" s="9"/>
      <c r="J2156" s="9"/>
    </row>
    <row r="2157" spans="7:10" x14ac:dyDescent="0.35">
      <c r="G2157" s="9"/>
      <c r="J2157" s="9"/>
    </row>
    <row r="2158" spans="7:10" x14ac:dyDescent="0.35">
      <c r="G2158" s="9"/>
      <c r="J2158" s="9"/>
    </row>
    <row r="2159" spans="7:10" x14ac:dyDescent="0.35">
      <c r="G2159" s="9"/>
      <c r="J2159" s="9"/>
    </row>
    <row r="2160" spans="7:10" x14ac:dyDescent="0.35">
      <c r="G2160" s="9"/>
      <c r="J2160" s="9"/>
    </row>
    <row r="2161" spans="7:10" x14ac:dyDescent="0.35">
      <c r="G2161" s="9"/>
      <c r="J2161" s="9"/>
    </row>
    <row r="2162" spans="7:10" x14ac:dyDescent="0.35">
      <c r="G2162" s="9"/>
      <c r="J2162" s="9"/>
    </row>
    <row r="2163" spans="7:10" x14ac:dyDescent="0.35">
      <c r="G2163" s="9"/>
      <c r="J2163" s="9"/>
    </row>
    <row r="2164" spans="7:10" x14ac:dyDescent="0.35">
      <c r="G2164" s="9"/>
      <c r="J2164" s="9"/>
    </row>
    <row r="2165" spans="7:10" x14ac:dyDescent="0.35">
      <c r="G2165" s="9"/>
      <c r="J2165" s="9"/>
    </row>
    <row r="2166" spans="7:10" x14ac:dyDescent="0.35">
      <c r="G2166" s="9"/>
      <c r="J2166" s="9"/>
    </row>
    <row r="2167" spans="7:10" x14ac:dyDescent="0.35">
      <c r="G2167" s="9"/>
      <c r="J2167" s="9"/>
    </row>
    <row r="2168" spans="7:10" x14ac:dyDescent="0.35">
      <c r="G2168" s="9"/>
      <c r="J2168" s="9"/>
    </row>
    <row r="2169" spans="7:10" x14ac:dyDescent="0.35">
      <c r="G2169" s="9"/>
      <c r="J2169" s="9"/>
    </row>
    <row r="2170" spans="7:10" x14ac:dyDescent="0.35">
      <c r="G2170" s="9"/>
      <c r="J2170" s="9"/>
    </row>
    <row r="2171" spans="7:10" x14ac:dyDescent="0.35">
      <c r="G2171" s="9"/>
      <c r="J2171" s="9"/>
    </row>
    <row r="2172" spans="7:10" x14ac:dyDescent="0.35">
      <c r="G2172" s="9"/>
      <c r="J2172" s="9"/>
    </row>
    <row r="2173" spans="7:10" x14ac:dyDescent="0.35">
      <c r="G2173" s="9"/>
      <c r="J2173" s="9"/>
    </row>
    <row r="2174" spans="7:10" x14ac:dyDescent="0.35">
      <c r="G2174" s="9"/>
      <c r="J2174" s="9"/>
    </row>
    <row r="2175" spans="7:10" x14ac:dyDescent="0.35">
      <c r="G2175" s="9"/>
      <c r="J2175" s="9"/>
    </row>
    <row r="2176" spans="7:10" x14ac:dyDescent="0.35">
      <c r="G2176" s="9"/>
      <c r="J2176" s="9"/>
    </row>
    <row r="2177" spans="7:10" x14ac:dyDescent="0.35">
      <c r="G2177" s="9"/>
      <c r="J2177" s="9"/>
    </row>
    <row r="2178" spans="7:10" x14ac:dyDescent="0.35">
      <c r="G2178" s="9"/>
      <c r="J2178" s="9"/>
    </row>
    <row r="2179" spans="7:10" x14ac:dyDescent="0.35">
      <c r="G2179" s="9"/>
      <c r="J2179" s="9"/>
    </row>
    <row r="2180" spans="7:10" x14ac:dyDescent="0.35">
      <c r="G2180" s="9"/>
      <c r="J2180" s="9"/>
    </row>
    <row r="2181" spans="7:10" x14ac:dyDescent="0.35">
      <c r="G2181" s="9"/>
      <c r="J2181" s="9"/>
    </row>
    <row r="2182" spans="7:10" x14ac:dyDescent="0.35">
      <c r="G2182" s="9"/>
      <c r="J2182" s="9"/>
    </row>
    <row r="2183" spans="7:10" x14ac:dyDescent="0.35">
      <c r="G2183" s="9"/>
      <c r="J2183" s="9"/>
    </row>
    <row r="2184" spans="7:10" x14ac:dyDescent="0.35">
      <c r="G2184" s="9"/>
      <c r="J2184" s="9"/>
    </row>
    <row r="2185" spans="7:10" x14ac:dyDescent="0.35">
      <c r="G2185" s="9"/>
      <c r="J2185" s="9"/>
    </row>
    <row r="2186" spans="7:10" x14ac:dyDescent="0.35">
      <c r="G2186" s="9"/>
      <c r="J2186" s="9"/>
    </row>
    <row r="2187" spans="7:10" x14ac:dyDescent="0.35">
      <c r="G2187" s="9"/>
      <c r="J2187" s="9"/>
    </row>
    <row r="2188" spans="7:10" x14ac:dyDescent="0.35">
      <c r="G2188" s="9"/>
      <c r="J2188" s="9"/>
    </row>
    <row r="2189" spans="7:10" x14ac:dyDescent="0.35">
      <c r="G2189" s="9"/>
      <c r="J2189" s="9"/>
    </row>
    <row r="2190" spans="7:10" x14ac:dyDescent="0.35">
      <c r="G2190" s="9"/>
      <c r="J2190" s="9"/>
    </row>
    <row r="2191" spans="7:10" x14ac:dyDescent="0.35">
      <c r="G2191" s="9"/>
      <c r="J2191" s="9"/>
    </row>
    <row r="2192" spans="7:10" x14ac:dyDescent="0.35">
      <c r="G2192" s="9"/>
      <c r="J2192" s="9"/>
    </row>
    <row r="2193" spans="7:10" x14ac:dyDescent="0.35">
      <c r="G2193" s="9"/>
      <c r="J2193" s="9"/>
    </row>
    <row r="2194" spans="7:10" x14ac:dyDescent="0.35">
      <c r="G2194" s="9"/>
      <c r="J2194" s="9"/>
    </row>
    <row r="2195" spans="7:10" x14ac:dyDescent="0.35">
      <c r="G2195" s="9"/>
      <c r="J2195" s="9"/>
    </row>
    <row r="2196" spans="7:10" x14ac:dyDescent="0.35">
      <c r="G2196" s="9"/>
      <c r="J2196" s="9"/>
    </row>
    <row r="2197" spans="7:10" x14ac:dyDescent="0.35">
      <c r="G2197" s="9"/>
      <c r="J2197" s="9"/>
    </row>
    <row r="2198" spans="7:10" x14ac:dyDescent="0.35">
      <c r="G2198" s="9"/>
      <c r="J2198" s="9"/>
    </row>
    <row r="2199" spans="7:10" x14ac:dyDescent="0.35">
      <c r="G2199" s="9"/>
      <c r="J2199" s="9"/>
    </row>
    <row r="2200" spans="7:10" x14ac:dyDescent="0.35">
      <c r="G2200" s="9"/>
      <c r="J2200" s="9"/>
    </row>
    <row r="2201" spans="7:10" x14ac:dyDescent="0.35">
      <c r="G2201" s="9"/>
      <c r="J2201" s="9"/>
    </row>
    <row r="2202" spans="7:10" x14ac:dyDescent="0.35">
      <c r="G2202" s="9"/>
      <c r="J2202" s="9"/>
    </row>
    <row r="2203" spans="7:10" x14ac:dyDescent="0.35">
      <c r="G2203" s="9"/>
      <c r="J2203" s="9"/>
    </row>
    <row r="2204" spans="7:10" x14ac:dyDescent="0.35">
      <c r="G2204" s="9"/>
      <c r="J2204" s="9"/>
    </row>
    <row r="2205" spans="7:10" x14ac:dyDescent="0.35">
      <c r="G2205" s="9"/>
      <c r="J2205" s="9"/>
    </row>
    <row r="2206" spans="7:10" x14ac:dyDescent="0.35">
      <c r="G2206" s="9"/>
      <c r="J2206" s="9"/>
    </row>
    <row r="2207" spans="7:10" x14ac:dyDescent="0.35">
      <c r="G2207" s="9"/>
      <c r="J2207" s="9"/>
    </row>
    <row r="2208" spans="7:10" x14ac:dyDescent="0.35">
      <c r="G2208" s="9"/>
      <c r="J2208" s="9"/>
    </row>
    <row r="2209" spans="7:10" x14ac:dyDescent="0.35">
      <c r="G2209" s="9"/>
      <c r="J2209" s="9"/>
    </row>
    <row r="2210" spans="7:10" x14ac:dyDescent="0.35">
      <c r="G2210" s="9"/>
      <c r="J2210" s="9"/>
    </row>
    <row r="2211" spans="7:10" x14ac:dyDescent="0.35">
      <c r="G2211" s="9"/>
      <c r="J2211" s="9"/>
    </row>
    <row r="2212" spans="7:10" x14ac:dyDescent="0.35">
      <c r="G2212" s="9"/>
      <c r="J2212" s="9"/>
    </row>
    <row r="2213" spans="7:10" x14ac:dyDescent="0.35">
      <c r="G2213" s="9"/>
      <c r="J2213" s="9"/>
    </row>
    <row r="2214" spans="7:10" x14ac:dyDescent="0.35">
      <c r="G2214" s="9"/>
      <c r="J2214" s="9"/>
    </row>
    <row r="2215" spans="7:10" x14ac:dyDescent="0.35">
      <c r="G2215" s="9"/>
      <c r="J2215" s="9"/>
    </row>
    <row r="2216" spans="7:10" x14ac:dyDescent="0.35">
      <c r="G2216" s="9"/>
      <c r="J2216" s="9"/>
    </row>
    <row r="2217" spans="7:10" x14ac:dyDescent="0.35">
      <c r="G2217" s="9"/>
      <c r="J2217" s="9"/>
    </row>
    <row r="2218" spans="7:10" x14ac:dyDescent="0.35">
      <c r="G2218" s="9"/>
      <c r="J2218" s="9"/>
    </row>
    <row r="2219" spans="7:10" x14ac:dyDescent="0.35">
      <c r="G2219" s="9"/>
      <c r="J2219" s="9"/>
    </row>
    <row r="2220" spans="7:10" x14ac:dyDescent="0.35">
      <c r="G2220" s="9"/>
      <c r="J2220" s="9"/>
    </row>
    <row r="2221" spans="7:10" x14ac:dyDescent="0.35">
      <c r="G2221" s="9"/>
      <c r="J2221" s="9"/>
    </row>
    <row r="2222" spans="7:10" x14ac:dyDescent="0.35">
      <c r="G2222" s="9"/>
      <c r="J2222" s="9"/>
    </row>
    <row r="2223" spans="7:10" x14ac:dyDescent="0.35">
      <c r="G2223" s="9"/>
      <c r="J2223" s="9"/>
    </row>
    <row r="2224" spans="7:10" x14ac:dyDescent="0.35">
      <c r="G2224" s="9"/>
      <c r="J2224" s="9"/>
    </row>
    <row r="2225" spans="7:10" x14ac:dyDescent="0.35">
      <c r="G2225" s="9"/>
      <c r="J2225" s="9"/>
    </row>
    <row r="2226" spans="7:10" x14ac:dyDescent="0.35">
      <c r="G2226" s="9"/>
      <c r="J2226" s="9"/>
    </row>
    <row r="2227" spans="7:10" x14ac:dyDescent="0.35">
      <c r="G2227" s="9"/>
      <c r="J2227" s="9"/>
    </row>
    <row r="2228" spans="7:10" x14ac:dyDescent="0.35">
      <c r="G2228" s="9"/>
      <c r="J2228" s="9"/>
    </row>
    <row r="2229" spans="7:10" x14ac:dyDescent="0.35">
      <c r="G2229" s="9"/>
      <c r="J2229" s="9"/>
    </row>
    <row r="2230" spans="7:10" x14ac:dyDescent="0.35">
      <c r="G2230" s="9"/>
      <c r="J2230" s="9"/>
    </row>
    <row r="2231" spans="7:10" x14ac:dyDescent="0.35">
      <c r="G2231" s="9"/>
      <c r="J2231" s="9"/>
    </row>
    <row r="2232" spans="7:10" x14ac:dyDescent="0.35">
      <c r="G2232" s="9"/>
      <c r="J2232" s="9"/>
    </row>
    <row r="2233" spans="7:10" x14ac:dyDescent="0.35">
      <c r="G2233" s="9"/>
      <c r="J2233" s="9"/>
    </row>
    <row r="2234" spans="7:10" x14ac:dyDescent="0.35">
      <c r="G2234" s="9"/>
      <c r="J2234" s="9"/>
    </row>
    <row r="2235" spans="7:10" x14ac:dyDescent="0.35">
      <c r="G2235" s="9"/>
      <c r="J2235" s="9"/>
    </row>
    <row r="2236" spans="7:10" x14ac:dyDescent="0.35">
      <c r="G2236" s="9"/>
      <c r="J2236" s="9"/>
    </row>
    <row r="2237" spans="7:10" x14ac:dyDescent="0.35">
      <c r="G2237" s="9"/>
      <c r="J2237" s="9"/>
    </row>
    <row r="2238" spans="7:10" x14ac:dyDescent="0.35">
      <c r="G2238" s="9"/>
      <c r="J2238" s="9"/>
    </row>
    <row r="2239" spans="7:10" x14ac:dyDescent="0.35">
      <c r="G2239" s="9"/>
      <c r="J2239" s="9"/>
    </row>
    <row r="2240" spans="7:10" x14ac:dyDescent="0.35">
      <c r="G2240" s="9"/>
      <c r="J2240" s="9"/>
    </row>
    <row r="2241" spans="7:10" x14ac:dyDescent="0.35">
      <c r="G2241" s="9"/>
      <c r="J2241" s="9"/>
    </row>
    <row r="2242" spans="7:10" x14ac:dyDescent="0.35">
      <c r="G2242" s="9"/>
      <c r="J2242" s="9"/>
    </row>
    <row r="2243" spans="7:10" x14ac:dyDescent="0.35">
      <c r="G2243" s="9"/>
      <c r="J2243" s="9"/>
    </row>
    <row r="2244" spans="7:10" x14ac:dyDescent="0.35">
      <c r="G2244" s="9"/>
      <c r="J2244" s="9"/>
    </row>
    <row r="2245" spans="7:10" x14ac:dyDescent="0.35">
      <c r="G2245" s="9"/>
      <c r="J2245" s="9"/>
    </row>
    <row r="2246" spans="7:10" x14ac:dyDescent="0.35">
      <c r="G2246" s="9"/>
      <c r="J2246" s="9"/>
    </row>
    <row r="2247" spans="7:10" x14ac:dyDescent="0.35">
      <c r="G2247" s="9"/>
      <c r="J2247" s="9"/>
    </row>
    <row r="2248" spans="7:10" x14ac:dyDescent="0.35">
      <c r="G2248" s="9"/>
      <c r="J2248" s="9"/>
    </row>
    <row r="2249" spans="7:10" x14ac:dyDescent="0.35">
      <c r="G2249" s="9"/>
      <c r="J2249" s="9"/>
    </row>
    <row r="2250" spans="7:10" x14ac:dyDescent="0.35">
      <c r="G2250" s="9"/>
      <c r="J2250" s="9"/>
    </row>
    <row r="2251" spans="7:10" x14ac:dyDescent="0.35">
      <c r="G2251" s="9"/>
      <c r="J2251" s="9"/>
    </row>
    <row r="2252" spans="7:10" x14ac:dyDescent="0.35">
      <c r="G2252" s="9"/>
      <c r="J2252" s="9"/>
    </row>
    <row r="2253" spans="7:10" x14ac:dyDescent="0.35">
      <c r="G2253" s="9"/>
      <c r="J2253" s="9"/>
    </row>
    <row r="2254" spans="7:10" x14ac:dyDescent="0.35">
      <c r="G2254" s="9"/>
      <c r="J2254" s="9"/>
    </row>
    <row r="2255" spans="7:10" x14ac:dyDescent="0.35">
      <c r="G2255" s="9"/>
      <c r="J2255" s="9"/>
    </row>
    <row r="2256" spans="7:10" x14ac:dyDescent="0.35">
      <c r="G2256" s="9"/>
      <c r="J2256" s="9"/>
    </row>
    <row r="2257" spans="7:10" x14ac:dyDescent="0.35">
      <c r="G2257" s="9"/>
      <c r="J2257" s="9"/>
    </row>
    <row r="2258" spans="7:10" x14ac:dyDescent="0.35">
      <c r="G2258" s="9"/>
      <c r="J2258" s="9"/>
    </row>
    <row r="2259" spans="7:10" x14ac:dyDescent="0.35">
      <c r="G2259" s="9"/>
      <c r="J2259" s="9"/>
    </row>
    <row r="2260" spans="7:10" x14ac:dyDescent="0.35">
      <c r="G2260" s="9"/>
      <c r="J2260" s="9"/>
    </row>
    <row r="2261" spans="7:10" x14ac:dyDescent="0.35">
      <c r="G2261" s="9"/>
      <c r="J2261" s="9"/>
    </row>
    <row r="2262" spans="7:10" x14ac:dyDescent="0.35">
      <c r="G2262" s="9"/>
      <c r="J2262" s="9"/>
    </row>
    <row r="2263" spans="7:10" x14ac:dyDescent="0.35">
      <c r="G2263" s="9"/>
      <c r="J2263" s="9"/>
    </row>
    <row r="2264" spans="7:10" x14ac:dyDescent="0.35">
      <c r="G2264" s="9"/>
      <c r="J2264" s="9"/>
    </row>
    <row r="2265" spans="7:10" x14ac:dyDescent="0.35">
      <c r="G2265" s="9"/>
      <c r="J2265" s="9"/>
    </row>
    <row r="2266" spans="7:10" x14ac:dyDescent="0.35">
      <c r="G2266" s="9"/>
      <c r="J2266" s="9"/>
    </row>
    <row r="2267" spans="7:10" x14ac:dyDescent="0.35">
      <c r="G2267" s="9"/>
      <c r="J2267" s="9"/>
    </row>
    <row r="2268" spans="7:10" x14ac:dyDescent="0.35">
      <c r="G2268" s="9"/>
      <c r="J2268" s="9"/>
    </row>
    <row r="2269" spans="7:10" x14ac:dyDescent="0.35">
      <c r="G2269" s="9"/>
      <c r="J2269" s="9"/>
    </row>
    <row r="2270" spans="7:10" x14ac:dyDescent="0.35">
      <c r="G2270" s="9"/>
      <c r="J2270" s="9"/>
    </row>
    <row r="2271" spans="7:10" x14ac:dyDescent="0.35">
      <c r="G2271" s="9"/>
      <c r="J2271" s="9"/>
    </row>
    <row r="2272" spans="7:10" x14ac:dyDescent="0.35">
      <c r="G2272" s="9"/>
      <c r="J2272" s="9"/>
    </row>
    <row r="2273" spans="3:10" x14ac:dyDescent="0.35">
      <c r="G2273" s="9"/>
      <c r="J2273" s="9"/>
    </row>
    <row r="2274" spans="3:10" x14ac:dyDescent="0.35">
      <c r="G2274" s="9"/>
      <c r="J2274" s="9"/>
    </row>
    <row r="2275" spans="3:10" x14ac:dyDescent="0.35">
      <c r="G2275" s="9"/>
      <c r="J2275" s="9"/>
    </row>
    <row r="2276" spans="3:10" x14ac:dyDescent="0.35">
      <c r="G2276" s="9"/>
      <c r="J2276" s="9"/>
    </row>
    <row r="2277" spans="3:10" x14ac:dyDescent="0.35">
      <c r="G2277" s="9"/>
      <c r="J2277" s="9"/>
    </row>
    <row r="2278" spans="3:10" x14ac:dyDescent="0.35">
      <c r="G2278" s="9"/>
      <c r="J2278" s="9"/>
    </row>
    <row r="2279" spans="3:10" x14ac:dyDescent="0.35">
      <c r="G2279" s="9"/>
      <c r="J2279" s="9"/>
    </row>
    <row r="2280" spans="3:10" x14ac:dyDescent="0.35">
      <c r="G2280" s="9"/>
      <c r="J2280" s="9"/>
    </row>
    <row r="2281" spans="3:10" x14ac:dyDescent="0.35">
      <c r="G2281" s="9"/>
      <c r="J2281" s="9"/>
    </row>
    <row r="2282" spans="3:10" x14ac:dyDescent="0.35">
      <c r="G2282" s="9"/>
      <c r="J2282" s="9"/>
    </row>
    <row r="2283" spans="3:10" x14ac:dyDescent="0.35">
      <c r="G2283" s="9"/>
      <c r="J2283" s="9"/>
    </row>
    <row r="2284" spans="3:10" x14ac:dyDescent="0.35">
      <c r="G2284" s="9"/>
      <c r="J2284" s="9"/>
    </row>
    <row r="2285" spans="3:10" x14ac:dyDescent="0.35">
      <c r="C2285" s="10"/>
      <c r="G2285" s="9"/>
      <c r="J2285" s="9"/>
    </row>
    <row r="2286" spans="3:10" x14ac:dyDescent="0.35">
      <c r="G2286" s="9"/>
      <c r="J2286" s="9"/>
    </row>
    <row r="2287" spans="3:10" x14ac:dyDescent="0.35">
      <c r="G2287" s="9"/>
      <c r="J2287" s="9"/>
    </row>
    <row r="2611" spans="3:3" x14ac:dyDescent="0.35">
      <c r="C2611" s="10"/>
    </row>
  </sheetData>
  <pageMargins left="0.7" right="0.7" top="0.75" bottom="0.75" header="0.3" footer="0.3"/>
  <pageSetup orientation="portrait" r:id="rId1"/>
  <ignoredErrors>
    <ignoredError sqref="I4 I5:I1959" calculatedColumn="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E3FF7-ABA2-49B8-9860-28FE91CD0DBF}">
  <sheetPr>
    <tabColor rgb="FFFFC000"/>
  </sheetPr>
  <dimension ref="A1:X2611"/>
  <sheetViews>
    <sheetView topLeftCell="G1" zoomScale="85" zoomScaleNormal="85" workbookViewId="0">
      <pane ySplit="3" topLeftCell="A1928" activePane="bottomLeft" state="frozen"/>
      <selection activeCell="F25" sqref="F25"/>
      <selection pane="bottomLeft" activeCell="F25" sqref="F25"/>
    </sheetView>
  </sheetViews>
  <sheetFormatPr defaultRowHeight="14.5" x14ac:dyDescent="0.35"/>
  <cols>
    <col min="1" max="1" width="11.6328125" style="13" customWidth="1"/>
    <col min="2" max="2" width="10.81640625" style="13" customWidth="1"/>
    <col min="3" max="3" width="16.08984375" customWidth="1"/>
    <col min="4" max="4" width="23.81640625" customWidth="1"/>
    <col min="5" max="5" width="20.08984375" style="5" customWidth="1"/>
    <col min="6" max="6" width="17.1796875" style="13" customWidth="1"/>
    <col min="7" max="7" width="23.81640625" customWidth="1"/>
    <col min="8" max="8" width="24" customWidth="1"/>
    <col min="9" max="9" width="23.81640625" customWidth="1"/>
    <col min="10" max="11" width="23.81640625" style="4" customWidth="1"/>
    <col min="12" max="12" width="23.81640625" style="19" customWidth="1"/>
    <col min="13" max="13" width="23.81640625" style="17" customWidth="1"/>
    <col min="14" max="14" width="20.1796875" customWidth="1"/>
    <col min="15" max="15" width="10.6328125" customWidth="1"/>
    <col min="16" max="16" width="16.1796875" customWidth="1"/>
    <col min="24" max="24" width="15.453125" customWidth="1"/>
  </cols>
  <sheetData>
    <row r="1" spans="1:24" x14ac:dyDescent="0.35">
      <c r="A1" s="13">
        <v>1</v>
      </c>
      <c r="B1" s="13">
        <v>2</v>
      </c>
      <c r="C1" s="13">
        <v>3</v>
      </c>
      <c r="D1" s="13">
        <v>4</v>
      </c>
      <c r="E1" s="22">
        <v>5</v>
      </c>
      <c r="F1" s="13">
        <v>6</v>
      </c>
      <c r="G1" s="13">
        <v>7</v>
      </c>
      <c r="H1" s="13">
        <v>8</v>
      </c>
      <c r="I1" s="13">
        <v>9</v>
      </c>
      <c r="J1" s="13">
        <v>10</v>
      </c>
      <c r="K1" s="13">
        <v>11</v>
      </c>
      <c r="L1" s="13">
        <v>12</v>
      </c>
      <c r="M1" s="13">
        <v>13</v>
      </c>
      <c r="N1" s="13">
        <v>14</v>
      </c>
      <c r="O1" s="13">
        <v>15</v>
      </c>
      <c r="P1" s="13">
        <v>16</v>
      </c>
    </row>
    <row r="2" spans="1:24" x14ac:dyDescent="0.35">
      <c r="E2" s="23" t="s">
        <v>659</v>
      </c>
      <c r="F2" s="7" t="s">
        <v>659</v>
      </c>
      <c r="G2" s="7" t="s">
        <v>659</v>
      </c>
      <c r="H2" s="7" t="s">
        <v>659</v>
      </c>
      <c r="I2" s="7" t="s">
        <v>659</v>
      </c>
      <c r="J2" s="7" t="s">
        <v>659</v>
      </c>
      <c r="K2" s="7" t="s">
        <v>659</v>
      </c>
      <c r="L2" s="7" t="s">
        <v>659</v>
      </c>
      <c r="M2" s="7" t="s">
        <v>659</v>
      </c>
      <c r="N2" s="6" t="s">
        <v>658</v>
      </c>
      <c r="O2" s="6" t="s">
        <v>658</v>
      </c>
      <c r="P2" s="6" t="s">
        <v>658</v>
      </c>
    </row>
    <row r="3" spans="1:24" ht="24.5" x14ac:dyDescent="0.35">
      <c r="A3" s="13" t="s">
        <v>664</v>
      </c>
      <c r="B3" s="13" t="s">
        <v>668</v>
      </c>
      <c r="C3" s="1" t="s">
        <v>0</v>
      </c>
      <c r="D3" s="1" t="s">
        <v>1</v>
      </c>
      <c r="E3" s="24" t="s">
        <v>676</v>
      </c>
      <c r="F3" s="14" t="s">
        <v>699</v>
      </c>
      <c r="G3" s="1" t="s">
        <v>700</v>
      </c>
      <c r="H3" s="1" t="s">
        <v>667</v>
      </c>
      <c r="I3" s="1" t="s">
        <v>674</v>
      </c>
      <c r="J3" s="3" t="s">
        <v>669</v>
      </c>
      <c r="K3" s="3" t="s">
        <v>675</v>
      </c>
      <c r="L3" s="18" t="s">
        <v>670</v>
      </c>
      <c r="M3" s="16" t="s">
        <v>671</v>
      </c>
      <c r="N3" s="3" t="s">
        <v>677</v>
      </c>
      <c r="O3" t="s">
        <v>701</v>
      </c>
      <c r="P3" t="s">
        <v>672</v>
      </c>
      <c r="R3" t="s">
        <v>698</v>
      </c>
      <c r="S3" s="35" t="s">
        <v>685</v>
      </c>
      <c r="T3" s="32" t="s">
        <v>706</v>
      </c>
      <c r="V3" t="s">
        <v>664</v>
      </c>
    </row>
    <row r="4" spans="1:24" x14ac:dyDescent="0.35">
      <c r="A4" s="13">
        <v>2026</v>
      </c>
      <c r="B4" s="13">
        <f>A4-1</f>
        <v>2025</v>
      </c>
      <c r="C4" t="s">
        <v>2</v>
      </c>
      <c r="D4" t="s">
        <v>3</v>
      </c>
      <c r="E4" s="5">
        <v>195956692</v>
      </c>
      <c r="F4" s="13">
        <f>INDEX($R$3:$T$335,MATCH(PERL[[#This Row],[DistrictNumber]],$R$3:$R$335,0),3)</f>
        <v>0</v>
      </c>
      <c r="G4" s="9">
        <f>E4/1000*F4</f>
        <v>0</v>
      </c>
      <c r="H4" s="11">
        <v>1.02</v>
      </c>
      <c r="I4" s="12">
        <f>G4</f>
        <v>0</v>
      </c>
      <c r="J4" s="15">
        <f>IF(PERL[[#This Row],[Unadjusted Maximum Revenue]]/(PERL[[#This Row],[Proposed Taxable Valuation]]/1000)&gt;PERL[[#This Row],[Max Debt RATE]],PERL[[#This Row],[Max Debt RATE]],PERL[[#This Row],[Unadjusted Maximum Revenue]]/(PERL[[#This Row],[Proposed Taxable Valuation]]/1000))</f>
        <v>0</v>
      </c>
      <c r="K4" s="26">
        <f>ROUND(PERL[[#This Row],[Proposed Taxable Valuation]]/1000*PERL[[#This Row],[Adjusted Rate]],0)</f>
        <v>0</v>
      </c>
      <c r="L4" s="19">
        <f>I4-G4</f>
        <v>0</v>
      </c>
      <c r="M4" s="17">
        <f>J4-F4</f>
        <v>0</v>
      </c>
      <c r="N4" s="5">
        <v>195956692</v>
      </c>
      <c r="O4">
        <f>INDEX($R$3:$T$335,MATCH(PERL[[#This Row],[DistrictNumber]],$R$3:$R$335,0),3)</f>
        <v>0</v>
      </c>
      <c r="P4" s="9">
        <f>N4/1000*O4</f>
        <v>0</v>
      </c>
      <c r="R4" t="s">
        <v>6</v>
      </c>
      <c r="S4" s="36" t="s">
        <v>6</v>
      </c>
      <c r="T4" s="33">
        <v>0</v>
      </c>
      <c r="V4">
        <v>2026</v>
      </c>
      <c r="W4" t="s">
        <v>6</v>
      </c>
      <c r="X4" s="25">
        <v>521338525</v>
      </c>
    </row>
    <row r="5" spans="1:24" x14ac:dyDescent="0.35">
      <c r="A5" s="13">
        <v>2026</v>
      </c>
      <c r="B5" s="13">
        <f t="shared" ref="B5:B68" si="0">A5-1</f>
        <v>2025</v>
      </c>
      <c r="C5" t="s">
        <v>4</v>
      </c>
      <c r="D5" t="s">
        <v>5</v>
      </c>
      <c r="E5" s="5">
        <v>744944059</v>
      </c>
      <c r="F5" s="13">
        <f>INDEX($R$3:$T$335,MATCH(PERL[[#This Row],[DistrictNumber]],$R$3:$R$335,0),3)</f>
        <v>0</v>
      </c>
      <c r="G5" s="9">
        <f t="shared" ref="G5:G68" si="1">E5/1000*F5</f>
        <v>0</v>
      </c>
      <c r="H5" s="11">
        <v>1.02</v>
      </c>
      <c r="I5" s="12">
        <f t="shared" ref="I5:I68" si="2">G5</f>
        <v>0</v>
      </c>
      <c r="J5" s="15">
        <f>IF(PERL[[#This Row],[Unadjusted Maximum Revenue]]/(PERL[[#This Row],[Proposed Taxable Valuation]]/1000)&gt;PERL[[#This Row],[Max Debt RATE]],PERL[[#This Row],[Max Debt RATE]],PERL[[#This Row],[Unadjusted Maximum Revenue]]/(PERL[[#This Row],[Proposed Taxable Valuation]]/1000))</f>
        <v>0</v>
      </c>
      <c r="K5" s="26">
        <f>ROUND(PERL[[#This Row],[Proposed Taxable Valuation]]/1000*PERL[[#This Row],[Adjusted Rate]],0)</f>
        <v>0</v>
      </c>
      <c r="L5" s="19">
        <f t="shared" ref="L5:L68" si="3">I5-G5</f>
        <v>0</v>
      </c>
      <c r="M5" s="17">
        <f t="shared" ref="M5:M68" si="4">J5-F5</f>
        <v>0</v>
      </c>
      <c r="N5" s="5">
        <v>744944059</v>
      </c>
      <c r="O5">
        <f>INDEX($R$3:$T$335,MATCH(PERL[[#This Row],[DistrictNumber]],$R$3:$R$335,0),3)</f>
        <v>0</v>
      </c>
      <c r="P5" s="9">
        <f t="shared" ref="P5:P68" si="5">N5/1000*O5</f>
        <v>0</v>
      </c>
      <c r="R5" t="s">
        <v>8</v>
      </c>
      <c r="S5" s="37" t="s">
        <v>8</v>
      </c>
      <c r="T5" s="34">
        <v>0</v>
      </c>
      <c r="V5">
        <v>2026</v>
      </c>
      <c r="W5" t="s">
        <v>2</v>
      </c>
      <c r="X5" s="25">
        <v>195956692</v>
      </c>
    </row>
    <row r="6" spans="1:24" x14ac:dyDescent="0.35">
      <c r="A6" s="13">
        <v>2026</v>
      </c>
      <c r="B6" s="13">
        <f t="shared" si="0"/>
        <v>2025</v>
      </c>
      <c r="C6" t="s">
        <v>6</v>
      </c>
      <c r="D6" t="s">
        <v>7</v>
      </c>
      <c r="E6" s="5">
        <v>521338525</v>
      </c>
      <c r="F6" s="13">
        <f>INDEX($R$3:$T$335,MATCH(PERL[[#This Row],[DistrictNumber]],$R$3:$R$335,0),3)</f>
        <v>0</v>
      </c>
      <c r="G6" s="9">
        <f t="shared" si="1"/>
        <v>0</v>
      </c>
      <c r="H6" s="11">
        <v>1.02</v>
      </c>
      <c r="I6" s="12">
        <f t="shared" si="2"/>
        <v>0</v>
      </c>
      <c r="J6" s="15">
        <f>IF(PERL[[#This Row],[Unadjusted Maximum Revenue]]/(PERL[[#This Row],[Proposed Taxable Valuation]]/1000)&gt;PERL[[#This Row],[Max Debt RATE]],PERL[[#This Row],[Max Debt RATE]],PERL[[#This Row],[Unadjusted Maximum Revenue]]/(PERL[[#This Row],[Proposed Taxable Valuation]]/1000))</f>
        <v>0</v>
      </c>
      <c r="K6" s="26">
        <f>ROUND(PERL[[#This Row],[Proposed Taxable Valuation]]/1000*PERL[[#This Row],[Adjusted Rate]],0)</f>
        <v>0</v>
      </c>
      <c r="L6" s="19">
        <f t="shared" si="3"/>
        <v>0</v>
      </c>
      <c r="M6" s="17">
        <f t="shared" si="4"/>
        <v>0</v>
      </c>
      <c r="N6" s="5">
        <v>521338525</v>
      </c>
      <c r="O6">
        <f>INDEX($R$3:$T$335,MATCH(PERL[[#This Row],[DistrictNumber]],$R$3:$R$335,0),3)</f>
        <v>0</v>
      </c>
      <c r="P6" s="9">
        <f t="shared" si="5"/>
        <v>0</v>
      </c>
      <c r="R6" t="s">
        <v>2</v>
      </c>
      <c r="S6" s="36" t="s">
        <v>2</v>
      </c>
      <c r="T6" s="33">
        <v>0</v>
      </c>
      <c r="V6">
        <v>2026</v>
      </c>
      <c r="W6" t="s">
        <v>4</v>
      </c>
      <c r="X6" s="25">
        <v>744944059</v>
      </c>
    </row>
    <row r="7" spans="1:24" x14ac:dyDescent="0.35">
      <c r="A7" s="13">
        <v>2026</v>
      </c>
      <c r="B7" s="13">
        <f t="shared" si="0"/>
        <v>2025</v>
      </c>
      <c r="C7" t="s">
        <v>8</v>
      </c>
      <c r="D7" t="s">
        <v>9</v>
      </c>
      <c r="E7" s="5">
        <v>624727416</v>
      </c>
      <c r="F7" s="13">
        <f>INDEX($R$3:$T$335,MATCH(PERL[[#This Row],[DistrictNumber]],$R$3:$R$335,0),3)</f>
        <v>0</v>
      </c>
      <c r="G7" s="9">
        <f t="shared" si="1"/>
        <v>0</v>
      </c>
      <c r="H7" s="11">
        <v>1.02</v>
      </c>
      <c r="I7" s="12">
        <f t="shared" si="2"/>
        <v>0</v>
      </c>
      <c r="J7" s="15">
        <f>IF(PERL[[#This Row],[Unadjusted Maximum Revenue]]/(PERL[[#This Row],[Proposed Taxable Valuation]]/1000)&gt;PERL[[#This Row],[Max Debt RATE]],PERL[[#This Row],[Max Debt RATE]],PERL[[#This Row],[Unadjusted Maximum Revenue]]/(PERL[[#This Row],[Proposed Taxable Valuation]]/1000))</f>
        <v>0</v>
      </c>
      <c r="K7" s="26">
        <f>ROUND(PERL[[#This Row],[Proposed Taxable Valuation]]/1000*PERL[[#This Row],[Adjusted Rate]],0)</f>
        <v>0</v>
      </c>
      <c r="L7" s="19">
        <f t="shared" si="3"/>
        <v>0</v>
      </c>
      <c r="M7" s="17">
        <f t="shared" si="4"/>
        <v>0</v>
      </c>
      <c r="N7" s="5">
        <v>624727416</v>
      </c>
      <c r="O7">
        <f>INDEX($R$3:$T$335,MATCH(PERL[[#This Row],[DistrictNumber]],$R$3:$R$335,0),3)</f>
        <v>0</v>
      </c>
      <c r="P7" s="9">
        <f t="shared" si="5"/>
        <v>0</v>
      </c>
      <c r="R7" t="s">
        <v>4</v>
      </c>
      <c r="S7" s="37" t="s">
        <v>4</v>
      </c>
      <c r="T7" s="34">
        <v>0</v>
      </c>
      <c r="V7">
        <v>2026</v>
      </c>
      <c r="W7" t="s">
        <v>10</v>
      </c>
      <c r="X7" s="25">
        <v>258156258</v>
      </c>
    </row>
    <row r="8" spans="1:24" x14ac:dyDescent="0.35">
      <c r="A8" s="13">
        <v>2026</v>
      </c>
      <c r="B8" s="13">
        <f t="shared" si="0"/>
        <v>2025</v>
      </c>
      <c r="C8" t="s">
        <v>10</v>
      </c>
      <c r="D8" t="s">
        <v>11</v>
      </c>
      <c r="E8" s="5">
        <v>258156258</v>
      </c>
      <c r="F8" s="13">
        <f>INDEX($R$3:$T$335,MATCH(PERL[[#This Row],[DistrictNumber]],$R$3:$R$335,0),3)</f>
        <v>0</v>
      </c>
      <c r="G8" s="9">
        <f t="shared" si="1"/>
        <v>0</v>
      </c>
      <c r="H8" s="11">
        <v>1.02</v>
      </c>
      <c r="I8" s="12">
        <f t="shared" si="2"/>
        <v>0</v>
      </c>
      <c r="J8" s="15">
        <f>IF(PERL[[#This Row],[Unadjusted Maximum Revenue]]/(PERL[[#This Row],[Proposed Taxable Valuation]]/1000)&gt;PERL[[#This Row],[Max Debt RATE]],PERL[[#This Row],[Max Debt RATE]],PERL[[#This Row],[Unadjusted Maximum Revenue]]/(PERL[[#This Row],[Proposed Taxable Valuation]]/1000))</f>
        <v>0</v>
      </c>
      <c r="K8" s="26">
        <f>ROUND(PERL[[#This Row],[Proposed Taxable Valuation]]/1000*PERL[[#This Row],[Adjusted Rate]],0)</f>
        <v>0</v>
      </c>
      <c r="L8" s="19">
        <f t="shared" si="3"/>
        <v>0</v>
      </c>
      <c r="M8" s="17">
        <f t="shared" si="4"/>
        <v>0</v>
      </c>
      <c r="N8" s="5">
        <v>258156258</v>
      </c>
      <c r="O8">
        <f>INDEX($R$3:$T$335,MATCH(PERL[[#This Row],[DistrictNumber]],$R$3:$R$335,0),3)</f>
        <v>0</v>
      </c>
      <c r="P8" s="9">
        <f t="shared" si="5"/>
        <v>0</v>
      </c>
      <c r="R8" t="s">
        <v>10</v>
      </c>
      <c r="S8" s="36" t="s">
        <v>10</v>
      </c>
      <c r="T8" s="33">
        <v>0</v>
      </c>
      <c r="V8">
        <v>2026</v>
      </c>
      <c r="W8" t="s">
        <v>12</v>
      </c>
      <c r="X8" s="25">
        <v>204843618</v>
      </c>
    </row>
    <row r="9" spans="1:24" x14ac:dyDescent="0.35">
      <c r="A9" s="13">
        <v>2026</v>
      </c>
      <c r="B9" s="13">
        <f t="shared" si="0"/>
        <v>2025</v>
      </c>
      <c r="C9" t="s">
        <v>12</v>
      </c>
      <c r="D9" t="s">
        <v>13</v>
      </c>
      <c r="E9" s="5">
        <v>204843618</v>
      </c>
      <c r="F9" s="13">
        <f>INDEX($R$3:$T$335,MATCH(PERL[[#This Row],[DistrictNumber]],$R$3:$R$335,0),3)</f>
        <v>0</v>
      </c>
      <c r="G9" s="9">
        <f t="shared" si="1"/>
        <v>0</v>
      </c>
      <c r="H9" s="11">
        <v>1.02</v>
      </c>
      <c r="I9" s="12">
        <f t="shared" si="2"/>
        <v>0</v>
      </c>
      <c r="J9" s="15">
        <f>IF(PERL[[#This Row],[Unadjusted Maximum Revenue]]/(PERL[[#This Row],[Proposed Taxable Valuation]]/1000)&gt;PERL[[#This Row],[Max Debt RATE]],PERL[[#This Row],[Max Debt RATE]],PERL[[#This Row],[Unadjusted Maximum Revenue]]/(PERL[[#This Row],[Proposed Taxable Valuation]]/1000))</f>
        <v>0</v>
      </c>
      <c r="K9" s="26">
        <f>ROUND(PERL[[#This Row],[Proposed Taxable Valuation]]/1000*PERL[[#This Row],[Adjusted Rate]],0)</f>
        <v>0</v>
      </c>
      <c r="L9" s="19">
        <f t="shared" si="3"/>
        <v>0</v>
      </c>
      <c r="M9" s="17">
        <f t="shared" si="4"/>
        <v>0</v>
      </c>
      <c r="N9" s="5">
        <v>204843618</v>
      </c>
      <c r="O9">
        <f>INDEX($R$3:$T$335,MATCH(PERL[[#This Row],[DistrictNumber]],$R$3:$R$335,0),3)</f>
        <v>0</v>
      </c>
      <c r="P9" s="9">
        <f t="shared" si="5"/>
        <v>0</v>
      </c>
      <c r="R9" t="s">
        <v>12</v>
      </c>
      <c r="S9" s="37" t="s">
        <v>12</v>
      </c>
      <c r="T9" s="34">
        <v>0</v>
      </c>
      <c r="V9">
        <v>2026</v>
      </c>
      <c r="W9" t="s">
        <v>14</v>
      </c>
      <c r="X9" s="25">
        <v>374245059</v>
      </c>
    </row>
    <row r="10" spans="1:24" x14ac:dyDescent="0.35">
      <c r="A10" s="13">
        <v>2026</v>
      </c>
      <c r="B10" s="13">
        <f t="shared" si="0"/>
        <v>2025</v>
      </c>
      <c r="C10" t="s">
        <v>14</v>
      </c>
      <c r="D10" t="s">
        <v>15</v>
      </c>
      <c r="E10" s="5">
        <v>374245059</v>
      </c>
      <c r="F10" s="13">
        <f>INDEX($R$3:$T$335,MATCH(PERL[[#This Row],[DistrictNumber]],$R$3:$R$335,0),3)</f>
        <v>0</v>
      </c>
      <c r="G10" s="9">
        <f t="shared" si="1"/>
        <v>0</v>
      </c>
      <c r="H10" s="11">
        <v>1.02</v>
      </c>
      <c r="I10" s="12">
        <f t="shared" si="2"/>
        <v>0</v>
      </c>
      <c r="J10" s="15">
        <f>IF(PERL[[#This Row],[Unadjusted Maximum Revenue]]/(PERL[[#This Row],[Proposed Taxable Valuation]]/1000)&gt;PERL[[#This Row],[Max Debt RATE]],PERL[[#This Row],[Max Debt RATE]],PERL[[#This Row],[Unadjusted Maximum Revenue]]/(PERL[[#This Row],[Proposed Taxable Valuation]]/1000))</f>
        <v>0</v>
      </c>
      <c r="K10" s="26">
        <f>ROUND(PERL[[#This Row],[Proposed Taxable Valuation]]/1000*PERL[[#This Row],[Adjusted Rate]],0)</f>
        <v>0</v>
      </c>
      <c r="L10" s="19">
        <f t="shared" si="3"/>
        <v>0</v>
      </c>
      <c r="M10" s="17">
        <f t="shared" si="4"/>
        <v>0</v>
      </c>
      <c r="N10" s="5">
        <v>374245059</v>
      </c>
      <c r="O10">
        <f>INDEX($R$3:$T$335,MATCH(PERL[[#This Row],[DistrictNumber]],$R$3:$R$335,0),3)</f>
        <v>0</v>
      </c>
      <c r="P10" s="9">
        <f t="shared" si="5"/>
        <v>0</v>
      </c>
      <c r="R10" t="s">
        <v>14</v>
      </c>
      <c r="S10" s="36" t="s">
        <v>14</v>
      </c>
      <c r="T10" s="33">
        <v>0</v>
      </c>
      <c r="V10">
        <v>2026</v>
      </c>
      <c r="W10" t="s">
        <v>16</v>
      </c>
      <c r="X10" s="25">
        <v>276065827</v>
      </c>
    </row>
    <row r="11" spans="1:24" x14ac:dyDescent="0.35">
      <c r="A11" s="13">
        <v>2026</v>
      </c>
      <c r="B11" s="13">
        <f t="shared" si="0"/>
        <v>2025</v>
      </c>
      <c r="C11" t="s">
        <v>16</v>
      </c>
      <c r="D11" t="s">
        <v>17</v>
      </c>
      <c r="E11" s="5">
        <v>276065827</v>
      </c>
      <c r="F11" s="13">
        <f>INDEX($R$3:$T$335,MATCH(PERL[[#This Row],[DistrictNumber]],$R$3:$R$335,0),3)</f>
        <v>0</v>
      </c>
      <c r="G11" s="9">
        <f t="shared" si="1"/>
        <v>0</v>
      </c>
      <c r="H11" s="11">
        <v>1.02</v>
      </c>
      <c r="I11" s="12">
        <f t="shared" si="2"/>
        <v>0</v>
      </c>
      <c r="J11" s="15">
        <f>IF(PERL[[#This Row],[Unadjusted Maximum Revenue]]/(PERL[[#This Row],[Proposed Taxable Valuation]]/1000)&gt;PERL[[#This Row],[Max Debt RATE]],PERL[[#This Row],[Max Debt RATE]],PERL[[#This Row],[Unadjusted Maximum Revenue]]/(PERL[[#This Row],[Proposed Taxable Valuation]]/1000))</f>
        <v>0</v>
      </c>
      <c r="K11" s="26">
        <f>ROUND(PERL[[#This Row],[Proposed Taxable Valuation]]/1000*PERL[[#This Row],[Adjusted Rate]],0)</f>
        <v>0</v>
      </c>
      <c r="L11" s="19">
        <f t="shared" si="3"/>
        <v>0</v>
      </c>
      <c r="M11" s="17">
        <f t="shared" si="4"/>
        <v>0</v>
      </c>
      <c r="N11" s="5">
        <v>276065827</v>
      </c>
      <c r="O11">
        <f>INDEX($R$3:$T$335,MATCH(PERL[[#This Row],[DistrictNumber]],$R$3:$R$335,0),3)</f>
        <v>0</v>
      </c>
      <c r="P11" s="9">
        <f t="shared" si="5"/>
        <v>0</v>
      </c>
      <c r="R11" t="s">
        <v>16</v>
      </c>
      <c r="S11" s="37" t="s">
        <v>16</v>
      </c>
      <c r="T11" s="34">
        <v>0</v>
      </c>
      <c r="V11">
        <v>2026</v>
      </c>
      <c r="W11" t="s">
        <v>18</v>
      </c>
      <c r="X11" s="25">
        <v>168688186</v>
      </c>
    </row>
    <row r="12" spans="1:24" x14ac:dyDescent="0.35">
      <c r="A12" s="13">
        <v>2026</v>
      </c>
      <c r="B12" s="13">
        <f t="shared" si="0"/>
        <v>2025</v>
      </c>
      <c r="C12" t="s">
        <v>18</v>
      </c>
      <c r="D12" t="s">
        <v>19</v>
      </c>
      <c r="E12" s="5">
        <v>168688186</v>
      </c>
      <c r="F12" s="13">
        <f>INDEX($R$3:$T$335,MATCH(PERL[[#This Row],[DistrictNumber]],$R$3:$R$335,0),3)</f>
        <v>0</v>
      </c>
      <c r="G12" s="9">
        <f t="shared" si="1"/>
        <v>0</v>
      </c>
      <c r="H12" s="11">
        <v>1.02</v>
      </c>
      <c r="I12" s="12">
        <f t="shared" si="2"/>
        <v>0</v>
      </c>
      <c r="J12" s="15">
        <f>IF(PERL[[#This Row],[Unadjusted Maximum Revenue]]/(PERL[[#This Row],[Proposed Taxable Valuation]]/1000)&gt;PERL[[#This Row],[Max Debt RATE]],PERL[[#This Row],[Max Debt RATE]],PERL[[#This Row],[Unadjusted Maximum Revenue]]/(PERL[[#This Row],[Proposed Taxable Valuation]]/1000))</f>
        <v>0</v>
      </c>
      <c r="K12" s="26">
        <f>ROUND(PERL[[#This Row],[Proposed Taxable Valuation]]/1000*PERL[[#This Row],[Adjusted Rate]],0)</f>
        <v>0</v>
      </c>
      <c r="L12" s="19">
        <f t="shared" si="3"/>
        <v>0</v>
      </c>
      <c r="M12" s="17">
        <f t="shared" si="4"/>
        <v>0</v>
      </c>
      <c r="N12" s="5">
        <v>168688186</v>
      </c>
      <c r="O12">
        <f>INDEX($R$3:$T$335,MATCH(PERL[[#This Row],[DistrictNumber]],$R$3:$R$335,0),3)</f>
        <v>0</v>
      </c>
      <c r="P12" s="9">
        <f t="shared" si="5"/>
        <v>0</v>
      </c>
      <c r="R12" t="s">
        <v>18</v>
      </c>
      <c r="S12" s="36" t="s">
        <v>18</v>
      </c>
      <c r="T12" s="33">
        <v>0</v>
      </c>
      <c r="V12">
        <v>2026</v>
      </c>
      <c r="W12" t="s">
        <v>20</v>
      </c>
      <c r="X12" s="25">
        <v>1183237456</v>
      </c>
    </row>
    <row r="13" spans="1:24" x14ac:dyDescent="0.35">
      <c r="A13" s="13">
        <v>2026</v>
      </c>
      <c r="B13" s="13">
        <f t="shared" si="0"/>
        <v>2025</v>
      </c>
      <c r="C13" t="s">
        <v>20</v>
      </c>
      <c r="D13" t="s">
        <v>21</v>
      </c>
      <c r="E13" s="5">
        <v>1183237456</v>
      </c>
      <c r="F13" s="13">
        <f>INDEX($R$3:$T$335,MATCH(PERL[[#This Row],[DistrictNumber]],$R$3:$R$335,0),3)</f>
        <v>0</v>
      </c>
      <c r="G13" s="9">
        <f t="shared" si="1"/>
        <v>0</v>
      </c>
      <c r="H13" s="11">
        <v>1.02</v>
      </c>
      <c r="I13" s="12">
        <f t="shared" si="2"/>
        <v>0</v>
      </c>
      <c r="J13" s="15">
        <f>IF(PERL[[#This Row],[Unadjusted Maximum Revenue]]/(PERL[[#This Row],[Proposed Taxable Valuation]]/1000)&gt;PERL[[#This Row],[Max Debt RATE]],PERL[[#This Row],[Max Debt RATE]],PERL[[#This Row],[Unadjusted Maximum Revenue]]/(PERL[[#This Row],[Proposed Taxable Valuation]]/1000))</f>
        <v>0</v>
      </c>
      <c r="K13" s="26">
        <f>ROUND(PERL[[#This Row],[Proposed Taxable Valuation]]/1000*PERL[[#This Row],[Adjusted Rate]],0)</f>
        <v>0</v>
      </c>
      <c r="L13" s="19">
        <f t="shared" si="3"/>
        <v>0</v>
      </c>
      <c r="M13" s="17">
        <f t="shared" si="4"/>
        <v>0</v>
      </c>
      <c r="N13" s="5">
        <v>1183237456</v>
      </c>
      <c r="O13">
        <f>INDEX($R$3:$T$335,MATCH(PERL[[#This Row],[DistrictNumber]],$R$3:$R$335,0),3)</f>
        <v>0</v>
      </c>
      <c r="P13" s="9">
        <f t="shared" si="5"/>
        <v>0</v>
      </c>
      <c r="R13" t="s">
        <v>20</v>
      </c>
      <c r="S13" s="37" t="s">
        <v>20</v>
      </c>
      <c r="T13" s="34">
        <v>0</v>
      </c>
      <c r="V13">
        <v>2026</v>
      </c>
      <c r="W13" t="s">
        <v>22</v>
      </c>
      <c r="X13" s="25">
        <v>648881713</v>
      </c>
    </row>
    <row r="14" spans="1:24" x14ac:dyDescent="0.35">
      <c r="A14" s="13">
        <v>2026</v>
      </c>
      <c r="B14" s="13">
        <f t="shared" si="0"/>
        <v>2025</v>
      </c>
      <c r="C14" t="s">
        <v>22</v>
      </c>
      <c r="D14" t="s">
        <v>23</v>
      </c>
      <c r="E14" s="5">
        <v>648881713</v>
      </c>
      <c r="F14" s="13">
        <f>INDEX($R$3:$T$335,MATCH(PERL[[#This Row],[DistrictNumber]],$R$3:$R$335,0),3)</f>
        <v>0</v>
      </c>
      <c r="G14" s="9">
        <f t="shared" si="1"/>
        <v>0</v>
      </c>
      <c r="H14" s="11">
        <v>1.02</v>
      </c>
      <c r="I14" s="12">
        <f t="shared" si="2"/>
        <v>0</v>
      </c>
      <c r="J14" s="15">
        <f>IF(PERL[[#This Row],[Unadjusted Maximum Revenue]]/(PERL[[#This Row],[Proposed Taxable Valuation]]/1000)&gt;PERL[[#This Row],[Max Debt RATE]],PERL[[#This Row],[Max Debt RATE]],PERL[[#This Row],[Unadjusted Maximum Revenue]]/(PERL[[#This Row],[Proposed Taxable Valuation]]/1000))</f>
        <v>0</v>
      </c>
      <c r="K14" s="26">
        <f>ROUND(PERL[[#This Row],[Proposed Taxable Valuation]]/1000*PERL[[#This Row],[Adjusted Rate]],0)</f>
        <v>0</v>
      </c>
      <c r="L14" s="19">
        <f t="shared" si="3"/>
        <v>0</v>
      </c>
      <c r="M14" s="17">
        <f t="shared" si="4"/>
        <v>0</v>
      </c>
      <c r="N14" s="5">
        <v>648881713</v>
      </c>
      <c r="O14">
        <f>INDEX($R$3:$T$335,MATCH(PERL[[#This Row],[DistrictNumber]],$R$3:$R$335,0),3)</f>
        <v>0</v>
      </c>
      <c r="P14" s="9">
        <f t="shared" si="5"/>
        <v>0</v>
      </c>
      <c r="R14" t="e">
        <v>#N/A</v>
      </c>
      <c r="S14" s="36" t="s">
        <v>686</v>
      </c>
      <c r="T14" s="33">
        <v>0</v>
      </c>
      <c r="V14">
        <v>2026</v>
      </c>
      <c r="W14" t="s">
        <v>404</v>
      </c>
      <c r="X14" s="25">
        <v>319899194</v>
      </c>
    </row>
    <row r="15" spans="1:24" x14ac:dyDescent="0.35">
      <c r="A15" s="13">
        <v>2026</v>
      </c>
      <c r="B15" s="13">
        <f t="shared" si="0"/>
        <v>2025</v>
      </c>
      <c r="C15" t="s">
        <v>24</v>
      </c>
      <c r="D15" t="s">
        <v>25</v>
      </c>
      <c r="E15" s="5">
        <v>540207631</v>
      </c>
      <c r="F15" s="13">
        <f>INDEX($R$3:$T$335,MATCH(PERL[[#This Row],[DistrictNumber]],$R$3:$R$335,0),3)</f>
        <v>0.13500000000000001</v>
      </c>
      <c r="G15" s="9">
        <f t="shared" si="1"/>
        <v>72928.030185000011</v>
      </c>
      <c r="H15" s="11">
        <v>1.02</v>
      </c>
      <c r="I15" s="12">
        <f t="shared" si="2"/>
        <v>72928.030185000011</v>
      </c>
      <c r="J15" s="15">
        <f>IF(PERL[[#This Row],[Unadjusted Maximum Revenue]]/(PERL[[#This Row],[Proposed Taxable Valuation]]/1000)&gt;PERL[[#This Row],[Max Debt RATE]],PERL[[#This Row],[Max Debt RATE]],PERL[[#This Row],[Unadjusted Maximum Revenue]]/(PERL[[#This Row],[Proposed Taxable Valuation]]/1000))</f>
        <v>0.13500000000000001</v>
      </c>
      <c r="K15" s="26">
        <f>ROUND(PERL[[#This Row],[Proposed Taxable Valuation]]/1000*PERL[[#This Row],[Adjusted Rate]],0)</f>
        <v>72928</v>
      </c>
      <c r="L15" s="19">
        <f t="shared" si="3"/>
        <v>0</v>
      </c>
      <c r="M15" s="17">
        <f t="shared" si="4"/>
        <v>0</v>
      </c>
      <c r="N15" s="5">
        <v>540207631</v>
      </c>
      <c r="O15">
        <f>INDEX($R$3:$T$335,MATCH(PERL[[#This Row],[DistrictNumber]],$R$3:$R$335,0),3)</f>
        <v>0.13500000000000001</v>
      </c>
      <c r="P15" s="9">
        <f t="shared" si="5"/>
        <v>72928.030185000011</v>
      </c>
      <c r="R15" t="e">
        <v>#N/A</v>
      </c>
      <c r="S15" s="37" t="s">
        <v>687</v>
      </c>
      <c r="T15" s="34">
        <v>0</v>
      </c>
      <c r="V15">
        <v>2026</v>
      </c>
      <c r="W15" t="s">
        <v>24</v>
      </c>
      <c r="X15" s="25">
        <v>540207631</v>
      </c>
    </row>
    <row r="16" spans="1:24" x14ac:dyDescent="0.35">
      <c r="A16" s="13">
        <v>2026</v>
      </c>
      <c r="B16" s="13">
        <f t="shared" si="0"/>
        <v>2025</v>
      </c>
      <c r="C16" t="s">
        <v>26</v>
      </c>
      <c r="D16" t="s">
        <v>27</v>
      </c>
      <c r="E16" s="5">
        <v>3359065475</v>
      </c>
      <c r="F16" s="13">
        <f>INDEX($R$3:$T$335,MATCH(PERL[[#This Row],[DistrictNumber]],$R$3:$R$335,0),3)</f>
        <v>0</v>
      </c>
      <c r="G16" s="9">
        <f t="shared" si="1"/>
        <v>0</v>
      </c>
      <c r="H16" s="11">
        <v>1.02</v>
      </c>
      <c r="I16" s="12">
        <f t="shared" si="2"/>
        <v>0</v>
      </c>
      <c r="J16" s="15">
        <f>IF(PERL[[#This Row],[Unadjusted Maximum Revenue]]/(PERL[[#This Row],[Proposed Taxable Valuation]]/1000)&gt;PERL[[#This Row],[Max Debt RATE]],PERL[[#This Row],[Max Debt RATE]],PERL[[#This Row],[Unadjusted Maximum Revenue]]/(PERL[[#This Row],[Proposed Taxable Valuation]]/1000))</f>
        <v>0</v>
      </c>
      <c r="K16" s="26">
        <f>ROUND(PERL[[#This Row],[Proposed Taxable Valuation]]/1000*PERL[[#This Row],[Adjusted Rate]],0)</f>
        <v>0</v>
      </c>
      <c r="L16" s="19">
        <f t="shared" si="3"/>
        <v>0</v>
      </c>
      <c r="M16" s="17">
        <f t="shared" si="4"/>
        <v>0</v>
      </c>
      <c r="N16" s="5">
        <v>3359065475</v>
      </c>
      <c r="O16">
        <f>INDEX($R$3:$T$335,MATCH(PERL[[#This Row],[DistrictNumber]],$R$3:$R$335,0),3)</f>
        <v>0</v>
      </c>
      <c r="P16" s="9">
        <f t="shared" si="5"/>
        <v>0</v>
      </c>
      <c r="R16" t="s">
        <v>22</v>
      </c>
      <c r="S16" s="36" t="s">
        <v>22</v>
      </c>
      <c r="T16" s="33">
        <v>0</v>
      </c>
      <c r="V16">
        <v>2026</v>
      </c>
      <c r="W16" t="s">
        <v>26</v>
      </c>
      <c r="X16" s="25">
        <v>3359065475</v>
      </c>
    </row>
    <row r="17" spans="1:24" x14ac:dyDescent="0.35">
      <c r="A17" s="13">
        <v>2026</v>
      </c>
      <c r="B17" s="13">
        <f t="shared" si="0"/>
        <v>2025</v>
      </c>
      <c r="C17" t="s">
        <v>28</v>
      </c>
      <c r="D17" t="s">
        <v>29</v>
      </c>
      <c r="E17" s="5">
        <v>507391593</v>
      </c>
      <c r="F17" s="13">
        <f>INDEX($R$3:$T$335,MATCH(PERL[[#This Row],[DistrictNumber]],$R$3:$R$335,0),3)</f>
        <v>0</v>
      </c>
      <c r="G17" s="9">
        <f t="shared" si="1"/>
        <v>0</v>
      </c>
      <c r="H17" s="11">
        <v>1.02</v>
      </c>
      <c r="I17" s="12">
        <f t="shared" si="2"/>
        <v>0</v>
      </c>
      <c r="J17" s="15">
        <f>IF(PERL[[#This Row],[Unadjusted Maximum Revenue]]/(PERL[[#This Row],[Proposed Taxable Valuation]]/1000)&gt;PERL[[#This Row],[Max Debt RATE]],PERL[[#This Row],[Max Debt RATE]],PERL[[#This Row],[Unadjusted Maximum Revenue]]/(PERL[[#This Row],[Proposed Taxable Valuation]]/1000))</f>
        <v>0</v>
      </c>
      <c r="K17" s="26">
        <f>ROUND(PERL[[#This Row],[Proposed Taxable Valuation]]/1000*PERL[[#This Row],[Adjusted Rate]],0)</f>
        <v>0</v>
      </c>
      <c r="L17" s="19">
        <f t="shared" si="3"/>
        <v>0</v>
      </c>
      <c r="M17" s="17">
        <f t="shared" si="4"/>
        <v>0</v>
      </c>
      <c r="N17" s="5">
        <v>507391593</v>
      </c>
      <c r="O17">
        <f>INDEX($R$3:$T$335,MATCH(PERL[[#This Row],[DistrictNumber]],$R$3:$R$335,0),3)</f>
        <v>0</v>
      </c>
      <c r="P17" s="9">
        <f t="shared" si="5"/>
        <v>0</v>
      </c>
      <c r="R17" t="s">
        <v>24</v>
      </c>
      <c r="S17" s="37" t="s">
        <v>24</v>
      </c>
      <c r="T17" s="34">
        <v>0.13500000000000001</v>
      </c>
      <c r="V17">
        <v>2026</v>
      </c>
      <c r="W17" t="s">
        <v>28</v>
      </c>
      <c r="X17" s="25">
        <v>507391593</v>
      </c>
    </row>
    <row r="18" spans="1:24" x14ac:dyDescent="0.35">
      <c r="A18" s="13">
        <v>2026</v>
      </c>
      <c r="B18" s="13">
        <f t="shared" si="0"/>
        <v>2025</v>
      </c>
      <c r="C18" t="s">
        <v>30</v>
      </c>
      <c r="D18" t="s">
        <v>31</v>
      </c>
      <c r="E18" s="5">
        <v>139922862</v>
      </c>
      <c r="F18" s="13">
        <f>INDEX($R$3:$T$335,MATCH(PERL[[#This Row],[DistrictNumber]],$R$3:$R$335,0),3)</f>
        <v>0</v>
      </c>
      <c r="G18" s="9">
        <f t="shared" si="1"/>
        <v>0</v>
      </c>
      <c r="H18" s="11">
        <v>1.02</v>
      </c>
      <c r="I18" s="12">
        <f t="shared" si="2"/>
        <v>0</v>
      </c>
      <c r="J18" s="15">
        <f>IF(PERL[[#This Row],[Unadjusted Maximum Revenue]]/(PERL[[#This Row],[Proposed Taxable Valuation]]/1000)&gt;PERL[[#This Row],[Max Debt RATE]],PERL[[#This Row],[Max Debt RATE]],PERL[[#This Row],[Unadjusted Maximum Revenue]]/(PERL[[#This Row],[Proposed Taxable Valuation]]/1000))</f>
        <v>0</v>
      </c>
      <c r="K18" s="26">
        <f>ROUND(PERL[[#This Row],[Proposed Taxable Valuation]]/1000*PERL[[#This Row],[Adjusted Rate]],0)</f>
        <v>0</v>
      </c>
      <c r="L18" s="19">
        <f t="shared" si="3"/>
        <v>0</v>
      </c>
      <c r="M18" s="17">
        <f t="shared" si="4"/>
        <v>0</v>
      </c>
      <c r="N18" s="5">
        <v>139922862</v>
      </c>
      <c r="O18">
        <f>INDEX($R$3:$T$335,MATCH(PERL[[#This Row],[DistrictNumber]],$R$3:$R$335,0),3)</f>
        <v>0</v>
      </c>
      <c r="P18" s="9">
        <f t="shared" si="5"/>
        <v>0</v>
      </c>
      <c r="R18" t="s">
        <v>26</v>
      </c>
      <c r="S18" s="36" t="s">
        <v>26</v>
      </c>
      <c r="T18" s="33">
        <v>0</v>
      </c>
      <c r="V18">
        <v>2026</v>
      </c>
      <c r="W18" t="s">
        <v>30</v>
      </c>
      <c r="X18" s="25">
        <v>139922862</v>
      </c>
    </row>
    <row r="19" spans="1:24" x14ac:dyDescent="0.35">
      <c r="A19" s="13">
        <v>2026</v>
      </c>
      <c r="B19" s="13">
        <f t="shared" si="0"/>
        <v>2025</v>
      </c>
      <c r="C19" t="s">
        <v>32</v>
      </c>
      <c r="D19" t="s">
        <v>33</v>
      </c>
      <c r="E19" s="5">
        <v>5749055793</v>
      </c>
      <c r="F19" s="13">
        <f>INDEX($R$3:$T$335,MATCH(PERL[[#This Row],[DistrictNumber]],$R$3:$R$335,0),3)</f>
        <v>0</v>
      </c>
      <c r="G19" s="9">
        <f t="shared" si="1"/>
        <v>0</v>
      </c>
      <c r="H19" s="11">
        <v>1.02</v>
      </c>
      <c r="I19" s="12">
        <f t="shared" si="2"/>
        <v>0</v>
      </c>
      <c r="J19" s="15">
        <f>IF(PERL[[#This Row],[Unadjusted Maximum Revenue]]/(PERL[[#This Row],[Proposed Taxable Valuation]]/1000)&gt;PERL[[#This Row],[Max Debt RATE]],PERL[[#This Row],[Max Debt RATE]],PERL[[#This Row],[Unadjusted Maximum Revenue]]/(PERL[[#This Row],[Proposed Taxable Valuation]]/1000))</f>
        <v>0</v>
      </c>
      <c r="K19" s="26">
        <f>ROUND(PERL[[#This Row],[Proposed Taxable Valuation]]/1000*PERL[[#This Row],[Adjusted Rate]],0)</f>
        <v>0</v>
      </c>
      <c r="L19" s="19">
        <f t="shared" si="3"/>
        <v>0</v>
      </c>
      <c r="M19" s="17">
        <f t="shared" si="4"/>
        <v>0</v>
      </c>
      <c r="N19" s="5">
        <v>5749055793</v>
      </c>
      <c r="O19">
        <f>INDEX($R$3:$T$335,MATCH(PERL[[#This Row],[DistrictNumber]],$R$3:$R$335,0),3)</f>
        <v>0</v>
      </c>
      <c r="P19" s="9">
        <f t="shared" si="5"/>
        <v>0</v>
      </c>
      <c r="R19" t="s">
        <v>28</v>
      </c>
      <c r="S19" s="37" t="s">
        <v>28</v>
      </c>
      <c r="T19" s="34">
        <v>0</v>
      </c>
      <c r="V19">
        <v>2026</v>
      </c>
      <c r="W19" t="s">
        <v>32</v>
      </c>
      <c r="X19" s="25">
        <v>5749055793</v>
      </c>
    </row>
    <row r="20" spans="1:24" x14ac:dyDescent="0.35">
      <c r="A20" s="13">
        <v>2026</v>
      </c>
      <c r="B20" s="13">
        <f t="shared" si="0"/>
        <v>2025</v>
      </c>
      <c r="C20" t="s">
        <v>34</v>
      </c>
      <c r="D20" t="s">
        <v>35</v>
      </c>
      <c r="E20" s="5">
        <v>354981914</v>
      </c>
      <c r="F20" s="13">
        <f>INDEX($R$3:$T$335,MATCH(PERL[[#This Row],[DistrictNumber]],$R$3:$R$335,0),3)</f>
        <v>0</v>
      </c>
      <c r="G20" s="9">
        <f t="shared" si="1"/>
        <v>0</v>
      </c>
      <c r="H20" s="11">
        <v>1.02</v>
      </c>
      <c r="I20" s="12">
        <f t="shared" si="2"/>
        <v>0</v>
      </c>
      <c r="J20" s="15">
        <f>IF(PERL[[#This Row],[Unadjusted Maximum Revenue]]/(PERL[[#This Row],[Proposed Taxable Valuation]]/1000)&gt;PERL[[#This Row],[Max Debt RATE]],PERL[[#This Row],[Max Debt RATE]],PERL[[#This Row],[Unadjusted Maximum Revenue]]/(PERL[[#This Row],[Proposed Taxable Valuation]]/1000))</f>
        <v>0</v>
      </c>
      <c r="K20" s="26">
        <f>ROUND(PERL[[#This Row],[Proposed Taxable Valuation]]/1000*PERL[[#This Row],[Adjusted Rate]],0)</f>
        <v>0</v>
      </c>
      <c r="L20" s="19">
        <f t="shared" si="3"/>
        <v>0</v>
      </c>
      <c r="M20" s="17">
        <f t="shared" si="4"/>
        <v>0</v>
      </c>
      <c r="N20" s="5">
        <v>354981914</v>
      </c>
      <c r="O20">
        <f>INDEX($R$3:$T$335,MATCH(PERL[[#This Row],[DistrictNumber]],$R$3:$R$335,0),3)</f>
        <v>0</v>
      </c>
      <c r="P20" s="9">
        <f t="shared" si="5"/>
        <v>0</v>
      </c>
      <c r="R20" t="s">
        <v>30</v>
      </c>
      <c r="S20" s="36" t="s">
        <v>30</v>
      </c>
      <c r="T20" s="33">
        <v>0</v>
      </c>
      <c r="V20">
        <v>2026</v>
      </c>
      <c r="W20" t="s">
        <v>34</v>
      </c>
      <c r="X20" s="25">
        <v>354981914</v>
      </c>
    </row>
    <row r="21" spans="1:24" x14ac:dyDescent="0.35">
      <c r="A21" s="13">
        <v>2026</v>
      </c>
      <c r="B21" s="13">
        <f t="shared" si="0"/>
        <v>2025</v>
      </c>
      <c r="C21" t="s">
        <v>36</v>
      </c>
      <c r="D21" t="s">
        <v>37</v>
      </c>
      <c r="E21" s="5">
        <v>314687939</v>
      </c>
      <c r="F21" s="13">
        <f>INDEX($R$3:$T$335,MATCH(PERL[[#This Row],[DistrictNumber]],$R$3:$R$335,0),3)</f>
        <v>0.13500000000000001</v>
      </c>
      <c r="G21" s="9">
        <f t="shared" si="1"/>
        <v>42482.871765000004</v>
      </c>
      <c r="H21" s="11">
        <v>1.02</v>
      </c>
      <c r="I21" s="12">
        <f t="shared" si="2"/>
        <v>42482.871765000004</v>
      </c>
      <c r="J21" s="15">
        <f>IF(PERL[[#This Row],[Unadjusted Maximum Revenue]]/(PERL[[#This Row],[Proposed Taxable Valuation]]/1000)&gt;PERL[[#This Row],[Max Debt RATE]],PERL[[#This Row],[Max Debt RATE]],PERL[[#This Row],[Unadjusted Maximum Revenue]]/(PERL[[#This Row],[Proposed Taxable Valuation]]/1000))</f>
        <v>0.13500000000000001</v>
      </c>
      <c r="K21" s="26">
        <f>ROUND(PERL[[#This Row],[Proposed Taxable Valuation]]/1000*PERL[[#This Row],[Adjusted Rate]],0)</f>
        <v>42483</v>
      </c>
      <c r="L21" s="19">
        <f t="shared" si="3"/>
        <v>0</v>
      </c>
      <c r="M21" s="17">
        <f t="shared" si="4"/>
        <v>0</v>
      </c>
      <c r="N21" s="5">
        <v>314687939</v>
      </c>
      <c r="O21">
        <f>INDEX($R$3:$T$335,MATCH(PERL[[#This Row],[DistrictNumber]],$R$3:$R$335,0),3)</f>
        <v>0.13500000000000001</v>
      </c>
      <c r="P21" s="9">
        <f t="shared" si="5"/>
        <v>42482.871765000004</v>
      </c>
      <c r="R21" t="s">
        <v>32</v>
      </c>
      <c r="S21" s="37" t="s">
        <v>32</v>
      </c>
      <c r="T21" s="34">
        <v>0</v>
      </c>
      <c r="V21">
        <v>2026</v>
      </c>
      <c r="W21" t="s">
        <v>424</v>
      </c>
      <c r="X21" s="25">
        <v>425366802</v>
      </c>
    </row>
    <row r="22" spans="1:24" x14ac:dyDescent="0.35">
      <c r="A22" s="13">
        <v>2026</v>
      </c>
      <c r="B22" s="13">
        <f t="shared" si="0"/>
        <v>2025</v>
      </c>
      <c r="C22" t="s">
        <v>38</v>
      </c>
      <c r="D22" t="s">
        <v>39</v>
      </c>
      <c r="E22" s="5">
        <v>573269627</v>
      </c>
      <c r="F22" s="13">
        <f>INDEX($R$3:$T$335,MATCH(PERL[[#This Row],[DistrictNumber]],$R$3:$R$335,0),3)</f>
        <v>0</v>
      </c>
      <c r="G22" s="9">
        <f t="shared" si="1"/>
        <v>0</v>
      </c>
      <c r="H22" s="11">
        <v>1.02</v>
      </c>
      <c r="I22" s="12">
        <f t="shared" si="2"/>
        <v>0</v>
      </c>
      <c r="J22" s="15">
        <f>IF(PERL[[#This Row],[Unadjusted Maximum Revenue]]/(PERL[[#This Row],[Proposed Taxable Valuation]]/1000)&gt;PERL[[#This Row],[Max Debt RATE]],PERL[[#This Row],[Max Debt RATE]],PERL[[#This Row],[Unadjusted Maximum Revenue]]/(PERL[[#This Row],[Proposed Taxable Valuation]]/1000))</f>
        <v>0</v>
      </c>
      <c r="K22" s="26">
        <f>ROUND(PERL[[#This Row],[Proposed Taxable Valuation]]/1000*PERL[[#This Row],[Adjusted Rate]],0)</f>
        <v>0</v>
      </c>
      <c r="L22" s="19">
        <f t="shared" si="3"/>
        <v>0</v>
      </c>
      <c r="M22" s="17">
        <f t="shared" si="4"/>
        <v>0</v>
      </c>
      <c r="N22" s="5">
        <v>573269627</v>
      </c>
      <c r="O22">
        <f>INDEX($R$3:$T$335,MATCH(PERL[[#This Row],[DistrictNumber]],$R$3:$R$335,0),3)</f>
        <v>0</v>
      </c>
      <c r="P22" s="9">
        <f t="shared" si="5"/>
        <v>0</v>
      </c>
      <c r="R22" t="s">
        <v>34</v>
      </c>
      <c r="S22" s="36" t="s">
        <v>34</v>
      </c>
      <c r="T22" s="33">
        <v>0</v>
      </c>
      <c r="V22">
        <v>2026</v>
      </c>
      <c r="W22" t="s">
        <v>36</v>
      </c>
      <c r="X22" s="25">
        <v>314687939</v>
      </c>
    </row>
    <row r="23" spans="1:24" x14ac:dyDescent="0.35">
      <c r="A23" s="13">
        <v>2026</v>
      </c>
      <c r="B23" s="13">
        <f t="shared" si="0"/>
        <v>2025</v>
      </c>
      <c r="C23" t="s">
        <v>40</v>
      </c>
      <c r="D23" t="s">
        <v>41</v>
      </c>
      <c r="E23" s="5">
        <v>361583706</v>
      </c>
      <c r="F23" s="13">
        <f>INDEX($R$3:$T$335,MATCH(PERL[[#This Row],[DistrictNumber]],$R$3:$R$335,0),3)</f>
        <v>0</v>
      </c>
      <c r="G23" s="9">
        <f t="shared" si="1"/>
        <v>0</v>
      </c>
      <c r="H23" s="11">
        <v>1.02</v>
      </c>
      <c r="I23" s="12">
        <f t="shared" si="2"/>
        <v>0</v>
      </c>
      <c r="J23" s="15">
        <f>IF(PERL[[#This Row],[Unadjusted Maximum Revenue]]/(PERL[[#This Row],[Proposed Taxable Valuation]]/1000)&gt;PERL[[#This Row],[Max Debt RATE]],PERL[[#This Row],[Max Debt RATE]],PERL[[#This Row],[Unadjusted Maximum Revenue]]/(PERL[[#This Row],[Proposed Taxable Valuation]]/1000))</f>
        <v>0</v>
      </c>
      <c r="K23" s="26">
        <f>ROUND(PERL[[#This Row],[Proposed Taxable Valuation]]/1000*PERL[[#This Row],[Adjusted Rate]],0)</f>
        <v>0</v>
      </c>
      <c r="L23" s="19">
        <f t="shared" si="3"/>
        <v>0</v>
      </c>
      <c r="M23" s="17">
        <f t="shared" si="4"/>
        <v>0</v>
      </c>
      <c r="N23" s="5">
        <v>361583706</v>
      </c>
      <c r="O23">
        <f>INDEX($R$3:$T$335,MATCH(PERL[[#This Row],[DistrictNumber]],$R$3:$R$335,0),3)</f>
        <v>0</v>
      </c>
      <c r="P23" s="9">
        <f t="shared" si="5"/>
        <v>0</v>
      </c>
      <c r="R23" t="s">
        <v>36</v>
      </c>
      <c r="S23" s="37" t="s">
        <v>36</v>
      </c>
      <c r="T23" s="34">
        <v>0.13500000000000001</v>
      </c>
      <c r="V23">
        <v>2026</v>
      </c>
      <c r="W23" t="s">
        <v>38</v>
      </c>
      <c r="X23" s="25">
        <v>573269627</v>
      </c>
    </row>
    <row r="24" spans="1:24" x14ac:dyDescent="0.35">
      <c r="A24" s="13">
        <v>2026</v>
      </c>
      <c r="B24" s="13">
        <f t="shared" si="0"/>
        <v>2025</v>
      </c>
      <c r="C24" t="s">
        <v>42</v>
      </c>
      <c r="D24" t="s">
        <v>43</v>
      </c>
      <c r="E24" s="5">
        <v>580486731</v>
      </c>
      <c r="F24" s="13">
        <f>INDEX($R$3:$T$335,MATCH(PERL[[#This Row],[DistrictNumber]],$R$3:$R$335,0),3)</f>
        <v>0</v>
      </c>
      <c r="G24" s="9">
        <f t="shared" si="1"/>
        <v>0</v>
      </c>
      <c r="H24" s="11">
        <v>1.02</v>
      </c>
      <c r="I24" s="12">
        <f t="shared" si="2"/>
        <v>0</v>
      </c>
      <c r="J24" s="15">
        <f>IF(PERL[[#This Row],[Unadjusted Maximum Revenue]]/(PERL[[#This Row],[Proposed Taxable Valuation]]/1000)&gt;PERL[[#This Row],[Max Debt RATE]],PERL[[#This Row],[Max Debt RATE]],PERL[[#This Row],[Unadjusted Maximum Revenue]]/(PERL[[#This Row],[Proposed Taxable Valuation]]/1000))</f>
        <v>0</v>
      </c>
      <c r="K24" s="26">
        <f>ROUND(PERL[[#This Row],[Proposed Taxable Valuation]]/1000*PERL[[#This Row],[Adjusted Rate]],0)</f>
        <v>0</v>
      </c>
      <c r="L24" s="19">
        <f t="shared" si="3"/>
        <v>0</v>
      </c>
      <c r="M24" s="17">
        <f t="shared" si="4"/>
        <v>0</v>
      </c>
      <c r="N24" s="5">
        <v>580486731</v>
      </c>
      <c r="O24">
        <f>INDEX($R$3:$T$335,MATCH(PERL[[#This Row],[DistrictNumber]],$R$3:$R$335,0),3)</f>
        <v>0</v>
      </c>
      <c r="P24" s="9">
        <f t="shared" si="5"/>
        <v>0</v>
      </c>
      <c r="R24" t="s">
        <v>38</v>
      </c>
      <c r="S24" s="36" t="s">
        <v>38</v>
      </c>
      <c r="T24" s="33">
        <v>0</v>
      </c>
      <c r="V24">
        <v>2026</v>
      </c>
      <c r="W24" t="s">
        <v>40</v>
      </c>
      <c r="X24" s="25">
        <v>361583706</v>
      </c>
    </row>
    <row r="25" spans="1:24" x14ac:dyDescent="0.35">
      <c r="A25" s="13">
        <v>2026</v>
      </c>
      <c r="B25" s="13">
        <f t="shared" si="0"/>
        <v>2025</v>
      </c>
      <c r="C25" t="s">
        <v>44</v>
      </c>
      <c r="D25" t="s">
        <v>45</v>
      </c>
      <c r="E25" s="5">
        <v>139820410</v>
      </c>
      <c r="F25" s="13">
        <f>INDEX($R$3:$T$335,MATCH(PERL[[#This Row],[DistrictNumber]],$R$3:$R$335,0),3)</f>
        <v>0</v>
      </c>
      <c r="G25" s="9">
        <f t="shared" si="1"/>
        <v>0</v>
      </c>
      <c r="H25" s="11">
        <v>1.02</v>
      </c>
      <c r="I25" s="12">
        <f t="shared" si="2"/>
        <v>0</v>
      </c>
      <c r="J25" s="15">
        <f>IF(PERL[[#This Row],[Unadjusted Maximum Revenue]]/(PERL[[#This Row],[Proposed Taxable Valuation]]/1000)&gt;PERL[[#This Row],[Max Debt RATE]],PERL[[#This Row],[Max Debt RATE]],PERL[[#This Row],[Unadjusted Maximum Revenue]]/(PERL[[#This Row],[Proposed Taxable Valuation]]/1000))</f>
        <v>0</v>
      </c>
      <c r="K25" s="26">
        <f>ROUND(PERL[[#This Row],[Proposed Taxable Valuation]]/1000*PERL[[#This Row],[Adjusted Rate]],0)</f>
        <v>0</v>
      </c>
      <c r="L25" s="19">
        <f t="shared" si="3"/>
        <v>0</v>
      </c>
      <c r="M25" s="17">
        <f t="shared" si="4"/>
        <v>0</v>
      </c>
      <c r="N25" s="5">
        <v>139820410</v>
      </c>
      <c r="O25">
        <f>INDEX($R$3:$T$335,MATCH(PERL[[#This Row],[DistrictNumber]],$R$3:$R$335,0),3)</f>
        <v>0</v>
      </c>
      <c r="P25" s="9">
        <f t="shared" si="5"/>
        <v>0</v>
      </c>
      <c r="R25" t="s">
        <v>40</v>
      </c>
      <c r="S25" s="37" t="s">
        <v>40</v>
      </c>
      <c r="T25" s="34">
        <v>0</v>
      </c>
      <c r="V25">
        <v>2026</v>
      </c>
      <c r="W25" t="s">
        <v>8</v>
      </c>
      <c r="X25" s="25">
        <v>624727416</v>
      </c>
    </row>
    <row r="26" spans="1:24" x14ac:dyDescent="0.35">
      <c r="A26" s="13">
        <v>2026</v>
      </c>
      <c r="B26" s="13">
        <f t="shared" si="0"/>
        <v>2025</v>
      </c>
      <c r="C26" t="s">
        <v>46</v>
      </c>
      <c r="D26" t="s">
        <v>47</v>
      </c>
      <c r="E26" s="5">
        <v>339089652</v>
      </c>
      <c r="F26" s="13">
        <f>INDEX($R$3:$T$335,MATCH(PERL[[#This Row],[DistrictNumber]],$R$3:$R$335,0),3)</f>
        <v>0.13500000000000001</v>
      </c>
      <c r="G26" s="9">
        <f t="shared" si="1"/>
        <v>45777.103020000002</v>
      </c>
      <c r="H26" s="11">
        <v>1.02</v>
      </c>
      <c r="I26" s="12">
        <f t="shared" si="2"/>
        <v>45777.103020000002</v>
      </c>
      <c r="J26" s="15">
        <f>IF(PERL[[#This Row],[Unadjusted Maximum Revenue]]/(PERL[[#This Row],[Proposed Taxable Valuation]]/1000)&gt;PERL[[#This Row],[Max Debt RATE]],PERL[[#This Row],[Max Debt RATE]],PERL[[#This Row],[Unadjusted Maximum Revenue]]/(PERL[[#This Row],[Proposed Taxable Valuation]]/1000))</f>
        <v>0.13500000000000001</v>
      </c>
      <c r="K26" s="26">
        <f>ROUND(PERL[[#This Row],[Proposed Taxable Valuation]]/1000*PERL[[#This Row],[Adjusted Rate]],0)</f>
        <v>45777</v>
      </c>
      <c r="L26" s="19">
        <f t="shared" si="3"/>
        <v>0</v>
      </c>
      <c r="M26" s="17">
        <f t="shared" si="4"/>
        <v>0</v>
      </c>
      <c r="N26" s="5">
        <v>339089652</v>
      </c>
      <c r="O26">
        <f>INDEX($R$3:$T$335,MATCH(PERL[[#This Row],[DistrictNumber]],$R$3:$R$335,0),3)</f>
        <v>0.13500000000000001</v>
      </c>
      <c r="P26" s="9">
        <f t="shared" si="5"/>
        <v>45777.103020000002</v>
      </c>
      <c r="R26" t="s">
        <v>46</v>
      </c>
      <c r="S26" s="36" t="s">
        <v>46</v>
      </c>
      <c r="T26" s="33">
        <v>0.13500000000000001</v>
      </c>
      <c r="V26">
        <v>2026</v>
      </c>
      <c r="W26" t="s">
        <v>42</v>
      </c>
      <c r="X26" s="25">
        <v>580486731</v>
      </c>
    </row>
    <row r="27" spans="1:24" x14ac:dyDescent="0.35">
      <c r="A27" s="13">
        <v>2026</v>
      </c>
      <c r="B27" s="13">
        <f t="shared" si="0"/>
        <v>2025</v>
      </c>
      <c r="C27" t="s">
        <v>48</v>
      </c>
      <c r="D27" t="s">
        <v>49</v>
      </c>
      <c r="E27" s="5">
        <v>289226695</v>
      </c>
      <c r="F27" s="13">
        <f>INDEX($R$3:$T$335,MATCH(PERL[[#This Row],[DistrictNumber]],$R$3:$R$335,0),3)</f>
        <v>0</v>
      </c>
      <c r="G27" s="9">
        <f t="shared" si="1"/>
        <v>0</v>
      </c>
      <c r="H27" s="11">
        <v>1.02</v>
      </c>
      <c r="I27" s="12">
        <f t="shared" si="2"/>
        <v>0</v>
      </c>
      <c r="J27" s="15">
        <f>IF(PERL[[#This Row],[Unadjusted Maximum Revenue]]/(PERL[[#This Row],[Proposed Taxable Valuation]]/1000)&gt;PERL[[#This Row],[Max Debt RATE]],PERL[[#This Row],[Max Debt RATE]],PERL[[#This Row],[Unadjusted Maximum Revenue]]/(PERL[[#This Row],[Proposed Taxable Valuation]]/1000))</f>
        <v>0</v>
      </c>
      <c r="K27" s="26">
        <f>ROUND(PERL[[#This Row],[Proposed Taxable Valuation]]/1000*PERL[[#This Row],[Adjusted Rate]],0)</f>
        <v>0</v>
      </c>
      <c r="L27" s="19">
        <f t="shared" si="3"/>
        <v>0</v>
      </c>
      <c r="M27" s="17">
        <f t="shared" si="4"/>
        <v>0</v>
      </c>
      <c r="N27" s="5">
        <v>289226695</v>
      </c>
      <c r="O27">
        <f>INDEX($R$3:$T$335,MATCH(PERL[[#This Row],[DistrictNumber]],$R$3:$R$335,0),3)</f>
        <v>0</v>
      </c>
      <c r="P27" s="9">
        <f t="shared" si="5"/>
        <v>0</v>
      </c>
      <c r="R27" t="s">
        <v>42</v>
      </c>
      <c r="S27" s="37" t="s">
        <v>42</v>
      </c>
      <c r="T27" s="34">
        <v>0</v>
      </c>
      <c r="V27">
        <v>2026</v>
      </c>
      <c r="W27" t="s">
        <v>44</v>
      </c>
      <c r="X27" s="25">
        <v>139820410</v>
      </c>
    </row>
    <row r="28" spans="1:24" x14ac:dyDescent="0.35">
      <c r="A28" s="13">
        <v>2026</v>
      </c>
      <c r="B28" s="13">
        <f t="shared" si="0"/>
        <v>2025</v>
      </c>
      <c r="C28" t="s">
        <v>50</v>
      </c>
      <c r="D28" t="s">
        <v>51</v>
      </c>
      <c r="E28" s="5">
        <v>193047888</v>
      </c>
      <c r="F28" s="13">
        <f>INDEX($R$3:$T$335,MATCH(PERL[[#This Row],[DistrictNumber]],$R$3:$R$335,0),3)</f>
        <v>0</v>
      </c>
      <c r="G28" s="9">
        <f t="shared" si="1"/>
        <v>0</v>
      </c>
      <c r="H28" s="11">
        <v>1.02</v>
      </c>
      <c r="I28" s="12">
        <f t="shared" si="2"/>
        <v>0</v>
      </c>
      <c r="J28" s="15">
        <f>IF(PERL[[#This Row],[Unadjusted Maximum Revenue]]/(PERL[[#This Row],[Proposed Taxable Valuation]]/1000)&gt;PERL[[#This Row],[Max Debt RATE]],PERL[[#This Row],[Max Debt RATE]],PERL[[#This Row],[Unadjusted Maximum Revenue]]/(PERL[[#This Row],[Proposed Taxable Valuation]]/1000))</f>
        <v>0</v>
      </c>
      <c r="K28" s="26">
        <f>ROUND(PERL[[#This Row],[Proposed Taxable Valuation]]/1000*PERL[[#This Row],[Adjusted Rate]],0)</f>
        <v>0</v>
      </c>
      <c r="L28" s="19">
        <f t="shared" si="3"/>
        <v>0</v>
      </c>
      <c r="M28" s="17">
        <f t="shared" si="4"/>
        <v>0</v>
      </c>
      <c r="N28" s="5">
        <v>193047888</v>
      </c>
      <c r="O28">
        <f>INDEX($R$3:$T$335,MATCH(PERL[[#This Row],[DistrictNumber]],$R$3:$R$335,0),3)</f>
        <v>0</v>
      </c>
      <c r="P28" s="9">
        <f t="shared" si="5"/>
        <v>0</v>
      </c>
      <c r="R28" t="s">
        <v>44</v>
      </c>
      <c r="S28" s="36" t="s">
        <v>44</v>
      </c>
      <c r="T28" s="33">
        <v>0</v>
      </c>
      <c r="V28">
        <v>2026</v>
      </c>
      <c r="W28" t="s">
        <v>46</v>
      </c>
      <c r="X28" s="25">
        <v>339089652</v>
      </c>
    </row>
    <row r="29" spans="1:24" x14ac:dyDescent="0.35">
      <c r="A29" s="13">
        <v>2026</v>
      </c>
      <c r="B29" s="13">
        <f t="shared" si="0"/>
        <v>2025</v>
      </c>
      <c r="C29" t="s">
        <v>52</v>
      </c>
      <c r="D29" t="s">
        <v>53</v>
      </c>
      <c r="E29" s="5">
        <v>331631755</v>
      </c>
      <c r="F29" s="13">
        <f>INDEX($R$3:$T$335,MATCH(PERL[[#This Row],[DistrictNumber]],$R$3:$R$335,0),3)</f>
        <v>0</v>
      </c>
      <c r="G29" s="9">
        <f t="shared" si="1"/>
        <v>0</v>
      </c>
      <c r="H29" s="11">
        <v>1.02</v>
      </c>
      <c r="I29" s="12">
        <f t="shared" si="2"/>
        <v>0</v>
      </c>
      <c r="J29" s="15">
        <f>IF(PERL[[#This Row],[Unadjusted Maximum Revenue]]/(PERL[[#This Row],[Proposed Taxable Valuation]]/1000)&gt;PERL[[#This Row],[Max Debt RATE]],PERL[[#This Row],[Max Debt RATE]],PERL[[#This Row],[Unadjusted Maximum Revenue]]/(PERL[[#This Row],[Proposed Taxable Valuation]]/1000))</f>
        <v>0</v>
      </c>
      <c r="K29" s="26">
        <f>ROUND(PERL[[#This Row],[Proposed Taxable Valuation]]/1000*PERL[[#This Row],[Adjusted Rate]],0)</f>
        <v>0</v>
      </c>
      <c r="L29" s="19">
        <f t="shared" si="3"/>
        <v>0</v>
      </c>
      <c r="M29" s="17">
        <f t="shared" si="4"/>
        <v>0</v>
      </c>
      <c r="N29" s="5">
        <v>331631755</v>
      </c>
      <c r="O29">
        <f>INDEX($R$3:$T$335,MATCH(PERL[[#This Row],[DistrictNumber]],$R$3:$R$335,0),3)</f>
        <v>0</v>
      </c>
      <c r="P29" s="9">
        <f t="shared" si="5"/>
        <v>0</v>
      </c>
      <c r="R29" t="s">
        <v>48</v>
      </c>
      <c r="S29" s="37" t="s">
        <v>48</v>
      </c>
      <c r="T29" s="34">
        <v>0</v>
      </c>
      <c r="V29">
        <v>2026</v>
      </c>
      <c r="W29" t="s">
        <v>48</v>
      </c>
      <c r="X29" s="25">
        <v>289226695</v>
      </c>
    </row>
    <row r="30" spans="1:24" x14ac:dyDescent="0.35">
      <c r="A30" s="13">
        <v>2026</v>
      </c>
      <c r="B30" s="13">
        <f t="shared" si="0"/>
        <v>2025</v>
      </c>
      <c r="C30" t="s">
        <v>54</v>
      </c>
      <c r="D30" t="s">
        <v>55</v>
      </c>
      <c r="E30" s="5">
        <v>365601939</v>
      </c>
      <c r="F30" s="13">
        <f>INDEX($R$3:$T$335,MATCH(PERL[[#This Row],[DistrictNumber]],$R$3:$R$335,0),3)</f>
        <v>0</v>
      </c>
      <c r="G30" s="9">
        <f t="shared" si="1"/>
        <v>0</v>
      </c>
      <c r="H30" s="11">
        <v>1.02</v>
      </c>
      <c r="I30" s="12">
        <f t="shared" si="2"/>
        <v>0</v>
      </c>
      <c r="J30" s="15">
        <f>IF(PERL[[#This Row],[Unadjusted Maximum Revenue]]/(PERL[[#This Row],[Proposed Taxable Valuation]]/1000)&gt;PERL[[#This Row],[Max Debt RATE]],PERL[[#This Row],[Max Debt RATE]],PERL[[#This Row],[Unadjusted Maximum Revenue]]/(PERL[[#This Row],[Proposed Taxable Valuation]]/1000))</f>
        <v>0</v>
      </c>
      <c r="K30" s="26">
        <f>ROUND(PERL[[#This Row],[Proposed Taxable Valuation]]/1000*PERL[[#This Row],[Adjusted Rate]],0)</f>
        <v>0</v>
      </c>
      <c r="L30" s="19">
        <f t="shared" si="3"/>
        <v>0</v>
      </c>
      <c r="M30" s="17">
        <f t="shared" si="4"/>
        <v>0</v>
      </c>
      <c r="N30" s="5">
        <v>365601939</v>
      </c>
      <c r="O30">
        <f>INDEX($R$3:$T$335,MATCH(PERL[[#This Row],[DistrictNumber]],$R$3:$R$335,0),3)</f>
        <v>0</v>
      </c>
      <c r="P30" s="9">
        <f t="shared" si="5"/>
        <v>0</v>
      </c>
      <c r="R30" t="s">
        <v>50</v>
      </c>
      <c r="S30" s="36" t="s">
        <v>50</v>
      </c>
      <c r="T30" s="33">
        <v>0</v>
      </c>
      <c r="V30">
        <v>2026</v>
      </c>
      <c r="W30" t="s">
        <v>50</v>
      </c>
      <c r="X30" s="25">
        <v>193047888</v>
      </c>
    </row>
    <row r="31" spans="1:24" x14ac:dyDescent="0.35">
      <c r="A31" s="13">
        <v>2026</v>
      </c>
      <c r="B31" s="13">
        <f t="shared" si="0"/>
        <v>2025</v>
      </c>
      <c r="C31" t="s">
        <v>56</v>
      </c>
      <c r="D31" t="s">
        <v>57</v>
      </c>
      <c r="E31" s="5">
        <v>132338482</v>
      </c>
      <c r="F31" s="13">
        <f>INDEX($R$3:$T$335,MATCH(PERL[[#This Row],[DistrictNumber]],$R$3:$R$335,0),3)</f>
        <v>0</v>
      </c>
      <c r="G31" s="9">
        <f t="shared" si="1"/>
        <v>0</v>
      </c>
      <c r="H31" s="11">
        <v>1.02</v>
      </c>
      <c r="I31" s="12">
        <f t="shared" si="2"/>
        <v>0</v>
      </c>
      <c r="J31" s="15">
        <f>IF(PERL[[#This Row],[Unadjusted Maximum Revenue]]/(PERL[[#This Row],[Proposed Taxable Valuation]]/1000)&gt;PERL[[#This Row],[Max Debt RATE]],PERL[[#This Row],[Max Debt RATE]],PERL[[#This Row],[Unadjusted Maximum Revenue]]/(PERL[[#This Row],[Proposed Taxable Valuation]]/1000))</f>
        <v>0</v>
      </c>
      <c r="K31" s="26">
        <f>ROUND(PERL[[#This Row],[Proposed Taxable Valuation]]/1000*PERL[[#This Row],[Adjusted Rate]],0)</f>
        <v>0</v>
      </c>
      <c r="L31" s="19">
        <f t="shared" si="3"/>
        <v>0</v>
      </c>
      <c r="M31" s="17">
        <f t="shared" si="4"/>
        <v>0</v>
      </c>
      <c r="N31" s="5">
        <v>132338482</v>
      </c>
      <c r="O31">
        <f>INDEX($R$3:$T$335,MATCH(PERL[[#This Row],[DistrictNumber]],$R$3:$R$335,0),3)</f>
        <v>0</v>
      </c>
      <c r="P31" s="9">
        <f t="shared" si="5"/>
        <v>0</v>
      </c>
      <c r="R31" t="s">
        <v>52</v>
      </c>
      <c r="S31" s="37" t="s">
        <v>52</v>
      </c>
      <c r="T31" s="34">
        <v>0</v>
      </c>
      <c r="V31">
        <v>2026</v>
      </c>
      <c r="W31" t="s">
        <v>52</v>
      </c>
      <c r="X31" s="25">
        <v>331631755</v>
      </c>
    </row>
    <row r="32" spans="1:24" x14ac:dyDescent="0.35">
      <c r="A32" s="13">
        <v>2026</v>
      </c>
      <c r="B32" s="13">
        <f t="shared" si="0"/>
        <v>2025</v>
      </c>
      <c r="C32" t="s">
        <v>58</v>
      </c>
      <c r="D32" t="s">
        <v>59</v>
      </c>
      <c r="E32" s="5">
        <v>821911191</v>
      </c>
      <c r="F32" s="13">
        <f>INDEX($R$3:$T$335,MATCH(PERL[[#This Row],[DistrictNumber]],$R$3:$R$335,0),3)</f>
        <v>0</v>
      </c>
      <c r="G32" s="9">
        <f t="shared" si="1"/>
        <v>0</v>
      </c>
      <c r="H32" s="11">
        <v>1.02</v>
      </c>
      <c r="I32" s="12">
        <f t="shared" si="2"/>
        <v>0</v>
      </c>
      <c r="J32" s="15">
        <f>IF(PERL[[#This Row],[Unadjusted Maximum Revenue]]/(PERL[[#This Row],[Proposed Taxable Valuation]]/1000)&gt;PERL[[#This Row],[Max Debt RATE]],PERL[[#This Row],[Max Debt RATE]],PERL[[#This Row],[Unadjusted Maximum Revenue]]/(PERL[[#This Row],[Proposed Taxable Valuation]]/1000))</f>
        <v>0</v>
      </c>
      <c r="K32" s="26">
        <f>ROUND(PERL[[#This Row],[Proposed Taxable Valuation]]/1000*PERL[[#This Row],[Adjusted Rate]],0)</f>
        <v>0</v>
      </c>
      <c r="L32" s="19">
        <f t="shared" si="3"/>
        <v>0</v>
      </c>
      <c r="M32" s="17">
        <f t="shared" si="4"/>
        <v>0</v>
      </c>
      <c r="N32" s="5">
        <v>821911191</v>
      </c>
      <c r="O32">
        <f>INDEX($R$3:$T$335,MATCH(PERL[[#This Row],[DistrictNumber]],$R$3:$R$335,0),3)</f>
        <v>0</v>
      </c>
      <c r="P32" s="9">
        <f t="shared" si="5"/>
        <v>0</v>
      </c>
      <c r="R32" t="s">
        <v>54</v>
      </c>
      <c r="S32" s="36" t="s">
        <v>54</v>
      </c>
      <c r="T32" s="33">
        <v>0</v>
      </c>
      <c r="V32">
        <v>2026</v>
      </c>
      <c r="W32" t="s">
        <v>54</v>
      </c>
      <c r="X32" s="25">
        <v>365601939</v>
      </c>
    </row>
    <row r="33" spans="1:24" x14ac:dyDescent="0.35">
      <c r="A33" s="13">
        <v>2026</v>
      </c>
      <c r="B33" s="13">
        <f t="shared" si="0"/>
        <v>2025</v>
      </c>
      <c r="C33" t="s">
        <v>60</v>
      </c>
      <c r="D33" t="s">
        <v>61</v>
      </c>
      <c r="E33" s="5">
        <v>1832734315</v>
      </c>
      <c r="F33" s="13">
        <f>INDEX($R$3:$T$335,MATCH(PERL[[#This Row],[DistrictNumber]],$R$3:$R$335,0),3)</f>
        <v>0</v>
      </c>
      <c r="G33" s="9">
        <f t="shared" si="1"/>
        <v>0</v>
      </c>
      <c r="H33" s="11">
        <v>1.02</v>
      </c>
      <c r="I33" s="12">
        <f t="shared" si="2"/>
        <v>0</v>
      </c>
      <c r="J33" s="15">
        <f>IF(PERL[[#This Row],[Unadjusted Maximum Revenue]]/(PERL[[#This Row],[Proposed Taxable Valuation]]/1000)&gt;PERL[[#This Row],[Max Debt RATE]],PERL[[#This Row],[Max Debt RATE]],PERL[[#This Row],[Unadjusted Maximum Revenue]]/(PERL[[#This Row],[Proposed Taxable Valuation]]/1000))</f>
        <v>0</v>
      </c>
      <c r="K33" s="26">
        <f>ROUND(PERL[[#This Row],[Proposed Taxable Valuation]]/1000*PERL[[#This Row],[Adjusted Rate]],0)</f>
        <v>0</v>
      </c>
      <c r="L33" s="19">
        <f t="shared" si="3"/>
        <v>0</v>
      </c>
      <c r="M33" s="17">
        <f t="shared" si="4"/>
        <v>0</v>
      </c>
      <c r="N33" s="5">
        <v>1832734315</v>
      </c>
      <c r="O33">
        <f>INDEX($R$3:$T$335,MATCH(PERL[[#This Row],[DistrictNumber]],$R$3:$R$335,0),3)</f>
        <v>0</v>
      </c>
      <c r="P33" s="9">
        <f t="shared" si="5"/>
        <v>0</v>
      </c>
      <c r="R33" t="s">
        <v>56</v>
      </c>
      <c r="S33" s="37" t="s">
        <v>56</v>
      </c>
      <c r="T33" s="34">
        <v>0</v>
      </c>
      <c r="V33">
        <v>2026</v>
      </c>
      <c r="W33" t="s">
        <v>56</v>
      </c>
      <c r="X33" s="25">
        <v>132338482</v>
      </c>
    </row>
    <row r="34" spans="1:24" x14ac:dyDescent="0.35">
      <c r="A34" s="13">
        <v>2026</v>
      </c>
      <c r="B34" s="13">
        <f t="shared" si="0"/>
        <v>2025</v>
      </c>
      <c r="C34" t="s">
        <v>62</v>
      </c>
      <c r="D34" t="s">
        <v>63</v>
      </c>
      <c r="E34" s="5">
        <v>932852689</v>
      </c>
      <c r="F34" s="13">
        <f>INDEX($R$3:$T$335,MATCH(PERL[[#This Row],[DistrictNumber]],$R$3:$R$335,0),3)</f>
        <v>0</v>
      </c>
      <c r="G34" s="9">
        <f t="shared" si="1"/>
        <v>0</v>
      </c>
      <c r="H34" s="11">
        <v>1.02</v>
      </c>
      <c r="I34" s="12">
        <f t="shared" si="2"/>
        <v>0</v>
      </c>
      <c r="J34" s="15">
        <f>IF(PERL[[#This Row],[Unadjusted Maximum Revenue]]/(PERL[[#This Row],[Proposed Taxable Valuation]]/1000)&gt;PERL[[#This Row],[Max Debt RATE]],PERL[[#This Row],[Max Debt RATE]],PERL[[#This Row],[Unadjusted Maximum Revenue]]/(PERL[[#This Row],[Proposed Taxable Valuation]]/1000))</f>
        <v>0</v>
      </c>
      <c r="K34" s="26">
        <f>ROUND(PERL[[#This Row],[Proposed Taxable Valuation]]/1000*PERL[[#This Row],[Adjusted Rate]],0)</f>
        <v>0</v>
      </c>
      <c r="L34" s="19">
        <f t="shared" si="3"/>
        <v>0</v>
      </c>
      <c r="M34" s="17">
        <f t="shared" si="4"/>
        <v>0</v>
      </c>
      <c r="N34" s="5">
        <v>932852689</v>
      </c>
      <c r="O34">
        <f>INDEX($R$3:$T$335,MATCH(PERL[[#This Row],[DistrictNumber]],$R$3:$R$335,0),3)</f>
        <v>0</v>
      </c>
      <c r="P34" s="9">
        <f t="shared" si="5"/>
        <v>0</v>
      </c>
      <c r="R34" t="s">
        <v>58</v>
      </c>
      <c r="S34" s="36" t="s">
        <v>58</v>
      </c>
      <c r="T34" s="33">
        <v>0</v>
      </c>
      <c r="V34">
        <v>2026</v>
      </c>
      <c r="W34" t="s">
        <v>58</v>
      </c>
      <c r="X34" s="25">
        <v>821911191</v>
      </c>
    </row>
    <row r="35" spans="1:24" x14ac:dyDescent="0.35">
      <c r="A35" s="13">
        <v>2026</v>
      </c>
      <c r="B35" s="13">
        <f t="shared" si="0"/>
        <v>2025</v>
      </c>
      <c r="C35" t="s">
        <v>64</v>
      </c>
      <c r="D35" t="s">
        <v>65</v>
      </c>
      <c r="E35" s="5">
        <v>692828155</v>
      </c>
      <c r="F35" s="13">
        <f>INDEX($R$3:$T$335,MATCH(PERL[[#This Row],[DistrictNumber]],$R$3:$R$335,0),3)</f>
        <v>0.13500000000000001</v>
      </c>
      <c r="G35" s="9">
        <f t="shared" si="1"/>
        <v>93531.800925000003</v>
      </c>
      <c r="H35" s="11">
        <v>1.02</v>
      </c>
      <c r="I35" s="12">
        <f t="shared" si="2"/>
        <v>93531.800925000003</v>
      </c>
      <c r="J35" s="15">
        <f>IF(PERL[[#This Row],[Unadjusted Maximum Revenue]]/(PERL[[#This Row],[Proposed Taxable Valuation]]/1000)&gt;PERL[[#This Row],[Max Debt RATE]],PERL[[#This Row],[Max Debt RATE]],PERL[[#This Row],[Unadjusted Maximum Revenue]]/(PERL[[#This Row],[Proposed Taxable Valuation]]/1000))</f>
        <v>0.13500000000000001</v>
      </c>
      <c r="K35" s="26">
        <f>ROUND(PERL[[#This Row],[Proposed Taxable Valuation]]/1000*PERL[[#This Row],[Adjusted Rate]],0)</f>
        <v>93532</v>
      </c>
      <c r="L35" s="19">
        <f t="shared" si="3"/>
        <v>0</v>
      </c>
      <c r="M35" s="17">
        <f t="shared" si="4"/>
        <v>0</v>
      </c>
      <c r="N35" s="5">
        <v>692828155</v>
      </c>
      <c r="O35">
        <f>INDEX($R$3:$T$335,MATCH(PERL[[#This Row],[DistrictNumber]],$R$3:$R$335,0),3)</f>
        <v>0.13500000000000001</v>
      </c>
      <c r="P35" s="9">
        <f t="shared" si="5"/>
        <v>93531.800925000003</v>
      </c>
      <c r="R35" t="s">
        <v>60</v>
      </c>
      <c r="S35" s="37" t="s">
        <v>60</v>
      </c>
      <c r="T35" s="34">
        <v>0</v>
      </c>
      <c r="V35">
        <v>2026</v>
      </c>
      <c r="W35" t="s">
        <v>60</v>
      </c>
      <c r="X35" s="25">
        <v>1832734315</v>
      </c>
    </row>
    <row r="36" spans="1:24" x14ac:dyDescent="0.35">
      <c r="A36" s="13">
        <v>2026</v>
      </c>
      <c r="B36" s="13">
        <f t="shared" si="0"/>
        <v>2025</v>
      </c>
      <c r="C36" t="s">
        <v>66</v>
      </c>
      <c r="D36" t="s">
        <v>67</v>
      </c>
      <c r="E36" s="5">
        <v>315281683</v>
      </c>
      <c r="F36" s="13">
        <f>INDEX($R$3:$T$335,MATCH(PERL[[#This Row],[DistrictNumber]],$R$3:$R$335,0),3)</f>
        <v>0</v>
      </c>
      <c r="G36" s="9">
        <f t="shared" si="1"/>
        <v>0</v>
      </c>
      <c r="H36" s="11">
        <v>1.02</v>
      </c>
      <c r="I36" s="12">
        <f t="shared" si="2"/>
        <v>0</v>
      </c>
      <c r="J36" s="15">
        <f>IF(PERL[[#This Row],[Unadjusted Maximum Revenue]]/(PERL[[#This Row],[Proposed Taxable Valuation]]/1000)&gt;PERL[[#This Row],[Max Debt RATE]],PERL[[#This Row],[Max Debt RATE]],PERL[[#This Row],[Unadjusted Maximum Revenue]]/(PERL[[#This Row],[Proposed Taxable Valuation]]/1000))</f>
        <v>0</v>
      </c>
      <c r="K36" s="26">
        <f>ROUND(PERL[[#This Row],[Proposed Taxable Valuation]]/1000*PERL[[#This Row],[Adjusted Rate]],0)</f>
        <v>0</v>
      </c>
      <c r="L36" s="19">
        <f t="shared" si="3"/>
        <v>0</v>
      </c>
      <c r="M36" s="17">
        <f t="shared" si="4"/>
        <v>0</v>
      </c>
      <c r="N36" s="5">
        <v>315281683</v>
      </c>
      <c r="O36">
        <f>INDEX($R$3:$T$335,MATCH(PERL[[#This Row],[DistrictNumber]],$R$3:$R$335,0),3)</f>
        <v>0</v>
      </c>
      <c r="P36" s="9">
        <f t="shared" si="5"/>
        <v>0</v>
      </c>
      <c r="R36" t="s">
        <v>62</v>
      </c>
      <c r="S36" s="36" t="s">
        <v>62</v>
      </c>
      <c r="T36" s="33">
        <v>0</v>
      </c>
      <c r="V36">
        <v>2026</v>
      </c>
      <c r="W36" t="s">
        <v>200</v>
      </c>
      <c r="X36" s="25">
        <v>604345351</v>
      </c>
    </row>
    <row r="37" spans="1:24" x14ac:dyDescent="0.35">
      <c r="A37" s="13">
        <v>2026</v>
      </c>
      <c r="B37" s="13">
        <f t="shared" si="0"/>
        <v>2025</v>
      </c>
      <c r="C37" t="s">
        <v>68</v>
      </c>
      <c r="D37" t="s">
        <v>69</v>
      </c>
      <c r="E37" s="5">
        <v>296288340</v>
      </c>
      <c r="F37" s="13">
        <f>INDEX($R$3:$T$335,MATCH(PERL[[#This Row],[DistrictNumber]],$R$3:$R$335,0),3)</f>
        <v>0</v>
      </c>
      <c r="G37" s="9">
        <f t="shared" si="1"/>
        <v>0</v>
      </c>
      <c r="H37" s="11">
        <v>1.02</v>
      </c>
      <c r="I37" s="12">
        <f t="shared" si="2"/>
        <v>0</v>
      </c>
      <c r="J37" s="15">
        <f>IF(PERL[[#This Row],[Unadjusted Maximum Revenue]]/(PERL[[#This Row],[Proposed Taxable Valuation]]/1000)&gt;PERL[[#This Row],[Max Debt RATE]],PERL[[#This Row],[Max Debt RATE]],PERL[[#This Row],[Unadjusted Maximum Revenue]]/(PERL[[#This Row],[Proposed Taxable Valuation]]/1000))</f>
        <v>0</v>
      </c>
      <c r="K37" s="26">
        <f>ROUND(PERL[[#This Row],[Proposed Taxable Valuation]]/1000*PERL[[#This Row],[Adjusted Rate]],0)</f>
        <v>0</v>
      </c>
      <c r="L37" s="19">
        <f t="shared" si="3"/>
        <v>0</v>
      </c>
      <c r="M37" s="17">
        <f t="shared" si="4"/>
        <v>0</v>
      </c>
      <c r="N37" s="5">
        <v>296288340</v>
      </c>
      <c r="O37">
        <f>INDEX($R$3:$T$335,MATCH(PERL[[#This Row],[DistrictNumber]],$R$3:$R$335,0),3)</f>
        <v>0</v>
      </c>
      <c r="P37" s="9">
        <f t="shared" si="5"/>
        <v>0</v>
      </c>
      <c r="R37" t="s">
        <v>64</v>
      </c>
      <c r="S37" s="37" t="s">
        <v>64</v>
      </c>
      <c r="T37" s="34">
        <v>0.13500000000000001</v>
      </c>
      <c r="V37">
        <v>2026</v>
      </c>
      <c r="W37" t="s">
        <v>62</v>
      </c>
      <c r="X37" s="25">
        <v>932852689</v>
      </c>
    </row>
    <row r="38" spans="1:24" x14ac:dyDescent="0.35">
      <c r="A38" s="13">
        <v>2026</v>
      </c>
      <c r="B38" s="13">
        <f t="shared" si="0"/>
        <v>2025</v>
      </c>
      <c r="C38" t="s">
        <v>70</v>
      </c>
      <c r="D38" t="s">
        <v>71</v>
      </c>
      <c r="E38" s="5">
        <v>280181877</v>
      </c>
      <c r="F38" s="13">
        <f>INDEX($R$3:$T$335,MATCH(PERL[[#This Row],[DistrictNumber]],$R$3:$R$335,0),3)</f>
        <v>0</v>
      </c>
      <c r="G38" s="9">
        <f t="shared" si="1"/>
        <v>0</v>
      </c>
      <c r="H38" s="11">
        <v>1.02</v>
      </c>
      <c r="I38" s="12">
        <f t="shared" si="2"/>
        <v>0</v>
      </c>
      <c r="J38" s="15">
        <f>IF(PERL[[#This Row],[Unadjusted Maximum Revenue]]/(PERL[[#This Row],[Proposed Taxable Valuation]]/1000)&gt;PERL[[#This Row],[Max Debt RATE]],PERL[[#This Row],[Max Debt RATE]],PERL[[#This Row],[Unadjusted Maximum Revenue]]/(PERL[[#This Row],[Proposed Taxable Valuation]]/1000))</f>
        <v>0</v>
      </c>
      <c r="K38" s="26">
        <f>ROUND(PERL[[#This Row],[Proposed Taxable Valuation]]/1000*PERL[[#This Row],[Adjusted Rate]],0)</f>
        <v>0</v>
      </c>
      <c r="L38" s="19">
        <f t="shared" si="3"/>
        <v>0</v>
      </c>
      <c r="M38" s="17">
        <f t="shared" si="4"/>
        <v>0</v>
      </c>
      <c r="N38" s="5">
        <v>280181877</v>
      </c>
      <c r="O38">
        <f>INDEX($R$3:$T$335,MATCH(PERL[[#This Row],[DistrictNumber]],$R$3:$R$335,0),3)</f>
        <v>0</v>
      </c>
      <c r="P38" s="9">
        <f t="shared" si="5"/>
        <v>0</v>
      </c>
      <c r="R38" t="s">
        <v>66</v>
      </c>
      <c r="S38" s="36" t="s">
        <v>66</v>
      </c>
      <c r="T38" s="33">
        <v>0</v>
      </c>
      <c r="V38">
        <v>2026</v>
      </c>
      <c r="W38" t="s">
        <v>64</v>
      </c>
      <c r="X38" s="25">
        <v>692828155</v>
      </c>
    </row>
    <row r="39" spans="1:24" x14ac:dyDescent="0.35">
      <c r="A39" s="13">
        <v>2026</v>
      </c>
      <c r="B39" s="13">
        <f t="shared" si="0"/>
        <v>2025</v>
      </c>
      <c r="C39" t="s">
        <v>72</v>
      </c>
      <c r="D39" t="s">
        <v>73</v>
      </c>
      <c r="E39" s="5">
        <v>1248267429</v>
      </c>
      <c r="F39" s="13">
        <f>INDEX($R$3:$T$335,MATCH(PERL[[#This Row],[DistrictNumber]],$R$3:$R$335,0),3)</f>
        <v>0</v>
      </c>
      <c r="G39" s="9">
        <f t="shared" si="1"/>
        <v>0</v>
      </c>
      <c r="H39" s="11">
        <v>1.02</v>
      </c>
      <c r="I39" s="12">
        <f t="shared" si="2"/>
        <v>0</v>
      </c>
      <c r="J39" s="15">
        <f>IF(PERL[[#This Row],[Unadjusted Maximum Revenue]]/(PERL[[#This Row],[Proposed Taxable Valuation]]/1000)&gt;PERL[[#This Row],[Max Debt RATE]],PERL[[#This Row],[Max Debt RATE]],PERL[[#This Row],[Unadjusted Maximum Revenue]]/(PERL[[#This Row],[Proposed Taxable Valuation]]/1000))</f>
        <v>0</v>
      </c>
      <c r="K39" s="26">
        <f>ROUND(PERL[[#This Row],[Proposed Taxable Valuation]]/1000*PERL[[#This Row],[Adjusted Rate]],0)</f>
        <v>0</v>
      </c>
      <c r="L39" s="19">
        <f t="shared" si="3"/>
        <v>0</v>
      </c>
      <c r="M39" s="17">
        <f t="shared" si="4"/>
        <v>0</v>
      </c>
      <c r="N39" s="5">
        <v>1248267429</v>
      </c>
      <c r="O39">
        <f>INDEX($R$3:$T$335,MATCH(PERL[[#This Row],[DistrictNumber]],$R$3:$R$335,0),3)</f>
        <v>0</v>
      </c>
      <c r="P39" s="9">
        <f t="shared" si="5"/>
        <v>0</v>
      </c>
      <c r="R39" t="s">
        <v>68</v>
      </c>
      <c r="S39" s="37" t="s">
        <v>68</v>
      </c>
      <c r="T39" s="34">
        <v>0</v>
      </c>
      <c r="V39">
        <v>2026</v>
      </c>
      <c r="W39" t="s">
        <v>66</v>
      </c>
      <c r="X39" s="25">
        <v>315281683</v>
      </c>
    </row>
    <row r="40" spans="1:24" x14ac:dyDescent="0.35">
      <c r="A40" s="13">
        <v>2026</v>
      </c>
      <c r="B40" s="13">
        <f t="shared" si="0"/>
        <v>2025</v>
      </c>
      <c r="C40" t="s">
        <v>74</v>
      </c>
      <c r="D40" t="s">
        <v>75</v>
      </c>
      <c r="E40" s="5">
        <v>190088621</v>
      </c>
      <c r="F40" s="13">
        <f>INDEX($R$3:$T$335,MATCH(PERL[[#This Row],[DistrictNumber]],$R$3:$R$335,0),3)</f>
        <v>0</v>
      </c>
      <c r="G40" s="9">
        <f t="shared" si="1"/>
        <v>0</v>
      </c>
      <c r="H40" s="11">
        <v>1.02</v>
      </c>
      <c r="I40" s="12">
        <f t="shared" si="2"/>
        <v>0</v>
      </c>
      <c r="J40" s="15">
        <f>IF(PERL[[#This Row],[Unadjusted Maximum Revenue]]/(PERL[[#This Row],[Proposed Taxable Valuation]]/1000)&gt;PERL[[#This Row],[Max Debt RATE]],PERL[[#This Row],[Max Debt RATE]],PERL[[#This Row],[Unadjusted Maximum Revenue]]/(PERL[[#This Row],[Proposed Taxable Valuation]]/1000))</f>
        <v>0</v>
      </c>
      <c r="K40" s="26">
        <f>ROUND(PERL[[#This Row],[Proposed Taxable Valuation]]/1000*PERL[[#This Row],[Adjusted Rate]],0)</f>
        <v>0</v>
      </c>
      <c r="L40" s="19">
        <f t="shared" si="3"/>
        <v>0</v>
      </c>
      <c r="M40" s="17">
        <f t="shared" si="4"/>
        <v>0</v>
      </c>
      <c r="N40" s="5">
        <v>190088621</v>
      </c>
      <c r="O40">
        <f>INDEX($R$3:$T$335,MATCH(PERL[[#This Row],[DistrictNumber]],$R$3:$R$335,0),3)</f>
        <v>0</v>
      </c>
      <c r="P40" s="9">
        <f t="shared" si="5"/>
        <v>0</v>
      </c>
      <c r="R40" t="s">
        <v>70</v>
      </c>
      <c r="S40" s="36" t="s">
        <v>70</v>
      </c>
      <c r="T40" s="33">
        <v>0</v>
      </c>
      <c r="V40">
        <v>2026</v>
      </c>
      <c r="W40" t="s">
        <v>618</v>
      </c>
      <c r="X40" s="25">
        <v>354727011</v>
      </c>
    </row>
    <row r="41" spans="1:24" x14ac:dyDescent="0.35">
      <c r="A41" s="13">
        <v>2026</v>
      </c>
      <c r="B41" s="13">
        <f t="shared" si="0"/>
        <v>2025</v>
      </c>
      <c r="C41" t="s">
        <v>76</v>
      </c>
      <c r="D41" t="s">
        <v>77</v>
      </c>
      <c r="E41" s="5">
        <v>230122546</v>
      </c>
      <c r="F41" s="13">
        <f>INDEX($R$3:$T$335,MATCH(PERL[[#This Row],[DistrictNumber]],$R$3:$R$335,0),3)</f>
        <v>0</v>
      </c>
      <c r="G41" s="9">
        <f t="shared" si="1"/>
        <v>0</v>
      </c>
      <c r="H41" s="11">
        <v>1.02</v>
      </c>
      <c r="I41" s="12">
        <f t="shared" si="2"/>
        <v>0</v>
      </c>
      <c r="J41" s="15">
        <f>IF(PERL[[#This Row],[Unadjusted Maximum Revenue]]/(PERL[[#This Row],[Proposed Taxable Valuation]]/1000)&gt;PERL[[#This Row],[Max Debt RATE]],PERL[[#This Row],[Max Debt RATE]],PERL[[#This Row],[Unadjusted Maximum Revenue]]/(PERL[[#This Row],[Proposed Taxable Valuation]]/1000))</f>
        <v>0</v>
      </c>
      <c r="K41" s="26">
        <f>ROUND(PERL[[#This Row],[Proposed Taxable Valuation]]/1000*PERL[[#This Row],[Adjusted Rate]],0)</f>
        <v>0</v>
      </c>
      <c r="L41" s="19">
        <f t="shared" si="3"/>
        <v>0</v>
      </c>
      <c r="M41" s="17">
        <f t="shared" si="4"/>
        <v>0</v>
      </c>
      <c r="N41" s="5">
        <v>230122546</v>
      </c>
      <c r="O41">
        <f>INDEX($R$3:$T$335,MATCH(PERL[[#This Row],[DistrictNumber]],$R$3:$R$335,0),3)</f>
        <v>0</v>
      </c>
      <c r="P41" s="9">
        <f t="shared" si="5"/>
        <v>0</v>
      </c>
      <c r="R41" t="s">
        <v>72</v>
      </c>
      <c r="S41" s="37" t="s">
        <v>72</v>
      </c>
      <c r="T41" s="34">
        <v>0</v>
      </c>
      <c r="V41">
        <v>2026</v>
      </c>
      <c r="W41" t="s">
        <v>70</v>
      </c>
      <c r="X41" s="25">
        <v>280181877</v>
      </c>
    </row>
    <row r="42" spans="1:24" x14ac:dyDescent="0.35">
      <c r="A42" s="13">
        <v>2026</v>
      </c>
      <c r="B42" s="13">
        <f t="shared" si="0"/>
        <v>2025</v>
      </c>
      <c r="C42" t="s">
        <v>78</v>
      </c>
      <c r="D42" t="s">
        <v>79</v>
      </c>
      <c r="E42" s="5">
        <v>496316602</v>
      </c>
      <c r="F42" s="13">
        <f>INDEX($R$3:$T$335,MATCH(PERL[[#This Row],[DistrictNumber]],$R$3:$R$335,0),3)</f>
        <v>0</v>
      </c>
      <c r="G42" s="9">
        <f t="shared" si="1"/>
        <v>0</v>
      </c>
      <c r="H42" s="11">
        <v>1.02</v>
      </c>
      <c r="I42" s="12">
        <f t="shared" si="2"/>
        <v>0</v>
      </c>
      <c r="J42" s="15">
        <f>IF(PERL[[#This Row],[Unadjusted Maximum Revenue]]/(PERL[[#This Row],[Proposed Taxable Valuation]]/1000)&gt;PERL[[#This Row],[Max Debt RATE]],PERL[[#This Row],[Max Debt RATE]],PERL[[#This Row],[Unadjusted Maximum Revenue]]/(PERL[[#This Row],[Proposed Taxable Valuation]]/1000))</f>
        <v>0</v>
      </c>
      <c r="K42" s="26">
        <f>ROUND(PERL[[#This Row],[Proposed Taxable Valuation]]/1000*PERL[[#This Row],[Adjusted Rate]],0)</f>
        <v>0</v>
      </c>
      <c r="L42" s="19">
        <f t="shared" si="3"/>
        <v>0</v>
      </c>
      <c r="M42" s="17">
        <f t="shared" si="4"/>
        <v>0</v>
      </c>
      <c r="N42" s="5">
        <v>496316602</v>
      </c>
      <c r="O42">
        <f>INDEX($R$3:$T$335,MATCH(PERL[[#This Row],[DistrictNumber]],$R$3:$R$335,0),3)</f>
        <v>0</v>
      </c>
      <c r="P42" s="9">
        <f t="shared" si="5"/>
        <v>0</v>
      </c>
      <c r="R42" t="s">
        <v>74</v>
      </c>
      <c r="S42" s="36" t="s">
        <v>74</v>
      </c>
      <c r="T42" s="33">
        <v>0</v>
      </c>
      <c r="V42">
        <v>2026</v>
      </c>
      <c r="W42" t="s">
        <v>410</v>
      </c>
      <c r="X42" s="25">
        <v>456291305</v>
      </c>
    </row>
    <row r="43" spans="1:24" x14ac:dyDescent="0.35">
      <c r="A43" s="13">
        <v>2026</v>
      </c>
      <c r="B43" s="13">
        <f t="shared" si="0"/>
        <v>2025</v>
      </c>
      <c r="C43" t="s">
        <v>80</v>
      </c>
      <c r="D43" t="s">
        <v>81</v>
      </c>
      <c r="E43" s="5">
        <v>402014806</v>
      </c>
      <c r="F43" s="13">
        <f>INDEX($R$3:$T$335,MATCH(PERL[[#This Row],[DistrictNumber]],$R$3:$R$335,0),3)</f>
        <v>0</v>
      </c>
      <c r="G43" s="9">
        <f t="shared" si="1"/>
        <v>0</v>
      </c>
      <c r="H43" s="11">
        <v>1.02</v>
      </c>
      <c r="I43" s="12">
        <f t="shared" si="2"/>
        <v>0</v>
      </c>
      <c r="J43" s="15">
        <f>IF(PERL[[#This Row],[Unadjusted Maximum Revenue]]/(PERL[[#This Row],[Proposed Taxable Valuation]]/1000)&gt;PERL[[#This Row],[Max Debt RATE]],PERL[[#This Row],[Max Debt RATE]],PERL[[#This Row],[Unadjusted Maximum Revenue]]/(PERL[[#This Row],[Proposed Taxable Valuation]]/1000))</f>
        <v>0</v>
      </c>
      <c r="K43" s="26">
        <f>ROUND(PERL[[#This Row],[Proposed Taxable Valuation]]/1000*PERL[[#This Row],[Adjusted Rate]],0)</f>
        <v>0</v>
      </c>
      <c r="L43" s="19">
        <f t="shared" si="3"/>
        <v>0</v>
      </c>
      <c r="M43" s="17">
        <f t="shared" si="4"/>
        <v>0</v>
      </c>
      <c r="N43" s="5">
        <v>402014806</v>
      </c>
      <c r="O43">
        <f>INDEX($R$3:$T$335,MATCH(PERL[[#This Row],[DistrictNumber]],$R$3:$R$335,0),3)</f>
        <v>0</v>
      </c>
      <c r="P43" s="9">
        <f t="shared" si="5"/>
        <v>0</v>
      </c>
      <c r="R43" t="s">
        <v>78</v>
      </c>
      <c r="S43" s="37" t="s">
        <v>78</v>
      </c>
      <c r="T43" s="34">
        <v>0</v>
      </c>
      <c r="V43">
        <v>2026</v>
      </c>
      <c r="W43" t="s">
        <v>72</v>
      </c>
      <c r="X43" s="25">
        <v>1248267429</v>
      </c>
    </row>
    <row r="44" spans="1:24" x14ac:dyDescent="0.35">
      <c r="A44" s="13">
        <v>2026</v>
      </c>
      <c r="B44" s="13">
        <f t="shared" si="0"/>
        <v>2025</v>
      </c>
      <c r="C44" t="s">
        <v>82</v>
      </c>
      <c r="D44" t="s">
        <v>83</v>
      </c>
      <c r="E44" s="5">
        <v>205820040</v>
      </c>
      <c r="F44" s="13">
        <f>INDEX($R$3:$T$335,MATCH(PERL[[#This Row],[DistrictNumber]],$R$3:$R$335,0),3)</f>
        <v>0</v>
      </c>
      <c r="G44" s="9">
        <f t="shared" si="1"/>
        <v>0</v>
      </c>
      <c r="H44" s="11">
        <v>1.02</v>
      </c>
      <c r="I44" s="12">
        <f t="shared" si="2"/>
        <v>0</v>
      </c>
      <c r="J44" s="15">
        <f>IF(PERL[[#This Row],[Unadjusted Maximum Revenue]]/(PERL[[#This Row],[Proposed Taxable Valuation]]/1000)&gt;PERL[[#This Row],[Max Debt RATE]],PERL[[#This Row],[Max Debt RATE]],PERL[[#This Row],[Unadjusted Maximum Revenue]]/(PERL[[#This Row],[Proposed Taxable Valuation]]/1000))</f>
        <v>0</v>
      </c>
      <c r="K44" s="26">
        <f>ROUND(PERL[[#This Row],[Proposed Taxable Valuation]]/1000*PERL[[#This Row],[Adjusted Rate]],0)</f>
        <v>0</v>
      </c>
      <c r="L44" s="19">
        <f t="shared" si="3"/>
        <v>0</v>
      </c>
      <c r="M44" s="17">
        <f t="shared" si="4"/>
        <v>0</v>
      </c>
      <c r="N44" s="5">
        <v>205820040</v>
      </c>
      <c r="O44">
        <f>INDEX($R$3:$T$335,MATCH(PERL[[#This Row],[DistrictNumber]],$R$3:$R$335,0),3)</f>
        <v>0</v>
      </c>
      <c r="P44" s="9">
        <f t="shared" si="5"/>
        <v>0</v>
      </c>
      <c r="R44" t="s">
        <v>76</v>
      </c>
      <c r="S44" s="36" t="s">
        <v>76</v>
      </c>
      <c r="T44" s="33">
        <v>0</v>
      </c>
      <c r="V44">
        <v>2026</v>
      </c>
      <c r="W44" t="s">
        <v>78</v>
      </c>
      <c r="X44" s="25">
        <v>496316602</v>
      </c>
    </row>
    <row r="45" spans="1:24" x14ac:dyDescent="0.35">
      <c r="A45" s="13">
        <v>2026</v>
      </c>
      <c r="B45" s="13">
        <f t="shared" si="0"/>
        <v>2025</v>
      </c>
      <c r="C45" t="s">
        <v>84</v>
      </c>
      <c r="D45" t="s">
        <v>85</v>
      </c>
      <c r="E45" s="5">
        <v>477242459</v>
      </c>
      <c r="F45" s="13">
        <f>INDEX($R$3:$T$335,MATCH(PERL[[#This Row],[DistrictNumber]],$R$3:$R$335,0),3)</f>
        <v>0</v>
      </c>
      <c r="G45" s="9">
        <f t="shared" si="1"/>
        <v>0</v>
      </c>
      <c r="H45" s="11">
        <v>1.02</v>
      </c>
      <c r="I45" s="12">
        <f t="shared" si="2"/>
        <v>0</v>
      </c>
      <c r="J45" s="15">
        <f>IF(PERL[[#This Row],[Unadjusted Maximum Revenue]]/(PERL[[#This Row],[Proposed Taxable Valuation]]/1000)&gt;PERL[[#This Row],[Max Debt RATE]],PERL[[#This Row],[Max Debt RATE]],PERL[[#This Row],[Unadjusted Maximum Revenue]]/(PERL[[#This Row],[Proposed Taxable Valuation]]/1000))</f>
        <v>0</v>
      </c>
      <c r="K45" s="26">
        <f>ROUND(PERL[[#This Row],[Proposed Taxable Valuation]]/1000*PERL[[#This Row],[Adjusted Rate]],0)</f>
        <v>0</v>
      </c>
      <c r="L45" s="19">
        <f t="shared" si="3"/>
        <v>0</v>
      </c>
      <c r="M45" s="17">
        <f t="shared" si="4"/>
        <v>0</v>
      </c>
      <c r="N45" s="5">
        <v>477242459</v>
      </c>
      <c r="O45">
        <f>INDEX($R$3:$T$335,MATCH(PERL[[#This Row],[DistrictNumber]],$R$3:$R$335,0),3)</f>
        <v>0</v>
      </c>
      <c r="P45" s="9">
        <f t="shared" si="5"/>
        <v>0</v>
      </c>
      <c r="R45" t="s">
        <v>80</v>
      </c>
      <c r="S45" s="37" t="s">
        <v>80</v>
      </c>
      <c r="T45" s="34">
        <v>0</v>
      </c>
      <c r="V45">
        <v>2026</v>
      </c>
      <c r="W45" t="s">
        <v>74</v>
      </c>
      <c r="X45" s="25">
        <v>190088621</v>
      </c>
    </row>
    <row r="46" spans="1:24" x14ac:dyDescent="0.35">
      <c r="A46" s="13">
        <v>2026</v>
      </c>
      <c r="B46" s="13">
        <f t="shared" si="0"/>
        <v>2025</v>
      </c>
      <c r="C46" t="s">
        <v>86</v>
      </c>
      <c r="D46" t="s">
        <v>87</v>
      </c>
      <c r="E46" s="5">
        <v>1161220567</v>
      </c>
      <c r="F46" s="13">
        <f>INDEX($R$3:$T$335,MATCH(PERL[[#This Row],[DistrictNumber]],$R$3:$R$335,0),3)</f>
        <v>0</v>
      </c>
      <c r="G46" s="9">
        <f t="shared" si="1"/>
        <v>0</v>
      </c>
      <c r="H46" s="11">
        <v>1.02</v>
      </c>
      <c r="I46" s="12">
        <f t="shared" si="2"/>
        <v>0</v>
      </c>
      <c r="J46" s="15">
        <f>IF(PERL[[#This Row],[Unadjusted Maximum Revenue]]/(PERL[[#This Row],[Proposed Taxable Valuation]]/1000)&gt;PERL[[#This Row],[Max Debt RATE]],PERL[[#This Row],[Max Debt RATE]],PERL[[#This Row],[Unadjusted Maximum Revenue]]/(PERL[[#This Row],[Proposed Taxable Valuation]]/1000))</f>
        <v>0</v>
      </c>
      <c r="K46" s="26">
        <f>ROUND(PERL[[#This Row],[Proposed Taxable Valuation]]/1000*PERL[[#This Row],[Adjusted Rate]],0)</f>
        <v>0</v>
      </c>
      <c r="L46" s="19">
        <f t="shared" si="3"/>
        <v>0</v>
      </c>
      <c r="M46" s="17">
        <f t="shared" si="4"/>
        <v>0</v>
      </c>
      <c r="N46" s="5">
        <v>1161220567</v>
      </c>
      <c r="O46">
        <f>INDEX($R$3:$T$335,MATCH(PERL[[#This Row],[DistrictNumber]],$R$3:$R$335,0),3)</f>
        <v>0</v>
      </c>
      <c r="P46" s="9">
        <f t="shared" si="5"/>
        <v>0</v>
      </c>
      <c r="R46" t="s">
        <v>82</v>
      </c>
      <c r="S46" s="36" t="s">
        <v>82</v>
      </c>
      <c r="T46" s="33">
        <v>0</v>
      </c>
      <c r="V46">
        <v>2026</v>
      </c>
      <c r="W46" t="s">
        <v>76</v>
      </c>
      <c r="X46" s="25">
        <v>230122546</v>
      </c>
    </row>
    <row r="47" spans="1:24" x14ac:dyDescent="0.35">
      <c r="A47" s="13">
        <v>2026</v>
      </c>
      <c r="B47" s="13">
        <f t="shared" si="0"/>
        <v>2025</v>
      </c>
      <c r="C47" t="s">
        <v>88</v>
      </c>
      <c r="D47" t="s">
        <v>89</v>
      </c>
      <c r="E47" s="5">
        <v>2366445332</v>
      </c>
      <c r="F47" s="13">
        <f>INDEX($R$3:$T$335,MATCH(PERL[[#This Row],[DistrictNumber]],$R$3:$R$335,0),3)</f>
        <v>0</v>
      </c>
      <c r="G47" s="9">
        <f t="shared" si="1"/>
        <v>0</v>
      </c>
      <c r="H47" s="11">
        <v>1.02</v>
      </c>
      <c r="I47" s="12">
        <f t="shared" si="2"/>
        <v>0</v>
      </c>
      <c r="J47" s="15">
        <f>IF(PERL[[#This Row],[Unadjusted Maximum Revenue]]/(PERL[[#This Row],[Proposed Taxable Valuation]]/1000)&gt;PERL[[#This Row],[Max Debt RATE]],PERL[[#This Row],[Max Debt RATE]],PERL[[#This Row],[Unadjusted Maximum Revenue]]/(PERL[[#This Row],[Proposed Taxable Valuation]]/1000))</f>
        <v>0</v>
      </c>
      <c r="K47" s="26">
        <f>ROUND(PERL[[#This Row],[Proposed Taxable Valuation]]/1000*PERL[[#This Row],[Adjusted Rate]],0)</f>
        <v>0</v>
      </c>
      <c r="L47" s="19">
        <f t="shared" si="3"/>
        <v>0</v>
      </c>
      <c r="M47" s="17">
        <f t="shared" si="4"/>
        <v>0</v>
      </c>
      <c r="N47" s="5">
        <v>2366445332</v>
      </c>
      <c r="O47">
        <f>INDEX($R$3:$T$335,MATCH(PERL[[#This Row],[DistrictNumber]],$R$3:$R$335,0),3)</f>
        <v>0</v>
      </c>
      <c r="P47" s="9">
        <f t="shared" si="5"/>
        <v>0</v>
      </c>
      <c r="R47" t="s">
        <v>84</v>
      </c>
      <c r="S47" s="37" t="s">
        <v>84</v>
      </c>
      <c r="T47" s="34">
        <v>0</v>
      </c>
      <c r="V47">
        <v>2026</v>
      </c>
      <c r="W47" t="s">
        <v>80</v>
      </c>
      <c r="X47" s="25">
        <v>402014806</v>
      </c>
    </row>
    <row r="48" spans="1:24" x14ac:dyDescent="0.35">
      <c r="A48" s="13">
        <v>2026</v>
      </c>
      <c r="B48" s="13">
        <f t="shared" si="0"/>
        <v>2025</v>
      </c>
      <c r="C48" t="s">
        <v>90</v>
      </c>
      <c r="D48" t="s">
        <v>91</v>
      </c>
      <c r="E48" s="5">
        <v>6345452209</v>
      </c>
      <c r="F48" s="13">
        <f>INDEX($R$3:$T$335,MATCH(PERL[[#This Row],[DistrictNumber]],$R$3:$R$335,0),3)</f>
        <v>0</v>
      </c>
      <c r="G48" s="9">
        <f t="shared" si="1"/>
        <v>0</v>
      </c>
      <c r="H48" s="11">
        <v>1.02</v>
      </c>
      <c r="I48" s="12">
        <f t="shared" si="2"/>
        <v>0</v>
      </c>
      <c r="J48" s="15">
        <f>IF(PERL[[#This Row],[Unadjusted Maximum Revenue]]/(PERL[[#This Row],[Proposed Taxable Valuation]]/1000)&gt;PERL[[#This Row],[Max Debt RATE]],PERL[[#This Row],[Max Debt RATE]],PERL[[#This Row],[Unadjusted Maximum Revenue]]/(PERL[[#This Row],[Proposed Taxable Valuation]]/1000))</f>
        <v>0</v>
      </c>
      <c r="K48" s="26">
        <f>ROUND(PERL[[#This Row],[Proposed Taxable Valuation]]/1000*PERL[[#This Row],[Adjusted Rate]],0)</f>
        <v>0</v>
      </c>
      <c r="L48" s="19">
        <f t="shared" si="3"/>
        <v>0</v>
      </c>
      <c r="M48" s="17">
        <f t="shared" si="4"/>
        <v>0</v>
      </c>
      <c r="N48" s="5">
        <v>6345452209</v>
      </c>
      <c r="O48">
        <f>INDEX($R$3:$T$335,MATCH(PERL[[#This Row],[DistrictNumber]],$R$3:$R$335,0),3)</f>
        <v>0</v>
      </c>
      <c r="P48" s="9">
        <f t="shared" si="5"/>
        <v>0</v>
      </c>
      <c r="R48" t="s">
        <v>86</v>
      </c>
      <c r="S48" s="36" t="s">
        <v>86</v>
      </c>
      <c r="T48" s="33">
        <v>0</v>
      </c>
      <c r="V48">
        <v>2026</v>
      </c>
      <c r="W48" t="s">
        <v>82</v>
      </c>
      <c r="X48" s="25">
        <v>205820040</v>
      </c>
    </row>
    <row r="49" spans="1:24" x14ac:dyDescent="0.35">
      <c r="A49" s="13">
        <v>2026</v>
      </c>
      <c r="B49" s="13">
        <f t="shared" si="0"/>
        <v>2025</v>
      </c>
      <c r="C49" t="s">
        <v>92</v>
      </c>
      <c r="D49" t="s">
        <v>93</v>
      </c>
      <c r="E49" s="5">
        <v>398860608</v>
      </c>
      <c r="F49" s="13">
        <f>INDEX($R$3:$T$335,MATCH(PERL[[#This Row],[DistrictNumber]],$R$3:$R$335,0),3)</f>
        <v>0</v>
      </c>
      <c r="G49" s="9">
        <f t="shared" si="1"/>
        <v>0</v>
      </c>
      <c r="H49" s="11">
        <v>1.02</v>
      </c>
      <c r="I49" s="12">
        <f t="shared" si="2"/>
        <v>0</v>
      </c>
      <c r="J49" s="15">
        <f>IF(PERL[[#This Row],[Unadjusted Maximum Revenue]]/(PERL[[#This Row],[Proposed Taxable Valuation]]/1000)&gt;PERL[[#This Row],[Max Debt RATE]],PERL[[#This Row],[Max Debt RATE]],PERL[[#This Row],[Unadjusted Maximum Revenue]]/(PERL[[#This Row],[Proposed Taxable Valuation]]/1000))</f>
        <v>0</v>
      </c>
      <c r="K49" s="26">
        <f>ROUND(PERL[[#This Row],[Proposed Taxable Valuation]]/1000*PERL[[#This Row],[Adjusted Rate]],0)</f>
        <v>0</v>
      </c>
      <c r="L49" s="19">
        <f t="shared" si="3"/>
        <v>0</v>
      </c>
      <c r="M49" s="17">
        <f t="shared" si="4"/>
        <v>0</v>
      </c>
      <c r="N49" s="5">
        <v>398860608</v>
      </c>
      <c r="O49">
        <f>INDEX($R$3:$T$335,MATCH(PERL[[#This Row],[DistrictNumber]],$R$3:$R$335,0),3)</f>
        <v>0</v>
      </c>
      <c r="P49" s="9">
        <f t="shared" si="5"/>
        <v>0</v>
      </c>
      <c r="R49" t="s">
        <v>88</v>
      </c>
      <c r="S49" s="37" t="s">
        <v>88</v>
      </c>
      <c r="T49" s="34">
        <v>0</v>
      </c>
      <c r="V49">
        <v>2026</v>
      </c>
      <c r="W49" t="s">
        <v>84</v>
      </c>
      <c r="X49" s="25">
        <v>477242459</v>
      </c>
    </row>
    <row r="50" spans="1:24" x14ac:dyDescent="0.35">
      <c r="A50" s="13">
        <v>2026</v>
      </c>
      <c r="B50" s="13">
        <f t="shared" si="0"/>
        <v>2025</v>
      </c>
      <c r="C50" t="s">
        <v>94</v>
      </c>
      <c r="D50" t="s">
        <v>95</v>
      </c>
      <c r="E50" s="5">
        <v>348579811</v>
      </c>
      <c r="F50" s="13">
        <f>INDEX($R$3:$T$335,MATCH(PERL[[#This Row],[DistrictNumber]],$R$3:$R$335,0),3)</f>
        <v>0</v>
      </c>
      <c r="G50" s="9">
        <f t="shared" si="1"/>
        <v>0</v>
      </c>
      <c r="H50" s="11">
        <v>1.02</v>
      </c>
      <c r="I50" s="12">
        <f t="shared" si="2"/>
        <v>0</v>
      </c>
      <c r="J50" s="15">
        <f>IF(PERL[[#This Row],[Unadjusted Maximum Revenue]]/(PERL[[#This Row],[Proposed Taxable Valuation]]/1000)&gt;PERL[[#This Row],[Max Debt RATE]],PERL[[#This Row],[Max Debt RATE]],PERL[[#This Row],[Unadjusted Maximum Revenue]]/(PERL[[#This Row],[Proposed Taxable Valuation]]/1000))</f>
        <v>0</v>
      </c>
      <c r="K50" s="26">
        <f>ROUND(PERL[[#This Row],[Proposed Taxable Valuation]]/1000*PERL[[#This Row],[Adjusted Rate]],0)</f>
        <v>0</v>
      </c>
      <c r="L50" s="19">
        <f t="shared" si="3"/>
        <v>0</v>
      </c>
      <c r="M50" s="17">
        <f t="shared" si="4"/>
        <v>0</v>
      </c>
      <c r="N50" s="5">
        <v>348579811</v>
      </c>
      <c r="O50">
        <f>INDEX($R$3:$T$335,MATCH(PERL[[#This Row],[DistrictNumber]],$R$3:$R$335,0),3)</f>
        <v>0</v>
      </c>
      <c r="P50" s="9">
        <f t="shared" si="5"/>
        <v>0</v>
      </c>
      <c r="R50" t="s">
        <v>90</v>
      </c>
      <c r="S50" s="36" t="s">
        <v>90</v>
      </c>
      <c r="T50" s="33">
        <v>0</v>
      </c>
      <c r="V50">
        <v>2026</v>
      </c>
      <c r="W50" t="s">
        <v>86</v>
      </c>
      <c r="X50" s="25">
        <v>1161220567</v>
      </c>
    </row>
    <row r="51" spans="1:24" x14ac:dyDescent="0.35">
      <c r="A51" s="13">
        <v>2026</v>
      </c>
      <c r="B51" s="13">
        <f t="shared" si="0"/>
        <v>2025</v>
      </c>
      <c r="C51" t="s">
        <v>96</v>
      </c>
      <c r="D51" t="s">
        <v>97</v>
      </c>
      <c r="E51" s="5">
        <v>189781503</v>
      </c>
      <c r="F51" s="13">
        <f>INDEX($R$3:$T$335,MATCH(PERL[[#This Row],[DistrictNumber]],$R$3:$R$335,0),3)</f>
        <v>0</v>
      </c>
      <c r="G51" s="9">
        <f t="shared" si="1"/>
        <v>0</v>
      </c>
      <c r="H51" s="11">
        <v>1.02</v>
      </c>
      <c r="I51" s="12">
        <f t="shared" si="2"/>
        <v>0</v>
      </c>
      <c r="J51" s="15">
        <f>IF(PERL[[#This Row],[Unadjusted Maximum Revenue]]/(PERL[[#This Row],[Proposed Taxable Valuation]]/1000)&gt;PERL[[#This Row],[Max Debt RATE]],PERL[[#This Row],[Max Debt RATE]],PERL[[#This Row],[Unadjusted Maximum Revenue]]/(PERL[[#This Row],[Proposed Taxable Valuation]]/1000))</f>
        <v>0</v>
      </c>
      <c r="K51" s="26">
        <f>ROUND(PERL[[#This Row],[Proposed Taxable Valuation]]/1000*PERL[[#This Row],[Adjusted Rate]],0)</f>
        <v>0</v>
      </c>
      <c r="L51" s="19">
        <f t="shared" si="3"/>
        <v>0</v>
      </c>
      <c r="M51" s="17">
        <f t="shared" si="4"/>
        <v>0</v>
      </c>
      <c r="N51" s="5">
        <v>189781503</v>
      </c>
      <c r="O51">
        <f>INDEX($R$3:$T$335,MATCH(PERL[[#This Row],[DistrictNumber]],$R$3:$R$335,0),3)</f>
        <v>0</v>
      </c>
      <c r="P51" s="9">
        <f t="shared" si="5"/>
        <v>0</v>
      </c>
      <c r="R51" t="s">
        <v>92</v>
      </c>
      <c r="S51" s="37" t="s">
        <v>92</v>
      </c>
      <c r="T51" s="34">
        <v>0</v>
      </c>
      <c r="V51">
        <v>2026</v>
      </c>
      <c r="W51" t="s">
        <v>88</v>
      </c>
      <c r="X51" s="25">
        <v>2366445332</v>
      </c>
    </row>
    <row r="52" spans="1:24" x14ac:dyDescent="0.35">
      <c r="A52" s="13">
        <v>2026</v>
      </c>
      <c r="B52" s="13">
        <f t="shared" si="0"/>
        <v>2025</v>
      </c>
      <c r="C52" t="s">
        <v>98</v>
      </c>
      <c r="D52" t="s">
        <v>99</v>
      </c>
      <c r="E52" s="5">
        <v>223770202</v>
      </c>
      <c r="F52" s="13">
        <f>INDEX($R$3:$T$335,MATCH(PERL[[#This Row],[DistrictNumber]],$R$3:$R$335,0),3)</f>
        <v>0</v>
      </c>
      <c r="G52" s="9">
        <f t="shared" si="1"/>
        <v>0</v>
      </c>
      <c r="H52" s="11">
        <v>1.02</v>
      </c>
      <c r="I52" s="12">
        <f t="shared" si="2"/>
        <v>0</v>
      </c>
      <c r="J52" s="15">
        <f>IF(PERL[[#This Row],[Unadjusted Maximum Revenue]]/(PERL[[#This Row],[Proposed Taxable Valuation]]/1000)&gt;PERL[[#This Row],[Max Debt RATE]],PERL[[#This Row],[Max Debt RATE]],PERL[[#This Row],[Unadjusted Maximum Revenue]]/(PERL[[#This Row],[Proposed Taxable Valuation]]/1000))</f>
        <v>0</v>
      </c>
      <c r="K52" s="26">
        <f>ROUND(PERL[[#This Row],[Proposed Taxable Valuation]]/1000*PERL[[#This Row],[Adjusted Rate]],0)</f>
        <v>0</v>
      </c>
      <c r="L52" s="19">
        <f t="shared" si="3"/>
        <v>0</v>
      </c>
      <c r="M52" s="17">
        <f t="shared" si="4"/>
        <v>0</v>
      </c>
      <c r="N52" s="5">
        <v>223770202</v>
      </c>
      <c r="O52">
        <f>INDEX($R$3:$T$335,MATCH(PERL[[#This Row],[DistrictNumber]],$R$3:$R$335,0),3)</f>
        <v>0</v>
      </c>
      <c r="P52" s="9">
        <f t="shared" si="5"/>
        <v>0</v>
      </c>
      <c r="R52" t="s">
        <v>94</v>
      </c>
      <c r="S52" s="36" t="s">
        <v>94</v>
      </c>
      <c r="T52" s="33">
        <v>0</v>
      </c>
      <c r="V52">
        <v>2026</v>
      </c>
      <c r="W52" t="s">
        <v>90</v>
      </c>
      <c r="X52" s="25">
        <v>6345452209</v>
      </c>
    </row>
    <row r="53" spans="1:24" x14ac:dyDescent="0.35">
      <c r="A53" s="13">
        <v>2026</v>
      </c>
      <c r="B53" s="13">
        <f t="shared" si="0"/>
        <v>2025</v>
      </c>
      <c r="C53" t="s">
        <v>100</v>
      </c>
      <c r="D53" t="s">
        <v>101</v>
      </c>
      <c r="E53" s="5">
        <v>660787466</v>
      </c>
      <c r="F53" s="13">
        <f>INDEX($R$3:$T$335,MATCH(PERL[[#This Row],[DistrictNumber]],$R$3:$R$335,0),3)</f>
        <v>0</v>
      </c>
      <c r="G53" s="9">
        <f t="shared" si="1"/>
        <v>0</v>
      </c>
      <c r="H53" s="11">
        <v>1.02</v>
      </c>
      <c r="I53" s="12">
        <f t="shared" si="2"/>
        <v>0</v>
      </c>
      <c r="J53" s="15">
        <f>IF(PERL[[#This Row],[Unadjusted Maximum Revenue]]/(PERL[[#This Row],[Proposed Taxable Valuation]]/1000)&gt;PERL[[#This Row],[Max Debt RATE]],PERL[[#This Row],[Max Debt RATE]],PERL[[#This Row],[Unadjusted Maximum Revenue]]/(PERL[[#This Row],[Proposed Taxable Valuation]]/1000))</f>
        <v>0</v>
      </c>
      <c r="K53" s="26">
        <f>ROUND(PERL[[#This Row],[Proposed Taxable Valuation]]/1000*PERL[[#This Row],[Adjusted Rate]],0)</f>
        <v>0</v>
      </c>
      <c r="L53" s="19">
        <f t="shared" si="3"/>
        <v>0</v>
      </c>
      <c r="M53" s="17">
        <f t="shared" si="4"/>
        <v>0</v>
      </c>
      <c r="N53" s="5">
        <v>660787466</v>
      </c>
      <c r="O53">
        <f>INDEX($R$3:$T$335,MATCH(PERL[[#This Row],[DistrictNumber]],$R$3:$R$335,0),3)</f>
        <v>0</v>
      </c>
      <c r="P53" s="9">
        <f t="shared" si="5"/>
        <v>0</v>
      </c>
      <c r="R53" t="s">
        <v>96</v>
      </c>
      <c r="S53" s="37" t="s">
        <v>96</v>
      </c>
      <c r="T53" s="34">
        <v>0</v>
      </c>
      <c r="V53">
        <v>2026</v>
      </c>
      <c r="W53" t="s">
        <v>92</v>
      </c>
      <c r="X53" s="25">
        <v>398860608</v>
      </c>
    </row>
    <row r="54" spans="1:24" x14ac:dyDescent="0.35">
      <c r="A54" s="13">
        <v>2026</v>
      </c>
      <c r="B54" s="13">
        <f t="shared" si="0"/>
        <v>2025</v>
      </c>
      <c r="C54" t="s">
        <v>102</v>
      </c>
      <c r="D54" t="s">
        <v>103</v>
      </c>
      <c r="E54" s="5">
        <v>186511418</v>
      </c>
      <c r="F54" s="13">
        <f>INDEX($R$3:$T$335,MATCH(PERL[[#This Row],[DistrictNumber]],$R$3:$R$335,0),3)</f>
        <v>0</v>
      </c>
      <c r="G54" s="9">
        <f t="shared" si="1"/>
        <v>0</v>
      </c>
      <c r="H54" s="11">
        <v>1.02</v>
      </c>
      <c r="I54" s="12">
        <f t="shared" si="2"/>
        <v>0</v>
      </c>
      <c r="J54" s="15">
        <f>IF(PERL[[#This Row],[Unadjusted Maximum Revenue]]/(PERL[[#This Row],[Proposed Taxable Valuation]]/1000)&gt;PERL[[#This Row],[Max Debt RATE]],PERL[[#This Row],[Max Debt RATE]],PERL[[#This Row],[Unadjusted Maximum Revenue]]/(PERL[[#This Row],[Proposed Taxable Valuation]]/1000))</f>
        <v>0</v>
      </c>
      <c r="K54" s="26">
        <f>ROUND(PERL[[#This Row],[Proposed Taxable Valuation]]/1000*PERL[[#This Row],[Adjusted Rate]],0)</f>
        <v>0</v>
      </c>
      <c r="L54" s="19">
        <f t="shared" si="3"/>
        <v>0</v>
      </c>
      <c r="M54" s="17">
        <f t="shared" si="4"/>
        <v>0</v>
      </c>
      <c r="N54" s="5">
        <v>186511418</v>
      </c>
      <c r="O54">
        <f>INDEX($R$3:$T$335,MATCH(PERL[[#This Row],[DistrictNumber]],$R$3:$R$335,0),3)</f>
        <v>0</v>
      </c>
      <c r="P54" s="9">
        <f t="shared" si="5"/>
        <v>0</v>
      </c>
      <c r="R54" t="s">
        <v>98</v>
      </c>
      <c r="S54" s="36" t="s">
        <v>98</v>
      </c>
      <c r="T54" s="33">
        <v>0</v>
      </c>
      <c r="V54">
        <v>2026</v>
      </c>
      <c r="W54" t="s">
        <v>94</v>
      </c>
      <c r="X54" s="25">
        <v>348579811</v>
      </c>
    </row>
    <row r="55" spans="1:24" x14ac:dyDescent="0.35">
      <c r="A55" s="13">
        <v>2026</v>
      </c>
      <c r="B55" s="13">
        <f t="shared" si="0"/>
        <v>2025</v>
      </c>
      <c r="C55" t="s">
        <v>104</v>
      </c>
      <c r="D55" t="s">
        <v>105</v>
      </c>
      <c r="E55" s="5">
        <v>429999022</v>
      </c>
      <c r="F55" s="13">
        <f>INDEX($R$3:$T$335,MATCH(PERL[[#This Row],[DistrictNumber]],$R$3:$R$335,0),3)</f>
        <v>0</v>
      </c>
      <c r="G55" s="9">
        <f t="shared" si="1"/>
        <v>0</v>
      </c>
      <c r="H55" s="11">
        <v>1.02</v>
      </c>
      <c r="I55" s="12">
        <f t="shared" si="2"/>
        <v>0</v>
      </c>
      <c r="J55" s="15">
        <f>IF(PERL[[#This Row],[Unadjusted Maximum Revenue]]/(PERL[[#This Row],[Proposed Taxable Valuation]]/1000)&gt;PERL[[#This Row],[Max Debt RATE]],PERL[[#This Row],[Max Debt RATE]],PERL[[#This Row],[Unadjusted Maximum Revenue]]/(PERL[[#This Row],[Proposed Taxable Valuation]]/1000))</f>
        <v>0</v>
      </c>
      <c r="K55" s="26">
        <f>ROUND(PERL[[#This Row],[Proposed Taxable Valuation]]/1000*PERL[[#This Row],[Adjusted Rate]],0)</f>
        <v>0</v>
      </c>
      <c r="L55" s="19">
        <f t="shared" si="3"/>
        <v>0</v>
      </c>
      <c r="M55" s="17">
        <f t="shared" si="4"/>
        <v>0</v>
      </c>
      <c r="N55" s="5">
        <v>429999022</v>
      </c>
      <c r="O55">
        <f>INDEX($R$3:$T$335,MATCH(PERL[[#This Row],[DistrictNumber]],$R$3:$R$335,0),3)</f>
        <v>0</v>
      </c>
      <c r="P55" s="9">
        <f t="shared" si="5"/>
        <v>0</v>
      </c>
      <c r="R55" t="s">
        <v>100</v>
      </c>
      <c r="S55" s="37" t="s">
        <v>100</v>
      </c>
      <c r="T55" s="34">
        <v>0</v>
      </c>
      <c r="V55">
        <v>2026</v>
      </c>
      <c r="W55" t="s">
        <v>104</v>
      </c>
      <c r="X55" s="25">
        <v>429999022</v>
      </c>
    </row>
    <row r="56" spans="1:24" x14ac:dyDescent="0.35">
      <c r="A56" s="13">
        <v>2026</v>
      </c>
      <c r="B56" s="13">
        <f t="shared" si="0"/>
        <v>2025</v>
      </c>
      <c r="C56" t="s">
        <v>106</v>
      </c>
      <c r="D56" t="s">
        <v>107</v>
      </c>
      <c r="E56" s="5">
        <v>377286840</v>
      </c>
      <c r="F56" s="13">
        <f>INDEX($R$3:$T$335,MATCH(PERL[[#This Row],[DistrictNumber]],$R$3:$R$335,0),3)</f>
        <v>0.13500000000000001</v>
      </c>
      <c r="G56" s="9">
        <f t="shared" si="1"/>
        <v>50933.72340000001</v>
      </c>
      <c r="H56" s="11">
        <v>1.02</v>
      </c>
      <c r="I56" s="12">
        <f t="shared" si="2"/>
        <v>50933.72340000001</v>
      </c>
      <c r="J56" s="15">
        <f>IF(PERL[[#This Row],[Unadjusted Maximum Revenue]]/(PERL[[#This Row],[Proposed Taxable Valuation]]/1000)&gt;PERL[[#This Row],[Max Debt RATE]],PERL[[#This Row],[Max Debt RATE]],PERL[[#This Row],[Unadjusted Maximum Revenue]]/(PERL[[#This Row],[Proposed Taxable Valuation]]/1000))</f>
        <v>0.13500000000000001</v>
      </c>
      <c r="K56" s="26">
        <f>ROUND(PERL[[#This Row],[Proposed Taxable Valuation]]/1000*PERL[[#This Row],[Adjusted Rate]],0)</f>
        <v>50934</v>
      </c>
      <c r="L56" s="19">
        <f t="shared" si="3"/>
        <v>0</v>
      </c>
      <c r="M56" s="17">
        <f t="shared" si="4"/>
        <v>0</v>
      </c>
      <c r="N56" s="5">
        <v>377286840</v>
      </c>
      <c r="O56">
        <f>INDEX($R$3:$T$335,MATCH(PERL[[#This Row],[DistrictNumber]],$R$3:$R$335,0),3)</f>
        <v>0.13500000000000001</v>
      </c>
      <c r="P56" s="9">
        <f t="shared" si="5"/>
        <v>50933.72340000001</v>
      </c>
      <c r="R56" t="s">
        <v>102</v>
      </c>
      <c r="S56" s="36" t="s">
        <v>102</v>
      </c>
      <c r="T56" s="33">
        <v>0</v>
      </c>
      <c r="V56">
        <v>2026</v>
      </c>
      <c r="W56" t="s">
        <v>98</v>
      </c>
      <c r="X56" s="25">
        <v>223770202</v>
      </c>
    </row>
    <row r="57" spans="1:24" x14ac:dyDescent="0.35">
      <c r="A57" s="13">
        <v>2026</v>
      </c>
      <c r="B57" s="13">
        <f t="shared" si="0"/>
        <v>2025</v>
      </c>
      <c r="C57" t="s">
        <v>108</v>
      </c>
      <c r="D57" t="s">
        <v>109</v>
      </c>
      <c r="E57" s="5">
        <v>470235670</v>
      </c>
      <c r="F57" s="13">
        <f>INDEX($R$3:$T$335,MATCH(PERL[[#This Row],[DistrictNumber]],$R$3:$R$335,0),3)</f>
        <v>0</v>
      </c>
      <c r="G57" s="9">
        <f t="shared" si="1"/>
        <v>0</v>
      </c>
      <c r="H57" s="11">
        <v>1.02</v>
      </c>
      <c r="I57" s="12">
        <f t="shared" si="2"/>
        <v>0</v>
      </c>
      <c r="J57" s="15">
        <f>IF(PERL[[#This Row],[Unadjusted Maximum Revenue]]/(PERL[[#This Row],[Proposed Taxable Valuation]]/1000)&gt;PERL[[#This Row],[Max Debt RATE]],PERL[[#This Row],[Max Debt RATE]],PERL[[#This Row],[Unadjusted Maximum Revenue]]/(PERL[[#This Row],[Proposed Taxable Valuation]]/1000))</f>
        <v>0</v>
      </c>
      <c r="K57" s="26">
        <f>ROUND(PERL[[#This Row],[Proposed Taxable Valuation]]/1000*PERL[[#This Row],[Adjusted Rate]],0)</f>
        <v>0</v>
      </c>
      <c r="L57" s="19">
        <f t="shared" si="3"/>
        <v>0</v>
      </c>
      <c r="M57" s="17">
        <f t="shared" si="4"/>
        <v>0</v>
      </c>
      <c r="N57" s="5">
        <v>470235670</v>
      </c>
      <c r="O57">
        <f>INDEX($R$3:$T$335,MATCH(PERL[[#This Row],[DistrictNumber]],$R$3:$R$335,0),3)</f>
        <v>0</v>
      </c>
      <c r="P57" s="9">
        <f t="shared" si="5"/>
        <v>0</v>
      </c>
      <c r="R57" t="s">
        <v>104</v>
      </c>
      <c r="S57" s="37" t="s">
        <v>104</v>
      </c>
      <c r="T57" s="34">
        <v>0</v>
      </c>
      <c r="V57">
        <v>2026</v>
      </c>
      <c r="W57" t="s">
        <v>100</v>
      </c>
      <c r="X57" s="25">
        <v>660787466</v>
      </c>
    </row>
    <row r="58" spans="1:24" x14ac:dyDescent="0.35">
      <c r="A58" s="13">
        <v>2026</v>
      </c>
      <c r="B58" s="13">
        <f t="shared" si="0"/>
        <v>2025</v>
      </c>
      <c r="C58" t="s">
        <v>110</v>
      </c>
      <c r="D58" t="s">
        <v>111</v>
      </c>
      <c r="E58" s="5">
        <v>418304563</v>
      </c>
      <c r="F58" s="13">
        <f>INDEX($R$3:$T$335,MATCH(PERL[[#This Row],[DistrictNumber]],$R$3:$R$335,0),3)</f>
        <v>0</v>
      </c>
      <c r="G58" s="9">
        <f t="shared" si="1"/>
        <v>0</v>
      </c>
      <c r="H58" s="11">
        <v>1.02</v>
      </c>
      <c r="I58" s="12">
        <f t="shared" si="2"/>
        <v>0</v>
      </c>
      <c r="J58" s="15">
        <f>IF(PERL[[#This Row],[Unadjusted Maximum Revenue]]/(PERL[[#This Row],[Proposed Taxable Valuation]]/1000)&gt;PERL[[#This Row],[Max Debt RATE]],PERL[[#This Row],[Max Debt RATE]],PERL[[#This Row],[Unadjusted Maximum Revenue]]/(PERL[[#This Row],[Proposed Taxable Valuation]]/1000))</f>
        <v>0</v>
      </c>
      <c r="K58" s="26">
        <f>ROUND(PERL[[#This Row],[Proposed Taxable Valuation]]/1000*PERL[[#This Row],[Adjusted Rate]],0)</f>
        <v>0</v>
      </c>
      <c r="L58" s="19">
        <f t="shared" si="3"/>
        <v>0</v>
      </c>
      <c r="M58" s="17">
        <f t="shared" si="4"/>
        <v>0</v>
      </c>
      <c r="N58" s="5">
        <v>418304563</v>
      </c>
      <c r="O58">
        <f>INDEX($R$3:$T$335,MATCH(PERL[[#This Row],[DistrictNumber]],$R$3:$R$335,0),3)</f>
        <v>0</v>
      </c>
      <c r="P58" s="9">
        <f t="shared" si="5"/>
        <v>0</v>
      </c>
      <c r="R58" t="s">
        <v>106</v>
      </c>
      <c r="S58" s="36" t="s">
        <v>106</v>
      </c>
      <c r="T58" s="33">
        <v>0.13500000000000001</v>
      </c>
      <c r="V58">
        <v>2026</v>
      </c>
      <c r="W58" t="s">
        <v>96</v>
      </c>
      <c r="X58" s="25">
        <v>189781503</v>
      </c>
    </row>
    <row r="59" spans="1:24" x14ac:dyDescent="0.35">
      <c r="A59" s="13">
        <v>2026</v>
      </c>
      <c r="B59" s="13">
        <f t="shared" si="0"/>
        <v>2025</v>
      </c>
      <c r="C59" t="s">
        <v>112</v>
      </c>
      <c r="D59" t="s">
        <v>113</v>
      </c>
      <c r="E59" s="5">
        <v>661298958</v>
      </c>
      <c r="F59" s="13">
        <f>INDEX($R$3:$T$335,MATCH(PERL[[#This Row],[DistrictNumber]],$R$3:$R$335,0),3)</f>
        <v>0</v>
      </c>
      <c r="G59" s="9">
        <f t="shared" si="1"/>
        <v>0</v>
      </c>
      <c r="H59" s="11">
        <v>1.02</v>
      </c>
      <c r="I59" s="12">
        <f t="shared" si="2"/>
        <v>0</v>
      </c>
      <c r="J59" s="15">
        <f>IF(PERL[[#This Row],[Unadjusted Maximum Revenue]]/(PERL[[#This Row],[Proposed Taxable Valuation]]/1000)&gt;PERL[[#This Row],[Max Debt RATE]],PERL[[#This Row],[Max Debt RATE]],PERL[[#This Row],[Unadjusted Maximum Revenue]]/(PERL[[#This Row],[Proposed Taxable Valuation]]/1000))</f>
        <v>0</v>
      </c>
      <c r="K59" s="26">
        <f>ROUND(PERL[[#This Row],[Proposed Taxable Valuation]]/1000*PERL[[#This Row],[Adjusted Rate]],0)</f>
        <v>0</v>
      </c>
      <c r="L59" s="19">
        <f t="shared" si="3"/>
        <v>0</v>
      </c>
      <c r="M59" s="17">
        <f t="shared" si="4"/>
        <v>0</v>
      </c>
      <c r="N59" s="5">
        <v>661298958</v>
      </c>
      <c r="O59">
        <f>INDEX($R$3:$T$335,MATCH(PERL[[#This Row],[DistrictNumber]],$R$3:$R$335,0),3)</f>
        <v>0</v>
      </c>
      <c r="P59" s="9">
        <f t="shared" si="5"/>
        <v>0</v>
      </c>
      <c r="R59" t="s">
        <v>108</v>
      </c>
      <c r="S59" s="37" t="s">
        <v>108</v>
      </c>
      <c r="T59" s="34">
        <v>0</v>
      </c>
      <c r="V59">
        <v>2026</v>
      </c>
      <c r="W59" t="s">
        <v>102</v>
      </c>
      <c r="X59" s="25">
        <v>186511418</v>
      </c>
    </row>
    <row r="60" spans="1:24" x14ac:dyDescent="0.35">
      <c r="A60" s="13">
        <v>2026</v>
      </c>
      <c r="B60" s="13">
        <f t="shared" si="0"/>
        <v>2025</v>
      </c>
      <c r="C60" t="s">
        <v>114</v>
      </c>
      <c r="D60" t="s">
        <v>115</v>
      </c>
      <c r="E60" s="5">
        <v>228874630</v>
      </c>
      <c r="F60" s="13">
        <f>INDEX($R$3:$T$335,MATCH(PERL[[#This Row],[DistrictNumber]],$R$3:$R$335,0),3)</f>
        <v>0</v>
      </c>
      <c r="G60" s="9">
        <f t="shared" si="1"/>
        <v>0</v>
      </c>
      <c r="H60" s="11">
        <v>1.02</v>
      </c>
      <c r="I60" s="12">
        <f t="shared" si="2"/>
        <v>0</v>
      </c>
      <c r="J60" s="15">
        <f>IF(PERL[[#This Row],[Unadjusted Maximum Revenue]]/(PERL[[#This Row],[Proposed Taxable Valuation]]/1000)&gt;PERL[[#This Row],[Max Debt RATE]],PERL[[#This Row],[Max Debt RATE]],PERL[[#This Row],[Unadjusted Maximum Revenue]]/(PERL[[#This Row],[Proposed Taxable Valuation]]/1000))</f>
        <v>0</v>
      </c>
      <c r="K60" s="26">
        <f>ROUND(PERL[[#This Row],[Proposed Taxable Valuation]]/1000*PERL[[#This Row],[Adjusted Rate]],0)</f>
        <v>0</v>
      </c>
      <c r="L60" s="19">
        <f t="shared" si="3"/>
        <v>0</v>
      </c>
      <c r="M60" s="17">
        <f t="shared" si="4"/>
        <v>0</v>
      </c>
      <c r="N60" s="5">
        <v>228874630</v>
      </c>
      <c r="O60">
        <f>INDEX($R$3:$T$335,MATCH(PERL[[#This Row],[DistrictNumber]],$R$3:$R$335,0),3)</f>
        <v>0</v>
      </c>
      <c r="P60" s="9">
        <f t="shared" si="5"/>
        <v>0</v>
      </c>
      <c r="R60" t="s">
        <v>110</v>
      </c>
      <c r="S60" s="36" t="s">
        <v>110</v>
      </c>
      <c r="T60" s="33">
        <v>0</v>
      </c>
      <c r="V60">
        <v>2026</v>
      </c>
      <c r="W60" t="s">
        <v>106</v>
      </c>
      <c r="X60" s="25">
        <v>377286840</v>
      </c>
    </row>
    <row r="61" spans="1:24" x14ac:dyDescent="0.35">
      <c r="A61" s="13">
        <v>2026</v>
      </c>
      <c r="B61" s="13">
        <f t="shared" si="0"/>
        <v>2025</v>
      </c>
      <c r="C61" t="s">
        <v>116</v>
      </c>
      <c r="D61" t="s">
        <v>117</v>
      </c>
      <c r="E61" s="5">
        <v>382339688</v>
      </c>
      <c r="F61" s="13">
        <f>INDEX($R$3:$T$335,MATCH(PERL[[#This Row],[DistrictNumber]],$R$3:$R$335,0),3)</f>
        <v>0</v>
      </c>
      <c r="G61" s="9">
        <f t="shared" si="1"/>
        <v>0</v>
      </c>
      <c r="H61" s="11">
        <v>1.02</v>
      </c>
      <c r="I61" s="12">
        <f t="shared" si="2"/>
        <v>0</v>
      </c>
      <c r="J61" s="15">
        <f>IF(PERL[[#This Row],[Unadjusted Maximum Revenue]]/(PERL[[#This Row],[Proposed Taxable Valuation]]/1000)&gt;PERL[[#This Row],[Max Debt RATE]],PERL[[#This Row],[Max Debt RATE]],PERL[[#This Row],[Unadjusted Maximum Revenue]]/(PERL[[#This Row],[Proposed Taxable Valuation]]/1000))</f>
        <v>0</v>
      </c>
      <c r="K61" s="26">
        <f>ROUND(PERL[[#This Row],[Proposed Taxable Valuation]]/1000*PERL[[#This Row],[Adjusted Rate]],0)</f>
        <v>0</v>
      </c>
      <c r="L61" s="19">
        <f t="shared" si="3"/>
        <v>0</v>
      </c>
      <c r="M61" s="17">
        <f t="shared" si="4"/>
        <v>0</v>
      </c>
      <c r="N61" s="5">
        <v>382339688</v>
      </c>
      <c r="O61">
        <f>INDEX($R$3:$T$335,MATCH(PERL[[#This Row],[DistrictNumber]],$R$3:$R$335,0),3)</f>
        <v>0</v>
      </c>
      <c r="P61" s="9">
        <f t="shared" si="5"/>
        <v>0</v>
      </c>
      <c r="R61" t="s">
        <v>112</v>
      </c>
      <c r="S61" s="37" t="s">
        <v>112</v>
      </c>
      <c r="T61" s="34">
        <v>0</v>
      </c>
      <c r="V61">
        <v>2026</v>
      </c>
      <c r="W61" t="s">
        <v>110</v>
      </c>
      <c r="X61" s="25">
        <v>418304563</v>
      </c>
    </row>
    <row r="62" spans="1:24" x14ac:dyDescent="0.35">
      <c r="A62" s="13">
        <v>2026</v>
      </c>
      <c r="B62" s="13">
        <f t="shared" si="0"/>
        <v>2025</v>
      </c>
      <c r="C62" t="s">
        <v>118</v>
      </c>
      <c r="D62" t="s">
        <v>119</v>
      </c>
      <c r="E62" s="5">
        <v>373502199</v>
      </c>
      <c r="F62" s="13">
        <f>INDEX($R$3:$T$335,MATCH(PERL[[#This Row],[DistrictNumber]],$R$3:$R$335,0),3)</f>
        <v>0</v>
      </c>
      <c r="G62" s="9">
        <f t="shared" si="1"/>
        <v>0</v>
      </c>
      <c r="H62" s="11">
        <v>1.02</v>
      </c>
      <c r="I62" s="12">
        <f t="shared" si="2"/>
        <v>0</v>
      </c>
      <c r="J62" s="15">
        <f>IF(PERL[[#This Row],[Unadjusted Maximum Revenue]]/(PERL[[#This Row],[Proposed Taxable Valuation]]/1000)&gt;PERL[[#This Row],[Max Debt RATE]],PERL[[#This Row],[Max Debt RATE]],PERL[[#This Row],[Unadjusted Maximum Revenue]]/(PERL[[#This Row],[Proposed Taxable Valuation]]/1000))</f>
        <v>0</v>
      </c>
      <c r="K62" s="26">
        <f>ROUND(PERL[[#This Row],[Proposed Taxable Valuation]]/1000*PERL[[#This Row],[Adjusted Rate]],0)</f>
        <v>0</v>
      </c>
      <c r="L62" s="19">
        <f t="shared" si="3"/>
        <v>0</v>
      </c>
      <c r="M62" s="17">
        <f t="shared" si="4"/>
        <v>0</v>
      </c>
      <c r="N62" s="5">
        <v>373502199</v>
      </c>
      <c r="O62">
        <f>INDEX($R$3:$T$335,MATCH(PERL[[#This Row],[DistrictNumber]],$R$3:$R$335,0),3)</f>
        <v>0</v>
      </c>
      <c r="P62" s="9">
        <f t="shared" si="5"/>
        <v>0</v>
      </c>
      <c r="R62" t="s">
        <v>114</v>
      </c>
      <c r="S62" s="36" t="s">
        <v>114</v>
      </c>
      <c r="T62" s="33">
        <v>0</v>
      </c>
      <c r="V62">
        <v>2026</v>
      </c>
      <c r="W62" t="s">
        <v>112</v>
      </c>
      <c r="X62" s="25">
        <v>661298958</v>
      </c>
    </row>
    <row r="63" spans="1:24" x14ac:dyDescent="0.35">
      <c r="A63" s="13">
        <v>2026</v>
      </c>
      <c r="B63" s="13">
        <f t="shared" si="0"/>
        <v>2025</v>
      </c>
      <c r="C63" t="s">
        <v>120</v>
      </c>
      <c r="D63" t="s">
        <v>121</v>
      </c>
      <c r="E63" s="5">
        <v>614461303</v>
      </c>
      <c r="F63" s="13">
        <f>INDEX($R$3:$T$335,MATCH(PERL[[#This Row],[DistrictNumber]],$R$3:$R$335,0),3)</f>
        <v>0</v>
      </c>
      <c r="G63" s="9">
        <f t="shared" si="1"/>
        <v>0</v>
      </c>
      <c r="H63" s="11">
        <v>1.02</v>
      </c>
      <c r="I63" s="12">
        <f t="shared" si="2"/>
        <v>0</v>
      </c>
      <c r="J63" s="15">
        <f>IF(PERL[[#This Row],[Unadjusted Maximum Revenue]]/(PERL[[#This Row],[Proposed Taxable Valuation]]/1000)&gt;PERL[[#This Row],[Max Debt RATE]],PERL[[#This Row],[Max Debt RATE]],PERL[[#This Row],[Unadjusted Maximum Revenue]]/(PERL[[#This Row],[Proposed Taxable Valuation]]/1000))</f>
        <v>0</v>
      </c>
      <c r="K63" s="26">
        <f>ROUND(PERL[[#This Row],[Proposed Taxable Valuation]]/1000*PERL[[#This Row],[Adjusted Rate]],0)</f>
        <v>0</v>
      </c>
      <c r="L63" s="19">
        <f t="shared" si="3"/>
        <v>0</v>
      </c>
      <c r="M63" s="17">
        <f t="shared" si="4"/>
        <v>0</v>
      </c>
      <c r="N63" s="5">
        <v>614461303</v>
      </c>
      <c r="O63">
        <f>INDEX($R$3:$T$335,MATCH(PERL[[#This Row],[DistrictNumber]],$R$3:$R$335,0),3)</f>
        <v>0</v>
      </c>
      <c r="P63" s="9">
        <f t="shared" si="5"/>
        <v>0</v>
      </c>
      <c r="R63" t="s">
        <v>116</v>
      </c>
      <c r="S63" s="37" t="s">
        <v>116</v>
      </c>
      <c r="T63" s="34">
        <v>0</v>
      </c>
      <c r="V63">
        <v>2026</v>
      </c>
      <c r="W63" t="s">
        <v>114</v>
      </c>
      <c r="X63" s="25">
        <v>228874630</v>
      </c>
    </row>
    <row r="64" spans="1:24" x14ac:dyDescent="0.35">
      <c r="A64" s="13">
        <v>2026</v>
      </c>
      <c r="B64" s="13">
        <f t="shared" si="0"/>
        <v>2025</v>
      </c>
      <c r="C64" t="s">
        <v>122</v>
      </c>
      <c r="D64" t="s">
        <v>123</v>
      </c>
      <c r="E64" s="5">
        <v>417016366</v>
      </c>
      <c r="F64" s="13">
        <f>INDEX($R$3:$T$335,MATCH(PERL[[#This Row],[DistrictNumber]],$R$3:$R$335,0),3)</f>
        <v>0</v>
      </c>
      <c r="G64" s="9">
        <f t="shared" si="1"/>
        <v>0</v>
      </c>
      <c r="H64" s="11">
        <v>1.02</v>
      </c>
      <c r="I64" s="12">
        <f t="shared" si="2"/>
        <v>0</v>
      </c>
      <c r="J64" s="15">
        <f>IF(PERL[[#This Row],[Unadjusted Maximum Revenue]]/(PERL[[#This Row],[Proposed Taxable Valuation]]/1000)&gt;PERL[[#This Row],[Max Debt RATE]],PERL[[#This Row],[Max Debt RATE]],PERL[[#This Row],[Unadjusted Maximum Revenue]]/(PERL[[#This Row],[Proposed Taxable Valuation]]/1000))</f>
        <v>0</v>
      </c>
      <c r="K64" s="26">
        <f>ROUND(PERL[[#This Row],[Proposed Taxable Valuation]]/1000*PERL[[#This Row],[Adjusted Rate]],0)</f>
        <v>0</v>
      </c>
      <c r="L64" s="19">
        <f t="shared" si="3"/>
        <v>0</v>
      </c>
      <c r="M64" s="17">
        <f t="shared" si="4"/>
        <v>0</v>
      </c>
      <c r="N64" s="5">
        <v>417016366</v>
      </c>
      <c r="O64">
        <f>INDEX($R$3:$T$335,MATCH(PERL[[#This Row],[DistrictNumber]],$R$3:$R$335,0),3)</f>
        <v>0</v>
      </c>
      <c r="P64" s="9">
        <f t="shared" si="5"/>
        <v>0</v>
      </c>
      <c r="R64" t="s">
        <v>118</v>
      </c>
      <c r="S64" s="36" t="s">
        <v>118</v>
      </c>
      <c r="T64" s="33">
        <v>0</v>
      </c>
      <c r="V64">
        <v>2026</v>
      </c>
      <c r="W64" t="s">
        <v>116</v>
      </c>
      <c r="X64" s="25">
        <v>382339688</v>
      </c>
    </row>
    <row r="65" spans="1:24" x14ac:dyDescent="0.35">
      <c r="A65" s="13">
        <v>2026</v>
      </c>
      <c r="B65" s="13">
        <f t="shared" si="0"/>
        <v>2025</v>
      </c>
      <c r="C65" t="s">
        <v>124</v>
      </c>
      <c r="D65" t="s">
        <v>125</v>
      </c>
      <c r="E65" s="5">
        <v>125304893</v>
      </c>
      <c r="F65" s="13">
        <f>INDEX($R$3:$T$335,MATCH(PERL[[#This Row],[DistrictNumber]],$R$3:$R$335,0),3)</f>
        <v>0</v>
      </c>
      <c r="G65" s="9">
        <f t="shared" si="1"/>
        <v>0</v>
      </c>
      <c r="H65" s="11">
        <v>1.02</v>
      </c>
      <c r="I65" s="12">
        <f t="shared" si="2"/>
        <v>0</v>
      </c>
      <c r="J65" s="15">
        <f>IF(PERL[[#This Row],[Unadjusted Maximum Revenue]]/(PERL[[#This Row],[Proposed Taxable Valuation]]/1000)&gt;PERL[[#This Row],[Max Debt RATE]],PERL[[#This Row],[Max Debt RATE]],PERL[[#This Row],[Unadjusted Maximum Revenue]]/(PERL[[#This Row],[Proposed Taxable Valuation]]/1000))</f>
        <v>0</v>
      </c>
      <c r="K65" s="26">
        <f>ROUND(PERL[[#This Row],[Proposed Taxable Valuation]]/1000*PERL[[#This Row],[Adjusted Rate]],0)</f>
        <v>0</v>
      </c>
      <c r="L65" s="19">
        <f t="shared" si="3"/>
        <v>0</v>
      </c>
      <c r="M65" s="17">
        <f t="shared" si="4"/>
        <v>0</v>
      </c>
      <c r="N65" s="5">
        <v>125304893</v>
      </c>
      <c r="O65">
        <f>INDEX($R$3:$T$335,MATCH(PERL[[#This Row],[DistrictNumber]],$R$3:$R$335,0),3)</f>
        <v>0</v>
      </c>
      <c r="P65" s="9">
        <f t="shared" si="5"/>
        <v>0</v>
      </c>
      <c r="R65" t="s">
        <v>120</v>
      </c>
      <c r="S65" s="37" t="s">
        <v>120</v>
      </c>
      <c r="T65" s="34">
        <v>0</v>
      </c>
      <c r="V65">
        <v>2026</v>
      </c>
      <c r="W65" t="s">
        <v>118</v>
      </c>
      <c r="X65" s="25">
        <v>373502199</v>
      </c>
    </row>
    <row r="66" spans="1:24" x14ac:dyDescent="0.35">
      <c r="A66" s="13">
        <v>2026</v>
      </c>
      <c r="B66" s="13">
        <f t="shared" si="0"/>
        <v>2025</v>
      </c>
      <c r="C66" t="s">
        <v>126</v>
      </c>
      <c r="D66" t="s">
        <v>127</v>
      </c>
      <c r="E66" s="5">
        <v>325102581</v>
      </c>
      <c r="F66" s="13">
        <f>INDEX($R$3:$T$335,MATCH(PERL[[#This Row],[DistrictNumber]],$R$3:$R$335,0),3)</f>
        <v>0</v>
      </c>
      <c r="G66" s="9">
        <f t="shared" si="1"/>
        <v>0</v>
      </c>
      <c r="H66" s="11">
        <v>1.02</v>
      </c>
      <c r="I66" s="12">
        <f t="shared" si="2"/>
        <v>0</v>
      </c>
      <c r="J66" s="15">
        <f>IF(PERL[[#This Row],[Unadjusted Maximum Revenue]]/(PERL[[#This Row],[Proposed Taxable Valuation]]/1000)&gt;PERL[[#This Row],[Max Debt RATE]],PERL[[#This Row],[Max Debt RATE]],PERL[[#This Row],[Unadjusted Maximum Revenue]]/(PERL[[#This Row],[Proposed Taxable Valuation]]/1000))</f>
        <v>0</v>
      </c>
      <c r="K66" s="26">
        <f>ROUND(PERL[[#This Row],[Proposed Taxable Valuation]]/1000*PERL[[#This Row],[Adjusted Rate]],0)</f>
        <v>0</v>
      </c>
      <c r="L66" s="19">
        <f t="shared" si="3"/>
        <v>0</v>
      </c>
      <c r="M66" s="17">
        <f t="shared" si="4"/>
        <v>0</v>
      </c>
      <c r="N66" s="5">
        <v>325102581</v>
      </c>
      <c r="O66">
        <f>INDEX($R$3:$T$335,MATCH(PERL[[#This Row],[DistrictNumber]],$R$3:$R$335,0),3)</f>
        <v>0</v>
      </c>
      <c r="P66" s="9">
        <f t="shared" si="5"/>
        <v>0</v>
      </c>
      <c r="R66" t="e">
        <v>#N/A</v>
      </c>
      <c r="S66" s="36" t="s">
        <v>688</v>
      </c>
      <c r="T66" s="33">
        <v>0</v>
      </c>
      <c r="V66">
        <v>2026</v>
      </c>
      <c r="W66" t="s">
        <v>120</v>
      </c>
      <c r="X66" s="25">
        <v>614461303</v>
      </c>
    </row>
    <row r="67" spans="1:24" x14ac:dyDescent="0.35">
      <c r="A67" s="13">
        <v>2026</v>
      </c>
      <c r="B67" s="13">
        <f t="shared" si="0"/>
        <v>2025</v>
      </c>
      <c r="C67" t="s">
        <v>128</v>
      </c>
      <c r="D67" t="s">
        <v>129</v>
      </c>
      <c r="E67" s="5">
        <v>407193154</v>
      </c>
      <c r="F67" s="13">
        <f>INDEX($R$3:$T$335,MATCH(PERL[[#This Row],[DistrictNumber]],$R$3:$R$335,0),3)</f>
        <v>0</v>
      </c>
      <c r="G67" s="9">
        <f t="shared" si="1"/>
        <v>0</v>
      </c>
      <c r="H67" s="11">
        <v>1.02</v>
      </c>
      <c r="I67" s="12">
        <f t="shared" si="2"/>
        <v>0</v>
      </c>
      <c r="J67" s="15">
        <f>IF(PERL[[#This Row],[Unadjusted Maximum Revenue]]/(PERL[[#This Row],[Proposed Taxable Valuation]]/1000)&gt;PERL[[#This Row],[Max Debt RATE]],PERL[[#This Row],[Max Debt RATE]],PERL[[#This Row],[Unadjusted Maximum Revenue]]/(PERL[[#This Row],[Proposed Taxable Valuation]]/1000))</f>
        <v>0</v>
      </c>
      <c r="K67" s="26">
        <f>ROUND(PERL[[#This Row],[Proposed Taxable Valuation]]/1000*PERL[[#This Row],[Adjusted Rate]],0)</f>
        <v>0</v>
      </c>
      <c r="L67" s="19">
        <f t="shared" si="3"/>
        <v>0</v>
      </c>
      <c r="M67" s="17">
        <f t="shared" si="4"/>
        <v>0</v>
      </c>
      <c r="N67" s="5">
        <v>407193154</v>
      </c>
      <c r="O67">
        <f>INDEX($R$3:$T$335,MATCH(PERL[[#This Row],[DistrictNumber]],$R$3:$R$335,0),3)</f>
        <v>0</v>
      </c>
      <c r="P67" s="9">
        <f t="shared" si="5"/>
        <v>0</v>
      </c>
      <c r="R67" t="s">
        <v>122</v>
      </c>
      <c r="S67" s="37" t="s">
        <v>122</v>
      </c>
      <c r="T67" s="34">
        <v>0</v>
      </c>
      <c r="V67">
        <v>2026</v>
      </c>
      <c r="W67" t="s">
        <v>122</v>
      </c>
      <c r="X67" s="25">
        <v>417016366</v>
      </c>
    </row>
    <row r="68" spans="1:24" x14ac:dyDescent="0.35">
      <c r="A68" s="13">
        <v>2026</v>
      </c>
      <c r="B68" s="13">
        <f t="shared" si="0"/>
        <v>2025</v>
      </c>
      <c r="C68" t="s">
        <v>130</v>
      </c>
      <c r="D68" t="s">
        <v>131</v>
      </c>
      <c r="E68" s="5">
        <v>1484981400</v>
      </c>
      <c r="F68" s="13">
        <f>INDEX($R$3:$T$335,MATCH(PERL[[#This Row],[DistrictNumber]],$R$3:$R$335,0),3)</f>
        <v>0</v>
      </c>
      <c r="G68" s="9">
        <f t="shared" si="1"/>
        <v>0</v>
      </c>
      <c r="H68" s="11">
        <v>1.02</v>
      </c>
      <c r="I68" s="12">
        <f t="shared" si="2"/>
        <v>0</v>
      </c>
      <c r="J68" s="15">
        <f>IF(PERL[[#This Row],[Unadjusted Maximum Revenue]]/(PERL[[#This Row],[Proposed Taxable Valuation]]/1000)&gt;PERL[[#This Row],[Max Debt RATE]],PERL[[#This Row],[Max Debt RATE]],PERL[[#This Row],[Unadjusted Maximum Revenue]]/(PERL[[#This Row],[Proposed Taxable Valuation]]/1000))</f>
        <v>0</v>
      </c>
      <c r="K68" s="26">
        <f>ROUND(PERL[[#This Row],[Proposed Taxable Valuation]]/1000*PERL[[#This Row],[Adjusted Rate]],0)</f>
        <v>0</v>
      </c>
      <c r="L68" s="19">
        <f t="shared" si="3"/>
        <v>0</v>
      </c>
      <c r="M68" s="17">
        <f t="shared" si="4"/>
        <v>0</v>
      </c>
      <c r="N68" s="5">
        <v>1484981400</v>
      </c>
      <c r="O68">
        <f>INDEX($R$3:$T$335,MATCH(PERL[[#This Row],[DistrictNumber]],$R$3:$R$335,0),3)</f>
        <v>0</v>
      </c>
      <c r="P68" s="9">
        <f t="shared" si="5"/>
        <v>0</v>
      </c>
      <c r="R68" t="s">
        <v>124</v>
      </c>
      <c r="S68" s="36" t="s">
        <v>124</v>
      </c>
      <c r="T68" s="33">
        <v>0</v>
      </c>
      <c r="V68">
        <v>2026</v>
      </c>
      <c r="W68" t="s">
        <v>124</v>
      </c>
      <c r="X68" s="25">
        <v>125304893</v>
      </c>
    </row>
    <row r="69" spans="1:24" x14ac:dyDescent="0.35">
      <c r="A69" s="13">
        <v>2026</v>
      </c>
      <c r="B69" s="13">
        <f t="shared" ref="B69:B132" si="6">A69-1</f>
        <v>2025</v>
      </c>
      <c r="C69" t="s">
        <v>132</v>
      </c>
      <c r="D69" t="s">
        <v>133</v>
      </c>
      <c r="E69" s="5">
        <v>1152067518</v>
      </c>
      <c r="F69" s="13">
        <f>INDEX($R$3:$T$335,MATCH(PERL[[#This Row],[DistrictNumber]],$R$3:$R$335,0),3)</f>
        <v>0</v>
      </c>
      <c r="G69" s="9">
        <f t="shared" ref="G69:G132" si="7">E69/1000*F69</f>
        <v>0</v>
      </c>
      <c r="H69" s="11">
        <v>1.02</v>
      </c>
      <c r="I69" s="12">
        <f t="shared" ref="I69:I132" si="8">G69</f>
        <v>0</v>
      </c>
      <c r="J69" s="15">
        <f>IF(PERL[[#This Row],[Unadjusted Maximum Revenue]]/(PERL[[#This Row],[Proposed Taxable Valuation]]/1000)&gt;PERL[[#This Row],[Max Debt RATE]],PERL[[#This Row],[Max Debt RATE]],PERL[[#This Row],[Unadjusted Maximum Revenue]]/(PERL[[#This Row],[Proposed Taxable Valuation]]/1000))</f>
        <v>0</v>
      </c>
      <c r="K69" s="26">
        <f>ROUND(PERL[[#This Row],[Proposed Taxable Valuation]]/1000*PERL[[#This Row],[Adjusted Rate]],0)</f>
        <v>0</v>
      </c>
      <c r="L69" s="19">
        <f t="shared" ref="L69:L132" si="9">I69-G69</f>
        <v>0</v>
      </c>
      <c r="M69" s="17">
        <f t="shared" ref="M69:M132" si="10">J69-F69</f>
        <v>0</v>
      </c>
      <c r="N69" s="5">
        <v>1152067518</v>
      </c>
      <c r="O69">
        <f>INDEX($R$3:$T$335,MATCH(PERL[[#This Row],[DistrictNumber]],$R$3:$R$335,0),3)</f>
        <v>0</v>
      </c>
      <c r="P69" s="9">
        <f t="shared" ref="P69:P132" si="11">N69/1000*O69</f>
        <v>0</v>
      </c>
      <c r="R69" t="s">
        <v>126</v>
      </c>
      <c r="S69" s="37" t="s">
        <v>126</v>
      </c>
      <c r="T69" s="34">
        <v>0</v>
      </c>
      <c r="V69">
        <v>2026</v>
      </c>
      <c r="W69" t="s">
        <v>126</v>
      </c>
      <c r="X69" s="25">
        <v>325102581</v>
      </c>
    </row>
    <row r="70" spans="1:24" x14ac:dyDescent="0.35">
      <c r="A70" s="13">
        <v>2026</v>
      </c>
      <c r="B70" s="13">
        <f t="shared" si="6"/>
        <v>2025</v>
      </c>
      <c r="C70" t="s">
        <v>134</v>
      </c>
      <c r="D70" t="s">
        <v>135</v>
      </c>
      <c r="E70" s="5">
        <v>1019247714</v>
      </c>
      <c r="F70" s="13">
        <f>INDEX($R$3:$T$335,MATCH(PERL[[#This Row],[DistrictNumber]],$R$3:$R$335,0),3)</f>
        <v>0</v>
      </c>
      <c r="G70" s="9">
        <f t="shared" si="7"/>
        <v>0</v>
      </c>
      <c r="H70" s="11">
        <v>1.02</v>
      </c>
      <c r="I70" s="12">
        <f t="shared" si="8"/>
        <v>0</v>
      </c>
      <c r="J70" s="15">
        <f>IF(PERL[[#This Row],[Unadjusted Maximum Revenue]]/(PERL[[#This Row],[Proposed Taxable Valuation]]/1000)&gt;PERL[[#This Row],[Max Debt RATE]],PERL[[#This Row],[Max Debt RATE]],PERL[[#This Row],[Unadjusted Maximum Revenue]]/(PERL[[#This Row],[Proposed Taxable Valuation]]/1000))</f>
        <v>0</v>
      </c>
      <c r="K70" s="26">
        <f>ROUND(PERL[[#This Row],[Proposed Taxable Valuation]]/1000*PERL[[#This Row],[Adjusted Rate]],0)</f>
        <v>0</v>
      </c>
      <c r="L70" s="19">
        <f t="shared" si="9"/>
        <v>0</v>
      </c>
      <c r="M70" s="17">
        <f t="shared" si="10"/>
        <v>0</v>
      </c>
      <c r="N70" s="5">
        <v>1019247714</v>
      </c>
      <c r="O70">
        <f>INDEX($R$3:$T$335,MATCH(PERL[[#This Row],[DistrictNumber]],$R$3:$R$335,0),3)</f>
        <v>0</v>
      </c>
      <c r="P70" s="9">
        <f t="shared" si="11"/>
        <v>0</v>
      </c>
      <c r="R70" t="s">
        <v>128</v>
      </c>
      <c r="S70" s="36" t="s">
        <v>128</v>
      </c>
      <c r="T70" s="33">
        <v>0</v>
      </c>
      <c r="V70">
        <v>2026</v>
      </c>
      <c r="W70" t="s">
        <v>130</v>
      </c>
      <c r="X70" s="25">
        <v>1484981400</v>
      </c>
    </row>
    <row r="71" spans="1:24" x14ac:dyDescent="0.35">
      <c r="A71" s="13">
        <v>2026</v>
      </c>
      <c r="B71" s="13">
        <f t="shared" si="6"/>
        <v>2025</v>
      </c>
      <c r="C71" t="s">
        <v>136</v>
      </c>
      <c r="D71" t="s">
        <v>137</v>
      </c>
      <c r="E71" s="5">
        <v>315107758</v>
      </c>
      <c r="F71" s="13">
        <f>INDEX($R$3:$T$335,MATCH(PERL[[#This Row],[DistrictNumber]],$R$3:$R$335,0),3)</f>
        <v>0</v>
      </c>
      <c r="G71" s="9">
        <f t="shared" si="7"/>
        <v>0</v>
      </c>
      <c r="H71" s="11">
        <v>1.02</v>
      </c>
      <c r="I71" s="12">
        <f t="shared" si="8"/>
        <v>0</v>
      </c>
      <c r="J71" s="15">
        <f>IF(PERL[[#This Row],[Unadjusted Maximum Revenue]]/(PERL[[#This Row],[Proposed Taxable Valuation]]/1000)&gt;PERL[[#This Row],[Max Debt RATE]],PERL[[#This Row],[Max Debt RATE]],PERL[[#This Row],[Unadjusted Maximum Revenue]]/(PERL[[#This Row],[Proposed Taxable Valuation]]/1000))</f>
        <v>0</v>
      </c>
      <c r="K71" s="26">
        <f>ROUND(PERL[[#This Row],[Proposed Taxable Valuation]]/1000*PERL[[#This Row],[Adjusted Rate]],0)</f>
        <v>0</v>
      </c>
      <c r="L71" s="19">
        <f t="shared" si="9"/>
        <v>0</v>
      </c>
      <c r="M71" s="17">
        <f t="shared" si="10"/>
        <v>0</v>
      </c>
      <c r="N71" s="5">
        <v>315107758</v>
      </c>
      <c r="O71">
        <f>INDEX($R$3:$T$335,MATCH(PERL[[#This Row],[DistrictNumber]],$R$3:$R$335,0),3)</f>
        <v>0</v>
      </c>
      <c r="P71" s="9">
        <f t="shared" si="11"/>
        <v>0</v>
      </c>
      <c r="R71" t="s">
        <v>130</v>
      </c>
      <c r="S71" s="37" t="s">
        <v>130</v>
      </c>
      <c r="T71" s="34">
        <v>0</v>
      </c>
      <c r="V71">
        <v>2026</v>
      </c>
      <c r="W71" t="s">
        <v>132</v>
      </c>
      <c r="X71" s="25">
        <v>1152067518</v>
      </c>
    </row>
    <row r="72" spans="1:24" x14ac:dyDescent="0.35">
      <c r="A72" s="13">
        <v>2026</v>
      </c>
      <c r="B72" s="13">
        <f t="shared" si="6"/>
        <v>2025</v>
      </c>
      <c r="C72" t="s">
        <v>138</v>
      </c>
      <c r="D72" t="s">
        <v>139</v>
      </c>
      <c r="E72" s="5">
        <v>2717070309</v>
      </c>
      <c r="F72" s="13">
        <f>INDEX($R$3:$T$335,MATCH(PERL[[#This Row],[DistrictNumber]],$R$3:$R$335,0),3)</f>
        <v>0</v>
      </c>
      <c r="G72" s="9">
        <f t="shared" si="7"/>
        <v>0</v>
      </c>
      <c r="H72" s="11">
        <v>1.02</v>
      </c>
      <c r="I72" s="12">
        <f t="shared" si="8"/>
        <v>0</v>
      </c>
      <c r="J72" s="15">
        <f>IF(PERL[[#This Row],[Unadjusted Maximum Revenue]]/(PERL[[#This Row],[Proposed Taxable Valuation]]/1000)&gt;PERL[[#This Row],[Max Debt RATE]],PERL[[#This Row],[Max Debt RATE]],PERL[[#This Row],[Unadjusted Maximum Revenue]]/(PERL[[#This Row],[Proposed Taxable Valuation]]/1000))</f>
        <v>0</v>
      </c>
      <c r="K72" s="26">
        <f>ROUND(PERL[[#This Row],[Proposed Taxable Valuation]]/1000*PERL[[#This Row],[Adjusted Rate]],0)</f>
        <v>0</v>
      </c>
      <c r="L72" s="19">
        <f t="shared" si="9"/>
        <v>0</v>
      </c>
      <c r="M72" s="17">
        <f t="shared" si="10"/>
        <v>0</v>
      </c>
      <c r="N72" s="5">
        <v>2717070309</v>
      </c>
      <c r="O72">
        <f>INDEX($R$3:$T$335,MATCH(PERL[[#This Row],[DistrictNumber]],$R$3:$R$335,0),3)</f>
        <v>0</v>
      </c>
      <c r="P72" s="9">
        <f t="shared" si="11"/>
        <v>0</v>
      </c>
      <c r="R72" t="e">
        <v>#N/A</v>
      </c>
      <c r="S72" s="36" t="s">
        <v>689</v>
      </c>
      <c r="T72" s="33">
        <v>0</v>
      </c>
      <c r="V72">
        <v>2026</v>
      </c>
      <c r="W72" t="s">
        <v>134</v>
      </c>
      <c r="X72" s="25">
        <v>1019247714</v>
      </c>
    </row>
    <row r="73" spans="1:24" x14ac:dyDescent="0.35">
      <c r="A73" s="13">
        <v>2026</v>
      </c>
      <c r="B73" s="13">
        <f t="shared" si="6"/>
        <v>2025</v>
      </c>
      <c r="C73" t="s">
        <v>140</v>
      </c>
      <c r="D73" t="s">
        <v>141</v>
      </c>
      <c r="E73" s="5">
        <v>222956956</v>
      </c>
      <c r="F73" s="13">
        <f>INDEX($R$3:$T$335,MATCH(PERL[[#This Row],[DistrictNumber]],$R$3:$R$335,0),3)</f>
        <v>0</v>
      </c>
      <c r="G73" s="9">
        <f t="shared" si="7"/>
        <v>0</v>
      </c>
      <c r="H73" s="11">
        <v>1.02</v>
      </c>
      <c r="I73" s="12">
        <f t="shared" si="8"/>
        <v>0</v>
      </c>
      <c r="J73" s="15">
        <f>IF(PERL[[#This Row],[Unadjusted Maximum Revenue]]/(PERL[[#This Row],[Proposed Taxable Valuation]]/1000)&gt;PERL[[#This Row],[Max Debt RATE]],PERL[[#This Row],[Max Debt RATE]],PERL[[#This Row],[Unadjusted Maximum Revenue]]/(PERL[[#This Row],[Proposed Taxable Valuation]]/1000))</f>
        <v>0</v>
      </c>
      <c r="K73" s="26">
        <f>ROUND(PERL[[#This Row],[Proposed Taxable Valuation]]/1000*PERL[[#This Row],[Adjusted Rate]],0)</f>
        <v>0</v>
      </c>
      <c r="L73" s="19">
        <f t="shared" si="9"/>
        <v>0</v>
      </c>
      <c r="M73" s="17">
        <f t="shared" si="10"/>
        <v>0</v>
      </c>
      <c r="N73" s="5">
        <v>222956956</v>
      </c>
      <c r="O73">
        <f>INDEX($R$3:$T$335,MATCH(PERL[[#This Row],[DistrictNumber]],$R$3:$R$335,0),3)</f>
        <v>0</v>
      </c>
      <c r="P73" s="9">
        <f t="shared" si="11"/>
        <v>0</v>
      </c>
      <c r="R73" t="s">
        <v>132</v>
      </c>
      <c r="S73" s="37" t="s">
        <v>132</v>
      </c>
      <c r="T73" s="34">
        <v>0</v>
      </c>
      <c r="V73">
        <v>2026</v>
      </c>
      <c r="W73" t="s">
        <v>136</v>
      </c>
      <c r="X73" s="25">
        <v>315107758</v>
      </c>
    </row>
    <row r="74" spans="1:24" x14ac:dyDescent="0.35">
      <c r="A74" s="13">
        <v>2026</v>
      </c>
      <c r="B74" s="13">
        <f t="shared" si="6"/>
        <v>2025</v>
      </c>
      <c r="C74" t="s">
        <v>142</v>
      </c>
      <c r="D74" t="s">
        <v>143</v>
      </c>
      <c r="E74" s="5">
        <v>380360529</v>
      </c>
      <c r="F74" s="13">
        <f>INDEX($R$3:$T$335,MATCH(PERL[[#This Row],[DistrictNumber]],$R$3:$R$335,0),3)</f>
        <v>0</v>
      </c>
      <c r="G74" s="9">
        <f t="shared" si="7"/>
        <v>0</v>
      </c>
      <c r="H74" s="11">
        <v>1.02</v>
      </c>
      <c r="I74" s="12">
        <f t="shared" si="8"/>
        <v>0</v>
      </c>
      <c r="J74" s="15">
        <f>IF(PERL[[#This Row],[Unadjusted Maximum Revenue]]/(PERL[[#This Row],[Proposed Taxable Valuation]]/1000)&gt;PERL[[#This Row],[Max Debt RATE]],PERL[[#This Row],[Max Debt RATE]],PERL[[#This Row],[Unadjusted Maximum Revenue]]/(PERL[[#This Row],[Proposed Taxable Valuation]]/1000))</f>
        <v>0</v>
      </c>
      <c r="K74" s="26">
        <f>ROUND(PERL[[#This Row],[Proposed Taxable Valuation]]/1000*PERL[[#This Row],[Adjusted Rate]],0)</f>
        <v>0</v>
      </c>
      <c r="L74" s="19">
        <f t="shared" si="9"/>
        <v>0</v>
      </c>
      <c r="M74" s="17">
        <f t="shared" si="10"/>
        <v>0</v>
      </c>
      <c r="N74" s="5">
        <v>380360529</v>
      </c>
      <c r="O74">
        <f>INDEX($R$3:$T$335,MATCH(PERL[[#This Row],[DistrictNumber]],$R$3:$R$335,0),3)</f>
        <v>0</v>
      </c>
      <c r="P74" s="9">
        <f t="shared" si="11"/>
        <v>0</v>
      </c>
      <c r="R74" t="s">
        <v>134</v>
      </c>
      <c r="S74" s="36" t="s">
        <v>134</v>
      </c>
      <c r="T74" s="33">
        <v>0</v>
      </c>
      <c r="V74">
        <v>2026</v>
      </c>
      <c r="W74" t="s">
        <v>138</v>
      </c>
      <c r="X74" s="25">
        <v>2717070309</v>
      </c>
    </row>
    <row r="75" spans="1:24" x14ac:dyDescent="0.35">
      <c r="A75" s="13">
        <v>2026</v>
      </c>
      <c r="B75" s="13">
        <f t="shared" si="6"/>
        <v>2025</v>
      </c>
      <c r="C75" t="s">
        <v>144</v>
      </c>
      <c r="D75" t="s">
        <v>145</v>
      </c>
      <c r="E75" s="5">
        <v>304405163</v>
      </c>
      <c r="F75" s="13">
        <f>INDEX($R$3:$T$335,MATCH(PERL[[#This Row],[DistrictNumber]],$R$3:$R$335,0),3)</f>
        <v>0.13500000000000001</v>
      </c>
      <c r="G75" s="9">
        <f t="shared" si="7"/>
        <v>41094.697005000002</v>
      </c>
      <c r="H75" s="11">
        <v>1.02</v>
      </c>
      <c r="I75" s="12">
        <f t="shared" si="8"/>
        <v>41094.697005000002</v>
      </c>
      <c r="J75" s="15">
        <f>IF(PERL[[#This Row],[Unadjusted Maximum Revenue]]/(PERL[[#This Row],[Proposed Taxable Valuation]]/1000)&gt;PERL[[#This Row],[Max Debt RATE]],PERL[[#This Row],[Max Debt RATE]],PERL[[#This Row],[Unadjusted Maximum Revenue]]/(PERL[[#This Row],[Proposed Taxable Valuation]]/1000))</f>
        <v>0.13500000000000001</v>
      </c>
      <c r="K75" s="26">
        <f>ROUND(PERL[[#This Row],[Proposed Taxable Valuation]]/1000*PERL[[#This Row],[Adjusted Rate]],0)</f>
        <v>41095</v>
      </c>
      <c r="L75" s="19">
        <f t="shared" si="9"/>
        <v>0</v>
      </c>
      <c r="M75" s="17">
        <f t="shared" si="10"/>
        <v>0</v>
      </c>
      <c r="N75" s="5">
        <v>304405163</v>
      </c>
      <c r="O75">
        <f>INDEX($R$3:$T$335,MATCH(PERL[[#This Row],[DistrictNumber]],$R$3:$R$335,0),3)</f>
        <v>0.13500000000000001</v>
      </c>
      <c r="P75" s="9">
        <f t="shared" si="11"/>
        <v>41094.697005000002</v>
      </c>
      <c r="R75" t="s">
        <v>136</v>
      </c>
      <c r="S75" s="37" t="s">
        <v>136</v>
      </c>
      <c r="T75" s="34">
        <v>0</v>
      </c>
      <c r="V75">
        <v>2026</v>
      </c>
      <c r="W75" t="s">
        <v>140</v>
      </c>
      <c r="X75" s="25">
        <v>222956956</v>
      </c>
    </row>
    <row r="76" spans="1:24" x14ac:dyDescent="0.35">
      <c r="A76" s="13">
        <v>2026</v>
      </c>
      <c r="B76" s="13">
        <f t="shared" si="6"/>
        <v>2025</v>
      </c>
      <c r="C76" t="s">
        <v>146</v>
      </c>
      <c r="D76" t="s">
        <v>147</v>
      </c>
      <c r="E76" s="5">
        <v>260918002</v>
      </c>
      <c r="F76" s="13">
        <f>INDEX($R$3:$T$335,MATCH(PERL[[#This Row],[DistrictNumber]],$R$3:$R$335,0),3)</f>
        <v>0</v>
      </c>
      <c r="G76" s="9">
        <f t="shared" si="7"/>
        <v>0</v>
      </c>
      <c r="H76" s="11">
        <v>1.02</v>
      </c>
      <c r="I76" s="12">
        <f t="shared" si="8"/>
        <v>0</v>
      </c>
      <c r="J76" s="15">
        <f>IF(PERL[[#This Row],[Unadjusted Maximum Revenue]]/(PERL[[#This Row],[Proposed Taxable Valuation]]/1000)&gt;PERL[[#This Row],[Max Debt RATE]],PERL[[#This Row],[Max Debt RATE]],PERL[[#This Row],[Unadjusted Maximum Revenue]]/(PERL[[#This Row],[Proposed Taxable Valuation]]/1000))</f>
        <v>0</v>
      </c>
      <c r="K76" s="26">
        <f>ROUND(PERL[[#This Row],[Proposed Taxable Valuation]]/1000*PERL[[#This Row],[Adjusted Rate]],0)</f>
        <v>0</v>
      </c>
      <c r="L76" s="19">
        <f t="shared" si="9"/>
        <v>0</v>
      </c>
      <c r="M76" s="17">
        <f t="shared" si="10"/>
        <v>0</v>
      </c>
      <c r="N76" s="5">
        <v>260918002</v>
      </c>
      <c r="O76">
        <f>INDEX($R$3:$T$335,MATCH(PERL[[#This Row],[DistrictNumber]],$R$3:$R$335,0),3)</f>
        <v>0</v>
      </c>
      <c r="P76" s="9">
        <f t="shared" si="11"/>
        <v>0</v>
      </c>
      <c r="R76" t="s">
        <v>138</v>
      </c>
      <c r="S76" s="36" t="s">
        <v>138</v>
      </c>
      <c r="T76" s="33">
        <v>0</v>
      </c>
      <c r="V76">
        <v>2026</v>
      </c>
      <c r="W76" t="s">
        <v>142</v>
      </c>
      <c r="X76" s="25">
        <v>380360529</v>
      </c>
    </row>
    <row r="77" spans="1:24" x14ac:dyDescent="0.35">
      <c r="A77" s="13">
        <v>2026</v>
      </c>
      <c r="B77" s="13">
        <f t="shared" si="6"/>
        <v>2025</v>
      </c>
      <c r="C77" t="s">
        <v>148</v>
      </c>
      <c r="D77" t="s">
        <v>149</v>
      </c>
      <c r="E77" s="5">
        <v>362641121</v>
      </c>
      <c r="F77" s="13">
        <f>INDEX($R$3:$T$335,MATCH(PERL[[#This Row],[DistrictNumber]],$R$3:$R$335,0),3)</f>
        <v>0</v>
      </c>
      <c r="G77" s="9">
        <f t="shared" si="7"/>
        <v>0</v>
      </c>
      <c r="H77" s="11">
        <v>1.02</v>
      </c>
      <c r="I77" s="12">
        <f t="shared" si="8"/>
        <v>0</v>
      </c>
      <c r="J77" s="15">
        <f>IF(PERL[[#This Row],[Unadjusted Maximum Revenue]]/(PERL[[#This Row],[Proposed Taxable Valuation]]/1000)&gt;PERL[[#This Row],[Max Debt RATE]],PERL[[#This Row],[Max Debt RATE]],PERL[[#This Row],[Unadjusted Maximum Revenue]]/(PERL[[#This Row],[Proposed Taxable Valuation]]/1000))</f>
        <v>0</v>
      </c>
      <c r="K77" s="26">
        <f>ROUND(PERL[[#This Row],[Proposed Taxable Valuation]]/1000*PERL[[#This Row],[Adjusted Rate]],0)</f>
        <v>0</v>
      </c>
      <c r="L77" s="19">
        <f t="shared" si="9"/>
        <v>0</v>
      </c>
      <c r="M77" s="17">
        <f t="shared" si="10"/>
        <v>0</v>
      </c>
      <c r="N77" s="5">
        <v>362641121</v>
      </c>
      <c r="O77">
        <f>INDEX($R$3:$T$335,MATCH(PERL[[#This Row],[DistrictNumber]],$R$3:$R$335,0),3)</f>
        <v>0</v>
      </c>
      <c r="P77" s="9">
        <f t="shared" si="11"/>
        <v>0</v>
      </c>
      <c r="R77" t="s">
        <v>140</v>
      </c>
      <c r="S77" s="37" t="s">
        <v>140</v>
      </c>
      <c r="T77" s="34">
        <v>0</v>
      </c>
      <c r="V77">
        <v>2026</v>
      </c>
      <c r="W77" t="s">
        <v>144</v>
      </c>
      <c r="X77" s="25">
        <v>304405163</v>
      </c>
    </row>
    <row r="78" spans="1:24" x14ac:dyDescent="0.35">
      <c r="A78" s="13">
        <v>2026</v>
      </c>
      <c r="B78" s="13">
        <f t="shared" si="6"/>
        <v>2025</v>
      </c>
      <c r="C78" t="s">
        <v>150</v>
      </c>
      <c r="D78" t="s">
        <v>151</v>
      </c>
      <c r="E78" s="5">
        <v>2797992664</v>
      </c>
      <c r="F78" s="13">
        <f>INDEX($R$3:$T$335,MATCH(PERL[[#This Row],[DistrictNumber]],$R$3:$R$335,0),3)</f>
        <v>0</v>
      </c>
      <c r="G78" s="9">
        <f t="shared" si="7"/>
        <v>0</v>
      </c>
      <c r="H78" s="11">
        <v>1.02</v>
      </c>
      <c r="I78" s="12">
        <f t="shared" si="8"/>
        <v>0</v>
      </c>
      <c r="J78" s="15">
        <f>IF(PERL[[#This Row],[Unadjusted Maximum Revenue]]/(PERL[[#This Row],[Proposed Taxable Valuation]]/1000)&gt;PERL[[#This Row],[Max Debt RATE]],PERL[[#This Row],[Max Debt RATE]],PERL[[#This Row],[Unadjusted Maximum Revenue]]/(PERL[[#This Row],[Proposed Taxable Valuation]]/1000))</f>
        <v>0</v>
      </c>
      <c r="K78" s="26">
        <f>ROUND(PERL[[#This Row],[Proposed Taxable Valuation]]/1000*PERL[[#This Row],[Adjusted Rate]],0)</f>
        <v>0</v>
      </c>
      <c r="L78" s="19">
        <f t="shared" si="9"/>
        <v>0</v>
      </c>
      <c r="M78" s="17">
        <f t="shared" si="10"/>
        <v>0</v>
      </c>
      <c r="N78" s="5">
        <v>2797992664</v>
      </c>
      <c r="O78">
        <f>INDEX($R$3:$T$335,MATCH(PERL[[#This Row],[DistrictNumber]],$R$3:$R$335,0),3)</f>
        <v>0</v>
      </c>
      <c r="P78" s="9">
        <f t="shared" si="11"/>
        <v>0</v>
      </c>
      <c r="R78" t="s">
        <v>142</v>
      </c>
      <c r="S78" s="36" t="s">
        <v>142</v>
      </c>
      <c r="T78" s="33">
        <v>0</v>
      </c>
      <c r="V78">
        <v>2026</v>
      </c>
      <c r="W78" t="s">
        <v>146</v>
      </c>
      <c r="X78" s="25">
        <v>260918002</v>
      </c>
    </row>
    <row r="79" spans="1:24" x14ac:dyDescent="0.35">
      <c r="A79" s="13">
        <v>2026</v>
      </c>
      <c r="B79" s="13">
        <f t="shared" si="6"/>
        <v>2025</v>
      </c>
      <c r="C79" t="s">
        <v>152</v>
      </c>
      <c r="D79" t="s">
        <v>153</v>
      </c>
      <c r="E79" s="5">
        <v>539934269</v>
      </c>
      <c r="F79" s="13">
        <f>INDEX($R$3:$T$335,MATCH(PERL[[#This Row],[DistrictNumber]],$R$3:$R$335,0),3)</f>
        <v>0</v>
      </c>
      <c r="G79" s="9">
        <f t="shared" si="7"/>
        <v>0</v>
      </c>
      <c r="H79" s="11">
        <v>1.02</v>
      </c>
      <c r="I79" s="12">
        <f t="shared" si="8"/>
        <v>0</v>
      </c>
      <c r="J79" s="15">
        <f>IF(PERL[[#This Row],[Unadjusted Maximum Revenue]]/(PERL[[#This Row],[Proposed Taxable Valuation]]/1000)&gt;PERL[[#This Row],[Max Debt RATE]],PERL[[#This Row],[Max Debt RATE]],PERL[[#This Row],[Unadjusted Maximum Revenue]]/(PERL[[#This Row],[Proposed Taxable Valuation]]/1000))</f>
        <v>0</v>
      </c>
      <c r="K79" s="26">
        <f>ROUND(PERL[[#This Row],[Proposed Taxable Valuation]]/1000*PERL[[#This Row],[Adjusted Rate]],0)</f>
        <v>0</v>
      </c>
      <c r="L79" s="19">
        <f t="shared" si="9"/>
        <v>0</v>
      </c>
      <c r="M79" s="17">
        <f t="shared" si="10"/>
        <v>0</v>
      </c>
      <c r="N79" s="5">
        <v>539934269</v>
      </c>
      <c r="O79">
        <f>INDEX($R$3:$T$335,MATCH(PERL[[#This Row],[DistrictNumber]],$R$3:$R$335,0),3)</f>
        <v>0</v>
      </c>
      <c r="P79" s="9">
        <f t="shared" si="11"/>
        <v>0</v>
      </c>
      <c r="R79" t="s">
        <v>144</v>
      </c>
      <c r="S79" s="37" t="s">
        <v>144</v>
      </c>
      <c r="T79" s="34">
        <v>0.13500000000000001</v>
      </c>
      <c r="V79">
        <v>2026</v>
      </c>
      <c r="W79" t="s">
        <v>148</v>
      </c>
      <c r="X79" s="25">
        <v>362641121</v>
      </c>
    </row>
    <row r="80" spans="1:24" x14ac:dyDescent="0.35">
      <c r="A80" s="13">
        <v>2026</v>
      </c>
      <c r="B80" s="13">
        <f t="shared" si="6"/>
        <v>2025</v>
      </c>
      <c r="C80" t="s">
        <v>154</v>
      </c>
      <c r="D80" t="s">
        <v>155</v>
      </c>
      <c r="E80" s="5">
        <v>1499213145</v>
      </c>
      <c r="F80" s="13">
        <f>INDEX($R$3:$T$335,MATCH(PERL[[#This Row],[DistrictNumber]],$R$3:$R$335,0),3)</f>
        <v>0</v>
      </c>
      <c r="G80" s="9">
        <f t="shared" si="7"/>
        <v>0</v>
      </c>
      <c r="H80" s="11">
        <v>1.02</v>
      </c>
      <c r="I80" s="12">
        <f t="shared" si="8"/>
        <v>0</v>
      </c>
      <c r="J80" s="15">
        <f>IF(PERL[[#This Row],[Unadjusted Maximum Revenue]]/(PERL[[#This Row],[Proposed Taxable Valuation]]/1000)&gt;PERL[[#This Row],[Max Debt RATE]],PERL[[#This Row],[Max Debt RATE]],PERL[[#This Row],[Unadjusted Maximum Revenue]]/(PERL[[#This Row],[Proposed Taxable Valuation]]/1000))</f>
        <v>0</v>
      </c>
      <c r="K80" s="26">
        <f>ROUND(PERL[[#This Row],[Proposed Taxable Valuation]]/1000*PERL[[#This Row],[Adjusted Rate]],0)</f>
        <v>0</v>
      </c>
      <c r="L80" s="19">
        <f t="shared" si="9"/>
        <v>0</v>
      </c>
      <c r="M80" s="17">
        <f t="shared" si="10"/>
        <v>0</v>
      </c>
      <c r="N80" s="5">
        <v>1499213145</v>
      </c>
      <c r="O80">
        <f>INDEX($R$3:$T$335,MATCH(PERL[[#This Row],[DistrictNumber]],$R$3:$R$335,0),3)</f>
        <v>0</v>
      </c>
      <c r="P80" s="9">
        <f t="shared" si="11"/>
        <v>0</v>
      </c>
      <c r="R80" t="s">
        <v>146</v>
      </c>
      <c r="S80" s="36" t="s">
        <v>146</v>
      </c>
      <c r="T80" s="33">
        <v>0</v>
      </c>
      <c r="V80">
        <v>2026</v>
      </c>
      <c r="W80" t="s">
        <v>150</v>
      </c>
      <c r="X80" s="25">
        <v>2797992664</v>
      </c>
    </row>
    <row r="81" spans="1:24" x14ac:dyDescent="0.35">
      <c r="A81" s="13">
        <v>2026</v>
      </c>
      <c r="B81" s="13">
        <f t="shared" si="6"/>
        <v>2025</v>
      </c>
      <c r="C81" t="s">
        <v>156</v>
      </c>
      <c r="D81" t="s">
        <v>157</v>
      </c>
      <c r="E81" s="5">
        <v>173197539</v>
      </c>
      <c r="F81" s="13">
        <f>INDEX($R$3:$T$335,MATCH(PERL[[#This Row],[DistrictNumber]],$R$3:$R$335,0),3)</f>
        <v>0</v>
      </c>
      <c r="G81" s="9">
        <f t="shared" si="7"/>
        <v>0</v>
      </c>
      <c r="H81" s="11">
        <v>1.02</v>
      </c>
      <c r="I81" s="12">
        <f t="shared" si="8"/>
        <v>0</v>
      </c>
      <c r="J81" s="15">
        <f>IF(PERL[[#This Row],[Unadjusted Maximum Revenue]]/(PERL[[#This Row],[Proposed Taxable Valuation]]/1000)&gt;PERL[[#This Row],[Max Debt RATE]],PERL[[#This Row],[Max Debt RATE]],PERL[[#This Row],[Unadjusted Maximum Revenue]]/(PERL[[#This Row],[Proposed Taxable Valuation]]/1000))</f>
        <v>0</v>
      </c>
      <c r="K81" s="26">
        <f>ROUND(PERL[[#This Row],[Proposed Taxable Valuation]]/1000*PERL[[#This Row],[Adjusted Rate]],0)</f>
        <v>0</v>
      </c>
      <c r="L81" s="19">
        <f t="shared" si="9"/>
        <v>0</v>
      </c>
      <c r="M81" s="17">
        <f t="shared" si="10"/>
        <v>0</v>
      </c>
      <c r="N81" s="5">
        <v>173197539</v>
      </c>
      <c r="O81">
        <f>INDEX($R$3:$T$335,MATCH(PERL[[#This Row],[DistrictNumber]],$R$3:$R$335,0),3)</f>
        <v>0</v>
      </c>
      <c r="P81" s="9">
        <f t="shared" si="11"/>
        <v>0</v>
      </c>
      <c r="R81" t="s">
        <v>148</v>
      </c>
      <c r="S81" s="37" t="s">
        <v>148</v>
      </c>
      <c r="T81" s="34">
        <v>0</v>
      </c>
      <c r="V81">
        <v>2026</v>
      </c>
      <c r="W81" t="s">
        <v>152</v>
      </c>
      <c r="X81" s="25">
        <v>539934269</v>
      </c>
    </row>
    <row r="82" spans="1:24" x14ac:dyDescent="0.35">
      <c r="A82" s="13">
        <v>2026</v>
      </c>
      <c r="B82" s="13">
        <f t="shared" si="6"/>
        <v>2025</v>
      </c>
      <c r="C82" t="s">
        <v>158</v>
      </c>
      <c r="D82" t="s">
        <v>159</v>
      </c>
      <c r="E82" s="5">
        <v>5343919773</v>
      </c>
      <c r="F82" s="13">
        <f>INDEX($R$3:$T$335,MATCH(PERL[[#This Row],[DistrictNumber]],$R$3:$R$335,0),3)</f>
        <v>0</v>
      </c>
      <c r="G82" s="9">
        <f t="shared" si="7"/>
        <v>0</v>
      </c>
      <c r="H82" s="11">
        <v>1.02</v>
      </c>
      <c r="I82" s="12">
        <f t="shared" si="8"/>
        <v>0</v>
      </c>
      <c r="J82" s="15">
        <f>IF(PERL[[#This Row],[Unadjusted Maximum Revenue]]/(PERL[[#This Row],[Proposed Taxable Valuation]]/1000)&gt;PERL[[#This Row],[Max Debt RATE]],PERL[[#This Row],[Max Debt RATE]],PERL[[#This Row],[Unadjusted Maximum Revenue]]/(PERL[[#This Row],[Proposed Taxable Valuation]]/1000))</f>
        <v>0</v>
      </c>
      <c r="K82" s="26">
        <f>ROUND(PERL[[#This Row],[Proposed Taxable Valuation]]/1000*PERL[[#This Row],[Adjusted Rate]],0)</f>
        <v>0</v>
      </c>
      <c r="L82" s="19">
        <f t="shared" si="9"/>
        <v>0</v>
      </c>
      <c r="M82" s="17">
        <f t="shared" si="10"/>
        <v>0</v>
      </c>
      <c r="N82" s="5">
        <v>5343919773</v>
      </c>
      <c r="O82">
        <f>INDEX($R$3:$T$335,MATCH(PERL[[#This Row],[DistrictNumber]],$R$3:$R$335,0),3)</f>
        <v>0</v>
      </c>
      <c r="P82" s="9">
        <f t="shared" si="11"/>
        <v>0</v>
      </c>
      <c r="R82" t="s">
        <v>150</v>
      </c>
      <c r="S82" s="36" t="s">
        <v>150</v>
      </c>
      <c r="T82" s="33">
        <v>0</v>
      </c>
      <c r="V82">
        <v>2026</v>
      </c>
      <c r="W82" t="s">
        <v>154</v>
      </c>
      <c r="X82" s="25">
        <v>1499213145</v>
      </c>
    </row>
    <row r="83" spans="1:24" x14ac:dyDescent="0.35">
      <c r="A83" s="13">
        <v>2026</v>
      </c>
      <c r="B83" s="13">
        <f t="shared" si="6"/>
        <v>2025</v>
      </c>
      <c r="C83" t="s">
        <v>160</v>
      </c>
      <c r="D83" t="s">
        <v>161</v>
      </c>
      <c r="E83" s="5">
        <v>471763467</v>
      </c>
      <c r="F83" s="13">
        <f>INDEX($R$3:$T$335,MATCH(PERL[[#This Row],[DistrictNumber]],$R$3:$R$335,0),3)</f>
        <v>0</v>
      </c>
      <c r="G83" s="9">
        <f t="shared" si="7"/>
        <v>0</v>
      </c>
      <c r="H83" s="11">
        <v>1.02</v>
      </c>
      <c r="I83" s="12">
        <f t="shared" si="8"/>
        <v>0</v>
      </c>
      <c r="J83" s="15">
        <f>IF(PERL[[#This Row],[Unadjusted Maximum Revenue]]/(PERL[[#This Row],[Proposed Taxable Valuation]]/1000)&gt;PERL[[#This Row],[Max Debt RATE]],PERL[[#This Row],[Max Debt RATE]],PERL[[#This Row],[Unadjusted Maximum Revenue]]/(PERL[[#This Row],[Proposed Taxable Valuation]]/1000))</f>
        <v>0</v>
      </c>
      <c r="K83" s="26">
        <f>ROUND(PERL[[#This Row],[Proposed Taxable Valuation]]/1000*PERL[[#This Row],[Adjusted Rate]],0)</f>
        <v>0</v>
      </c>
      <c r="L83" s="19">
        <f t="shared" si="9"/>
        <v>0</v>
      </c>
      <c r="M83" s="17">
        <f t="shared" si="10"/>
        <v>0</v>
      </c>
      <c r="N83" s="5">
        <v>471763467</v>
      </c>
      <c r="O83">
        <f>INDEX($R$3:$T$335,MATCH(PERL[[#This Row],[DistrictNumber]],$R$3:$R$335,0),3)</f>
        <v>0</v>
      </c>
      <c r="P83" s="9">
        <f t="shared" si="11"/>
        <v>0</v>
      </c>
      <c r="R83" t="s">
        <v>152</v>
      </c>
      <c r="S83" s="37" t="s">
        <v>152</v>
      </c>
      <c r="T83" s="34">
        <v>0</v>
      </c>
      <c r="V83">
        <v>2026</v>
      </c>
      <c r="W83" t="s">
        <v>156</v>
      </c>
      <c r="X83" s="25">
        <v>173197539</v>
      </c>
    </row>
    <row r="84" spans="1:24" x14ac:dyDescent="0.35">
      <c r="A84" s="13">
        <v>2026</v>
      </c>
      <c r="B84" s="13">
        <f t="shared" si="6"/>
        <v>2025</v>
      </c>
      <c r="C84" t="s">
        <v>162</v>
      </c>
      <c r="D84" t="s">
        <v>163</v>
      </c>
      <c r="E84" s="5">
        <v>920058906</v>
      </c>
      <c r="F84" s="13">
        <f>INDEX($R$3:$T$335,MATCH(PERL[[#This Row],[DistrictNumber]],$R$3:$R$335,0),3)</f>
        <v>0</v>
      </c>
      <c r="G84" s="9">
        <f t="shared" si="7"/>
        <v>0</v>
      </c>
      <c r="H84" s="11">
        <v>1.02</v>
      </c>
      <c r="I84" s="12">
        <f t="shared" si="8"/>
        <v>0</v>
      </c>
      <c r="J84" s="15">
        <f>IF(PERL[[#This Row],[Unadjusted Maximum Revenue]]/(PERL[[#This Row],[Proposed Taxable Valuation]]/1000)&gt;PERL[[#This Row],[Max Debt RATE]],PERL[[#This Row],[Max Debt RATE]],PERL[[#This Row],[Unadjusted Maximum Revenue]]/(PERL[[#This Row],[Proposed Taxable Valuation]]/1000))</f>
        <v>0</v>
      </c>
      <c r="K84" s="26">
        <f>ROUND(PERL[[#This Row],[Proposed Taxable Valuation]]/1000*PERL[[#This Row],[Adjusted Rate]],0)</f>
        <v>0</v>
      </c>
      <c r="L84" s="19">
        <f t="shared" si="9"/>
        <v>0</v>
      </c>
      <c r="M84" s="17">
        <f t="shared" si="10"/>
        <v>0</v>
      </c>
      <c r="N84" s="5">
        <v>920058906</v>
      </c>
      <c r="O84">
        <f>INDEX($R$3:$T$335,MATCH(PERL[[#This Row],[DistrictNumber]],$R$3:$R$335,0),3)</f>
        <v>0</v>
      </c>
      <c r="P84" s="9">
        <f t="shared" si="11"/>
        <v>0</v>
      </c>
      <c r="R84" t="s">
        <v>154</v>
      </c>
      <c r="S84" s="36" t="s">
        <v>154</v>
      </c>
      <c r="T84" s="33">
        <v>0</v>
      </c>
      <c r="V84">
        <v>2026</v>
      </c>
      <c r="W84" t="s">
        <v>158</v>
      </c>
      <c r="X84" s="25">
        <v>5343919773</v>
      </c>
    </row>
    <row r="85" spans="1:24" x14ac:dyDescent="0.35">
      <c r="A85" s="13">
        <v>2026</v>
      </c>
      <c r="B85" s="13">
        <f t="shared" si="6"/>
        <v>2025</v>
      </c>
      <c r="C85" t="s">
        <v>164</v>
      </c>
      <c r="D85" t="s">
        <v>165</v>
      </c>
      <c r="E85" s="5">
        <v>114018748</v>
      </c>
      <c r="F85" s="13">
        <f>INDEX($R$3:$T$335,MATCH(PERL[[#This Row],[DistrictNumber]],$R$3:$R$335,0),3)</f>
        <v>0</v>
      </c>
      <c r="G85" s="9">
        <f t="shared" si="7"/>
        <v>0</v>
      </c>
      <c r="H85" s="11">
        <v>1.02</v>
      </c>
      <c r="I85" s="12">
        <f t="shared" si="8"/>
        <v>0</v>
      </c>
      <c r="J85" s="15">
        <f>IF(PERL[[#This Row],[Unadjusted Maximum Revenue]]/(PERL[[#This Row],[Proposed Taxable Valuation]]/1000)&gt;PERL[[#This Row],[Max Debt RATE]],PERL[[#This Row],[Max Debt RATE]],PERL[[#This Row],[Unadjusted Maximum Revenue]]/(PERL[[#This Row],[Proposed Taxable Valuation]]/1000))</f>
        <v>0</v>
      </c>
      <c r="K85" s="26">
        <f>ROUND(PERL[[#This Row],[Proposed Taxable Valuation]]/1000*PERL[[#This Row],[Adjusted Rate]],0)</f>
        <v>0</v>
      </c>
      <c r="L85" s="19">
        <f t="shared" si="9"/>
        <v>0</v>
      </c>
      <c r="M85" s="17">
        <f t="shared" si="10"/>
        <v>0</v>
      </c>
      <c r="N85" s="5">
        <v>114018748</v>
      </c>
      <c r="O85">
        <f>INDEX($R$3:$T$335,MATCH(PERL[[#This Row],[DistrictNumber]],$R$3:$R$335,0),3)</f>
        <v>0</v>
      </c>
      <c r="P85" s="9">
        <f t="shared" si="11"/>
        <v>0</v>
      </c>
      <c r="R85" t="s">
        <v>156</v>
      </c>
      <c r="S85" s="37" t="s">
        <v>156</v>
      </c>
      <c r="T85" s="34">
        <v>0</v>
      </c>
      <c r="V85">
        <v>2026</v>
      </c>
      <c r="W85" t="s">
        <v>160</v>
      </c>
      <c r="X85" s="25">
        <v>471763467</v>
      </c>
    </row>
    <row r="86" spans="1:24" x14ac:dyDescent="0.35">
      <c r="A86" s="13">
        <v>2026</v>
      </c>
      <c r="B86" s="13">
        <f t="shared" si="6"/>
        <v>2025</v>
      </c>
      <c r="C86" t="s">
        <v>166</v>
      </c>
      <c r="D86" t="s">
        <v>167</v>
      </c>
      <c r="E86" s="5">
        <v>557872347</v>
      </c>
      <c r="F86" s="13">
        <f>INDEX($R$3:$T$335,MATCH(PERL[[#This Row],[DistrictNumber]],$R$3:$R$335,0),3)</f>
        <v>0</v>
      </c>
      <c r="G86" s="9">
        <f t="shared" si="7"/>
        <v>0</v>
      </c>
      <c r="H86" s="11">
        <v>1.02</v>
      </c>
      <c r="I86" s="12">
        <f t="shared" si="8"/>
        <v>0</v>
      </c>
      <c r="J86" s="15">
        <f>IF(PERL[[#This Row],[Unadjusted Maximum Revenue]]/(PERL[[#This Row],[Proposed Taxable Valuation]]/1000)&gt;PERL[[#This Row],[Max Debt RATE]],PERL[[#This Row],[Max Debt RATE]],PERL[[#This Row],[Unadjusted Maximum Revenue]]/(PERL[[#This Row],[Proposed Taxable Valuation]]/1000))</f>
        <v>0</v>
      </c>
      <c r="K86" s="26">
        <f>ROUND(PERL[[#This Row],[Proposed Taxable Valuation]]/1000*PERL[[#This Row],[Adjusted Rate]],0)</f>
        <v>0</v>
      </c>
      <c r="L86" s="19">
        <f t="shared" si="9"/>
        <v>0</v>
      </c>
      <c r="M86" s="17">
        <f t="shared" si="10"/>
        <v>0</v>
      </c>
      <c r="N86" s="5">
        <v>557872347</v>
      </c>
      <c r="O86">
        <f>INDEX($R$3:$T$335,MATCH(PERL[[#This Row],[DistrictNumber]],$R$3:$R$335,0),3)</f>
        <v>0</v>
      </c>
      <c r="P86" s="9">
        <f t="shared" si="11"/>
        <v>0</v>
      </c>
      <c r="R86" t="s">
        <v>158</v>
      </c>
      <c r="S86" s="36" t="s">
        <v>158</v>
      </c>
      <c r="T86" s="33">
        <v>0</v>
      </c>
      <c r="V86">
        <v>2026</v>
      </c>
      <c r="W86" t="s">
        <v>162</v>
      </c>
      <c r="X86" s="25">
        <v>920058906</v>
      </c>
    </row>
    <row r="87" spans="1:24" x14ac:dyDescent="0.35">
      <c r="A87" s="13">
        <v>2026</v>
      </c>
      <c r="B87" s="13">
        <f t="shared" si="6"/>
        <v>2025</v>
      </c>
      <c r="C87" t="s">
        <v>168</v>
      </c>
      <c r="D87" t="s">
        <v>169</v>
      </c>
      <c r="E87" s="5">
        <v>267256820</v>
      </c>
      <c r="F87" s="13">
        <f>INDEX($R$3:$T$335,MATCH(PERL[[#This Row],[DistrictNumber]],$R$3:$R$335,0),3)</f>
        <v>0</v>
      </c>
      <c r="G87" s="9">
        <f t="shared" si="7"/>
        <v>0</v>
      </c>
      <c r="H87" s="11">
        <v>1.02</v>
      </c>
      <c r="I87" s="12">
        <f t="shared" si="8"/>
        <v>0</v>
      </c>
      <c r="J87" s="15">
        <f>IF(PERL[[#This Row],[Unadjusted Maximum Revenue]]/(PERL[[#This Row],[Proposed Taxable Valuation]]/1000)&gt;PERL[[#This Row],[Max Debt RATE]],PERL[[#This Row],[Max Debt RATE]],PERL[[#This Row],[Unadjusted Maximum Revenue]]/(PERL[[#This Row],[Proposed Taxable Valuation]]/1000))</f>
        <v>0</v>
      </c>
      <c r="K87" s="26">
        <f>ROUND(PERL[[#This Row],[Proposed Taxable Valuation]]/1000*PERL[[#This Row],[Adjusted Rate]],0)</f>
        <v>0</v>
      </c>
      <c r="L87" s="19">
        <f t="shared" si="9"/>
        <v>0</v>
      </c>
      <c r="M87" s="17">
        <f t="shared" si="10"/>
        <v>0</v>
      </c>
      <c r="N87" s="5">
        <v>267256820</v>
      </c>
      <c r="O87">
        <f>INDEX($R$3:$T$335,MATCH(PERL[[#This Row],[DistrictNumber]],$R$3:$R$335,0),3)</f>
        <v>0</v>
      </c>
      <c r="P87" s="9">
        <f t="shared" si="11"/>
        <v>0</v>
      </c>
      <c r="R87" t="s">
        <v>160</v>
      </c>
      <c r="S87" s="37" t="s">
        <v>160</v>
      </c>
      <c r="T87" s="34">
        <v>0</v>
      </c>
      <c r="V87">
        <v>2026</v>
      </c>
      <c r="W87" t="s">
        <v>164</v>
      </c>
      <c r="X87" s="25">
        <v>114018748</v>
      </c>
    </row>
    <row r="88" spans="1:24" x14ac:dyDescent="0.35">
      <c r="A88" s="13">
        <v>2026</v>
      </c>
      <c r="B88" s="13">
        <f t="shared" si="6"/>
        <v>2025</v>
      </c>
      <c r="C88" t="s">
        <v>170</v>
      </c>
      <c r="D88" t="s">
        <v>171</v>
      </c>
      <c r="E88" s="5">
        <v>9366363718</v>
      </c>
      <c r="F88" s="13">
        <f>INDEX($R$3:$T$335,MATCH(PERL[[#This Row],[DistrictNumber]],$R$3:$R$335,0),3)</f>
        <v>0.13500000000000001</v>
      </c>
      <c r="G88" s="9">
        <f t="shared" si="7"/>
        <v>1264459.1019300001</v>
      </c>
      <c r="H88" s="11">
        <v>1.02</v>
      </c>
      <c r="I88" s="12">
        <f t="shared" si="8"/>
        <v>1264459.1019300001</v>
      </c>
      <c r="J88" s="15">
        <f>IF(PERL[[#This Row],[Unadjusted Maximum Revenue]]/(PERL[[#This Row],[Proposed Taxable Valuation]]/1000)&gt;PERL[[#This Row],[Max Debt RATE]],PERL[[#This Row],[Max Debt RATE]],PERL[[#This Row],[Unadjusted Maximum Revenue]]/(PERL[[#This Row],[Proposed Taxable Valuation]]/1000))</f>
        <v>0.13500000000000001</v>
      </c>
      <c r="K88" s="26">
        <f>ROUND(PERL[[#This Row],[Proposed Taxable Valuation]]/1000*PERL[[#This Row],[Adjusted Rate]],0)</f>
        <v>1264459</v>
      </c>
      <c r="L88" s="19">
        <f t="shared" si="9"/>
        <v>0</v>
      </c>
      <c r="M88" s="17">
        <f t="shared" si="10"/>
        <v>0</v>
      </c>
      <c r="N88" s="5">
        <v>9366363718</v>
      </c>
      <c r="O88">
        <f>INDEX($R$3:$T$335,MATCH(PERL[[#This Row],[DistrictNumber]],$R$3:$R$335,0),3)</f>
        <v>0.13500000000000001</v>
      </c>
      <c r="P88" s="9">
        <f t="shared" si="11"/>
        <v>1264459.1019300001</v>
      </c>
      <c r="R88" t="s">
        <v>162</v>
      </c>
      <c r="S88" s="36" t="s">
        <v>162</v>
      </c>
      <c r="T88" s="33">
        <v>0</v>
      </c>
      <c r="V88">
        <v>2026</v>
      </c>
      <c r="W88" t="s">
        <v>166</v>
      </c>
      <c r="X88" s="25">
        <v>557872347</v>
      </c>
    </row>
    <row r="89" spans="1:24" x14ac:dyDescent="0.35">
      <c r="A89" s="13">
        <v>2026</v>
      </c>
      <c r="B89" s="13">
        <f t="shared" si="6"/>
        <v>2025</v>
      </c>
      <c r="C89" t="s">
        <v>172</v>
      </c>
      <c r="D89" t="s">
        <v>173</v>
      </c>
      <c r="E89" s="5">
        <v>53698913</v>
      </c>
      <c r="F89" s="13">
        <f>INDEX($R$3:$T$335,MATCH(PERL[[#This Row],[DistrictNumber]],$R$3:$R$335,0),3)</f>
        <v>0</v>
      </c>
      <c r="G89" s="9">
        <f t="shared" si="7"/>
        <v>0</v>
      </c>
      <c r="H89" s="11">
        <v>1.02</v>
      </c>
      <c r="I89" s="12">
        <f t="shared" si="8"/>
        <v>0</v>
      </c>
      <c r="J89" s="15">
        <f>IF(PERL[[#This Row],[Unadjusted Maximum Revenue]]/(PERL[[#This Row],[Proposed Taxable Valuation]]/1000)&gt;PERL[[#This Row],[Max Debt RATE]],PERL[[#This Row],[Max Debt RATE]],PERL[[#This Row],[Unadjusted Maximum Revenue]]/(PERL[[#This Row],[Proposed Taxable Valuation]]/1000))</f>
        <v>0</v>
      </c>
      <c r="K89" s="26">
        <f>ROUND(PERL[[#This Row],[Proposed Taxable Valuation]]/1000*PERL[[#This Row],[Adjusted Rate]],0)</f>
        <v>0</v>
      </c>
      <c r="L89" s="19">
        <f t="shared" si="9"/>
        <v>0</v>
      </c>
      <c r="M89" s="17">
        <f t="shared" si="10"/>
        <v>0</v>
      </c>
      <c r="N89" s="5">
        <v>53698913</v>
      </c>
      <c r="O89">
        <f>INDEX($R$3:$T$335,MATCH(PERL[[#This Row],[DistrictNumber]],$R$3:$R$335,0),3)</f>
        <v>0</v>
      </c>
      <c r="P89" s="9">
        <f t="shared" si="11"/>
        <v>0</v>
      </c>
      <c r="R89" t="s">
        <v>164</v>
      </c>
      <c r="S89" s="37" t="s">
        <v>164</v>
      </c>
      <c r="T89" s="34">
        <v>0</v>
      </c>
      <c r="V89">
        <v>2026</v>
      </c>
      <c r="W89" t="s">
        <v>168</v>
      </c>
      <c r="X89" s="25">
        <v>267256820</v>
      </c>
    </row>
    <row r="90" spans="1:24" x14ac:dyDescent="0.35">
      <c r="A90" s="13">
        <v>2026</v>
      </c>
      <c r="B90" s="13">
        <f t="shared" si="6"/>
        <v>2025</v>
      </c>
      <c r="C90" t="s">
        <v>174</v>
      </c>
      <c r="D90" t="s">
        <v>175</v>
      </c>
      <c r="E90" s="5">
        <v>359218055</v>
      </c>
      <c r="F90" s="13">
        <f>INDEX($R$3:$T$335,MATCH(PERL[[#This Row],[DistrictNumber]],$R$3:$R$335,0),3)</f>
        <v>0</v>
      </c>
      <c r="G90" s="9">
        <f t="shared" si="7"/>
        <v>0</v>
      </c>
      <c r="H90" s="11">
        <v>1.02</v>
      </c>
      <c r="I90" s="12">
        <f t="shared" si="8"/>
        <v>0</v>
      </c>
      <c r="J90" s="15">
        <f>IF(PERL[[#This Row],[Unadjusted Maximum Revenue]]/(PERL[[#This Row],[Proposed Taxable Valuation]]/1000)&gt;PERL[[#This Row],[Max Debt RATE]],PERL[[#This Row],[Max Debt RATE]],PERL[[#This Row],[Unadjusted Maximum Revenue]]/(PERL[[#This Row],[Proposed Taxable Valuation]]/1000))</f>
        <v>0</v>
      </c>
      <c r="K90" s="26">
        <f>ROUND(PERL[[#This Row],[Proposed Taxable Valuation]]/1000*PERL[[#This Row],[Adjusted Rate]],0)</f>
        <v>0</v>
      </c>
      <c r="L90" s="19">
        <f t="shared" si="9"/>
        <v>0</v>
      </c>
      <c r="M90" s="17">
        <f t="shared" si="10"/>
        <v>0</v>
      </c>
      <c r="N90" s="5">
        <v>359218055</v>
      </c>
      <c r="O90">
        <f>INDEX($R$3:$T$335,MATCH(PERL[[#This Row],[DistrictNumber]],$R$3:$R$335,0),3)</f>
        <v>0</v>
      </c>
      <c r="P90" s="9">
        <f t="shared" si="11"/>
        <v>0</v>
      </c>
      <c r="R90" t="s">
        <v>166</v>
      </c>
      <c r="S90" s="36" t="s">
        <v>166</v>
      </c>
      <c r="T90" s="33">
        <v>0</v>
      </c>
      <c r="V90">
        <v>2026</v>
      </c>
      <c r="W90" t="s">
        <v>170</v>
      </c>
      <c r="X90" s="25">
        <v>9366363718</v>
      </c>
    </row>
    <row r="91" spans="1:24" x14ac:dyDescent="0.35">
      <c r="A91" s="13">
        <v>2026</v>
      </c>
      <c r="B91" s="13">
        <f t="shared" si="6"/>
        <v>2025</v>
      </c>
      <c r="C91" t="s">
        <v>176</v>
      </c>
      <c r="D91" t="s">
        <v>177</v>
      </c>
      <c r="E91" s="5">
        <v>4371494818</v>
      </c>
      <c r="F91" s="13">
        <f>INDEX($R$3:$T$335,MATCH(PERL[[#This Row],[DistrictNumber]],$R$3:$R$335,0),3)</f>
        <v>0</v>
      </c>
      <c r="G91" s="9">
        <f t="shared" si="7"/>
        <v>0</v>
      </c>
      <c r="H91" s="11">
        <v>1.02</v>
      </c>
      <c r="I91" s="12">
        <f t="shared" si="8"/>
        <v>0</v>
      </c>
      <c r="J91" s="15">
        <f>IF(PERL[[#This Row],[Unadjusted Maximum Revenue]]/(PERL[[#This Row],[Proposed Taxable Valuation]]/1000)&gt;PERL[[#This Row],[Max Debt RATE]],PERL[[#This Row],[Max Debt RATE]],PERL[[#This Row],[Unadjusted Maximum Revenue]]/(PERL[[#This Row],[Proposed Taxable Valuation]]/1000))</f>
        <v>0</v>
      </c>
      <c r="K91" s="26">
        <f>ROUND(PERL[[#This Row],[Proposed Taxable Valuation]]/1000*PERL[[#This Row],[Adjusted Rate]],0)</f>
        <v>0</v>
      </c>
      <c r="L91" s="19">
        <f t="shared" si="9"/>
        <v>0</v>
      </c>
      <c r="M91" s="17">
        <f t="shared" si="10"/>
        <v>0</v>
      </c>
      <c r="N91" s="5">
        <v>4371494818</v>
      </c>
      <c r="O91">
        <f>INDEX($R$3:$T$335,MATCH(PERL[[#This Row],[DistrictNumber]],$R$3:$R$335,0),3)</f>
        <v>0</v>
      </c>
      <c r="P91" s="9">
        <f t="shared" si="11"/>
        <v>0</v>
      </c>
      <c r="R91" t="s">
        <v>168</v>
      </c>
      <c r="S91" s="37" t="s">
        <v>168</v>
      </c>
      <c r="T91" s="34">
        <v>0</v>
      </c>
      <c r="V91">
        <v>2026</v>
      </c>
      <c r="W91" t="s">
        <v>172</v>
      </c>
      <c r="X91" s="25">
        <v>53698913</v>
      </c>
    </row>
    <row r="92" spans="1:24" x14ac:dyDescent="0.35">
      <c r="A92" s="13">
        <v>2026</v>
      </c>
      <c r="B92" s="13">
        <f t="shared" si="6"/>
        <v>2025</v>
      </c>
      <c r="C92" t="s">
        <v>178</v>
      </c>
      <c r="D92" t="s">
        <v>179</v>
      </c>
      <c r="E92" s="5">
        <v>199145790</v>
      </c>
      <c r="F92" s="13">
        <f>INDEX($R$3:$T$335,MATCH(PERL[[#This Row],[DistrictNumber]],$R$3:$R$335,0),3)</f>
        <v>0</v>
      </c>
      <c r="G92" s="9">
        <f t="shared" si="7"/>
        <v>0</v>
      </c>
      <c r="H92" s="11">
        <v>1.02</v>
      </c>
      <c r="I92" s="12">
        <f t="shared" si="8"/>
        <v>0</v>
      </c>
      <c r="J92" s="15">
        <f>IF(PERL[[#This Row],[Unadjusted Maximum Revenue]]/(PERL[[#This Row],[Proposed Taxable Valuation]]/1000)&gt;PERL[[#This Row],[Max Debt RATE]],PERL[[#This Row],[Max Debt RATE]],PERL[[#This Row],[Unadjusted Maximum Revenue]]/(PERL[[#This Row],[Proposed Taxable Valuation]]/1000))</f>
        <v>0</v>
      </c>
      <c r="K92" s="26">
        <f>ROUND(PERL[[#This Row],[Proposed Taxable Valuation]]/1000*PERL[[#This Row],[Adjusted Rate]],0)</f>
        <v>0</v>
      </c>
      <c r="L92" s="19">
        <f t="shared" si="9"/>
        <v>0</v>
      </c>
      <c r="M92" s="17">
        <f t="shared" si="10"/>
        <v>0</v>
      </c>
      <c r="N92" s="5">
        <v>199145790</v>
      </c>
      <c r="O92">
        <f>INDEX($R$3:$T$335,MATCH(PERL[[#This Row],[DistrictNumber]],$R$3:$R$335,0),3)</f>
        <v>0</v>
      </c>
      <c r="P92" s="9">
        <f t="shared" si="11"/>
        <v>0</v>
      </c>
      <c r="R92" t="s">
        <v>170</v>
      </c>
      <c r="S92" s="36" t="s">
        <v>170</v>
      </c>
      <c r="T92" s="33">
        <v>0.13500000000000001</v>
      </c>
      <c r="V92">
        <v>2026</v>
      </c>
      <c r="W92" t="s">
        <v>174</v>
      </c>
      <c r="X92" s="25">
        <v>359218055</v>
      </c>
    </row>
    <row r="93" spans="1:24" x14ac:dyDescent="0.35">
      <c r="A93" s="13">
        <v>2026</v>
      </c>
      <c r="B93" s="13">
        <f t="shared" si="6"/>
        <v>2025</v>
      </c>
      <c r="C93" t="s">
        <v>180</v>
      </c>
      <c r="D93" t="s">
        <v>181</v>
      </c>
      <c r="E93" s="5">
        <v>297527690</v>
      </c>
      <c r="F93" s="13">
        <f>INDEX($R$3:$T$335,MATCH(PERL[[#This Row],[DistrictNumber]],$R$3:$R$335,0),3)</f>
        <v>0</v>
      </c>
      <c r="G93" s="9">
        <f t="shared" si="7"/>
        <v>0</v>
      </c>
      <c r="H93" s="11">
        <v>1.02</v>
      </c>
      <c r="I93" s="12">
        <f t="shared" si="8"/>
        <v>0</v>
      </c>
      <c r="J93" s="15">
        <f>IF(PERL[[#This Row],[Unadjusted Maximum Revenue]]/(PERL[[#This Row],[Proposed Taxable Valuation]]/1000)&gt;PERL[[#This Row],[Max Debt RATE]],PERL[[#This Row],[Max Debt RATE]],PERL[[#This Row],[Unadjusted Maximum Revenue]]/(PERL[[#This Row],[Proposed Taxable Valuation]]/1000))</f>
        <v>0</v>
      </c>
      <c r="K93" s="26">
        <f>ROUND(PERL[[#This Row],[Proposed Taxable Valuation]]/1000*PERL[[#This Row],[Adjusted Rate]],0)</f>
        <v>0</v>
      </c>
      <c r="L93" s="19">
        <f t="shared" si="9"/>
        <v>0</v>
      </c>
      <c r="M93" s="17">
        <f t="shared" si="10"/>
        <v>0</v>
      </c>
      <c r="N93" s="5">
        <v>297527690</v>
      </c>
      <c r="O93">
        <f>INDEX($R$3:$T$335,MATCH(PERL[[#This Row],[DistrictNumber]],$R$3:$R$335,0),3)</f>
        <v>0</v>
      </c>
      <c r="P93" s="9">
        <f t="shared" si="11"/>
        <v>0</v>
      </c>
      <c r="R93" t="s">
        <v>172</v>
      </c>
      <c r="S93" s="37" t="s">
        <v>172</v>
      </c>
      <c r="T93" s="34">
        <v>0</v>
      </c>
      <c r="V93">
        <v>2026</v>
      </c>
      <c r="W93" t="s">
        <v>176</v>
      </c>
      <c r="X93" s="25">
        <v>4371494818</v>
      </c>
    </row>
    <row r="94" spans="1:24" x14ac:dyDescent="0.35">
      <c r="A94" s="13">
        <v>2026</v>
      </c>
      <c r="B94" s="13">
        <f t="shared" si="6"/>
        <v>2025</v>
      </c>
      <c r="C94" t="s">
        <v>182</v>
      </c>
      <c r="D94" t="s">
        <v>183</v>
      </c>
      <c r="E94" s="5">
        <v>405912272</v>
      </c>
      <c r="F94" s="13">
        <f>INDEX($R$3:$T$335,MATCH(PERL[[#This Row],[DistrictNumber]],$R$3:$R$335,0),3)</f>
        <v>0</v>
      </c>
      <c r="G94" s="9">
        <f t="shared" si="7"/>
        <v>0</v>
      </c>
      <c r="H94" s="11">
        <v>1.02</v>
      </c>
      <c r="I94" s="12">
        <f t="shared" si="8"/>
        <v>0</v>
      </c>
      <c r="J94" s="15">
        <f>IF(PERL[[#This Row],[Unadjusted Maximum Revenue]]/(PERL[[#This Row],[Proposed Taxable Valuation]]/1000)&gt;PERL[[#This Row],[Max Debt RATE]],PERL[[#This Row],[Max Debt RATE]],PERL[[#This Row],[Unadjusted Maximum Revenue]]/(PERL[[#This Row],[Proposed Taxable Valuation]]/1000))</f>
        <v>0</v>
      </c>
      <c r="K94" s="26">
        <f>ROUND(PERL[[#This Row],[Proposed Taxable Valuation]]/1000*PERL[[#This Row],[Adjusted Rate]],0)</f>
        <v>0</v>
      </c>
      <c r="L94" s="19">
        <f t="shared" si="9"/>
        <v>0</v>
      </c>
      <c r="M94" s="17">
        <f t="shared" si="10"/>
        <v>0</v>
      </c>
      <c r="N94" s="5">
        <v>405912272</v>
      </c>
      <c r="O94">
        <f>INDEX($R$3:$T$335,MATCH(PERL[[#This Row],[DistrictNumber]],$R$3:$R$335,0),3)</f>
        <v>0</v>
      </c>
      <c r="P94" s="9">
        <f t="shared" si="11"/>
        <v>0</v>
      </c>
      <c r="R94" t="s">
        <v>174</v>
      </c>
      <c r="S94" s="36" t="s">
        <v>174</v>
      </c>
      <c r="T94" s="33">
        <v>0</v>
      </c>
      <c r="V94">
        <v>2026</v>
      </c>
      <c r="W94" t="s">
        <v>178</v>
      </c>
      <c r="X94" s="25">
        <v>199145790</v>
      </c>
    </row>
    <row r="95" spans="1:24" x14ac:dyDescent="0.35">
      <c r="A95" s="13">
        <v>2026</v>
      </c>
      <c r="B95" s="13">
        <f t="shared" si="6"/>
        <v>2025</v>
      </c>
      <c r="C95" t="s">
        <v>184</v>
      </c>
      <c r="D95" t="s">
        <v>185</v>
      </c>
      <c r="E95" s="5">
        <v>253539112</v>
      </c>
      <c r="F95" s="13">
        <f>INDEX($R$3:$T$335,MATCH(PERL[[#This Row],[DistrictNumber]],$R$3:$R$335,0),3)</f>
        <v>0</v>
      </c>
      <c r="G95" s="9">
        <f t="shared" si="7"/>
        <v>0</v>
      </c>
      <c r="H95" s="11">
        <v>1.02</v>
      </c>
      <c r="I95" s="12">
        <f t="shared" si="8"/>
        <v>0</v>
      </c>
      <c r="J95" s="15">
        <f>IF(PERL[[#This Row],[Unadjusted Maximum Revenue]]/(PERL[[#This Row],[Proposed Taxable Valuation]]/1000)&gt;PERL[[#This Row],[Max Debt RATE]],PERL[[#This Row],[Max Debt RATE]],PERL[[#This Row],[Unadjusted Maximum Revenue]]/(PERL[[#This Row],[Proposed Taxable Valuation]]/1000))</f>
        <v>0</v>
      </c>
      <c r="K95" s="26">
        <f>ROUND(PERL[[#This Row],[Proposed Taxable Valuation]]/1000*PERL[[#This Row],[Adjusted Rate]],0)</f>
        <v>0</v>
      </c>
      <c r="L95" s="19">
        <f t="shared" si="9"/>
        <v>0</v>
      </c>
      <c r="M95" s="17">
        <f t="shared" si="10"/>
        <v>0</v>
      </c>
      <c r="N95" s="5">
        <v>253539112</v>
      </c>
      <c r="O95">
        <f>INDEX($R$3:$T$335,MATCH(PERL[[#This Row],[DistrictNumber]],$R$3:$R$335,0),3)</f>
        <v>0</v>
      </c>
      <c r="P95" s="9">
        <f t="shared" si="11"/>
        <v>0</v>
      </c>
      <c r="R95" t="s">
        <v>176</v>
      </c>
      <c r="S95" s="37" t="s">
        <v>176</v>
      </c>
      <c r="T95" s="34">
        <v>0</v>
      </c>
      <c r="V95">
        <v>2026</v>
      </c>
      <c r="W95" t="s">
        <v>68</v>
      </c>
      <c r="X95" s="25">
        <v>296288340</v>
      </c>
    </row>
    <row r="96" spans="1:24" x14ac:dyDescent="0.35">
      <c r="A96" s="13">
        <v>2026</v>
      </c>
      <c r="B96" s="13">
        <f t="shared" si="6"/>
        <v>2025</v>
      </c>
      <c r="C96" t="s">
        <v>186</v>
      </c>
      <c r="D96" t="s">
        <v>187</v>
      </c>
      <c r="E96" s="5">
        <v>259290501</v>
      </c>
      <c r="F96" s="13">
        <f>INDEX($R$3:$T$335,MATCH(PERL[[#This Row],[DistrictNumber]],$R$3:$R$335,0),3)</f>
        <v>0</v>
      </c>
      <c r="G96" s="9">
        <f t="shared" si="7"/>
        <v>0</v>
      </c>
      <c r="H96" s="11">
        <v>1.02</v>
      </c>
      <c r="I96" s="12">
        <f t="shared" si="8"/>
        <v>0</v>
      </c>
      <c r="J96" s="15">
        <f>IF(PERL[[#This Row],[Unadjusted Maximum Revenue]]/(PERL[[#This Row],[Proposed Taxable Valuation]]/1000)&gt;PERL[[#This Row],[Max Debt RATE]],PERL[[#This Row],[Max Debt RATE]],PERL[[#This Row],[Unadjusted Maximum Revenue]]/(PERL[[#This Row],[Proposed Taxable Valuation]]/1000))</f>
        <v>0</v>
      </c>
      <c r="K96" s="26">
        <f>ROUND(PERL[[#This Row],[Proposed Taxable Valuation]]/1000*PERL[[#This Row],[Adjusted Rate]],0)</f>
        <v>0</v>
      </c>
      <c r="L96" s="19">
        <f t="shared" si="9"/>
        <v>0</v>
      </c>
      <c r="M96" s="17">
        <f t="shared" si="10"/>
        <v>0</v>
      </c>
      <c r="N96" s="5">
        <v>259290501</v>
      </c>
      <c r="O96">
        <f>INDEX($R$3:$T$335,MATCH(PERL[[#This Row],[DistrictNumber]],$R$3:$R$335,0),3)</f>
        <v>0</v>
      </c>
      <c r="P96" s="9">
        <f t="shared" si="11"/>
        <v>0</v>
      </c>
      <c r="R96" t="s">
        <v>178</v>
      </c>
      <c r="S96" s="36" t="s">
        <v>178</v>
      </c>
      <c r="T96" s="33">
        <v>0</v>
      </c>
      <c r="V96">
        <v>2026</v>
      </c>
      <c r="W96" t="s">
        <v>180</v>
      </c>
      <c r="X96" s="25">
        <v>297527690</v>
      </c>
    </row>
    <row r="97" spans="1:24" x14ac:dyDescent="0.35">
      <c r="A97" s="13">
        <v>2026</v>
      </c>
      <c r="B97" s="13">
        <f t="shared" si="6"/>
        <v>2025</v>
      </c>
      <c r="C97" t="s">
        <v>188</v>
      </c>
      <c r="D97" t="s">
        <v>189</v>
      </c>
      <c r="E97" s="5">
        <v>348585966</v>
      </c>
      <c r="F97" s="13">
        <f>INDEX($R$3:$T$335,MATCH(PERL[[#This Row],[DistrictNumber]],$R$3:$R$335,0),3)</f>
        <v>0.13500000000000001</v>
      </c>
      <c r="G97" s="9">
        <f t="shared" si="7"/>
        <v>47059.105410000004</v>
      </c>
      <c r="H97" s="11">
        <v>1.02</v>
      </c>
      <c r="I97" s="12">
        <f t="shared" si="8"/>
        <v>47059.105410000004</v>
      </c>
      <c r="J97" s="15">
        <f>IF(PERL[[#This Row],[Unadjusted Maximum Revenue]]/(PERL[[#This Row],[Proposed Taxable Valuation]]/1000)&gt;PERL[[#This Row],[Max Debt RATE]],PERL[[#This Row],[Max Debt RATE]],PERL[[#This Row],[Unadjusted Maximum Revenue]]/(PERL[[#This Row],[Proposed Taxable Valuation]]/1000))</f>
        <v>0.13500000000000001</v>
      </c>
      <c r="K97" s="26">
        <f>ROUND(PERL[[#This Row],[Proposed Taxable Valuation]]/1000*PERL[[#This Row],[Adjusted Rate]],0)</f>
        <v>47059</v>
      </c>
      <c r="L97" s="19">
        <f t="shared" si="9"/>
        <v>0</v>
      </c>
      <c r="M97" s="17">
        <f t="shared" si="10"/>
        <v>0</v>
      </c>
      <c r="N97" s="5">
        <v>348585966</v>
      </c>
      <c r="O97">
        <f>INDEX($R$3:$T$335,MATCH(PERL[[#This Row],[DistrictNumber]],$R$3:$R$335,0),3)</f>
        <v>0.13500000000000001</v>
      </c>
      <c r="P97" s="9">
        <f t="shared" si="11"/>
        <v>47059.105410000004</v>
      </c>
      <c r="R97" t="s">
        <v>180</v>
      </c>
      <c r="S97" s="37" t="s">
        <v>180</v>
      </c>
      <c r="T97" s="34">
        <v>0</v>
      </c>
      <c r="V97">
        <v>2026</v>
      </c>
      <c r="W97" t="s">
        <v>182</v>
      </c>
      <c r="X97" s="25">
        <v>405912272</v>
      </c>
    </row>
    <row r="98" spans="1:24" x14ac:dyDescent="0.35">
      <c r="A98" s="13">
        <v>2026</v>
      </c>
      <c r="B98" s="13">
        <f t="shared" si="6"/>
        <v>2025</v>
      </c>
      <c r="C98" t="s">
        <v>190</v>
      </c>
      <c r="D98" t="s">
        <v>191</v>
      </c>
      <c r="E98" s="5">
        <v>397085289</v>
      </c>
      <c r="F98" s="13">
        <f>INDEX($R$3:$T$335,MATCH(PERL[[#This Row],[DistrictNumber]],$R$3:$R$335,0),3)</f>
        <v>0</v>
      </c>
      <c r="G98" s="9">
        <f t="shared" si="7"/>
        <v>0</v>
      </c>
      <c r="H98" s="11">
        <v>1.02</v>
      </c>
      <c r="I98" s="12">
        <f t="shared" si="8"/>
        <v>0</v>
      </c>
      <c r="J98" s="15">
        <f>IF(PERL[[#This Row],[Unadjusted Maximum Revenue]]/(PERL[[#This Row],[Proposed Taxable Valuation]]/1000)&gt;PERL[[#This Row],[Max Debt RATE]],PERL[[#This Row],[Max Debt RATE]],PERL[[#This Row],[Unadjusted Maximum Revenue]]/(PERL[[#This Row],[Proposed Taxable Valuation]]/1000))</f>
        <v>0</v>
      </c>
      <c r="K98" s="26">
        <f>ROUND(PERL[[#This Row],[Proposed Taxable Valuation]]/1000*PERL[[#This Row],[Adjusted Rate]],0)</f>
        <v>0</v>
      </c>
      <c r="L98" s="19">
        <f t="shared" si="9"/>
        <v>0</v>
      </c>
      <c r="M98" s="17">
        <f t="shared" si="10"/>
        <v>0</v>
      </c>
      <c r="N98" s="5">
        <v>397085289</v>
      </c>
      <c r="O98">
        <f>INDEX($R$3:$T$335,MATCH(PERL[[#This Row],[DistrictNumber]],$R$3:$R$335,0),3)</f>
        <v>0</v>
      </c>
      <c r="P98" s="9">
        <f t="shared" si="11"/>
        <v>0</v>
      </c>
      <c r="R98" t="s">
        <v>182</v>
      </c>
      <c r="S98" s="36" t="s">
        <v>182</v>
      </c>
      <c r="T98" s="33">
        <v>0</v>
      </c>
      <c r="V98">
        <v>2026</v>
      </c>
      <c r="W98" t="s">
        <v>184</v>
      </c>
      <c r="X98" s="25">
        <v>253539112</v>
      </c>
    </row>
    <row r="99" spans="1:24" x14ac:dyDescent="0.35">
      <c r="A99" s="13">
        <v>2026</v>
      </c>
      <c r="B99" s="13">
        <f t="shared" si="6"/>
        <v>2025</v>
      </c>
      <c r="C99" t="s">
        <v>192</v>
      </c>
      <c r="D99" t="s">
        <v>193</v>
      </c>
      <c r="E99" s="5">
        <v>542551980</v>
      </c>
      <c r="F99" s="13">
        <f>INDEX($R$3:$T$335,MATCH(PERL[[#This Row],[DistrictNumber]],$R$3:$R$335,0),3)</f>
        <v>0</v>
      </c>
      <c r="G99" s="9">
        <f t="shared" si="7"/>
        <v>0</v>
      </c>
      <c r="H99" s="11">
        <v>1.02</v>
      </c>
      <c r="I99" s="12">
        <f t="shared" si="8"/>
        <v>0</v>
      </c>
      <c r="J99" s="15">
        <f>IF(PERL[[#This Row],[Unadjusted Maximum Revenue]]/(PERL[[#This Row],[Proposed Taxable Valuation]]/1000)&gt;PERL[[#This Row],[Max Debt RATE]],PERL[[#This Row],[Max Debt RATE]],PERL[[#This Row],[Unadjusted Maximum Revenue]]/(PERL[[#This Row],[Proposed Taxable Valuation]]/1000))</f>
        <v>0</v>
      </c>
      <c r="K99" s="26">
        <f>ROUND(PERL[[#This Row],[Proposed Taxable Valuation]]/1000*PERL[[#This Row],[Adjusted Rate]],0)</f>
        <v>0</v>
      </c>
      <c r="L99" s="19">
        <f t="shared" si="9"/>
        <v>0</v>
      </c>
      <c r="M99" s="17">
        <f t="shared" si="10"/>
        <v>0</v>
      </c>
      <c r="N99" s="5">
        <v>542551980</v>
      </c>
      <c r="O99">
        <f>INDEX($R$3:$T$335,MATCH(PERL[[#This Row],[DistrictNumber]],$R$3:$R$335,0),3)</f>
        <v>0</v>
      </c>
      <c r="P99" s="9">
        <f t="shared" si="11"/>
        <v>0</v>
      </c>
      <c r="R99" t="s">
        <v>184</v>
      </c>
      <c r="S99" s="37" t="s">
        <v>184</v>
      </c>
      <c r="T99" s="34">
        <v>0</v>
      </c>
      <c r="V99">
        <v>2026</v>
      </c>
      <c r="W99" t="s">
        <v>186</v>
      </c>
      <c r="X99" s="25">
        <v>259290501</v>
      </c>
    </row>
    <row r="100" spans="1:24" x14ac:dyDescent="0.35">
      <c r="A100" s="13">
        <v>2026</v>
      </c>
      <c r="B100" s="13">
        <f t="shared" si="6"/>
        <v>2025</v>
      </c>
      <c r="C100" t="s">
        <v>194</v>
      </c>
      <c r="D100" t="s">
        <v>195</v>
      </c>
      <c r="E100" s="5">
        <v>185540260</v>
      </c>
      <c r="F100" s="13">
        <f>INDEX($R$3:$T$335,MATCH(PERL[[#This Row],[DistrictNumber]],$R$3:$R$335,0),3)</f>
        <v>0</v>
      </c>
      <c r="G100" s="9">
        <f t="shared" si="7"/>
        <v>0</v>
      </c>
      <c r="H100" s="11">
        <v>1.02</v>
      </c>
      <c r="I100" s="12">
        <f t="shared" si="8"/>
        <v>0</v>
      </c>
      <c r="J100" s="15">
        <f>IF(PERL[[#This Row],[Unadjusted Maximum Revenue]]/(PERL[[#This Row],[Proposed Taxable Valuation]]/1000)&gt;PERL[[#This Row],[Max Debt RATE]],PERL[[#This Row],[Max Debt RATE]],PERL[[#This Row],[Unadjusted Maximum Revenue]]/(PERL[[#This Row],[Proposed Taxable Valuation]]/1000))</f>
        <v>0</v>
      </c>
      <c r="K100" s="26">
        <f>ROUND(PERL[[#This Row],[Proposed Taxable Valuation]]/1000*PERL[[#This Row],[Adjusted Rate]],0)</f>
        <v>0</v>
      </c>
      <c r="L100" s="19">
        <f t="shared" si="9"/>
        <v>0</v>
      </c>
      <c r="M100" s="17">
        <f t="shared" si="10"/>
        <v>0</v>
      </c>
      <c r="N100" s="5">
        <v>185540260</v>
      </c>
      <c r="O100">
        <f>INDEX($R$3:$T$335,MATCH(PERL[[#This Row],[DistrictNumber]],$R$3:$R$335,0),3)</f>
        <v>0</v>
      </c>
      <c r="P100" s="9">
        <f t="shared" si="11"/>
        <v>0</v>
      </c>
      <c r="R100" t="s">
        <v>186</v>
      </c>
      <c r="S100" s="36" t="s">
        <v>186</v>
      </c>
      <c r="T100" s="33">
        <v>0</v>
      </c>
      <c r="V100">
        <v>2026</v>
      </c>
      <c r="W100" t="s">
        <v>198</v>
      </c>
      <c r="X100" s="25">
        <v>295947866</v>
      </c>
    </row>
    <row r="101" spans="1:24" x14ac:dyDescent="0.35">
      <c r="A101" s="13">
        <v>2026</v>
      </c>
      <c r="B101" s="13">
        <f t="shared" si="6"/>
        <v>2025</v>
      </c>
      <c r="C101" t="s">
        <v>196</v>
      </c>
      <c r="D101" t="s">
        <v>197</v>
      </c>
      <c r="E101" s="5">
        <v>253015269</v>
      </c>
      <c r="F101" s="13">
        <f>INDEX($R$3:$T$335,MATCH(PERL[[#This Row],[DistrictNumber]],$R$3:$R$335,0),3)</f>
        <v>0</v>
      </c>
      <c r="G101" s="9">
        <f t="shared" si="7"/>
        <v>0</v>
      </c>
      <c r="H101" s="11">
        <v>1.02</v>
      </c>
      <c r="I101" s="12">
        <f t="shared" si="8"/>
        <v>0</v>
      </c>
      <c r="J101" s="15">
        <f>IF(PERL[[#This Row],[Unadjusted Maximum Revenue]]/(PERL[[#This Row],[Proposed Taxable Valuation]]/1000)&gt;PERL[[#This Row],[Max Debt RATE]],PERL[[#This Row],[Max Debt RATE]],PERL[[#This Row],[Unadjusted Maximum Revenue]]/(PERL[[#This Row],[Proposed Taxable Valuation]]/1000))</f>
        <v>0</v>
      </c>
      <c r="K101" s="26">
        <f>ROUND(PERL[[#This Row],[Proposed Taxable Valuation]]/1000*PERL[[#This Row],[Adjusted Rate]],0)</f>
        <v>0</v>
      </c>
      <c r="L101" s="19">
        <f t="shared" si="9"/>
        <v>0</v>
      </c>
      <c r="M101" s="17">
        <f t="shared" si="10"/>
        <v>0</v>
      </c>
      <c r="N101" s="5">
        <v>253015269</v>
      </c>
      <c r="O101">
        <f>INDEX($R$3:$T$335,MATCH(PERL[[#This Row],[DistrictNumber]],$R$3:$R$335,0),3)</f>
        <v>0</v>
      </c>
      <c r="P101" s="9">
        <f t="shared" si="11"/>
        <v>0</v>
      </c>
      <c r="R101" t="s">
        <v>188</v>
      </c>
      <c r="S101" s="37" t="s">
        <v>690</v>
      </c>
      <c r="T101" s="34">
        <v>0.13500000000000001</v>
      </c>
      <c r="V101">
        <v>2026</v>
      </c>
      <c r="W101" t="s">
        <v>188</v>
      </c>
      <c r="X101" s="25">
        <v>348585966</v>
      </c>
    </row>
    <row r="102" spans="1:24" x14ac:dyDescent="0.35">
      <c r="A102" s="13">
        <v>2026</v>
      </c>
      <c r="B102" s="13">
        <f t="shared" si="6"/>
        <v>2025</v>
      </c>
      <c r="C102" t="s">
        <v>198</v>
      </c>
      <c r="D102" t="s">
        <v>199</v>
      </c>
      <c r="E102" s="5">
        <v>295947866</v>
      </c>
      <c r="F102" s="13">
        <f>INDEX($R$3:$T$335,MATCH(PERL[[#This Row],[DistrictNumber]],$R$3:$R$335,0),3)</f>
        <v>0</v>
      </c>
      <c r="G102" s="9">
        <f t="shared" si="7"/>
        <v>0</v>
      </c>
      <c r="H102" s="11">
        <v>1.02</v>
      </c>
      <c r="I102" s="12">
        <f t="shared" si="8"/>
        <v>0</v>
      </c>
      <c r="J102" s="15">
        <f>IF(PERL[[#This Row],[Unadjusted Maximum Revenue]]/(PERL[[#This Row],[Proposed Taxable Valuation]]/1000)&gt;PERL[[#This Row],[Max Debt RATE]],PERL[[#This Row],[Max Debt RATE]],PERL[[#This Row],[Unadjusted Maximum Revenue]]/(PERL[[#This Row],[Proposed Taxable Valuation]]/1000))</f>
        <v>0</v>
      </c>
      <c r="K102" s="26">
        <f>ROUND(PERL[[#This Row],[Proposed Taxable Valuation]]/1000*PERL[[#This Row],[Adjusted Rate]],0)</f>
        <v>0</v>
      </c>
      <c r="L102" s="19">
        <f t="shared" si="9"/>
        <v>0</v>
      </c>
      <c r="M102" s="17">
        <f t="shared" si="10"/>
        <v>0</v>
      </c>
      <c r="N102" s="5">
        <v>295947866</v>
      </c>
      <c r="O102">
        <f>INDEX($R$3:$T$335,MATCH(PERL[[#This Row],[DistrictNumber]],$R$3:$R$335,0),3)</f>
        <v>0</v>
      </c>
      <c r="P102" s="9">
        <f t="shared" si="11"/>
        <v>0</v>
      </c>
      <c r="R102" t="s">
        <v>190</v>
      </c>
      <c r="S102" s="36" t="s">
        <v>190</v>
      </c>
      <c r="T102" s="33">
        <v>0</v>
      </c>
      <c r="V102">
        <v>2026</v>
      </c>
      <c r="W102" t="s">
        <v>194</v>
      </c>
      <c r="X102" s="25">
        <v>185540260</v>
      </c>
    </row>
    <row r="103" spans="1:24" x14ac:dyDescent="0.35">
      <c r="A103" s="13">
        <v>2026</v>
      </c>
      <c r="B103" s="13">
        <f t="shared" si="6"/>
        <v>2025</v>
      </c>
      <c r="C103" t="s">
        <v>200</v>
      </c>
      <c r="D103" t="s">
        <v>201</v>
      </c>
      <c r="E103" s="5">
        <v>604345351</v>
      </c>
      <c r="F103" s="13">
        <f>INDEX($R$3:$T$335,MATCH(PERL[[#This Row],[DistrictNumber]],$R$3:$R$335,0),3)</f>
        <v>0</v>
      </c>
      <c r="G103" s="9">
        <f t="shared" si="7"/>
        <v>0</v>
      </c>
      <c r="H103" s="11">
        <v>1.02</v>
      </c>
      <c r="I103" s="12">
        <f t="shared" si="8"/>
        <v>0</v>
      </c>
      <c r="J103" s="15">
        <f>IF(PERL[[#This Row],[Unadjusted Maximum Revenue]]/(PERL[[#This Row],[Proposed Taxable Valuation]]/1000)&gt;PERL[[#This Row],[Max Debt RATE]],PERL[[#This Row],[Max Debt RATE]],PERL[[#This Row],[Unadjusted Maximum Revenue]]/(PERL[[#This Row],[Proposed Taxable Valuation]]/1000))</f>
        <v>0</v>
      </c>
      <c r="K103" s="26">
        <f>ROUND(PERL[[#This Row],[Proposed Taxable Valuation]]/1000*PERL[[#This Row],[Adjusted Rate]],0)</f>
        <v>0</v>
      </c>
      <c r="L103" s="19">
        <f t="shared" si="9"/>
        <v>0</v>
      </c>
      <c r="M103" s="17">
        <f t="shared" si="10"/>
        <v>0</v>
      </c>
      <c r="N103" s="5">
        <v>604345351</v>
      </c>
      <c r="O103">
        <f>INDEX($R$3:$T$335,MATCH(PERL[[#This Row],[DistrictNumber]],$R$3:$R$335,0),3)</f>
        <v>0</v>
      </c>
      <c r="P103" s="9">
        <f t="shared" si="11"/>
        <v>0</v>
      </c>
      <c r="R103" t="s">
        <v>192</v>
      </c>
      <c r="S103" s="37" t="s">
        <v>192</v>
      </c>
      <c r="T103" s="34">
        <v>0</v>
      </c>
      <c r="V103">
        <v>2026</v>
      </c>
      <c r="W103" t="s">
        <v>196</v>
      </c>
      <c r="X103" s="25">
        <v>253015269</v>
      </c>
    </row>
    <row r="104" spans="1:24" x14ac:dyDescent="0.35">
      <c r="A104" s="13">
        <v>2026</v>
      </c>
      <c r="B104" s="13">
        <f t="shared" si="6"/>
        <v>2025</v>
      </c>
      <c r="C104" t="s">
        <v>202</v>
      </c>
      <c r="D104" t="s">
        <v>203</v>
      </c>
      <c r="E104" s="5">
        <v>205548909</v>
      </c>
      <c r="F104" s="13">
        <f>INDEX($R$3:$T$335,MATCH(PERL[[#This Row],[DistrictNumber]],$R$3:$R$335,0),3)</f>
        <v>0</v>
      </c>
      <c r="G104" s="9">
        <f t="shared" si="7"/>
        <v>0</v>
      </c>
      <c r="H104" s="11">
        <v>1.02</v>
      </c>
      <c r="I104" s="12">
        <f t="shared" si="8"/>
        <v>0</v>
      </c>
      <c r="J104" s="15">
        <f>IF(PERL[[#This Row],[Unadjusted Maximum Revenue]]/(PERL[[#This Row],[Proposed Taxable Valuation]]/1000)&gt;PERL[[#This Row],[Max Debt RATE]],PERL[[#This Row],[Max Debt RATE]],PERL[[#This Row],[Unadjusted Maximum Revenue]]/(PERL[[#This Row],[Proposed Taxable Valuation]]/1000))</f>
        <v>0</v>
      </c>
      <c r="K104" s="26">
        <f>ROUND(PERL[[#This Row],[Proposed Taxable Valuation]]/1000*PERL[[#This Row],[Adjusted Rate]],0)</f>
        <v>0</v>
      </c>
      <c r="L104" s="19">
        <f t="shared" si="9"/>
        <v>0</v>
      </c>
      <c r="M104" s="17">
        <f t="shared" si="10"/>
        <v>0</v>
      </c>
      <c r="N104" s="5">
        <v>205548909</v>
      </c>
      <c r="O104">
        <f>INDEX($R$3:$T$335,MATCH(PERL[[#This Row],[DistrictNumber]],$R$3:$R$335,0),3)</f>
        <v>0</v>
      </c>
      <c r="P104" s="9">
        <f t="shared" si="11"/>
        <v>0</v>
      </c>
      <c r="R104" t="s">
        <v>194</v>
      </c>
      <c r="S104" s="36" t="s">
        <v>194</v>
      </c>
      <c r="T104" s="33">
        <v>0</v>
      </c>
      <c r="V104">
        <v>2026</v>
      </c>
      <c r="W104" t="s">
        <v>476</v>
      </c>
      <c r="X104" s="25">
        <v>281141418</v>
      </c>
    </row>
    <row r="105" spans="1:24" x14ac:dyDescent="0.35">
      <c r="A105" s="13">
        <v>2026</v>
      </c>
      <c r="B105" s="13">
        <f t="shared" si="6"/>
        <v>2025</v>
      </c>
      <c r="C105" t="s">
        <v>204</v>
      </c>
      <c r="D105" t="s">
        <v>205</v>
      </c>
      <c r="E105" s="5">
        <v>251622715</v>
      </c>
      <c r="F105" s="13">
        <f>INDEX($R$3:$T$335,MATCH(PERL[[#This Row],[DistrictNumber]],$R$3:$R$335,0),3)</f>
        <v>0</v>
      </c>
      <c r="G105" s="9">
        <f t="shared" si="7"/>
        <v>0</v>
      </c>
      <c r="H105" s="11">
        <v>1.02</v>
      </c>
      <c r="I105" s="12">
        <f t="shared" si="8"/>
        <v>0</v>
      </c>
      <c r="J105" s="15">
        <f>IF(PERL[[#This Row],[Unadjusted Maximum Revenue]]/(PERL[[#This Row],[Proposed Taxable Valuation]]/1000)&gt;PERL[[#This Row],[Max Debt RATE]],PERL[[#This Row],[Max Debt RATE]],PERL[[#This Row],[Unadjusted Maximum Revenue]]/(PERL[[#This Row],[Proposed Taxable Valuation]]/1000))</f>
        <v>0</v>
      </c>
      <c r="K105" s="26">
        <f>ROUND(PERL[[#This Row],[Proposed Taxable Valuation]]/1000*PERL[[#This Row],[Adjusted Rate]],0)</f>
        <v>0</v>
      </c>
      <c r="L105" s="19">
        <f t="shared" si="9"/>
        <v>0</v>
      </c>
      <c r="M105" s="17">
        <f t="shared" si="10"/>
        <v>0</v>
      </c>
      <c r="N105" s="5">
        <v>251622715</v>
      </c>
      <c r="O105">
        <f>INDEX($R$3:$T$335,MATCH(PERL[[#This Row],[DistrictNumber]],$R$3:$R$335,0),3)</f>
        <v>0</v>
      </c>
      <c r="P105" s="9">
        <f t="shared" si="11"/>
        <v>0</v>
      </c>
      <c r="R105" t="s">
        <v>196</v>
      </c>
      <c r="S105" s="37" t="s">
        <v>196</v>
      </c>
      <c r="T105" s="34">
        <v>0</v>
      </c>
      <c r="V105">
        <v>2026</v>
      </c>
      <c r="W105" t="s">
        <v>202</v>
      </c>
      <c r="X105" s="25">
        <v>205548909</v>
      </c>
    </row>
    <row r="106" spans="1:24" x14ac:dyDescent="0.35">
      <c r="A106" s="13">
        <v>2026</v>
      </c>
      <c r="B106" s="13">
        <f t="shared" si="6"/>
        <v>2025</v>
      </c>
      <c r="C106" t="s">
        <v>206</v>
      </c>
      <c r="D106" t="s">
        <v>207</v>
      </c>
      <c r="E106" s="5">
        <v>455774327</v>
      </c>
      <c r="F106" s="13">
        <f>INDEX($R$3:$T$335,MATCH(PERL[[#This Row],[DistrictNumber]],$R$3:$R$335,0),3)</f>
        <v>0</v>
      </c>
      <c r="G106" s="9">
        <f t="shared" si="7"/>
        <v>0</v>
      </c>
      <c r="H106" s="11">
        <v>1.02</v>
      </c>
      <c r="I106" s="12">
        <f t="shared" si="8"/>
        <v>0</v>
      </c>
      <c r="J106" s="15">
        <f>IF(PERL[[#This Row],[Unadjusted Maximum Revenue]]/(PERL[[#This Row],[Proposed Taxable Valuation]]/1000)&gt;PERL[[#This Row],[Max Debt RATE]],PERL[[#This Row],[Max Debt RATE]],PERL[[#This Row],[Unadjusted Maximum Revenue]]/(PERL[[#This Row],[Proposed Taxable Valuation]]/1000))</f>
        <v>0</v>
      </c>
      <c r="K106" s="26">
        <f>ROUND(PERL[[#This Row],[Proposed Taxable Valuation]]/1000*PERL[[#This Row],[Adjusted Rate]],0)</f>
        <v>0</v>
      </c>
      <c r="L106" s="19">
        <f t="shared" si="9"/>
        <v>0</v>
      </c>
      <c r="M106" s="17">
        <f t="shared" si="10"/>
        <v>0</v>
      </c>
      <c r="N106" s="5">
        <v>455774327</v>
      </c>
      <c r="O106">
        <f>INDEX($R$3:$T$335,MATCH(PERL[[#This Row],[DistrictNumber]],$R$3:$R$335,0),3)</f>
        <v>0</v>
      </c>
      <c r="P106" s="9">
        <f t="shared" si="11"/>
        <v>0</v>
      </c>
      <c r="R106" t="s">
        <v>198</v>
      </c>
      <c r="S106" s="36" t="s">
        <v>198</v>
      </c>
      <c r="T106" s="33">
        <v>0</v>
      </c>
      <c r="V106">
        <v>2026</v>
      </c>
      <c r="W106" t="s">
        <v>204</v>
      </c>
      <c r="X106" s="25">
        <v>251622715</v>
      </c>
    </row>
    <row r="107" spans="1:24" x14ac:dyDescent="0.35">
      <c r="A107" s="13">
        <v>2026</v>
      </c>
      <c r="B107" s="13">
        <f t="shared" si="6"/>
        <v>2025</v>
      </c>
      <c r="C107" t="s">
        <v>208</v>
      </c>
      <c r="D107" t="s">
        <v>209</v>
      </c>
      <c r="E107" s="5">
        <v>250469592</v>
      </c>
      <c r="F107" s="13">
        <f>INDEX($R$3:$T$335,MATCH(PERL[[#This Row],[DistrictNumber]],$R$3:$R$335,0),3)</f>
        <v>0</v>
      </c>
      <c r="G107" s="9">
        <f t="shared" si="7"/>
        <v>0</v>
      </c>
      <c r="H107" s="11">
        <v>1.02</v>
      </c>
      <c r="I107" s="12">
        <f t="shared" si="8"/>
        <v>0</v>
      </c>
      <c r="J107" s="15">
        <f>IF(PERL[[#This Row],[Unadjusted Maximum Revenue]]/(PERL[[#This Row],[Proposed Taxable Valuation]]/1000)&gt;PERL[[#This Row],[Max Debt RATE]],PERL[[#This Row],[Max Debt RATE]],PERL[[#This Row],[Unadjusted Maximum Revenue]]/(PERL[[#This Row],[Proposed Taxable Valuation]]/1000))</f>
        <v>0</v>
      </c>
      <c r="K107" s="26">
        <f>ROUND(PERL[[#This Row],[Proposed Taxable Valuation]]/1000*PERL[[#This Row],[Adjusted Rate]],0)</f>
        <v>0</v>
      </c>
      <c r="L107" s="19">
        <f t="shared" si="9"/>
        <v>0</v>
      </c>
      <c r="M107" s="17">
        <f t="shared" si="10"/>
        <v>0</v>
      </c>
      <c r="N107" s="5">
        <v>250469592</v>
      </c>
      <c r="O107">
        <f>INDEX($R$3:$T$335,MATCH(PERL[[#This Row],[DistrictNumber]],$R$3:$R$335,0),3)</f>
        <v>0</v>
      </c>
      <c r="P107" s="9">
        <f t="shared" si="11"/>
        <v>0</v>
      </c>
      <c r="R107" t="s">
        <v>200</v>
      </c>
      <c r="S107" s="37" t="s">
        <v>200</v>
      </c>
      <c r="T107" s="34">
        <v>0</v>
      </c>
      <c r="V107">
        <v>2026</v>
      </c>
      <c r="W107" t="s">
        <v>206</v>
      </c>
      <c r="X107" s="25">
        <v>455774327</v>
      </c>
    </row>
    <row r="108" spans="1:24" x14ac:dyDescent="0.35">
      <c r="A108" s="13">
        <v>2026</v>
      </c>
      <c r="B108" s="13">
        <f t="shared" si="6"/>
        <v>2025</v>
      </c>
      <c r="C108" t="s">
        <v>210</v>
      </c>
      <c r="D108" t="s">
        <v>211</v>
      </c>
      <c r="E108" s="5">
        <v>115442031</v>
      </c>
      <c r="F108" s="13">
        <f>INDEX($R$3:$T$335,MATCH(PERL[[#This Row],[DistrictNumber]],$R$3:$R$335,0),3)</f>
        <v>0</v>
      </c>
      <c r="G108" s="9">
        <f t="shared" si="7"/>
        <v>0</v>
      </c>
      <c r="H108" s="11">
        <v>1.02</v>
      </c>
      <c r="I108" s="12">
        <f t="shared" si="8"/>
        <v>0</v>
      </c>
      <c r="J108" s="15">
        <f>IF(PERL[[#This Row],[Unadjusted Maximum Revenue]]/(PERL[[#This Row],[Proposed Taxable Valuation]]/1000)&gt;PERL[[#This Row],[Max Debt RATE]],PERL[[#This Row],[Max Debt RATE]],PERL[[#This Row],[Unadjusted Maximum Revenue]]/(PERL[[#This Row],[Proposed Taxable Valuation]]/1000))</f>
        <v>0</v>
      </c>
      <c r="K108" s="26">
        <f>ROUND(PERL[[#This Row],[Proposed Taxable Valuation]]/1000*PERL[[#This Row],[Adjusted Rate]],0)</f>
        <v>0</v>
      </c>
      <c r="L108" s="19">
        <f t="shared" si="9"/>
        <v>0</v>
      </c>
      <c r="M108" s="17">
        <f t="shared" si="10"/>
        <v>0</v>
      </c>
      <c r="N108" s="5">
        <v>115442031</v>
      </c>
      <c r="O108">
        <f>INDEX($R$3:$T$335,MATCH(PERL[[#This Row],[DistrictNumber]],$R$3:$R$335,0),3)</f>
        <v>0</v>
      </c>
      <c r="P108" s="9">
        <f t="shared" si="11"/>
        <v>0</v>
      </c>
      <c r="R108" t="s">
        <v>202</v>
      </c>
      <c r="S108" s="36" t="s">
        <v>202</v>
      </c>
      <c r="T108" s="33">
        <v>0</v>
      </c>
      <c r="V108">
        <v>2026</v>
      </c>
      <c r="W108" t="s">
        <v>208</v>
      </c>
      <c r="X108" s="25">
        <v>250469592</v>
      </c>
    </row>
    <row r="109" spans="1:24" x14ac:dyDescent="0.35">
      <c r="A109" s="13">
        <v>2026</v>
      </c>
      <c r="B109" s="13">
        <f t="shared" si="6"/>
        <v>2025</v>
      </c>
      <c r="C109" t="s">
        <v>212</v>
      </c>
      <c r="D109" t="s">
        <v>213</v>
      </c>
      <c r="E109" s="5">
        <v>455952320</v>
      </c>
      <c r="F109" s="13">
        <f>INDEX($R$3:$T$335,MATCH(PERL[[#This Row],[DistrictNumber]],$R$3:$R$335,0),3)</f>
        <v>0</v>
      </c>
      <c r="G109" s="9">
        <f t="shared" si="7"/>
        <v>0</v>
      </c>
      <c r="H109" s="11">
        <v>1.02</v>
      </c>
      <c r="I109" s="12">
        <f t="shared" si="8"/>
        <v>0</v>
      </c>
      <c r="J109" s="15">
        <f>IF(PERL[[#This Row],[Unadjusted Maximum Revenue]]/(PERL[[#This Row],[Proposed Taxable Valuation]]/1000)&gt;PERL[[#This Row],[Max Debt RATE]],PERL[[#This Row],[Max Debt RATE]],PERL[[#This Row],[Unadjusted Maximum Revenue]]/(PERL[[#This Row],[Proposed Taxable Valuation]]/1000))</f>
        <v>0</v>
      </c>
      <c r="K109" s="26">
        <f>ROUND(PERL[[#This Row],[Proposed Taxable Valuation]]/1000*PERL[[#This Row],[Adjusted Rate]],0)</f>
        <v>0</v>
      </c>
      <c r="L109" s="19">
        <f t="shared" si="9"/>
        <v>0</v>
      </c>
      <c r="M109" s="17">
        <f t="shared" si="10"/>
        <v>0</v>
      </c>
      <c r="N109" s="5">
        <v>455952320</v>
      </c>
      <c r="O109">
        <f>INDEX($R$3:$T$335,MATCH(PERL[[#This Row],[DistrictNumber]],$R$3:$R$335,0),3)</f>
        <v>0</v>
      </c>
      <c r="P109" s="9">
        <f t="shared" si="11"/>
        <v>0</v>
      </c>
      <c r="R109" t="s">
        <v>204</v>
      </c>
      <c r="S109" s="37" t="s">
        <v>204</v>
      </c>
      <c r="T109" s="34">
        <v>0</v>
      </c>
      <c r="V109">
        <v>2026</v>
      </c>
      <c r="W109" t="s">
        <v>210</v>
      </c>
      <c r="X109" s="25">
        <v>115442031</v>
      </c>
    </row>
    <row r="110" spans="1:24" x14ac:dyDescent="0.35">
      <c r="A110" s="13">
        <v>2026</v>
      </c>
      <c r="B110" s="13">
        <f t="shared" si="6"/>
        <v>2025</v>
      </c>
      <c r="C110" t="s">
        <v>214</v>
      </c>
      <c r="D110" t="s">
        <v>215</v>
      </c>
      <c r="E110" s="5">
        <v>297169314</v>
      </c>
      <c r="F110" s="13">
        <f>INDEX($R$3:$T$335,MATCH(PERL[[#This Row],[DistrictNumber]],$R$3:$R$335,0),3)</f>
        <v>0</v>
      </c>
      <c r="G110" s="9">
        <f t="shared" si="7"/>
        <v>0</v>
      </c>
      <c r="H110" s="11">
        <v>1.02</v>
      </c>
      <c r="I110" s="12">
        <f t="shared" si="8"/>
        <v>0</v>
      </c>
      <c r="J110" s="15">
        <f>IF(PERL[[#This Row],[Unadjusted Maximum Revenue]]/(PERL[[#This Row],[Proposed Taxable Valuation]]/1000)&gt;PERL[[#This Row],[Max Debt RATE]],PERL[[#This Row],[Max Debt RATE]],PERL[[#This Row],[Unadjusted Maximum Revenue]]/(PERL[[#This Row],[Proposed Taxable Valuation]]/1000))</f>
        <v>0</v>
      </c>
      <c r="K110" s="26">
        <f>ROUND(PERL[[#This Row],[Proposed Taxable Valuation]]/1000*PERL[[#This Row],[Adjusted Rate]],0)</f>
        <v>0</v>
      </c>
      <c r="L110" s="19">
        <f t="shared" si="9"/>
        <v>0</v>
      </c>
      <c r="M110" s="17">
        <f t="shared" si="10"/>
        <v>0</v>
      </c>
      <c r="N110" s="5">
        <v>297169314</v>
      </c>
      <c r="O110">
        <f>INDEX($R$3:$T$335,MATCH(PERL[[#This Row],[DistrictNumber]],$R$3:$R$335,0),3)</f>
        <v>0</v>
      </c>
      <c r="P110" s="9">
        <f t="shared" si="11"/>
        <v>0</v>
      </c>
      <c r="R110" t="s">
        <v>206</v>
      </c>
      <c r="S110" s="36" t="s">
        <v>206</v>
      </c>
      <c r="T110" s="33">
        <v>0</v>
      </c>
      <c r="V110">
        <v>2026</v>
      </c>
      <c r="W110" t="s">
        <v>212</v>
      </c>
      <c r="X110" s="25">
        <v>455952320</v>
      </c>
    </row>
    <row r="111" spans="1:24" x14ac:dyDescent="0.35">
      <c r="A111" s="13">
        <v>2026</v>
      </c>
      <c r="B111" s="13">
        <f t="shared" si="6"/>
        <v>2025</v>
      </c>
      <c r="C111" t="s">
        <v>216</v>
      </c>
      <c r="D111" t="s">
        <v>217</v>
      </c>
      <c r="E111" s="5">
        <v>987018804</v>
      </c>
      <c r="F111" s="13">
        <f>INDEX($R$3:$T$335,MATCH(PERL[[#This Row],[DistrictNumber]],$R$3:$R$335,0),3)</f>
        <v>0</v>
      </c>
      <c r="G111" s="9">
        <f t="shared" si="7"/>
        <v>0</v>
      </c>
      <c r="H111" s="11">
        <v>1.02</v>
      </c>
      <c r="I111" s="12">
        <f t="shared" si="8"/>
        <v>0</v>
      </c>
      <c r="J111" s="15">
        <f>IF(PERL[[#This Row],[Unadjusted Maximum Revenue]]/(PERL[[#This Row],[Proposed Taxable Valuation]]/1000)&gt;PERL[[#This Row],[Max Debt RATE]],PERL[[#This Row],[Max Debt RATE]],PERL[[#This Row],[Unadjusted Maximum Revenue]]/(PERL[[#This Row],[Proposed Taxable Valuation]]/1000))</f>
        <v>0</v>
      </c>
      <c r="K111" s="26">
        <f>ROUND(PERL[[#This Row],[Proposed Taxable Valuation]]/1000*PERL[[#This Row],[Adjusted Rate]],0)</f>
        <v>0</v>
      </c>
      <c r="L111" s="19">
        <f t="shared" si="9"/>
        <v>0</v>
      </c>
      <c r="M111" s="17">
        <f t="shared" si="10"/>
        <v>0</v>
      </c>
      <c r="N111" s="5">
        <v>987018804</v>
      </c>
      <c r="O111">
        <f>INDEX($R$3:$T$335,MATCH(PERL[[#This Row],[DistrictNumber]],$R$3:$R$335,0),3)</f>
        <v>0</v>
      </c>
      <c r="P111" s="9">
        <f t="shared" si="11"/>
        <v>0</v>
      </c>
      <c r="R111" t="s">
        <v>208</v>
      </c>
      <c r="S111" s="37" t="s">
        <v>208</v>
      </c>
      <c r="T111" s="34">
        <v>0</v>
      </c>
      <c r="V111">
        <v>2026</v>
      </c>
      <c r="W111" t="s">
        <v>214</v>
      </c>
      <c r="X111" s="25">
        <v>297169314</v>
      </c>
    </row>
    <row r="112" spans="1:24" x14ac:dyDescent="0.35">
      <c r="A112" s="13">
        <v>2026</v>
      </c>
      <c r="B112" s="13">
        <f t="shared" si="6"/>
        <v>2025</v>
      </c>
      <c r="C112" t="s">
        <v>218</v>
      </c>
      <c r="D112" t="s">
        <v>219</v>
      </c>
      <c r="E112" s="5">
        <v>523455376</v>
      </c>
      <c r="F112" s="13">
        <f>INDEX($R$3:$T$335,MATCH(PERL[[#This Row],[DistrictNumber]],$R$3:$R$335,0),3)</f>
        <v>0</v>
      </c>
      <c r="G112" s="9">
        <f t="shared" si="7"/>
        <v>0</v>
      </c>
      <c r="H112" s="11">
        <v>1.02</v>
      </c>
      <c r="I112" s="12">
        <f t="shared" si="8"/>
        <v>0</v>
      </c>
      <c r="J112" s="15">
        <f>IF(PERL[[#This Row],[Unadjusted Maximum Revenue]]/(PERL[[#This Row],[Proposed Taxable Valuation]]/1000)&gt;PERL[[#This Row],[Max Debt RATE]],PERL[[#This Row],[Max Debt RATE]],PERL[[#This Row],[Unadjusted Maximum Revenue]]/(PERL[[#This Row],[Proposed Taxable Valuation]]/1000))</f>
        <v>0</v>
      </c>
      <c r="K112" s="26">
        <f>ROUND(PERL[[#This Row],[Proposed Taxable Valuation]]/1000*PERL[[#This Row],[Adjusted Rate]],0)</f>
        <v>0</v>
      </c>
      <c r="L112" s="19">
        <f t="shared" si="9"/>
        <v>0</v>
      </c>
      <c r="M112" s="17">
        <f t="shared" si="10"/>
        <v>0</v>
      </c>
      <c r="N112" s="5">
        <v>523455376</v>
      </c>
      <c r="O112">
        <f>INDEX($R$3:$T$335,MATCH(PERL[[#This Row],[DistrictNumber]],$R$3:$R$335,0),3)</f>
        <v>0</v>
      </c>
      <c r="P112" s="9">
        <f t="shared" si="11"/>
        <v>0</v>
      </c>
      <c r="R112" t="s">
        <v>210</v>
      </c>
      <c r="S112" s="36" t="s">
        <v>210</v>
      </c>
      <c r="T112" s="33">
        <v>0</v>
      </c>
      <c r="V112">
        <v>2026</v>
      </c>
      <c r="W112" t="s">
        <v>216</v>
      </c>
      <c r="X112" s="25">
        <v>987018804</v>
      </c>
    </row>
    <row r="113" spans="1:24" x14ac:dyDescent="0.35">
      <c r="A113" s="13">
        <v>2026</v>
      </c>
      <c r="B113" s="13">
        <f t="shared" si="6"/>
        <v>2025</v>
      </c>
      <c r="C113" t="s">
        <v>220</v>
      </c>
      <c r="D113" t="s">
        <v>221</v>
      </c>
      <c r="E113" s="5">
        <v>1198915475</v>
      </c>
      <c r="F113" s="13">
        <f>INDEX($R$3:$T$335,MATCH(PERL[[#This Row],[DistrictNumber]],$R$3:$R$335,0),3)</f>
        <v>0</v>
      </c>
      <c r="G113" s="9">
        <f t="shared" si="7"/>
        <v>0</v>
      </c>
      <c r="H113" s="11">
        <v>1.02</v>
      </c>
      <c r="I113" s="12">
        <f t="shared" si="8"/>
        <v>0</v>
      </c>
      <c r="J113" s="15">
        <f>IF(PERL[[#This Row],[Unadjusted Maximum Revenue]]/(PERL[[#This Row],[Proposed Taxable Valuation]]/1000)&gt;PERL[[#This Row],[Max Debt RATE]],PERL[[#This Row],[Max Debt RATE]],PERL[[#This Row],[Unadjusted Maximum Revenue]]/(PERL[[#This Row],[Proposed Taxable Valuation]]/1000))</f>
        <v>0</v>
      </c>
      <c r="K113" s="26">
        <f>ROUND(PERL[[#This Row],[Proposed Taxable Valuation]]/1000*PERL[[#This Row],[Adjusted Rate]],0)</f>
        <v>0</v>
      </c>
      <c r="L113" s="19">
        <f t="shared" si="9"/>
        <v>0</v>
      </c>
      <c r="M113" s="17">
        <f t="shared" si="10"/>
        <v>0</v>
      </c>
      <c r="N113" s="5">
        <v>1198915475</v>
      </c>
      <c r="O113">
        <f>INDEX($R$3:$T$335,MATCH(PERL[[#This Row],[DistrictNumber]],$R$3:$R$335,0),3)</f>
        <v>0</v>
      </c>
      <c r="P113" s="9">
        <f t="shared" si="11"/>
        <v>0</v>
      </c>
      <c r="R113" t="s">
        <v>212</v>
      </c>
      <c r="S113" s="37" t="s">
        <v>212</v>
      </c>
      <c r="T113" s="34">
        <v>0</v>
      </c>
      <c r="V113">
        <v>2026</v>
      </c>
      <c r="W113" t="s">
        <v>218</v>
      </c>
      <c r="X113" s="25">
        <v>523455376</v>
      </c>
    </row>
    <row r="114" spans="1:24" x14ac:dyDescent="0.35">
      <c r="A114" s="13">
        <v>2026</v>
      </c>
      <c r="B114" s="13">
        <f t="shared" si="6"/>
        <v>2025</v>
      </c>
      <c r="C114" t="s">
        <v>222</v>
      </c>
      <c r="D114" t="s">
        <v>223</v>
      </c>
      <c r="E114" s="5">
        <v>863960742</v>
      </c>
      <c r="F114" s="13">
        <f>INDEX($R$3:$T$335,MATCH(PERL[[#This Row],[DistrictNumber]],$R$3:$R$335,0),3)</f>
        <v>0</v>
      </c>
      <c r="G114" s="9">
        <f t="shared" si="7"/>
        <v>0</v>
      </c>
      <c r="H114" s="11">
        <v>1.02</v>
      </c>
      <c r="I114" s="12">
        <f t="shared" si="8"/>
        <v>0</v>
      </c>
      <c r="J114" s="15">
        <f>IF(PERL[[#This Row],[Unadjusted Maximum Revenue]]/(PERL[[#This Row],[Proposed Taxable Valuation]]/1000)&gt;PERL[[#This Row],[Max Debt RATE]],PERL[[#This Row],[Max Debt RATE]],PERL[[#This Row],[Unadjusted Maximum Revenue]]/(PERL[[#This Row],[Proposed Taxable Valuation]]/1000))</f>
        <v>0</v>
      </c>
      <c r="K114" s="26">
        <f>ROUND(PERL[[#This Row],[Proposed Taxable Valuation]]/1000*PERL[[#This Row],[Adjusted Rate]],0)</f>
        <v>0</v>
      </c>
      <c r="L114" s="19">
        <f t="shared" si="9"/>
        <v>0</v>
      </c>
      <c r="M114" s="17">
        <f t="shared" si="10"/>
        <v>0</v>
      </c>
      <c r="N114" s="5">
        <v>863960742</v>
      </c>
      <c r="O114">
        <f>INDEX($R$3:$T$335,MATCH(PERL[[#This Row],[DistrictNumber]],$R$3:$R$335,0),3)</f>
        <v>0</v>
      </c>
      <c r="P114" s="9">
        <f t="shared" si="11"/>
        <v>0</v>
      </c>
      <c r="R114" t="s">
        <v>214</v>
      </c>
      <c r="S114" s="36" t="s">
        <v>214</v>
      </c>
      <c r="T114" s="33">
        <v>0</v>
      </c>
      <c r="V114">
        <v>2026</v>
      </c>
      <c r="W114" t="s">
        <v>220</v>
      </c>
      <c r="X114" s="25">
        <v>1198915475</v>
      </c>
    </row>
    <row r="115" spans="1:24" x14ac:dyDescent="0.35">
      <c r="A115" s="13">
        <v>2026</v>
      </c>
      <c r="B115" s="13">
        <f t="shared" si="6"/>
        <v>2025</v>
      </c>
      <c r="C115" t="s">
        <v>224</v>
      </c>
      <c r="D115" t="s">
        <v>225</v>
      </c>
      <c r="E115" s="5">
        <v>240889733</v>
      </c>
      <c r="F115" s="13">
        <f>INDEX($R$3:$T$335,MATCH(PERL[[#This Row],[DistrictNumber]],$R$3:$R$335,0),3)</f>
        <v>0</v>
      </c>
      <c r="G115" s="9">
        <f t="shared" si="7"/>
        <v>0</v>
      </c>
      <c r="H115" s="11">
        <v>1.02</v>
      </c>
      <c r="I115" s="12">
        <f t="shared" si="8"/>
        <v>0</v>
      </c>
      <c r="J115" s="15">
        <f>IF(PERL[[#This Row],[Unadjusted Maximum Revenue]]/(PERL[[#This Row],[Proposed Taxable Valuation]]/1000)&gt;PERL[[#This Row],[Max Debt RATE]],PERL[[#This Row],[Max Debt RATE]],PERL[[#This Row],[Unadjusted Maximum Revenue]]/(PERL[[#This Row],[Proposed Taxable Valuation]]/1000))</f>
        <v>0</v>
      </c>
      <c r="K115" s="26">
        <f>ROUND(PERL[[#This Row],[Proposed Taxable Valuation]]/1000*PERL[[#This Row],[Adjusted Rate]],0)</f>
        <v>0</v>
      </c>
      <c r="L115" s="19">
        <f t="shared" si="9"/>
        <v>0</v>
      </c>
      <c r="M115" s="17">
        <f t="shared" si="10"/>
        <v>0</v>
      </c>
      <c r="N115" s="5">
        <v>240889733</v>
      </c>
      <c r="O115">
        <f>INDEX($R$3:$T$335,MATCH(PERL[[#This Row],[DistrictNumber]],$R$3:$R$335,0),3)</f>
        <v>0</v>
      </c>
      <c r="P115" s="9">
        <f t="shared" si="11"/>
        <v>0</v>
      </c>
      <c r="R115" t="s">
        <v>216</v>
      </c>
      <c r="S115" s="37" t="s">
        <v>216</v>
      </c>
      <c r="T115" s="34">
        <v>0</v>
      </c>
      <c r="V115">
        <v>2026</v>
      </c>
      <c r="W115" t="s">
        <v>222</v>
      </c>
      <c r="X115" s="25">
        <v>863960742</v>
      </c>
    </row>
    <row r="116" spans="1:24" x14ac:dyDescent="0.35">
      <c r="A116" s="13">
        <v>2026</v>
      </c>
      <c r="B116" s="13">
        <f t="shared" si="6"/>
        <v>2025</v>
      </c>
      <c r="C116" t="s">
        <v>226</v>
      </c>
      <c r="D116" t="s">
        <v>227</v>
      </c>
      <c r="E116" s="5">
        <v>326056452</v>
      </c>
      <c r="F116" s="13">
        <f>INDEX($R$3:$T$335,MATCH(PERL[[#This Row],[DistrictNumber]],$R$3:$R$335,0),3)</f>
        <v>0</v>
      </c>
      <c r="G116" s="9">
        <f t="shared" si="7"/>
        <v>0</v>
      </c>
      <c r="H116" s="11">
        <v>1.02</v>
      </c>
      <c r="I116" s="12">
        <f t="shared" si="8"/>
        <v>0</v>
      </c>
      <c r="J116" s="15">
        <f>IF(PERL[[#This Row],[Unadjusted Maximum Revenue]]/(PERL[[#This Row],[Proposed Taxable Valuation]]/1000)&gt;PERL[[#This Row],[Max Debt RATE]],PERL[[#This Row],[Max Debt RATE]],PERL[[#This Row],[Unadjusted Maximum Revenue]]/(PERL[[#This Row],[Proposed Taxable Valuation]]/1000))</f>
        <v>0</v>
      </c>
      <c r="K116" s="26">
        <f>ROUND(PERL[[#This Row],[Proposed Taxable Valuation]]/1000*PERL[[#This Row],[Adjusted Rate]],0)</f>
        <v>0</v>
      </c>
      <c r="L116" s="19">
        <f t="shared" si="9"/>
        <v>0</v>
      </c>
      <c r="M116" s="17">
        <f t="shared" si="10"/>
        <v>0</v>
      </c>
      <c r="N116" s="5">
        <v>326056452</v>
      </c>
      <c r="O116">
        <f>INDEX($R$3:$T$335,MATCH(PERL[[#This Row],[DistrictNumber]],$R$3:$R$335,0),3)</f>
        <v>0</v>
      </c>
      <c r="P116" s="9">
        <f t="shared" si="11"/>
        <v>0</v>
      </c>
      <c r="R116" t="s">
        <v>218</v>
      </c>
      <c r="S116" s="36" t="s">
        <v>218</v>
      </c>
      <c r="T116" s="33">
        <v>0</v>
      </c>
      <c r="V116">
        <v>2026</v>
      </c>
      <c r="W116" t="s">
        <v>224</v>
      </c>
      <c r="X116" s="25">
        <v>240889733</v>
      </c>
    </row>
    <row r="117" spans="1:24" x14ac:dyDescent="0.35">
      <c r="A117" s="13">
        <v>2026</v>
      </c>
      <c r="B117" s="13">
        <f t="shared" si="6"/>
        <v>2025</v>
      </c>
      <c r="C117" t="s">
        <v>228</v>
      </c>
      <c r="D117" t="s">
        <v>229</v>
      </c>
      <c r="E117" s="5">
        <v>702141778</v>
      </c>
      <c r="F117" s="13">
        <f>INDEX($R$3:$T$335,MATCH(PERL[[#This Row],[DistrictNumber]],$R$3:$R$335,0),3)</f>
        <v>0</v>
      </c>
      <c r="G117" s="9">
        <f t="shared" si="7"/>
        <v>0</v>
      </c>
      <c r="H117" s="11">
        <v>1.02</v>
      </c>
      <c r="I117" s="12">
        <f t="shared" si="8"/>
        <v>0</v>
      </c>
      <c r="J117" s="15">
        <f>IF(PERL[[#This Row],[Unadjusted Maximum Revenue]]/(PERL[[#This Row],[Proposed Taxable Valuation]]/1000)&gt;PERL[[#This Row],[Max Debt RATE]],PERL[[#This Row],[Max Debt RATE]],PERL[[#This Row],[Unadjusted Maximum Revenue]]/(PERL[[#This Row],[Proposed Taxable Valuation]]/1000))</f>
        <v>0</v>
      </c>
      <c r="K117" s="26">
        <f>ROUND(PERL[[#This Row],[Proposed Taxable Valuation]]/1000*PERL[[#This Row],[Adjusted Rate]],0)</f>
        <v>0</v>
      </c>
      <c r="L117" s="19">
        <f t="shared" si="9"/>
        <v>0</v>
      </c>
      <c r="M117" s="17">
        <f t="shared" si="10"/>
        <v>0</v>
      </c>
      <c r="N117" s="5">
        <v>702141778</v>
      </c>
      <c r="O117">
        <f>INDEX($R$3:$T$335,MATCH(PERL[[#This Row],[DistrictNumber]],$R$3:$R$335,0),3)</f>
        <v>0</v>
      </c>
      <c r="P117" s="9">
        <f t="shared" si="11"/>
        <v>0</v>
      </c>
      <c r="R117" t="s">
        <v>220</v>
      </c>
      <c r="S117" s="37" t="s">
        <v>220</v>
      </c>
      <c r="T117" s="34">
        <v>0</v>
      </c>
      <c r="V117">
        <v>2026</v>
      </c>
      <c r="W117" t="s">
        <v>226</v>
      </c>
      <c r="X117" s="25">
        <v>326056452</v>
      </c>
    </row>
    <row r="118" spans="1:24" x14ac:dyDescent="0.35">
      <c r="A118" s="13">
        <v>2026</v>
      </c>
      <c r="B118" s="13">
        <f t="shared" si="6"/>
        <v>2025</v>
      </c>
      <c r="C118" t="s">
        <v>230</v>
      </c>
      <c r="D118" t="s">
        <v>231</v>
      </c>
      <c r="E118" s="5">
        <v>307307739</v>
      </c>
      <c r="F118" s="13">
        <f>INDEX($R$3:$T$335,MATCH(PERL[[#This Row],[DistrictNumber]],$R$3:$R$335,0),3)</f>
        <v>0.13500000000000001</v>
      </c>
      <c r="G118" s="9">
        <f t="shared" si="7"/>
        <v>41486.544765000006</v>
      </c>
      <c r="H118" s="11">
        <v>1.02</v>
      </c>
      <c r="I118" s="12">
        <f t="shared" si="8"/>
        <v>41486.544765000006</v>
      </c>
      <c r="J118" s="15">
        <f>IF(PERL[[#This Row],[Unadjusted Maximum Revenue]]/(PERL[[#This Row],[Proposed Taxable Valuation]]/1000)&gt;PERL[[#This Row],[Max Debt RATE]],PERL[[#This Row],[Max Debt RATE]],PERL[[#This Row],[Unadjusted Maximum Revenue]]/(PERL[[#This Row],[Proposed Taxable Valuation]]/1000))</f>
        <v>0.13500000000000001</v>
      </c>
      <c r="K118" s="26">
        <f>ROUND(PERL[[#This Row],[Proposed Taxable Valuation]]/1000*PERL[[#This Row],[Adjusted Rate]],0)</f>
        <v>41487</v>
      </c>
      <c r="L118" s="19">
        <f t="shared" si="9"/>
        <v>0</v>
      </c>
      <c r="M118" s="17">
        <f t="shared" si="10"/>
        <v>0</v>
      </c>
      <c r="N118" s="5">
        <v>307307739</v>
      </c>
      <c r="O118">
        <f>INDEX($R$3:$T$335,MATCH(PERL[[#This Row],[DistrictNumber]],$R$3:$R$335,0),3)</f>
        <v>0.13500000000000001</v>
      </c>
      <c r="P118" s="9">
        <f t="shared" si="11"/>
        <v>41486.544765000006</v>
      </c>
      <c r="R118" t="s">
        <v>222</v>
      </c>
      <c r="S118" s="36" t="s">
        <v>222</v>
      </c>
      <c r="T118" s="33">
        <v>0</v>
      </c>
      <c r="V118">
        <v>2026</v>
      </c>
      <c r="W118" t="s">
        <v>228</v>
      </c>
      <c r="X118" s="25">
        <v>702141778</v>
      </c>
    </row>
    <row r="119" spans="1:24" x14ac:dyDescent="0.35">
      <c r="A119" s="13">
        <v>2026</v>
      </c>
      <c r="B119" s="13">
        <f t="shared" si="6"/>
        <v>2025</v>
      </c>
      <c r="C119" t="s">
        <v>232</v>
      </c>
      <c r="D119" t="s">
        <v>233</v>
      </c>
      <c r="E119" s="5">
        <v>754826588</v>
      </c>
      <c r="F119" s="13">
        <f>INDEX($R$3:$T$335,MATCH(PERL[[#This Row],[DistrictNumber]],$R$3:$R$335,0),3)</f>
        <v>0</v>
      </c>
      <c r="G119" s="9">
        <f t="shared" si="7"/>
        <v>0</v>
      </c>
      <c r="H119" s="11">
        <v>1.02</v>
      </c>
      <c r="I119" s="12">
        <f t="shared" si="8"/>
        <v>0</v>
      </c>
      <c r="J119" s="15">
        <f>IF(PERL[[#This Row],[Unadjusted Maximum Revenue]]/(PERL[[#This Row],[Proposed Taxable Valuation]]/1000)&gt;PERL[[#This Row],[Max Debt RATE]],PERL[[#This Row],[Max Debt RATE]],PERL[[#This Row],[Unadjusted Maximum Revenue]]/(PERL[[#This Row],[Proposed Taxable Valuation]]/1000))</f>
        <v>0</v>
      </c>
      <c r="K119" s="26">
        <f>ROUND(PERL[[#This Row],[Proposed Taxable Valuation]]/1000*PERL[[#This Row],[Adjusted Rate]],0)</f>
        <v>0</v>
      </c>
      <c r="L119" s="19">
        <f t="shared" si="9"/>
        <v>0</v>
      </c>
      <c r="M119" s="17">
        <f t="shared" si="10"/>
        <v>0</v>
      </c>
      <c r="N119" s="5">
        <v>754826588</v>
      </c>
      <c r="O119">
        <f>INDEX($R$3:$T$335,MATCH(PERL[[#This Row],[DistrictNumber]],$R$3:$R$335,0),3)</f>
        <v>0</v>
      </c>
      <c r="P119" s="9">
        <f t="shared" si="11"/>
        <v>0</v>
      </c>
      <c r="R119" t="s">
        <v>224</v>
      </c>
      <c r="S119" s="37" t="s">
        <v>224</v>
      </c>
      <c r="T119" s="34">
        <v>0</v>
      </c>
      <c r="V119">
        <v>2026</v>
      </c>
      <c r="W119" t="s">
        <v>230</v>
      </c>
      <c r="X119" s="25">
        <v>307307739</v>
      </c>
    </row>
    <row r="120" spans="1:24" x14ac:dyDescent="0.35">
      <c r="A120" s="13">
        <v>2026</v>
      </c>
      <c r="B120" s="13">
        <f t="shared" si="6"/>
        <v>2025</v>
      </c>
      <c r="C120" t="s">
        <v>234</v>
      </c>
      <c r="D120" t="s">
        <v>235</v>
      </c>
      <c r="E120" s="5">
        <v>138523414</v>
      </c>
      <c r="F120" s="13">
        <f>INDEX($R$3:$T$335,MATCH(PERL[[#This Row],[DistrictNumber]],$R$3:$R$335,0),3)</f>
        <v>0</v>
      </c>
      <c r="G120" s="9">
        <f t="shared" si="7"/>
        <v>0</v>
      </c>
      <c r="H120" s="11">
        <v>1.02</v>
      </c>
      <c r="I120" s="12">
        <f t="shared" si="8"/>
        <v>0</v>
      </c>
      <c r="J120" s="15">
        <f>IF(PERL[[#This Row],[Unadjusted Maximum Revenue]]/(PERL[[#This Row],[Proposed Taxable Valuation]]/1000)&gt;PERL[[#This Row],[Max Debt RATE]],PERL[[#This Row],[Max Debt RATE]],PERL[[#This Row],[Unadjusted Maximum Revenue]]/(PERL[[#This Row],[Proposed Taxable Valuation]]/1000))</f>
        <v>0</v>
      </c>
      <c r="K120" s="26">
        <f>ROUND(PERL[[#This Row],[Proposed Taxable Valuation]]/1000*PERL[[#This Row],[Adjusted Rate]],0)</f>
        <v>0</v>
      </c>
      <c r="L120" s="19">
        <f t="shared" si="9"/>
        <v>0</v>
      </c>
      <c r="M120" s="17">
        <f t="shared" si="10"/>
        <v>0</v>
      </c>
      <c r="N120" s="5">
        <v>138523414</v>
      </c>
      <c r="O120">
        <f>INDEX($R$3:$T$335,MATCH(PERL[[#This Row],[DistrictNumber]],$R$3:$R$335,0),3)</f>
        <v>0</v>
      </c>
      <c r="P120" s="9">
        <f t="shared" si="11"/>
        <v>0</v>
      </c>
      <c r="R120" t="s">
        <v>242</v>
      </c>
      <c r="S120" s="36" t="s">
        <v>242</v>
      </c>
      <c r="T120" s="33">
        <v>0</v>
      </c>
      <c r="V120">
        <v>2026</v>
      </c>
      <c r="W120" t="s">
        <v>232</v>
      </c>
      <c r="X120" s="25">
        <v>754826588</v>
      </c>
    </row>
    <row r="121" spans="1:24" x14ac:dyDescent="0.35">
      <c r="A121" s="13">
        <v>2026</v>
      </c>
      <c r="B121" s="13">
        <f t="shared" si="6"/>
        <v>2025</v>
      </c>
      <c r="C121" t="s">
        <v>236</v>
      </c>
      <c r="D121" t="s">
        <v>237</v>
      </c>
      <c r="E121" s="5">
        <v>385711992</v>
      </c>
      <c r="F121" s="13">
        <f>INDEX($R$3:$T$335,MATCH(PERL[[#This Row],[DistrictNumber]],$R$3:$R$335,0),3)</f>
        <v>0</v>
      </c>
      <c r="G121" s="9">
        <f t="shared" si="7"/>
        <v>0</v>
      </c>
      <c r="H121" s="11">
        <v>1.02</v>
      </c>
      <c r="I121" s="12">
        <f t="shared" si="8"/>
        <v>0</v>
      </c>
      <c r="J121" s="15">
        <f>IF(PERL[[#This Row],[Unadjusted Maximum Revenue]]/(PERL[[#This Row],[Proposed Taxable Valuation]]/1000)&gt;PERL[[#This Row],[Max Debt RATE]],PERL[[#This Row],[Max Debt RATE]],PERL[[#This Row],[Unadjusted Maximum Revenue]]/(PERL[[#This Row],[Proposed Taxable Valuation]]/1000))</f>
        <v>0</v>
      </c>
      <c r="K121" s="26">
        <f>ROUND(PERL[[#This Row],[Proposed Taxable Valuation]]/1000*PERL[[#This Row],[Adjusted Rate]],0)</f>
        <v>0</v>
      </c>
      <c r="L121" s="19">
        <f t="shared" si="9"/>
        <v>0</v>
      </c>
      <c r="M121" s="17">
        <f t="shared" si="10"/>
        <v>0</v>
      </c>
      <c r="N121" s="5">
        <v>385711992</v>
      </c>
      <c r="O121">
        <f>INDEX($R$3:$T$335,MATCH(PERL[[#This Row],[DistrictNumber]],$R$3:$R$335,0),3)</f>
        <v>0</v>
      </c>
      <c r="P121" s="9">
        <f t="shared" si="11"/>
        <v>0</v>
      </c>
      <c r="R121" t="s">
        <v>226</v>
      </c>
      <c r="S121" s="37" t="s">
        <v>226</v>
      </c>
      <c r="T121" s="34">
        <v>0</v>
      </c>
      <c r="V121">
        <v>2026</v>
      </c>
      <c r="W121" t="s">
        <v>234</v>
      </c>
      <c r="X121" s="25">
        <v>138523414</v>
      </c>
    </row>
    <row r="122" spans="1:24" x14ac:dyDescent="0.35">
      <c r="A122" s="13">
        <v>2026</v>
      </c>
      <c r="B122" s="13">
        <f t="shared" si="6"/>
        <v>2025</v>
      </c>
      <c r="C122" t="s">
        <v>238</v>
      </c>
      <c r="D122" t="s">
        <v>239</v>
      </c>
      <c r="E122" s="5">
        <v>816505178</v>
      </c>
      <c r="F122" s="13">
        <f>INDEX($R$3:$T$335,MATCH(PERL[[#This Row],[DistrictNumber]],$R$3:$R$335,0),3)</f>
        <v>0</v>
      </c>
      <c r="G122" s="9">
        <f t="shared" si="7"/>
        <v>0</v>
      </c>
      <c r="H122" s="11">
        <v>1.02</v>
      </c>
      <c r="I122" s="12">
        <f t="shared" si="8"/>
        <v>0</v>
      </c>
      <c r="J122" s="15">
        <f>IF(PERL[[#This Row],[Unadjusted Maximum Revenue]]/(PERL[[#This Row],[Proposed Taxable Valuation]]/1000)&gt;PERL[[#This Row],[Max Debt RATE]],PERL[[#This Row],[Max Debt RATE]],PERL[[#This Row],[Unadjusted Maximum Revenue]]/(PERL[[#This Row],[Proposed Taxable Valuation]]/1000))</f>
        <v>0</v>
      </c>
      <c r="K122" s="26">
        <f>ROUND(PERL[[#This Row],[Proposed Taxable Valuation]]/1000*PERL[[#This Row],[Adjusted Rate]],0)</f>
        <v>0</v>
      </c>
      <c r="L122" s="19">
        <f t="shared" si="9"/>
        <v>0</v>
      </c>
      <c r="M122" s="17">
        <f t="shared" si="10"/>
        <v>0</v>
      </c>
      <c r="N122" s="5">
        <v>816505178</v>
      </c>
      <c r="O122">
        <f>INDEX($R$3:$T$335,MATCH(PERL[[#This Row],[DistrictNumber]],$R$3:$R$335,0),3)</f>
        <v>0</v>
      </c>
      <c r="P122" s="9">
        <f t="shared" si="11"/>
        <v>0</v>
      </c>
      <c r="R122" t="s">
        <v>228</v>
      </c>
      <c r="S122" s="36" t="s">
        <v>228</v>
      </c>
      <c r="T122" s="33">
        <v>0</v>
      </c>
      <c r="V122">
        <v>2026</v>
      </c>
      <c r="W122" t="s">
        <v>236</v>
      </c>
      <c r="X122" s="25">
        <v>385711992</v>
      </c>
    </row>
    <row r="123" spans="1:24" x14ac:dyDescent="0.35">
      <c r="A123" s="13">
        <v>2026</v>
      </c>
      <c r="B123" s="13">
        <f t="shared" si="6"/>
        <v>2025</v>
      </c>
      <c r="C123" t="s">
        <v>240</v>
      </c>
      <c r="D123" t="s">
        <v>241</v>
      </c>
      <c r="E123" s="5">
        <v>211456843</v>
      </c>
      <c r="F123" s="13">
        <f>INDEX($R$3:$T$335,MATCH(PERL[[#This Row],[DistrictNumber]],$R$3:$R$335,0),3)</f>
        <v>0</v>
      </c>
      <c r="G123" s="9">
        <f t="shared" si="7"/>
        <v>0</v>
      </c>
      <c r="H123" s="11">
        <v>1.02</v>
      </c>
      <c r="I123" s="12">
        <f t="shared" si="8"/>
        <v>0</v>
      </c>
      <c r="J123" s="15">
        <f>IF(PERL[[#This Row],[Unadjusted Maximum Revenue]]/(PERL[[#This Row],[Proposed Taxable Valuation]]/1000)&gt;PERL[[#This Row],[Max Debt RATE]],PERL[[#This Row],[Max Debt RATE]],PERL[[#This Row],[Unadjusted Maximum Revenue]]/(PERL[[#This Row],[Proposed Taxable Valuation]]/1000))</f>
        <v>0</v>
      </c>
      <c r="K123" s="26">
        <f>ROUND(PERL[[#This Row],[Proposed Taxable Valuation]]/1000*PERL[[#This Row],[Adjusted Rate]],0)</f>
        <v>0</v>
      </c>
      <c r="L123" s="19">
        <f t="shared" si="9"/>
        <v>0</v>
      </c>
      <c r="M123" s="17">
        <f t="shared" si="10"/>
        <v>0</v>
      </c>
      <c r="N123" s="5">
        <v>211456843</v>
      </c>
      <c r="O123">
        <f>INDEX($R$3:$T$335,MATCH(PERL[[#This Row],[DistrictNumber]],$R$3:$R$335,0),3)</f>
        <v>0</v>
      </c>
      <c r="P123" s="9">
        <f t="shared" si="11"/>
        <v>0</v>
      </c>
      <c r="R123" t="s">
        <v>230</v>
      </c>
      <c r="S123" s="37" t="s">
        <v>230</v>
      </c>
      <c r="T123" s="34">
        <v>0.13500000000000001</v>
      </c>
      <c r="V123">
        <v>2026</v>
      </c>
      <c r="W123" t="s">
        <v>238</v>
      </c>
      <c r="X123" s="25">
        <v>816505178</v>
      </c>
    </row>
    <row r="124" spans="1:24" x14ac:dyDescent="0.35">
      <c r="A124" s="13">
        <v>2026</v>
      </c>
      <c r="B124" s="13">
        <f t="shared" si="6"/>
        <v>2025</v>
      </c>
      <c r="C124" t="s">
        <v>242</v>
      </c>
      <c r="D124" t="s">
        <v>243</v>
      </c>
      <c r="E124" s="5">
        <v>210902845</v>
      </c>
      <c r="F124" s="13">
        <f>INDEX($R$3:$T$335,MATCH(PERL[[#This Row],[DistrictNumber]],$R$3:$R$335,0),3)</f>
        <v>0</v>
      </c>
      <c r="G124" s="9">
        <f t="shared" si="7"/>
        <v>0</v>
      </c>
      <c r="H124" s="11">
        <v>1.02</v>
      </c>
      <c r="I124" s="12">
        <f t="shared" si="8"/>
        <v>0</v>
      </c>
      <c r="J124" s="15">
        <f>IF(PERL[[#This Row],[Unadjusted Maximum Revenue]]/(PERL[[#This Row],[Proposed Taxable Valuation]]/1000)&gt;PERL[[#This Row],[Max Debt RATE]],PERL[[#This Row],[Max Debt RATE]],PERL[[#This Row],[Unadjusted Maximum Revenue]]/(PERL[[#This Row],[Proposed Taxable Valuation]]/1000))</f>
        <v>0</v>
      </c>
      <c r="K124" s="26">
        <f>ROUND(PERL[[#This Row],[Proposed Taxable Valuation]]/1000*PERL[[#This Row],[Adjusted Rate]],0)</f>
        <v>0</v>
      </c>
      <c r="L124" s="19">
        <f t="shared" si="9"/>
        <v>0</v>
      </c>
      <c r="M124" s="17">
        <f t="shared" si="10"/>
        <v>0</v>
      </c>
      <c r="N124" s="5">
        <v>210902845</v>
      </c>
      <c r="O124">
        <f>INDEX($R$3:$T$335,MATCH(PERL[[#This Row],[DistrictNumber]],$R$3:$R$335,0),3)</f>
        <v>0</v>
      </c>
      <c r="P124" s="9">
        <f t="shared" si="11"/>
        <v>0</v>
      </c>
      <c r="R124" t="s">
        <v>232</v>
      </c>
      <c r="S124" s="36" t="s">
        <v>232</v>
      </c>
      <c r="T124" s="33">
        <v>0</v>
      </c>
      <c r="V124">
        <v>2026</v>
      </c>
      <c r="W124" t="s">
        <v>240</v>
      </c>
      <c r="X124" s="25">
        <v>211456843</v>
      </c>
    </row>
    <row r="125" spans="1:24" x14ac:dyDescent="0.35">
      <c r="A125" s="13">
        <v>2026</v>
      </c>
      <c r="B125" s="13">
        <f t="shared" si="6"/>
        <v>2025</v>
      </c>
      <c r="C125" t="s">
        <v>244</v>
      </c>
      <c r="D125" t="s">
        <v>245</v>
      </c>
      <c r="E125" s="5">
        <v>308433245</v>
      </c>
      <c r="F125" s="13">
        <f>INDEX($R$3:$T$335,MATCH(PERL[[#This Row],[DistrictNumber]],$R$3:$R$335,0),3)</f>
        <v>0</v>
      </c>
      <c r="G125" s="9">
        <f t="shared" si="7"/>
        <v>0</v>
      </c>
      <c r="H125" s="11">
        <v>1.02</v>
      </c>
      <c r="I125" s="12">
        <f t="shared" si="8"/>
        <v>0</v>
      </c>
      <c r="J125" s="15">
        <f>IF(PERL[[#This Row],[Unadjusted Maximum Revenue]]/(PERL[[#This Row],[Proposed Taxable Valuation]]/1000)&gt;PERL[[#This Row],[Max Debt RATE]],PERL[[#This Row],[Max Debt RATE]],PERL[[#This Row],[Unadjusted Maximum Revenue]]/(PERL[[#This Row],[Proposed Taxable Valuation]]/1000))</f>
        <v>0</v>
      </c>
      <c r="K125" s="26">
        <f>ROUND(PERL[[#This Row],[Proposed Taxable Valuation]]/1000*PERL[[#This Row],[Adjusted Rate]],0)</f>
        <v>0</v>
      </c>
      <c r="L125" s="19">
        <f t="shared" si="9"/>
        <v>0</v>
      </c>
      <c r="M125" s="17">
        <f t="shared" si="10"/>
        <v>0</v>
      </c>
      <c r="N125" s="5">
        <v>308433245</v>
      </c>
      <c r="O125">
        <f>INDEX($R$3:$T$335,MATCH(PERL[[#This Row],[DistrictNumber]],$R$3:$R$335,0),3)</f>
        <v>0</v>
      </c>
      <c r="P125" s="9">
        <f t="shared" si="11"/>
        <v>0</v>
      </c>
      <c r="R125" t="s">
        <v>234</v>
      </c>
      <c r="S125" s="37" t="s">
        <v>234</v>
      </c>
      <c r="T125" s="34">
        <v>0</v>
      </c>
      <c r="V125">
        <v>2026</v>
      </c>
      <c r="W125" t="s">
        <v>244</v>
      </c>
      <c r="X125" s="25">
        <v>308433245</v>
      </c>
    </row>
    <row r="126" spans="1:24" x14ac:dyDescent="0.35">
      <c r="A126" s="13">
        <v>2026</v>
      </c>
      <c r="B126" s="13">
        <f t="shared" si="6"/>
        <v>2025</v>
      </c>
      <c r="C126" t="s">
        <v>246</v>
      </c>
      <c r="D126" t="s">
        <v>247</v>
      </c>
      <c r="E126" s="5">
        <v>705695198</v>
      </c>
      <c r="F126" s="13">
        <f>INDEX($R$3:$T$335,MATCH(PERL[[#This Row],[DistrictNumber]],$R$3:$R$335,0),3)</f>
        <v>0</v>
      </c>
      <c r="G126" s="9">
        <f t="shared" si="7"/>
        <v>0</v>
      </c>
      <c r="H126" s="11">
        <v>1.02</v>
      </c>
      <c r="I126" s="12">
        <f t="shared" si="8"/>
        <v>0</v>
      </c>
      <c r="J126" s="15">
        <f>IF(PERL[[#This Row],[Unadjusted Maximum Revenue]]/(PERL[[#This Row],[Proposed Taxable Valuation]]/1000)&gt;PERL[[#This Row],[Max Debt RATE]],PERL[[#This Row],[Max Debt RATE]],PERL[[#This Row],[Unadjusted Maximum Revenue]]/(PERL[[#This Row],[Proposed Taxable Valuation]]/1000))</f>
        <v>0</v>
      </c>
      <c r="K126" s="26">
        <f>ROUND(PERL[[#This Row],[Proposed Taxable Valuation]]/1000*PERL[[#This Row],[Adjusted Rate]],0)</f>
        <v>0</v>
      </c>
      <c r="L126" s="19">
        <f t="shared" si="9"/>
        <v>0</v>
      </c>
      <c r="M126" s="17">
        <f t="shared" si="10"/>
        <v>0</v>
      </c>
      <c r="N126" s="5">
        <v>705695198</v>
      </c>
      <c r="O126">
        <f>INDEX($R$3:$T$335,MATCH(PERL[[#This Row],[DistrictNumber]],$R$3:$R$335,0),3)</f>
        <v>0</v>
      </c>
      <c r="P126" s="9">
        <f t="shared" si="11"/>
        <v>0</v>
      </c>
      <c r="R126" t="s">
        <v>236</v>
      </c>
      <c r="S126" s="36" t="s">
        <v>236</v>
      </c>
      <c r="T126" s="33">
        <v>0</v>
      </c>
      <c r="V126">
        <v>2026</v>
      </c>
      <c r="W126" t="s">
        <v>402</v>
      </c>
      <c r="X126" s="25">
        <v>326236520</v>
      </c>
    </row>
    <row r="127" spans="1:24" x14ac:dyDescent="0.35">
      <c r="A127" s="13">
        <v>2026</v>
      </c>
      <c r="B127" s="13">
        <f t="shared" si="6"/>
        <v>2025</v>
      </c>
      <c r="C127" t="s">
        <v>248</v>
      </c>
      <c r="D127" t="s">
        <v>249</v>
      </c>
      <c r="E127" s="5">
        <v>673192947</v>
      </c>
      <c r="F127" s="13">
        <f>INDEX($R$3:$T$335,MATCH(PERL[[#This Row],[DistrictNumber]],$R$3:$R$335,0),3)</f>
        <v>0</v>
      </c>
      <c r="G127" s="9">
        <f t="shared" si="7"/>
        <v>0</v>
      </c>
      <c r="H127" s="11">
        <v>1.02</v>
      </c>
      <c r="I127" s="12">
        <f t="shared" si="8"/>
        <v>0</v>
      </c>
      <c r="J127" s="15">
        <f>IF(PERL[[#This Row],[Unadjusted Maximum Revenue]]/(PERL[[#This Row],[Proposed Taxable Valuation]]/1000)&gt;PERL[[#This Row],[Max Debt RATE]],PERL[[#This Row],[Max Debt RATE]],PERL[[#This Row],[Unadjusted Maximum Revenue]]/(PERL[[#This Row],[Proposed Taxable Valuation]]/1000))</f>
        <v>0</v>
      </c>
      <c r="K127" s="26">
        <f>ROUND(PERL[[#This Row],[Proposed Taxable Valuation]]/1000*PERL[[#This Row],[Adjusted Rate]],0)</f>
        <v>0</v>
      </c>
      <c r="L127" s="19">
        <f t="shared" si="9"/>
        <v>0</v>
      </c>
      <c r="M127" s="17">
        <f t="shared" si="10"/>
        <v>0</v>
      </c>
      <c r="N127" s="5">
        <v>673192947</v>
      </c>
      <c r="O127">
        <f>INDEX($R$3:$T$335,MATCH(PERL[[#This Row],[DistrictNumber]],$R$3:$R$335,0),3)</f>
        <v>0</v>
      </c>
      <c r="P127" s="9">
        <f t="shared" si="11"/>
        <v>0</v>
      </c>
      <c r="R127" t="s">
        <v>238</v>
      </c>
      <c r="S127" s="37" t="s">
        <v>238</v>
      </c>
      <c r="T127" s="34">
        <v>0</v>
      </c>
      <c r="V127">
        <v>2026</v>
      </c>
      <c r="W127" t="s">
        <v>242</v>
      </c>
      <c r="X127" s="25">
        <v>210902845</v>
      </c>
    </row>
    <row r="128" spans="1:24" x14ac:dyDescent="0.35">
      <c r="A128" s="13">
        <v>2026</v>
      </c>
      <c r="B128" s="13">
        <f t="shared" si="6"/>
        <v>2025</v>
      </c>
      <c r="C128" t="s">
        <v>250</v>
      </c>
      <c r="D128" t="s">
        <v>251</v>
      </c>
      <c r="E128" s="5">
        <v>344476927</v>
      </c>
      <c r="F128" s="13">
        <f>INDEX($R$3:$T$335,MATCH(PERL[[#This Row],[DistrictNumber]],$R$3:$R$335,0),3)</f>
        <v>0</v>
      </c>
      <c r="G128" s="9">
        <f t="shared" si="7"/>
        <v>0</v>
      </c>
      <c r="H128" s="11">
        <v>1.02</v>
      </c>
      <c r="I128" s="12">
        <f t="shared" si="8"/>
        <v>0</v>
      </c>
      <c r="J128" s="15">
        <f>IF(PERL[[#This Row],[Unadjusted Maximum Revenue]]/(PERL[[#This Row],[Proposed Taxable Valuation]]/1000)&gt;PERL[[#This Row],[Max Debt RATE]],PERL[[#This Row],[Max Debt RATE]],PERL[[#This Row],[Unadjusted Maximum Revenue]]/(PERL[[#This Row],[Proposed Taxable Valuation]]/1000))</f>
        <v>0</v>
      </c>
      <c r="K128" s="26">
        <f>ROUND(PERL[[#This Row],[Proposed Taxable Valuation]]/1000*PERL[[#This Row],[Adjusted Rate]],0)</f>
        <v>0</v>
      </c>
      <c r="L128" s="19">
        <f t="shared" si="9"/>
        <v>0</v>
      </c>
      <c r="M128" s="17">
        <f t="shared" si="10"/>
        <v>0</v>
      </c>
      <c r="N128" s="5">
        <v>344476927</v>
      </c>
      <c r="O128">
        <f>INDEX($R$3:$T$335,MATCH(PERL[[#This Row],[DistrictNumber]],$R$3:$R$335,0),3)</f>
        <v>0</v>
      </c>
      <c r="P128" s="9">
        <f t="shared" si="11"/>
        <v>0</v>
      </c>
      <c r="R128" t="s">
        <v>240</v>
      </c>
      <c r="S128" s="36" t="s">
        <v>240</v>
      </c>
      <c r="T128" s="33">
        <v>0</v>
      </c>
      <c r="V128">
        <v>2026</v>
      </c>
      <c r="W128" t="s">
        <v>248</v>
      </c>
      <c r="X128" s="25">
        <v>673192947</v>
      </c>
    </row>
    <row r="129" spans="1:24" x14ac:dyDescent="0.35">
      <c r="A129" s="13">
        <v>2026</v>
      </c>
      <c r="B129" s="13">
        <f t="shared" si="6"/>
        <v>2025</v>
      </c>
      <c r="C129" t="s">
        <v>252</v>
      </c>
      <c r="D129" t="s">
        <v>253</v>
      </c>
      <c r="E129" s="5">
        <v>305620389</v>
      </c>
      <c r="F129" s="13">
        <f>INDEX($R$3:$T$335,MATCH(PERL[[#This Row],[DistrictNumber]],$R$3:$R$335,0),3)</f>
        <v>0</v>
      </c>
      <c r="G129" s="9">
        <f t="shared" si="7"/>
        <v>0</v>
      </c>
      <c r="H129" s="11">
        <v>1.02</v>
      </c>
      <c r="I129" s="12">
        <f t="shared" si="8"/>
        <v>0</v>
      </c>
      <c r="J129" s="15">
        <f>IF(PERL[[#This Row],[Unadjusted Maximum Revenue]]/(PERL[[#This Row],[Proposed Taxable Valuation]]/1000)&gt;PERL[[#This Row],[Max Debt RATE]],PERL[[#This Row],[Max Debt RATE]],PERL[[#This Row],[Unadjusted Maximum Revenue]]/(PERL[[#This Row],[Proposed Taxable Valuation]]/1000))</f>
        <v>0</v>
      </c>
      <c r="K129" s="26">
        <f>ROUND(PERL[[#This Row],[Proposed Taxable Valuation]]/1000*PERL[[#This Row],[Adjusted Rate]],0)</f>
        <v>0</v>
      </c>
      <c r="L129" s="19">
        <f t="shared" si="9"/>
        <v>0</v>
      </c>
      <c r="M129" s="17">
        <f t="shared" si="10"/>
        <v>0</v>
      </c>
      <c r="N129" s="5">
        <v>305620389</v>
      </c>
      <c r="O129">
        <f>INDEX($R$3:$T$335,MATCH(PERL[[#This Row],[DistrictNumber]],$R$3:$R$335,0),3)</f>
        <v>0</v>
      </c>
      <c r="P129" s="9">
        <f t="shared" si="11"/>
        <v>0</v>
      </c>
      <c r="R129" t="s">
        <v>244</v>
      </c>
      <c r="S129" s="37" t="s">
        <v>244</v>
      </c>
      <c r="T129" s="34">
        <v>0</v>
      </c>
      <c r="V129">
        <v>2026</v>
      </c>
      <c r="W129" t="s">
        <v>250</v>
      </c>
      <c r="X129" s="25">
        <v>344476927</v>
      </c>
    </row>
    <row r="130" spans="1:24" x14ac:dyDescent="0.35">
      <c r="A130" s="13">
        <v>2026</v>
      </c>
      <c r="B130" s="13">
        <f t="shared" si="6"/>
        <v>2025</v>
      </c>
      <c r="C130" t="s">
        <v>254</v>
      </c>
      <c r="D130" t="s">
        <v>255</v>
      </c>
      <c r="E130" s="5">
        <v>240999453</v>
      </c>
      <c r="F130" s="13">
        <f>INDEX($R$3:$T$335,MATCH(PERL[[#This Row],[DistrictNumber]],$R$3:$R$335,0),3)</f>
        <v>0</v>
      </c>
      <c r="G130" s="9">
        <f t="shared" si="7"/>
        <v>0</v>
      </c>
      <c r="H130" s="11">
        <v>1.02</v>
      </c>
      <c r="I130" s="12">
        <f t="shared" si="8"/>
        <v>0</v>
      </c>
      <c r="J130" s="15">
        <f>IF(PERL[[#This Row],[Unadjusted Maximum Revenue]]/(PERL[[#This Row],[Proposed Taxable Valuation]]/1000)&gt;PERL[[#This Row],[Max Debt RATE]],PERL[[#This Row],[Max Debt RATE]],PERL[[#This Row],[Unadjusted Maximum Revenue]]/(PERL[[#This Row],[Proposed Taxable Valuation]]/1000))</f>
        <v>0</v>
      </c>
      <c r="K130" s="26">
        <f>ROUND(PERL[[#This Row],[Proposed Taxable Valuation]]/1000*PERL[[#This Row],[Adjusted Rate]],0)</f>
        <v>0</v>
      </c>
      <c r="L130" s="19">
        <f t="shared" si="9"/>
        <v>0</v>
      </c>
      <c r="M130" s="17">
        <f t="shared" si="10"/>
        <v>0</v>
      </c>
      <c r="N130" s="5">
        <v>240999453</v>
      </c>
      <c r="O130">
        <f>INDEX($R$3:$T$335,MATCH(PERL[[#This Row],[DistrictNumber]],$R$3:$R$335,0),3)</f>
        <v>0</v>
      </c>
      <c r="P130" s="9">
        <f t="shared" si="11"/>
        <v>0</v>
      </c>
      <c r="R130" t="s">
        <v>246</v>
      </c>
      <c r="S130" s="36" t="s">
        <v>246</v>
      </c>
      <c r="T130" s="33">
        <v>0</v>
      </c>
      <c r="V130">
        <v>2026</v>
      </c>
      <c r="W130" t="s">
        <v>252</v>
      </c>
      <c r="X130" s="25">
        <v>305620389</v>
      </c>
    </row>
    <row r="131" spans="1:24" x14ac:dyDescent="0.35">
      <c r="A131" s="13">
        <v>2026</v>
      </c>
      <c r="B131" s="13">
        <f t="shared" si="6"/>
        <v>2025</v>
      </c>
      <c r="C131" t="s">
        <v>256</v>
      </c>
      <c r="D131" t="s">
        <v>257</v>
      </c>
      <c r="E131" s="5">
        <v>174786060</v>
      </c>
      <c r="F131" s="13">
        <f>INDEX($R$3:$T$335,MATCH(PERL[[#This Row],[DistrictNumber]],$R$3:$R$335,0),3)</f>
        <v>0.13500000000000001</v>
      </c>
      <c r="G131" s="9">
        <f t="shared" si="7"/>
        <v>23596.1181</v>
      </c>
      <c r="H131" s="11">
        <v>1.02</v>
      </c>
      <c r="I131" s="12">
        <f t="shared" si="8"/>
        <v>23596.1181</v>
      </c>
      <c r="J131" s="15">
        <f>IF(PERL[[#This Row],[Unadjusted Maximum Revenue]]/(PERL[[#This Row],[Proposed Taxable Valuation]]/1000)&gt;PERL[[#This Row],[Max Debt RATE]],PERL[[#This Row],[Max Debt RATE]],PERL[[#This Row],[Unadjusted Maximum Revenue]]/(PERL[[#This Row],[Proposed Taxable Valuation]]/1000))</f>
        <v>0.13500000000000001</v>
      </c>
      <c r="K131" s="26">
        <f>ROUND(PERL[[#This Row],[Proposed Taxable Valuation]]/1000*PERL[[#This Row],[Adjusted Rate]],0)</f>
        <v>23596</v>
      </c>
      <c r="L131" s="19">
        <f t="shared" si="9"/>
        <v>0</v>
      </c>
      <c r="M131" s="17">
        <f t="shared" si="10"/>
        <v>0</v>
      </c>
      <c r="N131" s="5">
        <v>174786060</v>
      </c>
      <c r="O131">
        <f>INDEX($R$3:$T$335,MATCH(PERL[[#This Row],[DistrictNumber]],$R$3:$R$335,0),3)</f>
        <v>0.13500000000000001</v>
      </c>
      <c r="P131" s="9">
        <f t="shared" si="11"/>
        <v>23596.1181</v>
      </c>
      <c r="R131" t="s">
        <v>248</v>
      </c>
      <c r="S131" s="37" t="s">
        <v>248</v>
      </c>
      <c r="T131" s="34">
        <v>0</v>
      </c>
      <c r="V131">
        <v>2026</v>
      </c>
      <c r="W131" t="s">
        <v>254</v>
      </c>
      <c r="X131" s="25">
        <v>240999453</v>
      </c>
    </row>
    <row r="132" spans="1:24" x14ac:dyDescent="0.35">
      <c r="A132" s="13">
        <v>2026</v>
      </c>
      <c r="B132" s="13">
        <f t="shared" si="6"/>
        <v>2025</v>
      </c>
      <c r="C132" t="s">
        <v>258</v>
      </c>
      <c r="D132" t="s">
        <v>259</v>
      </c>
      <c r="E132" s="5">
        <v>478527354</v>
      </c>
      <c r="F132" s="13">
        <f>INDEX($R$3:$T$335,MATCH(PERL[[#This Row],[DistrictNumber]],$R$3:$R$335,0),3)</f>
        <v>0</v>
      </c>
      <c r="G132" s="9">
        <f t="shared" si="7"/>
        <v>0</v>
      </c>
      <c r="H132" s="11">
        <v>1.02</v>
      </c>
      <c r="I132" s="12">
        <f t="shared" si="8"/>
        <v>0</v>
      </c>
      <c r="J132" s="15">
        <f>IF(PERL[[#This Row],[Unadjusted Maximum Revenue]]/(PERL[[#This Row],[Proposed Taxable Valuation]]/1000)&gt;PERL[[#This Row],[Max Debt RATE]],PERL[[#This Row],[Max Debt RATE]],PERL[[#This Row],[Unadjusted Maximum Revenue]]/(PERL[[#This Row],[Proposed Taxable Valuation]]/1000))</f>
        <v>0</v>
      </c>
      <c r="K132" s="26">
        <f>ROUND(PERL[[#This Row],[Proposed Taxable Valuation]]/1000*PERL[[#This Row],[Adjusted Rate]],0)</f>
        <v>0</v>
      </c>
      <c r="L132" s="19">
        <f t="shared" si="9"/>
        <v>0</v>
      </c>
      <c r="M132" s="17">
        <f t="shared" si="10"/>
        <v>0</v>
      </c>
      <c r="N132" s="5">
        <v>478527354</v>
      </c>
      <c r="O132">
        <f>INDEX($R$3:$T$335,MATCH(PERL[[#This Row],[DistrictNumber]],$R$3:$R$335,0),3)</f>
        <v>0</v>
      </c>
      <c r="P132" s="9">
        <f t="shared" si="11"/>
        <v>0</v>
      </c>
      <c r="R132" t="s">
        <v>250</v>
      </c>
      <c r="S132" s="36" t="s">
        <v>250</v>
      </c>
      <c r="T132" s="33">
        <v>0</v>
      </c>
      <c r="V132">
        <v>2026</v>
      </c>
      <c r="W132" t="s">
        <v>128</v>
      </c>
      <c r="X132" s="25">
        <v>407193154</v>
      </c>
    </row>
    <row r="133" spans="1:24" x14ac:dyDescent="0.35">
      <c r="A133" s="13">
        <v>2026</v>
      </c>
      <c r="B133" s="13">
        <f t="shared" ref="B133:B196" si="12">A133-1</f>
        <v>2025</v>
      </c>
      <c r="C133" t="s">
        <v>260</v>
      </c>
      <c r="D133" t="s">
        <v>261</v>
      </c>
      <c r="E133" s="5">
        <v>675726858</v>
      </c>
      <c r="F133" s="13">
        <f>INDEX($R$3:$T$335,MATCH(PERL[[#This Row],[DistrictNumber]],$R$3:$R$335,0),3)</f>
        <v>0</v>
      </c>
      <c r="G133" s="9">
        <f t="shared" ref="G133:G196" si="13">E133/1000*F133</f>
        <v>0</v>
      </c>
      <c r="H133" s="11">
        <v>1.02</v>
      </c>
      <c r="I133" s="12">
        <f t="shared" ref="I133:I196" si="14">G133</f>
        <v>0</v>
      </c>
      <c r="J133" s="15">
        <f>IF(PERL[[#This Row],[Unadjusted Maximum Revenue]]/(PERL[[#This Row],[Proposed Taxable Valuation]]/1000)&gt;PERL[[#This Row],[Max Debt RATE]],PERL[[#This Row],[Max Debt RATE]],PERL[[#This Row],[Unadjusted Maximum Revenue]]/(PERL[[#This Row],[Proposed Taxable Valuation]]/1000))</f>
        <v>0</v>
      </c>
      <c r="K133" s="26">
        <f>ROUND(PERL[[#This Row],[Proposed Taxable Valuation]]/1000*PERL[[#This Row],[Adjusted Rate]],0)</f>
        <v>0</v>
      </c>
      <c r="L133" s="19">
        <f t="shared" ref="L133:L196" si="15">I133-G133</f>
        <v>0</v>
      </c>
      <c r="M133" s="17">
        <f t="shared" ref="M133:M196" si="16">J133-F133</f>
        <v>0</v>
      </c>
      <c r="N133" s="5">
        <v>675726858</v>
      </c>
      <c r="O133">
        <f>INDEX($R$3:$T$335,MATCH(PERL[[#This Row],[DistrictNumber]],$R$3:$R$335,0),3)</f>
        <v>0</v>
      </c>
      <c r="P133" s="9">
        <f t="shared" ref="P133:P196" si="17">N133/1000*O133</f>
        <v>0</v>
      </c>
      <c r="R133" t="s">
        <v>252</v>
      </c>
      <c r="S133" s="37" t="s">
        <v>252</v>
      </c>
      <c r="T133" s="34">
        <v>0</v>
      </c>
      <c r="V133">
        <v>2026</v>
      </c>
      <c r="W133" t="s">
        <v>270</v>
      </c>
      <c r="X133" s="25">
        <v>192840370</v>
      </c>
    </row>
    <row r="134" spans="1:24" x14ac:dyDescent="0.35">
      <c r="A134" s="13">
        <v>2026</v>
      </c>
      <c r="B134" s="13">
        <f t="shared" si="12"/>
        <v>2025</v>
      </c>
      <c r="C134" t="s">
        <v>262</v>
      </c>
      <c r="D134" t="s">
        <v>263</v>
      </c>
      <c r="E134" s="5">
        <v>319220110</v>
      </c>
      <c r="F134" s="13">
        <f>INDEX($R$3:$T$335,MATCH(PERL[[#This Row],[DistrictNumber]],$R$3:$R$335,0),3)</f>
        <v>0</v>
      </c>
      <c r="G134" s="9">
        <f t="shared" si="13"/>
        <v>0</v>
      </c>
      <c r="H134" s="11">
        <v>1.02</v>
      </c>
      <c r="I134" s="12">
        <f t="shared" si="14"/>
        <v>0</v>
      </c>
      <c r="J134" s="15">
        <f>IF(PERL[[#This Row],[Unadjusted Maximum Revenue]]/(PERL[[#This Row],[Proposed Taxable Valuation]]/1000)&gt;PERL[[#This Row],[Max Debt RATE]],PERL[[#This Row],[Max Debt RATE]],PERL[[#This Row],[Unadjusted Maximum Revenue]]/(PERL[[#This Row],[Proposed Taxable Valuation]]/1000))</f>
        <v>0</v>
      </c>
      <c r="K134" s="26">
        <f>ROUND(PERL[[#This Row],[Proposed Taxable Valuation]]/1000*PERL[[#This Row],[Adjusted Rate]],0)</f>
        <v>0</v>
      </c>
      <c r="L134" s="19">
        <f t="shared" si="15"/>
        <v>0</v>
      </c>
      <c r="M134" s="17">
        <f t="shared" si="16"/>
        <v>0</v>
      </c>
      <c r="N134" s="5">
        <v>319220110</v>
      </c>
      <c r="O134">
        <f>INDEX($R$3:$T$335,MATCH(PERL[[#This Row],[DistrictNumber]],$R$3:$R$335,0),3)</f>
        <v>0</v>
      </c>
      <c r="P134" s="9">
        <f t="shared" si="17"/>
        <v>0</v>
      </c>
      <c r="R134" t="s">
        <v>254</v>
      </c>
      <c r="S134" s="36" t="s">
        <v>254</v>
      </c>
      <c r="T134" s="33">
        <v>0</v>
      </c>
      <c r="V134">
        <v>2026</v>
      </c>
      <c r="W134" t="s">
        <v>256</v>
      </c>
      <c r="X134" s="25">
        <v>174786060</v>
      </c>
    </row>
    <row r="135" spans="1:24" x14ac:dyDescent="0.35">
      <c r="A135" s="13">
        <v>2026</v>
      </c>
      <c r="B135" s="13">
        <f t="shared" si="12"/>
        <v>2025</v>
      </c>
      <c r="C135" t="s">
        <v>264</v>
      </c>
      <c r="D135" t="s">
        <v>265</v>
      </c>
      <c r="E135" s="5">
        <v>587571308</v>
      </c>
      <c r="F135" s="13">
        <f>INDEX($R$3:$T$335,MATCH(PERL[[#This Row],[DistrictNumber]],$R$3:$R$335,0),3)</f>
        <v>0</v>
      </c>
      <c r="G135" s="9">
        <f t="shared" si="13"/>
        <v>0</v>
      </c>
      <c r="H135" s="11">
        <v>1.02</v>
      </c>
      <c r="I135" s="12">
        <f t="shared" si="14"/>
        <v>0</v>
      </c>
      <c r="J135" s="15">
        <f>IF(PERL[[#This Row],[Unadjusted Maximum Revenue]]/(PERL[[#This Row],[Proposed Taxable Valuation]]/1000)&gt;PERL[[#This Row],[Max Debt RATE]],PERL[[#This Row],[Max Debt RATE]],PERL[[#This Row],[Unadjusted Maximum Revenue]]/(PERL[[#This Row],[Proposed Taxable Valuation]]/1000))</f>
        <v>0</v>
      </c>
      <c r="K135" s="26">
        <f>ROUND(PERL[[#This Row],[Proposed Taxable Valuation]]/1000*PERL[[#This Row],[Adjusted Rate]],0)</f>
        <v>0</v>
      </c>
      <c r="L135" s="19">
        <f t="shared" si="15"/>
        <v>0</v>
      </c>
      <c r="M135" s="17">
        <f t="shared" si="16"/>
        <v>0</v>
      </c>
      <c r="N135" s="5">
        <v>587571308</v>
      </c>
      <c r="O135">
        <f>INDEX($R$3:$T$335,MATCH(PERL[[#This Row],[DistrictNumber]],$R$3:$R$335,0),3)</f>
        <v>0</v>
      </c>
      <c r="P135" s="9">
        <f t="shared" si="17"/>
        <v>0</v>
      </c>
      <c r="R135" t="s">
        <v>270</v>
      </c>
      <c r="S135" s="37" t="s">
        <v>270</v>
      </c>
      <c r="T135" s="34">
        <v>0.13500000000000001</v>
      </c>
      <c r="V135">
        <v>2026</v>
      </c>
      <c r="W135" t="s">
        <v>258</v>
      </c>
      <c r="X135" s="25">
        <v>478527354</v>
      </c>
    </row>
    <row r="136" spans="1:24" x14ac:dyDescent="0.35">
      <c r="A136" s="13">
        <v>2026</v>
      </c>
      <c r="B136" s="13">
        <f t="shared" si="12"/>
        <v>2025</v>
      </c>
      <c r="C136" t="s">
        <v>266</v>
      </c>
      <c r="D136" t="s">
        <v>267</v>
      </c>
      <c r="E136" s="5">
        <v>383699291</v>
      </c>
      <c r="F136" s="13">
        <f>INDEX($R$3:$T$335,MATCH(PERL[[#This Row],[DistrictNumber]],$R$3:$R$335,0),3)</f>
        <v>0</v>
      </c>
      <c r="G136" s="9">
        <f t="shared" si="13"/>
        <v>0</v>
      </c>
      <c r="H136" s="11">
        <v>1.02</v>
      </c>
      <c r="I136" s="12">
        <f t="shared" si="14"/>
        <v>0</v>
      </c>
      <c r="J136" s="15">
        <f>IF(PERL[[#This Row],[Unadjusted Maximum Revenue]]/(PERL[[#This Row],[Proposed Taxable Valuation]]/1000)&gt;PERL[[#This Row],[Max Debt RATE]],PERL[[#This Row],[Max Debt RATE]],PERL[[#This Row],[Unadjusted Maximum Revenue]]/(PERL[[#This Row],[Proposed Taxable Valuation]]/1000))</f>
        <v>0</v>
      </c>
      <c r="K136" s="26">
        <f>ROUND(PERL[[#This Row],[Proposed Taxable Valuation]]/1000*PERL[[#This Row],[Adjusted Rate]],0)</f>
        <v>0</v>
      </c>
      <c r="L136" s="19">
        <f t="shared" si="15"/>
        <v>0</v>
      </c>
      <c r="M136" s="17">
        <f t="shared" si="16"/>
        <v>0</v>
      </c>
      <c r="N136" s="5">
        <v>383699291</v>
      </c>
      <c r="O136">
        <f>INDEX($R$3:$T$335,MATCH(PERL[[#This Row],[DistrictNumber]],$R$3:$R$335,0),3)</f>
        <v>0</v>
      </c>
      <c r="P136" s="9">
        <f t="shared" si="17"/>
        <v>0</v>
      </c>
      <c r="R136" t="s">
        <v>256</v>
      </c>
      <c r="S136" s="36" t="s">
        <v>256</v>
      </c>
      <c r="T136" s="33">
        <v>0.13500000000000001</v>
      </c>
      <c r="V136">
        <v>2026</v>
      </c>
      <c r="W136" t="s">
        <v>260</v>
      </c>
      <c r="X136" s="25">
        <v>675726858</v>
      </c>
    </row>
    <row r="137" spans="1:24" x14ac:dyDescent="0.35">
      <c r="A137" s="13">
        <v>2026</v>
      </c>
      <c r="B137" s="13">
        <f t="shared" si="12"/>
        <v>2025</v>
      </c>
      <c r="C137" t="s">
        <v>268</v>
      </c>
      <c r="D137" t="s">
        <v>269</v>
      </c>
      <c r="E137" s="5">
        <v>292573767</v>
      </c>
      <c r="F137" s="13">
        <f>INDEX($R$3:$T$335,MATCH(PERL[[#This Row],[DistrictNumber]],$R$3:$R$335,0),3)</f>
        <v>0</v>
      </c>
      <c r="G137" s="9">
        <f t="shared" si="13"/>
        <v>0</v>
      </c>
      <c r="H137" s="11">
        <v>1.02</v>
      </c>
      <c r="I137" s="12">
        <f t="shared" si="14"/>
        <v>0</v>
      </c>
      <c r="J137" s="15">
        <f>IF(PERL[[#This Row],[Unadjusted Maximum Revenue]]/(PERL[[#This Row],[Proposed Taxable Valuation]]/1000)&gt;PERL[[#This Row],[Max Debt RATE]],PERL[[#This Row],[Max Debt RATE]],PERL[[#This Row],[Unadjusted Maximum Revenue]]/(PERL[[#This Row],[Proposed Taxable Valuation]]/1000))</f>
        <v>0</v>
      </c>
      <c r="K137" s="26">
        <f>ROUND(PERL[[#This Row],[Proposed Taxable Valuation]]/1000*PERL[[#This Row],[Adjusted Rate]],0)</f>
        <v>0</v>
      </c>
      <c r="L137" s="19">
        <f t="shared" si="15"/>
        <v>0</v>
      </c>
      <c r="M137" s="17">
        <f t="shared" si="16"/>
        <v>0</v>
      </c>
      <c r="N137" s="5">
        <v>292573767</v>
      </c>
      <c r="O137">
        <f>INDEX($R$3:$T$335,MATCH(PERL[[#This Row],[DistrictNumber]],$R$3:$R$335,0),3)</f>
        <v>0</v>
      </c>
      <c r="P137" s="9">
        <f t="shared" si="17"/>
        <v>0</v>
      </c>
      <c r="R137" t="s">
        <v>258</v>
      </c>
      <c r="S137" s="37" t="s">
        <v>258</v>
      </c>
      <c r="T137" s="34">
        <v>0</v>
      </c>
      <c r="V137">
        <v>2026</v>
      </c>
      <c r="W137" t="s">
        <v>262</v>
      </c>
      <c r="X137" s="25">
        <v>319220110</v>
      </c>
    </row>
    <row r="138" spans="1:24" x14ac:dyDescent="0.35">
      <c r="A138" s="13">
        <v>2026</v>
      </c>
      <c r="B138" s="13">
        <f t="shared" si="12"/>
        <v>2025</v>
      </c>
      <c r="C138" t="s">
        <v>270</v>
      </c>
      <c r="D138" t="s">
        <v>271</v>
      </c>
      <c r="E138" s="5">
        <v>192840370</v>
      </c>
      <c r="F138" s="13">
        <f>INDEX($R$3:$T$335,MATCH(PERL[[#This Row],[DistrictNumber]],$R$3:$R$335,0),3)</f>
        <v>0.13500000000000001</v>
      </c>
      <c r="G138" s="9">
        <f t="shared" si="13"/>
        <v>26033.449950000002</v>
      </c>
      <c r="H138" s="11">
        <v>1.02</v>
      </c>
      <c r="I138" s="12">
        <f t="shared" si="14"/>
        <v>26033.449950000002</v>
      </c>
      <c r="J138" s="15">
        <f>IF(PERL[[#This Row],[Unadjusted Maximum Revenue]]/(PERL[[#This Row],[Proposed Taxable Valuation]]/1000)&gt;PERL[[#This Row],[Max Debt RATE]],PERL[[#This Row],[Max Debt RATE]],PERL[[#This Row],[Unadjusted Maximum Revenue]]/(PERL[[#This Row],[Proposed Taxable Valuation]]/1000))</f>
        <v>0.13500000000000001</v>
      </c>
      <c r="K138" s="26">
        <f>ROUND(PERL[[#This Row],[Proposed Taxable Valuation]]/1000*PERL[[#This Row],[Adjusted Rate]],0)</f>
        <v>26033</v>
      </c>
      <c r="L138" s="19">
        <f t="shared" si="15"/>
        <v>0</v>
      </c>
      <c r="M138" s="17">
        <f t="shared" si="16"/>
        <v>0</v>
      </c>
      <c r="N138" s="5">
        <v>192840370</v>
      </c>
      <c r="O138">
        <f>INDEX($R$3:$T$335,MATCH(PERL[[#This Row],[DistrictNumber]],$R$3:$R$335,0),3)</f>
        <v>0.13500000000000001</v>
      </c>
      <c r="P138" s="9">
        <f t="shared" si="17"/>
        <v>26033.449950000002</v>
      </c>
      <c r="R138" t="s">
        <v>260</v>
      </c>
      <c r="S138" s="36" t="s">
        <v>260</v>
      </c>
      <c r="T138" s="33">
        <v>0</v>
      </c>
      <c r="V138">
        <v>2026</v>
      </c>
      <c r="W138" t="s">
        <v>264</v>
      </c>
      <c r="X138" s="25">
        <v>587571308</v>
      </c>
    </row>
    <row r="139" spans="1:24" x14ac:dyDescent="0.35">
      <c r="A139" s="13">
        <v>2026</v>
      </c>
      <c r="B139" s="13">
        <f t="shared" si="12"/>
        <v>2025</v>
      </c>
      <c r="C139" t="s">
        <v>272</v>
      </c>
      <c r="D139" t="s">
        <v>273</v>
      </c>
      <c r="E139" s="5">
        <v>671848101</v>
      </c>
      <c r="F139" s="13">
        <f>INDEX($R$3:$T$335,MATCH(PERL[[#This Row],[DistrictNumber]],$R$3:$R$335,0),3)</f>
        <v>0</v>
      </c>
      <c r="G139" s="9">
        <f t="shared" si="13"/>
        <v>0</v>
      </c>
      <c r="H139" s="11">
        <v>1.02</v>
      </c>
      <c r="I139" s="12">
        <f t="shared" si="14"/>
        <v>0</v>
      </c>
      <c r="J139" s="15">
        <f>IF(PERL[[#This Row],[Unadjusted Maximum Revenue]]/(PERL[[#This Row],[Proposed Taxable Valuation]]/1000)&gt;PERL[[#This Row],[Max Debt RATE]],PERL[[#This Row],[Max Debt RATE]],PERL[[#This Row],[Unadjusted Maximum Revenue]]/(PERL[[#This Row],[Proposed Taxable Valuation]]/1000))</f>
        <v>0</v>
      </c>
      <c r="K139" s="26">
        <f>ROUND(PERL[[#This Row],[Proposed Taxable Valuation]]/1000*PERL[[#This Row],[Adjusted Rate]],0)</f>
        <v>0</v>
      </c>
      <c r="L139" s="19">
        <f t="shared" si="15"/>
        <v>0</v>
      </c>
      <c r="M139" s="17">
        <f t="shared" si="16"/>
        <v>0</v>
      </c>
      <c r="N139" s="5">
        <v>671848101</v>
      </c>
      <c r="O139">
        <f>INDEX($R$3:$T$335,MATCH(PERL[[#This Row],[DistrictNumber]],$R$3:$R$335,0),3)</f>
        <v>0</v>
      </c>
      <c r="P139" s="9">
        <f t="shared" si="17"/>
        <v>0</v>
      </c>
      <c r="R139" t="s">
        <v>262</v>
      </c>
      <c r="S139" s="37" t="s">
        <v>262</v>
      </c>
      <c r="T139" s="34">
        <v>0</v>
      </c>
      <c r="V139">
        <v>2026</v>
      </c>
      <c r="W139" t="s">
        <v>266</v>
      </c>
      <c r="X139" s="25">
        <v>383699291</v>
      </c>
    </row>
    <row r="140" spans="1:24" x14ac:dyDescent="0.35">
      <c r="A140" s="13">
        <v>2026</v>
      </c>
      <c r="B140" s="13">
        <f t="shared" si="12"/>
        <v>2025</v>
      </c>
      <c r="C140" t="s">
        <v>274</v>
      </c>
      <c r="D140" t="s">
        <v>275</v>
      </c>
      <c r="E140" s="5">
        <v>343288137</v>
      </c>
      <c r="F140" s="13">
        <f>INDEX($R$3:$T$335,MATCH(PERL[[#This Row],[DistrictNumber]],$R$3:$R$335,0),3)</f>
        <v>0</v>
      </c>
      <c r="G140" s="9">
        <f t="shared" si="13"/>
        <v>0</v>
      </c>
      <c r="H140" s="11">
        <v>1.02</v>
      </c>
      <c r="I140" s="12">
        <f t="shared" si="14"/>
        <v>0</v>
      </c>
      <c r="J140" s="15">
        <f>IF(PERL[[#This Row],[Unadjusted Maximum Revenue]]/(PERL[[#This Row],[Proposed Taxable Valuation]]/1000)&gt;PERL[[#This Row],[Max Debt RATE]],PERL[[#This Row],[Max Debt RATE]],PERL[[#This Row],[Unadjusted Maximum Revenue]]/(PERL[[#This Row],[Proposed Taxable Valuation]]/1000))</f>
        <v>0</v>
      </c>
      <c r="K140" s="26">
        <f>ROUND(PERL[[#This Row],[Proposed Taxable Valuation]]/1000*PERL[[#This Row],[Adjusted Rate]],0)</f>
        <v>0</v>
      </c>
      <c r="L140" s="19">
        <f t="shared" si="15"/>
        <v>0</v>
      </c>
      <c r="M140" s="17">
        <f t="shared" si="16"/>
        <v>0</v>
      </c>
      <c r="N140" s="5">
        <v>343288137</v>
      </c>
      <c r="O140">
        <f>INDEX($R$3:$T$335,MATCH(PERL[[#This Row],[DistrictNumber]],$R$3:$R$335,0),3)</f>
        <v>0</v>
      </c>
      <c r="P140" s="9">
        <f t="shared" si="17"/>
        <v>0</v>
      </c>
      <c r="R140" t="s">
        <v>264</v>
      </c>
      <c r="S140" s="36" t="s">
        <v>264</v>
      </c>
      <c r="T140" s="33">
        <v>0</v>
      </c>
      <c r="V140">
        <v>2026</v>
      </c>
      <c r="W140" t="s">
        <v>268</v>
      </c>
      <c r="X140" s="25">
        <v>292573767</v>
      </c>
    </row>
    <row r="141" spans="1:24" x14ac:dyDescent="0.35">
      <c r="A141" s="13">
        <v>2026</v>
      </c>
      <c r="B141" s="13">
        <f t="shared" si="12"/>
        <v>2025</v>
      </c>
      <c r="C141" t="s">
        <v>276</v>
      </c>
      <c r="D141" t="s">
        <v>277</v>
      </c>
      <c r="E141" s="5">
        <v>234895179</v>
      </c>
      <c r="F141" s="13">
        <f>INDEX($R$3:$T$335,MATCH(PERL[[#This Row],[DistrictNumber]],$R$3:$R$335,0),3)</f>
        <v>0</v>
      </c>
      <c r="G141" s="9">
        <f t="shared" si="13"/>
        <v>0</v>
      </c>
      <c r="H141" s="11">
        <v>1.02</v>
      </c>
      <c r="I141" s="12">
        <f t="shared" si="14"/>
        <v>0</v>
      </c>
      <c r="J141" s="15">
        <f>IF(PERL[[#This Row],[Unadjusted Maximum Revenue]]/(PERL[[#This Row],[Proposed Taxable Valuation]]/1000)&gt;PERL[[#This Row],[Max Debt RATE]],PERL[[#This Row],[Max Debt RATE]],PERL[[#This Row],[Unadjusted Maximum Revenue]]/(PERL[[#This Row],[Proposed Taxable Valuation]]/1000))</f>
        <v>0</v>
      </c>
      <c r="K141" s="26">
        <f>ROUND(PERL[[#This Row],[Proposed Taxable Valuation]]/1000*PERL[[#This Row],[Adjusted Rate]],0)</f>
        <v>0</v>
      </c>
      <c r="L141" s="19">
        <f t="shared" si="15"/>
        <v>0</v>
      </c>
      <c r="M141" s="17">
        <f t="shared" si="16"/>
        <v>0</v>
      </c>
      <c r="N141" s="5">
        <v>234895179</v>
      </c>
      <c r="O141">
        <f>INDEX($R$3:$T$335,MATCH(PERL[[#This Row],[DistrictNumber]],$R$3:$R$335,0),3)</f>
        <v>0</v>
      </c>
      <c r="P141" s="9">
        <f t="shared" si="17"/>
        <v>0</v>
      </c>
      <c r="R141" t="s">
        <v>266</v>
      </c>
      <c r="S141" s="37" t="s">
        <v>266</v>
      </c>
      <c r="T141" s="34">
        <v>0</v>
      </c>
      <c r="V141">
        <v>2026</v>
      </c>
      <c r="W141" t="s">
        <v>272</v>
      </c>
      <c r="X141" s="25">
        <v>671848101</v>
      </c>
    </row>
    <row r="142" spans="1:24" x14ac:dyDescent="0.35">
      <c r="A142" s="13">
        <v>2026</v>
      </c>
      <c r="B142" s="13">
        <f t="shared" si="12"/>
        <v>2025</v>
      </c>
      <c r="C142" t="s">
        <v>278</v>
      </c>
      <c r="D142" t="s">
        <v>279</v>
      </c>
      <c r="E142" s="5">
        <v>621238690</v>
      </c>
      <c r="F142" s="13">
        <f>INDEX($R$3:$T$335,MATCH(PERL[[#This Row],[DistrictNumber]],$R$3:$R$335,0),3)</f>
        <v>0</v>
      </c>
      <c r="G142" s="9">
        <f t="shared" si="13"/>
        <v>0</v>
      </c>
      <c r="H142" s="11">
        <v>1.02</v>
      </c>
      <c r="I142" s="12">
        <f t="shared" si="14"/>
        <v>0</v>
      </c>
      <c r="J142" s="15">
        <f>IF(PERL[[#This Row],[Unadjusted Maximum Revenue]]/(PERL[[#This Row],[Proposed Taxable Valuation]]/1000)&gt;PERL[[#This Row],[Max Debt RATE]],PERL[[#This Row],[Max Debt RATE]],PERL[[#This Row],[Unadjusted Maximum Revenue]]/(PERL[[#This Row],[Proposed Taxable Valuation]]/1000))</f>
        <v>0</v>
      </c>
      <c r="K142" s="26">
        <f>ROUND(PERL[[#This Row],[Proposed Taxable Valuation]]/1000*PERL[[#This Row],[Adjusted Rate]],0)</f>
        <v>0</v>
      </c>
      <c r="L142" s="19">
        <f t="shared" si="15"/>
        <v>0</v>
      </c>
      <c r="M142" s="17">
        <f t="shared" si="16"/>
        <v>0</v>
      </c>
      <c r="N142" s="5">
        <v>621238690</v>
      </c>
      <c r="O142">
        <f>INDEX($R$3:$T$335,MATCH(PERL[[#This Row],[DistrictNumber]],$R$3:$R$335,0),3)</f>
        <v>0</v>
      </c>
      <c r="P142" s="9">
        <f t="shared" si="17"/>
        <v>0</v>
      </c>
      <c r="R142" t="s">
        <v>268</v>
      </c>
      <c r="S142" s="36" t="s">
        <v>268</v>
      </c>
      <c r="T142" s="33">
        <v>0</v>
      </c>
      <c r="V142">
        <v>2026</v>
      </c>
      <c r="W142" t="s">
        <v>274</v>
      </c>
      <c r="X142" s="25">
        <v>343288137</v>
      </c>
    </row>
    <row r="143" spans="1:24" x14ac:dyDescent="0.35">
      <c r="A143" s="13">
        <v>2026</v>
      </c>
      <c r="B143" s="13">
        <f t="shared" si="12"/>
        <v>2025</v>
      </c>
      <c r="C143" t="s">
        <v>280</v>
      </c>
      <c r="D143" t="s">
        <v>281</v>
      </c>
      <c r="E143" s="5">
        <v>517179652</v>
      </c>
      <c r="F143" s="13">
        <f>INDEX($R$3:$T$335,MATCH(PERL[[#This Row],[DistrictNumber]],$R$3:$R$335,0),3)</f>
        <v>0</v>
      </c>
      <c r="G143" s="9">
        <f t="shared" si="13"/>
        <v>0</v>
      </c>
      <c r="H143" s="11">
        <v>1.02</v>
      </c>
      <c r="I143" s="12">
        <f t="shared" si="14"/>
        <v>0</v>
      </c>
      <c r="J143" s="15">
        <f>IF(PERL[[#This Row],[Unadjusted Maximum Revenue]]/(PERL[[#This Row],[Proposed Taxable Valuation]]/1000)&gt;PERL[[#This Row],[Max Debt RATE]],PERL[[#This Row],[Max Debt RATE]],PERL[[#This Row],[Unadjusted Maximum Revenue]]/(PERL[[#This Row],[Proposed Taxable Valuation]]/1000))</f>
        <v>0</v>
      </c>
      <c r="K143" s="26">
        <f>ROUND(PERL[[#This Row],[Proposed Taxable Valuation]]/1000*PERL[[#This Row],[Adjusted Rate]],0)</f>
        <v>0</v>
      </c>
      <c r="L143" s="19">
        <f t="shared" si="15"/>
        <v>0</v>
      </c>
      <c r="M143" s="17">
        <f t="shared" si="16"/>
        <v>0</v>
      </c>
      <c r="N143" s="5">
        <v>517179652</v>
      </c>
      <c r="O143">
        <f>INDEX($R$3:$T$335,MATCH(PERL[[#This Row],[DistrictNumber]],$R$3:$R$335,0),3)</f>
        <v>0</v>
      </c>
      <c r="P143" s="9">
        <f t="shared" si="17"/>
        <v>0</v>
      </c>
      <c r="R143" t="s">
        <v>272</v>
      </c>
      <c r="S143" s="37" t="s">
        <v>272</v>
      </c>
      <c r="T143" s="34">
        <v>0</v>
      </c>
      <c r="V143">
        <v>2026</v>
      </c>
      <c r="W143" t="s">
        <v>276</v>
      </c>
      <c r="X143" s="25">
        <v>234895179</v>
      </c>
    </row>
    <row r="144" spans="1:24" x14ac:dyDescent="0.35">
      <c r="A144" s="13">
        <v>2026</v>
      </c>
      <c r="B144" s="13">
        <f t="shared" si="12"/>
        <v>2025</v>
      </c>
      <c r="C144" t="s">
        <v>282</v>
      </c>
      <c r="D144" t="s">
        <v>283</v>
      </c>
      <c r="E144" s="5">
        <v>541354218</v>
      </c>
      <c r="F144" s="13">
        <f>INDEX($R$3:$T$335,MATCH(PERL[[#This Row],[DistrictNumber]],$R$3:$R$335,0),3)</f>
        <v>0</v>
      </c>
      <c r="G144" s="9">
        <f t="shared" si="13"/>
        <v>0</v>
      </c>
      <c r="H144" s="11">
        <v>1.02</v>
      </c>
      <c r="I144" s="12">
        <f t="shared" si="14"/>
        <v>0</v>
      </c>
      <c r="J144" s="15">
        <f>IF(PERL[[#This Row],[Unadjusted Maximum Revenue]]/(PERL[[#This Row],[Proposed Taxable Valuation]]/1000)&gt;PERL[[#This Row],[Max Debt RATE]],PERL[[#This Row],[Max Debt RATE]],PERL[[#This Row],[Unadjusted Maximum Revenue]]/(PERL[[#This Row],[Proposed Taxable Valuation]]/1000))</f>
        <v>0</v>
      </c>
      <c r="K144" s="26">
        <f>ROUND(PERL[[#This Row],[Proposed Taxable Valuation]]/1000*PERL[[#This Row],[Adjusted Rate]],0)</f>
        <v>0</v>
      </c>
      <c r="L144" s="19">
        <f t="shared" si="15"/>
        <v>0</v>
      </c>
      <c r="M144" s="17">
        <f t="shared" si="16"/>
        <v>0</v>
      </c>
      <c r="N144" s="5">
        <v>541354218</v>
      </c>
      <c r="O144">
        <f>INDEX($R$3:$T$335,MATCH(PERL[[#This Row],[DistrictNumber]],$R$3:$R$335,0),3)</f>
        <v>0</v>
      </c>
      <c r="P144" s="9">
        <f t="shared" si="17"/>
        <v>0</v>
      </c>
      <c r="R144" t="s">
        <v>274</v>
      </c>
      <c r="S144" s="36" t="s">
        <v>274</v>
      </c>
      <c r="T144" s="33">
        <v>0</v>
      </c>
      <c r="V144">
        <v>2026</v>
      </c>
      <c r="W144" t="s">
        <v>278</v>
      </c>
      <c r="X144" s="25">
        <v>621238690</v>
      </c>
    </row>
    <row r="145" spans="1:24" x14ac:dyDescent="0.35">
      <c r="A145" s="13">
        <v>2026</v>
      </c>
      <c r="B145" s="13">
        <f t="shared" si="12"/>
        <v>2025</v>
      </c>
      <c r="C145" t="s">
        <v>284</v>
      </c>
      <c r="D145" t="s">
        <v>285</v>
      </c>
      <c r="E145" s="5">
        <v>1143176976</v>
      </c>
      <c r="F145" s="13">
        <f>INDEX($R$3:$T$335,MATCH(PERL[[#This Row],[DistrictNumber]],$R$3:$R$335,0),3)</f>
        <v>0.13500000000000001</v>
      </c>
      <c r="G145" s="9">
        <f t="shared" si="13"/>
        <v>154328.89176000003</v>
      </c>
      <c r="H145" s="11">
        <v>1.02</v>
      </c>
      <c r="I145" s="12">
        <f t="shared" si="14"/>
        <v>154328.89176000003</v>
      </c>
      <c r="J145" s="15">
        <f>IF(PERL[[#This Row],[Unadjusted Maximum Revenue]]/(PERL[[#This Row],[Proposed Taxable Valuation]]/1000)&gt;PERL[[#This Row],[Max Debt RATE]],PERL[[#This Row],[Max Debt RATE]],PERL[[#This Row],[Unadjusted Maximum Revenue]]/(PERL[[#This Row],[Proposed Taxable Valuation]]/1000))</f>
        <v>0.13500000000000001</v>
      </c>
      <c r="K145" s="26">
        <f>ROUND(PERL[[#This Row],[Proposed Taxable Valuation]]/1000*PERL[[#This Row],[Adjusted Rate]],0)</f>
        <v>154329</v>
      </c>
      <c r="L145" s="19">
        <f t="shared" si="15"/>
        <v>0</v>
      </c>
      <c r="M145" s="17">
        <f t="shared" si="16"/>
        <v>0</v>
      </c>
      <c r="N145" s="5">
        <v>1143176976</v>
      </c>
      <c r="O145">
        <f>INDEX($R$3:$T$335,MATCH(PERL[[#This Row],[DistrictNumber]],$R$3:$R$335,0),3)</f>
        <v>0.13500000000000001</v>
      </c>
      <c r="P145" s="9">
        <f t="shared" si="17"/>
        <v>154328.89176000003</v>
      </c>
      <c r="R145" t="s">
        <v>276</v>
      </c>
      <c r="S145" s="37" t="s">
        <v>276</v>
      </c>
      <c r="T145" s="34">
        <v>0</v>
      </c>
      <c r="V145">
        <v>2026</v>
      </c>
      <c r="W145" t="s">
        <v>282</v>
      </c>
      <c r="X145" s="25">
        <v>541354218</v>
      </c>
    </row>
    <row r="146" spans="1:24" x14ac:dyDescent="0.35">
      <c r="A146" s="13">
        <v>2026</v>
      </c>
      <c r="B146" s="13">
        <f t="shared" si="12"/>
        <v>2025</v>
      </c>
      <c r="C146" t="s">
        <v>286</v>
      </c>
      <c r="D146" t="s">
        <v>287</v>
      </c>
      <c r="E146" s="5">
        <v>336738196</v>
      </c>
      <c r="F146" s="13">
        <f>INDEX($R$3:$T$335,MATCH(PERL[[#This Row],[DistrictNumber]],$R$3:$R$335,0),3)</f>
        <v>0</v>
      </c>
      <c r="G146" s="9">
        <f t="shared" si="13"/>
        <v>0</v>
      </c>
      <c r="H146" s="11">
        <v>1.02</v>
      </c>
      <c r="I146" s="12">
        <f t="shared" si="14"/>
        <v>0</v>
      </c>
      <c r="J146" s="15">
        <f>IF(PERL[[#This Row],[Unadjusted Maximum Revenue]]/(PERL[[#This Row],[Proposed Taxable Valuation]]/1000)&gt;PERL[[#This Row],[Max Debt RATE]],PERL[[#This Row],[Max Debt RATE]],PERL[[#This Row],[Unadjusted Maximum Revenue]]/(PERL[[#This Row],[Proposed Taxable Valuation]]/1000))</f>
        <v>0</v>
      </c>
      <c r="K146" s="26">
        <f>ROUND(PERL[[#This Row],[Proposed Taxable Valuation]]/1000*PERL[[#This Row],[Adjusted Rate]],0)</f>
        <v>0</v>
      </c>
      <c r="L146" s="19">
        <f t="shared" si="15"/>
        <v>0</v>
      </c>
      <c r="M146" s="17">
        <f t="shared" si="16"/>
        <v>0</v>
      </c>
      <c r="N146" s="5">
        <v>336738196</v>
      </c>
      <c r="O146">
        <f>INDEX($R$3:$T$335,MATCH(PERL[[#This Row],[DistrictNumber]],$R$3:$R$335,0),3)</f>
        <v>0</v>
      </c>
      <c r="P146" s="9">
        <f t="shared" si="17"/>
        <v>0</v>
      </c>
      <c r="R146" t="s">
        <v>278</v>
      </c>
      <c r="S146" s="36" t="s">
        <v>278</v>
      </c>
      <c r="T146" s="33">
        <v>0</v>
      </c>
      <c r="V146">
        <v>2026</v>
      </c>
      <c r="W146" t="s">
        <v>284</v>
      </c>
      <c r="X146" s="25">
        <v>1143176976</v>
      </c>
    </row>
    <row r="147" spans="1:24" x14ac:dyDescent="0.35">
      <c r="A147" s="13">
        <v>2026</v>
      </c>
      <c r="B147" s="13">
        <f t="shared" si="12"/>
        <v>2025</v>
      </c>
      <c r="C147" t="s">
        <v>288</v>
      </c>
      <c r="D147" t="s">
        <v>289</v>
      </c>
      <c r="E147" s="5">
        <v>7477180005</v>
      </c>
      <c r="F147" s="13">
        <f>INDEX($R$3:$T$335,MATCH(PERL[[#This Row],[DistrictNumber]],$R$3:$R$335,0),3)</f>
        <v>0</v>
      </c>
      <c r="G147" s="9">
        <f t="shared" si="13"/>
        <v>0</v>
      </c>
      <c r="H147" s="11">
        <v>1.02</v>
      </c>
      <c r="I147" s="12">
        <f t="shared" si="14"/>
        <v>0</v>
      </c>
      <c r="J147" s="15">
        <f>IF(PERL[[#This Row],[Unadjusted Maximum Revenue]]/(PERL[[#This Row],[Proposed Taxable Valuation]]/1000)&gt;PERL[[#This Row],[Max Debt RATE]],PERL[[#This Row],[Max Debt RATE]],PERL[[#This Row],[Unadjusted Maximum Revenue]]/(PERL[[#This Row],[Proposed Taxable Valuation]]/1000))</f>
        <v>0</v>
      </c>
      <c r="K147" s="26">
        <f>ROUND(PERL[[#This Row],[Proposed Taxable Valuation]]/1000*PERL[[#This Row],[Adjusted Rate]],0)</f>
        <v>0</v>
      </c>
      <c r="L147" s="19">
        <f t="shared" si="15"/>
        <v>0</v>
      </c>
      <c r="M147" s="17">
        <f t="shared" si="16"/>
        <v>0</v>
      </c>
      <c r="N147" s="5">
        <v>7477180005</v>
      </c>
      <c r="O147">
        <f>INDEX($R$3:$T$335,MATCH(PERL[[#This Row],[DistrictNumber]],$R$3:$R$335,0),3)</f>
        <v>0</v>
      </c>
      <c r="P147" s="9">
        <f t="shared" si="17"/>
        <v>0</v>
      </c>
      <c r="R147" t="s">
        <v>280</v>
      </c>
      <c r="S147" s="37" t="s">
        <v>280</v>
      </c>
      <c r="T147" s="34">
        <v>0</v>
      </c>
      <c r="V147">
        <v>2026</v>
      </c>
      <c r="W147" t="s">
        <v>286</v>
      </c>
      <c r="X147" s="25">
        <v>336738196</v>
      </c>
    </row>
    <row r="148" spans="1:24" x14ac:dyDescent="0.35">
      <c r="A148" s="13">
        <v>2026</v>
      </c>
      <c r="B148" s="13">
        <f t="shared" si="12"/>
        <v>2025</v>
      </c>
      <c r="C148" t="s">
        <v>290</v>
      </c>
      <c r="D148" t="s">
        <v>291</v>
      </c>
      <c r="E148" s="5">
        <v>448926665</v>
      </c>
      <c r="F148" s="13">
        <f>INDEX($R$3:$T$335,MATCH(PERL[[#This Row],[DistrictNumber]],$R$3:$R$335,0),3)</f>
        <v>0</v>
      </c>
      <c r="G148" s="9">
        <f t="shared" si="13"/>
        <v>0</v>
      </c>
      <c r="H148" s="11">
        <v>1.02</v>
      </c>
      <c r="I148" s="12">
        <f t="shared" si="14"/>
        <v>0</v>
      </c>
      <c r="J148" s="15">
        <f>IF(PERL[[#This Row],[Unadjusted Maximum Revenue]]/(PERL[[#This Row],[Proposed Taxable Valuation]]/1000)&gt;PERL[[#This Row],[Max Debt RATE]],PERL[[#This Row],[Max Debt RATE]],PERL[[#This Row],[Unadjusted Maximum Revenue]]/(PERL[[#This Row],[Proposed Taxable Valuation]]/1000))</f>
        <v>0</v>
      </c>
      <c r="K148" s="26">
        <f>ROUND(PERL[[#This Row],[Proposed Taxable Valuation]]/1000*PERL[[#This Row],[Adjusted Rate]],0)</f>
        <v>0</v>
      </c>
      <c r="L148" s="19">
        <f t="shared" si="15"/>
        <v>0</v>
      </c>
      <c r="M148" s="17">
        <f t="shared" si="16"/>
        <v>0</v>
      </c>
      <c r="N148" s="5">
        <v>448926665</v>
      </c>
      <c r="O148">
        <f>INDEX($R$3:$T$335,MATCH(PERL[[#This Row],[DistrictNumber]],$R$3:$R$335,0),3)</f>
        <v>0</v>
      </c>
      <c r="P148" s="9">
        <f t="shared" si="17"/>
        <v>0</v>
      </c>
      <c r="R148" t="s">
        <v>282</v>
      </c>
      <c r="S148" s="36" t="s">
        <v>282</v>
      </c>
      <c r="T148" s="33">
        <v>0</v>
      </c>
      <c r="V148">
        <v>2026</v>
      </c>
      <c r="W148" t="s">
        <v>288</v>
      </c>
      <c r="X148" s="25">
        <v>7477180005</v>
      </c>
    </row>
    <row r="149" spans="1:24" x14ac:dyDescent="0.35">
      <c r="A149" s="13">
        <v>2026</v>
      </c>
      <c r="B149" s="13">
        <f t="shared" si="12"/>
        <v>2025</v>
      </c>
      <c r="C149" t="s">
        <v>292</v>
      </c>
      <c r="D149" t="s">
        <v>293</v>
      </c>
      <c r="E149" s="5">
        <v>190815447</v>
      </c>
      <c r="F149" s="13">
        <f>INDEX($R$3:$T$335,MATCH(PERL[[#This Row],[DistrictNumber]],$R$3:$R$335,0),3)</f>
        <v>0.13500000000000001</v>
      </c>
      <c r="G149" s="9">
        <f t="shared" si="13"/>
        <v>25760.085345</v>
      </c>
      <c r="H149" s="11">
        <v>1.02</v>
      </c>
      <c r="I149" s="12">
        <f t="shared" si="14"/>
        <v>25760.085345</v>
      </c>
      <c r="J149" s="15">
        <f>IF(PERL[[#This Row],[Unadjusted Maximum Revenue]]/(PERL[[#This Row],[Proposed Taxable Valuation]]/1000)&gt;PERL[[#This Row],[Max Debt RATE]],PERL[[#This Row],[Max Debt RATE]],PERL[[#This Row],[Unadjusted Maximum Revenue]]/(PERL[[#This Row],[Proposed Taxable Valuation]]/1000))</f>
        <v>0.13500000000000001</v>
      </c>
      <c r="K149" s="26">
        <f>ROUND(PERL[[#This Row],[Proposed Taxable Valuation]]/1000*PERL[[#This Row],[Adjusted Rate]],0)</f>
        <v>25760</v>
      </c>
      <c r="L149" s="19">
        <f t="shared" si="15"/>
        <v>0</v>
      </c>
      <c r="M149" s="17">
        <f t="shared" si="16"/>
        <v>0</v>
      </c>
      <c r="N149" s="5">
        <v>190815447</v>
      </c>
      <c r="O149">
        <f>INDEX($R$3:$T$335,MATCH(PERL[[#This Row],[DistrictNumber]],$R$3:$R$335,0),3)</f>
        <v>0.13500000000000001</v>
      </c>
      <c r="P149" s="9">
        <f t="shared" si="17"/>
        <v>25760.085345</v>
      </c>
      <c r="R149" t="s">
        <v>284</v>
      </c>
      <c r="S149" s="37" t="s">
        <v>284</v>
      </c>
      <c r="T149" s="34">
        <v>0.13500000000000001</v>
      </c>
      <c r="V149">
        <v>2026</v>
      </c>
      <c r="W149" t="s">
        <v>290</v>
      </c>
      <c r="X149" s="25">
        <v>448926665</v>
      </c>
    </row>
    <row r="150" spans="1:24" x14ac:dyDescent="0.35">
      <c r="A150" s="13">
        <v>2026</v>
      </c>
      <c r="B150" s="13">
        <f t="shared" si="12"/>
        <v>2025</v>
      </c>
      <c r="C150" t="s">
        <v>294</v>
      </c>
      <c r="D150" t="s">
        <v>295</v>
      </c>
      <c r="E150" s="5">
        <v>172639883</v>
      </c>
      <c r="F150" s="13">
        <f>INDEX($R$3:$T$335,MATCH(PERL[[#This Row],[DistrictNumber]],$R$3:$R$335,0),3)</f>
        <v>0</v>
      </c>
      <c r="G150" s="9">
        <f t="shared" si="13"/>
        <v>0</v>
      </c>
      <c r="H150" s="11">
        <v>1.02</v>
      </c>
      <c r="I150" s="12">
        <f t="shared" si="14"/>
        <v>0</v>
      </c>
      <c r="J150" s="15">
        <f>IF(PERL[[#This Row],[Unadjusted Maximum Revenue]]/(PERL[[#This Row],[Proposed Taxable Valuation]]/1000)&gt;PERL[[#This Row],[Max Debt RATE]],PERL[[#This Row],[Max Debt RATE]],PERL[[#This Row],[Unadjusted Maximum Revenue]]/(PERL[[#This Row],[Proposed Taxable Valuation]]/1000))</f>
        <v>0</v>
      </c>
      <c r="K150" s="26">
        <f>ROUND(PERL[[#This Row],[Proposed Taxable Valuation]]/1000*PERL[[#This Row],[Adjusted Rate]],0)</f>
        <v>0</v>
      </c>
      <c r="L150" s="19">
        <f t="shared" si="15"/>
        <v>0</v>
      </c>
      <c r="M150" s="17">
        <f t="shared" si="16"/>
        <v>0</v>
      </c>
      <c r="N150" s="5">
        <v>172639883</v>
      </c>
      <c r="O150">
        <f>INDEX($R$3:$T$335,MATCH(PERL[[#This Row],[DistrictNumber]],$R$3:$R$335,0),3)</f>
        <v>0</v>
      </c>
      <c r="P150" s="9">
        <f t="shared" si="17"/>
        <v>0</v>
      </c>
      <c r="R150" t="s">
        <v>286</v>
      </c>
      <c r="S150" s="36" t="s">
        <v>286</v>
      </c>
      <c r="T150" s="33">
        <v>0</v>
      </c>
      <c r="V150">
        <v>2026</v>
      </c>
      <c r="W150" t="s">
        <v>292</v>
      </c>
      <c r="X150" s="25">
        <v>190815447</v>
      </c>
    </row>
    <row r="151" spans="1:24" x14ac:dyDescent="0.35">
      <c r="A151" s="13">
        <v>2026</v>
      </c>
      <c r="B151" s="13">
        <f t="shared" si="12"/>
        <v>2025</v>
      </c>
      <c r="C151" t="s">
        <v>296</v>
      </c>
      <c r="D151" t="s">
        <v>297</v>
      </c>
      <c r="E151" s="5">
        <v>360591345</v>
      </c>
      <c r="F151" s="13">
        <f>INDEX($R$3:$T$335,MATCH(PERL[[#This Row],[DistrictNumber]],$R$3:$R$335,0),3)</f>
        <v>0</v>
      </c>
      <c r="G151" s="9">
        <f t="shared" si="13"/>
        <v>0</v>
      </c>
      <c r="H151" s="11">
        <v>1.02</v>
      </c>
      <c r="I151" s="12">
        <f t="shared" si="14"/>
        <v>0</v>
      </c>
      <c r="J151" s="15">
        <f>IF(PERL[[#This Row],[Unadjusted Maximum Revenue]]/(PERL[[#This Row],[Proposed Taxable Valuation]]/1000)&gt;PERL[[#This Row],[Max Debt RATE]],PERL[[#This Row],[Max Debt RATE]],PERL[[#This Row],[Unadjusted Maximum Revenue]]/(PERL[[#This Row],[Proposed Taxable Valuation]]/1000))</f>
        <v>0</v>
      </c>
      <c r="K151" s="26">
        <f>ROUND(PERL[[#This Row],[Proposed Taxable Valuation]]/1000*PERL[[#This Row],[Adjusted Rate]],0)</f>
        <v>0</v>
      </c>
      <c r="L151" s="19">
        <f t="shared" si="15"/>
        <v>0</v>
      </c>
      <c r="M151" s="17">
        <f t="shared" si="16"/>
        <v>0</v>
      </c>
      <c r="N151" s="5">
        <v>360591345</v>
      </c>
      <c r="O151">
        <f>INDEX($R$3:$T$335,MATCH(PERL[[#This Row],[DistrictNumber]],$R$3:$R$335,0),3)</f>
        <v>0</v>
      </c>
      <c r="P151" s="9">
        <f t="shared" si="17"/>
        <v>0</v>
      </c>
      <c r="R151" t="s">
        <v>288</v>
      </c>
      <c r="S151" s="37" t="s">
        <v>288</v>
      </c>
      <c r="T151" s="34">
        <v>0</v>
      </c>
      <c r="V151">
        <v>2026</v>
      </c>
      <c r="W151" t="s">
        <v>280</v>
      </c>
      <c r="X151" s="25">
        <v>517179652</v>
      </c>
    </row>
    <row r="152" spans="1:24" x14ac:dyDescent="0.35">
      <c r="A152" s="13">
        <v>2026</v>
      </c>
      <c r="B152" s="13">
        <f t="shared" si="12"/>
        <v>2025</v>
      </c>
      <c r="C152" t="s">
        <v>298</v>
      </c>
      <c r="D152" t="s">
        <v>299</v>
      </c>
      <c r="E152" s="5">
        <v>2969984593</v>
      </c>
      <c r="F152" s="13">
        <f>INDEX($R$3:$T$335,MATCH(PERL[[#This Row],[DistrictNumber]],$R$3:$R$335,0),3)</f>
        <v>0</v>
      </c>
      <c r="G152" s="9">
        <f t="shared" si="13"/>
        <v>0</v>
      </c>
      <c r="H152" s="11">
        <v>1.02</v>
      </c>
      <c r="I152" s="12">
        <f t="shared" si="14"/>
        <v>0</v>
      </c>
      <c r="J152" s="15">
        <f>IF(PERL[[#This Row],[Unadjusted Maximum Revenue]]/(PERL[[#This Row],[Proposed Taxable Valuation]]/1000)&gt;PERL[[#This Row],[Max Debt RATE]],PERL[[#This Row],[Max Debt RATE]],PERL[[#This Row],[Unadjusted Maximum Revenue]]/(PERL[[#This Row],[Proposed Taxable Valuation]]/1000))</f>
        <v>0</v>
      </c>
      <c r="K152" s="26">
        <f>ROUND(PERL[[#This Row],[Proposed Taxable Valuation]]/1000*PERL[[#This Row],[Adjusted Rate]],0)</f>
        <v>0</v>
      </c>
      <c r="L152" s="19">
        <f t="shared" si="15"/>
        <v>0</v>
      </c>
      <c r="M152" s="17">
        <f t="shared" si="16"/>
        <v>0</v>
      </c>
      <c r="N152" s="5">
        <v>2969984593</v>
      </c>
      <c r="O152">
        <f>INDEX($R$3:$T$335,MATCH(PERL[[#This Row],[DistrictNumber]],$R$3:$R$335,0),3)</f>
        <v>0</v>
      </c>
      <c r="P152" s="9">
        <f t="shared" si="17"/>
        <v>0</v>
      </c>
      <c r="R152" t="s">
        <v>290</v>
      </c>
      <c r="S152" s="36" t="s">
        <v>290</v>
      </c>
      <c r="T152" s="33">
        <v>0</v>
      </c>
      <c r="V152">
        <v>2026</v>
      </c>
      <c r="W152" t="s">
        <v>294</v>
      </c>
      <c r="X152" s="25">
        <v>172639883</v>
      </c>
    </row>
    <row r="153" spans="1:24" x14ac:dyDescent="0.35">
      <c r="A153" s="13">
        <v>2026</v>
      </c>
      <c r="B153" s="13">
        <f t="shared" si="12"/>
        <v>2025</v>
      </c>
      <c r="C153" t="s">
        <v>300</v>
      </c>
      <c r="D153" t="s">
        <v>301</v>
      </c>
      <c r="E153" s="5">
        <v>415166487</v>
      </c>
      <c r="F153" s="13">
        <f>INDEX($R$3:$T$335,MATCH(PERL[[#This Row],[DistrictNumber]],$R$3:$R$335,0),3)</f>
        <v>0</v>
      </c>
      <c r="G153" s="9">
        <f t="shared" si="13"/>
        <v>0</v>
      </c>
      <c r="H153" s="11">
        <v>1.02</v>
      </c>
      <c r="I153" s="12">
        <f t="shared" si="14"/>
        <v>0</v>
      </c>
      <c r="J153" s="15">
        <f>IF(PERL[[#This Row],[Unadjusted Maximum Revenue]]/(PERL[[#This Row],[Proposed Taxable Valuation]]/1000)&gt;PERL[[#This Row],[Max Debt RATE]],PERL[[#This Row],[Max Debt RATE]],PERL[[#This Row],[Unadjusted Maximum Revenue]]/(PERL[[#This Row],[Proposed Taxable Valuation]]/1000))</f>
        <v>0</v>
      </c>
      <c r="K153" s="26">
        <f>ROUND(PERL[[#This Row],[Proposed Taxable Valuation]]/1000*PERL[[#This Row],[Adjusted Rate]],0)</f>
        <v>0</v>
      </c>
      <c r="L153" s="19">
        <f t="shared" si="15"/>
        <v>0</v>
      </c>
      <c r="M153" s="17">
        <f t="shared" si="16"/>
        <v>0</v>
      </c>
      <c r="N153" s="5">
        <v>415166487</v>
      </c>
      <c r="O153">
        <f>INDEX($R$3:$T$335,MATCH(PERL[[#This Row],[DistrictNumber]],$R$3:$R$335,0),3)</f>
        <v>0</v>
      </c>
      <c r="P153" s="9">
        <f t="shared" si="17"/>
        <v>0</v>
      </c>
      <c r="R153" t="s">
        <v>292</v>
      </c>
      <c r="S153" s="37" t="s">
        <v>292</v>
      </c>
      <c r="T153" s="34">
        <v>0.13500000000000001</v>
      </c>
      <c r="V153">
        <v>2026</v>
      </c>
      <c r="W153" t="s">
        <v>246</v>
      </c>
      <c r="X153" s="25">
        <v>705695198</v>
      </c>
    </row>
    <row r="154" spans="1:24" x14ac:dyDescent="0.35">
      <c r="A154" s="13">
        <v>2026</v>
      </c>
      <c r="B154" s="13">
        <f t="shared" si="12"/>
        <v>2025</v>
      </c>
      <c r="C154" t="s">
        <v>302</v>
      </c>
      <c r="D154" t="s">
        <v>303</v>
      </c>
      <c r="E154" s="5">
        <v>232181906</v>
      </c>
      <c r="F154" s="13">
        <f>INDEX($R$3:$T$335,MATCH(PERL[[#This Row],[DistrictNumber]],$R$3:$R$335,0),3)</f>
        <v>0</v>
      </c>
      <c r="G154" s="9">
        <f t="shared" si="13"/>
        <v>0</v>
      </c>
      <c r="H154" s="11">
        <v>1.02</v>
      </c>
      <c r="I154" s="12">
        <f t="shared" si="14"/>
        <v>0</v>
      </c>
      <c r="J154" s="15">
        <f>IF(PERL[[#This Row],[Unadjusted Maximum Revenue]]/(PERL[[#This Row],[Proposed Taxable Valuation]]/1000)&gt;PERL[[#This Row],[Max Debt RATE]],PERL[[#This Row],[Max Debt RATE]],PERL[[#This Row],[Unadjusted Maximum Revenue]]/(PERL[[#This Row],[Proposed Taxable Valuation]]/1000))</f>
        <v>0</v>
      </c>
      <c r="K154" s="26">
        <f>ROUND(PERL[[#This Row],[Proposed Taxable Valuation]]/1000*PERL[[#This Row],[Adjusted Rate]],0)</f>
        <v>0</v>
      </c>
      <c r="L154" s="19">
        <f t="shared" si="15"/>
        <v>0</v>
      </c>
      <c r="M154" s="17">
        <f t="shared" si="16"/>
        <v>0</v>
      </c>
      <c r="N154" s="5">
        <v>232181906</v>
      </c>
      <c r="O154">
        <f>INDEX($R$3:$T$335,MATCH(PERL[[#This Row],[DistrictNumber]],$R$3:$R$335,0),3)</f>
        <v>0</v>
      </c>
      <c r="P154" s="9">
        <f t="shared" si="17"/>
        <v>0</v>
      </c>
      <c r="R154" t="s">
        <v>294</v>
      </c>
      <c r="S154" s="36" t="s">
        <v>294</v>
      </c>
      <c r="T154" s="33">
        <v>0</v>
      </c>
      <c r="V154">
        <v>2026</v>
      </c>
      <c r="W154" t="s">
        <v>296</v>
      </c>
      <c r="X154" s="25">
        <v>360591345</v>
      </c>
    </row>
    <row r="155" spans="1:24" x14ac:dyDescent="0.35">
      <c r="A155" s="13">
        <v>2026</v>
      </c>
      <c r="B155" s="13">
        <f t="shared" si="12"/>
        <v>2025</v>
      </c>
      <c r="C155" t="s">
        <v>304</v>
      </c>
      <c r="D155" t="s">
        <v>305</v>
      </c>
      <c r="E155" s="5">
        <v>254072413</v>
      </c>
      <c r="F155" s="13">
        <f>INDEX($R$3:$T$335,MATCH(PERL[[#This Row],[DistrictNumber]],$R$3:$R$335,0),3)</f>
        <v>0</v>
      </c>
      <c r="G155" s="9">
        <f t="shared" si="13"/>
        <v>0</v>
      </c>
      <c r="H155" s="11">
        <v>1.02</v>
      </c>
      <c r="I155" s="12">
        <f t="shared" si="14"/>
        <v>0</v>
      </c>
      <c r="J155" s="15">
        <f>IF(PERL[[#This Row],[Unadjusted Maximum Revenue]]/(PERL[[#This Row],[Proposed Taxable Valuation]]/1000)&gt;PERL[[#This Row],[Max Debt RATE]],PERL[[#This Row],[Max Debt RATE]],PERL[[#This Row],[Unadjusted Maximum Revenue]]/(PERL[[#This Row],[Proposed Taxable Valuation]]/1000))</f>
        <v>0</v>
      </c>
      <c r="K155" s="26">
        <f>ROUND(PERL[[#This Row],[Proposed Taxable Valuation]]/1000*PERL[[#This Row],[Adjusted Rate]],0)</f>
        <v>0</v>
      </c>
      <c r="L155" s="19">
        <f t="shared" si="15"/>
        <v>0</v>
      </c>
      <c r="M155" s="17">
        <f t="shared" si="16"/>
        <v>0</v>
      </c>
      <c r="N155" s="5">
        <v>254072413</v>
      </c>
      <c r="O155">
        <f>INDEX($R$3:$T$335,MATCH(PERL[[#This Row],[DistrictNumber]],$R$3:$R$335,0),3)</f>
        <v>0</v>
      </c>
      <c r="P155" s="9">
        <f t="shared" si="17"/>
        <v>0</v>
      </c>
      <c r="R155" t="s">
        <v>296</v>
      </c>
      <c r="S155" s="37" t="s">
        <v>296</v>
      </c>
      <c r="T155" s="34">
        <v>0</v>
      </c>
      <c r="V155">
        <v>2026</v>
      </c>
      <c r="W155" t="s">
        <v>298</v>
      </c>
      <c r="X155" s="25">
        <v>2969984593</v>
      </c>
    </row>
    <row r="156" spans="1:24" x14ac:dyDescent="0.35">
      <c r="A156" s="13">
        <v>2026</v>
      </c>
      <c r="B156" s="13">
        <f t="shared" si="12"/>
        <v>2025</v>
      </c>
      <c r="C156" t="s">
        <v>306</v>
      </c>
      <c r="D156" t="s">
        <v>307</v>
      </c>
      <c r="E156" s="5">
        <v>573615609</v>
      </c>
      <c r="F156" s="13">
        <f>INDEX($R$3:$T$335,MATCH(PERL[[#This Row],[DistrictNumber]],$R$3:$R$335,0),3)</f>
        <v>0</v>
      </c>
      <c r="G156" s="9">
        <f t="shared" si="13"/>
        <v>0</v>
      </c>
      <c r="H156" s="11">
        <v>1.02</v>
      </c>
      <c r="I156" s="12">
        <f t="shared" si="14"/>
        <v>0</v>
      </c>
      <c r="J156" s="15">
        <f>IF(PERL[[#This Row],[Unadjusted Maximum Revenue]]/(PERL[[#This Row],[Proposed Taxable Valuation]]/1000)&gt;PERL[[#This Row],[Max Debt RATE]],PERL[[#This Row],[Max Debt RATE]],PERL[[#This Row],[Unadjusted Maximum Revenue]]/(PERL[[#This Row],[Proposed Taxable Valuation]]/1000))</f>
        <v>0</v>
      </c>
      <c r="K156" s="26">
        <f>ROUND(PERL[[#This Row],[Proposed Taxable Valuation]]/1000*PERL[[#This Row],[Adjusted Rate]],0)</f>
        <v>0</v>
      </c>
      <c r="L156" s="19">
        <f t="shared" si="15"/>
        <v>0</v>
      </c>
      <c r="M156" s="17">
        <f t="shared" si="16"/>
        <v>0</v>
      </c>
      <c r="N156" s="5">
        <v>573615609</v>
      </c>
      <c r="O156">
        <f>INDEX($R$3:$T$335,MATCH(PERL[[#This Row],[DistrictNumber]],$R$3:$R$335,0),3)</f>
        <v>0</v>
      </c>
      <c r="P156" s="9">
        <f t="shared" si="17"/>
        <v>0</v>
      </c>
      <c r="R156" t="s">
        <v>298</v>
      </c>
      <c r="S156" s="36" t="s">
        <v>298</v>
      </c>
      <c r="T156" s="33">
        <v>0</v>
      </c>
      <c r="V156">
        <v>2026</v>
      </c>
      <c r="W156" t="s">
        <v>300</v>
      </c>
      <c r="X156" s="25">
        <v>415166487</v>
      </c>
    </row>
    <row r="157" spans="1:24" x14ac:dyDescent="0.35">
      <c r="A157" s="13">
        <v>2026</v>
      </c>
      <c r="B157" s="13">
        <f t="shared" si="12"/>
        <v>2025</v>
      </c>
      <c r="C157" t="s">
        <v>308</v>
      </c>
      <c r="D157" t="s">
        <v>309</v>
      </c>
      <c r="E157" s="5">
        <v>354870099</v>
      </c>
      <c r="F157" s="13">
        <f>INDEX($R$3:$T$335,MATCH(PERL[[#This Row],[DistrictNumber]],$R$3:$R$335,0),3)</f>
        <v>0</v>
      </c>
      <c r="G157" s="9">
        <f t="shared" si="13"/>
        <v>0</v>
      </c>
      <c r="H157" s="11">
        <v>1.02</v>
      </c>
      <c r="I157" s="12">
        <f t="shared" si="14"/>
        <v>0</v>
      </c>
      <c r="J157" s="15">
        <f>IF(PERL[[#This Row],[Unadjusted Maximum Revenue]]/(PERL[[#This Row],[Proposed Taxable Valuation]]/1000)&gt;PERL[[#This Row],[Max Debt RATE]],PERL[[#This Row],[Max Debt RATE]],PERL[[#This Row],[Unadjusted Maximum Revenue]]/(PERL[[#This Row],[Proposed Taxable Valuation]]/1000))</f>
        <v>0</v>
      </c>
      <c r="K157" s="26">
        <f>ROUND(PERL[[#This Row],[Proposed Taxable Valuation]]/1000*PERL[[#This Row],[Adjusted Rate]],0)</f>
        <v>0</v>
      </c>
      <c r="L157" s="19">
        <f t="shared" si="15"/>
        <v>0</v>
      </c>
      <c r="M157" s="17">
        <f t="shared" si="16"/>
        <v>0</v>
      </c>
      <c r="N157" s="5">
        <v>354870099</v>
      </c>
      <c r="O157">
        <f>INDEX($R$3:$T$335,MATCH(PERL[[#This Row],[DistrictNumber]],$R$3:$R$335,0),3)</f>
        <v>0</v>
      </c>
      <c r="P157" s="9">
        <f t="shared" si="17"/>
        <v>0</v>
      </c>
      <c r="R157" t="s">
        <v>300</v>
      </c>
      <c r="S157" s="37" t="s">
        <v>300</v>
      </c>
      <c r="T157" s="34">
        <v>0</v>
      </c>
      <c r="V157">
        <v>2026</v>
      </c>
      <c r="W157" t="s">
        <v>302</v>
      </c>
      <c r="X157" s="25">
        <v>232181906</v>
      </c>
    </row>
    <row r="158" spans="1:24" x14ac:dyDescent="0.35">
      <c r="A158" s="13">
        <v>2026</v>
      </c>
      <c r="B158" s="13">
        <f t="shared" si="12"/>
        <v>2025</v>
      </c>
      <c r="C158" t="s">
        <v>310</v>
      </c>
      <c r="D158" t="s">
        <v>311</v>
      </c>
      <c r="E158" s="5">
        <v>97127791</v>
      </c>
      <c r="F158" s="13">
        <f>INDEX($R$3:$T$335,MATCH(PERL[[#This Row],[DistrictNumber]],$R$3:$R$335,0),3)</f>
        <v>0</v>
      </c>
      <c r="G158" s="9">
        <f t="shared" si="13"/>
        <v>0</v>
      </c>
      <c r="H158" s="11">
        <v>1.02</v>
      </c>
      <c r="I158" s="12">
        <f t="shared" si="14"/>
        <v>0</v>
      </c>
      <c r="J158" s="15">
        <f>IF(PERL[[#This Row],[Unadjusted Maximum Revenue]]/(PERL[[#This Row],[Proposed Taxable Valuation]]/1000)&gt;PERL[[#This Row],[Max Debt RATE]],PERL[[#This Row],[Max Debt RATE]],PERL[[#This Row],[Unadjusted Maximum Revenue]]/(PERL[[#This Row],[Proposed Taxable Valuation]]/1000))</f>
        <v>0</v>
      </c>
      <c r="K158" s="26">
        <f>ROUND(PERL[[#This Row],[Proposed Taxable Valuation]]/1000*PERL[[#This Row],[Adjusted Rate]],0)</f>
        <v>0</v>
      </c>
      <c r="L158" s="19">
        <f t="shared" si="15"/>
        <v>0</v>
      </c>
      <c r="M158" s="17">
        <f t="shared" si="16"/>
        <v>0</v>
      </c>
      <c r="N158" s="5">
        <v>97127791</v>
      </c>
      <c r="O158">
        <f>INDEX($R$3:$T$335,MATCH(PERL[[#This Row],[DistrictNumber]],$R$3:$R$335,0),3)</f>
        <v>0</v>
      </c>
      <c r="P158" s="9">
        <f t="shared" si="17"/>
        <v>0</v>
      </c>
      <c r="R158" t="s">
        <v>302</v>
      </c>
      <c r="S158" s="36" t="s">
        <v>302</v>
      </c>
      <c r="T158" s="33">
        <v>0</v>
      </c>
      <c r="V158">
        <v>2026</v>
      </c>
      <c r="W158" t="s">
        <v>304</v>
      </c>
      <c r="X158" s="25">
        <v>254072413</v>
      </c>
    </row>
    <row r="159" spans="1:24" x14ac:dyDescent="0.35">
      <c r="A159" s="13">
        <v>2026</v>
      </c>
      <c r="B159" s="13">
        <f t="shared" si="12"/>
        <v>2025</v>
      </c>
      <c r="C159" t="s">
        <v>312</v>
      </c>
      <c r="D159" t="s">
        <v>313</v>
      </c>
      <c r="E159" s="5">
        <v>213402042</v>
      </c>
      <c r="F159" s="13">
        <f>INDEX($R$3:$T$335,MATCH(PERL[[#This Row],[DistrictNumber]],$R$3:$R$335,0),3)</f>
        <v>0.13500000000000001</v>
      </c>
      <c r="G159" s="9">
        <f t="shared" si="13"/>
        <v>28809.275669999999</v>
      </c>
      <c r="H159" s="11">
        <v>1.02</v>
      </c>
      <c r="I159" s="12">
        <f t="shared" si="14"/>
        <v>28809.275669999999</v>
      </c>
      <c r="J159" s="15">
        <f>IF(PERL[[#This Row],[Unadjusted Maximum Revenue]]/(PERL[[#This Row],[Proposed Taxable Valuation]]/1000)&gt;PERL[[#This Row],[Max Debt RATE]],PERL[[#This Row],[Max Debt RATE]],PERL[[#This Row],[Unadjusted Maximum Revenue]]/(PERL[[#This Row],[Proposed Taxable Valuation]]/1000))</f>
        <v>0.13500000000000001</v>
      </c>
      <c r="K159" s="26">
        <f>ROUND(PERL[[#This Row],[Proposed Taxable Valuation]]/1000*PERL[[#This Row],[Adjusted Rate]],0)</f>
        <v>28809</v>
      </c>
      <c r="L159" s="19">
        <f t="shared" si="15"/>
        <v>0</v>
      </c>
      <c r="M159" s="17">
        <f t="shared" si="16"/>
        <v>0</v>
      </c>
      <c r="N159" s="5">
        <v>213402042</v>
      </c>
      <c r="O159">
        <f>INDEX($R$3:$T$335,MATCH(PERL[[#This Row],[DistrictNumber]],$R$3:$R$335,0),3)</f>
        <v>0.13500000000000001</v>
      </c>
      <c r="P159" s="9">
        <f t="shared" si="17"/>
        <v>28809.275669999999</v>
      </c>
      <c r="R159" t="s">
        <v>304</v>
      </c>
      <c r="S159" s="37" t="s">
        <v>304</v>
      </c>
      <c r="T159" s="34">
        <v>0</v>
      </c>
      <c r="V159">
        <v>2026</v>
      </c>
      <c r="W159" t="s">
        <v>306</v>
      </c>
      <c r="X159" s="25">
        <v>573615609</v>
      </c>
    </row>
    <row r="160" spans="1:24" x14ac:dyDescent="0.35">
      <c r="A160" s="13">
        <v>2026</v>
      </c>
      <c r="B160" s="13">
        <f t="shared" si="12"/>
        <v>2025</v>
      </c>
      <c r="C160" t="s">
        <v>314</v>
      </c>
      <c r="D160" t="s">
        <v>315</v>
      </c>
      <c r="E160" s="5">
        <v>303802054</v>
      </c>
      <c r="F160" s="13">
        <f>INDEX($R$3:$T$335,MATCH(PERL[[#This Row],[DistrictNumber]],$R$3:$R$335,0),3)</f>
        <v>0</v>
      </c>
      <c r="G160" s="9">
        <f t="shared" si="13"/>
        <v>0</v>
      </c>
      <c r="H160" s="11">
        <v>1.02</v>
      </c>
      <c r="I160" s="12">
        <f t="shared" si="14"/>
        <v>0</v>
      </c>
      <c r="J160" s="15">
        <f>IF(PERL[[#This Row],[Unadjusted Maximum Revenue]]/(PERL[[#This Row],[Proposed Taxable Valuation]]/1000)&gt;PERL[[#This Row],[Max Debt RATE]],PERL[[#This Row],[Max Debt RATE]],PERL[[#This Row],[Unadjusted Maximum Revenue]]/(PERL[[#This Row],[Proposed Taxable Valuation]]/1000))</f>
        <v>0</v>
      </c>
      <c r="K160" s="26">
        <f>ROUND(PERL[[#This Row],[Proposed Taxable Valuation]]/1000*PERL[[#This Row],[Adjusted Rate]],0)</f>
        <v>0</v>
      </c>
      <c r="L160" s="19">
        <f t="shared" si="15"/>
        <v>0</v>
      </c>
      <c r="M160" s="17">
        <f t="shared" si="16"/>
        <v>0</v>
      </c>
      <c r="N160" s="5">
        <v>303802054</v>
      </c>
      <c r="O160">
        <f>INDEX($R$3:$T$335,MATCH(PERL[[#This Row],[DistrictNumber]],$R$3:$R$335,0),3)</f>
        <v>0</v>
      </c>
      <c r="P160" s="9">
        <f t="shared" si="17"/>
        <v>0</v>
      </c>
      <c r="R160" t="s">
        <v>306</v>
      </c>
      <c r="S160" s="36" t="s">
        <v>306</v>
      </c>
      <c r="T160" s="33">
        <v>0</v>
      </c>
      <c r="V160">
        <v>2026</v>
      </c>
      <c r="W160" t="s">
        <v>308</v>
      </c>
      <c r="X160" s="25">
        <v>354870099</v>
      </c>
    </row>
    <row r="161" spans="1:24" x14ac:dyDescent="0.35">
      <c r="A161" s="13">
        <v>2026</v>
      </c>
      <c r="B161" s="13">
        <f t="shared" si="12"/>
        <v>2025</v>
      </c>
      <c r="C161" t="s">
        <v>316</v>
      </c>
      <c r="D161" t="s">
        <v>317</v>
      </c>
      <c r="E161" s="5">
        <v>1019374105</v>
      </c>
      <c r="F161" s="13">
        <f>INDEX($R$3:$T$335,MATCH(PERL[[#This Row],[DistrictNumber]],$R$3:$R$335,0),3)</f>
        <v>0</v>
      </c>
      <c r="G161" s="9">
        <f t="shared" si="13"/>
        <v>0</v>
      </c>
      <c r="H161" s="11">
        <v>1.02</v>
      </c>
      <c r="I161" s="12">
        <f t="shared" si="14"/>
        <v>0</v>
      </c>
      <c r="J161" s="15">
        <f>IF(PERL[[#This Row],[Unadjusted Maximum Revenue]]/(PERL[[#This Row],[Proposed Taxable Valuation]]/1000)&gt;PERL[[#This Row],[Max Debt RATE]],PERL[[#This Row],[Max Debt RATE]],PERL[[#This Row],[Unadjusted Maximum Revenue]]/(PERL[[#This Row],[Proposed Taxable Valuation]]/1000))</f>
        <v>0</v>
      </c>
      <c r="K161" s="26">
        <f>ROUND(PERL[[#This Row],[Proposed Taxable Valuation]]/1000*PERL[[#This Row],[Adjusted Rate]],0)</f>
        <v>0</v>
      </c>
      <c r="L161" s="19">
        <f t="shared" si="15"/>
        <v>0</v>
      </c>
      <c r="M161" s="17">
        <f t="shared" si="16"/>
        <v>0</v>
      </c>
      <c r="N161" s="5">
        <v>1019374105</v>
      </c>
      <c r="O161">
        <f>INDEX($R$3:$T$335,MATCH(PERL[[#This Row],[DistrictNumber]],$R$3:$R$335,0),3)</f>
        <v>0</v>
      </c>
      <c r="P161" s="9">
        <f t="shared" si="17"/>
        <v>0</v>
      </c>
      <c r="R161" t="s">
        <v>308</v>
      </c>
      <c r="S161" s="37" t="s">
        <v>308</v>
      </c>
      <c r="T161" s="34">
        <v>0</v>
      </c>
      <c r="V161">
        <v>2026</v>
      </c>
      <c r="W161" t="s">
        <v>310</v>
      </c>
      <c r="X161" s="25">
        <v>97127791</v>
      </c>
    </row>
    <row r="162" spans="1:24" x14ac:dyDescent="0.35">
      <c r="A162" s="13">
        <v>2026</v>
      </c>
      <c r="B162" s="13">
        <f t="shared" si="12"/>
        <v>2025</v>
      </c>
      <c r="C162" t="s">
        <v>318</v>
      </c>
      <c r="D162" t="s">
        <v>319</v>
      </c>
      <c r="E162" s="5">
        <v>210765827</v>
      </c>
      <c r="F162" s="13">
        <f>INDEX($R$3:$T$335,MATCH(PERL[[#This Row],[DistrictNumber]],$R$3:$R$335,0),3)</f>
        <v>0</v>
      </c>
      <c r="G162" s="9">
        <f t="shared" si="13"/>
        <v>0</v>
      </c>
      <c r="H162" s="11">
        <v>1.02</v>
      </c>
      <c r="I162" s="12">
        <f t="shared" si="14"/>
        <v>0</v>
      </c>
      <c r="J162" s="15">
        <f>IF(PERL[[#This Row],[Unadjusted Maximum Revenue]]/(PERL[[#This Row],[Proposed Taxable Valuation]]/1000)&gt;PERL[[#This Row],[Max Debt RATE]],PERL[[#This Row],[Max Debt RATE]],PERL[[#This Row],[Unadjusted Maximum Revenue]]/(PERL[[#This Row],[Proposed Taxable Valuation]]/1000))</f>
        <v>0</v>
      </c>
      <c r="K162" s="26">
        <f>ROUND(PERL[[#This Row],[Proposed Taxable Valuation]]/1000*PERL[[#This Row],[Adjusted Rate]],0)</f>
        <v>0</v>
      </c>
      <c r="L162" s="19">
        <f t="shared" si="15"/>
        <v>0</v>
      </c>
      <c r="M162" s="17">
        <f t="shared" si="16"/>
        <v>0</v>
      </c>
      <c r="N162" s="5">
        <v>210765827</v>
      </c>
      <c r="O162">
        <f>INDEX($R$3:$T$335,MATCH(PERL[[#This Row],[DistrictNumber]],$R$3:$R$335,0),3)</f>
        <v>0</v>
      </c>
      <c r="P162" s="9">
        <f t="shared" si="17"/>
        <v>0</v>
      </c>
      <c r="R162" t="s">
        <v>310</v>
      </c>
      <c r="S162" s="36" t="s">
        <v>310</v>
      </c>
      <c r="T162" s="33">
        <v>0</v>
      </c>
      <c r="V162">
        <v>2026</v>
      </c>
      <c r="W162" t="s">
        <v>312</v>
      </c>
      <c r="X162" s="25">
        <v>213402042</v>
      </c>
    </row>
    <row r="163" spans="1:24" x14ac:dyDescent="0.35">
      <c r="A163" s="13">
        <v>2026</v>
      </c>
      <c r="B163" s="13">
        <f t="shared" si="12"/>
        <v>2025</v>
      </c>
      <c r="C163" t="s">
        <v>320</v>
      </c>
      <c r="D163" t="s">
        <v>321</v>
      </c>
      <c r="E163" s="5">
        <v>1887631235</v>
      </c>
      <c r="F163" s="13">
        <f>INDEX($R$3:$T$335,MATCH(PERL[[#This Row],[DistrictNumber]],$R$3:$R$335,0),3)</f>
        <v>0</v>
      </c>
      <c r="G163" s="9">
        <f t="shared" si="13"/>
        <v>0</v>
      </c>
      <c r="H163" s="11">
        <v>1.02</v>
      </c>
      <c r="I163" s="12">
        <f t="shared" si="14"/>
        <v>0</v>
      </c>
      <c r="J163" s="15">
        <f>IF(PERL[[#This Row],[Unadjusted Maximum Revenue]]/(PERL[[#This Row],[Proposed Taxable Valuation]]/1000)&gt;PERL[[#This Row],[Max Debt RATE]],PERL[[#This Row],[Max Debt RATE]],PERL[[#This Row],[Unadjusted Maximum Revenue]]/(PERL[[#This Row],[Proposed Taxable Valuation]]/1000))</f>
        <v>0</v>
      </c>
      <c r="K163" s="26">
        <f>ROUND(PERL[[#This Row],[Proposed Taxable Valuation]]/1000*PERL[[#This Row],[Adjusted Rate]],0)</f>
        <v>0</v>
      </c>
      <c r="L163" s="19">
        <f t="shared" si="15"/>
        <v>0</v>
      </c>
      <c r="M163" s="17">
        <f t="shared" si="16"/>
        <v>0</v>
      </c>
      <c r="N163" s="5">
        <v>1887631235</v>
      </c>
      <c r="O163">
        <f>INDEX($R$3:$T$335,MATCH(PERL[[#This Row],[DistrictNumber]],$R$3:$R$335,0),3)</f>
        <v>0</v>
      </c>
      <c r="P163" s="9">
        <f t="shared" si="17"/>
        <v>0</v>
      </c>
      <c r="R163" t="s">
        <v>312</v>
      </c>
      <c r="S163" s="37" t="s">
        <v>312</v>
      </c>
      <c r="T163" s="34">
        <v>0.13500000000000001</v>
      </c>
      <c r="V163">
        <v>2026</v>
      </c>
      <c r="W163" t="s">
        <v>314</v>
      </c>
      <c r="X163" s="25">
        <v>303802054</v>
      </c>
    </row>
    <row r="164" spans="1:24" x14ac:dyDescent="0.35">
      <c r="A164" s="13">
        <v>2026</v>
      </c>
      <c r="B164" s="13">
        <f t="shared" si="12"/>
        <v>2025</v>
      </c>
      <c r="C164" t="s">
        <v>322</v>
      </c>
      <c r="D164" t="s">
        <v>323</v>
      </c>
      <c r="E164" s="5">
        <v>2756938391</v>
      </c>
      <c r="F164" s="13">
        <f>INDEX($R$3:$T$335,MATCH(PERL[[#This Row],[DistrictNumber]],$R$3:$R$335,0),3)</f>
        <v>0.13500000000000001</v>
      </c>
      <c r="G164" s="9">
        <f t="shared" si="13"/>
        <v>372186.68278500001</v>
      </c>
      <c r="H164" s="11">
        <v>1.02</v>
      </c>
      <c r="I164" s="12">
        <f t="shared" si="14"/>
        <v>372186.68278500001</v>
      </c>
      <c r="J164" s="15">
        <f>IF(PERL[[#This Row],[Unadjusted Maximum Revenue]]/(PERL[[#This Row],[Proposed Taxable Valuation]]/1000)&gt;PERL[[#This Row],[Max Debt RATE]],PERL[[#This Row],[Max Debt RATE]],PERL[[#This Row],[Unadjusted Maximum Revenue]]/(PERL[[#This Row],[Proposed Taxable Valuation]]/1000))</f>
        <v>0.13500000000000001</v>
      </c>
      <c r="K164" s="26">
        <f>ROUND(PERL[[#This Row],[Proposed Taxable Valuation]]/1000*PERL[[#This Row],[Adjusted Rate]],0)</f>
        <v>372187</v>
      </c>
      <c r="L164" s="19">
        <f t="shared" si="15"/>
        <v>0</v>
      </c>
      <c r="M164" s="17">
        <f t="shared" si="16"/>
        <v>0</v>
      </c>
      <c r="N164" s="5">
        <v>2756938391</v>
      </c>
      <c r="O164">
        <f>INDEX($R$3:$T$335,MATCH(PERL[[#This Row],[DistrictNumber]],$R$3:$R$335,0),3)</f>
        <v>0.13500000000000001</v>
      </c>
      <c r="P164" s="9">
        <f t="shared" si="17"/>
        <v>372186.68278500001</v>
      </c>
      <c r="R164" t="s">
        <v>314</v>
      </c>
      <c r="S164" s="36" t="s">
        <v>314</v>
      </c>
      <c r="T164" s="33">
        <v>0</v>
      </c>
      <c r="V164">
        <v>2026</v>
      </c>
      <c r="W164" t="s">
        <v>316</v>
      </c>
      <c r="X164" s="25">
        <v>1019374105</v>
      </c>
    </row>
    <row r="165" spans="1:24" x14ac:dyDescent="0.35">
      <c r="A165" s="13">
        <v>2026</v>
      </c>
      <c r="B165" s="13">
        <f t="shared" si="12"/>
        <v>2025</v>
      </c>
      <c r="C165" t="s">
        <v>324</v>
      </c>
      <c r="D165" t="s">
        <v>325</v>
      </c>
      <c r="E165" s="5">
        <v>224513773</v>
      </c>
      <c r="F165" s="13">
        <f>INDEX($R$3:$T$335,MATCH(PERL[[#This Row],[DistrictNumber]],$R$3:$R$335,0),3)</f>
        <v>0</v>
      </c>
      <c r="G165" s="9">
        <f t="shared" si="13"/>
        <v>0</v>
      </c>
      <c r="H165" s="11">
        <v>1.02</v>
      </c>
      <c r="I165" s="12">
        <f t="shared" si="14"/>
        <v>0</v>
      </c>
      <c r="J165" s="15">
        <f>IF(PERL[[#This Row],[Unadjusted Maximum Revenue]]/(PERL[[#This Row],[Proposed Taxable Valuation]]/1000)&gt;PERL[[#This Row],[Max Debt RATE]],PERL[[#This Row],[Max Debt RATE]],PERL[[#This Row],[Unadjusted Maximum Revenue]]/(PERL[[#This Row],[Proposed Taxable Valuation]]/1000))</f>
        <v>0</v>
      </c>
      <c r="K165" s="26">
        <f>ROUND(PERL[[#This Row],[Proposed Taxable Valuation]]/1000*PERL[[#This Row],[Adjusted Rate]],0)</f>
        <v>0</v>
      </c>
      <c r="L165" s="19">
        <f t="shared" si="15"/>
        <v>0</v>
      </c>
      <c r="M165" s="17">
        <f t="shared" si="16"/>
        <v>0</v>
      </c>
      <c r="N165" s="5">
        <v>224513773</v>
      </c>
      <c r="O165">
        <f>INDEX($R$3:$T$335,MATCH(PERL[[#This Row],[DistrictNumber]],$R$3:$R$335,0),3)</f>
        <v>0</v>
      </c>
      <c r="P165" s="9">
        <f t="shared" si="17"/>
        <v>0</v>
      </c>
      <c r="R165" t="s">
        <v>316</v>
      </c>
      <c r="S165" s="37" t="s">
        <v>316</v>
      </c>
      <c r="T165" s="34">
        <v>0</v>
      </c>
      <c r="V165">
        <v>2026</v>
      </c>
      <c r="W165" t="s">
        <v>318</v>
      </c>
      <c r="X165" s="25">
        <v>210765827</v>
      </c>
    </row>
    <row r="166" spans="1:24" x14ac:dyDescent="0.35">
      <c r="A166" s="13">
        <v>2026</v>
      </c>
      <c r="B166" s="13">
        <f t="shared" si="12"/>
        <v>2025</v>
      </c>
      <c r="C166" t="s">
        <v>326</v>
      </c>
      <c r="D166" t="s">
        <v>327</v>
      </c>
      <c r="E166" s="5">
        <v>257389511</v>
      </c>
      <c r="F166" s="13">
        <f>INDEX($R$3:$T$335,MATCH(PERL[[#This Row],[DistrictNumber]],$R$3:$R$335,0),3)</f>
        <v>0</v>
      </c>
      <c r="G166" s="9">
        <f t="shared" si="13"/>
        <v>0</v>
      </c>
      <c r="H166" s="11">
        <v>1.02</v>
      </c>
      <c r="I166" s="12">
        <f t="shared" si="14"/>
        <v>0</v>
      </c>
      <c r="J166" s="15">
        <f>IF(PERL[[#This Row],[Unadjusted Maximum Revenue]]/(PERL[[#This Row],[Proposed Taxable Valuation]]/1000)&gt;PERL[[#This Row],[Max Debt RATE]],PERL[[#This Row],[Max Debt RATE]],PERL[[#This Row],[Unadjusted Maximum Revenue]]/(PERL[[#This Row],[Proposed Taxable Valuation]]/1000))</f>
        <v>0</v>
      </c>
      <c r="K166" s="26">
        <f>ROUND(PERL[[#This Row],[Proposed Taxable Valuation]]/1000*PERL[[#This Row],[Adjusted Rate]],0)</f>
        <v>0</v>
      </c>
      <c r="L166" s="19">
        <f t="shared" si="15"/>
        <v>0</v>
      </c>
      <c r="M166" s="17">
        <f t="shared" si="16"/>
        <v>0</v>
      </c>
      <c r="N166" s="5">
        <v>257389511</v>
      </c>
      <c r="O166">
        <f>INDEX($R$3:$T$335,MATCH(PERL[[#This Row],[DistrictNumber]],$R$3:$R$335,0),3)</f>
        <v>0</v>
      </c>
      <c r="P166" s="9">
        <f t="shared" si="17"/>
        <v>0</v>
      </c>
      <c r="R166" t="s">
        <v>318</v>
      </c>
      <c r="S166" s="36" t="s">
        <v>318</v>
      </c>
      <c r="T166" s="33">
        <v>0</v>
      </c>
      <c r="V166">
        <v>2026</v>
      </c>
      <c r="W166" t="s">
        <v>320</v>
      </c>
      <c r="X166" s="25">
        <v>1887631235</v>
      </c>
    </row>
    <row r="167" spans="1:24" x14ac:dyDescent="0.35">
      <c r="A167" s="13">
        <v>2026</v>
      </c>
      <c r="B167" s="13">
        <f t="shared" si="12"/>
        <v>2025</v>
      </c>
      <c r="C167" t="s">
        <v>328</v>
      </c>
      <c r="D167" t="s">
        <v>329</v>
      </c>
      <c r="E167" s="5">
        <v>202056306</v>
      </c>
      <c r="F167" s="13">
        <f>INDEX($R$3:$T$335,MATCH(PERL[[#This Row],[DistrictNumber]],$R$3:$R$335,0),3)</f>
        <v>0</v>
      </c>
      <c r="G167" s="9">
        <f t="shared" si="13"/>
        <v>0</v>
      </c>
      <c r="H167" s="11">
        <v>1.02</v>
      </c>
      <c r="I167" s="12">
        <f t="shared" si="14"/>
        <v>0</v>
      </c>
      <c r="J167" s="15">
        <f>IF(PERL[[#This Row],[Unadjusted Maximum Revenue]]/(PERL[[#This Row],[Proposed Taxable Valuation]]/1000)&gt;PERL[[#This Row],[Max Debt RATE]],PERL[[#This Row],[Max Debt RATE]],PERL[[#This Row],[Unadjusted Maximum Revenue]]/(PERL[[#This Row],[Proposed Taxable Valuation]]/1000))</f>
        <v>0</v>
      </c>
      <c r="K167" s="26">
        <f>ROUND(PERL[[#This Row],[Proposed Taxable Valuation]]/1000*PERL[[#This Row],[Adjusted Rate]],0)</f>
        <v>0</v>
      </c>
      <c r="L167" s="19">
        <f t="shared" si="15"/>
        <v>0</v>
      </c>
      <c r="M167" s="17">
        <f t="shared" si="16"/>
        <v>0</v>
      </c>
      <c r="N167" s="5">
        <v>202056306</v>
      </c>
      <c r="O167">
        <f>INDEX($R$3:$T$335,MATCH(PERL[[#This Row],[DistrictNumber]],$R$3:$R$335,0),3)</f>
        <v>0</v>
      </c>
      <c r="P167" s="9">
        <f t="shared" si="17"/>
        <v>0</v>
      </c>
      <c r="R167" t="s">
        <v>320</v>
      </c>
      <c r="S167" s="37" t="s">
        <v>320</v>
      </c>
      <c r="T167" s="34">
        <v>0</v>
      </c>
      <c r="V167">
        <v>2026</v>
      </c>
      <c r="W167" t="s">
        <v>406</v>
      </c>
      <c r="X167" s="25">
        <v>426499233</v>
      </c>
    </row>
    <row r="168" spans="1:24" x14ac:dyDescent="0.35">
      <c r="A168" s="13">
        <v>2026</v>
      </c>
      <c r="B168" s="13">
        <f t="shared" si="12"/>
        <v>2025</v>
      </c>
      <c r="C168" t="s">
        <v>330</v>
      </c>
      <c r="D168" t="s">
        <v>331</v>
      </c>
      <c r="E168" s="5">
        <v>328960772</v>
      </c>
      <c r="F168" s="13">
        <f>INDEX($R$3:$T$335,MATCH(PERL[[#This Row],[DistrictNumber]],$R$3:$R$335,0),3)</f>
        <v>0</v>
      </c>
      <c r="G168" s="9">
        <f t="shared" si="13"/>
        <v>0</v>
      </c>
      <c r="H168" s="11">
        <v>1.02</v>
      </c>
      <c r="I168" s="12">
        <f t="shared" si="14"/>
        <v>0</v>
      </c>
      <c r="J168" s="15">
        <f>IF(PERL[[#This Row],[Unadjusted Maximum Revenue]]/(PERL[[#This Row],[Proposed Taxable Valuation]]/1000)&gt;PERL[[#This Row],[Max Debt RATE]],PERL[[#This Row],[Max Debt RATE]],PERL[[#This Row],[Unadjusted Maximum Revenue]]/(PERL[[#This Row],[Proposed Taxable Valuation]]/1000))</f>
        <v>0</v>
      </c>
      <c r="K168" s="26">
        <f>ROUND(PERL[[#This Row],[Proposed Taxable Valuation]]/1000*PERL[[#This Row],[Adjusted Rate]],0)</f>
        <v>0</v>
      </c>
      <c r="L168" s="19">
        <f t="shared" si="15"/>
        <v>0</v>
      </c>
      <c r="M168" s="17">
        <f t="shared" si="16"/>
        <v>0</v>
      </c>
      <c r="N168" s="5">
        <v>328960772</v>
      </c>
      <c r="O168">
        <f>INDEX($R$3:$T$335,MATCH(PERL[[#This Row],[DistrictNumber]],$R$3:$R$335,0),3)</f>
        <v>0</v>
      </c>
      <c r="P168" s="9">
        <f t="shared" si="17"/>
        <v>0</v>
      </c>
      <c r="R168" t="s">
        <v>322</v>
      </c>
      <c r="S168" s="36" t="s">
        <v>322</v>
      </c>
      <c r="T168" s="33">
        <v>0.13500000000000001</v>
      </c>
      <c r="V168">
        <v>2026</v>
      </c>
      <c r="W168" t="s">
        <v>322</v>
      </c>
      <c r="X168" s="25">
        <v>2756938391</v>
      </c>
    </row>
    <row r="169" spans="1:24" x14ac:dyDescent="0.35">
      <c r="A169" s="13">
        <v>2026</v>
      </c>
      <c r="B169" s="13">
        <f t="shared" si="12"/>
        <v>2025</v>
      </c>
      <c r="C169" t="s">
        <v>332</v>
      </c>
      <c r="D169" t="s">
        <v>333</v>
      </c>
      <c r="E169" s="5">
        <v>289222058</v>
      </c>
      <c r="F169" s="13">
        <f>INDEX($R$3:$T$335,MATCH(PERL[[#This Row],[DistrictNumber]],$R$3:$R$335,0),3)</f>
        <v>0</v>
      </c>
      <c r="G169" s="9">
        <f t="shared" si="13"/>
        <v>0</v>
      </c>
      <c r="H169" s="11">
        <v>1.02</v>
      </c>
      <c r="I169" s="12">
        <f t="shared" si="14"/>
        <v>0</v>
      </c>
      <c r="J169" s="15">
        <f>IF(PERL[[#This Row],[Unadjusted Maximum Revenue]]/(PERL[[#This Row],[Proposed Taxable Valuation]]/1000)&gt;PERL[[#This Row],[Max Debt RATE]],PERL[[#This Row],[Max Debt RATE]],PERL[[#This Row],[Unadjusted Maximum Revenue]]/(PERL[[#This Row],[Proposed Taxable Valuation]]/1000))</f>
        <v>0</v>
      </c>
      <c r="K169" s="26">
        <f>ROUND(PERL[[#This Row],[Proposed Taxable Valuation]]/1000*PERL[[#This Row],[Adjusted Rate]],0)</f>
        <v>0</v>
      </c>
      <c r="L169" s="19">
        <f t="shared" si="15"/>
        <v>0</v>
      </c>
      <c r="M169" s="17">
        <f t="shared" si="16"/>
        <v>0</v>
      </c>
      <c r="N169" s="5">
        <v>289222058</v>
      </c>
      <c r="O169">
        <f>INDEX($R$3:$T$335,MATCH(PERL[[#This Row],[DistrictNumber]],$R$3:$R$335,0),3)</f>
        <v>0</v>
      </c>
      <c r="P169" s="9">
        <f t="shared" si="17"/>
        <v>0</v>
      </c>
      <c r="R169" t="s">
        <v>324</v>
      </c>
      <c r="S169" s="37" t="s">
        <v>324</v>
      </c>
      <c r="T169" s="34">
        <v>0</v>
      </c>
      <c r="V169">
        <v>2026</v>
      </c>
      <c r="W169" t="s">
        <v>324</v>
      </c>
      <c r="X169" s="25">
        <v>224513773</v>
      </c>
    </row>
    <row r="170" spans="1:24" x14ac:dyDescent="0.35">
      <c r="A170" s="13">
        <v>2026</v>
      </c>
      <c r="B170" s="13">
        <f t="shared" si="12"/>
        <v>2025</v>
      </c>
      <c r="C170" t="s">
        <v>334</v>
      </c>
      <c r="D170" t="s">
        <v>335</v>
      </c>
      <c r="E170" s="5">
        <v>198546072</v>
      </c>
      <c r="F170" s="13">
        <f>INDEX($R$3:$T$335,MATCH(PERL[[#This Row],[DistrictNumber]],$R$3:$R$335,0),3)</f>
        <v>0</v>
      </c>
      <c r="G170" s="9">
        <f t="shared" si="13"/>
        <v>0</v>
      </c>
      <c r="H170" s="11">
        <v>1.02</v>
      </c>
      <c r="I170" s="12">
        <f t="shared" si="14"/>
        <v>0</v>
      </c>
      <c r="J170" s="15">
        <f>IF(PERL[[#This Row],[Unadjusted Maximum Revenue]]/(PERL[[#This Row],[Proposed Taxable Valuation]]/1000)&gt;PERL[[#This Row],[Max Debt RATE]],PERL[[#This Row],[Max Debt RATE]],PERL[[#This Row],[Unadjusted Maximum Revenue]]/(PERL[[#This Row],[Proposed Taxable Valuation]]/1000))</f>
        <v>0</v>
      </c>
      <c r="K170" s="26">
        <f>ROUND(PERL[[#This Row],[Proposed Taxable Valuation]]/1000*PERL[[#This Row],[Adjusted Rate]],0)</f>
        <v>0</v>
      </c>
      <c r="L170" s="19">
        <f t="shared" si="15"/>
        <v>0</v>
      </c>
      <c r="M170" s="17">
        <f t="shared" si="16"/>
        <v>0</v>
      </c>
      <c r="N170" s="5">
        <v>198546072</v>
      </c>
      <c r="O170">
        <f>INDEX($R$3:$T$335,MATCH(PERL[[#This Row],[DistrictNumber]],$R$3:$R$335,0),3)</f>
        <v>0</v>
      </c>
      <c r="P170" s="9">
        <f t="shared" si="17"/>
        <v>0</v>
      </c>
      <c r="R170" t="s">
        <v>326</v>
      </c>
      <c r="S170" s="36" t="s">
        <v>326</v>
      </c>
      <c r="T170" s="33">
        <v>0</v>
      </c>
      <c r="V170">
        <v>2026</v>
      </c>
      <c r="W170" t="s">
        <v>326</v>
      </c>
      <c r="X170" s="25">
        <v>257389511</v>
      </c>
    </row>
    <row r="171" spans="1:24" x14ac:dyDescent="0.35">
      <c r="A171" s="13">
        <v>2026</v>
      </c>
      <c r="B171" s="13">
        <f t="shared" si="12"/>
        <v>2025</v>
      </c>
      <c r="C171" t="s">
        <v>336</v>
      </c>
      <c r="D171" t="s">
        <v>337</v>
      </c>
      <c r="E171" s="5">
        <v>479300455</v>
      </c>
      <c r="F171" s="13">
        <f>INDEX($R$3:$T$335,MATCH(PERL[[#This Row],[DistrictNumber]],$R$3:$R$335,0),3)</f>
        <v>0</v>
      </c>
      <c r="G171" s="9">
        <f t="shared" si="13"/>
        <v>0</v>
      </c>
      <c r="H171" s="11">
        <v>1.02</v>
      </c>
      <c r="I171" s="12">
        <f t="shared" si="14"/>
        <v>0</v>
      </c>
      <c r="J171" s="15">
        <f>IF(PERL[[#This Row],[Unadjusted Maximum Revenue]]/(PERL[[#This Row],[Proposed Taxable Valuation]]/1000)&gt;PERL[[#This Row],[Max Debt RATE]],PERL[[#This Row],[Max Debt RATE]],PERL[[#This Row],[Unadjusted Maximum Revenue]]/(PERL[[#This Row],[Proposed Taxable Valuation]]/1000))</f>
        <v>0</v>
      </c>
      <c r="K171" s="26">
        <f>ROUND(PERL[[#This Row],[Proposed Taxable Valuation]]/1000*PERL[[#This Row],[Adjusted Rate]],0)</f>
        <v>0</v>
      </c>
      <c r="L171" s="19">
        <f t="shared" si="15"/>
        <v>0</v>
      </c>
      <c r="M171" s="17">
        <f t="shared" si="16"/>
        <v>0</v>
      </c>
      <c r="N171" s="5">
        <v>479300455</v>
      </c>
      <c r="O171">
        <f>INDEX($R$3:$T$335,MATCH(PERL[[#This Row],[DistrictNumber]],$R$3:$R$335,0),3)</f>
        <v>0</v>
      </c>
      <c r="P171" s="9">
        <f t="shared" si="17"/>
        <v>0</v>
      </c>
      <c r="R171" t="s">
        <v>328</v>
      </c>
      <c r="S171" s="37" t="s">
        <v>328</v>
      </c>
      <c r="T171" s="34">
        <v>0</v>
      </c>
      <c r="V171">
        <v>2026</v>
      </c>
      <c r="W171" t="s">
        <v>328</v>
      </c>
      <c r="X171" s="25">
        <v>202056306</v>
      </c>
    </row>
    <row r="172" spans="1:24" x14ac:dyDescent="0.35">
      <c r="A172" s="13">
        <v>2026</v>
      </c>
      <c r="B172" s="13">
        <f t="shared" si="12"/>
        <v>2025</v>
      </c>
      <c r="C172" t="s">
        <v>338</v>
      </c>
      <c r="D172" t="s">
        <v>339</v>
      </c>
      <c r="E172" s="5">
        <v>483234620</v>
      </c>
      <c r="F172" s="13">
        <f>INDEX($R$3:$T$335,MATCH(PERL[[#This Row],[DistrictNumber]],$R$3:$R$335,0),3)</f>
        <v>0</v>
      </c>
      <c r="G172" s="9">
        <f t="shared" si="13"/>
        <v>0</v>
      </c>
      <c r="H172" s="11">
        <v>1.02</v>
      </c>
      <c r="I172" s="12">
        <f t="shared" si="14"/>
        <v>0</v>
      </c>
      <c r="J172" s="15">
        <f>IF(PERL[[#This Row],[Unadjusted Maximum Revenue]]/(PERL[[#This Row],[Proposed Taxable Valuation]]/1000)&gt;PERL[[#This Row],[Max Debt RATE]],PERL[[#This Row],[Max Debt RATE]],PERL[[#This Row],[Unadjusted Maximum Revenue]]/(PERL[[#This Row],[Proposed Taxable Valuation]]/1000))</f>
        <v>0</v>
      </c>
      <c r="K172" s="26">
        <f>ROUND(PERL[[#This Row],[Proposed Taxable Valuation]]/1000*PERL[[#This Row],[Adjusted Rate]],0)</f>
        <v>0</v>
      </c>
      <c r="L172" s="19">
        <f t="shared" si="15"/>
        <v>0</v>
      </c>
      <c r="M172" s="17">
        <f t="shared" si="16"/>
        <v>0</v>
      </c>
      <c r="N172" s="5">
        <v>483234620</v>
      </c>
      <c r="O172">
        <f>INDEX($R$3:$T$335,MATCH(PERL[[#This Row],[DistrictNumber]],$R$3:$R$335,0),3)</f>
        <v>0</v>
      </c>
      <c r="P172" s="9">
        <f t="shared" si="17"/>
        <v>0</v>
      </c>
      <c r="R172" t="s">
        <v>330</v>
      </c>
      <c r="S172" s="36" t="s">
        <v>330</v>
      </c>
      <c r="T172" s="33">
        <v>0</v>
      </c>
      <c r="V172">
        <v>2026</v>
      </c>
      <c r="W172" t="s">
        <v>330</v>
      </c>
      <c r="X172" s="25">
        <v>328960772</v>
      </c>
    </row>
    <row r="173" spans="1:24" x14ac:dyDescent="0.35">
      <c r="A173" s="13">
        <v>2026</v>
      </c>
      <c r="B173" s="13">
        <f t="shared" si="12"/>
        <v>2025</v>
      </c>
      <c r="C173" t="s">
        <v>340</v>
      </c>
      <c r="D173" t="s">
        <v>341</v>
      </c>
      <c r="E173" s="5">
        <v>492628073</v>
      </c>
      <c r="F173" s="13">
        <f>INDEX($R$3:$T$335,MATCH(PERL[[#This Row],[DistrictNumber]],$R$3:$R$335,0),3)</f>
        <v>0</v>
      </c>
      <c r="G173" s="9">
        <f t="shared" si="13"/>
        <v>0</v>
      </c>
      <c r="H173" s="11">
        <v>1.02</v>
      </c>
      <c r="I173" s="12">
        <f t="shared" si="14"/>
        <v>0</v>
      </c>
      <c r="J173" s="15">
        <f>IF(PERL[[#This Row],[Unadjusted Maximum Revenue]]/(PERL[[#This Row],[Proposed Taxable Valuation]]/1000)&gt;PERL[[#This Row],[Max Debt RATE]],PERL[[#This Row],[Max Debt RATE]],PERL[[#This Row],[Unadjusted Maximum Revenue]]/(PERL[[#This Row],[Proposed Taxable Valuation]]/1000))</f>
        <v>0</v>
      </c>
      <c r="K173" s="26">
        <f>ROUND(PERL[[#This Row],[Proposed Taxable Valuation]]/1000*PERL[[#This Row],[Adjusted Rate]],0)</f>
        <v>0</v>
      </c>
      <c r="L173" s="19">
        <f t="shared" si="15"/>
        <v>0</v>
      </c>
      <c r="M173" s="17">
        <f t="shared" si="16"/>
        <v>0</v>
      </c>
      <c r="N173" s="5">
        <v>492628073</v>
      </c>
      <c r="O173">
        <f>INDEX($R$3:$T$335,MATCH(PERL[[#This Row],[DistrictNumber]],$R$3:$R$335,0),3)</f>
        <v>0</v>
      </c>
      <c r="P173" s="9">
        <f t="shared" si="17"/>
        <v>0</v>
      </c>
      <c r="R173" t="s">
        <v>332</v>
      </c>
      <c r="S173" s="37" t="s">
        <v>332</v>
      </c>
      <c r="T173" s="34">
        <v>0</v>
      </c>
      <c r="V173">
        <v>2026</v>
      </c>
      <c r="W173" t="s">
        <v>332</v>
      </c>
      <c r="X173" s="25">
        <v>289222058</v>
      </c>
    </row>
    <row r="174" spans="1:24" x14ac:dyDescent="0.35">
      <c r="A174" s="13">
        <v>2026</v>
      </c>
      <c r="B174" s="13">
        <f t="shared" si="12"/>
        <v>2025</v>
      </c>
      <c r="C174" t="s">
        <v>342</v>
      </c>
      <c r="D174" t="s">
        <v>343</v>
      </c>
      <c r="E174" s="5">
        <v>496444400</v>
      </c>
      <c r="F174" s="13">
        <f>INDEX($R$3:$T$335,MATCH(PERL[[#This Row],[DistrictNumber]],$R$3:$R$335,0),3)</f>
        <v>0</v>
      </c>
      <c r="G174" s="9">
        <f t="shared" si="13"/>
        <v>0</v>
      </c>
      <c r="H174" s="11">
        <v>1.02</v>
      </c>
      <c r="I174" s="12">
        <f t="shared" si="14"/>
        <v>0</v>
      </c>
      <c r="J174" s="15">
        <f>IF(PERL[[#This Row],[Unadjusted Maximum Revenue]]/(PERL[[#This Row],[Proposed Taxable Valuation]]/1000)&gt;PERL[[#This Row],[Max Debt RATE]],PERL[[#This Row],[Max Debt RATE]],PERL[[#This Row],[Unadjusted Maximum Revenue]]/(PERL[[#This Row],[Proposed Taxable Valuation]]/1000))</f>
        <v>0</v>
      </c>
      <c r="K174" s="26">
        <f>ROUND(PERL[[#This Row],[Proposed Taxable Valuation]]/1000*PERL[[#This Row],[Adjusted Rate]],0)</f>
        <v>0</v>
      </c>
      <c r="L174" s="19">
        <f t="shared" si="15"/>
        <v>0</v>
      </c>
      <c r="M174" s="17">
        <f t="shared" si="16"/>
        <v>0</v>
      </c>
      <c r="N174" s="5">
        <v>496444400</v>
      </c>
      <c r="O174">
        <f>INDEX($R$3:$T$335,MATCH(PERL[[#This Row],[DistrictNumber]],$R$3:$R$335,0),3)</f>
        <v>0</v>
      </c>
      <c r="P174" s="9">
        <f t="shared" si="17"/>
        <v>0</v>
      </c>
      <c r="R174" t="s">
        <v>358</v>
      </c>
      <c r="S174" s="36" t="s">
        <v>358</v>
      </c>
      <c r="T174" s="33">
        <v>0</v>
      </c>
      <c r="V174">
        <v>2026</v>
      </c>
      <c r="W174" t="s">
        <v>334</v>
      </c>
      <c r="X174" s="25">
        <v>198546072</v>
      </c>
    </row>
    <row r="175" spans="1:24" x14ac:dyDescent="0.35">
      <c r="A175" s="13">
        <v>2026</v>
      </c>
      <c r="B175" s="13">
        <f t="shared" si="12"/>
        <v>2025</v>
      </c>
      <c r="C175" t="s">
        <v>344</v>
      </c>
      <c r="D175" t="s">
        <v>345</v>
      </c>
      <c r="E175" s="5">
        <v>450368377</v>
      </c>
      <c r="F175" s="13">
        <f>INDEX($R$3:$T$335,MATCH(PERL[[#This Row],[DistrictNumber]],$R$3:$R$335,0),3)</f>
        <v>0</v>
      </c>
      <c r="G175" s="9">
        <f t="shared" si="13"/>
        <v>0</v>
      </c>
      <c r="H175" s="11">
        <v>1.02</v>
      </c>
      <c r="I175" s="12">
        <f t="shared" si="14"/>
        <v>0</v>
      </c>
      <c r="J175" s="15">
        <f>IF(PERL[[#This Row],[Unadjusted Maximum Revenue]]/(PERL[[#This Row],[Proposed Taxable Valuation]]/1000)&gt;PERL[[#This Row],[Max Debt RATE]],PERL[[#This Row],[Max Debt RATE]],PERL[[#This Row],[Unadjusted Maximum Revenue]]/(PERL[[#This Row],[Proposed Taxable Valuation]]/1000))</f>
        <v>0</v>
      </c>
      <c r="K175" s="26">
        <f>ROUND(PERL[[#This Row],[Proposed Taxable Valuation]]/1000*PERL[[#This Row],[Adjusted Rate]],0)</f>
        <v>0</v>
      </c>
      <c r="L175" s="19">
        <f t="shared" si="15"/>
        <v>0</v>
      </c>
      <c r="M175" s="17">
        <f t="shared" si="16"/>
        <v>0</v>
      </c>
      <c r="N175" s="5">
        <v>450368377</v>
      </c>
      <c r="O175">
        <f>INDEX($R$3:$T$335,MATCH(PERL[[#This Row],[DistrictNumber]],$R$3:$R$335,0),3)</f>
        <v>0</v>
      </c>
      <c r="P175" s="9">
        <f t="shared" si="17"/>
        <v>0</v>
      </c>
      <c r="R175" t="s">
        <v>334</v>
      </c>
      <c r="S175" s="37" t="s">
        <v>334</v>
      </c>
      <c r="T175" s="34">
        <v>0</v>
      </c>
      <c r="V175">
        <v>2026</v>
      </c>
      <c r="W175" t="s">
        <v>190</v>
      </c>
      <c r="X175" s="25">
        <v>397085289</v>
      </c>
    </row>
    <row r="176" spans="1:24" x14ac:dyDescent="0.35">
      <c r="A176" s="13">
        <v>2026</v>
      </c>
      <c r="B176" s="13">
        <f t="shared" si="12"/>
        <v>2025</v>
      </c>
      <c r="C176" t="s">
        <v>346</v>
      </c>
      <c r="D176" t="s">
        <v>347</v>
      </c>
      <c r="E176" s="5">
        <v>544215532</v>
      </c>
      <c r="F176" s="13">
        <f>INDEX($R$3:$T$335,MATCH(PERL[[#This Row],[DistrictNumber]],$R$3:$R$335,0),3)</f>
        <v>0</v>
      </c>
      <c r="G176" s="9">
        <f t="shared" si="13"/>
        <v>0</v>
      </c>
      <c r="H176" s="11">
        <v>1.02</v>
      </c>
      <c r="I176" s="12">
        <f t="shared" si="14"/>
        <v>0</v>
      </c>
      <c r="J176" s="15">
        <f>IF(PERL[[#This Row],[Unadjusted Maximum Revenue]]/(PERL[[#This Row],[Proposed Taxable Valuation]]/1000)&gt;PERL[[#This Row],[Max Debt RATE]],PERL[[#This Row],[Max Debt RATE]],PERL[[#This Row],[Unadjusted Maximum Revenue]]/(PERL[[#This Row],[Proposed Taxable Valuation]]/1000))</f>
        <v>0</v>
      </c>
      <c r="K176" s="26">
        <f>ROUND(PERL[[#This Row],[Proposed Taxable Valuation]]/1000*PERL[[#This Row],[Adjusted Rate]],0)</f>
        <v>0</v>
      </c>
      <c r="L176" s="19">
        <f t="shared" si="15"/>
        <v>0</v>
      </c>
      <c r="M176" s="17">
        <f t="shared" si="16"/>
        <v>0</v>
      </c>
      <c r="N176" s="5">
        <v>544215532</v>
      </c>
      <c r="O176">
        <f>INDEX($R$3:$T$335,MATCH(PERL[[#This Row],[DistrictNumber]],$R$3:$R$335,0),3)</f>
        <v>0</v>
      </c>
      <c r="P176" s="9">
        <f t="shared" si="17"/>
        <v>0</v>
      </c>
      <c r="R176" t="s">
        <v>336</v>
      </c>
      <c r="S176" s="36" t="s">
        <v>336</v>
      </c>
      <c r="T176" s="33">
        <v>0</v>
      </c>
      <c r="V176">
        <v>2026</v>
      </c>
      <c r="W176" t="s">
        <v>336</v>
      </c>
      <c r="X176" s="25">
        <v>479300455</v>
      </c>
    </row>
    <row r="177" spans="1:24" x14ac:dyDescent="0.35">
      <c r="A177" s="13">
        <v>2026</v>
      </c>
      <c r="B177" s="13">
        <f t="shared" si="12"/>
        <v>2025</v>
      </c>
      <c r="C177" t="s">
        <v>348</v>
      </c>
      <c r="D177" t="s">
        <v>349</v>
      </c>
      <c r="E177" s="5">
        <v>1311856157</v>
      </c>
      <c r="F177" s="13">
        <f>INDEX($R$3:$T$335,MATCH(PERL[[#This Row],[DistrictNumber]],$R$3:$R$335,0),3)</f>
        <v>0.13500000000000001</v>
      </c>
      <c r="G177" s="9">
        <f t="shared" si="13"/>
        <v>177100.58119500001</v>
      </c>
      <c r="H177" s="11">
        <v>1.02</v>
      </c>
      <c r="I177" s="12">
        <f t="shared" si="14"/>
        <v>177100.58119500001</v>
      </c>
      <c r="J177" s="15">
        <f>IF(PERL[[#This Row],[Unadjusted Maximum Revenue]]/(PERL[[#This Row],[Proposed Taxable Valuation]]/1000)&gt;PERL[[#This Row],[Max Debt RATE]],PERL[[#This Row],[Max Debt RATE]],PERL[[#This Row],[Unadjusted Maximum Revenue]]/(PERL[[#This Row],[Proposed Taxable Valuation]]/1000))</f>
        <v>0.13500000000000001</v>
      </c>
      <c r="K177" s="26">
        <f>ROUND(PERL[[#This Row],[Proposed Taxable Valuation]]/1000*PERL[[#This Row],[Adjusted Rate]],0)</f>
        <v>177101</v>
      </c>
      <c r="L177" s="19">
        <f t="shared" si="15"/>
        <v>0</v>
      </c>
      <c r="M177" s="17">
        <f t="shared" si="16"/>
        <v>0</v>
      </c>
      <c r="N177" s="5">
        <v>1311856157</v>
      </c>
      <c r="O177">
        <f>INDEX($R$3:$T$335,MATCH(PERL[[#This Row],[DistrictNumber]],$R$3:$R$335,0),3)</f>
        <v>0.13500000000000001</v>
      </c>
      <c r="P177" s="9">
        <f t="shared" si="17"/>
        <v>177100.58119500001</v>
      </c>
      <c r="R177" t="s">
        <v>338</v>
      </c>
      <c r="S177" s="37" t="s">
        <v>338</v>
      </c>
      <c r="T177" s="34">
        <v>0</v>
      </c>
      <c r="V177">
        <v>2026</v>
      </c>
      <c r="W177" t="s">
        <v>338</v>
      </c>
      <c r="X177" s="25">
        <v>483234620</v>
      </c>
    </row>
    <row r="178" spans="1:24" x14ac:dyDescent="0.35">
      <c r="A178" s="13">
        <v>2026</v>
      </c>
      <c r="B178" s="13">
        <f t="shared" si="12"/>
        <v>2025</v>
      </c>
      <c r="C178" t="s">
        <v>350</v>
      </c>
      <c r="D178" t="s">
        <v>351</v>
      </c>
      <c r="E178" s="5">
        <v>233927458</v>
      </c>
      <c r="F178" s="13">
        <f>INDEX($R$3:$T$335,MATCH(PERL[[#This Row],[DistrictNumber]],$R$3:$R$335,0),3)</f>
        <v>0</v>
      </c>
      <c r="G178" s="9">
        <f t="shared" si="13"/>
        <v>0</v>
      </c>
      <c r="H178" s="11">
        <v>1.02</v>
      </c>
      <c r="I178" s="12">
        <f t="shared" si="14"/>
        <v>0</v>
      </c>
      <c r="J178" s="15">
        <f>IF(PERL[[#This Row],[Unadjusted Maximum Revenue]]/(PERL[[#This Row],[Proposed Taxable Valuation]]/1000)&gt;PERL[[#This Row],[Max Debt RATE]],PERL[[#This Row],[Max Debt RATE]],PERL[[#This Row],[Unadjusted Maximum Revenue]]/(PERL[[#This Row],[Proposed Taxable Valuation]]/1000))</f>
        <v>0</v>
      </c>
      <c r="K178" s="26">
        <f>ROUND(PERL[[#This Row],[Proposed Taxable Valuation]]/1000*PERL[[#This Row],[Adjusted Rate]],0)</f>
        <v>0</v>
      </c>
      <c r="L178" s="19">
        <f t="shared" si="15"/>
        <v>0</v>
      </c>
      <c r="M178" s="17">
        <f t="shared" si="16"/>
        <v>0</v>
      </c>
      <c r="N178" s="5">
        <v>233927458</v>
      </c>
      <c r="O178">
        <f>INDEX($R$3:$T$335,MATCH(PERL[[#This Row],[DistrictNumber]],$R$3:$R$335,0),3)</f>
        <v>0</v>
      </c>
      <c r="P178" s="9">
        <f t="shared" si="17"/>
        <v>0</v>
      </c>
      <c r="R178" t="s">
        <v>340</v>
      </c>
      <c r="S178" s="36" t="s">
        <v>340</v>
      </c>
      <c r="T178" s="33">
        <v>0</v>
      </c>
      <c r="V178">
        <v>2026</v>
      </c>
      <c r="W178" t="s">
        <v>340</v>
      </c>
      <c r="X178" s="25">
        <v>492628073</v>
      </c>
    </row>
    <row r="179" spans="1:24" x14ac:dyDescent="0.35">
      <c r="A179" s="13">
        <v>2026</v>
      </c>
      <c r="B179" s="13">
        <f t="shared" si="12"/>
        <v>2025</v>
      </c>
      <c r="C179" t="s">
        <v>352</v>
      </c>
      <c r="D179" t="s">
        <v>353</v>
      </c>
      <c r="E179" s="5">
        <v>1499541033</v>
      </c>
      <c r="F179" s="13">
        <f>INDEX($R$3:$T$335,MATCH(PERL[[#This Row],[DistrictNumber]],$R$3:$R$335,0),3)</f>
        <v>0</v>
      </c>
      <c r="G179" s="9">
        <f t="shared" si="13"/>
        <v>0</v>
      </c>
      <c r="H179" s="11">
        <v>1.02</v>
      </c>
      <c r="I179" s="12">
        <f t="shared" si="14"/>
        <v>0</v>
      </c>
      <c r="J179" s="15">
        <f>IF(PERL[[#This Row],[Unadjusted Maximum Revenue]]/(PERL[[#This Row],[Proposed Taxable Valuation]]/1000)&gt;PERL[[#This Row],[Max Debt RATE]],PERL[[#This Row],[Max Debt RATE]],PERL[[#This Row],[Unadjusted Maximum Revenue]]/(PERL[[#This Row],[Proposed Taxable Valuation]]/1000))</f>
        <v>0</v>
      </c>
      <c r="K179" s="26">
        <f>ROUND(PERL[[#This Row],[Proposed Taxable Valuation]]/1000*PERL[[#This Row],[Adjusted Rate]],0)</f>
        <v>0</v>
      </c>
      <c r="L179" s="19">
        <f t="shared" si="15"/>
        <v>0</v>
      </c>
      <c r="M179" s="17">
        <f t="shared" si="16"/>
        <v>0</v>
      </c>
      <c r="N179" s="5">
        <v>1499541033</v>
      </c>
      <c r="O179">
        <f>INDEX($R$3:$T$335,MATCH(PERL[[#This Row],[DistrictNumber]],$R$3:$R$335,0),3)</f>
        <v>0</v>
      </c>
      <c r="P179" s="9">
        <f t="shared" si="17"/>
        <v>0</v>
      </c>
      <c r="R179" t="s">
        <v>342</v>
      </c>
      <c r="S179" s="37" t="s">
        <v>342</v>
      </c>
      <c r="T179" s="34">
        <v>0</v>
      </c>
      <c r="V179">
        <v>2026</v>
      </c>
      <c r="W179" t="s">
        <v>342</v>
      </c>
      <c r="X179" s="25">
        <v>496444400</v>
      </c>
    </row>
    <row r="180" spans="1:24" x14ac:dyDescent="0.35">
      <c r="A180" s="13">
        <v>2026</v>
      </c>
      <c r="B180" s="13">
        <f t="shared" si="12"/>
        <v>2025</v>
      </c>
      <c r="C180" t="s">
        <v>354</v>
      </c>
      <c r="D180" t="s">
        <v>355</v>
      </c>
      <c r="E180" s="5">
        <v>397755944</v>
      </c>
      <c r="F180" s="13">
        <f>INDEX($R$3:$T$335,MATCH(PERL[[#This Row],[DistrictNumber]],$R$3:$R$335,0),3)</f>
        <v>0</v>
      </c>
      <c r="G180" s="9">
        <f t="shared" si="13"/>
        <v>0</v>
      </c>
      <c r="H180" s="11">
        <v>1.02</v>
      </c>
      <c r="I180" s="12">
        <f t="shared" si="14"/>
        <v>0</v>
      </c>
      <c r="J180" s="15">
        <f>IF(PERL[[#This Row],[Unadjusted Maximum Revenue]]/(PERL[[#This Row],[Proposed Taxable Valuation]]/1000)&gt;PERL[[#This Row],[Max Debt RATE]],PERL[[#This Row],[Max Debt RATE]],PERL[[#This Row],[Unadjusted Maximum Revenue]]/(PERL[[#This Row],[Proposed Taxable Valuation]]/1000))</f>
        <v>0</v>
      </c>
      <c r="K180" s="26">
        <f>ROUND(PERL[[#This Row],[Proposed Taxable Valuation]]/1000*PERL[[#This Row],[Adjusted Rate]],0)</f>
        <v>0</v>
      </c>
      <c r="L180" s="19">
        <f t="shared" si="15"/>
        <v>0</v>
      </c>
      <c r="M180" s="17">
        <f t="shared" si="16"/>
        <v>0</v>
      </c>
      <c r="N180" s="5">
        <v>397755944</v>
      </c>
      <c r="O180">
        <f>INDEX($R$3:$T$335,MATCH(PERL[[#This Row],[DistrictNumber]],$R$3:$R$335,0),3)</f>
        <v>0</v>
      </c>
      <c r="P180" s="9">
        <f t="shared" si="17"/>
        <v>0</v>
      </c>
      <c r="R180" t="s">
        <v>344</v>
      </c>
      <c r="S180" s="36" t="s">
        <v>344</v>
      </c>
      <c r="T180" s="33">
        <v>0</v>
      </c>
      <c r="V180">
        <v>2026</v>
      </c>
      <c r="W180" t="s">
        <v>344</v>
      </c>
      <c r="X180" s="25">
        <v>450368377</v>
      </c>
    </row>
    <row r="181" spans="1:24" x14ac:dyDescent="0.35">
      <c r="A181" s="13">
        <v>2026</v>
      </c>
      <c r="B181" s="13">
        <f t="shared" si="12"/>
        <v>2025</v>
      </c>
      <c r="C181" t="s">
        <v>356</v>
      </c>
      <c r="D181" t="s">
        <v>357</v>
      </c>
      <c r="E181" s="5">
        <v>97975396</v>
      </c>
      <c r="F181" s="13">
        <f>INDEX($R$3:$T$335,MATCH(PERL[[#This Row],[DistrictNumber]],$R$3:$R$335,0),3)</f>
        <v>0</v>
      </c>
      <c r="G181" s="9">
        <f t="shared" si="13"/>
        <v>0</v>
      </c>
      <c r="H181" s="11">
        <v>1.02</v>
      </c>
      <c r="I181" s="12">
        <f t="shared" si="14"/>
        <v>0</v>
      </c>
      <c r="J181" s="15">
        <f>IF(PERL[[#This Row],[Unadjusted Maximum Revenue]]/(PERL[[#This Row],[Proposed Taxable Valuation]]/1000)&gt;PERL[[#This Row],[Max Debt RATE]],PERL[[#This Row],[Max Debt RATE]],PERL[[#This Row],[Unadjusted Maximum Revenue]]/(PERL[[#This Row],[Proposed Taxable Valuation]]/1000))</f>
        <v>0</v>
      </c>
      <c r="K181" s="26">
        <f>ROUND(PERL[[#This Row],[Proposed Taxable Valuation]]/1000*PERL[[#This Row],[Adjusted Rate]],0)</f>
        <v>0</v>
      </c>
      <c r="L181" s="19">
        <f t="shared" si="15"/>
        <v>0</v>
      </c>
      <c r="M181" s="17">
        <f t="shared" si="16"/>
        <v>0</v>
      </c>
      <c r="N181" s="5">
        <v>97975396</v>
      </c>
      <c r="O181">
        <f>INDEX($R$3:$T$335,MATCH(PERL[[#This Row],[DistrictNumber]],$R$3:$R$335,0),3)</f>
        <v>0</v>
      </c>
      <c r="P181" s="9">
        <f t="shared" si="17"/>
        <v>0</v>
      </c>
      <c r="R181" t="s">
        <v>346</v>
      </c>
      <c r="S181" s="37" t="s">
        <v>346</v>
      </c>
      <c r="T181" s="34">
        <v>0</v>
      </c>
      <c r="V181">
        <v>2026</v>
      </c>
      <c r="W181" t="s">
        <v>346</v>
      </c>
      <c r="X181" s="25">
        <v>544215532</v>
      </c>
    </row>
    <row r="182" spans="1:24" x14ac:dyDescent="0.35">
      <c r="A182" s="13">
        <v>2026</v>
      </c>
      <c r="B182" s="13">
        <f t="shared" si="12"/>
        <v>2025</v>
      </c>
      <c r="C182" t="s">
        <v>358</v>
      </c>
      <c r="D182" t="s">
        <v>359</v>
      </c>
      <c r="E182" s="5">
        <v>313003133</v>
      </c>
      <c r="F182" s="13">
        <f>INDEX($R$3:$T$335,MATCH(PERL[[#This Row],[DistrictNumber]],$R$3:$R$335,0),3)</f>
        <v>0</v>
      </c>
      <c r="G182" s="9">
        <f t="shared" si="13"/>
        <v>0</v>
      </c>
      <c r="H182" s="11">
        <v>1.02</v>
      </c>
      <c r="I182" s="12">
        <f t="shared" si="14"/>
        <v>0</v>
      </c>
      <c r="J182" s="15">
        <f>IF(PERL[[#This Row],[Unadjusted Maximum Revenue]]/(PERL[[#This Row],[Proposed Taxable Valuation]]/1000)&gt;PERL[[#This Row],[Max Debt RATE]],PERL[[#This Row],[Max Debt RATE]],PERL[[#This Row],[Unadjusted Maximum Revenue]]/(PERL[[#This Row],[Proposed Taxable Valuation]]/1000))</f>
        <v>0</v>
      </c>
      <c r="K182" s="26">
        <f>ROUND(PERL[[#This Row],[Proposed Taxable Valuation]]/1000*PERL[[#This Row],[Adjusted Rate]],0)</f>
        <v>0</v>
      </c>
      <c r="L182" s="19">
        <f t="shared" si="15"/>
        <v>0</v>
      </c>
      <c r="M182" s="17">
        <f t="shared" si="16"/>
        <v>0</v>
      </c>
      <c r="N182" s="5">
        <v>313003133</v>
      </c>
      <c r="O182">
        <f>INDEX($R$3:$T$335,MATCH(PERL[[#This Row],[DistrictNumber]],$R$3:$R$335,0),3)</f>
        <v>0</v>
      </c>
      <c r="P182" s="9">
        <f t="shared" si="17"/>
        <v>0</v>
      </c>
      <c r="R182" t="s">
        <v>348</v>
      </c>
      <c r="S182" s="36" t="s">
        <v>348</v>
      </c>
      <c r="T182" s="33">
        <v>0.13500000000000001</v>
      </c>
      <c r="V182">
        <v>2026</v>
      </c>
      <c r="W182" t="s">
        <v>348</v>
      </c>
      <c r="X182" s="25">
        <v>1311856157</v>
      </c>
    </row>
    <row r="183" spans="1:24" x14ac:dyDescent="0.35">
      <c r="A183" s="13">
        <v>2026</v>
      </c>
      <c r="B183" s="13">
        <f t="shared" si="12"/>
        <v>2025</v>
      </c>
      <c r="C183" t="s">
        <v>360</v>
      </c>
      <c r="D183" t="s">
        <v>361</v>
      </c>
      <c r="E183" s="5">
        <v>312407998</v>
      </c>
      <c r="F183" s="13">
        <f>INDEX($R$3:$T$335,MATCH(PERL[[#This Row],[DistrictNumber]],$R$3:$R$335,0),3)</f>
        <v>0</v>
      </c>
      <c r="G183" s="9">
        <f t="shared" si="13"/>
        <v>0</v>
      </c>
      <c r="H183" s="11">
        <v>1.02</v>
      </c>
      <c r="I183" s="12">
        <f t="shared" si="14"/>
        <v>0</v>
      </c>
      <c r="J183" s="15">
        <f>IF(PERL[[#This Row],[Unadjusted Maximum Revenue]]/(PERL[[#This Row],[Proposed Taxable Valuation]]/1000)&gt;PERL[[#This Row],[Max Debt RATE]],PERL[[#This Row],[Max Debt RATE]],PERL[[#This Row],[Unadjusted Maximum Revenue]]/(PERL[[#This Row],[Proposed Taxable Valuation]]/1000))</f>
        <v>0</v>
      </c>
      <c r="K183" s="26">
        <f>ROUND(PERL[[#This Row],[Proposed Taxable Valuation]]/1000*PERL[[#This Row],[Adjusted Rate]],0)</f>
        <v>0</v>
      </c>
      <c r="L183" s="19">
        <f t="shared" si="15"/>
        <v>0</v>
      </c>
      <c r="M183" s="17">
        <f t="shared" si="16"/>
        <v>0</v>
      </c>
      <c r="N183" s="5">
        <v>312407998</v>
      </c>
      <c r="O183">
        <f>INDEX($R$3:$T$335,MATCH(PERL[[#This Row],[DistrictNumber]],$R$3:$R$335,0),3)</f>
        <v>0</v>
      </c>
      <c r="P183" s="9">
        <f t="shared" si="17"/>
        <v>0</v>
      </c>
      <c r="R183" t="s">
        <v>350</v>
      </c>
      <c r="S183" s="37" t="s">
        <v>350</v>
      </c>
      <c r="T183" s="34">
        <v>0</v>
      </c>
      <c r="V183">
        <v>2026</v>
      </c>
      <c r="W183" t="s">
        <v>350</v>
      </c>
      <c r="X183" s="25">
        <v>233927458</v>
      </c>
    </row>
    <row r="184" spans="1:24" x14ac:dyDescent="0.35">
      <c r="A184" s="13">
        <v>2026</v>
      </c>
      <c r="B184" s="13">
        <f t="shared" si="12"/>
        <v>2025</v>
      </c>
      <c r="C184" t="s">
        <v>362</v>
      </c>
      <c r="D184" t="s">
        <v>363</v>
      </c>
      <c r="E184" s="5">
        <v>621851292</v>
      </c>
      <c r="F184" s="13">
        <f>INDEX($R$3:$T$335,MATCH(PERL[[#This Row],[DistrictNumber]],$R$3:$R$335,0),3)</f>
        <v>0</v>
      </c>
      <c r="G184" s="9">
        <f t="shared" si="13"/>
        <v>0</v>
      </c>
      <c r="H184" s="11">
        <v>1.02</v>
      </c>
      <c r="I184" s="12">
        <f t="shared" si="14"/>
        <v>0</v>
      </c>
      <c r="J184" s="15">
        <f>IF(PERL[[#This Row],[Unadjusted Maximum Revenue]]/(PERL[[#This Row],[Proposed Taxable Valuation]]/1000)&gt;PERL[[#This Row],[Max Debt RATE]],PERL[[#This Row],[Max Debt RATE]],PERL[[#This Row],[Unadjusted Maximum Revenue]]/(PERL[[#This Row],[Proposed Taxable Valuation]]/1000))</f>
        <v>0</v>
      </c>
      <c r="K184" s="26">
        <f>ROUND(PERL[[#This Row],[Proposed Taxable Valuation]]/1000*PERL[[#This Row],[Adjusted Rate]],0)</f>
        <v>0</v>
      </c>
      <c r="L184" s="19">
        <f t="shared" si="15"/>
        <v>0</v>
      </c>
      <c r="M184" s="17">
        <f t="shared" si="16"/>
        <v>0</v>
      </c>
      <c r="N184" s="5">
        <v>621851292</v>
      </c>
      <c r="O184">
        <f>INDEX($R$3:$T$335,MATCH(PERL[[#This Row],[DistrictNumber]],$R$3:$R$335,0),3)</f>
        <v>0</v>
      </c>
      <c r="P184" s="9">
        <f t="shared" si="17"/>
        <v>0</v>
      </c>
      <c r="R184" t="s">
        <v>352</v>
      </c>
      <c r="S184" s="36" t="s">
        <v>352</v>
      </c>
      <c r="T184" s="33">
        <v>0</v>
      </c>
      <c r="V184">
        <v>2026</v>
      </c>
      <c r="W184" t="s">
        <v>352</v>
      </c>
      <c r="X184" s="25">
        <v>1499541033</v>
      </c>
    </row>
    <row r="185" spans="1:24" x14ac:dyDescent="0.35">
      <c r="A185" s="13">
        <v>2026</v>
      </c>
      <c r="B185" s="13">
        <f t="shared" si="12"/>
        <v>2025</v>
      </c>
      <c r="C185" t="s">
        <v>364</v>
      </c>
      <c r="D185" t="s">
        <v>365</v>
      </c>
      <c r="E185" s="5">
        <v>387774099</v>
      </c>
      <c r="F185" s="13">
        <f>INDEX($R$3:$T$335,MATCH(PERL[[#This Row],[DistrictNumber]],$R$3:$R$335,0),3)</f>
        <v>0.13500000000000001</v>
      </c>
      <c r="G185" s="9">
        <f t="shared" si="13"/>
        <v>52349.503365000004</v>
      </c>
      <c r="H185" s="11">
        <v>1.02</v>
      </c>
      <c r="I185" s="12">
        <f t="shared" si="14"/>
        <v>52349.503365000004</v>
      </c>
      <c r="J185" s="15">
        <f>IF(PERL[[#This Row],[Unadjusted Maximum Revenue]]/(PERL[[#This Row],[Proposed Taxable Valuation]]/1000)&gt;PERL[[#This Row],[Max Debt RATE]],PERL[[#This Row],[Max Debt RATE]],PERL[[#This Row],[Unadjusted Maximum Revenue]]/(PERL[[#This Row],[Proposed Taxable Valuation]]/1000))</f>
        <v>0.13500000000000001</v>
      </c>
      <c r="K185" s="26">
        <f>ROUND(PERL[[#This Row],[Proposed Taxable Valuation]]/1000*PERL[[#This Row],[Adjusted Rate]],0)</f>
        <v>52350</v>
      </c>
      <c r="L185" s="19">
        <f t="shared" si="15"/>
        <v>0</v>
      </c>
      <c r="M185" s="17">
        <f t="shared" si="16"/>
        <v>0</v>
      </c>
      <c r="N185" s="5">
        <v>387774099</v>
      </c>
      <c r="O185">
        <f>INDEX($R$3:$T$335,MATCH(PERL[[#This Row],[DistrictNumber]],$R$3:$R$335,0),3)</f>
        <v>0.13500000000000001</v>
      </c>
      <c r="P185" s="9">
        <f t="shared" si="17"/>
        <v>52349.503365000004</v>
      </c>
      <c r="R185" t="s">
        <v>354</v>
      </c>
      <c r="S185" s="37" t="s">
        <v>354</v>
      </c>
      <c r="T185" s="34">
        <v>0</v>
      </c>
      <c r="V185">
        <v>2026</v>
      </c>
      <c r="W185" t="s">
        <v>366</v>
      </c>
      <c r="X185" s="25">
        <v>867964117</v>
      </c>
    </row>
    <row r="186" spans="1:24" x14ac:dyDescent="0.35">
      <c r="A186" s="13">
        <v>2026</v>
      </c>
      <c r="B186" s="13">
        <f t="shared" si="12"/>
        <v>2025</v>
      </c>
      <c r="C186" t="s">
        <v>366</v>
      </c>
      <c r="D186" t="s">
        <v>367</v>
      </c>
      <c r="E186" s="5">
        <v>867964117</v>
      </c>
      <c r="F186" s="13">
        <f>INDEX($R$3:$T$335,MATCH(PERL[[#This Row],[DistrictNumber]],$R$3:$R$335,0),3)</f>
        <v>0</v>
      </c>
      <c r="G186" s="9">
        <f t="shared" si="13"/>
        <v>0</v>
      </c>
      <c r="H186" s="11">
        <v>1.02</v>
      </c>
      <c r="I186" s="12">
        <f t="shared" si="14"/>
        <v>0</v>
      </c>
      <c r="J186" s="15">
        <f>IF(PERL[[#This Row],[Unadjusted Maximum Revenue]]/(PERL[[#This Row],[Proposed Taxable Valuation]]/1000)&gt;PERL[[#This Row],[Max Debt RATE]],PERL[[#This Row],[Max Debt RATE]],PERL[[#This Row],[Unadjusted Maximum Revenue]]/(PERL[[#This Row],[Proposed Taxable Valuation]]/1000))</f>
        <v>0</v>
      </c>
      <c r="K186" s="26">
        <f>ROUND(PERL[[#This Row],[Proposed Taxable Valuation]]/1000*PERL[[#This Row],[Adjusted Rate]],0)</f>
        <v>0</v>
      </c>
      <c r="L186" s="19">
        <f t="shared" si="15"/>
        <v>0</v>
      </c>
      <c r="M186" s="17">
        <f t="shared" si="16"/>
        <v>0</v>
      </c>
      <c r="N186" s="5">
        <v>867964117</v>
      </c>
      <c r="O186">
        <f>INDEX($R$3:$T$335,MATCH(PERL[[#This Row],[DistrictNumber]],$R$3:$R$335,0),3)</f>
        <v>0</v>
      </c>
      <c r="P186" s="9">
        <f t="shared" si="17"/>
        <v>0</v>
      </c>
      <c r="R186" t="s">
        <v>356</v>
      </c>
      <c r="S186" s="36" t="s">
        <v>356</v>
      </c>
      <c r="T186" s="33">
        <v>0</v>
      </c>
      <c r="V186">
        <v>2026</v>
      </c>
      <c r="W186" t="s">
        <v>354</v>
      </c>
      <c r="X186" s="25">
        <v>397755944</v>
      </c>
    </row>
    <row r="187" spans="1:24" x14ac:dyDescent="0.35">
      <c r="A187" s="13">
        <v>2026</v>
      </c>
      <c r="B187" s="13">
        <f t="shared" si="12"/>
        <v>2025</v>
      </c>
      <c r="C187" t="s">
        <v>368</v>
      </c>
      <c r="D187" t="s">
        <v>369</v>
      </c>
      <c r="E187" s="5">
        <v>448961038</v>
      </c>
      <c r="F187" s="13">
        <f>INDEX($R$3:$T$335,MATCH(PERL[[#This Row],[DistrictNumber]],$R$3:$R$335,0),3)</f>
        <v>0</v>
      </c>
      <c r="G187" s="9">
        <f t="shared" si="13"/>
        <v>0</v>
      </c>
      <c r="H187" s="11">
        <v>1.02</v>
      </c>
      <c r="I187" s="12">
        <f t="shared" si="14"/>
        <v>0</v>
      </c>
      <c r="J187" s="15">
        <f>IF(PERL[[#This Row],[Unadjusted Maximum Revenue]]/(PERL[[#This Row],[Proposed Taxable Valuation]]/1000)&gt;PERL[[#This Row],[Max Debt RATE]],PERL[[#This Row],[Max Debt RATE]],PERL[[#This Row],[Unadjusted Maximum Revenue]]/(PERL[[#This Row],[Proposed Taxable Valuation]]/1000))</f>
        <v>0</v>
      </c>
      <c r="K187" s="26">
        <f>ROUND(PERL[[#This Row],[Proposed Taxable Valuation]]/1000*PERL[[#This Row],[Adjusted Rate]],0)</f>
        <v>0</v>
      </c>
      <c r="L187" s="19">
        <f t="shared" si="15"/>
        <v>0</v>
      </c>
      <c r="M187" s="17">
        <f t="shared" si="16"/>
        <v>0</v>
      </c>
      <c r="N187" s="5">
        <v>448961038</v>
      </c>
      <c r="O187">
        <f>INDEX($R$3:$T$335,MATCH(PERL[[#This Row],[DistrictNumber]],$R$3:$R$335,0),3)</f>
        <v>0</v>
      </c>
      <c r="P187" s="9">
        <f t="shared" si="17"/>
        <v>0</v>
      </c>
      <c r="R187" t="s">
        <v>362</v>
      </c>
      <c r="S187" s="37" t="s">
        <v>362</v>
      </c>
      <c r="T187" s="34">
        <v>0</v>
      </c>
      <c r="V187">
        <v>2026</v>
      </c>
      <c r="W187" t="s">
        <v>356</v>
      </c>
      <c r="X187" s="25">
        <v>97975396</v>
      </c>
    </row>
    <row r="188" spans="1:24" x14ac:dyDescent="0.35">
      <c r="A188" s="13">
        <v>2026</v>
      </c>
      <c r="B188" s="13">
        <f t="shared" si="12"/>
        <v>2025</v>
      </c>
      <c r="C188" t="s">
        <v>370</v>
      </c>
      <c r="D188" t="s">
        <v>371</v>
      </c>
      <c r="E188" s="5">
        <v>446611394</v>
      </c>
      <c r="F188" s="13">
        <f>INDEX($R$3:$T$335,MATCH(PERL[[#This Row],[DistrictNumber]],$R$3:$R$335,0),3)</f>
        <v>0</v>
      </c>
      <c r="G188" s="9">
        <f t="shared" si="13"/>
        <v>0</v>
      </c>
      <c r="H188" s="11">
        <v>1.02</v>
      </c>
      <c r="I188" s="12">
        <f t="shared" si="14"/>
        <v>0</v>
      </c>
      <c r="J188" s="15">
        <f>IF(PERL[[#This Row],[Unadjusted Maximum Revenue]]/(PERL[[#This Row],[Proposed Taxable Valuation]]/1000)&gt;PERL[[#This Row],[Max Debt RATE]],PERL[[#This Row],[Max Debt RATE]],PERL[[#This Row],[Unadjusted Maximum Revenue]]/(PERL[[#This Row],[Proposed Taxable Valuation]]/1000))</f>
        <v>0</v>
      </c>
      <c r="K188" s="26">
        <f>ROUND(PERL[[#This Row],[Proposed Taxable Valuation]]/1000*PERL[[#This Row],[Adjusted Rate]],0)</f>
        <v>0</v>
      </c>
      <c r="L188" s="19">
        <f t="shared" si="15"/>
        <v>0</v>
      </c>
      <c r="M188" s="17">
        <f t="shared" si="16"/>
        <v>0</v>
      </c>
      <c r="N188" s="5">
        <v>446611394</v>
      </c>
      <c r="O188">
        <f>INDEX($R$3:$T$335,MATCH(PERL[[#This Row],[DistrictNumber]],$R$3:$R$335,0),3)</f>
        <v>0</v>
      </c>
      <c r="P188" s="9">
        <f t="shared" si="17"/>
        <v>0</v>
      </c>
      <c r="R188" t="s">
        <v>360</v>
      </c>
      <c r="S188" s="36" t="s">
        <v>360</v>
      </c>
      <c r="T188" s="33">
        <v>0</v>
      </c>
      <c r="V188">
        <v>2026</v>
      </c>
      <c r="W188" t="s">
        <v>360</v>
      </c>
      <c r="X188" s="25">
        <v>312407998</v>
      </c>
    </row>
    <row r="189" spans="1:24" x14ac:dyDescent="0.35">
      <c r="A189" s="13">
        <v>2026</v>
      </c>
      <c r="B189" s="13">
        <f t="shared" si="12"/>
        <v>2025</v>
      </c>
      <c r="C189" t="s">
        <v>372</v>
      </c>
      <c r="D189" t="s">
        <v>373</v>
      </c>
      <c r="E189" s="5">
        <v>167473134</v>
      </c>
      <c r="F189" s="13">
        <f>INDEX($R$3:$T$335,MATCH(PERL[[#This Row],[DistrictNumber]],$R$3:$R$335,0),3)</f>
        <v>0</v>
      </c>
      <c r="G189" s="9">
        <f t="shared" si="13"/>
        <v>0</v>
      </c>
      <c r="H189" s="11">
        <v>1.02</v>
      </c>
      <c r="I189" s="12">
        <f t="shared" si="14"/>
        <v>0</v>
      </c>
      <c r="J189" s="15">
        <f>IF(PERL[[#This Row],[Unadjusted Maximum Revenue]]/(PERL[[#This Row],[Proposed Taxable Valuation]]/1000)&gt;PERL[[#This Row],[Max Debt RATE]],PERL[[#This Row],[Max Debt RATE]],PERL[[#This Row],[Unadjusted Maximum Revenue]]/(PERL[[#This Row],[Proposed Taxable Valuation]]/1000))</f>
        <v>0</v>
      </c>
      <c r="K189" s="26">
        <f>ROUND(PERL[[#This Row],[Proposed Taxable Valuation]]/1000*PERL[[#This Row],[Adjusted Rate]],0)</f>
        <v>0</v>
      </c>
      <c r="L189" s="19">
        <f t="shared" si="15"/>
        <v>0</v>
      </c>
      <c r="M189" s="17">
        <f t="shared" si="16"/>
        <v>0</v>
      </c>
      <c r="N189" s="5">
        <v>167473134</v>
      </c>
      <c r="O189">
        <f>INDEX($R$3:$T$335,MATCH(PERL[[#This Row],[DistrictNumber]],$R$3:$R$335,0),3)</f>
        <v>0</v>
      </c>
      <c r="P189" s="9">
        <f t="shared" si="17"/>
        <v>0</v>
      </c>
      <c r="R189" t="s">
        <v>364</v>
      </c>
      <c r="S189" s="37" t="s">
        <v>364</v>
      </c>
      <c r="T189" s="34">
        <v>0.13500000000000001</v>
      </c>
      <c r="V189">
        <v>2026</v>
      </c>
      <c r="W189" t="s">
        <v>362</v>
      </c>
      <c r="X189" s="25">
        <v>621851292</v>
      </c>
    </row>
    <row r="190" spans="1:24" x14ac:dyDescent="0.35">
      <c r="A190" s="13">
        <v>2026</v>
      </c>
      <c r="B190" s="13">
        <f t="shared" si="12"/>
        <v>2025</v>
      </c>
      <c r="C190" t="s">
        <v>374</v>
      </c>
      <c r="D190" t="s">
        <v>375</v>
      </c>
      <c r="E190" s="5">
        <v>124108623</v>
      </c>
      <c r="F190" s="13">
        <f>INDEX($R$3:$T$335,MATCH(PERL[[#This Row],[DistrictNumber]],$R$3:$R$335,0),3)</f>
        <v>0</v>
      </c>
      <c r="G190" s="9">
        <f t="shared" si="13"/>
        <v>0</v>
      </c>
      <c r="H190" s="11">
        <v>1.02</v>
      </c>
      <c r="I190" s="12">
        <f t="shared" si="14"/>
        <v>0</v>
      </c>
      <c r="J190" s="15">
        <f>IF(PERL[[#This Row],[Unadjusted Maximum Revenue]]/(PERL[[#This Row],[Proposed Taxable Valuation]]/1000)&gt;PERL[[#This Row],[Max Debt RATE]],PERL[[#This Row],[Max Debt RATE]],PERL[[#This Row],[Unadjusted Maximum Revenue]]/(PERL[[#This Row],[Proposed Taxable Valuation]]/1000))</f>
        <v>0</v>
      </c>
      <c r="K190" s="26">
        <f>ROUND(PERL[[#This Row],[Proposed Taxable Valuation]]/1000*PERL[[#This Row],[Adjusted Rate]],0)</f>
        <v>0</v>
      </c>
      <c r="L190" s="19">
        <f t="shared" si="15"/>
        <v>0</v>
      </c>
      <c r="M190" s="17">
        <f t="shared" si="16"/>
        <v>0</v>
      </c>
      <c r="N190" s="5">
        <v>124108623</v>
      </c>
      <c r="O190">
        <f>INDEX($R$3:$T$335,MATCH(PERL[[#This Row],[DistrictNumber]],$R$3:$R$335,0),3)</f>
        <v>0</v>
      </c>
      <c r="P190" s="9">
        <f t="shared" si="17"/>
        <v>0</v>
      </c>
      <c r="R190" t="s">
        <v>366</v>
      </c>
      <c r="S190" s="36" t="s">
        <v>366</v>
      </c>
      <c r="T190" s="33">
        <v>0</v>
      </c>
      <c r="V190">
        <v>2026</v>
      </c>
      <c r="W190" t="s">
        <v>364</v>
      </c>
      <c r="X190" s="25">
        <v>387774099</v>
      </c>
    </row>
    <row r="191" spans="1:24" x14ac:dyDescent="0.35">
      <c r="A191" s="13">
        <v>2026</v>
      </c>
      <c r="B191" s="13">
        <f t="shared" si="12"/>
        <v>2025</v>
      </c>
      <c r="C191" t="s">
        <v>376</v>
      </c>
      <c r="D191" t="s">
        <v>377</v>
      </c>
      <c r="E191" s="5">
        <v>82497627</v>
      </c>
      <c r="F191" s="13">
        <f>INDEX($R$3:$T$335,MATCH(PERL[[#This Row],[DistrictNumber]],$R$3:$R$335,0),3)</f>
        <v>0</v>
      </c>
      <c r="G191" s="9">
        <f t="shared" si="13"/>
        <v>0</v>
      </c>
      <c r="H191" s="11">
        <v>1.02</v>
      </c>
      <c r="I191" s="12">
        <f t="shared" si="14"/>
        <v>0</v>
      </c>
      <c r="J191" s="15">
        <f>IF(PERL[[#This Row],[Unadjusted Maximum Revenue]]/(PERL[[#This Row],[Proposed Taxable Valuation]]/1000)&gt;PERL[[#This Row],[Max Debt RATE]],PERL[[#This Row],[Max Debt RATE]],PERL[[#This Row],[Unadjusted Maximum Revenue]]/(PERL[[#This Row],[Proposed Taxable Valuation]]/1000))</f>
        <v>0</v>
      </c>
      <c r="K191" s="26">
        <f>ROUND(PERL[[#This Row],[Proposed Taxable Valuation]]/1000*PERL[[#This Row],[Adjusted Rate]],0)</f>
        <v>0</v>
      </c>
      <c r="L191" s="19">
        <f t="shared" si="15"/>
        <v>0</v>
      </c>
      <c r="M191" s="17">
        <f t="shared" si="16"/>
        <v>0</v>
      </c>
      <c r="N191" s="5">
        <v>82497627</v>
      </c>
      <c r="O191">
        <f>INDEX($R$3:$T$335,MATCH(PERL[[#This Row],[DistrictNumber]],$R$3:$R$335,0),3)</f>
        <v>0</v>
      </c>
      <c r="P191" s="9">
        <f t="shared" si="17"/>
        <v>0</v>
      </c>
      <c r="R191" t="s">
        <v>368</v>
      </c>
      <c r="S191" s="37" t="s">
        <v>368</v>
      </c>
      <c r="T191" s="34">
        <v>0</v>
      </c>
      <c r="V191">
        <v>2026</v>
      </c>
      <c r="W191" t="s">
        <v>358</v>
      </c>
      <c r="X191" s="25">
        <v>313003133</v>
      </c>
    </row>
    <row r="192" spans="1:24" x14ac:dyDescent="0.35">
      <c r="A192" s="13">
        <v>2026</v>
      </c>
      <c r="B192" s="13">
        <f t="shared" si="12"/>
        <v>2025</v>
      </c>
      <c r="C192" t="s">
        <v>378</v>
      </c>
      <c r="D192" t="s">
        <v>379</v>
      </c>
      <c r="E192" s="5">
        <v>104941953</v>
      </c>
      <c r="F192" s="13">
        <f>INDEX($R$3:$T$335,MATCH(PERL[[#This Row],[DistrictNumber]],$R$3:$R$335,0),3)</f>
        <v>0</v>
      </c>
      <c r="G192" s="9">
        <f t="shared" si="13"/>
        <v>0</v>
      </c>
      <c r="H192" s="11">
        <v>1.02</v>
      </c>
      <c r="I192" s="12">
        <f t="shared" si="14"/>
        <v>0</v>
      </c>
      <c r="J192" s="15">
        <f>IF(PERL[[#This Row],[Unadjusted Maximum Revenue]]/(PERL[[#This Row],[Proposed Taxable Valuation]]/1000)&gt;PERL[[#This Row],[Max Debt RATE]],PERL[[#This Row],[Max Debt RATE]],PERL[[#This Row],[Unadjusted Maximum Revenue]]/(PERL[[#This Row],[Proposed Taxable Valuation]]/1000))</f>
        <v>0</v>
      </c>
      <c r="K192" s="26">
        <f>ROUND(PERL[[#This Row],[Proposed Taxable Valuation]]/1000*PERL[[#This Row],[Adjusted Rate]],0)</f>
        <v>0</v>
      </c>
      <c r="L192" s="19">
        <f t="shared" si="15"/>
        <v>0</v>
      </c>
      <c r="M192" s="17">
        <f t="shared" si="16"/>
        <v>0</v>
      </c>
      <c r="N192" s="5">
        <v>104941953</v>
      </c>
      <c r="O192">
        <f>INDEX($R$3:$T$335,MATCH(PERL[[#This Row],[DistrictNumber]],$R$3:$R$335,0),3)</f>
        <v>0</v>
      </c>
      <c r="P192" s="9">
        <f t="shared" si="17"/>
        <v>0</v>
      </c>
      <c r="R192" t="s">
        <v>370</v>
      </c>
      <c r="S192" s="36" t="s">
        <v>370</v>
      </c>
      <c r="T192" s="33">
        <v>0</v>
      </c>
      <c r="V192">
        <v>2026</v>
      </c>
      <c r="W192" t="s">
        <v>368</v>
      </c>
      <c r="X192" s="25">
        <v>448961038</v>
      </c>
    </row>
    <row r="193" spans="1:24" x14ac:dyDescent="0.35">
      <c r="A193" s="13">
        <v>2026</v>
      </c>
      <c r="B193" s="13">
        <f t="shared" si="12"/>
        <v>2025</v>
      </c>
      <c r="C193" t="s">
        <v>380</v>
      </c>
      <c r="D193" t="s">
        <v>381</v>
      </c>
      <c r="E193" s="5">
        <v>383653497</v>
      </c>
      <c r="F193" s="13">
        <f>INDEX($R$3:$T$335,MATCH(PERL[[#This Row],[DistrictNumber]],$R$3:$R$335,0),3)</f>
        <v>0</v>
      </c>
      <c r="G193" s="9">
        <f t="shared" si="13"/>
        <v>0</v>
      </c>
      <c r="H193" s="11">
        <v>1.02</v>
      </c>
      <c r="I193" s="12">
        <f t="shared" si="14"/>
        <v>0</v>
      </c>
      <c r="J193" s="15">
        <f>IF(PERL[[#This Row],[Unadjusted Maximum Revenue]]/(PERL[[#This Row],[Proposed Taxable Valuation]]/1000)&gt;PERL[[#This Row],[Max Debt RATE]],PERL[[#This Row],[Max Debt RATE]],PERL[[#This Row],[Unadjusted Maximum Revenue]]/(PERL[[#This Row],[Proposed Taxable Valuation]]/1000))</f>
        <v>0</v>
      </c>
      <c r="K193" s="26">
        <f>ROUND(PERL[[#This Row],[Proposed Taxable Valuation]]/1000*PERL[[#This Row],[Adjusted Rate]],0)</f>
        <v>0</v>
      </c>
      <c r="L193" s="19">
        <f t="shared" si="15"/>
        <v>0</v>
      </c>
      <c r="M193" s="17">
        <f t="shared" si="16"/>
        <v>0</v>
      </c>
      <c r="N193" s="5">
        <v>383653497</v>
      </c>
      <c r="O193">
        <f>INDEX($R$3:$T$335,MATCH(PERL[[#This Row],[DistrictNumber]],$R$3:$R$335,0),3)</f>
        <v>0</v>
      </c>
      <c r="P193" s="9">
        <f t="shared" si="17"/>
        <v>0</v>
      </c>
      <c r="R193" t="s">
        <v>372</v>
      </c>
      <c r="S193" s="37" t="s">
        <v>372</v>
      </c>
      <c r="T193" s="34">
        <v>0</v>
      </c>
      <c r="V193">
        <v>2026</v>
      </c>
      <c r="W193" t="s">
        <v>370</v>
      </c>
      <c r="X193" s="25">
        <v>446611394</v>
      </c>
    </row>
    <row r="194" spans="1:24" x14ac:dyDescent="0.35">
      <c r="A194" s="13">
        <v>2026</v>
      </c>
      <c r="B194" s="13">
        <f t="shared" si="12"/>
        <v>2025</v>
      </c>
      <c r="C194" t="s">
        <v>382</v>
      </c>
      <c r="D194" t="s">
        <v>383</v>
      </c>
      <c r="E194" s="5">
        <v>679542271</v>
      </c>
      <c r="F194" s="13">
        <f>INDEX($R$3:$T$335,MATCH(PERL[[#This Row],[DistrictNumber]],$R$3:$R$335,0),3)</f>
        <v>0</v>
      </c>
      <c r="G194" s="9">
        <f t="shared" si="13"/>
        <v>0</v>
      </c>
      <c r="H194" s="11">
        <v>1.02</v>
      </c>
      <c r="I194" s="12">
        <f t="shared" si="14"/>
        <v>0</v>
      </c>
      <c r="J194" s="15">
        <f>IF(PERL[[#This Row],[Unadjusted Maximum Revenue]]/(PERL[[#This Row],[Proposed Taxable Valuation]]/1000)&gt;PERL[[#This Row],[Max Debt RATE]],PERL[[#This Row],[Max Debt RATE]],PERL[[#This Row],[Unadjusted Maximum Revenue]]/(PERL[[#This Row],[Proposed Taxable Valuation]]/1000))</f>
        <v>0</v>
      </c>
      <c r="K194" s="26">
        <f>ROUND(PERL[[#This Row],[Proposed Taxable Valuation]]/1000*PERL[[#This Row],[Adjusted Rate]],0)</f>
        <v>0</v>
      </c>
      <c r="L194" s="19">
        <f t="shared" si="15"/>
        <v>0</v>
      </c>
      <c r="M194" s="17">
        <f t="shared" si="16"/>
        <v>0</v>
      </c>
      <c r="N194" s="5">
        <v>679542271</v>
      </c>
      <c r="O194">
        <f>INDEX($R$3:$T$335,MATCH(PERL[[#This Row],[DistrictNumber]],$R$3:$R$335,0),3)</f>
        <v>0</v>
      </c>
      <c r="P194" s="9">
        <f t="shared" si="17"/>
        <v>0</v>
      </c>
      <c r="R194" t="s">
        <v>374</v>
      </c>
      <c r="S194" s="36" t="s">
        <v>374</v>
      </c>
      <c r="T194" s="33">
        <v>0</v>
      </c>
      <c r="V194">
        <v>2026</v>
      </c>
      <c r="W194" t="s">
        <v>372</v>
      </c>
      <c r="X194" s="25">
        <v>167473134</v>
      </c>
    </row>
    <row r="195" spans="1:24" x14ac:dyDescent="0.35">
      <c r="A195" s="13">
        <v>2026</v>
      </c>
      <c r="B195" s="13">
        <f t="shared" si="12"/>
        <v>2025</v>
      </c>
      <c r="C195" t="s">
        <v>384</v>
      </c>
      <c r="D195" t="s">
        <v>385</v>
      </c>
      <c r="E195" s="5">
        <v>396263446</v>
      </c>
      <c r="F195" s="13">
        <f>INDEX($R$3:$T$335,MATCH(PERL[[#This Row],[DistrictNumber]],$R$3:$R$335,0),3)</f>
        <v>0.13500000000000001</v>
      </c>
      <c r="G195" s="9">
        <f t="shared" si="13"/>
        <v>53495.565210000001</v>
      </c>
      <c r="H195" s="11">
        <v>1.02</v>
      </c>
      <c r="I195" s="12">
        <f t="shared" si="14"/>
        <v>53495.565210000001</v>
      </c>
      <c r="J195" s="15">
        <f>IF(PERL[[#This Row],[Unadjusted Maximum Revenue]]/(PERL[[#This Row],[Proposed Taxable Valuation]]/1000)&gt;PERL[[#This Row],[Max Debt RATE]],PERL[[#This Row],[Max Debt RATE]],PERL[[#This Row],[Unadjusted Maximum Revenue]]/(PERL[[#This Row],[Proposed Taxable Valuation]]/1000))</f>
        <v>0.13500000000000001</v>
      </c>
      <c r="K195" s="26">
        <f>ROUND(PERL[[#This Row],[Proposed Taxable Valuation]]/1000*PERL[[#This Row],[Adjusted Rate]],0)</f>
        <v>53496</v>
      </c>
      <c r="L195" s="19">
        <f t="shared" si="15"/>
        <v>0</v>
      </c>
      <c r="M195" s="17">
        <f t="shared" si="16"/>
        <v>0</v>
      </c>
      <c r="N195" s="5">
        <v>396263446</v>
      </c>
      <c r="O195">
        <f>INDEX($R$3:$T$335,MATCH(PERL[[#This Row],[DistrictNumber]],$R$3:$R$335,0),3)</f>
        <v>0.13500000000000001</v>
      </c>
      <c r="P195" s="9">
        <f t="shared" si="17"/>
        <v>53495.565210000001</v>
      </c>
      <c r="R195" t="s">
        <v>376</v>
      </c>
      <c r="S195" s="37" t="s">
        <v>376</v>
      </c>
      <c r="T195" s="34">
        <v>0</v>
      </c>
      <c r="V195">
        <v>2026</v>
      </c>
      <c r="W195" t="s">
        <v>374</v>
      </c>
      <c r="X195" s="25">
        <v>124108623</v>
      </c>
    </row>
    <row r="196" spans="1:24" x14ac:dyDescent="0.35">
      <c r="A196" s="13">
        <v>2026</v>
      </c>
      <c r="B196" s="13">
        <f t="shared" si="12"/>
        <v>2025</v>
      </c>
      <c r="C196" t="s">
        <v>386</v>
      </c>
      <c r="D196" t="s">
        <v>387</v>
      </c>
      <c r="E196" s="5">
        <v>90408789</v>
      </c>
      <c r="F196" s="13">
        <f>INDEX($R$3:$T$335,MATCH(PERL[[#This Row],[DistrictNumber]],$R$3:$R$335,0),3)</f>
        <v>0</v>
      </c>
      <c r="G196" s="9">
        <f t="shared" si="13"/>
        <v>0</v>
      </c>
      <c r="H196" s="11">
        <v>1.02</v>
      </c>
      <c r="I196" s="12">
        <f t="shared" si="14"/>
        <v>0</v>
      </c>
      <c r="J196" s="15">
        <f>IF(PERL[[#This Row],[Unadjusted Maximum Revenue]]/(PERL[[#This Row],[Proposed Taxable Valuation]]/1000)&gt;PERL[[#This Row],[Max Debt RATE]],PERL[[#This Row],[Max Debt RATE]],PERL[[#This Row],[Unadjusted Maximum Revenue]]/(PERL[[#This Row],[Proposed Taxable Valuation]]/1000))</f>
        <v>0</v>
      </c>
      <c r="K196" s="26">
        <f>ROUND(PERL[[#This Row],[Proposed Taxable Valuation]]/1000*PERL[[#This Row],[Adjusted Rate]],0)</f>
        <v>0</v>
      </c>
      <c r="L196" s="19">
        <f t="shared" si="15"/>
        <v>0</v>
      </c>
      <c r="M196" s="17">
        <f t="shared" si="16"/>
        <v>0</v>
      </c>
      <c r="N196" s="5">
        <v>90408789</v>
      </c>
      <c r="O196">
        <f>INDEX($R$3:$T$335,MATCH(PERL[[#This Row],[DistrictNumber]],$R$3:$R$335,0),3)</f>
        <v>0</v>
      </c>
      <c r="P196" s="9">
        <f t="shared" si="17"/>
        <v>0</v>
      </c>
      <c r="R196" t="s">
        <v>378</v>
      </c>
      <c r="S196" s="36" t="s">
        <v>378</v>
      </c>
      <c r="T196" s="33">
        <v>0</v>
      </c>
      <c r="V196">
        <v>2026</v>
      </c>
      <c r="W196" t="s">
        <v>376</v>
      </c>
      <c r="X196" s="25">
        <v>82497627</v>
      </c>
    </row>
    <row r="197" spans="1:24" x14ac:dyDescent="0.35">
      <c r="A197" s="13">
        <v>2026</v>
      </c>
      <c r="B197" s="13">
        <f t="shared" ref="B197:B260" si="18">A197-1</f>
        <v>2025</v>
      </c>
      <c r="C197" t="s">
        <v>388</v>
      </c>
      <c r="D197" t="s">
        <v>389</v>
      </c>
      <c r="E197" s="5">
        <v>1575270575</v>
      </c>
      <c r="F197" s="13">
        <f>INDEX($R$3:$T$335,MATCH(PERL[[#This Row],[DistrictNumber]],$R$3:$R$335,0),3)</f>
        <v>0</v>
      </c>
      <c r="G197" s="9">
        <f t="shared" ref="G197:G260" si="19">E197/1000*F197</f>
        <v>0</v>
      </c>
      <c r="H197" s="11">
        <v>1.02</v>
      </c>
      <c r="I197" s="12">
        <f t="shared" ref="I197:I260" si="20">G197</f>
        <v>0</v>
      </c>
      <c r="J197" s="15">
        <f>IF(PERL[[#This Row],[Unadjusted Maximum Revenue]]/(PERL[[#This Row],[Proposed Taxable Valuation]]/1000)&gt;PERL[[#This Row],[Max Debt RATE]],PERL[[#This Row],[Max Debt RATE]],PERL[[#This Row],[Unadjusted Maximum Revenue]]/(PERL[[#This Row],[Proposed Taxable Valuation]]/1000))</f>
        <v>0</v>
      </c>
      <c r="K197" s="26">
        <f>ROUND(PERL[[#This Row],[Proposed Taxable Valuation]]/1000*PERL[[#This Row],[Adjusted Rate]],0)</f>
        <v>0</v>
      </c>
      <c r="L197" s="19">
        <f t="shared" ref="L197:L260" si="21">I197-G197</f>
        <v>0</v>
      </c>
      <c r="M197" s="17">
        <f t="shared" ref="M197:M260" si="22">J197-F197</f>
        <v>0</v>
      </c>
      <c r="N197" s="5">
        <v>1575270575</v>
      </c>
      <c r="O197">
        <f>INDEX($R$3:$T$335,MATCH(PERL[[#This Row],[DistrictNumber]],$R$3:$R$335,0),3)</f>
        <v>0</v>
      </c>
      <c r="P197" s="9">
        <f t="shared" ref="P197:P260" si="23">N197/1000*O197</f>
        <v>0</v>
      </c>
      <c r="R197" t="s">
        <v>380</v>
      </c>
      <c r="S197" s="37" t="s">
        <v>380</v>
      </c>
      <c r="T197" s="34">
        <v>0</v>
      </c>
      <c r="V197">
        <v>2026</v>
      </c>
      <c r="W197" t="s">
        <v>378</v>
      </c>
      <c r="X197" s="25">
        <v>104941953</v>
      </c>
    </row>
    <row r="198" spans="1:24" x14ac:dyDescent="0.35">
      <c r="A198" s="13">
        <v>2026</v>
      </c>
      <c r="B198" s="13">
        <f t="shared" si="18"/>
        <v>2025</v>
      </c>
      <c r="C198" t="s">
        <v>390</v>
      </c>
      <c r="D198" t="s">
        <v>391</v>
      </c>
      <c r="E198" s="5">
        <v>306404831</v>
      </c>
      <c r="F198" s="13">
        <f>INDEX($R$3:$T$335,MATCH(PERL[[#This Row],[DistrictNumber]],$R$3:$R$335,0),3)</f>
        <v>0</v>
      </c>
      <c r="G198" s="9">
        <f t="shared" si="19"/>
        <v>0</v>
      </c>
      <c r="H198" s="11">
        <v>1.02</v>
      </c>
      <c r="I198" s="12">
        <f t="shared" si="20"/>
        <v>0</v>
      </c>
      <c r="J198" s="15">
        <f>IF(PERL[[#This Row],[Unadjusted Maximum Revenue]]/(PERL[[#This Row],[Proposed Taxable Valuation]]/1000)&gt;PERL[[#This Row],[Max Debt RATE]],PERL[[#This Row],[Max Debt RATE]],PERL[[#This Row],[Unadjusted Maximum Revenue]]/(PERL[[#This Row],[Proposed Taxable Valuation]]/1000))</f>
        <v>0</v>
      </c>
      <c r="K198" s="26">
        <f>ROUND(PERL[[#This Row],[Proposed Taxable Valuation]]/1000*PERL[[#This Row],[Adjusted Rate]],0)</f>
        <v>0</v>
      </c>
      <c r="L198" s="19">
        <f t="shared" si="21"/>
        <v>0</v>
      </c>
      <c r="M198" s="17">
        <f t="shared" si="22"/>
        <v>0</v>
      </c>
      <c r="N198" s="5">
        <v>306404831</v>
      </c>
      <c r="O198">
        <f>INDEX($R$3:$T$335,MATCH(PERL[[#This Row],[DistrictNumber]],$R$3:$R$335,0),3)</f>
        <v>0</v>
      </c>
      <c r="P198" s="9">
        <f t="shared" si="23"/>
        <v>0</v>
      </c>
      <c r="R198" t="s">
        <v>382</v>
      </c>
      <c r="S198" s="36" t="s">
        <v>382</v>
      </c>
      <c r="T198" s="33">
        <v>0</v>
      </c>
      <c r="V198">
        <v>2026</v>
      </c>
      <c r="W198" t="s">
        <v>380</v>
      </c>
      <c r="X198" s="25">
        <v>383653497</v>
      </c>
    </row>
    <row r="199" spans="1:24" x14ac:dyDescent="0.35">
      <c r="A199" s="13">
        <v>2026</v>
      </c>
      <c r="B199" s="13">
        <f t="shared" si="18"/>
        <v>2025</v>
      </c>
      <c r="C199" t="s">
        <v>392</v>
      </c>
      <c r="D199" t="s">
        <v>393</v>
      </c>
      <c r="E199" s="5">
        <v>595292247</v>
      </c>
      <c r="F199" s="13">
        <f>INDEX($R$3:$T$335,MATCH(PERL[[#This Row],[DistrictNumber]],$R$3:$R$335,0),3)</f>
        <v>0</v>
      </c>
      <c r="G199" s="9">
        <f t="shared" si="19"/>
        <v>0</v>
      </c>
      <c r="H199" s="11">
        <v>1.02</v>
      </c>
      <c r="I199" s="12">
        <f t="shared" si="20"/>
        <v>0</v>
      </c>
      <c r="J199" s="15">
        <f>IF(PERL[[#This Row],[Unadjusted Maximum Revenue]]/(PERL[[#This Row],[Proposed Taxable Valuation]]/1000)&gt;PERL[[#This Row],[Max Debt RATE]],PERL[[#This Row],[Max Debt RATE]],PERL[[#This Row],[Unadjusted Maximum Revenue]]/(PERL[[#This Row],[Proposed Taxable Valuation]]/1000))</f>
        <v>0</v>
      </c>
      <c r="K199" s="26">
        <f>ROUND(PERL[[#This Row],[Proposed Taxable Valuation]]/1000*PERL[[#This Row],[Adjusted Rate]],0)</f>
        <v>0</v>
      </c>
      <c r="L199" s="19">
        <f t="shared" si="21"/>
        <v>0</v>
      </c>
      <c r="M199" s="17">
        <f t="shared" si="22"/>
        <v>0</v>
      </c>
      <c r="N199" s="5">
        <v>595292247</v>
      </c>
      <c r="O199">
        <f>INDEX($R$3:$T$335,MATCH(PERL[[#This Row],[DistrictNumber]],$R$3:$R$335,0),3)</f>
        <v>0</v>
      </c>
      <c r="P199" s="9">
        <f t="shared" si="23"/>
        <v>0</v>
      </c>
      <c r="R199" t="s">
        <v>384</v>
      </c>
      <c r="S199" s="37" t="s">
        <v>384</v>
      </c>
      <c r="T199" s="34">
        <v>0.13500000000000001</v>
      </c>
      <c r="V199">
        <v>2026</v>
      </c>
      <c r="W199" t="s">
        <v>382</v>
      </c>
      <c r="X199" s="25">
        <v>679542271</v>
      </c>
    </row>
    <row r="200" spans="1:24" x14ac:dyDescent="0.35">
      <c r="A200" s="13">
        <v>2026</v>
      </c>
      <c r="B200" s="13">
        <f t="shared" si="18"/>
        <v>2025</v>
      </c>
      <c r="C200" t="s">
        <v>394</v>
      </c>
      <c r="D200" t="s">
        <v>395</v>
      </c>
      <c r="E200" s="5">
        <v>592229669</v>
      </c>
      <c r="F200" s="13">
        <f>INDEX($R$3:$T$335,MATCH(PERL[[#This Row],[DistrictNumber]],$R$3:$R$335,0),3)</f>
        <v>0</v>
      </c>
      <c r="G200" s="9">
        <f t="shared" si="19"/>
        <v>0</v>
      </c>
      <c r="H200" s="11">
        <v>1.02</v>
      </c>
      <c r="I200" s="12">
        <f t="shared" si="20"/>
        <v>0</v>
      </c>
      <c r="J200" s="15">
        <f>IF(PERL[[#This Row],[Unadjusted Maximum Revenue]]/(PERL[[#This Row],[Proposed Taxable Valuation]]/1000)&gt;PERL[[#This Row],[Max Debt RATE]],PERL[[#This Row],[Max Debt RATE]],PERL[[#This Row],[Unadjusted Maximum Revenue]]/(PERL[[#This Row],[Proposed Taxable Valuation]]/1000))</f>
        <v>0</v>
      </c>
      <c r="K200" s="26">
        <f>ROUND(PERL[[#This Row],[Proposed Taxable Valuation]]/1000*PERL[[#This Row],[Adjusted Rate]],0)</f>
        <v>0</v>
      </c>
      <c r="L200" s="19">
        <f t="shared" si="21"/>
        <v>0</v>
      </c>
      <c r="M200" s="17">
        <f t="shared" si="22"/>
        <v>0</v>
      </c>
      <c r="N200" s="5">
        <v>592229669</v>
      </c>
      <c r="O200">
        <f>INDEX($R$3:$T$335,MATCH(PERL[[#This Row],[DistrictNumber]],$R$3:$R$335,0),3)</f>
        <v>0</v>
      </c>
      <c r="P200" s="9">
        <f t="shared" si="23"/>
        <v>0</v>
      </c>
      <c r="R200" t="s">
        <v>386</v>
      </c>
      <c r="S200" s="36" t="s">
        <v>386</v>
      </c>
      <c r="T200" s="33">
        <v>0</v>
      </c>
      <c r="V200">
        <v>2026</v>
      </c>
      <c r="W200" t="s">
        <v>384</v>
      </c>
      <c r="X200" s="25">
        <v>396263446</v>
      </c>
    </row>
    <row r="201" spans="1:24" x14ac:dyDescent="0.35">
      <c r="A201" s="13">
        <v>2026</v>
      </c>
      <c r="B201" s="13">
        <f t="shared" si="18"/>
        <v>2025</v>
      </c>
      <c r="C201" t="s">
        <v>396</v>
      </c>
      <c r="D201" t="s">
        <v>397</v>
      </c>
      <c r="E201" s="5">
        <v>148158197</v>
      </c>
      <c r="F201" s="13">
        <f>INDEX($R$3:$T$335,MATCH(PERL[[#This Row],[DistrictNumber]],$R$3:$R$335,0),3)</f>
        <v>0.13500000000000001</v>
      </c>
      <c r="G201" s="9">
        <f t="shared" si="19"/>
        <v>20001.356595000001</v>
      </c>
      <c r="H201" s="11">
        <v>1.02</v>
      </c>
      <c r="I201" s="12">
        <f t="shared" si="20"/>
        <v>20001.356595000001</v>
      </c>
      <c r="J201" s="15">
        <f>IF(PERL[[#This Row],[Unadjusted Maximum Revenue]]/(PERL[[#This Row],[Proposed Taxable Valuation]]/1000)&gt;PERL[[#This Row],[Max Debt RATE]],PERL[[#This Row],[Max Debt RATE]],PERL[[#This Row],[Unadjusted Maximum Revenue]]/(PERL[[#This Row],[Proposed Taxable Valuation]]/1000))</f>
        <v>0.13500000000000001</v>
      </c>
      <c r="K201" s="26">
        <f>ROUND(PERL[[#This Row],[Proposed Taxable Valuation]]/1000*PERL[[#This Row],[Adjusted Rate]],0)</f>
        <v>20001</v>
      </c>
      <c r="L201" s="19">
        <f t="shared" si="21"/>
        <v>0</v>
      </c>
      <c r="M201" s="17">
        <f t="shared" si="22"/>
        <v>0</v>
      </c>
      <c r="N201" s="5">
        <v>148158197</v>
      </c>
      <c r="O201">
        <f>INDEX($R$3:$T$335,MATCH(PERL[[#This Row],[DistrictNumber]],$R$3:$R$335,0),3)</f>
        <v>0.13500000000000001</v>
      </c>
      <c r="P201" s="9">
        <f t="shared" si="23"/>
        <v>20001.356595000001</v>
      </c>
      <c r="R201" t="s">
        <v>388</v>
      </c>
      <c r="S201" s="37" t="s">
        <v>388</v>
      </c>
      <c r="T201" s="34">
        <v>0</v>
      </c>
      <c r="V201">
        <v>2026</v>
      </c>
      <c r="W201" t="s">
        <v>386</v>
      </c>
      <c r="X201" s="25">
        <v>90408789</v>
      </c>
    </row>
    <row r="202" spans="1:24" x14ac:dyDescent="0.35">
      <c r="A202" s="13">
        <v>2026</v>
      </c>
      <c r="B202" s="13">
        <f t="shared" si="18"/>
        <v>2025</v>
      </c>
      <c r="C202" t="s">
        <v>398</v>
      </c>
      <c r="D202" t="s">
        <v>399</v>
      </c>
      <c r="E202" s="5">
        <v>358504078</v>
      </c>
      <c r="F202" s="13">
        <f>INDEX($R$3:$T$335,MATCH(PERL[[#This Row],[DistrictNumber]],$R$3:$R$335,0),3)</f>
        <v>0</v>
      </c>
      <c r="G202" s="9">
        <f t="shared" si="19"/>
        <v>0</v>
      </c>
      <c r="H202" s="11">
        <v>1.02</v>
      </c>
      <c r="I202" s="12">
        <f t="shared" si="20"/>
        <v>0</v>
      </c>
      <c r="J202" s="15">
        <f>IF(PERL[[#This Row],[Unadjusted Maximum Revenue]]/(PERL[[#This Row],[Proposed Taxable Valuation]]/1000)&gt;PERL[[#This Row],[Max Debt RATE]],PERL[[#This Row],[Max Debt RATE]],PERL[[#This Row],[Unadjusted Maximum Revenue]]/(PERL[[#This Row],[Proposed Taxable Valuation]]/1000))</f>
        <v>0</v>
      </c>
      <c r="K202" s="26">
        <f>ROUND(PERL[[#This Row],[Proposed Taxable Valuation]]/1000*PERL[[#This Row],[Adjusted Rate]],0)</f>
        <v>0</v>
      </c>
      <c r="L202" s="19">
        <f t="shared" si="21"/>
        <v>0</v>
      </c>
      <c r="M202" s="17">
        <f t="shared" si="22"/>
        <v>0</v>
      </c>
      <c r="N202" s="5">
        <v>358504078</v>
      </c>
      <c r="O202">
        <f>INDEX($R$3:$T$335,MATCH(PERL[[#This Row],[DistrictNumber]],$R$3:$R$335,0),3)</f>
        <v>0</v>
      </c>
      <c r="P202" s="9">
        <f t="shared" si="23"/>
        <v>0</v>
      </c>
      <c r="R202" t="s">
        <v>390</v>
      </c>
      <c r="S202" s="36" t="s">
        <v>390</v>
      </c>
      <c r="T202" s="33">
        <v>0</v>
      </c>
      <c r="V202">
        <v>2026</v>
      </c>
      <c r="W202" t="s">
        <v>388</v>
      </c>
      <c r="X202" s="25">
        <v>1575270575</v>
      </c>
    </row>
    <row r="203" spans="1:24" x14ac:dyDescent="0.35">
      <c r="A203" s="13">
        <v>2026</v>
      </c>
      <c r="B203" s="13">
        <f t="shared" si="18"/>
        <v>2025</v>
      </c>
      <c r="C203" t="s">
        <v>400</v>
      </c>
      <c r="D203" t="s">
        <v>401</v>
      </c>
      <c r="E203" s="5">
        <v>999753342</v>
      </c>
      <c r="F203" s="13">
        <f>INDEX($R$3:$T$335,MATCH(PERL[[#This Row],[DistrictNumber]],$R$3:$R$335,0),3)</f>
        <v>0</v>
      </c>
      <c r="G203" s="9">
        <f t="shared" si="19"/>
        <v>0</v>
      </c>
      <c r="H203" s="11">
        <v>1.02</v>
      </c>
      <c r="I203" s="12">
        <f t="shared" si="20"/>
        <v>0</v>
      </c>
      <c r="J203" s="15">
        <f>IF(PERL[[#This Row],[Unadjusted Maximum Revenue]]/(PERL[[#This Row],[Proposed Taxable Valuation]]/1000)&gt;PERL[[#This Row],[Max Debt RATE]],PERL[[#This Row],[Max Debt RATE]],PERL[[#This Row],[Unadjusted Maximum Revenue]]/(PERL[[#This Row],[Proposed Taxable Valuation]]/1000))</f>
        <v>0</v>
      </c>
      <c r="K203" s="26">
        <f>ROUND(PERL[[#This Row],[Proposed Taxable Valuation]]/1000*PERL[[#This Row],[Adjusted Rate]],0)</f>
        <v>0</v>
      </c>
      <c r="L203" s="19">
        <f t="shared" si="21"/>
        <v>0</v>
      </c>
      <c r="M203" s="17">
        <f t="shared" si="22"/>
        <v>0</v>
      </c>
      <c r="N203" s="5">
        <v>999753342</v>
      </c>
      <c r="O203">
        <f>INDEX($R$3:$T$335,MATCH(PERL[[#This Row],[DistrictNumber]],$R$3:$R$335,0),3)</f>
        <v>0</v>
      </c>
      <c r="P203" s="9">
        <f t="shared" si="23"/>
        <v>0</v>
      </c>
      <c r="R203" t="s">
        <v>392</v>
      </c>
      <c r="S203" s="37" t="s">
        <v>392</v>
      </c>
      <c r="T203" s="34">
        <v>0</v>
      </c>
      <c r="V203">
        <v>2026</v>
      </c>
      <c r="W203" t="s">
        <v>390</v>
      </c>
      <c r="X203" s="25">
        <v>306404831</v>
      </c>
    </row>
    <row r="204" spans="1:24" x14ac:dyDescent="0.35">
      <c r="A204" s="13">
        <v>2026</v>
      </c>
      <c r="B204" s="13">
        <f t="shared" si="18"/>
        <v>2025</v>
      </c>
      <c r="C204" t="s">
        <v>402</v>
      </c>
      <c r="D204" t="s">
        <v>403</v>
      </c>
      <c r="E204" s="5">
        <v>326236520</v>
      </c>
      <c r="F204" s="13">
        <f>INDEX($R$3:$T$335,MATCH(PERL[[#This Row],[DistrictNumber]],$R$3:$R$335,0),3)</f>
        <v>0</v>
      </c>
      <c r="G204" s="9">
        <f t="shared" si="19"/>
        <v>0</v>
      </c>
      <c r="H204" s="11">
        <v>1.02</v>
      </c>
      <c r="I204" s="12">
        <f t="shared" si="20"/>
        <v>0</v>
      </c>
      <c r="J204" s="15">
        <f>IF(PERL[[#This Row],[Unadjusted Maximum Revenue]]/(PERL[[#This Row],[Proposed Taxable Valuation]]/1000)&gt;PERL[[#This Row],[Max Debt RATE]],PERL[[#This Row],[Max Debt RATE]],PERL[[#This Row],[Unadjusted Maximum Revenue]]/(PERL[[#This Row],[Proposed Taxable Valuation]]/1000))</f>
        <v>0</v>
      </c>
      <c r="K204" s="26">
        <f>ROUND(PERL[[#This Row],[Proposed Taxable Valuation]]/1000*PERL[[#This Row],[Adjusted Rate]],0)</f>
        <v>0</v>
      </c>
      <c r="L204" s="19">
        <f t="shared" si="21"/>
        <v>0</v>
      </c>
      <c r="M204" s="17">
        <f t="shared" si="22"/>
        <v>0</v>
      </c>
      <c r="N204" s="5">
        <v>326236520</v>
      </c>
      <c r="O204">
        <f>INDEX($R$3:$T$335,MATCH(PERL[[#This Row],[DistrictNumber]],$R$3:$R$335,0),3)</f>
        <v>0</v>
      </c>
      <c r="P204" s="9">
        <f t="shared" si="23"/>
        <v>0</v>
      </c>
      <c r="R204" t="s">
        <v>394</v>
      </c>
      <c r="S204" s="36" t="s">
        <v>394</v>
      </c>
      <c r="T204" s="33">
        <v>0</v>
      </c>
      <c r="V204">
        <v>2026</v>
      </c>
      <c r="W204" t="s">
        <v>392</v>
      </c>
      <c r="X204" s="25">
        <v>595292247</v>
      </c>
    </row>
    <row r="205" spans="1:24" x14ac:dyDescent="0.35">
      <c r="A205" s="13">
        <v>2026</v>
      </c>
      <c r="B205" s="13">
        <f t="shared" si="18"/>
        <v>2025</v>
      </c>
      <c r="C205" t="s">
        <v>404</v>
      </c>
      <c r="D205" t="s">
        <v>405</v>
      </c>
      <c r="E205" s="5">
        <v>319899194</v>
      </c>
      <c r="F205" s="13">
        <f>INDEX($R$3:$T$335,MATCH(PERL[[#This Row],[DistrictNumber]],$R$3:$R$335,0),3)</f>
        <v>0</v>
      </c>
      <c r="G205" s="9">
        <f t="shared" si="19"/>
        <v>0</v>
      </c>
      <c r="H205" s="11">
        <v>1.02</v>
      </c>
      <c r="I205" s="12">
        <f t="shared" si="20"/>
        <v>0</v>
      </c>
      <c r="J205" s="15">
        <f>IF(PERL[[#This Row],[Unadjusted Maximum Revenue]]/(PERL[[#This Row],[Proposed Taxable Valuation]]/1000)&gt;PERL[[#This Row],[Max Debt RATE]],PERL[[#This Row],[Max Debt RATE]],PERL[[#This Row],[Unadjusted Maximum Revenue]]/(PERL[[#This Row],[Proposed Taxable Valuation]]/1000))</f>
        <v>0</v>
      </c>
      <c r="K205" s="26">
        <f>ROUND(PERL[[#This Row],[Proposed Taxable Valuation]]/1000*PERL[[#This Row],[Adjusted Rate]],0)</f>
        <v>0</v>
      </c>
      <c r="L205" s="19">
        <f t="shared" si="21"/>
        <v>0</v>
      </c>
      <c r="M205" s="17">
        <f t="shared" si="22"/>
        <v>0</v>
      </c>
      <c r="N205" s="5">
        <v>319899194</v>
      </c>
      <c r="O205">
        <f>INDEX($R$3:$T$335,MATCH(PERL[[#This Row],[DistrictNumber]],$R$3:$R$335,0),3)</f>
        <v>0</v>
      </c>
      <c r="P205" s="9">
        <f t="shared" si="23"/>
        <v>0</v>
      </c>
      <c r="R205" t="s">
        <v>396</v>
      </c>
      <c r="S205" s="37" t="s">
        <v>396</v>
      </c>
      <c r="T205" s="34">
        <v>0.13500000000000001</v>
      </c>
      <c r="V205">
        <v>2026</v>
      </c>
      <c r="W205" t="s">
        <v>398</v>
      </c>
      <c r="X205" s="25">
        <v>358504078</v>
      </c>
    </row>
    <row r="206" spans="1:24" x14ac:dyDescent="0.35">
      <c r="A206" s="13">
        <v>2026</v>
      </c>
      <c r="B206" s="13">
        <f t="shared" si="18"/>
        <v>2025</v>
      </c>
      <c r="C206" t="s">
        <v>406</v>
      </c>
      <c r="D206" t="s">
        <v>407</v>
      </c>
      <c r="E206" s="5">
        <v>426499233</v>
      </c>
      <c r="F206" s="13">
        <f>INDEX($R$3:$T$335,MATCH(PERL[[#This Row],[DistrictNumber]],$R$3:$R$335,0),3)</f>
        <v>0</v>
      </c>
      <c r="G206" s="9">
        <f t="shared" si="19"/>
        <v>0</v>
      </c>
      <c r="H206" s="11">
        <v>1.02</v>
      </c>
      <c r="I206" s="12">
        <f t="shared" si="20"/>
        <v>0</v>
      </c>
      <c r="J206" s="15">
        <f>IF(PERL[[#This Row],[Unadjusted Maximum Revenue]]/(PERL[[#This Row],[Proposed Taxable Valuation]]/1000)&gt;PERL[[#This Row],[Max Debt RATE]],PERL[[#This Row],[Max Debt RATE]],PERL[[#This Row],[Unadjusted Maximum Revenue]]/(PERL[[#This Row],[Proposed Taxable Valuation]]/1000))</f>
        <v>0</v>
      </c>
      <c r="K206" s="26">
        <f>ROUND(PERL[[#This Row],[Proposed Taxable Valuation]]/1000*PERL[[#This Row],[Adjusted Rate]],0)</f>
        <v>0</v>
      </c>
      <c r="L206" s="19">
        <f t="shared" si="21"/>
        <v>0</v>
      </c>
      <c r="M206" s="17">
        <f t="shared" si="22"/>
        <v>0</v>
      </c>
      <c r="N206" s="5">
        <v>426499233</v>
      </c>
      <c r="O206">
        <f>INDEX($R$3:$T$335,MATCH(PERL[[#This Row],[DistrictNumber]],$R$3:$R$335,0),3)</f>
        <v>0</v>
      </c>
      <c r="P206" s="9">
        <f t="shared" si="23"/>
        <v>0</v>
      </c>
      <c r="R206" t="s">
        <v>398</v>
      </c>
      <c r="S206" s="36" t="s">
        <v>398</v>
      </c>
      <c r="T206" s="33">
        <v>0</v>
      </c>
      <c r="V206">
        <v>2026</v>
      </c>
      <c r="W206" t="s">
        <v>394</v>
      </c>
      <c r="X206" s="25">
        <v>592229669</v>
      </c>
    </row>
    <row r="207" spans="1:24" x14ac:dyDescent="0.35">
      <c r="A207" s="13">
        <v>2026</v>
      </c>
      <c r="B207" s="13">
        <f t="shared" si="18"/>
        <v>2025</v>
      </c>
      <c r="C207" t="s">
        <v>408</v>
      </c>
      <c r="D207" t="s">
        <v>409</v>
      </c>
      <c r="E207" s="5">
        <v>542419634</v>
      </c>
      <c r="F207" s="13">
        <f>INDEX($R$3:$T$335,MATCH(PERL[[#This Row],[DistrictNumber]],$R$3:$R$335,0),3)</f>
        <v>0</v>
      </c>
      <c r="G207" s="9">
        <f t="shared" si="19"/>
        <v>0</v>
      </c>
      <c r="H207" s="11">
        <v>1.02</v>
      </c>
      <c r="I207" s="12">
        <f t="shared" si="20"/>
        <v>0</v>
      </c>
      <c r="J207" s="15">
        <f>IF(PERL[[#This Row],[Unadjusted Maximum Revenue]]/(PERL[[#This Row],[Proposed Taxable Valuation]]/1000)&gt;PERL[[#This Row],[Max Debt RATE]],PERL[[#This Row],[Max Debt RATE]],PERL[[#This Row],[Unadjusted Maximum Revenue]]/(PERL[[#This Row],[Proposed Taxable Valuation]]/1000))</f>
        <v>0</v>
      </c>
      <c r="K207" s="26">
        <f>ROUND(PERL[[#This Row],[Proposed Taxable Valuation]]/1000*PERL[[#This Row],[Adjusted Rate]],0)</f>
        <v>0</v>
      </c>
      <c r="L207" s="19">
        <f t="shared" si="21"/>
        <v>0</v>
      </c>
      <c r="M207" s="17">
        <f t="shared" si="22"/>
        <v>0</v>
      </c>
      <c r="N207" s="5">
        <v>542419634</v>
      </c>
      <c r="O207">
        <f>INDEX($R$3:$T$335,MATCH(PERL[[#This Row],[DistrictNumber]],$R$3:$R$335,0),3)</f>
        <v>0</v>
      </c>
      <c r="P207" s="9">
        <f t="shared" si="23"/>
        <v>0</v>
      </c>
      <c r="R207" t="s">
        <v>400</v>
      </c>
      <c r="S207" s="37" t="s">
        <v>400</v>
      </c>
      <c r="T207" s="34">
        <v>0</v>
      </c>
      <c r="V207">
        <v>2026</v>
      </c>
      <c r="W207" t="s">
        <v>396</v>
      </c>
      <c r="X207" s="25">
        <v>148158197</v>
      </c>
    </row>
    <row r="208" spans="1:24" x14ac:dyDescent="0.35">
      <c r="A208" s="13">
        <v>2026</v>
      </c>
      <c r="B208" s="13">
        <f t="shared" si="18"/>
        <v>2025</v>
      </c>
      <c r="C208" t="s">
        <v>410</v>
      </c>
      <c r="D208" t="s">
        <v>411</v>
      </c>
      <c r="E208" s="5">
        <v>456291305</v>
      </c>
      <c r="F208" s="13">
        <f>INDEX($R$3:$T$335,MATCH(PERL[[#This Row],[DistrictNumber]],$R$3:$R$335,0),3)</f>
        <v>0.13500000000000001</v>
      </c>
      <c r="G208" s="9">
        <f t="shared" si="19"/>
        <v>61599.326175000002</v>
      </c>
      <c r="H208" s="11">
        <v>1.02</v>
      </c>
      <c r="I208" s="12">
        <f t="shared" si="20"/>
        <v>61599.326175000002</v>
      </c>
      <c r="J208" s="15">
        <f>IF(PERL[[#This Row],[Unadjusted Maximum Revenue]]/(PERL[[#This Row],[Proposed Taxable Valuation]]/1000)&gt;PERL[[#This Row],[Max Debt RATE]],PERL[[#This Row],[Max Debt RATE]],PERL[[#This Row],[Unadjusted Maximum Revenue]]/(PERL[[#This Row],[Proposed Taxable Valuation]]/1000))</f>
        <v>0.13500000000000001</v>
      </c>
      <c r="K208" s="26">
        <f>ROUND(PERL[[#This Row],[Proposed Taxable Valuation]]/1000*PERL[[#This Row],[Adjusted Rate]],0)</f>
        <v>61599</v>
      </c>
      <c r="L208" s="19">
        <f t="shared" si="21"/>
        <v>0</v>
      </c>
      <c r="M208" s="17">
        <f t="shared" si="22"/>
        <v>0</v>
      </c>
      <c r="N208" s="5">
        <v>456291305</v>
      </c>
      <c r="O208">
        <f>INDEX($R$3:$T$335,MATCH(PERL[[#This Row],[DistrictNumber]],$R$3:$R$335,0),3)</f>
        <v>0.13500000000000001</v>
      </c>
      <c r="P208" s="9">
        <f t="shared" si="23"/>
        <v>61599.326175000002</v>
      </c>
      <c r="R208" t="s">
        <v>402</v>
      </c>
      <c r="S208" s="36" t="s">
        <v>402</v>
      </c>
      <c r="T208" s="33">
        <v>0</v>
      </c>
      <c r="V208">
        <v>2026</v>
      </c>
      <c r="W208" t="s">
        <v>400</v>
      </c>
      <c r="X208" s="25">
        <v>999753342</v>
      </c>
    </row>
    <row r="209" spans="1:24" x14ac:dyDescent="0.35">
      <c r="A209" s="13">
        <v>2026</v>
      </c>
      <c r="B209" s="13">
        <f t="shared" si="18"/>
        <v>2025</v>
      </c>
      <c r="C209" t="s">
        <v>412</v>
      </c>
      <c r="D209" t="s">
        <v>413</v>
      </c>
      <c r="E209" s="5">
        <v>329669235</v>
      </c>
      <c r="F209" s="13">
        <f>INDEX($R$3:$T$335,MATCH(PERL[[#This Row],[DistrictNumber]],$R$3:$R$335,0),3)</f>
        <v>0</v>
      </c>
      <c r="G209" s="9">
        <f t="shared" si="19"/>
        <v>0</v>
      </c>
      <c r="H209" s="11">
        <v>1.02</v>
      </c>
      <c r="I209" s="12">
        <f t="shared" si="20"/>
        <v>0</v>
      </c>
      <c r="J209" s="15">
        <f>IF(PERL[[#This Row],[Unadjusted Maximum Revenue]]/(PERL[[#This Row],[Proposed Taxable Valuation]]/1000)&gt;PERL[[#This Row],[Max Debt RATE]],PERL[[#This Row],[Max Debt RATE]],PERL[[#This Row],[Unadjusted Maximum Revenue]]/(PERL[[#This Row],[Proposed Taxable Valuation]]/1000))</f>
        <v>0</v>
      </c>
      <c r="K209" s="26">
        <f>ROUND(PERL[[#This Row],[Proposed Taxable Valuation]]/1000*PERL[[#This Row],[Adjusted Rate]],0)</f>
        <v>0</v>
      </c>
      <c r="L209" s="19">
        <f t="shared" si="21"/>
        <v>0</v>
      </c>
      <c r="M209" s="17">
        <f t="shared" si="22"/>
        <v>0</v>
      </c>
      <c r="N209" s="5">
        <v>329669235</v>
      </c>
      <c r="O209">
        <f>INDEX($R$3:$T$335,MATCH(PERL[[#This Row],[DistrictNumber]],$R$3:$R$335,0),3)</f>
        <v>0</v>
      </c>
      <c r="P209" s="9">
        <f t="shared" si="23"/>
        <v>0</v>
      </c>
      <c r="R209" t="s">
        <v>404</v>
      </c>
      <c r="S209" s="37" t="s">
        <v>404</v>
      </c>
      <c r="T209" s="34">
        <v>0</v>
      </c>
      <c r="V209">
        <v>2026</v>
      </c>
      <c r="W209" t="s">
        <v>108</v>
      </c>
      <c r="X209" s="25">
        <v>470235670</v>
      </c>
    </row>
    <row r="210" spans="1:24" x14ac:dyDescent="0.35">
      <c r="A210" s="13">
        <v>2026</v>
      </c>
      <c r="B210" s="13">
        <f t="shared" si="18"/>
        <v>2025</v>
      </c>
      <c r="C210" t="s">
        <v>414</v>
      </c>
      <c r="D210" t="s">
        <v>415</v>
      </c>
      <c r="E210" s="5">
        <v>296544475</v>
      </c>
      <c r="F210" s="13">
        <f>INDEX($R$3:$T$335,MATCH(PERL[[#This Row],[DistrictNumber]],$R$3:$R$335,0),3)</f>
        <v>0</v>
      </c>
      <c r="G210" s="9">
        <f t="shared" si="19"/>
        <v>0</v>
      </c>
      <c r="H210" s="11">
        <v>1.02</v>
      </c>
      <c r="I210" s="12">
        <f t="shared" si="20"/>
        <v>0</v>
      </c>
      <c r="J210" s="15">
        <f>IF(PERL[[#This Row],[Unadjusted Maximum Revenue]]/(PERL[[#This Row],[Proposed Taxable Valuation]]/1000)&gt;PERL[[#This Row],[Max Debt RATE]],PERL[[#This Row],[Max Debt RATE]],PERL[[#This Row],[Unadjusted Maximum Revenue]]/(PERL[[#This Row],[Proposed Taxable Valuation]]/1000))</f>
        <v>0</v>
      </c>
      <c r="K210" s="26">
        <f>ROUND(PERL[[#This Row],[Proposed Taxable Valuation]]/1000*PERL[[#This Row],[Adjusted Rate]],0)</f>
        <v>0</v>
      </c>
      <c r="L210" s="19">
        <f t="shared" si="21"/>
        <v>0</v>
      </c>
      <c r="M210" s="17">
        <f t="shared" si="22"/>
        <v>0</v>
      </c>
      <c r="N210" s="5">
        <v>296544475</v>
      </c>
      <c r="O210">
        <f>INDEX($R$3:$T$335,MATCH(PERL[[#This Row],[DistrictNumber]],$R$3:$R$335,0),3)</f>
        <v>0</v>
      </c>
      <c r="P210" s="9">
        <f t="shared" si="23"/>
        <v>0</v>
      </c>
      <c r="R210" t="s">
        <v>406</v>
      </c>
      <c r="S210" s="36" t="s">
        <v>406</v>
      </c>
      <c r="T210" s="33">
        <v>0</v>
      </c>
      <c r="V210">
        <v>2026</v>
      </c>
      <c r="W210" t="s">
        <v>426</v>
      </c>
      <c r="X210" s="25">
        <v>267825478</v>
      </c>
    </row>
    <row r="211" spans="1:24" x14ac:dyDescent="0.35">
      <c r="A211" s="13">
        <v>2026</v>
      </c>
      <c r="B211" s="13">
        <f t="shared" si="18"/>
        <v>2025</v>
      </c>
      <c r="C211" t="s">
        <v>416</v>
      </c>
      <c r="D211" t="s">
        <v>417</v>
      </c>
      <c r="E211" s="5">
        <v>324227901</v>
      </c>
      <c r="F211" s="13">
        <f>INDEX($R$3:$T$335,MATCH(PERL[[#This Row],[DistrictNumber]],$R$3:$R$335,0),3)</f>
        <v>0</v>
      </c>
      <c r="G211" s="9">
        <f t="shared" si="19"/>
        <v>0</v>
      </c>
      <c r="H211" s="11">
        <v>1.02</v>
      </c>
      <c r="I211" s="12">
        <f t="shared" si="20"/>
        <v>0</v>
      </c>
      <c r="J211" s="15">
        <f>IF(PERL[[#This Row],[Unadjusted Maximum Revenue]]/(PERL[[#This Row],[Proposed Taxable Valuation]]/1000)&gt;PERL[[#This Row],[Max Debt RATE]],PERL[[#This Row],[Max Debt RATE]],PERL[[#This Row],[Unadjusted Maximum Revenue]]/(PERL[[#This Row],[Proposed Taxable Valuation]]/1000))</f>
        <v>0</v>
      </c>
      <c r="K211" s="26">
        <f>ROUND(PERL[[#This Row],[Proposed Taxable Valuation]]/1000*PERL[[#This Row],[Adjusted Rate]],0)</f>
        <v>0</v>
      </c>
      <c r="L211" s="19">
        <f t="shared" si="21"/>
        <v>0</v>
      </c>
      <c r="M211" s="17">
        <f t="shared" si="22"/>
        <v>0</v>
      </c>
      <c r="N211" s="5">
        <v>324227901</v>
      </c>
      <c r="O211">
        <f>INDEX($R$3:$T$335,MATCH(PERL[[#This Row],[DistrictNumber]],$R$3:$R$335,0),3)</f>
        <v>0</v>
      </c>
      <c r="P211" s="9">
        <f t="shared" si="23"/>
        <v>0</v>
      </c>
      <c r="R211" t="s">
        <v>408</v>
      </c>
      <c r="S211" s="37" t="s">
        <v>408</v>
      </c>
      <c r="T211" s="34">
        <v>0</v>
      </c>
      <c r="V211">
        <v>2026</v>
      </c>
      <c r="W211" t="s">
        <v>408</v>
      </c>
      <c r="X211" s="25">
        <v>542419634</v>
      </c>
    </row>
    <row r="212" spans="1:24" x14ac:dyDescent="0.35">
      <c r="A212" s="13">
        <v>2026</v>
      </c>
      <c r="B212" s="13">
        <f t="shared" si="18"/>
        <v>2025</v>
      </c>
      <c r="C212" t="s">
        <v>418</v>
      </c>
      <c r="D212" t="s">
        <v>419</v>
      </c>
      <c r="E212" s="5">
        <v>709113005</v>
      </c>
      <c r="F212" s="13">
        <f>INDEX($R$3:$T$335,MATCH(PERL[[#This Row],[DistrictNumber]],$R$3:$R$335,0),3)</f>
        <v>0</v>
      </c>
      <c r="G212" s="9">
        <f t="shared" si="19"/>
        <v>0</v>
      </c>
      <c r="H212" s="11">
        <v>1.02</v>
      </c>
      <c r="I212" s="12">
        <f t="shared" si="20"/>
        <v>0</v>
      </c>
      <c r="J212" s="15">
        <f>IF(PERL[[#This Row],[Unadjusted Maximum Revenue]]/(PERL[[#This Row],[Proposed Taxable Valuation]]/1000)&gt;PERL[[#This Row],[Max Debt RATE]],PERL[[#This Row],[Max Debt RATE]],PERL[[#This Row],[Unadjusted Maximum Revenue]]/(PERL[[#This Row],[Proposed Taxable Valuation]]/1000))</f>
        <v>0</v>
      </c>
      <c r="K212" s="26">
        <f>ROUND(PERL[[#This Row],[Proposed Taxable Valuation]]/1000*PERL[[#This Row],[Adjusted Rate]],0)</f>
        <v>0</v>
      </c>
      <c r="L212" s="19">
        <f t="shared" si="21"/>
        <v>0</v>
      </c>
      <c r="M212" s="17">
        <f t="shared" si="22"/>
        <v>0</v>
      </c>
      <c r="N212" s="5">
        <v>709113005</v>
      </c>
      <c r="O212">
        <f>INDEX($R$3:$T$335,MATCH(PERL[[#This Row],[DistrictNumber]],$R$3:$R$335,0),3)</f>
        <v>0</v>
      </c>
      <c r="P212" s="9">
        <f t="shared" si="23"/>
        <v>0</v>
      </c>
      <c r="R212" t="s">
        <v>410</v>
      </c>
      <c r="S212" s="36" t="s">
        <v>410</v>
      </c>
      <c r="T212" s="33">
        <v>0.13500000000000001</v>
      </c>
      <c r="V212">
        <v>2026</v>
      </c>
      <c r="W212" t="s">
        <v>416</v>
      </c>
      <c r="X212" s="25">
        <v>324227901</v>
      </c>
    </row>
    <row r="213" spans="1:24" x14ac:dyDescent="0.35">
      <c r="A213" s="13">
        <v>2026</v>
      </c>
      <c r="B213" s="13">
        <f t="shared" si="18"/>
        <v>2025</v>
      </c>
      <c r="C213" t="s">
        <v>420</v>
      </c>
      <c r="D213" t="s">
        <v>421</v>
      </c>
      <c r="E213" s="5">
        <v>1512587978</v>
      </c>
      <c r="F213" s="13">
        <f>INDEX($R$3:$T$335,MATCH(PERL[[#This Row],[DistrictNumber]],$R$3:$R$335,0),3)</f>
        <v>0.13500000000000001</v>
      </c>
      <c r="G213" s="9">
        <f t="shared" si="19"/>
        <v>204199.37703</v>
      </c>
      <c r="H213" s="11">
        <v>1.02</v>
      </c>
      <c r="I213" s="12">
        <f t="shared" si="20"/>
        <v>204199.37703</v>
      </c>
      <c r="J213" s="15">
        <f>IF(PERL[[#This Row],[Unadjusted Maximum Revenue]]/(PERL[[#This Row],[Proposed Taxable Valuation]]/1000)&gt;PERL[[#This Row],[Max Debt RATE]],PERL[[#This Row],[Max Debt RATE]],PERL[[#This Row],[Unadjusted Maximum Revenue]]/(PERL[[#This Row],[Proposed Taxable Valuation]]/1000))</f>
        <v>0.13500000000000001</v>
      </c>
      <c r="K213" s="26">
        <f>ROUND(PERL[[#This Row],[Proposed Taxable Valuation]]/1000*PERL[[#This Row],[Adjusted Rate]],0)</f>
        <v>204199</v>
      </c>
      <c r="L213" s="19">
        <f t="shared" si="21"/>
        <v>0</v>
      </c>
      <c r="M213" s="17">
        <f t="shared" si="22"/>
        <v>0</v>
      </c>
      <c r="N213" s="5">
        <v>1512587978</v>
      </c>
      <c r="O213">
        <f>INDEX($R$3:$T$335,MATCH(PERL[[#This Row],[DistrictNumber]],$R$3:$R$335,0),3)</f>
        <v>0.13500000000000001</v>
      </c>
      <c r="P213" s="9">
        <f t="shared" si="23"/>
        <v>204199.37703</v>
      </c>
      <c r="R213" t="s">
        <v>412</v>
      </c>
      <c r="S213" s="37" t="s">
        <v>412</v>
      </c>
      <c r="T213" s="34">
        <v>0</v>
      </c>
      <c r="V213">
        <v>2026</v>
      </c>
      <c r="W213" t="s">
        <v>414</v>
      </c>
      <c r="X213" s="25">
        <v>296544475</v>
      </c>
    </row>
    <row r="214" spans="1:24" x14ac:dyDescent="0.35">
      <c r="A214" s="13">
        <v>2026</v>
      </c>
      <c r="B214" s="13">
        <f t="shared" si="18"/>
        <v>2025</v>
      </c>
      <c r="C214" t="s">
        <v>422</v>
      </c>
      <c r="D214" t="s">
        <v>423</v>
      </c>
      <c r="E214" s="5">
        <v>267544133</v>
      </c>
      <c r="F214" s="13">
        <f>INDEX($R$3:$T$335,MATCH(PERL[[#This Row],[DistrictNumber]],$R$3:$R$335,0),3)</f>
        <v>0</v>
      </c>
      <c r="G214" s="9">
        <f t="shared" si="19"/>
        <v>0</v>
      </c>
      <c r="H214" s="11">
        <v>1.02</v>
      </c>
      <c r="I214" s="12">
        <f t="shared" si="20"/>
        <v>0</v>
      </c>
      <c r="J214" s="15">
        <f>IF(PERL[[#This Row],[Unadjusted Maximum Revenue]]/(PERL[[#This Row],[Proposed Taxable Valuation]]/1000)&gt;PERL[[#This Row],[Max Debt RATE]],PERL[[#This Row],[Max Debt RATE]],PERL[[#This Row],[Unadjusted Maximum Revenue]]/(PERL[[#This Row],[Proposed Taxable Valuation]]/1000))</f>
        <v>0</v>
      </c>
      <c r="K214" s="26">
        <f>ROUND(PERL[[#This Row],[Proposed Taxable Valuation]]/1000*PERL[[#This Row],[Adjusted Rate]],0)</f>
        <v>0</v>
      </c>
      <c r="L214" s="19">
        <f t="shared" si="21"/>
        <v>0</v>
      </c>
      <c r="M214" s="17">
        <f t="shared" si="22"/>
        <v>0</v>
      </c>
      <c r="N214" s="5">
        <v>267544133</v>
      </c>
      <c r="O214">
        <f>INDEX($R$3:$T$335,MATCH(PERL[[#This Row],[DistrictNumber]],$R$3:$R$335,0),3)</f>
        <v>0</v>
      </c>
      <c r="P214" s="9">
        <f t="shared" si="23"/>
        <v>0</v>
      </c>
      <c r="R214" t="s">
        <v>414</v>
      </c>
      <c r="S214" s="36" t="s">
        <v>414</v>
      </c>
      <c r="T214" s="33">
        <v>0</v>
      </c>
      <c r="V214">
        <v>2026</v>
      </c>
      <c r="W214" t="s">
        <v>412</v>
      </c>
      <c r="X214" s="25">
        <v>329669235</v>
      </c>
    </row>
    <row r="215" spans="1:24" x14ac:dyDescent="0.35">
      <c r="A215" s="13">
        <v>2026</v>
      </c>
      <c r="B215" s="13">
        <f t="shared" si="18"/>
        <v>2025</v>
      </c>
      <c r="C215" t="s">
        <v>424</v>
      </c>
      <c r="D215" t="s">
        <v>425</v>
      </c>
      <c r="E215" s="5">
        <v>425366802</v>
      </c>
      <c r="F215" s="13">
        <f>INDEX($R$3:$T$335,MATCH(PERL[[#This Row],[DistrictNumber]],$R$3:$R$335,0),3)</f>
        <v>0</v>
      </c>
      <c r="G215" s="9">
        <f t="shared" si="19"/>
        <v>0</v>
      </c>
      <c r="H215" s="11">
        <v>1.02</v>
      </c>
      <c r="I215" s="12">
        <f t="shared" si="20"/>
        <v>0</v>
      </c>
      <c r="J215" s="15">
        <f>IF(PERL[[#This Row],[Unadjusted Maximum Revenue]]/(PERL[[#This Row],[Proposed Taxable Valuation]]/1000)&gt;PERL[[#This Row],[Max Debt RATE]],PERL[[#This Row],[Max Debt RATE]],PERL[[#This Row],[Unadjusted Maximum Revenue]]/(PERL[[#This Row],[Proposed Taxable Valuation]]/1000))</f>
        <v>0</v>
      </c>
      <c r="K215" s="26">
        <f>ROUND(PERL[[#This Row],[Proposed Taxable Valuation]]/1000*PERL[[#This Row],[Adjusted Rate]],0)</f>
        <v>0</v>
      </c>
      <c r="L215" s="19">
        <f t="shared" si="21"/>
        <v>0</v>
      </c>
      <c r="M215" s="17">
        <f t="shared" si="22"/>
        <v>0</v>
      </c>
      <c r="N215" s="5">
        <v>425366802</v>
      </c>
      <c r="O215">
        <f>INDEX($R$3:$T$335,MATCH(PERL[[#This Row],[DistrictNumber]],$R$3:$R$335,0),3)</f>
        <v>0</v>
      </c>
      <c r="P215" s="9">
        <f t="shared" si="23"/>
        <v>0</v>
      </c>
      <c r="R215" t="s">
        <v>416</v>
      </c>
      <c r="S215" s="37" t="s">
        <v>416</v>
      </c>
      <c r="T215" s="34">
        <v>0</v>
      </c>
      <c r="V215">
        <v>2026</v>
      </c>
      <c r="W215" t="s">
        <v>418</v>
      </c>
      <c r="X215" s="25">
        <v>709113005</v>
      </c>
    </row>
    <row r="216" spans="1:24" x14ac:dyDescent="0.35">
      <c r="A216" s="13">
        <v>2026</v>
      </c>
      <c r="B216" s="13">
        <f t="shared" si="18"/>
        <v>2025</v>
      </c>
      <c r="C216" t="s">
        <v>426</v>
      </c>
      <c r="D216" t="s">
        <v>427</v>
      </c>
      <c r="E216" s="5">
        <v>267825478</v>
      </c>
      <c r="F216" s="13">
        <f>INDEX($R$3:$T$335,MATCH(PERL[[#This Row],[DistrictNumber]],$R$3:$R$335,0),3)</f>
        <v>0</v>
      </c>
      <c r="G216" s="9">
        <f t="shared" si="19"/>
        <v>0</v>
      </c>
      <c r="H216" s="11">
        <v>1.02</v>
      </c>
      <c r="I216" s="12">
        <f t="shared" si="20"/>
        <v>0</v>
      </c>
      <c r="J216" s="15">
        <f>IF(PERL[[#This Row],[Unadjusted Maximum Revenue]]/(PERL[[#This Row],[Proposed Taxable Valuation]]/1000)&gt;PERL[[#This Row],[Max Debt RATE]],PERL[[#This Row],[Max Debt RATE]],PERL[[#This Row],[Unadjusted Maximum Revenue]]/(PERL[[#This Row],[Proposed Taxable Valuation]]/1000))</f>
        <v>0</v>
      </c>
      <c r="K216" s="26">
        <f>ROUND(PERL[[#This Row],[Proposed Taxable Valuation]]/1000*PERL[[#This Row],[Adjusted Rate]],0)</f>
        <v>0</v>
      </c>
      <c r="L216" s="19">
        <f t="shared" si="21"/>
        <v>0</v>
      </c>
      <c r="M216" s="17">
        <f t="shared" si="22"/>
        <v>0</v>
      </c>
      <c r="N216" s="5">
        <v>267825478</v>
      </c>
      <c r="O216">
        <f>INDEX($R$3:$T$335,MATCH(PERL[[#This Row],[DistrictNumber]],$R$3:$R$335,0),3)</f>
        <v>0</v>
      </c>
      <c r="P216" s="9">
        <f t="shared" si="23"/>
        <v>0</v>
      </c>
      <c r="R216" t="s">
        <v>418</v>
      </c>
      <c r="S216" s="36" t="s">
        <v>418</v>
      </c>
      <c r="T216" s="33">
        <v>0</v>
      </c>
      <c r="V216">
        <v>2026</v>
      </c>
      <c r="W216" t="s">
        <v>420</v>
      </c>
      <c r="X216" s="25">
        <v>1512587978</v>
      </c>
    </row>
    <row r="217" spans="1:24" x14ac:dyDescent="0.35">
      <c r="A217" s="13">
        <v>2026</v>
      </c>
      <c r="B217" s="13">
        <f t="shared" si="18"/>
        <v>2025</v>
      </c>
      <c r="C217" t="s">
        <v>428</v>
      </c>
      <c r="D217" t="s">
        <v>429</v>
      </c>
      <c r="E217" s="5">
        <v>304102440</v>
      </c>
      <c r="F217" s="13">
        <f>INDEX($R$3:$T$335,MATCH(PERL[[#This Row],[DistrictNumber]],$R$3:$R$335,0),3)</f>
        <v>0</v>
      </c>
      <c r="G217" s="9">
        <f t="shared" si="19"/>
        <v>0</v>
      </c>
      <c r="H217" s="11">
        <v>1.02</v>
      </c>
      <c r="I217" s="12">
        <f t="shared" si="20"/>
        <v>0</v>
      </c>
      <c r="J217" s="15">
        <f>IF(PERL[[#This Row],[Unadjusted Maximum Revenue]]/(PERL[[#This Row],[Proposed Taxable Valuation]]/1000)&gt;PERL[[#This Row],[Max Debt RATE]],PERL[[#This Row],[Max Debt RATE]],PERL[[#This Row],[Unadjusted Maximum Revenue]]/(PERL[[#This Row],[Proposed Taxable Valuation]]/1000))</f>
        <v>0</v>
      </c>
      <c r="K217" s="26">
        <f>ROUND(PERL[[#This Row],[Proposed Taxable Valuation]]/1000*PERL[[#This Row],[Adjusted Rate]],0)</f>
        <v>0</v>
      </c>
      <c r="L217" s="19">
        <f t="shared" si="21"/>
        <v>0</v>
      </c>
      <c r="M217" s="17">
        <f t="shared" si="22"/>
        <v>0</v>
      </c>
      <c r="N217" s="5">
        <v>304102440</v>
      </c>
      <c r="O217">
        <f>INDEX($R$3:$T$335,MATCH(PERL[[#This Row],[DistrictNumber]],$R$3:$R$335,0),3)</f>
        <v>0</v>
      </c>
      <c r="P217" s="9">
        <f t="shared" si="23"/>
        <v>0</v>
      </c>
      <c r="R217" t="s">
        <v>420</v>
      </c>
      <c r="S217" s="37" t="s">
        <v>420</v>
      </c>
      <c r="T217" s="34">
        <v>0.13500000000000001</v>
      </c>
      <c r="V217">
        <v>2026</v>
      </c>
      <c r="W217" t="s">
        <v>422</v>
      </c>
      <c r="X217" s="25">
        <v>267544133</v>
      </c>
    </row>
    <row r="218" spans="1:24" x14ac:dyDescent="0.35">
      <c r="A218" s="13">
        <v>2026</v>
      </c>
      <c r="B218" s="13">
        <f t="shared" si="18"/>
        <v>2025</v>
      </c>
      <c r="C218" t="s">
        <v>430</v>
      </c>
      <c r="D218" t="s">
        <v>431</v>
      </c>
      <c r="E218" s="5">
        <v>1072356863</v>
      </c>
      <c r="F218" s="13">
        <f>INDEX($R$3:$T$335,MATCH(PERL[[#This Row],[DistrictNumber]],$R$3:$R$335,0),3)</f>
        <v>0</v>
      </c>
      <c r="G218" s="9">
        <f t="shared" si="19"/>
        <v>0</v>
      </c>
      <c r="H218" s="11">
        <v>1.02</v>
      </c>
      <c r="I218" s="12">
        <f t="shared" si="20"/>
        <v>0</v>
      </c>
      <c r="J218" s="15">
        <f>IF(PERL[[#This Row],[Unadjusted Maximum Revenue]]/(PERL[[#This Row],[Proposed Taxable Valuation]]/1000)&gt;PERL[[#This Row],[Max Debt RATE]],PERL[[#This Row],[Max Debt RATE]],PERL[[#This Row],[Unadjusted Maximum Revenue]]/(PERL[[#This Row],[Proposed Taxable Valuation]]/1000))</f>
        <v>0</v>
      </c>
      <c r="K218" s="26">
        <f>ROUND(PERL[[#This Row],[Proposed Taxable Valuation]]/1000*PERL[[#This Row],[Adjusted Rate]],0)</f>
        <v>0</v>
      </c>
      <c r="L218" s="19">
        <f t="shared" si="21"/>
        <v>0</v>
      </c>
      <c r="M218" s="17">
        <f t="shared" si="22"/>
        <v>0</v>
      </c>
      <c r="N218" s="5">
        <v>1072356863</v>
      </c>
      <c r="O218">
        <f>INDEX($R$3:$T$335,MATCH(PERL[[#This Row],[DistrictNumber]],$R$3:$R$335,0),3)</f>
        <v>0</v>
      </c>
      <c r="P218" s="9">
        <f t="shared" si="23"/>
        <v>0</v>
      </c>
      <c r="R218" t="s">
        <v>422</v>
      </c>
      <c r="S218" s="36" t="s">
        <v>422</v>
      </c>
      <c r="T218" s="33">
        <v>0</v>
      </c>
      <c r="V218">
        <v>2026</v>
      </c>
      <c r="W218" t="s">
        <v>428</v>
      </c>
      <c r="X218" s="25">
        <v>304102440</v>
      </c>
    </row>
    <row r="219" spans="1:24" x14ac:dyDescent="0.35">
      <c r="A219" s="13">
        <v>2026</v>
      </c>
      <c r="B219" s="13">
        <f t="shared" si="18"/>
        <v>2025</v>
      </c>
      <c r="C219" t="s">
        <v>432</v>
      </c>
      <c r="D219" t="s">
        <v>433</v>
      </c>
      <c r="E219" s="5">
        <v>589358004</v>
      </c>
      <c r="F219" s="13">
        <f>INDEX($R$3:$T$335,MATCH(PERL[[#This Row],[DistrictNumber]],$R$3:$R$335,0),3)</f>
        <v>0</v>
      </c>
      <c r="G219" s="9">
        <f t="shared" si="19"/>
        <v>0</v>
      </c>
      <c r="H219" s="11">
        <v>1.02</v>
      </c>
      <c r="I219" s="12">
        <f t="shared" si="20"/>
        <v>0</v>
      </c>
      <c r="J219" s="15">
        <f>IF(PERL[[#This Row],[Unadjusted Maximum Revenue]]/(PERL[[#This Row],[Proposed Taxable Valuation]]/1000)&gt;PERL[[#This Row],[Max Debt RATE]],PERL[[#This Row],[Max Debt RATE]],PERL[[#This Row],[Unadjusted Maximum Revenue]]/(PERL[[#This Row],[Proposed Taxable Valuation]]/1000))</f>
        <v>0</v>
      </c>
      <c r="K219" s="26">
        <f>ROUND(PERL[[#This Row],[Proposed Taxable Valuation]]/1000*PERL[[#This Row],[Adjusted Rate]],0)</f>
        <v>0</v>
      </c>
      <c r="L219" s="19">
        <f t="shared" si="21"/>
        <v>0</v>
      </c>
      <c r="M219" s="17">
        <f t="shared" si="22"/>
        <v>0</v>
      </c>
      <c r="N219" s="5">
        <v>589358004</v>
      </c>
      <c r="O219">
        <f>INDEX($R$3:$T$335,MATCH(PERL[[#This Row],[DistrictNumber]],$R$3:$R$335,0),3)</f>
        <v>0</v>
      </c>
      <c r="P219" s="9">
        <f t="shared" si="23"/>
        <v>0</v>
      </c>
      <c r="R219" t="s">
        <v>424</v>
      </c>
      <c r="S219" s="37" t="s">
        <v>424</v>
      </c>
      <c r="T219" s="34">
        <v>0</v>
      </c>
      <c r="V219">
        <v>2026</v>
      </c>
      <c r="W219" t="s">
        <v>430</v>
      </c>
      <c r="X219" s="25">
        <v>1072356863</v>
      </c>
    </row>
    <row r="220" spans="1:24" x14ac:dyDescent="0.35">
      <c r="A220" s="13">
        <v>2026</v>
      </c>
      <c r="B220" s="13">
        <f t="shared" si="18"/>
        <v>2025</v>
      </c>
      <c r="C220" t="s">
        <v>434</v>
      </c>
      <c r="D220" t="s">
        <v>435</v>
      </c>
      <c r="E220" s="5">
        <v>382716348</v>
      </c>
      <c r="F220" s="13">
        <f>INDEX($R$3:$T$335,MATCH(PERL[[#This Row],[DistrictNumber]],$R$3:$R$335,0),3)</f>
        <v>0</v>
      </c>
      <c r="G220" s="9">
        <f t="shared" si="19"/>
        <v>0</v>
      </c>
      <c r="H220" s="11">
        <v>1.02</v>
      </c>
      <c r="I220" s="12">
        <f t="shared" si="20"/>
        <v>0</v>
      </c>
      <c r="J220" s="15">
        <f>IF(PERL[[#This Row],[Unadjusted Maximum Revenue]]/(PERL[[#This Row],[Proposed Taxable Valuation]]/1000)&gt;PERL[[#This Row],[Max Debt RATE]],PERL[[#This Row],[Max Debt RATE]],PERL[[#This Row],[Unadjusted Maximum Revenue]]/(PERL[[#This Row],[Proposed Taxable Valuation]]/1000))</f>
        <v>0</v>
      </c>
      <c r="K220" s="26">
        <f>ROUND(PERL[[#This Row],[Proposed Taxable Valuation]]/1000*PERL[[#This Row],[Adjusted Rate]],0)</f>
        <v>0</v>
      </c>
      <c r="L220" s="19">
        <f t="shared" si="21"/>
        <v>0</v>
      </c>
      <c r="M220" s="17">
        <f t="shared" si="22"/>
        <v>0</v>
      </c>
      <c r="N220" s="5">
        <v>382716348</v>
      </c>
      <c r="O220">
        <f>INDEX($R$3:$T$335,MATCH(PERL[[#This Row],[DistrictNumber]],$R$3:$R$335,0),3)</f>
        <v>0</v>
      </c>
      <c r="P220" s="9">
        <f t="shared" si="23"/>
        <v>0</v>
      </c>
      <c r="R220" t="s">
        <v>426</v>
      </c>
      <c r="S220" s="36" t="s">
        <v>426</v>
      </c>
      <c r="T220" s="33">
        <v>0</v>
      </c>
      <c r="V220">
        <v>2026</v>
      </c>
      <c r="W220" t="s">
        <v>432</v>
      </c>
      <c r="X220" s="25">
        <v>589358004</v>
      </c>
    </row>
    <row r="221" spans="1:24" x14ac:dyDescent="0.35">
      <c r="A221" s="13">
        <v>2026</v>
      </c>
      <c r="B221" s="13">
        <f t="shared" si="18"/>
        <v>2025</v>
      </c>
      <c r="C221" t="s">
        <v>436</v>
      </c>
      <c r="D221" t="s">
        <v>437</v>
      </c>
      <c r="E221" s="5">
        <v>420782134</v>
      </c>
      <c r="F221" s="13">
        <f>INDEX($R$3:$T$335,MATCH(PERL[[#This Row],[DistrictNumber]],$R$3:$R$335,0),3)</f>
        <v>0.13500000000000001</v>
      </c>
      <c r="G221" s="9">
        <f t="shared" si="19"/>
        <v>56805.588090000005</v>
      </c>
      <c r="H221" s="11">
        <v>1.02</v>
      </c>
      <c r="I221" s="12">
        <f t="shared" si="20"/>
        <v>56805.588090000005</v>
      </c>
      <c r="J221" s="15">
        <f>IF(PERL[[#This Row],[Unadjusted Maximum Revenue]]/(PERL[[#This Row],[Proposed Taxable Valuation]]/1000)&gt;PERL[[#This Row],[Max Debt RATE]],PERL[[#This Row],[Max Debt RATE]],PERL[[#This Row],[Unadjusted Maximum Revenue]]/(PERL[[#This Row],[Proposed Taxable Valuation]]/1000))</f>
        <v>0.13500000000000001</v>
      </c>
      <c r="K221" s="26">
        <f>ROUND(PERL[[#This Row],[Proposed Taxable Valuation]]/1000*PERL[[#This Row],[Adjusted Rate]],0)</f>
        <v>56806</v>
      </c>
      <c r="L221" s="19">
        <f t="shared" si="21"/>
        <v>0</v>
      </c>
      <c r="M221" s="17">
        <f t="shared" si="22"/>
        <v>0</v>
      </c>
      <c r="N221" s="5">
        <v>420782134</v>
      </c>
      <c r="O221">
        <f>INDEX($R$3:$T$335,MATCH(PERL[[#This Row],[DistrictNumber]],$R$3:$R$335,0),3)</f>
        <v>0.13500000000000001</v>
      </c>
      <c r="P221" s="9">
        <f t="shared" si="23"/>
        <v>56805.588090000005</v>
      </c>
      <c r="R221" t="s">
        <v>428</v>
      </c>
      <c r="S221" s="37" t="s">
        <v>428</v>
      </c>
      <c r="T221" s="34">
        <v>0</v>
      </c>
      <c r="V221">
        <v>2026</v>
      </c>
      <c r="W221" t="s">
        <v>434</v>
      </c>
      <c r="X221" s="25">
        <v>382716348</v>
      </c>
    </row>
    <row r="222" spans="1:24" x14ac:dyDescent="0.35">
      <c r="A222" s="13">
        <v>2026</v>
      </c>
      <c r="B222" s="13">
        <f t="shared" si="18"/>
        <v>2025</v>
      </c>
      <c r="C222" t="s">
        <v>438</v>
      </c>
      <c r="D222" t="s">
        <v>439</v>
      </c>
      <c r="E222" s="5">
        <v>2026005256</v>
      </c>
      <c r="F222" s="13">
        <f>INDEX($R$3:$T$335,MATCH(PERL[[#This Row],[DistrictNumber]],$R$3:$R$335,0),3)</f>
        <v>0</v>
      </c>
      <c r="G222" s="9">
        <f t="shared" si="19"/>
        <v>0</v>
      </c>
      <c r="H222" s="11">
        <v>1.02</v>
      </c>
      <c r="I222" s="12">
        <f t="shared" si="20"/>
        <v>0</v>
      </c>
      <c r="J222" s="15">
        <f>IF(PERL[[#This Row],[Unadjusted Maximum Revenue]]/(PERL[[#This Row],[Proposed Taxable Valuation]]/1000)&gt;PERL[[#This Row],[Max Debt RATE]],PERL[[#This Row],[Max Debt RATE]],PERL[[#This Row],[Unadjusted Maximum Revenue]]/(PERL[[#This Row],[Proposed Taxable Valuation]]/1000))</f>
        <v>0</v>
      </c>
      <c r="K222" s="26">
        <f>ROUND(PERL[[#This Row],[Proposed Taxable Valuation]]/1000*PERL[[#This Row],[Adjusted Rate]],0)</f>
        <v>0</v>
      </c>
      <c r="L222" s="19">
        <f t="shared" si="21"/>
        <v>0</v>
      </c>
      <c r="M222" s="17">
        <f t="shared" si="22"/>
        <v>0</v>
      </c>
      <c r="N222" s="5">
        <v>2026005256</v>
      </c>
      <c r="O222">
        <f>INDEX($R$3:$T$335,MATCH(PERL[[#This Row],[DistrictNumber]],$R$3:$R$335,0),3)</f>
        <v>0</v>
      </c>
      <c r="P222" s="9">
        <f t="shared" si="23"/>
        <v>0</v>
      </c>
      <c r="R222" t="s">
        <v>430</v>
      </c>
      <c r="S222" s="36" t="s">
        <v>430</v>
      </c>
      <c r="T222" s="33">
        <v>0</v>
      </c>
      <c r="V222">
        <v>2026</v>
      </c>
      <c r="W222" t="s">
        <v>436</v>
      </c>
      <c r="X222" s="25">
        <v>420782134</v>
      </c>
    </row>
    <row r="223" spans="1:24" x14ac:dyDescent="0.35">
      <c r="A223" s="13">
        <v>2026</v>
      </c>
      <c r="B223" s="13">
        <f t="shared" si="18"/>
        <v>2025</v>
      </c>
      <c r="C223" t="s">
        <v>440</v>
      </c>
      <c r="D223" t="s">
        <v>441</v>
      </c>
      <c r="E223" s="5">
        <v>126069915</v>
      </c>
      <c r="F223" s="13">
        <f>INDEX($R$3:$T$335,MATCH(PERL[[#This Row],[DistrictNumber]],$R$3:$R$335,0),3)</f>
        <v>0.13500000000000001</v>
      </c>
      <c r="G223" s="9">
        <f t="shared" si="19"/>
        <v>17019.438525000001</v>
      </c>
      <c r="H223" s="11">
        <v>1.02</v>
      </c>
      <c r="I223" s="12">
        <f t="shared" si="20"/>
        <v>17019.438525000001</v>
      </c>
      <c r="J223" s="15">
        <f>IF(PERL[[#This Row],[Unadjusted Maximum Revenue]]/(PERL[[#This Row],[Proposed Taxable Valuation]]/1000)&gt;PERL[[#This Row],[Max Debt RATE]],PERL[[#This Row],[Max Debt RATE]],PERL[[#This Row],[Unadjusted Maximum Revenue]]/(PERL[[#This Row],[Proposed Taxable Valuation]]/1000))</f>
        <v>0.13500000000000001</v>
      </c>
      <c r="K223" s="26">
        <f>ROUND(PERL[[#This Row],[Proposed Taxable Valuation]]/1000*PERL[[#This Row],[Adjusted Rate]],0)</f>
        <v>17019</v>
      </c>
      <c r="L223" s="19">
        <f t="shared" si="21"/>
        <v>0</v>
      </c>
      <c r="M223" s="17">
        <f t="shared" si="22"/>
        <v>0</v>
      </c>
      <c r="N223" s="5">
        <v>126069915</v>
      </c>
      <c r="O223">
        <f>INDEX($R$3:$T$335,MATCH(PERL[[#This Row],[DistrictNumber]],$R$3:$R$335,0),3)</f>
        <v>0.13500000000000001</v>
      </c>
      <c r="P223" s="9">
        <f t="shared" si="23"/>
        <v>17019.438525000001</v>
      </c>
      <c r="R223" t="s">
        <v>432</v>
      </c>
      <c r="S223" s="37" t="s">
        <v>432</v>
      </c>
      <c r="T223" s="34">
        <v>0</v>
      </c>
      <c r="V223">
        <v>2026</v>
      </c>
      <c r="W223" t="s">
        <v>438</v>
      </c>
      <c r="X223" s="25">
        <v>2026005256</v>
      </c>
    </row>
    <row r="224" spans="1:24" x14ac:dyDescent="0.35">
      <c r="A224" s="13">
        <v>2026</v>
      </c>
      <c r="B224" s="13">
        <f t="shared" si="18"/>
        <v>2025</v>
      </c>
      <c r="C224" t="s">
        <v>442</v>
      </c>
      <c r="D224" t="s">
        <v>443</v>
      </c>
      <c r="E224" s="5">
        <v>213501344</v>
      </c>
      <c r="F224" s="13">
        <f>INDEX($R$3:$T$335,MATCH(PERL[[#This Row],[DistrictNumber]],$R$3:$R$335,0),3)</f>
        <v>0.13500000000000001</v>
      </c>
      <c r="G224" s="9">
        <f t="shared" si="19"/>
        <v>28822.681440000004</v>
      </c>
      <c r="H224" s="11">
        <v>1.02</v>
      </c>
      <c r="I224" s="12">
        <f t="shared" si="20"/>
        <v>28822.681440000004</v>
      </c>
      <c r="J224" s="15">
        <f>IF(PERL[[#This Row],[Unadjusted Maximum Revenue]]/(PERL[[#This Row],[Proposed Taxable Valuation]]/1000)&gt;PERL[[#This Row],[Max Debt RATE]],PERL[[#This Row],[Max Debt RATE]],PERL[[#This Row],[Unadjusted Maximum Revenue]]/(PERL[[#This Row],[Proposed Taxable Valuation]]/1000))</f>
        <v>0.13500000000000001</v>
      </c>
      <c r="K224" s="26">
        <f>ROUND(PERL[[#This Row],[Proposed Taxable Valuation]]/1000*PERL[[#This Row],[Adjusted Rate]],0)</f>
        <v>28823</v>
      </c>
      <c r="L224" s="19">
        <f t="shared" si="21"/>
        <v>0</v>
      </c>
      <c r="M224" s="17">
        <f t="shared" si="22"/>
        <v>0</v>
      </c>
      <c r="N224" s="5">
        <v>213501344</v>
      </c>
      <c r="O224">
        <f>INDEX($R$3:$T$335,MATCH(PERL[[#This Row],[DistrictNumber]],$R$3:$R$335,0),3)</f>
        <v>0.13500000000000001</v>
      </c>
      <c r="P224" s="9">
        <f t="shared" si="23"/>
        <v>28822.681440000004</v>
      </c>
      <c r="R224" t="s">
        <v>434</v>
      </c>
      <c r="S224" s="36" t="s">
        <v>434</v>
      </c>
      <c r="T224" s="33">
        <v>0</v>
      </c>
      <c r="V224">
        <v>2026</v>
      </c>
      <c r="W224" t="s">
        <v>440</v>
      </c>
      <c r="X224" s="25">
        <v>126069915</v>
      </c>
    </row>
    <row r="225" spans="1:24" x14ac:dyDescent="0.35">
      <c r="A225" s="13">
        <v>2026</v>
      </c>
      <c r="B225" s="13">
        <f t="shared" si="18"/>
        <v>2025</v>
      </c>
      <c r="C225" t="s">
        <v>444</v>
      </c>
      <c r="D225" t="s">
        <v>445</v>
      </c>
      <c r="E225" s="5">
        <v>445781969</v>
      </c>
      <c r="F225" s="13">
        <f>INDEX($R$3:$T$335,MATCH(PERL[[#This Row],[DistrictNumber]],$R$3:$R$335,0),3)</f>
        <v>0</v>
      </c>
      <c r="G225" s="9">
        <f t="shared" si="19"/>
        <v>0</v>
      </c>
      <c r="H225" s="11">
        <v>1.02</v>
      </c>
      <c r="I225" s="12">
        <f t="shared" si="20"/>
        <v>0</v>
      </c>
      <c r="J225" s="15">
        <f>IF(PERL[[#This Row],[Unadjusted Maximum Revenue]]/(PERL[[#This Row],[Proposed Taxable Valuation]]/1000)&gt;PERL[[#This Row],[Max Debt RATE]],PERL[[#This Row],[Max Debt RATE]],PERL[[#This Row],[Unadjusted Maximum Revenue]]/(PERL[[#This Row],[Proposed Taxable Valuation]]/1000))</f>
        <v>0</v>
      </c>
      <c r="K225" s="26">
        <f>ROUND(PERL[[#This Row],[Proposed Taxable Valuation]]/1000*PERL[[#This Row],[Adjusted Rate]],0)</f>
        <v>0</v>
      </c>
      <c r="L225" s="19">
        <f t="shared" si="21"/>
        <v>0</v>
      </c>
      <c r="M225" s="17">
        <f t="shared" si="22"/>
        <v>0</v>
      </c>
      <c r="N225" s="5">
        <v>445781969</v>
      </c>
      <c r="O225">
        <f>INDEX($R$3:$T$335,MATCH(PERL[[#This Row],[DistrictNumber]],$R$3:$R$335,0),3)</f>
        <v>0</v>
      </c>
      <c r="P225" s="9">
        <f t="shared" si="23"/>
        <v>0</v>
      </c>
      <c r="R225" t="s">
        <v>436</v>
      </c>
      <c r="S225" s="37" t="s">
        <v>436</v>
      </c>
      <c r="T225" s="34">
        <v>0.13500000000000001</v>
      </c>
      <c r="V225">
        <v>2026</v>
      </c>
      <c r="W225" t="s">
        <v>442</v>
      </c>
      <c r="X225" s="25">
        <v>213501344</v>
      </c>
    </row>
    <row r="226" spans="1:24" x14ac:dyDescent="0.35">
      <c r="A226" s="13">
        <v>2026</v>
      </c>
      <c r="B226" s="13">
        <f t="shared" si="18"/>
        <v>2025</v>
      </c>
      <c r="C226" t="s">
        <v>446</v>
      </c>
      <c r="D226" t="s">
        <v>447</v>
      </c>
      <c r="E226" s="5">
        <v>781006855</v>
      </c>
      <c r="F226" s="13">
        <f>INDEX($R$3:$T$335,MATCH(PERL[[#This Row],[DistrictNumber]],$R$3:$R$335,0),3)</f>
        <v>0</v>
      </c>
      <c r="G226" s="9">
        <f t="shared" si="19"/>
        <v>0</v>
      </c>
      <c r="H226" s="11">
        <v>1.02</v>
      </c>
      <c r="I226" s="12">
        <f t="shared" si="20"/>
        <v>0</v>
      </c>
      <c r="J226" s="15">
        <f>IF(PERL[[#This Row],[Unadjusted Maximum Revenue]]/(PERL[[#This Row],[Proposed Taxable Valuation]]/1000)&gt;PERL[[#This Row],[Max Debt RATE]],PERL[[#This Row],[Max Debt RATE]],PERL[[#This Row],[Unadjusted Maximum Revenue]]/(PERL[[#This Row],[Proposed Taxable Valuation]]/1000))</f>
        <v>0</v>
      </c>
      <c r="K226" s="26">
        <f>ROUND(PERL[[#This Row],[Proposed Taxable Valuation]]/1000*PERL[[#This Row],[Adjusted Rate]],0)</f>
        <v>0</v>
      </c>
      <c r="L226" s="19">
        <f t="shared" si="21"/>
        <v>0</v>
      </c>
      <c r="M226" s="17">
        <f t="shared" si="22"/>
        <v>0</v>
      </c>
      <c r="N226" s="5">
        <v>781006855</v>
      </c>
      <c r="O226">
        <f>INDEX($R$3:$T$335,MATCH(PERL[[#This Row],[DistrictNumber]],$R$3:$R$335,0),3)</f>
        <v>0</v>
      </c>
      <c r="P226" s="9">
        <f t="shared" si="23"/>
        <v>0</v>
      </c>
      <c r="R226" t="s">
        <v>438</v>
      </c>
      <c r="S226" s="36" t="s">
        <v>438</v>
      </c>
      <c r="T226" s="33">
        <v>0</v>
      </c>
      <c r="V226">
        <v>2026</v>
      </c>
      <c r="W226" t="s">
        <v>444</v>
      </c>
      <c r="X226" s="25">
        <v>445781969</v>
      </c>
    </row>
    <row r="227" spans="1:24" x14ac:dyDescent="0.35">
      <c r="A227" s="13">
        <v>2026</v>
      </c>
      <c r="B227" s="13">
        <f t="shared" si="18"/>
        <v>2025</v>
      </c>
      <c r="C227" t="s">
        <v>448</v>
      </c>
      <c r="D227" t="s">
        <v>449</v>
      </c>
      <c r="E227" s="5">
        <v>992506289</v>
      </c>
      <c r="F227" s="13">
        <f>INDEX($R$3:$T$335,MATCH(PERL[[#This Row],[DistrictNumber]],$R$3:$R$335,0),3)</f>
        <v>0.13500000000000001</v>
      </c>
      <c r="G227" s="9">
        <f t="shared" si="19"/>
        <v>133988.34901500001</v>
      </c>
      <c r="H227" s="11">
        <v>1.02</v>
      </c>
      <c r="I227" s="12">
        <f t="shared" si="20"/>
        <v>133988.34901500001</v>
      </c>
      <c r="J227" s="15">
        <f>IF(PERL[[#This Row],[Unadjusted Maximum Revenue]]/(PERL[[#This Row],[Proposed Taxable Valuation]]/1000)&gt;PERL[[#This Row],[Max Debt RATE]],PERL[[#This Row],[Max Debt RATE]],PERL[[#This Row],[Unadjusted Maximum Revenue]]/(PERL[[#This Row],[Proposed Taxable Valuation]]/1000))</f>
        <v>0.13500000000000001</v>
      </c>
      <c r="K227" s="26">
        <f>ROUND(PERL[[#This Row],[Proposed Taxable Valuation]]/1000*PERL[[#This Row],[Adjusted Rate]],0)</f>
        <v>133988</v>
      </c>
      <c r="L227" s="19">
        <f t="shared" si="21"/>
        <v>0</v>
      </c>
      <c r="M227" s="17">
        <f t="shared" si="22"/>
        <v>0</v>
      </c>
      <c r="N227" s="5">
        <v>992506289</v>
      </c>
      <c r="O227">
        <f>INDEX($R$3:$T$335,MATCH(PERL[[#This Row],[DistrictNumber]],$R$3:$R$335,0),3)</f>
        <v>0.13500000000000001</v>
      </c>
      <c r="P227" s="9">
        <f t="shared" si="23"/>
        <v>133988.34901500001</v>
      </c>
      <c r="R227" t="s">
        <v>440</v>
      </c>
      <c r="S227" s="37" t="s">
        <v>440</v>
      </c>
      <c r="T227" s="34">
        <v>0.13500000000000001</v>
      </c>
      <c r="V227">
        <v>2026</v>
      </c>
      <c r="W227" t="s">
        <v>446</v>
      </c>
      <c r="X227" s="25">
        <v>781006855</v>
      </c>
    </row>
    <row r="228" spans="1:24" x14ac:dyDescent="0.35">
      <c r="A228" s="13">
        <v>2026</v>
      </c>
      <c r="B228" s="13">
        <f t="shared" si="18"/>
        <v>2025</v>
      </c>
      <c r="C228" t="s">
        <v>450</v>
      </c>
      <c r="D228" t="s">
        <v>451</v>
      </c>
      <c r="E228" s="5">
        <v>541506393</v>
      </c>
      <c r="F228" s="13">
        <f>INDEX($R$3:$T$335,MATCH(PERL[[#This Row],[DistrictNumber]],$R$3:$R$335,0),3)</f>
        <v>0</v>
      </c>
      <c r="G228" s="9">
        <f t="shared" si="19"/>
        <v>0</v>
      </c>
      <c r="H228" s="11">
        <v>1.02</v>
      </c>
      <c r="I228" s="12">
        <f t="shared" si="20"/>
        <v>0</v>
      </c>
      <c r="J228" s="15">
        <f>IF(PERL[[#This Row],[Unadjusted Maximum Revenue]]/(PERL[[#This Row],[Proposed Taxable Valuation]]/1000)&gt;PERL[[#This Row],[Max Debt RATE]],PERL[[#This Row],[Max Debt RATE]],PERL[[#This Row],[Unadjusted Maximum Revenue]]/(PERL[[#This Row],[Proposed Taxable Valuation]]/1000))</f>
        <v>0</v>
      </c>
      <c r="K228" s="26">
        <f>ROUND(PERL[[#This Row],[Proposed Taxable Valuation]]/1000*PERL[[#This Row],[Adjusted Rate]],0)</f>
        <v>0</v>
      </c>
      <c r="L228" s="19">
        <f t="shared" si="21"/>
        <v>0</v>
      </c>
      <c r="M228" s="17">
        <f t="shared" si="22"/>
        <v>0</v>
      </c>
      <c r="N228" s="5">
        <v>541506393</v>
      </c>
      <c r="O228">
        <f>INDEX($R$3:$T$335,MATCH(PERL[[#This Row],[DistrictNumber]],$R$3:$R$335,0),3)</f>
        <v>0</v>
      </c>
      <c r="P228" s="9">
        <f t="shared" si="23"/>
        <v>0</v>
      </c>
      <c r="R228" t="s">
        <v>442</v>
      </c>
      <c r="S228" s="36" t="s">
        <v>442</v>
      </c>
      <c r="T228" s="33">
        <v>0.13500000000000001</v>
      </c>
      <c r="V228">
        <v>2026</v>
      </c>
      <c r="W228" t="s">
        <v>448</v>
      </c>
      <c r="X228" s="25">
        <v>992506289</v>
      </c>
    </row>
    <row r="229" spans="1:24" x14ac:dyDescent="0.35">
      <c r="A229" s="13">
        <v>2026</v>
      </c>
      <c r="B229" s="13">
        <f t="shared" si="18"/>
        <v>2025</v>
      </c>
      <c r="C229" t="s">
        <v>452</v>
      </c>
      <c r="D229" t="s">
        <v>453</v>
      </c>
      <c r="E229" s="5">
        <v>159448026</v>
      </c>
      <c r="F229" s="13">
        <f>INDEX($R$3:$T$335,MATCH(PERL[[#This Row],[DistrictNumber]],$R$3:$R$335,0),3)</f>
        <v>0</v>
      </c>
      <c r="G229" s="9">
        <f t="shared" si="19"/>
        <v>0</v>
      </c>
      <c r="H229" s="11">
        <v>1.02</v>
      </c>
      <c r="I229" s="12">
        <f t="shared" si="20"/>
        <v>0</v>
      </c>
      <c r="J229" s="15">
        <f>IF(PERL[[#This Row],[Unadjusted Maximum Revenue]]/(PERL[[#This Row],[Proposed Taxable Valuation]]/1000)&gt;PERL[[#This Row],[Max Debt RATE]],PERL[[#This Row],[Max Debt RATE]],PERL[[#This Row],[Unadjusted Maximum Revenue]]/(PERL[[#This Row],[Proposed Taxable Valuation]]/1000))</f>
        <v>0</v>
      </c>
      <c r="K229" s="26">
        <f>ROUND(PERL[[#This Row],[Proposed Taxable Valuation]]/1000*PERL[[#This Row],[Adjusted Rate]],0)</f>
        <v>0</v>
      </c>
      <c r="L229" s="19">
        <f t="shared" si="21"/>
        <v>0</v>
      </c>
      <c r="M229" s="17">
        <f t="shared" si="22"/>
        <v>0</v>
      </c>
      <c r="N229" s="5">
        <v>159448026</v>
      </c>
      <c r="O229">
        <f>INDEX($R$3:$T$335,MATCH(PERL[[#This Row],[DistrictNumber]],$R$3:$R$335,0),3)</f>
        <v>0</v>
      </c>
      <c r="P229" s="9">
        <f t="shared" si="23"/>
        <v>0</v>
      </c>
      <c r="R229" t="s">
        <v>444</v>
      </c>
      <c r="S229" s="37" t="s">
        <v>444</v>
      </c>
      <c r="T229" s="34">
        <v>0</v>
      </c>
      <c r="V229">
        <v>2026</v>
      </c>
      <c r="W229" t="s">
        <v>450</v>
      </c>
      <c r="X229" s="25">
        <v>541506393</v>
      </c>
    </row>
    <row r="230" spans="1:24" x14ac:dyDescent="0.35">
      <c r="A230" s="13">
        <v>2026</v>
      </c>
      <c r="B230" s="13">
        <f t="shared" si="18"/>
        <v>2025</v>
      </c>
      <c r="C230" t="s">
        <v>454</v>
      </c>
      <c r="D230" t="s">
        <v>455</v>
      </c>
      <c r="E230" s="5">
        <v>404251046</v>
      </c>
      <c r="F230" s="13">
        <f>INDEX($R$3:$T$335,MATCH(PERL[[#This Row],[DistrictNumber]],$R$3:$R$335,0),3)</f>
        <v>0</v>
      </c>
      <c r="G230" s="9">
        <f t="shared" si="19"/>
        <v>0</v>
      </c>
      <c r="H230" s="11">
        <v>1.02</v>
      </c>
      <c r="I230" s="12">
        <f t="shared" si="20"/>
        <v>0</v>
      </c>
      <c r="J230" s="15">
        <f>IF(PERL[[#This Row],[Unadjusted Maximum Revenue]]/(PERL[[#This Row],[Proposed Taxable Valuation]]/1000)&gt;PERL[[#This Row],[Max Debt RATE]],PERL[[#This Row],[Max Debt RATE]],PERL[[#This Row],[Unadjusted Maximum Revenue]]/(PERL[[#This Row],[Proposed Taxable Valuation]]/1000))</f>
        <v>0</v>
      </c>
      <c r="K230" s="26">
        <f>ROUND(PERL[[#This Row],[Proposed Taxable Valuation]]/1000*PERL[[#This Row],[Adjusted Rate]],0)</f>
        <v>0</v>
      </c>
      <c r="L230" s="19">
        <f t="shared" si="21"/>
        <v>0</v>
      </c>
      <c r="M230" s="17">
        <f t="shared" si="22"/>
        <v>0</v>
      </c>
      <c r="N230" s="5">
        <v>404251046</v>
      </c>
      <c r="O230">
        <f>INDEX($R$3:$T$335,MATCH(PERL[[#This Row],[DistrictNumber]],$R$3:$R$335,0),3)</f>
        <v>0</v>
      </c>
      <c r="P230" s="9">
        <f t="shared" si="23"/>
        <v>0</v>
      </c>
      <c r="R230" t="s">
        <v>446</v>
      </c>
      <c r="S230" s="36" t="s">
        <v>446</v>
      </c>
      <c r="T230" s="33">
        <v>0</v>
      </c>
      <c r="V230">
        <v>2026</v>
      </c>
      <c r="W230" t="s">
        <v>452</v>
      </c>
      <c r="X230" s="25">
        <v>159448026</v>
      </c>
    </row>
    <row r="231" spans="1:24" x14ac:dyDescent="0.35">
      <c r="A231" s="13">
        <v>2026</v>
      </c>
      <c r="B231" s="13">
        <f t="shared" si="18"/>
        <v>2025</v>
      </c>
      <c r="C231" t="s">
        <v>456</v>
      </c>
      <c r="D231" t="s">
        <v>457</v>
      </c>
      <c r="E231" s="5">
        <v>360469992</v>
      </c>
      <c r="F231" s="13">
        <f>INDEX($R$3:$T$335,MATCH(PERL[[#This Row],[DistrictNumber]],$R$3:$R$335,0),3)</f>
        <v>0</v>
      </c>
      <c r="G231" s="9">
        <f t="shared" si="19"/>
        <v>0</v>
      </c>
      <c r="H231" s="11">
        <v>1.02</v>
      </c>
      <c r="I231" s="12">
        <f t="shared" si="20"/>
        <v>0</v>
      </c>
      <c r="J231" s="15">
        <f>IF(PERL[[#This Row],[Unadjusted Maximum Revenue]]/(PERL[[#This Row],[Proposed Taxable Valuation]]/1000)&gt;PERL[[#This Row],[Max Debt RATE]],PERL[[#This Row],[Max Debt RATE]],PERL[[#This Row],[Unadjusted Maximum Revenue]]/(PERL[[#This Row],[Proposed Taxable Valuation]]/1000))</f>
        <v>0</v>
      </c>
      <c r="K231" s="26">
        <f>ROUND(PERL[[#This Row],[Proposed Taxable Valuation]]/1000*PERL[[#This Row],[Adjusted Rate]],0)</f>
        <v>0</v>
      </c>
      <c r="L231" s="19">
        <f t="shared" si="21"/>
        <v>0</v>
      </c>
      <c r="M231" s="17">
        <f t="shared" si="22"/>
        <v>0</v>
      </c>
      <c r="N231" s="5">
        <v>360469992</v>
      </c>
      <c r="O231">
        <f>INDEX($R$3:$T$335,MATCH(PERL[[#This Row],[DistrictNumber]],$R$3:$R$335,0),3)</f>
        <v>0</v>
      </c>
      <c r="P231" s="9">
        <f t="shared" si="23"/>
        <v>0</v>
      </c>
      <c r="R231" t="s">
        <v>448</v>
      </c>
      <c r="S231" s="37" t="s">
        <v>448</v>
      </c>
      <c r="T231" s="34">
        <v>0.13500000000000001</v>
      </c>
      <c r="V231">
        <v>2026</v>
      </c>
      <c r="W231" t="s">
        <v>454</v>
      </c>
      <c r="X231" s="25">
        <v>404251046</v>
      </c>
    </row>
    <row r="232" spans="1:24" x14ac:dyDescent="0.35">
      <c r="A232" s="13">
        <v>2026</v>
      </c>
      <c r="B232" s="13">
        <f t="shared" si="18"/>
        <v>2025</v>
      </c>
      <c r="C232" t="s">
        <v>458</v>
      </c>
      <c r="D232" t="s">
        <v>459</v>
      </c>
      <c r="E232" s="5">
        <v>1163098351</v>
      </c>
      <c r="F232" s="13">
        <f>INDEX($R$3:$T$335,MATCH(PERL[[#This Row],[DistrictNumber]],$R$3:$R$335,0),3)</f>
        <v>0</v>
      </c>
      <c r="G232" s="9">
        <f t="shared" si="19"/>
        <v>0</v>
      </c>
      <c r="H232" s="11">
        <v>1.02</v>
      </c>
      <c r="I232" s="12">
        <f t="shared" si="20"/>
        <v>0</v>
      </c>
      <c r="J232" s="15">
        <f>IF(PERL[[#This Row],[Unadjusted Maximum Revenue]]/(PERL[[#This Row],[Proposed Taxable Valuation]]/1000)&gt;PERL[[#This Row],[Max Debt RATE]],PERL[[#This Row],[Max Debt RATE]],PERL[[#This Row],[Unadjusted Maximum Revenue]]/(PERL[[#This Row],[Proposed Taxable Valuation]]/1000))</f>
        <v>0</v>
      </c>
      <c r="K232" s="26">
        <f>ROUND(PERL[[#This Row],[Proposed Taxable Valuation]]/1000*PERL[[#This Row],[Adjusted Rate]],0)</f>
        <v>0</v>
      </c>
      <c r="L232" s="19">
        <f t="shared" si="21"/>
        <v>0</v>
      </c>
      <c r="M232" s="17">
        <f t="shared" si="22"/>
        <v>0</v>
      </c>
      <c r="N232" s="5">
        <v>1163098351</v>
      </c>
      <c r="O232">
        <f>INDEX($R$3:$T$335,MATCH(PERL[[#This Row],[DistrictNumber]],$R$3:$R$335,0),3)</f>
        <v>0</v>
      </c>
      <c r="P232" s="9">
        <f t="shared" si="23"/>
        <v>0</v>
      </c>
      <c r="R232" t="s">
        <v>454</v>
      </c>
      <c r="S232" s="36" t="s">
        <v>691</v>
      </c>
      <c r="T232" s="33">
        <v>0</v>
      </c>
      <c r="V232">
        <v>2026</v>
      </c>
      <c r="W232" t="s">
        <v>456</v>
      </c>
      <c r="X232" s="25">
        <v>360469992</v>
      </c>
    </row>
    <row r="233" spans="1:24" x14ac:dyDescent="0.35">
      <c r="A233" s="13">
        <v>2026</v>
      </c>
      <c r="B233" s="13">
        <f t="shared" si="18"/>
        <v>2025</v>
      </c>
      <c r="C233" t="s">
        <v>460</v>
      </c>
      <c r="D233" t="s">
        <v>461</v>
      </c>
      <c r="E233" s="5">
        <v>449074857</v>
      </c>
      <c r="F233" s="13">
        <f>INDEX($R$3:$T$335,MATCH(PERL[[#This Row],[DistrictNumber]],$R$3:$R$335,0),3)</f>
        <v>0</v>
      </c>
      <c r="G233" s="9">
        <f t="shared" si="19"/>
        <v>0</v>
      </c>
      <c r="H233" s="11">
        <v>1.02</v>
      </c>
      <c r="I233" s="12">
        <f t="shared" si="20"/>
        <v>0</v>
      </c>
      <c r="J233" s="15">
        <f>IF(PERL[[#This Row],[Unadjusted Maximum Revenue]]/(PERL[[#This Row],[Proposed Taxable Valuation]]/1000)&gt;PERL[[#This Row],[Max Debt RATE]],PERL[[#This Row],[Max Debt RATE]],PERL[[#This Row],[Unadjusted Maximum Revenue]]/(PERL[[#This Row],[Proposed Taxable Valuation]]/1000))</f>
        <v>0</v>
      </c>
      <c r="K233" s="26">
        <f>ROUND(PERL[[#This Row],[Proposed Taxable Valuation]]/1000*PERL[[#This Row],[Adjusted Rate]],0)</f>
        <v>0</v>
      </c>
      <c r="L233" s="19">
        <f t="shared" si="21"/>
        <v>0</v>
      </c>
      <c r="M233" s="17">
        <f t="shared" si="22"/>
        <v>0</v>
      </c>
      <c r="N233" s="5">
        <v>449074857</v>
      </c>
      <c r="O233">
        <f>INDEX($R$3:$T$335,MATCH(PERL[[#This Row],[DistrictNumber]],$R$3:$R$335,0),3)</f>
        <v>0</v>
      </c>
      <c r="P233" s="9">
        <f t="shared" si="23"/>
        <v>0</v>
      </c>
      <c r="R233" t="s">
        <v>450</v>
      </c>
      <c r="S233" s="37" t="s">
        <v>450</v>
      </c>
      <c r="T233" s="34">
        <v>0</v>
      </c>
      <c r="V233">
        <v>2026</v>
      </c>
      <c r="W233" t="s">
        <v>458</v>
      </c>
      <c r="X233" s="25">
        <v>1163098351</v>
      </c>
    </row>
    <row r="234" spans="1:24" x14ac:dyDescent="0.35">
      <c r="A234" s="13">
        <v>2026</v>
      </c>
      <c r="B234" s="13">
        <f t="shared" si="18"/>
        <v>2025</v>
      </c>
      <c r="C234" t="s">
        <v>462</v>
      </c>
      <c r="D234" t="s">
        <v>463</v>
      </c>
      <c r="E234" s="5">
        <v>2227173983</v>
      </c>
      <c r="F234" s="13">
        <f>INDEX($R$3:$T$335,MATCH(PERL[[#This Row],[DistrictNumber]],$R$3:$R$335,0),3)</f>
        <v>0</v>
      </c>
      <c r="G234" s="9">
        <f t="shared" si="19"/>
        <v>0</v>
      </c>
      <c r="H234" s="11">
        <v>1.02</v>
      </c>
      <c r="I234" s="12">
        <f t="shared" si="20"/>
        <v>0</v>
      </c>
      <c r="J234" s="15">
        <f>IF(PERL[[#This Row],[Unadjusted Maximum Revenue]]/(PERL[[#This Row],[Proposed Taxable Valuation]]/1000)&gt;PERL[[#This Row],[Max Debt RATE]],PERL[[#This Row],[Max Debt RATE]],PERL[[#This Row],[Unadjusted Maximum Revenue]]/(PERL[[#This Row],[Proposed Taxable Valuation]]/1000))</f>
        <v>0</v>
      </c>
      <c r="K234" s="26">
        <f>ROUND(PERL[[#This Row],[Proposed Taxable Valuation]]/1000*PERL[[#This Row],[Adjusted Rate]],0)</f>
        <v>0</v>
      </c>
      <c r="L234" s="19">
        <f t="shared" si="21"/>
        <v>0</v>
      </c>
      <c r="M234" s="17">
        <f t="shared" si="22"/>
        <v>0</v>
      </c>
      <c r="N234" s="5">
        <v>2227173983</v>
      </c>
      <c r="O234">
        <f>INDEX($R$3:$T$335,MATCH(PERL[[#This Row],[DistrictNumber]],$R$3:$R$335,0),3)</f>
        <v>0</v>
      </c>
      <c r="P234" s="9">
        <f t="shared" si="23"/>
        <v>0</v>
      </c>
      <c r="R234" t="s">
        <v>452</v>
      </c>
      <c r="S234" s="36" t="s">
        <v>452</v>
      </c>
      <c r="T234" s="33">
        <v>0</v>
      </c>
      <c r="V234">
        <v>2026</v>
      </c>
      <c r="W234" t="s">
        <v>460</v>
      </c>
      <c r="X234" s="25">
        <v>449074857</v>
      </c>
    </row>
    <row r="235" spans="1:24" x14ac:dyDescent="0.35">
      <c r="A235" s="13">
        <v>2026</v>
      </c>
      <c r="B235" s="13">
        <f t="shared" si="18"/>
        <v>2025</v>
      </c>
      <c r="C235" t="s">
        <v>464</v>
      </c>
      <c r="D235" t="s">
        <v>465</v>
      </c>
      <c r="E235" s="5">
        <v>225301579</v>
      </c>
      <c r="F235" s="13">
        <f>INDEX($R$3:$T$335,MATCH(PERL[[#This Row],[DistrictNumber]],$R$3:$R$335,0),3)</f>
        <v>0</v>
      </c>
      <c r="G235" s="9">
        <f t="shared" si="19"/>
        <v>0</v>
      </c>
      <c r="H235" s="11">
        <v>1.02</v>
      </c>
      <c r="I235" s="12">
        <f t="shared" si="20"/>
        <v>0</v>
      </c>
      <c r="J235" s="15">
        <f>IF(PERL[[#This Row],[Unadjusted Maximum Revenue]]/(PERL[[#This Row],[Proposed Taxable Valuation]]/1000)&gt;PERL[[#This Row],[Max Debt RATE]],PERL[[#This Row],[Max Debt RATE]],PERL[[#This Row],[Unadjusted Maximum Revenue]]/(PERL[[#This Row],[Proposed Taxable Valuation]]/1000))</f>
        <v>0</v>
      </c>
      <c r="K235" s="26">
        <f>ROUND(PERL[[#This Row],[Proposed Taxable Valuation]]/1000*PERL[[#This Row],[Adjusted Rate]],0)</f>
        <v>0</v>
      </c>
      <c r="L235" s="19">
        <f t="shared" si="21"/>
        <v>0</v>
      </c>
      <c r="M235" s="17">
        <f t="shared" si="22"/>
        <v>0</v>
      </c>
      <c r="N235" s="5">
        <v>225301579</v>
      </c>
      <c r="O235">
        <f>INDEX($R$3:$T$335,MATCH(PERL[[#This Row],[DistrictNumber]],$R$3:$R$335,0),3)</f>
        <v>0</v>
      </c>
      <c r="P235" s="9">
        <f t="shared" si="23"/>
        <v>0</v>
      </c>
      <c r="R235" t="s">
        <v>456</v>
      </c>
      <c r="S235" s="37" t="s">
        <v>456</v>
      </c>
      <c r="T235" s="34">
        <v>0</v>
      </c>
      <c r="V235">
        <v>2026</v>
      </c>
      <c r="W235" t="s">
        <v>462</v>
      </c>
      <c r="X235" s="25">
        <v>2227173983</v>
      </c>
    </row>
    <row r="236" spans="1:24" x14ac:dyDescent="0.35">
      <c r="A236" s="13">
        <v>2026</v>
      </c>
      <c r="B236" s="13">
        <f t="shared" si="18"/>
        <v>2025</v>
      </c>
      <c r="C236" t="s">
        <v>466</v>
      </c>
      <c r="D236" t="s">
        <v>467</v>
      </c>
      <c r="E236" s="5">
        <v>740503264</v>
      </c>
      <c r="F236" s="13">
        <f>INDEX($R$3:$T$335,MATCH(PERL[[#This Row],[DistrictNumber]],$R$3:$R$335,0),3)</f>
        <v>0</v>
      </c>
      <c r="G236" s="9">
        <f t="shared" si="19"/>
        <v>0</v>
      </c>
      <c r="H236" s="11">
        <v>1.02</v>
      </c>
      <c r="I236" s="12">
        <f t="shared" si="20"/>
        <v>0</v>
      </c>
      <c r="J236" s="15">
        <f>IF(PERL[[#This Row],[Unadjusted Maximum Revenue]]/(PERL[[#This Row],[Proposed Taxable Valuation]]/1000)&gt;PERL[[#This Row],[Max Debt RATE]],PERL[[#This Row],[Max Debt RATE]],PERL[[#This Row],[Unadjusted Maximum Revenue]]/(PERL[[#This Row],[Proposed Taxable Valuation]]/1000))</f>
        <v>0</v>
      </c>
      <c r="K236" s="26">
        <f>ROUND(PERL[[#This Row],[Proposed Taxable Valuation]]/1000*PERL[[#This Row],[Adjusted Rate]],0)</f>
        <v>0</v>
      </c>
      <c r="L236" s="19">
        <f t="shared" si="21"/>
        <v>0</v>
      </c>
      <c r="M236" s="17">
        <f t="shared" si="22"/>
        <v>0</v>
      </c>
      <c r="N236" s="5">
        <v>740503264</v>
      </c>
      <c r="O236">
        <f>INDEX($R$3:$T$335,MATCH(PERL[[#This Row],[DistrictNumber]],$R$3:$R$335,0),3)</f>
        <v>0</v>
      </c>
      <c r="P236" s="9">
        <f t="shared" si="23"/>
        <v>0</v>
      </c>
      <c r="R236" t="s">
        <v>458</v>
      </c>
      <c r="S236" s="36" t="s">
        <v>458</v>
      </c>
      <c r="T236" s="33">
        <v>0</v>
      </c>
      <c r="V236">
        <v>2026</v>
      </c>
      <c r="W236" t="s">
        <v>464</v>
      </c>
      <c r="X236" s="25">
        <v>225301579</v>
      </c>
    </row>
    <row r="237" spans="1:24" x14ac:dyDescent="0.35">
      <c r="A237" s="13">
        <v>2026</v>
      </c>
      <c r="B237" s="13">
        <f t="shared" si="18"/>
        <v>2025</v>
      </c>
      <c r="C237" t="s">
        <v>468</v>
      </c>
      <c r="D237" t="s">
        <v>469</v>
      </c>
      <c r="E237" s="5">
        <v>216630001</v>
      </c>
      <c r="F237" s="13">
        <f>INDEX($R$3:$T$335,MATCH(PERL[[#This Row],[DistrictNumber]],$R$3:$R$335,0),3)</f>
        <v>0</v>
      </c>
      <c r="G237" s="9">
        <f t="shared" si="19"/>
        <v>0</v>
      </c>
      <c r="H237" s="11">
        <v>1.02</v>
      </c>
      <c r="I237" s="12">
        <f t="shared" si="20"/>
        <v>0</v>
      </c>
      <c r="J237" s="15">
        <f>IF(PERL[[#This Row],[Unadjusted Maximum Revenue]]/(PERL[[#This Row],[Proposed Taxable Valuation]]/1000)&gt;PERL[[#This Row],[Max Debt RATE]],PERL[[#This Row],[Max Debt RATE]],PERL[[#This Row],[Unadjusted Maximum Revenue]]/(PERL[[#This Row],[Proposed Taxable Valuation]]/1000))</f>
        <v>0</v>
      </c>
      <c r="K237" s="26">
        <f>ROUND(PERL[[#This Row],[Proposed Taxable Valuation]]/1000*PERL[[#This Row],[Adjusted Rate]],0)</f>
        <v>0</v>
      </c>
      <c r="L237" s="19">
        <f t="shared" si="21"/>
        <v>0</v>
      </c>
      <c r="M237" s="17">
        <f t="shared" si="22"/>
        <v>0</v>
      </c>
      <c r="N237" s="5">
        <v>216630001</v>
      </c>
      <c r="O237">
        <f>INDEX($R$3:$T$335,MATCH(PERL[[#This Row],[DistrictNumber]],$R$3:$R$335,0),3)</f>
        <v>0</v>
      </c>
      <c r="P237" s="9">
        <f t="shared" si="23"/>
        <v>0</v>
      </c>
      <c r="R237" t="s">
        <v>460</v>
      </c>
      <c r="S237" s="37" t="s">
        <v>460</v>
      </c>
      <c r="T237" s="34">
        <v>0</v>
      </c>
      <c r="V237">
        <v>2026</v>
      </c>
      <c r="W237" t="s">
        <v>466</v>
      </c>
      <c r="X237" s="25">
        <v>740503264</v>
      </c>
    </row>
    <row r="238" spans="1:24" x14ac:dyDescent="0.35">
      <c r="A238" s="13">
        <v>2026</v>
      </c>
      <c r="B238" s="13">
        <f t="shared" si="18"/>
        <v>2025</v>
      </c>
      <c r="C238" t="s">
        <v>470</v>
      </c>
      <c r="D238" t="s">
        <v>471</v>
      </c>
      <c r="E238" s="5">
        <v>467342707</v>
      </c>
      <c r="F238" s="13">
        <f>INDEX($R$3:$T$335,MATCH(PERL[[#This Row],[DistrictNumber]],$R$3:$R$335,0),3)</f>
        <v>0</v>
      </c>
      <c r="G238" s="9">
        <f t="shared" si="19"/>
        <v>0</v>
      </c>
      <c r="H238" s="11">
        <v>1.02</v>
      </c>
      <c r="I238" s="12">
        <f t="shared" si="20"/>
        <v>0</v>
      </c>
      <c r="J238" s="15">
        <f>IF(PERL[[#This Row],[Unadjusted Maximum Revenue]]/(PERL[[#This Row],[Proposed Taxable Valuation]]/1000)&gt;PERL[[#This Row],[Max Debt RATE]],PERL[[#This Row],[Max Debt RATE]],PERL[[#This Row],[Unadjusted Maximum Revenue]]/(PERL[[#This Row],[Proposed Taxable Valuation]]/1000))</f>
        <v>0</v>
      </c>
      <c r="K238" s="26">
        <f>ROUND(PERL[[#This Row],[Proposed Taxable Valuation]]/1000*PERL[[#This Row],[Adjusted Rate]],0)</f>
        <v>0</v>
      </c>
      <c r="L238" s="19">
        <f t="shared" si="21"/>
        <v>0</v>
      </c>
      <c r="M238" s="17">
        <f t="shared" si="22"/>
        <v>0</v>
      </c>
      <c r="N238" s="5">
        <v>467342707</v>
      </c>
      <c r="O238">
        <f>INDEX($R$3:$T$335,MATCH(PERL[[#This Row],[DistrictNumber]],$R$3:$R$335,0),3)</f>
        <v>0</v>
      </c>
      <c r="P238" s="9">
        <f t="shared" si="23"/>
        <v>0</v>
      </c>
      <c r="R238" t="s">
        <v>462</v>
      </c>
      <c r="S238" s="36" t="s">
        <v>462</v>
      </c>
      <c r="T238" s="33">
        <v>0</v>
      </c>
      <c r="V238">
        <v>2026</v>
      </c>
      <c r="W238" t="s">
        <v>468</v>
      </c>
      <c r="X238" s="25">
        <v>216630001</v>
      </c>
    </row>
    <row r="239" spans="1:24" x14ac:dyDescent="0.35">
      <c r="A239" s="13">
        <v>2026</v>
      </c>
      <c r="B239" s="13">
        <f t="shared" si="18"/>
        <v>2025</v>
      </c>
      <c r="C239" t="s">
        <v>472</v>
      </c>
      <c r="D239" t="s">
        <v>473</v>
      </c>
      <c r="E239" s="5">
        <v>368621204</v>
      </c>
      <c r="F239" s="13">
        <f>INDEX($R$3:$T$335,MATCH(PERL[[#This Row],[DistrictNumber]],$R$3:$R$335,0),3)</f>
        <v>0</v>
      </c>
      <c r="G239" s="9">
        <f t="shared" si="19"/>
        <v>0</v>
      </c>
      <c r="H239" s="11">
        <v>1.02</v>
      </c>
      <c r="I239" s="12">
        <f t="shared" si="20"/>
        <v>0</v>
      </c>
      <c r="J239" s="15">
        <f>IF(PERL[[#This Row],[Unadjusted Maximum Revenue]]/(PERL[[#This Row],[Proposed Taxable Valuation]]/1000)&gt;PERL[[#This Row],[Max Debt RATE]],PERL[[#This Row],[Max Debt RATE]],PERL[[#This Row],[Unadjusted Maximum Revenue]]/(PERL[[#This Row],[Proposed Taxable Valuation]]/1000))</f>
        <v>0</v>
      </c>
      <c r="K239" s="26">
        <f>ROUND(PERL[[#This Row],[Proposed Taxable Valuation]]/1000*PERL[[#This Row],[Adjusted Rate]],0)</f>
        <v>0</v>
      </c>
      <c r="L239" s="19">
        <f t="shared" si="21"/>
        <v>0</v>
      </c>
      <c r="M239" s="17">
        <f t="shared" si="22"/>
        <v>0</v>
      </c>
      <c r="N239" s="5">
        <v>368621204</v>
      </c>
      <c r="O239">
        <f>INDEX($R$3:$T$335,MATCH(PERL[[#This Row],[DistrictNumber]],$R$3:$R$335,0),3)</f>
        <v>0</v>
      </c>
      <c r="P239" s="9">
        <f t="shared" si="23"/>
        <v>0</v>
      </c>
      <c r="R239" t="s">
        <v>464</v>
      </c>
      <c r="S239" s="37" t="s">
        <v>464</v>
      </c>
      <c r="T239" s="34">
        <v>0</v>
      </c>
      <c r="V239">
        <v>2026</v>
      </c>
      <c r="W239" t="s">
        <v>470</v>
      </c>
      <c r="X239" s="25">
        <v>467342707</v>
      </c>
    </row>
    <row r="240" spans="1:24" x14ac:dyDescent="0.35">
      <c r="A240" s="13">
        <v>2026</v>
      </c>
      <c r="B240" s="13">
        <f t="shared" si="18"/>
        <v>2025</v>
      </c>
      <c r="C240" t="s">
        <v>474</v>
      </c>
      <c r="D240" t="s">
        <v>475</v>
      </c>
      <c r="E240" s="5">
        <v>333945982</v>
      </c>
      <c r="F240" s="13">
        <f>INDEX($R$3:$T$335,MATCH(PERL[[#This Row],[DistrictNumber]],$R$3:$R$335,0),3)</f>
        <v>0</v>
      </c>
      <c r="G240" s="9">
        <f t="shared" si="19"/>
        <v>0</v>
      </c>
      <c r="H240" s="11">
        <v>1.02</v>
      </c>
      <c r="I240" s="12">
        <f t="shared" si="20"/>
        <v>0</v>
      </c>
      <c r="J240" s="15">
        <f>IF(PERL[[#This Row],[Unadjusted Maximum Revenue]]/(PERL[[#This Row],[Proposed Taxable Valuation]]/1000)&gt;PERL[[#This Row],[Max Debt RATE]],PERL[[#This Row],[Max Debt RATE]],PERL[[#This Row],[Unadjusted Maximum Revenue]]/(PERL[[#This Row],[Proposed Taxable Valuation]]/1000))</f>
        <v>0</v>
      </c>
      <c r="K240" s="26">
        <f>ROUND(PERL[[#This Row],[Proposed Taxable Valuation]]/1000*PERL[[#This Row],[Adjusted Rate]],0)</f>
        <v>0</v>
      </c>
      <c r="L240" s="19">
        <f t="shared" si="21"/>
        <v>0</v>
      </c>
      <c r="M240" s="17">
        <f t="shared" si="22"/>
        <v>0</v>
      </c>
      <c r="N240" s="5">
        <v>333945982</v>
      </c>
      <c r="O240">
        <f>INDEX($R$3:$T$335,MATCH(PERL[[#This Row],[DistrictNumber]],$R$3:$R$335,0),3)</f>
        <v>0</v>
      </c>
      <c r="P240" s="9">
        <f t="shared" si="23"/>
        <v>0</v>
      </c>
      <c r="R240" t="s">
        <v>466</v>
      </c>
      <c r="S240" s="36" t="s">
        <v>466</v>
      </c>
      <c r="T240" s="33">
        <v>0</v>
      </c>
      <c r="V240">
        <v>2026</v>
      </c>
      <c r="W240" t="s">
        <v>472</v>
      </c>
      <c r="X240" s="25">
        <v>368621204</v>
      </c>
    </row>
    <row r="241" spans="1:24" x14ac:dyDescent="0.35">
      <c r="A241" s="13">
        <v>2026</v>
      </c>
      <c r="B241" s="13">
        <f t="shared" si="18"/>
        <v>2025</v>
      </c>
      <c r="C241" t="s">
        <v>476</v>
      </c>
      <c r="D241" t="s">
        <v>477</v>
      </c>
      <c r="E241" s="5">
        <v>281141418</v>
      </c>
      <c r="F241" s="13">
        <f>INDEX($R$3:$T$335,MATCH(PERL[[#This Row],[DistrictNumber]],$R$3:$R$335,0),3)</f>
        <v>0</v>
      </c>
      <c r="G241" s="9">
        <f t="shared" si="19"/>
        <v>0</v>
      </c>
      <c r="H241" s="11">
        <v>1.02</v>
      </c>
      <c r="I241" s="12">
        <f t="shared" si="20"/>
        <v>0</v>
      </c>
      <c r="J241" s="15">
        <f>IF(PERL[[#This Row],[Unadjusted Maximum Revenue]]/(PERL[[#This Row],[Proposed Taxable Valuation]]/1000)&gt;PERL[[#This Row],[Max Debt RATE]],PERL[[#This Row],[Max Debt RATE]],PERL[[#This Row],[Unadjusted Maximum Revenue]]/(PERL[[#This Row],[Proposed Taxable Valuation]]/1000))</f>
        <v>0</v>
      </c>
      <c r="K241" s="26">
        <f>ROUND(PERL[[#This Row],[Proposed Taxable Valuation]]/1000*PERL[[#This Row],[Adjusted Rate]],0)</f>
        <v>0</v>
      </c>
      <c r="L241" s="19">
        <f t="shared" si="21"/>
        <v>0</v>
      </c>
      <c r="M241" s="17">
        <f t="shared" si="22"/>
        <v>0</v>
      </c>
      <c r="N241" s="5">
        <v>281141418</v>
      </c>
      <c r="O241">
        <f>INDEX($R$3:$T$335,MATCH(PERL[[#This Row],[DistrictNumber]],$R$3:$R$335,0),3)</f>
        <v>0</v>
      </c>
      <c r="P241" s="9">
        <f t="shared" si="23"/>
        <v>0</v>
      </c>
      <c r="R241" t="s">
        <v>468</v>
      </c>
      <c r="S241" s="37" t="s">
        <v>468</v>
      </c>
      <c r="T241" s="34">
        <v>0</v>
      </c>
      <c r="V241">
        <v>2026</v>
      </c>
      <c r="W241" t="s">
        <v>474</v>
      </c>
      <c r="X241" s="25">
        <v>333945982</v>
      </c>
    </row>
    <row r="242" spans="1:24" x14ac:dyDescent="0.35">
      <c r="A242" s="13">
        <v>2026</v>
      </c>
      <c r="B242" s="13">
        <f t="shared" si="18"/>
        <v>2025</v>
      </c>
      <c r="C242" t="s">
        <v>478</v>
      </c>
      <c r="D242" t="s">
        <v>479</v>
      </c>
      <c r="E242" s="5">
        <v>448428614</v>
      </c>
      <c r="F242" s="13">
        <f>INDEX($R$3:$T$335,MATCH(PERL[[#This Row],[DistrictNumber]],$R$3:$R$335,0),3)</f>
        <v>0</v>
      </c>
      <c r="G242" s="9">
        <f t="shared" si="19"/>
        <v>0</v>
      </c>
      <c r="H242" s="11">
        <v>1.02</v>
      </c>
      <c r="I242" s="12">
        <f t="shared" si="20"/>
        <v>0</v>
      </c>
      <c r="J242" s="15">
        <f>IF(PERL[[#This Row],[Unadjusted Maximum Revenue]]/(PERL[[#This Row],[Proposed Taxable Valuation]]/1000)&gt;PERL[[#This Row],[Max Debt RATE]],PERL[[#This Row],[Max Debt RATE]],PERL[[#This Row],[Unadjusted Maximum Revenue]]/(PERL[[#This Row],[Proposed Taxable Valuation]]/1000))</f>
        <v>0</v>
      </c>
      <c r="K242" s="26">
        <f>ROUND(PERL[[#This Row],[Proposed Taxable Valuation]]/1000*PERL[[#This Row],[Adjusted Rate]],0)</f>
        <v>0</v>
      </c>
      <c r="L242" s="19">
        <f t="shared" si="21"/>
        <v>0</v>
      </c>
      <c r="M242" s="17">
        <f t="shared" si="22"/>
        <v>0</v>
      </c>
      <c r="N242" s="5">
        <v>448428614</v>
      </c>
      <c r="O242">
        <f>INDEX($R$3:$T$335,MATCH(PERL[[#This Row],[DistrictNumber]],$R$3:$R$335,0),3)</f>
        <v>0</v>
      </c>
      <c r="P242" s="9">
        <f t="shared" si="23"/>
        <v>0</v>
      </c>
      <c r="R242" t="s">
        <v>470</v>
      </c>
      <c r="S242" s="36" t="s">
        <v>470</v>
      </c>
      <c r="T242" s="33">
        <v>0</v>
      </c>
      <c r="V242">
        <v>2026</v>
      </c>
      <c r="W242" t="s">
        <v>478</v>
      </c>
      <c r="X242" s="25">
        <v>448428614</v>
      </c>
    </row>
    <row r="243" spans="1:24" x14ac:dyDescent="0.35">
      <c r="A243" s="13">
        <v>2026</v>
      </c>
      <c r="B243" s="13">
        <f t="shared" si="18"/>
        <v>2025</v>
      </c>
      <c r="C243" t="s">
        <v>480</v>
      </c>
      <c r="D243" t="s">
        <v>481</v>
      </c>
      <c r="E243" s="5">
        <v>378969345</v>
      </c>
      <c r="F243" s="13">
        <f>INDEX($R$3:$T$335,MATCH(PERL[[#This Row],[DistrictNumber]],$R$3:$R$335,0),3)</f>
        <v>0</v>
      </c>
      <c r="G243" s="9">
        <f t="shared" si="19"/>
        <v>0</v>
      </c>
      <c r="H243" s="11">
        <v>1.02</v>
      </c>
      <c r="I243" s="12">
        <f t="shared" si="20"/>
        <v>0</v>
      </c>
      <c r="J243" s="15">
        <f>IF(PERL[[#This Row],[Unadjusted Maximum Revenue]]/(PERL[[#This Row],[Proposed Taxable Valuation]]/1000)&gt;PERL[[#This Row],[Max Debt RATE]],PERL[[#This Row],[Max Debt RATE]],PERL[[#This Row],[Unadjusted Maximum Revenue]]/(PERL[[#This Row],[Proposed Taxable Valuation]]/1000))</f>
        <v>0</v>
      </c>
      <c r="K243" s="26">
        <f>ROUND(PERL[[#This Row],[Proposed Taxable Valuation]]/1000*PERL[[#This Row],[Adjusted Rate]],0)</f>
        <v>0</v>
      </c>
      <c r="L243" s="19">
        <f t="shared" si="21"/>
        <v>0</v>
      </c>
      <c r="M243" s="17">
        <f t="shared" si="22"/>
        <v>0</v>
      </c>
      <c r="N243" s="5">
        <v>378969345</v>
      </c>
      <c r="O243">
        <f>INDEX($R$3:$T$335,MATCH(PERL[[#This Row],[DistrictNumber]],$R$3:$R$335,0),3)</f>
        <v>0</v>
      </c>
      <c r="P243" s="9">
        <f t="shared" si="23"/>
        <v>0</v>
      </c>
      <c r="R243" t="s">
        <v>472</v>
      </c>
      <c r="S243" s="37" t="s">
        <v>472</v>
      </c>
      <c r="T243" s="34">
        <v>0</v>
      </c>
      <c r="V243">
        <v>2026</v>
      </c>
      <c r="W243" t="s">
        <v>480</v>
      </c>
      <c r="X243" s="25">
        <v>378969345</v>
      </c>
    </row>
    <row r="244" spans="1:24" x14ac:dyDescent="0.35">
      <c r="A244" s="13">
        <v>2026</v>
      </c>
      <c r="B244" s="13">
        <f t="shared" si="18"/>
        <v>2025</v>
      </c>
      <c r="C244" t="s">
        <v>482</v>
      </c>
      <c r="D244" t="s">
        <v>483</v>
      </c>
      <c r="E244" s="5">
        <v>432222992</v>
      </c>
      <c r="F244" s="13">
        <f>INDEX($R$3:$T$335,MATCH(PERL[[#This Row],[DistrictNumber]],$R$3:$R$335,0),3)</f>
        <v>0</v>
      </c>
      <c r="G244" s="9">
        <f t="shared" si="19"/>
        <v>0</v>
      </c>
      <c r="H244" s="11">
        <v>1.02</v>
      </c>
      <c r="I244" s="12">
        <f t="shared" si="20"/>
        <v>0</v>
      </c>
      <c r="J244" s="15">
        <f>IF(PERL[[#This Row],[Unadjusted Maximum Revenue]]/(PERL[[#This Row],[Proposed Taxable Valuation]]/1000)&gt;PERL[[#This Row],[Max Debt RATE]],PERL[[#This Row],[Max Debt RATE]],PERL[[#This Row],[Unadjusted Maximum Revenue]]/(PERL[[#This Row],[Proposed Taxable Valuation]]/1000))</f>
        <v>0</v>
      </c>
      <c r="K244" s="26">
        <f>ROUND(PERL[[#This Row],[Proposed Taxable Valuation]]/1000*PERL[[#This Row],[Adjusted Rate]],0)</f>
        <v>0</v>
      </c>
      <c r="L244" s="19">
        <f t="shared" si="21"/>
        <v>0</v>
      </c>
      <c r="M244" s="17">
        <f t="shared" si="22"/>
        <v>0</v>
      </c>
      <c r="N244" s="5">
        <v>432222992</v>
      </c>
      <c r="O244">
        <f>INDEX($R$3:$T$335,MATCH(PERL[[#This Row],[DistrictNumber]],$R$3:$R$335,0),3)</f>
        <v>0</v>
      </c>
      <c r="P244" s="9">
        <f t="shared" si="23"/>
        <v>0</v>
      </c>
      <c r="R244" t="s">
        <v>474</v>
      </c>
      <c r="S244" s="36" t="s">
        <v>474</v>
      </c>
      <c r="T244" s="33">
        <v>0</v>
      </c>
      <c r="V244">
        <v>2026</v>
      </c>
      <c r="W244" t="s">
        <v>482</v>
      </c>
      <c r="X244" s="25">
        <v>432222992</v>
      </c>
    </row>
    <row r="245" spans="1:24" x14ac:dyDescent="0.35">
      <c r="A245" s="13">
        <v>2026</v>
      </c>
      <c r="B245" s="13">
        <f t="shared" si="18"/>
        <v>2025</v>
      </c>
      <c r="C245" t="s">
        <v>484</v>
      </c>
      <c r="D245" t="s">
        <v>485</v>
      </c>
      <c r="E245" s="5">
        <v>271869344</v>
      </c>
      <c r="F245" s="13">
        <f>INDEX($R$3:$T$335,MATCH(PERL[[#This Row],[DistrictNumber]],$R$3:$R$335,0),3)</f>
        <v>0</v>
      </c>
      <c r="G245" s="9">
        <f t="shared" si="19"/>
        <v>0</v>
      </c>
      <c r="H245" s="11">
        <v>1.02</v>
      </c>
      <c r="I245" s="12">
        <f t="shared" si="20"/>
        <v>0</v>
      </c>
      <c r="J245" s="15">
        <f>IF(PERL[[#This Row],[Unadjusted Maximum Revenue]]/(PERL[[#This Row],[Proposed Taxable Valuation]]/1000)&gt;PERL[[#This Row],[Max Debt RATE]],PERL[[#This Row],[Max Debt RATE]],PERL[[#This Row],[Unadjusted Maximum Revenue]]/(PERL[[#This Row],[Proposed Taxable Valuation]]/1000))</f>
        <v>0</v>
      </c>
      <c r="K245" s="26">
        <f>ROUND(PERL[[#This Row],[Proposed Taxable Valuation]]/1000*PERL[[#This Row],[Adjusted Rate]],0)</f>
        <v>0</v>
      </c>
      <c r="L245" s="19">
        <f t="shared" si="21"/>
        <v>0</v>
      </c>
      <c r="M245" s="17">
        <f t="shared" si="22"/>
        <v>0</v>
      </c>
      <c r="N245" s="5">
        <v>271869344</v>
      </c>
      <c r="O245">
        <f>INDEX($R$3:$T$335,MATCH(PERL[[#This Row],[DistrictNumber]],$R$3:$R$335,0),3)</f>
        <v>0</v>
      </c>
      <c r="P245" s="9">
        <f t="shared" si="23"/>
        <v>0</v>
      </c>
      <c r="R245" t="s">
        <v>476</v>
      </c>
      <c r="S245" s="37" t="s">
        <v>476</v>
      </c>
      <c r="T245" s="34">
        <v>0</v>
      </c>
      <c r="V245">
        <v>2026</v>
      </c>
      <c r="W245" t="s">
        <v>484</v>
      </c>
      <c r="X245" s="25">
        <v>271869344</v>
      </c>
    </row>
    <row r="246" spans="1:24" x14ac:dyDescent="0.35">
      <c r="A246" s="13">
        <v>2026</v>
      </c>
      <c r="B246" s="13">
        <f t="shared" si="18"/>
        <v>2025</v>
      </c>
      <c r="C246" t="s">
        <v>486</v>
      </c>
      <c r="D246" t="s">
        <v>487</v>
      </c>
      <c r="E246" s="5">
        <v>156001916</v>
      </c>
      <c r="F246" s="13">
        <f>INDEX($R$3:$T$335,MATCH(PERL[[#This Row],[DistrictNumber]],$R$3:$R$335,0),3)</f>
        <v>0</v>
      </c>
      <c r="G246" s="9">
        <f t="shared" si="19"/>
        <v>0</v>
      </c>
      <c r="H246" s="11">
        <v>1.02</v>
      </c>
      <c r="I246" s="12">
        <f t="shared" si="20"/>
        <v>0</v>
      </c>
      <c r="J246" s="15">
        <f>IF(PERL[[#This Row],[Unadjusted Maximum Revenue]]/(PERL[[#This Row],[Proposed Taxable Valuation]]/1000)&gt;PERL[[#This Row],[Max Debt RATE]],PERL[[#This Row],[Max Debt RATE]],PERL[[#This Row],[Unadjusted Maximum Revenue]]/(PERL[[#This Row],[Proposed Taxable Valuation]]/1000))</f>
        <v>0</v>
      </c>
      <c r="K246" s="26">
        <f>ROUND(PERL[[#This Row],[Proposed Taxable Valuation]]/1000*PERL[[#This Row],[Adjusted Rate]],0)</f>
        <v>0</v>
      </c>
      <c r="L246" s="19">
        <f t="shared" si="21"/>
        <v>0</v>
      </c>
      <c r="M246" s="17">
        <f t="shared" si="22"/>
        <v>0</v>
      </c>
      <c r="N246" s="5">
        <v>156001916</v>
      </c>
      <c r="O246">
        <f>INDEX($R$3:$T$335,MATCH(PERL[[#This Row],[DistrictNumber]],$R$3:$R$335,0),3)</f>
        <v>0</v>
      </c>
      <c r="P246" s="9">
        <f t="shared" si="23"/>
        <v>0</v>
      </c>
      <c r="R246" t="s">
        <v>478</v>
      </c>
      <c r="S246" s="36" t="s">
        <v>692</v>
      </c>
      <c r="T246" s="33">
        <v>0</v>
      </c>
      <c r="V246">
        <v>2026</v>
      </c>
      <c r="W246" t="s">
        <v>486</v>
      </c>
      <c r="X246" s="25">
        <v>156001916</v>
      </c>
    </row>
    <row r="247" spans="1:24" x14ac:dyDescent="0.35">
      <c r="A247" s="13">
        <v>2026</v>
      </c>
      <c r="B247" s="13">
        <f t="shared" si="18"/>
        <v>2025</v>
      </c>
      <c r="C247" t="s">
        <v>488</v>
      </c>
      <c r="D247" t="s">
        <v>489</v>
      </c>
      <c r="E247" s="5">
        <v>1582497868</v>
      </c>
      <c r="F247" s="13">
        <f>INDEX($R$3:$T$335,MATCH(PERL[[#This Row],[DistrictNumber]],$R$3:$R$335,0),3)</f>
        <v>0.13500000000000001</v>
      </c>
      <c r="G247" s="9">
        <f t="shared" si="19"/>
        <v>213637.21218</v>
      </c>
      <c r="H247" s="11">
        <v>1.02</v>
      </c>
      <c r="I247" s="12">
        <f t="shared" si="20"/>
        <v>213637.21218</v>
      </c>
      <c r="J247" s="15">
        <f>IF(PERL[[#This Row],[Unadjusted Maximum Revenue]]/(PERL[[#This Row],[Proposed Taxable Valuation]]/1000)&gt;PERL[[#This Row],[Max Debt RATE]],PERL[[#This Row],[Max Debt RATE]],PERL[[#This Row],[Unadjusted Maximum Revenue]]/(PERL[[#This Row],[Proposed Taxable Valuation]]/1000))</f>
        <v>0.13500000000000001</v>
      </c>
      <c r="K247" s="26">
        <f>ROUND(PERL[[#This Row],[Proposed Taxable Valuation]]/1000*PERL[[#This Row],[Adjusted Rate]],0)</f>
        <v>213637</v>
      </c>
      <c r="L247" s="19">
        <f t="shared" si="21"/>
        <v>0</v>
      </c>
      <c r="M247" s="17">
        <f t="shared" si="22"/>
        <v>0</v>
      </c>
      <c r="N247" s="5">
        <v>1582497868</v>
      </c>
      <c r="O247">
        <f>INDEX($R$3:$T$335,MATCH(PERL[[#This Row],[DistrictNumber]],$R$3:$R$335,0),3)</f>
        <v>0.13500000000000001</v>
      </c>
      <c r="P247" s="9">
        <f t="shared" si="23"/>
        <v>213637.21218</v>
      </c>
      <c r="R247" t="s">
        <v>480</v>
      </c>
      <c r="S247" s="37" t="s">
        <v>480</v>
      </c>
      <c r="T247" s="34">
        <v>0</v>
      </c>
      <c r="V247">
        <v>2026</v>
      </c>
      <c r="W247" t="s">
        <v>540</v>
      </c>
      <c r="X247" s="25">
        <v>429763565</v>
      </c>
    </row>
    <row r="248" spans="1:24" x14ac:dyDescent="0.35">
      <c r="A248" s="13">
        <v>2026</v>
      </c>
      <c r="B248" s="13">
        <f t="shared" si="18"/>
        <v>2025</v>
      </c>
      <c r="C248" t="s">
        <v>490</v>
      </c>
      <c r="D248" t="s">
        <v>491</v>
      </c>
      <c r="E248" s="5">
        <v>292419801</v>
      </c>
      <c r="F248" s="13">
        <f>INDEX($R$3:$T$335,MATCH(PERL[[#This Row],[DistrictNumber]],$R$3:$R$335,0),3)</f>
        <v>0</v>
      </c>
      <c r="G248" s="9">
        <f t="shared" si="19"/>
        <v>0</v>
      </c>
      <c r="H248" s="11">
        <v>1.02</v>
      </c>
      <c r="I248" s="12">
        <f t="shared" si="20"/>
        <v>0</v>
      </c>
      <c r="J248" s="15">
        <f>IF(PERL[[#This Row],[Unadjusted Maximum Revenue]]/(PERL[[#This Row],[Proposed Taxable Valuation]]/1000)&gt;PERL[[#This Row],[Max Debt RATE]],PERL[[#This Row],[Max Debt RATE]],PERL[[#This Row],[Unadjusted Maximum Revenue]]/(PERL[[#This Row],[Proposed Taxable Valuation]]/1000))</f>
        <v>0</v>
      </c>
      <c r="K248" s="26">
        <f>ROUND(PERL[[#This Row],[Proposed Taxable Valuation]]/1000*PERL[[#This Row],[Adjusted Rate]],0)</f>
        <v>0</v>
      </c>
      <c r="L248" s="19">
        <f t="shared" si="21"/>
        <v>0</v>
      </c>
      <c r="M248" s="17">
        <f t="shared" si="22"/>
        <v>0</v>
      </c>
      <c r="N248" s="5">
        <v>292419801</v>
      </c>
      <c r="O248">
        <f>INDEX($R$3:$T$335,MATCH(PERL[[#This Row],[DistrictNumber]],$R$3:$R$335,0),3)</f>
        <v>0</v>
      </c>
      <c r="P248" s="9">
        <f t="shared" si="23"/>
        <v>0</v>
      </c>
      <c r="R248" t="s">
        <v>482</v>
      </c>
      <c r="S248" s="36" t="s">
        <v>482</v>
      </c>
      <c r="T248" s="33">
        <v>0</v>
      </c>
      <c r="V248">
        <v>2026</v>
      </c>
      <c r="W248" t="s">
        <v>488</v>
      </c>
      <c r="X248" s="25">
        <v>1582497868</v>
      </c>
    </row>
    <row r="249" spans="1:24" x14ac:dyDescent="0.35">
      <c r="A249" s="13">
        <v>2026</v>
      </c>
      <c r="B249" s="13">
        <f t="shared" si="18"/>
        <v>2025</v>
      </c>
      <c r="C249" t="s">
        <v>492</v>
      </c>
      <c r="D249" t="s">
        <v>493</v>
      </c>
      <c r="E249" s="5">
        <v>233246414</v>
      </c>
      <c r="F249" s="13">
        <f>INDEX($R$3:$T$335,MATCH(PERL[[#This Row],[DistrictNumber]],$R$3:$R$335,0),3)</f>
        <v>0</v>
      </c>
      <c r="G249" s="9">
        <f t="shared" si="19"/>
        <v>0</v>
      </c>
      <c r="H249" s="11">
        <v>1.02</v>
      </c>
      <c r="I249" s="12">
        <f t="shared" si="20"/>
        <v>0</v>
      </c>
      <c r="J249" s="15">
        <f>IF(PERL[[#This Row],[Unadjusted Maximum Revenue]]/(PERL[[#This Row],[Proposed Taxable Valuation]]/1000)&gt;PERL[[#This Row],[Max Debt RATE]],PERL[[#This Row],[Max Debt RATE]],PERL[[#This Row],[Unadjusted Maximum Revenue]]/(PERL[[#This Row],[Proposed Taxable Valuation]]/1000))</f>
        <v>0</v>
      </c>
      <c r="K249" s="26">
        <f>ROUND(PERL[[#This Row],[Proposed Taxable Valuation]]/1000*PERL[[#This Row],[Adjusted Rate]],0)</f>
        <v>0</v>
      </c>
      <c r="L249" s="19">
        <f t="shared" si="21"/>
        <v>0</v>
      </c>
      <c r="M249" s="17">
        <f t="shared" si="22"/>
        <v>0</v>
      </c>
      <c r="N249" s="5">
        <v>233246414</v>
      </c>
      <c r="O249">
        <f>INDEX($R$3:$T$335,MATCH(PERL[[#This Row],[DistrictNumber]],$R$3:$R$335,0),3)</f>
        <v>0</v>
      </c>
      <c r="P249" s="9">
        <f t="shared" si="23"/>
        <v>0</v>
      </c>
      <c r="R249" t="s">
        <v>484</v>
      </c>
      <c r="S249" s="37" t="s">
        <v>484</v>
      </c>
      <c r="T249" s="34">
        <v>0</v>
      </c>
      <c r="V249">
        <v>2026</v>
      </c>
      <c r="W249" t="s">
        <v>490</v>
      </c>
      <c r="X249" s="25">
        <v>292419801</v>
      </c>
    </row>
    <row r="250" spans="1:24" x14ac:dyDescent="0.35">
      <c r="A250" s="13">
        <v>2026</v>
      </c>
      <c r="B250" s="13">
        <f t="shared" si="18"/>
        <v>2025</v>
      </c>
      <c r="C250" t="s">
        <v>494</v>
      </c>
      <c r="D250" t="s">
        <v>495</v>
      </c>
      <c r="E250" s="5">
        <v>996679087</v>
      </c>
      <c r="F250" s="13">
        <f>INDEX($R$3:$T$335,MATCH(PERL[[#This Row],[DistrictNumber]],$R$3:$R$335,0),3)</f>
        <v>0</v>
      </c>
      <c r="G250" s="9">
        <f t="shared" si="19"/>
        <v>0</v>
      </c>
      <c r="H250" s="11">
        <v>1.02</v>
      </c>
      <c r="I250" s="12">
        <f t="shared" si="20"/>
        <v>0</v>
      </c>
      <c r="J250" s="15">
        <f>IF(PERL[[#This Row],[Unadjusted Maximum Revenue]]/(PERL[[#This Row],[Proposed Taxable Valuation]]/1000)&gt;PERL[[#This Row],[Max Debt RATE]],PERL[[#This Row],[Max Debt RATE]],PERL[[#This Row],[Unadjusted Maximum Revenue]]/(PERL[[#This Row],[Proposed Taxable Valuation]]/1000))</f>
        <v>0</v>
      </c>
      <c r="K250" s="26">
        <f>ROUND(PERL[[#This Row],[Proposed Taxable Valuation]]/1000*PERL[[#This Row],[Adjusted Rate]],0)</f>
        <v>0</v>
      </c>
      <c r="L250" s="19">
        <f t="shared" si="21"/>
        <v>0</v>
      </c>
      <c r="M250" s="17">
        <f t="shared" si="22"/>
        <v>0</v>
      </c>
      <c r="N250" s="5">
        <v>996679087</v>
      </c>
      <c r="O250">
        <f>INDEX($R$3:$T$335,MATCH(PERL[[#This Row],[DistrictNumber]],$R$3:$R$335,0),3)</f>
        <v>0</v>
      </c>
      <c r="P250" s="9">
        <f t="shared" si="23"/>
        <v>0</v>
      </c>
      <c r="R250" t="s">
        <v>486</v>
      </c>
      <c r="S250" s="36" t="s">
        <v>486</v>
      </c>
      <c r="T250" s="33">
        <v>0</v>
      </c>
      <c r="V250">
        <v>2026</v>
      </c>
      <c r="W250" t="s">
        <v>492</v>
      </c>
      <c r="X250" s="25">
        <v>233246414</v>
      </c>
    </row>
    <row r="251" spans="1:24" x14ac:dyDescent="0.35">
      <c r="A251" s="13">
        <v>2026</v>
      </c>
      <c r="B251" s="13">
        <f t="shared" si="18"/>
        <v>2025</v>
      </c>
      <c r="C251" t="s">
        <v>496</v>
      </c>
      <c r="D251" t="s">
        <v>497</v>
      </c>
      <c r="E251" s="5">
        <v>148174006</v>
      </c>
      <c r="F251" s="13">
        <f>INDEX($R$3:$T$335,MATCH(PERL[[#This Row],[DistrictNumber]],$R$3:$R$335,0),3)</f>
        <v>0</v>
      </c>
      <c r="G251" s="9">
        <f t="shared" si="19"/>
        <v>0</v>
      </c>
      <c r="H251" s="11">
        <v>1.02</v>
      </c>
      <c r="I251" s="12">
        <f t="shared" si="20"/>
        <v>0</v>
      </c>
      <c r="J251" s="15">
        <f>IF(PERL[[#This Row],[Unadjusted Maximum Revenue]]/(PERL[[#This Row],[Proposed Taxable Valuation]]/1000)&gt;PERL[[#This Row],[Max Debt RATE]],PERL[[#This Row],[Max Debt RATE]],PERL[[#This Row],[Unadjusted Maximum Revenue]]/(PERL[[#This Row],[Proposed Taxable Valuation]]/1000))</f>
        <v>0</v>
      </c>
      <c r="K251" s="26">
        <f>ROUND(PERL[[#This Row],[Proposed Taxable Valuation]]/1000*PERL[[#This Row],[Adjusted Rate]],0)</f>
        <v>0</v>
      </c>
      <c r="L251" s="19">
        <f t="shared" si="21"/>
        <v>0</v>
      </c>
      <c r="M251" s="17">
        <f t="shared" si="22"/>
        <v>0</v>
      </c>
      <c r="N251" s="5">
        <v>148174006</v>
      </c>
      <c r="O251">
        <f>INDEX($R$3:$T$335,MATCH(PERL[[#This Row],[DistrictNumber]],$R$3:$R$335,0),3)</f>
        <v>0</v>
      </c>
      <c r="P251" s="9">
        <f t="shared" si="23"/>
        <v>0</v>
      </c>
      <c r="R251" t="s">
        <v>488</v>
      </c>
      <c r="S251" s="37" t="s">
        <v>488</v>
      </c>
      <c r="T251" s="34">
        <v>0.13500000000000001</v>
      </c>
      <c r="V251">
        <v>2026</v>
      </c>
      <c r="W251" t="s">
        <v>494</v>
      </c>
      <c r="X251" s="25">
        <v>996679087</v>
      </c>
    </row>
    <row r="252" spans="1:24" x14ac:dyDescent="0.35">
      <c r="A252" s="13">
        <v>2026</v>
      </c>
      <c r="B252" s="13">
        <f t="shared" si="18"/>
        <v>2025</v>
      </c>
      <c r="C252" t="s">
        <v>498</v>
      </c>
      <c r="D252" t="s">
        <v>499</v>
      </c>
      <c r="E252" s="5">
        <v>482266520</v>
      </c>
      <c r="F252" s="13">
        <f>INDEX($R$3:$T$335,MATCH(PERL[[#This Row],[DistrictNumber]],$R$3:$R$335,0),3)</f>
        <v>0</v>
      </c>
      <c r="G252" s="9">
        <f t="shared" si="19"/>
        <v>0</v>
      </c>
      <c r="H252" s="11">
        <v>1.02</v>
      </c>
      <c r="I252" s="12">
        <f t="shared" si="20"/>
        <v>0</v>
      </c>
      <c r="J252" s="15">
        <f>IF(PERL[[#This Row],[Unadjusted Maximum Revenue]]/(PERL[[#This Row],[Proposed Taxable Valuation]]/1000)&gt;PERL[[#This Row],[Max Debt RATE]],PERL[[#This Row],[Max Debt RATE]],PERL[[#This Row],[Unadjusted Maximum Revenue]]/(PERL[[#This Row],[Proposed Taxable Valuation]]/1000))</f>
        <v>0</v>
      </c>
      <c r="K252" s="26">
        <f>ROUND(PERL[[#This Row],[Proposed Taxable Valuation]]/1000*PERL[[#This Row],[Adjusted Rate]],0)</f>
        <v>0</v>
      </c>
      <c r="L252" s="19">
        <f t="shared" si="21"/>
        <v>0</v>
      </c>
      <c r="M252" s="17">
        <f t="shared" si="22"/>
        <v>0</v>
      </c>
      <c r="N252" s="5">
        <v>482266520</v>
      </c>
      <c r="O252">
        <f>INDEX($R$3:$T$335,MATCH(PERL[[#This Row],[DistrictNumber]],$R$3:$R$335,0),3)</f>
        <v>0</v>
      </c>
      <c r="P252" s="9">
        <f t="shared" si="23"/>
        <v>0</v>
      </c>
      <c r="R252" t="s">
        <v>490</v>
      </c>
      <c r="S252" s="36" t="s">
        <v>490</v>
      </c>
      <c r="T252" s="33">
        <v>0</v>
      </c>
      <c r="V252">
        <v>2026</v>
      </c>
      <c r="W252" t="s">
        <v>496</v>
      </c>
      <c r="X252" s="25">
        <v>148174006</v>
      </c>
    </row>
    <row r="253" spans="1:24" x14ac:dyDescent="0.35">
      <c r="A253" s="13">
        <v>2026</v>
      </c>
      <c r="B253" s="13">
        <f t="shared" si="18"/>
        <v>2025</v>
      </c>
      <c r="C253" t="s">
        <v>500</v>
      </c>
      <c r="D253" t="s">
        <v>501</v>
      </c>
      <c r="E253" s="5">
        <v>474614375</v>
      </c>
      <c r="F253" s="13">
        <f>INDEX($R$3:$T$335,MATCH(PERL[[#This Row],[DistrictNumber]],$R$3:$R$335,0),3)</f>
        <v>0</v>
      </c>
      <c r="G253" s="9">
        <f t="shared" si="19"/>
        <v>0</v>
      </c>
      <c r="H253" s="11">
        <v>1.02</v>
      </c>
      <c r="I253" s="12">
        <f t="shared" si="20"/>
        <v>0</v>
      </c>
      <c r="J253" s="15">
        <f>IF(PERL[[#This Row],[Unadjusted Maximum Revenue]]/(PERL[[#This Row],[Proposed Taxable Valuation]]/1000)&gt;PERL[[#This Row],[Max Debt RATE]],PERL[[#This Row],[Max Debt RATE]],PERL[[#This Row],[Unadjusted Maximum Revenue]]/(PERL[[#This Row],[Proposed Taxable Valuation]]/1000))</f>
        <v>0</v>
      </c>
      <c r="K253" s="26">
        <f>ROUND(PERL[[#This Row],[Proposed Taxable Valuation]]/1000*PERL[[#This Row],[Adjusted Rate]],0)</f>
        <v>0</v>
      </c>
      <c r="L253" s="19">
        <f t="shared" si="21"/>
        <v>0</v>
      </c>
      <c r="M253" s="17">
        <f t="shared" si="22"/>
        <v>0</v>
      </c>
      <c r="N253" s="5">
        <v>474614375</v>
      </c>
      <c r="O253">
        <f>INDEX($R$3:$T$335,MATCH(PERL[[#This Row],[DistrictNumber]],$R$3:$R$335,0),3)</f>
        <v>0</v>
      </c>
      <c r="P253" s="9">
        <f t="shared" si="23"/>
        <v>0</v>
      </c>
      <c r="R253" t="s">
        <v>492</v>
      </c>
      <c r="S253" s="37" t="s">
        <v>492</v>
      </c>
      <c r="T253" s="34">
        <v>0</v>
      </c>
      <c r="V253">
        <v>2026</v>
      </c>
      <c r="W253" t="s">
        <v>616</v>
      </c>
      <c r="X253" s="25">
        <v>499176669</v>
      </c>
    </row>
    <row r="254" spans="1:24" x14ac:dyDescent="0.35">
      <c r="A254" s="13">
        <v>2026</v>
      </c>
      <c r="B254" s="13">
        <f t="shared" si="18"/>
        <v>2025</v>
      </c>
      <c r="C254" t="s">
        <v>502</v>
      </c>
      <c r="D254" t="s">
        <v>503</v>
      </c>
      <c r="E254" s="5">
        <v>388148694</v>
      </c>
      <c r="F254" s="13">
        <f>INDEX($R$3:$T$335,MATCH(PERL[[#This Row],[DistrictNumber]],$R$3:$R$335,0),3)</f>
        <v>0</v>
      </c>
      <c r="G254" s="9">
        <f t="shared" si="19"/>
        <v>0</v>
      </c>
      <c r="H254" s="11">
        <v>1.02</v>
      </c>
      <c r="I254" s="12">
        <f t="shared" si="20"/>
        <v>0</v>
      </c>
      <c r="J254" s="15">
        <f>IF(PERL[[#This Row],[Unadjusted Maximum Revenue]]/(PERL[[#This Row],[Proposed Taxable Valuation]]/1000)&gt;PERL[[#This Row],[Max Debt RATE]],PERL[[#This Row],[Max Debt RATE]],PERL[[#This Row],[Unadjusted Maximum Revenue]]/(PERL[[#This Row],[Proposed Taxable Valuation]]/1000))</f>
        <v>0</v>
      </c>
      <c r="K254" s="26">
        <f>ROUND(PERL[[#This Row],[Proposed Taxable Valuation]]/1000*PERL[[#This Row],[Adjusted Rate]],0)</f>
        <v>0</v>
      </c>
      <c r="L254" s="19">
        <f t="shared" si="21"/>
        <v>0</v>
      </c>
      <c r="M254" s="17">
        <f t="shared" si="22"/>
        <v>0</v>
      </c>
      <c r="N254" s="5">
        <v>388148694</v>
      </c>
      <c r="O254">
        <f>INDEX($R$3:$T$335,MATCH(PERL[[#This Row],[DistrictNumber]],$R$3:$R$335,0),3)</f>
        <v>0</v>
      </c>
      <c r="P254" s="9">
        <f t="shared" si="23"/>
        <v>0</v>
      </c>
      <c r="R254" t="s">
        <v>494</v>
      </c>
      <c r="S254" s="36" t="s">
        <v>494</v>
      </c>
      <c r="T254" s="33">
        <v>0</v>
      </c>
      <c r="V254">
        <v>2026</v>
      </c>
      <c r="W254" t="s">
        <v>498</v>
      </c>
      <c r="X254" s="25">
        <v>482266520</v>
      </c>
    </row>
    <row r="255" spans="1:24" x14ac:dyDescent="0.35">
      <c r="A255" s="13">
        <v>2026</v>
      </c>
      <c r="B255" s="13">
        <f t="shared" si="18"/>
        <v>2025</v>
      </c>
      <c r="C255" t="s">
        <v>504</v>
      </c>
      <c r="D255" t="s">
        <v>505</v>
      </c>
      <c r="E255" s="5">
        <v>227617829</v>
      </c>
      <c r="F255" s="13">
        <f>INDEX($R$3:$T$335,MATCH(PERL[[#This Row],[DistrictNumber]],$R$3:$R$335,0),3)</f>
        <v>0</v>
      </c>
      <c r="G255" s="9">
        <f t="shared" si="19"/>
        <v>0</v>
      </c>
      <c r="H255" s="11">
        <v>1.02</v>
      </c>
      <c r="I255" s="12">
        <f t="shared" si="20"/>
        <v>0</v>
      </c>
      <c r="J255" s="15">
        <f>IF(PERL[[#This Row],[Unadjusted Maximum Revenue]]/(PERL[[#This Row],[Proposed Taxable Valuation]]/1000)&gt;PERL[[#This Row],[Max Debt RATE]],PERL[[#This Row],[Max Debt RATE]],PERL[[#This Row],[Unadjusted Maximum Revenue]]/(PERL[[#This Row],[Proposed Taxable Valuation]]/1000))</f>
        <v>0</v>
      </c>
      <c r="K255" s="26">
        <f>ROUND(PERL[[#This Row],[Proposed Taxable Valuation]]/1000*PERL[[#This Row],[Adjusted Rate]],0)</f>
        <v>0</v>
      </c>
      <c r="L255" s="19">
        <f t="shared" si="21"/>
        <v>0</v>
      </c>
      <c r="M255" s="17">
        <f t="shared" si="22"/>
        <v>0</v>
      </c>
      <c r="N255" s="5">
        <v>227617829</v>
      </c>
      <c r="O255">
        <f>INDEX($R$3:$T$335,MATCH(PERL[[#This Row],[DistrictNumber]],$R$3:$R$335,0),3)</f>
        <v>0</v>
      </c>
      <c r="P255" s="9">
        <f t="shared" si="23"/>
        <v>0</v>
      </c>
      <c r="R255" t="s">
        <v>496</v>
      </c>
      <c r="S255" s="37" t="s">
        <v>496</v>
      </c>
      <c r="T255" s="34">
        <v>0</v>
      </c>
      <c r="V255">
        <v>2026</v>
      </c>
      <c r="W255" t="s">
        <v>500</v>
      </c>
      <c r="X255" s="25">
        <v>474614375</v>
      </c>
    </row>
    <row r="256" spans="1:24" x14ac:dyDescent="0.35">
      <c r="A256" s="13">
        <v>2026</v>
      </c>
      <c r="B256" s="13">
        <f t="shared" si="18"/>
        <v>2025</v>
      </c>
      <c r="C256" t="s">
        <v>506</v>
      </c>
      <c r="D256" t="s">
        <v>507</v>
      </c>
      <c r="E256" s="5">
        <v>236266777</v>
      </c>
      <c r="F256" s="13">
        <f>INDEX($R$3:$T$335,MATCH(PERL[[#This Row],[DistrictNumber]],$R$3:$R$335,0),3)</f>
        <v>0</v>
      </c>
      <c r="G256" s="9">
        <f t="shared" si="19"/>
        <v>0</v>
      </c>
      <c r="H256" s="11">
        <v>1.02</v>
      </c>
      <c r="I256" s="12">
        <f t="shared" si="20"/>
        <v>0</v>
      </c>
      <c r="J256" s="15">
        <f>IF(PERL[[#This Row],[Unadjusted Maximum Revenue]]/(PERL[[#This Row],[Proposed Taxable Valuation]]/1000)&gt;PERL[[#This Row],[Max Debt RATE]],PERL[[#This Row],[Max Debt RATE]],PERL[[#This Row],[Unadjusted Maximum Revenue]]/(PERL[[#This Row],[Proposed Taxable Valuation]]/1000))</f>
        <v>0</v>
      </c>
      <c r="K256" s="26">
        <f>ROUND(PERL[[#This Row],[Proposed Taxable Valuation]]/1000*PERL[[#This Row],[Adjusted Rate]],0)</f>
        <v>0</v>
      </c>
      <c r="L256" s="19">
        <f t="shared" si="21"/>
        <v>0</v>
      </c>
      <c r="M256" s="17">
        <f t="shared" si="22"/>
        <v>0</v>
      </c>
      <c r="N256" s="5">
        <v>236266777</v>
      </c>
      <c r="O256">
        <f>INDEX($R$3:$T$335,MATCH(PERL[[#This Row],[DistrictNumber]],$R$3:$R$335,0),3)</f>
        <v>0</v>
      </c>
      <c r="P256" s="9">
        <f t="shared" si="23"/>
        <v>0</v>
      </c>
      <c r="R256" t="s">
        <v>498</v>
      </c>
      <c r="S256" s="36" t="s">
        <v>498</v>
      </c>
      <c r="T256" s="33">
        <v>0</v>
      </c>
      <c r="V256">
        <v>2026</v>
      </c>
      <c r="W256" t="s">
        <v>502</v>
      </c>
      <c r="X256" s="25">
        <v>388148694</v>
      </c>
    </row>
    <row r="257" spans="1:24" x14ac:dyDescent="0.35">
      <c r="A257" s="13">
        <v>2026</v>
      </c>
      <c r="B257" s="13">
        <f t="shared" si="18"/>
        <v>2025</v>
      </c>
      <c r="C257" t="s">
        <v>508</v>
      </c>
      <c r="D257" t="s">
        <v>509</v>
      </c>
      <c r="E257" s="5">
        <v>624482463</v>
      </c>
      <c r="F257" s="13">
        <f>INDEX($R$3:$T$335,MATCH(PERL[[#This Row],[DistrictNumber]],$R$3:$R$335,0),3)</f>
        <v>0</v>
      </c>
      <c r="G257" s="9">
        <f t="shared" si="19"/>
        <v>0</v>
      </c>
      <c r="H257" s="11">
        <v>1.02</v>
      </c>
      <c r="I257" s="12">
        <f t="shared" si="20"/>
        <v>0</v>
      </c>
      <c r="J257" s="15">
        <f>IF(PERL[[#This Row],[Unadjusted Maximum Revenue]]/(PERL[[#This Row],[Proposed Taxable Valuation]]/1000)&gt;PERL[[#This Row],[Max Debt RATE]],PERL[[#This Row],[Max Debt RATE]],PERL[[#This Row],[Unadjusted Maximum Revenue]]/(PERL[[#This Row],[Proposed Taxable Valuation]]/1000))</f>
        <v>0</v>
      </c>
      <c r="K257" s="26">
        <f>ROUND(PERL[[#This Row],[Proposed Taxable Valuation]]/1000*PERL[[#This Row],[Adjusted Rate]],0)</f>
        <v>0</v>
      </c>
      <c r="L257" s="19">
        <f t="shared" si="21"/>
        <v>0</v>
      </c>
      <c r="M257" s="17">
        <f t="shared" si="22"/>
        <v>0</v>
      </c>
      <c r="N257" s="5">
        <v>624482463</v>
      </c>
      <c r="O257">
        <f>INDEX($R$3:$T$335,MATCH(PERL[[#This Row],[DistrictNumber]],$R$3:$R$335,0),3)</f>
        <v>0</v>
      </c>
      <c r="P257" s="9">
        <f t="shared" si="23"/>
        <v>0</v>
      </c>
      <c r="R257" t="s">
        <v>500</v>
      </c>
      <c r="S257" s="37" t="s">
        <v>500</v>
      </c>
      <c r="T257" s="34">
        <v>0</v>
      </c>
      <c r="V257">
        <v>2026</v>
      </c>
      <c r="W257" t="s">
        <v>504</v>
      </c>
      <c r="X257" s="25">
        <v>227617829</v>
      </c>
    </row>
    <row r="258" spans="1:24" x14ac:dyDescent="0.35">
      <c r="A258" s="13">
        <v>2026</v>
      </c>
      <c r="B258" s="13">
        <f t="shared" si="18"/>
        <v>2025</v>
      </c>
      <c r="C258" t="s">
        <v>510</v>
      </c>
      <c r="D258" t="s">
        <v>511</v>
      </c>
      <c r="E258" s="5">
        <v>321947862</v>
      </c>
      <c r="F258" s="13">
        <f>INDEX($R$3:$T$335,MATCH(PERL[[#This Row],[DistrictNumber]],$R$3:$R$335,0),3)</f>
        <v>0</v>
      </c>
      <c r="G258" s="9">
        <f t="shared" si="19"/>
        <v>0</v>
      </c>
      <c r="H258" s="11">
        <v>1.02</v>
      </c>
      <c r="I258" s="12">
        <f t="shared" si="20"/>
        <v>0</v>
      </c>
      <c r="J258" s="15">
        <f>IF(PERL[[#This Row],[Unadjusted Maximum Revenue]]/(PERL[[#This Row],[Proposed Taxable Valuation]]/1000)&gt;PERL[[#This Row],[Max Debt RATE]],PERL[[#This Row],[Max Debt RATE]],PERL[[#This Row],[Unadjusted Maximum Revenue]]/(PERL[[#This Row],[Proposed Taxable Valuation]]/1000))</f>
        <v>0</v>
      </c>
      <c r="K258" s="26">
        <f>ROUND(PERL[[#This Row],[Proposed Taxable Valuation]]/1000*PERL[[#This Row],[Adjusted Rate]],0)</f>
        <v>0</v>
      </c>
      <c r="L258" s="19">
        <f t="shared" si="21"/>
        <v>0</v>
      </c>
      <c r="M258" s="17">
        <f t="shared" si="22"/>
        <v>0</v>
      </c>
      <c r="N258" s="5">
        <v>321947862</v>
      </c>
      <c r="O258">
        <f>INDEX($R$3:$T$335,MATCH(PERL[[#This Row],[DistrictNumber]],$R$3:$R$335,0),3)</f>
        <v>0</v>
      </c>
      <c r="P258" s="9">
        <f t="shared" si="23"/>
        <v>0</v>
      </c>
      <c r="R258" t="s">
        <v>502</v>
      </c>
      <c r="S258" s="36" t="s">
        <v>502</v>
      </c>
      <c r="T258" s="33">
        <v>0</v>
      </c>
      <c r="V258">
        <v>2026</v>
      </c>
      <c r="W258" t="s">
        <v>506</v>
      </c>
      <c r="X258" s="25">
        <v>236266777</v>
      </c>
    </row>
    <row r="259" spans="1:24" x14ac:dyDescent="0.35">
      <c r="A259" s="13">
        <v>2026</v>
      </c>
      <c r="B259" s="13">
        <f t="shared" si="18"/>
        <v>2025</v>
      </c>
      <c r="C259" t="s">
        <v>512</v>
      </c>
      <c r="D259" t="s">
        <v>513</v>
      </c>
      <c r="E259" s="5">
        <v>3442159968</v>
      </c>
      <c r="F259" s="13">
        <f>INDEX($R$3:$T$335,MATCH(PERL[[#This Row],[DistrictNumber]],$R$3:$R$335,0),3)</f>
        <v>0</v>
      </c>
      <c r="G259" s="9">
        <f t="shared" si="19"/>
        <v>0</v>
      </c>
      <c r="H259" s="11">
        <v>1.02</v>
      </c>
      <c r="I259" s="12">
        <f t="shared" si="20"/>
        <v>0</v>
      </c>
      <c r="J259" s="15">
        <f>IF(PERL[[#This Row],[Unadjusted Maximum Revenue]]/(PERL[[#This Row],[Proposed Taxable Valuation]]/1000)&gt;PERL[[#This Row],[Max Debt RATE]],PERL[[#This Row],[Max Debt RATE]],PERL[[#This Row],[Unadjusted Maximum Revenue]]/(PERL[[#This Row],[Proposed Taxable Valuation]]/1000))</f>
        <v>0</v>
      </c>
      <c r="K259" s="26">
        <f>ROUND(PERL[[#This Row],[Proposed Taxable Valuation]]/1000*PERL[[#This Row],[Adjusted Rate]],0)</f>
        <v>0</v>
      </c>
      <c r="L259" s="19">
        <f t="shared" si="21"/>
        <v>0</v>
      </c>
      <c r="M259" s="17">
        <f t="shared" si="22"/>
        <v>0</v>
      </c>
      <c r="N259" s="5">
        <v>3442159968</v>
      </c>
      <c r="O259">
        <f>INDEX($R$3:$T$335,MATCH(PERL[[#This Row],[DistrictNumber]],$R$3:$R$335,0),3)</f>
        <v>0</v>
      </c>
      <c r="P259" s="9">
        <f t="shared" si="23"/>
        <v>0</v>
      </c>
      <c r="R259" t="s">
        <v>504</v>
      </c>
      <c r="S259" s="37" t="s">
        <v>504</v>
      </c>
      <c r="T259" s="34">
        <v>0</v>
      </c>
      <c r="V259">
        <v>2026</v>
      </c>
      <c r="W259" t="s">
        <v>508</v>
      </c>
      <c r="X259" s="25">
        <v>624482463</v>
      </c>
    </row>
    <row r="260" spans="1:24" x14ac:dyDescent="0.35">
      <c r="A260" s="13">
        <v>2026</v>
      </c>
      <c r="B260" s="13">
        <f t="shared" si="18"/>
        <v>2025</v>
      </c>
      <c r="C260" t="s">
        <v>514</v>
      </c>
      <c r="D260" t="s">
        <v>515</v>
      </c>
      <c r="E260" s="5">
        <v>625938781</v>
      </c>
      <c r="F260" s="13">
        <f>INDEX($R$3:$T$335,MATCH(PERL[[#This Row],[DistrictNumber]],$R$3:$R$335,0),3)</f>
        <v>0</v>
      </c>
      <c r="G260" s="9">
        <f t="shared" si="19"/>
        <v>0</v>
      </c>
      <c r="H260" s="11">
        <v>1.02</v>
      </c>
      <c r="I260" s="12">
        <f t="shared" si="20"/>
        <v>0</v>
      </c>
      <c r="J260" s="15">
        <f>IF(PERL[[#This Row],[Unadjusted Maximum Revenue]]/(PERL[[#This Row],[Proposed Taxable Valuation]]/1000)&gt;PERL[[#This Row],[Max Debt RATE]],PERL[[#This Row],[Max Debt RATE]],PERL[[#This Row],[Unadjusted Maximum Revenue]]/(PERL[[#This Row],[Proposed Taxable Valuation]]/1000))</f>
        <v>0</v>
      </c>
      <c r="K260" s="26">
        <f>ROUND(PERL[[#This Row],[Proposed Taxable Valuation]]/1000*PERL[[#This Row],[Adjusted Rate]],0)</f>
        <v>0</v>
      </c>
      <c r="L260" s="19">
        <f t="shared" si="21"/>
        <v>0</v>
      </c>
      <c r="M260" s="17">
        <f t="shared" si="22"/>
        <v>0</v>
      </c>
      <c r="N260" s="5">
        <v>625938781</v>
      </c>
      <c r="O260">
        <f>INDEX($R$3:$T$335,MATCH(PERL[[#This Row],[DistrictNumber]],$R$3:$R$335,0),3)</f>
        <v>0</v>
      </c>
      <c r="P260" s="9">
        <f t="shared" si="23"/>
        <v>0</v>
      </c>
      <c r="R260" t="s">
        <v>506</v>
      </c>
      <c r="S260" s="36" t="s">
        <v>506</v>
      </c>
      <c r="T260" s="33">
        <v>0</v>
      </c>
      <c r="V260">
        <v>2026</v>
      </c>
      <c r="W260" t="s">
        <v>510</v>
      </c>
      <c r="X260" s="25">
        <v>321947862</v>
      </c>
    </row>
    <row r="261" spans="1:24" x14ac:dyDescent="0.35">
      <c r="A261" s="13">
        <v>2026</v>
      </c>
      <c r="B261" s="13">
        <f t="shared" ref="B261:B324" si="24">A261-1</f>
        <v>2025</v>
      </c>
      <c r="C261" t="s">
        <v>516</v>
      </c>
      <c r="D261" t="s">
        <v>517</v>
      </c>
      <c r="E261" s="5">
        <v>664202767</v>
      </c>
      <c r="F261" s="13">
        <f>INDEX($R$3:$T$335,MATCH(PERL[[#This Row],[DistrictNumber]],$R$3:$R$335,0),3)</f>
        <v>0</v>
      </c>
      <c r="G261" s="9">
        <f t="shared" ref="G261:G324" si="25">E261/1000*F261</f>
        <v>0</v>
      </c>
      <c r="H261" s="11">
        <v>1.02</v>
      </c>
      <c r="I261" s="12">
        <f t="shared" ref="I261:I324" si="26">G261</f>
        <v>0</v>
      </c>
      <c r="J261" s="15">
        <f>IF(PERL[[#This Row],[Unadjusted Maximum Revenue]]/(PERL[[#This Row],[Proposed Taxable Valuation]]/1000)&gt;PERL[[#This Row],[Max Debt RATE]],PERL[[#This Row],[Max Debt RATE]],PERL[[#This Row],[Unadjusted Maximum Revenue]]/(PERL[[#This Row],[Proposed Taxable Valuation]]/1000))</f>
        <v>0</v>
      </c>
      <c r="K261" s="26">
        <f>ROUND(PERL[[#This Row],[Proposed Taxable Valuation]]/1000*PERL[[#This Row],[Adjusted Rate]],0)</f>
        <v>0</v>
      </c>
      <c r="L261" s="19">
        <f t="shared" ref="L261:L324" si="27">I261-G261</f>
        <v>0</v>
      </c>
      <c r="M261" s="17">
        <f t="shared" ref="M261:M324" si="28">J261-F261</f>
        <v>0</v>
      </c>
      <c r="N261" s="5">
        <v>664202767</v>
      </c>
      <c r="O261">
        <f>INDEX($R$3:$T$335,MATCH(PERL[[#This Row],[DistrictNumber]],$R$3:$R$335,0),3)</f>
        <v>0</v>
      </c>
      <c r="P261" s="9">
        <f t="shared" ref="P261:P324" si="29">N261/1000*O261</f>
        <v>0</v>
      </c>
      <c r="R261" t="s">
        <v>508</v>
      </c>
      <c r="S261" s="37" t="s">
        <v>508</v>
      </c>
      <c r="T261" s="34">
        <v>0</v>
      </c>
      <c r="V261">
        <v>2026</v>
      </c>
      <c r="W261" t="s">
        <v>512</v>
      </c>
      <c r="X261" s="25">
        <v>3442159968</v>
      </c>
    </row>
    <row r="262" spans="1:24" x14ac:dyDescent="0.35">
      <c r="A262" s="13">
        <v>2026</v>
      </c>
      <c r="B262" s="13">
        <f t="shared" si="24"/>
        <v>2025</v>
      </c>
      <c r="C262" t="s">
        <v>518</v>
      </c>
      <c r="D262" t="s">
        <v>519</v>
      </c>
      <c r="E262" s="5">
        <v>398406388</v>
      </c>
      <c r="F262" s="13">
        <f>INDEX($R$3:$T$335,MATCH(PERL[[#This Row],[DistrictNumber]],$R$3:$R$335,0),3)</f>
        <v>0</v>
      </c>
      <c r="G262" s="9">
        <f t="shared" si="25"/>
        <v>0</v>
      </c>
      <c r="H262" s="11">
        <v>1.02</v>
      </c>
      <c r="I262" s="12">
        <f t="shared" si="26"/>
        <v>0</v>
      </c>
      <c r="J262" s="15">
        <f>IF(PERL[[#This Row],[Unadjusted Maximum Revenue]]/(PERL[[#This Row],[Proposed Taxable Valuation]]/1000)&gt;PERL[[#This Row],[Max Debt RATE]],PERL[[#This Row],[Max Debt RATE]],PERL[[#This Row],[Unadjusted Maximum Revenue]]/(PERL[[#This Row],[Proposed Taxable Valuation]]/1000))</f>
        <v>0</v>
      </c>
      <c r="K262" s="26">
        <f>ROUND(PERL[[#This Row],[Proposed Taxable Valuation]]/1000*PERL[[#This Row],[Adjusted Rate]],0)</f>
        <v>0</v>
      </c>
      <c r="L262" s="19">
        <f t="shared" si="27"/>
        <v>0</v>
      </c>
      <c r="M262" s="17">
        <f t="shared" si="28"/>
        <v>0</v>
      </c>
      <c r="N262" s="5">
        <v>398406388</v>
      </c>
      <c r="O262">
        <f>INDEX($R$3:$T$335,MATCH(PERL[[#This Row],[DistrictNumber]],$R$3:$R$335,0),3)</f>
        <v>0</v>
      </c>
      <c r="P262" s="9">
        <f t="shared" si="29"/>
        <v>0</v>
      </c>
      <c r="R262" t="s">
        <v>510</v>
      </c>
      <c r="S262" s="36" t="s">
        <v>693</v>
      </c>
      <c r="T262" s="33">
        <v>0</v>
      </c>
      <c r="V262">
        <v>2026</v>
      </c>
      <c r="W262" t="s">
        <v>516</v>
      </c>
      <c r="X262" s="25">
        <v>664202767</v>
      </c>
    </row>
    <row r="263" spans="1:24" x14ac:dyDescent="0.35">
      <c r="A263" s="13">
        <v>2026</v>
      </c>
      <c r="B263" s="13">
        <f t="shared" si="24"/>
        <v>2025</v>
      </c>
      <c r="C263" t="s">
        <v>520</v>
      </c>
      <c r="D263" t="s">
        <v>521</v>
      </c>
      <c r="E263" s="5">
        <v>770570271</v>
      </c>
      <c r="F263" s="13">
        <f>INDEX($R$3:$T$335,MATCH(PERL[[#This Row],[DistrictNumber]],$R$3:$R$335,0),3)</f>
        <v>0</v>
      </c>
      <c r="G263" s="9">
        <f t="shared" si="25"/>
        <v>0</v>
      </c>
      <c r="H263" s="11">
        <v>1.02</v>
      </c>
      <c r="I263" s="12">
        <f t="shared" si="26"/>
        <v>0</v>
      </c>
      <c r="J263" s="15">
        <f>IF(PERL[[#This Row],[Unadjusted Maximum Revenue]]/(PERL[[#This Row],[Proposed Taxable Valuation]]/1000)&gt;PERL[[#This Row],[Max Debt RATE]],PERL[[#This Row],[Max Debt RATE]],PERL[[#This Row],[Unadjusted Maximum Revenue]]/(PERL[[#This Row],[Proposed Taxable Valuation]]/1000))</f>
        <v>0</v>
      </c>
      <c r="K263" s="26">
        <f>ROUND(PERL[[#This Row],[Proposed Taxable Valuation]]/1000*PERL[[#This Row],[Adjusted Rate]],0)</f>
        <v>0</v>
      </c>
      <c r="L263" s="19">
        <f t="shared" si="27"/>
        <v>0</v>
      </c>
      <c r="M263" s="17">
        <f t="shared" si="28"/>
        <v>0</v>
      </c>
      <c r="N263" s="5">
        <v>770570271</v>
      </c>
      <c r="O263">
        <f>INDEX($R$3:$T$335,MATCH(PERL[[#This Row],[DistrictNumber]],$R$3:$R$335,0),3)</f>
        <v>0</v>
      </c>
      <c r="P263" s="9">
        <f t="shared" si="29"/>
        <v>0</v>
      </c>
      <c r="R263" t="s">
        <v>512</v>
      </c>
      <c r="S263" s="37" t="s">
        <v>512</v>
      </c>
      <c r="T263" s="34">
        <v>0</v>
      </c>
      <c r="V263">
        <v>2026</v>
      </c>
      <c r="W263" t="s">
        <v>514</v>
      </c>
      <c r="X263" s="25">
        <v>625938781</v>
      </c>
    </row>
    <row r="264" spans="1:24" x14ac:dyDescent="0.35">
      <c r="A264" s="13">
        <v>2026</v>
      </c>
      <c r="B264" s="13">
        <f t="shared" si="24"/>
        <v>2025</v>
      </c>
      <c r="C264" t="s">
        <v>522</v>
      </c>
      <c r="D264" t="s">
        <v>523</v>
      </c>
      <c r="E264" s="5">
        <v>141228180</v>
      </c>
      <c r="F264" s="13">
        <f>INDEX($R$3:$T$335,MATCH(PERL[[#This Row],[DistrictNumber]],$R$3:$R$335,0),3)</f>
        <v>0</v>
      </c>
      <c r="G264" s="9">
        <f t="shared" si="25"/>
        <v>0</v>
      </c>
      <c r="H264" s="11">
        <v>1.02</v>
      </c>
      <c r="I264" s="12">
        <f t="shared" si="26"/>
        <v>0</v>
      </c>
      <c r="J264" s="15">
        <f>IF(PERL[[#This Row],[Unadjusted Maximum Revenue]]/(PERL[[#This Row],[Proposed Taxable Valuation]]/1000)&gt;PERL[[#This Row],[Max Debt RATE]],PERL[[#This Row],[Max Debt RATE]],PERL[[#This Row],[Unadjusted Maximum Revenue]]/(PERL[[#This Row],[Proposed Taxable Valuation]]/1000))</f>
        <v>0</v>
      </c>
      <c r="K264" s="26">
        <f>ROUND(PERL[[#This Row],[Proposed Taxable Valuation]]/1000*PERL[[#This Row],[Adjusted Rate]],0)</f>
        <v>0</v>
      </c>
      <c r="L264" s="19">
        <f t="shared" si="27"/>
        <v>0</v>
      </c>
      <c r="M264" s="17">
        <f t="shared" si="28"/>
        <v>0</v>
      </c>
      <c r="N264" s="5">
        <v>141228180</v>
      </c>
      <c r="O264">
        <f>INDEX($R$3:$T$335,MATCH(PERL[[#This Row],[DistrictNumber]],$R$3:$R$335,0),3)</f>
        <v>0</v>
      </c>
      <c r="P264" s="9">
        <f t="shared" si="29"/>
        <v>0</v>
      </c>
      <c r="R264" t="s">
        <v>514</v>
      </c>
      <c r="S264" s="36" t="s">
        <v>514</v>
      </c>
      <c r="T264" s="33">
        <v>0</v>
      </c>
      <c r="V264">
        <v>2026</v>
      </c>
      <c r="W264" t="s">
        <v>530</v>
      </c>
      <c r="X264" s="25">
        <v>204372932</v>
      </c>
    </row>
    <row r="265" spans="1:24" x14ac:dyDescent="0.35">
      <c r="A265" s="13">
        <v>2026</v>
      </c>
      <c r="B265" s="13">
        <f t="shared" si="24"/>
        <v>2025</v>
      </c>
      <c r="C265" t="s">
        <v>524</v>
      </c>
      <c r="D265" t="s">
        <v>525</v>
      </c>
      <c r="E265" s="5">
        <v>440008281</v>
      </c>
      <c r="F265" s="13">
        <f>INDEX($R$3:$T$335,MATCH(PERL[[#This Row],[DistrictNumber]],$R$3:$R$335,0),3)</f>
        <v>0</v>
      </c>
      <c r="G265" s="9">
        <f t="shared" si="25"/>
        <v>0</v>
      </c>
      <c r="H265" s="11">
        <v>1.02</v>
      </c>
      <c r="I265" s="12">
        <f t="shared" si="26"/>
        <v>0</v>
      </c>
      <c r="J265" s="15">
        <f>IF(PERL[[#This Row],[Unadjusted Maximum Revenue]]/(PERL[[#This Row],[Proposed Taxable Valuation]]/1000)&gt;PERL[[#This Row],[Max Debt RATE]],PERL[[#This Row],[Max Debt RATE]],PERL[[#This Row],[Unadjusted Maximum Revenue]]/(PERL[[#This Row],[Proposed Taxable Valuation]]/1000))</f>
        <v>0</v>
      </c>
      <c r="K265" s="26">
        <f>ROUND(PERL[[#This Row],[Proposed Taxable Valuation]]/1000*PERL[[#This Row],[Adjusted Rate]],0)</f>
        <v>0</v>
      </c>
      <c r="L265" s="19">
        <f t="shared" si="27"/>
        <v>0</v>
      </c>
      <c r="M265" s="17">
        <f t="shared" si="28"/>
        <v>0</v>
      </c>
      <c r="N265" s="5">
        <v>440008281</v>
      </c>
      <c r="O265">
        <f>INDEX($R$3:$T$335,MATCH(PERL[[#This Row],[DistrictNumber]],$R$3:$R$335,0),3)</f>
        <v>0</v>
      </c>
      <c r="P265" s="9">
        <f t="shared" si="29"/>
        <v>0</v>
      </c>
      <c r="R265" t="s">
        <v>516</v>
      </c>
      <c r="S265" s="37" t="s">
        <v>516</v>
      </c>
      <c r="T265" s="34">
        <v>0</v>
      </c>
      <c r="V265">
        <v>2026</v>
      </c>
      <c r="W265" t="s">
        <v>518</v>
      </c>
      <c r="X265" s="25">
        <v>398406388</v>
      </c>
    </row>
    <row r="266" spans="1:24" x14ac:dyDescent="0.35">
      <c r="A266" s="13">
        <v>2026</v>
      </c>
      <c r="B266" s="13">
        <f t="shared" si="24"/>
        <v>2025</v>
      </c>
      <c r="C266" t="s">
        <v>526</v>
      </c>
      <c r="D266" t="s">
        <v>527</v>
      </c>
      <c r="E266" s="5">
        <v>298377191</v>
      </c>
      <c r="F266" s="13">
        <f>INDEX($R$3:$T$335,MATCH(PERL[[#This Row],[DistrictNumber]],$R$3:$R$335,0),3)</f>
        <v>0</v>
      </c>
      <c r="G266" s="9">
        <f t="shared" si="25"/>
        <v>0</v>
      </c>
      <c r="H266" s="11">
        <v>1.02</v>
      </c>
      <c r="I266" s="12">
        <f t="shared" si="26"/>
        <v>0</v>
      </c>
      <c r="J266" s="15">
        <f>IF(PERL[[#This Row],[Unadjusted Maximum Revenue]]/(PERL[[#This Row],[Proposed Taxable Valuation]]/1000)&gt;PERL[[#This Row],[Max Debt RATE]],PERL[[#This Row],[Max Debt RATE]],PERL[[#This Row],[Unadjusted Maximum Revenue]]/(PERL[[#This Row],[Proposed Taxable Valuation]]/1000))</f>
        <v>0</v>
      </c>
      <c r="K266" s="26">
        <f>ROUND(PERL[[#This Row],[Proposed Taxable Valuation]]/1000*PERL[[#This Row],[Adjusted Rate]],0)</f>
        <v>0</v>
      </c>
      <c r="L266" s="19">
        <f t="shared" si="27"/>
        <v>0</v>
      </c>
      <c r="M266" s="17">
        <f t="shared" si="28"/>
        <v>0</v>
      </c>
      <c r="N266" s="5">
        <v>298377191</v>
      </c>
      <c r="O266">
        <f>INDEX($R$3:$T$335,MATCH(PERL[[#This Row],[DistrictNumber]],$R$3:$R$335,0),3)</f>
        <v>0</v>
      </c>
      <c r="P266" s="9">
        <f t="shared" si="29"/>
        <v>0</v>
      </c>
      <c r="R266" t="s">
        <v>518</v>
      </c>
      <c r="S266" s="36" t="s">
        <v>518</v>
      </c>
      <c r="T266" s="33">
        <v>0</v>
      </c>
      <c r="V266">
        <v>2026</v>
      </c>
      <c r="W266" t="s">
        <v>532</v>
      </c>
      <c r="X266" s="25">
        <v>961573145</v>
      </c>
    </row>
    <row r="267" spans="1:24" x14ac:dyDescent="0.35">
      <c r="A267" s="13">
        <v>2026</v>
      </c>
      <c r="B267" s="13">
        <f t="shared" si="24"/>
        <v>2025</v>
      </c>
      <c r="C267" t="s">
        <v>528</v>
      </c>
      <c r="D267" t="s">
        <v>529</v>
      </c>
      <c r="E267" s="5">
        <v>2668024403</v>
      </c>
      <c r="F267" s="13">
        <f>INDEX($R$3:$T$335,MATCH(PERL[[#This Row],[DistrictNumber]],$R$3:$R$335,0),3)</f>
        <v>0</v>
      </c>
      <c r="G267" s="9">
        <f t="shared" si="25"/>
        <v>0</v>
      </c>
      <c r="H267" s="11">
        <v>1.02</v>
      </c>
      <c r="I267" s="12">
        <f t="shared" si="26"/>
        <v>0</v>
      </c>
      <c r="J267" s="15">
        <f>IF(PERL[[#This Row],[Unadjusted Maximum Revenue]]/(PERL[[#This Row],[Proposed Taxable Valuation]]/1000)&gt;PERL[[#This Row],[Max Debt RATE]],PERL[[#This Row],[Max Debt RATE]],PERL[[#This Row],[Unadjusted Maximum Revenue]]/(PERL[[#This Row],[Proposed Taxable Valuation]]/1000))</f>
        <v>0</v>
      </c>
      <c r="K267" s="26">
        <f>ROUND(PERL[[#This Row],[Proposed Taxable Valuation]]/1000*PERL[[#This Row],[Adjusted Rate]],0)</f>
        <v>0</v>
      </c>
      <c r="L267" s="19">
        <f t="shared" si="27"/>
        <v>0</v>
      </c>
      <c r="M267" s="17">
        <f t="shared" si="28"/>
        <v>0</v>
      </c>
      <c r="N267" s="5">
        <v>2668024403</v>
      </c>
      <c r="O267">
        <f>INDEX($R$3:$T$335,MATCH(PERL[[#This Row],[DistrictNumber]],$R$3:$R$335,0),3)</f>
        <v>0</v>
      </c>
      <c r="P267" s="9">
        <f t="shared" si="29"/>
        <v>0</v>
      </c>
      <c r="R267" t="s">
        <v>520</v>
      </c>
      <c r="S267" s="37" t="s">
        <v>694</v>
      </c>
      <c r="T267" s="34">
        <v>0</v>
      </c>
      <c r="V267">
        <v>2026</v>
      </c>
      <c r="W267" t="s">
        <v>522</v>
      </c>
      <c r="X267" s="25">
        <v>141228180</v>
      </c>
    </row>
    <row r="268" spans="1:24" x14ac:dyDescent="0.35">
      <c r="A268" s="13">
        <v>2026</v>
      </c>
      <c r="B268" s="13">
        <f t="shared" si="24"/>
        <v>2025</v>
      </c>
      <c r="C268" t="s">
        <v>530</v>
      </c>
      <c r="D268" t="s">
        <v>531</v>
      </c>
      <c r="E268" s="5">
        <v>204372932</v>
      </c>
      <c r="F268" s="13">
        <f>INDEX($R$3:$T$335,MATCH(PERL[[#This Row],[DistrictNumber]],$R$3:$R$335,0),3)</f>
        <v>0</v>
      </c>
      <c r="G268" s="9">
        <f t="shared" si="25"/>
        <v>0</v>
      </c>
      <c r="H268" s="11">
        <v>1.02</v>
      </c>
      <c r="I268" s="12">
        <f t="shared" si="26"/>
        <v>0</v>
      </c>
      <c r="J268" s="15">
        <f>IF(PERL[[#This Row],[Unadjusted Maximum Revenue]]/(PERL[[#This Row],[Proposed Taxable Valuation]]/1000)&gt;PERL[[#This Row],[Max Debt RATE]],PERL[[#This Row],[Max Debt RATE]],PERL[[#This Row],[Unadjusted Maximum Revenue]]/(PERL[[#This Row],[Proposed Taxable Valuation]]/1000))</f>
        <v>0</v>
      </c>
      <c r="K268" s="26">
        <f>ROUND(PERL[[#This Row],[Proposed Taxable Valuation]]/1000*PERL[[#This Row],[Adjusted Rate]],0)</f>
        <v>0</v>
      </c>
      <c r="L268" s="19">
        <f t="shared" si="27"/>
        <v>0</v>
      </c>
      <c r="M268" s="17">
        <f t="shared" si="28"/>
        <v>0</v>
      </c>
      <c r="N268" s="5">
        <v>204372932</v>
      </c>
      <c r="O268">
        <f>INDEX($R$3:$T$335,MATCH(PERL[[#This Row],[DistrictNumber]],$R$3:$R$335,0),3)</f>
        <v>0</v>
      </c>
      <c r="P268" s="9">
        <f t="shared" si="29"/>
        <v>0</v>
      </c>
      <c r="R268" t="s">
        <v>522</v>
      </c>
      <c r="S268" s="36" t="s">
        <v>522</v>
      </c>
      <c r="T268" s="33">
        <v>0</v>
      </c>
      <c r="V268">
        <v>2026</v>
      </c>
      <c r="W268" t="s">
        <v>524</v>
      </c>
      <c r="X268" s="25">
        <v>440008281</v>
      </c>
    </row>
    <row r="269" spans="1:24" x14ac:dyDescent="0.35">
      <c r="A269" s="13">
        <v>2026</v>
      </c>
      <c r="B269" s="13">
        <f t="shared" si="24"/>
        <v>2025</v>
      </c>
      <c r="C269" t="s">
        <v>532</v>
      </c>
      <c r="D269" t="s">
        <v>533</v>
      </c>
      <c r="E269" s="5">
        <v>961573145</v>
      </c>
      <c r="F269" s="13">
        <f>INDEX($R$3:$T$335,MATCH(PERL[[#This Row],[DistrictNumber]],$R$3:$R$335,0),3)</f>
        <v>0</v>
      </c>
      <c r="G269" s="9">
        <f t="shared" si="25"/>
        <v>0</v>
      </c>
      <c r="H269" s="11">
        <v>1.02</v>
      </c>
      <c r="I269" s="12">
        <f t="shared" si="26"/>
        <v>0</v>
      </c>
      <c r="J269" s="15">
        <f>IF(PERL[[#This Row],[Unadjusted Maximum Revenue]]/(PERL[[#This Row],[Proposed Taxable Valuation]]/1000)&gt;PERL[[#This Row],[Max Debt RATE]],PERL[[#This Row],[Max Debt RATE]],PERL[[#This Row],[Unadjusted Maximum Revenue]]/(PERL[[#This Row],[Proposed Taxable Valuation]]/1000))</f>
        <v>0</v>
      </c>
      <c r="K269" s="26">
        <f>ROUND(PERL[[#This Row],[Proposed Taxable Valuation]]/1000*PERL[[#This Row],[Adjusted Rate]],0)</f>
        <v>0</v>
      </c>
      <c r="L269" s="19">
        <f t="shared" si="27"/>
        <v>0</v>
      </c>
      <c r="M269" s="17">
        <f t="shared" si="28"/>
        <v>0</v>
      </c>
      <c r="N269" s="5">
        <v>961573145</v>
      </c>
      <c r="O269">
        <f>INDEX($R$3:$T$335,MATCH(PERL[[#This Row],[DistrictNumber]],$R$3:$R$335,0),3)</f>
        <v>0</v>
      </c>
      <c r="P269" s="9">
        <f t="shared" si="29"/>
        <v>0</v>
      </c>
      <c r="R269" t="s">
        <v>524</v>
      </c>
      <c r="S269" s="37" t="s">
        <v>524</v>
      </c>
      <c r="T269" s="34">
        <v>0</v>
      </c>
      <c r="V269">
        <v>2026</v>
      </c>
      <c r="W269" t="s">
        <v>520</v>
      </c>
      <c r="X269" s="25">
        <v>770570271</v>
      </c>
    </row>
    <row r="270" spans="1:24" x14ac:dyDescent="0.35">
      <c r="A270" s="13">
        <v>2026</v>
      </c>
      <c r="B270" s="13">
        <f t="shared" si="24"/>
        <v>2025</v>
      </c>
      <c r="C270" t="s">
        <v>534</v>
      </c>
      <c r="D270" t="s">
        <v>535</v>
      </c>
      <c r="E270" s="5">
        <v>783500683</v>
      </c>
      <c r="F270" s="13">
        <f>INDEX($R$3:$T$335,MATCH(PERL[[#This Row],[DistrictNumber]],$R$3:$R$335,0),3)</f>
        <v>0</v>
      </c>
      <c r="G270" s="9">
        <f t="shared" si="25"/>
        <v>0</v>
      </c>
      <c r="H270" s="11">
        <v>1.02</v>
      </c>
      <c r="I270" s="12">
        <f t="shared" si="26"/>
        <v>0</v>
      </c>
      <c r="J270" s="15">
        <f>IF(PERL[[#This Row],[Unadjusted Maximum Revenue]]/(PERL[[#This Row],[Proposed Taxable Valuation]]/1000)&gt;PERL[[#This Row],[Max Debt RATE]],PERL[[#This Row],[Max Debt RATE]],PERL[[#This Row],[Unadjusted Maximum Revenue]]/(PERL[[#This Row],[Proposed Taxable Valuation]]/1000))</f>
        <v>0</v>
      </c>
      <c r="K270" s="26">
        <f>ROUND(PERL[[#This Row],[Proposed Taxable Valuation]]/1000*PERL[[#This Row],[Adjusted Rate]],0)</f>
        <v>0</v>
      </c>
      <c r="L270" s="19">
        <f t="shared" si="27"/>
        <v>0</v>
      </c>
      <c r="M270" s="17">
        <f t="shared" si="28"/>
        <v>0</v>
      </c>
      <c r="N270" s="5">
        <v>783500683</v>
      </c>
      <c r="O270">
        <f>INDEX($R$3:$T$335,MATCH(PERL[[#This Row],[DistrictNumber]],$R$3:$R$335,0),3)</f>
        <v>0</v>
      </c>
      <c r="P270" s="9">
        <f t="shared" si="29"/>
        <v>0</v>
      </c>
      <c r="R270" t="s">
        <v>526</v>
      </c>
      <c r="S270" s="36" t="s">
        <v>526</v>
      </c>
      <c r="T270" s="33">
        <v>0</v>
      </c>
      <c r="V270">
        <v>2026</v>
      </c>
      <c r="W270" t="s">
        <v>526</v>
      </c>
      <c r="X270" s="25">
        <v>298377191</v>
      </c>
    </row>
    <row r="271" spans="1:24" x14ac:dyDescent="0.35">
      <c r="A271" s="13">
        <v>2026</v>
      </c>
      <c r="B271" s="13">
        <f t="shared" si="24"/>
        <v>2025</v>
      </c>
      <c r="C271" t="s">
        <v>536</v>
      </c>
      <c r="D271" t="s">
        <v>537</v>
      </c>
      <c r="E271" s="5">
        <v>1690352231</v>
      </c>
      <c r="F271" s="13">
        <f>INDEX($R$3:$T$335,MATCH(PERL[[#This Row],[DistrictNumber]],$R$3:$R$335,0),3)</f>
        <v>0</v>
      </c>
      <c r="G271" s="9">
        <f t="shared" si="25"/>
        <v>0</v>
      </c>
      <c r="H271" s="11">
        <v>1.02</v>
      </c>
      <c r="I271" s="12">
        <f t="shared" si="26"/>
        <v>0</v>
      </c>
      <c r="J271" s="15">
        <f>IF(PERL[[#This Row],[Unadjusted Maximum Revenue]]/(PERL[[#This Row],[Proposed Taxable Valuation]]/1000)&gt;PERL[[#This Row],[Max Debt RATE]],PERL[[#This Row],[Max Debt RATE]],PERL[[#This Row],[Unadjusted Maximum Revenue]]/(PERL[[#This Row],[Proposed Taxable Valuation]]/1000))</f>
        <v>0</v>
      </c>
      <c r="K271" s="26">
        <f>ROUND(PERL[[#This Row],[Proposed Taxable Valuation]]/1000*PERL[[#This Row],[Adjusted Rate]],0)</f>
        <v>0</v>
      </c>
      <c r="L271" s="19">
        <f t="shared" si="27"/>
        <v>0</v>
      </c>
      <c r="M271" s="17">
        <f t="shared" si="28"/>
        <v>0</v>
      </c>
      <c r="N271" s="5">
        <v>1690352231</v>
      </c>
      <c r="O271">
        <f>INDEX($R$3:$T$335,MATCH(PERL[[#This Row],[DistrictNumber]],$R$3:$R$335,0),3)</f>
        <v>0</v>
      </c>
      <c r="P271" s="9">
        <f t="shared" si="29"/>
        <v>0</v>
      </c>
      <c r="R271" t="s">
        <v>528</v>
      </c>
      <c r="S271" s="37" t="s">
        <v>528</v>
      </c>
      <c r="T271" s="34">
        <v>0</v>
      </c>
      <c r="V271">
        <v>2026</v>
      </c>
      <c r="W271" t="s">
        <v>528</v>
      </c>
      <c r="X271" s="25">
        <v>2668024403</v>
      </c>
    </row>
    <row r="272" spans="1:24" x14ac:dyDescent="0.35">
      <c r="A272" s="13">
        <v>2026</v>
      </c>
      <c r="B272" s="13">
        <f t="shared" si="24"/>
        <v>2025</v>
      </c>
      <c r="C272" t="s">
        <v>538</v>
      </c>
      <c r="D272" t="s">
        <v>539</v>
      </c>
      <c r="E272" s="5">
        <v>191553467</v>
      </c>
      <c r="F272" s="13">
        <f>INDEX($R$3:$T$335,MATCH(PERL[[#This Row],[DistrictNumber]],$R$3:$R$335,0),3)</f>
        <v>0</v>
      </c>
      <c r="G272" s="9">
        <f t="shared" si="25"/>
        <v>0</v>
      </c>
      <c r="H272" s="11">
        <v>1.02</v>
      </c>
      <c r="I272" s="12">
        <f t="shared" si="26"/>
        <v>0</v>
      </c>
      <c r="J272" s="15">
        <f>IF(PERL[[#This Row],[Unadjusted Maximum Revenue]]/(PERL[[#This Row],[Proposed Taxable Valuation]]/1000)&gt;PERL[[#This Row],[Max Debt RATE]],PERL[[#This Row],[Max Debt RATE]],PERL[[#This Row],[Unadjusted Maximum Revenue]]/(PERL[[#This Row],[Proposed Taxable Valuation]]/1000))</f>
        <v>0</v>
      </c>
      <c r="K272" s="26">
        <f>ROUND(PERL[[#This Row],[Proposed Taxable Valuation]]/1000*PERL[[#This Row],[Adjusted Rate]],0)</f>
        <v>0</v>
      </c>
      <c r="L272" s="19">
        <f t="shared" si="27"/>
        <v>0</v>
      </c>
      <c r="M272" s="17">
        <f t="shared" si="28"/>
        <v>0</v>
      </c>
      <c r="N272" s="5">
        <v>191553467</v>
      </c>
      <c r="O272">
        <f>INDEX($R$3:$T$335,MATCH(PERL[[#This Row],[DistrictNumber]],$R$3:$R$335,0),3)</f>
        <v>0</v>
      </c>
      <c r="P272" s="9">
        <f t="shared" si="29"/>
        <v>0</v>
      </c>
      <c r="R272" t="s">
        <v>532</v>
      </c>
      <c r="S272" s="36" t="s">
        <v>532</v>
      </c>
      <c r="T272" s="33">
        <v>0</v>
      </c>
      <c r="V272">
        <v>2026</v>
      </c>
      <c r="W272" t="s">
        <v>534</v>
      </c>
      <c r="X272" s="25">
        <v>783500683</v>
      </c>
    </row>
    <row r="273" spans="1:24" x14ac:dyDescent="0.35">
      <c r="A273" s="13">
        <v>2026</v>
      </c>
      <c r="B273" s="13">
        <f t="shared" si="24"/>
        <v>2025</v>
      </c>
      <c r="C273" t="s">
        <v>540</v>
      </c>
      <c r="D273" t="s">
        <v>541</v>
      </c>
      <c r="E273" s="5">
        <v>429763565</v>
      </c>
      <c r="F273" s="13">
        <f>INDEX($R$3:$T$335,MATCH(PERL[[#This Row],[DistrictNumber]],$R$3:$R$335,0),3)</f>
        <v>0</v>
      </c>
      <c r="G273" s="9">
        <f t="shared" si="25"/>
        <v>0</v>
      </c>
      <c r="H273" s="11">
        <v>1.02</v>
      </c>
      <c r="I273" s="12">
        <f t="shared" si="26"/>
        <v>0</v>
      </c>
      <c r="J273" s="15">
        <f>IF(PERL[[#This Row],[Unadjusted Maximum Revenue]]/(PERL[[#This Row],[Proposed Taxable Valuation]]/1000)&gt;PERL[[#This Row],[Max Debt RATE]],PERL[[#This Row],[Max Debt RATE]],PERL[[#This Row],[Unadjusted Maximum Revenue]]/(PERL[[#This Row],[Proposed Taxable Valuation]]/1000))</f>
        <v>0</v>
      </c>
      <c r="K273" s="26">
        <f>ROUND(PERL[[#This Row],[Proposed Taxable Valuation]]/1000*PERL[[#This Row],[Adjusted Rate]],0)</f>
        <v>0</v>
      </c>
      <c r="L273" s="19">
        <f t="shared" si="27"/>
        <v>0</v>
      </c>
      <c r="M273" s="17">
        <f t="shared" si="28"/>
        <v>0</v>
      </c>
      <c r="N273" s="5">
        <v>429763565</v>
      </c>
      <c r="O273">
        <f>INDEX($R$3:$T$335,MATCH(PERL[[#This Row],[DistrictNumber]],$R$3:$R$335,0),3)</f>
        <v>0</v>
      </c>
      <c r="P273" s="9">
        <f t="shared" si="29"/>
        <v>0</v>
      </c>
      <c r="R273" t="e">
        <v>#N/A</v>
      </c>
      <c r="S273" s="37" t="s">
        <v>695</v>
      </c>
      <c r="T273" s="34">
        <v>0</v>
      </c>
      <c r="V273">
        <v>2026</v>
      </c>
      <c r="W273" t="s">
        <v>536</v>
      </c>
      <c r="X273" s="25">
        <v>1690352231</v>
      </c>
    </row>
    <row r="274" spans="1:24" x14ac:dyDescent="0.35">
      <c r="A274" s="13">
        <v>2026</v>
      </c>
      <c r="B274" s="13">
        <f t="shared" si="24"/>
        <v>2025</v>
      </c>
      <c r="C274" t="s">
        <v>542</v>
      </c>
      <c r="D274" t="s">
        <v>543</v>
      </c>
      <c r="E274" s="5">
        <v>100566993</v>
      </c>
      <c r="F274" s="13">
        <f>INDEX($R$3:$T$335,MATCH(PERL[[#This Row],[DistrictNumber]],$R$3:$R$335,0),3)</f>
        <v>0</v>
      </c>
      <c r="G274" s="9">
        <f t="shared" si="25"/>
        <v>0</v>
      </c>
      <c r="H274" s="11">
        <v>1.02</v>
      </c>
      <c r="I274" s="12">
        <f t="shared" si="26"/>
        <v>0</v>
      </c>
      <c r="J274" s="15">
        <f>IF(PERL[[#This Row],[Unadjusted Maximum Revenue]]/(PERL[[#This Row],[Proposed Taxable Valuation]]/1000)&gt;PERL[[#This Row],[Max Debt RATE]],PERL[[#This Row],[Max Debt RATE]],PERL[[#This Row],[Unadjusted Maximum Revenue]]/(PERL[[#This Row],[Proposed Taxable Valuation]]/1000))</f>
        <v>0</v>
      </c>
      <c r="K274" s="26">
        <f>ROUND(PERL[[#This Row],[Proposed Taxable Valuation]]/1000*PERL[[#This Row],[Adjusted Rate]],0)</f>
        <v>0</v>
      </c>
      <c r="L274" s="19">
        <f t="shared" si="27"/>
        <v>0</v>
      </c>
      <c r="M274" s="17">
        <f t="shared" si="28"/>
        <v>0</v>
      </c>
      <c r="N274" s="5">
        <v>100566993</v>
      </c>
      <c r="O274">
        <f>INDEX($R$3:$T$335,MATCH(PERL[[#This Row],[DistrictNumber]],$R$3:$R$335,0),3)</f>
        <v>0</v>
      </c>
      <c r="P274" s="9">
        <f t="shared" si="29"/>
        <v>0</v>
      </c>
      <c r="R274" t="s">
        <v>530</v>
      </c>
      <c r="S274" s="36" t="s">
        <v>530</v>
      </c>
      <c r="T274" s="33">
        <v>0</v>
      </c>
      <c r="V274">
        <v>2026</v>
      </c>
      <c r="W274" t="s">
        <v>538</v>
      </c>
      <c r="X274" s="25">
        <v>191553467</v>
      </c>
    </row>
    <row r="275" spans="1:24" x14ac:dyDescent="0.35">
      <c r="A275" s="13">
        <v>2026</v>
      </c>
      <c r="B275" s="13">
        <f t="shared" si="24"/>
        <v>2025</v>
      </c>
      <c r="C275" t="s">
        <v>544</v>
      </c>
      <c r="D275" t="s">
        <v>545</v>
      </c>
      <c r="E275" s="5">
        <v>321460695</v>
      </c>
      <c r="F275" s="13">
        <f>INDEX($R$3:$T$335,MATCH(PERL[[#This Row],[DistrictNumber]],$R$3:$R$335,0),3)</f>
        <v>0</v>
      </c>
      <c r="G275" s="9">
        <f t="shared" si="25"/>
        <v>0</v>
      </c>
      <c r="H275" s="11">
        <v>1.02</v>
      </c>
      <c r="I275" s="12">
        <f t="shared" si="26"/>
        <v>0</v>
      </c>
      <c r="J275" s="15">
        <f>IF(PERL[[#This Row],[Unadjusted Maximum Revenue]]/(PERL[[#This Row],[Proposed Taxable Valuation]]/1000)&gt;PERL[[#This Row],[Max Debt RATE]],PERL[[#This Row],[Max Debt RATE]],PERL[[#This Row],[Unadjusted Maximum Revenue]]/(PERL[[#This Row],[Proposed Taxable Valuation]]/1000))</f>
        <v>0</v>
      </c>
      <c r="K275" s="26">
        <f>ROUND(PERL[[#This Row],[Proposed Taxable Valuation]]/1000*PERL[[#This Row],[Adjusted Rate]],0)</f>
        <v>0</v>
      </c>
      <c r="L275" s="19">
        <f t="shared" si="27"/>
        <v>0</v>
      </c>
      <c r="M275" s="17">
        <f t="shared" si="28"/>
        <v>0</v>
      </c>
      <c r="N275" s="5">
        <v>321460695</v>
      </c>
      <c r="O275">
        <f>INDEX($R$3:$T$335,MATCH(PERL[[#This Row],[DistrictNumber]],$R$3:$R$335,0),3)</f>
        <v>0</v>
      </c>
      <c r="P275" s="9">
        <f t="shared" si="29"/>
        <v>0</v>
      </c>
      <c r="R275" t="s">
        <v>534</v>
      </c>
      <c r="S275" s="37" t="s">
        <v>534</v>
      </c>
      <c r="T275" s="34">
        <v>0</v>
      </c>
      <c r="V275">
        <v>2026</v>
      </c>
      <c r="W275" t="s">
        <v>542</v>
      </c>
      <c r="X275" s="25">
        <v>100566993</v>
      </c>
    </row>
    <row r="276" spans="1:24" x14ac:dyDescent="0.35">
      <c r="A276" s="13">
        <v>2026</v>
      </c>
      <c r="B276" s="13">
        <f t="shared" si="24"/>
        <v>2025</v>
      </c>
      <c r="C276" t="s">
        <v>546</v>
      </c>
      <c r="D276" t="s">
        <v>547</v>
      </c>
      <c r="E276" s="5">
        <v>586935894</v>
      </c>
      <c r="F276" s="13">
        <f>INDEX($R$3:$T$335,MATCH(PERL[[#This Row],[DistrictNumber]],$R$3:$R$335,0),3)</f>
        <v>0</v>
      </c>
      <c r="G276" s="9">
        <f t="shared" si="25"/>
        <v>0</v>
      </c>
      <c r="H276" s="11">
        <v>1.02</v>
      </c>
      <c r="I276" s="12">
        <f t="shared" si="26"/>
        <v>0</v>
      </c>
      <c r="J276" s="15">
        <f>IF(PERL[[#This Row],[Unadjusted Maximum Revenue]]/(PERL[[#This Row],[Proposed Taxable Valuation]]/1000)&gt;PERL[[#This Row],[Max Debt RATE]],PERL[[#This Row],[Max Debt RATE]],PERL[[#This Row],[Unadjusted Maximum Revenue]]/(PERL[[#This Row],[Proposed Taxable Valuation]]/1000))</f>
        <v>0</v>
      </c>
      <c r="K276" s="26">
        <f>ROUND(PERL[[#This Row],[Proposed Taxable Valuation]]/1000*PERL[[#This Row],[Adjusted Rate]],0)</f>
        <v>0</v>
      </c>
      <c r="L276" s="19">
        <f t="shared" si="27"/>
        <v>0</v>
      </c>
      <c r="M276" s="17">
        <f t="shared" si="28"/>
        <v>0</v>
      </c>
      <c r="N276" s="5">
        <v>586935894</v>
      </c>
      <c r="O276">
        <f>INDEX($R$3:$T$335,MATCH(PERL[[#This Row],[DistrictNumber]],$R$3:$R$335,0),3)</f>
        <v>0</v>
      </c>
      <c r="P276" s="9">
        <f t="shared" si="29"/>
        <v>0</v>
      </c>
      <c r="R276" t="s">
        <v>536</v>
      </c>
      <c r="S276" s="36" t="s">
        <v>536</v>
      </c>
      <c r="T276" s="33">
        <v>0</v>
      </c>
      <c r="V276">
        <v>2026</v>
      </c>
      <c r="W276" t="s">
        <v>544</v>
      </c>
      <c r="X276" s="25">
        <v>321460695</v>
      </c>
    </row>
    <row r="277" spans="1:24" x14ac:dyDescent="0.35">
      <c r="A277" s="13">
        <v>2026</v>
      </c>
      <c r="B277" s="13">
        <f t="shared" si="24"/>
        <v>2025</v>
      </c>
      <c r="C277" t="s">
        <v>548</v>
      </c>
      <c r="D277" t="s">
        <v>549</v>
      </c>
      <c r="E277" s="5">
        <v>107109041</v>
      </c>
      <c r="F277" s="13">
        <f>INDEX($R$3:$T$335,MATCH(PERL[[#This Row],[DistrictNumber]],$R$3:$R$335,0),3)</f>
        <v>0</v>
      </c>
      <c r="G277" s="9">
        <f t="shared" si="25"/>
        <v>0</v>
      </c>
      <c r="H277" s="11">
        <v>1.02</v>
      </c>
      <c r="I277" s="12">
        <f t="shared" si="26"/>
        <v>0</v>
      </c>
      <c r="J277" s="15">
        <f>IF(PERL[[#This Row],[Unadjusted Maximum Revenue]]/(PERL[[#This Row],[Proposed Taxable Valuation]]/1000)&gt;PERL[[#This Row],[Max Debt RATE]],PERL[[#This Row],[Max Debt RATE]],PERL[[#This Row],[Unadjusted Maximum Revenue]]/(PERL[[#This Row],[Proposed Taxable Valuation]]/1000))</f>
        <v>0</v>
      </c>
      <c r="K277" s="26">
        <f>ROUND(PERL[[#This Row],[Proposed Taxable Valuation]]/1000*PERL[[#This Row],[Adjusted Rate]],0)</f>
        <v>0</v>
      </c>
      <c r="L277" s="19">
        <f t="shared" si="27"/>
        <v>0</v>
      </c>
      <c r="M277" s="17">
        <f t="shared" si="28"/>
        <v>0</v>
      </c>
      <c r="N277" s="5">
        <v>107109041</v>
      </c>
      <c r="O277">
        <f>INDEX($R$3:$T$335,MATCH(PERL[[#This Row],[DistrictNumber]],$R$3:$R$335,0),3)</f>
        <v>0</v>
      </c>
      <c r="P277" s="9">
        <f t="shared" si="29"/>
        <v>0</v>
      </c>
      <c r="R277" t="s">
        <v>538</v>
      </c>
      <c r="S277" s="37" t="s">
        <v>538</v>
      </c>
      <c r="T277" s="34">
        <v>0</v>
      </c>
      <c r="V277">
        <v>2026</v>
      </c>
      <c r="W277" t="s">
        <v>546</v>
      </c>
      <c r="X277" s="25">
        <v>586935894</v>
      </c>
    </row>
    <row r="278" spans="1:24" x14ac:dyDescent="0.35">
      <c r="A278" s="13">
        <v>2026</v>
      </c>
      <c r="B278" s="13">
        <f t="shared" si="24"/>
        <v>2025</v>
      </c>
      <c r="C278" t="s">
        <v>550</v>
      </c>
      <c r="D278" t="s">
        <v>551</v>
      </c>
      <c r="E278" s="5">
        <v>412425351</v>
      </c>
      <c r="F278" s="13">
        <f>INDEX($R$3:$T$335,MATCH(PERL[[#This Row],[DistrictNumber]],$R$3:$R$335,0),3)</f>
        <v>0</v>
      </c>
      <c r="G278" s="9">
        <f t="shared" si="25"/>
        <v>0</v>
      </c>
      <c r="H278" s="11">
        <v>1.02</v>
      </c>
      <c r="I278" s="12">
        <f t="shared" si="26"/>
        <v>0</v>
      </c>
      <c r="J278" s="15">
        <f>IF(PERL[[#This Row],[Unadjusted Maximum Revenue]]/(PERL[[#This Row],[Proposed Taxable Valuation]]/1000)&gt;PERL[[#This Row],[Max Debt RATE]],PERL[[#This Row],[Max Debt RATE]],PERL[[#This Row],[Unadjusted Maximum Revenue]]/(PERL[[#This Row],[Proposed Taxable Valuation]]/1000))</f>
        <v>0</v>
      </c>
      <c r="K278" s="26">
        <f>ROUND(PERL[[#This Row],[Proposed Taxable Valuation]]/1000*PERL[[#This Row],[Adjusted Rate]],0)</f>
        <v>0</v>
      </c>
      <c r="L278" s="19">
        <f t="shared" si="27"/>
        <v>0</v>
      </c>
      <c r="M278" s="17">
        <f t="shared" si="28"/>
        <v>0</v>
      </c>
      <c r="N278" s="5">
        <v>412425351</v>
      </c>
      <c r="O278">
        <f>INDEX($R$3:$T$335,MATCH(PERL[[#This Row],[DistrictNumber]],$R$3:$R$335,0),3)</f>
        <v>0</v>
      </c>
      <c r="P278" s="9">
        <f t="shared" si="29"/>
        <v>0</v>
      </c>
      <c r="R278" t="s">
        <v>540</v>
      </c>
      <c r="S278" s="36" t="s">
        <v>540</v>
      </c>
      <c r="T278" s="33">
        <v>0</v>
      </c>
      <c r="V278">
        <v>2026</v>
      </c>
      <c r="W278" t="s">
        <v>548</v>
      </c>
      <c r="X278" s="25">
        <v>107109041</v>
      </c>
    </row>
    <row r="279" spans="1:24" x14ac:dyDescent="0.35">
      <c r="A279" s="13">
        <v>2026</v>
      </c>
      <c r="B279" s="13">
        <f t="shared" si="24"/>
        <v>2025</v>
      </c>
      <c r="C279" t="s">
        <v>552</v>
      </c>
      <c r="D279" t="s">
        <v>553</v>
      </c>
      <c r="E279" s="5">
        <v>366978676</v>
      </c>
      <c r="F279" s="13">
        <f>INDEX($R$3:$T$335,MATCH(PERL[[#This Row],[DistrictNumber]],$R$3:$R$335,0),3)</f>
        <v>0</v>
      </c>
      <c r="G279" s="9">
        <f t="shared" si="25"/>
        <v>0</v>
      </c>
      <c r="H279" s="11">
        <v>1.02</v>
      </c>
      <c r="I279" s="12">
        <f t="shared" si="26"/>
        <v>0</v>
      </c>
      <c r="J279" s="15">
        <f>IF(PERL[[#This Row],[Unadjusted Maximum Revenue]]/(PERL[[#This Row],[Proposed Taxable Valuation]]/1000)&gt;PERL[[#This Row],[Max Debt RATE]],PERL[[#This Row],[Max Debt RATE]],PERL[[#This Row],[Unadjusted Maximum Revenue]]/(PERL[[#This Row],[Proposed Taxable Valuation]]/1000))</f>
        <v>0</v>
      </c>
      <c r="K279" s="26">
        <f>ROUND(PERL[[#This Row],[Proposed Taxable Valuation]]/1000*PERL[[#This Row],[Adjusted Rate]],0)</f>
        <v>0</v>
      </c>
      <c r="L279" s="19">
        <f t="shared" si="27"/>
        <v>0</v>
      </c>
      <c r="M279" s="17">
        <f t="shared" si="28"/>
        <v>0</v>
      </c>
      <c r="N279" s="5">
        <v>366978676</v>
      </c>
      <c r="O279">
        <f>INDEX($R$3:$T$335,MATCH(PERL[[#This Row],[DistrictNumber]],$R$3:$R$335,0),3)</f>
        <v>0</v>
      </c>
      <c r="P279" s="9">
        <f t="shared" si="29"/>
        <v>0</v>
      </c>
      <c r="R279" t="s">
        <v>542</v>
      </c>
      <c r="S279" s="37" t="s">
        <v>542</v>
      </c>
      <c r="T279" s="34">
        <v>0</v>
      </c>
      <c r="V279">
        <v>2026</v>
      </c>
      <c r="W279" t="s">
        <v>610</v>
      </c>
      <c r="X279" s="25">
        <v>663044903</v>
      </c>
    </row>
    <row r="280" spans="1:24" x14ac:dyDescent="0.35">
      <c r="A280" s="13">
        <v>2026</v>
      </c>
      <c r="B280" s="13">
        <f t="shared" si="24"/>
        <v>2025</v>
      </c>
      <c r="C280" t="s">
        <v>554</v>
      </c>
      <c r="D280" t="s">
        <v>555</v>
      </c>
      <c r="E280" s="5">
        <v>300832205</v>
      </c>
      <c r="F280" s="13">
        <f>INDEX($R$3:$T$335,MATCH(PERL[[#This Row],[DistrictNumber]],$R$3:$R$335,0),3)</f>
        <v>0</v>
      </c>
      <c r="G280" s="9">
        <f t="shared" si="25"/>
        <v>0</v>
      </c>
      <c r="H280" s="11">
        <v>1.02</v>
      </c>
      <c r="I280" s="12">
        <f t="shared" si="26"/>
        <v>0</v>
      </c>
      <c r="J280" s="15">
        <f>IF(PERL[[#This Row],[Unadjusted Maximum Revenue]]/(PERL[[#This Row],[Proposed Taxable Valuation]]/1000)&gt;PERL[[#This Row],[Max Debt RATE]],PERL[[#This Row],[Max Debt RATE]],PERL[[#This Row],[Unadjusted Maximum Revenue]]/(PERL[[#This Row],[Proposed Taxable Valuation]]/1000))</f>
        <v>0</v>
      </c>
      <c r="K280" s="26">
        <f>ROUND(PERL[[#This Row],[Proposed Taxable Valuation]]/1000*PERL[[#This Row],[Adjusted Rate]],0)</f>
        <v>0</v>
      </c>
      <c r="L280" s="19">
        <f t="shared" si="27"/>
        <v>0</v>
      </c>
      <c r="M280" s="17">
        <f t="shared" si="28"/>
        <v>0</v>
      </c>
      <c r="N280" s="5">
        <v>300832205</v>
      </c>
      <c r="O280">
        <f>INDEX($R$3:$T$335,MATCH(PERL[[#This Row],[DistrictNumber]],$R$3:$R$335,0),3)</f>
        <v>0</v>
      </c>
      <c r="P280" s="9">
        <f t="shared" si="29"/>
        <v>0</v>
      </c>
      <c r="R280" t="s">
        <v>544</v>
      </c>
      <c r="S280" s="36" t="s">
        <v>544</v>
      </c>
      <c r="T280" s="33">
        <v>0</v>
      </c>
      <c r="V280">
        <v>2026</v>
      </c>
      <c r="W280" t="s">
        <v>550</v>
      </c>
      <c r="X280" s="25">
        <v>412425351</v>
      </c>
    </row>
    <row r="281" spans="1:24" x14ac:dyDescent="0.35">
      <c r="A281" s="13">
        <v>2026</v>
      </c>
      <c r="B281" s="13">
        <f t="shared" si="24"/>
        <v>2025</v>
      </c>
      <c r="C281" t="s">
        <v>556</v>
      </c>
      <c r="D281" t="s">
        <v>557</v>
      </c>
      <c r="E281" s="5">
        <v>289360979</v>
      </c>
      <c r="F281" s="13">
        <f>INDEX($R$3:$T$335,MATCH(PERL[[#This Row],[DistrictNumber]],$R$3:$R$335,0),3)</f>
        <v>0</v>
      </c>
      <c r="G281" s="9">
        <f t="shared" si="25"/>
        <v>0</v>
      </c>
      <c r="H281" s="11">
        <v>1.02</v>
      </c>
      <c r="I281" s="12">
        <f t="shared" si="26"/>
        <v>0</v>
      </c>
      <c r="J281" s="15">
        <f>IF(PERL[[#This Row],[Unadjusted Maximum Revenue]]/(PERL[[#This Row],[Proposed Taxable Valuation]]/1000)&gt;PERL[[#This Row],[Max Debt RATE]],PERL[[#This Row],[Max Debt RATE]],PERL[[#This Row],[Unadjusted Maximum Revenue]]/(PERL[[#This Row],[Proposed Taxable Valuation]]/1000))</f>
        <v>0</v>
      </c>
      <c r="K281" s="26">
        <f>ROUND(PERL[[#This Row],[Proposed Taxable Valuation]]/1000*PERL[[#This Row],[Adjusted Rate]],0)</f>
        <v>0</v>
      </c>
      <c r="L281" s="19">
        <f t="shared" si="27"/>
        <v>0</v>
      </c>
      <c r="M281" s="17">
        <f t="shared" si="28"/>
        <v>0</v>
      </c>
      <c r="N281" s="5">
        <v>289360979</v>
      </c>
      <c r="O281">
        <f>INDEX($R$3:$T$335,MATCH(PERL[[#This Row],[DistrictNumber]],$R$3:$R$335,0),3)</f>
        <v>0</v>
      </c>
      <c r="P281" s="9">
        <f t="shared" si="29"/>
        <v>0</v>
      </c>
      <c r="R281" t="s">
        <v>546</v>
      </c>
      <c r="S281" s="37" t="s">
        <v>546</v>
      </c>
      <c r="T281" s="34">
        <v>0</v>
      </c>
      <c r="V281">
        <v>2026</v>
      </c>
      <c r="W281" t="s">
        <v>552</v>
      </c>
      <c r="X281" s="25">
        <v>366978676</v>
      </c>
    </row>
    <row r="282" spans="1:24" x14ac:dyDescent="0.35">
      <c r="A282" s="13">
        <v>2026</v>
      </c>
      <c r="B282" s="13">
        <f t="shared" si="24"/>
        <v>2025</v>
      </c>
      <c r="C282" t="s">
        <v>558</v>
      </c>
      <c r="D282" t="s">
        <v>559</v>
      </c>
      <c r="E282" s="5">
        <v>148922322</v>
      </c>
      <c r="F282" s="13">
        <f>INDEX($R$3:$T$335,MATCH(PERL[[#This Row],[DistrictNumber]],$R$3:$R$335,0),3)</f>
        <v>0</v>
      </c>
      <c r="G282" s="9">
        <f t="shared" si="25"/>
        <v>0</v>
      </c>
      <c r="H282" s="11">
        <v>1.02</v>
      </c>
      <c r="I282" s="12">
        <f t="shared" si="26"/>
        <v>0</v>
      </c>
      <c r="J282" s="15">
        <f>IF(PERL[[#This Row],[Unadjusted Maximum Revenue]]/(PERL[[#This Row],[Proposed Taxable Valuation]]/1000)&gt;PERL[[#This Row],[Max Debt RATE]],PERL[[#This Row],[Max Debt RATE]],PERL[[#This Row],[Unadjusted Maximum Revenue]]/(PERL[[#This Row],[Proposed Taxable Valuation]]/1000))</f>
        <v>0</v>
      </c>
      <c r="K282" s="26">
        <f>ROUND(PERL[[#This Row],[Proposed Taxable Valuation]]/1000*PERL[[#This Row],[Adjusted Rate]],0)</f>
        <v>0</v>
      </c>
      <c r="L282" s="19">
        <f t="shared" si="27"/>
        <v>0</v>
      </c>
      <c r="M282" s="17">
        <f t="shared" si="28"/>
        <v>0</v>
      </c>
      <c r="N282" s="5">
        <v>148922322</v>
      </c>
      <c r="O282">
        <f>INDEX($R$3:$T$335,MATCH(PERL[[#This Row],[DistrictNumber]],$R$3:$R$335,0),3)</f>
        <v>0</v>
      </c>
      <c r="P282" s="9">
        <f t="shared" si="29"/>
        <v>0</v>
      </c>
      <c r="R282" t="s">
        <v>548</v>
      </c>
      <c r="S282" s="36" t="s">
        <v>548</v>
      </c>
      <c r="T282" s="33">
        <v>0</v>
      </c>
      <c r="V282">
        <v>2026</v>
      </c>
      <c r="W282" t="s">
        <v>554</v>
      </c>
      <c r="X282" s="25">
        <v>300832205</v>
      </c>
    </row>
    <row r="283" spans="1:24" x14ac:dyDescent="0.35">
      <c r="A283" s="13">
        <v>2026</v>
      </c>
      <c r="B283" s="13">
        <f t="shared" si="24"/>
        <v>2025</v>
      </c>
      <c r="C283" t="s">
        <v>560</v>
      </c>
      <c r="D283" t="s">
        <v>561</v>
      </c>
      <c r="E283" s="5">
        <v>162186128</v>
      </c>
      <c r="F283" s="13">
        <f>INDEX($R$3:$T$335,MATCH(PERL[[#This Row],[DistrictNumber]],$R$3:$R$335,0),3)</f>
        <v>0</v>
      </c>
      <c r="G283" s="9">
        <f t="shared" si="25"/>
        <v>0</v>
      </c>
      <c r="H283" s="11">
        <v>1.02</v>
      </c>
      <c r="I283" s="12">
        <f t="shared" si="26"/>
        <v>0</v>
      </c>
      <c r="J283" s="15">
        <f>IF(PERL[[#This Row],[Unadjusted Maximum Revenue]]/(PERL[[#This Row],[Proposed Taxable Valuation]]/1000)&gt;PERL[[#This Row],[Max Debt RATE]],PERL[[#This Row],[Max Debt RATE]],PERL[[#This Row],[Unadjusted Maximum Revenue]]/(PERL[[#This Row],[Proposed Taxable Valuation]]/1000))</f>
        <v>0</v>
      </c>
      <c r="K283" s="26">
        <f>ROUND(PERL[[#This Row],[Proposed Taxable Valuation]]/1000*PERL[[#This Row],[Adjusted Rate]],0)</f>
        <v>0</v>
      </c>
      <c r="L283" s="19">
        <f t="shared" si="27"/>
        <v>0</v>
      </c>
      <c r="M283" s="17">
        <f t="shared" si="28"/>
        <v>0</v>
      </c>
      <c r="N283" s="5">
        <v>162186128</v>
      </c>
      <c r="O283">
        <f>INDEX($R$3:$T$335,MATCH(PERL[[#This Row],[DistrictNumber]],$R$3:$R$335,0),3)</f>
        <v>0</v>
      </c>
      <c r="P283" s="9">
        <f t="shared" si="29"/>
        <v>0</v>
      </c>
      <c r="R283" t="s">
        <v>550</v>
      </c>
      <c r="S283" s="37" t="s">
        <v>550</v>
      </c>
      <c r="T283" s="34">
        <v>0</v>
      </c>
      <c r="V283">
        <v>2026</v>
      </c>
      <c r="W283" t="s">
        <v>556</v>
      </c>
      <c r="X283" s="25">
        <v>289360979</v>
      </c>
    </row>
    <row r="284" spans="1:24" x14ac:dyDescent="0.35">
      <c r="A284" s="13">
        <v>2026</v>
      </c>
      <c r="B284" s="13">
        <f t="shared" si="24"/>
        <v>2025</v>
      </c>
      <c r="C284" t="s">
        <v>562</v>
      </c>
      <c r="D284" t="s">
        <v>563</v>
      </c>
      <c r="E284" s="5">
        <v>261671173</v>
      </c>
      <c r="F284" s="13">
        <f>INDEX($R$3:$T$335,MATCH(PERL[[#This Row],[DistrictNumber]],$R$3:$R$335,0),3)</f>
        <v>0</v>
      </c>
      <c r="G284" s="9">
        <f t="shared" si="25"/>
        <v>0</v>
      </c>
      <c r="H284" s="11">
        <v>1.02</v>
      </c>
      <c r="I284" s="12">
        <f t="shared" si="26"/>
        <v>0</v>
      </c>
      <c r="J284" s="15">
        <f>IF(PERL[[#This Row],[Unadjusted Maximum Revenue]]/(PERL[[#This Row],[Proposed Taxable Valuation]]/1000)&gt;PERL[[#This Row],[Max Debt RATE]],PERL[[#This Row],[Max Debt RATE]],PERL[[#This Row],[Unadjusted Maximum Revenue]]/(PERL[[#This Row],[Proposed Taxable Valuation]]/1000))</f>
        <v>0</v>
      </c>
      <c r="K284" s="26">
        <f>ROUND(PERL[[#This Row],[Proposed Taxable Valuation]]/1000*PERL[[#This Row],[Adjusted Rate]],0)</f>
        <v>0</v>
      </c>
      <c r="L284" s="19">
        <f t="shared" si="27"/>
        <v>0</v>
      </c>
      <c r="M284" s="17">
        <f t="shared" si="28"/>
        <v>0</v>
      </c>
      <c r="N284" s="5">
        <v>261671173</v>
      </c>
      <c r="O284">
        <f>INDEX($R$3:$T$335,MATCH(PERL[[#This Row],[DistrictNumber]],$R$3:$R$335,0),3)</f>
        <v>0</v>
      </c>
      <c r="P284" s="9">
        <f t="shared" si="29"/>
        <v>0</v>
      </c>
      <c r="R284" t="s">
        <v>552</v>
      </c>
      <c r="S284" s="36" t="s">
        <v>552</v>
      </c>
      <c r="T284" s="33">
        <v>0</v>
      </c>
      <c r="V284">
        <v>2026</v>
      </c>
      <c r="W284" t="s">
        <v>558</v>
      </c>
      <c r="X284" s="25">
        <v>148922322</v>
      </c>
    </row>
    <row r="285" spans="1:24" x14ac:dyDescent="0.35">
      <c r="A285" s="13">
        <v>2026</v>
      </c>
      <c r="B285" s="13">
        <f t="shared" si="24"/>
        <v>2025</v>
      </c>
      <c r="C285" t="s">
        <v>564</v>
      </c>
      <c r="D285" t="s">
        <v>565</v>
      </c>
      <c r="E285" s="5">
        <v>151259845</v>
      </c>
      <c r="F285" s="13">
        <f>INDEX($R$3:$T$335,MATCH(PERL[[#This Row],[DistrictNumber]],$R$3:$R$335,0),3)</f>
        <v>0</v>
      </c>
      <c r="G285" s="9">
        <f t="shared" si="25"/>
        <v>0</v>
      </c>
      <c r="H285" s="11">
        <v>1.02</v>
      </c>
      <c r="I285" s="12">
        <f t="shared" si="26"/>
        <v>0</v>
      </c>
      <c r="J285" s="15">
        <f>IF(PERL[[#This Row],[Unadjusted Maximum Revenue]]/(PERL[[#This Row],[Proposed Taxable Valuation]]/1000)&gt;PERL[[#This Row],[Max Debt RATE]],PERL[[#This Row],[Max Debt RATE]],PERL[[#This Row],[Unadjusted Maximum Revenue]]/(PERL[[#This Row],[Proposed Taxable Valuation]]/1000))</f>
        <v>0</v>
      </c>
      <c r="K285" s="26">
        <f>ROUND(PERL[[#This Row],[Proposed Taxable Valuation]]/1000*PERL[[#This Row],[Adjusted Rate]],0)</f>
        <v>0</v>
      </c>
      <c r="L285" s="19">
        <f t="shared" si="27"/>
        <v>0</v>
      </c>
      <c r="M285" s="17">
        <f t="shared" si="28"/>
        <v>0</v>
      </c>
      <c r="N285" s="5">
        <v>151259845</v>
      </c>
      <c r="O285">
        <f>INDEX($R$3:$T$335,MATCH(PERL[[#This Row],[DistrictNumber]],$R$3:$R$335,0),3)</f>
        <v>0</v>
      </c>
      <c r="P285" s="9">
        <f t="shared" si="29"/>
        <v>0</v>
      </c>
      <c r="R285" t="s">
        <v>554</v>
      </c>
      <c r="S285" s="37" t="s">
        <v>554</v>
      </c>
      <c r="T285" s="34">
        <v>0</v>
      </c>
      <c r="V285">
        <v>2026</v>
      </c>
      <c r="W285" t="s">
        <v>560</v>
      </c>
      <c r="X285" s="25">
        <v>162186128</v>
      </c>
    </row>
    <row r="286" spans="1:24" x14ac:dyDescent="0.35">
      <c r="A286" s="13">
        <v>2026</v>
      </c>
      <c r="B286" s="13">
        <f t="shared" si="24"/>
        <v>2025</v>
      </c>
      <c r="C286" t="s">
        <v>566</v>
      </c>
      <c r="D286" t="s">
        <v>567</v>
      </c>
      <c r="E286" s="5">
        <v>184232430</v>
      </c>
      <c r="F286" s="13">
        <f>INDEX($R$3:$T$335,MATCH(PERL[[#This Row],[DistrictNumber]],$R$3:$R$335,0),3)</f>
        <v>0</v>
      </c>
      <c r="G286" s="9">
        <f t="shared" si="25"/>
        <v>0</v>
      </c>
      <c r="H286" s="11">
        <v>1.02</v>
      </c>
      <c r="I286" s="12">
        <f t="shared" si="26"/>
        <v>0</v>
      </c>
      <c r="J286" s="15">
        <f>IF(PERL[[#This Row],[Unadjusted Maximum Revenue]]/(PERL[[#This Row],[Proposed Taxable Valuation]]/1000)&gt;PERL[[#This Row],[Max Debt RATE]],PERL[[#This Row],[Max Debt RATE]],PERL[[#This Row],[Unadjusted Maximum Revenue]]/(PERL[[#This Row],[Proposed Taxable Valuation]]/1000))</f>
        <v>0</v>
      </c>
      <c r="K286" s="26">
        <f>ROUND(PERL[[#This Row],[Proposed Taxable Valuation]]/1000*PERL[[#This Row],[Adjusted Rate]],0)</f>
        <v>0</v>
      </c>
      <c r="L286" s="19">
        <f t="shared" si="27"/>
        <v>0</v>
      </c>
      <c r="M286" s="17">
        <f t="shared" si="28"/>
        <v>0</v>
      </c>
      <c r="N286" s="5">
        <v>184232430</v>
      </c>
      <c r="O286">
        <f>INDEX($R$3:$T$335,MATCH(PERL[[#This Row],[DistrictNumber]],$R$3:$R$335,0),3)</f>
        <v>0</v>
      </c>
      <c r="P286" s="9">
        <f t="shared" si="29"/>
        <v>0</v>
      </c>
      <c r="R286" t="s">
        <v>556</v>
      </c>
      <c r="S286" s="36" t="s">
        <v>556</v>
      </c>
      <c r="T286" s="33">
        <v>0</v>
      </c>
      <c r="V286">
        <v>2026</v>
      </c>
      <c r="W286" t="s">
        <v>562</v>
      </c>
      <c r="X286" s="25">
        <v>261671173</v>
      </c>
    </row>
    <row r="287" spans="1:24" x14ac:dyDescent="0.35">
      <c r="A287" s="13">
        <v>2026</v>
      </c>
      <c r="B287" s="13">
        <f t="shared" si="24"/>
        <v>2025</v>
      </c>
      <c r="C287" t="s">
        <v>568</v>
      </c>
      <c r="D287" t="s">
        <v>569</v>
      </c>
      <c r="E287" s="5">
        <v>339813906</v>
      </c>
      <c r="F287" s="13">
        <f>INDEX($R$3:$T$335,MATCH(PERL[[#This Row],[DistrictNumber]],$R$3:$R$335,0),3)</f>
        <v>0</v>
      </c>
      <c r="G287" s="9">
        <f t="shared" si="25"/>
        <v>0</v>
      </c>
      <c r="H287" s="11">
        <v>1.02</v>
      </c>
      <c r="I287" s="12">
        <f t="shared" si="26"/>
        <v>0</v>
      </c>
      <c r="J287" s="15">
        <f>IF(PERL[[#This Row],[Unadjusted Maximum Revenue]]/(PERL[[#This Row],[Proposed Taxable Valuation]]/1000)&gt;PERL[[#This Row],[Max Debt RATE]],PERL[[#This Row],[Max Debt RATE]],PERL[[#This Row],[Unadjusted Maximum Revenue]]/(PERL[[#This Row],[Proposed Taxable Valuation]]/1000))</f>
        <v>0</v>
      </c>
      <c r="K287" s="26">
        <f>ROUND(PERL[[#This Row],[Proposed Taxable Valuation]]/1000*PERL[[#This Row],[Adjusted Rate]],0)</f>
        <v>0</v>
      </c>
      <c r="L287" s="19">
        <f t="shared" si="27"/>
        <v>0</v>
      </c>
      <c r="M287" s="17">
        <f t="shared" si="28"/>
        <v>0</v>
      </c>
      <c r="N287" s="5">
        <v>339813906</v>
      </c>
      <c r="O287">
        <f>INDEX($R$3:$T$335,MATCH(PERL[[#This Row],[DistrictNumber]],$R$3:$R$335,0),3)</f>
        <v>0</v>
      </c>
      <c r="P287" s="9">
        <f t="shared" si="29"/>
        <v>0</v>
      </c>
      <c r="R287" t="s">
        <v>558</v>
      </c>
      <c r="S287" s="37" t="s">
        <v>558</v>
      </c>
      <c r="T287" s="34">
        <v>0</v>
      </c>
      <c r="V287">
        <v>2026</v>
      </c>
      <c r="W287" t="s">
        <v>564</v>
      </c>
      <c r="X287" s="25">
        <v>151259845</v>
      </c>
    </row>
    <row r="288" spans="1:24" x14ac:dyDescent="0.35">
      <c r="A288" s="13">
        <v>2026</v>
      </c>
      <c r="B288" s="13">
        <f t="shared" si="24"/>
        <v>2025</v>
      </c>
      <c r="C288" t="s">
        <v>570</v>
      </c>
      <c r="D288" t="s">
        <v>571</v>
      </c>
      <c r="E288" s="5">
        <v>501523152</v>
      </c>
      <c r="F288" s="13">
        <f>INDEX($R$3:$T$335,MATCH(PERL[[#This Row],[DistrictNumber]],$R$3:$R$335,0),3)</f>
        <v>0</v>
      </c>
      <c r="G288" s="9">
        <f t="shared" si="25"/>
        <v>0</v>
      </c>
      <c r="H288" s="11">
        <v>1.02</v>
      </c>
      <c r="I288" s="12">
        <f t="shared" si="26"/>
        <v>0</v>
      </c>
      <c r="J288" s="15">
        <f>IF(PERL[[#This Row],[Unadjusted Maximum Revenue]]/(PERL[[#This Row],[Proposed Taxable Valuation]]/1000)&gt;PERL[[#This Row],[Max Debt RATE]],PERL[[#This Row],[Max Debt RATE]],PERL[[#This Row],[Unadjusted Maximum Revenue]]/(PERL[[#This Row],[Proposed Taxable Valuation]]/1000))</f>
        <v>0</v>
      </c>
      <c r="K288" s="26">
        <f>ROUND(PERL[[#This Row],[Proposed Taxable Valuation]]/1000*PERL[[#This Row],[Adjusted Rate]],0)</f>
        <v>0</v>
      </c>
      <c r="L288" s="19">
        <f t="shared" si="27"/>
        <v>0</v>
      </c>
      <c r="M288" s="17">
        <f t="shared" si="28"/>
        <v>0</v>
      </c>
      <c r="N288" s="5">
        <v>501523152</v>
      </c>
      <c r="O288">
        <f>INDEX($R$3:$T$335,MATCH(PERL[[#This Row],[DistrictNumber]],$R$3:$R$335,0),3)</f>
        <v>0</v>
      </c>
      <c r="P288" s="9">
        <f t="shared" si="29"/>
        <v>0</v>
      </c>
      <c r="R288" t="s">
        <v>560</v>
      </c>
      <c r="S288" s="36" t="s">
        <v>560</v>
      </c>
      <c r="T288" s="33">
        <v>0</v>
      </c>
      <c r="V288">
        <v>2026</v>
      </c>
      <c r="W288" t="s">
        <v>566</v>
      </c>
      <c r="X288" s="25">
        <v>184232430</v>
      </c>
    </row>
    <row r="289" spans="1:24" x14ac:dyDescent="0.35">
      <c r="A289" s="13">
        <v>2026</v>
      </c>
      <c r="B289" s="13">
        <f t="shared" si="24"/>
        <v>2025</v>
      </c>
      <c r="C289" t="s">
        <v>572</v>
      </c>
      <c r="D289" t="s">
        <v>573</v>
      </c>
      <c r="E289" s="5">
        <v>413135024</v>
      </c>
      <c r="F289" s="13">
        <f>INDEX($R$3:$T$335,MATCH(PERL[[#This Row],[DistrictNumber]],$R$3:$R$335,0),3)</f>
        <v>0</v>
      </c>
      <c r="G289" s="9">
        <f t="shared" si="25"/>
        <v>0</v>
      </c>
      <c r="H289" s="11">
        <v>1.02</v>
      </c>
      <c r="I289" s="12">
        <f t="shared" si="26"/>
        <v>0</v>
      </c>
      <c r="J289" s="15">
        <f>IF(PERL[[#This Row],[Unadjusted Maximum Revenue]]/(PERL[[#This Row],[Proposed Taxable Valuation]]/1000)&gt;PERL[[#This Row],[Max Debt RATE]],PERL[[#This Row],[Max Debt RATE]],PERL[[#This Row],[Unadjusted Maximum Revenue]]/(PERL[[#This Row],[Proposed Taxable Valuation]]/1000))</f>
        <v>0</v>
      </c>
      <c r="K289" s="26">
        <f>ROUND(PERL[[#This Row],[Proposed Taxable Valuation]]/1000*PERL[[#This Row],[Adjusted Rate]],0)</f>
        <v>0</v>
      </c>
      <c r="L289" s="19">
        <f t="shared" si="27"/>
        <v>0</v>
      </c>
      <c r="M289" s="17">
        <f t="shared" si="28"/>
        <v>0</v>
      </c>
      <c r="N289" s="5">
        <v>413135024</v>
      </c>
      <c r="O289">
        <f>INDEX($R$3:$T$335,MATCH(PERL[[#This Row],[DistrictNumber]],$R$3:$R$335,0),3)</f>
        <v>0</v>
      </c>
      <c r="P289" s="9">
        <f t="shared" si="29"/>
        <v>0</v>
      </c>
      <c r="R289" t="s">
        <v>562</v>
      </c>
      <c r="S289" s="37" t="s">
        <v>562</v>
      </c>
      <c r="T289" s="34">
        <v>0</v>
      </c>
      <c r="V289">
        <v>2026</v>
      </c>
      <c r="W289" t="s">
        <v>568</v>
      </c>
      <c r="X289" s="25">
        <v>339813906</v>
      </c>
    </row>
    <row r="290" spans="1:24" x14ac:dyDescent="0.35">
      <c r="A290" s="13">
        <v>2026</v>
      </c>
      <c r="B290" s="13">
        <f t="shared" si="24"/>
        <v>2025</v>
      </c>
      <c r="C290" t="s">
        <v>574</v>
      </c>
      <c r="D290" t="s">
        <v>575</v>
      </c>
      <c r="E290" s="5">
        <v>1682235202</v>
      </c>
      <c r="F290" s="13">
        <f>INDEX($R$3:$T$335,MATCH(PERL[[#This Row],[DistrictNumber]],$R$3:$R$335,0),3)</f>
        <v>0.13500000000000001</v>
      </c>
      <c r="G290" s="9">
        <f t="shared" si="25"/>
        <v>227101.75227000003</v>
      </c>
      <c r="H290" s="11">
        <v>1.02</v>
      </c>
      <c r="I290" s="12">
        <f t="shared" si="26"/>
        <v>227101.75227000003</v>
      </c>
      <c r="J290" s="15">
        <f>IF(PERL[[#This Row],[Unadjusted Maximum Revenue]]/(PERL[[#This Row],[Proposed Taxable Valuation]]/1000)&gt;PERL[[#This Row],[Max Debt RATE]],PERL[[#This Row],[Max Debt RATE]],PERL[[#This Row],[Unadjusted Maximum Revenue]]/(PERL[[#This Row],[Proposed Taxable Valuation]]/1000))</f>
        <v>0.13500000000000001</v>
      </c>
      <c r="K290" s="26">
        <f>ROUND(PERL[[#This Row],[Proposed Taxable Valuation]]/1000*PERL[[#This Row],[Adjusted Rate]],0)</f>
        <v>227102</v>
      </c>
      <c r="L290" s="19">
        <f t="shared" si="27"/>
        <v>0</v>
      </c>
      <c r="M290" s="17">
        <f t="shared" si="28"/>
        <v>0</v>
      </c>
      <c r="N290" s="5">
        <v>1682235202</v>
      </c>
      <c r="O290">
        <f>INDEX($R$3:$T$335,MATCH(PERL[[#This Row],[DistrictNumber]],$R$3:$R$335,0),3)</f>
        <v>0.13500000000000001</v>
      </c>
      <c r="P290" s="9">
        <f t="shared" si="29"/>
        <v>227101.75227000003</v>
      </c>
      <c r="R290" t="s">
        <v>564</v>
      </c>
      <c r="S290" s="36" t="s">
        <v>564</v>
      </c>
      <c r="T290" s="33">
        <v>0</v>
      </c>
      <c r="V290">
        <v>2026</v>
      </c>
      <c r="W290" t="s">
        <v>570</v>
      </c>
      <c r="X290" s="25">
        <v>501523152</v>
      </c>
    </row>
    <row r="291" spans="1:24" x14ac:dyDescent="0.35">
      <c r="A291" s="13">
        <v>2026</v>
      </c>
      <c r="B291" s="13">
        <f t="shared" si="24"/>
        <v>2025</v>
      </c>
      <c r="C291" t="s">
        <v>576</v>
      </c>
      <c r="D291" t="s">
        <v>577</v>
      </c>
      <c r="E291" s="5">
        <v>535387132</v>
      </c>
      <c r="F291" s="13">
        <f>INDEX($R$3:$T$335,MATCH(PERL[[#This Row],[DistrictNumber]],$R$3:$R$335,0),3)</f>
        <v>0</v>
      </c>
      <c r="G291" s="9">
        <f t="shared" si="25"/>
        <v>0</v>
      </c>
      <c r="H291" s="11">
        <v>1.02</v>
      </c>
      <c r="I291" s="12">
        <f t="shared" si="26"/>
        <v>0</v>
      </c>
      <c r="J291" s="15">
        <f>IF(PERL[[#This Row],[Unadjusted Maximum Revenue]]/(PERL[[#This Row],[Proposed Taxable Valuation]]/1000)&gt;PERL[[#This Row],[Max Debt RATE]],PERL[[#This Row],[Max Debt RATE]],PERL[[#This Row],[Unadjusted Maximum Revenue]]/(PERL[[#This Row],[Proposed Taxable Valuation]]/1000))</f>
        <v>0</v>
      </c>
      <c r="K291" s="26">
        <f>ROUND(PERL[[#This Row],[Proposed Taxable Valuation]]/1000*PERL[[#This Row],[Adjusted Rate]],0)</f>
        <v>0</v>
      </c>
      <c r="L291" s="19">
        <f t="shared" si="27"/>
        <v>0</v>
      </c>
      <c r="M291" s="17">
        <f t="shared" si="28"/>
        <v>0</v>
      </c>
      <c r="N291" s="5">
        <v>535387132</v>
      </c>
      <c r="O291">
        <f>INDEX($R$3:$T$335,MATCH(PERL[[#This Row],[DistrictNumber]],$R$3:$R$335,0),3)</f>
        <v>0</v>
      </c>
      <c r="P291" s="9">
        <f t="shared" si="29"/>
        <v>0</v>
      </c>
      <c r="R291" t="s">
        <v>566</v>
      </c>
      <c r="S291" s="37" t="s">
        <v>566</v>
      </c>
      <c r="T291" s="34">
        <v>0</v>
      </c>
      <c r="V291">
        <v>2026</v>
      </c>
      <c r="W291" t="s">
        <v>572</v>
      </c>
      <c r="X291" s="25">
        <v>413135024</v>
      </c>
    </row>
    <row r="292" spans="1:24" x14ac:dyDescent="0.35">
      <c r="A292" s="13">
        <v>2026</v>
      </c>
      <c r="B292" s="13">
        <f t="shared" si="24"/>
        <v>2025</v>
      </c>
      <c r="C292" t="s">
        <v>578</v>
      </c>
      <c r="D292" t="s">
        <v>579</v>
      </c>
      <c r="E292" s="5">
        <v>359430879</v>
      </c>
      <c r="F292" s="13">
        <f>INDEX($R$3:$T$335,MATCH(PERL[[#This Row],[DistrictNumber]],$R$3:$R$335,0),3)</f>
        <v>0</v>
      </c>
      <c r="G292" s="9">
        <f t="shared" si="25"/>
        <v>0</v>
      </c>
      <c r="H292" s="11">
        <v>1.02</v>
      </c>
      <c r="I292" s="12">
        <f t="shared" si="26"/>
        <v>0</v>
      </c>
      <c r="J292" s="15">
        <f>IF(PERL[[#This Row],[Unadjusted Maximum Revenue]]/(PERL[[#This Row],[Proposed Taxable Valuation]]/1000)&gt;PERL[[#This Row],[Max Debt RATE]],PERL[[#This Row],[Max Debt RATE]],PERL[[#This Row],[Unadjusted Maximum Revenue]]/(PERL[[#This Row],[Proposed Taxable Valuation]]/1000))</f>
        <v>0</v>
      </c>
      <c r="K292" s="26">
        <f>ROUND(PERL[[#This Row],[Proposed Taxable Valuation]]/1000*PERL[[#This Row],[Adjusted Rate]],0)</f>
        <v>0</v>
      </c>
      <c r="L292" s="19">
        <f t="shared" si="27"/>
        <v>0</v>
      </c>
      <c r="M292" s="17">
        <f t="shared" si="28"/>
        <v>0</v>
      </c>
      <c r="N292" s="5">
        <v>359430879</v>
      </c>
      <c r="O292">
        <f>INDEX($R$3:$T$335,MATCH(PERL[[#This Row],[DistrictNumber]],$R$3:$R$335,0),3)</f>
        <v>0</v>
      </c>
      <c r="P292" s="9">
        <f t="shared" si="29"/>
        <v>0</v>
      </c>
      <c r="R292" t="s">
        <v>568</v>
      </c>
      <c r="S292" s="36" t="s">
        <v>568</v>
      </c>
      <c r="T292" s="33">
        <v>0</v>
      </c>
      <c r="V292">
        <v>2026</v>
      </c>
      <c r="W292" t="s">
        <v>574</v>
      </c>
      <c r="X292" s="25">
        <v>1682235202</v>
      </c>
    </row>
    <row r="293" spans="1:24" x14ac:dyDescent="0.35">
      <c r="A293" s="13">
        <v>2026</v>
      </c>
      <c r="B293" s="13">
        <f t="shared" si="24"/>
        <v>2025</v>
      </c>
      <c r="C293" t="s">
        <v>580</v>
      </c>
      <c r="D293" t="s">
        <v>581</v>
      </c>
      <c r="E293" s="5">
        <v>185331420</v>
      </c>
      <c r="F293" s="13">
        <f>INDEX($R$3:$T$335,MATCH(PERL[[#This Row],[DistrictNumber]],$R$3:$R$335,0),3)</f>
        <v>0</v>
      </c>
      <c r="G293" s="9">
        <f t="shared" si="25"/>
        <v>0</v>
      </c>
      <c r="H293" s="11">
        <v>1.02</v>
      </c>
      <c r="I293" s="12">
        <f t="shared" si="26"/>
        <v>0</v>
      </c>
      <c r="J293" s="15">
        <f>IF(PERL[[#This Row],[Unadjusted Maximum Revenue]]/(PERL[[#This Row],[Proposed Taxable Valuation]]/1000)&gt;PERL[[#This Row],[Max Debt RATE]],PERL[[#This Row],[Max Debt RATE]],PERL[[#This Row],[Unadjusted Maximum Revenue]]/(PERL[[#This Row],[Proposed Taxable Valuation]]/1000))</f>
        <v>0</v>
      </c>
      <c r="K293" s="26">
        <f>ROUND(PERL[[#This Row],[Proposed Taxable Valuation]]/1000*PERL[[#This Row],[Adjusted Rate]],0)</f>
        <v>0</v>
      </c>
      <c r="L293" s="19">
        <f t="shared" si="27"/>
        <v>0</v>
      </c>
      <c r="M293" s="17">
        <f t="shared" si="28"/>
        <v>0</v>
      </c>
      <c r="N293" s="5">
        <v>185331420</v>
      </c>
      <c r="O293">
        <f>INDEX($R$3:$T$335,MATCH(PERL[[#This Row],[DistrictNumber]],$R$3:$R$335,0),3)</f>
        <v>0</v>
      </c>
      <c r="P293" s="9">
        <f t="shared" si="29"/>
        <v>0</v>
      </c>
      <c r="R293" t="s">
        <v>570</v>
      </c>
      <c r="S293" s="37" t="s">
        <v>696</v>
      </c>
      <c r="T293" s="34">
        <v>0</v>
      </c>
      <c r="V293">
        <v>2026</v>
      </c>
      <c r="W293" t="s">
        <v>576</v>
      </c>
      <c r="X293" s="25">
        <v>535387132</v>
      </c>
    </row>
    <row r="294" spans="1:24" x14ac:dyDescent="0.35">
      <c r="A294" s="13">
        <v>2026</v>
      </c>
      <c r="B294" s="13">
        <f t="shared" si="24"/>
        <v>2025</v>
      </c>
      <c r="C294" t="s">
        <v>582</v>
      </c>
      <c r="D294" t="s">
        <v>583</v>
      </c>
      <c r="E294" s="5">
        <v>655878359</v>
      </c>
      <c r="F294" s="13">
        <f>INDEX($R$3:$T$335,MATCH(PERL[[#This Row],[DistrictNumber]],$R$3:$R$335,0),3)</f>
        <v>0</v>
      </c>
      <c r="G294" s="9">
        <f t="shared" si="25"/>
        <v>0</v>
      </c>
      <c r="H294" s="11">
        <v>1.02</v>
      </c>
      <c r="I294" s="12">
        <f t="shared" si="26"/>
        <v>0</v>
      </c>
      <c r="J294" s="15">
        <f>IF(PERL[[#This Row],[Unadjusted Maximum Revenue]]/(PERL[[#This Row],[Proposed Taxable Valuation]]/1000)&gt;PERL[[#This Row],[Max Debt RATE]],PERL[[#This Row],[Max Debt RATE]],PERL[[#This Row],[Unadjusted Maximum Revenue]]/(PERL[[#This Row],[Proposed Taxable Valuation]]/1000))</f>
        <v>0</v>
      </c>
      <c r="K294" s="26">
        <f>ROUND(PERL[[#This Row],[Proposed Taxable Valuation]]/1000*PERL[[#This Row],[Adjusted Rate]],0)</f>
        <v>0</v>
      </c>
      <c r="L294" s="19">
        <f t="shared" si="27"/>
        <v>0</v>
      </c>
      <c r="M294" s="17">
        <f t="shared" si="28"/>
        <v>0</v>
      </c>
      <c r="N294" s="5">
        <v>655878359</v>
      </c>
      <c r="O294">
        <f>INDEX($R$3:$T$335,MATCH(PERL[[#This Row],[DistrictNumber]],$R$3:$R$335,0),3)</f>
        <v>0</v>
      </c>
      <c r="P294" s="9">
        <f t="shared" si="29"/>
        <v>0</v>
      </c>
      <c r="R294" t="s">
        <v>572</v>
      </c>
      <c r="S294" s="36" t="s">
        <v>572</v>
      </c>
      <c r="T294" s="33">
        <v>0</v>
      </c>
      <c r="V294">
        <v>2026</v>
      </c>
      <c r="W294" t="s">
        <v>578</v>
      </c>
      <c r="X294" s="25">
        <v>359430879</v>
      </c>
    </row>
    <row r="295" spans="1:24" x14ac:dyDescent="0.35">
      <c r="A295" s="13">
        <v>2026</v>
      </c>
      <c r="B295" s="13">
        <f t="shared" si="24"/>
        <v>2025</v>
      </c>
      <c r="C295" t="s">
        <v>584</v>
      </c>
      <c r="D295" t="s">
        <v>585</v>
      </c>
      <c r="E295" s="5">
        <v>199794873</v>
      </c>
      <c r="F295" s="13">
        <f>INDEX($R$3:$T$335,MATCH(PERL[[#This Row],[DistrictNumber]],$R$3:$R$335,0),3)</f>
        <v>0</v>
      </c>
      <c r="G295" s="9">
        <f t="shared" si="25"/>
        <v>0</v>
      </c>
      <c r="H295" s="11">
        <v>1.02</v>
      </c>
      <c r="I295" s="12">
        <f t="shared" si="26"/>
        <v>0</v>
      </c>
      <c r="J295" s="15">
        <f>IF(PERL[[#This Row],[Unadjusted Maximum Revenue]]/(PERL[[#This Row],[Proposed Taxable Valuation]]/1000)&gt;PERL[[#This Row],[Max Debt RATE]],PERL[[#This Row],[Max Debt RATE]],PERL[[#This Row],[Unadjusted Maximum Revenue]]/(PERL[[#This Row],[Proposed Taxable Valuation]]/1000))</f>
        <v>0</v>
      </c>
      <c r="K295" s="26">
        <f>ROUND(PERL[[#This Row],[Proposed Taxable Valuation]]/1000*PERL[[#This Row],[Adjusted Rate]],0)</f>
        <v>0</v>
      </c>
      <c r="L295" s="19">
        <f t="shared" si="27"/>
        <v>0</v>
      </c>
      <c r="M295" s="17">
        <f t="shared" si="28"/>
        <v>0</v>
      </c>
      <c r="N295" s="5">
        <v>199794873</v>
      </c>
      <c r="O295">
        <f>INDEX($R$3:$T$335,MATCH(PERL[[#This Row],[DistrictNumber]],$R$3:$R$335,0),3)</f>
        <v>0</v>
      </c>
      <c r="P295" s="9">
        <f t="shared" si="29"/>
        <v>0</v>
      </c>
      <c r="R295" t="s">
        <v>574</v>
      </c>
      <c r="S295" s="37" t="s">
        <v>574</v>
      </c>
      <c r="T295" s="34">
        <v>0.13500000000000001</v>
      </c>
      <c r="V295">
        <v>2026</v>
      </c>
      <c r="W295" t="s">
        <v>580</v>
      </c>
      <c r="X295" s="25">
        <v>185331420</v>
      </c>
    </row>
    <row r="296" spans="1:24" x14ac:dyDescent="0.35">
      <c r="A296" s="13">
        <v>2026</v>
      </c>
      <c r="B296" s="13">
        <f t="shared" si="24"/>
        <v>2025</v>
      </c>
      <c r="C296" t="s">
        <v>586</v>
      </c>
      <c r="D296" t="s">
        <v>587</v>
      </c>
      <c r="E296" s="5">
        <v>259932607</v>
      </c>
      <c r="F296" s="13">
        <f>INDEX($R$3:$T$335,MATCH(PERL[[#This Row],[DistrictNumber]],$R$3:$R$335,0),3)</f>
        <v>0</v>
      </c>
      <c r="G296" s="9">
        <f t="shared" si="25"/>
        <v>0</v>
      </c>
      <c r="H296" s="11">
        <v>1.02</v>
      </c>
      <c r="I296" s="12">
        <f t="shared" si="26"/>
        <v>0</v>
      </c>
      <c r="J296" s="15">
        <f>IF(PERL[[#This Row],[Unadjusted Maximum Revenue]]/(PERL[[#This Row],[Proposed Taxable Valuation]]/1000)&gt;PERL[[#This Row],[Max Debt RATE]],PERL[[#This Row],[Max Debt RATE]],PERL[[#This Row],[Unadjusted Maximum Revenue]]/(PERL[[#This Row],[Proposed Taxable Valuation]]/1000))</f>
        <v>0</v>
      </c>
      <c r="K296" s="26">
        <f>ROUND(PERL[[#This Row],[Proposed Taxable Valuation]]/1000*PERL[[#This Row],[Adjusted Rate]],0)</f>
        <v>0</v>
      </c>
      <c r="L296" s="19">
        <f t="shared" si="27"/>
        <v>0</v>
      </c>
      <c r="M296" s="17">
        <f t="shared" si="28"/>
        <v>0</v>
      </c>
      <c r="N296" s="5">
        <v>259932607</v>
      </c>
      <c r="O296">
        <f>INDEX($R$3:$T$335,MATCH(PERL[[#This Row],[DistrictNumber]],$R$3:$R$335,0),3)</f>
        <v>0</v>
      </c>
      <c r="P296" s="9">
        <f t="shared" si="29"/>
        <v>0</v>
      </c>
      <c r="R296" t="s">
        <v>576</v>
      </c>
      <c r="S296" s="36" t="s">
        <v>576</v>
      </c>
      <c r="T296" s="33">
        <v>0</v>
      </c>
      <c r="V296">
        <v>2026</v>
      </c>
      <c r="W296" t="s">
        <v>582</v>
      </c>
      <c r="X296" s="25">
        <v>655878359</v>
      </c>
    </row>
    <row r="297" spans="1:24" x14ac:dyDescent="0.35">
      <c r="A297" s="13">
        <v>2026</v>
      </c>
      <c r="B297" s="13">
        <f t="shared" si="24"/>
        <v>2025</v>
      </c>
      <c r="C297" t="s">
        <v>588</v>
      </c>
      <c r="D297" t="s">
        <v>589</v>
      </c>
      <c r="E297" s="5">
        <v>269970437</v>
      </c>
      <c r="F297" s="13">
        <f>INDEX($R$3:$T$335,MATCH(PERL[[#This Row],[DistrictNumber]],$R$3:$R$335,0),3)</f>
        <v>0</v>
      </c>
      <c r="G297" s="9">
        <f t="shared" si="25"/>
        <v>0</v>
      </c>
      <c r="H297" s="11">
        <v>1.02</v>
      </c>
      <c r="I297" s="12">
        <f t="shared" si="26"/>
        <v>0</v>
      </c>
      <c r="J297" s="15">
        <f>IF(PERL[[#This Row],[Unadjusted Maximum Revenue]]/(PERL[[#This Row],[Proposed Taxable Valuation]]/1000)&gt;PERL[[#This Row],[Max Debt RATE]],PERL[[#This Row],[Max Debt RATE]],PERL[[#This Row],[Unadjusted Maximum Revenue]]/(PERL[[#This Row],[Proposed Taxable Valuation]]/1000))</f>
        <v>0</v>
      </c>
      <c r="K297" s="26">
        <f>ROUND(PERL[[#This Row],[Proposed Taxable Valuation]]/1000*PERL[[#This Row],[Adjusted Rate]],0)</f>
        <v>0</v>
      </c>
      <c r="L297" s="19">
        <f t="shared" si="27"/>
        <v>0</v>
      </c>
      <c r="M297" s="17">
        <f t="shared" si="28"/>
        <v>0</v>
      </c>
      <c r="N297" s="5">
        <v>269970437</v>
      </c>
      <c r="O297">
        <f>INDEX($R$3:$T$335,MATCH(PERL[[#This Row],[DistrictNumber]],$R$3:$R$335,0),3)</f>
        <v>0</v>
      </c>
      <c r="P297" s="9">
        <f t="shared" si="29"/>
        <v>0</v>
      </c>
      <c r="R297" t="s">
        <v>578</v>
      </c>
      <c r="S297" s="37" t="s">
        <v>578</v>
      </c>
      <c r="T297" s="34">
        <v>0</v>
      </c>
      <c r="V297">
        <v>2026</v>
      </c>
      <c r="W297" t="s">
        <v>584</v>
      </c>
      <c r="X297" s="25">
        <v>199794873</v>
      </c>
    </row>
    <row r="298" spans="1:24" x14ac:dyDescent="0.35">
      <c r="A298" s="13">
        <v>2026</v>
      </c>
      <c r="B298" s="13">
        <f t="shared" si="24"/>
        <v>2025</v>
      </c>
      <c r="C298" t="s">
        <v>590</v>
      </c>
      <c r="D298" t="s">
        <v>591</v>
      </c>
      <c r="E298" s="5">
        <v>580585544</v>
      </c>
      <c r="F298" s="13">
        <f>INDEX($R$3:$T$335,MATCH(PERL[[#This Row],[DistrictNumber]],$R$3:$R$335,0),3)</f>
        <v>0</v>
      </c>
      <c r="G298" s="9">
        <f t="shared" si="25"/>
        <v>0</v>
      </c>
      <c r="H298" s="11">
        <v>1.02</v>
      </c>
      <c r="I298" s="12">
        <f t="shared" si="26"/>
        <v>0</v>
      </c>
      <c r="J298" s="15">
        <f>IF(PERL[[#This Row],[Unadjusted Maximum Revenue]]/(PERL[[#This Row],[Proposed Taxable Valuation]]/1000)&gt;PERL[[#This Row],[Max Debt RATE]],PERL[[#This Row],[Max Debt RATE]],PERL[[#This Row],[Unadjusted Maximum Revenue]]/(PERL[[#This Row],[Proposed Taxable Valuation]]/1000))</f>
        <v>0</v>
      </c>
      <c r="K298" s="26">
        <f>ROUND(PERL[[#This Row],[Proposed Taxable Valuation]]/1000*PERL[[#This Row],[Adjusted Rate]],0)</f>
        <v>0</v>
      </c>
      <c r="L298" s="19">
        <f t="shared" si="27"/>
        <v>0</v>
      </c>
      <c r="M298" s="17">
        <f t="shared" si="28"/>
        <v>0</v>
      </c>
      <c r="N298" s="5">
        <v>580585544</v>
      </c>
      <c r="O298">
        <f>INDEX($R$3:$T$335,MATCH(PERL[[#This Row],[DistrictNumber]],$R$3:$R$335,0),3)</f>
        <v>0</v>
      </c>
      <c r="P298" s="9">
        <f t="shared" si="29"/>
        <v>0</v>
      </c>
      <c r="R298" t="s">
        <v>580</v>
      </c>
      <c r="S298" s="36" t="s">
        <v>580</v>
      </c>
      <c r="T298" s="33">
        <v>0</v>
      </c>
      <c r="V298">
        <v>2026</v>
      </c>
      <c r="W298" t="s">
        <v>192</v>
      </c>
      <c r="X298" s="25">
        <v>542551980</v>
      </c>
    </row>
    <row r="299" spans="1:24" x14ac:dyDescent="0.35">
      <c r="A299" s="13">
        <v>2026</v>
      </c>
      <c r="B299" s="13">
        <f t="shared" si="24"/>
        <v>2025</v>
      </c>
      <c r="C299" t="s">
        <v>592</v>
      </c>
      <c r="D299" t="s">
        <v>593</v>
      </c>
      <c r="E299" s="5">
        <v>2891207468</v>
      </c>
      <c r="F299" s="13">
        <f>INDEX($R$3:$T$335,MATCH(PERL[[#This Row],[DistrictNumber]],$R$3:$R$335,0),3)</f>
        <v>0</v>
      </c>
      <c r="G299" s="9">
        <f t="shared" si="25"/>
        <v>0</v>
      </c>
      <c r="H299" s="11">
        <v>1.02</v>
      </c>
      <c r="I299" s="12">
        <f t="shared" si="26"/>
        <v>0</v>
      </c>
      <c r="J299" s="15">
        <f>IF(PERL[[#This Row],[Unadjusted Maximum Revenue]]/(PERL[[#This Row],[Proposed Taxable Valuation]]/1000)&gt;PERL[[#This Row],[Max Debt RATE]],PERL[[#This Row],[Max Debt RATE]],PERL[[#This Row],[Unadjusted Maximum Revenue]]/(PERL[[#This Row],[Proposed Taxable Valuation]]/1000))</f>
        <v>0</v>
      </c>
      <c r="K299" s="26">
        <f>ROUND(PERL[[#This Row],[Proposed Taxable Valuation]]/1000*PERL[[#This Row],[Adjusted Rate]],0)</f>
        <v>0</v>
      </c>
      <c r="L299" s="19">
        <f t="shared" si="27"/>
        <v>0</v>
      </c>
      <c r="M299" s="17">
        <f t="shared" si="28"/>
        <v>0</v>
      </c>
      <c r="N299" s="5">
        <v>2891207468</v>
      </c>
      <c r="O299">
        <f>INDEX($R$3:$T$335,MATCH(PERL[[#This Row],[DistrictNumber]],$R$3:$R$335,0),3)</f>
        <v>0</v>
      </c>
      <c r="P299" s="9">
        <f t="shared" si="29"/>
        <v>0</v>
      </c>
      <c r="R299" t="s">
        <v>582</v>
      </c>
      <c r="S299" s="37" t="s">
        <v>582</v>
      </c>
      <c r="T299" s="34">
        <v>0</v>
      </c>
      <c r="V299">
        <v>2026</v>
      </c>
      <c r="W299" t="s">
        <v>586</v>
      </c>
      <c r="X299" s="25">
        <v>259932607</v>
      </c>
    </row>
    <row r="300" spans="1:24" x14ac:dyDescent="0.35">
      <c r="A300" s="13">
        <v>2026</v>
      </c>
      <c r="B300" s="13">
        <f t="shared" si="24"/>
        <v>2025</v>
      </c>
      <c r="C300" t="s">
        <v>594</v>
      </c>
      <c r="D300" t="s">
        <v>595</v>
      </c>
      <c r="E300" s="5">
        <v>6597786609</v>
      </c>
      <c r="F300" s="13">
        <f>INDEX($R$3:$T$335,MATCH(PERL[[#This Row],[DistrictNumber]],$R$3:$R$335,0),3)</f>
        <v>0</v>
      </c>
      <c r="G300" s="9">
        <f t="shared" si="25"/>
        <v>0</v>
      </c>
      <c r="H300" s="11">
        <v>1.02</v>
      </c>
      <c r="I300" s="12">
        <f t="shared" si="26"/>
        <v>0</v>
      </c>
      <c r="J300" s="15">
        <f>IF(PERL[[#This Row],[Unadjusted Maximum Revenue]]/(PERL[[#This Row],[Proposed Taxable Valuation]]/1000)&gt;PERL[[#This Row],[Max Debt RATE]],PERL[[#This Row],[Max Debt RATE]],PERL[[#This Row],[Unadjusted Maximum Revenue]]/(PERL[[#This Row],[Proposed Taxable Valuation]]/1000))</f>
        <v>0</v>
      </c>
      <c r="K300" s="26">
        <f>ROUND(PERL[[#This Row],[Proposed Taxable Valuation]]/1000*PERL[[#This Row],[Adjusted Rate]],0)</f>
        <v>0</v>
      </c>
      <c r="L300" s="19">
        <f t="shared" si="27"/>
        <v>0</v>
      </c>
      <c r="M300" s="17">
        <f t="shared" si="28"/>
        <v>0</v>
      </c>
      <c r="N300" s="5">
        <v>6597786609</v>
      </c>
      <c r="O300">
        <f>INDEX($R$3:$T$335,MATCH(PERL[[#This Row],[DistrictNumber]],$R$3:$R$335,0),3)</f>
        <v>0</v>
      </c>
      <c r="P300" s="9">
        <f t="shared" si="29"/>
        <v>0</v>
      </c>
      <c r="R300" t="s">
        <v>584</v>
      </c>
      <c r="S300" s="36" t="s">
        <v>584</v>
      </c>
      <c r="T300" s="33">
        <v>0</v>
      </c>
      <c r="V300">
        <v>2026</v>
      </c>
      <c r="W300" t="s">
        <v>588</v>
      </c>
      <c r="X300" s="25">
        <v>269970437</v>
      </c>
    </row>
    <row r="301" spans="1:24" x14ac:dyDescent="0.35">
      <c r="A301" s="13">
        <v>2026</v>
      </c>
      <c r="B301" s="13">
        <f t="shared" si="24"/>
        <v>2025</v>
      </c>
      <c r="C301" t="s">
        <v>596</v>
      </c>
      <c r="D301" t="s">
        <v>597</v>
      </c>
      <c r="E301" s="5">
        <v>849935837</v>
      </c>
      <c r="F301" s="13">
        <f>INDEX($R$3:$T$335,MATCH(PERL[[#This Row],[DistrictNumber]],$R$3:$R$335,0),3)</f>
        <v>0</v>
      </c>
      <c r="G301" s="9">
        <f t="shared" si="25"/>
        <v>0</v>
      </c>
      <c r="H301" s="11">
        <v>1.02</v>
      </c>
      <c r="I301" s="12">
        <f t="shared" si="26"/>
        <v>0</v>
      </c>
      <c r="J301" s="15">
        <f>IF(PERL[[#This Row],[Unadjusted Maximum Revenue]]/(PERL[[#This Row],[Proposed Taxable Valuation]]/1000)&gt;PERL[[#This Row],[Max Debt RATE]],PERL[[#This Row],[Max Debt RATE]],PERL[[#This Row],[Unadjusted Maximum Revenue]]/(PERL[[#This Row],[Proposed Taxable Valuation]]/1000))</f>
        <v>0</v>
      </c>
      <c r="K301" s="26">
        <f>ROUND(PERL[[#This Row],[Proposed Taxable Valuation]]/1000*PERL[[#This Row],[Adjusted Rate]],0)</f>
        <v>0</v>
      </c>
      <c r="L301" s="19">
        <f t="shared" si="27"/>
        <v>0</v>
      </c>
      <c r="M301" s="17">
        <f t="shared" si="28"/>
        <v>0</v>
      </c>
      <c r="N301" s="5">
        <v>849935837</v>
      </c>
      <c r="O301">
        <f>INDEX($R$3:$T$335,MATCH(PERL[[#This Row],[DistrictNumber]],$R$3:$R$335,0),3)</f>
        <v>0</v>
      </c>
      <c r="P301" s="9">
        <f t="shared" si="29"/>
        <v>0</v>
      </c>
      <c r="R301" t="s">
        <v>586</v>
      </c>
      <c r="S301" s="37" t="s">
        <v>586</v>
      </c>
      <c r="T301" s="34">
        <v>0</v>
      </c>
      <c r="V301">
        <v>2026</v>
      </c>
      <c r="W301" t="s">
        <v>590</v>
      </c>
      <c r="X301" s="25">
        <v>580585544</v>
      </c>
    </row>
    <row r="302" spans="1:24" x14ac:dyDescent="0.35">
      <c r="A302" s="13">
        <v>2026</v>
      </c>
      <c r="B302" s="13">
        <f t="shared" si="24"/>
        <v>2025</v>
      </c>
      <c r="C302" t="s">
        <v>598</v>
      </c>
      <c r="D302" t="s">
        <v>599</v>
      </c>
      <c r="E302" s="5">
        <v>321297800</v>
      </c>
      <c r="F302" s="13">
        <f>INDEX($R$3:$T$335,MATCH(PERL[[#This Row],[DistrictNumber]],$R$3:$R$335,0),3)</f>
        <v>0</v>
      </c>
      <c r="G302" s="9">
        <f t="shared" si="25"/>
        <v>0</v>
      </c>
      <c r="H302" s="11">
        <v>1.02</v>
      </c>
      <c r="I302" s="12">
        <f t="shared" si="26"/>
        <v>0</v>
      </c>
      <c r="J302" s="15">
        <f>IF(PERL[[#This Row],[Unadjusted Maximum Revenue]]/(PERL[[#This Row],[Proposed Taxable Valuation]]/1000)&gt;PERL[[#This Row],[Max Debt RATE]],PERL[[#This Row],[Max Debt RATE]],PERL[[#This Row],[Unadjusted Maximum Revenue]]/(PERL[[#This Row],[Proposed Taxable Valuation]]/1000))</f>
        <v>0</v>
      </c>
      <c r="K302" s="26">
        <f>ROUND(PERL[[#This Row],[Proposed Taxable Valuation]]/1000*PERL[[#This Row],[Adjusted Rate]],0)</f>
        <v>0</v>
      </c>
      <c r="L302" s="19">
        <f t="shared" si="27"/>
        <v>0</v>
      </c>
      <c r="M302" s="17">
        <f t="shared" si="28"/>
        <v>0</v>
      </c>
      <c r="N302" s="5">
        <v>321297800</v>
      </c>
      <c r="O302">
        <f>INDEX($R$3:$T$335,MATCH(PERL[[#This Row],[DistrictNumber]],$R$3:$R$335,0),3)</f>
        <v>0</v>
      </c>
      <c r="P302" s="9">
        <f t="shared" si="29"/>
        <v>0</v>
      </c>
      <c r="R302" t="s">
        <v>588</v>
      </c>
      <c r="S302" s="36" t="s">
        <v>588</v>
      </c>
      <c r="T302" s="33">
        <v>0</v>
      </c>
      <c r="V302">
        <v>2026</v>
      </c>
      <c r="W302" t="s">
        <v>592</v>
      </c>
      <c r="X302" s="25">
        <v>2891207468</v>
      </c>
    </row>
    <row r="303" spans="1:24" x14ac:dyDescent="0.35">
      <c r="A303" s="13">
        <v>2026</v>
      </c>
      <c r="B303" s="13">
        <f t="shared" si="24"/>
        <v>2025</v>
      </c>
      <c r="C303" t="s">
        <v>600</v>
      </c>
      <c r="D303" t="s">
        <v>601</v>
      </c>
      <c r="E303" s="5">
        <v>806238982</v>
      </c>
      <c r="F303" s="13">
        <f>INDEX($R$3:$T$335,MATCH(PERL[[#This Row],[DistrictNumber]],$R$3:$R$335,0),3)</f>
        <v>0</v>
      </c>
      <c r="G303" s="9">
        <f t="shared" si="25"/>
        <v>0</v>
      </c>
      <c r="H303" s="11">
        <v>1.02</v>
      </c>
      <c r="I303" s="12">
        <f t="shared" si="26"/>
        <v>0</v>
      </c>
      <c r="J303" s="15">
        <f>IF(PERL[[#This Row],[Unadjusted Maximum Revenue]]/(PERL[[#This Row],[Proposed Taxable Valuation]]/1000)&gt;PERL[[#This Row],[Max Debt RATE]],PERL[[#This Row],[Max Debt RATE]],PERL[[#This Row],[Unadjusted Maximum Revenue]]/(PERL[[#This Row],[Proposed Taxable Valuation]]/1000))</f>
        <v>0</v>
      </c>
      <c r="K303" s="26">
        <f>ROUND(PERL[[#This Row],[Proposed Taxable Valuation]]/1000*PERL[[#This Row],[Adjusted Rate]],0)</f>
        <v>0</v>
      </c>
      <c r="L303" s="19">
        <f t="shared" si="27"/>
        <v>0</v>
      </c>
      <c r="M303" s="17">
        <f t="shared" si="28"/>
        <v>0</v>
      </c>
      <c r="N303" s="5">
        <v>806238982</v>
      </c>
      <c r="O303">
        <f>INDEX($R$3:$T$335,MATCH(PERL[[#This Row],[DistrictNumber]],$R$3:$R$335,0),3)</f>
        <v>0</v>
      </c>
      <c r="P303" s="9">
        <f t="shared" si="29"/>
        <v>0</v>
      </c>
      <c r="R303" t="s">
        <v>590</v>
      </c>
      <c r="S303" s="37" t="s">
        <v>590</v>
      </c>
      <c r="T303" s="34">
        <v>0</v>
      </c>
      <c r="V303">
        <v>2026</v>
      </c>
      <c r="W303" t="s">
        <v>594</v>
      </c>
      <c r="X303" s="25">
        <v>6597786609</v>
      </c>
    </row>
    <row r="304" spans="1:24" x14ac:dyDescent="0.35">
      <c r="A304" s="13">
        <v>2026</v>
      </c>
      <c r="B304" s="13">
        <f t="shared" si="24"/>
        <v>2025</v>
      </c>
      <c r="C304" t="s">
        <v>602</v>
      </c>
      <c r="D304" t="s">
        <v>603</v>
      </c>
      <c r="E304" s="5">
        <v>267944473</v>
      </c>
      <c r="F304" s="13">
        <f>INDEX($R$3:$T$335,MATCH(PERL[[#This Row],[DistrictNumber]],$R$3:$R$335,0),3)</f>
        <v>0.13500000000000001</v>
      </c>
      <c r="G304" s="9">
        <f t="shared" si="25"/>
        <v>36172.503855000003</v>
      </c>
      <c r="H304" s="11">
        <v>1.02</v>
      </c>
      <c r="I304" s="12">
        <f t="shared" si="26"/>
        <v>36172.503855000003</v>
      </c>
      <c r="J304" s="15">
        <f>IF(PERL[[#This Row],[Unadjusted Maximum Revenue]]/(PERL[[#This Row],[Proposed Taxable Valuation]]/1000)&gt;PERL[[#This Row],[Max Debt RATE]],PERL[[#This Row],[Max Debt RATE]],PERL[[#This Row],[Unadjusted Maximum Revenue]]/(PERL[[#This Row],[Proposed Taxable Valuation]]/1000))</f>
        <v>0.13500000000000001</v>
      </c>
      <c r="K304" s="26">
        <f>ROUND(PERL[[#This Row],[Proposed Taxable Valuation]]/1000*PERL[[#This Row],[Adjusted Rate]],0)</f>
        <v>36173</v>
      </c>
      <c r="L304" s="19">
        <f t="shared" si="27"/>
        <v>0</v>
      </c>
      <c r="M304" s="17">
        <f t="shared" si="28"/>
        <v>0</v>
      </c>
      <c r="N304" s="5">
        <v>267944473</v>
      </c>
      <c r="O304">
        <f>INDEX($R$3:$T$335,MATCH(PERL[[#This Row],[DistrictNumber]],$R$3:$R$335,0),3)</f>
        <v>0.13500000000000001</v>
      </c>
      <c r="P304" s="9">
        <f t="shared" si="29"/>
        <v>36172.503855000003</v>
      </c>
      <c r="R304" t="s">
        <v>592</v>
      </c>
      <c r="S304" s="36" t="s">
        <v>592</v>
      </c>
      <c r="T304" s="33">
        <v>0</v>
      </c>
      <c r="V304">
        <v>2026</v>
      </c>
      <c r="W304" t="s">
        <v>596</v>
      </c>
      <c r="X304" s="25">
        <v>849935837</v>
      </c>
    </row>
    <row r="305" spans="1:24" x14ac:dyDescent="0.35">
      <c r="A305" s="13">
        <v>2026</v>
      </c>
      <c r="B305" s="13">
        <f t="shared" si="24"/>
        <v>2025</v>
      </c>
      <c r="C305" t="s">
        <v>604</v>
      </c>
      <c r="D305" t="s">
        <v>605</v>
      </c>
      <c r="E305" s="5">
        <v>474186331</v>
      </c>
      <c r="F305" s="13">
        <f>INDEX($R$3:$T$335,MATCH(PERL[[#This Row],[DistrictNumber]],$R$3:$R$335,0),3)</f>
        <v>0</v>
      </c>
      <c r="G305" s="9">
        <f t="shared" si="25"/>
        <v>0</v>
      </c>
      <c r="H305" s="11">
        <v>1.02</v>
      </c>
      <c r="I305" s="12">
        <f t="shared" si="26"/>
        <v>0</v>
      </c>
      <c r="J305" s="15">
        <f>IF(PERL[[#This Row],[Unadjusted Maximum Revenue]]/(PERL[[#This Row],[Proposed Taxable Valuation]]/1000)&gt;PERL[[#This Row],[Max Debt RATE]],PERL[[#This Row],[Max Debt RATE]],PERL[[#This Row],[Unadjusted Maximum Revenue]]/(PERL[[#This Row],[Proposed Taxable Valuation]]/1000))</f>
        <v>0</v>
      </c>
      <c r="K305" s="26">
        <f>ROUND(PERL[[#This Row],[Proposed Taxable Valuation]]/1000*PERL[[#This Row],[Adjusted Rate]],0)</f>
        <v>0</v>
      </c>
      <c r="L305" s="19">
        <f t="shared" si="27"/>
        <v>0</v>
      </c>
      <c r="M305" s="17">
        <f t="shared" si="28"/>
        <v>0</v>
      </c>
      <c r="N305" s="5">
        <v>474186331</v>
      </c>
      <c r="O305">
        <f>INDEX($R$3:$T$335,MATCH(PERL[[#This Row],[DistrictNumber]],$R$3:$R$335,0),3)</f>
        <v>0</v>
      </c>
      <c r="P305" s="9">
        <f t="shared" si="29"/>
        <v>0</v>
      </c>
      <c r="R305" t="s">
        <v>594</v>
      </c>
      <c r="S305" s="37" t="s">
        <v>594</v>
      </c>
      <c r="T305" s="34">
        <v>0</v>
      </c>
      <c r="V305">
        <v>2026</v>
      </c>
      <c r="W305" t="s">
        <v>598</v>
      </c>
      <c r="X305" s="25">
        <v>321297800</v>
      </c>
    </row>
    <row r="306" spans="1:24" x14ac:dyDescent="0.35">
      <c r="A306" s="13">
        <v>2026</v>
      </c>
      <c r="B306" s="13">
        <f t="shared" si="24"/>
        <v>2025</v>
      </c>
      <c r="C306" t="s">
        <v>606</v>
      </c>
      <c r="D306" t="s">
        <v>607</v>
      </c>
      <c r="E306" s="5">
        <v>198922393</v>
      </c>
      <c r="F306" s="13">
        <f>INDEX($R$3:$T$335,MATCH(PERL[[#This Row],[DistrictNumber]],$R$3:$R$335,0),3)</f>
        <v>0</v>
      </c>
      <c r="G306" s="9">
        <f t="shared" si="25"/>
        <v>0</v>
      </c>
      <c r="H306" s="11">
        <v>1.02</v>
      </c>
      <c r="I306" s="12">
        <f t="shared" si="26"/>
        <v>0</v>
      </c>
      <c r="J306" s="15">
        <f>IF(PERL[[#This Row],[Unadjusted Maximum Revenue]]/(PERL[[#This Row],[Proposed Taxable Valuation]]/1000)&gt;PERL[[#This Row],[Max Debt RATE]],PERL[[#This Row],[Max Debt RATE]],PERL[[#This Row],[Unadjusted Maximum Revenue]]/(PERL[[#This Row],[Proposed Taxable Valuation]]/1000))</f>
        <v>0</v>
      </c>
      <c r="K306" s="26">
        <f>ROUND(PERL[[#This Row],[Proposed Taxable Valuation]]/1000*PERL[[#This Row],[Adjusted Rate]],0)</f>
        <v>0</v>
      </c>
      <c r="L306" s="19">
        <f t="shared" si="27"/>
        <v>0</v>
      </c>
      <c r="M306" s="17">
        <f t="shared" si="28"/>
        <v>0</v>
      </c>
      <c r="N306" s="5">
        <v>198922393</v>
      </c>
      <c r="O306">
        <f>INDEX($R$3:$T$335,MATCH(PERL[[#This Row],[DistrictNumber]],$R$3:$R$335,0),3)</f>
        <v>0</v>
      </c>
      <c r="P306" s="9">
        <f t="shared" si="29"/>
        <v>0</v>
      </c>
      <c r="R306" t="s">
        <v>596</v>
      </c>
      <c r="S306" s="36" t="s">
        <v>596</v>
      </c>
      <c r="T306" s="33">
        <v>0</v>
      </c>
      <c r="V306">
        <v>2026</v>
      </c>
      <c r="W306" t="s">
        <v>600</v>
      </c>
      <c r="X306" s="25">
        <v>806238982</v>
      </c>
    </row>
    <row r="307" spans="1:24" x14ac:dyDescent="0.35">
      <c r="A307" s="13">
        <v>2026</v>
      </c>
      <c r="B307" s="13">
        <f t="shared" si="24"/>
        <v>2025</v>
      </c>
      <c r="C307" t="s">
        <v>608</v>
      </c>
      <c r="D307" t="s">
        <v>609</v>
      </c>
      <c r="E307" s="5">
        <v>196885102</v>
      </c>
      <c r="F307" s="13">
        <f>INDEX($R$3:$T$335,MATCH(PERL[[#This Row],[DistrictNumber]],$R$3:$R$335,0),3)</f>
        <v>0</v>
      </c>
      <c r="G307" s="9">
        <f t="shared" si="25"/>
        <v>0</v>
      </c>
      <c r="H307" s="11">
        <v>1.02</v>
      </c>
      <c r="I307" s="12">
        <f t="shared" si="26"/>
        <v>0</v>
      </c>
      <c r="J307" s="15">
        <f>IF(PERL[[#This Row],[Unadjusted Maximum Revenue]]/(PERL[[#This Row],[Proposed Taxable Valuation]]/1000)&gt;PERL[[#This Row],[Max Debt RATE]],PERL[[#This Row],[Max Debt RATE]],PERL[[#This Row],[Unadjusted Maximum Revenue]]/(PERL[[#This Row],[Proposed Taxable Valuation]]/1000))</f>
        <v>0</v>
      </c>
      <c r="K307" s="26">
        <f>ROUND(PERL[[#This Row],[Proposed Taxable Valuation]]/1000*PERL[[#This Row],[Adjusted Rate]],0)</f>
        <v>0</v>
      </c>
      <c r="L307" s="19">
        <f t="shared" si="27"/>
        <v>0</v>
      </c>
      <c r="M307" s="17">
        <f t="shared" si="28"/>
        <v>0</v>
      </c>
      <c r="N307" s="5">
        <v>196885102</v>
      </c>
      <c r="O307">
        <f>INDEX($R$3:$T$335,MATCH(PERL[[#This Row],[DistrictNumber]],$R$3:$R$335,0),3)</f>
        <v>0</v>
      </c>
      <c r="P307" s="9">
        <f t="shared" si="29"/>
        <v>0</v>
      </c>
      <c r="R307" t="s">
        <v>598</v>
      </c>
      <c r="S307" s="37" t="s">
        <v>598</v>
      </c>
      <c r="T307" s="34">
        <v>0</v>
      </c>
      <c r="V307">
        <v>2026</v>
      </c>
      <c r="W307" t="s">
        <v>602</v>
      </c>
      <c r="X307" s="25">
        <v>267944473</v>
      </c>
    </row>
    <row r="308" spans="1:24" x14ac:dyDescent="0.35">
      <c r="A308" s="13">
        <v>2026</v>
      </c>
      <c r="B308" s="13">
        <f t="shared" si="24"/>
        <v>2025</v>
      </c>
      <c r="C308" t="s">
        <v>610</v>
      </c>
      <c r="D308" t="s">
        <v>611</v>
      </c>
      <c r="E308" s="5">
        <v>663044903</v>
      </c>
      <c r="F308" s="13">
        <f>INDEX($R$3:$T$335,MATCH(PERL[[#This Row],[DistrictNumber]],$R$3:$R$335,0),3)</f>
        <v>0</v>
      </c>
      <c r="G308" s="9">
        <f t="shared" si="25"/>
        <v>0</v>
      </c>
      <c r="H308" s="11">
        <v>1.02</v>
      </c>
      <c r="I308" s="12">
        <f t="shared" si="26"/>
        <v>0</v>
      </c>
      <c r="J308" s="15">
        <f>IF(PERL[[#This Row],[Unadjusted Maximum Revenue]]/(PERL[[#This Row],[Proposed Taxable Valuation]]/1000)&gt;PERL[[#This Row],[Max Debt RATE]],PERL[[#This Row],[Max Debt RATE]],PERL[[#This Row],[Unadjusted Maximum Revenue]]/(PERL[[#This Row],[Proposed Taxable Valuation]]/1000))</f>
        <v>0</v>
      </c>
      <c r="K308" s="26">
        <f>ROUND(PERL[[#This Row],[Proposed Taxable Valuation]]/1000*PERL[[#This Row],[Adjusted Rate]],0)</f>
        <v>0</v>
      </c>
      <c r="L308" s="19">
        <f t="shared" si="27"/>
        <v>0</v>
      </c>
      <c r="M308" s="17">
        <f t="shared" si="28"/>
        <v>0</v>
      </c>
      <c r="N308" s="5">
        <v>663044903</v>
      </c>
      <c r="O308">
        <f>INDEX($R$3:$T$335,MATCH(PERL[[#This Row],[DistrictNumber]],$R$3:$R$335,0),3)</f>
        <v>0</v>
      </c>
      <c r="P308" s="9">
        <f t="shared" si="29"/>
        <v>0</v>
      </c>
      <c r="R308" t="s">
        <v>600</v>
      </c>
      <c r="S308" s="36" t="s">
        <v>600</v>
      </c>
      <c r="T308" s="33">
        <v>0</v>
      </c>
      <c r="V308">
        <v>2026</v>
      </c>
      <c r="W308" t="s">
        <v>604</v>
      </c>
      <c r="X308" s="25">
        <v>474186331</v>
      </c>
    </row>
    <row r="309" spans="1:24" x14ac:dyDescent="0.35">
      <c r="A309" s="13">
        <v>2026</v>
      </c>
      <c r="B309" s="13">
        <f t="shared" si="24"/>
        <v>2025</v>
      </c>
      <c r="C309" t="s">
        <v>612</v>
      </c>
      <c r="D309" t="s">
        <v>613</v>
      </c>
      <c r="E309" s="5">
        <v>736939302</v>
      </c>
      <c r="F309" s="13">
        <f>INDEX($R$3:$T$335,MATCH(PERL[[#This Row],[DistrictNumber]],$R$3:$R$335,0),3)</f>
        <v>0</v>
      </c>
      <c r="G309" s="9">
        <f t="shared" si="25"/>
        <v>0</v>
      </c>
      <c r="H309" s="11">
        <v>1.02</v>
      </c>
      <c r="I309" s="12">
        <f t="shared" si="26"/>
        <v>0</v>
      </c>
      <c r="J309" s="15">
        <f>IF(PERL[[#This Row],[Unadjusted Maximum Revenue]]/(PERL[[#This Row],[Proposed Taxable Valuation]]/1000)&gt;PERL[[#This Row],[Max Debt RATE]],PERL[[#This Row],[Max Debt RATE]],PERL[[#This Row],[Unadjusted Maximum Revenue]]/(PERL[[#This Row],[Proposed Taxable Valuation]]/1000))</f>
        <v>0</v>
      </c>
      <c r="K309" s="26">
        <f>ROUND(PERL[[#This Row],[Proposed Taxable Valuation]]/1000*PERL[[#This Row],[Adjusted Rate]],0)</f>
        <v>0</v>
      </c>
      <c r="L309" s="19">
        <f t="shared" si="27"/>
        <v>0</v>
      </c>
      <c r="M309" s="17">
        <f t="shared" si="28"/>
        <v>0</v>
      </c>
      <c r="N309" s="5">
        <v>736939302</v>
      </c>
      <c r="O309">
        <f>INDEX($R$3:$T$335,MATCH(PERL[[#This Row],[DistrictNumber]],$R$3:$R$335,0),3)</f>
        <v>0</v>
      </c>
      <c r="P309" s="9">
        <f t="shared" si="29"/>
        <v>0</v>
      </c>
      <c r="R309" t="e">
        <v>#N/A</v>
      </c>
      <c r="S309" s="37" t="s">
        <v>697</v>
      </c>
      <c r="T309" s="34">
        <v>0</v>
      </c>
      <c r="V309">
        <v>2026</v>
      </c>
      <c r="W309" t="s">
        <v>606</v>
      </c>
      <c r="X309" s="25">
        <v>198922393</v>
      </c>
    </row>
    <row r="310" spans="1:24" x14ac:dyDescent="0.35">
      <c r="A310" s="13">
        <v>2026</v>
      </c>
      <c r="B310" s="13">
        <f t="shared" si="24"/>
        <v>2025</v>
      </c>
      <c r="C310" t="s">
        <v>614</v>
      </c>
      <c r="D310" t="s">
        <v>615</v>
      </c>
      <c r="E310" s="5">
        <v>5895351423</v>
      </c>
      <c r="F310" s="13">
        <f>INDEX($R$3:$T$335,MATCH(PERL[[#This Row],[DistrictNumber]],$R$3:$R$335,0),3)</f>
        <v>0.13500000000000001</v>
      </c>
      <c r="G310" s="9">
        <f t="shared" si="25"/>
        <v>795872.44210500014</v>
      </c>
      <c r="H310" s="11">
        <v>1.02</v>
      </c>
      <c r="I310" s="12">
        <f t="shared" si="26"/>
        <v>795872.44210500014</v>
      </c>
      <c r="J310" s="15">
        <f>IF(PERL[[#This Row],[Unadjusted Maximum Revenue]]/(PERL[[#This Row],[Proposed Taxable Valuation]]/1000)&gt;PERL[[#This Row],[Max Debt RATE]],PERL[[#This Row],[Max Debt RATE]],PERL[[#This Row],[Unadjusted Maximum Revenue]]/(PERL[[#This Row],[Proposed Taxable Valuation]]/1000))</f>
        <v>0.13500000000000001</v>
      </c>
      <c r="K310" s="26">
        <f>ROUND(PERL[[#This Row],[Proposed Taxable Valuation]]/1000*PERL[[#This Row],[Adjusted Rate]],0)</f>
        <v>795872</v>
      </c>
      <c r="L310" s="19">
        <f t="shared" si="27"/>
        <v>0</v>
      </c>
      <c r="M310" s="17">
        <f t="shared" si="28"/>
        <v>0</v>
      </c>
      <c r="N310" s="5">
        <v>5895351423</v>
      </c>
      <c r="O310">
        <f>INDEX($R$3:$T$335,MATCH(PERL[[#This Row],[DistrictNumber]],$R$3:$R$335,0),3)</f>
        <v>0.13500000000000001</v>
      </c>
      <c r="P310" s="9">
        <f t="shared" si="29"/>
        <v>795872.44210500014</v>
      </c>
      <c r="R310" t="s">
        <v>602</v>
      </c>
      <c r="S310" s="36" t="s">
        <v>602</v>
      </c>
      <c r="T310" s="33">
        <v>0.13500000000000001</v>
      </c>
      <c r="V310">
        <v>2026</v>
      </c>
      <c r="W310" t="s">
        <v>608</v>
      </c>
      <c r="X310" s="25">
        <v>196885102</v>
      </c>
    </row>
    <row r="311" spans="1:24" x14ac:dyDescent="0.35">
      <c r="A311" s="13">
        <v>2026</v>
      </c>
      <c r="B311" s="13">
        <f t="shared" si="24"/>
        <v>2025</v>
      </c>
      <c r="C311" t="s">
        <v>616</v>
      </c>
      <c r="D311" t="s">
        <v>617</v>
      </c>
      <c r="E311" s="5">
        <v>499176669</v>
      </c>
      <c r="F311" s="13">
        <f>INDEX($R$3:$T$335,MATCH(PERL[[#This Row],[DistrictNumber]],$R$3:$R$335,0),3)</f>
        <v>0</v>
      </c>
      <c r="G311" s="9">
        <f t="shared" si="25"/>
        <v>0</v>
      </c>
      <c r="H311" s="11">
        <v>1.02</v>
      </c>
      <c r="I311" s="12">
        <f t="shared" si="26"/>
        <v>0</v>
      </c>
      <c r="J311" s="15">
        <f>IF(PERL[[#This Row],[Unadjusted Maximum Revenue]]/(PERL[[#This Row],[Proposed Taxable Valuation]]/1000)&gt;PERL[[#This Row],[Max Debt RATE]],PERL[[#This Row],[Max Debt RATE]],PERL[[#This Row],[Unadjusted Maximum Revenue]]/(PERL[[#This Row],[Proposed Taxable Valuation]]/1000))</f>
        <v>0</v>
      </c>
      <c r="K311" s="26">
        <f>ROUND(PERL[[#This Row],[Proposed Taxable Valuation]]/1000*PERL[[#This Row],[Adjusted Rate]],0)</f>
        <v>0</v>
      </c>
      <c r="L311" s="19">
        <f t="shared" si="27"/>
        <v>0</v>
      </c>
      <c r="M311" s="17">
        <f t="shared" si="28"/>
        <v>0</v>
      </c>
      <c r="N311" s="5">
        <v>499176669</v>
      </c>
      <c r="O311">
        <f>INDEX($R$3:$T$335,MATCH(PERL[[#This Row],[DistrictNumber]],$R$3:$R$335,0),3)</f>
        <v>0</v>
      </c>
      <c r="P311" s="9">
        <f t="shared" si="29"/>
        <v>0</v>
      </c>
      <c r="R311" t="s">
        <v>604</v>
      </c>
      <c r="S311" s="37" t="s">
        <v>604</v>
      </c>
      <c r="T311" s="34">
        <v>0</v>
      </c>
      <c r="V311">
        <v>2026</v>
      </c>
      <c r="W311" t="s">
        <v>612</v>
      </c>
      <c r="X311" s="25">
        <v>736939302</v>
      </c>
    </row>
    <row r="312" spans="1:24" x14ac:dyDescent="0.35">
      <c r="A312" s="13">
        <v>2026</v>
      </c>
      <c r="B312" s="13">
        <f t="shared" si="24"/>
        <v>2025</v>
      </c>
      <c r="C312" t="s">
        <v>618</v>
      </c>
      <c r="D312" t="s">
        <v>619</v>
      </c>
      <c r="E312" s="5">
        <v>354727011</v>
      </c>
      <c r="F312" s="13">
        <f>INDEX($R$3:$T$335,MATCH(PERL[[#This Row],[DistrictNumber]],$R$3:$R$335,0),3)</f>
        <v>0.13500000000000001</v>
      </c>
      <c r="G312" s="9">
        <f t="shared" si="25"/>
        <v>47888.146485000005</v>
      </c>
      <c r="H312" s="11">
        <v>1.02</v>
      </c>
      <c r="I312" s="12">
        <f t="shared" si="26"/>
        <v>47888.146485000005</v>
      </c>
      <c r="J312" s="15">
        <f>IF(PERL[[#This Row],[Unadjusted Maximum Revenue]]/(PERL[[#This Row],[Proposed Taxable Valuation]]/1000)&gt;PERL[[#This Row],[Max Debt RATE]],PERL[[#This Row],[Max Debt RATE]],PERL[[#This Row],[Unadjusted Maximum Revenue]]/(PERL[[#This Row],[Proposed Taxable Valuation]]/1000))</f>
        <v>0.13500000000000001</v>
      </c>
      <c r="K312" s="26">
        <f>ROUND(PERL[[#This Row],[Proposed Taxable Valuation]]/1000*PERL[[#This Row],[Adjusted Rate]],0)</f>
        <v>47888</v>
      </c>
      <c r="L312" s="19">
        <f t="shared" si="27"/>
        <v>0</v>
      </c>
      <c r="M312" s="17">
        <f t="shared" si="28"/>
        <v>0</v>
      </c>
      <c r="N312" s="5">
        <v>354727011</v>
      </c>
      <c r="O312">
        <f>INDEX($R$3:$T$335,MATCH(PERL[[#This Row],[DistrictNumber]],$R$3:$R$335,0),3)</f>
        <v>0.13500000000000001</v>
      </c>
      <c r="P312" s="9">
        <f t="shared" si="29"/>
        <v>47888.146485000005</v>
      </c>
      <c r="R312" t="s">
        <v>606</v>
      </c>
      <c r="S312" s="36" t="s">
        <v>606</v>
      </c>
      <c r="T312" s="33">
        <v>0</v>
      </c>
      <c r="V312">
        <v>2026</v>
      </c>
      <c r="W312" t="s">
        <v>614</v>
      </c>
      <c r="X312" s="25">
        <v>5895351423</v>
      </c>
    </row>
    <row r="313" spans="1:24" x14ac:dyDescent="0.35">
      <c r="A313" s="13">
        <v>2026</v>
      </c>
      <c r="B313" s="13">
        <f t="shared" si="24"/>
        <v>2025</v>
      </c>
      <c r="C313" t="s">
        <v>620</v>
      </c>
      <c r="D313" t="s">
        <v>621</v>
      </c>
      <c r="E313" s="5">
        <v>304727445</v>
      </c>
      <c r="F313" s="13">
        <f>INDEX($R$3:$T$335,MATCH(PERL[[#This Row],[DistrictNumber]],$R$3:$R$335,0),3)</f>
        <v>0</v>
      </c>
      <c r="G313" s="9">
        <f t="shared" si="25"/>
        <v>0</v>
      </c>
      <c r="H313" s="11">
        <v>1.02</v>
      </c>
      <c r="I313" s="12">
        <f t="shared" si="26"/>
        <v>0</v>
      </c>
      <c r="J313" s="15">
        <f>IF(PERL[[#This Row],[Unadjusted Maximum Revenue]]/(PERL[[#This Row],[Proposed Taxable Valuation]]/1000)&gt;PERL[[#This Row],[Max Debt RATE]],PERL[[#This Row],[Max Debt RATE]],PERL[[#This Row],[Unadjusted Maximum Revenue]]/(PERL[[#This Row],[Proposed Taxable Valuation]]/1000))</f>
        <v>0</v>
      </c>
      <c r="K313" s="26">
        <f>ROUND(PERL[[#This Row],[Proposed Taxable Valuation]]/1000*PERL[[#This Row],[Adjusted Rate]],0)</f>
        <v>0</v>
      </c>
      <c r="L313" s="19">
        <f t="shared" si="27"/>
        <v>0</v>
      </c>
      <c r="M313" s="17">
        <f t="shared" si="28"/>
        <v>0</v>
      </c>
      <c r="N313" s="5">
        <v>304727445</v>
      </c>
      <c r="O313">
        <f>INDEX($R$3:$T$335,MATCH(PERL[[#This Row],[DistrictNumber]],$R$3:$R$335,0),3)</f>
        <v>0</v>
      </c>
      <c r="P313" s="9">
        <f t="shared" si="29"/>
        <v>0</v>
      </c>
      <c r="R313" t="s">
        <v>608</v>
      </c>
      <c r="S313" s="37" t="s">
        <v>608</v>
      </c>
      <c r="T313" s="34">
        <v>0</v>
      </c>
      <c r="V313">
        <v>2026</v>
      </c>
      <c r="W313" t="s">
        <v>632</v>
      </c>
      <c r="X313" s="25">
        <v>1794318697</v>
      </c>
    </row>
    <row r="314" spans="1:24" x14ac:dyDescent="0.35">
      <c r="A314" s="13">
        <v>2026</v>
      </c>
      <c r="B314" s="13">
        <f t="shared" si="24"/>
        <v>2025</v>
      </c>
      <c r="C314" t="s">
        <v>622</v>
      </c>
      <c r="D314" t="s">
        <v>623</v>
      </c>
      <c r="E314" s="5">
        <v>355982085</v>
      </c>
      <c r="F314" s="13">
        <f>INDEX($R$3:$T$335,MATCH(PERL[[#This Row],[DistrictNumber]],$R$3:$R$335,0),3)</f>
        <v>0</v>
      </c>
      <c r="G314" s="9">
        <f t="shared" si="25"/>
        <v>0</v>
      </c>
      <c r="H314" s="11">
        <v>1.02</v>
      </c>
      <c r="I314" s="12">
        <f t="shared" si="26"/>
        <v>0</v>
      </c>
      <c r="J314" s="15">
        <f>IF(PERL[[#This Row],[Unadjusted Maximum Revenue]]/(PERL[[#This Row],[Proposed Taxable Valuation]]/1000)&gt;PERL[[#This Row],[Max Debt RATE]],PERL[[#This Row],[Max Debt RATE]],PERL[[#This Row],[Unadjusted Maximum Revenue]]/(PERL[[#This Row],[Proposed Taxable Valuation]]/1000))</f>
        <v>0</v>
      </c>
      <c r="K314" s="26">
        <f>ROUND(PERL[[#This Row],[Proposed Taxable Valuation]]/1000*PERL[[#This Row],[Adjusted Rate]],0)</f>
        <v>0</v>
      </c>
      <c r="L314" s="19">
        <f t="shared" si="27"/>
        <v>0</v>
      </c>
      <c r="M314" s="17">
        <f t="shared" si="28"/>
        <v>0</v>
      </c>
      <c r="N314" s="5">
        <v>355982085</v>
      </c>
      <c r="O314">
        <f>INDEX($R$3:$T$335,MATCH(PERL[[#This Row],[DistrictNumber]],$R$3:$R$335,0),3)</f>
        <v>0</v>
      </c>
      <c r="P314" s="9">
        <f t="shared" si="29"/>
        <v>0</v>
      </c>
      <c r="R314" t="s">
        <v>610</v>
      </c>
      <c r="S314" s="36" t="s">
        <v>610</v>
      </c>
      <c r="T314" s="33">
        <v>0</v>
      </c>
      <c r="V314">
        <v>2026</v>
      </c>
      <c r="W314" t="s">
        <v>620</v>
      </c>
      <c r="X314" s="25">
        <v>304727445</v>
      </c>
    </row>
    <row r="315" spans="1:24" x14ac:dyDescent="0.35">
      <c r="A315" s="13">
        <v>2026</v>
      </c>
      <c r="B315" s="13">
        <f t="shared" si="24"/>
        <v>2025</v>
      </c>
      <c r="C315" t="s">
        <v>624</v>
      </c>
      <c r="D315" t="s">
        <v>625</v>
      </c>
      <c r="E315" s="5">
        <v>588391272</v>
      </c>
      <c r="F315" s="13">
        <f>INDEX($R$3:$T$335,MATCH(PERL[[#This Row],[DistrictNumber]],$R$3:$R$335,0),3)</f>
        <v>0</v>
      </c>
      <c r="G315" s="9">
        <f t="shared" si="25"/>
        <v>0</v>
      </c>
      <c r="H315" s="11">
        <v>1.02</v>
      </c>
      <c r="I315" s="12">
        <f t="shared" si="26"/>
        <v>0</v>
      </c>
      <c r="J315" s="15">
        <f>IF(PERL[[#This Row],[Unadjusted Maximum Revenue]]/(PERL[[#This Row],[Proposed Taxable Valuation]]/1000)&gt;PERL[[#This Row],[Max Debt RATE]],PERL[[#This Row],[Max Debt RATE]],PERL[[#This Row],[Unadjusted Maximum Revenue]]/(PERL[[#This Row],[Proposed Taxable Valuation]]/1000))</f>
        <v>0</v>
      </c>
      <c r="K315" s="26">
        <f>ROUND(PERL[[#This Row],[Proposed Taxable Valuation]]/1000*PERL[[#This Row],[Adjusted Rate]],0)</f>
        <v>0</v>
      </c>
      <c r="L315" s="19">
        <f t="shared" si="27"/>
        <v>0</v>
      </c>
      <c r="M315" s="17">
        <f t="shared" si="28"/>
        <v>0</v>
      </c>
      <c r="N315" s="5">
        <v>588391272</v>
      </c>
      <c r="O315">
        <f>INDEX($R$3:$T$335,MATCH(PERL[[#This Row],[DistrictNumber]],$R$3:$R$335,0),3)</f>
        <v>0</v>
      </c>
      <c r="P315" s="9">
        <f t="shared" si="29"/>
        <v>0</v>
      </c>
      <c r="R315" t="s">
        <v>612</v>
      </c>
      <c r="S315" s="37" t="s">
        <v>612</v>
      </c>
      <c r="T315" s="34">
        <v>0</v>
      </c>
      <c r="V315">
        <v>2026</v>
      </c>
      <c r="W315" t="s">
        <v>622</v>
      </c>
      <c r="X315" s="25">
        <v>355982085</v>
      </c>
    </row>
    <row r="316" spans="1:24" x14ac:dyDescent="0.35">
      <c r="A316" s="13">
        <v>2026</v>
      </c>
      <c r="B316" s="13">
        <f t="shared" si="24"/>
        <v>2025</v>
      </c>
      <c r="C316" t="s">
        <v>626</v>
      </c>
      <c r="D316" t="s">
        <v>627</v>
      </c>
      <c r="E316" s="5">
        <v>377638088</v>
      </c>
      <c r="F316" s="13">
        <f>INDEX($R$3:$T$335,MATCH(PERL[[#This Row],[DistrictNumber]],$R$3:$R$335,0),3)</f>
        <v>0</v>
      </c>
      <c r="G316" s="9">
        <f t="shared" si="25"/>
        <v>0</v>
      </c>
      <c r="H316" s="11">
        <v>1.02</v>
      </c>
      <c r="I316" s="12">
        <f t="shared" si="26"/>
        <v>0</v>
      </c>
      <c r="J316" s="15">
        <f>IF(PERL[[#This Row],[Unadjusted Maximum Revenue]]/(PERL[[#This Row],[Proposed Taxable Valuation]]/1000)&gt;PERL[[#This Row],[Max Debt RATE]],PERL[[#This Row],[Max Debt RATE]],PERL[[#This Row],[Unadjusted Maximum Revenue]]/(PERL[[#This Row],[Proposed Taxable Valuation]]/1000))</f>
        <v>0</v>
      </c>
      <c r="K316" s="26">
        <f>ROUND(PERL[[#This Row],[Proposed Taxable Valuation]]/1000*PERL[[#This Row],[Adjusted Rate]],0)</f>
        <v>0</v>
      </c>
      <c r="L316" s="19">
        <f t="shared" si="27"/>
        <v>0</v>
      </c>
      <c r="M316" s="17">
        <f t="shared" si="28"/>
        <v>0</v>
      </c>
      <c r="N316" s="5">
        <v>377638088</v>
      </c>
      <c r="O316">
        <f>INDEX($R$3:$T$335,MATCH(PERL[[#This Row],[DistrictNumber]],$R$3:$R$335,0),3)</f>
        <v>0</v>
      </c>
      <c r="P316" s="9">
        <f t="shared" si="29"/>
        <v>0</v>
      </c>
      <c r="R316" t="s">
        <v>614</v>
      </c>
      <c r="S316" s="36" t="s">
        <v>614</v>
      </c>
      <c r="T316" s="33">
        <v>0.13500000000000001</v>
      </c>
      <c r="V316">
        <v>2026</v>
      </c>
      <c r="W316" t="s">
        <v>624</v>
      </c>
      <c r="X316" s="25">
        <v>588391272</v>
      </c>
    </row>
    <row r="317" spans="1:24" x14ac:dyDescent="0.35">
      <c r="A317" s="13">
        <v>2026</v>
      </c>
      <c r="B317" s="13">
        <f t="shared" si="24"/>
        <v>2025</v>
      </c>
      <c r="C317" t="s">
        <v>628</v>
      </c>
      <c r="D317" t="s">
        <v>629</v>
      </c>
      <c r="E317" s="5">
        <v>370074186</v>
      </c>
      <c r="F317" s="13">
        <f>INDEX($R$3:$T$335,MATCH(PERL[[#This Row],[DistrictNumber]],$R$3:$R$335,0),3)</f>
        <v>0</v>
      </c>
      <c r="G317" s="9">
        <f t="shared" si="25"/>
        <v>0</v>
      </c>
      <c r="H317" s="11">
        <v>1.02</v>
      </c>
      <c r="I317" s="12">
        <f t="shared" si="26"/>
        <v>0</v>
      </c>
      <c r="J317" s="15">
        <f>IF(PERL[[#This Row],[Unadjusted Maximum Revenue]]/(PERL[[#This Row],[Proposed Taxable Valuation]]/1000)&gt;PERL[[#This Row],[Max Debt RATE]],PERL[[#This Row],[Max Debt RATE]],PERL[[#This Row],[Unadjusted Maximum Revenue]]/(PERL[[#This Row],[Proposed Taxable Valuation]]/1000))</f>
        <v>0</v>
      </c>
      <c r="K317" s="26">
        <f>ROUND(PERL[[#This Row],[Proposed Taxable Valuation]]/1000*PERL[[#This Row],[Adjusted Rate]],0)</f>
        <v>0</v>
      </c>
      <c r="L317" s="19">
        <f t="shared" si="27"/>
        <v>0</v>
      </c>
      <c r="M317" s="17">
        <f t="shared" si="28"/>
        <v>0</v>
      </c>
      <c r="N317" s="5">
        <v>370074186</v>
      </c>
      <c r="O317">
        <f>INDEX($R$3:$T$335,MATCH(PERL[[#This Row],[DistrictNumber]],$R$3:$R$335,0),3)</f>
        <v>0</v>
      </c>
      <c r="P317" s="9">
        <f t="shared" si="29"/>
        <v>0</v>
      </c>
      <c r="R317" t="s">
        <v>616</v>
      </c>
      <c r="S317" s="37" t="s">
        <v>616</v>
      </c>
      <c r="T317" s="34">
        <v>0</v>
      </c>
      <c r="V317">
        <v>2026</v>
      </c>
      <c r="W317" t="s">
        <v>626</v>
      </c>
      <c r="X317" s="25">
        <v>377638088</v>
      </c>
    </row>
    <row r="318" spans="1:24" x14ac:dyDescent="0.35">
      <c r="A318" s="13">
        <v>2026</v>
      </c>
      <c r="B318" s="13">
        <f t="shared" si="24"/>
        <v>2025</v>
      </c>
      <c r="C318" t="s">
        <v>630</v>
      </c>
      <c r="D318" t="s">
        <v>631</v>
      </c>
      <c r="E318" s="5">
        <v>277139499</v>
      </c>
      <c r="F318" s="13">
        <f>INDEX($R$3:$T$335,MATCH(PERL[[#This Row],[DistrictNumber]],$R$3:$R$335,0),3)</f>
        <v>0</v>
      </c>
      <c r="G318" s="9">
        <f t="shared" si="25"/>
        <v>0</v>
      </c>
      <c r="H318" s="11">
        <v>1.02</v>
      </c>
      <c r="I318" s="12">
        <f t="shared" si="26"/>
        <v>0</v>
      </c>
      <c r="J318" s="15">
        <f>IF(PERL[[#This Row],[Unadjusted Maximum Revenue]]/(PERL[[#This Row],[Proposed Taxable Valuation]]/1000)&gt;PERL[[#This Row],[Max Debt RATE]],PERL[[#This Row],[Max Debt RATE]],PERL[[#This Row],[Unadjusted Maximum Revenue]]/(PERL[[#This Row],[Proposed Taxable Valuation]]/1000))</f>
        <v>0</v>
      </c>
      <c r="K318" s="26">
        <f>ROUND(PERL[[#This Row],[Proposed Taxable Valuation]]/1000*PERL[[#This Row],[Adjusted Rate]],0)</f>
        <v>0</v>
      </c>
      <c r="L318" s="19">
        <f t="shared" si="27"/>
        <v>0</v>
      </c>
      <c r="M318" s="17">
        <f t="shared" si="28"/>
        <v>0</v>
      </c>
      <c r="N318" s="5">
        <v>277139499</v>
      </c>
      <c r="O318">
        <f>INDEX($R$3:$T$335,MATCH(PERL[[#This Row],[DistrictNumber]],$R$3:$R$335,0),3)</f>
        <v>0</v>
      </c>
      <c r="P318" s="9">
        <f t="shared" si="29"/>
        <v>0</v>
      </c>
      <c r="R318" t="s">
        <v>618</v>
      </c>
      <c r="S318" s="36" t="s">
        <v>618</v>
      </c>
      <c r="T318" s="33">
        <v>0.13500000000000001</v>
      </c>
      <c r="V318">
        <v>2026</v>
      </c>
      <c r="W318" t="s">
        <v>628</v>
      </c>
      <c r="X318" s="25">
        <v>370074186</v>
      </c>
    </row>
    <row r="319" spans="1:24" x14ac:dyDescent="0.35">
      <c r="A319" s="13">
        <v>2026</v>
      </c>
      <c r="B319" s="13">
        <f t="shared" si="24"/>
        <v>2025</v>
      </c>
      <c r="C319" t="s">
        <v>632</v>
      </c>
      <c r="D319" t="s">
        <v>633</v>
      </c>
      <c r="E319" s="5">
        <v>1794318697</v>
      </c>
      <c r="F319" s="13">
        <f>INDEX($R$3:$T$335,MATCH(PERL[[#This Row],[DistrictNumber]],$R$3:$R$335,0),3)</f>
        <v>0</v>
      </c>
      <c r="G319" s="9">
        <f t="shared" si="25"/>
        <v>0</v>
      </c>
      <c r="H319" s="11">
        <v>1.02</v>
      </c>
      <c r="I319" s="12">
        <f t="shared" si="26"/>
        <v>0</v>
      </c>
      <c r="J319" s="15">
        <f>IF(PERL[[#This Row],[Unadjusted Maximum Revenue]]/(PERL[[#This Row],[Proposed Taxable Valuation]]/1000)&gt;PERL[[#This Row],[Max Debt RATE]],PERL[[#This Row],[Max Debt RATE]],PERL[[#This Row],[Unadjusted Maximum Revenue]]/(PERL[[#This Row],[Proposed Taxable Valuation]]/1000))</f>
        <v>0</v>
      </c>
      <c r="K319" s="26">
        <f>ROUND(PERL[[#This Row],[Proposed Taxable Valuation]]/1000*PERL[[#This Row],[Adjusted Rate]],0)</f>
        <v>0</v>
      </c>
      <c r="L319" s="19">
        <f t="shared" si="27"/>
        <v>0</v>
      </c>
      <c r="M319" s="17">
        <f t="shared" si="28"/>
        <v>0</v>
      </c>
      <c r="N319" s="5">
        <v>1794318697</v>
      </c>
      <c r="O319">
        <f>INDEX($R$3:$T$335,MATCH(PERL[[#This Row],[DistrictNumber]],$R$3:$R$335,0),3)</f>
        <v>0</v>
      </c>
      <c r="P319" s="9">
        <f t="shared" si="29"/>
        <v>0</v>
      </c>
      <c r="R319" t="s">
        <v>620</v>
      </c>
      <c r="S319" s="37" t="s">
        <v>620</v>
      </c>
      <c r="T319" s="34">
        <v>0</v>
      </c>
      <c r="V319">
        <v>2026</v>
      </c>
      <c r="W319" t="s">
        <v>630</v>
      </c>
      <c r="X319" s="25">
        <v>277139499</v>
      </c>
    </row>
    <row r="320" spans="1:24" x14ac:dyDescent="0.35">
      <c r="A320" s="13">
        <v>2026</v>
      </c>
      <c r="B320" s="13">
        <f t="shared" si="24"/>
        <v>2025</v>
      </c>
      <c r="C320" t="s">
        <v>634</v>
      </c>
      <c r="D320" t="s">
        <v>635</v>
      </c>
      <c r="E320" s="5">
        <v>438358279</v>
      </c>
      <c r="F320" s="13">
        <f>INDEX($R$3:$T$335,MATCH(PERL[[#This Row],[DistrictNumber]],$R$3:$R$335,0),3)</f>
        <v>0</v>
      </c>
      <c r="G320" s="9">
        <f t="shared" si="25"/>
        <v>0</v>
      </c>
      <c r="H320" s="11">
        <v>1.02</v>
      </c>
      <c r="I320" s="12">
        <f t="shared" si="26"/>
        <v>0</v>
      </c>
      <c r="J320" s="15">
        <f>IF(PERL[[#This Row],[Unadjusted Maximum Revenue]]/(PERL[[#This Row],[Proposed Taxable Valuation]]/1000)&gt;PERL[[#This Row],[Max Debt RATE]],PERL[[#This Row],[Max Debt RATE]],PERL[[#This Row],[Unadjusted Maximum Revenue]]/(PERL[[#This Row],[Proposed Taxable Valuation]]/1000))</f>
        <v>0</v>
      </c>
      <c r="K320" s="26">
        <f>ROUND(PERL[[#This Row],[Proposed Taxable Valuation]]/1000*PERL[[#This Row],[Adjusted Rate]],0)</f>
        <v>0</v>
      </c>
      <c r="L320" s="19">
        <f t="shared" si="27"/>
        <v>0</v>
      </c>
      <c r="M320" s="17">
        <f t="shared" si="28"/>
        <v>0</v>
      </c>
      <c r="N320" s="5">
        <v>438358279</v>
      </c>
      <c r="O320">
        <f>INDEX($R$3:$T$335,MATCH(PERL[[#This Row],[DistrictNumber]],$R$3:$R$335,0),3)</f>
        <v>0</v>
      </c>
      <c r="P320" s="9">
        <f t="shared" si="29"/>
        <v>0</v>
      </c>
      <c r="R320" t="s">
        <v>622</v>
      </c>
      <c r="S320" s="36" t="s">
        <v>622</v>
      </c>
      <c r="T320" s="33">
        <v>0</v>
      </c>
      <c r="V320">
        <v>2026</v>
      </c>
      <c r="W320" t="s">
        <v>634</v>
      </c>
      <c r="X320" s="25">
        <v>438358279</v>
      </c>
    </row>
    <row r="321" spans="1:24" x14ac:dyDescent="0.35">
      <c r="A321" s="13">
        <v>2026</v>
      </c>
      <c r="B321" s="13">
        <f t="shared" si="24"/>
        <v>2025</v>
      </c>
      <c r="C321" t="s">
        <v>636</v>
      </c>
      <c r="D321" t="s">
        <v>637</v>
      </c>
      <c r="E321" s="5">
        <v>161616217</v>
      </c>
      <c r="F321" s="13">
        <f>INDEX($R$3:$T$335,MATCH(PERL[[#This Row],[DistrictNumber]],$R$3:$R$335,0),3)</f>
        <v>0</v>
      </c>
      <c r="G321" s="9">
        <f t="shared" si="25"/>
        <v>0</v>
      </c>
      <c r="H321" s="11">
        <v>1.02</v>
      </c>
      <c r="I321" s="12">
        <f t="shared" si="26"/>
        <v>0</v>
      </c>
      <c r="J321" s="15">
        <f>IF(PERL[[#This Row],[Unadjusted Maximum Revenue]]/(PERL[[#This Row],[Proposed Taxable Valuation]]/1000)&gt;PERL[[#This Row],[Max Debt RATE]],PERL[[#This Row],[Max Debt RATE]],PERL[[#This Row],[Unadjusted Maximum Revenue]]/(PERL[[#This Row],[Proposed Taxable Valuation]]/1000))</f>
        <v>0</v>
      </c>
      <c r="K321" s="26">
        <f>ROUND(PERL[[#This Row],[Proposed Taxable Valuation]]/1000*PERL[[#This Row],[Adjusted Rate]],0)</f>
        <v>0</v>
      </c>
      <c r="L321" s="19">
        <f t="shared" si="27"/>
        <v>0</v>
      </c>
      <c r="M321" s="17">
        <f t="shared" si="28"/>
        <v>0</v>
      </c>
      <c r="N321" s="5">
        <v>161616217</v>
      </c>
      <c r="O321">
        <f>INDEX($R$3:$T$335,MATCH(PERL[[#This Row],[DistrictNumber]],$R$3:$R$335,0),3)</f>
        <v>0</v>
      </c>
      <c r="P321" s="9">
        <f t="shared" si="29"/>
        <v>0</v>
      </c>
      <c r="R321" t="s">
        <v>624</v>
      </c>
      <c r="S321" s="37" t="s">
        <v>624</v>
      </c>
      <c r="T321" s="34">
        <v>0</v>
      </c>
      <c r="V321">
        <v>2026</v>
      </c>
      <c r="W321" t="s">
        <v>636</v>
      </c>
      <c r="X321" s="25">
        <v>161616217</v>
      </c>
    </row>
    <row r="322" spans="1:24" x14ac:dyDescent="0.35">
      <c r="A322" s="13">
        <v>2026</v>
      </c>
      <c r="B322" s="13">
        <f t="shared" si="24"/>
        <v>2025</v>
      </c>
      <c r="C322" t="s">
        <v>638</v>
      </c>
      <c r="D322" t="s">
        <v>639</v>
      </c>
      <c r="E322" s="5">
        <v>486021007</v>
      </c>
      <c r="F322" s="13">
        <f>INDEX($R$3:$T$335,MATCH(PERL[[#This Row],[DistrictNumber]],$R$3:$R$335,0),3)</f>
        <v>0</v>
      </c>
      <c r="G322" s="9">
        <f t="shared" si="25"/>
        <v>0</v>
      </c>
      <c r="H322" s="11">
        <v>1.02</v>
      </c>
      <c r="I322" s="12">
        <f t="shared" si="26"/>
        <v>0</v>
      </c>
      <c r="J322" s="15">
        <f>IF(PERL[[#This Row],[Unadjusted Maximum Revenue]]/(PERL[[#This Row],[Proposed Taxable Valuation]]/1000)&gt;PERL[[#This Row],[Max Debt RATE]],PERL[[#This Row],[Max Debt RATE]],PERL[[#This Row],[Unadjusted Maximum Revenue]]/(PERL[[#This Row],[Proposed Taxable Valuation]]/1000))</f>
        <v>0</v>
      </c>
      <c r="K322" s="26">
        <f>ROUND(PERL[[#This Row],[Proposed Taxable Valuation]]/1000*PERL[[#This Row],[Adjusted Rate]],0)</f>
        <v>0</v>
      </c>
      <c r="L322" s="19">
        <f t="shared" si="27"/>
        <v>0</v>
      </c>
      <c r="M322" s="17">
        <f t="shared" si="28"/>
        <v>0</v>
      </c>
      <c r="N322" s="5">
        <v>486021007</v>
      </c>
      <c r="O322">
        <f>INDEX($R$3:$T$335,MATCH(PERL[[#This Row],[DistrictNumber]],$R$3:$R$335,0),3)</f>
        <v>0</v>
      </c>
      <c r="P322" s="9">
        <f t="shared" si="29"/>
        <v>0</v>
      </c>
      <c r="R322" t="s">
        <v>626</v>
      </c>
      <c r="S322" s="36" t="s">
        <v>626</v>
      </c>
      <c r="T322" s="33">
        <v>0</v>
      </c>
      <c r="V322">
        <v>2026</v>
      </c>
      <c r="W322" t="s">
        <v>638</v>
      </c>
      <c r="X322" s="25">
        <v>486021007</v>
      </c>
    </row>
    <row r="323" spans="1:24" x14ac:dyDescent="0.35">
      <c r="A323" s="13">
        <v>2026</v>
      </c>
      <c r="B323" s="13">
        <f t="shared" si="24"/>
        <v>2025</v>
      </c>
      <c r="C323" t="s">
        <v>640</v>
      </c>
      <c r="D323" t="s">
        <v>641</v>
      </c>
      <c r="E323" s="5">
        <v>310615993</v>
      </c>
      <c r="F323" s="13">
        <f>INDEX($R$3:$T$335,MATCH(PERL[[#This Row],[DistrictNumber]],$R$3:$R$335,0),3)</f>
        <v>0</v>
      </c>
      <c r="G323" s="9">
        <f t="shared" si="25"/>
        <v>0</v>
      </c>
      <c r="H323" s="11">
        <v>1.02</v>
      </c>
      <c r="I323" s="12">
        <f t="shared" si="26"/>
        <v>0</v>
      </c>
      <c r="J323" s="15">
        <f>IF(PERL[[#This Row],[Unadjusted Maximum Revenue]]/(PERL[[#This Row],[Proposed Taxable Valuation]]/1000)&gt;PERL[[#This Row],[Max Debt RATE]],PERL[[#This Row],[Max Debt RATE]],PERL[[#This Row],[Unadjusted Maximum Revenue]]/(PERL[[#This Row],[Proposed Taxable Valuation]]/1000))</f>
        <v>0</v>
      </c>
      <c r="K323" s="26">
        <f>ROUND(PERL[[#This Row],[Proposed Taxable Valuation]]/1000*PERL[[#This Row],[Adjusted Rate]],0)</f>
        <v>0</v>
      </c>
      <c r="L323" s="19">
        <f t="shared" si="27"/>
        <v>0</v>
      </c>
      <c r="M323" s="17">
        <f t="shared" si="28"/>
        <v>0</v>
      </c>
      <c r="N323" s="5">
        <v>310615993</v>
      </c>
      <c r="O323">
        <f>INDEX($R$3:$T$335,MATCH(PERL[[#This Row],[DistrictNumber]],$R$3:$R$335,0),3)</f>
        <v>0</v>
      </c>
      <c r="P323" s="9">
        <f t="shared" si="29"/>
        <v>0</v>
      </c>
      <c r="R323" t="s">
        <v>628</v>
      </c>
      <c r="S323" s="37" t="s">
        <v>628</v>
      </c>
      <c r="T323" s="34">
        <v>0</v>
      </c>
      <c r="V323">
        <v>2026</v>
      </c>
      <c r="W323" t="s">
        <v>640</v>
      </c>
      <c r="X323" s="25">
        <v>310615993</v>
      </c>
    </row>
    <row r="324" spans="1:24" x14ac:dyDescent="0.35">
      <c r="A324" s="13">
        <v>2026</v>
      </c>
      <c r="B324" s="13">
        <f t="shared" si="24"/>
        <v>2025</v>
      </c>
      <c r="C324" t="s">
        <v>642</v>
      </c>
      <c r="D324" t="s">
        <v>643</v>
      </c>
      <c r="E324" s="5">
        <v>137220853</v>
      </c>
      <c r="F324" s="13">
        <f>INDEX($R$3:$T$335,MATCH(PERL[[#This Row],[DistrictNumber]],$R$3:$R$335,0),3)</f>
        <v>0</v>
      </c>
      <c r="G324" s="9">
        <f t="shared" si="25"/>
        <v>0</v>
      </c>
      <c r="H324" s="11">
        <v>1.02</v>
      </c>
      <c r="I324" s="12">
        <f t="shared" si="26"/>
        <v>0</v>
      </c>
      <c r="J324" s="15">
        <f>IF(PERL[[#This Row],[Unadjusted Maximum Revenue]]/(PERL[[#This Row],[Proposed Taxable Valuation]]/1000)&gt;PERL[[#This Row],[Max Debt RATE]],PERL[[#This Row],[Max Debt RATE]],PERL[[#This Row],[Unadjusted Maximum Revenue]]/(PERL[[#This Row],[Proposed Taxable Valuation]]/1000))</f>
        <v>0</v>
      </c>
      <c r="K324" s="26">
        <f>ROUND(PERL[[#This Row],[Proposed Taxable Valuation]]/1000*PERL[[#This Row],[Adjusted Rate]],0)</f>
        <v>0</v>
      </c>
      <c r="L324" s="19">
        <f t="shared" si="27"/>
        <v>0</v>
      </c>
      <c r="M324" s="17">
        <f t="shared" si="28"/>
        <v>0</v>
      </c>
      <c r="N324" s="5">
        <v>137220853</v>
      </c>
      <c r="O324">
        <f>INDEX($R$3:$T$335,MATCH(PERL[[#This Row],[DistrictNumber]],$R$3:$R$335,0),3)</f>
        <v>0</v>
      </c>
      <c r="P324" s="9">
        <f t="shared" si="29"/>
        <v>0</v>
      </c>
      <c r="R324" t="s">
        <v>630</v>
      </c>
      <c r="S324" s="36" t="s">
        <v>630</v>
      </c>
      <c r="T324" s="33">
        <v>0</v>
      </c>
      <c r="V324">
        <v>2026</v>
      </c>
      <c r="W324" t="s">
        <v>642</v>
      </c>
      <c r="X324" s="25">
        <v>137220853</v>
      </c>
    </row>
    <row r="325" spans="1:24" x14ac:dyDescent="0.35">
      <c r="A325" s="13">
        <v>2026</v>
      </c>
      <c r="B325" s="13">
        <f t="shared" ref="B325:B388" si="30">A325-1</f>
        <v>2025</v>
      </c>
      <c r="C325" t="s">
        <v>644</v>
      </c>
      <c r="D325" t="s">
        <v>645</v>
      </c>
      <c r="E325" s="5">
        <v>704890266</v>
      </c>
      <c r="F325" s="13">
        <f>INDEX($R$3:$T$335,MATCH(PERL[[#This Row],[DistrictNumber]],$R$3:$R$335,0),3)</f>
        <v>0</v>
      </c>
      <c r="G325" s="9">
        <f t="shared" ref="G325:G328" si="31">E325/1000*F325</f>
        <v>0</v>
      </c>
      <c r="H325" s="11">
        <v>1.02</v>
      </c>
      <c r="I325" s="12">
        <f t="shared" ref="I325:I329" si="32">G325</f>
        <v>0</v>
      </c>
      <c r="J325" s="15">
        <f>IF(PERL[[#This Row],[Unadjusted Maximum Revenue]]/(PERL[[#This Row],[Proposed Taxable Valuation]]/1000)&gt;PERL[[#This Row],[Max Debt RATE]],PERL[[#This Row],[Max Debt RATE]],PERL[[#This Row],[Unadjusted Maximum Revenue]]/(PERL[[#This Row],[Proposed Taxable Valuation]]/1000))</f>
        <v>0</v>
      </c>
      <c r="K325" s="26">
        <f>ROUND(PERL[[#This Row],[Proposed Taxable Valuation]]/1000*PERL[[#This Row],[Adjusted Rate]],0)</f>
        <v>0</v>
      </c>
      <c r="L325" s="19">
        <f t="shared" ref="L325:L388" si="33">I325-G325</f>
        <v>0</v>
      </c>
      <c r="M325" s="17">
        <f t="shared" ref="M325:M329" si="34">J325-F325</f>
        <v>0</v>
      </c>
      <c r="N325" s="5">
        <v>704890266</v>
      </c>
      <c r="O325">
        <f>INDEX($R$3:$T$335,MATCH(PERL[[#This Row],[DistrictNumber]],$R$3:$R$335,0),3)</f>
        <v>0</v>
      </c>
      <c r="P325" s="9">
        <f t="shared" ref="P325:P328" si="35">N325/1000*O325</f>
        <v>0</v>
      </c>
      <c r="R325" t="s">
        <v>632</v>
      </c>
      <c r="S325" s="37" t="s">
        <v>632</v>
      </c>
      <c r="T325" s="34">
        <v>0</v>
      </c>
      <c r="V325">
        <v>2026</v>
      </c>
      <c r="W325" t="s">
        <v>644</v>
      </c>
      <c r="X325" s="25">
        <v>704890266</v>
      </c>
    </row>
    <row r="326" spans="1:24" x14ac:dyDescent="0.35">
      <c r="A326" s="13">
        <v>2026</v>
      </c>
      <c r="B326" s="13">
        <f t="shared" si="30"/>
        <v>2025</v>
      </c>
      <c r="C326" t="s">
        <v>646</v>
      </c>
      <c r="D326" t="s">
        <v>647</v>
      </c>
      <c r="E326" s="5">
        <v>241061198</v>
      </c>
      <c r="F326" s="13">
        <f>INDEX($R$3:$T$335,MATCH(PERL[[#This Row],[DistrictNumber]],$R$3:$R$335,0),3)</f>
        <v>0</v>
      </c>
      <c r="G326" s="9">
        <f t="shared" si="31"/>
        <v>0</v>
      </c>
      <c r="H326" s="11">
        <v>1.02</v>
      </c>
      <c r="I326" s="12">
        <f t="shared" si="32"/>
        <v>0</v>
      </c>
      <c r="J326" s="15">
        <f>IF(PERL[[#This Row],[Unadjusted Maximum Revenue]]/(PERL[[#This Row],[Proposed Taxable Valuation]]/1000)&gt;PERL[[#This Row],[Max Debt RATE]],PERL[[#This Row],[Max Debt RATE]],PERL[[#This Row],[Unadjusted Maximum Revenue]]/(PERL[[#This Row],[Proposed Taxable Valuation]]/1000))</f>
        <v>0</v>
      </c>
      <c r="K326" s="26">
        <f>ROUND(PERL[[#This Row],[Proposed Taxable Valuation]]/1000*PERL[[#This Row],[Adjusted Rate]],0)</f>
        <v>0</v>
      </c>
      <c r="L326" s="19">
        <f t="shared" si="33"/>
        <v>0</v>
      </c>
      <c r="M326" s="17">
        <f t="shared" si="34"/>
        <v>0</v>
      </c>
      <c r="N326" s="5">
        <v>241061198</v>
      </c>
      <c r="O326">
        <f>INDEX($R$3:$T$335,MATCH(PERL[[#This Row],[DistrictNumber]],$R$3:$R$335,0),3)</f>
        <v>0</v>
      </c>
      <c r="P326" s="9">
        <f t="shared" si="35"/>
        <v>0</v>
      </c>
      <c r="R326" t="s">
        <v>634</v>
      </c>
      <c r="S326" s="36" t="s">
        <v>634</v>
      </c>
      <c r="T326" s="33">
        <v>0</v>
      </c>
      <c r="V326">
        <v>2026</v>
      </c>
      <c r="W326" t="s">
        <v>646</v>
      </c>
      <c r="X326" s="25">
        <v>241061198</v>
      </c>
    </row>
    <row r="327" spans="1:24" x14ac:dyDescent="0.35">
      <c r="A327" s="13">
        <v>2026</v>
      </c>
      <c r="B327" s="13">
        <f t="shared" si="30"/>
        <v>2025</v>
      </c>
      <c r="C327" t="s">
        <v>648</v>
      </c>
      <c r="D327" t="s">
        <v>649</v>
      </c>
      <c r="E327" s="5">
        <v>256079530</v>
      </c>
      <c r="F327" s="13">
        <f>INDEX($R$3:$T$335,MATCH(PERL[[#This Row],[DistrictNumber]],$R$3:$R$335,0),3)</f>
        <v>0</v>
      </c>
      <c r="G327" s="9">
        <f t="shared" si="31"/>
        <v>0</v>
      </c>
      <c r="H327" s="11">
        <v>1.02</v>
      </c>
      <c r="I327" s="12">
        <f t="shared" si="32"/>
        <v>0</v>
      </c>
      <c r="J327" s="15">
        <f>IF(PERL[[#This Row],[Unadjusted Maximum Revenue]]/(PERL[[#This Row],[Proposed Taxable Valuation]]/1000)&gt;PERL[[#This Row],[Max Debt RATE]],PERL[[#This Row],[Max Debt RATE]],PERL[[#This Row],[Unadjusted Maximum Revenue]]/(PERL[[#This Row],[Proposed Taxable Valuation]]/1000))</f>
        <v>0</v>
      </c>
      <c r="K327" s="26">
        <f>ROUND(PERL[[#This Row],[Proposed Taxable Valuation]]/1000*PERL[[#This Row],[Adjusted Rate]],0)</f>
        <v>0</v>
      </c>
      <c r="L327" s="19">
        <f t="shared" si="33"/>
        <v>0</v>
      </c>
      <c r="M327" s="17">
        <f t="shared" si="34"/>
        <v>0</v>
      </c>
      <c r="N327" s="5">
        <v>256079530</v>
      </c>
      <c r="O327">
        <f>INDEX($R$3:$T$335,MATCH(PERL[[#This Row],[DistrictNumber]],$R$3:$R$335,0),3)</f>
        <v>0</v>
      </c>
      <c r="P327" s="9">
        <f t="shared" si="35"/>
        <v>0</v>
      </c>
      <c r="R327" t="s">
        <v>636</v>
      </c>
      <c r="S327" s="37" t="s">
        <v>636</v>
      </c>
      <c r="T327" s="34">
        <v>0</v>
      </c>
      <c r="V327">
        <v>2026</v>
      </c>
      <c r="W327" t="s">
        <v>648</v>
      </c>
      <c r="X327" s="25">
        <v>256079530</v>
      </c>
    </row>
    <row r="328" spans="1:24" x14ac:dyDescent="0.35">
      <c r="A328" s="13">
        <v>2026</v>
      </c>
      <c r="B328" s="13">
        <f t="shared" si="30"/>
        <v>2025</v>
      </c>
      <c r="C328" t="s">
        <v>650</v>
      </c>
      <c r="D328" t="s">
        <v>651</v>
      </c>
      <c r="E328" s="5">
        <v>430420267</v>
      </c>
      <c r="F328" s="13">
        <f>INDEX($R$3:$T$335,MATCH(PERL[[#This Row],[DistrictNumber]],$R$3:$R$335,0),3)</f>
        <v>0</v>
      </c>
      <c r="G328" s="9">
        <f t="shared" si="31"/>
        <v>0</v>
      </c>
      <c r="H328" s="11">
        <v>1.02</v>
      </c>
      <c r="I328" s="12">
        <f t="shared" si="32"/>
        <v>0</v>
      </c>
      <c r="J328" s="15">
        <f>IF(PERL[[#This Row],[Unadjusted Maximum Revenue]]/(PERL[[#This Row],[Proposed Taxable Valuation]]/1000)&gt;PERL[[#This Row],[Max Debt RATE]],PERL[[#This Row],[Max Debt RATE]],PERL[[#This Row],[Unadjusted Maximum Revenue]]/(PERL[[#This Row],[Proposed Taxable Valuation]]/1000))</f>
        <v>0</v>
      </c>
      <c r="K328" s="26">
        <f>ROUND(PERL[[#This Row],[Proposed Taxable Valuation]]/1000*PERL[[#This Row],[Adjusted Rate]],0)</f>
        <v>0</v>
      </c>
      <c r="L328" s="19">
        <f t="shared" si="33"/>
        <v>0</v>
      </c>
      <c r="M328" s="17">
        <f t="shared" si="34"/>
        <v>0</v>
      </c>
      <c r="N328" s="5">
        <v>430420267</v>
      </c>
      <c r="O328">
        <f>INDEX($R$3:$T$335,MATCH(PERL[[#This Row],[DistrictNumber]],$R$3:$R$335,0),3)</f>
        <v>0</v>
      </c>
      <c r="P328" s="9">
        <f t="shared" si="35"/>
        <v>0</v>
      </c>
      <c r="R328" t="s">
        <v>638</v>
      </c>
      <c r="S328" s="36" t="s">
        <v>638</v>
      </c>
      <c r="T328" s="33">
        <v>0</v>
      </c>
      <c r="V328">
        <v>2026</v>
      </c>
      <c r="W328" t="s">
        <v>650</v>
      </c>
      <c r="X328" s="25">
        <v>430420267</v>
      </c>
    </row>
    <row r="329" spans="1:24" x14ac:dyDescent="0.35">
      <c r="A329" s="13">
        <v>2026</v>
      </c>
      <c r="B329" s="13">
        <f t="shared" si="30"/>
        <v>2025</v>
      </c>
      <c r="C329" s="10" t="s">
        <v>660</v>
      </c>
      <c r="D329" t="s">
        <v>661</v>
      </c>
      <c r="E329" s="5">
        <f>SUM(E4:E328)</f>
        <v>222095820137</v>
      </c>
      <c r="F329" s="13">
        <f>INDEX($R$3:$T$335,MATCH(PERL[[#This Row],[DistrictNumber]],$R$3:$R$335,0),3)</f>
        <v>0</v>
      </c>
      <c r="G329" s="9">
        <f>E329/1000*F329</f>
        <v>0</v>
      </c>
      <c r="H329" s="11">
        <v>1.02</v>
      </c>
      <c r="I329" s="12">
        <f t="shared" si="32"/>
        <v>0</v>
      </c>
      <c r="J329" s="15">
        <f>IF(PERL[[#This Row],[Unadjusted Maximum Revenue]]/(PERL[[#This Row],[Proposed Taxable Valuation]]/1000)&gt;PERL[[#This Row],[Max Debt RATE]],PERL[[#This Row],[Max Debt RATE]],PERL[[#This Row],[Unadjusted Maximum Revenue]]/(PERL[[#This Row],[Proposed Taxable Valuation]]/1000))</f>
        <v>0</v>
      </c>
      <c r="K329" s="5">
        <f>SUM(K4:K328)</f>
        <v>4456522</v>
      </c>
      <c r="L329" s="19">
        <f t="shared" si="33"/>
        <v>0</v>
      </c>
      <c r="M329" s="17">
        <f t="shared" si="34"/>
        <v>0</v>
      </c>
      <c r="N329" s="5">
        <f>SUM(N4:N328)</f>
        <v>222095820137</v>
      </c>
      <c r="O329">
        <f>INDEX($R$3:$T$335,MATCH(PERL[[#This Row],[DistrictNumber]],$R$3:$R$335,0),3)</f>
        <v>0</v>
      </c>
      <c r="P329" s="26">
        <f>SUM(P4:P328)</f>
        <v>4456521.3055499997</v>
      </c>
      <c r="R329" t="s">
        <v>640</v>
      </c>
      <c r="S329" s="37" t="s">
        <v>640</v>
      </c>
      <c r="T329" s="34">
        <v>0</v>
      </c>
      <c r="V329">
        <v>2027</v>
      </c>
      <c r="W329" t="s">
        <v>6</v>
      </c>
      <c r="X329" s="25">
        <v>578459465</v>
      </c>
    </row>
    <row r="330" spans="1:24" x14ac:dyDescent="0.35">
      <c r="A330" s="13">
        <v>2027</v>
      </c>
      <c r="B330" s="13">
        <f t="shared" si="30"/>
        <v>2026</v>
      </c>
      <c r="C330" t="s">
        <v>2</v>
      </c>
      <c r="D330" t="s">
        <v>3</v>
      </c>
      <c r="E330" s="5">
        <v>241559194</v>
      </c>
      <c r="F330" s="13">
        <f>INDEX($R$3:$T$335,MATCH(PERL[[#This Row],[DistrictNumber]],$R$3:$R$335,0),3)</f>
        <v>0</v>
      </c>
      <c r="G330" s="9">
        <f t="shared" ref="G330:G393" si="36">E330/1000*F330</f>
        <v>0</v>
      </c>
      <c r="H330" s="11">
        <v>1.02</v>
      </c>
      <c r="I330" s="12" cm="1">
        <f t="array" ref="I330">INDEX(PERL[],MATCH(PERL[[#This Row],[Base Year]]&amp;PERL[[#This Row],[DistrictNumber]],PERL[[Fiscal Year]:[Fiscal Year]]&amp;PERL[[DistrictNumber]:[DistrictNumber]],0),9)*$H330</f>
        <v>0</v>
      </c>
      <c r="J330" s="15">
        <f>IF(PERL[[#This Row],[Unadjusted Maximum Revenue]]/(PERL[[#This Row],[Proposed Taxable Valuation]]/1000)&gt;PERL[[#This Row],[Max Debt RATE]],PERL[[#This Row],[Max Debt RATE]],PERL[[#This Row],[Unadjusted Maximum Revenue]]/(PERL[[#This Row],[Proposed Taxable Valuation]]/1000))</f>
        <v>0</v>
      </c>
      <c r="K330" s="26">
        <f>ROUND(PERL[[#This Row],[Proposed Taxable Valuation]]/1000*PERL[[#This Row],[Adjusted Rate]],0)</f>
        <v>0</v>
      </c>
      <c r="L330" s="19">
        <f t="shared" si="33"/>
        <v>0</v>
      </c>
      <c r="M330" s="17">
        <f>J330-F330</f>
        <v>0</v>
      </c>
      <c r="N330" s="5">
        <v>223718732</v>
      </c>
      <c r="O330">
        <f>INDEX($R$3:$T$335,MATCH(PERL[[#This Row],[DistrictNumber]],$R$3:$R$335,0),3)</f>
        <v>0</v>
      </c>
      <c r="P330" s="9">
        <f t="shared" ref="P330:P393" si="37">N330/1000*O330</f>
        <v>0</v>
      </c>
      <c r="R330" t="s">
        <v>642</v>
      </c>
      <c r="S330" s="36" t="s">
        <v>642</v>
      </c>
      <c r="T330" s="33">
        <v>0</v>
      </c>
      <c r="V330">
        <v>2027</v>
      </c>
      <c r="W330" t="s">
        <v>2</v>
      </c>
      <c r="X330" s="25">
        <v>241559194</v>
      </c>
    </row>
    <row r="331" spans="1:24" x14ac:dyDescent="0.35">
      <c r="A331" s="13">
        <v>2027</v>
      </c>
      <c r="B331" s="13">
        <f t="shared" si="30"/>
        <v>2026</v>
      </c>
      <c r="C331" t="s">
        <v>4</v>
      </c>
      <c r="D331" t="s">
        <v>5</v>
      </c>
      <c r="E331" s="5">
        <v>1013764825</v>
      </c>
      <c r="F331" s="13">
        <f>INDEX($R$3:$T$335,MATCH(PERL[[#This Row],[DistrictNumber]],$R$3:$R$335,0),3)</f>
        <v>0</v>
      </c>
      <c r="G331" s="9">
        <f t="shared" si="36"/>
        <v>0</v>
      </c>
      <c r="H331" s="11">
        <v>1.02</v>
      </c>
      <c r="I331" s="12" cm="1">
        <f t="array" ref="I331">INDEX(PERL[],MATCH(PERL[[#This Row],[Base Year]]&amp;PERL[[#This Row],[DistrictNumber]],PERL[[Fiscal Year]:[Fiscal Year]]&amp;PERL[[DistrictNumber]:[DistrictNumber]],0),9)*$H331</f>
        <v>0</v>
      </c>
      <c r="J331" s="15">
        <f>IF(PERL[[#This Row],[Unadjusted Maximum Revenue]]/(PERL[[#This Row],[Proposed Taxable Valuation]]/1000)&gt;PERL[[#This Row],[Max Debt RATE]],PERL[[#This Row],[Max Debt RATE]],PERL[[#This Row],[Unadjusted Maximum Revenue]]/(PERL[[#This Row],[Proposed Taxable Valuation]]/1000))</f>
        <v>0</v>
      </c>
      <c r="K331" s="26">
        <f>ROUND(PERL[[#This Row],[Proposed Taxable Valuation]]/1000*PERL[[#This Row],[Adjusted Rate]],0)</f>
        <v>0</v>
      </c>
      <c r="L331" s="19">
        <f t="shared" si="33"/>
        <v>0</v>
      </c>
      <c r="M331" s="17">
        <f t="shared" ref="M331:M394" si="38">J331-F331</f>
        <v>0</v>
      </c>
      <c r="N331" s="5">
        <v>865801397</v>
      </c>
      <c r="O331">
        <f>INDEX($R$3:$T$335,MATCH(PERL[[#This Row],[DistrictNumber]],$R$3:$R$335,0),3)</f>
        <v>0</v>
      </c>
      <c r="P331" s="9">
        <f t="shared" si="37"/>
        <v>0</v>
      </c>
      <c r="R331" t="s">
        <v>644</v>
      </c>
      <c r="S331" s="37" t="s">
        <v>644</v>
      </c>
      <c r="T331" s="34">
        <v>0</v>
      </c>
      <c r="V331">
        <v>2027</v>
      </c>
      <c r="W331" t="s">
        <v>4</v>
      </c>
      <c r="X331" s="25">
        <v>1013764825</v>
      </c>
    </row>
    <row r="332" spans="1:24" x14ac:dyDescent="0.35">
      <c r="A332" s="13">
        <v>2027</v>
      </c>
      <c r="B332" s="13">
        <f t="shared" si="30"/>
        <v>2026</v>
      </c>
      <c r="C332" t="s">
        <v>6</v>
      </c>
      <c r="D332" t="s">
        <v>7</v>
      </c>
      <c r="E332" s="5">
        <v>578459465</v>
      </c>
      <c r="F332" s="13">
        <f>INDEX($R$3:$T$335,MATCH(PERL[[#This Row],[DistrictNumber]],$R$3:$R$335,0),3)</f>
        <v>0</v>
      </c>
      <c r="G332" s="9">
        <f t="shared" si="36"/>
        <v>0</v>
      </c>
      <c r="H332" s="11">
        <v>1.02</v>
      </c>
      <c r="I332" s="12" cm="1">
        <f t="array" ref="I332">INDEX(PERL[],MATCH(PERL[[#This Row],[Base Year]]&amp;PERL[[#This Row],[DistrictNumber]],PERL[[Fiscal Year]:[Fiscal Year]]&amp;PERL[[DistrictNumber]:[DistrictNumber]],0),9)*$H332</f>
        <v>0</v>
      </c>
      <c r="J332" s="15">
        <f>IF(PERL[[#This Row],[Unadjusted Maximum Revenue]]/(PERL[[#This Row],[Proposed Taxable Valuation]]/1000)&gt;PERL[[#This Row],[Max Debt RATE]],PERL[[#This Row],[Max Debt RATE]],PERL[[#This Row],[Unadjusted Maximum Revenue]]/(PERL[[#This Row],[Proposed Taxable Valuation]]/1000))</f>
        <v>0</v>
      </c>
      <c r="K332" s="26">
        <f>ROUND(PERL[[#This Row],[Proposed Taxable Valuation]]/1000*PERL[[#This Row],[Adjusted Rate]],0)</f>
        <v>0</v>
      </c>
      <c r="L332" s="19">
        <f t="shared" si="33"/>
        <v>0</v>
      </c>
      <c r="M332" s="17">
        <f t="shared" si="38"/>
        <v>0</v>
      </c>
      <c r="N332" s="5">
        <v>538772829</v>
      </c>
      <c r="O332">
        <f>INDEX($R$3:$T$335,MATCH(PERL[[#This Row],[DistrictNumber]],$R$3:$R$335,0),3)</f>
        <v>0</v>
      </c>
      <c r="P332" s="9">
        <f t="shared" si="37"/>
        <v>0</v>
      </c>
      <c r="R332" t="s">
        <v>646</v>
      </c>
      <c r="S332" s="36" t="s">
        <v>646</v>
      </c>
      <c r="T332" s="33">
        <v>0</v>
      </c>
      <c r="V332">
        <v>2027</v>
      </c>
      <c r="W332" t="s">
        <v>10</v>
      </c>
      <c r="X332" s="25">
        <v>305429649</v>
      </c>
    </row>
    <row r="333" spans="1:24" x14ac:dyDescent="0.35">
      <c r="A333" s="13">
        <v>2027</v>
      </c>
      <c r="B333" s="13">
        <f t="shared" si="30"/>
        <v>2026</v>
      </c>
      <c r="C333" t="s">
        <v>8</v>
      </c>
      <c r="D333" t="s">
        <v>9</v>
      </c>
      <c r="E333" s="5">
        <v>668323085</v>
      </c>
      <c r="F333" s="13">
        <f>INDEX($R$3:$T$335,MATCH(PERL[[#This Row],[DistrictNumber]],$R$3:$R$335,0),3)</f>
        <v>0</v>
      </c>
      <c r="G333" s="9">
        <f t="shared" si="36"/>
        <v>0</v>
      </c>
      <c r="H333" s="11">
        <v>1.02</v>
      </c>
      <c r="I333" s="12" cm="1">
        <f t="array" ref="I333">INDEX(PERL[],MATCH(PERL[[#This Row],[Base Year]]&amp;PERL[[#This Row],[DistrictNumber]],PERL[[Fiscal Year]:[Fiscal Year]]&amp;PERL[[DistrictNumber]:[DistrictNumber]],0),9)*$H333</f>
        <v>0</v>
      </c>
      <c r="J333" s="15">
        <f>IF(PERL[[#This Row],[Unadjusted Maximum Revenue]]/(PERL[[#This Row],[Proposed Taxable Valuation]]/1000)&gt;PERL[[#This Row],[Max Debt RATE]],PERL[[#This Row],[Max Debt RATE]],PERL[[#This Row],[Unadjusted Maximum Revenue]]/(PERL[[#This Row],[Proposed Taxable Valuation]]/1000))</f>
        <v>0</v>
      </c>
      <c r="K333" s="26">
        <f>ROUND(PERL[[#This Row],[Proposed Taxable Valuation]]/1000*PERL[[#This Row],[Adjusted Rate]],0)</f>
        <v>0</v>
      </c>
      <c r="L333" s="19">
        <f t="shared" si="33"/>
        <v>0</v>
      </c>
      <c r="M333" s="17">
        <f t="shared" si="38"/>
        <v>0</v>
      </c>
      <c r="N333" s="5">
        <v>616350741</v>
      </c>
      <c r="O333">
        <f>INDEX($R$3:$T$335,MATCH(PERL[[#This Row],[DistrictNumber]],$R$3:$R$335,0),3)</f>
        <v>0</v>
      </c>
      <c r="P333" s="9">
        <f t="shared" si="37"/>
        <v>0</v>
      </c>
      <c r="R333" t="s">
        <v>648</v>
      </c>
      <c r="S333" s="37" t="s">
        <v>648</v>
      </c>
      <c r="T333" s="34">
        <v>0</v>
      </c>
      <c r="V333">
        <v>2027</v>
      </c>
      <c r="W333" t="s">
        <v>12</v>
      </c>
      <c r="X333" s="25">
        <v>215574037</v>
      </c>
    </row>
    <row r="334" spans="1:24" x14ac:dyDescent="0.35">
      <c r="A334" s="13">
        <v>2027</v>
      </c>
      <c r="B334" s="13">
        <f t="shared" si="30"/>
        <v>2026</v>
      </c>
      <c r="C334" t="s">
        <v>10</v>
      </c>
      <c r="D334" t="s">
        <v>11</v>
      </c>
      <c r="E334" s="5">
        <v>305429649</v>
      </c>
      <c r="F334" s="13">
        <f>INDEX($R$3:$T$335,MATCH(PERL[[#This Row],[DistrictNumber]],$R$3:$R$335,0),3)</f>
        <v>0</v>
      </c>
      <c r="G334" s="9">
        <f t="shared" si="36"/>
        <v>0</v>
      </c>
      <c r="H334" s="11">
        <v>1.02</v>
      </c>
      <c r="I334" s="12" cm="1">
        <f t="array" ref="I334">INDEX(PERL[],MATCH(PERL[[#This Row],[Base Year]]&amp;PERL[[#This Row],[DistrictNumber]],PERL[[Fiscal Year]:[Fiscal Year]]&amp;PERL[[DistrictNumber]:[DistrictNumber]],0),9)*$H334</f>
        <v>0</v>
      </c>
      <c r="J334" s="15">
        <f>IF(PERL[[#This Row],[Unadjusted Maximum Revenue]]/(PERL[[#This Row],[Proposed Taxable Valuation]]/1000)&gt;PERL[[#This Row],[Max Debt RATE]],PERL[[#This Row],[Max Debt RATE]],PERL[[#This Row],[Unadjusted Maximum Revenue]]/(PERL[[#This Row],[Proposed Taxable Valuation]]/1000))</f>
        <v>0</v>
      </c>
      <c r="K334" s="26">
        <f>ROUND(PERL[[#This Row],[Proposed Taxable Valuation]]/1000*PERL[[#This Row],[Adjusted Rate]],0)</f>
        <v>0</v>
      </c>
      <c r="L334" s="19">
        <f t="shared" si="33"/>
        <v>0</v>
      </c>
      <c r="M334" s="17">
        <f t="shared" si="38"/>
        <v>0</v>
      </c>
      <c r="N334" s="5">
        <v>272610231</v>
      </c>
      <c r="O334">
        <f>INDEX($R$3:$T$335,MATCH(PERL[[#This Row],[DistrictNumber]],$R$3:$R$335,0),3)</f>
        <v>0</v>
      </c>
      <c r="P334" s="9">
        <f t="shared" si="37"/>
        <v>0</v>
      </c>
      <c r="R334" t="s">
        <v>650</v>
      </c>
      <c r="S334" s="36" t="s">
        <v>650</v>
      </c>
      <c r="T334" s="33">
        <v>0</v>
      </c>
      <c r="V334">
        <v>2027</v>
      </c>
      <c r="W334" t="s">
        <v>14</v>
      </c>
      <c r="X334" s="25">
        <v>442050475</v>
      </c>
    </row>
    <row r="335" spans="1:24" x14ac:dyDescent="0.35">
      <c r="A335" s="13">
        <v>2027</v>
      </c>
      <c r="B335" s="13">
        <f t="shared" si="30"/>
        <v>2026</v>
      </c>
      <c r="C335" t="s">
        <v>12</v>
      </c>
      <c r="D335" t="s">
        <v>13</v>
      </c>
      <c r="E335" s="5">
        <v>215574037</v>
      </c>
      <c r="F335" s="13">
        <f>INDEX($R$3:$T$335,MATCH(PERL[[#This Row],[DistrictNumber]],$R$3:$R$335,0),3)</f>
        <v>0</v>
      </c>
      <c r="G335" s="9">
        <f t="shared" si="36"/>
        <v>0</v>
      </c>
      <c r="H335" s="11">
        <v>1.02</v>
      </c>
      <c r="I335" s="12" cm="1">
        <f t="array" ref="I335">INDEX(PERL[],MATCH(PERL[[#This Row],[Base Year]]&amp;PERL[[#This Row],[DistrictNumber]],PERL[[Fiscal Year]:[Fiscal Year]]&amp;PERL[[DistrictNumber]:[DistrictNumber]],0),9)*$H335</f>
        <v>0</v>
      </c>
      <c r="J335" s="15">
        <f>IF(PERL[[#This Row],[Unadjusted Maximum Revenue]]/(PERL[[#This Row],[Proposed Taxable Valuation]]/1000)&gt;PERL[[#This Row],[Max Debt RATE]],PERL[[#This Row],[Max Debt RATE]],PERL[[#This Row],[Unadjusted Maximum Revenue]]/(PERL[[#This Row],[Proposed Taxable Valuation]]/1000))</f>
        <v>0</v>
      </c>
      <c r="K335" s="26">
        <f>ROUND(PERL[[#This Row],[Proposed Taxable Valuation]]/1000*PERL[[#This Row],[Adjusted Rate]],0)</f>
        <v>0</v>
      </c>
      <c r="L335" s="19">
        <f t="shared" si="33"/>
        <v>0</v>
      </c>
      <c r="M335" s="17">
        <f t="shared" si="38"/>
        <v>0</v>
      </c>
      <c r="N335" s="5">
        <v>202382284</v>
      </c>
      <c r="O335">
        <f>INDEX($R$3:$T$335,MATCH(PERL[[#This Row],[DistrictNumber]],$R$3:$R$335,0),3)</f>
        <v>0</v>
      </c>
      <c r="P335" s="9">
        <f t="shared" si="37"/>
        <v>0</v>
      </c>
      <c r="R335" t="s">
        <v>660</v>
      </c>
      <c r="S335" s="37" t="s">
        <v>660</v>
      </c>
      <c r="V335">
        <v>2027</v>
      </c>
      <c r="W335" t="s">
        <v>16</v>
      </c>
      <c r="X335" s="25">
        <v>343315494</v>
      </c>
    </row>
    <row r="336" spans="1:24" x14ac:dyDescent="0.35">
      <c r="A336" s="13">
        <v>2027</v>
      </c>
      <c r="B336" s="13">
        <f t="shared" si="30"/>
        <v>2026</v>
      </c>
      <c r="C336" t="s">
        <v>14</v>
      </c>
      <c r="D336" t="s">
        <v>15</v>
      </c>
      <c r="E336" s="5">
        <v>442050475</v>
      </c>
      <c r="F336" s="13">
        <f>INDEX($R$3:$T$335,MATCH(PERL[[#This Row],[DistrictNumber]],$R$3:$R$335,0),3)</f>
        <v>0</v>
      </c>
      <c r="G336" s="9">
        <f t="shared" si="36"/>
        <v>0</v>
      </c>
      <c r="H336" s="11">
        <v>1.02</v>
      </c>
      <c r="I336" s="12" cm="1">
        <f t="array" ref="I336">INDEX(PERL[],MATCH(PERL[[#This Row],[Base Year]]&amp;PERL[[#This Row],[DistrictNumber]],PERL[[Fiscal Year]:[Fiscal Year]]&amp;PERL[[DistrictNumber]:[DistrictNumber]],0),9)*$H336</f>
        <v>0</v>
      </c>
      <c r="J336" s="15">
        <f>IF(PERL[[#This Row],[Unadjusted Maximum Revenue]]/(PERL[[#This Row],[Proposed Taxable Valuation]]/1000)&gt;PERL[[#This Row],[Max Debt RATE]],PERL[[#This Row],[Max Debt RATE]],PERL[[#This Row],[Unadjusted Maximum Revenue]]/(PERL[[#This Row],[Proposed Taxable Valuation]]/1000))</f>
        <v>0</v>
      </c>
      <c r="K336" s="26">
        <f>ROUND(PERL[[#This Row],[Proposed Taxable Valuation]]/1000*PERL[[#This Row],[Adjusted Rate]],0)</f>
        <v>0</v>
      </c>
      <c r="L336" s="19">
        <f t="shared" si="33"/>
        <v>0</v>
      </c>
      <c r="M336" s="17">
        <f t="shared" si="38"/>
        <v>0</v>
      </c>
      <c r="N336" s="5">
        <v>387303673</v>
      </c>
      <c r="O336">
        <f>INDEX($R$3:$T$335,MATCH(PERL[[#This Row],[DistrictNumber]],$R$3:$R$335,0),3)</f>
        <v>0</v>
      </c>
      <c r="P336" s="9">
        <f t="shared" si="37"/>
        <v>0</v>
      </c>
      <c r="V336">
        <v>2027</v>
      </c>
      <c r="W336" t="s">
        <v>18</v>
      </c>
      <c r="X336" s="25">
        <v>184810031</v>
      </c>
    </row>
    <row r="337" spans="1:24" x14ac:dyDescent="0.35">
      <c r="A337" s="13">
        <v>2027</v>
      </c>
      <c r="B337" s="13">
        <f t="shared" si="30"/>
        <v>2026</v>
      </c>
      <c r="C337" t="s">
        <v>16</v>
      </c>
      <c r="D337" t="s">
        <v>17</v>
      </c>
      <c r="E337" s="5">
        <v>343315494</v>
      </c>
      <c r="F337" s="13">
        <f>INDEX($R$3:$T$335,MATCH(PERL[[#This Row],[DistrictNumber]],$R$3:$R$335,0),3)</f>
        <v>0</v>
      </c>
      <c r="G337" s="9">
        <f t="shared" si="36"/>
        <v>0</v>
      </c>
      <c r="H337" s="11">
        <v>1.02</v>
      </c>
      <c r="I337" s="12" cm="1">
        <f t="array" ref="I337">INDEX(PERL[],MATCH(PERL[[#This Row],[Base Year]]&amp;PERL[[#This Row],[DistrictNumber]],PERL[[Fiscal Year]:[Fiscal Year]]&amp;PERL[[DistrictNumber]:[DistrictNumber]],0),9)*$H337</f>
        <v>0</v>
      </c>
      <c r="J337" s="15">
        <f>IF(PERL[[#This Row],[Unadjusted Maximum Revenue]]/(PERL[[#This Row],[Proposed Taxable Valuation]]/1000)&gt;PERL[[#This Row],[Max Debt RATE]],PERL[[#This Row],[Max Debt RATE]],PERL[[#This Row],[Unadjusted Maximum Revenue]]/(PERL[[#This Row],[Proposed Taxable Valuation]]/1000))</f>
        <v>0</v>
      </c>
      <c r="K337" s="26">
        <f>ROUND(PERL[[#This Row],[Proposed Taxable Valuation]]/1000*PERL[[#This Row],[Adjusted Rate]],0)</f>
        <v>0</v>
      </c>
      <c r="L337" s="19">
        <f t="shared" si="33"/>
        <v>0</v>
      </c>
      <c r="M337" s="17">
        <f t="shared" si="38"/>
        <v>0</v>
      </c>
      <c r="N337" s="5">
        <v>290478936</v>
      </c>
      <c r="O337">
        <f>INDEX($R$3:$T$335,MATCH(PERL[[#This Row],[DistrictNumber]],$R$3:$R$335,0),3)</f>
        <v>0</v>
      </c>
      <c r="P337" s="9">
        <f t="shared" si="37"/>
        <v>0</v>
      </c>
      <c r="V337">
        <v>2027</v>
      </c>
      <c r="W337" t="s">
        <v>20</v>
      </c>
      <c r="X337" s="25">
        <v>1328509098</v>
      </c>
    </row>
    <row r="338" spans="1:24" x14ac:dyDescent="0.35">
      <c r="A338" s="13">
        <v>2027</v>
      </c>
      <c r="B338" s="13">
        <f t="shared" si="30"/>
        <v>2026</v>
      </c>
      <c r="C338" t="s">
        <v>18</v>
      </c>
      <c r="D338" t="s">
        <v>19</v>
      </c>
      <c r="E338" s="5">
        <v>184810031</v>
      </c>
      <c r="F338" s="13">
        <f>INDEX($R$3:$T$335,MATCH(PERL[[#This Row],[DistrictNumber]],$R$3:$R$335,0),3)</f>
        <v>0</v>
      </c>
      <c r="G338" s="9">
        <f t="shared" si="36"/>
        <v>0</v>
      </c>
      <c r="H338" s="11">
        <v>1.02</v>
      </c>
      <c r="I338" s="12" cm="1">
        <f t="array" ref="I338">INDEX(PERL[],MATCH(PERL[[#This Row],[Base Year]]&amp;PERL[[#This Row],[DistrictNumber]],PERL[[Fiscal Year]:[Fiscal Year]]&amp;PERL[[DistrictNumber]:[DistrictNumber]],0),9)*$H338</f>
        <v>0</v>
      </c>
      <c r="J338" s="15">
        <f>IF(PERL[[#This Row],[Unadjusted Maximum Revenue]]/(PERL[[#This Row],[Proposed Taxable Valuation]]/1000)&gt;PERL[[#This Row],[Max Debt RATE]],PERL[[#This Row],[Max Debt RATE]],PERL[[#This Row],[Unadjusted Maximum Revenue]]/(PERL[[#This Row],[Proposed Taxable Valuation]]/1000))</f>
        <v>0</v>
      </c>
      <c r="K338" s="26">
        <f>ROUND(PERL[[#This Row],[Proposed Taxable Valuation]]/1000*PERL[[#This Row],[Adjusted Rate]],0)</f>
        <v>0</v>
      </c>
      <c r="L338" s="19">
        <f t="shared" si="33"/>
        <v>0</v>
      </c>
      <c r="M338" s="17">
        <f t="shared" si="38"/>
        <v>0</v>
      </c>
      <c r="N338" s="5">
        <v>173127650</v>
      </c>
      <c r="O338">
        <f>INDEX($R$3:$T$335,MATCH(PERL[[#This Row],[DistrictNumber]],$R$3:$R$335,0),3)</f>
        <v>0</v>
      </c>
      <c r="P338" s="9">
        <f t="shared" si="37"/>
        <v>0</v>
      </c>
      <c r="V338">
        <v>2027</v>
      </c>
      <c r="W338" t="s">
        <v>22</v>
      </c>
      <c r="X338" s="25">
        <v>782493204</v>
      </c>
    </row>
    <row r="339" spans="1:24" x14ac:dyDescent="0.35">
      <c r="A339" s="13">
        <v>2027</v>
      </c>
      <c r="B339" s="13">
        <f t="shared" si="30"/>
        <v>2026</v>
      </c>
      <c r="C339" t="s">
        <v>20</v>
      </c>
      <c r="D339" t="s">
        <v>21</v>
      </c>
      <c r="E339" s="5">
        <v>1328509098</v>
      </c>
      <c r="F339" s="13">
        <f>INDEX($R$3:$T$335,MATCH(PERL[[#This Row],[DistrictNumber]],$R$3:$R$335,0),3)</f>
        <v>0</v>
      </c>
      <c r="G339" s="9">
        <f t="shared" si="36"/>
        <v>0</v>
      </c>
      <c r="H339" s="11">
        <v>1.02</v>
      </c>
      <c r="I339" s="12" cm="1">
        <f t="array" ref="I339">INDEX(PERL[],MATCH(PERL[[#This Row],[Base Year]]&amp;PERL[[#This Row],[DistrictNumber]],PERL[[Fiscal Year]:[Fiscal Year]]&amp;PERL[[DistrictNumber]:[DistrictNumber]],0),9)*$H339</f>
        <v>0</v>
      </c>
      <c r="J339" s="15">
        <f>IF(PERL[[#This Row],[Unadjusted Maximum Revenue]]/(PERL[[#This Row],[Proposed Taxable Valuation]]/1000)&gt;PERL[[#This Row],[Max Debt RATE]],PERL[[#This Row],[Max Debt RATE]],PERL[[#This Row],[Unadjusted Maximum Revenue]]/(PERL[[#This Row],[Proposed Taxable Valuation]]/1000))</f>
        <v>0</v>
      </c>
      <c r="K339" s="26">
        <f>ROUND(PERL[[#This Row],[Proposed Taxable Valuation]]/1000*PERL[[#This Row],[Adjusted Rate]],0)</f>
        <v>0</v>
      </c>
      <c r="L339" s="19">
        <f t="shared" si="33"/>
        <v>0</v>
      </c>
      <c r="M339" s="17">
        <f t="shared" si="38"/>
        <v>0</v>
      </c>
      <c r="N339" s="5">
        <v>1213282017</v>
      </c>
      <c r="O339">
        <f>INDEX($R$3:$T$335,MATCH(PERL[[#This Row],[DistrictNumber]],$R$3:$R$335,0),3)</f>
        <v>0</v>
      </c>
      <c r="P339" s="9">
        <f t="shared" si="37"/>
        <v>0</v>
      </c>
      <c r="V339">
        <v>2027</v>
      </c>
      <c r="W339" t="s">
        <v>404</v>
      </c>
      <c r="X339" s="25">
        <v>359617082</v>
      </c>
    </row>
    <row r="340" spans="1:24" x14ac:dyDescent="0.35">
      <c r="A340" s="13">
        <v>2027</v>
      </c>
      <c r="B340" s="13">
        <f t="shared" si="30"/>
        <v>2026</v>
      </c>
      <c r="C340" t="s">
        <v>22</v>
      </c>
      <c r="D340" t="s">
        <v>23</v>
      </c>
      <c r="E340" s="5">
        <v>782493204</v>
      </c>
      <c r="F340" s="13">
        <f>INDEX($R$3:$T$335,MATCH(PERL[[#This Row],[DistrictNumber]],$R$3:$R$335,0),3)</f>
        <v>0</v>
      </c>
      <c r="G340" s="9">
        <f t="shared" si="36"/>
        <v>0</v>
      </c>
      <c r="H340" s="11">
        <v>1.02</v>
      </c>
      <c r="I340" s="12" cm="1">
        <f t="array" ref="I340">INDEX(PERL[],MATCH(PERL[[#This Row],[Base Year]]&amp;PERL[[#This Row],[DistrictNumber]],PERL[[Fiscal Year]:[Fiscal Year]]&amp;PERL[[DistrictNumber]:[DistrictNumber]],0),9)*$H340</f>
        <v>0</v>
      </c>
      <c r="J340" s="15">
        <f>IF(PERL[[#This Row],[Unadjusted Maximum Revenue]]/(PERL[[#This Row],[Proposed Taxable Valuation]]/1000)&gt;PERL[[#This Row],[Max Debt RATE]],PERL[[#This Row],[Max Debt RATE]],PERL[[#This Row],[Unadjusted Maximum Revenue]]/(PERL[[#This Row],[Proposed Taxable Valuation]]/1000))</f>
        <v>0</v>
      </c>
      <c r="K340" s="26">
        <f>ROUND(PERL[[#This Row],[Proposed Taxable Valuation]]/1000*PERL[[#This Row],[Adjusted Rate]],0)</f>
        <v>0</v>
      </c>
      <c r="L340" s="19">
        <f t="shared" si="33"/>
        <v>0</v>
      </c>
      <c r="M340" s="17">
        <f t="shared" si="38"/>
        <v>0</v>
      </c>
      <c r="N340" s="5">
        <v>680956919</v>
      </c>
      <c r="O340">
        <f>INDEX($R$3:$T$335,MATCH(PERL[[#This Row],[DistrictNumber]],$R$3:$R$335,0),3)</f>
        <v>0</v>
      </c>
      <c r="P340" s="9">
        <f t="shared" si="37"/>
        <v>0</v>
      </c>
      <c r="V340">
        <v>2027</v>
      </c>
      <c r="W340" t="s">
        <v>24</v>
      </c>
      <c r="X340" s="25">
        <v>593373674</v>
      </c>
    </row>
    <row r="341" spans="1:24" x14ac:dyDescent="0.35">
      <c r="A341" s="13">
        <v>2027</v>
      </c>
      <c r="B341" s="13">
        <f t="shared" si="30"/>
        <v>2026</v>
      </c>
      <c r="C341" t="s">
        <v>24</v>
      </c>
      <c r="D341" t="s">
        <v>25</v>
      </c>
      <c r="E341" s="5">
        <v>593373674</v>
      </c>
      <c r="F341" s="13">
        <f>INDEX($R$3:$T$335,MATCH(PERL[[#This Row],[DistrictNumber]],$R$3:$R$335,0),3)</f>
        <v>0.13500000000000001</v>
      </c>
      <c r="G341" s="9">
        <f t="shared" si="36"/>
        <v>80105.445990000007</v>
      </c>
      <c r="H341" s="11">
        <v>1.02</v>
      </c>
      <c r="I341" s="12" cm="1">
        <f t="array" ref="I341">INDEX(PERL[],MATCH(PERL[[#This Row],[Base Year]]&amp;PERL[[#This Row],[DistrictNumber]],PERL[[Fiscal Year]:[Fiscal Year]]&amp;PERL[[DistrictNumber]:[DistrictNumber]],0),9)*$H341</f>
        <v>74386.590788700007</v>
      </c>
      <c r="J341" s="15">
        <f>IF(PERL[[#This Row],[Unadjusted Maximum Revenue]]/(PERL[[#This Row],[Proposed Taxable Valuation]]/1000)&gt;PERL[[#This Row],[Max Debt RATE]],PERL[[#This Row],[Max Debt RATE]],PERL[[#This Row],[Unadjusted Maximum Revenue]]/(PERL[[#This Row],[Proposed Taxable Valuation]]/1000))</f>
        <v>0.12536213527514875</v>
      </c>
      <c r="K341" s="26">
        <f>ROUND(PERL[[#This Row],[Proposed Taxable Valuation]]/1000*PERL[[#This Row],[Adjusted Rate]],0)</f>
        <v>74387</v>
      </c>
      <c r="L341" s="19">
        <f t="shared" si="33"/>
        <v>-5718.8552013000008</v>
      </c>
      <c r="M341" s="17">
        <f t="shared" si="38"/>
        <v>-9.6378647248512583E-3</v>
      </c>
      <c r="N341" s="5">
        <v>545959547</v>
      </c>
      <c r="O341">
        <f>INDEX($R$3:$T$335,MATCH(PERL[[#This Row],[DistrictNumber]],$R$3:$R$335,0),3)</f>
        <v>0.13500000000000001</v>
      </c>
      <c r="P341" s="9">
        <f t="shared" si="37"/>
        <v>73704.538845000003</v>
      </c>
      <c r="V341">
        <v>2027</v>
      </c>
      <c r="W341" t="s">
        <v>26</v>
      </c>
      <c r="X341" s="25">
        <v>4036779202</v>
      </c>
    </row>
    <row r="342" spans="1:24" x14ac:dyDescent="0.35">
      <c r="A342" s="13">
        <v>2027</v>
      </c>
      <c r="B342" s="13">
        <f t="shared" si="30"/>
        <v>2026</v>
      </c>
      <c r="C342" t="s">
        <v>26</v>
      </c>
      <c r="D342" t="s">
        <v>27</v>
      </c>
      <c r="E342" s="5">
        <v>4036779202</v>
      </c>
      <c r="F342" s="13">
        <f>INDEX($R$3:$T$335,MATCH(PERL[[#This Row],[DistrictNumber]],$R$3:$R$335,0),3)</f>
        <v>0</v>
      </c>
      <c r="G342" s="9">
        <f t="shared" si="36"/>
        <v>0</v>
      </c>
      <c r="H342" s="11">
        <v>1.02</v>
      </c>
      <c r="I342" s="12" cm="1">
        <f t="array" ref="I342">INDEX(PERL[],MATCH(PERL[[#This Row],[Base Year]]&amp;PERL[[#This Row],[DistrictNumber]],PERL[[Fiscal Year]:[Fiscal Year]]&amp;PERL[[DistrictNumber]:[DistrictNumber]],0),9)*$H342</f>
        <v>0</v>
      </c>
      <c r="J342" s="15">
        <f>IF(PERL[[#This Row],[Unadjusted Maximum Revenue]]/(PERL[[#This Row],[Proposed Taxable Valuation]]/1000)&gt;PERL[[#This Row],[Max Debt RATE]],PERL[[#This Row],[Max Debt RATE]],PERL[[#This Row],[Unadjusted Maximum Revenue]]/(PERL[[#This Row],[Proposed Taxable Valuation]]/1000))</f>
        <v>0</v>
      </c>
      <c r="K342" s="26">
        <f>ROUND(PERL[[#This Row],[Proposed Taxable Valuation]]/1000*PERL[[#This Row],[Adjusted Rate]],0)</f>
        <v>0</v>
      </c>
      <c r="L342" s="19">
        <f t="shared" si="33"/>
        <v>0</v>
      </c>
      <c r="M342" s="17">
        <f t="shared" si="38"/>
        <v>0</v>
      </c>
      <c r="N342" s="5">
        <v>3396990913</v>
      </c>
      <c r="O342">
        <f>INDEX($R$3:$T$335,MATCH(PERL[[#This Row],[DistrictNumber]],$R$3:$R$335,0),3)</f>
        <v>0</v>
      </c>
      <c r="P342" s="9">
        <f t="shared" si="37"/>
        <v>0</v>
      </c>
      <c r="V342">
        <v>2027</v>
      </c>
      <c r="W342" t="s">
        <v>28</v>
      </c>
      <c r="X342" s="25">
        <v>622989250</v>
      </c>
    </row>
    <row r="343" spans="1:24" x14ac:dyDescent="0.35">
      <c r="A343" s="13">
        <v>2027</v>
      </c>
      <c r="B343" s="13">
        <f t="shared" si="30"/>
        <v>2026</v>
      </c>
      <c r="C343" t="s">
        <v>28</v>
      </c>
      <c r="D343" t="s">
        <v>29</v>
      </c>
      <c r="E343" s="5">
        <v>622989250</v>
      </c>
      <c r="F343" s="13">
        <f>INDEX($R$3:$T$335,MATCH(PERL[[#This Row],[DistrictNumber]],$R$3:$R$335,0),3)</f>
        <v>0</v>
      </c>
      <c r="G343" s="9">
        <f t="shared" si="36"/>
        <v>0</v>
      </c>
      <c r="H343" s="11">
        <v>1.02</v>
      </c>
      <c r="I343" s="12" cm="1">
        <f t="array" ref="I343">INDEX(PERL[],MATCH(PERL[[#This Row],[Base Year]]&amp;PERL[[#This Row],[DistrictNumber]],PERL[[Fiscal Year]:[Fiscal Year]]&amp;PERL[[DistrictNumber]:[DistrictNumber]],0),9)*$H343</f>
        <v>0</v>
      </c>
      <c r="J343" s="15">
        <f>IF(PERL[[#This Row],[Unadjusted Maximum Revenue]]/(PERL[[#This Row],[Proposed Taxable Valuation]]/1000)&gt;PERL[[#This Row],[Max Debt RATE]],PERL[[#This Row],[Max Debt RATE]],PERL[[#This Row],[Unadjusted Maximum Revenue]]/(PERL[[#This Row],[Proposed Taxable Valuation]]/1000))</f>
        <v>0</v>
      </c>
      <c r="K343" s="26">
        <f>ROUND(PERL[[#This Row],[Proposed Taxable Valuation]]/1000*PERL[[#This Row],[Adjusted Rate]],0)</f>
        <v>0</v>
      </c>
      <c r="L343" s="19">
        <f t="shared" si="33"/>
        <v>0</v>
      </c>
      <c r="M343" s="17">
        <f t="shared" si="38"/>
        <v>0</v>
      </c>
      <c r="N343" s="5">
        <v>527529957</v>
      </c>
      <c r="O343">
        <f>INDEX($R$3:$T$335,MATCH(PERL[[#This Row],[DistrictNumber]],$R$3:$R$335,0),3)</f>
        <v>0</v>
      </c>
      <c r="P343" s="9">
        <f t="shared" si="37"/>
        <v>0</v>
      </c>
      <c r="V343">
        <v>2027</v>
      </c>
      <c r="W343" t="s">
        <v>30</v>
      </c>
      <c r="X343" s="25">
        <v>158535236</v>
      </c>
    </row>
    <row r="344" spans="1:24" x14ac:dyDescent="0.35">
      <c r="A344" s="13">
        <v>2027</v>
      </c>
      <c r="B344" s="13">
        <f t="shared" si="30"/>
        <v>2026</v>
      </c>
      <c r="C344" t="s">
        <v>30</v>
      </c>
      <c r="D344" t="s">
        <v>31</v>
      </c>
      <c r="E344" s="5">
        <v>158535236</v>
      </c>
      <c r="F344" s="13">
        <f>INDEX($R$3:$T$335,MATCH(PERL[[#This Row],[DistrictNumber]],$R$3:$R$335,0),3)</f>
        <v>0</v>
      </c>
      <c r="G344" s="9">
        <f t="shared" si="36"/>
        <v>0</v>
      </c>
      <c r="H344" s="11">
        <v>1.02</v>
      </c>
      <c r="I344" s="12" cm="1">
        <f t="array" ref="I344">INDEX(PERL[],MATCH(PERL[[#This Row],[Base Year]]&amp;PERL[[#This Row],[DistrictNumber]],PERL[[Fiscal Year]:[Fiscal Year]]&amp;PERL[[DistrictNumber]:[DistrictNumber]],0),9)*$H344</f>
        <v>0</v>
      </c>
      <c r="J344" s="15">
        <f>IF(PERL[[#This Row],[Unadjusted Maximum Revenue]]/(PERL[[#This Row],[Proposed Taxable Valuation]]/1000)&gt;PERL[[#This Row],[Max Debt RATE]],PERL[[#This Row],[Max Debt RATE]],PERL[[#This Row],[Unadjusted Maximum Revenue]]/(PERL[[#This Row],[Proposed Taxable Valuation]]/1000))</f>
        <v>0</v>
      </c>
      <c r="K344" s="26">
        <f>ROUND(PERL[[#This Row],[Proposed Taxable Valuation]]/1000*PERL[[#This Row],[Adjusted Rate]],0)</f>
        <v>0</v>
      </c>
      <c r="L344" s="19">
        <f t="shared" si="33"/>
        <v>0</v>
      </c>
      <c r="M344" s="17">
        <f t="shared" si="38"/>
        <v>0</v>
      </c>
      <c r="N344" s="5">
        <v>141935137</v>
      </c>
      <c r="O344">
        <f>INDEX($R$3:$T$335,MATCH(PERL[[#This Row],[DistrictNumber]],$R$3:$R$335,0),3)</f>
        <v>0</v>
      </c>
      <c r="P344" s="9">
        <f t="shared" si="37"/>
        <v>0</v>
      </c>
      <c r="V344">
        <v>2027</v>
      </c>
      <c r="W344" t="s">
        <v>32</v>
      </c>
      <c r="X344" s="25">
        <v>7392583799</v>
      </c>
    </row>
    <row r="345" spans="1:24" x14ac:dyDescent="0.35">
      <c r="A345" s="13">
        <v>2027</v>
      </c>
      <c r="B345" s="13">
        <f t="shared" si="30"/>
        <v>2026</v>
      </c>
      <c r="C345" t="s">
        <v>32</v>
      </c>
      <c r="D345" t="s">
        <v>33</v>
      </c>
      <c r="E345" s="5">
        <v>7392583799</v>
      </c>
      <c r="F345" s="13">
        <f>INDEX($R$3:$T$335,MATCH(PERL[[#This Row],[DistrictNumber]],$R$3:$R$335,0),3)</f>
        <v>0</v>
      </c>
      <c r="G345" s="9">
        <f t="shared" si="36"/>
        <v>0</v>
      </c>
      <c r="H345" s="11">
        <v>1.02</v>
      </c>
      <c r="I345" s="12" cm="1">
        <f t="array" ref="I345">INDEX(PERL[],MATCH(PERL[[#This Row],[Base Year]]&amp;PERL[[#This Row],[DistrictNumber]],PERL[[Fiscal Year]:[Fiscal Year]]&amp;PERL[[DistrictNumber]:[DistrictNumber]],0),9)*$H345</f>
        <v>0</v>
      </c>
      <c r="J345" s="15">
        <f>IF(PERL[[#This Row],[Unadjusted Maximum Revenue]]/(PERL[[#This Row],[Proposed Taxable Valuation]]/1000)&gt;PERL[[#This Row],[Max Debt RATE]],PERL[[#This Row],[Max Debt RATE]],PERL[[#This Row],[Unadjusted Maximum Revenue]]/(PERL[[#This Row],[Proposed Taxable Valuation]]/1000))</f>
        <v>0</v>
      </c>
      <c r="K345" s="26">
        <f>ROUND(PERL[[#This Row],[Proposed Taxable Valuation]]/1000*PERL[[#This Row],[Adjusted Rate]],0)</f>
        <v>0</v>
      </c>
      <c r="L345" s="19">
        <f t="shared" si="33"/>
        <v>0</v>
      </c>
      <c r="M345" s="17">
        <f t="shared" si="38"/>
        <v>0</v>
      </c>
      <c r="N345" s="5">
        <v>6153985973</v>
      </c>
      <c r="O345">
        <f>INDEX($R$3:$T$335,MATCH(PERL[[#This Row],[DistrictNumber]],$R$3:$R$335,0),3)</f>
        <v>0</v>
      </c>
      <c r="P345" s="9">
        <f t="shared" si="37"/>
        <v>0</v>
      </c>
      <c r="V345">
        <v>2027</v>
      </c>
      <c r="W345" t="s">
        <v>34</v>
      </c>
      <c r="X345" s="25">
        <v>413639956</v>
      </c>
    </row>
    <row r="346" spans="1:24" x14ac:dyDescent="0.35">
      <c r="A346" s="13">
        <v>2027</v>
      </c>
      <c r="B346" s="13">
        <f t="shared" si="30"/>
        <v>2026</v>
      </c>
      <c r="C346" t="s">
        <v>34</v>
      </c>
      <c r="D346" t="s">
        <v>35</v>
      </c>
      <c r="E346" s="5">
        <v>413639956</v>
      </c>
      <c r="F346" s="13">
        <f>INDEX($R$3:$T$335,MATCH(PERL[[#This Row],[DistrictNumber]],$R$3:$R$335,0),3)</f>
        <v>0</v>
      </c>
      <c r="G346" s="9">
        <f t="shared" si="36"/>
        <v>0</v>
      </c>
      <c r="H346" s="11">
        <v>1.02</v>
      </c>
      <c r="I346" s="12" cm="1">
        <f t="array" ref="I346">INDEX(PERL[],MATCH(PERL[[#This Row],[Base Year]]&amp;PERL[[#This Row],[DistrictNumber]],PERL[[Fiscal Year]:[Fiscal Year]]&amp;PERL[[DistrictNumber]:[DistrictNumber]],0),9)*$H346</f>
        <v>0</v>
      </c>
      <c r="J346" s="15">
        <f>IF(PERL[[#This Row],[Unadjusted Maximum Revenue]]/(PERL[[#This Row],[Proposed Taxable Valuation]]/1000)&gt;PERL[[#This Row],[Max Debt RATE]],PERL[[#This Row],[Max Debt RATE]],PERL[[#This Row],[Unadjusted Maximum Revenue]]/(PERL[[#This Row],[Proposed Taxable Valuation]]/1000))</f>
        <v>0</v>
      </c>
      <c r="K346" s="26">
        <f>ROUND(PERL[[#This Row],[Proposed Taxable Valuation]]/1000*PERL[[#This Row],[Adjusted Rate]],0)</f>
        <v>0</v>
      </c>
      <c r="L346" s="19">
        <f t="shared" si="33"/>
        <v>0</v>
      </c>
      <c r="M346" s="17">
        <f t="shared" si="38"/>
        <v>0</v>
      </c>
      <c r="N346" s="5">
        <v>368890368</v>
      </c>
      <c r="O346">
        <f>INDEX($R$3:$T$335,MATCH(PERL[[#This Row],[DistrictNumber]],$R$3:$R$335,0),3)</f>
        <v>0</v>
      </c>
      <c r="P346" s="9">
        <f t="shared" si="37"/>
        <v>0</v>
      </c>
      <c r="V346">
        <v>2027</v>
      </c>
      <c r="W346" t="s">
        <v>424</v>
      </c>
      <c r="X346" s="25">
        <v>445980113</v>
      </c>
    </row>
    <row r="347" spans="1:24" x14ac:dyDescent="0.35">
      <c r="A347" s="13">
        <v>2027</v>
      </c>
      <c r="B347" s="13">
        <f t="shared" si="30"/>
        <v>2026</v>
      </c>
      <c r="C347" t="s">
        <v>36</v>
      </c>
      <c r="D347" t="s">
        <v>37</v>
      </c>
      <c r="E347" s="5">
        <v>337480563</v>
      </c>
      <c r="F347" s="13">
        <f>INDEX($R$3:$T$335,MATCH(PERL[[#This Row],[DistrictNumber]],$R$3:$R$335,0),3)</f>
        <v>0.13500000000000001</v>
      </c>
      <c r="G347" s="9">
        <f t="shared" si="36"/>
        <v>45559.876005000006</v>
      </c>
      <c r="H347" s="11">
        <v>1.02</v>
      </c>
      <c r="I347" s="12" cm="1">
        <f t="array" ref="I347">INDEX(PERL[],MATCH(PERL[[#This Row],[Base Year]]&amp;PERL[[#This Row],[DistrictNumber]],PERL[[Fiscal Year]:[Fiscal Year]]&amp;PERL[[DistrictNumber]:[DistrictNumber]],0),9)*$H347</f>
        <v>43332.529200300007</v>
      </c>
      <c r="J347" s="15">
        <f>IF(PERL[[#This Row],[Unadjusted Maximum Revenue]]/(PERL[[#This Row],[Proposed Taxable Valuation]]/1000)&gt;PERL[[#This Row],[Max Debt RATE]],PERL[[#This Row],[Max Debt RATE]],PERL[[#This Row],[Unadjusted Maximum Revenue]]/(PERL[[#This Row],[Proposed Taxable Valuation]]/1000))</f>
        <v>0.12840007381491775</v>
      </c>
      <c r="K347" s="26">
        <f>ROUND(PERL[[#This Row],[Proposed Taxable Valuation]]/1000*PERL[[#This Row],[Adjusted Rate]],0)</f>
        <v>43333</v>
      </c>
      <c r="L347" s="19">
        <f t="shared" si="33"/>
        <v>-2227.3468046999988</v>
      </c>
      <c r="M347" s="17">
        <f t="shared" si="38"/>
        <v>-6.599926185082261E-3</v>
      </c>
      <c r="N347" s="5">
        <v>317327015</v>
      </c>
      <c r="O347">
        <f>INDEX($R$3:$T$335,MATCH(PERL[[#This Row],[DistrictNumber]],$R$3:$R$335,0),3)</f>
        <v>0.13500000000000001</v>
      </c>
      <c r="P347" s="9">
        <f t="shared" si="37"/>
        <v>42839.147025000006</v>
      </c>
      <c r="V347">
        <v>2027</v>
      </c>
      <c r="W347" t="s">
        <v>36</v>
      </c>
      <c r="X347" s="25">
        <v>337480563</v>
      </c>
    </row>
    <row r="348" spans="1:24" x14ac:dyDescent="0.35">
      <c r="A348" s="13">
        <v>2027</v>
      </c>
      <c r="B348" s="13">
        <f t="shared" si="30"/>
        <v>2026</v>
      </c>
      <c r="C348" t="s">
        <v>38</v>
      </c>
      <c r="D348" t="s">
        <v>39</v>
      </c>
      <c r="E348" s="5">
        <v>666248555</v>
      </c>
      <c r="F348" s="13">
        <f>INDEX($R$3:$T$335,MATCH(PERL[[#This Row],[DistrictNumber]],$R$3:$R$335,0),3)</f>
        <v>0</v>
      </c>
      <c r="G348" s="9">
        <f t="shared" si="36"/>
        <v>0</v>
      </c>
      <c r="H348" s="11">
        <v>1.02</v>
      </c>
      <c r="I348" s="12" cm="1">
        <f t="array" ref="I348">INDEX(PERL[],MATCH(PERL[[#This Row],[Base Year]]&amp;PERL[[#This Row],[DistrictNumber]],PERL[[Fiscal Year]:[Fiscal Year]]&amp;PERL[[DistrictNumber]:[DistrictNumber]],0),9)*$H348</f>
        <v>0</v>
      </c>
      <c r="J348" s="15">
        <f>IF(PERL[[#This Row],[Unadjusted Maximum Revenue]]/(PERL[[#This Row],[Proposed Taxable Valuation]]/1000)&gt;PERL[[#This Row],[Max Debt RATE]],PERL[[#This Row],[Max Debt RATE]],PERL[[#This Row],[Unadjusted Maximum Revenue]]/(PERL[[#This Row],[Proposed Taxable Valuation]]/1000))</f>
        <v>0</v>
      </c>
      <c r="K348" s="26">
        <f>ROUND(PERL[[#This Row],[Proposed Taxable Valuation]]/1000*PERL[[#This Row],[Adjusted Rate]],0)</f>
        <v>0</v>
      </c>
      <c r="L348" s="19">
        <f t="shared" si="33"/>
        <v>0</v>
      </c>
      <c r="M348" s="17">
        <f t="shared" si="38"/>
        <v>0</v>
      </c>
      <c r="N348" s="5">
        <v>589374765</v>
      </c>
      <c r="O348">
        <f>INDEX($R$3:$T$335,MATCH(PERL[[#This Row],[DistrictNumber]],$R$3:$R$335,0),3)</f>
        <v>0</v>
      </c>
      <c r="P348" s="9">
        <f t="shared" si="37"/>
        <v>0</v>
      </c>
      <c r="V348">
        <v>2027</v>
      </c>
      <c r="W348" t="s">
        <v>38</v>
      </c>
      <c r="X348" s="25">
        <v>666248555</v>
      </c>
    </row>
    <row r="349" spans="1:24" x14ac:dyDescent="0.35">
      <c r="A349" s="13">
        <v>2027</v>
      </c>
      <c r="B349" s="13">
        <f t="shared" si="30"/>
        <v>2026</v>
      </c>
      <c r="C349" t="s">
        <v>40</v>
      </c>
      <c r="D349" t="s">
        <v>41</v>
      </c>
      <c r="E349" s="5">
        <v>416283980</v>
      </c>
      <c r="F349" s="13">
        <f>INDEX($R$3:$T$335,MATCH(PERL[[#This Row],[DistrictNumber]],$R$3:$R$335,0),3)</f>
        <v>0</v>
      </c>
      <c r="G349" s="9">
        <f t="shared" si="36"/>
        <v>0</v>
      </c>
      <c r="H349" s="11">
        <v>1.02</v>
      </c>
      <c r="I349" s="12" cm="1">
        <f t="array" ref="I349">INDEX(PERL[],MATCH(PERL[[#This Row],[Base Year]]&amp;PERL[[#This Row],[DistrictNumber]],PERL[[Fiscal Year]:[Fiscal Year]]&amp;PERL[[DistrictNumber]:[DistrictNumber]],0),9)*$H349</f>
        <v>0</v>
      </c>
      <c r="J349" s="15">
        <f>IF(PERL[[#This Row],[Unadjusted Maximum Revenue]]/(PERL[[#This Row],[Proposed Taxable Valuation]]/1000)&gt;PERL[[#This Row],[Max Debt RATE]],PERL[[#This Row],[Max Debt RATE]],PERL[[#This Row],[Unadjusted Maximum Revenue]]/(PERL[[#This Row],[Proposed Taxable Valuation]]/1000))</f>
        <v>0</v>
      </c>
      <c r="K349" s="26">
        <f>ROUND(PERL[[#This Row],[Proposed Taxable Valuation]]/1000*PERL[[#This Row],[Adjusted Rate]],0)</f>
        <v>0</v>
      </c>
      <c r="L349" s="19">
        <f t="shared" si="33"/>
        <v>0</v>
      </c>
      <c r="M349" s="17">
        <f t="shared" si="38"/>
        <v>0</v>
      </c>
      <c r="N349" s="5">
        <v>385563777</v>
      </c>
      <c r="O349">
        <f>INDEX($R$3:$T$335,MATCH(PERL[[#This Row],[DistrictNumber]],$R$3:$R$335,0),3)</f>
        <v>0</v>
      </c>
      <c r="P349" s="9">
        <f t="shared" si="37"/>
        <v>0</v>
      </c>
      <c r="V349">
        <v>2027</v>
      </c>
      <c r="W349" t="s">
        <v>40</v>
      </c>
      <c r="X349" s="25">
        <v>416283980</v>
      </c>
    </row>
    <row r="350" spans="1:24" x14ac:dyDescent="0.35">
      <c r="A350" s="13">
        <v>2027</v>
      </c>
      <c r="B350" s="13">
        <f t="shared" si="30"/>
        <v>2026</v>
      </c>
      <c r="C350" t="s">
        <v>42</v>
      </c>
      <c r="D350" t="s">
        <v>43</v>
      </c>
      <c r="E350" s="5">
        <v>761597893</v>
      </c>
      <c r="F350" s="13">
        <f>INDEX($R$3:$T$335,MATCH(PERL[[#This Row],[DistrictNumber]],$R$3:$R$335,0),3)</f>
        <v>0</v>
      </c>
      <c r="G350" s="9">
        <f t="shared" si="36"/>
        <v>0</v>
      </c>
      <c r="H350" s="11">
        <v>1.02</v>
      </c>
      <c r="I350" s="12" cm="1">
        <f t="array" ref="I350">INDEX(PERL[],MATCH(PERL[[#This Row],[Base Year]]&amp;PERL[[#This Row],[DistrictNumber]],PERL[[Fiscal Year]:[Fiscal Year]]&amp;PERL[[DistrictNumber]:[DistrictNumber]],0),9)*$H350</f>
        <v>0</v>
      </c>
      <c r="J350" s="15">
        <f>IF(PERL[[#This Row],[Unadjusted Maximum Revenue]]/(PERL[[#This Row],[Proposed Taxable Valuation]]/1000)&gt;PERL[[#This Row],[Max Debt RATE]],PERL[[#This Row],[Max Debt RATE]],PERL[[#This Row],[Unadjusted Maximum Revenue]]/(PERL[[#This Row],[Proposed Taxable Valuation]]/1000))</f>
        <v>0</v>
      </c>
      <c r="K350" s="26">
        <f>ROUND(PERL[[#This Row],[Proposed Taxable Valuation]]/1000*PERL[[#This Row],[Adjusted Rate]],0)</f>
        <v>0</v>
      </c>
      <c r="L350" s="19">
        <f t="shared" si="33"/>
        <v>0</v>
      </c>
      <c r="M350" s="17">
        <f t="shared" si="38"/>
        <v>0</v>
      </c>
      <c r="N350" s="5">
        <v>656688516</v>
      </c>
      <c r="O350">
        <f>INDEX($R$3:$T$335,MATCH(PERL[[#This Row],[DistrictNumber]],$R$3:$R$335,0),3)</f>
        <v>0</v>
      </c>
      <c r="P350" s="9">
        <f t="shared" si="37"/>
        <v>0</v>
      </c>
      <c r="V350">
        <v>2027</v>
      </c>
      <c r="W350" t="s">
        <v>8</v>
      </c>
      <c r="X350" s="25">
        <v>668323085</v>
      </c>
    </row>
    <row r="351" spans="1:24" x14ac:dyDescent="0.35">
      <c r="A351" s="13">
        <v>2027</v>
      </c>
      <c r="B351" s="13">
        <f t="shared" si="30"/>
        <v>2026</v>
      </c>
      <c r="C351" t="s">
        <v>44</v>
      </c>
      <c r="D351" t="s">
        <v>45</v>
      </c>
      <c r="E351" s="5">
        <v>167317683</v>
      </c>
      <c r="F351" s="13">
        <f>INDEX($R$3:$T$335,MATCH(PERL[[#This Row],[DistrictNumber]],$R$3:$R$335,0),3)</f>
        <v>0</v>
      </c>
      <c r="G351" s="9">
        <f t="shared" si="36"/>
        <v>0</v>
      </c>
      <c r="H351" s="11">
        <v>1.02</v>
      </c>
      <c r="I351" s="12" cm="1">
        <f t="array" ref="I351">INDEX(PERL[],MATCH(PERL[[#This Row],[Base Year]]&amp;PERL[[#This Row],[DistrictNumber]],PERL[[Fiscal Year]:[Fiscal Year]]&amp;PERL[[DistrictNumber]:[DistrictNumber]],0),9)*$H351</f>
        <v>0</v>
      </c>
      <c r="J351" s="15">
        <f>IF(PERL[[#This Row],[Unadjusted Maximum Revenue]]/(PERL[[#This Row],[Proposed Taxable Valuation]]/1000)&gt;PERL[[#This Row],[Max Debt RATE]],PERL[[#This Row],[Max Debt RATE]],PERL[[#This Row],[Unadjusted Maximum Revenue]]/(PERL[[#This Row],[Proposed Taxable Valuation]]/1000))</f>
        <v>0</v>
      </c>
      <c r="K351" s="26">
        <f>ROUND(PERL[[#This Row],[Proposed Taxable Valuation]]/1000*PERL[[#This Row],[Adjusted Rate]],0)</f>
        <v>0</v>
      </c>
      <c r="L351" s="19">
        <f t="shared" si="33"/>
        <v>0</v>
      </c>
      <c r="M351" s="17">
        <f t="shared" si="38"/>
        <v>0</v>
      </c>
      <c r="N351" s="5">
        <v>146774643</v>
      </c>
      <c r="O351">
        <f>INDEX($R$3:$T$335,MATCH(PERL[[#This Row],[DistrictNumber]],$R$3:$R$335,0),3)</f>
        <v>0</v>
      </c>
      <c r="P351" s="9">
        <f t="shared" si="37"/>
        <v>0</v>
      </c>
      <c r="V351">
        <v>2027</v>
      </c>
      <c r="W351" t="s">
        <v>42</v>
      </c>
      <c r="X351" s="25">
        <v>761597893</v>
      </c>
    </row>
    <row r="352" spans="1:24" x14ac:dyDescent="0.35">
      <c r="A352" s="13">
        <v>2027</v>
      </c>
      <c r="B352" s="13">
        <f t="shared" si="30"/>
        <v>2026</v>
      </c>
      <c r="C352" t="s">
        <v>46</v>
      </c>
      <c r="D352" t="s">
        <v>47</v>
      </c>
      <c r="E352" s="5">
        <v>373454653</v>
      </c>
      <c r="F352" s="13">
        <f>INDEX($R$3:$T$335,MATCH(PERL[[#This Row],[DistrictNumber]],$R$3:$R$335,0),3)</f>
        <v>0.13500000000000001</v>
      </c>
      <c r="G352" s="9">
        <f t="shared" si="36"/>
        <v>50416.378154999999</v>
      </c>
      <c r="H352" s="11">
        <v>1.02</v>
      </c>
      <c r="I352" s="12" cm="1">
        <f t="array" ref="I352">INDEX(PERL[],MATCH(PERL[[#This Row],[Base Year]]&amp;PERL[[#This Row],[DistrictNumber]],PERL[[Fiscal Year]:[Fiscal Year]]&amp;PERL[[DistrictNumber]:[DistrictNumber]],0),9)*$H352</f>
        <v>46692.645080400005</v>
      </c>
      <c r="J352" s="15">
        <f>IF(PERL[[#This Row],[Unadjusted Maximum Revenue]]/(PERL[[#This Row],[Proposed Taxable Valuation]]/1000)&gt;PERL[[#This Row],[Max Debt RATE]],PERL[[#This Row],[Max Debt RATE]],PERL[[#This Row],[Unadjusted Maximum Revenue]]/(PERL[[#This Row],[Proposed Taxable Valuation]]/1000))</f>
        <v>0.12502895520329749</v>
      </c>
      <c r="K352" s="26">
        <f>ROUND(PERL[[#This Row],[Proposed Taxable Valuation]]/1000*PERL[[#This Row],[Adjusted Rate]],0)</f>
        <v>46693</v>
      </c>
      <c r="L352" s="19">
        <f t="shared" si="33"/>
        <v>-3723.7330745999934</v>
      </c>
      <c r="M352" s="17">
        <f t="shared" si="38"/>
        <v>-9.9710447967025218E-3</v>
      </c>
      <c r="N352" s="5">
        <v>345046880</v>
      </c>
      <c r="O352">
        <f>INDEX($R$3:$T$335,MATCH(PERL[[#This Row],[DistrictNumber]],$R$3:$R$335,0),3)</f>
        <v>0.13500000000000001</v>
      </c>
      <c r="P352" s="9">
        <f t="shared" si="37"/>
        <v>46581.328800000003</v>
      </c>
      <c r="V352">
        <v>2027</v>
      </c>
      <c r="W352" t="s">
        <v>44</v>
      </c>
      <c r="X352" s="25">
        <v>167317683</v>
      </c>
    </row>
    <row r="353" spans="1:24" x14ac:dyDescent="0.35">
      <c r="A353" s="13">
        <v>2027</v>
      </c>
      <c r="B353" s="13">
        <f t="shared" si="30"/>
        <v>2026</v>
      </c>
      <c r="C353" t="s">
        <v>48</v>
      </c>
      <c r="D353" t="s">
        <v>49</v>
      </c>
      <c r="E353" s="5">
        <v>332157369</v>
      </c>
      <c r="F353" s="13">
        <f>INDEX($R$3:$T$335,MATCH(PERL[[#This Row],[DistrictNumber]],$R$3:$R$335,0),3)</f>
        <v>0</v>
      </c>
      <c r="G353" s="9">
        <f t="shared" si="36"/>
        <v>0</v>
      </c>
      <c r="H353" s="11">
        <v>1.02</v>
      </c>
      <c r="I353" s="12" cm="1">
        <f t="array" ref="I353">INDEX(PERL[],MATCH(PERL[[#This Row],[Base Year]]&amp;PERL[[#This Row],[DistrictNumber]],PERL[[Fiscal Year]:[Fiscal Year]]&amp;PERL[[DistrictNumber]:[DistrictNumber]],0),9)*$H353</f>
        <v>0</v>
      </c>
      <c r="J353" s="15">
        <f>IF(PERL[[#This Row],[Unadjusted Maximum Revenue]]/(PERL[[#This Row],[Proposed Taxable Valuation]]/1000)&gt;PERL[[#This Row],[Max Debt RATE]],PERL[[#This Row],[Max Debt RATE]],PERL[[#This Row],[Unadjusted Maximum Revenue]]/(PERL[[#This Row],[Proposed Taxable Valuation]]/1000))</f>
        <v>0</v>
      </c>
      <c r="K353" s="26">
        <f>ROUND(PERL[[#This Row],[Proposed Taxable Valuation]]/1000*PERL[[#This Row],[Adjusted Rate]],0)</f>
        <v>0</v>
      </c>
      <c r="L353" s="19">
        <f t="shared" si="33"/>
        <v>0</v>
      </c>
      <c r="M353" s="17">
        <f t="shared" si="38"/>
        <v>0</v>
      </c>
      <c r="N353" s="5">
        <v>306988675</v>
      </c>
      <c r="O353">
        <f>INDEX($R$3:$T$335,MATCH(PERL[[#This Row],[DistrictNumber]],$R$3:$R$335,0),3)</f>
        <v>0</v>
      </c>
      <c r="P353" s="9">
        <f t="shared" si="37"/>
        <v>0</v>
      </c>
      <c r="V353">
        <v>2027</v>
      </c>
      <c r="W353" t="s">
        <v>46</v>
      </c>
      <c r="X353" s="25">
        <v>373454653</v>
      </c>
    </row>
    <row r="354" spans="1:24" x14ac:dyDescent="0.35">
      <c r="A354" s="13">
        <v>2027</v>
      </c>
      <c r="B354" s="13">
        <f t="shared" si="30"/>
        <v>2026</v>
      </c>
      <c r="C354" t="s">
        <v>50</v>
      </c>
      <c r="D354" t="s">
        <v>51</v>
      </c>
      <c r="E354" s="5">
        <v>227476294</v>
      </c>
      <c r="F354" s="13">
        <f>INDEX($R$3:$T$335,MATCH(PERL[[#This Row],[DistrictNumber]],$R$3:$R$335,0),3)</f>
        <v>0</v>
      </c>
      <c r="G354" s="9">
        <f t="shared" si="36"/>
        <v>0</v>
      </c>
      <c r="H354" s="11">
        <v>1.02</v>
      </c>
      <c r="I354" s="12" cm="1">
        <f t="array" ref="I354">INDEX(PERL[],MATCH(PERL[[#This Row],[Base Year]]&amp;PERL[[#This Row],[DistrictNumber]],PERL[[Fiscal Year]:[Fiscal Year]]&amp;PERL[[DistrictNumber]:[DistrictNumber]],0),9)*$H354</f>
        <v>0</v>
      </c>
      <c r="J354" s="15">
        <f>IF(PERL[[#This Row],[Unadjusted Maximum Revenue]]/(PERL[[#This Row],[Proposed Taxable Valuation]]/1000)&gt;PERL[[#This Row],[Max Debt RATE]],PERL[[#This Row],[Max Debt RATE]],PERL[[#This Row],[Unadjusted Maximum Revenue]]/(PERL[[#This Row],[Proposed Taxable Valuation]]/1000))</f>
        <v>0</v>
      </c>
      <c r="K354" s="26">
        <f>ROUND(PERL[[#This Row],[Proposed Taxable Valuation]]/1000*PERL[[#This Row],[Adjusted Rate]],0)</f>
        <v>0</v>
      </c>
      <c r="L354" s="19">
        <f t="shared" si="33"/>
        <v>0</v>
      </c>
      <c r="M354" s="17">
        <f t="shared" si="38"/>
        <v>0</v>
      </c>
      <c r="N354" s="5">
        <v>201081593</v>
      </c>
      <c r="O354">
        <f>INDEX($R$3:$T$335,MATCH(PERL[[#This Row],[DistrictNumber]],$R$3:$R$335,0),3)</f>
        <v>0</v>
      </c>
      <c r="P354" s="9">
        <f t="shared" si="37"/>
        <v>0</v>
      </c>
      <c r="V354">
        <v>2027</v>
      </c>
      <c r="W354" t="s">
        <v>48</v>
      </c>
      <c r="X354" s="25">
        <v>332157369</v>
      </c>
    </row>
    <row r="355" spans="1:24" x14ac:dyDescent="0.35">
      <c r="A355" s="13">
        <v>2027</v>
      </c>
      <c r="B355" s="13">
        <f t="shared" si="30"/>
        <v>2026</v>
      </c>
      <c r="C355" t="s">
        <v>52</v>
      </c>
      <c r="D355" t="s">
        <v>53</v>
      </c>
      <c r="E355" s="5">
        <v>419023366</v>
      </c>
      <c r="F355" s="13">
        <f>INDEX($R$3:$T$335,MATCH(PERL[[#This Row],[DistrictNumber]],$R$3:$R$335,0),3)</f>
        <v>0</v>
      </c>
      <c r="G355" s="9">
        <f t="shared" si="36"/>
        <v>0</v>
      </c>
      <c r="H355" s="11">
        <v>1.02</v>
      </c>
      <c r="I355" s="12" cm="1">
        <f t="array" ref="I355">INDEX(PERL[],MATCH(PERL[[#This Row],[Base Year]]&amp;PERL[[#This Row],[DistrictNumber]],PERL[[Fiscal Year]:[Fiscal Year]]&amp;PERL[[DistrictNumber]:[DistrictNumber]],0),9)*$H355</f>
        <v>0</v>
      </c>
      <c r="J355" s="15">
        <f>IF(PERL[[#This Row],[Unadjusted Maximum Revenue]]/(PERL[[#This Row],[Proposed Taxable Valuation]]/1000)&gt;PERL[[#This Row],[Max Debt RATE]],PERL[[#This Row],[Max Debt RATE]],PERL[[#This Row],[Unadjusted Maximum Revenue]]/(PERL[[#This Row],[Proposed Taxable Valuation]]/1000))</f>
        <v>0</v>
      </c>
      <c r="K355" s="26">
        <f>ROUND(PERL[[#This Row],[Proposed Taxable Valuation]]/1000*PERL[[#This Row],[Adjusted Rate]],0)</f>
        <v>0</v>
      </c>
      <c r="L355" s="19">
        <f t="shared" si="33"/>
        <v>0</v>
      </c>
      <c r="M355" s="17">
        <f t="shared" si="38"/>
        <v>0</v>
      </c>
      <c r="N355" s="5">
        <v>356732708</v>
      </c>
      <c r="O355">
        <f>INDEX($R$3:$T$335,MATCH(PERL[[#This Row],[DistrictNumber]],$R$3:$R$335,0),3)</f>
        <v>0</v>
      </c>
      <c r="P355" s="9">
        <f t="shared" si="37"/>
        <v>0</v>
      </c>
      <c r="V355">
        <v>2027</v>
      </c>
      <c r="W355" t="s">
        <v>50</v>
      </c>
      <c r="X355" s="25">
        <v>227476294</v>
      </c>
    </row>
    <row r="356" spans="1:24" x14ac:dyDescent="0.35">
      <c r="A356" s="13">
        <v>2027</v>
      </c>
      <c r="B356" s="13">
        <f t="shared" si="30"/>
        <v>2026</v>
      </c>
      <c r="C356" t="s">
        <v>54</v>
      </c>
      <c r="D356" t="s">
        <v>55</v>
      </c>
      <c r="E356" s="5">
        <v>416926463</v>
      </c>
      <c r="F356" s="13">
        <f>INDEX($R$3:$T$335,MATCH(PERL[[#This Row],[DistrictNumber]],$R$3:$R$335,0),3)</f>
        <v>0</v>
      </c>
      <c r="G356" s="9">
        <f t="shared" si="36"/>
        <v>0</v>
      </c>
      <c r="H356" s="11">
        <v>1.02</v>
      </c>
      <c r="I356" s="12" cm="1">
        <f t="array" ref="I356">INDEX(PERL[],MATCH(PERL[[#This Row],[Base Year]]&amp;PERL[[#This Row],[DistrictNumber]],PERL[[Fiscal Year]:[Fiscal Year]]&amp;PERL[[DistrictNumber]:[DistrictNumber]],0),9)*$H356</f>
        <v>0</v>
      </c>
      <c r="J356" s="15">
        <f>IF(PERL[[#This Row],[Unadjusted Maximum Revenue]]/(PERL[[#This Row],[Proposed Taxable Valuation]]/1000)&gt;PERL[[#This Row],[Max Debt RATE]],PERL[[#This Row],[Max Debt RATE]],PERL[[#This Row],[Unadjusted Maximum Revenue]]/(PERL[[#This Row],[Proposed Taxable Valuation]]/1000))</f>
        <v>0</v>
      </c>
      <c r="K356" s="26">
        <f>ROUND(PERL[[#This Row],[Proposed Taxable Valuation]]/1000*PERL[[#This Row],[Adjusted Rate]],0)</f>
        <v>0</v>
      </c>
      <c r="L356" s="19">
        <f t="shared" si="33"/>
        <v>0</v>
      </c>
      <c r="M356" s="17">
        <f t="shared" si="38"/>
        <v>0</v>
      </c>
      <c r="N356" s="5">
        <v>381293176</v>
      </c>
      <c r="O356">
        <f>INDEX($R$3:$T$335,MATCH(PERL[[#This Row],[DistrictNumber]],$R$3:$R$335,0),3)</f>
        <v>0</v>
      </c>
      <c r="P356" s="9">
        <f t="shared" si="37"/>
        <v>0</v>
      </c>
      <c r="V356">
        <v>2027</v>
      </c>
      <c r="W356" t="s">
        <v>52</v>
      </c>
      <c r="X356" s="25">
        <v>419023366</v>
      </c>
    </row>
    <row r="357" spans="1:24" x14ac:dyDescent="0.35">
      <c r="A357" s="13">
        <v>2027</v>
      </c>
      <c r="B357" s="13">
        <f t="shared" si="30"/>
        <v>2026</v>
      </c>
      <c r="C357" t="s">
        <v>56</v>
      </c>
      <c r="D357" t="s">
        <v>57</v>
      </c>
      <c r="E357" s="5">
        <v>148576287</v>
      </c>
      <c r="F357" s="13">
        <f>INDEX($R$3:$T$335,MATCH(PERL[[#This Row],[DistrictNumber]],$R$3:$R$335,0),3)</f>
        <v>0</v>
      </c>
      <c r="G357" s="9">
        <f t="shared" si="36"/>
        <v>0</v>
      </c>
      <c r="H357" s="11">
        <v>1.02</v>
      </c>
      <c r="I357" s="12" cm="1">
        <f t="array" ref="I357">INDEX(PERL[],MATCH(PERL[[#This Row],[Base Year]]&amp;PERL[[#This Row],[DistrictNumber]],PERL[[Fiscal Year]:[Fiscal Year]]&amp;PERL[[DistrictNumber]:[DistrictNumber]],0),9)*$H357</f>
        <v>0</v>
      </c>
      <c r="J357" s="15">
        <f>IF(PERL[[#This Row],[Unadjusted Maximum Revenue]]/(PERL[[#This Row],[Proposed Taxable Valuation]]/1000)&gt;PERL[[#This Row],[Max Debt RATE]],PERL[[#This Row],[Max Debt RATE]],PERL[[#This Row],[Unadjusted Maximum Revenue]]/(PERL[[#This Row],[Proposed Taxable Valuation]]/1000))</f>
        <v>0</v>
      </c>
      <c r="K357" s="26">
        <f>ROUND(PERL[[#This Row],[Proposed Taxable Valuation]]/1000*PERL[[#This Row],[Adjusted Rate]],0)</f>
        <v>0</v>
      </c>
      <c r="L357" s="19">
        <f t="shared" si="33"/>
        <v>0</v>
      </c>
      <c r="M357" s="17">
        <f t="shared" si="38"/>
        <v>0</v>
      </c>
      <c r="N357" s="5">
        <v>136580482</v>
      </c>
      <c r="O357">
        <f>INDEX($R$3:$T$335,MATCH(PERL[[#This Row],[DistrictNumber]],$R$3:$R$335,0),3)</f>
        <v>0</v>
      </c>
      <c r="P357" s="9">
        <f t="shared" si="37"/>
        <v>0</v>
      </c>
      <c r="V357">
        <v>2027</v>
      </c>
      <c r="W357" t="s">
        <v>54</v>
      </c>
      <c r="X357" s="25">
        <v>416926463</v>
      </c>
    </row>
    <row r="358" spans="1:24" x14ac:dyDescent="0.35">
      <c r="A358" s="13">
        <v>2027</v>
      </c>
      <c r="B358" s="13">
        <f t="shared" si="30"/>
        <v>2026</v>
      </c>
      <c r="C358" t="s">
        <v>58</v>
      </c>
      <c r="D358" t="s">
        <v>59</v>
      </c>
      <c r="E358" s="5">
        <v>942563012</v>
      </c>
      <c r="F358" s="13">
        <f>INDEX($R$3:$T$335,MATCH(PERL[[#This Row],[DistrictNumber]],$R$3:$R$335,0),3)</f>
        <v>0</v>
      </c>
      <c r="G358" s="9">
        <f t="shared" si="36"/>
        <v>0</v>
      </c>
      <c r="H358" s="11">
        <v>1.02</v>
      </c>
      <c r="I358" s="12" cm="1">
        <f t="array" ref="I358">INDEX(PERL[],MATCH(PERL[[#This Row],[Base Year]]&amp;PERL[[#This Row],[DistrictNumber]],PERL[[Fiscal Year]:[Fiscal Year]]&amp;PERL[[DistrictNumber]:[DistrictNumber]],0),9)*$H358</f>
        <v>0</v>
      </c>
      <c r="J358" s="15">
        <f>IF(PERL[[#This Row],[Unadjusted Maximum Revenue]]/(PERL[[#This Row],[Proposed Taxable Valuation]]/1000)&gt;PERL[[#This Row],[Max Debt RATE]],PERL[[#This Row],[Max Debt RATE]],PERL[[#This Row],[Unadjusted Maximum Revenue]]/(PERL[[#This Row],[Proposed Taxable Valuation]]/1000))</f>
        <v>0</v>
      </c>
      <c r="K358" s="26">
        <f>ROUND(PERL[[#This Row],[Proposed Taxable Valuation]]/1000*PERL[[#This Row],[Adjusted Rate]],0)</f>
        <v>0</v>
      </c>
      <c r="L358" s="19">
        <f t="shared" si="33"/>
        <v>0</v>
      </c>
      <c r="M358" s="17">
        <f t="shared" si="38"/>
        <v>0</v>
      </c>
      <c r="N358" s="5">
        <v>836141973</v>
      </c>
      <c r="O358">
        <f>INDEX($R$3:$T$335,MATCH(PERL[[#This Row],[DistrictNumber]],$R$3:$R$335,0),3)</f>
        <v>0</v>
      </c>
      <c r="P358" s="9">
        <f t="shared" si="37"/>
        <v>0</v>
      </c>
      <c r="V358">
        <v>2027</v>
      </c>
      <c r="W358" t="s">
        <v>56</v>
      </c>
      <c r="X358" s="25">
        <v>148576287</v>
      </c>
    </row>
    <row r="359" spans="1:24" x14ac:dyDescent="0.35">
      <c r="A359" s="13">
        <v>2027</v>
      </c>
      <c r="B359" s="13">
        <f t="shared" si="30"/>
        <v>2026</v>
      </c>
      <c r="C359" t="s">
        <v>60</v>
      </c>
      <c r="D359" t="s">
        <v>61</v>
      </c>
      <c r="E359" s="5">
        <v>2199842274</v>
      </c>
      <c r="F359" s="13">
        <f>INDEX($R$3:$T$335,MATCH(PERL[[#This Row],[DistrictNumber]],$R$3:$R$335,0),3)</f>
        <v>0</v>
      </c>
      <c r="G359" s="9">
        <f t="shared" si="36"/>
        <v>0</v>
      </c>
      <c r="H359" s="11">
        <v>1.02</v>
      </c>
      <c r="I359" s="12" cm="1">
        <f t="array" ref="I359">INDEX(PERL[],MATCH(PERL[[#This Row],[Base Year]]&amp;PERL[[#This Row],[DistrictNumber]],PERL[[Fiscal Year]:[Fiscal Year]]&amp;PERL[[DistrictNumber]:[DistrictNumber]],0),9)*$H359</f>
        <v>0</v>
      </c>
      <c r="J359" s="15">
        <f>IF(PERL[[#This Row],[Unadjusted Maximum Revenue]]/(PERL[[#This Row],[Proposed Taxable Valuation]]/1000)&gt;PERL[[#This Row],[Max Debt RATE]],PERL[[#This Row],[Max Debt RATE]],PERL[[#This Row],[Unadjusted Maximum Revenue]]/(PERL[[#This Row],[Proposed Taxable Valuation]]/1000))</f>
        <v>0</v>
      </c>
      <c r="K359" s="26">
        <f>ROUND(PERL[[#This Row],[Proposed Taxable Valuation]]/1000*PERL[[#This Row],[Adjusted Rate]],0)</f>
        <v>0</v>
      </c>
      <c r="L359" s="19">
        <f t="shared" si="33"/>
        <v>0</v>
      </c>
      <c r="M359" s="17">
        <f t="shared" si="38"/>
        <v>0</v>
      </c>
      <c r="N359" s="5">
        <v>1848477970</v>
      </c>
      <c r="O359">
        <f>INDEX($R$3:$T$335,MATCH(PERL[[#This Row],[DistrictNumber]],$R$3:$R$335,0),3)</f>
        <v>0</v>
      </c>
      <c r="P359" s="9">
        <f t="shared" si="37"/>
        <v>0</v>
      </c>
      <c r="V359">
        <v>2027</v>
      </c>
      <c r="W359" t="s">
        <v>58</v>
      </c>
      <c r="X359" s="25">
        <v>942563012</v>
      </c>
    </row>
    <row r="360" spans="1:24" x14ac:dyDescent="0.35">
      <c r="A360" s="13">
        <v>2027</v>
      </c>
      <c r="B360" s="13">
        <f t="shared" si="30"/>
        <v>2026</v>
      </c>
      <c r="C360" t="s">
        <v>62</v>
      </c>
      <c r="D360" t="s">
        <v>63</v>
      </c>
      <c r="E360" s="5">
        <v>1172313466</v>
      </c>
      <c r="F360" s="13">
        <f>INDEX($R$3:$T$335,MATCH(PERL[[#This Row],[DistrictNumber]],$R$3:$R$335,0),3)</f>
        <v>0</v>
      </c>
      <c r="G360" s="9">
        <f t="shared" si="36"/>
        <v>0</v>
      </c>
      <c r="H360" s="11">
        <v>1.02</v>
      </c>
      <c r="I360" s="12" cm="1">
        <f t="array" ref="I360">INDEX(PERL[],MATCH(PERL[[#This Row],[Base Year]]&amp;PERL[[#This Row],[DistrictNumber]],PERL[[Fiscal Year]:[Fiscal Year]]&amp;PERL[[DistrictNumber]:[DistrictNumber]],0),9)*$H360</f>
        <v>0</v>
      </c>
      <c r="J360" s="15">
        <f>IF(PERL[[#This Row],[Unadjusted Maximum Revenue]]/(PERL[[#This Row],[Proposed Taxable Valuation]]/1000)&gt;PERL[[#This Row],[Max Debt RATE]],PERL[[#This Row],[Max Debt RATE]],PERL[[#This Row],[Unadjusted Maximum Revenue]]/(PERL[[#This Row],[Proposed Taxable Valuation]]/1000))</f>
        <v>0</v>
      </c>
      <c r="K360" s="26">
        <f>ROUND(PERL[[#This Row],[Proposed Taxable Valuation]]/1000*PERL[[#This Row],[Adjusted Rate]],0)</f>
        <v>0</v>
      </c>
      <c r="L360" s="19">
        <f t="shared" si="33"/>
        <v>0</v>
      </c>
      <c r="M360" s="17">
        <f t="shared" si="38"/>
        <v>0</v>
      </c>
      <c r="N360" s="5">
        <v>1012939441</v>
      </c>
      <c r="O360">
        <f>INDEX($R$3:$T$335,MATCH(PERL[[#This Row],[DistrictNumber]],$R$3:$R$335,0),3)</f>
        <v>0</v>
      </c>
      <c r="P360" s="9">
        <f t="shared" si="37"/>
        <v>0</v>
      </c>
      <c r="V360">
        <v>2027</v>
      </c>
      <c r="W360" t="s">
        <v>60</v>
      </c>
      <c r="X360" s="25">
        <v>2199842274</v>
      </c>
    </row>
    <row r="361" spans="1:24" x14ac:dyDescent="0.35">
      <c r="A361" s="13">
        <v>2027</v>
      </c>
      <c r="B361" s="13">
        <f t="shared" si="30"/>
        <v>2026</v>
      </c>
      <c r="C361" t="s">
        <v>64</v>
      </c>
      <c r="D361" t="s">
        <v>65</v>
      </c>
      <c r="E361" s="5">
        <v>899880904</v>
      </c>
      <c r="F361" s="13">
        <f>INDEX($R$3:$T$335,MATCH(PERL[[#This Row],[DistrictNumber]],$R$3:$R$335,0),3)</f>
        <v>0.13500000000000001</v>
      </c>
      <c r="G361" s="9">
        <f t="shared" si="36"/>
        <v>121483.92204</v>
      </c>
      <c r="H361" s="11">
        <v>1.02</v>
      </c>
      <c r="I361" s="12" cm="1">
        <f t="array" ref="I361">INDEX(PERL[],MATCH(PERL[[#This Row],[Base Year]]&amp;PERL[[#This Row],[DistrictNumber]],PERL[[Fiscal Year]:[Fiscal Year]]&amp;PERL[[DistrictNumber]:[DistrictNumber]],0),9)*$H361</f>
        <v>95402.436943500012</v>
      </c>
      <c r="J361" s="15">
        <f>IF(PERL[[#This Row],[Unadjusted Maximum Revenue]]/(PERL[[#This Row],[Proposed Taxable Valuation]]/1000)&gt;PERL[[#This Row],[Max Debt RATE]],PERL[[#This Row],[Max Debt RATE]],PERL[[#This Row],[Unadjusted Maximum Revenue]]/(PERL[[#This Row],[Proposed Taxable Valuation]]/1000))</f>
        <v>0.10601673679198333</v>
      </c>
      <c r="K361" s="26">
        <f>ROUND(PERL[[#This Row],[Proposed Taxable Valuation]]/1000*PERL[[#This Row],[Adjusted Rate]],0)</f>
        <v>95402</v>
      </c>
      <c r="L361" s="19">
        <f t="shared" si="33"/>
        <v>-26081.485096499993</v>
      </c>
      <c r="M361" s="17">
        <f t="shared" si="38"/>
        <v>-2.8983263208016682E-2</v>
      </c>
      <c r="N361" s="5">
        <v>760035500</v>
      </c>
      <c r="O361">
        <f>INDEX($R$3:$T$335,MATCH(PERL[[#This Row],[DistrictNumber]],$R$3:$R$335,0),3)</f>
        <v>0.13500000000000001</v>
      </c>
      <c r="P361" s="9">
        <f t="shared" si="37"/>
        <v>102604.79250000001</v>
      </c>
      <c r="V361">
        <v>2027</v>
      </c>
      <c r="W361" t="s">
        <v>200</v>
      </c>
      <c r="X361" s="25">
        <v>642398494</v>
      </c>
    </row>
    <row r="362" spans="1:24" x14ac:dyDescent="0.35">
      <c r="A362" s="13">
        <v>2027</v>
      </c>
      <c r="B362" s="13">
        <f t="shared" si="30"/>
        <v>2026</v>
      </c>
      <c r="C362" t="s">
        <v>66</v>
      </c>
      <c r="D362" t="s">
        <v>67</v>
      </c>
      <c r="E362" s="5">
        <v>371664859</v>
      </c>
      <c r="F362" s="13">
        <f>INDEX($R$3:$T$335,MATCH(PERL[[#This Row],[DistrictNumber]],$R$3:$R$335,0),3)</f>
        <v>0</v>
      </c>
      <c r="G362" s="9">
        <f t="shared" si="36"/>
        <v>0</v>
      </c>
      <c r="H362" s="11">
        <v>1.02</v>
      </c>
      <c r="I362" s="12" cm="1">
        <f t="array" ref="I362">INDEX(PERL[],MATCH(PERL[[#This Row],[Base Year]]&amp;PERL[[#This Row],[DistrictNumber]],PERL[[Fiscal Year]:[Fiscal Year]]&amp;PERL[[DistrictNumber]:[DistrictNumber]],0),9)*$H362</f>
        <v>0</v>
      </c>
      <c r="J362" s="15">
        <f>IF(PERL[[#This Row],[Unadjusted Maximum Revenue]]/(PERL[[#This Row],[Proposed Taxable Valuation]]/1000)&gt;PERL[[#This Row],[Max Debt RATE]],PERL[[#This Row],[Max Debt RATE]],PERL[[#This Row],[Unadjusted Maximum Revenue]]/(PERL[[#This Row],[Proposed Taxable Valuation]]/1000))</f>
        <v>0</v>
      </c>
      <c r="K362" s="26">
        <f>ROUND(PERL[[#This Row],[Proposed Taxable Valuation]]/1000*PERL[[#This Row],[Adjusted Rate]],0)</f>
        <v>0</v>
      </c>
      <c r="L362" s="19">
        <f t="shared" si="33"/>
        <v>0</v>
      </c>
      <c r="M362" s="17">
        <f t="shared" si="38"/>
        <v>0</v>
      </c>
      <c r="N362" s="5">
        <v>330611631</v>
      </c>
      <c r="O362">
        <f>INDEX($R$3:$T$335,MATCH(PERL[[#This Row],[DistrictNumber]],$R$3:$R$335,0),3)</f>
        <v>0</v>
      </c>
      <c r="P362" s="9">
        <f t="shared" si="37"/>
        <v>0</v>
      </c>
      <c r="V362">
        <v>2027</v>
      </c>
      <c r="W362" t="s">
        <v>62</v>
      </c>
      <c r="X362" s="25">
        <v>1172313466</v>
      </c>
    </row>
    <row r="363" spans="1:24" x14ac:dyDescent="0.35">
      <c r="A363" s="13">
        <v>2027</v>
      </c>
      <c r="B363" s="13">
        <f t="shared" si="30"/>
        <v>2026</v>
      </c>
      <c r="C363" t="s">
        <v>68</v>
      </c>
      <c r="D363" t="s">
        <v>69</v>
      </c>
      <c r="E363" s="5">
        <v>325874018</v>
      </c>
      <c r="F363" s="13">
        <f>INDEX($R$3:$T$335,MATCH(PERL[[#This Row],[DistrictNumber]],$R$3:$R$335,0),3)</f>
        <v>0</v>
      </c>
      <c r="G363" s="9">
        <f t="shared" si="36"/>
        <v>0</v>
      </c>
      <c r="H363" s="11">
        <v>1.02</v>
      </c>
      <c r="I363" s="12" cm="1">
        <f t="array" ref="I363">INDEX(PERL[],MATCH(PERL[[#This Row],[Base Year]]&amp;PERL[[#This Row],[DistrictNumber]],PERL[[Fiscal Year]:[Fiscal Year]]&amp;PERL[[DistrictNumber]:[DistrictNumber]],0),9)*$H363</f>
        <v>0</v>
      </c>
      <c r="J363" s="15">
        <f>IF(PERL[[#This Row],[Unadjusted Maximum Revenue]]/(PERL[[#This Row],[Proposed Taxable Valuation]]/1000)&gt;PERL[[#This Row],[Max Debt RATE]],PERL[[#This Row],[Max Debt RATE]],PERL[[#This Row],[Unadjusted Maximum Revenue]]/(PERL[[#This Row],[Proposed Taxable Valuation]]/1000))</f>
        <v>0</v>
      </c>
      <c r="K363" s="26">
        <f>ROUND(PERL[[#This Row],[Proposed Taxable Valuation]]/1000*PERL[[#This Row],[Adjusted Rate]],0)</f>
        <v>0</v>
      </c>
      <c r="L363" s="19">
        <f t="shared" si="33"/>
        <v>0</v>
      </c>
      <c r="M363" s="17">
        <f t="shared" si="38"/>
        <v>0</v>
      </c>
      <c r="N363" s="5">
        <v>302502304</v>
      </c>
      <c r="O363">
        <f>INDEX($R$3:$T$335,MATCH(PERL[[#This Row],[DistrictNumber]],$R$3:$R$335,0),3)</f>
        <v>0</v>
      </c>
      <c r="P363" s="9">
        <f t="shared" si="37"/>
        <v>0</v>
      </c>
      <c r="V363">
        <v>2027</v>
      </c>
      <c r="W363" t="s">
        <v>64</v>
      </c>
      <c r="X363" s="25">
        <v>899880904</v>
      </c>
    </row>
    <row r="364" spans="1:24" x14ac:dyDescent="0.35">
      <c r="A364" s="13">
        <v>2027</v>
      </c>
      <c r="B364" s="13">
        <f t="shared" si="30"/>
        <v>2026</v>
      </c>
      <c r="C364" t="s">
        <v>70</v>
      </c>
      <c r="D364" t="s">
        <v>71</v>
      </c>
      <c r="E364" s="5">
        <v>399376451</v>
      </c>
      <c r="F364" s="13">
        <f>INDEX($R$3:$T$335,MATCH(PERL[[#This Row],[DistrictNumber]],$R$3:$R$335,0),3)</f>
        <v>0</v>
      </c>
      <c r="G364" s="9">
        <f t="shared" si="36"/>
        <v>0</v>
      </c>
      <c r="H364" s="11">
        <v>1.02</v>
      </c>
      <c r="I364" s="12" cm="1">
        <f t="array" ref="I364">INDEX(PERL[],MATCH(PERL[[#This Row],[Base Year]]&amp;PERL[[#This Row],[DistrictNumber]],PERL[[Fiscal Year]:[Fiscal Year]]&amp;PERL[[DistrictNumber]:[DistrictNumber]],0),9)*$H364</f>
        <v>0</v>
      </c>
      <c r="J364" s="15">
        <f>IF(PERL[[#This Row],[Unadjusted Maximum Revenue]]/(PERL[[#This Row],[Proposed Taxable Valuation]]/1000)&gt;PERL[[#This Row],[Max Debt RATE]],PERL[[#This Row],[Max Debt RATE]],PERL[[#This Row],[Unadjusted Maximum Revenue]]/(PERL[[#This Row],[Proposed Taxable Valuation]]/1000))</f>
        <v>0</v>
      </c>
      <c r="K364" s="26">
        <f>ROUND(PERL[[#This Row],[Proposed Taxable Valuation]]/1000*PERL[[#This Row],[Adjusted Rate]],0)</f>
        <v>0</v>
      </c>
      <c r="L364" s="19">
        <f t="shared" si="33"/>
        <v>0</v>
      </c>
      <c r="M364" s="17">
        <f t="shared" si="38"/>
        <v>0</v>
      </c>
      <c r="N364" s="5">
        <v>353744067</v>
      </c>
      <c r="O364">
        <f>INDEX($R$3:$T$335,MATCH(PERL[[#This Row],[DistrictNumber]],$R$3:$R$335,0),3)</f>
        <v>0</v>
      </c>
      <c r="P364" s="9">
        <f t="shared" si="37"/>
        <v>0</v>
      </c>
      <c r="V364">
        <v>2027</v>
      </c>
      <c r="W364" t="s">
        <v>66</v>
      </c>
      <c r="X364" s="25">
        <v>371664859</v>
      </c>
    </row>
    <row r="365" spans="1:24" x14ac:dyDescent="0.35">
      <c r="A365" s="13">
        <v>2027</v>
      </c>
      <c r="B365" s="13">
        <f t="shared" si="30"/>
        <v>2026</v>
      </c>
      <c r="C365" t="s">
        <v>72</v>
      </c>
      <c r="D365" t="s">
        <v>73</v>
      </c>
      <c r="E365" s="5">
        <v>1337526054</v>
      </c>
      <c r="F365" s="13">
        <f>INDEX($R$3:$T$335,MATCH(PERL[[#This Row],[DistrictNumber]],$R$3:$R$335,0),3)</f>
        <v>0</v>
      </c>
      <c r="G365" s="9">
        <f t="shared" si="36"/>
        <v>0</v>
      </c>
      <c r="H365" s="11">
        <v>1.02</v>
      </c>
      <c r="I365" s="12" cm="1">
        <f t="array" ref="I365">INDEX(PERL[],MATCH(PERL[[#This Row],[Base Year]]&amp;PERL[[#This Row],[DistrictNumber]],PERL[[Fiscal Year]:[Fiscal Year]]&amp;PERL[[DistrictNumber]:[DistrictNumber]],0),9)*$H365</f>
        <v>0</v>
      </c>
      <c r="J365" s="15">
        <f>IF(PERL[[#This Row],[Unadjusted Maximum Revenue]]/(PERL[[#This Row],[Proposed Taxable Valuation]]/1000)&gt;PERL[[#This Row],[Max Debt RATE]],PERL[[#This Row],[Max Debt RATE]],PERL[[#This Row],[Unadjusted Maximum Revenue]]/(PERL[[#This Row],[Proposed Taxable Valuation]]/1000))</f>
        <v>0</v>
      </c>
      <c r="K365" s="26">
        <f>ROUND(PERL[[#This Row],[Proposed Taxable Valuation]]/1000*PERL[[#This Row],[Adjusted Rate]],0)</f>
        <v>0</v>
      </c>
      <c r="L365" s="19">
        <f t="shared" si="33"/>
        <v>0</v>
      </c>
      <c r="M365" s="17">
        <f t="shared" si="38"/>
        <v>0</v>
      </c>
      <c r="N365" s="5">
        <v>1125727026</v>
      </c>
      <c r="O365">
        <f>INDEX($R$3:$T$335,MATCH(PERL[[#This Row],[DistrictNumber]],$R$3:$R$335,0),3)</f>
        <v>0</v>
      </c>
      <c r="P365" s="9">
        <f t="shared" si="37"/>
        <v>0</v>
      </c>
      <c r="V365">
        <v>2027</v>
      </c>
      <c r="W365" t="s">
        <v>618</v>
      </c>
      <c r="X365" s="25">
        <v>409404239</v>
      </c>
    </row>
    <row r="366" spans="1:24" x14ac:dyDescent="0.35">
      <c r="A366" s="13">
        <v>2027</v>
      </c>
      <c r="B366" s="13">
        <f t="shared" si="30"/>
        <v>2026</v>
      </c>
      <c r="C366" t="s">
        <v>74</v>
      </c>
      <c r="D366" t="s">
        <v>75</v>
      </c>
      <c r="E366" s="5">
        <v>220724701</v>
      </c>
      <c r="F366" s="13">
        <f>INDEX($R$3:$T$335,MATCH(PERL[[#This Row],[DistrictNumber]],$R$3:$R$335,0),3)</f>
        <v>0</v>
      </c>
      <c r="G366" s="9">
        <f t="shared" si="36"/>
        <v>0</v>
      </c>
      <c r="H366" s="11">
        <v>1.02</v>
      </c>
      <c r="I366" s="12" cm="1">
        <f t="array" ref="I366">INDEX(PERL[],MATCH(PERL[[#This Row],[Base Year]]&amp;PERL[[#This Row],[DistrictNumber]],PERL[[Fiscal Year]:[Fiscal Year]]&amp;PERL[[DistrictNumber]:[DistrictNumber]],0),9)*$H366</f>
        <v>0</v>
      </c>
      <c r="J366" s="15">
        <f>IF(PERL[[#This Row],[Unadjusted Maximum Revenue]]/(PERL[[#This Row],[Proposed Taxable Valuation]]/1000)&gt;PERL[[#This Row],[Max Debt RATE]],PERL[[#This Row],[Max Debt RATE]],PERL[[#This Row],[Unadjusted Maximum Revenue]]/(PERL[[#This Row],[Proposed Taxable Valuation]]/1000))</f>
        <v>0</v>
      </c>
      <c r="K366" s="26">
        <f>ROUND(PERL[[#This Row],[Proposed Taxable Valuation]]/1000*PERL[[#This Row],[Adjusted Rate]],0)</f>
        <v>0</v>
      </c>
      <c r="L366" s="19">
        <f t="shared" si="33"/>
        <v>0</v>
      </c>
      <c r="M366" s="17">
        <f t="shared" si="38"/>
        <v>0</v>
      </c>
      <c r="N366" s="5">
        <v>207972517</v>
      </c>
      <c r="O366">
        <f>INDEX($R$3:$T$335,MATCH(PERL[[#This Row],[DistrictNumber]],$R$3:$R$335,0),3)</f>
        <v>0</v>
      </c>
      <c r="P366" s="9">
        <f t="shared" si="37"/>
        <v>0</v>
      </c>
      <c r="V366">
        <v>2027</v>
      </c>
      <c r="W366" t="s">
        <v>70</v>
      </c>
      <c r="X366" s="25">
        <v>399376451</v>
      </c>
    </row>
    <row r="367" spans="1:24" x14ac:dyDescent="0.35">
      <c r="A367" s="13">
        <v>2027</v>
      </c>
      <c r="B367" s="13">
        <f t="shared" si="30"/>
        <v>2026</v>
      </c>
      <c r="C367" t="s">
        <v>76</v>
      </c>
      <c r="D367" t="s">
        <v>77</v>
      </c>
      <c r="E367" s="5">
        <v>255952489</v>
      </c>
      <c r="F367" s="13">
        <f>INDEX($R$3:$T$335,MATCH(PERL[[#This Row],[DistrictNumber]],$R$3:$R$335,0),3)</f>
        <v>0</v>
      </c>
      <c r="G367" s="9">
        <f t="shared" si="36"/>
        <v>0</v>
      </c>
      <c r="H367" s="11">
        <v>1.02</v>
      </c>
      <c r="I367" s="12" cm="1">
        <f t="array" ref="I367">INDEX(PERL[],MATCH(PERL[[#This Row],[Base Year]]&amp;PERL[[#This Row],[DistrictNumber]],PERL[[Fiscal Year]:[Fiscal Year]]&amp;PERL[[DistrictNumber]:[DistrictNumber]],0),9)*$H367</f>
        <v>0</v>
      </c>
      <c r="J367" s="15">
        <f>IF(PERL[[#This Row],[Unadjusted Maximum Revenue]]/(PERL[[#This Row],[Proposed Taxable Valuation]]/1000)&gt;PERL[[#This Row],[Max Debt RATE]],PERL[[#This Row],[Max Debt RATE]],PERL[[#This Row],[Unadjusted Maximum Revenue]]/(PERL[[#This Row],[Proposed Taxable Valuation]]/1000))</f>
        <v>0</v>
      </c>
      <c r="K367" s="26">
        <f>ROUND(PERL[[#This Row],[Proposed Taxable Valuation]]/1000*PERL[[#This Row],[Adjusted Rate]],0)</f>
        <v>0</v>
      </c>
      <c r="L367" s="19">
        <f t="shared" si="33"/>
        <v>0</v>
      </c>
      <c r="M367" s="17">
        <f t="shared" si="38"/>
        <v>0</v>
      </c>
      <c r="N367" s="5">
        <v>233033929</v>
      </c>
      <c r="O367">
        <f>INDEX($R$3:$T$335,MATCH(PERL[[#This Row],[DistrictNumber]],$R$3:$R$335,0),3)</f>
        <v>0</v>
      </c>
      <c r="P367" s="9">
        <f t="shared" si="37"/>
        <v>0</v>
      </c>
      <c r="V367">
        <v>2027</v>
      </c>
      <c r="W367" t="s">
        <v>410</v>
      </c>
      <c r="X367" s="25">
        <v>471250099</v>
      </c>
    </row>
    <row r="368" spans="1:24" x14ac:dyDescent="0.35">
      <c r="A368" s="13">
        <v>2027</v>
      </c>
      <c r="B368" s="13">
        <f t="shared" si="30"/>
        <v>2026</v>
      </c>
      <c r="C368" t="s">
        <v>78</v>
      </c>
      <c r="D368" t="s">
        <v>79</v>
      </c>
      <c r="E368" s="5">
        <v>546056218</v>
      </c>
      <c r="F368" s="13">
        <f>INDEX($R$3:$T$335,MATCH(PERL[[#This Row],[DistrictNumber]],$R$3:$R$335,0),3)</f>
        <v>0</v>
      </c>
      <c r="G368" s="9">
        <f t="shared" si="36"/>
        <v>0</v>
      </c>
      <c r="H368" s="11">
        <v>1.02</v>
      </c>
      <c r="I368" s="12" cm="1">
        <f t="array" ref="I368">INDEX(PERL[],MATCH(PERL[[#This Row],[Base Year]]&amp;PERL[[#This Row],[DistrictNumber]],PERL[[Fiscal Year]:[Fiscal Year]]&amp;PERL[[DistrictNumber]:[DistrictNumber]],0),9)*$H368</f>
        <v>0</v>
      </c>
      <c r="J368" s="15">
        <f>IF(PERL[[#This Row],[Unadjusted Maximum Revenue]]/(PERL[[#This Row],[Proposed Taxable Valuation]]/1000)&gt;PERL[[#This Row],[Max Debt RATE]],PERL[[#This Row],[Max Debt RATE]],PERL[[#This Row],[Unadjusted Maximum Revenue]]/(PERL[[#This Row],[Proposed Taxable Valuation]]/1000))</f>
        <v>0</v>
      </c>
      <c r="K368" s="26">
        <f>ROUND(PERL[[#This Row],[Proposed Taxable Valuation]]/1000*PERL[[#This Row],[Adjusted Rate]],0)</f>
        <v>0</v>
      </c>
      <c r="L368" s="19">
        <f t="shared" si="33"/>
        <v>0</v>
      </c>
      <c r="M368" s="17">
        <f t="shared" si="38"/>
        <v>0</v>
      </c>
      <c r="N368" s="5">
        <v>510784397</v>
      </c>
      <c r="O368">
        <f>INDEX($R$3:$T$335,MATCH(PERL[[#This Row],[DistrictNumber]],$R$3:$R$335,0),3)</f>
        <v>0</v>
      </c>
      <c r="P368" s="9">
        <f t="shared" si="37"/>
        <v>0</v>
      </c>
      <c r="V368">
        <v>2027</v>
      </c>
      <c r="W368" t="s">
        <v>72</v>
      </c>
      <c r="X368" s="25">
        <v>1337526054</v>
      </c>
    </row>
    <row r="369" spans="1:24" x14ac:dyDescent="0.35">
      <c r="A369" s="13">
        <v>2027</v>
      </c>
      <c r="B369" s="13">
        <f t="shared" si="30"/>
        <v>2026</v>
      </c>
      <c r="C369" t="s">
        <v>80</v>
      </c>
      <c r="D369" t="s">
        <v>81</v>
      </c>
      <c r="E369" s="5">
        <v>453556009</v>
      </c>
      <c r="F369" s="13">
        <f>INDEX($R$3:$T$335,MATCH(PERL[[#This Row],[DistrictNumber]],$R$3:$R$335,0),3)</f>
        <v>0</v>
      </c>
      <c r="G369" s="9">
        <f t="shared" si="36"/>
        <v>0</v>
      </c>
      <c r="H369" s="11">
        <v>1.02</v>
      </c>
      <c r="I369" s="12" cm="1">
        <f t="array" ref="I369">INDEX(PERL[],MATCH(PERL[[#This Row],[Base Year]]&amp;PERL[[#This Row],[DistrictNumber]],PERL[[Fiscal Year]:[Fiscal Year]]&amp;PERL[[DistrictNumber]:[DistrictNumber]],0),9)*$H369</f>
        <v>0</v>
      </c>
      <c r="J369" s="15">
        <f>IF(PERL[[#This Row],[Unadjusted Maximum Revenue]]/(PERL[[#This Row],[Proposed Taxable Valuation]]/1000)&gt;PERL[[#This Row],[Max Debt RATE]],PERL[[#This Row],[Max Debt RATE]],PERL[[#This Row],[Unadjusted Maximum Revenue]]/(PERL[[#This Row],[Proposed Taxable Valuation]]/1000))</f>
        <v>0</v>
      </c>
      <c r="K369" s="26">
        <f>ROUND(PERL[[#This Row],[Proposed Taxable Valuation]]/1000*PERL[[#This Row],[Adjusted Rate]],0)</f>
        <v>0</v>
      </c>
      <c r="L369" s="19">
        <f t="shared" si="33"/>
        <v>0</v>
      </c>
      <c r="M369" s="17">
        <f t="shared" si="38"/>
        <v>0</v>
      </c>
      <c r="N369" s="5">
        <v>394718122</v>
      </c>
      <c r="O369">
        <f>INDEX($R$3:$T$335,MATCH(PERL[[#This Row],[DistrictNumber]],$R$3:$R$335,0),3)</f>
        <v>0</v>
      </c>
      <c r="P369" s="9">
        <f t="shared" si="37"/>
        <v>0</v>
      </c>
      <c r="V369">
        <v>2027</v>
      </c>
      <c r="W369" t="s">
        <v>78</v>
      </c>
      <c r="X369" s="25">
        <v>546056218</v>
      </c>
    </row>
    <row r="370" spans="1:24" x14ac:dyDescent="0.35">
      <c r="A370" s="13">
        <v>2027</v>
      </c>
      <c r="B370" s="13">
        <f t="shared" si="30"/>
        <v>2026</v>
      </c>
      <c r="C370" t="s">
        <v>82</v>
      </c>
      <c r="D370" t="s">
        <v>83</v>
      </c>
      <c r="E370" s="5">
        <v>235274057</v>
      </c>
      <c r="F370" s="13">
        <f>INDEX($R$3:$T$335,MATCH(PERL[[#This Row],[DistrictNumber]],$R$3:$R$335,0),3)</f>
        <v>0</v>
      </c>
      <c r="G370" s="9">
        <f t="shared" si="36"/>
        <v>0</v>
      </c>
      <c r="H370" s="11">
        <v>1.02</v>
      </c>
      <c r="I370" s="12" cm="1">
        <f t="array" ref="I370">INDEX(PERL[],MATCH(PERL[[#This Row],[Base Year]]&amp;PERL[[#This Row],[DistrictNumber]],PERL[[Fiscal Year]:[Fiscal Year]]&amp;PERL[[DistrictNumber]:[DistrictNumber]],0),9)*$H370</f>
        <v>0</v>
      </c>
      <c r="J370" s="15">
        <f>IF(PERL[[#This Row],[Unadjusted Maximum Revenue]]/(PERL[[#This Row],[Proposed Taxable Valuation]]/1000)&gt;PERL[[#This Row],[Max Debt RATE]],PERL[[#This Row],[Max Debt RATE]],PERL[[#This Row],[Unadjusted Maximum Revenue]]/(PERL[[#This Row],[Proposed Taxable Valuation]]/1000))</f>
        <v>0</v>
      </c>
      <c r="K370" s="26">
        <f>ROUND(PERL[[#This Row],[Proposed Taxable Valuation]]/1000*PERL[[#This Row],[Adjusted Rate]],0)</f>
        <v>0</v>
      </c>
      <c r="L370" s="19">
        <f t="shared" si="33"/>
        <v>0</v>
      </c>
      <c r="M370" s="17">
        <f t="shared" si="38"/>
        <v>0</v>
      </c>
      <c r="N370" s="5">
        <v>208666229</v>
      </c>
      <c r="O370">
        <f>INDEX($R$3:$T$335,MATCH(PERL[[#This Row],[DistrictNumber]],$R$3:$R$335,0),3)</f>
        <v>0</v>
      </c>
      <c r="P370" s="9">
        <f t="shared" si="37"/>
        <v>0</v>
      </c>
      <c r="V370">
        <v>2027</v>
      </c>
      <c r="W370" t="s">
        <v>74</v>
      </c>
      <c r="X370" s="25">
        <v>220724701</v>
      </c>
    </row>
    <row r="371" spans="1:24" x14ac:dyDescent="0.35">
      <c r="A371" s="13">
        <v>2027</v>
      </c>
      <c r="B371" s="13">
        <f t="shared" si="30"/>
        <v>2026</v>
      </c>
      <c r="C371" t="s">
        <v>84</v>
      </c>
      <c r="D371" t="s">
        <v>85</v>
      </c>
      <c r="E371" s="5">
        <v>622018393</v>
      </c>
      <c r="F371" s="13">
        <f>INDEX($R$3:$T$335,MATCH(PERL[[#This Row],[DistrictNumber]],$R$3:$R$335,0),3)</f>
        <v>0</v>
      </c>
      <c r="G371" s="9">
        <f t="shared" si="36"/>
        <v>0</v>
      </c>
      <c r="H371" s="11">
        <v>1.02</v>
      </c>
      <c r="I371" s="12" cm="1">
        <f t="array" ref="I371">INDEX(PERL[],MATCH(PERL[[#This Row],[Base Year]]&amp;PERL[[#This Row],[DistrictNumber]],PERL[[Fiscal Year]:[Fiscal Year]]&amp;PERL[[DistrictNumber]:[DistrictNumber]],0),9)*$H371</f>
        <v>0</v>
      </c>
      <c r="J371" s="15">
        <f>IF(PERL[[#This Row],[Unadjusted Maximum Revenue]]/(PERL[[#This Row],[Proposed Taxable Valuation]]/1000)&gt;PERL[[#This Row],[Max Debt RATE]],PERL[[#This Row],[Max Debt RATE]],PERL[[#This Row],[Unadjusted Maximum Revenue]]/(PERL[[#This Row],[Proposed Taxable Valuation]]/1000))</f>
        <v>0</v>
      </c>
      <c r="K371" s="26">
        <f>ROUND(PERL[[#This Row],[Proposed Taxable Valuation]]/1000*PERL[[#This Row],[Adjusted Rate]],0)</f>
        <v>0</v>
      </c>
      <c r="L371" s="19">
        <f t="shared" si="33"/>
        <v>0</v>
      </c>
      <c r="M371" s="17">
        <f t="shared" si="38"/>
        <v>0</v>
      </c>
      <c r="N371" s="5">
        <v>520524189</v>
      </c>
      <c r="O371">
        <f>INDEX($R$3:$T$335,MATCH(PERL[[#This Row],[DistrictNumber]],$R$3:$R$335,0),3)</f>
        <v>0</v>
      </c>
      <c r="P371" s="9">
        <f t="shared" si="37"/>
        <v>0</v>
      </c>
      <c r="V371">
        <v>2027</v>
      </c>
      <c r="W371" t="s">
        <v>76</v>
      </c>
      <c r="X371" s="25">
        <v>255952489</v>
      </c>
    </row>
    <row r="372" spans="1:24" x14ac:dyDescent="0.35">
      <c r="A372" s="13">
        <v>2027</v>
      </c>
      <c r="B372" s="13">
        <f t="shared" si="30"/>
        <v>2026</v>
      </c>
      <c r="C372" t="s">
        <v>86</v>
      </c>
      <c r="D372" t="s">
        <v>87</v>
      </c>
      <c r="E372" s="5">
        <v>1365118829</v>
      </c>
      <c r="F372" s="13">
        <f>INDEX($R$3:$T$335,MATCH(PERL[[#This Row],[DistrictNumber]],$R$3:$R$335,0),3)</f>
        <v>0</v>
      </c>
      <c r="G372" s="9">
        <f t="shared" si="36"/>
        <v>0</v>
      </c>
      <c r="H372" s="11">
        <v>1.02</v>
      </c>
      <c r="I372" s="12" cm="1">
        <f t="array" ref="I372">INDEX(PERL[],MATCH(PERL[[#This Row],[Base Year]]&amp;PERL[[#This Row],[DistrictNumber]],PERL[[Fiscal Year]:[Fiscal Year]]&amp;PERL[[DistrictNumber]:[DistrictNumber]],0),9)*$H372</f>
        <v>0</v>
      </c>
      <c r="J372" s="15">
        <f>IF(PERL[[#This Row],[Unadjusted Maximum Revenue]]/(PERL[[#This Row],[Proposed Taxable Valuation]]/1000)&gt;PERL[[#This Row],[Max Debt RATE]],PERL[[#This Row],[Max Debt RATE]],PERL[[#This Row],[Unadjusted Maximum Revenue]]/(PERL[[#This Row],[Proposed Taxable Valuation]]/1000))</f>
        <v>0</v>
      </c>
      <c r="K372" s="26">
        <f>ROUND(PERL[[#This Row],[Proposed Taxable Valuation]]/1000*PERL[[#This Row],[Adjusted Rate]],0)</f>
        <v>0</v>
      </c>
      <c r="L372" s="19">
        <f t="shared" si="33"/>
        <v>0</v>
      </c>
      <c r="M372" s="17">
        <f t="shared" si="38"/>
        <v>0</v>
      </c>
      <c r="N372" s="5">
        <v>1198827174</v>
      </c>
      <c r="O372">
        <f>INDEX($R$3:$T$335,MATCH(PERL[[#This Row],[DistrictNumber]],$R$3:$R$335,0),3)</f>
        <v>0</v>
      </c>
      <c r="P372" s="9">
        <f t="shared" si="37"/>
        <v>0</v>
      </c>
      <c r="V372">
        <v>2027</v>
      </c>
      <c r="W372" t="s">
        <v>80</v>
      </c>
      <c r="X372" s="25">
        <v>453556009</v>
      </c>
    </row>
    <row r="373" spans="1:24" x14ac:dyDescent="0.35">
      <c r="A373" s="13">
        <v>2027</v>
      </c>
      <c r="B373" s="13">
        <f t="shared" si="30"/>
        <v>2026</v>
      </c>
      <c r="C373" t="s">
        <v>88</v>
      </c>
      <c r="D373" t="s">
        <v>89</v>
      </c>
      <c r="E373" s="5">
        <v>2981354378</v>
      </c>
      <c r="F373" s="13">
        <f>INDEX($R$3:$T$335,MATCH(PERL[[#This Row],[DistrictNumber]],$R$3:$R$335,0),3)</f>
        <v>0</v>
      </c>
      <c r="G373" s="9">
        <f t="shared" si="36"/>
        <v>0</v>
      </c>
      <c r="H373" s="11">
        <v>1.02</v>
      </c>
      <c r="I373" s="12" cm="1">
        <f t="array" ref="I373">INDEX(PERL[],MATCH(PERL[[#This Row],[Base Year]]&amp;PERL[[#This Row],[DistrictNumber]],PERL[[Fiscal Year]:[Fiscal Year]]&amp;PERL[[DistrictNumber]:[DistrictNumber]],0),9)*$H373</f>
        <v>0</v>
      </c>
      <c r="J373" s="15">
        <f>IF(PERL[[#This Row],[Unadjusted Maximum Revenue]]/(PERL[[#This Row],[Proposed Taxable Valuation]]/1000)&gt;PERL[[#This Row],[Max Debt RATE]],PERL[[#This Row],[Max Debt RATE]],PERL[[#This Row],[Unadjusted Maximum Revenue]]/(PERL[[#This Row],[Proposed Taxable Valuation]]/1000))</f>
        <v>0</v>
      </c>
      <c r="K373" s="26">
        <f>ROUND(PERL[[#This Row],[Proposed Taxable Valuation]]/1000*PERL[[#This Row],[Adjusted Rate]],0)</f>
        <v>0</v>
      </c>
      <c r="L373" s="19">
        <f t="shared" si="33"/>
        <v>0</v>
      </c>
      <c r="M373" s="17">
        <f t="shared" si="38"/>
        <v>0</v>
      </c>
      <c r="N373" s="5">
        <v>2471821257</v>
      </c>
      <c r="O373">
        <f>INDEX($R$3:$T$335,MATCH(PERL[[#This Row],[DistrictNumber]],$R$3:$R$335,0),3)</f>
        <v>0</v>
      </c>
      <c r="P373" s="9">
        <f t="shared" si="37"/>
        <v>0</v>
      </c>
      <c r="V373">
        <v>2027</v>
      </c>
      <c r="W373" t="s">
        <v>82</v>
      </c>
      <c r="X373" s="25">
        <v>235274057</v>
      </c>
    </row>
    <row r="374" spans="1:24" x14ac:dyDescent="0.35">
      <c r="A374" s="13">
        <v>2027</v>
      </c>
      <c r="B374" s="13">
        <f t="shared" si="30"/>
        <v>2026</v>
      </c>
      <c r="C374" t="s">
        <v>90</v>
      </c>
      <c r="D374" t="s">
        <v>91</v>
      </c>
      <c r="E374" s="5">
        <v>8134285679</v>
      </c>
      <c r="F374" s="13">
        <f>INDEX($R$3:$T$335,MATCH(PERL[[#This Row],[DistrictNumber]],$R$3:$R$335,0),3)</f>
        <v>0</v>
      </c>
      <c r="G374" s="9">
        <f t="shared" si="36"/>
        <v>0</v>
      </c>
      <c r="H374" s="11">
        <v>1.02</v>
      </c>
      <c r="I374" s="12" cm="1">
        <f t="array" ref="I374">INDEX(PERL[],MATCH(PERL[[#This Row],[Base Year]]&amp;PERL[[#This Row],[DistrictNumber]],PERL[[Fiscal Year]:[Fiscal Year]]&amp;PERL[[DistrictNumber]:[DistrictNumber]],0),9)*$H374</f>
        <v>0</v>
      </c>
      <c r="J374" s="15">
        <f>IF(PERL[[#This Row],[Unadjusted Maximum Revenue]]/(PERL[[#This Row],[Proposed Taxable Valuation]]/1000)&gt;PERL[[#This Row],[Max Debt RATE]],PERL[[#This Row],[Max Debt RATE]],PERL[[#This Row],[Unadjusted Maximum Revenue]]/(PERL[[#This Row],[Proposed Taxable Valuation]]/1000))</f>
        <v>0</v>
      </c>
      <c r="K374" s="26">
        <f>ROUND(PERL[[#This Row],[Proposed Taxable Valuation]]/1000*PERL[[#This Row],[Adjusted Rate]],0)</f>
        <v>0</v>
      </c>
      <c r="L374" s="19">
        <f t="shared" si="33"/>
        <v>0</v>
      </c>
      <c r="M374" s="17">
        <f t="shared" si="38"/>
        <v>0</v>
      </c>
      <c r="N374" s="5">
        <v>6791202332</v>
      </c>
      <c r="O374">
        <f>INDEX($R$3:$T$335,MATCH(PERL[[#This Row],[DistrictNumber]],$R$3:$R$335,0),3)</f>
        <v>0</v>
      </c>
      <c r="P374" s="9">
        <f t="shared" si="37"/>
        <v>0</v>
      </c>
      <c r="V374">
        <v>2027</v>
      </c>
      <c r="W374" t="s">
        <v>84</v>
      </c>
      <c r="X374" s="25">
        <v>622018393</v>
      </c>
    </row>
    <row r="375" spans="1:24" x14ac:dyDescent="0.35">
      <c r="A375" s="13">
        <v>2027</v>
      </c>
      <c r="B375" s="13">
        <f t="shared" si="30"/>
        <v>2026</v>
      </c>
      <c r="C375" t="s">
        <v>92</v>
      </c>
      <c r="D375" t="s">
        <v>93</v>
      </c>
      <c r="E375" s="5">
        <v>494895206</v>
      </c>
      <c r="F375" s="13">
        <f>INDEX($R$3:$T$335,MATCH(PERL[[#This Row],[DistrictNumber]],$R$3:$R$335,0),3)</f>
        <v>0</v>
      </c>
      <c r="G375" s="9">
        <f t="shared" si="36"/>
        <v>0</v>
      </c>
      <c r="H375" s="11">
        <v>1.02</v>
      </c>
      <c r="I375" s="12" cm="1">
        <f t="array" ref="I375">INDEX(PERL[],MATCH(PERL[[#This Row],[Base Year]]&amp;PERL[[#This Row],[DistrictNumber]],PERL[[Fiscal Year]:[Fiscal Year]]&amp;PERL[[DistrictNumber]:[DistrictNumber]],0),9)*$H375</f>
        <v>0</v>
      </c>
      <c r="J375" s="15">
        <f>IF(PERL[[#This Row],[Unadjusted Maximum Revenue]]/(PERL[[#This Row],[Proposed Taxable Valuation]]/1000)&gt;PERL[[#This Row],[Max Debt RATE]],PERL[[#This Row],[Max Debt RATE]],PERL[[#This Row],[Unadjusted Maximum Revenue]]/(PERL[[#This Row],[Proposed Taxable Valuation]]/1000))</f>
        <v>0</v>
      </c>
      <c r="K375" s="26">
        <f>ROUND(PERL[[#This Row],[Proposed Taxable Valuation]]/1000*PERL[[#This Row],[Adjusted Rate]],0)</f>
        <v>0</v>
      </c>
      <c r="L375" s="19">
        <f t="shared" si="33"/>
        <v>0</v>
      </c>
      <c r="M375" s="17">
        <f t="shared" si="38"/>
        <v>0</v>
      </c>
      <c r="N375" s="5">
        <v>418826325</v>
      </c>
      <c r="O375">
        <f>INDEX($R$3:$T$335,MATCH(PERL[[#This Row],[DistrictNumber]],$R$3:$R$335,0),3)</f>
        <v>0</v>
      </c>
      <c r="P375" s="9">
        <f t="shared" si="37"/>
        <v>0</v>
      </c>
      <c r="V375">
        <v>2027</v>
      </c>
      <c r="W375" t="s">
        <v>86</v>
      </c>
      <c r="X375" s="25">
        <v>1365118829</v>
      </c>
    </row>
    <row r="376" spans="1:24" x14ac:dyDescent="0.35">
      <c r="A376" s="13">
        <v>2027</v>
      </c>
      <c r="B376" s="13">
        <f t="shared" si="30"/>
        <v>2026</v>
      </c>
      <c r="C376" t="s">
        <v>94</v>
      </c>
      <c r="D376" t="s">
        <v>95</v>
      </c>
      <c r="E376" s="5">
        <v>426554161</v>
      </c>
      <c r="F376" s="13">
        <f>INDEX($R$3:$T$335,MATCH(PERL[[#This Row],[DistrictNumber]],$R$3:$R$335,0),3)</f>
        <v>0</v>
      </c>
      <c r="G376" s="9">
        <f t="shared" si="36"/>
        <v>0</v>
      </c>
      <c r="H376" s="11">
        <v>1.02</v>
      </c>
      <c r="I376" s="12" cm="1">
        <f t="array" ref="I376">INDEX(PERL[],MATCH(PERL[[#This Row],[Base Year]]&amp;PERL[[#This Row],[DistrictNumber]],PERL[[Fiscal Year]:[Fiscal Year]]&amp;PERL[[DistrictNumber]:[DistrictNumber]],0),9)*$H376</f>
        <v>0</v>
      </c>
      <c r="J376" s="15">
        <f>IF(PERL[[#This Row],[Unadjusted Maximum Revenue]]/(PERL[[#This Row],[Proposed Taxable Valuation]]/1000)&gt;PERL[[#This Row],[Max Debt RATE]],PERL[[#This Row],[Max Debt RATE]],PERL[[#This Row],[Unadjusted Maximum Revenue]]/(PERL[[#This Row],[Proposed Taxable Valuation]]/1000))</f>
        <v>0</v>
      </c>
      <c r="K376" s="26">
        <f>ROUND(PERL[[#This Row],[Proposed Taxable Valuation]]/1000*PERL[[#This Row],[Adjusted Rate]],0)</f>
        <v>0</v>
      </c>
      <c r="L376" s="19">
        <f t="shared" si="33"/>
        <v>0</v>
      </c>
      <c r="M376" s="17">
        <f t="shared" si="38"/>
        <v>0</v>
      </c>
      <c r="N376" s="5">
        <v>365828208</v>
      </c>
      <c r="O376">
        <f>INDEX($R$3:$T$335,MATCH(PERL[[#This Row],[DistrictNumber]],$R$3:$R$335,0),3)</f>
        <v>0</v>
      </c>
      <c r="P376" s="9">
        <f t="shared" si="37"/>
        <v>0</v>
      </c>
      <c r="V376">
        <v>2027</v>
      </c>
      <c r="W376" t="s">
        <v>88</v>
      </c>
      <c r="X376" s="25">
        <v>2981354378</v>
      </c>
    </row>
    <row r="377" spans="1:24" x14ac:dyDescent="0.35">
      <c r="A377" s="13">
        <v>2027</v>
      </c>
      <c r="B377" s="13">
        <f t="shared" si="30"/>
        <v>2026</v>
      </c>
      <c r="C377" t="s">
        <v>96</v>
      </c>
      <c r="D377" t="s">
        <v>97</v>
      </c>
      <c r="E377" s="5">
        <v>229507762</v>
      </c>
      <c r="F377" s="13">
        <f>INDEX($R$3:$T$335,MATCH(PERL[[#This Row],[DistrictNumber]],$R$3:$R$335,0),3)</f>
        <v>0</v>
      </c>
      <c r="G377" s="9">
        <f t="shared" si="36"/>
        <v>0</v>
      </c>
      <c r="H377" s="11">
        <v>1.02</v>
      </c>
      <c r="I377" s="12" cm="1">
        <f t="array" ref="I377">INDEX(PERL[],MATCH(PERL[[#This Row],[Base Year]]&amp;PERL[[#This Row],[DistrictNumber]],PERL[[Fiscal Year]:[Fiscal Year]]&amp;PERL[[DistrictNumber]:[DistrictNumber]],0),9)*$H377</f>
        <v>0</v>
      </c>
      <c r="J377" s="15">
        <f>IF(PERL[[#This Row],[Unadjusted Maximum Revenue]]/(PERL[[#This Row],[Proposed Taxable Valuation]]/1000)&gt;PERL[[#This Row],[Max Debt RATE]],PERL[[#This Row],[Max Debt RATE]],PERL[[#This Row],[Unadjusted Maximum Revenue]]/(PERL[[#This Row],[Proposed Taxable Valuation]]/1000))</f>
        <v>0</v>
      </c>
      <c r="K377" s="26">
        <f>ROUND(PERL[[#This Row],[Proposed Taxable Valuation]]/1000*PERL[[#This Row],[Adjusted Rate]],0)</f>
        <v>0</v>
      </c>
      <c r="L377" s="19">
        <f t="shared" si="33"/>
        <v>0</v>
      </c>
      <c r="M377" s="17">
        <f t="shared" si="38"/>
        <v>0</v>
      </c>
      <c r="N377" s="5">
        <v>197575002</v>
      </c>
      <c r="O377">
        <f>INDEX($R$3:$T$335,MATCH(PERL[[#This Row],[DistrictNumber]],$R$3:$R$335,0),3)</f>
        <v>0</v>
      </c>
      <c r="P377" s="9">
        <f t="shared" si="37"/>
        <v>0</v>
      </c>
      <c r="V377">
        <v>2027</v>
      </c>
      <c r="W377" t="s">
        <v>90</v>
      </c>
      <c r="X377" s="25">
        <v>8134285679</v>
      </c>
    </row>
    <row r="378" spans="1:24" x14ac:dyDescent="0.35">
      <c r="A378" s="13">
        <v>2027</v>
      </c>
      <c r="B378" s="13">
        <f t="shared" si="30"/>
        <v>2026</v>
      </c>
      <c r="C378" t="s">
        <v>98</v>
      </c>
      <c r="D378" t="s">
        <v>99</v>
      </c>
      <c r="E378" s="5">
        <v>260764069</v>
      </c>
      <c r="F378" s="13">
        <f>INDEX($R$3:$T$335,MATCH(PERL[[#This Row],[DistrictNumber]],$R$3:$R$335,0),3)</f>
        <v>0</v>
      </c>
      <c r="G378" s="9">
        <f t="shared" si="36"/>
        <v>0</v>
      </c>
      <c r="H378" s="11">
        <v>1.02</v>
      </c>
      <c r="I378" s="12" cm="1">
        <f t="array" ref="I378">INDEX(PERL[],MATCH(PERL[[#This Row],[Base Year]]&amp;PERL[[#This Row],[DistrictNumber]],PERL[[Fiscal Year]:[Fiscal Year]]&amp;PERL[[DistrictNumber]:[DistrictNumber]],0),9)*$H378</f>
        <v>0</v>
      </c>
      <c r="J378" s="15">
        <f>IF(PERL[[#This Row],[Unadjusted Maximum Revenue]]/(PERL[[#This Row],[Proposed Taxable Valuation]]/1000)&gt;PERL[[#This Row],[Max Debt RATE]],PERL[[#This Row],[Max Debt RATE]],PERL[[#This Row],[Unadjusted Maximum Revenue]]/(PERL[[#This Row],[Proposed Taxable Valuation]]/1000))</f>
        <v>0</v>
      </c>
      <c r="K378" s="26">
        <f>ROUND(PERL[[#This Row],[Proposed Taxable Valuation]]/1000*PERL[[#This Row],[Adjusted Rate]],0)</f>
        <v>0</v>
      </c>
      <c r="L378" s="19">
        <f t="shared" si="33"/>
        <v>0</v>
      </c>
      <c r="M378" s="17">
        <f t="shared" si="38"/>
        <v>0</v>
      </c>
      <c r="N378" s="5">
        <v>230748504</v>
      </c>
      <c r="O378">
        <f>INDEX($R$3:$T$335,MATCH(PERL[[#This Row],[DistrictNumber]],$R$3:$R$335,0),3)</f>
        <v>0</v>
      </c>
      <c r="P378" s="9">
        <f t="shared" si="37"/>
        <v>0</v>
      </c>
      <c r="V378">
        <v>2027</v>
      </c>
      <c r="W378" t="s">
        <v>92</v>
      </c>
      <c r="X378" s="25">
        <v>494895206</v>
      </c>
    </row>
    <row r="379" spans="1:24" x14ac:dyDescent="0.35">
      <c r="A379" s="13">
        <v>2027</v>
      </c>
      <c r="B379" s="13">
        <f t="shared" si="30"/>
        <v>2026</v>
      </c>
      <c r="C379" t="s">
        <v>100</v>
      </c>
      <c r="D379" t="s">
        <v>101</v>
      </c>
      <c r="E379" s="5">
        <v>809725522</v>
      </c>
      <c r="F379" s="13">
        <f>INDEX($R$3:$T$335,MATCH(PERL[[#This Row],[DistrictNumber]],$R$3:$R$335,0),3)</f>
        <v>0</v>
      </c>
      <c r="G379" s="9">
        <f t="shared" si="36"/>
        <v>0</v>
      </c>
      <c r="H379" s="11">
        <v>1.02</v>
      </c>
      <c r="I379" s="12" cm="1">
        <f t="array" ref="I379">INDEX(PERL[],MATCH(PERL[[#This Row],[Base Year]]&amp;PERL[[#This Row],[DistrictNumber]],PERL[[Fiscal Year]:[Fiscal Year]]&amp;PERL[[DistrictNumber]:[DistrictNumber]],0),9)*$H379</f>
        <v>0</v>
      </c>
      <c r="J379" s="15">
        <f>IF(PERL[[#This Row],[Unadjusted Maximum Revenue]]/(PERL[[#This Row],[Proposed Taxable Valuation]]/1000)&gt;PERL[[#This Row],[Max Debt RATE]],PERL[[#This Row],[Max Debt RATE]],PERL[[#This Row],[Unadjusted Maximum Revenue]]/(PERL[[#This Row],[Proposed Taxable Valuation]]/1000))</f>
        <v>0</v>
      </c>
      <c r="K379" s="26">
        <f>ROUND(PERL[[#This Row],[Proposed Taxable Valuation]]/1000*PERL[[#This Row],[Adjusted Rate]],0)</f>
        <v>0</v>
      </c>
      <c r="L379" s="19">
        <f t="shared" si="33"/>
        <v>0</v>
      </c>
      <c r="M379" s="17">
        <f t="shared" si="38"/>
        <v>0</v>
      </c>
      <c r="N379" s="5">
        <v>705166666</v>
      </c>
      <c r="O379">
        <f>INDEX($R$3:$T$335,MATCH(PERL[[#This Row],[DistrictNumber]],$R$3:$R$335,0),3)</f>
        <v>0</v>
      </c>
      <c r="P379" s="9">
        <f t="shared" si="37"/>
        <v>0</v>
      </c>
      <c r="V379">
        <v>2027</v>
      </c>
      <c r="W379" t="s">
        <v>94</v>
      </c>
      <c r="X379" s="25">
        <v>426554161</v>
      </c>
    </row>
    <row r="380" spans="1:24" x14ac:dyDescent="0.35">
      <c r="A380" s="13">
        <v>2027</v>
      </c>
      <c r="B380" s="13">
        <f t="shared" si="30"/>
        <v>2026</v>
      </c>
      <c r="C380" t="s">
        <v>102</v>
      </c>
      <c r="D380" t="s">
        <v>103</v>
      </c>
      <c r="E380" s="5">
        <v>214297294</v>
      </c>
      <c r="F380" s="13">
        <f>INDEX($R$3:$T$335,MATCH(PERL[[#This Row],[DistrictNumber]],$R$3:$R$335,0),3)</f>
        <v>0</v>
      </c>
      <c r="G380" s="9">
        <f t="shared" si="36"/>
        <v>0</v>
      </c>
      <c r="H380" s="11">
        <v>1.02</v>
      </c>
      <c r="I380" s="12" cm="1">
        <f t="array" ref="I380">INDEX(PERL[],MATCH(PERL[[#This Row],[Base Year]]&amp;PERL[[#This Row],[DistrictNumber]],PERL[[Fiscal Year]:[Fiscal Year]]&amp;PERL[[DistrictNumber]:[DistrictNumber]],0),9)*$H380</f>
        <v>0</v>
      </c>
      <c r="J380" s="15">
        <f>IF(PERL[[#This Row],[Unadjusted Maximum Revenue]]/(PERL[[#This Row],[Proposed Taxable Valuation]]/1000)&gt;PERL[[#This Row],[Max Debt RATE]],PERL[[#This Row],[Max Debt RATE]],PERL[[#This Row],[Unadjusted Maximum Revenue]]/(PERL[[#This Row],[Proposed Taxable Valuation]]/1000))</f>
        <v>0</v>
      </c>
      <c r="K380" s="26">
        <f>ROUND(PERL[[#This Row],[Proposed Taxable Valuation]]/1000*PERL[[#This Row],[Adjusted Rate]],0)</f>
        <v>0</v>
      </c>
      <c r="L380" s="19">
        <f t="shared" si="33"/>
        <v>0</v>
      </c>
      <c r="M380" s="17">
        <f t="shared" si="38"/>
        <v>0</v>
      </c>
      <c r="N380" s="5">
        <v>190899721</v>
      </c>
      <c r="O380">
        <f>INDEX($R$3:$T$335,MATCH(PERL[[#This Row],[DistrictNumber]],$R$3:$R$335,0),3)</f>
        <v>0</v>
      </c>
      <c r="P380" s="9">
        <f t="shared" si="37"/>
        <v>0</v>
      </c>
      <c r="V380">
        <v>2027</v>
      </c>
      <c r="W380" t="s">
        <v>104</v>
      </c>
      <c r="X380" s="25">
        <v>479763407</v>
      </c>
    </row>
    <row r="381" spans="1:24" x14ac:dyDescent="0.35">
      <c r="A381" s="13">
        <v>2027</v>
      </c>
      <c r="B381" s="13">
        <f t="shared" si="30"/>
        <v>2026</v>
      </c>
      <c r="C381" t="s">
        <v>104</v>
      </c>
      <c r="D381" t="s">
        <v>105</v>
      </c>
      <c r="E381" s="5">
        <v>479763407</v>
      </c>
      <c r="F381" s="13">
        <f>INDEX($R$3:$T$335,MATCH(PERL[[#This Row],[DistrictNumber]],$R$3:$R$335,0),3)</f>
        <v>0</v>
      </c>
      <c r="G381" s="9">
        <f t="shared" si="36"/>
        <v>0</v>
      </c>
      <c r="H381" s="11">
        <v>1.02</v>
      </c>
      <c r="I381" s="12" cm="1">
        <f t="array" ref="I381">INDEX(PERL[],MATCH(PERL[[#This Row],[Base Year]]&amp;PERL[[#This Row],[DistrictNumber]],PERL[[Fiscal Year]:[Fiscal Year]]&amp;PERL[[DistrictNumber]:[DistrictNumber]],0),9)*$H381</f>
        <v>0</v>
      </c>
      <c r="J381" s="15">
        <f>IF(PERL[[#This Row],[Unadjusted Maximum Revenue]]/(PERL[[#This Row],[Proposed Taxable Valuation]]/1000)&gt;PERL[[#This Row],[Max Debt RATE]],PERL[[#This Row],[Max Debt RATE]],PERL[[#This Row],[Unadjusted Maximum Revenue]]/(PERL[[#This Row],[Proposed Taxable Valuation]]/1000))</f>
        <v>0</v>
      </c>
      <c r="K381" s="26">
        <f>ROUND(PERL[[#This Row],[Proposed Taxable Valuation]]/1000*PERL[[#This Row],[Adjusted Rate]],0)</f>
        <v>0</v>
      </c>
      <c r="L381" s="19">
        <f t="shared" si="33"/>
        <v>0</v>
      </c>
      <c r="M381" s="17">
        <f t="shared" si="38"/>
        <v>0</v>
      </c>
      <c r="N381" s="5">
        <v>435663910</v>
      </c>
      <c r="O381">
        <f>INDEX($R$3:$T$335,MATCH(PERL[[#This Row],[DistrictNumber]],$R$3:$R$335,0),3)</f>
        <v>0</v>
      </c>
      <c r="P381" s="9">
        <f t="shared" si="37"/>
        <v>0</v>
      </c>
      <c r="V381">
        <v>2027</v>
      </c>
      <c r="W381" t="s">
        <v>98</v>
      </c>
      <c r="X381" s="25">
        <v>260764069</v>
      </c>
    </row>
    <row r="382" spans="1:24" x14ac:dyDescent="0.35">
      <c r="A382" s="13">
        <v>2027</v>
      </c>
      <c r="B382" s="13">
        <f t="shared" si="30"/>
        <v>2026</v>
      </c>
      <c r="C382" t="s">
        <v>106</v>
      </c>
      <c r="D382" t="s">
        <v>107</v>
      </c>
      <c r="E382" s="5">
        <v>462814566</v>
      </c>
      <c r="F382" s="13">
        <f>INDEX($R$3:$T$335,MATCH(PERL[[#This Row],[DistrictNumber]],$R$3:$R$335,0),3)</f>
        <v>0.13500000000000001</v>
      </c>
      <c r="G382" s="9">
        <f t="shared" si="36"/>
        <v>62479.966410000001</v>
      </c>
      <c r="H382" s="11">
        <v>1.02</v>
      </c>
      <c r="I382" s="12" cm="1">
        <f t="array" ref="I382">INDEX(PERL[],MATCH(PERL[[#This Row],[Base Year]]&amp;PERL[[#This Row],[DistrictNumber]],PERL[[Fiscal Year]:[Fiscal Year]]&amp;PERL[[DistrictNumber]:[DistrictNumber]],0),9)*$H382</f>
        <v>51952.397868000015</v>
      </c>
      <c r="J382" s="15">
        <f>IF(PERL[[#This Row],[Unadjusted Maximum Revenue]]/(PERL[[#This Row],[Proposed Taxable Valuation]]/1000)&gt;PERL[[#This Row],[Max Debt RATE]],PERL[[#This Row],[Max Debt RATE]],PERL[[#This Row],[Unadjusted Maximum Revenue]]/(PERL[[#This Row],[Proposed Taxable Valuation]]/1000))</f>
        <v>0.11225316073565415</v>
      </c>
      <c r="K382" s="26">
        <f>ROUND(PERL[[#This Row],[Proposed Taxable Valuation]]/1000*PERL[[#This Row],[Adjusted Rate]],0)</f>
        <v>51952</v>
      </c>
      <c r="L382" s="19">
        <f t="shared" si="33"/>
        <v>-10527.568541999986</v>
      </c>
      <c r="M382" s="17">
        <f t="shared" si="38"/>
        <v>-2.2746839264345856E-2</v>
      </c>
      <c r="N382" s="5">
        <v>413820321</v>
      </c>
      <c r="O382">
        <f>INDEX($R$3:$T$335,MATCH(PERL[[#This Row],[DistrictNumber]],$R$3:$R$335,0),3)</f>
        <v>0.13500000000000001</v>
      </c>
      <c r="P382" s="9">
        <f t="shared" si="37"/>
        <v>55865.743335000006</v>
      </c>
      <c r="V382">
        <v>2027</v>
      </c>
      <c r="W382" t="s">
        <v>100</v>
      </c>
      <c r="X382" s="25">
        <v>809725522</v>
      </c>
    </row>
    <row r="383" spans="1:24" x14ac:dyDescent="0.35">
      <c r="A383" s="13">
        <v>2027</v>
      </c>
      <c r="B383" s="13">
        <f t="shared" si="30"/>
        <v>2026</v>
      </c>
      <c r="C383" t="s">
        <v>108</v>
      </c>
      <c r="D383" t="s">
        <v>109</v>
      </c>
      <c r="E383" s="5">
        <v>527247802</v>
      </c>
      <c r="F383" s="13">
        <f>INDEX($R$3:$T$335,MATCH(PERL[[#This Row],[DistrictNumber]],$R$3:$R$335,0),3)</f>
        <v>0</v>
      </c>
      <c r="G383" s="9">
        <f t="shared" si="36"/>
        <v>0</v>
      </c>
      <c r="H383" s="11">
        <v>1.02</v>
      </c>
      <c r="I383" s="12" cm="1">
        <f t="array" ref="I383">INDEX(PERL[],MATCH(PERL[[#This Row],[Base Year]]&amp;PERL[[#This Row],[DistrictNumber]],PERL[[Fiscal Year]:[Fiscal Year]]&amp;PERL[[DistrictNumber]:[DistrictNumber]],0),9)*$H383</f>
        <v>0</v>
      </c>
      <c r="J383" s="15">
        <f>IF(PERL[[#This Row],[Unadjusted Maximum Revenue]]/(PERL[[#This Row],[Proposed Taxable Valuation]]/1000)&gt;PERL[[#This Row],[Max Debt RATE]],PERL[[#This Row],[Max Debt RATE]],PERL[[#This Row],[Unadjusted Maximum Revenue]]/(PERL[[#This Row],[Proposed Taxable Valuation]]/1000))</f>
        <v>0</v>
      </c>
      <c r="K383" s="26">
        <f>ROUND(PERL[[#This Row],[Proposed Taxable Valuation]]/1000*PERL[[#This Row],[Adjusted Rate]],0)</f>
        <v>0</v>
      </c>
      <c r="L383" s="19">
        <f t="shared" si="33"/>
        <v>0</v>
      </c>
      <c r="M383" s="17">
        <f t="shared" si="38"/>
        <v>0</v>
      </c>
      <c r="N383" s="5">
        <v>477133619</v>
      </c>
      <c r="O383">
        <f>INDEX($R$3:$T$335,MATCH(PERL[[#This Row],[DistrictNumber]],$R$3:$R$335,0),3)</f>
        <v>0</v>
      </c>
      <c r="P383" s="9">
        <f t="shared" si="37"/>
        <v>0</v>
      </c>
      <c r="V383">
        <v>2027</v>
      </c>
      <c r="W383" t="s">
        <v>96</v>
      </c>
      <c r="X383" s="25">
        <v>229507762</v>
      </c>
    </row>
    <row r="384" spans="1:24" x14ac:dyDescent="0.35">
      <c r="A384" s="13">
        <v>2027</v>
      </c>
      <c r="B384" s="13">
        <f t="shared" si="30"/>
        <v>2026</v>
      </c>
      <c r="C384" t="s">
        <v>110</v>
      </c>
      <c r="D384" t="s">
        <v>111</v>
      </c>
      <c r="E384" s="5">
        <v>501276239</v>
      </c>
      <c r="F384" s="13">
        <f>INDEX($R$3:$T$335,MATCH(PERL[[#This Row],[DistrictNumber]],$R$3:$R$335,0),3)</f>
        <v>0</v>
      </c>
      <c r="G384" s="9">
        <f t="shared" si="36"/>
        <v>0</v>
      </c>
      <c r="H384" s="11">
        <v>1.02</v>
      </c>
      <c r="I384" s="12" cm="1">
        <f t="array" ref="I384">INDEX(PERL[],MATCH(PERL[[#This Row],[Base Year]]&amp;PERL[[#This Row],[DistrictNumber]],PERL[[Fiscal Year]:[Fiscal Year]]&amp;PERL[[DistrictNumber]:[DistrictNumber]],0),9)*$H384</f>
        <v>0</v>
      </c>
      <c r="J384" s="15">
        <f>IF(PERL[[#This Row],[Unadjusted Maximum Revenue]]/(PERL[[#This Row],[Proposed Taxable Valuation]]/1000)&gt;PERL[[#This Row],[Max Debt RATE]],PERL[[#This Row],[Max Debt RATE]],PERL[[#This Row],[Unadjusted Maximum Revenue]]/(PERL[[#This Row],[Proposed Taxable Valuation]]/1000))</f>
        <v>0</v>
      </c>
      <c r="K384" s="26">
        <f>ROUND(PERL[[#This Row],[Proposed Taxable Valuation]]/1000*PERL[[#This Row],[Adjusted Rate]],0)</f>
        <v>0</v>
      </c>
      <c r="L384" s="19">
        <f t="shared" si="33"/>
        <v>0</v>
      </c>
      <c r="M384" s="17">
        <f t="shared" si="38"/>
        <v>0</v>
      </c>
      <c r="N384" s="5">
        <v>438150009</v>
      </c>
      <c r="O384">
        <f>INDEX($R$3:$T$335,MATCH(PERL[[#This Row],[DistrictNumber]],$R$3:$R$335,0),3)</f>
        <v>0</v>
      </c>
      <c r="P384" s="9">
        <f t="shared" si="37"/>
        <v>0</v>
      </c>
      <c r="V384">
        <v>2027</v>
      </c>
      <c r="W384" t="s">
        <v>102</v>
      </c>
      <c r="X384" s="25">
        <v>214297294</v>
      </c>
    </row>
    <row r="385" spans="1:24" x14ac:dyDescent="0.35">
      <c r="A385" s="13">
        <v>2027</v>
      </c>
      <c r="B385" s="13">
        <f t="shared" si="30"/>
        <v>2026</v>
      </c>
      <c r="C385" t="s">
        <v>112</v>
      </c>
      <c r="D385" t="s">
        <v>113</v>
      </c>
      <c r="E385" s="5">
        <v>769803513</v>
      </c>
      <c r="F385" s="13">
        <f>INDEX($R$3:$T$335,MATCH(PERL[[#This Row],[DistrictNumber]],$R$3:$R$335,0),3)</f>
        <v>0</v>
      </c>
      <c r="G385" s="9">
        <f t="shared" si="36"/>
        <v>0</v>
      </c>
      <c r="H385" s="11">
        <v>1.02</v>
      </c>
      <c r="I385" s="12" cm="1">
        <f t="array" ref="I385">INDEX(PERL[],MATCH(PERL[[#This Row],[Base Year]]&amp;PERL[[#This Row],[DistrictNumber]],PERL[[Fiscal Year]:[Fiscal Year]]&amp;PERL[[DistrictNumber]:[DistrictNumber]],0),9)*$H385</f>
        <v>0</v>
      </c>
      <c r="J385" s="15">
        <f>IF(PERL[[#This Row],[Unadjusted Maximum Revenue]]/(PERL[[#This Row],[Proposed Taxable Valuation]]/1000)&gt;PERL[[#This Row],[Max Debt RATE]],PERL[[#This Row],[Max Debt RATE]],PERL[[#This Row],[Unadjusted Maximum Revenue]]/(PERL[[#This Row],[Proposed Taxable Valuation]]/1000))</f>
        <v>0</v>
      </c>
      <c r="K385" s="26">
        <f>ROUND(PERL[[#This Row],[Proposed Taxable Valuation]]/1000*PERL[[#This Row],[Adjusted Rate]],0)</f>
        <v>0</v>
      </c>
      <c r="L385" s="19">
        <f t="shared" si="33"/>
        <v>0</v>
      </c>
      <c r="M385" s="17">
        <f t="shared" si="38"/>
        <v>0</v>
      </c>
      <c r="N385" s="5">
        <v>677552891</v>
      </c>
      <c r="O385">
        <f>INDEX($R$3:$T$335,MATCH(PERL[[#This Row],[DistrictNumber]],$R$3:$R$335,0),3)</f>
        <v>0</v>
      </c>
      <c r="P385" s="9">
        <f t="shared" si="37"/>
        <v>0</v>
      </c>
      <c r="V385">
        <v>2027</v>
      </c>
      <c r="W385" t="s">
        <v>106</v>
      </c>
      <c r="X385" s="25">
        <v>462814566</v>
      </c>
    </row>
    <row r="386" spans="1:24" x14ac:dyDescent="0.35">
      <c r="A386" s="13">
        <v>2027</v>
      </c>
      <c r="B386" s="13">
        <f t="shared" si="30"/>
        <v>2026</v>
      </c>
      <c r="C386" t="s">
        <v>114</v>
      </c>
      <c r="D386" t="s">
        <v>115</v>
      </c>
      <c r="E386" s="5">
        <v>243404518</v>
      </c>
      <c r="F386" s="13">
        <f>INDEX($R$3:$T$335,MATCH(PERL[[#This Row],[DistrictNumber]],$R$3:$R$335,0),3)</f>
        <v>0</v>
      </c>
      <c r="G386" s="9">
        <f t="shared" si="36"/>
        <v>0</v>
      </c>
      <c r="H386" s="11">
        <v>1.02</v>
      </c>
      <c r="I386" s="12" cm="1">
        <f t="array" ref="I386">INDEX(PERL[],MATCH(PERL[[#This Row],[Base Year]]&amp;PERL[[#This Row],[DistrictNumber]],PERL[[Fiscal Year]:[Fiscal Year]]&amp;PERL[[DistrictNumber]:[DistrictNumber]],0),9)*$H386</f>
        <v>0</v>
      </c>
      <c r="J386" s="15">
        <f>IF(PERL[[#This Row],[Unadjusted Maximum Revenue]]/(PERL[[#This Row],[Proposed Taxable Valuation]]/1000)&gt;PERL[[#This Row],[Max Debt RATE]],PERL[[#This Row],[Max Debt RATE]],PERL[[#This Row],[Unadjusted Maximum Revenue]]/(PERL[[#This Row],[Proposed Taxable Valuation]]/1000))</f>
        <v>0</v>
      </c>
      <c r="K386" s="26">
        <f>ROUND(PERL[[#This Row],[Proposed Taxable Valuation]]/1000*PERL[[#This Row],[Adjusted Rate]],0)</f>
        <v>0</v>
      </c>
      <c r="L386" s="19">
        <f t="shared" si="33"/>
        <v>0</v>
      </c>
      <c r="M386" s="17">
        <f t="shared" si="38"/>
        <v>0</v>
      </c>
      <c r="N386" s="5">
        <v>230310178</v>
      </c>
      <c r="O386">
        <f>INDEX($R$3:$T$335,MATCH(PERL[[#This Row],[DistrictNumber]],$R$3:$R$335,0),3)</f>
        <v>0</v>
      </c>
      <c r="P386" s="9">
        <f t="shared" si="37"/>
        <v>0</v>
      </c>
      <c r="V386">
        <v>2027</v>
      </c>
      <c r="W386" t="s">
        <v>110</v>
      </c>
      <c r="X386" s="25">
        <v>501276239</v>
      </c>
    </row>
    <row r="387" spans="1:24" x14ac:dyDescent="0.35">
      <c r="A387" s="13">
        <v>2027</v>
      </c>
      <c r="B387" s="13">
        <f t="shared" si="30"/>
        <v>2026</v>
      </c>
      <c r="C387" t="s">
        <v>116</v>
      </c>
      <c r="D387" t="s">
        <v>117</v>
      </c>
      <c r="E387" s="5">
        <v>453660072</v>
      </c>
      <c r="F387" s="13">
        <f>INDEX($R$3:$T$335,MATCH(PERL[[#This Row],[DistrictNumber]],$R$3:$R$335,0),3)</f>
        <v>0</v>
      </c>
      <c r="G387" s="9">
        <f t="shared" si="36"/>
        <v>0</v>
      </c>
      <c r="H387" s="11">
        <v>1.02</v>
      </c>
      <c r="I387" s="12" cm="1">
        <f t="array" ref="I387">INDEX(PERL[],MATCH(PERL[[#This Row],[Base Year]]&amp;PERL[[#This Row],[DistrictNumber]],PERL[[Fiscal Year]:[Fiscal Year]]&amp;PERL[[DistrictNumber]:[DistrictNumber]],0),9)*$H387</f>
        <v>0</v>
      </c>
      <c r="J387" s="15">
        <f>IF(PERL[[#This Row],[Unadjusted Maximum Revenue]]/(PERL[[#This Row],[Proposed Taxable Valuation]]/1000)&gt;PERL[[#This Row],[Max Debt RATE]],PERL[[#This Row],[Max Debt RATE]],PERL[[#This Row],[Unadjusted Maximum Revenue]]/(PERL[[#This Row],[Proposed Taxable Valuation]]/1000))</f>
        <v>0</v>
      </c>
      <c r="K387" s="26">
        <f>ROUND(PERL[[#This Row],[Proposed Taxable Valuation]]/1000*PERL[[#This Row],[Adjusted Rate]],0)</f>
        <v>0</v>
      </c>
      <c r="L387" s="19">
        <f t="shared" si="33"/>
        <v>0</v>
      </c>
      <c r="M387" s="17">
        <f t="shared" si="38"/>
        <v>0</v>
      </c>
      <c r="N387" s="5">
        <v>400761452</v>
      </c>
      <c r="O387">
        <f>INDEX($R$3:$T$335,MATCH(PERL[[#This Row],[DistrictNumber]],$R$3:$R$335,0),3)</f>
        <v>0</v>
      </c>
      <c r="P387" s="9">
        <f t="shared" si="37"/>
        <v>0</v>
      </c>
      <c r="V387">
        <v>2027</v>
      </c>
      <c r="W387" t="s">
        <v>112</v>
      </c>
      <c r="X387" s="25">
        <v>769803513</v>
      </c>
    </row>
    <row r="388" spans="1:24" x14ac:dyDescent="0.35">
      <c r="A388" s="13">
        <v>2027</v>
      </c>
      <c r="B388" s="13">
        <f t="shared" si="30"/>
        <v>2026</v>
      </c>
      <c r="C388" t="s">
        <v>118</v>
      </c>
      <c r="D388" t="s">
        <v>119</v>
      </c>
      <c r="E388" s="5">
        <v>436843070</v>
      </c>
      <c r="F388" s="13">
        <f>INDEX($R$3:$T$335,MATCH(PERL[[#This Row],[DistrictNumber]],$R$3:$R$335,0),3)</f>
        <v>0</v>
      </c>
      <c r="G388" s="9">
        <f t="shared" si="36"/>
        <v>0</v>
      </c>
      <c r="H388" s="11">
        <v>1.02</v>
      </c>
      <c r="I388" s="12" cm="1">
        <f t="array" ref="I388">INDEX(PERL[],MATCH(PERL[[#This Row],[Base Year]]&amp;PERL[[#This Row],[DistrictNumber]],PERL[[Fiscal Year]:[Fiscal Year]]&amp;PERL[[DistrictNumber]:[DistrictNumber]],0),9)*$H388</f>
        <v>0</v>
      </c>
      <c r="J388" s="15">
        <f>IF(PERL[[#This Row],[Unadjusted Maximum Revenue]]/(PERL[[#This Row],[Proposed Taxable Valuation]]/1000)&gt;PERL[[#This Row],[Max Debt RATE]],PERL[[#This Row],[Max Debt RATE]],PERL[[#This Row],[Unadjusted Maximum Revenue]]/(PERL[[#This Row],[Proposed Taxable Valuation]]/1000))</f>
        <v>0</v>
      </c>
      <c r="K388" s="26">
        <f>ROUND(PERL[[#This Row],[Proposed Taxable Valuation]]/1000*PERL[[#This Row],[Adjusted Rate]],0)</f>
        <v>0</v>
      </c>
      <c r="L388" s="19">
        <f t="shared" si="33"/>
        <v>0</v>
      </c>
      <c r="M388" s="17">
        <f t="shared" si="38"/>
        <v>0</v>
      </c>
      <c r="N388" s="5">
        <v>386864715</v>
      </c>
      <c r="O388">
        <f>INDEX($R$3:$T$335,MATCH(PERL[[#This Row],[DistrictNumber]],$R$3:$R$335,0),3)</f>
        <v>0</v>
      </c>
      <c r="P388" s="9">
        <f t="shared" si="37"/>
        <v>0</v>
      </c>
      <c r="V388">
        <v>2027</v>
      </c>
      <c r="W388" t="s">
        <v>114</v>
      </c>
      <c r="X388" s="25">
        <v>243404518</v>
      </c>
    </row>
    <row r="389" spans="1:24" x14ac:dyDescent="0.35">
      <c r="A389" s="13">
        <v>2027</v>
      </c>
      <c r="B389" s="13">
        <f t="shared" ref="B389:B452" si="39">A389-1</f>
        <v>2026</v>
      </c>
      <c r="C389" t="s">
        <v>120</v>
      </c>
      <c r="D389" t="s">
        <v>121</v>
      </c>
      <c r="E389" s="5">
        <v>676143031</v>
      </c>
      <c r="F389" s="13">
        <f>INDEX($R$3:$T$335,MATCH(PERL[[#This Row],[DistrictNumber]],$R$3:$R$335,0),3)</f>
        <v>0</v>
      </c>
      <c r="G389" s="9">
        <f t="shared" si="36"/>
        <v>0</v>
      </c>
      <c r="H389" s="11">
        <v>1.02</v>
      </c>
      <c r="I389" s="12" cm="1">
        <f t="array" ref="I389">INDEX(PERL[],MATCH(PERL[[#This Row],[Base Year]]&amp;PERL[[#This Row],[DistrictNumber]],PERL[[Fiscal Year]:[Fiscal Year]]&amp;PERL[[DistrictNumber]:[DistrictNumber]],0),9)*$H389</f>
        <v>0</v>
      </c>
      <c r="J389" s="15">
        <f>IF(PERL[[#This Row],[Unadjusted Maximum Revenue]]/(PERL[[#This Row],[Proposed Taxable Valuation]]/1000)&gt;PERL[[#This Row],[Max Debt RATE]],PERL[[#This Row],[Max Debt RATE]],PERL[[#This Row],[Unadjusted Maximum Revenue]]/(PERL[[#This Row],[Proposed Taxable Valuation]]/1000))</f>
        <v>0</v>
      </c>
      <c r="K389" s="26">
        <f>ROUND(PERL[[#This Row],[Proposed Taxable Valuation]]/1000*PERL[[#This Row],[Adjusted Rate]],0)</f>
        <v>0</v>
      </c>
      <c r="L389" s="19">
        <f t="shared" ref="L389:L452" si="40">I389-G389</f>
        <v>0</v>
      </c>
      <c r="M389" s="17">
        <f t="shared" si="38"/>
        <v>0</v>
      </c>
      <c r="N389" s="5">
        <v>625933913</v>
      </c>
      <c r="O389">
        <f>INDEX($R$3:$T$335,MATCH(PERL[[#This Row],[DistrictNumber]],$R$3:$R$335,0),3)</f>
        <v>0</v>
      </c>
      <c r="P389" s="9">
        <f t="shared" si="37"/>
        <v>0</v>
      </c>
      <c r="V389">
        <v>2027</v>
      </c>
      <c r="W389" t="s">
        <v>116</v>
      </c>
      <c r="X389" s="25">
        <v>453660072</v>
      </c>
    </row>
    <row r="390" spans="1:24" x14ac:dyDescent="0.35">
      <c r="A390" s="13">
        <v>2027</v>
      </c>
      <c r="B390" s="13">
        <f t="shared" si="39"/>
        <v>2026</v>
      </c>
      <c r="C390" t="s">
        <v>122</v>
      </c>
      <c r="D390" t="s">
        <v>123</v>
      </c>
      <c r="E390" s="5">
        <v>497091421</v>
      </c>
      <c r="F390" s="13">
        <f>INDEX($R$3:$T$335,MATCH(PERL[[#This Row],[DistrictNumber]],$R$3:$R$335,0),3)</f>
        <v>0</v>
      </c>
      <c r="G390" s="9">
        <f t="shared" si="36"/>
        <v>0</v>
      </c>
      <c r="H390" s="11">
        <v>1.02</v>
      </c>
      <c r="I390" s="12" cm="1">
        <f t="array" ref="I390">INDEX(PERL[],MATCH(PERL[[#This Row],[Base Year]]&amp;PERL[[#This Row],[DistrictNumber]],PERL[[Fiscal Year]:[Fiscal Year]]&amp;PERL[[DistrictNumber]:[DistrictNumber]],0),9)*$H390</f>
        <v>0</v>
      </c>
      <c r="J390" s="15">
        <f>IF(PERL[[#This Row],[Unadjusted Maximum Revenue]]/(PERL[[#This Row],[Proposed Taxable Valuation]]/1000)&gt;PERL[[#This Row],[Max Debt RATE]],PERL[[#This Row],[Max Debt RATE]],PERL[[#This Row],[Unadjusted Maximum Revenue]]/(PERL[[#This Row],[Proposed Taxable Valuation]]/1000))</f>
        <v>0</v>
      </c>
      <c r="K390" s="26">
        <f>ROUND(PERL[[#This Row],[Proposed Taxable Valuation]]/1000*PERL[[#This Row],[Adjusted Rate]],0)</f>
        <v>0</v>
      </c>
      <c r="L390" s="19">
        <f t="shared" si="40"/>
        <v>0</v>
      </c>
      <c r="M390" s="17">
        <f t="shared" si="38"/>
        <v>0</v>
      </c>
      <c r="N390" s="5">
        <v>433072830</v>
      </c>
      <c r="O390">
        <f>INDEX($R$3:$T$335,MATCH(PERL[[#This Row],[DistrictNumber]],$R$3:$R$335,0),3)</f>
        <v>0</v>
      </c>
      <c r="P390" s="9">
        <f t="shared" si="37"/>
        <v>0</v>
      </c>
      <c r="V390">
        <v>2027</v>
      </c>
      <c r="W390" t="s">
        <v>118</v>
      </c>
      <c r="X390" s="25">
        <v>436843070</v>
      </c>
    </row>
    <row r="391" spans="1:24" x14ac:dyDescent="0.35">
      <c r="A391" s="13">
        <v>2027</v>
      </c>
      <c r="B391" s="13">
        <f t="shared" si="39"/>
        <v>2026</v>
      </c>
      <c r="C391" t="s">
        <v>124</v>
      </c>
      <c r="D391" t="s">
        <v>125</v>
      </c>
      <c r="E391" s="5">
        <v>143836317</v>
      </c>
      <c r="F391" s="13">
        <f>INDEX($R$3:$T$335,MATCH(PERL[[#This Row],[DistrictNumber]],$R$3:$R$335,0),3)</f>
        <v>0</v>
      </c>
      <c r="G391" s="9">
        <f t="shared" si="36"/>
        <v>0</v>
      </c>
      <c r="H391" s="11">
        <v>1.02</v>
      </c>
      <c r="I391" s="12" cm="1">
        <f t="array" ref="I391">INDEX(PERL[],MATCH(PERL[[#This Row],[Base Year]]&amp;PERL[[#This Row],[DistrictNumber]],PERL[[Fiscal Year]:[Fiscal Year]]&amp;PERL[[DistrictNumber]:[DistrictNumber]],0),9)*$H391</f>
        <v>0</v>
      </c>
      <c r="J391" s="15">
        <f>IF(PERL[[#This Row],[Unadjusted Maximum Revenue]]/(PERL[[#This Row],[Proposed Taxable Valuation]]/1000)&gt;PERL[[#This Row],[Max Debt RATE]],PERL[[#This Row],[Max Debt RATE]],PERL[[#This Row],[Unadjusted Maximum Revenue]]/(PERL[[#This Row],[Proposed Taxable Valuation]]/1000))</f>
        <v>0</v>
      </c>
      <c r="K391" s="26">
        <f>ROUND(PERL[[#This Row],[Proposed Taxable Valuation]]/1000*PERL[[#This Row],[Adjusted Rate]],0)</f>
        <v>0</v>
      </c>
      <c r="L391" s="19">
        <f t="shared" si="40"/>
        <v>0</v>
      </c>
      <c r="M391" s="17">
        <f t="shared" si="38"/>
        <v>0</v>
      </c>
      <c r="N391" s="5">
        <v>127177093</v>
      </c>
      <c r="O391">
        <f>INDEX($R$3:$T$335,MATCH(PERL[[#This Row],[DistrictNumber]],$R$3:$R$335,0),3)</f>
        <v>0</v>
      </c>
      <c r="P391" s="9">
        <f t="shared" si="37"/>
        <v>0</v>
      </c>
      <c r="V391">
        <v>2027</v>
      </c>
      <c r="W391" t="s">
        <v>120</v>
      </c>
      <c r="X391" s="25">
        <v>676143031</v>
      </c>
    </row>
    <row r="392" spans="1:24" x14ac:dyDescent="0.35">
      <c r="A392" s="13">
        <v>2027</v>
      </c>
      <c r="B392" s="13">
        <f t="shared" si="39"/>
        <v>2026</v>
      </c>
      <c r="C392" t="s">
        <v>126</v>
      </c>
      <c r="D392" t="s">
        <v>127</v>
      </c>
      <c r="E392" s="5">
        <v>357431745</v>
      </c>
      <c r="F392" s="13">
        <f>INDEX($R$3:$T$335,MATCH(PERL[[#This Row],[DistrictNumber]],$R$3:$R$335,0),3)</f>
        <v>0</v>
      </c>
      <c r="G392" s="9">
        <f t="shared" si="36"/>
        <v>0</v>
      </c>
      <c r="H392" s="11">
        <v>1.02</v>
      </c>
      <c r="I392" s="12" cm="1">
        <f t="array" ref="I392">INDEX(PERL[],MATCH(PERL[[#This Row],[Base Year]]&amp;PERL[[#This Row],[DistrictNumber]],PERL[[Fiscal Year]:[Fiscal Year]]&amp;PERL[[DistrictNumber]:[DistrictNumber]],0),9)*$H392</f>
        <v>0</v>
      </c>
      <c r="J392" s="15">
        <f>IF(PERL[[#This Row],[Unadjusted Maximum Revenue]]/(PERL[[#This Row],[Proposed Taxable Valuation]]/1000)&gt;PERL[[#This Row],[Max Debt RATE]],PERL[[#This Row],[Max Debt RATE]],PERL[[#This Row],[Unadjusted Maximum Revenue]]/(PERL[[#This Row],[Proposed Taxable Valuation]]/1000))</f>
        <v>0</v>
      </c>
      <c r="K392" s="26">
        <f>ROUND(PERL[[#This Row],[Proposed Taxable Valuation]]/1000*PERL[[#This Row],[Adjusted Rate]],0)</f>
        <v>0</v>
      </c>
      <c r="L392" s="19">
        <f t="shared" si="40"/>
        <v>0</v>
      </c>
      <c r="M392" s="17">
        <f t="shared" si="38"/>
        <v>0</v>
      </c>
      <c r="N392" s="5">
        <v>336911701</v>
      </c>
      <c r="O392">
        <f>INDEX($R$3:$T$335,MATCH(PERL[[#This Row],[DistrictNumber]],$R$3:$R$335,0),3)</f>
        <v>0</v>
      </c>
      <c r="P392" s="9">
        <f t="shared" si="37"/>
        <v>0</v>
      </c>
      <c r="V392">
        <v>2027</v>
      </c>
      <c r="W392" t="s">
        <v>122</v>
      </c>
      <c r="X392" s="25">
        <v>497091421</v>
      </c>
    </row>
    <row r="393" spans="1:24" x14ac:dyDescent="0.35">
      <c r="A393" s="13">
        <v>2027</v>
      </c>
      <c r="B393" s="13">
        <f t="shared" si="39"/>
        <v>2026</v>
      </c>
      <c r="C393" t="s">
        <v>128</v>
      </c>
      <c r="D393" t="s">
        <v>129</v>
      </c>
      <c r="E393" s="5">
        <v>485802487</v>
      </c>
      <c r="F393" s="13">
        <f>INDEX($R$3:$T$335,MATCH(PERL[[#This Row],[DistrictNumber]],$R$3:$R$335,0),3)</f>
        <v>0</v>
      </c>
      <c r="G393" s="9">
        <f t="shared" si="36"/>
        <v>0</v>
      </c>
      <c r="H393" s="11">
        <v>1.02</v>
      </c>
      <c r="I393" s="12" cm="1">
        <f t="array" ref="I393">INDEX(PERL[],MATCH(PERL[[#This Row],[Base Year]]&amp;PERL[[#This Row],[DistrictNumber]],PERL[[Fiscal Year]:[Fiscal Year]]&amp;PERL[[DistrictNumber]:[DistrictNumber]],0),9)*$H393</f>
        <v>0</v>
      </c>
      <c r="J393" s="15">
        <f>IF(PERL[[#This Row],[Unadjusted Maximum Revenue]]/(PERL[[#This Row],[Proposed Taxable Valuation]]/1000)&gt;PERL[[#This Row],[Max Debt RATE]],PERL[[#This Row],[Max Debt RATE]],PERL[[#This Row],[Unadjusted Maximum Revenue]]/(PERL[[#This Row],[Proposed Taxable Valuation]]/1000))</f>
        <v>0</v>
      </c>
      <c r="K393" s="26">
        <f>ROUND(PERL[[#This Row],[Proposed Taxable Valuation]]/1000*PERL[[#This Row],[Adjusted Rate]],0)</f>
        <v>0</v>
      </c>
      <c r="L393" s="19">
        <f t="shared" si="40"/>
        <v>0</v>
      </c>
      <c r="M393" s="17">
        <f t="shared" si="38"/>
        <v>0</v>
      </c>
      <c r="N393" s="5">
        <v>420133360</v>
      </c>
      <c r="O393">
        <f>INDEX($R$3:$T$335,MATCH(PERL[[#This Row],[DistrictNumber]],$R$3:$R$335,0),3)</f>
        <v>0</v>
      </c>
      <c r="P393" s="9">
        <f t="shared" si="37"/>
        <v>0</v>
      </c>
      <c r="V393">
        <v>2027</v>
      </c>
      <c r="W393" t="s">
        <v>124</v>
      </c>
      <c r="X393" s="25">
        <v>143836317</v>
      </c>
    </row>
    <row r="394" spans="1:24" x14ac:dyDescent="0.35">
      <c r="A394" s="13">
        <v>2027</v>
      </c>
      <c r="B394" s="13">
        <f t="shared" si="39"/>
        <v>2026</v>
      </c>
      <c r="C394" t="s">
        <v>130</v>
      </c>
      <c r="D394" t="s">
        <v>131</v>
      </c>
      <c r="E394" s="5">
        <v>1912578409</v>
      </c>
      <c r="F394" s="13">
        <f>INDEX($R$3:$T$335,MATCH(PERL[[#This Row],[DistrictNumber]],$R$3:$R$335,0),3)</f>
        <v>0</v>
      </c>
      <c r="G394" s="9">
        <f t="shared" ref="G394:G457" si="41">E394/1000*F394</f>
        <v>0</v>
      </c>
      <c r="H394" s="11">
        <v>1.02</v>
      </c>
      <c r="I394" s="12" cm="1">
        <f t="array" ref="I394">INDEX(PERL[],MATCH(PERL[[#This Row],[Base Year]]&amp;PERL[[#This Row],[DistrictNumber]],PERL[[Fiscal Year]:[Fiscal Year]]&amp;PERL[[DistrictNumber]:[DistrictNumber]],0),9)*$H394</f>
        <v>0</v>
      </c>
      <c r="J394" s="15">
        <f>IF(PERL[[#This Row],[Unadjusted Maximum Revenue]]/(PERL[[#This Row],[Proposed Taxable Valuation]]/1000)&gt;PERL[[#This Row],[Max Debt RATE]],PERL[[#This Row],[Max Debt RATE]],PERL[[#This Row],[Unadjusted Maximum Revenue]]/(PERL[[#This Row],[Proposed Taxable Valuation]]/1000))</f>
        <v>0</v>
      </c>
      <c r="K394" s="26">
        <f>ROUND(PERL[[#This Row],[Proposed Taxable Valuation]]/1000*PERL[[#This Row],[Adjusted Rate]],0)</f>
        <v>0</v>
      </c>
      <c r="L394" s="19">
        <f t="shared" si="40"/>
        <v>0</v>
      </c>
      <c r="M394" s="17">
        <f t="shared" si="38"/>
        <v>0</v>
      </c>
      <c r="N394" s="5">
        <v>1625597839</v>
      </c>
      <c r="O394">
        <f>INDEX($R$3:$T$335,MATCH(PERL[[#This Row],[DistrictNumber]],$R$3:$R$335,0),3)</f>
        <v>0</v>
      </c>
      <c r="P394" s="9">
        <f t="shared" ref="P394:P457" si="42">N394/1000*O394</f>
        <v>0</v>
      </c>
      <c r="V394">
        <v>2027</v>
      </c>
      <c r="W394" t="s">
        <v>126</v>
      </c>
      <c r="X394" s="25">
        <v>357431745</v>
      </c>
    </row>
    <row r="395" spans="1:24" x14ac:dyDescent="0.35">
      <c r="A395" s="13">
        <v>2027</v>
      </c>
      <c r="B395" s="13">
        <f t="shared" si="39"/>
        <v>2026</v>
      </c>
      <c r="C395" t="s">
        <v>132</v>
      </c>
      <c r="D395" t="s">
        <v>133</v>
      </c>
      <c r="E395" s="5">
        <v>1404351511</v>
      </c>
      <c r="F395" s="13">
        <f>INDEX($R$3:$T$335,MATCH(PERL[[#This Row],[DistrictNumber]],$R$3:$R$335,0),3)</f>
        <v>0</v>
      </c>
      <c r="G395" s="9">
        <f t="shared" si="41"/>
        <v>0</v>
      </c>
      <c r="H395" s="11">
        <v>1.02</v>
      </c>
      <c r="I395" s="12" cm="1">
        <f t="array" ref="I395">INDEX(PERL[],MATCH(PERL[[#This Row],[Base Year]]&amp;PERL[[#This Row],[DistrictNumber]],PERL[[Fiscal Year]:[Fiscal Year]]&amp;PERL[[DistrictNumber]:[DistrictNumber]],0),9)*$H395</f>
        <v>0</v>
      </c>
      <c r="J395" s="15">
        <f>IF(PERL[[#This Row],[Unadjusted Maximum Revenue]]/(PERL[[#This Row],[Proposed Taxable Valuation]]/1000)&gt;PERL[[#This Row],[Max Debt RATE]],PERL[[#This Row],[Max Debt RATE]],PERL[[#This Row],[Unadjusted Maximum Revenue]]/(PERL[[#This Row],[Proposed Taxable Valuation]]/1000))</f>
        <v>0</v>
      </c>
      <c r="K395" s="26">
        <f>ROUND(PERL[[#This Row],[Proposed Taxable Valuation]]/1000*PERL[[#This Row],[Adjusted Rate]],0)</f>
        <v>0</v>
      </c>
      <c r="L395" s="19">
        <f t="shared" si="40"/>
        <v>0</v>
      </c>
      <c r="M395" s="17">
        <f t="shared" ref="M395:M458" si="43">J395-F395</f>
        <v>0</v>
      </c>
      <c r="N395" s="5">
        <v>1188485439</v>
      </c>
      <c r="O395">
        <f>INDEX($R$3:$T$335,MATCH(PERL[[#This Row],[DistrictNumber]],$R$3:$R$335,0),3)</f>
        <v>0</v>
      </c>
      <c r="P395" s="9">
        <f t="shared" si="42"/>
        <v>0</v>
      </c>
      <c r="V395">
        <v>2027</v>
      </c>
      <c r="W395" t="s">
        <v>130</v>
      </c>
      <c r="X395" s="25">
        <v>1912578409</v>
      </c>
    </row>
    <row r="396" spans="1:24" x14ac:dyDescent="0.35">
      <c r="A396" s="13">
        <v>2027</v>
      </c>
      <c r="B396" s="13">
        <f t="shared" si="39"/>
        <v>2026</v>
      </c>
      <c r="C396" t="s">
        <v>134</v>
      </c>
      <c r="D396" t="s">
        <v>135</v>
      </c>
      <c r="E396" s="5">
        <v>1198298509</v>
      </c>
      <c r="F396" s="13">
        <f>INDEX($R$3:$T$335,MATCH(PERL[[#This Row],[DistrictNumber]],$R$3:$R$335,0),3)</f>
        <v>0</v>
      </c>
      <c r="G396" s="9">
        <f t="shared" si="41"/>
        <v>0</v>
      </c>
      <c r="H396" s="11">
        <v>1.02</v>
      </c>
      <c r="I396" s="12" cm="1">
        <f t="array" ref="I396">INDEX(PERL[],MATCH(PERL[[#This Row],[Base Year]]&amp;PERL[[#This Row],[DistrictNumber]],PERL[[Fiscal Year]:[Fiscal Year]]&amp;PERL[[DistrictNumber]:[DistrictNumber]],0),9)*$H396</f>
        <v>0</v>
      </c>
      <c r="J396" s="15">
        <f>IF(PERL[[#This Row],[Unadjusted Maximum Revenue]]/(PERL[[#This Row],[Proposed Taxable Valuation]]/1000)&gt;PERL[[#This Row],[Max Debt RATE]],PERL[[#This Row],[Max Debt RATE]],PERL[[#This Row],[Unadjusted Maximum Revenue]]/(PERL[[#This Row],[Proposed Taxable Valuation]]/1000))</f>
        <v>0</v>
      </c>
      <c r="K396" s="26">
        <f>ROUND(PERL[[#This Row],[Proposed Taxable Valuation]]/1000*PERL[[#This Row],[Adjusted Rate]],0)</f>
        <v>0</v>
      </c>
      <c r="L396" s="19">
        <f t="shared" si="40"/>
        <v>0</v>
      </c>
      <c r="M396" s="17">
        <f t="shared" si="43"/>
        <v>0</v>
      </c>
      <c r="N396" s="5">
        <v>1024486377</v>
      </c>
      <c r="O396">
        <f>INDEX($R$3:$T$335,MATCH(PERL[[#This Row],[DistrictNumber]],$R$3:$R$335,0),3)</f>
        <v>0</v>
      </c>
      <c r="P396" s="9">
        <f t="shared" si="42"/>
        <v>0</v>
      </c>
      <c r="V396">
        <v>2027</v>
      </c>
      <c r="W396" t="s">
        <v>132</v>
      </c>
      <c r="X396" s="25">
        <v>1404351511</v>
      </c>
    </row>
    <row r="397" spans="1:24" x14ac:dyDescent="0.35">
      <c r="A397" s="13">
        <v>2027</v>
      </c>
      <c r="B397" s="13">
        <f t="shared" si="39"/>
        <v>2026</v>
      </c>
      <c r="C397" t="s">
        <v>136</v>
      </c>
      <c r="D397" t="s">
        <v>137</v>
      </c>
      <c r="E397" s="5">
        <v>365429324</v>
      </c>
      <c r="F397" s="13">
        <f>INDEX($R$3:$T$335,MATCH(PERL[[#This Row],[DistrictNumber]],$R$3:$R$335,0),3)</f>
        <v>0</v>
      </c>
      <c r="G397" s="9">
        <f t="shared" si="41"/>
        <v>0</v>
      </c>
      <c r="H397" s="11">
        <v>1.02</v>
      </c>
      <c r="I397" s="12" cm="1">
        <f t="array" ref="I397">INDEX(PERL[],MATCH(PERL[[#This Row],[Base Year]]&amp;PERL[[#This Row],[DistrictNumber]],PERL[[Fiscal Year]:[Fiscal Year]]&amp;PERL[[DistrictNumber]:[DistrictNumber]],0),9)*$H397</f>
        <v>0</v>
      </c>
      <c r="J397" s="15">
        <f>IF(PERL[[#This Row],[Unadjusted Maximum Revenue]]/(PERL[[#This Row],[Proposed Taxable Valuation]]/1000)&gt;PERL[[#This Row],[Max Debt RATE]],PERL[[#This Row],[Max Debt RATE]],PERL[[#This Row],[Unadjusted Maximum Revenue]]/(PERL[[#This Row],[Proposed Taxable Valuation]]/1000))</f>
        <v>0</v>
      </c>
      <c r="K397" s="26">
        <f>ROUND(PERL[[#This Row],[Proposed Taxable Valuation]]/1000*PERL[[#This Row],[Adjusted Rate]],0)</f>
        <v>0</v>
      </c>
      <c r="L397" s="19">
        <f t="shared" si="40"/>
        <v>0</v>
      </c>
      <c r="M397" s="17">
        <f t="shared" si="43"/>
        <v>0</v>
      </c>
      <c r="N397" s="5">
        <v>323425720</v>
      </c>
      <c r="O397">
        <f>INDEX($R$3:$T$335,MATCH(PERL[[#This Row],[DistrictNumber]],$R$3:$R$335,0),3)</f>
        <v>0</v>
      </c>
      <c r="P397" s="9">
        <f t="shared" si="42"/>
        <v>0</v>
      </c>
      <c r="V397">
        <v>2027</v>
      </c>
      <c r="W397" t="s">
        <v>134</v>
      </c>
      <c r="X397" s="25">
        <v>1198298509</v>
      </c>
    </row>
    <row r="398" spans="1:24" x14ac:dyDescent="0.35">
      <c r="A398" s="13">
        <v>2027</v>
      </c>
      <c r="B398" s="13">
        <f t="shared" si="39"/>
        <v>2026</v>
      </c>
      <c r="C398" t="s">
        <v>138</v>
      </c>
      <c r="D398" t="s">
        <v>139</v>
      </c>
      <c r="E398" s="5">
        <v>3295525244</v>
      </c>
      <c r="F398" s="13">
        <f>INDEX($R$3:$T$335,MATCH(PERL[[#This Row],[DistrictNumber]],$R$3:$R$335,0),3)</f>
        <v>0</v>
      </c>
      <c r="G398" s="9">
        <f t="shared" si="41"/>
        <v>0</v>
      </c>
      <c r="H398" s="11">
        <v>1.02</v>
      </c>
      <c r="I398" s="12" cm="1">
        <f t="array" ref="I398">INDEX(PERL[],MATCH(PERL[[#This Row],[Base Year]]&amp;PERL[[#This Row],[DistrictNumber]],PERL[[Fiscal Year]:[Fiscal Year]]&amp;PERL[[DistrictNumber]:[DistrictNumber]],0),9)*$H398</f>
        <v>0</v>
      </c>
      <c r="J398" s="15">
        <f>IF(PERL[[#This Row],[Unadjusted Maximum Revenue]]/(PERL[[#This Row],[Proposed Taxable Valuation]]/1000)&gt;PERL[[#This Row],[Max Debt RATE]],PERL[[#This Row],[Max Debt RATE]],PERL[[#This Row],[Unadjusted Maximum Revenue]]/(PERL[[#This Row],[Proposed Taxable Valuation]]/1000))</f>
        <v>0</v>
      </c>
      <c r="K398" s="26">
        <f>ROUND(PERL[[#This Row],[Proposed Taxable Valuation]]/1000*PERL[[#This Row],[Adjusted Rate]],0)</f>
        <v>0</v>
      </c>
      <c r="L398" s="19">
        <f t="shared" si="40"/>
        <v>0</v>
      </c>
      <c r="M398" s="17">
        <f t="shared" si="43"/>
        <v>0</v>
      </c>
      <c r="N398" s="5">
        <v>2852889188</v>
      </c>
      <c r="O398">
        <f>INDEX($R$3:$T$335,MATCH(PERL[[#This Row],[DistrictNumber]],$R$3:$R$335,0),3)</f>
        <v>0</v>
      </c>
      <c r="P398" s="9">
        <f t="shared" si="42"/>
        <v>0</v>
      </c>
      <c r="V398">
        <v>2027</v>
      </c>
      <c r="W398" t="s">
        <v>136</v>
      </c>
      <c r="X398" s="25">
        <v>365429324</v>
      </c>
    </row>
    <row r="399" spans="1:24" x14ac:dyDescent="0.35">
      <c r="A399" s="13">
        <v>2027</v>
      </c>
      <c r="B399" s="13">
        <f t="shared" si="39"/>
        <v>2026</v>
      </c>
      <c r="C399" t="s">
        <v>140</v>
      </c>
      <c r="D399" t="s">
        <v>141</v>
      </c>
      <c r="E399" s="5">
        <v>254690212</v>
      </c>
      <c r="F399" s="13">
        <f>INDEX($R$3:$T$335,MATCH(PERL[[#This Row],[DistrictNumber]],$R$3:$R$335,0),3)</f>
        <v>0</v>
      </c>
      <c r="G399" s="9">
        <f t="shared" si="41"/>
        <v>0</v>
      </c>
      <c r="H399" s="11">
        <v>1.02</v>
      </c>
      <c r="I399" s="12" cm="1">
        <f t="array" ref="I399">INDEX(PERL[],MATCH(PERL[[#This Row],[Base Year]]&amp;PERL[[#This Row],[DistrictNumber]],PERL[[Fiscal Year]:[Fiscal Year]]&amp;PERL[[DistrictNumber]:[DistrictNumber]],0),9)*$H399</f>
        <v>0</v>
      </c>
      <c r="J399" s="15">
        <f>IF(PERL[[#This Row],[Unadjusted Maximum Revenue]]/(PERL[[#This Row],[Proposed Taxable Valuation]]/1000)&gt;PERL[[#This Row],[Max Debt RATE]],PERL[[#This Row],[Max Debt RATE]],PERL[[#This Row],[Unadjusted Maximum Revenue]]/(PERL[[#This Row],[Proposed Taxable Valuation]]/1000))</f>
        <v>0</v>
      </c>
      <c r="K399" s="26">
        <f>ROUND(PERL[[#This Row],[Proposed Taxable Valuation]]/1000*PERL[[#This Row],[Adjusted Rate]],0)</f>
        <v>0</v>
      </c>
      <c r="L399" s="19">
        <f t="shared" si="40"/>
        <v>0</v>
      </c>
      <c r="M399" s="17">
        <f t="shared" si="43"/>
        <v>0</v>
      </c>
      <c r="N399" s="5">
        <v>226351983</v>
      </c>
      <c r="O399">
        <f>INDEX($R$3:$T$335,MATCH(PERL[[#This Row],[DistrictNumber]],$R$3:$R$335,0),3)</f>
        <v>0</v>
      </c>
      <c r="P399" s="9">
        <f t="shared" si="42"/>
        <v>0</v>
      </c>
      <c r="V399">
        <v>2027</v>
      </c>
      <c r="W399" t="s">
        <v>138</v>
      </c>
      <c r="X399" s="25">
        <v>3295525244</v>
      </c>
    </row>
    <row r="400" spans="1:24" x14ac:dyDescent="0.35">
      <c r="A400" s="13">
        <v>2027</v>
      </c>
      <c r="B400" s="13">
        <f t="shared" si="39"/>
        <v>2026</v>
      </c>
      <c r="C400" t="s">
        <v>142</v>
      </c>
      <c r="D400" t="s">
        <v>143</v>
      </c>
      <c r="E400" s="5">
        <v>403924515</v>
      </c>
      <c r="F400" s="13">
        <f>INDEX($R$3:$T$335,MATCH(PERL[[#This Row],[DistrictNumber]],$R$3:$R$335,0),3)</f>
        <v>0</v>
      </c>
      <c r="G400" s="9">
        <f t="shared" si="41"/>
        <v>0</v>
      </c>
      <c r="H400" s="11">
        <v>1.02</v>
      </c>
      <c r="I400" s="12" cm="1">
        <f t="array" ref="I400">INDEX(PERL[],MATCH(PERL[[#This Row],[Base Year]]&amp;PERL[[#This Row],[DistrictNumber]],PERL[[Fiscal Year]:[Fiscal Year]]&amp;PERL[[DistrictNumber]:[DistrictNumber]],0),9)*$H400</f>
        <v>0</v>
      </c>
      <c r="J400" s="15">
        <f>IF(PERL[[#This Row],[Unadjusted Maximum Revenue]]/(PERL[[#This Row],[Proposed Taxable Valuation]]/1000)&gt;PERL[[#This Row],[Max Debt RATE]],PERL[[#This Row],[Max Debt RATE]],PERL[[#This Row],[Unadjusted Maximum Revenue]]/(PERL[[#This Row],[Proposed Taxable Valuation]]/1000))</f>
        <v>0</v>
      </c>
      <c r="K400" s="26">
        <f>ROUND(PERL[[#This Row],[Proposed Taxable Valuation]]/1000*PERL[[#This Row],[Adjusted Rate]],0)</f>
        <v>0</v>
      </c>
      <c r="L400" s="19">
        <f t="shared" si="40"/>
        <v>0</v>
      </c>
      <c r="M400" s="17">
        <f t="shared" si="43"/>
        <v>0</v>
      </c>
      <c r="N400" s="5">
        <v>369367127</v>
      </c>
      <c r="O400">
        <f>INDEX($R$3:$T$335,MATCH(PERL[[#This Row],[DistrictNumber]],$R$3:$R$335,0),3)</f>
        <v>0</v>
      </c>
      <c r="P400" s="9">
        <f t="shared" si="42"/>
        <v>0</v>
      </c>
      <c r="V400">
        <v>2027</v>
      </c>
      <c r="W400" t="s">
        <v>140</v>
      </c>
      <c r="X400" s="25">
        <v>254690212</v>
      </c>
    </row>
    <row r="401" spans="1:24" x14ac:dyDescent="0.35">
      <c r="A401" s="13">
        <v>2027</v>
      </c>
      <c r="B401" s="13">
        <f t="shared" si="39"/>
        <v>2026</v>
      </c>
      <c r="C401" t="s">
        <v>144</v>
      </c>
      <c r="D401" t="s">
        <v>145</v>
      </c>
      <c r="E401" s="5">
        <v>345807505</v>
      </c>
      <c r="F401" s="13">
        <f>INDEX($R$3:$T$335,MATCH(PERL[[#This Row],[DistrictNumber]],$R$3:$R$335,0),3)</f>
        <v>0.13500000000000001</v>
      </c>
      <c r="G401" s="9">
        <f t="shared" si="41"/>
        <v>46684.013175000007</v>
      </c>
      <c r="H401" s="11">
        <v>1.02</v>
      </c>
      <c r="I401" s="12" cm="1">
        <f t="array" ref="I401">INDEX(PERL[],MATCH(PERL[[#This Row],[Base Year]]&amp;PERL[[#This Row],[DistrictNumber]],PERL[[Fiscal Year]:[Fiscal Year]]&amp;PERL[[DistrictNumber]:[DistrictNumber]],0),9)*$H401</f>
        <v>41916.590945100004</v>
      </c>
      <c r="J401" s="15">
        <f>IF(PERL[[#This Row],[Unadjusted Maximum Revenue]]/(PERL[[#This Row],[Proposed Taxable Valuation]]/1000)&gt;PERL[[#This Row],[Max Debt RATE]],PERL[[#This Row],[Max Debt RATE]],PERL[[#This Row],[Unadjusted Maximum Revenue]]/(PERL[[#This Row],[Proposed Taxable Valuation]]/1000))</f>
        <v>0.12121365308453905</v>
      </c>
      <c r="K401" s="26">
        <f>ROUND(PERL[[#This Row],[Proposed Taxable Valuation]]/1000*PERL[[#This Row],[Adjusted Rate]],0)</f>
        <v>41917</v>
      </c>
      <c r="L401" s="19">
        <f t="shared" si="40"/>
        <v>-4767.422229900003</v>
      </c>
      <c r="M401" s="17">
        <f t="shared" si="43"/>
        <v>-1.3786346915460962E-2</v>
      </c>
      <c r="N401" s="5">
        <v>319231598</v>
      </c>
      <c r="O401">
        <f>INDEX($R$3:$T$335,MATCH(PERL[[#This Row],[DistrictNumber]],$R$3:$R$335,0),3)</f>
        <v>0.13500000000000001</v>
      </c>
      <c r="P401" s="9">
        <f t="shared" si="42"/>
        <v>43096.265729999999</v>
      </c>
      <c r="V401">
        <v>2027</v>
      </c>
      <c r="W401" t="s">
        <v>142</v>
      </c>
      <c r="X401" s="25">
        <v>403924515</v>
      </c>
    </row>
    <row r="402" spans="1:24" x14ac:dyDescent="0.35">
      <c r="A402" s="13">
        <v>2027</v>
      </c>
      <c r="B402" s="13">
        <f t="shared" si="39"/>
        <v>2026</v>
      </c>
      <c r="C402" t="s">
        <v>146</v>
      </c>
      <c r="D402" t="s">
        <v>147</v>
      </c>
      <c r="E402" s="5">
        <v>284459143</v>
      </c>
      <c r="F402" s="13">
        <f>INDEX($R$3:$T$335,MATCH(PERL[[#This Row],[DistrictNumber]],$R$3:$R$335,0),3)</f>
        <v>0</v>
      </c>
      <c r="G402" s="9">
        <f t="shared" si="41"/>
        <v>0</v>
      </c>
      <c r="H402" s="11">
        <v>1.02</v>
      </c>
      <c r="I402" s="12" cm="1">
        <f t="array" ref="I402">INDEX(PERL[],MATCH(PERL[[#This Row],[Base Year]]&amp;PERL[[#This Row],[DistrictNumber]],PERL[[Fiscal Year]:[Fiscal Year]]&amp;PERL[[DistrictNumber]:[DistrictNumber]],0),9)*$H402</f>
        <v>0</v>
      </c>
      <c r="J402" s="15">
        <f>IF(PERL[[#This Row],[Unadjusted Maximum Revenue]]/(PERL[[#This Row],[Proposed Taxable Valuation]]/1000)&gt;PERL[[#This Row],[Max Debt RATE]],PERL[[#This Row],[Max Debt RATE]],PERL[[#This Row],[Unadjusted Maximum Revenue]]/(PERL[[#This Row],[Proposed Taxable Valuation]]/1000))</f>
        <v>0</v>
      </c>
      <c r="K402" s="26">
        <f>ROUND(PERL[[#This Row],[Proposed Taxable Valuation]]/1000*PERL[[#This Row],[Adjusted Rate]],0)</f>
        <v>0</v>
      </c>
      <c r="L402" s="19">
        <f t="shared" si="40"/>
        <v>0</v>
      </c>
      <c r="M402" s="17">
        <f t="shared" si="43"/>
        <v>0</v>
      </c>
      <c r="N402" s="5">
        <v>264348355</v>
      </c>
      <c r="O402">
        <f>INDEX($R$3:$T$335,MATCH(PERL[[#This Row],[DistrictNumber]],$R$3:$R$335,0),3)</f>
        <v>0</v>
      </c>
      <c r="P402" s="9">
        <f t="shared" si="42"/>
        <v>0</v>
      </c>
      <c r="V402">
        <v>2027</v>
      </c>
      <c r="W402" t="s">
        <v>144</v>
      </c>
      <c r="X402" s="25">
        <v>345807505</v>
      </c>
    </row>
    <row r="403" spans="1:24" x14ac:dyDescent="0.35">
      <c r="A403" s="13">
        <v>2027</v>
      </c>
      <c r="B403" s="13">
        <f t="shared" si="39"/>
        <v>2026</v>
      </c>
      <c r="C403" t="s">
        <v>148</v>
      </c>
      <c r="D403" t="s">
        <v>149</v>
      </c>
      <c r="E403" s="5">
        <v>404521026</v>
      </c>
      <c r="F403" s="13">
        <f>INDEX($R$3:$T$335,MATCH(PERL[[#This Row],[DistrictNumber]],$R$3:$R$335,0),3)</f>
        <v>0</v>
      </c>
      <c r="G403" s="9">
        <f t="shared" si="41"/>
        <v>0</v>
      </c>
      <c r="H403" s="11">
        <v>1.02</v>
      </c>
      <c r="I403" s="12" cm="1">
        <f t="array" ref="I403">INDEX(PERL[],MATCH(PERL[[#This Row],[Base Year]]&amp;PERL[[#This Row],[DistrictNumber]],PERL[[Fiscal Year]:[Fiscal Year]]&amp;PERL[[DistrictNumber]:[DistrictNumber]],0),9)*$H403</f>
        <v>0</v>
      </c>
      <c r="J403" s="15">
        <f>IF(PERL[[#This Row],[Unadjusted Maximum Revenue]]/(PERL[[#This Row],[Proposed Taxable Valuation]]/1000)&gt;PERL[[#This Row],[Max Debt RATE]],PERL[[#This Row],[Max Debt RATE]],PERL[[#This Row],[Unadjusted Maximum Revenue]]/(PERL[[#This Row],[Proposed Taxable Valuation]]/1000))</f>
        <v>0</v>
      </c>
      <c r="K403" s="26">
        <f>ROUND(PERL[[#This Row],[Proposed Taxable Valuation]]/1000*PERL[[#This Row],[Adjusted Rate]],0)</f>
        <v>0</v>
      </c>
      <c r="L403" s="19">
        <f t="shared" si="40"/>
        <v>0</v>
      </c>
      <c r="M403" s="17">
        <f t="shared" si="43"/>
        <v>0</v>
      </c>
      <c r="N403" s="5">
        <v>374911331</v>
      </c>
      <c r="O403">
        <f>INDEX($R$3:$T$335,MATCH(PERL[[#This Row],[DistrictNumber]],$R$3:$R$335,0),3)</f>
        <v>0</v>
      </c>
      <c r="P403" s="9">
        <f t="shared" si="42"/>
        <v>0</v>
      </c>
      <c r="V403">
        <v>2027</v>
      </c>
      <c r="W403" t="s">
        <v>146</v>
      </c>
      <c r="X403" s="25">
        <v>284459143</v>
      </c>
    </row>
    <row r="404" spans="1:24" x14ac:dyDescent="0.35">
      <c r="A404" s="13">
        <v>2027</v>
      </c>
      <c r="B404" s="13">
        <f t="shared" si="39"/>
        <v>2026</v>
      </c>
      <c r="C404" t="s">
        <v>150</v>
      </c>
      <c r="D404" t="s">
        <v>151</v>
      </c>
      <c r="E404" s="5">
        <v>3349450359</v>
      </c>
      <c r="F404" s="13">
        <f>INDEX($R$3:$T$335,MATCH(PERL[[#This Row],[DistrictNumber]],$R$3:$R$335,0),3)</f>
        <v>0</v>
      </c>
      <c r="G404" s="9">
        <f t="shared" si="41"/>
        <v>0</v>
      </c>
      <c r="H404" s="11">
        <v>1.02</v>
      </c>
      <c r="I404" s="12" cm="1">
        <f t="array" ref="I404">INDEX(PERL[],MATCH(PERL[[#This Row],[Base Year]]&amp;PERL[[#This Row],[DistrictNumber]],PERL[[Fiscal Year]:[Fiscal Year]]&amp;PERL[[DistrictNumber]:[DistrictNumber]],0),9)*$H404</f>
        <v>0</v>
      </c>
      <c r="J404" s="15">
        <f>IF(PERL[[#This Row],[Unadjusted Maximum Revenue]]/(PERL[[#This Row],[Proposed Taxable Valuation]]/1000)&gt;PERL[[#This Row],[Max Debt RATE]],PERL[[#This Row],[Max Debt RATE]],PERL[[#This Row],[Unadjusted Maximum Revenue]]/(PERL[[#This Row],[Proposed Taxable Valuation]]/1000))</f>
        <v>0</v>
      </c>
      <c r="K404" s="26">
        <f>ROUND(PERL[[#This Row],[Proposed Taxable Valuation]]/1000*PERL[[#This Row],[Adjusted Rate]],0)</f>
        <v>0</v>
      </c>
      <c r="L404" s="19">
        <f t="shared" si="40"/>
        <v>0</v>
      </c>
      <c r="M404" s="17">
        <f t="shared" si="43"/>
        <v>0</v>
      </c>
      <c r="N404" s="5">
        <v>2828853283</v>
      </c>
      <c r="O404">
        <f>INDEX($R$3:$T$335,MATCH(PERL[[#This Row],[DistrictNumber]],$R$3:$R$335,0),3)</f>
        <v>0</v>
      </c>
      <c r="P404" s="9">
        <f t="shared" si="42"/>
        <v>0</v>
      </c>
      <c r="V404">
        <v>2027</v>
      </c>
      <c r="W404" t="s">
        <v>148</v>
      </c>
      <c r="X404" s="25">
        <v>404521026</v>
      </c>
    </row>
    <row r="405" spans="1:24" x14ac:dyDescent="0.35">
      <c r="A405" s="13">
        <v>2027</v>
      </c>
      <c r="B405" s="13">
        <f t="shared" si="39"/>
        <v>2026</v>
      </c>
      <c r="C405" t="s">
        <v>152</v>
      </c>
      <c r="D405" t="s">
        <v>153</v>
      </c>
      <c r="E405" s="5">
        <v>656182907</v>
      </c>
      <c r="F405" s="13">
        <f>INDEX($R$3:$T$335,MATCH(PERL[[#This Row],[DistrictNumber]],$R$3:$R$335,0),3)</f>
        <v>0</v>
      </c>
      <c r="G405" s="9">
        <f t="shared" si="41"/>
        <v>0</v>
      </c>
      <c r="H405" s="11">
        <v>1.02</v>
      </c>
      <c r="I405" s="12" cm="1">
        <f t="array" ref="I405">INDEX(PERL[],MATCH(PERL[[#This Row],[Base Year]]&amp;PERL[[#This Row],[DistrictNumber]],PERL[[Fiscal Year]:[Fiscal Year]]&amp;PERL[[DistrictNumber]:[DistrictNumber]],0),9)*$H405</f>
        <v>0</v>
      </c>
      <c r="J405" s="15">
        <f>IF(PERL[[#This Row],[Unadjusted Maximum Revenue]]/(PERL[[#This Row],[Proposed Taxable Valuation]]/1000)&gt;PERL[[#This Row],[Max Debt RATE]],PERL[[#This Row],[Max Debt RATE]],PERL[[#This Row],[Unadjusted Maximum Revenue]]/(PERL[[#This Row],[Proposed Taxable Valuation]]/1000))</f>
        <v>0</v>
      </c>
      <c r="K405" s="26">
        <f>ROUND(PERL[[#This Row],[Proposed Taxable Valuation]]/1000*PERL[[#This Row],[Adjusted Rate]],0)</f>
        <v>0</v>
      </c>
      <c r="L405" s="19">
        <f t="shared" si="40"/>
        <v>0</v>
      </c>
      <c r="M405" s="17">
        <f t="shared" si="43"/>
        <v>0</v>
      </c>
      <c r="N405" s="5">
        <v>573711303</v>
      </c>
      <c r="O405">
        <f>INDEX($R$3:$T$335,MATCH(PERL[[#This Row],[DistrictNumber]],$R$3:$R$335,0),3)</f>
        <v>0</v>
      </c>
      <c r="P405" s="9">
        <f t="shared" si="42"/>
        <v>0</v>
      </c>
      <c r="V405">
        <v>2027</v>
      </c>
      <c r="W405" t="s">
        <v>150</v>
      </c>
      <c r="X405" s="25">
        <v>3349450359</v>
      </c>
    </row>
    <row r="406" spans="1:24" x14ac:dyDescent="0.35">
      <c r="A406" s="13">
        <v>2027</v>
      </c>
      <c r="B406" s="13">
        <f t="shared" si="39"/>
        <v>2026</v>
      </c>
      <c r="C406" t="s">
        <v>154</v>
      </c>
      <c r="D406" t="s">
        <v>155</v>
      </c>
      <c r="E406" s="5">
        <v>1924524978</v>
      </c>
      <c r="F406" s="13">
        <f>INDEX($R$3:$T$335,MATCH(PERL[[#This Row],[DistrictNumber]],$R$3:$R$335,0),3)</f>
        <v>0</v>
      </c>
      <c r="G406" s="9">
        <f t="shared" si="41"/>
        <v>0</v>
      </c>
      <c r="H406" s="11">
        <v>1.02</v>
      </c>
      <c r="I406" s="12" cm="1">
        <f t="array" ref="I406">INDEX(PERL[],MATCH(PERL[[#This Row],[Base Year]]&amp;PERL[[#This Row],[DistrictNumber]],PERL[[Fiscal Year]:[Fiscal Year]]&amp;PERL[[DistrictNumber]:[DistrictNumber]],0),9)*$H406</f>
        <v>0</v>
      </c>
      <c r="J406" s="15">
        <f>IF(PERL[[#This Row],[Unadjusted Maximum Revenue]]/(PERL[[#This Row],[Proposed Taxable Valuation]]/1000)&gt;PERL[[#This Row],[Max Debt RATE]],PERL[[#This Row],[Max Debt RATE]],PERL[[#This Row],[Unadjusted Maximum Revenue]]/(PERL[[#This Row],[Proposed Taxable Valuation]]/1000))</f>
        <v>0</v>
      </c>
      <c r="K406" s="26">
        <f>ROUND(PERL[[#This Row],[Proposed Taxable Valuation]]/1000*PERL[[#This Row],[Adjusted Rate]],0)</f>
        <v>0</v>
      </c>
      <c r="L406" s="19">
        <f t="shared" si="40"/>
        <v>0</v>
      </c>
      <c r="M406" s="17">
        <f t="shared" si="43"/>
        <v>0</v>
      </c>
      <c r="N406" s="5">
        <v>1644793253</v>
      </c>
      <c r="O406">
        <f>INDEX($R$3:$T$335,MATCH(PERL[[#This Row],[DistrictNumber]],$R$3:$R$335,0),3)</f>
        <v>0</v>
      </c>
      <c r="P406" s="9">
        <f t="shared" si="42"/>
        <v>0</v>
      </c>
      <c r="V406">
        <v>2027</v>
      </c>
      <c r="W406" t="s">
        <v>152</v>
      </c>
      <c r="X406" s="25">
        <v>656182907</v>
      </c>
    </row>
    <row r="407" spans="1:24" x14ac:dyDescent="0.35">
      <c r="A407" s="13">
        <v>2027</v>
      </c>
      <c r="B407" s="13">
        <f t="shared" si="39"/>
        <v>2026</v>
      </c>
      <c r="C407" t="s">
        <v>156</v>
      </c>
      <c r="D407" t="s">
        <v>157</v>
      </c>
      <c r="E407" s="5">
        <v>201903722</v>
      </c>
      <c r="F407" s="13">
        <f>INDEX($R$3:$T$335,MATCH(PERL[[#This Row],[DistrictNumber]],$R$3:$R$335,0),3)</f>
        <v>0</v>
      </c>
      <c r="G407" s="9">
        <f t="shared" si="41"/>
        <v>0</v>
      </c>
      <c r="H407" s="11">
        <v>1.02</v>
      </c>
      <c r="I407" s="12" cm="1">
        <f t="array" ref="I407">INDEX(PERL[],MATCH(PERL[[#This Row],[Base Year]]&amp;PERL[[#This Row],[DistrictNumber]],PERL[[Fiscal Year]:[Fiscal Year]]&amp;PERL[[DistrictNumber]:[DistrictNumber]],0),9)*$H407</f>
        <v>0</v>
      </c>
      <c r="J407" s="15">
        <f>IF(PERL[[#This Row],[Unadjusted Maximum Revenue]]/(PERL[[#This Row],[Proposed Taxable Valuation]]/1000)&gt;PERL[[#This Row],[Max Debt RATE]],PERL[[#This Row],[Max Debt RATE]],PERL[[#This Row],[Unadjusted Maximum Revenue]]/(PERL[[#This Row],[Proposed Taxable Valuation]]/1000))</f>
        <v>0</v>
      </c>
      <c r="K407" s="26">
        <f>ROUND(PERL[[#This Row],[Proposed Taxable Valuation]]/1000*PERL[[#This Row],[Adjusted Rate]],0)</f>
        <v>0</v>
      </c>
      <c r="L407" s="19">
        <f t="shared" si="40"/>
        <v>0</v>
      </c>
      <c r="M407" s="17">
        <f t="shared" si="43"/>
        <v>0</v>
      </c>
      <c r="N407" s="5">
        <v>176656983</v>
      </c>
      <c r="O407">
        <f>INDEX($R$3:$T$335,MATCH(PERL[[#This Row],[DistrictNumber]],$R$3:$R$335,0),3)</f>
        <v>0</v>
      </c>
      <c r="P407" s="9">
        <f t="shared" si="42"/>
        <v>0</v>
      </c>
      <c r="V407">
        <v>2027</v>
      </c>
      <c r="W407" t="s">
        <v>154</v>
      </c>
      <c r="X407" s="25">
        <v>1924524978</v>
      </c>
    </row>
    <row r="408" spans="1:24" x14ac:dyDescent="0.35">
      <c r="A408" s="13">
        <v>2027</v>
      </c>
      <c r="B408" s="13">
        <f t="shared" si="39"/>
        <v>2026</v>
      </c>
      <c r="C408" t="s">
        <v>158</v>
      </c>
      <c r="D408" t="s">
        <v>159</v>
      </c>
      <c r="E408" s="5">
        <v>6462529747</v>
      </c>
      <c r="F408" s="13">
        <f>INDEX($R$3:$T$335,MATCH(PERL[[#This Row],[DistrictNumber]],$R$3:$R$335,0),3)</f>
        <v>0</v>
      </c>
      <c r="G408" s="9">
        <f t="shared" si="41"/>
        <v>0</v>
      </c>
      <c r="H408" s="11">
        <v>1.02</v>
      </c>
      <c r="I408" s="12" cm="1">
        <f t="array" ref="I408">INDEX(PERL[],MATCH(PERL[[#This Row],[Base Year]]&amp;PERL[[#This Row],[DistrictNumber]],PERL[[Fiscal Year]:[Fiscal Year]]&amp;PERL[[DistrictNumber]:[DistrictNumber]],0),9)*$H408</f>
        <v>0</v>
      </c>
      <c r="J408" s="15">
        <f>IF(PERL[[#This Row],[Unadjusted Maximum Revenue]]/(PERL[[#This Row],[Proposed Taxable Valuation]]/1000)&gt;PERL[[#This Row],[Max Debt RATE]],PERL[[#This Row],[Max Debt RATE]],PERL[[#This Row],[Unadjusted Maximum Revenue]]/(PERL[[#This Row],[Proposed Taxable Valuation]]/1000))</f>
        <v>0</v>
      </c>
      <c r="K408" s="26">
        <f>ROUND(PERL[[#This Row],[Proposed Taxable Valuation]]/1000*PERL[[#This Row],[Adjusted Rate]],0)</f>
        <v>0</v>
      </c>
      <c r="L408" s="19">
        <f t="shared" si="40"/>
        <v>0</v>
      </c>
      <c r="M408" s="17">
        <f t="shared" si="43"/>
        <v>0</v>
      </c>
      <c r="N408" s="5">
        <v>5452960430</v>
      </c>
      <c r="O408">
        <f>INDEX($R$3:$T$335,MATCH(PERL[[#This Row],[DistrictNumber]],$R$3:$R$335,0),3)</f>
        <v>0</v>
      </c>
      <c r="P408" s="9">
        <f t="shared" si="42"/>
        <v>0</v>
      </c>
      <c r="V408">
        <v>2027</v>
      </c>
      <c r="W408" t="s">
        <v>156</v>
      </c>
      <c r="X408" s="25">
        <v>201903722</v>
      </c>
    </row>
    <row r="409" spans="1:24" x14ac:dyDescent="0.35">
      <c r="A409" s="13">
        <v>2027</v>
      </c>
      <c r="B409" s="13">
        <f t="shared" si="39"/>
        <v>2026</v>
      </c>
      <c r="C409" t="s">
        <v>160</v>
      </c>
      <c r="D409" t="s">
        <v>161</v>
      </c>
      <c r="E409" s="5">
        <v>556961872</v>
      </c>
      <c r="F409" s="13">
        <f>INDEX($R$3:$T$335,MATCH(PERL[[#This Row],[DistrictNumber]],$R$3:$R$335,0),3)</f>
        <v>0</v>
      </c>
      <c r="G409" s="9">
        <f t="shared" si="41"/>
        <v>0</v>
      </c>
      <c r="H409" s="11">
        <v>1.02</v>
      </c>
      <c r="I409" s="12" cm="1">
        <f t="array" ref="I409">INDEX(PERL[],MATCH(PERL[[#This Row],[Base Year]]&amp;PERL[[#This Row],[DistrictNumber]],PERL[[Fiscal Year]:[Fiscal Year]]&amp;PERL[[DistrictNumber]:[DistrictNumber]],0),9)*$H409</f>
        <v>0</v>
      </c>
      <c r="J409" s="15">
        <f>IF(PERL[[#This Row],[Unadjusted Maximum Revenue]]/(PERL[[#This Row],[Proposed Taxable Valuation]]/1000)&gt;PERL[[#This Row],[Max Debt RATE]],PERL[[#This Row],[Max Debt RATE]],PERL[[#This Row],[Unadjusted Maximum Revenue]]/(PERL[[#This Row],[Proposed Taxable Valuation]]/1000))</f>
        <v>0</v>
      </c>
      <c r="K409" s="26">
        <f>ROUND(PERL[[#This Row],[Proposed Taxable Valuation]]/1000*PERL[[#This Row],[Adjusted Rate]],0)</f>
        <v>0</v>
      </c>
      <c r="L409" s="19">
        <f t="shared" si="40"/>
        <v>0</v>
      </c>
      <c r="M409" s="17">
        <f t="shared" si="43"/>
        <v>0</v>
      </c>
      <c r="N409" s="5">
        <v>495128038</v>
      </c>
      <c r="O409">
        <f>INDEX($R$3:$T$335,MATCH(PERL[[#This Row],[DistrictNumber]],$R$3:$R$335,0),3)</f>
        <v>0</v>
      </c>
      <c r="P409" s="9">
        <f t="shared" si="42"/>
        <v>0</v>
      </c>
      <c r="V409">
        <v>2027</v>
      </c>
      <c r="W409" t="s">
        <v>158</v>
      </c>
      <c r="X409" s="25">
        <v>6462529747</v>
      </c>
    </row>
    <row r="410" spans="1:24" x14ac:dyDescent="0.35">
      <c r="A410" s="13">
        <v>2027</v>
      </c>
      <c r="B410" s="13">
        <f t="shared" si="39"/>
        <v>2026</v>
      </c>
      <c r="C410" t="s">
        <v>162</v>
      </c>
      <c r="D410" t="s">
        <v>163</v>
      </c>
      <c r="E410" s="5">
        <v>1110762484</v>
      </c>
      <c r="F410" s="13">
        <f>INDEX($R$3:$T$335,MATCH(PERL[[#This Row],[DistrictNumber]],$R$3:$R$335,0),3)</f>
        <v>0</v>
      </c>
      <c r="G410" s="9">
        <f t="shared" si="41"/>
        <v>0</v>
      </c>
      <c r="H410" s="11">
        <v>1.02</v>
      </c>
      <c r="I410" s="12" cm="1">
        <f t="array" ref="I410">INDEX(PERL[],MATCH(PERL[[#This Row],[Base Year]]&amp;PERL[[#This Row],[DistrictNumber]],PERL[[Fiscal Year]:[Fiscal Year]]&amp;PERL[[DistrictNumber]:[DistrictNumber]],0),9)*$H410</f>
        <v>0</v>
      </c>
      <c r="J410" s="15">
        <f>IF(PERL[[#This Row],[Unadjusted Maximum Revenue]]/(PERL[[#This Row],[Proposed Taxable Valuation]]/1000)&gt;PERL[[#This Row],[Max Debt RATE]],PERL[[#This Row],[Max Debt RATE]],PERL[[#This Row],[Unadjusted Maximum Revenue]]/(PERL[[#This Row],[Proposed Taxable Valuation]]/1000))</f>
        <v>0</v>
      </c>
      <c r="K410" s="26">
        <f>ROUND(PERL[[#This Row],[Proposed Taxable Valuation]]/1000*PERL[[#This Row],[Adjusted Rate]],0)</f>
        <v>0</v>
      </c>
      <c r="L410" s="19">
        <f t="shared" si="40"/>
        <v>0</v>
      </c>
      <c r="M410" s="17">
        <f t="shared" si="43"/>
        <v>0</v>
      </c>
      <c r="N410" s="5">
        <v>950397603</v>
      </c>
      <c r="O410">
        <f>INDEX($R$3:$T$335,MATCH(PERL[[#This Row],[DistrictNumber]],$R$3:$R$335,0),3)</f>
        <v>0</v>
      </c>
      <c r="P410" s="9">
        <f t="shared" si="42"/>
        <v>0</v>
      </c>
      <c r="V410">
        <v>2027</v>
      </c>
      <c r="W410" t="s">
        <v>160</v>
      </c>
      <c r="X410" s="25">
        <v>556961872</v>
      </c>
    </row>
    <row r="411" spans="1:24" x14ac:dyDescent="0.35">
      <c r="A411" s="13">
        <v>2027</v>
      </c>
      <c r="B411" s="13">
        <f t="shared" si="39"/>
        <v>2026</v>
      </c>
      <c r="C411" t="s">
        <v>164</v>
      </c>
      <c r="D411" t="s">
        <v>165</v>
      </c>
      <c r="E411" s="5">
        <v>125668288</v>
      </c>
      <c r="F411" s="13">
        <f>INDEX($R$3:$T$335,MATCH(PERL[[#This Row],[DistrictNumber]],$R$3:$R$335,0),3)</f>
        <v>0</v>
      </c>
      <c r="G411" s="9">
        <f t="shared" si="41"/>
        <v>0</v>
      </c>
      <c r="H411" s="11">
        <v>1.02</v>
      </c>
      <c r="I411" s="12" cm="1">
        <f t="array" ref="I411">INDEX(PERL[],MATCH(PERL[[#This Row],[Base Year]]&amp;PERL[[#This Row],[DistrictNumber]],PERL[[Fiscal Year]:[Fiscal Year]]&amp;PERL[[DistrictNumber]:[DistrictNumber]],0),9)*$H411</f>
        <v>0</v>
      </c>
      <c r="J411" s="15">
        <f>IF(PERL[[#This Row],[Unadjusted Maximum Revenue]]/(PERL[[#This Row],[Proposed Taxable Valuation]]/1000)&gt;PERL[[#This Row],[Max Debt RATE]],PERL[[#This Row],[Max Debt RATE]],PERL[[#This Row],[Unadjusted Maximum Revenue]]/(PERL[[#This Row],[Proposed Taxable Valuation]]/1000))</f>
        <v>0</v>
      </c>
      <c r="K411" s="26">
        <f>ROUND(PERL[[#This Row],[Proposed Taxable Valuation]]/1000*PERL[[#This Row],[Adjusted Rate]],0)</f>
        <v>0</v>
      </c>
      <c r="L411" s="19">
        <f t="shared" si="40"/>
        <v>0</v>
      </c>
      <c r="M411" s="17">
        <f t="shared" si="43"/>
        <v>0</v>
      </c>
      <c r="N411" s="5">
        <v>115092252</v>
      </c>
      <c r="O411">
        <f>INDEX($R$3:$T$335,MATCH(PERL[[#This Row],[DistrictNumber]],$R$3:$R$335,0),3)</f>
        <v>0</v>
      </c>
      <c r="P411" s="9">
        <f t="shared" si="42"/>
        <v>0</v>
      </c>
      <c r="V411">
        <v>2027</v>
      </c>
      <c r="W411" t="s">
        <v>162</v>
      </c>
      <c r="X411" s="25">
        <v>1110762484</v>
      </c>
    </row>
    <row r="412" spans="1:24" x14ac:dyDescent="0.35">
      <c r="A412" s="13">
        <v>2027</v>
      </c>
      <c r="B412" s="13">
        <f t="shared" si="39"/>
        <v>2026</v>
      </c>
      <c r="C412" t="s">
        <v>166</v>
      </c>
      <c r="D412" t="s">
        <v>167</v>
      </c>
      <c r="E412" s="5">
        <v>643888468</v>
      </c>
      <c r="F412" s="13">
        <f>INDEX($R$3:$T$335,MATCH(PERL[[#This Row],[DistrictNumber]],$R$3:$R$335,0),3)</f>
        <v>0</v>
      </c>
      <c r="G412" s="9">
        <f t="shared" si="41"/>
        <v>0</v>
      </c>
      <c r="H412" s="11">
        <v>1.02</v>
      </c>
      <c r="I412" s="12" cm="1">
        <f t="array" ref="I412">INDEX(PERL[],MATCH(PERL[[#This Row],[Base Year]]&amp;PERL[[#This Row],[DistrictNumber]],PERL[[Fiscal Year]:[Fiscal Year]]&amp;PERL[[DistrictNumber]:[DistrictNumber]],0),9)*$H412</f>
        <v>0</v>
      </c>
      <c r="J412" s="15">
        <f>IF(PERL[[#This Row],[Unadjusted Maximum Revenue]]/(PERL[[#This Row],[Proposed Taxable Valuation]]/1000)&gt;PERL[[#This Row],[Max Debt RATE]],PERL[[#This Row],[Max Debt RATE]],PERL[[#This Row],[Unadjusted Maximum Revenue]]/(PERL[[#This Row],[Proposed Taxable Valuation]]/1000))</f>
        <v>0</v>
      </c>
      <c r="K412" s="26">
        <f>ROUND(PERL[[#This Row],[Proposed Taxable Valuation]]/1000*PERL[[#This Row],[Adjusted Rate]],0)</f>
        <v>0</v>
      </c>
      <c r="L412" s="19">
        <f t="shared" si="40"/>
        <v>0</v>
      </c>
      <c r="M412" s="17">
        <f t="shared" si="43"/>
        <v>0</v>
      </c>
      <c r="N412" s="5">
        <v>567964011</v>
      </c>
      <c r="O412">
        <f>INDEX($R$3:$T$335,MATCH(PERL[[#This Row],[DistrictNumber]],$R$3:$R$335,0),3)</f>
        <v>0</v>
      </c>
      <c r="P412" s="9">
        <f t="shared" si="42"/>
        <v>0</v>
      </c>
      <c r="V412">
        <v>2027</v>
      </c>
      <c r="W412" t="s">
        <v>164</v>
      </c>
      <c r="X412" s="25">
        <v>125668288</v>
      </c>
    </row>
    <row r="413" spans="1:24" x14ac:dyDescent="0.35">
      <c r="A413" s="13">
        <v>2027</v>
      </c>
      <c r="B413" s="13">
        <f t="shared" si="39"/>
        <v>2026</v>
      </c>
      <c r="C413" t="s">
        <v>168</v>
      </c>
      <c r="D413" t="s">
        <v>169</v>
      </c>
      <c r="E413" s="5">
        <v>342913244</v>
      </c>
      <c r="F413" s="13">
        <f>INDEX($R$3:$T$335,MATCH(PERL[[#This Row],[DistrictNumber]],$R$3:$R$335,0),3)</f>
        <v>0</v>
      </c>
      <c r="G413" s="9">
        <f t="shared" si="41"/>
        <v>0</v>
      </c>
      <c r="H413" s="11">
        <v>1.02</v>
      </c>
      <c r="I413" s="12" cm="1">
        <f t="array" ref="I413">INDEX(PERL[],MATCH(PERL[[#This Row],[Base Year]]&amp;PERL[[#This Row],[DistrictNumber]],PERL[[Fiscal Year]:[Fiscal Year]]&amp;PERL[[DistrictNumber]:[DistrictNumber]],0),9)*$H413</f>
        <v>0</v>
      </c>
      <c r="J413" s="15">
        <f>IF(PERL[[#This Row],[Unadjusted Maximum Revenue]]/(PERL[[#This Row],[Proposed Taxable Valuation]]/1000)&gt;PERL[[#This Row],[Max Debt RATE]],PERL[[#This Row],[Max Debt RATE]],PERL[[#This Row],[Unadjusted Maximum Revenue]]/(PERL[[#This Row],[Proposed Taxable Valuation]]/1000))</f>
        <v>0</v>
      </c>
      <c r="K413" s="26">
        <f>ROUND(PERL[[#This Row],[Proposed Taxable Valuation]]/1000*PERL[[#This Row],[Adjusted Rate]],0)</f>
        <v>0</v>
      </c>
      <c r="L413" s="19">
        <f t="shared" si="40"/>
        <v>0</v>
      </c>
      <c r="M413" s="17">
        <f t="shared" si="43"/>
        <v>0</v>
      </c>
      <c r="N413" s="5">
        <v>291770938</v>
      </c>
      <c r="O413">
        <f>INDEX($R$3:$T$335,MATCH(PERL[[#This Row],[DistrictNumber]],$R$3:$R$335,0),3)</f>
        <v>0</v>
      </c>
      <c r="P413" s="9">
        <f t="shared" si="42"/>
        <v>0</v>
      </c>
      <c r="V413">
        <v>2027</v>
      </c>
      <c r="W413" t="s">
        <v>166</v>
      </c>
      <c r="X413" s="25">
        <v>643888468</v>
      </c>
    </row>
    <row r="414" spans="1:24" x14ac:dyDescent="0.35">
      <c r="A414" s="13">
        <v>2027</v>
      </c>
      <c r="B414" s="13">
        <f t="shared" si="39"/>
        <v>2026</v>
      </c>
      <c r="C414" t="s">
        <v>170</v>
      </c>
      <c r="D414" t="s">
        <v>171</v>
      </c>
      <c r="E414" s="5">
        <v>11923376910</v>
      </c>
      <c r="F414" s="13">
        <f>INDEX($R$3:$T$335,MATCH(PERL[[#This Row],[DistrictNumber]],$R$3:$R$335,0),3)</f>
        <v>0.13500000000000001</v>
      </c>
      <c r="G414" s="9">
        <f t="shared" si="41"/>
        <v>1609655.8828500002</v>
      </c>
      <c r="H414" s="11">
        <v>1.02</v>
      </c>
      <c r="I414" s="12" cm="1">
        <f t="array" ref="I414">INDEX(PERL[],MATCH(PERL[[#This Row],[Base Year]]&amp;PERL[[#This Row],[DistrictNumber]],PERL[[Fiscal Year]:[Fiscal Year]]&amp;PERL[[DistrictNumber]:[DistrictNumber]],0),9)*$H414</f>
        <v>1289748.2839686002</v>
      </c>
      <c r="J414" s="15">
        <f>IF(PERL[[#This Row],[Unadjusted Maximum Revenue]]/(PERL[[#This Row],[Proposed Taxable Valuation]]/1000)&gt;PERL[[#This Row],[Max Debt RATE]],PERL[[#This Row],[Max Debt RATE]],PERL[[#This Row],[Unadjusted Maximum Revenue]]/(PERL[[#This Row],[Proposed Taxable Valuation]]/1000))</f>
        <v>0.10816971514897789</v>
      </c>
      <c r="K414" s="26">
        <f>ROUND(PERL[[#This Row],[Proposed Taxable Valuation]]/1000*PERL[[#This Row],[Adjusted Rate]],0)</f>
        <v>1289748</v>
      </c>
      <c r="L414" s="19">
        <f t="shared" si="40"/>
        <v>-319907.59888139996</v>
      </c>
      <c r="M414" s="17">
        <f t="shared" si="43"/>
        <v>-2.6830284851022124E-2</v>
      </c>
      <c r="N414" s="5">
        <v>9989675758</v>
      </c>
      <c r="O414">
        <f>INDEX($R$3:$T$335,MATCH(PERL[[#This Row],[DistrictNumber]],$R$3:$R$335,0),3)</f>
        <v>0.13500000000000001</v>
      </c>
      <c r="P414" s="9">
        <f t="shared" si="42"/>
        <v>1348606.2273299999</v>
      </c>
      <c r="V414">
        <v>2027</v>
      </c>
      <c r="W414" t="s">
        <v>168</v>
      </c>
      <c r="X414" s="25">
        <v>342913244</v>
      </c>
    </row>
    <row r="415" spans="1:24" x14ac:dyDescent="0.35">
      <c r="A415" s="13">
        <v>2027</v>
      </c>
      <c r="B415" s="13">
        <f t="shared" si="39"/>
        <v>2026</v>
      </c>
      <c r="C415" t="s">
        <v>172</v>
      </c>
      <c r="D415" t="s">
        <v>173</v>
      </c>
      <c r="E415" s="5">
        <v>58857026</v>
      </c>
      <c r="F415" s="13">
        <f>INDEX($R$3:$T$335,MATCH(PERL[[#This Row],[DistrictNumber]],$R$3:$R$335,0),3)</f>
        <v>0</v>
      </c>
      <c r="G415" s="9">
        <f t="shared" si="41"/>
        <v>0</v>
      </c>
      <c r="H415" s="11">
        <v>1.02</v>
      </c>
      <c r="I415" s="12" cm="1">
        <f t="array" ref="I415">INDEX(PERL[],MATCH(PERL[[#This Row],[Base Year]]&amp;PERL[[#This Row],[DistrictNumber]],PERL[[Fiscal Year]:[Fiscal Year]]&amp;PERL[[DistrictNumber]:[DistrictNumber]],0),9)*$H415</f>
        <v>0</v>
      </c>
      <c r="J415" s="15">
        <f>IF(PERL[[#This Row],[Unadjusted Maximum Revenue]]/(PERL[[#This Row],[Proposed Taxable Valuation]]/1000)&gt;PERL[[#This Row],[Max Debt RATE]],PERL[[#This Row],[Max Debt RATE]],PERL[[#This Row],[Unadjusted Maximum Revenue]]/(PERL[[#This Row],[Proposed Taxable Valuation]]/1000))</f>
        <v>0</v>
      </c>
      <c r="K415" s="26">
        <f>ROUND(PERL[[#This Row],[Proposed Taxable Valuation]]/1000*PERL[[#This Row],[Adjusted Rate]],0)</f>
        <v>0</v>
      </c>
      <c r="L415" s="19">
        <f t="shared" si="40"/>
        <v>0</v>
      </c>
      <c r="M415" s="17">
        <f t="shared" si="43"/>
        <v>0</v>
      </c>
      <c r="N415" s="5">
        <v>54834565</v>
      </c>
      <c r="O415">
        <f>INDEX($R$3:$T$335,MATCH(PERL[[#This Row],[DistrictNumber]],$R$3:$R$335,0),3)</f>
        <v>0</v>
      </c>
      <c r="P415" s="9">
        <f t="shared" si="42"/>
        <v>0</v>
      </c>
      <c r="V415">
        <v>2027</v>
      </c>
      <c r="W415" t="s">
        <v>170</v>
      </c>
      <c r="X415" s="25">
        <v>11923376910</v>
      </c>
    </row>
    <row r="416" spans="1:24" x14ac:dyDescent="0.35">
      <c r="A416" s="13">
        <v>2027</v>
      </c>
      <c r="B416" s="13">
        <f t="shared" si="39"/>
        <v>2026</v>
      </c>
      <c r="C416" t="s">
        <v>174</v>
      </c>
      <c r="D416" t="s">
        <v>175</v>
      </c>
      <c r="E416" s="5">
        <v>418805087</v>
      </c>
      <c r="F416" s="13">
        <f>INDEX($R$3:$T$335,MATCH(PERL[[#This Row],[DistrictNumber]],$R$3:$R$335,0),3)</f>
        <v>0</v>
      </c>
      <c r="G416" s="9">
        <f t="shared" si="41"/>
        <v>0</v>
      </c>
      <c r="H416" s="11">
        <v>1.02</v>
      </c>
      <c r="I416" s="12" cm="1">
        <f t="array" ref="I416">INDEX(PERL[],MATCH(PERL[[#This Row],[Base Year]]&amp;PERL[[#This Row],[DistrictNumber]],PERL[[Fiscal Year]:[Fiscal Year]]&amp;PERL[[DistrictNumber]:[DistrictNumber]],0),9)*$H416</f>
        <v>0</v>
      </c>
      <c r="J416" s="15">
        <f>IF(PERL[[#This Row],[Unadjusted Maximum Revenue]]/(PERL[[#This Row],[Proposed Taxable Valuation]]/1000)&gt;PERL[[#This Row],[Max Debt RATE]],PERL[[#This Row],[Max Debt RATE]],PERL[[#This Row],[Unadjusted Maximum Revenue]]/(PERL[[#This Row],[Proposed Taxable Valuation]]/1000))</f>
        <v>0</v>
      </c>
      <c r="K416" s="26">
        <f>ROUND(PERL[[#This Row],[Proposed Taxable Valuation]]/1000*PERL[[#This Row],[Adjusted Rate]],0)</f>
        <v>0</v>
      </c>
      <c r="L416" s="19">
        <f t="shared" si="40"/>
        <v>0</v>
      </c>
      <c r="M416" s="17">
        <f t="shared" si="43"/>
        <v>0</v>
      </c>
      <c r="N416" s="5">
        <v>369328591</v>
      </c>
      <c r="O416">
        <f>INDEX($R$3:$T$335,MATCH(PERL[[#This Row],[DistrictNumber]],$R$3:$R$335,0),3)</f>
        <v>0</v>
      </c>
      <c r="P416" s="9">
        <f t="shared" si="42"/>
        <v>0</v>
      </c>
      <c r="V416">
        <v>2027</v>
      </c>
      <c r="W416" t="s">
        <v>172</v>
      </c>
      <c r="X416" s="25">
        <v>58857026</v>
      </c>
    </row>
    <row r="417" spans="1:24" x14ac:dyDescent="0.35">
      <c r="A417" s="13">
        <v>2027</v>
      </c>
      <c r="B417" s="13">
        <f t="shared" si="39"/>
        <v>2026</v>
      </c>
      <c r="C417" t="s">
        <v>176</v>
      </c>
      <c r="D417" t="s">
        <v>177</v>
      </c>
      <c r="E417" s="5">
        <v>5489066579</v>
      </c>
      <c r="F417" s="13">
        <f>INDEX($R$3:$T$335,MATCH(PERL[[#This Row],[DistrictNumber]],$R$3:$R$335,0),3)</f>
        <v>0</v>
      </c>
      <c r="G417" s="9">
        <f t="shared" si="41"/>
        <v>0</v>
      </c>
      <c r="H417" s="11">
        <v>1.02</v>
      </c>
      <c r="I417" s="12" cm="1">
        <f t="array" ref="I417">INDEX(PERL[],MATCH(PERL[[#This Row],[Base Year]]&amp;PERL[[#This Row],[DistrictNumber]],PERL[[Fiscal Year]:[Fiscal Year]]&amp;PERL[[DistrictNumber]:[DistrictNumber]],0),9)*$H417</f>
        <v>0</v>
      </c>
      <c r="J417" s="15">
        <f>IF(PERL[[#This Row],[Unadjusted Maximum Revenue]]/(PERL[[#This Row],[Proposed Taxable Valuation]]/1000)&gt;PERL[[#This Row],[Max Debt RATE]],PERL[[#This Row],[Max Debt RATE]],PERL[[#This Row],[Unadjusted Maximum Revenue]]/(PERL[[#This Row],[Proposed Taxable Valuation]]/1000))</f>
        <v>0</v>
      </c>
      <c r="K417" s="26">
        <f>ROUND(PERL[[#This Row],[Proposed Taxable Valuation]]/1000*PERL[[#This Row],[Adjusted Rate]],0)</f>
        <v>0</v>
      </c>
      <c r="L417" s="19">
        <f t="shared" si="40"/>
        <v>0</v>
      </c>
      <c r="M417" s="17">
        <f t="shared" si="43"/>
        <v>0</v>
      </c>
      <c r="N417" s="5">
        <v>4601093898</v>
      </c>
      <c r="O417">
        <f>INDEX($R$3:$T$335,MATCH(PERL[[#This Row],[DistrictNumber]],$R$3:$R$335,0),3)</f>
        <v>0</v>
      </c>
      <c r="P417" s="9">
        <f t="shared" si="42"/>
        <v>0</v>
      </c>
      <c r="V417">
        <v>2027</v>
      </c>
      <c r="W417" t="s">
        <v>174</v>
      </c>
      <c r="X417" s="25">
        <v>418805087</v>
      </c>
    </row>
    <row r="418" spans="1:24" x14ac:dyDescent="0.35">
      <c r="A418" s="13">
        <v>2027</v>
      </c>
      <c r="B418" s="13">
        <f t="shared" si="39"/>
        <v>2026</v>
      </c>
      <c r="C418" t="s">
        <v>178</v>
      </c>
      <c r="D418" t="s">
        <v>179</v>
      </c>
      <c r="E418" s="5">
        <v>224581296</v>
      </c>
      <c r="F418" s="13">
        <f>INDEX($R$3:$T$335,MATCH(PERL[[#This Row],[DistrictNumber]],$R$3:$R$335,0),3)</f>
        <v>0</v>
      </c>
      <c r="G418" s="9">
        <f t="shared" si="41"/>
        <v>0</v>
      </c>
      <c r="H418" s="11">
        <v>1.02</v>
      </c>
      <c r="I418" s="12" cm="1">
        <f t="array" ref="I418">INDEX(PERL[],MATCH(PERL[[#This Row],[Base Year]]&amp;PERL[[#This Row],[DistrictNumber]],PERL[[Fiscal Year]:[Fiscal Year]]&amp;PERL[[DistrictNumber]:[DistrictNumber]],0),9)*$H418</f>
        <v>0</v>
      </c>
      <c r="J418" s="15">
        <f>IF(PERL[[#This Row],[Unadjusted Maximum Revenue]]/(PERL[[#This Row],[Proposed Taxable Valuation]]/1000)&gt;PERL[[#This Row],[Max Debt RATE]],PERL[[#This Row],[Max Debt RATE]],PERL[[#This Row],[Unadjusted Maximum Revenue]]/(PERL[[#This Row],[Proposed Taxable Valuation]]/1000))</f>
        <v>0</v>
      </c>
      <c r="K418" s="26">
        <f>ROUND(PERL[[#This Row],[Proposed Taxable Valuation]]/1000*PERL[[#This Row],[Adjusted Rate]],0)</f>
        <v>0</v>
      </c>
      <c r="L418" s="19">
        <f t="shared" si="40"/>
        <v>0</v>
      </c>
      <c r="M418" s="17">
        <f t="shared" si="43"/>
        <v>0</v>
      </c>
      <c r="N418" s="5">
        <v>198466230</v>
      </c>
      <c r="O418">
        <f>INDEX($R$3:$T$335,MATCH(PERL[[#This Row],[DistrictNumber]],$R$3:$R$335,0),3)</f>
        <v>0</v>
      </c>
      <c r="P418" s="9">
        <f t="shared" si="42"/>
        <v>0</v>
      </c>
      <c r="V418">
        <v>2027</v>
      </c>
      <c r="W418" t="s">
        <v>176</v>
      </c>
      <c r="X418" s="25">
        <v>5489066579</v>
      </c>
    </row>
    <row r="419" spans="1:24" x14ac:dyDescent="0.35">
      <c r="A419" s="13">
        <v>2027</v>
      </c>
      <c r="B419" s="13">
        <f t="shared" si="39"/>
        <v>2026</v>
      </c>
      <c r="C419" t="s">
        <v>180</v>
      </c>
      <c r="D419" t="s">
        <v>181</v>
      </c>
      <c r="E419" s="5">
        <v>345903536</v>
      </c>
      <c r="F419" s="13">
        <f>INDEX($R$3:$T$335,MATCH(PERL[[#This Row],[DistrictNumber]],$R$3:$R$335,0),3)</f>
        <v>0</v>
      </c>
      <c r="G419" s="9">
        <f t="shared" si="41"/>
        <v>0</v>
      </c>
      <c r="H419" s="11">
        <v>1.02</v>
      </c>
      <c r="I419" s="12" cm="1">
        <f t="array" ref="I419">INDEX(PERL[],MATCH(PERL[[#This Row],[Base Year]]&amp;PERL[[#This Row],[DistrictNumber]],PERL[[Fiscal Year]:[Fiscal Year]]&amp;PERL[[DistrictNumber]:[DistrictNumber]],0),9)*$H419</f>
        <v>0</v>
      </c>
      <c r="J419" s="15">
        <f>IF(PERL[[#This Row],[Unadjusted Maximum Revenue]]/(PERL[[#This Row],[Proposed Taxable Valuation]]/1000)&gt;PERL[[#This Row],[Max Debt RATE]],PERL[[#This Row],[Max Debt RATE]],PERL[[#This Row],[Unadjusted Maximum Revenue]]/(PERL[[#This Row],[Proposed Taxable Valuation]]/1000))</f>
        <v>0</v>
      </c>
      <c r="K419" s="26">
        <f>ROUND(PERL[[#This Row],[Proposed Taxable Valuation]]/1000*PERL[[#This Row],[Adjusted Rate]],0)</f>
        <v>0</v>
      </c>
      <c r="L419" s="19">
        <f t="shared" si="40"/>
        <v>0</v>
      </c>
      <c r="M419" s="17">
        <f t="shared" si="43"/>
        <v>0</v>
      </c>
      <c r="N419" s="5">
        <v>308175155</v>
      </c>
      <c r="O419">
        <f>INDEX($R$3:$T$335,MATCH(PERL[[#This Row],[DistrictNumber]],$R$3:$R$335,0),3)</f>
        <v>0</v>
      </c>
      <c r="P419" s="9">
        <f t="shared" si="42"/>
        <v>0</v>
      </c>
      <c r="V419">
        <v>2027</v>
      </c>
      <c r="W419" t="s">
        <v>178</v>
      </c>
      <c r="X419" s="25">
        <v>224581296</v>
      </c>
    </row>
    <row r="420" spans="1:24" x14ac:dyDescent="0.35">
      <c r="A420" s="13">
        <v>2027</v>
      </c>
      <c r="B420" s="13">
        <f t="shared" si="39"/>
        <v>2026</v>
      </c>
      <c r="C420" t="s">
        <v>182</v>
      </c>
      <c r="D420" t="s">
        <v>183</v>
      </c>
      <c r="E420" s="5">
        <v>455088475</v>
      </c>
      <c r="F420" s="13">
        <f>INDEX($R$3:$T$335,MATCH(PERL[[#This Row],[DistrictNumber]],$R$3:$R$335,0),3)</f>
        <v>0</v>
      </c>
      <c r="G420" s="9">
        <f t="shared" si="41"/>
        <v>0</v>
      </c>
      <c r="H420" s="11">
        <v>1.02</v>
      </c>
      <c r="I420" s="12" cm="1">
        <f t="array" ref="I420">INDEX(PERL[],MATCH(PERL[[#This Row],[Base Year]]&amp;PERL[[#This Row],[DistrictNumber]],PERL[[Fiscal Year]:[Fiscal Year]]&amp;PERL[[DistrictNumber]:[DistrictNumber]],0),9)*$H420</f>
        <v>0</v>
      </c>
      <c r="J420" s="15">
        <f>IF(PERL[[#This Row],[Unadjusted Maximum Revenue]]/(PERL[[#This Row],[Proposed Taxable Valuation]]/1000)&gt;PERL[[#This Row],[Max Debt RATE]],PERL[[#This Row],[Max Debt RATE]],PERL[[#This Row],[Unadjusted Maximum Revenue]]/(PERL[[#This Row],[Proposed Taxable Valuation]]/1000))</f>
        <v>0</v>
      </c>
      <c r="K420" s="26">
        <f>ROUND(PERL[[#This Row],[Proposed Taxable Valuation]]/1000*PERL[[#This Row],[Adjusted Rate]],0)</f>
        <v>0</v>
      </c>
      <c r="L420" s="19">
        <f t="shared" si="40"/>
        <v>0</v>
      </c>
      <c r="M420" s="17">
        <f t="shared" si="43"/>
        <v>0</v>
      </c>
      <c r="N420" s="5">
        <v>420415572</v>
      </c>
      <c r="O420">
        <f>INDEX($R$3:$T$335,MATCH(PERL[[#This Row],[DistrictNumber]],$R$3:$R$335,0),3)</f>
        <v>0</v>
      </c>
      <c r="P420" s="9">
        <f t="shared" si="42"/>
        <v>0</v>
      </c>
      <c r="V420">
        <v>2027</v>
      </c>
      <c r="W420" t="s">
        <v>68</v>
      </c>
      <c r="X420" s="25">
        <v>325874018</v>
      </c>
    </row>
    <row r="421" spans="1:24" x14ac:dyDescent="0.35">
      <c r="A421" s="13">
        <v>2027</v>
      </c>
      <c r="B421" s="13">
        <f t="shared" si="39"/>
        <v>2026</v>
      </c>
      <c r="C421" t="s">
        <v>184</v>
      </c>
      <c r="D421" t="s">
        <v>185</v>
      </c>
      <c r="E421" s="5">
        <v>309403451</v>
      </c>
      <c r="F421" s="13">
        <f>INDEX($R$3:$T$335,MATCH(PERL[[#This Row],[DistrictNumber]],$R$3:$R$335,0),3)</f>
        <v>0</v>
      </c>
      <c r="G421" s="9">
        <f t="shared" si="41"/>
        <v>0</v>
      </c>
      <c r="H421" s="11">
        <v>1.02</v>
      </c>
      <c r="I421" s="12" cm="1">
        <f t="array" ref="I421">INDEX(PERL[],MATCH(PERL[[#This Row],[Base Year]]&amp;PERL[[#This Row],[DistrictNumber]],PERL[[Fiscal Year]:[Fiscal Year]]&amp;PERL[[DistrictNumber]:[DistrictNumber]],0),9)*$H421</f>
        <v>0</v>
      </c>
      <c r="J421" s="15">
        <f>IF(PERL[[#This Row],[Unadjusted Maximum Revenue]]/(PERL[[#This Row],[Proposed Taxable Valuation]]/1000)&gt;PERL[[#This Row],[Max Debt RATE]],PERL[[#This Row],[Max Debt RATE]],PERL[[#This Row],[Unadjusted Maximum Revenue]]/(PERL[[#This Row],[Proposed Taxable Valuation]]/1000))</f>
        <v>0</v>
      </c>
      <c r="K421" s="26">
        <f>ROUND(PERL[[#This Row],[Proposed Taxable Valuation]]/1000*PERL[[#This Row],[Adjusted Rate]],0)</f>
        <v>0</v>
      </c>
      <c r="L421" s="19">
        <f t="shared" si="40"/>
        <v>0</v>
      </c>
      <c r="M421" s="17">
        <f t="shared" si="43"/>
        <v>0</v>
      </c>
      <c r="N421" s="5">
        <v>267194836</v>
      </c>
      <c r="O421">
        <f>INDEX($R$3:$T$335,MATCH(PERL[[#This Row],[DistrictNumber]],$R$3:$R$335,0),3)</f>
        <v>0</v>
      </c>
      <c r="P421" s="9">
        <f t="shared" si="42"/>
        <v>0</v>
      </c>
      <c r="V421">
        <v>2027</v>
      </c>
      <c r="W421" t="s">
        <v>180</v>
      </c>
      <c r="X421" s="25">
        <v>345903536</v>
      </c>
    </row>
    <row r="422" spans="1:24" x14ac:dyDescent="0.35">
      <c r="A422" s="13">
        <v>2027</v>
      </c>
      <c r="B422" s="13">
        <f t="shared" si="39"/>
        <v>2026</v>
      </c>
      <c r="C422" t="s">
        <v>186</v>
      </c>
      <c r="D422" t="s">
        <v>187</v>
      </c>
      <c r="E422" s="5">
        <v>288391983</v>
      </c>
      <c r="F422" s="13">
        <f>INDEX($R$3:$T$335,MATCH(PERL[[#This Row],[DistrictNumber]],$R$3:$R$335,0),3)</f>
        <v>0</v>
      </c>
      <c r="G422" s="9">
        <f t="shared" si="41"/>
        <v>0</v>
      </c>
      <c r="H422" s="11">
        <v>1.02</v>
      </c>
      <c r="I422" s="12" cm="1">
        <f t="array" ref="I422">INDEX(PERL[],MATCH(PERL[[#This Row],[Base Year]]&amp;PERL[[#This Row],[DistrictNumber]],PERL[[Fiscal Year]:[Fiscal Year]]&amp;PERL[[DistrictNumber]:[DistrictNumber]],0),9)*$H422</f>
        <v>0</v>
      </c>
      <c r="J422" s="15">
        <f>IF(PERL[[#This Row],[Unadjusted Maximum Revenue]]/(PERL[[#This Row],[Proposed Taxable Valuation]]/1000)&gt;PERL[[#This Row],[Max Debt RATE]],PERL[[#This Row],[Max Debt RATE]],PERL[[#This Row],[Unadjusted Maximum Revenue]]/(PERL[[#This Row],[Proposed Taxable Valuation]]/1000))</f>
        <v>0</v>
      </c>
      <c r="K422" s="26">
        <f>ROUND(PERL[[#This Row],[Proposed Taxable Valuation]]/1000*PERL[[#This Row],[Adjusted Rate]],0)</f>
        <v>0</v>
      </c>
      <c r="L422" s="19">
        <f t="shared" si="40"/>
        <v>0</v>
      </c>
      <c r="M422" s="17">
        <f t="shared" si="43"/>
        <v>0</v>
      </c>
      <c r="N422" s="5">
        <v>261873664</v>
      </c>
      <c r="O422">
        <f>INDEX($R$3:$T$335,MATCH(PERL[[#This Row],[DistrictNumber]],$R$3:$R$335,0),3)</f>
        <v>0</v>
      </c>
      <c r="P422" s="9">
        <f t="shared" si="42"/>
        <v>0</v>
      </c>
      <c r="V422">
        <v>2027</v>
      </c>
      <c r="W422" t="s">
        <v>182</v>
      </c>
      <c r="X422" s="25">
        <v>455088475</v>
      </c>
    </row>
    <row r="423" spans="1:24" x14ac:dyDescent="0.35">
      <c r="A423" s="13">
        <v>2027</v>
      </c>
      <c r="B423" s="13">
        <f t="shared" si="39"/>
        <v>2026</v>
      </c>
      <c r="C423" t="s">
        <v>188</v>
      </c>
      <c r="D423" t="s">
        <v>189</v>
      </c>
      <c r="E423" s="5">
        <v>388309001</v>
      </c>
      <c r="F423" s="13">
        <f>INDEX($R$3:$T$335,MATCH(PERL[[#This Row],[DistrictNumber]],$R$3:$R$335,0),3)</f>
        <v>0.13500000000000001</v>
      </c>
      <c r="G423" s="9">
        <f t="shared" si="41"/>
        <v>52421.715134999999</v>
      </c>
      <c r="H423" s="11">
        <v>1.02</v>
      </c>
      <c r="I423" s="12" cm="1">
        <f t="array" ref="I423">INDEX(PERL[],MATCH(PERL[[#This Row],[Base Year]]&amp;PERL[[#This Row],[DistrictNumber]],PERL[[Fiscal Year]:[Fiscal Year]]&amp;PERL[[DistrictNumber]:[DistrictNumber]],0),9)*$H423</f>
        <v>48000.287518200006</v>
      </c>
      <c r="J423" s="15">
        <f>IF(PERL[[#This Row],[Unadjusted Maximum Revenue]]/(PERL[[#This Row],[Proposed Taxable Valuation]]/1000)&gt;PERL[[#This Row],[Max Debt RATE]],PERL[[#This Row],[Max Debt RATE]],PERL[[#This Row],[Unadjusted Maximum Revenue]]/(PERL[[#This Row],[Proposed Taxable Valuation]]/1000))</f>
        <v>0.12361363603363912</v>
      </c>
      <c r="K423" s="26">
        <f>ROUND(PERL[[#This Row],[Proposed Taxable Valuation]]/1000*PERL[[#This Row],[Adjusted Rate]],0)</f>
        <v>48000</v>
      </c>
      <c r="L423" s="19">
        <f t="shared" si="40"/>
        <v>-4421.4276167999924</v>
      </c>
      <c r="M423" s="17">
        <f t="shared" si="43"/>
        <v>-1.1386363966360891E-2</v>
      </c>
      <c r="N423" s="5">
        <v>351650055</v>
      </c>
      <c r="O423">
        <f>INDEX($R$3:$T$335,MATCH(PERL[[#This Row],[DistrictNumber]],$R$3:$R$335,0),3)</f>
        <v>0.13500000000000001</v>
      </c>
      <c r="P423" s="9">
        <f t="shared" si="42"/>
        <v>47472.757425000003</v>
      </c>
      <c r="V423">
        <v>2027</v>
      </c>
      <c r="W423" t="s">
        <v>184</v>
      </c>
      <c r="X423" s="25">
        <v>309403451</v>
      </c>
    </row>
    <row r="424" spans="1:24" x14ac:dyDescent="0.35">
      <c r="A424" s="13">
        <v>2027</v>
      </c>
      <c r="B424" s="13">
        <f t="shared" si="39"/>
        <v>2026</v>
      </c>
      <c r="C424" t="s">
        <v>190</v>
      </c>
      <c r="D424" t="s">
        <v>191</v>
      </c>
      <c r="E424" s="5">
        <v>454962180</v>
      </c>
      <c r="F424" s="13">
        <f>INDEX($R$3:$T$335,MATCH(PERL[[#This Row],[DistrictNumber]],$R$3:$R$335,0),3)</f>
        <v>0</v>
      </c>
      <c r="G424" s="9">
        <f t="shared" si="41"/>
        <v>0</v>
      </c>
      <c r="H424" s="11">
        <v>1.02</v>
      </c>
      <c r="I424" s="12" cm="1">
        <f t="array" ref="I424">INDEX(PERL[],MATCH(PERL[[#This Row],[Base Year]]&amp;PERL[[#This Row],[DistrictNumber]],PERL[[Fiscal Year]:[Fiscal Year]]&amp;PERL[[DistrictNumber]:[DistrictNumber]],0),9)*$H424</f>
        <v>0</v>
      </c>
      <c r="J424" s="15">
        <f>IF(PERL[[#This Row],[Unadjusted Maximum Revenue]]/(PERL[[#This Row],[Proposed Taxable Valuation]]/1000)&gt;PERL[[#This Row],[Max Debt RATE]],PERL[[#This Row],[Max Debt RATE]],PERL[[#This Row],[Unadjusted Maximum Revenue]]/(PERL[[#This Row],[Proposed Taxable Valuation]]/1000))</f>
        <v>0</v>
      </c>
      <c r="K424" s="26">
        <f>ROUND(PERL[[#This Row],[Proposed Taxable Valuation]]/1000*PERL[[#This Row],[Adjusted Rate]],0)</f>
        <v>0</v>
      </c>
      <c r="L424" s="19">
        <f t="shared" si="40"/>
        <v>0</v>
      </c>
      <c r="M424" s="17">
        <f t="shared" si="43"/>
        <v>0</v>
      </c>
      <c r="N424" s="5">
        <v>418187567</v>
      </c>
      <c r="O424">
        <f>INDEX($R$3:$T$335,MATCH(PERL[[#This Row],[DistrictNumber]],$R$3:$R$335,0),3)</f>
        <v>0</v>
      </c>
      <c r="P424" s="9">
        <f t="shared" si="42"/>
        <v>0</v>
      </c>
      <c r="V424">
        <v>2027</v>
      </c>
      <c r="W424" t="s">
        <v>186</v>
      </c>
      <c r="X424" s="25">
        <v>288391983</v>
      </c>
    </row>
    <row r="425" spans="1:24" x14ac:dyDescent="0.35">
      <c r="A425" s="13">
        <v>2027</v>
      </c>
      <c r="B425" s="13">
        <f t="shared" si="39"/>
        <v>2026</v>
      </c>
      <c r="C425" t="s">
        <v>192</v>
      </c>
      <c r="D425" t="s">
        <v>193</v>
      </c>
      <c r="E425" s="5">
        <v>624595979</v>
      </c>
      <c r="F425" s="13">
        <f>INDEX($R$3:$T$335,MATCH(PERL[[#This Row],[DistrictNumber]],$R$3:$R$335,0),3)</f>
        <v>0</v>
      </c>
      <c r="G425" s="9">
        <f t="shared" si="41"/>
        <v>0</v>
      </c>
      <c r="H425" s="11">
        <v>1.02</v>
      </c>
      <c r="I425" s="12" cm="1">
        <f t="array" ref="I425">INDEX(PERL[],MATCH(PERL[[#This Row],[Base Year]]&amp;PERL[[#This Row],[DistrictNumber]],PERL[[Fiscal Year]:[Fiscal Year]]&amp;PERL[[DistrictNumber]:[DistrictNumber]],0),9)*$H425</f>
        <v>0</v>
      </c>
      <c r="J425" s="15">
        <f>IF(PERL[[#This Row],[Unadjusted Maximum Revenue]]/(PERL[[#This Row],[Proposed Taxable Valuation]]/1000)&gt;PERL[[#This Row],[Max Debt RATE]],PERL[[#This Row],[Max Debt RATE]],PERL[[#This Row],[Unadjusted Maximum Revenue]]/(PERL[[#This Row],[Proposed Taxable Valuation]]/1000))</f>
        <v>0</v>
      </c>
      <c r="K425" s="26">
        <f>ROUND(PERL[[#This Row],[Proposed Taxable Valuation]]/1000*PERL[[#This Row],[Adjusted Rate]],0)</f>
        <v>0</v>
      </c>
      <c r="L425" s="19">
        <f t="shared" si="40"/>
        <v>0</v>
      </c>
      <c r="M425" s="17">
        <f t="shared" si="43"/>
        <v>0</v>
      </c>
      <c r="N425" s="5">
        <v>556768666</v>
      </c>
      <c r="O425">
        <f>INDEX($R$3:$T$335,MATCH(PERL[[#This Row],[DistrictNumber]],$R$3:$R$335,0),3)</f>
        <v>0</v>
      </c>
      <c r="P425" s="9">
        <f t="shared" si="42"/>
        <v>0</v>
      </c>
      <c r="V425">
        <v>2027</v>
      </c>
      <c r="W425" t="s">
        <v>198</v>
      </c>
      <c r="X425" s="25">
        <v>341507354</v>
      </c>
    </row>
    <row r="426" spans="1:24" x14ac:dyDescent="0.35">
      <c r="A426" s="13">
        <v>2027</v>
      </c>
      <c r="B426" s="13">
        <f t="shared" si="39"/>
        <v>2026</v>
      </c>
      <c r="C426" t="s">
        <v>194</v>
      </c>
      <c r="D426" t="s">
        <v>195</v>
      </c>
      <c r="E426" s="5">
        <v>222505713</v>
      </c>
      <c r="F426" s="13">
        <f>INDEX($R$3:$T$335,MATCH(PERL[[#This Row],[DistrictNumber]],$R$3:$R$335,0),3)</f>
        <v>0</v>
      </c>
      <c r="G426" s="9">
        <f t="shared" si="41"/>
        <v>0</v>
      </c>
      <c r="H426" s="11">
        <v>1.02</v>
      </c>
      <c r="I426" s="12" cm="1">
        <f t="array" ref="I426">INDEX(PERL[],MATCH(PERL[[#This Row],[Base Year]]&amp;PERL[[#This Row],[DistrictNumber]],PERL[[Fiscal Year]:[Fiscal Year]]&amp;PERL[[DistrictNumber]:[DistrictNumber]],0),9)*$H426</f>
        <v>0</v>
      </c>
      <c r="J426" s="15">
        <f>IF(PERL[[#This Row],[Unadjusted Maximum Revenue]]/(PERL[[#This Row],[Proposed Taxable Valuation]]/1000)&gt;PERL[[#This Row],[Max Debt RATE]],PERL[[#This Row],[Max Debt RATE]],PERL[[#This Row],[Unadjusted Maximum Revenue]]/(PERL[[#This Row],[Proposed Taxable Valuation]]/1000))</f>
        <v>0</v>
      </c>
      <c r="K426" s="26">
        <f>ROUND(PERL[[#This Row],[Proposed Taxable Valuation]]/1000*PERL[[#This Row],[Adjusted Rate]],0)</f>
        <v>0</v>
      </c>
      <c r="L426" s="19">
        <f t="shared" si="40"/>
        <v>0</v>
      </c>
      <c r="M426" s="17">
        <f t="shared" si="43"/>
        <v>0</v>
      </c>
      <c r="N426" s="5">
        <v>199292679</v>
      </c>
      <c r="O426">
        <f>INDEX($R$3:$T$335,MATCH(PERL[[#This Row],[DistrictNumber]],$R$3:$R$335,0),3)</f>
        <v>0</v>
      </c>
      <c r="P426" s="9">
        <f t="shared" si="42"/>
        <v>0</v>
      </c>
      <c r="V426">
        <v>2027</v>
      </c>
      <c r="W426" t="s">
        <v>188</v>
      </c>
      <c r="X426" s="25">
        <v>388309001</v>
      </c>
    </row>
    <row r="427" spans="1:24" x14ac:dyDescent="0.35">
      <c r="A427" s="13">
        <v>2027</v>
      </c>
      <c r="B427" s="13">
        <f t="shared" si="39"/>
        <v>2026</v>
      </c>
      <c r="C427" t="s">
        <v>196</v>
      </c>
      <c r="D427" t="s">
        <v>197</v>
      </c>
      <c r="E427" s="5">
        <v>261381163</v>
      </c>
      <c r="F427" s="13">
        <f>INDEX($R$3:$T$335,MATCH(PERL[[#This Row],[DistrictNumber]],$R$3:$R$335,0),3)</f>
        <v>0</v>
      </c>
      <c r="G427" s="9">
        <f t="shared" si="41"/>
        <v>0</v>
      </c>
      <c r="H427" s="11">
        <v>1.02</v>
      </c>
      <c r="I427" s="12" cm="1">
        <f t="array" ref="I427">INDEX(PERL[],MATCH(PERL[[#This Row],[Base Year]]&amp;PERL[[#This Row],[DistrictNumber]],PERL[[Fiscal Year]:[Fiscal Year]]&amp;PERL[[DistrictNumber]:[DistrictNumber]],0),9)*$H427</f>
        <v>0</v>
      </c>
      <c r="J427" s="15">
        <f>IF(PERL[[#This Row],[Unadjusted Maximum Revenue]]/(PERL[[#This Row],[Proposed Taxable Valuation]]/1000)&gt;PERL[[#This Row],[Max Debt RATE]],PERL[[#This Row],[Max Debt RATE]],PERL[[#This Row],[Unadjusted Maximum Revenue]]/(PERL[[#This Row],[Proposed Taxable Valuation]]/1000))</f>
        <v>0</v>
      </c>
      <c r="K427" s="26">
        <f>ROUND(PERL[[#This Row],[Proposed Taxable Valuation]]/1000*PERL[[#This Row],[Adjusted Rate]],0)</f>
        <v>0</v>
      </c>
      <c r="L427" s="19">
        <f t="shared" si="40"/>
        <v>0</v>
      </c>
      <c r="M427" s="17">
        <f t="shared" si="43"/>
        <v>0</v>
      </c>
      <c r="N427" s="5">
        <v>225585027</v>
      </c>
      <c r="O427">
        <f>INDEX($R$3:$T$335,MATCH(PERL[[#This Row],[DistrictNumber]],$R$3:$R$335,0),3)</f>
        <v>0</v>
      </c>
      <c r="P427" s="9">
        <f t="shared" si="42"/>
        <v>0</v>
      </c>
      <c r="V427">
        <v>2027</v>
      </c>
      <c r="W427" t="s">
        <v>194</v>
      </c>
      <c r="X427" s="25">
        <v>222505713</v>
      </c>
    </row>
    <row r="428" spans="1:24" x14ac:dyDescent="0.35">
      <c r="A428" s="13">
        <v>2027</v>
      </c>
      <c r="B428" s="13">
        <f t="shared" si="39"/>
        <v>2026</v>
      </c>
      <c r="C428" t="s">
        <v>198</v>
      </c>
      <c r="D428" t="s">
        <v>199</v>
      </c>
      <c r="E428" s="5">
        <v>341507354</v>
      </c>
      <c r="F428" s="13">
        <f>INDEX($R$3:$T$335,MATCH(PERL[[#This Row],[DistrictNumber]],$R$3:$R$335,0),3)</f>
        <v>0</v>
      </c>
      <c r="G428" s="9">
        <f t="shared" si="41"/>
        <v>0</v>
      </c>
      <c r="H428" s="11">
        <v>1.02</v>
      </c>
      <c r="I428" s="12" cm="1">
        <f t="array" ref="I428">INDEX(PERL[],MATCH(PERL[[#This Row],[Base Year]]&amp;PERL[[#This Row],[DistrictNumber]],PERL[[Fiscal Year]:[Fiscal Year]]&amp;PERL[[DistrictNumber]:[DistrictNumber]],0),9)*$H428</f>
        <v>0</v>
      </c>
      <c r="J428" s="15">
        <f>IF(PERL[[#This Row],[Unadjusted Maximum Revenue]]/(PERL[[#This Row],[Proposed Taxable Valuation]]/1000)&gt;PERL[[#This Row],[Max Debt RATE]],PERL[[#This Row],[Max Debt RATE]],PERL[[#This Row],[Unadjusted Maximum Revenue]]/(PERL[[#This Row],[Proposed Taxable Valuation]]/1000))</f>
        <v>0</v>
      </c>
      <c r="K428" s="26">
        <f>ROUND(PERL[[#This Row],[Proposed Taxable Valuation]]/1000*PERL[[#This Row],[Adjusted Rate]],0)</f>
        <v>0</v>
      </c>
      <c r="L428" s="19">
        <f t="shared" si="40"/>
        <v>0</v>
      </c>
      <c r="M428" s="17">
        <f t="shared" si="43"/>
        <v>0</v>
      </c>
      <c r="N428" s="5">
        <v>303499944</v>
      </c>
      <c r="O428">
        <f>INDEX($R$3:$T$335,MATCH(PERL[[#This Row],[DistrictNumber]],$R$3:$R$335,0),3)</f>
        <v>0</v>
      </c>
      <c r="P428" s="9">
        <f t="shared" si="42"/>
        <v>0</v>
      </c>
      <c r="V428">
        <v>2027</v>
      </c>
      <c r="W428" t="s">
        <v>196</v>
      </c>
      <c r="X428" s="25">
        <v>261381163</v>
      </c>
    </row>
    <row r="429" spans="1:24" x14ac:dyDescent="0.35">
      <c r="A429" s="13">
        <v>2027</v>
      </c>
      <c r="B429" s="13">
        <f t="shared" si="39"/>
        <v>2026</v>
      </c>
      <c r="C429" t="s">
        <v>200</v>
      </c>
      <c r="D429" t="s">
        <v>201</v>
      </c>
      <c r="E429" s="5">
        <v>642398494</v>
      </c>
      <c r="F429" s="13">
        <f>INDEX($R$3:$T$335,MATCH(PERL[[#This Row],[DistrictNumber]],$R$3:$R$335,0),3)</f>
        <v>0</v>
      </c>
      <c r="G429" s="9">
        <f t="shared" si="41"/>
        <v>0</v>
      </c>
      <c r="H429" s="11">
        <v>1.02</v>
      </c>
      <c r="I429" s="12" cm="1">
        <f t="array" ref="I429">INDEX(PERL[],MATCH(PERL[[#This Row],[Base Year]]&amp;PERL[[#This Row],[DistrictNumber]],PERL[[Fiscal Year]:[Fiscal Year]]&amp;PERL[[DistrictNumber]:[DistrictNumber]],0),9)*$H429</f>
        <v>0</v>
      </c>
      <c r="J429" s="15">
        <f>IF(PERL[[#This Row],[Unadjusted Maximum Revenue]]/(PERL[[#This Row],[Proposed Taxable Valuation]]/1000)&gt;PERL[[#This Row],[Max Debt RATE]],PERL[[#This Row],[Max Debt RATE]],PERL[[#This Row],[Unadjusted Maximum Revenue]]/(PERL[[#This Row],[Proposed Taxable Valuation]]/1000))</f>
        <v>0</v>
      </c>
      <c r="K429" s="26">
        <f>ROUND(PERL[[#This Row],[Proposed Taxable Valuation]]/1000*PERL[[#This Row],[Adjusted Rate]],0)</f>
        <v>0</v>
      </c>
      <c r="L429" s="19">
        <f t="shared" si="40"/>
        <v>0</v>
      </c>
      <c r="M429" s="17">
        <f t="shared" si="43"/>
        <v>0</v>
      </c>
      <c r="N429" s="5">
        <v>594856237</v>
      </c>
      <c r="O429">
        <f>INDEX($R$3:$T$335,MATCH(PERL[[#This Row],[DistrictNumber]],$R$3:$R$335,0),3)</f>
        <v>0</v>
      </c>
      <c r="P429" s="9">
        <f t="shared" si="42"/>
        <v>0</v>
      </c>
      <c r="V429">
        <v>2027</v>
      </c>
      <c r="W429" t="s">
        <v>476</v>
      </c>
      <c r="X429" s="25">
        <v>303818241</v>
      </c>
    </row>
    <row r="430" spans="1:24" x14ac:dyDescent="0.35">
      <c r="A430" s="13">
        <v>2027</v>
      </c>
      <c r="B430" s="13">
        <f t="shared" si="39"/>
        <v>2026</v>
      </c>
      <c r="C430" t="s">
        <v>202</v>
      </c>
      <c r="D430" t="s">
        <v>203</v>
      </c>
      <c r="E430" s="5">
        <v>237966662</v>
      </c>
      <c r="F430" s="13">
        <f>INDEX($R$3:$T$335,MATCH(PERL[[#This Row],[DistrictNumber]],$R$3:$R$335,0),3)</f>
        <v>0</v>
      </c>
      <c r="G430" s="9">
        <f t="shared" si="41"/>
        <v>0</v>
      </c>
      <c r="H430" s="11">
        <v>1.02</v>
      </c>
      <c r="I430" s="12" cm="1">
        <f t="array" ref="I430">INDEX(PERL[],MATCH(PERL[[#This Row],[Base Year]]&amp;PERL[[#This Row],[DistrictNumber]],PERL[[Fiscal Year]:[Fiscal Year]]&amp;PERL[[DistrictNumber]:[DistrictNumber]],0),9)*$H430</f>
        <v>0</v>
      </c>
      <c r="J430" s="15">
        <f>IF(PERL[[#This Row],[Unadjusted Maximum Revenue]]/(PERL[[#This Row],[Proposed Taxable Valuation]]/1000)&gt;PERL[[#This Row],[Max Debt RATE]],PERL[[#This Row],[Max Debt RATE]],PERL[[#This Row],[Unadjusted Maximum Revenue]]/(PERL[[#This Row],[Proposed Taxable Valuation]]/1000))</f>
        <v>0</v>
      </c>
      <c r="K430" s="26">
        <f>ROUND(PERL[[#This Row],[Proposed Taxable Valuation]]/1000*PERL[[#This Row],[Adjusted Rate]],0)</f>
        <v>0</v>
      </c>
      <c r="L430" s="19">
        <f t="shared" si="40"/>
        <v>0</v>
      </c>
      <c r="M430" s="17">
        <f t="shared" si="43"/>
        <v>0</v>
      </c>
      <c r="N430" s="5">
        <v>211804978</v>
      </c>
      <c r="O430">
        <f>INDEX($R$3:$T$335,MATCH(PERL[[#This Row],[DistrictNumber]],$R$3:$R$335,0),3)</f>
        <v>0</v>
      </c>
      <c r="P430" s="9">
        <f t="shared" si="42"/>
        <v>0</v>
      </c>
      <c r="V430">
        <v>2027</v>
      </c>
      <c r="W430" t="s">
        <v>202</v>
      </c>
      <c r="X430" s="25">
        <v>237966662</v>
      </c>
    </row>
    <row r="431" spans="1:24" x14ac:dyDescent="0.35">
      <c r="A431" s="13">
        <v>2027</v>
      </c>
      <c r="B431" s="13">
        <f t="shared" si="39"/>
        <v>2026</v>
      </c>
      <c r="C431" t="s">
        <v>204</v>
      </c>
      <c r="D431" t="s">
        <v>205</v>
      </c>
      <c r="E431" s="5">
        <v>289356194</v>
      </c>
      <c r="F431" s="13">
        <f>INDEX($R$3:$T$335,MATCH(PERL[[#This Row],[DistrictNumber]],$R$3:$R$335,0),3)</f>
        <v>0</v>
      </c>
      <c r="G431" s="9">
        <f t="shared" si="41"/>
        <v>0</v>
      </c>
      <c r="H431" s="11">
        <v>1.02</v>
      </c>
      <c r="I431" s="12" cm="1">
        <f t="array" ref="I431">INDEX(PERL[],MATCH(PERL[[#This Row],[Base Year]]&amp;PERL[[#This Row],[DistrictNumber]],PERL[[Fiscal Year]:[Fiscal Year]]&amp;PERL[[DistrictNumber]:[DistrictNumber]],0),9)*$H431</f>
        <v>0</v>
      </c>
      <c r="J431" s="15">
        <f>IF(PERL[[#This Row],[Unadjusted Maximum Revenue]]/(PERL[[#This Row],[Proposed Taxable Valuation]]/1000)&gt;PERL[[#This Row],[Max Debt RATE]],PERL[[#This Row],[Max Debt RATE]],PERL[[#This Row],[Unadjusted Maximum Revenue]]/(PERL[[#This Row],[Proposed Taxable Valuation]]/1000))</f>
        <v>0</v>
      </c>
      <c r="K431" s="26">
        <f>ROUND(PERL[[#This Row],[Proposed Taxable Valuation]]/1000*PERL[[#This Row],[Adjusted Rate]],0)</f>
        <v>0</v>
      </c>
      <c r="L431" s="19">
        <f t="shared" si="40"/>
        <v>0</v>
      </c>
      <c r="M431" s="17">
        <f t="shared" si="43"/>
        <v>0</v>
      </c>
      <c r="N431" s="5">
        <v>263534667</v>
      </c>
      <c r="O431">
        <f>INDEX($R$3:$T$335,MATCH(PERL[[#This Row],[DistrictNumber]],$R$3:$R$335,0),3)</f>
        <v>0</v>
      </c>
      <c r="P431" s="9">
        <f t="shared" si="42"/>
        <v>0</v>
      </c>
      <c r="V431">
        <v>2027</v>
      </c>
      <c r="W431" t="s">
        <v>204</v>
      </c>
      <c r="X431" s="25">
        <v>289356194</v>
      </c>
    </row>
    <row r="432" spans="1:24" x14ac:dyDescent="0.35">
      <c r="A432" s="13">
        <v>2027</v>
      </c>
      <c r="B432" s="13">
        <f t="shared" si="39"/>
        <v>2026</v>
      </c>
      <c r="C432" t="s">
        <v>206</v>
      </c>
      <c r="D432" t="s">
        <v>207</v>
      </c>
      <c r="E432" s="5">
        <v>504359306</v>
      </c>
      <c r="F432" s="13">
        <f>INDEX($R$3:$T$335,MATCH(PERL[[#This Row],[DistrictNumber]],$R$3:$R$335,0),3)</f>
        <v>0</v>
      </c>
      <c r="G432" s="9">
        <f t="shared" si="41"/>
        <v>0</v>
      </c>
      <c r="H432" s="11">
        <v>1.02</v>
      </c>
      <c r="I432" s="12" cm="1">
        <f t="array" ref="I432">INDEX(PERL[],MATCH(PERL[[#This Row],[Base Year]]&amp;PERL[[#This Row],[DistrictNumber]],PERL[[Fiscal Year]:[Fiscal Year]]&amp;PERL[[DistrictNumber]:[DistrictNumber]],0),9)*$H432</f>
        <v>0</v>
      </c>
      <c r="J432" s="15">
        <f>IF(PERL[[#This Row],[Unadjusted Maximum Revenue]]/(PERL[[#This Row],[Proposed Taxable Valuation]]/1000)&gt;PERL[[#This Row],[Max Debt RATE]],PERL[[#This Row],[Max Debt RATE]],PERL[[#This Row],[Unadjusted Maximum Revenue]]/(PERL[[#This Row],[Proposed Taxable Valuation]]/1000))</f>
        <v>0</v>
      </c>
      <c r="K432" s="26">
        <f>ROUND(PERL[[#This Row],[Proposed Taxable Valuation]]/1000*PERL[[#This Row],[Adjusted Rate]],0)</f>
        <v>0</v>
      </c>
      <c r="L432" s="19">
        <f t="shared" si="40"/>
        <v>0</v>
      </c>
      <c r="M432" s="17">
        <f t="shared" si="43"/>
        <v>0</v>
      </c>
      <c r="N432" s="5">
        <v>458503348</v>
      </c>
      <c r="O432">
        <f>INDEX($R$3:$T$335,MATCH(PERL[[#This Row],[DistrictNumber]],$R$3:$R$335,0),3)</f>
        <v>0</v>
      </c>
      <c r="P432" s="9">
        <f t="shared" si="42"/>
        <v>0</v>
      </c>
      <c r="V432">
        <v>2027</v>
      </c>
      <c r="W432" t="s">
        <v>206</v>
      </c>
      <c r="X432" s="25">
        <v>504359306</v>
      </c>
    </row>
    <row r="433" spans="1:24" x14ac:dyDescent="0.35">
      <c r="A433" s="13">
        <v>2027</v>
      </c>
      <c r="B433" s="13">
        <f t="shared" si="39"/>
        <v>2026</v>
      </c>
      <c r="C433" t="s">
        <v>208</v>
      </c>
      <c r="D433" t="s">
        <v>209</v>
      </c>
      <c r="E433" s="5">
        <v>277546702</v>
      </c>
      <c r="F433" s="13">
        <f>INDEX($R$3:$T$335,MATCH(PERL[[#This Row],[DistrictNumber]],$R$3:$R$335,0),3)</f>
        <v>0</v>
      </c>
      <c r="G433" s="9">
        <f t="shared" si="41"/>
        <v>0</v>
      </c>
      <c r="H433" s="11">
        <v>1.02</v>
      </c>
      <c r="I433" s="12" cm="1">
        <f t="array" ref="I433">INDEX(PERL[],MATCH(PERL[[#This Row],[Base Year]]&amp;PERL[[#This Row],[DistrictNumber]],PERL[[Fiscal Year]:[Fiscal Year]]&amp;PERL[[DistrictNumber]:[DistrictNumber]],0),9)*$H433</f>
        <v>0</v>
      </c>
      <c r="J433" s="15">
        <f>IF(PERL[[#This Row],[Unadjusted Maximum Revenue]]/(PERL[[#This Row],[Proposed Taxable Valuation]]/1000)&gt;PERL[[#This Row],[Max Debt RATE]],PERL[[#This Row],[Max Debt RATE]],PERL[[#This Row],[Unadjusted Maximum Revenue]]/(PERL[[#This Row],[Proposed Taxable Valuation]]/1000))</f>
        <v>0</v>
      </c>
      <c r="K433" s="26">
        <f>ROUND(PERL[[#This Row],[Proposed Taxable Valuation]]/1000*PERL[[#This Row],[Adjusted Rate]],0)</f>
        <v>0</v>
      </c>
      <c r="L433" s="19">
        <f t="shared" si="40"/>
        <v>0</v>
      </c>
      <c r="M433" s="17">
        <f t="shared" si="43"/>
        <v>0</v>
      </c>
      <c r="N433" s="5">
        <v>255123197</v>
      </c>
      <c r="O433">
        <f>INDEX($R$3:$T$335,MATCH(PERL[[#This Row],[DistrictNumber]],$R$3:$R$335,0),3)</f>
        <v>0</v>
      </c>
      <c r="P433" s="9">
        <f t="shared" si="42"/>
        <v>0</v>
      </c>
      <c r="V433">
        <v>2027</v>
      </c>
      <c r="W433" t="s">
        <v>208</v>
      </c>
      <c r="X433" s="25">
        <v>277546702</v>
      </c>
    </row>
    <row r="434" spans="1:24" x14ac:dyDescent="0.35">
      <c r="A434" s="13">
        <v>2027</v>
      </c>
      <c r="B434" s="13">
        <f t="shared" si="39"/>
        <v>2026</v>
      </c>
      <c r="C434" t="s">
        <v>210</v>
      </c>
      <c r="D434" t="s">
        <v>211</v>
      </c>
      <c r="E434" s="5">
        <v>125864015</v>
      </c>
      <c r="F434" s="13">
        <f>INDEX($R$3:$T$335,MATCH(PERL[[#This Row],[DistrictNumber]],$R$3:$R$335,0),3)</f>
        <v>0</v>
      </c>
      <c r="G434" s="9">
        <f t="shared" si="41"/>
        <v>0</v>
      </c>
      <c r="H434" s="11">
        <v>1.02</v>
      </c>
      <c r="I434" s="12" cm="1">
        <f t="array" ref="I434">INDEX(PERL[],MATCH(PERL[[#This Row],[Base Year]]&amp;PERL[[#This Row],[DistrictNumber]],PERL[[Fiscal Year]:[Fiscal Year]]&amp;PERL[[DistrictNumber]:[DistrictNumber]],0),9)*$H434</f>
        <v>0</v>
      </c>
      <c r="J434" s="15">
        <f>IF(PERL[[#This Row],[Unadjusted Maximum Revenue]]/(PERL[[#This Row],[Proposed Taxable Valuation]]/1000)&gt;PERL[[#This Row],[Max Debt RATE]],PERL[[#This Row],[Max Debt RATE]],PERL[[#This Row],[Unadjusted Maximum Revenue]]/(PERL[[#This Row],[Proposed Taxable Valuation]]/1000))</f>
        <v>0</v>
      </c>
      <c r="K434" s="26">
        <f>ROUND(PERL[[#This Row],[Proposed Taxable Valuation]]/1000*PERL[[#This Row],[Adjusted Rate]],0)</f>
        <v>0</v>
      </c>
      <c r="L434" s="19">
        <f t="shared" si="40"/>
        <v>0</v>
      </c>
      <c r="M434" s="17">
        <f t="shared" si="43"/>
        <v>0</v>
      </c>
      <c r="N434" s="5">
        <v>116737470</v>
      </c>
      <c r="O434">
        <f>INDEX($R$3:$T$335,MATCH(PERL[[#This Row],[DistrictNumber]],$R$3:$R$335,0),3)</f>
        <v>0</v>
      </c>
      <c r="P434" s="9">
        <f t="shared" si="42"/>
        <v>0</v>
      </c>
      <c r="V434">
        <v>2027</v>
      </c>
      <c r="W434" t="s">
        <v>210</v>
      </c>
      <c r="X434" s="25">
        <v>125864015</v>
      </c>
    </row>
    <row r="435" spans="1:24" x14ac:dyDescent="0.35">
      <c r="A435" s="13">
        <v>2027</v>
      </c>
      <c r="B435" s="13">
        <f t="shared" si="39"/>
        <v>2026</v>
      </c>
      <c r="C435" t="s">
        <v>212</v>
      </c>
      <c r="D435" t="s">
        <v>213</v>
      </c>
      <c r="E435" s="5">
        <v>521840704</v>
      </c>
      <c r="F435" s="13">
        <f>INDEX($R$3:$T$335,MATCH(PERL[[#This Row],[DistrictNumber]],$R$3:$R$335,0),3)</f>
        <v>0</v>
      </c>
      <c r="G435" s="9">
        <f t="shared" si="41"/>
        <v>0</v>
      </c>
      <c r="H435" s="11">
        <v>1.02</v>
      </c>
      <c r="I435" s="12" cm="1">
        <f t="array" ref="I435">INDEX(PERL[],MATCH(PERL[[#This Row],[Base Year]]&amp;PERL[[#This Row],[DistrictNumber]],PERL[[Fiscal Year]:[Fiscal Year]]&amp;PERL[[DistrictNumber]:[DistrictNumber]],0),9)*$H435</f>
        <v>0</v>
      </c>
      <c r="J435" s="15">
        <f>IF(PERL[[#This Row],[Unadjusted Maximum Revenue]]/(PERL[[#This Row],[Proposed Taxable Valuation]]/1000)&gt;PERL[[#This Row],[Max Debt RATE]],PERL[[#This Row],[Max Debt RATE]],PERL[[#This Row],[Unadjusted Maximum Revenue]]/(PERL[[#This Row],[Proposed Taxable Valuation]]/1000))</f>
        <v>0</v>
      </c>
      <c r="K435" s="26">
        <f>ROUND(PERL[[#This Row],[Proposed Taxable Valuation]]/1000*PERL[[#This Row],[Adjusted Rate]],0)</f>
        <v>0</v>
      </c>
      <c r="L435" s="19">
        <f t="shared" si="40"/>
        <v>0</v>
      </c>
      <c r="M435" s="17">
        <f t="shared" si="43"/>
        <v>0</v>
      </c>
      <c r="N435" s="5">
        <v>466547734</v>
      </c>
      <c r="O435">
        <f>INDEX($R$3:$T$335,MATCH(PERL[[#This Row],[DistrictNumber]],$R$3:$R$335,0),3)</f>
        <v>0</v>
      </c>
      <c r="P435" s="9">
        <f t="shared" si="42"/>
        <v>0</v>
      </c>
      <c r="V435">
        <v>2027</v>
      </c>
      <c r="W435" t="s">
        <v>212</v>
      </c>
      <c r="X435" s="25">
        <v>521840704</v>
      </c>
    </row>
    <row r="436" spans="1:24" x14ac:dyDescent="0.35">
      <c r="A436" s="13">
        <v>2027</v>
      </c>
      <c r="B436" s="13">
        <f t="shared" si="39"/>
        <v>2026</v>
      </c>
      <c r="C436" t="s">
        <v>214</v>
      </c>
      <c r="D436" t="s">
        <v>215</v>
      </c>
      <c r="E436" s="5">
        <v>333792639</v>
      </c>
      <c r="F436" s="13">
        <f>INDEX($R$3:$T$335,MATCH(PERL[[#This Row],[DistrictNumber]],$R$3:$R$335,0),3)</f>
        <v>0</v>
      </c>
      <c r="G436" s="9">
        <f t="shared" si="41"/>
        <v>0</v>
      </c>
      <c r="H436" s="11">
        <v>1.02</v>
      </c>
      <c r="I436" s="12" cm="1">
        <f t="array" ref="I436">INDEX(PERL[],MATCH(PERL[[#This Row],[Base Year]]&amp;PERL[[#This Row],[DistrictNumber]],PERL[[Fiscal Year]:[Fiscal Year]]&amp;PERL[[DistrictNumber]:[DistrictNumber]],0),9)*$H436</f>
        <v>0</v>
      </c>
      <c r="J436" s="15">
        <f>IF(PERL[[#This Row],[Unadjusted Maximum Revenue]]/(PERL[[#This Row],[Proposed Taxable Valuation]]/1000)&gt;PERL[[#This Row],[Max Debt RATE]],PERL[[#This Row],[Max Debt RATE]],PERL[[#This Row],[Unadjusted Maximum Revenue]]/(PERL[[#This Row],[Proposed Taxable Valuation]]/1000))</f>
        <v>0</v>
      </c>
      <c r="K436" s="26">
        <f>ROUND(PERL[[#This Row],[Proposed Taxable Valuation]]/1000*PERL[[#This Row],[Adjusted Rate]],0)</f>
        <v>0</v>
      </c>
      <c r="L436" s="19">
        <f t="shared" si="40"/>
        <v>0</v>
      </c>
      <c r="M436" s="17">
        <f t="shared" si="43"/>
        <v>0</v>
      </c>
      <c r="N436" s="5">
        <v>311509255</v>
      </c>
      <c r="O436">
        <f>INDEX($R$3:$T$335,MATCH(PERL[[#This Row],[DistrictNumber]],$R$3:$R$335,0),3)</f>
        <v>0</v>
      </c>
      <c r="P436" s="9">
        <f t="shared" si="42"/>
        <v>0</v>
      </c>
      <c r="V436">
        <v>2027</v>
      </c>
      <c r="W436" t="s">
        <v>214</v>
      </c>
      <c r="X436" s="25">
        <v>333792639</v>
      </c>
    </row>
    <row r="437" spans="1:24" x14ac:dyDescent="0.35">
      <c r="A437" s="13">
        <v>2027</v>
      </c>
      <c r="B437" s="13">
        <f t="shared" si="39"/>
        <v>2026</v>
      </c>
      <c r="C437" t="s">
        <v>216</v>
      </c>
      <c r="D437" t="s">
        <v>217</v>
      </c>
      <c r="E437" s="5">
        <v>1155792023</v>
      </c>
      <c r="F437" s="13">
        <f>INDEX($R$3:$T$335,MATCH(PERL[[#This Row],[DistrictNumber]],$R$3:$R$335,0),3)</f>
        <v>0</v>
      </c>
      <c r="G437" s="9">
        <f t="shared" si="41"/>
        <v>0</v>
      </c>
      <c r="H437" s="11">
        <v>1.02</v>
      </c>
      <c r="I437" s="12" cm="1">
        <f t="array" ref="I437">INDEX(PERL[],MATCH(PERL[[#This Row],[Base Year]]&amp;PERL[[#This Row],[DistrictNumber]],PERL[[Fiscal Year]:[Fiscal Year]]&amp;PERL[[DistrictNumber]:[DistrictNumber]],0),9)*$H437</f>
        <v>0</v>
      </c>
      <c r="J437" s="15">
        <f>IF(PERL[[#This Row],[Unadjusted Maximum Revenue]]/(PERL[[#This Row],[Proposed Taxable Valuation]]/1000)&gt;PERL[[#This Row],[Max Debt RATE]],PERL[[#This Row],[Max Debt RATE]],PERL[[#This Row],[Unadjusted Maximum Revenue]]/(PERL[[#This Row],[Proposed Taxable Valuation]]/1000))</f>
        <v>0</v>
      </c>
      <c r="K437" s="26">
        <f>ROUND(PERL[[#This Row],[Proposed Taxable Valuation]]/1000*PERL[[#This Row],[Adjusted Rate]],0)</f>
        <v>0</v>
      </c>
      <c r="L437" s="19">
        <f t="shared" si="40"/>
        <v>0</v>
      </c>
      <c r="M437" s="17">
        <f t="shared" si="43"/>
        <v>0</v>
      </c>
      <c r="N437" s="5">
        <v>1020791696</v>
      </c>
      <c r="O437">
        <f>INDEX($R$3:$T$335,MATCH(PERL[[#This Row],[DistrictNumber]],$R$3:$R$335,0),3)</f>
        <v>0</v>
      </c>
      <c r="P437" s="9">
        <f t="shared" si="42"/>
        <v>0</v>
      </c>
      <c r="V437">
        <v>2027</v>
      </c>
      <c r="W437" t="s">
        <v>216</v>
      </c>
      <c r="X437" s="25">
        <v>1155792023</v>
      </c>
    </row>
    <row r="438" spans="1:24" x14ac:dyDescent="0.35">
      <c r="A438" s="13">
        <v>2027</v>
      </c>
      <c r="B438" s="13">
        <f t="shared" si="39"/>
        <v>2026</v>
      </c>
      <c r="C438" t="s">
        <v>218</v>
      </c>
      <c r="D438" t="s">
        <v>219</v>
      </c>
      <c r="E438" s="5">
        <v>597713305</v>
      </c>
      <c r="F438" s="13">
        <f>INDEX($R$3:$T$335,MATCH(PERL[[#This Row],[DistrictNumber]],$R$3:$R$335,0),3)</f>
        <v>0</v>
      </c>
      <c r="G438" s="9">
        <f t="shared" si="41"/>
        <v>0</v>
      </c>
      <c r="H438" s="11">
        <v>1.02</v>
      </c>
      <c r="I438" s="12" cm="1">
        <f t="array" ref="I438">INDEX(PERL[],MATCH(PERL[[#This Row],[Base Year]]&amp;PERL[[#This Row],[DistrictNumber]],PERL[[Fiscal Year]:[Fiscal Year]]&amp;PERL[[DistrictNumber]:[DistrictNumber]],0),9)*$H438</f>
        <v>0</v>
      </c>
      <c r="J438" s="15">
        <f>IF(PERL[[#This Row],[Unadjusted Maximum Revenue]]/(PERL[[#This Row],[Proposed Taxable Valuation]]/1000)&gt;PERL[[#This Row],[Max Debt RATE]],PERL[[#This Row],[Max Debt RATE]],PERL[[#This Row],[Unadjusted Maximum Revenue]]/(PERL[[#This Row],[Proposed Taxable Valuation]]/1000))</f>
        <v>0</v>
      </c>
      <c r="K438" s="26">
        <f>ROUND(PERL[[#This Row],[Proposed Taxable Valuation]]/1000*PERL[[#This Row],[Adjusted Rate]],0)</f>
        <v>0</v>
      </c>
      <c r="L438" s="19">
        <f t="shared" si="40"/>
        <v>0</v>
      </c>
      <c r="M438" s="17">
        <f t="shared" si="43"/>
        <v>0</v>
      </c>
      <c r="N438" s="5">
        <v>531503029</v>
      </c>
      <c r="O438">
        <f>INDEX($R$3:$T$335,MATCH(PERL[[#This Row],[DistrictNumber]],$R$3:$R$335,0),3)</f>
        <v>0</v>
      </c>
      <c r="P438" s="9">
        <f t="shared" si="42"/>
        <v>0</v>
      </c>
      <c r="V438">
        <v>2027</v>
      </c>
      <c r="W438" t="s">
        <v>218</v>
      </c>
      <c r="X438" s="25">
        <v>597713305</v>
      </c>
    </row>
    <row r="439" spans="1:24" x14ac:dyDescent="0.35">
      <c r="A439" s="13">
        <v>2027</v>
      </c>
      <c r="B439" s="13">
        <f t="shared" si="39"/>
        <v>2026</v>
      </c>
      <c r="C439" t="s">
        <v>220</v>
      </c>
      <c r="D439" t="s">
        <v>221</v>
      </c>
      <c r="E439" s="5">
        <v>1432235332</v>
      </c>
      <c r="F439" s="13">
        <f>INDEX($R$3:$T$335,MATCH(PERL[[#This Row],[DistrictNumber]],$R$3:$R$335,0),3)</f>
        <v>0</v>
      </c>
      <c r="G439" s="9">
        <f t="shared" si="41"/>
        <v>0</v>
      </c>
      <c r="H439" s="11">
        <v>1.02</v>
      </c>
      <c r="I439" s="12" cm="1">
        <f t="array" ref="I439">INDEX(PERL[],MATCH(PERL[[#This Row],[Base Year]]&amp;PERL[[#This Row],[DistrictNumber]],PERL[[Fiscal Year]:[Fiscal Year]]&amp;PERL[[DistrictNumber]:[DistrictNumber]],0),9)*$H439</f>
        <v>0</v>
      </c>
      <c r="J439" s="15">
        <f>IF(PERL[[#This Row],[Unadjusted Maximum Revenue]]/(PERL[[#This Row],[Proposed Taxable Valuation]]/1000)&gt;PERL[[#This Row],[Max Debt RATE]],PERL[[#This Row],[Max Debt RATE]],PERL[[#This Row],[Unadjusted Maximum Revenue]]/(PERL[[#This Row],[Proposed Taxable Valuation]]/1000))</f>
        <v>0</v>
      </c>
      <c r="K439" s="26">
        <f>ROUND(PERL[[#This Row],[Proposed Taxable Valuation]]/1000*PERL[[#This Row],[Adjusted Rate]],0)</f>
        <v>0</v>
      </c>
      <c r="L439" s="19">
        <f t="shared" si="40"/>
        <v>0</v>
      </c>
      <c r="M439" s="17">
        <f t="shared" si="43"/>
        <v>0</v>
      </c>
      <c r="N439" s="5">
        <v>1232446554</v>
      </c>
      <c r="O439">
        <f>INDEX($R$3:$T$335,MATCH(PERL[[#This Row],[DistrictNumber]],$R$3:$R$335,0),3)</f>
        <v>0</v>
      </c>
      <c r="P439" s="9">
        <f t="shared" si="42"/>
        <v>0</v>
      </c>
      <c r="V439">
        <v>2027</v>
      </c>
      <c r="W439" t="s">
        <v>220</v>
      </c>
      <c r="X439" s="25">
        <v>1432235332</v>
      </c>
    </row>
    <row r="440" spans="1:24" x14ac:dyDescent="0.35">
      <c r="A440" s="13">
        <v>2027</v>
      </c>
      <c r="B440" s="13">
        <f t="shared" si="39"/>
        <v>2026</v>
      </c>
      <c r="C440" t="s">
        <v>222</v>
      </c>
      <c r="D440" t="s">
        <v>223</v>
      </c>
      <c r="E440" s="5">
        <v>1029188413</v>
      </c>
      <c r="F440" s="13">
        <f>INDEX($R$3:$T$335,MATCH(PERL[[#This Row],[DistrictNumber]],$R$3:$R$335,0),3)</f>
        <v>0</v>
      </c>
      <c r="G440" s="9">
        <f t="shared" si="41"/>
        <v>0</v>
      </c>
      <c r="H440" s="11">
        <v>1.02</v>
      </c>
      <c r="I440" s="12" cm="1">
        <f t="array" ref="I440">INDEX(PERL[],MATCH(PERL[[#This Row],[Base Year]]&amp;PERL[[#This Row],[DistrictNumber]],PERL[[Fiscal Year]:[Fiscal Year]]&amp;PERL[[DistrictNumber]:[DistrictNumber]],0),9)*$H440</f>
        <v>0</v>
      </c>
      <c r="J440" s="15">
        <f>IF(PERL[[#This Row],[Unadjusted Maximum Revenue]]/(PERL[[#This Row],[Proposed Taxable Valuation]]/1000)&gt;PERL[[#This Row],[Max Debt RATE]],PERL[[#This Row],[Max Debt RATE]],PERL[[#This Row],[Unadjusted Maximum Revenue]]/(PERL[[#This Row],[Proposed Taxable Valuation]]/1000))</f>
        <v>0</v>
      </c>
      <c r="K440" s="26">
        <f>ROUND(PERL[[#This Row],[Proposed Taxable Valuation]]/1000*PERL[[#This Row],[Adjusted Rate]],0)</f>
        <v>0</v>
      </c>
      <c r="L440" s="19">
        <f t="shared" si="40"/>
        <v>0</v>
      </c>
      <c r="M440" s="17">
        <f t="shared" si="43"/>
        <v>0</v>
      </c>
      <c r="N440" s="5">
        <v>899023709</v>
      </c>
      <c r="O440">
        <f>INDEX($R$3:$T$335,MATCH(PERL[[#This Row],[DistrictNumber]],$R$3:$R$335,0),3)</f>
        <v>0</v>
      </c>
      <c r="P440" s="9">
        <f t="shared" si="42"/>
        <v>0</v>
      </c>
      <c r="V440">
        <v>2027</v>
      </c>
      <c r="W440" t="s">
        <v>222</v>
      </c>
      <c r="X440" s="25">
        <v>1029188413</v>
      </c>
    </row>
    <row r="441" spans="1:24" x14ac:dyDescent="0.35">
      <c r="A441" s="13">
        <v>2027</v>
      </c>
      <c r="B441" s="13">
        <f t="shared" si="39"/>
        <v>2026</v>
      </c>
      <c r="C441" t="s">
        <v>224</v>
      </c>
      <c r="D441" t="s">
        <v>225</v>
      </c>
      <c r="E441" s="5">
        <v>270835525</v>
      </c>
      <c r="F441" s="13">
        <f>INDEX($R$3:$T$335,MATCH(PERL[[#This Row],[DistrictNumber]],$R$3:$R$335,0),3)</f>
        <v>0</v>
      </c>
      <c r="G441" s="9">
        <f t="shared" si="41"/>
        <v>0</v>
      </c>
      <c r="H441" s="11">
        <v>1.02</v>
      </c>
      <c r="I441" s="12" cm="1">
        <f t="array" ref="I441">INDEX(PERL[],MATCH(PERL[[#This Row],[Base Year]]&amp;PERL[[#This Row],[DistrictNumber]],PERL[[Fiscal Year]:[Fiscal Year]]&amp;PERL[[DistrictNumber]:[DistrictNumber]],0),9)*$H441</f>
        <v>0</v>
      </c>
      <c r="J441" s="15">
        <f>IF(PERL[[#This Row],[Unadjusted Maximum Revenue]]/(PERL[[#This Row],[Proposed Taxable Valuation]]/1000)&gt;PERL[[#This Row],[Max Debt RATE]],PERL[[#This Row],[Max Debt RATE]],PERL[[#This Row],[Unadjusted Maximum Revenue]]/(PERL[[#This Row],[Proposed Taxable Valuation]]/1000))</f>
        <v>0</v>
      </c>
      <c r="K441" s="26">
        <f>ROUND(PERL[[#This Row],[Proposed Taxable Valuation]]/1000*PERL[[#This Row],[Adjusted Rate]],0)</f>
        <v>0</v>
      </c>
      <c r="L441" s="19">
        <f t="shared" si="40"/>
        <v>0</v>
      </c>
      <c r="M441" s="17">
        <f t="shared" si="43"/>
        <v>0</v>
      </c>
      <c r="N441" s="5">
        <v>246650287</v>
      </c>
      <c r="O441">
        <f>INDEX($R$3:$T$335,MATCH(PERL[[#This Row],[DistrictNumber]],$R$3:$R$335,0),3)</f>
        <v>0</v>
      </c>
      <c r="P441" s="9">
        <f t="shared" si="42"/>
        <v>0</v>
      </c>
      <c r="V441">
        <v>2027</v>
      </c>
      <c r="W441" t="s">
        <v>224</v>
      </c>
      <c r="X441" s="25">
        <v>270835525</v>
      </c>
    </row>
    <row r="442" spans="1:24" x14ac:dyDescent="0.35">
      <c r="A442" s="13">
        <v>2027</v>
      </c>
      <c r="B442" s="13">
        <f t="shared" si="39"/>
        <v>2026</v>
      </c>
      <c r="C442" t="s">
        <v>226</v>
      </c>
      <c r="D442" t="s">
        <v>227</v>
      </c>
      <c r="E442" s="5">
        <v>356647569</v>
      </c>
      <c r="F442" s="13">
        <f>INDEX($R$3:$T$335,MATCH(PERL[[#This Row],[DistrictNumber]],$R$3:$R$335,0),3)</f>
        <v>0</v>
      </c>
      <c r="G442" s="9">
        <f t="shared" si="41"/>
        <v>0</v>
      </c>
      <c r="H442" s="11">
        <v>1.02</v>
      </c>
      <c r="I442" s="12" cm="1">
        <f t="array" ref="I442">INDEX(PERL[],MATCH(PERL[[#This Row],[Base Year]]&amp;PERL[[#This Row],[DistrictNumber]],PERL[[Fiscal Year]:[Fiscal Year]]&amp;PERL[[DistrictNumber]:[DistrictNumber]],0),9)*$H442</f>
        <v>0</v>
      </c>
      <c r="J442" s="15">
        <f>IF(PERL[[#This Row],[Unadjusted Maximum Revenue]]/(PERL[[#This Row],[Proposed Taxable Valuation]]/1000)&gt;PERL[[#This Row],[Max Debt RATE]],PERL[[#This Row],[Max Debt RATE]],PERL[[#This Row],[Unadjusted Maximum Revenue]]/(PERL[[#This Row],[Proposed Taxable Valuation]]/1000))</f>
        <v>0</v>
      </c>
      <c r="K442" s="26">
        <f>ROUND(PERL[[#This Row],[Proposed Taxable Valuation]]/1000*PERL[[#This Row],[Adjusted Rate]],0)</f>
        <v>0</v>
      </c>
      <c r="L442" s="19">
        <f t="shared" si="40"/>
        <v>0</v>
      </c>
      <c r="M442" s="17">
        <f t="shared" si="43"/>
        <v>0</v>
      </c>
      <c r="N442" s="5">
        <v>332146353</v>
      </c>
      <c r="O442">
        <f>INDEX($R$3:$T$335,MATCH(PERL[[#This Row],[DistrictNumber]],$R$3:$R$335,0),3)</f>
        <v>0</v>
      </c>
      <c r="P442" s="9">
        <f t="shared" si="42"/>
        <v>0</v>
      </c>
      <c r="V442">
        <v>2027</v>
      </c>
      <c r="W442" t="s">
        <v>226</v>
      </c>
      <c r="X442" s="25">
        <v>356647569</v>
      </c>
    </row>
    <row r="443" spans="1:24" x14ac:dyDescent="0.35">
      <c r="A443" s="13">
        <v>2027</v>
      </c>
      <c r="B443" s="13">
        <f t="shared" si="39"/>
        <v>2026</v>
      </c>
      <c r="C443" t="s">
        <v>228</v>
      </c>
      <c r="D443" t="s">
        <v>229</v>
      </c>
      <c r="E443" s="5">
        <v>827153276</v>
      </c>
      <c r="F443" s="13">
        <f>INDEX($R$3:$T$335,MATCH(PERL[[#This Row],[DistrictNumber]],$R$3:$R$335,0),3)</f>
        <v>0</v>
      </c>
      <c r="G443" s="9">
        <f t="shared" si="41"/>
        <v>0</v>
      </c>
      <c r="H443" s="11">
        <v>1.02</v>
      </c>
      <c r="I443" s="12" cm="1">
        <f t="array" ref="I443">INDEX(PERL[],MATCH(PERL[[#This Row],[Base Year]]&amp;PERL[[#This Row],[DistrictNumber]],PERL[[Fiscal Year]:[Fiscal Year]]&amp;PERL[[DistrictNumber]:[DistrictNumber]],0),9)*$H443</f>
        <v>0</v>
      </c>
      <c r="J443" s="15">
        <f>IF(PERL[[#This Row],[Unadjusted Maximum Revenue]]/(PERL[[#This Row],[Proposed Taxable Valuation]]/1000)&gt;PERL[[#This Row],[Max Debt RATE]],PERL[[#This Row],[Max Debt RATE]],PERL[[#This Row],[Unadjusted Maximum Revenue]]/(PERL[[#This Row],[Proposed Taxable Valuation]]/1000))</f>
        <v>0</v>
      </c>
      <c r="K443" s="26">
        <f>ROUND(PERL[[#This Row],[Proposed Taxable Valuation]]/1000*PERL[[#This Row],[Adjusted Rate]],0)</f>
        <v>0</v>
      </c>
      <c r="L443" s="19">
        <f t="shared" si="40"/>
        <v>0</v>
      </c>
      <c r="M443" s="17">
        <f t="shared" si="43"/>
        <v>0</v>
      </c>
      <c r="N443" s="5">
        <v>731711434</v>
      </c>
      <c r="O443">
        <f>INDEX($R$3:$T$335,MATCH(PERL[[#This Row],[DistrictNumber]],$R$3:$R$335,0),3)</f>
        <v>0</v>
      </c>
      <c r="P443" s="9">
        <f t="shared" si="42"/>
        <v>0</v>
      </c>
      <c r="V443">
        <v>2027</v>
      </c>
      <c r="W443" t="s">
        <v>228</v>
      </c>
      <c r="X443" s="25">
        <v>827153276</v>
      </c>
    </row>
    <row r="444" spans="1:24" x14ac:dyDescent="0.35">
      <c r="A444" s="13">
        <v>2027</v>
      </c>
      <c r="B444" s="13">
        <f t="shared" si="39"/>
        <v>2026</v>
      </c>
      <c r="C444" t="s">
        <v>230</v>
      </c>
      <c r="D444" t="s">
        <v>231</v>
      </c>
      <c r="E444" s="5">
        <v>333906349</v>
      </c>
      <c r="F444" s="13">
        <f>INDEX($R$3:$T$335,MATCH(PERL[[#This Row],[DistrictNumber]],$R$3:$R$335,0),3)</f>
        <v>0.13500000000000001</v>
      </c>
      <c r="G444" s="9">
        <f t="shared" si="41"/>
        <v>45077.357114999999</v>
      </c>
      <c r="H444" s="11">
        <v>1.02</v>
      </c>
      <c r="I444" s="12" cm="1">
        <f t="array" ref="I444">INDEX(PERL[],MATCH(PERL[[#This Row],[Base Year]]&amp;PERL[[#This Row],[DistrictNumber]],PERL[[Fiscal Year]:[Fiscal Year]]&amp;PERL[[DistrictNumber]:[DistrictNumber]],0),9)*$H444</f>
        <v>42316.275660300009</v>
      </c>
      <c r="J444" s="15">
        <f>IF(PERL[[#This Row],[Unadjusted Maximum Revenue]]/(PERL[[#This Row],[Proposed Taxable Valuation]]/1000)&gt;PERL[[#This Row],[Max Debt RATE]],PERL[[#This Row],[Max Debt RATE]],PERL[[#This Row],[Unadjusted Maximum Revenue]]/(PERL[[#This Row],[Proposed Taxable Valuation]]/1000))</f>
        <v>0.12673097048627852</v>
      </c>
      <c r="K444" s="26">
        <f>ROUND(PERL[[#This Row],[Proposed Taxable Valuation]]/1000*PERL[[#This Row],[Adjusted Rate]],0)</f>
        <v>42316</v>
      </c>
      <c r="L444" s="19">
        <f t="shared" si="40"/>
        <v>-2761.08145469999</v>
      </c>
      <c r="M444" s="17">
        <f t="shared" si="43"/>
        <v>-8.2690295137214931E-3</v>
      </c>
      <c r="N444" s="5">
        <v>311097969</v>
      </c>
      <c r="O444">
        <f>INDEX($R$3:$T$335,MATCH(PERL[[#This Row],[DistrictNumber]],$R$3:$R$335,0),3)</f>
        <v>0.13500000000000001</v>
      </c>
      <c r="P444" s="9">
        <f t="shared" si="42"/>
        <v>41998.225814999998</v>
      </c>
      <c r="V444">
        <v>2027</v>
      </c>
      <c r="W444" t="s">
        <v>230</v>
      </c>
      <c r="X444" s="25">
        <v>333906349</v>
      </c>
    </row>
    <row r="445" spans="1:24" x14ac:dyDescent="0.35">
      <c r="A445" s="13">
        <v>2027</v>
      </c>
      <c r="B445" s="13">
        <f t="shared" si="39"/>
        <v>2026</v>
      </c>
      <c r="C445" t="s">
        <v>232</v>
      </c>
      <c r="D445" t="s">
        <v>233</v>
      </c>
      <c r="E445" s="5">
        <v>960970601</v>
      </c>
      <c r="F445" s="13">
        <f>INDEX($R$3:$T$335,MATCH(PERL[[#This Row],[DistrictNumber]],$R$3:$R$335,0),3)</f>
        <v>0</v>
      </c>
      <c r="G445" s="9">
        <f t="shared" si="41"/>
        <v>0</v>
      </c>
      <c r="H445" s="11">
        <v>1.02</v>
      </c>
      <c r="I445" s="12" cm="1">
        <f t="array" ref="I445">INDEX(PERL[],MATCH(PERL[[#This Row],[Base Year]]&amp;PERL[[#This Row],[DistrictNumber]],PERL[[Fiscal Year]:[Fiscal Year]]&amp;PERL[[DistrictNumber]:[DistrictNumber]],0),9)*$H445</f>
        <v>0</v>
      </c>
      <c r="J445" s="15">
        <f>IF(PERL[[#This Row],[Unadjusted Maximum Revenue]]/(PERL[[#This Row],[Proposed Taxable Valuation]]/1000)&gt;PERL[[#This Row],[Max Debt RATE]],PERL[[#This Row],[Max Debt RATE]],PERL[[#This Row],[Unadjusted Maximum Revenue]]/(PERL[[#This Row],[Proposed Taxable Valuation]]/1000))</f>
        <v>0</v>
      </c>
      <c r="K445" s="26">
        <f>ROUND(PERL[[#This Row],[Proposed Taxable Valuation]]/1000*PERL[[#This Row],[Adjusted Rate]],0)</f>
        <v>0</v>
      </c>
      <c r="L445" s="19">
        <f t="shared" si="40"/>
        <v>0</v>
      </c>
      <c r="M445" s="17">
        <f t="shared" si="43"/>
        <v>0</v>
      </c>
      <c r="N445" s="5">
        <v>795013931</v>
      </c>
      <c r="O445">
        <f>INDEX($R$3:$T$335,MATCH(PERL[[#This Row],[DistrictNumber]],$R$3:$R$335,0),3)</f>
        <v>0</v>
      </c>
      <c r="P445" s="9">
        <f t="shared" si="42"/>
        <v>0</v>
      </c>
      <c r="V445">
        <v>2027</v>
      </c>
      <c r="W445" t="s">
        <v>232</v>
      </c>
      <c r="X445" s="25">
        <v>960970601</v>
      </c>
    </row>
    <row r="446" spans="1:24" x14ac:dyDescent="0.35">
      <c r="A446" s="13">
        <v>2027</v>
      </c>
      <c r="B446" s="13">
        <f t="shared" si="39"/>
        <v>2026</v>
      </c>
      <c r="C446" t="s">
        <v>234</v>
      </c>
      <c r="D446" t="s">
        <v>235</v>
      </c>
      <c r="E446" s="5">
        <v>147933196</v>
      </c>
      <c r="F446" s="13">
        <f>INDEX($R$3:$T$335,MATCH(PERL[[#This Row],[DistrictNumber]],$R$3:$R$335,0),3)</f>
        <v>0</v>
      </c>
      <c r="G446" s="9">
        <f t="shared" si="41"/>
        <v>0</v>
      </c>
      <c r="H446" s="11">
        <v>1.02</v>
      </c>
      <c r="I446" s="12" cm="1">
        <f t="array" ref="I446">INDEX(PERL[],MATCH(PERL[[#This Row],[Base Year]]&amp;PERL[[#This Row],[DistrictNumber]],PERL[[Fiscal Year]:[Fiscal Year]]&amp;PERL[[DistrictNumber]:[DistrictNumber]],0),9)*$H446</f>
        <v>0</v>
      </c>
      <c r="J446" s="15">
        <f>IF(PERL[[#This Row],[Unadjusted Maximum Revenue]]/(PERL[[#This Row],[Proposed Taxable Valuation]]/1000)&gt;PERL[[#This Row],[Max Debt RATE]],PERL[[#This Row],[Max Debt RATE]],PERL[[#This Row],[Unadjusted Maximum Revenue]]/(PERL[[#This Row],[Proposed Taxable Valuation]]/1000))</f>
        <v>0</v>
      </c>
      <c r="K446" s="26">
        <f>ROUND(PERL[[#This Row],[Proposed Taxable Valuation]]/1000*PERL[[#This Row],[Adjusted Rate]],0)</f>
        <v>0</v>
      </c>
      <c r="L446" s="19">
        <f t="shared" si="40"/>
        <v>0</v>
      </c>
      <c r="M446" s="17">
        <f t="shared" si="43"/>
        <v>0</v>
      </c>
      <c r="N446" s="5">
        <v>140493838</v>
      </c>
      <c r="O446">
        <f>INDEX($R$3:$T$335,MATCH(PERL[[#This Row],[DistrictNumber]],$R$3:$R$335,0),3)</f>
        <v>0</v>
      </c>
      <c r="P446" s="9">
        <f t="shared" si="42"/>
        <v>0</v>
      </c>
      <c r="V446">
        <v>2027</v>
      </c>
      <c r="W446" t="s">
        <v>234</v>
      </c>
      <c r="X446" s="25">
        <v>147933196</v>
      </c>
    </row>
    <row r="447" spans="1:24" x14ac:dyDescent="0.35">
      <c r="A447" s="13">
        <v>2027</v>
      </c>
      <c r="B447" s="13">
        <f t="shared" si="39"/>
        <v>2026</v>
      </c>
      <c r="C447" t="s">
        <v>236</v>
      </c>
      <c r="D447" t="s">
        <v>237</v>
      </c>
      <c r="E447" s="5">
        <v>429730463</v>
      </c>
      <c r="F447" s="13">
        <f>INDEX($R$3:$T$335,MATCH(PERL[[#This Row],[DistrictNumber]],$R$3:$R$335,0),3)</f>
        <v>0</v>
      </c>
      <c r="G447" s="9">
        <f t="shared" si="41"/>
        <v>0</v>
      </c>
      <c r="H447" s="11">
        <v>1.02</v>
      </c>
      <c r="I447" s="12" cm="1">
        <f t="array" ref="I447">INDEX(PERL[],MATCH(PERL[[#This Row],[Base Year]]&amp;PERL[[#This Row],[DistrictNumber]],PERL[[Fiscal Year]:[Fiscal Year]]&amp;PERL[[DistrictNumber]:[DistrictNumber]],0),9)*$H447</f>
        <v>0</v>
      </c>
      <c r="J447" s="15">
        <f>IF(PERL[[#This Row],[Unadjusted Maximum Revenue]]/(PERL[[#This Row],[Proposed Taxable Valuation]]/1000)&gt;PERL[[#This Row],[Max Debt RATE]],PERL[[#This Row],[Max Debt RATE]],PERL[[#This Row],[Unadjusted Maximum Revenue]]/(PERL[[#This Row],[Proposed Taxable Valuation]]/1000))</f>
        <v>0</v>
      </c>
      <c r="K447" s="26">
        <f>ROUND(PERL[[#This Row],[Proposed Taxable Valuation]]/1000*PERL[[#This Row],[Adjusted Rate]],0)</f>
        <v>0</v>
      </c>
      <c r="L447" s="19">
        <f t="shared" si="40"/>
        <v>0</v>
      </c>
      <c r="M447" s="17">
        <f t="shared" si="43"/>
        <v>0</v>
      </c>
      <c r="N447" s="5">
        <v>389698448</v>
      </c>
      <c r="O447">
        <f>INDEX($R$3:$T$335,MATCH(PERL[[#This Row],[DistrictNumber]],$R$3:$R$335,0),3)</f>
        <v>0</v>
      </c>
      <c r="P447" s="9">
        <f t="shared" si="42"/>
        <v>0</v>
      </c>
      <c r="V447">
        <v>2027</v>
      </c>
      <c r="W447" t="s">
        <v>236</v>
      </c>
      <c r="X447" s="25">
        <v>429730463</v>
      </c>
    </row>
    <row r="448" spans="1:24" x14ac:dyDescent="0.35">
      <c r="A448" s="13">
        <v>2027</v>
      </c>
      <c r="B448" s="13">
        <f t="shared" si="39"/>
        <v>2026</v>
      </c>
      <c r="C448" t="s">
        <v>238</v>
      </c>
      <c r="D448" t="s">
        <v>239</v>
      </c>
      <c r="E448" s="5">
        <v>1035808946</v>
      </c>
      <c r="F448" s="13">
        <f>INDEX($R$3:$T$335,MATCH(PERL[[#This Row],[DistrictNumber]],$R$3:$R$335,0),3)</f>
        <v>0</v>
      </c>
      <c r="G448" s="9">
        <f t="shared" si="41"/>
        <v>0</v>
      </c>
      <c r="H448" s="11">
        <v>1.02</v>
      </c>
      <c r="I448" s="12" cm="1">
        <f t="array" ref="I448">INDEX(PERL[],MATCH(PERL[[#This Row],[Base Year]]&amp;PERL[[#This Row],[DistrictNumber]],PERL[[Fiscal Year]:[Fiscal Year]]&amp;PERL[[DistrictNumber]:[DistrictNumber]],0),9)*$H448</f>
        <v>0</v>
      </c>
      <c r="J448" s="15">
        <f>IF(PERL[[#This Row],[Unadjusted Maximum Revenue]]/(PERL[[#This Row],[Proposed Taxable Valuation]]/1000)&gt;PERL[[#This Row],[Max Debt RATE]],PERL[[#This Row],[Max Debt RATE]],PERL[[#This Row],[Unadjusted Maximum Revenue]]/(PERL[[#This Row],[Proposed Taxable Valuation]]/1000))</f>
        <v>0</v>
      </c>
      <c r="K448" s="26">
        <f>ROUND(PERL[[#This Row],[Proposed Taxable Valuation]]/1000*PERL[[#This Row],[Adjusted Rate]],0)</f>
        <v>0</v>
      </c>
      <c r="L448" s="19">
        <f t="shared" si="40"/>
        <v>0</v>
      </c>
      <c r="M448" s="17">
        <f t="shared" si="43"/>
        <v>0</v>
      </c>
      <c r="N448" s="5">
        <v>883516379</v>
      </c>
      <c r="O448">
        <f>INDEX($R$3:$T$335,MATCH(PERL[[#This Row],[DistrictNumber]],$R$3:$R$335,0),3)</f>
        <v>0</v>
      </c>
      <c r="P448" s="9">
        <f t="shared" si="42"/>
        <v>0</v>
      </c>
      <c r="V448">
        <v>2027</v>
      </c>
      <c r="W448" t="s">
        <v>238</v>
      </c>
      <c r="X448" s="25">
        <v>1035808946</v>
      </c>
    </row>
    <row r="449" spans="1:24" x14ac:dyDescent="0.35">
      <c r="A449" s="13">
        <v>2027</v>
      </c>
      <c r="B449" s="13">
        <f t="shared" si="39"/>
        <v>2026</v>
      </c>
      <c r="C449" t="s">
        <v>240</v>
      </c>
      <c r="D449" t="s">
        <v>241</v>
      </c>
      <c r="E449" s="5">
        <v>231921148</v>
      </c>
      <c r="F449" s="13">
        <f>INDEX($R$3:$T$335,MATCH(PERL[[#This Row],[DistrictNumber]],$R$3:$R$335,0),3)</f>
        <v>0</v>
      </c>
      <c r="G449" s="9">
        <f t="shared" si="41"/>
        <v>0</v>
      </c>
      <c r="H449" s="11">
        <v>1.02</v>
      </c>
      <c r="I449" s="12" cm="1">
        <f t="array" ref="I449">INDEX(PERL[],MATCH(PERL[[#This Row],[Base Year]]&amp;PERL[[#This Row],[DistrictNumber]],PERL[[Fiscal Year]:[Fiscal Year]]&amp;PERL[[DistrictNumber]:[DistrictNumber]],0),9)*$H449</f>
        <v>0</v>
      </c>
      <c r="J449" s="15">
        <f>IF(PERL[[#This Row],[Unadjusted Maximum Revenue]]/(PERL[[#This Row],[Proposed Taxable Valuation]]/1000)&gt;PERL[[#This Row],[Max Debt RATE]],PERL[[#This Row],[Max Debt RATE]],PERL[[#This Row],[Unadjusted Maximum Revenue]]/(PERL[[#This Row],[Proposed Taxable Valuation]]/1000))</f>
        <v>0</v>
      </c>
      <c r="K449" s="26">
        <f>ROUND(PERL[[#This Row],[Proposed Taxable Valuation]]/1000*PERL[[#This Row],[Adjusted Rate]],0)</f>
        <v>0</v>
      </c>
      <c r="L449" s="19">
        <f t="shared" si="40"/>
        <v>0</v>
      </c>
      <c r="M449" s="17">
        <f t="shared" si="43"/>
        <v>0</v>
      </c>
      <c r="N449" s="5">
        <v>214260639</v>
      </c>
      <c r="O449">
        <f>INDEX($R$3:$T$335,MATCH(PERL[[#This Row],[DistrictNumber]],$R$3:$R$335,0),3)</f>
        <v>0</v>
      </c>
      <c r="P449" s="9">
        <f t="shared" si="42"/>
        <v>0</v>
      </c>
      <c r="V449">
        <v>2027</v>
      </c>
      <c r="W449" t="s">
        <v>240</v>
      </c>
      <c r="X449" s="25">
        <v>231921148</v>
      </c>
    </row>
    <row r="450" spans="1:24" x14ac:dyDescent="0.35">
      <c r="A450" s="13">
        <v>2027</v>
      </c>
      <c r="B450" s="13">
        <f t="shared" si="39"/>
        <v>2026</v>
      </c>
      <c r="C450" t="s">
        <v>242</v>
      </c>
      <c r="D450" t="s">
        <v>243</v>
      </c>
      <c r="E450" s="5">
        <v>229229521</v>
      </c>
      <c r="F450" s="13">
        <f>INDEX($R$3:$T$335,MATCH(PERL[[#This Row],[DistrictNumber]],$R$3:$R$335,0),3)</f>
        <v>0</v>
      </c>
      <c r="G450" s="9">
        <f t="shared" si="41"/>
        <v>0</v>
      </c>
      <c r="H450" s="11">
        <v>1.02</v>
      </c>
      <c r="I450" s="12" cm="1">
        <f t="array" ref="I450">INDEX(PERL[],MATCH(PERL[[#This Row],[Base Year]]&amp;PERL[[#This Row],[DistrictNumber]],PERL[[Fiscal Year]:[Fiscal Year]]&amp;PERL[[DistrictNumber]:[DistrictNumber]],0),9)*$H450</f>
        <v>0</v>
      </c>
      <c r="J450" s="15">
        <f>IF(PERL[[#This Row],[Unadjusted Maximum Revenue]]/(PERL[[#This Row],[Proposed Taxable Valuation]]/1000)&gt;PERL[[#This Row],[Max Debt RATE]],PERL[[#This Row],[Max Debt RATE]],PERL[[#This Row],[Unadjusted Maximum Revenue]]/(PERL[[#This Row],[Proposed Taxable Valuation]]/1000))</f>
        <v>0</v>
      </c>
      <c r="K450" s="26">
        <f>ROUND(PERL[[#This Row],[Proposed Taxable Valuation]]/1000*PERL[[#This Row],[Adjusted Rate]],0)</f>
        <v>0</v>
      </c>
      <c r="L450" s="19">
        <f t="shared" si="40"/>
        <v>0</v>
      </c>
      <c r="M450" s="17">
        <f t="shared" si="43"/>
        <v>0</v>
      </c>
      <c r="N450" s="5">
        <v>211219962</v>
      </c>
      <c r="O450">
        <f>INDEX($R$3:$T$335,MATCH(PERL[[#This Row],[DistrictNumber]],$R$3:$R$335,0),3)</f>
        <v>0</v>
      </c>
      <c r="P450" s="9">
        <f t="shared" si="42"/>
        <v>0</v>
      </c>
      <c r="V450">
        <v>2027</v>
      </c>
      <c r="W450" t="s">
        <v>244</v>
      </c>
      <c r="X450" s="25">
        <v>329404690</v>
      </c>
    </row>
    <row r="451" spans="1:24" x14ac:dyDescent="0.35">
      <c r="A451" s="13">
        <v>2027</v>
      </c>
      <c r="B451" s="13">
        <f t="shared" si="39"/>
        <v>2026</v>
      </c>
      <c r="C451" t="s">
        <v>244</v>
      </c>
      <c r="D451" t="s">
        <v>245</v>
      </c>
      <c r="E451" s="5">
        <v>329404690</v>
      </c>
      <c r="F451" s="13">
        <f>INDEX($R$3:$T$335,MATCH(PERL[[#This Row],[DistrictNumber]],$R$3:$R$335,0),3)</f>
        <v>0</v>
      </c>
      <c r="G451" s="9">
        <f t="shared" si="41"/>
        <v>0</v>
      </c>
      <c r="H451" s="11">
        <v>1.02</v>
      </c>
      <c r="I451" s="12" cm="1">
        <f t="array" ref="I451">INDEX(PERL[],MATCH(PERL[[#This Row],[Base Year]]&amp;PERL[[#This Row],[DistrictNumber]],PERL[[Fiscal Year]:[Fiscal Year]]&amp;PERL[[DistrictNumber]:[DistrictNumber]],0),9)*$H451</f>
        <v>0</v>
      </c>
      <c r="J451" s="15">
        <f>IF(PERL[[#This Row],[Unadjusted Maximum Revenue]]/(PERL[[#This Row],[Proposed Taxable Valuation]]/1000)&gt;PERL[[#This Row],[Max Debt RATE]],PERL[[#This Row],[Max Debt RATE]],PERL[[#This Row],[Unadjusted Maximum Revenue]]/(PERL[[#This Row],[Proposed Taxable Valuation]]/1000))</f>
        <v>0</v>
      </c>
      <c r="K451" s="26">
        <f>ROUND(PERL[[#This Row],[Proposed Taxable Valuation]]/1000*PERL[[#This Row],[Adjusted Rate]],0)</f>
        <v>0</v>
      </c>
      <c r="L451" s="19">
        <f t="shared" si="40"/>
        <v>0</v>
      </c>
      <c r="M451" s="17">
        <f t="shared" si="43"/>
        <v>0</v>
      </c>
      <c r="N451" s="5">
        <v>308039512</v>
      </c>
      <c r="O451">
        <f>INDEX($R$3:$T$335,MATCH(PERL[[#This Row],[DistrictNumber]],$R$3:$R$335,0),3)</f>
        <v>0</v>
      </c>
      <c r="P451" s="9">
        <f t="shared" si="42"/>
        <v>0</v>
      </c>
      <c r="V451">
        <v>2027</v>
      </c>
      <c r="W451" t="s">
        <v>402</v>
      </c>
      <c r="X451" s="25">
        <v>378896764</v>
      </c>
    </row>
    <row r="452" spans="1:24" x14ac:dyDescent="0.35">
      <c r="A452" s="13">
        <v>2027</v>
      </c>
      <c r="B452" s="13">
        <f t="shared" si="39"/>
        <v>2026</v>
      </c>
      <c r="C452" t="s">
        <v>246</v>
      </c>
      <c r="D452" t="s">
        <v>247</v>
      </c>
      <c r="E452" s="5">
        <v>804255546</v>
      </c>
      <c r="F452" s="13">
        <f>INDEX($R$3:$T$335,MATCH(PERL[[#This Row],[DistrictNumber]],$R$3:$R$335,0),3)</f>
        <v>0</v>
      </c>
      <c r="G452" s="9">
        <f t="shared" si="41"/>
        <v>0</v>
      </c>
      <c r="H452" s="11">
        <v>1.02</v>
      </c>
      <c r="I452" s="12" cm="1">
        <f t="array" ref="I452">INDEX(PERL[],MATCH(PERL[[#This Row],[Base Year]]&amp;PERL[[#This Row],[DistrictNumber]],PERL[[Fiscal Year]:[Fiscal Year]]&amp;PERL[[DistrictNumber]:[DistrictNumber]],0),9)*$H452</f>
        <v>0</v>
      </c>
      <c r="J452" s="15">
        <f>IF(PERL[[#This Row],[Unadjusted Maximum Revenue]]/(PERL[[#This Row],[Proposed Taxable Valuation]]/1000)&gt;PERL[[#This Row],[Max Debt RATE]],PERL[[#This Row],[Max Debt RATE]],PERL[[#This Row],[Unadjusted Maximum Revenue]]/(PERL[[#This Row],[Proposed Taxable Valuation]]/1000))</f>
        <v>0</v>
      </c>
      <c r="K452" s="26">
        <f>ROUND(PERL[[#This Row],[Proposed Taxable Valuation]]/1000*PERL[[#This Row],[Adjusted Rate]],0)</f>
        <v>0</v>
      </c>
      <c r="L452" s="19">
        <f t="shared" si="40"/>
        <v>0</v>
      </c>
      <c r="M452" s="17">
        <f t="shared" si="43"/>
        <v>0</v>
      </c>
      <c r="N452" s="5">
        <v>739630165</v>
      </c>
      <c r="O452">
        <f>INDEX($R$3:$T$335,MATCH(PERL[[#This Row],[DistrictNumber]],$R$3:$R$335,0),3)</f>
        <v>0</v>
      </c>
      <c r="P452" s="9">
        <f t="shared" si="42"/>
        <v>0</v>
      </c>
      <c r="V452">
        <v>2027</v>
      </c>
      <c r="W452" t="s">
        <v>242</v>
      </c>
      <c r="X452" s="25">
        <v>229229521</v>
      </c>
    </row>
    <row r="453" spans="1:24" x14ac:dyDescent="0.35">
      <c r="A453" s="13">
        <v>2027</v>
      </c>
      <c r="B453" s="13">
        <f t="shared" ref="B453:B516" si="44">A453-1</f>
        <v>2026</v>
      </c>
      <c r="C453" t="s">
        <v>248</v>
      </c>
      <c r="D453" t="s">
        <v>249</v>
      </c>
      <c r="E453" s="5">
        <v>855292591</v>
      </c>
      <c r="F453" s="13">
        <f>INDEX($R$3:$T$335,MATCH(PERL[[#This Row],[DistrictNumber]],$R$3:$R$335,0),3)</f>
        <v>0</v>
      </c>
      <c r="G453" s="9">
        <f t="shared" si="41"/>
        <v>0</v>
      </c>
      <c r="H453" s="11">
        <v>1.02</v>
      </c>
      <c r="I453" s="12" cm="1">
        <f t="array" ref="I453">INDEX(PERL[],MATCH(PERL[[#This Row],[Base Year]]&amp;PERL[[#This Row],[DistrictNumber]],PERL[[Fiscal Year]:[Fiscal Year]]&amp;PERL[[DistrictNumber]:[DistrictNumber]],0),9)*$H453</f>
        <v>0</v>
      </c>
      <c r="J453" s="15">
        <f>IF(PERL[[#This Row],[Unadjusted Maximum Revenue]]/(PERL[[#This Row],[Proposed Taxable Valuation]]/1000)&gt;PERL[[#This Row],[Max Debt RATE]],PERL[[#This Row],[Max Debt RATE]],PERL[[#This Row],[Unadjusted Maximum Revenue]]/(PERL[[#This Row],[Proposed Taxable Valuation]]/1000))</f>
        <v>0</v>
      </c>
      <c r="K453" s="26">
        <f>ROUND(PERL[[#This Row],[Proposed Taxable Valuation]]/1000*PERL[[#This Row],[Adjusted Rate]],0)</f>
        <v>0</v>
      </c>
      <c r="L453" s="19">
        <f t="shared" ref="L453:L516" si="45">I453-G453</f>
        <v>0</v>
      </c>
      <c r="M453" s="17">
        <f t="shared" si="43"/>
        <v>0</v>
      </c>
      <c r="N453" s="5">
        <v>747329696</v>
      </c>
      <c r="O453">
        <f>INDEX($R$3:$T$335,MATCH(PERL[[#This Row],[DistrictNumber]],$R$3:$R$335,0),3)</f>
        <v>0</v>
      </c>
      <c r="P453" s="9">
        <f t="shared" si="42"/>
        <v>0</v>
      </c>
      <c r="V453">
        <v>2027</v>
      </c>
      <c r="W453" t="s">
        <v>248</v>
      </c>
      <c r="X453" s="25">
        <v>855292591</v>
      </c>
    </row>
    <row r="454" spans="1:24" x14ac:dyDescent="0.35">
      <c r="A454" s="13">
        <v>2027</v>
      </c>
      <c r="B454" s="13">
        <f t="shared" si="44"/>
        <v>2026</v>
      </c>
      <c r="C454" t="s">
        <v>250</v>
      </c>
      <c r="D454" t="s">
        <v>251</v>
      </c>
      <c r="E454" s="5">
        <v>375080309</v>
      </c>
      <c r="F454" s="13">
        <f>INDEX($R$3:$T$335,MATCH(PERL[[#This Row],[DistrictNumber]],$R$3:$R$335,0),3)</f>
        <v>0</v>
      </c>
      <c r="G454" s="9">
        <f t="shared" si="41"/>
        <v>0</v>
      </c>
      <c r="H454" s="11">
        <v>1.02</v>
      </c>
      <c r="I454" s="12" cm="1">
        <f t="array" ref="I454">INDEX(PERL[],MATCH(PERL[[#This Row],[Base Year]]&amp;PERL[[#This Row],[DistrictNumber]],PERL[[Fiscal Year]:[Fiscal Year]]&amp;PERL[[DistrictNumber]:[DistrictNumber]],0),9)*$H454</f>
        <v>0</v>
      </c>
      <c r="J454" s="15">
        <f>IF(PERL[[#This Row],[Unadjusted Maximum Revenue]]/(PERL[[#This Row],[Proposed Taxable Valuation]]/1000)&gt;PERL[[#This Row],[Max Debt RATE]],PERL[[#This Row],[Max Debt RATE]],PERL[[#This Row],[Unadjusted Maximum Revenue]]/(PERL[[#This Row],[Proposed Taxable Valuation]]/1000))</f>
        <v>0</v>
      </c>
      <c r="K454" s="26">
        <f>ROUND(PERL[[#This Row],[Proposed Taxable Valuation]]/1000*PERL[[#This Row],[Adjusted Rate]],0)</f>
        <v>0</v>
      </c>
      <c r="L454" s="19">
        <f t="shared" si="45"/>
        <v>0</v>
      </c>
      <c r="M454" s="17">
        <f t="shared" si="43"/>
        <v>0</v>
      </c>
      <c r="N454" s="5">
        <v>348306787</v>
      </c>
      <c r="O454">
        <f>INDEX($R$3:$T$335,MATCH(PERL[[#This Row],[DistrictNumber]],$R$3:$R$335,0),3)</f>
        <v>0</v>
      </c>
      <c r="P454" s="9">
        <f t="shared" si="42"/>
        <v>0</v>
      </c>
      <c r="V454">
        <v>2027</v>
      </c>
      <c r="W454" t="s">
        <v>250</v>
      </c>
      <c r="X454" s="25">
        <v>375080309</v>
      </c>
    </row>
    <row r="455" spans="1:24" x14ac:dyDescent="0.35">
      <c r="A455" s="13">
        <v>2027</v>
      </c>
      <c r="B455" s="13">
        <f t="shared" si="44"/>
        <v>2026</v>
      </c>
      <c r="C455" t="s">
        <v>252</v>
      </c>
      <c r="D455" t="s">
        <v>253</v>
      </c>
      <c r="E455" s="5">
        <v>355261934</v>
      </c>
      <c r="F455" s="13">
        <f>INDEX($R$3:$T$335,MATCH(PERL[[#This Row],[DistrictNumber]],$R$3:$R$335,0),3)</f>
        <v>0</v>
      </c>
      <c r="G455" s="9">
        <f t="shared" si="41"/>
        <v>0</v>
      </c>
      <c r="H455" s="11">
        <v>1.02</v>
      </c>
      <c r="I455" s="12" cm="1">
        <f t="array" ref="I455">INDEX(PERL[],MATCH(PERL[[#This Row],[Base Year]]&amp;PERL[[#This Row],[DistrictNumber]],PERL[[Fiscal Year]:[Fiscal Year]]&amp;PERL[[DistrictNumber]:[DistrictNumber]],0),9)*$H455</f>
        <v>0</v>
      </c>
      <c r="J455" s="15">
        <f>IF(PERL[[#This Row],[Unadjusted Maximum Revenue]]/(PERL[[#This Row],[Proposed Taxable Valuation]]/1000)&gt;PERL[[#This Row],[Max Debt RATE]],PERL[[#This Row],[Max Debt RATE]],PERL[[#This Row],[Unadjusted Maximum Revenue]]/(PERL[[#This Row],[Proposed Taxable Valuation]]/1000))</f>
        <v>0</v>
      </c>
      <c r="K455" s="26">
        <f>ROUND(PERL[[#This Row],[Proposed Taxable Valuation]]/1000*PERL[[#This Row],[Adjusted Rate]],0)</f>
        <v>0</v>
      </c>
      <c r="L455" s="19">
        <f t="shared" si="45"/>
        <v>0</v>
      </c>
      <c r="M455" s="17">
        <f t="shared" si="43"/>
        <v>0</v>
      </c>
      <c r="N455" s="5">
        <v>316966204</v>
      </c>
      <c r="O455">
        <f>INDEX($R$3:$T$335,MATCH(PERL[[#This Row],[DistrictNumber]],$R$3:$R$335,0),3)</f>
        <v>0</v>
      </c>
      <c r="P455" s="9">
        <f t="shared" si="42"/>
        <v>0</v>
      </c>
      <c r="V455">
        <v>2027</v>
      </c>
      <c r="W455" t="s">
        <v>252</v>
      </c>
      <c r="X455" s="25">
        <v>355261934</v>
      </c>
    </row>
    <row r="456" spans="1:24" x14ac:dyDescent="0.35">
      <c r="A456" s="13">
        <v>2027</v>
      </c>
      <c r="B456" s="13">
        <f t="shared" si="44"/>
        <v>2026</v>
      </c>
      <c r="C456" t="s">
        <v>254</v>
      </c>
      <c r="D456" t="s">
        <v>255</v>
      </c>
      <c r="E456" s="5">
        <v>261032710</v>
      </c>
      <c r="F456" s="13">
        <f>INDEX($R$3:$T$335,MATCH(PERL[[#This Row],[DistrictNumber]],$R$3:$R$335,0),3)</f>
        <v>0</v>
      </c>
      <c r="G456" s="9">
        <f t="shared" si="41"/>
        <v>0</v>
      </c>
      <c r="H456" s="11">
        <v>1.02</v>
      </c>
      <c r="I456" s="12" cm="1">
        <f t="array" ref="I456">INDEX(PERL[],MATCH(PERL[[#This Row],[Base Year]]&amp;PERL[[#This Row],[DistrictNumber]],PERL[[Fiscal Year]:[Fiscal Year]]&amp;PERL[[DistrictNumber]:[DistrictNumber]],0),9)*$H456</f>
        <v>0</v>
      </c>
      <c r="J456" s="15">
        <f>IF(PERL[[#This Row],[Unadjusted Maximum Revenue]]/(PERL[[#This Row],[Proposed Taxable Valuation]]/1000)&gt;PERL[[#This Row],[Max Debt RATE]],PERL[[#This Row],[Max Debt RATE]],PERL[[#This Row],[Unadjusted Maximum Revenue]]/(PERL[[#This Row],[Proposed Taxable Valuation]]/1000))</f>
        <v>0</v>
      </c>
      <c r="K456" s="26">
        <f>ROUND(PERL[[#This Row],[Proposed Taxable Valuation]]/1000*PERL[[#This Row],[Adjusted Rate]],0)</f>
        <v>0</v>
      </c>
      <c r="L456" s="19">
        <f t="shared" si="45"/>
        <v>0</v>
      </c>
      <c r="M456" s="17">
        <f t="shared" si="43"/>
        <v>0</v>
      </c>
      <c r="N456" s="5">
        <v>239671737</v>
      </c>
      <c r="O456">
        <f>INDEX($R$3:$T$335,MATCH(PERL[[#This Row],[DistrictNumber]],$R$3:$R$335,0),3)</f>
        <v>0</v>
      </c>
      <c r="P456" s="9">
        <f t="shared" si="42"/>
        <v>0</v>
      </c>
      <c r="V456">
        <v>2027</v>
      </c>
      <c r="W456" t="s">
        <v>254</v>
      </c>
      <c r="X456" s="25">
        <v>261032710</v>
      </c>
    </row>
    <row r="457" spans="1:24" x14ac:dyDescent="0.35">
      <c r="A457" s="13">
        <v>2027</v>
      </c>
      <c r="B457" s="13">
        <f t="shared" si="44"/>
        <v>2026</v>
      </c>
      <c r="C457" t="s">
        <v>256</v>
      </c>
      <c r="D457" t="s">
        <v>257</v>
      </c>
      <c r="E457" s="5">
        <v>188291595</v>
      </c>
      <c r="F457" s="13">
        <f>INDEX($R$3:$T$335,MATCH(PERL[[#This Row],[DistrictNumber]],$R$3:$R$335,0),3)</f>
        <v>0.13500000000000001</v>
      </c>
      <c r="G457" s="9">
        <f t="shared" si="41"/>
        <v>25419.365325000002</v>
      </c>
      <c r="H457" s="11">
        <v>1.02</v>
      </c>
      <c r="I457" s="12" cm="1">
        <f t="array" ref="I457">INDEX(PERL[],MATCH(PERL[[#This Row],[Base Year]]&amp;PERL[[#This Row],[DistrictNumber]],PERL[[Fiscal Year]:[Fiscal Year]]&amp;PERL[[DistrictNumber]:[DistrictNumber]],0),9)*$H457</f>
        <v>24068.040462000001</v>
      </c>
      <c r="J457" s="15">
        <f>IF(PERL[[#This Row],[Unadjusted Maximum Revenue]]/(PERL[[#This Row],[Proposed Taxable Valuation]]/1000)&gt;PERL[[#This Row],[Max Debt RATE]],PERL[[#This Row],[Max Debt RATE]],PERL[[#This Row],[Unadjusted Maximum Revenue]]/(PERL[[#This Row],[Proposed Taxable Valuation]]/1000))</f>
        <v>0.12782323322504119</v>
      </c>
      <c r="K457" s="26">
        <f>ROUND(PERL[[#This Row],[Proposed Taxable Valuation]]/1000*PERL[[#This Row],[Adjusted Rate]],0)</f>
        <v>24068</v>
      </c>
      <c r="L457" s="19">
        <f t="shared" si="45"/>
        <v>-1351.3248630000016</v>
      </c>
      <c r="M457" s="17">
        <f t="shared" si="43"/>
        <v>-7.1767667749588204E-3</v>
      </c>
      <c r="N457" s="5">
        <v>174433644</v>
      </c>
      <c r="O457">
        <f>INDEX($R$3:$T$335,MATCH(PERL[[#This Row],[DistrictNumber]],$R$3:$R$335,0),3)</f>
        <v>0.13500000000000001</v>
      </c>
      <c r="P457" s="9">
        <f t="shared" si="42"/>
        <v>23548.541940000003</v>
      </c>
      <c r="V457">
        <v>2027</v>
      </c>
      <c r="W457" t="s">
        <v>128</v>
      </c>
      <c r="X457" s="25">
        <v>485802487</v>
      </c>
    </row>
    <row r="458" spans="1:24" x14ac:dyDescent="0.35">
      <c r="A458" s="13">
        <v>2027</v>
      </c>
      <c r="B458" s="13">
        <f t="shared" si="44"/>
        <v>2026</v>
      </c>
      <c r="C458" t="s">
        <v>258</v>
      </c>
      <c r="D458" t="s">
        <v>259</v>
      </c>
      <c r="E458" s="5">
        <v>539245614</v>
      </c>
      <c r="F458" s="13">
        <f>INDEX($R$3:$T$335,MATCH(PERL[[#This Row],[DistrictNumber]],$R$3:$R$335,0),3)</f>
        <v>0</v>
      </c>
      <c r="G458" s="9">
        <f t="shared" ref="G458:G521" si="46">E458/1000*F458</f>
        <v>0</v>
      </c>
      <c r="H458" s="11">
        <v>1.02</v>
      </c>
      <c r="I458" s="12" cm="1">
        <f t="array" ref="I458">INDEX(PERL[],MATCH(PERL[[#This Row],[Base Year]]&amp;PERL[[#This Row],[DistrictNumber]],PERL[[Fiscal Year]:[Fiscal Year]]&amp;PERL[[DistrictNumber]:[DistrictNumber]],0),9)*$H458</f>
        <v>0</v>
      </c>
      <c r="J458" s="15">
        <f>IF(PERL[[#This Row],[Unadjusted Maximum Revenue]]/(PERL[[#This Row],[Proposed Taxable Valuation]]/1000)&gt;PERL[[#This Row],[Max Debt RATE]],PERL[[#This Row],[Max Debt RATE]],PERL[[#This Row],[Unadjusted Maximum Revenue]]/(PERL[[#This Row],[Proposed Taxable Valuation]]/1000))</f>
        <v>0</v>
      </c>
      <c r="K458" s="26">
        <f>ROUND(PERL[[#This Row],[Proposed Taxable Valuation]]/1000*PERL[[#This Row],[Adjusted Rate]],0)</f>
        <v>0</v>
      </c>
      <c r="L458" s="19">
        <f t="shared" si="45"/>
        <v>0</v>
      </c>
      <c r="M458" s="17">
        <f t="shared" si="43"/>
        <v>0</v>
      </c>
      <c r="N458" s="5">
        <v>490404802</v>
      </c>
      <c r="O458">
        <f>INDEX($R$3:$T$335,MATCH(PERL[[#This Row],[DistrictNumber]],$R$3:$R$335,0),3)</f>
        <v>0</v>
      </c>
      <c r="P458" s="9">
        <f t="shared" ref="P458:P521" si="47">N458/1000*O458</f>
        <v>0</v>
      </c>
      <c r="V458">
        <v>2027</v>
      </c>
      <c r="W458" t="s">
        <v>270</v>
      </c>
      <c r="X458" s="25">
        <v>214012003</v>
      </c>
    </row>
    <row r="459" spans="1:24" x14ac:dyDescent="0.35">
      <c r="A459" s="13">
        <v>2027</v>
      </c>
      <c r="B459" s="13">
        <f t="shared" si="44"/>
        <v>2026</v>
      </c>
      <c r="C459" t="s">
        <v>260</v>
      </c>
      <c r="D459" t="s">
        <v>261</v>
      </c>
      <c r="E459" s="5">
        <v>772784113</v>
      </c>
      <c r="F459" s="13">
        <f>INDEX($R$3:$T$335,MATCH(PERL[[#This Row],[DistrictNumber]],$R$3:$R$335,0),3)</f>
        <v>0</v>
      </c>
      <c r="G459" s="9">
        <f t="shared" si="46"/>
        <v>0</v>
      </c>
      <c r="H459" s="11">
        <v>1.02</v>
      </c>
      <c r="I459" s="12" cm="1">
        <f t="array" ref="I459">INDEX(PERL[],MATCH(PERL[[#This Row],[Base Year]]&amp;PERL[[#This Row],[DistrictNumber]],PERL[[Fiscal Year]:[Fiscal Year]]&amp;PERL[[DistrictNumber]:[DistrictNumber]],0),9)*$H459</f>
        <v>0</v>
      </c>
      <c r="J459" s="15">
        <f>IF(PERL[[#This Row],[Unadjusted Maximum Revenue]]/(PERL[[#This Row],[Proposed Taxable Valuation]]/1000)&gt;PERL[[#This Row],[Max Debt RATE]],PERL[[#This Row],[Max Debt RATE]],PERL[[#This Row],[Unadjusted Maximum Revenue]]/(PERL[[#This Row],[Proposed Taxable Valuation]]/1000))</f>
        <v>0</v>
      </c>
      <c r="K459" s="26">
        <f>ROUND(PERL[[#This Row],[Proposed Taxable Valuation]]/1000*PERL[[#This Row],[Adjusted Rate]],0)</f>
        <v>0</v>
      </c>
      <c r="L459" s="19">
        <f t="shared" si="45"/>
        <v>0</v>
      </c>
      <c r="M459" s="17">
        <f t="shared" ref="M459:M522" si="48">J459-F459</f>
        <v>0</v>
      </c>
      <c r="N459" s="5">
        <v>687488615</v>
      </c>
      <c r="O459">
        <f>INDEX($R$3:$T$335,MATCH(PERL[[#This Row],[DistrictNumber]],$R$3:$R$335,0),3)</f>
        <v>0</v>
      </c>
      <c r="P459" s="9">
        <f t="shared" si="47"/>
        <v>0</v>
      </c>
      <c r="V459">
        <v>2027</v>
      </c>
      <c r="W459" t="s">
        <v>256</v>
      </c>
      <c r="X459" s="25">
        <v>188291595</v>
      </c>
    </row>
    <row r="460" spans="1:24" x14ac:dyDescent="0.35">
      <c r="A460" s="13">
        <v>2027</v>
      </c>
      <c r="B460" s="13">
        <f t="shared" si="44"/>
        <v>2026</v>
      </c>
      <c r="C460" t="s">
        <v>262</v>
      </c>
      <c r="D460" t="s">
        <v>263</v>
      </c>
      <c r="E460" s="5">
        <v>352295759</v>
      </c>
      <c r="F460" s="13">
        <f>INDEX($R$3:$T$335,MATCH(PERL[[#This Row],[DistrictNumber]],$R$3:$R$335,0),3)</f>
        <v>0</v>
      </c>
      <c r="G460" s="9">
        <f t="shared" si="46"/>
        <v>0</v>
      </c>
      <c r="H460" s="11">
        <v>1.02</v>
      </c>
      <c r="I460" s="12" cm="1">
        <f t="array" ref="I460">INDEX(PERL[],MATCH(PERL[[#This Row],[Base Year]]&amp;PERL[[#This Row],[DistrictNumber]],PERL[[Fiscal Year]:[Fiscal Year]]&amp;PERL[[DistrictNumber]:[DistrictNumber]],0),9)*$H460</f>
        <v>0</v>
      </c>
      <c r="J460" s="15">
        <f>IF(PERL[[#This Row],[Unadjusted Maximum Revenue]]/(PERL[[#This Row],[Proposed Taxable Valuation]]/1000)&gt;PERL[[#This Row],[Max Debt RATE]],PERL[[#This Row],[Max Debt RATE]],PERL[[#This Row],[Unadjusted Maximum Revenue]]/(PERL[[#This Row],[Proposed Taxable Valuation]]/1000))</f>
        <v>0</v>
      </c>
      <c r="K460" s="26">
        <f>ROUND(PERL[[#This Row],[Proposed Taxable Valuation]]/1000*PERL[[#This Row],[Adjusted Rate]],0)</f>
        <v>0</v>
      </c>
      <c r="L460" s="19">
        <f t="shared" si="45"/>
        <v>0</v>
      </c>
      <c r="M460" s="17">
        <f t="shared" si="48"/>
        <v>0</v>
      </c>
      <c r="N460" s="5">
        <v>321894518</v>
      </c>
      <c r="O460">
        <f>INDEX($R$3:$T$335,MATCH(PERL[[#This Row],[DistrictNumber]],$R$3:$R$335,0),3)</f>
        <v>0</v>
      </c>
      <c r="P460" s="9">
        <f t="shared" si="47"/>
        <v>0</v>
      </c>
      <c r="V460">
        <v>2027</v>
      </c>
      <c r="W460" t="s">
        <v>258</v>
      </c>
      <c r="X460" s="25">
        <v>539245614</v>
      </c>
    </row>
    <row r="461" spans="1:24" x14ac:dyDescent="0.35">
      <c r="A461" s="13">
        <v>2027</v>
      </c>
      <c r="B461" s="13">
        <f t="shared" si="44"/>
        <v>2026</v>
      </c>
      <c r="C461" t="s">
        <v>264</v>
      </c>
      <c r="D461" t="s">
        <v>265</v>
      </c>
      <c r="E461" s="5">
        <v>677319179</v>
      </c>
      <c r="F461" s="13">
        <f>INDEX($R$3:$T$335,MATCH(PERL[[#This Row],[DistrictNumber]],$R$3:$R$335,0),3)</f>
        <v>0</v>
      </c>
      <c r="G461" s="9">
        <f t="shared" si="46"/>
        <v>0</v>
      </c>
      <c r="H461" s="11">
        <v>1.02</v>
      </c>
      <c r="I461" s="12" cm="1">
        <f t="array" ref="I461">INDEX(PERL[],MATCH(PERL[[#This Row],[Base Year]]&amp;PERL[[#This Row],[DistrictNumber]],PERL[[Fiscal Year]:[Fiscal Year]]&amp;PERL[[DistrictNumber]:[DistrictNumber]],0),9)*$H461</f>
        <v>0</v>
      </c>
      <c r="J461" s="15">
        <f>IF(PERL[[#This Row],[Unadjusted Maximum Revenue]]/(PERL[[#This Row],[Proposed Taxable Valuation]]/1000)&gt;PERL[[#This Row],[Max Debt RATE]],PERL[[#This Row],[Max Debt RATE]],PERL[[#This Row],[Unadjusted Maximum Revenue]]/(PERL[[#This Row],[Proposed Taxable Valuation]]/1000))</f>
        <v>0</v>
      </c>
      <c r="K461" s="26">
        <f>ROUND(PERL[[#This Row],[Proposed Taxable Valuation]]/1000*PERL[[#This Row],[Adjusted Rate]],0)</f>
        <v>0</v>
      </c>
      <c r="L461" s="19">
        <f t="shared" si="45"/>
        <v>0</v>
      </c>
      <c r="M461" s="17">
        <f t="shared" si="48"/>
        <v>0</v>
      </c>
      <c r="N461" s="5">
        <v>629614355</v>
      </c>
      <c r="O461">
        <f>INDEX($R$3:$T$335,MATCH(PERL[[#This Row],[DistrictNumber]],$R$3:$R$335,0),3)</f>
        <v>0</v>
      </c>
      <c r="P461" s="9">
        <f t="shared" si="47"/>
        <v>0</v>
      </c>
      <c r="V461">
        <v>2027</v>
      </c>
      <c r="W461" t="s">
        <v>260</v>
      </c>
      <c r="X461" s="25">
        <v>772784113</v>
      </c>
    </row>
    <row r="462" spans="1:24" x14ac:dyDescent="0.35">
      <c r="A462" s="13">
        <v>2027</v>
      </c>
      <c r="B462" s="13">
        <f t="shared" si="44"/>
        <v>2026</v>
      </c>
      <c r="C462" t="s">
        <v>266</v>
      </c>
      <c r="D462" t="s">
        <v>267</v>
      </c>
      <c r="E462" s="5">
        <v>442693465</v>
      </c>
      <c r="F462" s="13">
        <f>INDEX($R$3:$T$335,MATCH(PERL[[#This Row],[DistrictNumber]],$R$3:$R$335,0),3)</f>
        <v>0</v>
      </c>
      <c r="G462" s="9">
        <f t="shared" si="46"/>
        <v>0</v>
      </c>
      <c r="H462" s="11">
        <v>1.02</v>
      </c>
      <c r="I462" s="12" cm="1">
        <f t="array" ref="I462">INDEX(PERL[],MATCH(PERL[[#This Row],[Base Year]]&amp;PERL[[#This Row],[DistrictNumber]],PERL[[Fiscal Year]:[Fiscal Year]]&amp;PERL[[DistrictNumber]:[DistrictNumber]],0),9)*$H462</f>
        <v>0</v>
      </c>
      <c r="J462" s="15">
        <f>IF(PERL[[#This Row],[Unadjusted Maximum Revenue]]/(PERL[[#This Row],[Proposed Taxable Valuation]]/1000)&gt;PERL[[#This Row],[Max Debt RATE]],PERL[[#This Row],[Max Debt RATE]],PERL[[#This Row],[Unadjusted Maximum Revenue]]/(PERL[[#This Row],[Proposed Taxable Valuation]]/1000))</f>
        <v>0</v>
      </c>
      <c r="K462" s="26">
        <f>ROUND(PERL[[#This Row],[Proposed Taxable Valuation]]/1000*PERL[[#This Row],[Adjusted Rate]],0)</f>
        <v>0</v>
      </c>
      <c r="L462" s="19">
        <f t="shared" si="45"/>
        <v>0</v>
      </c>
      <c r="M462" s="17">
        <f t="shared" si="48"/>
        <v>0</v>
      </c>
      <c r="N462" s="5">
        <v>386712503</v>
      </c>
      <c r="O462">
        <f>INDEX($R$3:$T$335,MATCH(PERL[[#This Row],[DistrictNumber]],$R$3:$R$335,0),3)</f>
        <v>0</v>
      </c>
      <c r="P462" s="9">
        <f t="shared" si="47"/>
        <v>0</v>
      </c>
      <c r="V462">
        <v>2027</v>
      </c>
      <c r="W462" t="s">
        <v>262</v>
      </c>
      <c r="X462" s="25">
        <v>352295759</v>
      </c>
    </row>
    <row r="463" spans="1:24" x14ac:dyDescent="0.35">
      <c r="A463" s="13">
        <v>2027</v>
      </c>
      <c r="B463" s="13">
        <f t="shared" si="44"/>
        <v>2026</v>
      </c>
      <c r="C463" t="s">
        <v>268</v>
      </c>
      <c r="D463" t="s">
        <v>269</v>
      </c>
      <c r="E463" s="5">
        <v>362982047</v>
      </c>
      <c r="F463" s="13">
        <f>INDEX($R$3:$T$335,MATCH(PERL[[#This Row],[DistrictNumber]],$R$3:$R$335,0),3)</f>
        <v>0</v>
      </c>
      <c r="G463" s="9">
        <f t="shared" si="46"/>
        <v>0</v>
      </c>
      <c r="H463" s="11">
        <v>1.02</v>
      </c>
      <c r="I463" s="12" cm="1">
        <f t="array" ref="I463">INDEX(PERL[],MATCH(PERL[[#This Row],[Base Year]]&amp;PERL[[#This Row],[DistrictNumber]],PERL[[Fiscal Year]:[Fiscal Year]]&amp;PERL[[DistrictNumber]:[DistrictNumber]],0),9)*$H463</f>
        <v>0</v>
      </c>
      <c r="J463" s="15">
        <f>IF(PERL[[#This Row],[Unadjusted Maximum Revenue]]/(PERL[[#This Row],[Proposed Taxable Valuation]]/1000)&gt;PERL[[#This Row],[Max Debt RATE]],PERL[[#This Row],[Max Debt RATE]],PERL[[#This Row],[Unadjusted Maximum Revenue]]/(PERL[[#This Row],[Proposed Taxable Valuation]]/1000))</f>
        <v>0</v>
      </c>
      <c r="K463" s="26">
        <f>ROUND(PERL[[#This Row],[Proposed Taxable Valuation]]/1000*PERL[[#This Row],[Adjusted Rate]],0)</f>
        <v>0</v>
      </c>
      <c r="L463" s="19">
        <f t="shared" si="45"/>
        <v>0</v>
      </c>
      <c r="M463" s="17">
        <f t="shared" si="48"/>
        <v>0</v>
      </c>
      <c r="N463" s="5">
        <v>318554816</v>
      </c>
      <c r="O463">
        <f>INDEX($R$3:$T$335,MATCH(PERL[[#This Row],[DistrictNumber]],$R$3:$R$335,0),3)</f>
        <v>0</v>
      </c>
      <c r="P463" s="9">
        <f t="shared" si="47"/>
        <v>0</v>
      </c>
      <c r="V463">
        <v>2027</v>
      </c>
      <c r="W463" t="s">
        <v>264</v>
      </c>
      <c r="X463" s="25">
        <v>677319179</v>
      </c>
    </row>
    <row r="464" spans="1:24" x14ac:dyDescent="0.35">
      <c r="A464" s="13">
        <v>2027</v>
      </c>
      <c r="B464" s="13">
        <f t="shared" si="44"/>
        <v>2026</v>
      </c>
      <c r="C464" t="s">
        <v>270</v>
      </c>
      <c r="D464" t="s">
        <v>271</v>
      </c>
      <c r="E464" s="5">
        <v>214012003</v>
      </c>
      <c r="F464" s="13">
        <f>INDEX($R$3:$T$335,MATCH(PERL[[#This Row],[DistrictNumber]],$R$3:$R$335,0),3)</f>
        <v>0.13500000000000001</v>
      </c>
      <c r="G464" s="9">
        <f t="shared" si="46"/>
        <v>28891.620405000001</v>
      </c>
      <c r="H464" s="11">
        <v>1.02</v>
      </c>
      <c r="I464" s="12" cm="1">
        <f t="array" ref="I464">INDEX(PERL[],MATCH(PERL[[#This Row],[Base Year]]&amp;PERL[[#This Row],[DistrictNumber]],PERL[[Fiscal Year]:[Fiscal Year]]&amp;PERL[[DistrictNumber]:[DistrictNumber]],0),9)*$H464</f>
        <v>26554.118949000003</v>
      </c>
      <c r="J464" s="15">
        <f>IF(PERL[[#This Row],[Unadjusted Maximum Revenue]]/(PERL[[#This Row],[Proposed Taxable Valuation]]/1000)&gt;PERL[[#This Row],[Max Debt RATE]],PERL[[#This Row],[Max Debt RATE]],PERL[[#This Row],[Unadjusted Maximum Revenue]]/(PERL[[#This Row],[Proposed Taxable Valuation]]/1000))</f>
        <v>0.12407770861805356</v>
      </c>
      <c r="K464" s="26">
        <f>ROUND(PERL[[#This Row],[Proposed Taxable Valuation]]/1000*PERL[[#This Row],[Adjusted Rate]],0)</f>
        <v>26554</v>
      </c>
      <c r="L464" s="19">
        <f t="shared" si="45"/>
        <v>-2337.5014559999981</v>
      </c>
      <c r="M464" s="17">
        <f t="shared" si="48"/>
        <v>-1.0922291381946447E-2</v>
      </c>
      <c r="N464" s="5">
        <v>195959742</v>
      </c>
      <c r="O464">
        <f>INDEX($R$3:$T$335,MATCH(PERL[[#This Row],[DistrictNumber]],$R$3:$R$335,0),3)</f>
        <v>0.13500000000000001</v>
      </c>
      <c r="P464" s="9">
        <f t="shared" si="47"/>
        <v>26454.565170000002</v>
      </c>
      <c r="V464">
        <v>2027</v>
      </c>
      <c r="W464" t="s">
        <v>266</v>
      </c>
      <c r="X464" s="25">
        <v>442693465</v>
      </c>
    </row>
    <row r="465" spans="1:24" x14ac:dyDescent="0.35">
      <c r="A465" s="13">
        <v>2027</v>
      </c>
      <c r="B465" s="13">
        <f t="shared" si="44"/>
        <v>2026</v>
      </c>
      <c r="C465" t="s">
        <v>272</v>
      </c>
      <c r="D465" t="s">
        <v>273</v>
      </c>
      <c r="E465" s="5">
        <v>766753462</v>
      </c>
      <c r="F465" s="13">
        <f>INDEX($R$3:$T$335,MATCH(PERL[[#This Row],[DistrictNumber]],$R$3:$R$335,0),3)</f>
        <v>0</v>
      </c>
      <c r="G465" s="9">
        <f t="shared" si="46"/>
        <v>0</v>
      </c>
      <c r="H465" s="11">
        <v>1.02</v>
      </c>
      <c r="I465" s="12" cm="1">
        <f t="array" ref="I465">INDEX(PERL[],MATCH(PERL[[#This Row],[Base Year]]&amp;PERL[[#This Row],[DistrictNumber]],PERL[[Fiscal Year]:[Fiscal Year]]&amp;PERL[[DistrictNumber]:[DistrictNumber]],0),9)*$H465</f>
        <v>0</v>
      </c>
      <c r="J465" s="15">
        <f>IF(PERL[[#This Row],[Unadjusted Maximum Revenue]]/(PERL[[#This Row],[Proposed Taxable Valuation]]/1000)&gt;PERL[[#This Row],[Max Debt RATE]],PERL[[#This Row],[Max Debt RATE]],PERL[[#This Row],[Unadjusted Maximum Revenue]]/(PERL[[#This Row],[Proposed Taxable Valuation]]/1000))</f>
        <v>0</v>
      </c>
      <c r="K465" s="26">
        <f>ROUND(PERL[[#This Row],[Proposed Taxable Valuation]]/1000*PERL[[#This Row],[Adjusted Rate]],0)</f>
        <v>0</v>
      </c>
      <c r="L465" s="19">
        <f t="shared" si="45"/>
        <v>0</v>
      </c>
      <c r="M465" s="17">
        <f t="shared" si="48"/>
        <v>0</v>
      </c>
      <c r="N465" s="5">
        <v>689511256</v>
      </c>
      <c r="O465">
        <f>INDEX($R$3:$T$335,MATCH(PERL[[#This Row],[DistrictNumber]],$R$3:$R$335,0),3)</f>
        <v>0</v>
      </c>
      <c r="P465" s="9">
        <f t="shared" si="47"/>
        <v>0</v>
      </c>
      <c r="V465">
        <v>2027</v>
      </c>
      <c r="W465" t="s">
        <v>268</v>
      </c>
      <c r="X465" s="25">
        <v>362982047</v>
      </c>
    </row>
    <row r="466" spans="1:24" x14ac:dyDescent="0.35">
      <c r="A466" s="13">
        <v>2027</v>
      </c>
      <c r="B466" s="13">
        <f t="shared" si="44"/>
        <v>2026</v>
      </c>
      <c r="C466" t="s">
        <v>274</v>
      </c>
      <c r="D466" t="s">
        <v>275</v>
      </c>
      <c r="E466" s="5">
        <v>371302132</v>
      </c>
      <c r="F466" s="13">
        <f>INDEX($R$3:$T$335,MATCH(PERL[[#This Row],[DistrictNumber]],$R$3:$R$335,0),3)</f>
        <v>0</v>
      </c>
      <c r="G466" s="9">
        <f t="shared" si="46"/>
        <v>0</v>
      </c>
      <c r="H466" s="11">
        <v>1.02</v>
      </c>
      <c r="I466" s="12" cm="1">
        <f t="array" ref="I466">INDEX(PERL[],MATCH(PERL[[#This Row],[Base Year]]&amp;PERL[[#This Row],[DistrictNumber]],PERL[[Fiscal Year]:[Fiscal Year]]&amp;PERL[[DistrictNumber]:[DistrictNumber]],0),9)*$H466</f>
        <v>0</v>
      </c>
      <c r="J466" s="15">
        <f>IF(PERL[[#This Row],[Unadjusted Maximum Revenue]]/(PERL[[#This Row],[Proposed Taxable Valuation]]/1000)&gt;PERL[[#This Row],[Max Debt RATE]],PERL[[#This Row],[Max Debt RATE]],PERL[[#This Row],[Unadjusted Maximum Revenue]]/(PERL[[#This Row],[Proposed Taxable Valuation]]/1000))</f>
        <v>0</v>
      </c>
      <c r="K466" s="26">
        <f>ROUND(PERL[[#This Row],[Proposed Taxable Valuation]]/1000*PERL[[#This Row],[Adjusted Rate]],0)</f>
        <v>0</v>
      </c>
      <c r="L466" s="19">
        <f t="shared" si="45"/>
        <v>0</v>
      </c>
      <c r="M466" s="17">
        <f t="shared" si="48"/>
        <v>0</v>
      </c>
      <c r="N466" s="5">
        <v>348214150</v>
      </c>
      <c r="O466">
        <f>INDEX($R$3:$T$335,MATCH(PERL[[#This Row],[DistrictNumber]],$R$3:$R$335,0),3)</f>
        <v>0</v>
      </c>
      <c r="P466" s="9">
        <f t="shared" si="47"/>
        <v>0</v>
      </c>
      <c r="V466">
        <v>2027</v>
      </c>
      <c r="W466" t="s">
        <v>272</v>
      </c>
      <c r="X466" s="25">
        <v>766753462</v>
      </c>
    </row>
    <row r="467" spans="1:24" x14ac:dyDescent="0.35">
      <c r="A467" s="13">
        <v>2027</v>
      </c>
      <c r="B467" s="13">
        <f t="shared" si="44"/>
        <v>2026</v>
      </c>
      <c r="C467" t="s">
        <v>276</v>
      </c>
      <c r="D467" t="s">
        <v>277</v>
      </c>
      <c r="E467" s="5">
        <v>299322185</v>
      </c>
      <c r="F467" s="13">
        <f>INDEX($R$3:$T$335,MATCH(PERL[[#This Row],[DistrictNumber]],$R$3:$R$335,0),3)</f>
        <v>0</v>
      </c>
      <c r="G467" s="9">
        <f t="shared" si="46"/>
        <v>0</v>
      </c>
      <c r="H467" s="11">
        <v>1.02</v>
      </c>
      <c r="I467" s="12" cm="1">
        <f t="array" ref="I467">INDEX(PERL[],MATCH(PERL[[#This Row],[Base Year]]&amp;PERL[[#This Row],[DistrictNumber]],PERL[[Fiscal Year]:[Fiscal Year]]&amp;PERL[[DistrictNumber]:[DistrictNumber]],0),9)*$H467</f>
        <v>0</v>
      </c>
      <c r="J467" s="15">
        <f>IF(PERL[[#This Row],[Unadjusted Maximum Revenue]]/(PERL[[#This Row],[Proposed Taxable Valuation]]/1000)&gt;PERL[[#This Row],[Max Debt RATE]],PERL[[#This Row],[Max Debt RATE]],PERL[[#This Row],[Unadjusted Maximum Revenue]]/(PERL[[#This Row],[Proposed Taxable Valuation]]/1000))</f>
        <v>0</v>
      </c>
      <c r="K467" s="26">
        <f>ROUND(PERL[[#This Row],[Proposed Taxable Valuation]]/1000*PERL[[#This Row],[Adjusted Rate]],0)</f>
        <v>0</v>
      </c>
      <c r="L467" s="19">
        <f t="shared" si="45"/>
        <v>0</v>
      </c>
      <c r="M467" s="17">
        <f t="shared" si="48"/>
        <v>0</v>
      </c>
      <c r="N467" s="5">
        <v>257451900</v>
      </c>
      <c r="O467">
        <f>INDEX($R$3:$T$335,MATCH(PERL[[#This Row],[DistrictNumber]],$R$3:$R$335,0),3)</f>
        <v>0</v>
      </c>
      <c r="P467" s="9">
        <f t="shared" si="47"/>
        <v>0</v>
      </c>
      <c r="V467">
        <v>2027</v>
      </c>
      <c r="W467" t="s">
        <v>274</v>
      </c>
      <c r="X467" s="25">
        <v>371302132</v>
      </c>
    </row>
    <row r="468" spans="1:24" x14ac:dyDescent="0.35">
      <c r="A468" s="13">
        <v>2027</v>
      </c>
      <c r="B468" s="13">
        <f t="shared" si="44"/>
        <v>2026</v>
      </c>
      <c r="C468" t="s">
        <v>278</v>
      </c>
      <c r="D468" t="s">
        <v>279</v>
      </c>
      <c r="E468" s="5">
        <v>719718858</v>
      </c>
      <c r="F468" s="13">
        <f>INDEX($R$3:$T$335,MATCH(PERL[[#This Row],[DistrictNumber]],$R$3:$R$335,0),3)</f>
        <v>0</v>
      </c>
      <c r="G468" s="9">
        <f t="shared" si="46"/>
        <v>0</v>
      </c>
      <c r="H468" s="11">
        <v>1.02</v>
      </c>
      <c r="I468" s="12" cm="1">
        <f t="array" ref="I468">INDEX(PERL[],MATCH(PERL[[#This Row],[Base Year]]&amp;PERL[[#This Row],[DistrictNumber]],PERL[[Fiscal Year]:[Fiscal Year]]&amp;PERL[[DistrictNumber]:[DistrictNumber]],0),9)*$H468</f>
        <v>0</v>
      </c>
      <c r="J468" s="15">
        <f>IF(PERL[[#This Row],[Unadjusted Maximum Revenue]]/(PERL[[#This Row],[Proposed Taxable Valuation]]/1000)&gt;PERL[[#This Row],[Max Debt RATE]],PERL[[#This Row],[Max Debt RATE]],PERL[[#This Row],[Unadjusted Maximum Revenue]]/(PERL[[#This Row],[Proposed Taxable Valuation]]/1000))</f>
        <v>0</v>
      </c>
      <c r="K468" s="26">
        <f>ROUND(PERL[[#This Row],[Proposed Taxable Valuation]]/1000*PERL[[#This Row],[Adjusted Rate]],0)</f>
        <v>0</v>
      </c>
      <c r="L468" s="19">
        <f t="shared" si="45"/>
        <v>0</v>
      </c>
      <c r="M468" s="17">
        <f t="shared" si="48"/>
        <v>0</v>
      </c>
      <c r="N468" s="5">
        <v>643015523</v>
      </c>
      <c r="O468">
        <f>INDEX($R$3:$T$335,MATCH(PERL[[#This Row],[DistrictNumber]],$R$3:$R$335,0),3)</f>
        <v>0</v>
      </c>
      <c r="P468" s="9">
        <f t="shared" si="47"/>
        <v>0</v>
      </c>
      <c r="V468">
        <v>2027</v>
      </c>
      <c r="W468" t="s">
        <v>276</v>
      </c>
      <c r="X468" s="25">
        <v>299322185</v>
      </c>
    </row>
    <row r="469" spans="1:24" x14ac:dyDescent="0.35">
      <c r="A469" s="13">
        <v>2027</v>
      </c>
      <c r="B469" s="13">
        <f t="shared" si="44"/>
        <v>2026</v>
      </c>
      <c r="C469" t="s">
        <v>280</v>
      </c>
      <c r="D469" t="s">
        <v>281</v>
      </c>
      <c r="E469" s="5">
        <v>557665646</v>
      </c>
      <c r="F469" s="13">
        <f>INDEX($R$3:$T$335,MATCH(PERL[[#This Row],[DistrictNumber]],$R$3:$R$335,0),3)</f>
        <v>0</v>
      </c>
      <c r="G469" s="9">
        <f t="shared" si="46"/>
        <v>0</v>
      </c>
      <c r="H469" s="11">
        <v>1.02</v>
      </c>
      <c r="I469" s="12" cm="1">
        <f t="array" ref="I469">INDEX(PERL[],MATCH(PERL[[#This Row],[Base Year]]&amp;PERL[[#This Row],[DistrictNumber]],PERL[[Fiscal Year]:[Fiscal Year]]&amp;PERL[[DistrictNumber]:[DistrictNumber]],0),9)*$H469</f>
        <v>0</v>
      </c>
      <c r="J469" s="15">
        <f>IF(PERL[[#This Row],[Unadjusted Maximum Revenue]]/(PERL[[#This Row],[Proposed Taxable Valuation]]/1000)&gt;PERL[[#This Row],[Max Debt RATE]],PERL[[#This Row],[Max Debt RATE]],PERL[[#This Row],[Unadjusted Maximum Revenue]]/(PERL[[#This Row],[Proposed Taxable Valuation]]/1000))</f>
        <v>0</v>
      </c>
      <c r="K469" s="26">
        <f>ROUND(PERL[[#This Row],[Proposed Taxable Valuation]]/1000*PERL[[#This Row],[Adjusted Rate]],0)</f>
        <v>0</v>
      </c>
      <c r="L469" s="19">
        <f t="shared" si="45"/>
        <v>0</v>
      </c>
      <c r="M469" s="17">
        <f t="shared" si="48"/>
        <v>0</v>
      </c>
      <c r="N469" s="5">
        <v>518682302</v>
      </c>
      <c r="O469">
        <f>INDEX($R$3:$T$335,MATCH(PERL[[#This Row],[DistrictNumber]],$R$3:$R$335,0),3)</f>
        <v>0</v>
      </c>
      <c r="P469" s="9">
        <f t="shared" si="47"/>
        <v>0</v>
      </c>
      <c r="V469">
        <v>2027</v>
      </c>
      <c r="W469" t="s">
        <v>278</v>
      </c>
      <c r="X469" s="25">
        <v>719718858</v>
      </c>
    </row>
    <row r="470" spans="1:24" x14ac:dyDescent="0.35">
      <c r="A470" s="13">
        <v>2027</v>
      </c>
      <c r="B470" s="13">
        <f t="shared" si="44"/>
        <v>2026</v>
      </c>
      <c r="C470" t="s">
        <v>282</v>
      </c>
      <c r="D470" t="s">
        <v>283</v>
      </c>
      <c r="E470" s="5">
        <v>658472042</v>
      </c>
      <c r="F470" s="13">
        <f>INDEX($R$3:$T$335,MATCH(PERL[[#This Row],[DistrictNumber]],$R$3:$R$335,0),3)</f>
        <v>0</v>
      </c>
      <c r="G470" s="9">
        <f t="shared" si="46"/>
        <v>0</v>
      </c>
      <c r="H470" s="11">
        <v>1.02</v>
      </c>
      <c r="I470" s="12" cm="1">
        <f t="array" ref="I470">INDEX(PERL[],MATCH(PERL[[#This Row],[Base Year]]&amp;PERL[[#This Row],[DistrictNumber]],PERL[[Fiscal Year]:[Fiscal Year]]&amp;PERL[[DistrictNumber]:[DistrictNumber]],0),9)*$H470</f>
        <v>0</v>
      </c>
      <c r="J470" s="15">
        <f>IF(PERL[[#This Row],[Unadjusted Maximum Revenue]]/(PERL[[#This Row],[Proposed Taxable Valuation]]/1000)&gt;PERL[[#This Row],[Max Debt RATE]],PERL[[#This Row],[Max Debt RATE]],PERL[[#This Row],[Unadjusted Maximum Revenue]]/(PERL[[#This Row],[Proposed Taxable Valuation]]/1000))</f>
        <v>0</v>
      </c>
      <c r="K470" s="26">
        <f>ROUND(PERL[[#This Row],[Proposed Taxable Valuation]]/1000*PERL[[#This Row],[Adjusted Rate]],0)</f>
        <v>0</v>
      </c>
      <c r="L470" s="19">
        <f t="shared" si="45"/>
        <v>0</v>
      </c>
      <c r="M470" s="17">
        <f t="shared" si="48"/>
        <v>0</v>
      </c>
      <c r="N470" s="5">
        <v>571090435</v>
      </c>
      <c r="O470">
        <f>INDEX($R$3:$T$335,MATCH(PERL[[#This Row],[DistrictNumber]],$R$3:$R$335,0),3)</f>
        <v>0</v>
      </c>
      <c r="P470" s="9">
        <f t="shared" si="47"/>
        <v>0</v>
      </c>
      <c r="V470">
        <v>2027</v>
      </c>
      <c r="W470" t="s">
        <v>282</v>
      </c>
      <c r="X470" s="25">
        <v>658472042</v>
      </c>
    </row>
    <row r="471" spans="1:24" x14ac:dyDescent="0.35">
      <c r="A471" s="13">
        <v>2027</v>
      </c>
      <c r="B471" s="13">
        <f t="shared" si="44"/>
        <v>2026</v>
      </c>
      <c r="C471" t="s">
        <v>284</v>
      </c>
      <c r="D471" t="s">
        <v>285</v>
      </c>
      <c r="E471" s="5">
        <v>1498554021</v>
      </c>
      <c r="F471" s="13">
        <f>INDEX($R$3:$T$335,MATCH(PERL[[#This Row],[DistrictNumber]],$R$3:$R$335,0),3)</f>
        <v>0.13500000000000001</v>
      </c>
      <c r="G471" s="9">
        <f t="shared" si="46"/>
        <v>202304.792835</v>
      </c>
      <c r="H471" s="11">
        <v>1.02</v>
      </c>
      <c r="I471" s="12" cm="1">
        <f t="array" ref="I471">INDEX(PERL[],MATCH(PERL[[#This Row],[Base Year]]&amp;PERL[[#This Row],[DistrictNumber]],PERL[[Fiscal Year]:[Fiscal Year]]&amp;PERL[[DistrictNumber]:[DistrictNumber]],0),9)*$H471</f>
        <v>157415.46959520003</v>
      </c>
      <c r="J471" s="15">
        <f>IF(PERL[[#This Row],[Unadjusted Maximum Revenue]]/(PERL[[#This Row],[Proposed Taxable Valuation]]/1000)&gt;PERL[[#This Row],[Max Debt RATE]],PERL[[#This Row],[Max Debt RATE]],PERL[[#This Row],[Unadjusted Maximum Revenue]]/(PERL[[#This Row],[Proposed Taxable Valuation]]/1000))</f>
        <v>0.10504490821769316</v>
      </c>
      <c r="K471" s="26">
        <f>ROUND(PERL[[#This Row],[Proposed Taxable Valuation]]/1000*PERL[[#This Row],[Adjusted Rate]],0)</f>
        <v>157415</v>
      </c>
      <c r="L471" s="19">
        <f t="shared" si="45"/>
        <v>-44889.323239799967</v>
      </c>
      <c r="M471" s="17">
        <f t="shared" si="48"/>
        <v>-2.9955091782306847E-2</v>
      </c>
      <c r="N471" s="5">
        <v>1247772317</v>
      </c>
      <c r="O471">
        <f>INDEX($R$3:$T$335,MATCH(PERL[[#This Row],[DistrictNumber]],$R$3:$R$335,0),3)</f>
        <v>0.13500000000000001</v>
      </c>
      <c r="P471" s="9">
        <f t="shared" si="47"/>
        <v>168449.26279500002</v>
      </c>
      <c r="V471">
        <v>2027</v>
      </c>
      <c r="W471" t="s">
        <v>284</v>
      </c>
      <c r="X471" s="25">
        <v>1498554021</v>
      </c>
    </row>
    <row r="472" spans="1:24" x14ac:dyDescent="0.35">
      <c r="A472" s="13">
        <v>2027</v>
      </c>
      <c r="B472" s="13">
        <f t="shared" si="44"/>
        <v>2026</v>
      </c>
      <c r="C472" t="s">
        <v>286</v>
      </c>
      <c r="D472" t="s">
        <v>287</v>
      </c>
      <c r="E472" s="5">
        <v>409596855</v>
      </c>
      <c r="F472" s="13">
        <f>INDEX($R$3:$T$335,MATCH(PERL[[#This Row],[DistrictNumber]],$R$3:$R$335,0),3)</f>
        <v>0</v>
      </c>
      <c r="G472" s="9">
        <f t="shared" si="46"/>
        <v>0</v>
      </c>
      <c r="H472" s="11">
        <v>1.02</v>
      </c>
      <c r="I472" s="12" cm="1">
        <f t="array" ref="I472">INDEX(PERL[],MATCH(PERL[[#This Row],[Base Year]]&amp;PERL[[#This Row],[DistrictNumber]],PERL[[Fiscal Year]:[Fiscal Year]]&amp;PERL[[DistrictNumber]:[DistrictNumber]],0),9)*$H472</f>
        <v>0</v>
      </c>
      <c r="J472" s="15">
        <f>IF(PERL[[#This Row],[Unadjusted Maximum Revenue]]/(PERL[[#This Row],[Proposed Taxable Valuation]]/1000)&gt;PERL[[#This Row],[Max Debt RATE]],PERL[[#This Row],[Max Debt RATE]],PERL[[#This Row],[Unadjusted Maximum Revenue]]/(PERL[[#This Row],[Proposed Taxable Valuation]]/1000))</f>
        <v>0</v>
      </c>
      <c r="K472" s="26">
        <f>ROUND(PERL[[#This Row],[Proposed Taxable Valuation]]/1000*PERL[[#This Row],[Adjusted Rate]],0)</f>
        <v>0</v>
      </c>
      <c r="L472" s="19">
        <f t="shared" si="45"/>
        <v>0</v>
      </c>
      <c r="M472" s="17">
        <f t="shared" si="48"/>
        <v>0</v>
      </c>
      <c r="N472" s="5">
        <v>352905543</v>
      </c>
      <c r="O472">
        <f>INDEX($R$3:$T$335,MATCH(PERL[[#This Row],[DistrictNumber]],$R$3:$R$335,0),3)</f>
        <v>0</v>
      </c>
      <c r="P472" s="9">
        <f t="shared" si="47"/>
        <v>0</v>
      </c>
      <c r="V472">
        <v>2027</v>
      </c>
      <c r="W472" t="s">
        <v>286</v>
      </c>
      <c r="X472" s="25">
        <v>409596855</v>
      </c>
    </row>
    <row r="473" spans="1:24" x14ac:dyDescent="0.35">
      <c r="A473" s="13">
        <v>2027</v>
      </c>
      <c r="B473" s="13">
        <f t="shared" si="44"/>
        <v>2026</v>
      </c>
      <c r="C473" t="s">
        <v>288</v>
      </c>
      <c r="D473" t="s">
        <v>289</v>
      </c>
      <c r="E473" s="5">
        <v>9430551182</v>
      </c>
      <c r="F473" s="13">
        <f>INDEX($R$3:$T$335,MATCH(PERL[[#This Row],[DistrictNumber]],$R$3:$R$335,0),3)</f>
        <v>0</v>
      </c>
      <c r="G473" s="9">
        <f t="shared" si="46"/>
        <v>0</v>
      </c>
      <c r="H473" s="11">
        <v>1.02</v>
      </c>
      <c r="I473" s="12" cm="1">
        <f t="array" ref="I473">INDEX(PERL[],MATCH(PERL[[#This Row],[Base Year]]&amp;PERL[[#This Row],[DistrictNumber]],PERL[[Fiscal Year]:[Fiscal Year]]&amp;PERL[[DistrictNumber]:[DistrictNumber]],0),9)*$H473</f>
        <v>0</v>
      </c>
      <c r="J473" s="15">
        <f>IF(PERL[[#This Row],[Unadjusted Maximum Revenue]]/(PERL[[#This Row],[Proposed Taxable Valuation]]/1000)&gt;PERL[[#This Row],[Max Debt RATE]],PERL[[#This Row],[Max Debt RATE]],PERL[[#This Row],[Unadjusted Maximum Revenue]]/(PERL[[#This Row],[Proposed Taxable Valuation]]/1000))</f>
        <v>0</v>
      </c>
      <c r="K473" s="26">
        <f>ROUND(PERL[[#This Row],[Proposed Taxable Valuation]]/1000*PERL[[#This Row],[Adjusted Rate]],0)</f>
        <v>0</v>
      </c>
      <c r="L473" s="19">
        <f t="shared" si="45"/>
        <v>0</v>
      </c>
      <c r="M473" s="17">
        <f t="shared" si="48"/>
        <v>0</v>
      </c>
      <c r="N473" s="5">
        <v>7843577098</v>
      </c>
      <c r="O473">
        <f>INDEX($R$3:$T$335,MATCH(PERL[[#This Row],[DistrictNumber]],$R$3:$R$335,0),3)</f>
        <v>0</v>
      </c>
      <c r="P473" s="9">
        <f t="shared" si="47"/>
        <v>0</v>
      </c>
      <c r="V473">
        <v>2027</v>
      </c>
      <c r="W473" t="s">
        <v>288</v>
      </c>
      <c r="X473" s="25">
        <v>9430551182</v>
      </c>
    </row>
    <row r="474" spans="1:24" x14ac:dyDescent="0.35">
      <c r="A474" s="13">
        <v>2027</v>
      </c>
      <c r="B474" s="13">
        <f t="shared" si="44"/>
        <v>2026</v>
      </c>
      <c r="C474" t="s">
        <v>290</v>
      </c>
      <c r="D474" t="s">
        <v>291</v>
      </c>
      <c r="E474" s="5">
        <v>513485820</v>
      </c>
      <c r="F474" s="13">
        <f>INDEX($R$3:$T$335,MATCH(PERL[[#This Row],[DistrictNumber]],$R$3:$R$335,0),3)</f>
        <v>0</v>
      </c>
      <c r="G474" s="9">
        <f t="shared" si="46"/>
        <v>0</v>
      </c>
      <c r="H474" s="11">
        <v>1.02</v>
      </c>
      <c r="I474" s="12" cm="1">
        <f t="array" ref="I474">INDEX(PERL[],MATCH(PERL[[#This Row],[Base Year]]&amp;PERL[[#This Row],[DistrictNumber]],PERL[[Fiscal Year]:[Fiscal Year]]&amp;PERL[[DistrictNumber]:[DistrictNumber]],0),9)*$H474</f>
        <v>0</v>
      </c>
      <c r="J474" s="15">
        <f>IF(PERL[[#This Row],[Unadjusted Maximum Revenue]]/(PERL[[#This Row],[Proposed Taxable Valuation]]/1000)&gt;PERL[[#This Row],[Max Debt RATE]],PERL[[#This Row],[Max Debt RATE]],PERL[[#This Row],[Unadjusted Maximum Revenue]]/(PERL[[#This Row],[Proposed Taxable Valuation]]/1000))</f>
        <v>0</v>
      </c>
      <c r="K474" s="26">
        <f>ROUND(PERL[[#This Row],[Proposed Taxable Valuation]]/1000*PERL[[#This Row],[Adjusted Rate]],0)</f>
        <v>0</v>
      </c>
      <c r="L474" s="19">
        <f t="shared" si="45"/>
        <v>0</v>
      </c>
      <c r="M474" s="17">
        <f t="shared" si="48"/>
        <v>0</v>
      </c>
      <c r="N474" s="5">
        <v>460790085</v>
      </c>
      <c r="O474">
        <f>INDEX($R$3:$T$335,MATCH(PERL[[#This Row],[DistrictNumber]],$R$3:$R$335,0),3)</f>
        <v>0</v>
      </c>
      <c r="P474" s="9">
        <f t="shared" si="47"/>
        <v>0</v>
      </c>
      <c r="V474">
        <v>2027</v>
      </c>
      <c r="W474" t="s">
        <v>290</v>
      </c>
      <c r="X474" s="25">
        <v>513485820</v>
      </c>
    </row>
    <row r="475" spans="1:24" x14ac:dyDescent="0.35">
      <c r="A475" s="13">
        <v>2027</v>
      </c>
      <c r="B475" s="13">
        <f t="shared" si="44"/>
        <v>2026</v>
      </c>
      <c r="C475" t="s">
        <v>292</v>
      </c>
      <c r="D475" t="s">
        <v>293</v>
      </c>
      <c r="E475" s="5">
        <v>228574569</v>
      </c>
      <c r="F475" s="13">
        <f>INDEX($R$3:$T$335,MATCH(PERL[[#This Row],[DistrictNumber]],$R$3:$R$335,0),3)</f>
        <v>0.13500000000000001</v>
      </c>
      <c r="G475" s="9">
        <f t="shared" si="46"/>
        <v>30857.566815000002</v>
      </c>
      <c r="H475" s="11">
        <v>1.02</v>
      </c>
      <c r="I475" s="12" cm="1">
        <f t="array" ref="I475">INDEX(PERL[],MATCH(PERL[[#This Row],[Base Year]]&amp;PERL[[#This Row],[DistrictNumber]],PERL[[Fiscal Year]:[Fiscal Year]]&amp;PERL[[DistrictNumber]:[DistrictNumber]],0),9)*$H475</f>
        <v>26275.287051899999</v>
      </c>
      <c r="J475" s="15">
        <f>IF(PERL[[#This Row],[Unadjusted Maximum Revenue]]/(PERL[[#This Row],[Proposed Taxable Valuation]]/1000)&gt;PERL[[#This Row],[Max Debt RATE]],PERL[[#This Row],[Max Debt RATE]],PERL[[#This Row],[Unadjusted Maximum Revenue]]/(PERL[[#This Row],[Proposed Taxable Valuation]]/1000))</f>
        <v>0.11495280147241577</v>
      </c>
      <c r="K475" s="26">
        <f>ROUND(PERL[[#This Row],[Proposed Taxable Valuation]]/1000*PERL[[#This Row],[Adjusted Rate]],0)</f>
        <v>26275</v>
      </c>
      <c r="L475" s="19">
        <f t="shared" si="45"/>
        <v>-4582.279763100003</v>
      </c>
      <c r="M475" s="17">
        <f t="shared" si="48"/>
        <v>-2.0047198527584242E-2</v>
      </c>
      <c r="N475" s="5">
        <v>199522748</v>
      </c>
      <c r="O475">
        <f>INDEX($R$3:$T$335,MATCH(PERL[[#This Row],[DistrictNumber]],$R$3:$R$335,0),3)</f>
        <v>0.13500000000000001</v>
      </c>
      <c r="P475" s="9">
        <f t="shared" si="47"/>
        <v>26935.57098</v>
      </c>
      <c r="V475">
        <v>2027</v>
      </c>
      <c r="W475" t="s">
        <v>292</v>
      </c>
      <c r="X475" s="25">
        <v>228574569</v>
      </c>
    </row>
    <row r="476" spans="1:24" x14ac:dyDescent="0.35">
      <c r="A476" s="13">
        <v>2027</v>
      </c>
      <c r="B476" s="13">
        <f t="shared" si="44"/>
        <v>2026</v>
      </c>
      <c r="C476" t="s">
        <v>294</v>
      </c>
      <c r="D476" t="s">
        <v>295</v>
      </c>
      <c r="E476" s="5">
        <v>215914456</v>
      </c>
      <c r="F476" s="13">
        <f>INDEX($R$3:$T$335,MATCH(PERL[[#This Row],[DistrictNumber]],$R$3:$R$335,0),3)</f>
        <v>0</v>
      </c>
      <c r="G476" s="9">
        <f t="shared" si="46"/>
        <v>0</v>
      </c>
      <c r="H476" s="11">
        <v>1.02</v>
      </c>
      <c r="I476" s="12" cm="1">
        <f t="array" ref="I476">INDEX(PERL[],MATCH(PERL[[#This Row],[Base Year]]&amp;PERL[[#This Row],[DistrictNumber]],PERL[[Fiscal Year]:[Fiscal Year]]&amp;PERL[[DistrictNumber]:[DistrictNumber]],0),9)*$H476</f>
        <v>0</v>
      </c>
      <c r="J476" s="15">
        <f>IF(PERL[[#This Row],[Unadjusted Maximum Revenue]]/(PERL[[#This Row],[Proposed Taxable Valuation]]/1000)&gt;PERL[[#This Row],[Max Debt RATE]],PERL[[#This Row],[Max Debt RATE]],PERL[[#This Row],[Unadjusted Maximum Revenue]]/(PERL[[#This Row],[Proposed Taxable Valuation]]/1000))</f>
        <v>0</v>
      </c>
      <c r="K476" s="26">
        <f>ROUND(PERL[[#This Row],[Proposed Taxable Valuation]]/1000*PERL[[#This Row],[Adjusted Rate]],0)</f>
        <v>0</v>
      </c>
      <c r="L476" s="19">
        <f t="shared" si="45"/>
        <v>0</v>
      </c>
      <c r="M476" s="17">
        <f t="shared" si="48"/>
        <v>0</v>
      </c>
      <c r="N476" s="5">
        <v>182985532</v>
      </c>
      <c r="O476">
        <f>INDEX($R$3:$T$335,MATCH(PERL[[#This Row],[DistrictNumber]],$R$3:$R$335,0),3)</f>
        <v>0</v>
      </c>
      <c r="P476" s="9">
        <f t="shared" si="47"/>
        <v>0</v>
      </c>
      <c r="V476">
        <v>2027</v>
      </c>
      <c r="W476" t="s">
        <v>280</v>
      </c>
      <c r="X476" s="25">
        <v>557665646</v>
      </c>
    </row>
    <row r="477" spans="1:24" x14ac:dyDescent="0.35">
      <c r="A477" s="13">
        <v>2027</v>
      </c>
      <c r="B477" s="13">
        <f t="shared" si="44"/>
        <v>2026</v>
      </c>
      <c r="C477" t="s">
        <v>296</v>
      </c>
      <c r="D477" t="s">
        <v>297</v>
      </c>
      <c r="E477" s="5">
        <v>417342537</v>
      </c>
      <c r="F477" s="13">
        <f>INDEX($R$3:$T$335,MATCH(PERL[[#This Row],[DistrictNumber]],$R$3:$R$335,0),3)</f>
        <v>0</v>
      </c>
      <c r="G477" s="9">
        <f t="shared" si="46"/>
        <v>0</v>
      </c>
      <c r="H477" s="11">
        <v>1.02</v>
      </c>
      <c r="I477" s="12" cm="1">
        <f t="array" ref="I477">INDEX(PERL[],MATCH(PERL[[#This Row],[Base Year]]&amp;PERL[[#This Row],[DistrictNumber]],PERL[[Fiscal Year]:[Fiscal Year]]&amp;PERL[[DistrictNumber]:[DistrictNumber]],0),9)*$H477</f>
        <v>0</v>
      </c>
      <c r="J477" s="15">
        <f>IF(PERL[[#This Row],[Unadjusted Maximum Revenue]]/(PERL[[#This Row],[Proposed Taxable Valuation]]/1000)&gt;PERL[[#This Row],[Max Debt RATE]],PERL[[#This Row],[Max Debt RATE]],PERL[[#This Row],[Unadjusted Maximum Revenue]]/(PERL[[#This Row],[Proposed Taxable Valuation]]/1000))</f>
        <v>0</v>
      </c>
      <c r="K477" s="26">
        <f>ROUND(PERL[[#This Row],[Proposed Taxable Valuation]]/1000*PERL[[#This Row],[Adjusted Rate]],0)</f>
        <v>0</v>
      </c>
      <c r="L477" s="19">
        <f t="shared" si="45"/>
        <v>0</v>
      </c>
      <c r="M477" s="17">
        <f t="shared" si="48"/>
        <v>0</v>
      </c>
      <c r="N477" s="5">
        <v>366163256</v>
      </c>
      <c r="O477">
        <f>INDEX($R$3:$T$335,MATCH(PERL[[#This Row],[DistrictNumber]],$R$3:$R$335,0),3)</f>
        <v>0</v>
      </c>
      <c r="P477" s="9">
        <f t="shared" si="47"/>
        <v>0</v>
      </c>
      <c r="V477">
        <v>2027</v>
      </c>
      <c r="W477" t="s">
        <v>294</v>
      </c>
      <c r="X477" s="25">
        <v>215914456</v>
      </c>
    </row>
    <row r="478" spans="1:24" x14ac:dyDescent="0.35">
      <c r="A478" s="13">
        <v>2027</v>
      </c>
      <c r="B478" s="13">
        <f t="shared" si="44"/>
        <v>2026</v>
      </c>
      <c r="C478" t="s">
        <v>298</v>
      </c>
      <c r="D478" t="s">
        <v>299</v>
      </c>
      <c r="E478" s="5">
        <v>3790452319</v>
      </c>
      <c r="F478" s="13">
        <f>INDEX($R$3:$T$335,MATCH(PERL[[#This Row],[DistrictNumber]],$R$3:$R$335,0),3)</f>
        <v>0</v>
      </c>
      <c r="G478" s="9">
        <f t="shared" si="46"/>
        <v>0</v>
      </c>
      <c r="H478" s="11">
        <v>1.02</v>
      </c>
      <c r="I478" s="12" cm="1">
        <f t="array" ref="I478">INDEX(PERL[],MATCH(PERL[[#This Row],[Base Year]]&amp;PERL[[#This Row],[DistrictNumber]],PERL[[Fiscal Year]:[Fiscal Year]]&amp;PERL[[DistrictNumber]:[DistrictNumber]],0),9)*$H478</f>
        <v>0</v>
      </c>
      <c r="J478" s="15">
        <f>IF(PERL[[#This Row],[Unadjusted Maximum Revenue]]/(PERL[[#This Row],[Proposed Taxable Valuation]]/1000)&gt;PERL[[#This Row],[Max Debt RATE]],PERL[[#This Row],[Max Debt RATE]],PERL[[#This Row],[Unadjusted Maximum Revenue]]/(PERL[[#This Row],[Proposed Taxable Valuation]]/1000))</f>
        <v>0</v>
      </c>
      <c r="K478" s="26">
        <f>ROUND(PERL[[#This Row],[Proposed Taxable Valuation]]/1000*PERL[[#This Row],[Adjusted Rate]],0)</f>
        <v>0</v>
      </c>
      <c r="L478" s="19">
        <f t="shared" si="45"/>
        <v>0</v>
      </c>
      <c r="M478" s="17">
        <f t="shared" si="48"/>
        <v>0</v>
      </c>
      <c r="N478" s="5">
        <v>3161317156</v>
      </c>
      <c r="O478">
        <f>INDEX($R$3:$T$335,MATCH(PERL[[#This Row],[DistrictNumber]],$R$3:$R$335,0),3)</f>
        <v>0</v>
      </c>
      <c r="P478" s="9">
        <f t="shared" si="47"/>
        <v>0</v>
      </c>
      <c r="V478">
        <v>2027</v>
      </c>
      <c r="W478" t="s">
        <v>246</v>
      </c>
      <c r="X478" s="25">
        <v>804255546</v>
      </c>
    </row>
    <row r="479" spans="1:24" x14ac:dyDescent="0.35">
      <c r="A479" s="13">
        <v>2027</v>
      </c>
      <c r="B479" s="13">
        <f t="shared" si="44"/>
        <v>2026</v>
      </c>
      <c r="C479" t="s">
        <v>300</v>
      </c>
      <c r="D479" t="s">
        <v>301</v>
      </c>
      <c r="E479" s="5">
        <v>495844283</v>
      </c>
      <c r="F479" s="13">
        <f>INDEX($R$3:$T$335,MATCH(PERL[[#This Row],[DistrictNumber]],$R$3:$R$335,0),3)</f>
        <v>0</v>
      </c>
      <c r="G479" s="9">
        <f t="shared" si="46"/>
        <v>0</v>
      </c>
      <c r="H479" s="11">
        <v>1.02</v>
      </c>
      <c r="I479" s="12" cm="1">
        <f t="array" ref="I479">INDEX(PERL[],MATCH(PERL[[#This Row],[Base Year]]&amp;PERL[[#This Row],[DistrictNumber]],PERL[[Fiscal Year]:[Fiscal Year]]&amp;PERL[[DistrictNumber]:[DistrictNumber]],0),9)*$H479</f>
        <v>0</v>
      </c>
      <c r="J479" s="15">
        <f>IF(PERL[[#This Row],[Unadjusted Maximum Revenue]]/(PERL[[#This Row],[Proposed Taxable Valuation]]/1000)&gt;PERL[[#This Row],[Max Debt RATE]],PERL[[#This Row],[Max Debt RATE]],PERL[[#This Row],[Unadjusted Maximum Revenue]]/(PERL[[#This Row],[Proposed Taxable Valuation]]/1000))</f>
        <v>0</v>
      </c>
      <c r="K479" s="26">
        <f>ROUND(PERL[[#This Row],[Proposed Taxable Valuation]]/1000*PERL[[#This Row],[Adjusted Rate]],0)</f>
        <v>0</v>
      </c>
      <c r="L479" s="19">
        <f t="shared" si="45"/>
        <v>0</v>
      </c>
      <c r="M479" s="17">
        <f t="shared" si="48"/>
        <v>0</v>
      </c>
      <c r="N479" s="5">
        <v>423537799</v>
      </c>
      <c r="O479">
        <f>INDEX($R$3:$T$335,MATCH(PERL[[#This Row],[DistrictNumber]],$R$3:$R$335,0),3)</f>
        <v>0</v>
      </c>
      <c r="P479" s="9">
        <f t="shared" si="47"/>
        <v>0</v>
      </c>
      <c r="V479">
        <v>2027</v>
      </c>
      <c r="W479" t="s">
        <v>296</v>
      </c>
      <c r="X479" s="25">
        <v>417342537</v>
      </c>
    </row>
    <row r="480" spans="1:24" x14ac:dyDescent="0.35">
      <c r="A480" s="13">
        <v>2027</v>
      </c>
      <c r="B480" s="13">
        <f t="shared" si="44"/>
        <v>2026</v>
      </c>
      <c r="C480" t="s">
        <v>302</v>
      </c>
      <c r="D480" t="s">
        <v>303</v>
      </c>
      <c r="E480" s="5">
        <v>253269522</v>
      </c>
      <c r="F480" s="13">
        <f>INDEX($R$3:$T$335,MATCH(PERL[[#This Row],[DistrictNumber]],$R$3:$R$335,0),3)</f>
        <v>0</v>
      </c>
      <c r="G480" s="9">
        <f t="shared" si="46"/>
        <v>0</v>
      </c>
      <c r="H480" s="11">
        <v>1.02</v>
      </c>
      <c r="I480" s="12" cm="1">
        <f t="array" ref="I480">INDEX(PERL[],MATCH(PERL[[#This Row],[Base Year]]&amp;PERL[[#This Row],[DistrictNumber]],PERL[[Fiscal Year]:[Fiscal Year]]&amp;PERL[[DistrictNumber]:[DistrictNumber]],0),9)*$H480</f>
        <v>0</v>
      </c>
      <c r="J480" s="15">
        <f>IF(PERL[[#This Row],[Unadjusted Maximum Revenue]]/(PERL[[#This Row],[Proposed Taxable Valuation]]/1000)&gt;PERL[[#This Row],[Max Debt RATE]],PERL[[#This Row],[Max Debt RATE]],PERL[[#This Row],[Unadjusted Maximum Revenue]]/(PERL[[#This Row],[Proposed Taxable Valuation]]/1000))</f>
        <v>0</v>
      </c>
      <c r="K480" s="26">
        <f>ROUND(PERL[[#This Row],[Proposed Taxable Valuation]]/1000*PERL[[#This Row],[Adjusted Rate]],0)</f>
        <v>0</v>
      </c>
      <c r="L480" s="19">
        <f t="shared" si="45"/>
        <v>0</v>
      </c>
      <c r="M480" s="17">
        <f t="shared" si="48"/>
        <v>0</v>
      </c>
      <c r="N480" s="5">
        <v>236505136</v>
      </c>
      <c r="O480">
        <f>INDEX($R$3:$T$335,MATCH(PERL[[#This Row],[DistrictNumber]],$R$3:$R$335,0),3)</f>
        <v>0</v>
      </c>
      <c r="P480" s="9">
        <f t="shared" si="47"/>
        <v>0</v>
      </c>
      <c r="V480">
        <v>2027</v>
      </c>
      <c r="W480" t="s">
        <v>298</v>
      </c>
      <c r="X480" s="25">
        <v>3790452319</v>
      </c>
    </row>
    <row r="481" spans="1:24" x14ac:dyDescent="0.35">
      <c r="A481" s="13">
        <v>2027</v>
      </c>
      <c r="B481" s="13">
        <f t="shared" si="44"/>
        <v>2026</v>
      </c>
      <c r="C481" t="s">
        <v>304</v>
      </c>
      <c r="D481" t="s">
        <v>305</v>
      </c>
      <c r="E481" s="5">
        <v>286784812</v>
      </c>
      <c r="F481" s="13">
        <f>INDEX($R$3:$T$335,MATCH(PERL[[#This Row],[DistrictNumber]],$R$3:$R$335,0),3)</f>
        <v>0</v>
      </c>
      <c r="G481" s="9">
        <f t="shared" si="46"/>
        <v>0</v>
      </c>
      <c r="H481" s="11">
        <v>1.02</v>
      </c>
      <c r="I481" s="12" cm="1">
        <f t="array" ref="I481">INDEX(PERL[],MATCH(PERL[[#This Row],[Base Year]]&amp;PERL[[#This Row],[DistrictNumber]],PERL[[Fiscal Year]:[Fiscal Year]]&amp;PERL[[DistrictNumber]:[DistrictNumber]],0),9)*$H481</f>
        <v>0</v>
      </c>
      <c r="J481" s="15">
        <f>IF(PERL[[#This Row],[Unadjusted Maximum Revenue]]/(PERL[[#This Row],[Proposed Taxable Valuation]]/1000)&gt;PERL[[#This Row],[Max Debt RATE]],PERL[[#This Row],[Max Debt RATE]],PERL[[#This Row],[Unadjusted Maximum Revenue]]/(PERL[[#This Row],[Proposed Taxable Valuation]]/1000))</f>
        <v>0</v>
      </c>
      <c r="K481" s="26">
        <f>ROUND(PERL[[#This Row],[Proposed Taxable Valuation]]/1000*PERL[[#This Row],[Adjusted Rate]],0)</f>
        <v>0</v>
      </c>
      <c r="L481" s="19">
        <f t="shared" si="45"/>
        <v>0</v>
      </c>
      <c r="M481" s="17">
        <f t="shared" si="48"/>
        <v>0</v>
      </c>
      <c r="N481" s="5">
        <v>262288939</v>
      </c>
      <c r="O481">
        <f>INDEX($R$3:$T$335,MATCH(PERL[[#This Row],[DistrictNumber]],$R$3:$R$335,0),3)</f>
        <v>0</v>
      </c>
      <c r="P481" s="9">
        <f t="shared" si="47"/>
        <v>0</v>
      </c>
      <c r="V481">
        <v>2027</v>
      </c>
      <c r="W481" t="s">
        <v>300</v>
      </c>
      <c r="X481" s="25">
        <v>495844283</v>
      </c>
    </row>
    <row r="482" spans="1:24" x14ac:dyDescent="0.35">
      <c r="A482" s="13">
        <v>2027</v>
      </c>
      <c r="B482" s="13">
        <f t="shared" si="44"/>
        <v>2026</v>
      </c>
      <c r="C482" t="s">
        <v>306</v>
      </c>
      <c r="D482" t="s">
        <v>307</v>
      </c>
      <c r="E482" s="5">
        <v>716060422</v>
      </c>
      <c r="F482" s="13">
        <f>INDEX($R$3:$T$335,MATCH(PERL[[#This Row],[DistrictNumber]],$R$3:$R$335,0),3)</f>
        <v>0</v>
      </c>
      <c r="G482" s="9">
        <f t="shared" si="46"/>
        <v>0</v>
      </c>
      <c r="H482" s="11">
        <v>1.02</v>
      </c>
      <c r="I482" s="12" cm="1">
        <f t="array" ref="I482">INDEX(PERL[],MATCH(PERL[[#This Row],[Base Year]]&amp;PERL[[#This Row],[DistrictNumber]],PERL[[Fiscal Year]:[Fiscal Year]]&amp;PERL[[DistrictNumber]:[DistrictNumber]],0),9)*$H482</f>
        <v>0</v>
      </c>
      <c r="J482" s="15">
        <f>IF(PERL[[#This Row],[Unadjusted Maximum Revenue]]/(PERL[[#This Row],[Proposed Taxable Valuation]]/1000)&gt;PERL[[#This Row],[Max Debt RATE]],PERL[[#This Row],[Max Debt RATE]],PERL[[#This Row],[Unadjusted Maximum Revenue]]/(PERL[[#This Row],[Proposed Taxable Valuation]]/1000))</f>
        <v>0</v>
      </c>
      <c r="K482" s="26">
        <f>ROUND(PERL[[#This Row],[Proposed Taxable Valuation]]/1000*PERL[[#This Row],[Adjusted Rate]],0)</f>
        <v>0</v>
      </c>
      <c r="L482" s="19">
        <f t="shared" si="45"/>
        <v>0</v>
      </c>
      <c r="M482" s="17">
        <f t="shared" si="48"/>
        <v>0</v>
      </c>
      <c r="N482" s="5">
        <v>607720216</v>
      </c>
      <c r="O482">
        <f>INDEX($R$3:$T$335,MATCH(PERL[[#This Row],[DistrictNumber]],$R$3:$R$335,0),3)</f>
        <v>0</v>
      </c>
      <c r="P482" s="9">
        <f t="shared" si="47"/>
        <v>0</v>
      </c>
      <c r="V482">
        <v>2027</v>
      </c>
      <c r="W482" t="s">
        <v>302</v>
      </c>
      <c r="X482" s="25">
        <v>253269522</v>
      </c>
    </row>
    <row r="483" spans="1:24" x14ac:dyDescent="0.35">
      <c r="A483" s="13">
        <v>2027</v>
      </c>
      <c r="B483" s="13">
        <f t="shared" si="44"/>
        <v>2026</v>
      </c>
      <c r="C483" t="s">
        <v>308</v>
      </c>
      <c r="D483" t="s">
        <v>309</v>
      </c>
      <c r="E483" s="5">
        <v>387002651</v>
      </c>
      <c r="F483" s="13">
        <f>INDEX($R$3:$T$335,MATCH(PERL[[#This Row],[DistrictNumber]],$R$3:$R$335,0),3)</f>
        <v>0</v>
      </c>
      <c r="G483" s="9">
        <f t="shared" si="46"/>
        <v>0</v>
      </c>
      <c r="H483" s="11">
        <v>1.02</v>
      </c>
      <c r="I483" s="12" cm="1">
        <f t="array" ref="I483">INDEX(PERL[],MATCH(PERL[[#This Row],[Base Year]]&amp;PERL[[#This Row],[DistrictNumber]],PERL[[Fiscal Year]:[Fiscal Year]]&amp;PERL[[DistrictNumber]:[DistrictNumber]],0),9)*$H483</f>
        <v>0</v>
      </c>
      <c r="J483" s="15">
        <f>IF(PERL[[#This Row],[Unadjusted Maximum Revenue]]/(PERL[[#This Row],[Proposed Taxable Valuation]]/1000)&gt;PERL[[#This Row],[Max Debt RATE]],PERL[[#This Row],[Max Debt RATE]],PERL[[#This Row],[Unadjusted Maximum Revenue]]/(PERL[[#This Row],[Proposed Taxable Valuation]]/1000))</f>
        <v>0</v>
      </c>
      <c r="K483" s="26">
        <f>ROUND(PERL[[#This Row],[Proposed Taxable Valuation]]/1000*PERL[[#This Row],[Adjusted Rate]],0)</f>
        <v>0</v>
      </c>
      <c r="L483" s="19">
        <f t="shared" si="45"/>
        <v>0</v>
      </c>
      <c r="M483" s="17">
        <f t="shared" si="48"/>
        <v>0</v>
      </c>
      <c r="N483" s="5">
        <v>354604770</v>
      </c>
      <c r="O483">
        <f>INDEX($R$3:$T$335,MATCH(PERL[[#This Row],[DistrictNumber]],$R$3:$R$335,0),3)</f>
        <v>0</v>
      </c>
      <c r="P483" s="9">
        <f t="shared" si="47"/>
        <v>0</v>
      </c>
      <c r="V483">
        <v>2027</v>
      </c>
      <c r="W483" t="s">
        <v>304</v>
      </c>
      <c r="X483" s="25">
        <v>286784812</v>
      </c>
    </row>
    <row r="484" spans="1:24" x14ac:dyDescent="0.35">
      <c r="A484" s="13">
        <v>2027</v>
      </c>
      <c r="B484" s="13">
        <f t="shared" si="44"/>
        <v>2026</v>
      </c>
      <c r="C484" t="s">
        <v>310</v>
      </c>
      <c r="D484" t="s">
        <v>311</v>
      </c>
      <c r="E484" s="5">
        <v>113784862</v>
      </c>
      <c r="F484" s="13">
        <f>INDEX($R$3:$T$335,MATCH(PERL[[#This Row],[DistrictNumber]],$R$3:$R$335,0),3)</f>
        <v>0</v>
      </c>
      <c r="G484" s="9">
        <f t="shared" si="46"/>
        <v>0</v>
      </c>
      <c r="H484" s="11">
        <v>1.02</v>
      </c>
      <c r="I484" s="12" cm="1">
        <f t="array" ref="I484">INDEX(PERL[],MATCH(PERL[[#This Row],[Base Year]]&amp;PERL[[#This Row],[DistrictNumber]],PERL[[Fiscal Year]:[Fiscal Year]]&amp;PERL[[DistrictNumber]:[DistrictNumber]],0),9)*$H484</f>
        <v>0</v>
      </c>
      <c r="J484" s="15">
        <f>IF(PERL[[#This Row],[Unadjusted Maximum Revenue]]/(PERL[[#This Row],[Proposed Taxable Valuation]]/1000)&gt;PERL[[#This Row],[Max Debt RATE]],PERL[[#This Row],[Max Debt RATE]],PERL[[#This Row],[Unadjusted Maximum Revenue]]/(PERL[[#This Row],[Proposed Taxable Valuation]]/1000))</f>
        <v>0</v>
      </c>
      <c r="K484" s="26">
        <f>ROUND(PERL[[#This Row],[Proposed Taxable Valuation]]/1000*PERL[[#This Row],[Adjusted Rate]],0)</f>
        <v>0</v>
      </c>
      <c r="L484" s="19">
        <f t="shared" si="45"/>
        <v>0</v>
      </c>
      <c r="M484" s="17">
        <f t="shared" si="48"/>
        <v>0</v>
      </c>
      <c r="N484" s="5">
        <v>100057106</v>
      </c>
      <c r="O484">
        <f>INDEX($R$3:$T$335,MATCH(PERL[[#This Row],[DistrictNumber]],$R$3:$R$335,0),3)</f>
        <v>0</v>
      </c>
      <c r="P484" s="9">
        <f t="shared" si="47"/>
        <v>0</v>
      </c>
      <c r="V484">
        <v>2027</v>
      </c>
      <c r="W484" t="s">
        <v>306</v>
      </c>
      <c r="X484" s="25">
        <v>716060422</v>
      </c>
    </row>
    <row r="485" spans="1:24" x14ac:dyDescent="0.35">
      <c r="A485" s="13">
        <v>2027</v>
      </c>
      <c r="B485" s="13">
        <f t="shared" si="44"/>
        <v>2026</v>
      </c>
      <c r="C485" t="s">
        <v>312</v>
      </c>
      <c r="D485" t="s">
        <v>313</v>
      </c>
      <c r="E485" s="5">
        <v>230649832</v>
      </c>
      <c r="F485" s="13">
        <f>INDEX($R$3:$T$335,MATCH(PERL[[#This Row],[DistrictNumber]],$R$3:$R$335,0),3)</f>
        <v>0.13500000000000001</v>
      </c>
      <c r="G485" s="9">
        <f t="shared" si="46"/>
        <v>31137.727320000002</v>
      </c>
      <c r="H485" s="11">
        <v>1.02</v>
      </c>
      <c r="I485" s="12" cm="1">
        <f t="array" ref="I485">INDEX(PERL[],MATCH(PERL[[#This Row],[Base Year]]&amp;PERL[[#This Row],[DistrictNumber]],PERL[[Fiscal Year]:[Fiscal Year]]&amp;PERL[[DistrictNumber]:[DistrictNumber]],0),9)*$H485</f>
        <v>29385.461183399999</v>
      </c>
      <c r="J485" s="15">
        <f>IF(PERL[[#This Row],[Unadjusted Maximum Revenue]]/(PERL[[#This Row],[Proposed Taxable Valuation]]/1000)&gt;PERL[[#This Row],[Max Debt RATE]],PERL[[#This Row],[Max Debt RATE]],PERL[[#This Row],[Unadjusted Maximum Revenue]]/(PERL[[#This Row],[Proposed Taxable Valuation]]/1000))</f>
        <v>0.12740291605068241</v>
      </c>
      <c r="K485" s="26">
        <f>ROUND(PERL[[#This Row],[Proposed Taxable Valuation]]/1000*PERL[[#This Row],[Adjusted Rate]],0)</f>
        <v>29385</v>
      </c>
      <c r="L485" s="19">
        <f t="shared" si="45"/>
        <v>-1752.2661366000029</v>
      </c>
      <c r="M485" s="17">
        <f t="shared" si="48"/>
        <v>-7.5970839493176012E-3</v>
      </c>
      <c r="N485" s="5">
        <v>215977469</v>
      </c>
      <c r="O485">
        <f>INDEX($R$3:$T$335,MATCH(PERL[[#This Row],[DistrictNumber]],$R$3:$R$335,0),3)</f>
        <v>0.13500000000000001</v>
      </c>
      <c r="P485" s="9">
        <f t="shared" si="47"/>
        <v>29156.958315000003</v>
      </c>
      <c r="V485">
        <v>2027</v>
      </c>
      <c r="W485" t="s">
        <v>308</v>
      </c>
      <c r="X485" s="25">
        <v>387002651</v>
      </c>
    </row>
    <row r="486" spans="1:24" x14ac:dyDescent="0.35">
      <c r="A486" s="13">
        <v>2027</v>
      </c>
      <c r="B486" s="13">
        <f t="shared" si="44"/>
        <v>2026</v>
      </c>
      <c r="C486" t="s">
        <v>314</v>
      </c>
      <c r="D486" t="s">
        <v>315</v>
      </c>
      <c r="E486" s="5">
        <v>355505687</v>
      </c>
      <c r="F486" s="13">
        <f>INDEX($R$3:$T$335,MATCH(PERL[[#This Row],[DistrictNumber]],$R$3:$R$335,0),3)</f>
        <v>0</v>
      </c>
      <c r="G486" s="9">
        <f t="shared" si="46"/>
        <v>0</v>
      </c>
      <c r="H486" s="11">
        <v>1.02</v>
      </c>
      <c r="I486" s="12" cm="1">
        <f t="array" ref="I486">INDEX(PERL[],MATCH(PERL[[#This Row],[Base Year]]&amp;PERL[[#This Row],[DistrictNumber]],PERL[[Fiscal Year]:[Fiscal Year]]&amp;PERL[[DistrictNumber]:[DistrictNumber]],0),9)*$H486</f>
        <v>0</v>
      </c>
      <c r="J486" s="15">
        <f>IF(PERL[[#This Row],[Unadjusted Maximum Revenue]]/(PERL[[#This Row],[Proposed Taxable Valuation]]/1000)&gt;PERL[[#This Row],[Max Debt RATE]],PERL[[#This Row],[Max Debt RATE]],PERL[[#This Row],[Unadjusted Maximum Revenue]]/(PERL[[#This Row],[Proposed Taxable Valuation]]/1000))</f>
        <v>0</v>
      </c>
      <c r="K486" s="26">
        <f>ROUND(PERL[[#This Row],[Proposed Taxable Valuation]]/1000*PERL[[#This Row],[Adjusted Rate]],0)</f>
        <v>0</v>
      </c>
      <c r="L486" s="19">
        <f t="shared" si="45"/>
        <v>0</v>
      </c>
      <c r="M486" s="17">
        <f t="shared" si="48"/>
        <v>0</v>
      </c>
      <c r="N486" s="5">
        <v>311294732</v>
      </c>
      <c r="O486">
        <f>INDEX($R$3:$T$335,MATCH(PERL[[#This Row],[DistrictNumber]],$R$3:$R$335,0),3)</f>
        <v>0</v>
      </c>
      <c r="P486" s="9">
        <f t="shared" si="47"/>
        <v>0</v>
      </c>
      <c r="V486">
        <v>2027</v>
      </c>
      <c r="W486" t="s">
        <v>310</v>
      </c>
      <c r="X486" s="25">
        <v>113784862</v>
      </c>
    </row>
    <row r="487" spans="1:24" x14ac:dyDescent="0.35">
      <c r="A487" s="13">
        <v>2027</v>
      </c>
      <c r="B487" s="13">
        <f t="shared" si="44"/>
        <v>2026</v>
      </c>
      <c r="C487" t="s">
        <v>316</v>
      </c>
      <c r="D487" t="s">
        <v>317</v>
      </c>
      <c r="E487" s="5">
        <v>1432451382</v>
      </c>
      <c r="F487" s="13">
        <f>INDEX($R$3:$T$335,MATCH(PERL[[#This Row],[DistrictNumber]],$R$3:$R$335,0),3)</f>
        <v>0</v>
      </c>
      <c r="G487" s="9">
        <f t="shared" si="46"/>
        <v>0</v>
      </c>
      <c r="H487" s="11">
        <v>1.02</v>
      </c>
      <c r="I487" s="12" cm="1">
        <f t="array" ref="I487">INDEX(PERL[],MATCH(PERL[[#This Row],[Base Year]]&amp;PERL[[#This Row],[DistrictNumber]],PERL[[Fiscal Year]:[Fiscal Year]]&amp;PERL[[DistrictNumber]:[DistrictNumber]],0),9)*$H487</f>
        <v>0</v>
      </c>
      <c r="J487" s="15">
        <f>IF(PERL[[#This Row],[Unadjusted Maximum Revenue]]/(PERL[[#This Row],[Proposed Taxable Valuation]]/1000)&gt;PERL[[#This Row],[Max Debt RATE]],PERL[[#This Row],[Max Debt RATE]],PERL[[#This Row],[Unadjusted Maximum Revenue]]/(PERL[[#This Row],[Proposed Taxable Valuation]]/1000))</f>
        <v>0</v>
      </c>
      <c r="K487" s="26">
        <f>ROUND(PERL[[#This Row],[Proposed Taxable Valuation]]/1000*PERL[[#This Row],[Adjusted Rate]],0)</f>
        <v>0</v>
      </c>
      <c r="L487" s="19">
        <f t="shared" si="45"/>
        <v>0</v>
      </c>
      <c r="M487" s="17">
        <f t="shared" si="48"/>
        <v>0</v>
      </c>
      <c r="N487" s="5">
        <v>1256319663</v>
      </c>
      <c r="O487">
        <f>INDEX($R$3:$T$335,MATCH(PERL[[#This Row],[DistrictNumber]],$R$3:$R$335,0),3)</f>
        <v>0</v>
      </c>
      <c r="P487" s="9">
        <f t="shared" si="47"/>
        <v>0</v>
      </c>
      <c r="V487">
        <v>2027</v>
      </c>
      <c r="W487" t="s">
        <v>312</v>
      </c>
      <c r="X487" s="25">
        <v>230649832</v>
      </c>
    </row>
    <row r="488" spans="1:24" x14ac:dyDescent="0.35">
      <c r="A488" s="13">
        <v>2027</v>
      </c>
      <c r="B488" s="13">
        <f t="shared" si="44"/>
        <v>2026</v>
      </c>
      <c r="C488" t="s">
        <v>318</v>
      </c>
      <c r="D488" t="s">
        <v>319</v>
      </c>
      <c r="E488" s="5">
        <v>230788342</v>
      </c>
      <c r="F488" s="13">
        <f>INDEX($R$3:$T$335,MATCH(PERL[[#This Row],[DistrictNumber]],$R$3:$R$335,0),3)</f>
        <v>0</v>
      </c>
      <c r="G488" s="9">
        <f t="shared" si="46"/>
        <v>0</v>
      </c>
      <c r="H488" s="11">
        <v>1.02</v>
      </c>
      <c r="I488" s="12" cm="1">
        <f t="array" ref="I488">INDEX(PERL[],MATCH(PERL[[#This Row],[Base Year]]&amp;PERL[[#This Row],[DistrictNumber]],PERL[[Fiscal Year]:[Fiscal Year]]&amp;PERL[[DistrictNumber]:[DistrictNumber]],0),9)*$H488</f>
        <v>0</v>
      </c>
      <c r="J488" s="15">
        <f>IF(PERL[[#This Row],[Unadjusted Maximum Revenue]]/(PERL[[#This Row],[Proposed Taxable Valuation]]/1000)&gt;PERL[[#This Row],[Max Debt RATE]],PERL[[#This Row],[Max Debt RATE]],PERL[[#This Row],[Unadjusted Maximum Revenue]]/(PERL[[#This Row],[Proposed Taxable Valuation]]/1000))</f>
        <v>0</v>
      </c>
      <c r="K488" s="26">
        <f>ROUND(PERL[[#This Row],[Proposed Taxable Valuation]]/1000*PERL[[#This Row],[Adjusted Rate]],0)</f>
        <v>0</v>
      </c>
      <c r="L488" s="19">
        <f t="shared" si="45"/>
        <v>0</v>
      </c>
      <c r="M488" s="17">
        <f t="shared" si="48"/>
        <v>0</v>
      </c>
      <c r="N488" s="5">
        <v>212326145</v>
      </c>
      <c r="O488">
        <f>INDEX($R$3:$T$335,MATCH(PERL[[#This Row],[DistrictNumber]],$R$3:$R$335,0),3)</f>
        <v>0</v>
      </c>
      <c r="P488" s="9">
        <f t="shared" si="47"/>
        <v>0</v>
      </c>
      <c r="V488">
        <v>2027</v>
      </c>
      <c r="W488" t="s">
        <v>314</v>
      </c>
      <c r="X488" s="25">
        <v>355505687</v>
      </c>
    </row>
    <row r="489" spans="1:24" x14ac:dyDescent="0.35">
      <c r="A489" s="13">
        <v>2027</v>
      </c>
      <c r="B489" s="13">
        <f t="shared" si="44"/>
        <v>2026</v>
      </c>
      <c r="C489" t="s">
        <v>320</v>
      </c>
      <c r="D489" t="s">
        <v>321</v>
      </c>
      <c r="E489" s="5">
        <v>2244031409</v>
      </c>
      <c r="F489" s="13">
        <f>INDEX($R$3:$T$335,MATCH(PERL[[#This Row],[DistrictNumber]],$R$3:$R$335,0),3)</f>
        <v>0</v>
      </c>
      <c r="G489" s="9">
        <f t="shared" si="46"/>
        <v>0</v>
      </c>
      <c r="H489" s="11">
        <v>1.02</v>
      </c>
      <c r="I489" s="12" cm="1">
        <f t="array" ref="I489">INDEX(PERL[],MATCH(PERL[[#This Row],[Base Year]]&amp;PERL[[#This Row],[DistrictNumber]],PERL[[Fiscal Year]:[Fiscal Year]]&amp;PERL[[DistrictNumber]:[DistrictNumber]],0),9)*$H489</f>
        <v>0</v>
      </c>
      <c r="J489" s="15">
        <f>IF(PERL[[#This Row],[Unadjusted Maximum Revenue]]/(PERL[[#This Row],[Proposed Taxable Valuation]]/1000)&gt;PERL[[#This Row],[Max Debt RATE]],PERL[[#This Row],[Max Debt RATE]],PERL[[#This Row],[Unadjusted Maximum Revenue]]/(PERL[[#This Row],[Proposed Taxable Valuation]]/1000))</f>
        <v>0</v>
      </c>
      <c r="K489" s="26">
        <f>ROUND(PERL[[#This Row],[Proposed Taxable Valuation]]/1000*PERL[[#This Row],[Adjusted Rate]],0)</f>
        <v>0</v>
      </c>
      <c r="L489" s="19">
        <f t="shared" si="45"/>
        <v>0</v>
      </c>
      <c r="M489" s="17">
        <f t="shared" si="48"/>
        <v>0</v>
      </c>
      <c r="N489" s="5">
        <v>1964925981</v>
      </c>
      <c r="O489">
        <f>INDEX($R$3:$T$335,MATCH(PERL[[#This Row],[DistrictNumber]],$R$3:$R$335,0),3)</f>
        <v>0</v>
      </c>
      <c r="P489" s="9">
        <f t="shared" si="47"/>
        <v>0</v>
      </c>
      <c r="V489">
        <v>2027</v>
      </c>
      <c r="W489" t="s">
        <v>316</v>
      </c>
      <c r="X489" s="25">
        <v>1432451382</v>
      </c>
    </row>
    <row r="490" spans="1:24" x14ac:dyDescent="0.35">
      <c r="A490" s="13">
        <v>2027</v>
      </c>
      <c r="B490" s="13">
        <f t="shared" si="44"/>
        <v>2026</v>
      </c>
      <c r="C490" t="s">
        <v>322</v>
      </c>
      <c r="D490" t="s">
        <v>323</v>
      </c>
      <c r="E490" s="5">
        <v>3407208702</v>
      </c>
      <c r="F490" s="13">
        <f>INDEX($R$3:$T$335,MATCH(PERL[[#This Row],[DistrictNumber]],$R$3:$R$335,0),3)</f>
        <v>0.13500000000000001</v>
      </c>
      <c r="G490" s="9">
        <f t="shared" si="46"/>
        <v>459973.17477000004</v>
      </c>
      <c r="H490" s="11">
        <v>1.02</v>
      </c>
      <c r="I490" s="12" cm="1">
        <f t="array" ref="I490">INDEX(PERL[],MATCH(PERL[[#This Row],[Base Year]]&amp;PERL[[#This Row],[DistrictNumber]],PERL[[Fiscal Year]:[Fiscal Year]]&amp;PERL[[DistrictNumber]:[DistrictNumber]],0),9)*$H490</f>
        <v>379630.41644070001</v>
      </c>
      <c r="J490" s="15">
        <f>IF(PERL[[#This Row],[Unadjusted Maximum Revenue]]/(PERL[[#This Row],[Proposed Taxable Valuation]]/1000)&gt;PERL[[#This Row],[Max Debt RATE]],PERL[[#This Row],[Max Debt RATE]],PERL[[#This Row],[Unadjusted Maximum Revenue]]/(PERL[[#This Row],[Proposed Taxable Valuation]]/1000))</f>
        <v>0.11141977191413618</v>
      </c>
      <c r="K490" s="26">
        <f>ROUND(PERL[[#This Row],[Proposed Taxable Valuation]]/1000*PERL[[#This Row],[Adjusted Rate]],0)</f>
        <v>379630</v>
      </c>
      <c r="L490" s="19">
        <f t="shared" si="45"/>
        <v>-80342.758329300035</v>
      </c>
      <c r="M490" s="17">
        <f t="shared" si="48"/>
        <v>-2.3580228085863825E-2</v>
      </c>
      <c r="N490" s="5">
        <v>2832949437</v>
      </c>
      <c r="O490">
        <f>INDEX($R$3:$T$335,MATCH(PERL[[#This Row],[DistrictNumber]],$R$3:$R$335,0),3)</f>
        <v>0.13500000000000001</v>
      </c>
      <c r="P490" s="9">
        <f t="shared" si="47"/>
        <v>382448.17399500002</v>
      </c>
      <c r="V490">
        <v>2027</v>
      </c>
      <c r="W490" t="s">
        <v>318</v>
      </c>
      <c r="X490" s="25">
        <v>230788342</v>
      </c>
    </row>
    <row r="491" spans="1:24" x14ac:dyDescent="0.35">
      <c r="A491" s="13">
        <v>2027</v>
      </c>
      <c r="B491" s="13">
        <f t="shared" si="44"/>
        <v>2026</v>
      </c>
      <c r="C491" t="s">
        <v>324</v>
      </c>
      <c r="D491" t="s">
        <v>325</v>
      </c>
      <c r="E491" s="5">
        <v>278917656</v>
      </c>
      <c r="F491" s="13">
        <f>INDEX($R$3:$T$335,MATCH(PERL[[#This Row],[DistrictNumber]],$R$3:$R$335,0),3)</f>
        <v>0</v>
      </c>
      <c r="G491" s="9">
        <f t="shared" si="46"/>
        <v>0</v>
      </c>
      <c r="H491" s="11">
        <v>1.02</v>
      </c>
      <c r="I491" s="12" cm="1">
        <f t="array" ref="I491">INDEX(PERL[],MATCH(PERL[[#This Row],[Base Year]]&amp;PERL[[#This Row],[DistrictNumber]],PERL[[Fiscal Year]:[Fiscal Year]]&amp;PERL[[DistrictNumber]:[DistrictNumber]],0),9)*$H491</f>
        <v>0</v>
      </c>
      <c r="J491" s="15">
        <f>IF(PERL[[#This Row],[Unadjusted Maximum Revenue]]/(PERL[[#This Row],[Proposed Taxable Valuation]]/1000)&gt;PERL[[#This Row],[Max Debt RATE]],PERL[[#This Row],[Max Debt RATE]],PERL[[#This Row],[Unadjusted Maximum Revenue]]/(PERL[[#This Row],[Proposed Taxable Valuation]]/1000))</f>
        <v>0</v>
      </c>
      <c r="K491" s="26">
        <f>ROUND(PERL[[#This Row],[Proposed Taxable Valuation]]/1000*PERL[[#This Row],[Adjusted Rate]],0)</f>
        <v>0</v>
      </c>
      <c r="L491" s="19">
        <f t="shared" si="45"/>
        <v>0</v>
      </c>
      <c r="M491" s="17">
        <f t="shared" si="48"/>
        <v>0</v>
      </c>
      <c r="N491" s="5">
        <v>237171221</v>
      </c>
      <c r="O491">
        <f>INDEX($R$3:$T$335,MATCH(PERL[[#This Row],[DistrictNumber]],$R$3:$R$335,0),3)</f>
        <v>0</v>
      </c>
      <c r="P491" s="9">
        <f t="shared" si="47"/>
        <v>0</v>
      </c>
      <c r="V491">
        <v>2027</v>
      </c>
      <c r="W491" t="s">
        <v>320</v>
      </c>
      <c r="X491" s="25">
        <v>2244031409</v>
      </c>
    </row>
    <row r="492" spans="1:24" x14ac:dyDescent="0.35">
      <c r="A492" s="13">
        <v>2027</v>
      </c>
      <c r="B492" s="13">
        <f t="shared" si="44"/>
        <v>2026</v>
      </c>
      <c r="C492" t="s">
        <v>326</v>
      </c>
      <c r="D492" t="s">
        <v>327</v>
      </c>
      <c r="E492" s="5">
        <v>298546528</v>
      </c>
      <c r="F492" s="13">
        <f>INDEX($R$3:$T$335,MATCH(PERL[[#This Row],[DistrictNumber]],$R$3:$R$335,0),3)</f>
        <v>0</v>
      </c>
      <c r="G492" s="9">
        <f t="shared" si="46"/>
        <v>0</v>
      </c>
      <c r="H492" s="11">
        <v>1.02</v>
      </c>
      <c r="I492" s="12" cm="1">
        <f t="array" ref="I492">INDEX(PERL[],MATCH(PERL[[#This Row],[Base Year]]&amp;PERL[[#This Row],[DistrictNumber]],PERL[[Fiscal Year]:[Fiscal Year]]&amp;PERL[[DistrictNumber]:[DistrictNumber]],0),9)*$H492</f>
        <v>0</v>
      </c>
      <c r="J492" s="15">
        <f>IF(PERL[[#This Row],[Unadjusted Maximum Revenue]]/(PERL[[#This Row],[Proposed Taxable Valuation]]/1000)&gt;PERL[[#This Row],[Max Debt RATE]],PERL[[#This Row],[Max Debt RATE]],PERL[[#This Row],[Unadjusted Maximum Revenue]]/(PERL[[#This Row],[Proposed Taxable Valuation]]/1000))</f>
        <v>0</v>
      </c>
      <c r="K492" s="26">
        <f>ROUND(PERL[[#This Row],[Proposed Taxable Valuation]]/1000*PERL[[#This Row],[Adjusted Rate]],0)</f>
        <v>0</v>
      </c>
      <c r="L492" s="19">
        <f t="shared" si="45"/>
        <v>0</v>
      </c>
      <c r="M492" s="17">
        <f t="shared" si="48"/>
        <v>0</v>
      </c>
      <c r="N492" s="5">
        <v>265898347</v>
      </c>
      <c r="O492">
        <f>INDEX($R$3:$T$335,MATCH(PERL[[#This Row],[DistrictNumber]],$R$3:$R$335,0),3)</f>
        <v>0</v>
      </c>
      <c r="P492" s="9">
        <f t="shared" si="47"/>
        <v>0</v>
      </c>
      <c r="V492">
        <v>2027</v>
      </c>
      <c r="W492" t="s">
        <v>406</v>
      </c>
      <c r="X492" s="25">
        <v>491161574</v>
      </c>
    </row>
    <row r="493" spans="1:24" x14ac:dyDescent="0.35">
      <c r="A493" s="13">
        <v>2027</v>
      </c>
      <c r="B493" s="13">
        <f t="shared" si="44"/>
        <v>2026</v>
      </c>
      <c r="C493" t="s">
        <v>328</v>
      </c>
      <c r="D493" t="s">
        <v>329</v>
      </c>
      <c r="E493" s="5">
        <v>233824782</v>
      </c>
      <c r="F493" s="13">
        <f>INDEX($R$3:$T$335,MATCH(PERL[[#This Row],[DistrictNumber]],$R$3:$R$335,0),3)</f>
        <v>0</v>
      </c>
      <c r="G493" s="9">
        <f t="shared" si="46"/>
        <v>0</v>
      </c>
      <c r="H493" s="11">
        <v>1.02</v>
      </c>
      <c r="I493" s="12" cm="1">
        <f t="array" ref="I493">INDEX(PERL[],MATCH(PERL[[#This Row],[Base Year]]&amp;PERL[[#This Row],[DistrictNumber]],PERL[[Fiscal Year]:[Fiscal Year]]&amp;PERL[[DistrictNumber]:[DistrictNumber]],0),9)*$H493</f>
        <v>0</v>
      </c>
      <c r="J493" s="15">
        <f>IF(PERL[[#This Row],[Unadjusted Maximum Revenue]]/(PERL[[#This Row],[Proposed Taxable Valuation]]/1000)&gt;PERL[[#This Row],[Max Debt RATE]],PERL[[#This Row],[Max Debt RATE]],PERL[[#This Row],[Unadjusted Maximum Revenue]]/(PERL[[#This Row],[Proposed Taxable Valuation]]/1000))</f>
        <v>0</v>
      </c>
      <c r="K493" s="26">
        <f>ROUND(PERL[[#This Row],[Proposed Taxable Valuation]]/1000*PERL[[#This Row],[Adjusted Rate]],0)</f>
        <v>0</v>
      </c>
      <c r="L493" s="19">
        <f t="shared" si="45"/>
        <v>0</v>
      </c>
      <c r="M493" s="17">
        <f t="shared" si="48"/>
        <v>0</v>
      </c>
      <c r="N493" s="5">
        <v>208825430</v>
      </c>
      <c r="O493">
        <f>INDEX($R$3:$T$335,MATCH(PERL[[#This Row],[DistrictNumber]],$R$3:$R$335,0),3)</f>
        <v>0</v>
      </c>
      <c r="P493" s="9">
        <f t="shared" si="47"/>
        <v>0</v>
      </c>
      <c r="V493">
        <v>2027</v>
      </c>
      <c r="W493" t="s">
        <v>322</v>
      </c>
      <c r="X493" s="25">
        <v>3407208702</v>
      </c>
    </row>
    <row r="494" spans="1:24" x14ac:dyDescent="0.35">
      <c r="A494" s="13">
        <v>2027</v>
      </c>
      <c r="B494" s="13">
        <f t="shared" si="44"/>
        <v>2026</v>
      </c>
      <c r="C494" t="s">
        <v>330</v>
      </c>
      <c r="D494" t="s">
        <v>331</v>
      </c>
      <c r="E494" s="5">
        <v>371883975</v>
      </c>
      <c r="F494" s="13">
        <f>INDEX($R$3:$T$335,MATCH(PERL[[#This Row],[DistrictNumber]],$R$3:$R$335,0),3)</f>
        <v>0</v>
      </c>
      <c r="G494" s="9">
        <f t="shared" si="46"/>
        <v>0</v>
      </c>
      <c r="H494" s="11">
        <v>1.02</v>
      </c>
      <c r="I494" s="12" cm="1">
        <f t="array" ref="I494">INDEX(PERL[],MATCH(PERL[[#This Row],[Base Year]]&amp;PERL[[#This Row],[DistrictNumber]],PERL[[Fiscal Year]:[Fiscal Year]]&amp;PERL[[DistrictNumber]:[DistrictNumber]],0),9)*$H494</f>
        <v>0</v>
      </c>
      <c r="J494" s="15">
        <f>IF(PERL[[#This Row],[Unadjusted Maximum Revenue]]/(PERL[[#This Row],[Proposed Taxable Valuation]]/1000)&gt;PERL[[#This Row],[Max Debt RATE]],PERL[[#This Row],[Max Debt RATE]],PERL[[#This Row],[Unadjusted Maximum Revenue]]/(PERL[[#This Row],[Proposed Taxable Valuation]]/1000))</f>
        <v>0</v>
      </c>
      <c r="K494" s="26">
        <f>ROUND(PERL[[#This Row],[Proposed Taxable Valuation]]/1000*PERL[[#This Row],[Adjusted Rate]],0)</f>
        <v>0</v>
      </c>
      <c r="L494" s="19">
        <f t="shared" si="45"/>
        <v>0</v>
      </c>
      <c r="M494" s="17">
        <f t="shared" si="48"/>
        <v>0</v>
      </c>
      <c r="N494" s="5">
        <v>332053763</v>
      </c>
      <c r="O494">
        <f>INDEX($R$3:$T$335,MATCH(PERL[[#This Row],[DistrictNumber]],$R$3:$R$335,0),3)</f>
        <v>0</v>
      </c>
      <c r="P494" s="9">
        <f t="shared" si="47"/>
        <v>0</v>
      </c>
      <c r="V494">
        <v>2027</v>
      </c>
      <c r="W494" t="s">
        <v>324</v>
      </c>
      <c r="X494" s="25">
        <v>278917656</v>
      </c>
    </row>
    <row r="495" spans="1:24" x14ac:dyDescent="0.35">
      <c r="A495" s="13">
        <v>2027</v>
      </c>
      <c r="B495" s="13">
        <f t="shared" si="44"/>
        <v>2026</v>
      </c>
      <c r="C495" t="s">
        <v>332</v>
      </c>
      <c r="D495" t="s">
        <v>333</v>
      </c>
      <c r="E495" s="5">
        <v>330787275</v>
      </c>
      <c r="F495" s="13">
        <f>INDEX($R$3:$T$335,MATCH(PERL[[#This Row],[DistrictNumber]],$R$3:$R$335,0),3)</f>
        <v>0</v>
      </c>
      <c r="G495" s="9">
        <f t="shared" si="46"/>
        <v>0</v>
      </c>
      <c r="H495" s="11">
        <v>1.02</v>
      </c>
      <c r="I495" s="12" cm="1">
        <f t="array" ref="I495">INDEX(PERL[],MATCH(PERL[[#This Row],[Base Year]]&amp;PERL[[#This Row],[DistrictNumber]],PERL[[Fiscal Year]:[Fiscal Year]]&amp;PERL[[DistrictNumber]:[DistrictNumber]],0),9)*$H495</f>
        <v>0</v>
      </c>
      <c r="J495" s="15">
        <f>IF(PERL[[#This Row],[Unadjusted Maximum Revenue]]/(PERL[[#This Row],[Proposed Taxable Valuation]]/1000)&gt;PERL[[#This Row],[Max Debt RATE]],PERL[[#This Row],[Max Debt RATE]],PERL[[#This Row],[Unadjusted Maximum Revenue]]/(PERL[[#This Row],[Proposed Taxable Valuation]]/1000))</f>
        <v>0</v>
      </c>
      <c r="K495" s="26">
        <f>ROUND(PERL[[#This Row],[Proposed Taxable Valuation]]/1000*PERL[[#This Row],[Adjusted Rate]],0)</f>
        <v>0</v>
      </c>
      <c r="L495" s="19">
        <f t="shared" si="45"/>
        <v>0</v>
      </c>
      <c r="M495" s="17">
        <f t="shared" si="48"/>
        <v>0</v>
      </c>
      <c r="N495" s="5">
        <v>300655496</v>
      </c>
      <c r="O495">
        <f>INDEX($R$3:$T$335,MATCH(PERL[[#This Row],[DistrictNumber]],$R$3:$R$335,0),3)</f>
        <v>0</v>
      </c>
      <c r="P495" s="9">
        <f t="shared" si="47"/>
        <v>0</v>
      </c>
      <c r="V495">
        <v>2027</v>
      </c>
      <c r="W495" t="s">
        <v>326</v>
      </c>
      <c r="X495" s="25">
        <v>298546528</v>
      </c>
    </row>
    <row r="496" spans="1:24" x14ac:dyDescent="0.35">
      <c r="A496" s="13">
        <v>2027</v>
      </c>
      <c r="B496" s="13">
        <f t="shared" si="44"/>
        <v>2026</v>
      </c>
      <c r="C496" t="s">
        <v>334</v>
      </c>
      <c r="D496" t="s">
        <v>335</v>
      </c>
      <c r="E496" s="5">
        <v>251763629</v>
      </c>
      <c r="F496" s="13">
        <f>INDEX($R$3:$T$335,MATCH(PERL[[#This Row],[DistrictNumber]],$R$3:$R$335,0),3)</f>
        <v>0</v>
      </c>
      <c r="G496" s="9">
        <f t="shared" si="46"/>
        <v>0</v>
      </c>
      <c r="H496" s="11">
        <v>1.02</v>
      </c>
      <c r="I496" s="12" cm="1">
        <f t="array" ref="I496">INDEX(PERL[],MATCH(PERL[[#This Row],[Base Year]]&amp;PERL[[#This Row],[DistrictNumber]],PERL[[Fiscal Year]:[Fiscal Year]]&amp;PERL[[DistrictNumber]:[DistrictNumber]],0),9)*$H496</f>
        <v>0</v>
      </c>
      <c r="J496" s="15">
        <f>IF(PERL[[#This Row],[Unadjusted Maximum Revenue]]/(PERL[[#This Row],[Proposed Taxable Valuation]]/1000)&gt;PERL[[#This Row],[Max Debt RATE]],PERL[[#This Row],[Max Debt RATE]],PERL[[#This Row],[Unadjusted Maximum Revenue]]/(PERL[[#This Row],[Proposed Taxable Valuation]]/1000))</f>
        <v>0</v>
      </c>
      <c r="K496" s="26">
        <f>ROUND(PERL[[#This Row],[Proposed Taxable Valuation]]/1000*PERL[[#This Row],[Adjusted Rate]],0)</f>
        <v>0</v>
      </c>
      <c r="L496" s="19">
        <f t="shared" si="45"/>
        <v>0</v>
      </c>
      <c r="M496" s="17">
        <f t="shared" si="48"/>
        <v>0</v>
      </c>
      <c r="N496" s="5">
        <v>211586421</v>
      </c>
      <c r="O496">
        <f>INDEX($R$3:$T$335,MATCH(PERL[[#This Row],[DistrictNumber]],$R$3:$R$335,0),3)</f>
        <v>0</v>
      </c>
      <c r="P496" s="9">
        <f t="shared" si="47"/>
        <v>0</v>
      </c>
      <c r="V496">
        <v>2027</v>
      </c>
      <c r="W496" t="s">
        <v>328</v>
      </c>
      <c r="X496" s="25">
        <v>233824782</v>
      </c>
    </row>
    <row r="497" spans="1:24" x14ac:dyDescent="0.35">
      <c r="A497" s="13">
        <v>2027</v>
      </c>
      <c r="B497" s="13">
        <f t="shared" si="44"/>
        <v>2026</v>
      </c>
      <c r="C497" t="s">
        <v>336</v>
      </c>
      <c r="D497" t="s">
        <v>337</v>
      </c>
      <c r="E497" s="5">
        <v>523554799</v>
      </c>
      <c r="F497" s="13">
        <f>INDEX($R$3:$T$335,MATCH(PERL[[#This Row],[DistrictNumber]],$R$3:$R$335,0),3)</f>
        <v>0</v>
      </c>
      <c r="G497" s="9">
        <f t="shared" si="46"/>
        <v>0</v>
      </c>
      <c r="H497" s="11">
        <v>1.02</v>
      </c>
      <c r="I497" s="12" cm="1">
        <f t="array" ref="I497">INDEX(PERL[],MATCH(PERL[[#This Row],[Base Year]]&amp;PERL[[#This Row],[DistrictNumber]],PERL[[Fiscal Year]:[Fiscal Year]]&amp;PERL[[DistrictNumber]:[DistrictNumber]],0),9)*$H497</f>
        <v>0</v>
      </c>
      <c r="J497" s="15">
        <f>IF(PERL[[#This Row],[Unadjusted Maximum Revenue]]/(PERL[[#This Row],[Proposed Taxable Valuation]]/1000)&gt;PERL[[#This Row],[Max Debt RATE]],PERL[[#This Row],[Max Debt RATE]],PERL[[#This Row],[Unadjusted Maximum Revenue]]/(PERL[[#This Row],[Proposed Taxable Valuation]]/1000))</f>
        <v>0</v>
      </c>
      <c r="K497" s="26">
        <f>ROUND(PERL[[#This Row],[Proposed Taxable Valuation]]/1000*PERL[[#This Row],[Adjusted Rate]],0)</f>
        <v>0</v>
      </c>
      <c r="L497" s="19">
        <f t="shared" si="45"/>
        <v>0</v>
      </c>
      <c r="M497" s="17">
        <f t="shared" si="48"/>
        <v>0</v>
      </c>
      <c r="N497" s="5">
        <v>476051445</v>
      </c>
      <c r="O497">
        <f>INDEX($R$3:$T$335,MATCH(PERL[[#This Row],[DistrictNumber]],$R$3:$R$335,0),3)</f>
        <v>0</v>
      </c>
      <c r="P497" s="9">
        <f t="shared" si="47"/>
        <v>0</v>
      </c>
      <c r="V497">
        <v>2027</v>
      </c>
      <c r="W497" t="s">
        <v>330</v>
      </c>
      <c r="X497" s="25">
        <v>371883975</v>
      </c>
    </row>
    <row r="498" spans="1:24" x14ac:dyDescent="0.35">
      <c r="A498" s="13">
        <v>2027</v>
      </c>
      <c r="B498" s="13">
        <f t="shared" si="44"/>
        <v>2026</v>
      </c>
      <c r="C498" t="s">
        <v>338</v>
      </c>
      <c r="D498" t="s">
        <v>339</v>
      </c>
      <c r="E498" s="5">
        <v>522915545</v>
      </c>
      <c r="F498" s="13">
        <f>INDEX($R$3:$T$335,MATCH(PERL[[#This Row],[DistrictNumber]],$R$3:$R$335,0),3)</f>
        <v>0</v>
      </c>
      <c r="G498" s="9">
        <f t="shared" si="46"/>
        <v>0</v>
      </c>
      <c r="H498" s="11">
        <v>1.02</v>
      </c>
      <c r="I498" s="12" cm="1">
        <f t="array" ref="I498">INDEX(PERL[],MATCH(PERL[[#This Row],[Base Year]]&amp;PERL[[#This Row],[DistrictNumber]],PERL[[Fiscal Year]:[Fiscal Year]]&amp;PERL[[DistrictNumber]:[DistrictNumber]],0),9)*$H498</f>
        <v>0</v>
      </c>
      <c r="J498" s="15">
        <f>IF(PERL[[#This Row],[Unadjusted Maximum Revenue]]/(PERL[[#This Row],[Proposed Taxable Valuation]]/1000)&gt;PERL[[#This Row],[Max Debt RATE]],PERL[[#This Row],[Max Debt RATE]],PERL[[#This Row],[Unadjusted Maximum Revenue]]/(PERL[[#This Row],[Proposed Taxable Valuation]]/1000))</f>
        <v>0</v>
      </c>
      <c r="K498" s="26">
        <f>ROUND(PERL[[#This Row],[Proposed Taxable Valuation]]/1000*PERL[[#This Row],[Adjusted Rate]],0)</f>
        <v>0</v>
      </c>
      <c r="L498" s="19">
        <f t="shared" si="45"/>
        <v>0</v>
      </c>
      <c r="M498" s="17">
        <f t="shared" si="48"/>
        <v>0</v>
      </c>
      <c r="N498" s="5">
        <v>488026446</v>
      </c>
      <c r="O498">
        <f>INDEX($R$3:$T$335,MATCH(PERL[[#This Row],[DistrictNumber]],$R$3:$R$335,0),3)</f>
        <v>0</v>
      </c>
      <c r="P498" s="9">
        <f t="shared" si="47"/>
        <v>0</v>
      </c>
      <c r="V498">
        <v>2027</v>
      </c>
      <c r="W498" t="s">
        <v>332</v>
      </c>
      <c r="X498" s="25">
        <v>330787275</v>
      </c>
    </row>
    <row r="499" spans="1:24" x14ac:dyDescent="0.35">
      <c r="A499" s="13">
        <v>2027</v>
      </c>
      <c r="B499" s="13">
        <f t="shared" si="44"/>
        <v>2026</v>
      </c>
      <c r="C499" t="s">
        <v>340</v>
      </c>
      <c r="D499" t="s">
        <v>341</v>
      </c>
      <c r="E499" s="5">
        <v>583620358</v>
      </c>
      <c r="F499" s="13">
        <f>INDEX($R$3:$T$335,MATCH(PERL[[#This Row],[DistrictNumber]],$R$3:$R$335,0),3)</f>
        <v>0</v>
      </c>
      <c r="G499" s="9">
        <f t="shared" si="46"/>
        <v>0</v>
      </c>
      <c r="H499" s="11">
        <v>1.02</v>
      </c>
      <c r="I499" s="12" cm="1">
        <f t="array" ref="I499">INDEX(PERL[],MATCH(PERL[[#This Row],[Base Year]]&amp;PERL[[#This Row],[DistrictNumber]],PERL[[Fiscal Year]:[Fiscal Year]]&amp;PERL[[DistrictNumber]:[DistrictNumber]],0),9)*$H499</f>
        <v>0</v>
      </c>
      <c r="J499" s="15">
        <f>IF(PERL[[#This Row],[Unadjusted Maximum Revenue]]/(PERL[[#This Row],[Proposed Taxable Valuation]]/1000)&gt;PERL[[#This Row],[Max Debt RATE]],PERL[[#This Row],[Max Debt RATE]],PERL[[#This Row],[Unadjusted Maximum Revenue]]/(PERL[[#This Row],[Proposed Taxable Valuation]]/1000))</f>
        <v>0</v>
      </c>
      <c r="K499" s="26">
        <f>ROUND(PERL[[#This Row],[Proposed Taxable Valuation]]/1000*PERL[[#This Row],[Adjusted Rate]],0)</f>
        <v>0</v>
      </c>
      <c r="L499" s="19">
        <f t="shared" si="45"/>
        <v>0</v>
      </c>
      <c r="M499" s="17">
        <f t="shared" si="48"/>
        <v>0</v>
      </c>
      <c r="N499" s="5">
        <v>503575192</v>
      </c>
      <c r="O499">
        <f>INDEX($R$3:$T$335,MATCH(PERL[[#This Row],[DistrictNumber]],$R$3:$R$335,0),3)</f>
        <v>0</v>
      </c>
      <c r="P499" s="9">
        <f t="shared" si="47"/>
        <v>0</v>
      </c>
      <c r="V499">
        <v>2027</v>
      </c>
      <c r="W499" t="s">
        <v>334</v>
      </c>
      <c r="X499" s="25">
        <v>251763629</v>
      </c>
    </row>
    <row r="500" spans="1:24" x14ac:dyDescent="0.35">
      <c r="A500" s="13">
        <v>2027</v>
      </c>
      <c r="B500" s="13">
        <f t="shared" si="44"/>
        <v>2026</v>
      </c>
      <c r="C500" t="s">
        <v>342</v>
      </c>
      <c r="D500" t="s">
        <v>343</v>
      </c>
      <c r="E500" s="5">
        <v>605408047</v>
      </c>
      <c r="F500" s="13">
        <f>INDEX($R$3:$T$335,MATCH(PERL[[#This Row],[DistrictNumber]],$R$3:$R$335,0),3)</f>
        <v>0</v>
      </c>
      <c r="G500" s="9">
        <f t="shared" si="46"/>
        <v>0</v>
      </c>
      <c r="H500" s="11">
        <v>1.02</v>
      </c>
      <c r="I500" s="12" cm="1">
        <f t="array" ref="I500">INDEX(PERL[],MATCH(PERL[[#This Row],[Base Year]]&amp;PERL[[#This Row],[DistrictNumber]],PERL[[Fiscal Year]:[Fiscal Year]]&amp;PERL[[DistrictNumber]:[DistrictNumber]],0),9)*$H500</f>
        <v>0</v>
      </c>
      <c r="J500" s="15">
        <f>IF(PERL[[#This Row],[Unadjusted Maximum Revenue]]/(PERL[[#This Row],[Proposed Taxable Valuation]]/1000)&gt;PERL[[#This Row],[Max Debt RATE]],PERL[[#This Row],[Max Debt RATE]],PERL[[#This Row],[Unadjusted Maximum Revenue]]/(PERL[[#This Row],[Proposed Taxable Valuation]]/1000))</f>
        <v>0</v>
      </c>
      <c r="K500" s="26">
        <f>ROUND(PERL[[#This Row],[Proposed Taxable Valuation]]/1000*PERL[[#This Row],[Adjusted Rate]],0)</f>
        <v>0</v>
      </c>
      <c r="L500" s="19">
        <f t="shared" si="45"/>
        <v>0</v>
      </c>
      <c r="M500" s="17">
        <f t="shared" si="48"/>
        <v>0</v>
      </c>
      <c r="N500" s="5">
        <v>523838607</v>
      </c>
      <c r="O500">
        <f>INDEX($R$3:$T$335,MATCH(PERL[[#This Row],[DistrictNumber]],$R$3:$R$335,0),3)</f>
        <v>0</v>
      </c>
      <c r="P500" s="9">
        <f t="shared" si="47"/>
        <v>0</v>
      </c>
      <c r="V500">
        <v>2027</v>
      </c>
      <c r="W500" t="s">
        <v>190</v>
      </c>
      <c r="X500" s="25">
        <v>454962180</v>
      </c>
    </row>
    <row r="501" spans="1:24" x14ac:dyDescent="0.35">
      <c r="A501" s="13">
        <v>2027</v>
      </c>
      <c r="B501" s="13">
        <f t="shared" si="44"/>
        <v>2026</v>
      </c>
      <c r="C501" t="s">
        <v>344</v>
      </c>
      <c r="D501" t="s">
        <v>345</v>
      </c>
      <c r="E501" s="5">
        <v>504197928</v>
      </c>
      <c r="F501" s="13">
        <f>INDEX($R$3:$T$335,MATCH(PERL[[#This Row],[DistrictNumber]],$R$3:$R$335,0),3)</f>
        <v>0</v>
      </c>
      <c r="G501" s="9">
        <f t="shared" si="46"/>
        <v>0</v>
      </c>
      <c r="H501" s="11">
        <v>1.02</v>
      </c>
      <c r="I501" s="12" cm="1">
        <f t="array" ref="I501">INDEX(PERL[],MATCH(PERL[[#This Row],[Base Year]]&amp;PERL[[#This Row],[DistrictNumber]],PERL[[Fiscal Year]:[Fiscal Year]]&amp;PERL[[DistrictNumber]:[DistrictNumber]],0),9)*$H501</f>
        <v>0</v>
      </c>
      <c r="J501" s="15">
        <f>IF(PERL[[#This Row],[Unadjusted Maximum Revenue]]/(PERL[[#This Row],[Proposed Taxable Valuation]]/1000)&gt;PERL[[#This Row],[Max Debt RATE]],PERL[[#This Row],[Max Debt RATE]],PERL[[#This Row],[Unadjusted Maximum Revenue]]/(PERL[[#This Row],[Proposed Taxable Valuation]]/1000))</f>
        <v>0</v>
      </c>
      <c r="K501" s="26">
        <f>ROUND(PERL[[#This Row],[Proposed Taxable Valuation]]/1000*PERL[[#This Row],[Adjusted Rate]],0)</f>
        <v>0</v>
      </c>
      <c r="L501" s="19">
        <f t="shared" si="45"/>
        <v>0</v>
      </c>
      <c r="M501" s="17">
        <f t="shared" si="48"/>
        <v>0</v>
      </c>
      <c r="N501" s="5">
        <v>473557748</v>
      </c>
      <c r="O501">
        <f>INDEX($R$3:$T$335,MATCH(PERL[[#This Row],[DistrictNumber]],$R$3:$R$335,0),3)</f>
        <v>0</v>
      </c>
      <c r="P501" s="9">
        <f t="shared" si="47"/>
        <v>0</v>
      </c>
      <c r="V501">
        <v>2027</v>
      </c>
      <c r="W501" t="s">
        <v>336</v>
      </c>
      <c r="X501" s="25">
        <v>523554799</v>
      </c>
    </row>
    <row r="502" spans="1:24" x14ac:dyDescent="0.35">
      <c r="A502" s="13">
        <v>2027</v>
      </c>
      <c r="B502" s="13">
        <f t="shared" si="44"/>
        <v>2026</v>
      </c>
      <c r="C502" t="s">
        <v>346</v>
      </c>
      <c r="D502" t="s">
        <v>347</v>
      </c>
      <c r="E502" s="5">
        <v>712733746</v>
      </c>
      <c r="F502" s="13">
        <f>INDEX($R$3:$T$335,MATCH(PERL[[#This Row],[DistrictNumber]],$R$3:$R$335,0),3)</f>
        <v>0</v>
      </c>
      <c r="G502" s="9">
        <f t="shared" si="46"/>
        <v>0</v>
      </c>
      <c r="H502" s="11">
        <v>1.02</v>
      </c>
      <c r="I502" s="12" cm="1">
        <f t="array" ref="I502">INDEX(PERL[],MATCH(PERL[[#This Row],[Base Year]]&amp;PERL[[#This Row],[DistrictNumber]],PERL[[Fiscal Year]:[Fiscal Year]]&amp;PERL[[DistrictNumber]:[DistrictNumber]],0),9)*$H502</f>
        <v>0</v>
      </c>
      <c r="J502" s="15">
        <f>IF(PERL[[#This Row],[Unadjusted Maximum Revenue]]/(PERL[[#This Row],[Proposed Taxable Valuation]]/1000)&gt;PERL[[#This Row],[Max Debt RATE]],PERL[[#This Row],[Max Debt RATE]],PERL[[#This Row],[Unadjusted Maximum Revenue]]/(PERL[[#This Row],[Proposed Taxable Valuation]]/1000))</f>
        <v>0</v>
      </c>
      <c r="K502" s="26">
        <f>ROUND(PERL[[#This Row],[Proposed Taxable Valuation]]/1000*PERL[[#This Row],[Adjusted Rate]],0)</f>
        <v>0</v>
      </c>
      <c r="L502" s="19">
        <f t="shared" si="45"/>
        <v>0</v>
      </c>
      <c r="M502" s="17">
        <f t="shared" si="48"/>
        <v>0</v>
      </c>
      <c r="N502" s="5">
        <v>589955946</v>
      </c>
      <c r="O502">
        <f>INDEX($R$3:$T$335,MATCH(PERL[[#This Row],[DistrictNumber]],$R$3:$R$335,0),3)</f>
        <v>0</v>
      </c>
      <c r="P502" s="9">
        <f t="shared" si="47"/>
        <v>0</v>
      </c>
      <c r="V502">
        <v>2027</v>
      </c>
      <c r="W502" t="s">
        <v>338</v>
      </c>
      <c r="X502" s="25">
        <v>522915545</v>
      </c>
    </row>
    <row r="503" spans="1:24" x14ac:dyDescent="0.35">
      <c r="A503" s="13">
        <v>2027</v>
      </c>
      <c r="B503" s="13">
        <f t="shared" si="44"/>
        <v>2026</v>
      </c>
      <c r="C503" t="s">
        <v>348</v>
      </c>
      <c r="D503" t="s">
        <v>349</v>
      </c>
      <c r="E503" s="5">
        <v>1549288128</v>
      </c>
      <c r="F503" s="13">
        <f>INDEX($R$3:$T$335,MATCH(PERL[[#This Row],[DistrictNumber]],$R$3:$R$335,0),3)</f>
        <v>0.13500000000000001</v>
      </c>
      <c r="G503" s="9">
        <f t="shared" si="46"/>
        <v>209153.89728</v>
      </c>
      <c r="H503" s="11">
        <v>1.02</v>
      </c>
      <c r="I503" s="12" cm="1">
        <f t="array" ref="I503">INDEX(PERL[],MATCH(PERL[[#This Row],[Base Year]]&amp;PERL[[#This Row],[DistrictNumber]],PERL[[Fiscal Year]:[Fiscal Year]]&amp;PERL[[DistrictNumber]:[DistrictNumber]],0),9)*$H503</f>
        <v>180642.59281890001</v>
      </c>
      <c r="J503" s="15">
        <f>IF(PERL[[#This Row],[Unadjusted Maximum Revenue]]/(PERL[[#This Row],[Proposed Taxable Valuation]]/1000)&gt;PERL[[#This Row],[Max Debt RATE]],PERL[[#This Row],[Max Debt RATE]],PERL[[#This Row],[Unadjusted Maximum Revenue]]/(PERL[[#This Row],[Proposed Taxable Valuation]]/1000))</f>
        <v>0.11659715811034732</v>
      </c>
      <c r="K503" s="26">
        <f>ROUND(PERL[[#This Row],[Proposed Taxable Valuation]]/1000*PERL[[#This Row],[Adjusted Rate]],0)</f>
        <v>180643</v>
      </c>
      <c r="L503" s="19">
        <f t="shared" si="45"/>
        <v>-28511.304461099993</v>
      </c>
      <c r="M503" s="17">
        <f t="shared" si="48"/>
        <v>-1.8402841889652688E-2</v>
      </c>
      <c r="N503" s="5">
        <v>1325899937</v>
      </c>
      <c r="O503">
        <f>INDEX($R$3:$T$335,MATCH(PERL[[#This Row],[DistrictNumber]],$R$3:$R$335,0),3)</f>
        <v>0.13500000000000001</v>
      </c>
      <c r="P503" s="9">
        <f t="shared" si="47"/>
        <v>178996.49149499999</v>
      </c>
      <c r="V503">
        <v>2027</v>
      </c>
      <c r="W503" t="s">
        <v>340</v>
      </c>
      <c r="X503" s="25">
        <v>583620358</v>
      </c>
    </row>
    <row r="504" spans="1:24" x14ac:dyDescent="0.35">
      <c r="A504" s="13">
        <v>2027</v>
      </c>
      <c r="B504" s="13">
        <f t="shared" si="44"/>
        <v>2026</v>
      </c>
      <c r="C504" t="s">
        <v>350</v>
      </c>
      <c r="D504" t="s">
        <v>351</v>
      </c>
      <c r="E504" s="5">
        <v>297042144</v>
      </c>
      <c r="F504" s="13">
        <f>INDEX($R$3:$T$335,MATCH(PERL[[#This Row],[DistrictNumber]],$R$3:$R$335,0),3)</f>
        <v>0</v>
      </c>
      <c r="G504" s="9">
        <f t="shared" si="46"/>
        <v>0</v>
      </c>
      <c r="H504" s="11">
        <v>1.02</v>
      </c>
      <c r="I504" s="12" cm="1">
        <f t="array" ref="I504">INDEX(PERL[],MATCH(PERL[[#This Row],[Base Year]]&amp;PERL[[#This Row],[DistrictNumber]],PERL[[Fiscal Year]:[Fiscal Year]]&amp;PERL[[DistrictNumber]:[DistrictNumber]],0),9)*$H504</f>
        <v>0</v>
      </c>
      <c r="J504" s="15">
        <f>IF(PERL[[#This Row],[Unadjusted Maximum Revenue]]/(PERL[[#This Row],[Proposed Taxable Valuation]]/1000)&gt;PERL[[#This Row],[Max Debt RATE]],PERL[[#This Row],[Max Debt RATE]],PERL[[#This Row],[Unadjusted Maximum Revenue]]/(PERL[[#This Row],[Proposed Taxable Valuation]]/1000))</f>
        <v>0</v>
      </c>
      <c r="K504" s="26">
        <f>ROUND(PERL[[#This Row],[Proposed Taxable Valuation]]/1000*PERL[[#This Row],[Adjusted Rate]],0)</f>
        <v>0</v>
      </c>
      <c r="L504" s="19">
        <f t="shared" si="45"/>
        <v>0</v>
      </c>
      <c r="M504" s="17">
        <f t="shared" si="48"/>
        <v>0</v>
      </c>
      <c r="N504" s="5">
        <v>249756623</v>
      </c>
      <c r="O504">
        <f>INDEX($R$3:$T$335,MATCH(PERL[[#This Row],[DistrictNumber]],$R$3:$R$335,0),3)</f>
        <v>0</v>
      </c>
      <c r="P504" s="9">
        <f t="shared" si="47"/>
        <v>0</v>
      </c>
      <c r="V504">
        <v>2027</v>
      </c>
      <c r="W504" t="s">
        <v>342</v>
      </c>
      <c r="X504" s="25">
        <v>605408047</v>
      </c>
    </row>
    <row r="505" spans="1:24" x14ac:dyDescent="0.35">
      <c r="A505" s="13">
        <v>2027</v>
      </c>
      <c r="B505" s="13">
        <f t="shared" si="44"/>
        <v>2026</v>
      </c>
      <c r="C505" t="s">
        <v>352</v>
      </c>
      <c r="D505" t="s">
        <v>353</v>
      </c>
      <c r="E505" s="5">
        <v>1804558128</v>
      </c>
      <c r="F505" s="13">
        <f>INDEX($R$3:$T$335,MATCH(PERL[[#This Row],[DistrictNumber]],$R$3:$R$335,0),3)</f>
        <v>0</v>
      </c>
      <c r="G505" s="9">
        <f t="shared" si="46"/>
        <v>0</v>
      </c>
      <c r="H505" s="11">
        <v>1.02</v>
      </c>
      <c r="I505" s="12" cm="1">
        <f t="array" ref="I505">INDEX(PERL[],MATCH(PERL[[#This Row],[Base Year]]&amp;PERL[[#This Row],[DistrictNumber]],PERL[[Fiscal Year]:[Fiscal Year]]&amp;PERL[[DistrictNumber]:[DistrictNumber]],0),9)*$H505</f>
        <v>0</v>
      </c>
      <c r="J505" s="15">
        <f>IF(PERL[[#This Row],[Unadjusted Maximum Revenue]]/(PERL[[#This Row],[Proposed Taxable Valuation]]/1000)&gt;PERL[[#This Row],[Max Debt RATE]],PERL[[#This Row],[Max Debt RATE]],PERL[[#This Row],[Unadjusted Maximum Revenue]]/(PERL[[#This Row],[Proposed Taxable Valuation]]/1000))</f>
        <v>0</v>
      </c>
      <c r="K505" s="26">
        <f>ROUND(PERL[[#This Row],[Proposed Taxable Valuation]]/1000*PERL[[#This Row],[Adjusted Rate]],0)</f>
        <v>0</v>
      </c>
      <c r="L505" s="19">
        <f t="shared" si="45"/>
        <v>0</v>
      </c>
      <c r="M505" s="17">
        <f t="shared" si="48"/>
        <v>0</v>
      </c>
      <c r="N505" s="5">
        <v>1530551303</v>
      </c>
      <c r="O505">
        <f>INDEX($R$3:$T$335,MATCH(PERL[[#This Row],[DistrictNumber]],$R$3:$R$335,0),3)</f>
        <v>0</v>
      </c>
      <c r="P505" s="9">
        <f t="shared" si="47"/>
        <v>0</v>
      </c>
      <c r="V505">
        <v>2027</v>
      </c>
      <c r="W505" t="s">
        <v>344</v>
      </c>
      <c r="X505" s="25">
        <v>504197928</v>
      </c>
    </row>
    <row r="506" spans="1:24" x14ac:dyDescent="0.35">
      <c r="A506" s="13">
        <v>2027</v>
      </c>
      <c r="B506" s="13">
        <f t="shared" si="44"/>
        <v>2026</v>
      </c>
      <c r="C506" t="s">
        <v>354</v>
      </c>
      <c r="D506" t="s">
        <v>355</v>
      </c>
      <c r="E506" s="5">
        <v>451753288</v>
      </c>
      <c r="F506" s="13">
        <f>INDEX($R$3:$T$335,MATCH(PERL[[#This Row],[DistrictNumber]],$R$3:$R$335,0),3)</f>
        <v>0</v>
      </c>
      <c r="G506" s="9">
        <f t="shared" si="46"/>
        <v>0</v>
      </c>
      <c r="H506" s="11">
        <v>1.02</v>
      </c>
      <c r="I506" s="12" cm="1">
        <f t="array" ref="I506">INDEX(PERL[],MATCH(PERL[[#This Row],[Base Year]]&amp;PERL[[#This Row],[DistrictNumber]],PERL[[Fiscal Year]:[Fiscal Year]]&amp;PERL[[DistrictNumber]:[DistrictNumber]],0),9)*$H506</f>
        <v>0</v>
      </c>
      <c r="J506" s="15">
        <f>IF(PERL[[#This Row],[Unadjusted Maximum Revenue]]/(PERL[[#This Row],[Proposed Taxable Valuation]]/1000)&gt;PERL[[#This Row],[Max Debt RATE]],PERL[[#This Row],[Max Debt RATE]],PERL[[#This Row],[Unadjusted Maximum Revenue]]/(PERL[[#This Row],[Proposed Taxable Valuation]]/1000))</f>
        <v>0</v>
      </c>
      <c r="K506" s="26">
        <f>ROUND(PERL[[#This Row],[Proposed Taxable Valuation]]/1000*PERL[[#This Row],[Adjusted Rate]],0)</f>
        <v>0</v>
      </c>
      <c r="L506" s="19">
        <f t="shared" si="45"/>
        <v>0</v>
      </c>
      <c r="M506" s="17">
        <f t="shared" si="48"/>
        <v>0</v>
      </c>
      <c r="N506" s="5">
        <v>406074275</v>
      </c>
      <c r="O506">
        <f>INDEX($R$3:$T$335,MATCH(PERL[[#This Row],[DistrictNumber]],$R$3:$R$335,0),3)</f>
        <v>0</v>
      </c>
      <c r="P506" s="9">
        <f t="shared" si="47"/>
        <v>0</v>
      </c>
      <c r="V506">
        <v>2027</v>
      </c>
      <c r="W506" t="s">
        <v>346</v>
      </c>
      <c r="X506" s="25">
        <v>712733746</v>
      </c>
    </row>
    <row r="507" spans="1:24" x14ac:dyDescent="0.35">
      <c r="A507" s="13">
        <v>2027</v>
      </c>
      <c r="B507" s="13">
        <f t="shared" si="44"/>
        <v>2026</v>
      </c>
      <c r="C507" t="s">
        <v>356</v>
      </c>
      <c r="D507" t="s">
        <v>357</v>
      </c>
      <c r="E507" s="5">
        <v>115034346</v>
      </c>
      <c r="F507" s="13">
        <f>INDEX($R$3:$T$335,MATCH(PERL[[#This Row],[DistrictNumber]],$R$3:$R$335,0),3)</f>
        <v>0</v>
      </c>
      <c r="G507" s="9">
        <f t="shared" si="46"/>
        <v>0</v>
      </c>
      <c r="H507" s="11">
        <v>1.02</v>
      </c>
      <c r="I507" s="12" cm="1">
        <f t="array" ref="I507">INDEX(PERL[],MATCH(PERL[[#This Row],[Base Year]]&amp;PERL[[#This Row],[DistrictNumber]],PERL[[Fiscal Year]:[Fiscal Year]]&amp;PERL[[DistrictNumber]:[DistrictNumber]],0),9)*$H507</f>
        <v>0</v>
      </c>
      <c r="J507" s="15">
        <f>IF(PERL[[#This Row],[Unadjusted Maximum Revenue]]/(PERL[[#This Row],[Proposed Taxable Valuation]]/1000)&gt;PERL[[#This Row],[Max Debt RATE]],PERL[[#This Row],[Max Debt RATE]],PERL[[#This Row],[Unadjusted Maximum Revenue]]/(PERL[[#This Row],[Proposed Taxable Valuation]]/1000))</f>
        <v>0</v>
      </c>
      <c r="K507" s="26">
        <f>ROUND(PERL[[#This Row],[Proposed Taxable Valuation]]/1000*PERL[[#This Row],[Adjusted Rate]],0)</f>
        <v>0</v>
      </c>
      <c r="L507" s="19">
        <f t="shared" si="45"/>
        <v>0</v>
      </c>
      <c r="M507" s="17">
        <f t="shared" si="48"/>
        <v>0</v>
      </c>
      <c r="N507" s="5">
        <v>101703223</v>
      </c>
      <c r="O507">
        <f>INDEX($R$3:$T$335,MATCH(PERL[[#This Row],[DistrictNumber]],$R$3:$R$335,0),3)</f>
        <v>0</v>
      </c>
      <c r="P507" s="9">
        <f t="shared" si="47"/>
        <v>0</v>
      </c>
      <c r="V507">
        <v>2027</v>
      </c>
      <c r="W507" t="s">
        <v>348</v>
      </c>
      <c r="X507" s="25">
        <v>1549288128</v>
      </c>
    </row>
    <row r="508" spans="1:24" x14ac:dyDescent="0.35">
      <c r="A508" s="13">
        <v>2027</v>
      </c>
      <c r="B508" s="13">
        <f t="shared" si="44"/>
        <v>2026</v>
      </c>
      <c r="C508" t="s">
        <v>358</v>
      </c>
      <c r="D508" t="s">
        <v>359</v>
      </c>
      <c r="E508" s="5">
        <v>381665411</v>
      </c>
      <c r="F508" s="13">
        <f>INDEX($R$3:$T$335,MATCH(PERL[[#This Row],[DistrictNumber]],$R$3:$R$335,0),3)</f>
        <v>0</v>
      </c>
      <c r="G508" s="9">
        <f t="shared" si="46"/>
        <v>0</v>
      </c>
      <c r="H508" s="11">
        <v>1.02</v>
      </c>
      <c r="I508" s="12" cm="1">
        <f t="array" ref="I508">INDEX(PERL[],MATCH(PERL[[#This Row],[Base Year]]&amp;PERL[[#This Row],[DistrictNumber]],PERL[[Fiscal Year]:[Fiscal Year]]&amp;PERL[[DistrictNumber]:[DistrictNumber]],0),9)*$H508</f>
        <v>0</v>
      </c>
      <c r="J508" s="15">
        <f>IF(PERL[[#This Row],[Unadjusted Maximum Revenue]]/(PERL[[#This Row],[Proposed Taxable Valuation]]/1000)&gt;PERL[[#This Row],[Max Debt RATE]],PERL[[#This Row],[Max Debt RATE]],PERL[[#This Row],[Unadjusted Maximum Revenue]]/(PERL[[#This Row],[Proposed Taxable Valuation]]/1000))</f>
        <v>0</v>
      </c>
      <c r="K508" s="26">
        <f>ROUND(PERL[[#This Row],[Proposed Taxable Valuation]]/1000*PERL[[#This Row],[Adjusted Rate]],0)</f>
        <v>0</v>
      </c>
      <c r="L508" s="19">
        <f t="shared" si="45"/>
        <v>0</v>
      </c>
      <c r="M508" s="17">
        <f t="shared" si="48"/>
        <v>0</v>
      </c>
      <c r="N508" s="5">
        <v>333730213</v>
      </c>
      <c r="O508">
        <f>INDEX($R$3:$T$335,MATCH(PERL[[#This Row],[DistrictNumber]],$R$3:$R$335,0),3)</f>
        <v>0</v>
      </c>
      <c r="P508" s="9">
        <f t="shared" si="47"/>
        <v>0</v>
      </c>
      <c r="V508">
        <v>2027</v>
      </c>
      <c r="W508" t="s">
        <v>350</v>
      </c>
      <c r="X508" s="25">
        <v>297042144</v>
      </c>
    </row>
    <row r="509" spans="1:24" x14ac:dyDescent="0.35">
      <c r="A509" s="13">
        <v>2027</v>
      </c>
      <c r="B509" s="13">
        <f t="shared" si="44"/>
        <v>2026</v>
      </c>
      <c r="C509" t="s">
        <v>360</v>
      </c>
      <c r="D509" t="s">
        <v>361</v>
      </c>
      <c r="E509" s="5">
        <v>338391216</v>
      </c>
      <c r="F509" s="13">
        <f>INDEX($R$3:$T$335,MATCH(PERL[[#This Row],[DistrictNumber]],$R$3:$R$335,0),3)</f>
        <v>0</v>
      </c>
      <c r="G509" s="9">
        <f t="shared" si="46"/>
        <v>0</v>
      </c>
      <c r="H509" s="11">
        <v>1.02</v>
      </c>
      <c r="I509" s="12" cm="1">
        <f t="array" ref="I509">INDEX(PERL[],MATCH(PERL[[#This Row],[Base Year]]&amp;PERL[[#This Row],[DistrictNumber]],PERL[[Fiscal Year]:[Fiscal Year]]&amp;PERL[[DistrictNumber]:[DistrictNumber]],0),9)*$H509</f>
        <v>0</v>
      </c>
      <c r="J509" s="15">
        <f>IF(PERL[[#This Row],[Unadjusted Maximum Revenue]]/(PERL[[#This Row],[Proposed Taxable Valuation]]/1000)&gt;PERL[[#This Row],[Max Debt RATE]],PERL[[#This Row],[Max Debt RATE]],PERL[[#This Row],[Unadjusted Maximum Revenue]]/(PERL[[#This Row],[Proposed Taxable Valuation]]/1000))</f>
        <v>0</v>
      </c>
      <c r="K509" s="26">
        <f>ROUND(PERL[[#This Row],[Proposed Taxable Valuation]]/1000*PERL[[#This Row],[Adjusted Rate]],0)</f>
        <v>0</v>
      </c>
      <c r="L509" s="19">
        <f t="shared" si="45"/>
        <v>0</v>
      </c>
      <c r="M509" s="17">
        <f t="shared" si="48"/>
        <v>0</v>
      </c>
      <c r="N509" s="5">
        <v>312557498</v>
      </c>
      <c r="O509">
        <f>INDEX($R$3:$T$335,MATCH(PERL[[#This Row],[DistrictNumber]],$R$3:$R$335,0),3)</f>
        <v>0</v>
      </c>
      <c r="P509" s="9">
        <f t="shared" si="47"/>
        <v>0</v>
      </c>
      <c r="V509">
        <v>2027</v>
      </c>
      <c r="W509" t="s">
        <v>352</v>
      </c>
      <c r="X509" s="25">
        <v>1804558128</v>
      </c>
    </row>
    <row r="510" spans="1:24" x14ac:dyDescent="0.35">
      <c r="A510" s="13">
        <v>2027</v>
      </c>
      <c r="B510" s="13">
        <f t="shared" si="44"/>
        <v>2026</v>
      </c>
      <c r="C510" t="s">
        <v>362</v>
      </c>
      <c r="D510" t="s">
        <v>363</v>
      </c>
      <c r="E510" s="5">
        <v>757545636</v>
      </c>
      <c r="F510" s="13">
        <f>INDEX($R$3:$T$335,MATCH(PERL[[#This Row],[DistrictNumber]],$R$3:$R$335,0),3)</f>
        <v>0</v>
      </c>
      <c r="G510" s="9">
        <f t="shared" si="46"/>
        <v>0</v>
      </c>
      <c r="H510" s="11">
        <v>1.02</v>
      </c>
      <c r="I510" s="12" cm="1">
        <f t="array" ref="I510">INDEX(PERL[],MATCH(PERL[[#This Row],[Base Year]]&amp;PERL[[#This Row],[DistrictNumber]],PERL[[Fiscal Year]:[Fiscal Year]]&amp;PERL[[DistrictNumber]:[DistrictNumber]],0),9)*$H510</f>
        <v>0</v>
      </c>
      <c r="J510" s="15">
        <f>IF(PERL[[#This Row],[Unadjusted Maximum Revenue]]/(PERL[[#This Row],[Proposed Taxable Valuation]]/1000)&gt;PERL[[#This Row],[Max Debt RATE]],PERL[[#This Row],[Max Debt RATE]],PERL[[#This Row],[Unadjusted Maximum Revenue]]/(PERL[[#This Row],[Proposed Taxable Valuation]]/1000))</f>
        <v>0</v>
      </c>
      <c r="K510" s="26">
        <f>ROUND(PERL[[#This Row],[Proposed Taxable Valuation]]/1000*PERL[[#This Row],[Adjusted Rate]],0)</f>
        <v>0</v>
      </c>
      <c r="L510" s="19">
        <f t="shared" si="45"/>
        <v>0</v>
      </c>
      <c r="M510" s="17">
        <f t="shared" si="48"/>
        <v>0</v>
      </c>
      <c r="N510" s="5">
        <v>659971349</v>
      </c>
      <c r="O510">
        <f>INDEX($R$3:$T$335,MATCH(PERL[[#This Row],[DistrictNumber]],$R$3:$R$335,0),3)</f>
        <v>0</v>
      </c>
      <c r="P510" s="9">
        <f t="shared" si="47"/>
        <v>0</v>
      </c>
      <c r="V510">
        <v>2027</v>
      </c>
      <c r="W510" t="s">
        <v>366</v>
      </c>
      <c r="X510" s="25">
        <v>1061541356</v>
      </c>
    </row>
    <row r="511" spans="1:24" x14ac:dyDescent="0.35">
      <c r="A511" s="13">
        <v>2027</v>
      </c>
      <c r="B511" s="13">
        <f t="shared" si="44"/>
        <v>2026</v>
      </c>
      <c r="C511" t="s">
        <v>364</v>
      </c>
      <c r="D511" t="s">
        <v>365</v>
      </c>
      <c r="E511" s="5">
        <v>458727272</v>
      </c>
      <c r="F511" s="13">
        <f>INDEX($R$3:$T$335,MATCH(PERL[[#This Row],[DistrictNumber]],$R$3:$R$335,0),3)</f>
        <v>0.13500000000000001</v>
      </c>
      <c r="G511" s="9">
        <f t="shared" si="46"/>
        <v>61928.18172</v>
      </c>
      <c r="H511" s="11">
        <v>1.02</v>
      </c>
      <c r="I511" s="12" cm="1">
        <f t="array" ref="I511">INDEX(PERL[],MATCH(PERL[[#This Row],[Base Year]]&amp;PERL[[#This Row],[DistrictNumber]],PERL[[Fiscal Year]:[Fiscal Year]]&amp;PERL[[DistrictNumber]:[DistrictNumber]],0),9)*$H511</f>
        <v>53396.493432300005</v>
      </c>
      <c r="J511" s="15">
        <f>IF(PERL[[#This Row],[Unadjusted Maximum Revenue]]/(PERL[[#This Row],[Proposed Taxable Valuation]]/1000)&gt;PERL[[#This Row],[Max Debt RATE]],PERL[[#This Row],[Max Debt RATE]],PERL[[#This Row],[Unadjusted Maximum Revenue]]/(PERL[[#This Row],[Proposed Taxable Valuation]]/1000))</f>
        <v>0.11640139292241601</v>
      </c>
      <c r="K511" s="26">
        <f>ROUND(PERL[[#This Row],[Proposed Taxable Valuation]]/1000*PERL[[#This Row],[Adjusted Rate]],0)</f>
        <v>53396</v>
      </c>
      <c r="L511" s="19">
        <f t="shared" si="45"/>
        <v>-8531.6882876999953</v>
      </c>
      <c r="M511" s="17">
        <f t="shared" si="48"/>
        <v>-1.8598607077583998E-2</v>
      </c>
      <c r="N511" s="5">
        <v>401501186</v>
      </c>
      <c r="O511">
        <f>INDEX($R$3:$T$335,MATCH(PERL[[#This Row],[DistrictNumber]],$R$3:$R$335,0),3)</f>
        <v>0.13500000000000001</v>
      </c>
      <c r="P511" s="9">
        <f t="shared" si="47"/>
        <v>54202.660110000004</v>
      </c>
      <c r="V511">
        <v>2027</v>
      </c>
      <c r="W511" t="s">
        <v>354</v>
      </c>
      <c r="X511" s="25">
        <v>451753288</v>
      </c>
    </row>
    <row r="512" spans="1:24" x14ac:dyDescent="0.35">
      <c r="A512" s="13">
        <v>2027</v>
      </c>
      <c r="B512" s="13">
        <f t="shared" si="44"/>
        <v>2026</v>
      </c>
      <c r="C512" t="s">
        <v>366</v>
      </c>
      <c r="D512" t="s">
        <v>367</v>
      </c>
      <c r="E512" s="5">
        <v>1061541356</v>
      </c>
      <c r="F512" s="13">
        <f>INDEX($R$3:$T$335,MATCH(PERL[[#This Row],[DistrictNumber]],$R$3:$R$335,0),3)</f>
        <v>0</v>
      </c>
      <c r="G512" s="9">
        <f t="shared" si="46"/>
        <v>0</v>
      </c>
      <c r="H512" s="11">
        <v>1.02</v>
      </c>
      <c r="I512" s="12" cm="1">
        <f t="array" ref="I512">INDEX(PERL[],MATCH(PERL[[#This Row],[Base Year]]&amp;PERL[[#This Row],[DistrictNumber]],PERL[[Fiscal Year]:[Fiscal Year]]&amp;PERL[[DistrictNumber]:[DistrictNumber]],0),9)*$H512</f>
        <v>0</v>
      </c>
      <c r="J512" s="15">
        <f>IF(PERL[[#This Row],[Unadjusted Maximum Revenue]]/(PERL[[#This Row],[Proposed Taxable Valuation]]/1000)&gt;PERL[[#This Row],[Max Debt RATE]],PERL[[#This Row],[Max Debt RATE]],PERL[[#This Row],[Unadjusted Maximum Revenue]]/(PERL[[#This Row],[Proposed Taxable Valuation]]/1000))</f>
        <v>0</v>
      </c>
      <c r="K512" s="26">
        <f>ROUND(PERL[[#This Row],[Proposed Taxable Valuation]]/1000*PERL[[#This Row],[Adjusted Rate]],0)</f>
        <v>0</v>
      </c>
      <c r="L512" s="19">
        <f t="shared" si="45"/>
        <v>0</v>
      </c>
      <c r="M512" s="17">
        <f t="shared" si="48"/>
        <v>0</v>
      </c>
      <c r="N512" s="5">
        <v>938208551</v>
      </c>
      <c r="O512">
        <f>INDEX($R$3:$T$335,MATCH(PERL[[#This Row],[DistrictNumber]],$R$3:$R$335,0),3)</f>
        <v>0</v>
      </c>
      <c r="P512" s="9">
        <f t="shared" si="47"/>
        <v>0</v>
      </c>
      <c r="V512">
        <v>2027</v>
      </c>
      <c r="W512" t="s">
        <v>356</v>
      </c>
      <c r="X512" s="25">
        <v>115034346</v>
      </c>
    </row>
    <row r="513" spans="1:24" x14ac:dyDescent="0.35">
      <c r="A513" s="13">
        <v>2027</v>
      </c>
      <c r="B513" s="13">
        <f t="shared" si="44"/>
        <v>2026</v>
      </c>
      <c r="C513" t="s">
        <v>368</v>
      </c>
      <c r="D513" t="s">
        <v>369</v>
      </c>
      <c r="E513" s="5">
        <v>594238586</v>
      </c>
      <c r="F513" s="13">
        <f>INDEX($R$3:$T$335,MATCH(PERL[[#This Row],[DistrictNumber]],$R$3:$R$335,0),3)</f>
        <v>0</v>
      </c>
      <c r="G513" s="9">
        <f t="shared" si="46"/>
        <v>0</v>
      </c>
      <c r="H513" s="11">
        <v>1.02</v>
      </c>
      <c r="I513" s="12" cm="1">
        <f t="array" ref="I513">INDEX(PERL[],MATCH(PERL[[#This Row],[Base Year]]&amp;PERL[[#This Row],[DistrictNumber]],PERL[[Fiscal Year]:[Fiscal Year]]&amp;PERL[[DistrictNumber]:[DistrictNumber]],0),9)*$H513</f>
        <v>0</v>
      </c>
      <c r="J513" s="15">
        <f>IF(PERL[[#This Row],[Unadjusted Maximum Revenue]]/(PERL[[#This Row],[Proposed Taxable Valuation]]/1000)&gt;PERL[[#This Row],[Max Debt RATE]],PERL[[#This Row],[Max Debt RATE]],PERL[[#This Row],[Unadjusted Maximum Revenue]]/(PERL[[#This Row],[Proposed Taxable Valuation]]/1000))</f>
        <v>0</v>
      </c>
      <c r="K513" s="26">
        <f>ROUND(PERL[[#This Row],[Proposed Taxable Valuation]]/1000*PERL[[#This Row],[Adjusted Rate]],0)</f>
        <v>0</v>
      </c>
      <c r="L513" s="19">
        <f t="shared" si="45"/>
        <v>0</v>
      </c>
      <c r="M513" s="17">
        <f t="shared" si="48"/>
        <v>0</v>
      </c>
      <c r="N513" s="5">
        <v>523346002</v>
      </c>
      <c r="O513">
        <f>INDEX($R$3:$T$335,MATCH(PERL[[#This Row],[DistrictNumber]],$R$3:$R$335,0),3)</f>
        <v>0</v>
      </c>
      <c r="P513" s="9">
        <f t="shared" si="47"/>
        <v>0</v>
      </c>
      <c r="V513">
        <v>2027</v>
      </c>
      <c r="W513" t="s">
        <v>360</v>
      </c>
      <c r="X513" s="25">
        <v>338391216</v>
      </c>
    </row>
    <row r="514" spans="1:24" x14ac:dyDescent="0.35">
      <c r="A514" s="13">
        <v>2027</v>
      </c>
      <c r="B514" s="13">
        <f t="shared" si="44"/>
        <v>2026</v>
      </c>
      <c r="C514" t="s">
        <v>370</v>
      </c>
      <c r="D514" t="s">
        <v>371</v>
      </c>
      <c r="E514" s="5">
        <v>529177092</v>
      </c>
      <c r="F514" s="13">
        <f>INDEX($R$3:$T$335,MATCH(PERL[[#This Row],[DistrictNumber]],$R$3:$R$335,0),3)</f>
        <v>0</v>
      </c>
      <c r="G514" s="9">
        <f t="shared" si="46"/>
        <v>0</v>
      </c>
      <c r="H514" s="11">
        <v>1.02</v>
      </c>
      <c r="I514" s="12" cm="1">
        <f t="array" ref="I514">INDEX(PERL[],MATCH(PERL[[#This Row],[Base Year]]&amp;PERL[[#This Row],[DistrictNumber]],PERL[[Fiscal Year]:[Fiscal Year]]&amp;PERL[[DistrictNumber]:[DistrictNumber]],0),9)*$H514</f>
        <v>0</v>
      </c>
      <c r="J514" s="15">
        <f>IF(PERL[[#This Row],[Unadjusted Maximum Revenue]]/(PERL[[#This Row],[Proposed Taxable Valuation]]/1000)&gt;PERL[[#This Row],[Max Debt RATE]],PERL[[#This Row],[Max Debt RATE]],PERL[[#This Row],[Unadjusted Maximum Revenue]]/(PERL[[#This Row],[Proposed Taxable Valuation]]/1000))</f>
        <v>0</v>
      </c>
      <c r="K514" s="26">
        <f>ROUND(PERL[[#This Row],[Proposed Taxable Valuation]]/1000*PERL[[#This Row],[Adjusted Rate]],0)</f>
        <v>0</v>
      </c>
      <c r="L514" s="19">
        <f t="shared" si="45"/>
        <v>0</v>
      </c>
      <c r="M514" s="17">
        <f t="shared" si="48"/>
        <v>0</v>
      </c>
      <c r="N514" s="5">
        <v>464775546</v>
      </c>
      <c r="O514">
        <f>INDEX($R$3:$T$335,MATCH(PERL[[#This Row],[DistrictNumber]],$R$3:$R$335,0),3)</f>
        <v>0</v>
      </c>
      <c r="P514" s="9">
        <f t="shared" si="47"/>
        <v>0</v>
      </c>
      <c r="V514">
        <v>2027</v>
      </c>
      <c r="W514" t="s">
        <v>362</v>
      </c>
      <c r="X514" s="25">
        <v>757545636</v>
      </c>
    </row>
    <row r="515" spans="1:24" x14ac:dyDescent="0.35">
      <c r="A515" s="13">
        <v>2027</v>
      </c>
      <c r="B515" s="13">
        <f t="shared" si="44"/>
        <v>2026</v>
      </c>
      <c r="C515" t="s">
        <v>372</v>
      </c>
      <c r="D515" t="s">
        <v>373</v>
      </c>
      <c r="E515" s="5">
        <v>218430310</v>
      </c>
      <c r="F515" s="13">
        <f>INDEX($R$3:$T$335,MATCH(PERL[[#This Row],[DistrictNumber]],$R$3:$R$335,0),3)</f>
        <v>0</v>
      </c>
      <c r="G515" s="9">
        <f t="shared" si="46"/>
        <v>0</v>
      </c>
      <c r="H515" s="11">
        <v>1.02</v>
      </c>
      <c r="I515" s="12" cm="1">
        <f t="array" ref="I515">INDEX(PERL[],MATCH(PERL[[#This Row],[Base Year]]&amp;PERL[[#This Row],[DistrictNumber]],PERL[[Fiscal Year]:[Fiscal Year]]&amp;PERL[[DistrictNumber]:[DistrictNumber]],0),9)*$H515</f>
        <v>0</v>
      </c>
      <c r="J515" s="15">
        <f>IF(PERL[[#This Row],[Unadjusted Maximum Revenue]]/(PERL[[#This Row],[Proposed Taxable Valuation]]/1000)&gt;PERL[[#This Row],[Max Debt RATE]],PERL[[#This Row],[Max Debt RATE]],PERL[[#This Row],[Unadjusted Maximum Revenue]]/(PERL[[#This Row],[Proposed Taxable Valuation]]/1000))</f>
        <v>0</v>
      </c>
      <c r="K515" s="26">
        <f>ROUND(PERL[[#This Row],[Proposed Taxable Valuation]]/1000*PERL[[#This Row],[Adjusted Rate]],0)</f>
        <v>0</v>
      </c>
      <c r="L515" s="19">
        <f t="shared" si="45"/>
        <v>0</v>
      </c>
      <c r="M515" s="17">
        <f t="shared" si="48"/>
        <v>0</v>
      </c>
      <c r="N515" s="5">
        <v>188213444</v>
      </c>
      <c r="O515">
        <f>INDEX($R$3:$T$335,MATCH(PERL[[#This Row],[DistrictNumber]],$R$3:$R$335,0),3)</f>
        <v>0</v>
      </c>
      <c r="P515" s="9">
        <f t="shared" si="47"/>
        <v>0</v>
      </c>
      <c r="V515">
        <v>2027</v>
      </c>
      <c r="W515" t="s">
        <v>364</v>
      </c>
      <c r="X515" s="25">
        <v>458727272</v>
      </c>
    </row>
    <row r="516" spans="1:24" x14ac:dyDescent="0.35">
      <c r="A516" s="13">
        <v>2027</v>
      </c>
      <c r="B516" s="13">
        <f t="shared" si="44"/>
        <v>2026</v>
      </c>
      <c r="C516" t="s">
        <v>374</v>
      </c>
      <c r="D516" t="s">
        <v>375</v>
      </c>
      <c r="E516" s="5">
        <v>137650766</v>
      </c>
      <c r="F516" s="13">
        <f>INDEX($R$3:$T$335,MATCH(PERL[[#This Row],[DistrictNumber]],$R$3:$R$335,0),3)</f>
        <v>0</v>
      </c>
      <c r="G516" s="9">
        <f t="shared" si="46"/>
        <v>0</v>
      </c>
      <c r="H516" s="11">
        <v>1.02</v>
      </c>
      <c r="I516" s="12" cm="1">
        <f t="array" ref="I516">INDEX(PERL[],MATCH(PERL[[#This Row],[Base Year]]&amp;PERL[[#This Row],[DistrictNumber]],PERL[[Fiscal Year]:[Fiscal Year]]&amp;PERL[[DistrictNumber]:[DistrictNumber]],0),9)*$H516</f>
        <v>0</v>
      </c>
      <c r="J516" s="15">
        <f>IF(PERL[[#This Row],[Unadjusted Maximum Revenue]]/(PERL[[#This Row],[Proposed Taxable Valuation]]/1000)&gt;PERL[[#This Row],[Max Debt RATE]],PERL[[#This Row],[Max Debt RATE]],PERL[[#This Row],[Unadjusted Maximum Revenue]]/(PERL[[#This Row],[Proposed Taxable Valuation]]/1000))</f>
        <v>0</v>
      </c>
      <c r="K516" s="26">
        <f>ROUND(PERL[[#This Row],[Proposed Taxable Valuation]]/1000*PERL[[#This Row],[Adjusted Rate]],0)</f>
        <v>0</v>
      </c>
      <c r="L516" s="19">
        <f t="shared" si="45"/>
        <v>0</v>
      </c>
      <c r="M516" s="17">
        <f t="shared" si="48"/>
        <v>0</v>
      </c>
      <c r="N516" s="5">
        <v>126490541</v>
      </c>
      <c r="O516">
        <f>INDEX($R$3:$T$335,MATCH(PERL[[#This Row],[DistrictNumber]],$R$3:$R$335,0),3)</f>
        <v>0</v>
      </c>
      <c r="P516" s="9">
        <f t="shared" si="47"/>
        <v>0</v>
      </c>
      <c r="V516">
        <v>2027</v>
      </c>
      <c r="W516" t="s">
        <v>358</v>
      </c>
      <c r="X516" s="25">
        <v>381665411</v>
      </c>
    </row>
    <row r="517" spans="1:24" x14ac:dyDescent="0.35">
      <c r="A517" s="13">
        <v>2027</v>
      </c>
      <c r="B517" s="13">
        <f t="shared" ref="B517:B580" si="49">A517-1</f>
        <v>2026</v>
      </c>
      <c r="C517" t="s">
        <v>376</v>
      </c>
      <c r="D517" t="s">
        <v>377</v>
      </c>
      <c r="E517" s="5">
        <v>91829891</v>
      </c>
      <c r="F517" s="13">
        <f>INDEX($R$3:$T$335,MATCH(PERL[[#This Row],[DistrictNumber]],$R$3:$R$335,0),3)</f>
        <v>0</v>
      </c>
      <c r="G517" s="9">
        <f t="shared" si="46"/>
        <v>0</v>
      </c>
      <c r="H517" s="11">
        <v>1.02</v>
      </c>
      <c r="I517" s="12" cm="1">
        <f t="array" ref="I517">INDEX(PERL[],MATCH(PERL[[#This Row],[Base Year]]&amp;PERL[[#This Row],[DistrictNumber]],PERL[[Fiscal Year]:[Fiscal Year]]&amp;PERL[[DistrictNumber]:[DistrictNumber]],0),9)*$H517</f>
        <v>0</v>
      </c>
      <c r="J517" s="15">
        <f>IF(PERL[[#This Row],[Unadjusted Maximum Revenue]]/(PERL[[#This Row],[Proposed Taxable Valuation]]/1000)&gt;PERL[[#This Row],[Max Debt RATE]],PERL[[#This Row],[Max Debt RATE]],PERL[[#This Row],[Unadjusted Maximum Revenue]]/(PERL[[#This Row],[Proposed Taxable Valuation]]/1000))</f>
        <v>0</v>
      </c>
      <c r="K517" s="26">
        <f>ROUND(PERL[[#This Row],[Proposed Taxable Valuation]]/1000*PERL[[#This Row],[Adjusted Rate]],0)</f>
        <v>0</v>
      </c>
      <c r="L517" s="19">
        <f t="shared" ref="L517:L580" si="50">I517-G517</f>
        <v>0</v>
      </c>
      <c r="M517" s="17">
        <f t="shared" si="48"/>
        <v>0</v>
      </c>
      <c r="N517" s="5">
        <v>82954528</v>
      </c>
      <c r="O517">
        <f>INDEX($R$3:$T$335,MATCH(PERL[[#This Row],[DistrictNumber]],$R$3:$R$335,0),3)</f>
        <v>0</v>
      </c>
      <c r="P517" s="9">
        <f t="shared" si="47"/>
        <v>0</v>
      </c>
      <c r="V517">
        <v>2027</v>
      </c>
      <c r="W517" t="s">
        <v>368</v>
      </c>
      <c r="X517" s="25">
        <v>594238586</v>
      </c>
    </row>
    <row r="518" spans="1:24" x14ac:dyDescent="0.35">
      <c r="A518" s="13">
        <v>2027</v>
      </c>
      <c r="B518" s="13">
        <f t="shared" si="49"/>
        <v>2026</v>
      </c>
      <c r="C518" t="s">
        <v>378</v>
      </c>
      <c r="D518" t="s">
        <v>379</v>
      </c>
      <c r="E518" s="5">
        <v>128728321</v>
      </c>
      <c r="F518" s="13">
        <f>INDEX($R$3:$T$335,MATCH(PERL[[#This Row],[DistrictNumber]],$R$3:$R$335,0),3)</f>
        <v>0</v>
      </c>
      <c r="G518" s="9">
        <f t="shared" si="46"/>
        <v>0</v>
      </c>
      <c r="H518" s="11">
        <v>1.02</v>
      </c>
      <c r="I518" s="12" cm="1">
        <f t="array" ref="I518">INDEX(PERL[],MATCH(PERL[[#This Row],[Base Year]]&amp;PERL[[#This Row],[DistrictNumber]],PERL[[Fiscal Year]:[Fiscal Year]]&amp;PERL[[DistrictNumber]:[DistrictNumber]],0),9)*$H518</f>
        <v>0</v>
      </c>
      <c r="J518" s="15">
        <f>IF(PERL[[#This Row],[Unadjusted Maximum Revenue]]/(PERL[[#This Row],[Proposed Taxable Valuation]]/1000)&gt;PERL[[#This Row],[Max Debt RATE]],PERL[[#This Row],[Max Debt RATE]],PERL[[#This Row],[Unadjusted Maximum Revenue]]/(PERL[[#This Row],[Proposed Taxable Valuation]]/1000))</f>
        <v>0</v>
      </c>
      <c r="K518" s="26">
        <f>ROUND(PERL[[#This Row],[Proposed Taxable Valuation]]/1000*PERL[[#This Row],[Adjusted Rate]],0)</f>
        <v>0</v>
      </c>
      <c r="L518" s="19">
        <f t="shared" si="50"/>
        <v>0</v>
      </c>
      <c r="M518" s="17">
        <f t="shared" si="48"/>
        <v>0</v>
      </c>
      <c r="N518" s="5">
        <v>115755141</v>
      </c>
      <c r="O518">
        <f>INDEX($R$3:$T$335,MATCH(PERL[[#This Row],[DistrictNumber]],$R$3:$R$335,0),3)</f>
        <v>0</v>
      </c>
      <c r="P518" s="9">
        <f t="shared" si="47"/>
        <v>0</v>
      </c>
      <c r="V518">
        <v>2027</v>
      </c>
      <c r="W518" t="s">
        <v>370</v>
      </c>
      <c r="X518" s="25">
        <v>529177092</v>
      </c>
    </row>
    <row r="519" spans="1:24" x14ac:dyDescent="0.35">
      <c r="A519" s="13">
        <v>2027</v>
      </c>
      <c r="B519" s="13">
        <f t="shared" si="49"/>
        <v>2026</v>
      </c>
      <c r="C519" t="s">
        <v>380</v>
      </c>
      <c r="D519" t="s">
        <v>381</v>
      </c>
      <c r="E519" s="5">
        <v>482695211</v>
      </c>
      <c r="F519" s="13">
        <f>INDEX($R$3:$T$335,MATCH(PERL[[#This Row],[DistrictNumber]],$R$3:$R$335,0),3)</f>
        <v>0</v>
      </c>
      <c r="G519" s="9">
        <f t="shared" si="46"/>
        <v>0</v>
      </c>
      <c r="H519" s="11">
        <v>1.02</v>
      </c>
      <c r="I519" s="12" cm="1">
        <f t="array" ref="I519">INDEX(PERL[],MATCH(PERL[[#This Row],[Base Year]]&amp;PERL[[#This Row],[DistrictNumber]],PERL[[Fiscal Year]:[Fiscal Year]]&amp;PERL[[DistrictNumber]:[DistrictNumber]],0),9)*$H519</f>
        <v>0</v>
      </c>
      <c r="J519" s="15">
        <f>IF(PERL[[#This Row],[Unadjusted Maximum Revenue]]/(PERL[[#This Row],[Proposed Taxable Valuation]]/1000)&gt;PERL[[#This Row],[Max Debt RATE]],PERL[[#This Row],[Max Debt RATE]],PERL[[#This Row],[Unadjusted Maximum Revenue]]/(PERL[[#This Row],[Proposed Taxable Valuation]]/1000))</f>
        <v>0</v>
      </c>
      <c r="K519" s="26">
        <f>ROUND(PERL[[#This Row],[Proposed Taxable Valuation]]/1000*PERL[[#This Row],[Adjusted Rate]],0)</f>
        <v>0</v>
      </c>
      <c r="L519" s="19">
        <f t="shared" si="50"/>
        <v>0</v>
      </c>
      <c r="M519" s="17">
        <f t="shared" si="48"/>
        <v>0</v>
      </c>
      <c r="N519" s="5">
        <v>424786976</v>
      </c>
      <c r="O519">
        <f>INDEX($R$3:$T$335,MATCH(PERL[[#This Row],[DistrictNumber]],$R$3:$R$335,0),3)</f>
        <v>0</v>
      </c>
      <c r="P519" s="9">
        <f t="shared" si="47"/>
        <v>0</v>
      </c>
      <c r="V519">
        <v>2027</v>
      </c>
      <c r="W519" t="s">
        <v>372</v>
      </c>
      <c r="X519" s="25">
        <v>218430310</v>
      </c>
    </row>
    <row r="520" spans="1:24" x14ac:dyDescent="0.35">
      <c r="A520" s="13">
        <v>2027</v>
      </c>
      <c r="B520" s="13">
        <f t="shared" si="49"/>
        <v>2026</v>
      </c>
      <c r="C520" t="s">
        <v>382</v>
      </c>
      <c r="D520" t="s">
        <v>383</v>
      </c>
      <c r="E520" s="5">
        <v>802742460</v>
      </c>
      <c r="F520" s="13">
        <f>INDEX($R$3:$T$335,MATCH(PERL[[#This Row],[DistrictNumber]],$R$3:$R$335,0),3)</f>
        <v>0</v>
      </c>
      <c r="G520" s="9">
        <f t="shared" si="46"/>
        <v>0</v>
      </c>
      <c r="H520" s="11">
        <v>1.02</v>
      </c>
      <c r="I520" s="12" cm="1">
        <f t="array" ref="I520">INDEX(PERL[],MATCH(PERL[[#This Row],[Base Year]]&amp;PERL[[#This Row],[DistrictNumber]],PERL[[Fiscal Year]:[Fiscal Year]]&amp;PERL[[DistrictNumber]:[DistrictNumber]],0),9)*$H520</f>
        <v>0</v>
      </c>
      <c r="J520" s="15">
        <f>IF(PERL[[#This Row],[Unadjusted Maximum Revenue]]/(PERL[[#This Row],[Proposed Taxable Valuation]]/1000)&gt;PERL[[#This Row],[Max Debt RATE]],PERL[[#This Row],[Max Debt RATE]],PERL[[#This Row],[Unadjusted Maximum Revenue]]/(PERL[[#This Row],[Proposed Taxable Valuation]]/1000))</f>
        <v>0</v>
      </c>
      <c r="K520" s="26">
        <f>ROUND(PERL[[#This Row],[Proposed Taxable Valuation]]/1000*PERL[[#This Row],[Adjusted Rate]],0)</f>
        <v>0</v>
      </c>
      <c r="L520" s="19">
        <f t="shared" si="50"/>
        <v>0</v>
      </c>
      <c r="M520" s="17">
        <f t="shared" si="48"/>
        <v>0</v>
      </c>
      <c r="N520" s="5">
        <v>698882512</v>
      </c>
      <c r="O520">
        <f>INDEX($R$3:$T$335,MATCH(PERL[[#This Row],[DistrictNumber]],$R$3:$R$335,0),3)</f>
        <v>0</v>
      </c>
      <c r="P520" s="9">
        <f t="shared" si="47"/>
        <v>0</v>
      </c>
      <c r="V520">
        <v>2027</v>
      </c>
      <c r="W520" t="s">
        <v>374</v>
      </c>
      <c r="X520" s="25">
        <v>137650766</v>
      </c>
    </row>
    <row r="521" spans="1:24" x14ac:dyDescent="0.35">
      <c r="A521" s="13">
        <v>2027</v>
      </c>
      <c r="B521" s="13">
        <f t="shared" si="49"/>
        <v>2026</v>
      </c>
      <c r="C521" t="s">
        <v>384</v>
      </c>
      <c r="D521" t="s">
        <v>385</v>
      </c>
      <c r="E521" s="5">
        <v>490804466</v>
      </c>
      <c r="F521" s="13">
        <f>INDEX($R$3:$T$335,MATCH(PERL[[#This Row],[DistrictNumber]],$R$3:$R$335,0),3)</f>
        <v>0.13500000000000001</v>
      </c>
      <c r="G521" s="9">
        <f t="shared" si="46"/>
        <v>66258.602910000001</v>
      </c>
      <c r="H521" s="11">
        <v>1.02</v>
      </c>
      <c r="I521" s="12" cm="1">
        <f t="array" ref="I521">INDEX(PERL[],MATCH(PERL[[#This Row],[Base Year]]&amp;PERL[[#This Row],[DistrictNumber]],PERL[[Fiscal Year]:[Fiscal Year]]&amp;PERL[[DistrictNumber]:[DistrictNumber]],0),9)*$H521</f>
        <v>54565.476514200003</v>
      </c>
      <c r="J521" s="15">
        <f>IF(PERL[[#This Row],[Unadjusted Maximum Revenue]]/(PERL[[#This Row],[Proposed Taxable Valuation]]/1000)&gt;PERL[[#This Row],[Max Debt RATE]],PERL[[#This Row],[Max Debt RATE]],PERL[[#This Row],[Unadjusted Maximum Revenue]]/(PERL[[#This Row],[Proposed Taxable Valuation]]/1000))</f>
        <v>0.11117559088021828</v>
      </c>
      <c r="K521" s="26">
        <f>ROUND(PERL[[#This Row],[Proposed Taxable Valuation]]/1000*PERL[[#This Row],[Adjusted Rate]],0)</f>
        <v>54565</v>
      </c>
      <c r="L521" s="19">
        <f t="shared" si="50"/>
        <v>-11693.126395799998</v>
      </c>
      <c r="M521" s="17">
        <f t="shared" si="48"/>
        <v>-2.3824409119781731E-2</v>
      </c>
      <c r="N521" s="5">
        <v>415234360</v>
      </c>
      <c r="O521">
        <f>INDEX($R$3:$T$335,MATCH(PERL[[#This Row],[DistrictNumber]],$R$3:$R$335,0),3)</f>
        <v>0.13500000000000001</v>
      </c>
      <c r="P521" s="9">
        <f t="shared" si="47"/>
        <v>56056.638599999998</v>
      </c>
      <c r="V521">
        <v>2027</v>
      </c>
      <c r="W521" t="s">
        <v>376</v>
      </c>
      <c r="X521" s="25">
        <v>91829891</v>
      </c>
    </row>
    <row r="522" spans="1:24" x14ac:dyDescent="0.35">
      <c r="A522" s="13">
        <v>2027</v>
      </c>
      <c r="B522" s="13">
        <f t="shared" si="49"/>
        <v>2026</v>
      </c>
      <c r="C522" t="s">
        <v>386</v>
      </c>
      <c r="D522" t="s">
        <v>387</v>
      </c>
      <c r="E522" s="5">
        <v>101574350</v>
      </c>
      <c r="F522" s="13">
        <f>INDEX($R$3:$T$335,MATCH(PERL[[#This Row],[DistrictNumber]],$R$3:$R$335,0),3)</f>
        <v>0</v>
      </c>
      <c r="G522" s="9">
        <f t="shared" ref="G522:G585" si="51">E522/1000*F522</f>
        <v>0</v>
      </c>
      <c r="H522" s="11">
        <v>1.02</v>
      </c>
      <c r="I522" s="12" cm="1">
        <f t="array" ref="I522">INDEX(PERL[],MATCH(PERL[[#This Row],[Base Year]]&amp;PERL[[#This Row],[DistrictNumber]],PERL[[Fiscal Year]:[Fiscal Year]]&amp;PERL[[DistrictNumber]:[DistrictNumber]],0),9)*$H522</f>
        <v>0</v>
      </c>
      <c r="J522" s="15">
        <f>IF(PERL[[#This Row],[Unadjusted Maximum Revenue]]/(PERL[[#This Row],[Proposed Taxable Valuation]]/1000)&gt;PERL[[#This Row],[Max Debt RATE]],PERL[[#This Row],[Max Debt RATE]],PERL[[#This Row],[Unadjusted Maximum Revenue]]/(PERL[[#This Row],[Proposed Taxable Valuation]]/1000))</f>
        <v>0</v>
      </c>
      <c r="K522" s="26">
        <f>ROUND(PERL[[#This Row],[Proposed Taxable Valuation]]/1000*PERL[[#This Row],[Adjusted Rate]],0)</f>
        <v>0</v>
      </c>
      <c r="L522" s="19">
        <f t="shared" si="50"/>
        <v>0</v>
      </c>
      <c r="M522" s="17">
        <f t="shared" si="48"/>
        <v>0</v>
      </c>
      <c r="N522" s="5">
        <v>92094098</v>
      </c>
      <c r="O522">
        <f>INDEX($R$3:$T$335,MATCH(PERL[[#This Row],[DistrictNumber]],$R$3:$R$335,0),3)</f>
        <v>0</v>
      </c>
      <c r="P522" s="9">
        <f t="shared" ref="P522:P585" si="52">N522/1000*O522</f>
        <v>0</v>
      </c>
      <c r="V522">
        <v>2027</v>
      </c>
      <c r="W522" t="s">
        <v>378</v>
      </c>
      <c r="X522" s="25">
        <v>128728321</v>
      </c>
    </row>
    <row r="523" spans="1:24" x14ac:dyDescent="0.35">
      <c r="A523" s="13">
        <v>2027</v>
      </c>
      <c r="B523" s="13">
        <f t="shared" si="49"/>
        <v>2026</v>
      </c>
      <c r="C523" t="s">
        <v>388</v>
      </c>
      <c r="D523" t="s">
        <v>389</v>
      </c>
      <c r="E523" s="5">
        <v>1918833503</v>
      </c>
      <c r="F523" s="13">
        <f>INDEX($R$3:$T$335,MATCH(PERL[[#This Row],[DistrictNumber]],$R$3:$R$335,0),3)</f>
        <v>0</v>
      </c>
      <c r="G523" s="9">
        <f t="shared" si="51"/>
        <v>0</v>
      </c>
      <c r="H523" s="11">
        <v>1.02</v>
      </c>
      <c r="I523" s="12" cm="1">
        <f t="array" ref="I523">INDEX(PERL[],MATCH(PERL[[#This Row],[Base Year]]&amp;PERL[[#This Row],[DistrictNumber]],PERL[[Fiscal Year]:[Fiscal Year]]&amp;PERL[[DistrictNumber]:[DistrictNumber]],0),9)*$H523</f>
        <v>0</v>
      </c>
      <c r="J523" s="15">
        <f>IF(PERL[[#This Row],[Unadjusted Maximum Revenue]]/(PERL[[#This Row],[Proposed Taxable Valuation]]/1000)&gt;PERL[[#This Row],[Max Debt RATE]],PERL[[#This Row],[Max Debt RATE]],PERL[[#This Row],[Unadjusted Maximum Revenue]]/(PERL[[#This Row],[Proposed Taxable Valuation]]/1000))</f>
        <v>0</v>
      </c>
      <c r="K523" s="26">
        <f>ROUND(PERL[[#This Row],[Proposed Taxable Valuation]]/1000*PERL[[#This Row],[Adjusted Rate]],0)</f>
        <v>0</v>
      </c>
      <c r="L523" s="19">
        <f t="shared" si="50"/>
        <v>0</v>
      </c>
      <c r="M523" s="17">
        <f t="shared" ref="M523:M586" si="53">J523-F523</f>
        <v>0</v>
      </c>
      <c r="N523" s="5">
        <v>1637275080</v>
      </c>
      <c r="O523">
        <f>INDEX($R$3:$T$335,MATCH(PERL[[#This Row],[DistrictNumber]],$R$3:$R$335,0),3)</f>
        <v>0</v>
      </c>
      <c r="P523" s="9">
        <f t="shared" si="52"/>
        <v>0</v>
      </c>
      <c r="V523">
        <v>2027</v>
      </c>
      <c r="W523" t="s">
        <v>380</v>
      </c>
      <c r="X523" s="25">
        <v>482695211</v>
      </c>
    </row>
    <row r="524" spans="1:24" x14ac:dyDescent="0.35">
      <c r="A524" s="13">
        <v>2027</v>
      </c>
      <c r="B524" s="13">
        <f t="shared" si="49"/>
        <v>2026</v>
      </c>
      <c r="C524" t="s">
        <v>390</v>
      </c>
      <c r="D524" t="s">
        <v>391</v>
      </c>
      <c r="E524" s="5">
        <v>352076313</v>
      </c>
      <c r="F524" s="13">
        <f>INDEX($R$3:$T$335,MATCH(PERL[[#This Row],[DistrictNumber]],$R$3:$R$335,0),3)</f>
        <v>0</v>
      </c>
      <c r="G524" s="9">
        <f t="shared" si="51"/>
        <v>0</v>
      </c>
      <c r="H524" s="11">
        <v>1.02</v>
      </c>
      <c r="I524" s="12" cm="1">
        <f t="array" ref="I524">INDEX(PERL[],MATCH(PERL[[#This Row],[Base Year]]&amp;PERL[[#This Row],[DistrictNumber]],PERL[[Fiscal Year]:[Fiscal Year]]&amp;PERL[[DistrictNumber]:[DistrictNumber]],0),9)*$H524</f>
        <v>0</v>
      </c>
      <c r="J524" s="15">
        <f>IF(PERL[[#This Row],[Unadjusted Maximum Revenue]]/(PERL[[#This Row],[Proposed Taxable Valuation]]/1000)&gt;PERL[[#This Row],[Max Debt RATE]],PERL[[#This Row],[Max Debt RATE]],PERL[[#This Row],[Unadjusted Maximum Revenue]]/(PERL[[#This Row],[Proposed Taxable Valuation]]/1000))</f>
        <v>0</v>
      </c>
      <c r="K524" s="26">
        <f>ROUND(PERL[[#This Row],[Proposed Taxable Valuation]]/1000*PERL[[#This Row],[Adjusted Rate]],0)</f>
        <v>0</v>
      </c>
      <c r="L524" s="19">
        <f t="shared" si="50"/>
        <v>0</v>
      </c>
      <c r="M524" s="17">
        <f t="shared" si="53"/>
        <v>0</v>
      </c>
      <c r="N524" s="5">
        <v>314900274</v>
      </c>
      <c r="O524">
        <f>INDEX($R$3:$T$335,MATCH(PERL[[#This Row],[DistrictNumber]],$R$3:$R$335,0),3)</f>
        <v>0</v>
      </c>
      <c r="P524" s="9">
        <f t="shared" si="52"/>
        <v>0</v>
      </c>
      <c r="V524">
        <v>2027</v>
      </c>
      <c r="W524" t="s">
        <v>382</v>
      </c>
      <c r="X524" s="25">
        <v>802742460</v>
      </c>
    </row>
    <row r="525" spans="1:24" x14ac:dyDescent="0.35">
      <c r="A525" s="13">
        <v>2027</v>
      </c>
      <c r="B525" s="13">
        <f t="shared" si="49"/>
        <v>2026</v>
      </c>
      <c r="C525" t="s">
        <v>392</v>
      </c>
      <c r="D525" t="s">
        <v>393</v>
      </c>
      <c r="E525" s="5">
        <v>735442514</v>
      </c>
      <c r="F525" s="13">
        <f>INDEX($R$3:$T$335,MATCH(PERL[[#This Row],[DistrictNumber]],$R$3:$R$335,0),3)</f>
        <v>0</v>
      </c>
      <c r="G525" s="9">
        <f t="shared" si="51"/>
        <v>0</v>
      </c>
      <c r="H525" s="11">
        <v>1.02</v>
      </c>
      <c r="I525" s="12" cm="1">
        <f t="array" ref="I525">INDEX(PERL[],MATCH(PERL[[#This Row],[Base Year]]&amp;PERL[[#This Row],[DistrictNumber]],PERL[[Fiscal Year]:[Fiscal Year]]&amp;PERL[[DistrictNumber]:[DistrictNumber]],0),9)*$H525</f>
        <v>0</v>
      </c>
      <c r="J525" s="15">
        <f>IF(PERL[[#This Row],[Unadjusted Maximum Revenue]]/(PERL[[#This Row],[Proposed Taxable Valuation]]/1000)&gt;PERL[[#This Row],[Max Debt RATE]],PERL[[#This Row],[Max Debt RATE]],PERL[[#This Row],[Unadjusted Maximum Revenue]]/(PERL[[#This Row],[Proposed Taxable Valuation]]/1000))</f>
        <v>0</v>
      </c>
      <c r="K525" s="26">
        <f>ROUND(PERL[[#This Row],[Proposed Taxable Valuation]]/1000*PERL[[#This Row],[Adjusted Rate]],0)</f>
        <v>0</v>
      </c>
      <c r="L525" s="19">
        <f t="shared" si="50"/>
        <v>0</v>
      </c>
      <c r="M525" s="17">
        <f t="shared" si="53"/>
        <v>0</v>
      </c>
      <c r="N525" s="5">
        <v>637789914</v>
      </c>
      <c r="O525">
        <f>INDEX($R$3:$T$335,MATCH(PERL[[#This Row],[DistrictNumber]],$R$3:$R$335,0),3)</f>
        <v>0</v>
      </c>
      <c r="P525" s="9">
        <f t="shared" si="52"/>
        <v>0</v>
      </c>
      <c r="V525">
        <v>2027</v>
      </c>
      <c r="W525" t="s">
        <v>384</v>
      </c>
      <c r="X525" s="25">
        <v>490804466</v>
      </c>
    </row>
    <row r="526" spans="1:24" x14ac:dyDescent="0.35">
      <c r="A526" s="13">
        <v>2027</v>
      </c>
      <c r="B526" s="13">
        <f t="shared" si="49"/>
        <v>2026</v>
      </c>
      <c r="C526" t="s">
        <v>394</v>
      </c>
      <c r="D526" t="s">
        <v>395</v>
      </c>
      <c r="E526" s="5">
        <v>675995506</v>
      </c>
      <c r="F526" s="13">
        <f>INDEX($R$3:$T$335,MATCH(PERL[[#This Row],[DistrictNumber]],$R$3:$R$335,0),3)</f>
        <v>0</v>
      </c>
      <c r="G526" s="9">
        <f t="shared" si="51"/>
        <v>0</v>
      </c>
      <c r="H526" s="11">
        <v>1.02</v>
      </c>
      <c r="I526" s="12" cm="1">
        <f t="array" ref="I526">INDEX(PERL[],MATCH(PERL[[#This Row],[Base Year]]&amp;PERL[[#This Row],[DistrictNumber]],PERL[[Fiscal Year]:[Fiscal Year]]&amp;PERL[[DistrictNumber]:[DistrictNumber]],0),9)*$H526</f>
        <v>0</v>
      </c>
      <c r="J526" s="15">
        <f>IF(PERL[[#This Row],[Unadjusted Maximum Revenue]]/(PERL[[#This Row],[Proposed Taxable Valuation]]/1000)&gt;PERL[[#This Row],[Max Debt RATE]],PERL[[#This Row],[Max Debt RATE]],PERL[[#This Row],[Unadjusted Maximum Revenue]]/(PERL[[#This Row],[Proposed Taxable Valuation]]/1000))</f>
        <v>0</v>
      </c>
      <c r="K526" s="26">
        <f>ROUND(PERL[[#This Row],[Proposed Taxable Valuation]]/1000*PERL[[#This Row],[Adjusted Rate]],0)</f>
        <v>0</v>
      </c>
      <c r="L526" s="19">
        <f t="shared" si="50"/>
        <v>0</v>
      </c>
      <c r="M526" s="17">
        <f t="shared" si="53"/>
        <v>0</v>
      </c>
      <c r="N526" s="5">
        <v>611371815</v>
      </c>
      <c r="O526">
        <f>INDEX($R$3:$T$335,MATCH(PERL[[#This Row],[DistrictNumber]],$R$3:$R$335,0),3)</f>
        <v>0</v>
      </c>
      <c r="P526" s="9">
        <f t="shared" si="52"/>
        <v>0</v>
      </c>
      <c r="V526">
        <v>2027</v>
      </c>
      <c r="W526" t="s">
        <v>386</v>
      </c>
      <c r="X526" s="25">
        <v>101574350</v>
      </c>
    </row>
    <row r="527" spans="1:24" x14ac:dyDescent="0.35">
      <c r="A527" s="13">
        <v>2027</v>
      </c>
      <c r="B527" s="13">
        <f t="shared" si="49"/>
        <v>2026</v>
      </c>
      <c r="C527" t="s">
        <v>396</v>
      </c>
      <c r="D527" t="s">
        <v>397</v>
      </c>
      <c r="E527" s="5">
        <v>176264487</v>
      </c>
      <c r="F527" s="13">
        <f>INDEX($R$3:$T$335,MATCH(PERL[[#This Row],[DistrictNumber]],$R$3:$R$335,0),3)</f>
        <v>0.13500000000000001</v>
      </c>
      <c r="G527" s="9">
        <f t="shared" si="51"/>
        <v>23795.705744999999</v>
      </c>
      <c r="H527" s="11">
        <v>1.02</v>
      </c>
      <c r="I527" s="12" cm="1">
        <f t="array" ref="I527">INDEX(PERL[],MATCH(PERL[[#This Row],[Base Year]]&amp;PERL[[#This Row],[DistrictNumber]],PERL[[Fiscal Year]:[Fiscal Year]]&amp;PERL[[DistrictNumber]:[DistrictNumber]],0),9)*$H527</f>
        <v>20401.383726900003</v>
      </c>
      <c r="J527" s="15">
        <f>IF(PERL[[#This Row],[Unadjusted Maximum Revenue]]/(PERL[[#This Row],[Proposed Taxable Valuation]]/1000)&gt;PERL[[#This Row],[Max Debt RATE]],PERL[[#This Row],[Max Debt RATE]],PERL[[#This Row],[Unadjusted Maximum Revenue]]/(PERL[[#This Row],[Proposed Taxable Valuation]]/1000))</f>
        <v>0.11574301820025723</v>
      </c>
      <c r="K527" s="26">
        <f>ROUND(PERL[[#This Row],[Proposed Taxable Valuation]]/1000*PERL[[#This Row],[Adjusted Rate]],0)</f>
        <v>20401</v>
      </c>
      <c r="L527" s="19">
        <f t="shared" si="50"/>
        <v>-3394.3220180999961</v>
      </c>
      <c r="M527" s="17">
        <f t="shared" si="53"/>
        <v>-1.9256981799742778E-2</v>
      </c>
      <c r="N527" s="5">
        <v>152961718</v>
      </c>
      <c r="O527">
        <f>INDEX($R$3:$T$335,MATCH(PERL[[#This Row],[DistrictNumber]],$R$3:$R$335,0),3)</f>
        <v>0.13500000000000001</v>
      </c>
      <c r="P527" s="9">
        <f t="shared" si="52"/>
        <v>20649.83193</v>
      </c>
      <c r="V527">
        <v>2027</v>
      </c>
      <c r="W527" t="s">
        <v>388</v>
      </c>
      <c r="X527" s="25">
        <v>1918833503</v>
      </c>
    </row>
    <row r="528" spans="1:24" x14ac:dyDescent="0.35">
      <c r="A528" s="13">
        <v>2027</v>
      </c>
      <c r="B528" s="13">
        <f t="shared" si="49"/>
        <v>2026</v>
      </c>
      <c r="C528" t="s">
        <v>398</v>
      </c>
      <c r="D528" t="s">
        <v>399</v>
      </c>
      <c r="E528" s="5">
        <v>381993817</v>
      </c>
      <c r="F528" s="13">
        <f>INDEX($R$3:$T$335,MATCH(PERL[[#This Row],[DistrictNumber]],$R$3:$R$335,0),3)</f>
        <v>0</v>
      </c>
      <c r="G528" s="9">
        <f t="shared" si="51"/>
        <v>0</v>
      </c>
      <c r="H528" s="11">
        <v>1.02</v>
      </c>
      <c r="I528" s="12" cm="1">
        <f t="array" ref="I528">INDEX(PERL[],MATCH(PERL[[#This Row],[Base Year]]&amp;PERL[[#This Row],[DistrictNumber]],PERL[[Fiscal Year]:[Fiscal Year]]&amp;PERL[[DistrictNumber]:[DistrictNumber]],0),9)*$H528</f>
        <v>0</v>
      </c>
      <c r="J528" s="15">
        <f>IF(PERL[[#This Row],[Unadjusted Maximum Revenue]]/(PERL[[#This Row],[Proposed Taxable Valuation]]/1000)&gt;PERL[[#This Row],[Max Debt RATE]],PERL[[#This Row],[Max Debt RATE]],PERL[[#This Row],[Unadjusted Maximum Revenue]]/(PERL[[#This Row],[Proposed Taxable Valuation]]/1000))</f>
        <v>0</v>
      </c>
      <c r="K528" s="26">
        <f>ROUND(PERL[[#This Row],[Proposed Taxable Valuation]]/1000*PERL[[#This Row],[Adjusted Rate]],0)</f>
        <v>0</v>
      </c>
      <c r="L528" s="19">
        <f t="shared" si="50"/>
        <v>0</v>
      </c>
      <c r="M528" s="17">
        <f t="shared" si="53"/>
        <v>0</v>
      </c>
      <c r="N528" s="5">
        <v>360896473</v>
      </c>
      <c r="O528">
        <f>INDEX($R$3:$T$335,MATCH(PERL[[#This Row],[DistrictNumber]],$R$3:$R$335,0),3)</f>
        <v>0</v>
      </c>
      <c r="P528" s="9">
        <f t="shared" si="52"/>
        <v>0</v>
      </c>
      <c r="V528">
        <v>2027</v>
      </c>
      <c r="W528" t="s">
        <v>390</v>
      </c>
      <c r="X528" s="25">
        <v>352076313</v>
      </c>
    </row>
    <row r="529" spans="1:24" x14ac:dyDescent="0.35">
      <c r="A529" s="13">
        <v>2027</v>
      </c>
      <c r="B529" s="13">
        <f t="shared" si="49"/>
        <v>2026</v>
      </c>
      <c r="C529" t="s">
        <v>400</v>
      </c>
      <c r="D529" t="s">
        <v>401</v>
      </c>
      <c r="E529" s="5">
        <v>1219473075</v>
      </c>
      <c r="F529" s="13">
        <f>INDEX($R$3:$T$335,MATCH(PERL[[#This Row],[DistrictNumber]],$R$3:$R$335,0),3)</f>
        <v>0</v>
      </c>
      <c r="G529" s="9">
        <f t="shared" si="51"/>
        <v>0</v>
      </c>
      <c r="H529" s="11">
        <v>1.02</v>
      </c>
      <c r="I529" s="12" cm="1">
        <f t="array" ref="I529">INDEX(PERL[],MATCH(PERL[[#This Row],[Base Year]]&amp;PERL[[#This Row],[DistrictNumber]],PERL[[Fiscal Year]:[Fiscal Year]]&amp;PERL[[DistrictNumber]:[DistrictNumber]],0),9)*$H529</f>
        <v>0</v>
      </c>
      <c r="J529" s="15">
        <f>IF(PERL[[#This Row],[Unadjusted Maximum Revenue]]/(PERL[[#This Row],[Proposed Taxable Valuation]]/1000)&gt;PERL[[#This Row],[Max Debt RATE]],PERL[[#This Row],[Max Debt RATE]],PERL[[#This Row],[Unadjusted Maximum Revenue]]/(PERL[[#This Row],[Proposed Taxable Valuation]]/1000))</f>
        <v>0</v>
      </c>
      <c r="K529" s="26">
        <f>ROUND(PERL[[#This Row],[Proposed Taxable Valuation]]/1000*PERL[[#This Row],[Adjusted Rate]],0)</f>
        <v>0</v>
      </c>
      <c r="L529" s="19">
        <f t="shared" si="50"/>
        <v>0</v>
      </c>
      <c r="M529" s="17">
        <f t="shared" si="53"/>
        <v>0</v>
      </c>
      <c r="N529" s="5">
        <v>1045267674</v>
      </c>
      <c r="O529">
        <f>INDEX($R$3:$T$335,MATCH(PERL[[#This Row],[DistrictNumber]],$R$3:$R$335,0),3)</f>
        <v>0</v>
      </c>
      <c r="P529" s="9">
        <f t="shared" si="52"/>
        <v>0</v>
      </c>
      <c r="V529">
        <v>2027</v>
      </c>
      <c r="W529" t="s">
        <v>392</v>
      </c>
      <c r="X529" s="25">
        <v>735442514</v>
      </c>
    </row>
    <row r="530" spans="1:24" x14ac:dyDescent="0.35">
      <c r="A530" s="13">
        <v>2027</v>
      </c>
      <c r="B530" s="13">
        <f t="shared" si="49"/>
        <v>2026</v>
      </c>
      <c r="C530" t="s">
        <v>402</v>
      </c>
      <c r="D530" t="s">
        <v>403</v>
      </c>
      <c r="E530" s="5">
        <v>378896764</v>
      </c>
      <c r="F530" s="13">
        <f>INDEX($R$3:$T$335,MATCH(PERL[[#This Row],[DistrictNumber]],$R$3:$R$335,0),3)</f>
        <v>0</v>
      </c>
      <c r="G530" s="9">
        <f t="shared" si="51"/>
        <v>0</v>
      </c>
      <c r="H530" s="11">
        <v>1.02</v>
      </c>
      <c r="I530" s="12" cm="1">
        <f t="array" ref="I530">INDEX(PERL[],MATCH(PERL[[#This Row],[Base Year]]&amp;PERL[[#This Row],[DistrictNumber]],PERL[[Fiscal Year]:[Fiscal Year]]&amp;PERL[[DistrictNumber]:[DistrictNumber]],0),9)*$H530</f>
        <v>0</v>
      </c>
      <c r="J530" s="15">
        <f>IF(PERL[[#This Row],[Unadjusted Maximum Revenue]]/(PERL[[#This Row],[Proposed Taxable Valuation]]/1000)&gt;PERL[[#This Row],[Max Debt RATE]],PERL[[#This Row],[Max Debt RATE]],PERL[[#This Row],[Unadjusted Maximum Revenue]]/(PERL[[#This Row],[Proposed Taxable Valuation]]/1000))</f>
        <v>0</v>
      </c>
      <c r="K530" s="26">
        <f>ROUND(PERL[[#This Row],[Proposed Taxable Valuation]]/1000*PERL[[#This Row],[Adjusted Rate]],0)</f>
        <v>0</v>
      </c>
      <c r="L530" s="19">
        <f t="shared" si="50"/>
        <v>0</v>
      </c>
      <c r="M530" s="17">
        <f t="shared" si="53"/>
        <v>0</v>
      </c>
      <c r="N530" s="5">
        <v>344356495</v>
      </c>
      <c r="O530">
        <f>INDEX($R$3:$T$335,MATCH(PERL[[#This Row],[DistrictNumber]],$R$3:$R$335,0),3)</f>
        <v>0</v>
      </c>
      <c r="P530" s="9">
        <f t="shared" si="52"/>
        <v>0</v>
      </c>
      <c r="V530">
        <v>2027</v>
      </c>
      <c r="W530" t="s">
        <v>398</v>
      </c>
      <c r="X530" s="25">
        <v>381993817</v>
      </c>
    </row>
    <row r="531" spans="1:24" x14ac:dyDescent="0.35">
      <c r="A531" s="13">
        <v>2027</v>
      </c>
      <c r="B531" s="13">
        <f t="shared" si="49"/>
        <v>2026</v>
      </c>
      <c r="C531" t="s">
        <v>404</v>
      </c>
      <c r="D531" t="s">
        <v>405</v>
      </c>
      <c r="E531" s="5">
        <v>359617082</v>
      </c>
      <c r="F531" s="13">
        <f>INDEX($R$3:$T$335,MATCH(PERL[[#This Row],[DistrictNumber]],$R$3:$R$335,0),3)</f>
        <v>0</v>
      </c>
      <c r="G531" s="9">
        <f t="shared" si="51"/>
        <v>0</v>
      </c>
      <c r="H531" s="11">
        <v>1.02</v>
      </c>
      <c r="I531" s="12" cm="1">
        <f t="array" ref="I531">INDEX(PERL[],MATCH(PERL[[#This Row],[Base Year]]&amp;PERL[[#This Row],[DistrictNumber]],PERL[[Fiscal Year]:[Fiscal Year]]&amp;PERL[[DistrictNumber]:[DistrictNumber]],0),9)*$H531</f>
        <v>0</v>
      </c>
      <c r="J531" s="15">
        <f>IF(PERL[[#This Row],[Unadjusted Maximum Revenue]]/(PERL[[#This Row],[Proposed Taxable Valuation]]/1000)&gt;PERL[[#This Row],[Max Debt RATE]],PERL[[#This Row],[Max Debt RATE]],PERL[[#This Row],[Unadjusted Maximum Revenue]]/(PERL[[#This Row],[Proposed Taxable Valuation]]/1000))</f>
        <v>0</v>
      </c>
      <c r="K531" s="26">
        <f>ROUND(PERL[[#This Row],[Proposed Taxable Valuation]]/1000*PERL[[#This Row],[Adjusted Rate]],0)</f>
        <v>0</v>
      </c>
      <c r="L531" s="19">
        <f t="shared" si="50"/>
        <v>0</v>
      </c>
      <c r="M531" s="17">
        <f t="shared" si="53"/>
        <v>0</v>
      </c>
      <c r="N531" s="5">
        <v>327586484</v>
      </c>
      <c r="O531">
        <f>INDEX($R$3:$T$335,MATCH(PERL[[#This Row],[DistrictNumber]],$R$3:$R$335,0),3)</f>
        <v>0</v>
      </c>
      <c r="P531" s="9">
        <f t="shared" si="52"/>
        <v>0</v>
      </c>
      <c r="V531">
        <v>2027</v>
      </c>
      <c r="W531" t="s">
        <v>394</v>
      </c>
      <c r="X531" s="25">
        <v>675995506</v>
      </c>
    </row>
    <row r="532" spans="1:24" x14ac:dyDescent="0.35">
      <c r="A532" s="13">
        <v>2027</v>
      </c>
      <c r="B532" s="13">
        <f t="shared" si="49"/>
        <v>2026</v>
      </c>
      <c r="C532" t="s">
        <v>406</v>
      </c>
      <c r="D532" t="s">
        <v>407</v>
      </c>
      <c r="E532" s="5">
        <v>491161574</v>
      </c>
      <c r="F532" s="13">
        <f>INDEX($R$3:$T$335,MATCH(PERL[[#This Row],[DistrictNumber]],$R$3:$R$335,0),3)</f>
        <v>0</v>
      </c>
      <c r="G532" s="9">
        <f t="shared" si="51"/>
        <v>0</v>
      </c>
      <c r="H532" s="11">
        <v>1.02</v>
      </c>
      <c r="I532" s="12" cm="1">
        <f t="array" ref="I532">INDEX(PERL[],MATCH(PERL[[#This Row],[Base Year]]&amp;PERL[[#This Row],[DistrictNumber]],PERL[[Fiscal Year]:[Fiscal Year]]&amp;PERL[[DistrictNumber]:[DistrictNumber]],0),9)*$H532</f>
        <v>0</v>
      </c>
      <c r="J532" s="15">
        <f>IF(PERL[[#This Row],[Unadjusted Maximum Revenue]]/(PERL[[#This Row],[Proposed Taxable Valuation]]/1000)&gt;PERL[[#This Row],[Max Debt RATE]],PERL[[#This Row],[Max Debt RATE]],PERL[[#This Row],[Unadjusted Maximum Revenue]]/(PERL[[#This Row],[Proposed Taxable Valuation]]/1000))</f>
        <v>0</v>
      </c>
      <c r="K532" s="26">
        <f>ROUND(PERL[[#This Row],[Proposed Taxable Valuation]]/1000*PERL[[#This Row],[Adjusted Rate]],0)</f>
        <v>0</v>
      </c>
      <c r="L532" s="19">
        <f t="shared" si="50"/>
        <v>0</v>
      </c>
      <c r="M532" s="17">
        <f t="shared" si="53"/>
        <v>0</v>
      </c>
      <c r="N532" s="5">
        <v>443705606</v>
      </c>
      <c r="O532">
        <f>INDEX($R$3:$T$335,MATCH(PERL[[#This Row],[DistrictNumber]],$R$3:$R$335,0),3)</f>
        <v>0</v>
      </c>
      <c r="P532" s="9">
        <f t="shared" si="52"/>
        <v>0</v>
      </c>
      <c r="V532">
        <v>2027</v>
      </c>
      <c r="W532" t="s">
        <v>396</v>
      </c>
      <c r="X532" s="25">
        <v>176264487</v>
      </c>
    </row>
    <row r="533" spans="1:24" x14ac:dyDescent="0.35">
      <c r="A533" s="13">
        <v>2027</v>
      </c>
      <c r="B533" s="13">
        <f t="shared" si="49"/>
        <v>2026</v>
      </c>
      <c r="C533" t="s">
        <v>408</v>
      </c>
      <c r="D533" t="s">
        <v>409</v>
      </c>
      <c r="E533" s="5">
        <v>633385635</v>
      </c>
      <c r="F533" s="13">
        <f>INDEX($R$3:$T$335,MATCH(PERL[[#This Row],[DistrictNumber]],$R$3:$R$335,0),3)</f>
        <v>0</v>
      </c>
      <c r="G533" s="9">
        <f t="shared" si="51"/>
        <v>0</v>
      </c>
      <c r="H533" s="11">
        <v>1.02</v>
      </c>
      <c r="I533" s="12" cm="1">
        <f t="array" ref="I533">INDEX(PERL[],MATCH(PERL[[#This Row],[Base Year]]&amp;PERL[[#This Row],[DistrictNumber]],PERL[[Fiscal Year]:[Fiscal Year]]&amp;PERL[[DistrictNumber]:[DistrictNumber]],0),9)*$H533</f>
        <v>0</v>
      </c>
      <c r="J533" s="15">
        <f>IF(PERL[[#This Row],[Unadjusted Maximum Revenue]]/(PERL[[#This Row],[Proposed Taxable Valuation]]/1000)&gt;PERL[[#This Row],[Max Debt RATE]],PERL[[#This Row],[Max Debt RATE]],PERL[[#This Row],[Unadjusted Maximum Revenue]]/(PERL[[#This Row],[Proposed Taxable Valuation]]/1000))</f>
        <v>0</v>
      </c>
      <c r="K533" s="26">
        <f>ROUND(PERL[[#This Row],[Proposed Taxable Valuation]]/1000*PERL[[#This Row],[Adjusted Rate]],0)</f>
        <v>0</v>
      </c>
      <c r="L533" s="19">
        <f t="shared" si="50"/>
        <v>0</v>
      </c>
      <c r="M533" s="17">
        <f t="shared" si="53"/>
        <v>0</v>
      </c>
      <c r="N533" s="5">
        <v>561614556</v>
      </c>
      <c r="O533">
        <f>INDEX($R$3:$T$335,MATCH(PERL[[#This Row],[DistrictNumber]],$R$3:$R$335,0),3)</f>
        <v>0</v>
      </c>
      <c r="P533" s="9">
        <f t="shared" si="52"/>
        <v>0</v>
      </c>
      <c r="V533">
        <v>2027</v>
      </c>
      <c r="W533" t="s">
        <v>400</v>
      </c>
      <c r="X533" s="25">
        <v>1219473075</v>
      </c>
    </row>
    <row r="534" spans="1:24" x14ac:dyDescent="0.35">
      <c r="A534" s="13">
        <v>2027</v>
      </c>
      <c r="B534" s="13">
        <f t="shared" si="49"/>
        <v>2026</v>
      </c>
      <c r="C534" t="s">
        <v>410</v>
      </c>
      <c r="D534" t="s">
        <v>411</v>
      </c>
      <c r="E534" s="5">
        <v>471250099</v>
      </c>
      <c r="F534" s="13">
        <f>INDEX($R$3:$T$335,MATCH(PERL[[#This Row],[DistrictNumber]],$R$3:$R$335,0),3)</f>
        <v>0.13500000000000001</v>
      </c>
      <c r="G534" s="9">
        <f t="shared" si="51"/>
        <v>63618.763364999999</v>
      </c>
      <c r="H534" s="11">
        <v>1.02</v>
      </c>
      <c r="I534" s="12" cm="1">
        <f t="array" ref="I534">INDEX(PERL[],MATCH(PERL[[#This Row],[Base Year]]&amp;PERL[[#This Row],[DistrictNumber]],PERL[[Fiscal Year]:[Fiscal Year]]&amp;PERL[[DistrictNumber]:[DistrictNumber]],0),9)*$H534</f>
        <v>62831.312698500005</v>
      </c>
      <c r="J534" s="15">
        <f>IF(PERL[[#This Row],[Unadjusted Maximum Revenue]]/(PERL[[#This Row],[Proposed Taxable Valuation]]/1000)&gt;PERL[[#This Row],[Max Debt RATE]],PERL[[#This Row],[Max Debt RATE]],PERL[[#This Row],[Unadjusted Maximum Revenue]]/(PERL[[#This Row],[Proposed Taxable Valuation]]/1000))</f>
        <v>0.13332901750435497</v>
      </c>
      <c r="K534" s="26">
        <f>ROUND(PERL[[#This Row],[Proposed Taxable Valuation]]/1000*PERL[[#This Row],[Adjusted Rate]],0)</f>
        <v>62831</v>
      </c>
      <c r="L534" s="19">
        <f t="shared" si="50"/>
        <v>-787.45066649999353</v>
      </c>
      <c r="M534" s="17">
        <f t="shared" si="53"/>
        <v>-1.6709824956450403E-3</v>
      </c>
      <c r="N534" s="5">
        <v>445439872</v>
      </c>
      <c r="O534">
        <f>INDEX($R$3:$T$335,MATCH(PERL[[#This Row],[DistrictNumber]],$R$3:$R$335,0),3)</f>
        <v>0.13500000000000001</v>
      </c>
      <c r="P534" s="9">
        <f t="shared" si="52"/>
        <v>60134.382720000001</v>
      </c>
      <c r="V534">
        <v>2027</v>
      </c>
      <c r="W534" t="s">
        <v>108</v>
      </c>
      <c r="X534" s="25">
        <v>527247802</v>
      </c>
    </row>
    <row r="535" spans="1:24" x14ac:dyDescent="0.35">
      <c r="A535" s="13">
        <v>2027</v>
      </c>
      <c r="B535" s="13">
        <f t="shared" si="49"/>
        <v>2026</v>
      </c>
      <c r="C535" t="s">
        <v>412</v>
      </c>
      <c r="D535" t="s">
        <v>413</v>
      </c>
      <c r="E535" s="5">
        <v>361228780</v>
      </c>
      <c r="F535" s="13">
        <f>INDEX($R$3:$T$335,MATCH(PERL[[#This Row],[DistrictNumber]],$R$3:$R$335,0),3)</f>
        <v>0</v>
      </c>
      <c r="G535" s="9">
        <f t="shared" si="51"/>
        <v>0</v>
      </c>
      <c r="H535" s="11">
        <v>1.02</v>
      </c>
      <c r="I535" s="12" cm="1">
        <f t="array" ref="I535">INDEX(PERL[],MATCH(PERL[[#This Row],[Base Year]]&amp;PERL[[#This Row],[DistrictNumber]],PERL[[Fiscal Year]:[Fiscal Year]]&amp;PERL[[DistrictNumber]:[DistrictNumber]],0),9)*$H535</f>
        <v>0</v>
      </c>
      <c r="J535" s="15">
        <f>IF(PERL[[#This Row],[Unadjusted Maximum Revenue]]/(PERL[[#This Row],[Proposed Taxable Valuation]]/1000)&gt;PERL[[#This Row],[Max Debt RATE]],PERL[[#This Row],[Max Debt RATE]],PERL[[#This Row],[Unadjusted Maximum Revenue]]/(PERL[[#This Row],[Proposed Taxable Valuation]]/1000))</f>
        <v>0</v>
      </c>
      <c r="K535" s="26">
        <f>ROUND(PERL[[#This Row],[Proposed Taxable Valuation]]/1000*PERL[[#This Row],[Adjusted Rate]],0)</f>
        <v>0</v>
      </c>
      <c r="L535" s="19">
        <f t="shared" si="50"/>
        <v>0</v>
      </c>
      <c r="M535" s="17">
        <f t="shared" si="53"/>
        <v>0</v>
      </c>
      <c r="N535" s="5">
        <v>343435788</v>
      </c>
      <c r="O535">
        <f>INDEX($R$3:$T$335,MATCH(PERL[[#This Row],[DistrictNumber]],$R$3:$R$335,0),3)</f>
        <v>0</v>
      </c>
      <c r="P535" s="9">
        <f t="shared" si="52"/>
        <v>0</v>
      </c>
      <c r="V535">
        <v>2027</v>
      </c>
      <c r="W535" t="s">
        <v>426</v>
      </c>
      <c r="X535" s="25">
        <v>300345982</v>
      </c>
    </row>
    <row r="536" spans="1:24" x14ac:dyDescent="0.35">
      <c r="A536" s="13">
        <v>2027</v>
      </c>
      <c r="B536" s="13">
        <f t="shared" si="49"/>
        <v>2026</v>
      </c>
      <c r="C536" t="s">
        <v>414</v>
      </c>
      <c r="D536" t="s">
        <v>415</v>
      </c>
      <c r="E536" s="5">
        <v>339403638</v>
      </c>
      <c r="F536" s="13">
        <f>INDEX($R$3:$T$335,MATCH(PERL[[#This Row],[DistrictNumber]],$R$3:$R$335,0),3)</f>
        <v>0</v>
      </c>
      <c r="G536" s="9">
        <f t="shared" si="51"/>
        <v>0</v>
      </c>
      <c r="H536" s="11">
        <v>1.02</v>
      </c>
      <c r="I536" s="12" cm="1">
        <f t="array" ref="I536">INDEX(PERL[],MATCH(PERL[[#This Row],[Base Year]]&amp;PERL[[#This Row],[DistrictNumber]],PERL[[Fiscal Year]:[Fiscal Year]]&amp;PERL[[DistrictNumber]:[DistrictNumber]],0),9)*$H536</f>
        <v>0</v>
      </c>
      <c r="J536" s="15">
        <f>IF(PERL[[#This Row],[Unadjusted Maximum Revenue]]/(PERL[[#This Row],[Proposed Taxable Valuation]]/1000)&gt;PERL[[#This Row],[Max Debt RATE]],PERL[[#This Row],[Max Debt RATE]],PERL[[#This Row],[Unadjusted Maximum Revenue]]/(PERL[[#This Row],[Proposed Taxable Valuation]]/1000))</f>
        <v>0</v>
      </c>
      <c r="K536" s="26">
        <f>ROUND(PERL[[#This Row],[Proposed Taxable Valuation]]/1000*PERL[[#This Row],[Adjusted Rate]],0)</f>
        <v>0</v>
      </c>
      <c r="L536" s="19">
        <f t="shared" si="50"/>
        <v>0</v>
      </c>
      <c r="M536" s="17">
        <f t="shared" si="53"/>
        <v>0</v>
      </c>
      <c r="N536" s="5">
        <v>302198116</v>
      </c>
      <c r="O536">
        <f>INDEX($R$3:$T$335,MATCH(PERL[[#This Row],[DistrictNumber]],$R$3:$R$335,0),3)</f>
        <v>0</v>
      </c>
      <c r="P536" s="9">
        <f t="shared" si="52"/>
        <v>0</v>
      </c>
      <c r="V536">
        <v>2027</v>
      </c>
      <c r="W536" t="s">
        <v>408</v>
      </c>
      <c r="X536" s="25">
        <v>633385635</v>
      </c>
    </row>
    <row r="537" spans="1:24" x14ac:dyDescent="0.35">
      <c r="A537" s="13">
        <v>2027</v>
      </c>
      <c r="B537" s="13">
        <f t="shared" si="49"/>
        <v>2026</v>
      </c>
      <c r="C537" t="s">
        <v>416</v>
      </c>
      <c r="D537" t="s">
        <v>417</v>
      </c>
      <c r="E537" s="5">
        <v>350392643</v>
      </c>
      <c r="F537" s="13">
        <f>INDEX($R$3:$T$335,MATCH(PERL[[#This Row],[DistrictNumber]],$R$3:$R$335,0),3)</f>
        <v>0</v>
      </c>
      <c r="G537" s="9">
        <f t="shared" si="51"/>
        <v>0</v>
      </c>
      <c r="H537" s="11">
        <v>1.02</v>
      </c>
      <c r="I537" s="12" cm="1">
        <f t="array" ref="I537">INDEX(PERL[],MATCH(PERL[[#This Row],[Base Year]]&amp;PERL[[#This Row],[DistrictNumber]],PERL[[Fiscal Year]:[Fiscal Year]]&amp;PERL[[DistrictNumber]:[DistrictNumber]],0),9)*$H537</f>
        <v>0</v>
      </c>
      <c r="J537" s="15">
        <f>IF(PERL[[#This Row],[Unadjusted Maximum Revenue]]/(PERL[[#This Row],[Proposed Taxable Valuation]]/1000)&gt;PERL[[#This Row],[Max Debt RATE]],PERL[[#This Row],[Max Debt RATE]],PERL[[#This Row],[Unadjusted Maximum Revenue]]/(PERL[[#This Row],[Proposed Taxable Valuation]]/1000))</f>
        <v>0</v>
      </c>
      <c r="K537" s="26">
        <f>ROUND(PERL[[#This Row],[Proposed Taxable Valuation]]/1000*PERL[[#This Row],[Adjusted Rate]],0)</f>
        <v>0</v>
      </c>
      <c r="L537" s="19">
        <f t="shared" si="50"/>
        <v>0</v>
      </c>
      <c r="M537" s="17">
        <f t="shared" si="53"/>
        <v>0</v>
      </c>
      <c r="N537" s="5">
        <v>327931636</v>
      </c>
      <c r="O537">
        <f>INDEX($R$3:$T$335,MATCH(PERL[[#This Row],[DistrictNumber]],$R$3:$R$335,0),3)</f>
        <v>0</v>
      </c>
      <c r="P537" s="9">
        <f t="shared" si="52"/>
        <v>0</v>
      </c>
      <c r="V537">
        <v>2027</v>
      </c>
      <c r="W537" t="s">
        <v>416</v>
      </c>
      <c r="X537" s="25">
        <v>350392643</v>
      </c>
    </row>
    <row r="538" spans="1:24" x14ac:dyDescent="0.35">
      <c r="A538" s="13">
        <v>2027</v>
      </c>
      <c r="B538" s="13">
        <f t="shared" si="49"/>
        <v>2026</v>
      </c>
      <c r="C538" t="s">
        <v>418</v>
      </c>
      <c r="D538" t="s">
        <v>419</v>
      </c>
      <c r="E538" s="5">
        <v>955556775</v>
      </c>
      <c r="F538" s="13">
        <f>INDEX($R$3:$T$335,MATCH(PERL[[#This Row],[DistrictNumber]],$R$3:$R$335,0),3)</f>
        <v>0</v>
      </c>
      <c r="G538" s="9">
        <f t="shared" si="51"/>
        <v>0</v>
      </c>
      <c r="H538" s="11">
        <v>1.02</v>
      </c>
      <c r="I538" s="12" cm="1">
        <f t="array" ref="I538">INDEX(PERL[],MATCH(PERL[[#This Row],[Base Year]]&amp;PERL[[#This Row],[DistrictNumber]],PERL[[Fiscal Year]:[Fiscal Year]]&amp;PERL[[DistrictNumber]:[DistrictNumber]],0),9)*$H538</f>
        <v>0</v>
      </c>
      <c r="J538" s="15">
        <f>IF(PERL[[#This Row],[Unadjusted Maximum Revenue]]/(PERL[[#This Row],[Proposed Taxable Valuation]]/1000)&gt;PERL[[#This Row],[Max Debt RATE]],PERL[[#This Row],[Max Debt RATE]],PERL[[#This Row],[Unadjusted Maximum Revenue]]/(PERL[[#This Row],[Proposed Taxable Valuation]]/1000))</f>
        <v>0</v>
      </c>
      <c r="K538" s="26">
        <f>ROUND(PERL[[#This Row],[Proposed Taxable Valuation]]/1000*PERL[[#This Row],[Adjusted Rate]],0)</f>
        <v>0</v>
      </c>
      <c r="L538" s="19">
        <f t="shared" si="50"/>
        <v>0</v>
      </c>
      <c r="M538" s="17">
        <f t="shared" si="53"/>
        <v>0</v>
      </c>
      <c r="N538" s="5">
        <v>798329388</v>
      </c>
      <c r="O538">
        <f>INDEX($R$3:$T$335,MATCH(PERL[[#This Row],[DistrictNumber]],$R$3:$R$335,0),3)</f>
        <v>0</v>
      </c>
      <c r="P538" s="9">
        <f t="shared" si="52"/>
        <v>0</v>
      </c>
      <c r="V538">
        <v>2027</v>
      </c>
      <c r="W538" t="s">
        <v>414</v>
      </c>
      <c r="X538" s="25">
        <v>339403638</v>
      </c>
    </row>
    <row r="539" spans="1:24" x14ac:dyDescent="0.35">
      <c r="A539" s="13">
        <v>2027</v>
      </c>
      <c r="B539" s="13">
        <f t="shared" si="49"/>
        <v>2026</v>
      </c>
      <c r="C539" t="s">
        <v>420</v>
      </c>
      <c r="D539" t="s">
        <v>421</v>
      </c>
      <c r="E539" s="5">
        <v>1870783786</v>
      </c>
      <c r="F539" s="13">
        <f>INDEX($R$3:$T$335,MATCH(PERL[[#This Row],[DistrictNumber]],$R$3:$R$335,0),3)</f>
        <v>0.13500000000000001</v>
      </c>
      <c r="G539" s="9">
        <f t="shared" si="51"/>
        <v>252555.81111000004</v>
      </c>
      <c r="H539" s="11">
        <v>1.02</v>
      </c>
      <c r="I539" s="12" cm="1">
        <f t="array" ref="I539">INDEX(PERL[],MATCH(PERL[[#This Row],[Base Year]]&amp;PERL[[#This Row],[DistrictNumber]],PERL[[Fiscal Year]:[Fiscal Year]]&amp;PERL[[DistrictNumber]:[DistrictNumber]],0),9)*$H539</f>
        <v>208283.36457060001</v>
      </c>
      <c r="J539" s="15">
        <f>IF(PERL[[#This Row],[Unadjusted Maximum Revenue]]/(PERL[[#This Row],[Proposed Taxable Valuation]]/1000)&gt;PERL[[#This Row],[Max Debt RATE]],PERL[[#This Row],[Max Debt RATE]],PERL[[#This Row],[Unadjusted Maximum Revenue]]/(PERL[[#This Row],[Proposed Taxable Valuation]]/1000))</f>
        <v>0.11133481385143884</v>
      </c>
      <c r="K539" s="26">
        <f>ROUND(PERL[[#This Row],[Proposed Taxable Valuation]]/1000*PERL[[#This Row],[Adjusted Rate]],0)</f>
        <v>208283</v>
      </c>
      <c r="L539" s="19">
        <f t="shared" si="50"/>
        <v>-44272.446539400029</v>
      </c>
      <c r="M539" s="17">
        <f t="shared" si="53"/>
        <v>-2.3665186148561168E-2</v>
      </c>
      <c r="N539" s="5">
        <v>1615911970</v>
      </c>
      <c r="O539">
        <f>INDEX($R$3:$T$335,MATCH(PERL[[#This Row],[DistrictNumber]],$R$3:$R$335,0),3)</f>
        <v>0.13500000000000001</v>
      </c>
      <c r="P539" s="9">
        <f t="shared" si="52"/>
        <v>218148.11595000001</v>
      </c>
      <c r="V539">
        <v>2027</v>
      </c>
      <c r="W539" t="s">
        <v>412</v>
      </c>
      <c r="X539" s="25">
        <v>361228780</v>
      </c>
    </row>
    <row r="540" spans="1:24" x14ac:dyDescent="0.35">
      <c r="A540" s="13">
        <v>2027</v>
      </c>
      <c r="B540" s="13">
        <f t="shared" si="49"/>
        <v>2026</v>
      </c>
      <c r="C540" t="s">
        <v>422</v>
      </c>
      <c r="D540" t="s">
        <v>423</v>
      </c>
      <c r="E540" s="5">
        <v>295662567</v>
      </c>
      <c r="F540" s="13">
        <f>INDEX($R$3:$T$335,MATCH(PERL[[#This Row],[DistrictNumber]],$R$3:$R$335,0),3)</f>
        <v>0</v>
      </c>
      <c r="G540" s="9">
        <f t="shared" si="51"/>
        <v>0</v>
      </c>
      <c r="H540" s="11">
        <v>1.02</v>
      </c>
      <c r="I540" s="12" cm="1">
        <f t="array" ref="I540">INDEX(PERL[],MATCH(PERL[[#This Row],[Base Year]]&amp;PERL[[#This Row],[DistrictNumber]],PERL[[Fiscal Year]:[Fiscal Year]]&amp;PERL[[DistrictNumber]:[DistrictNumber]],0),9)*$H540</f>
        <v>0</v>
      </c>
      <c r="J540" s="15">
        <f>IF(PERL[[#This Row],[Unadjusted Maximum Revenue]]/(PERL[[#This Row],[Proposed Taxable Valuation]]/1000)&gt;PERL[[#This Row],[Max Debt RATE]],PERL[[#This Row],[Max Debt RATE]],PERL[[#This Row],[Unadjusted Maximum Revenue]]/(PERL[[#This Row],[Proposed Taxable Valuation]]/1000))</f>
        <v>0</v>
      </c>
      <c r="K540" s="26">
        <f>ROUND(PERL[[#This Row],[Proposed Taxable Valuation]]/1000*PERL[[#This Row],[Adjusted Rate]],0)</f>
        <v>0</v>
      </c>
      <c r="L540" s="19">
        <f t="shared" si="50"/>
        <v>0</v>
      </c>
      <c r="M540" s="17">
        <f t="shared" si="53"/>
        <v>0</v>
      </c>
      <c r="N540" s="5">
        <v>269983174</v>
      </c>
      <c r="O540">
        <f>INDEX($R$3:$T$335,MATCH(PERL[[#This Row],[DistrictNumber]],$R$3:$R$335,0),3)</f>
        <v>0</v>
      </c>
      <c r="P540" s="9">
        <f t="shared" si="52"/>
        <v>0</v>
      </c>
      <c r="V540">
        <v>2027</v>
      </c>
      <c r="W540" t="s">
        <v>418</v>
      </c>
      <c r="X540" s="25">
        <v>955556775</v>
      </c>
    </row>
    <row r="541" spans="1:24" x14ac:dyDescent="0.35">
      <c r="A541" s="13">
        <v>2027</v>
      </c>
      <c r="B541" s="13">
        <f t="shared" si="49"/>
        <v>2026</v>
      </c>
      <c r="C541" t="s">
        <v>424</v>
      </c>
      <c r="D541" t="s">
        <v>425</v>
      </c>
      <c r="E541" s="5">
        <v>445980113</v>
      </c>
      <c r="F541" s="13">
        <f>INDEX($R$3:$T$335,MATCH(PERL[[#This Row],[DistrictNumber]],$R$3:$R$335,0),3)</f>
        <v>0</v>
      </c>
      <c r="G541" s="9">
        <f t="shared" si="51"/>
        <v>0</v>
      </c>
      <c r="H541" s="11">
        <v>1.02</v>
      </c>
      <c r="I541" s="12" cm="1">
        <f t="array" ref="I541">INDEX(PERL[],MATCH(PERL[[#This Row],[Base Year]]&amp;PERL[[#This Row],[DistrictNumber]],PERL[[Fiscal Year]:[Fiscal Year]]&amp;PERL[[DistrictNumber]:[DistrictNumber]],0),9)*$H541</f>
        <v>0</v>
      </c>
      <c r="J541" s="15">
        <f>IF(PERL[[#This Row],[Unadjusted Maximum Revenue]]/(PERL[[#This Row],[Proposed Taxable Valuation]]/1000)&gt;PERL[[#This Row],[Max Debt RATE]],PERL[[#This Row],[Max Debt RATE]],PERL[[#This Row],[Unadjusted Maximum Revenue]]/(PERL[[#This Row],[Proposed Taxable Valuation]]/1000))</f>
        <v>0</v>
      </c>
      <c r="K541" s="26">
        <f>ROUND(PERL[[#This Row],[Proposed Taxable Valuation]]/1000*PERL[[#This Row],[Adjusted Rate]],0)</f>
        <v>0</v>
      </c>
      <c r="L541" s="19">
        <f t="shared" si="50"/>
        <v>0</v>
      </c>
      <c r="M541" s="17">
        <f t="shared" si="53"/>
        <v>0</v>
      </c>
      <c r="N541" s="5">
        <v>423171903</v>
      </c>
      <c r="O541">
        <f>INDEX($R$3:$T$335,MATCH(PERL[[#This Row],[DistrictNumber]],$R$3:$R$335,0),3)</f>
        <v>0</v>
      </c>
      <c r="P541" s="9">
        <f t="shared" si="52"/>
        <v>0</v>
      </c>
      <c r="V541">
        <v>2027</v>
      </c>
      <c r="W541" t="s">
        <v>420</v>
      </c>
      <c r="X541" s="25">
        <v>1870783786</v>
      </c>
    </row>
    <row r="542" spans="1:24" x14ac:dyDescent="0.35">
      <c r="A542" s="13">
        <v>2027</v>
      </c>
      <c r="B542" s="13">
        <f t="shared" si="49"/>
        <v>2026</v>
      </c>
      <c r="C542" t="s">
        <v>426</v>
      </c>
      <c r="D542" t="s">
        <v>427</v>
      </c>
      <c r="E542" s="5">
        <v>300345982</v>
      </c>
      <c r="F542" s="13">
        <f>INDEX($R$3:$T$335,MATCH(PERL[[#This Row],[DistrictNumber]],$R$3:$R$335,0),3)</f>
        <v>0</v>
      </c>
      <c r="G542" s="9">
        <f t="shared" si="51"/>
        <v>0</v>
      </c>
      <c r="H542" s="11">
        <v>1.02</v>
      </c>
      <c r="I542" s="12" cm="1">
        <f t="array" ref="I542">INDEX(PERL[],MATCH(PERL[[#This Row],[Base Year]]&amp;PERL[[#This Row],[DistrictNumber]],PERL[[Fiscal Year]:[Fiscal Year]]&amp;PERL[[DistrictNumber]:[DistrictNumber]],0),9)*$H542</f>
        <v>0</v>
      </c>
      <c r="J542" s="15">
        <f>IF(PERL[[#This Row],[Unadjusted Maximum Revenue]]/(PERL[[#This Row],[Proposed Taxable Valuation]]/1000)&gt;PERL[[#This Row],[Max Debt RATE]],PERL[[#This Row],[Max Debt RATE]],PERL[[#This Row],[Unadjusted Maximum Revenue]]/(PERL[[#This Row],[Proposed Taxable Valuation]]/1000))</f>
        <v>0</v>
      </c>
      <c r="K542" s="26">
        <f>ROUND(PERL[[#This Row],[Proposed Taxable Valuation]]/1000*PERL[[#This Row],[Adjusted Rate]],0)</f>
        <v>0</v>
      </c>
      <c r="L542" s="19">
        <f t="shared" si="50"/>
        <v>0</v>
      </c>
      <c r="M542" s="17">
        <f t="shared" si="53"/>
        <v>0</v>
      </c>
      <c r="N542" s="5">
        <v>270449881</v>
      </c>
      <c r="O542">
        <f>INDEX($R$3:$T$335,MATCH(PERL[[#This Row],[DistrictNumber]],$R$3:$R$335,0),3)</f>
        <v>0</v>
      </c>
      <c r="P542" s="9">
        <f t="shared" si="52"/>
        <v>0</v>
      </c>
      <c r="V542">
        <v>2027</v>
      </c>
      <c r="W542" t="s">
        <v>422</v>
      </c>
      <c r="X542" s="25">
        <v>295662567</v>
      </c>
    </row>
    <row r="543" spans="1:24" x14ac:dyDescent="0.35">
      <c r="A543" s="13">
        <v>2027</v>
      </c>
      <c r="B543" s="13">
        <f t="shared" si="49"/>
        <v>2026</v>
      </c>
      <c r="C543" t="s">
        <v>428</v>
      </c>
      <c r="D543" t="s">
        <v>429</v>
      </c>
      <c r="E543" s="5">
        <v>342539222</v>
      </c>
      <c r="F543" s="13">
        <f>INDEX($R$3:$T$335,MATCH(PERL[[#This Row],[DistrictNumber]],$R$3:$R$335,0),3)</f>
        <v>0</v>
      </c>
      <c r="G543" s="9">
        <f t="shared" si="51"/>
        <v>0</v>
      </c>
      <c r="H543" s="11">
        <v>1.02</v>
      </c>
      <c r="I543" s="12" cm="1">
        <f t="array" ref="I543">INDEX(PERL[],MATCH(PERL[[#This Row],[Base Year]]&amp;PERL[[#This Row],[DistrictNumber]],PERL[[Fiscal Year]:[Fiscal Year]]&amp;PERL[[DistrictNumber]:[DistrictNumber]],0),9)*$H543</f>
        <v>0</v>
      </c>
      <c r="J543" s="15">
        <f>IF(PERL[[#This Row],[Unadjusted Maximum Revenue]]/(PERL[[#This Row],[Proposed Taxable Valuation]]/1000)&gt;PERL[[#This Row],[Max Debt RATE]],PERL[[#This Row],[Max Debt RATE]],PERL[[#This Row],[Unadjusted Maximum Revenue]]/(PERL[[#This Row],[Proposed Taxable Valuation]]/1000))</f>
        <v>0</v>
      </c>
      <c r="K543" s="26">
        <f>ROUND(PERL[[#This Row],[Proposed Taxable Valuation]]/1000*PERL[[#This Row],[Adjusted Rate]],0)</f>
        <v>0</v>
      </c>
      <c r="L543" s="19">
        <f t="shared" si="50"/>
        <v>0</v>
      </c>
      <c r="M543" s="17">
        <f t="shared" si="53"/>
        <v>0</v>
      </c>
      <c r="N543" s="5">
        <v>309389290</v>
      </c>
      <c r="O543">
        <f>INDEX($R$3:$T$335,MATCH(PERL[[#This Row],[DistrictNumber]],$R$3:$R$335,0),3)</f>
        <v>0</v>
      </c>
      <c r="P543" s="9">
        <f t="shared" si="52"/>
        <v>0</v>
      </c>
      <c r="V543">
        <v>2027</v>
      </c>
      <c r="W543" t="s">
        <v>428</v>
      </c>
      <c r="X543" s="25">
        <v>342539222</v>
      </c>
    </row>
    <row r="544" spans="1:24" x14ac:dyDescent="0.35">
      <c r="A544" s="13">
        <v>2027</v>
      </c>
      <c r="B544" s="13">
        <f t="shared" si="49"/>
        <v>2026</v>
      </c>
      <c r="C544" t="s">
        <v>430</v>
      </c>
      <c r="D544" t="s">
        <v>431</v>
      </c>
      <c r="E544" s="5">
        <v>1467251621</v>
      </c>
      <c r="F544" s="13">
        <f>INDEX($R$3:$T$335,MATCH(PERL[[#This Row],[DistrictNumber]],$R$3:$R$335,0),3)</f>
        <v>0</v>
      </c>
      <c r="G544" s="9">
        <f t="shared" si="51"/>
        <v>0</v>
      </c>
      <c r="H544" s="11">
        <v>1.02</v>
      </c>
      <c r="I544" s="12" cm="1">
        <f t="array" ref="I544">INDEX(PERL[],MATCH(PERL[[#This Row],[Base Year]]&amp;PERL[[#This Row],[DistrictNumber]],PERL[[Fiscal Year]:[Fiscal Year]]&amp;PERL[[DistrictNumber]:[DistrictNumber]],0),9)*$H544</f>
        <v>0</v>
      </c>
      <c r="J544" s="15">
        <f>IF(PERL[[#This Row],[Unadjusted Maximum Revenue]]/(PERL[[#This Row],[Proposed Taxable Valuation]]/1000)&gt;PERL[[#This Row],[Max Debt RATE]],PERL[[#This Row],[Max Debt RATE]],PERL[[#This Row],[Unadjusted Maximum Revenue]]/(PERL[[#This Row],[Proposed Taxable Valuation]]/1000))</f>
        <v>0</v>
      </c>
      <c r="K544" s="26">
        <f>ROUND(PERL[[#This Row],[Proposed Taxable Valuation]]/1000*PERL[[#This Row],[Adjusted Rate]],0)</f>
        <v>0</v>
      </c>
      <c r="L544" s="19">
        <f t="shared" si="50"/>
        <v>0</v>
      </c>
      <c r="M544" s="17">
        <f t="shared" si="53"/>
        <v>0</v>
      </c>
      <c r="N544" s="5">
        <v>1212046285</v>
      </c>
      <c r="O544">
        <f>INDEX($R$3:$T$335,MATCH(PERL[[#This Row],[DistrictNumber]],$R$3:$R$335,0),3)</f>
        <v>0</v>
      </c>
      <c r="P544" s="9">
        <f t="shared" si="52"/>
        <v>0</v>
      </c>
      <c r="V544">
        <v>2027</v>
      </c>
      <c r="W544" t="s">
        <v>430</v>
      </c>
      <c r="X544" s="25">
        <v>1467251621</v>
      </c>
    </row>
    <row r="545" spans="1:24" x14ac:dyDescent="0.35">
      <c r="A545" s="13">
        <v>2027</v>
      </c>
      <c r="B545" s="13">
        <f t="shared" si="49"/>
        <v>2026</v>
      </c>
      <c r="C545" t="s">
        <v>432</v>
      </c>
      <c r="D545" t="s">
        <v>433</v>
      </c>
      <c r="E545" s="5">
        <v>661937769</v>
      </c>
      <c r="F545" s="13">
        <f>INDEX($R$3:$T$335,MATCH(PERL[[#This Row],[DistrictNumber]],$R$3:$R$335,0),3)</f>
        <v>0</v>
      </c>
      <c r="G545" s="9">
        <f t="shared" si="51"/>
        <v>0</v>
      </c>
      <c r="H545" s="11">
        <v>1.02</v>
      </c>
      <c r="I545" s="12" cm="1">
        <f t="array" ref="I545">INDEX(PERL[],MATCH(PERL[[#This Row],[Base Year]]&amp;PERL[[#This Row],[DistrictNumber]],PERL[[Fiscal Year]:[Fiscal Year]]&amp;PERL[[DistrictNumber]:[DistrictNumber]],0),9)*$H545</f>
        <v>0</v>
      </c>
      <c r="J545" s="15">
        <f>IF(PERL[[#This Row],[Unadjusted Maximum Revenue]]/(PERL[[#This Row],[Proposed Taxable Valuation]]/1000)&gt;PERL[[#This Row],[Max Debt RATE]],PERL[[#This Row],[Max Debt RATE]],PERL[[#This Row],[Unadjusted Maximum Revenue]]/(PERL[[#This Row],[Proposed Taxable Valuation]]/1000))</f>
        <v>0</v>
      </c>
      <c r="K545" s="26">
        <f>ROUND(PERL[[#This Row],[Proposed Taxable Valuation]]/1000*PERL[[#This Row],[Adjusted Rate]],0)</f>
        <v>0</v>
      </c>
      <c r="L545" s="19">
        <f t="shared" si="50"/>
        <v>0</v>
      </c>
      <c r="M545" s="17">
        <f t="shared" si="53"/>
        <v>0</v>
      </c>
      <c r="N545" s="5">
        <v>613170680</v>
      </c>
      <c r="O545">
        <f>INDEX($R$3:$T$335,MATCH(PERL[[#This Row],[DistrictNumber]],$R$3:$R$335,0),3)</f>
        <v>0</v>
      </c>
      <c r="P545" s="9">
        <f t="shared" si="52"/>
        <v>0</v>
      </c>
      <c r="V545">
        <v>2027</v>
      </c>
      <c r="W545" t="s">
        <v>432</v>
      </c>
      <c r="X545" s="25">
        <v>661937769</v>
      </c>
    </row>
    <row r="546" spans="1:24" x14ac:dyDescent="0.35">
      <c r="A546" s="13">
        <v>2027</v>
      </c>
      <c r="B546" s="13">
        <f t="shared" si="49"/>
        <v>2026</v>
      </c>
      <c r="C546" t="s">
        <v>434</v>
      </c>
      <c r="D546" t="s">
        <v>435</v>
      </c>
      <c r="E546" s="5">
        <v>458990667</v>
      </c>
      <c r="F546" s="13">
        <f>INDEX($R$3:$T$335,MATCH(PERL[[#This Row],[DistrictNumber]],$R$3:$R$335,0),3)</f>
        <v>0</v>
      </c>
      <c r="G546" s="9">
        <f t="shared" si="51"/>
        <v>0</v>
      </c>
      <c r="H546" s="11">
        <v>1.02</v>
      </c>
      <c r="I546" s="12" cm="1">
        <f t="array" ref="I546">INDEX(PERL[],MATCH(PERL[[#This Row],[Base Year]]&amp;PERL[[#This Row],[DistrictNumber]],PERL[[Fiscal Year]:[Fiscal Year]]&amp;PERL[[DistrictNumber]:[DistrictNumber]],0),9)*$H546</f>
        <v>0</v>
      </c>
      <c r="J546" s="15">
        <f>IF(PERL[[#This Row],[Unadjusted Maximum Revenue]]/(PERL[[#This Row],[Proposed Taxable Valuation]]/1000)&gt;PERL[[#This Row],[Max Debt RATE]],PERL[[#This Row],[Max Debt RATE]],PERL[[#This Row],[Unadjusted Maximum Revenue]]/(PERL[[#This Row],[Proposed Taxable Valuation]]/1000))</f>
        <v>0</v>
      </c>
      <c r="K546" s="26">
        <f>ROUND(PERL[[#This Row],[Proposed Taxable Valuation]]/1000*PERL[[#This Row],[Adjusted Rate]],0)</f>
        <v>0</v>
      </c>
      <c r="L546" s="19">
        <f t="shared" si="50"/>
        <v>0</v>
      </c>
      <c r="M546" s="17">
        <f t="shared" si="53"/>
        <v>0</v>
      </c>
      <c r="N546" s="5">
        <v>402514559</v>
      </c>
      <c r="O546">
        <f>INDEX($R$3:$T$335,MATCH(PERL[[#This Row],[DistrictNumber]],$R$3:$R$335,0),3)</f>
        <v>0</v>
      </c>
      <c r="P546" s="9">
        <f t="shared" si="52"/>
        <v>0</v>
      </c>
      <c r="V546">
        <v>2027</v>
      </c>
      <c r="W546" t="s">
        <v>434</v>
      </c>
      <c r="X546" s="25">
        <v>458990667</v>
      </c>
    </row>
    <row r="547" spans="1:24" x14ac:dyDescent="0.35">
      <c r="A547" s="13">
        <v>2027</v>
      </c>
      <c r="B547" s="13">
        <f t="shared" si="49"/>
        <v>2026</v>
      </c>
      <c r="C547" t="s">
        <v>436</v>
      </c>
      <c r="D547" t="s">
        <v>437</v>
      </c>
      <c r="E547" s="5">
        <v>464821838</v>
      </c>
      <c r="F547" s="13">
        <f>INDEX($R$3:$T$335,MATCH(PERL[[#This Row],[DistrictNumber]],$R$3:$R$335,0),3)</f>
        <v>0.13500000000000001</v>
      </c>
      <c r="G547" s="9">
        <f t="shared" si="51"/>
        <v>62750.948130000004</v>
      </c>
      <c r="H547" s="11">
        <v>1.02</v>
      </c>
      <c r="I547" s="12" cm="1">
        <f t="array" ref="I547">INDEX(PERL[],MATCH(PERL[[#This Row],[Base Year]]&amp;PERL[[#This Row],[DistrictNumber]],PERL[[Fiscal Year]:[Fiscal Year]]&amp;PERL[[DistrictNumber]:[DistrictNumber]],0),9)*$H547</f>
        <v>57941.699851800004</v>
      </c>
      <c r="J547" s="15">
        <f>IF(PERL[[#This Row],[Unadjusted Maximum Revenue]]/(PERL[[#This Row],[Proposed Taxable Valuation]]/1000)&gt;PERL[[#This Row],[Max Debt RATE]],PERL[[#This Row],[Max Debt RATE]],PERL[[#This Row],[Unadjusted Maximum Revenue]]/(PERL[[#This Row],[Proposed Taxable Valuation]]/1000))</f>
        <v>0.12465356640967459</v>
      </c>
      <c r="K547" s="26">
        <f>ROUND(PERL[[#This Row],[Proposed Taxable Valuation]]/1000*PERL[[#This Row],[Adjusted Rate]],0)</f>
        <v>57942</v>
      </c>
      <c r="L547" s="19">
        <f t="shared" si="50"/>
        <v>-4809.2482782000006</v>
      </c>
      <c r="M547" s="17">
        <f t="shared" si="53"/>
        <v>-1.0346433590325416E-2</v>
      </c>
      <c r="N547" s="5">
        <v>420558256</v>
      </c>
      <c r="O547">
        <f>INDEX($R$3:$T$335,MATCH(PERL[[#This Row],[DistrictNumber]],$R$3:$R$335,0),3)</f>
        <v>0.13500000000000001</v>
      </c>
      <c r="P547" s="9">
        <f t="shared" si="52"/>
        <v>56775.364560000002</v>
      </c>
      <c r="V547">
        <v>2027</v>
      </c>
      <c r="W547" t="s">
        <v>436</v>
      </c>
      <c r="X547" s="25">
        <v>464821838</v>
      </c>
    </row>
    <row r="548" spans="1:24" x14ac:dyDescent="0.35">
      <c r="A548" s="13">
        <v>2027</v>
      </c>
      <c r="B548" s="13">
        <f t="shared" si="49"/>
        <v>2026</v>
      </c>
      <c r="C548" t="s">
        <v>438</v>
      </c>
      <c r="D548" t="s">
        <v>439</v>
      </c>
      <c r="E548" s="5">
        <v>2570045674</v>
      </c>
      <c r="F548" s="13">
        <f>INDEX($R$3:$T$335,MATCH(PERL[[#This Row],[DistrictNumber]],$R$3:$R$335,0),3)</f>
        <v>0</v>
      </c>
      <c r="G548" s="9">
        <f t="shared" si="51"/>
        <v>0</v>
      </c>
      <c r="H548" s="11">
        <v>1.02</v>
      </c>
      <c r="I548" s="12" cm="1">
        <f t="array" ref="I548">INDEX(PERL[],MATCH(PERL[[#This Row],[Base Year]]&amp;PERL[[#This Row],[DistrictNumber]],PERL[[Fiscal Year]:[Fiscal Year]]&amp;PERL[[DistrictNumber]:[DistrictNumber]],0),9)*$H548</f>
        <v>0</v>
      </c>
      <c r="J548" s="15">
        <f>IF(PERL[[#This Row],[Unadjusted Maximum Revenue]]/(PERL[[#This Row],[Proposed Taxable Valuation]]/1000)&gt;PERL[[#This Row],[Max Debt RATE]],PERL[[#This Row],[Max Debt RATE]],PERL[[#This Row],[Unadjusted Maximum Revenue]]/(PERL[[#This Row],[Proposed Taxable Valuation]]/1000))</f>
        <v>0</v>
      </c>
      <c r="K548" s="26">
        <f>ROUND(PERL[[#This Row],[Proposed Taxable Valuation]]/1000*PERL[[#This Row],[Adjusted Rate]],0)</f>
        <v>0</v>
      </c>
      <c r="L548" s="19">
        <f t="shared" si="50"/>
        <v>0</v>
      </c>
      <c r="M548" s="17">
        <f t="shared" si="53"/>
        <v>0</v>
      </c>
      <c r="N548" s="5">
        <v>2147737420</v>
      </c>
      <c r="O548">
        <f>INDEX($R$3:$T$335,MATCH(PERL[[#This Row],[DistrictNumber]],$R$3:$R$335,0),3)</f>
        <v>0</v>
      </c>
      <c r="P548" s="9">
        <f t="shared" si="52"/>
        <v>0</v>
      </c>
      <c r="V548">
        <v>2027</v>
      </c>
      <c r="W548" t="s">
        <v>438</v>
      </c>
      <c r="X548" s="25">
        <v>2570045674</v>
      </c>
    </row>
    <row r="549" spans="1:24" x14ac:dyDescent="0.35">
      <c r="A549" s="13">
        <v>2027</v>
      </c>
      <c r="B549" s="13">
        <f t="shared" si="49"/>
        <v>2026</v>
      </c>
      <c r="C549" t="s">
        <v>440</v>
      </c>
      <c r="D549" t="s">
        <v>441</v>
      </c>
      <c r="E549" s="5">
        <v>139441445</v>
      </c>
      <c r="F549" s="13">
        <f>INDEX($R$3:$T$335,MATCH(PERL[[#This Row],[DistrictNumber]],$R$3:$R$335,0),3)</f>
        <v>0.13500000000000001</v>
      </c>
      <c r="G549" s="9">
        <f t="shared" si="51"/>
        <v>18824.595075000001</v>
      </c>
      <c r="H549" s="11">
        <v>1.02</v>
      </c>
      <c r="I549" s="12" cm="1">
        <f t="array" ref="I549">INDEX(PERL[],MATCH(PERL[[#This Row],[Base Year]]&amp;PERL[[#This Row],[DistrictNumber]],PERL[[Fiscal Year]:[Fiscal Year]]&amp;PERL[[DistrictNumber]:[DistrictNumber]],0),9)*$H549</f>
        <v>17359.827295500003</v>
      </c>
      <c r="J549" s="15">
        <f>IF(PERL[[#This Row],[Unadjusted Maximum Revenue]]/(PERL[[#This Row],[Proposed Taxable Valuation]]/1000)&gt;PERL[[#This Row],[Max Debt RATE]],PERL[[#This Row],[Max Debt RATE]],PERL[[#This Row],[Unadjusted Maximum Revenue]]/(PERL[[#This Row],[Proposed Taxable Valuation]]/1000))</f>
        <v>0.12449546327851094</v>
      </c>
      <c r="K549" s="26">
        <f>ROUND(PERL[[#This Row],[Proposed Taxable Valuation]]/1000*PERL[[#This Row],[Adjusted Rate]],0)</f>
        <v>17360</v>
      </c>
      <c r="L549" s="19">
        <f t="shared" si="50"/>
        <v>-1464.7677794999981</v>
      </c>
      <c r="M549" s="17">
        <f t="shared" si="53"/>
        <v>-1.0504536721489072E-2</v>
      </c>
      <c r="N549" s="5">
        <v>127320545</v>
      </c>
      <c r="O549">
        <f>INDEX($R$3:$T$335,MATCH(PERL[[#This Row],[DistrictNumber]],$R$3:$R$335,0),3)</f>
        <v>0.13500000000000001</v>
      </c>
      <c r="P549" s="9">
        <f t="shared" si="52"/>
        <v>17188.273574999999</v>
      </c>
      <c r="V549">
        <v>2027</v>
      </c>
      <c r="W549" t="s">
        <v>440</v>
      </c>
      <c r="X549" s="25">
        <v>139441445</v>
      </c>
    </row>
    <row r="550" spans="1:24" x14ac:dyDescent="0.35">
      <c r="A550" s="13">
        <v>2027</v>
      </c>
      <c r="B550" s="13">
        <f t="shared" si="49"/>
        <v>2026</v>
      </c>
      <c r="C550" t="s">
        <v>442</v>
      </c>
      <c r="D550" t="s">
        <v>443</v>
      </c>
      <c r="E550" s="5">
        <v>261618401</v>
      </c>
      <c r="F550" s="13">
        <f>INDEX($R$3:$T$335,MATCH(PERL[[#This Row],[DistrictNumber]],$R$3:$R$335,0),3)</f>
        <v>0.13500000000000001</v>
      </c>
      <c r="G550" s="9">
        <f t="shared" si="51"/>
        <v>35318.484135000006</v>
      </c>
      <c r="H550" s="11">
        <v>1.02</v>
      </c>
      <c r="I550" s="12" cm="1">
        <f t="array" ref="I550">INDEX(PERL[],MATCH(PERL[[#This Row],[Base Year]]&amp;PERL[[#This Row],[DistrictNumber]],PERL[[Fiscal Year]:[Fiscal Year]]&amp;PERL[[DistrictNumber]:[DistrictNumber]],0),9)*$H550</f>
        <v>29399.135068800006</v>
      </c>
      <c r="J550" s="15">
        <f>IF(PERL[[#This Row],[Unadjusted Maximum Revenue]]/(PERL[[#This Row],[Proposed Taxable Valuation]]/1000)&gt;PERL[[#This Row],[Max Debt RATE]],PERL[[#This Row],[Max Debt RATE]],PERL[[#This Row],[Unadjusted Maximum Revenue]]/(PERL[[#This Row],[Proposed Taxable Valuation]]/1000))</f>
        <v>0.1123741103700118</v>
      </c>
      <c r="K550" s="26">
        <f>ROUND(PERL[[#This Row],[Proposed Taxable Valuation]]/1000*PERL[[#This Row],[Adjusted Rate]],0)</f>
        <v>29399</v>
      </c>
      <c r="L550" s="19">
        <f t="shared" si="50"/>
        <v>-5919.3490662000004</v>
      </c>
      <c r="M550" s="17">
        <f t="shared" si="53"/>
        <v>-2.2625889629988211E-2</v>
      </c>
      <c r="N550" s="5">
        <v>247190515</v>
      </c>
      <c r="O550">
        <f>INDEX($R$3:$T$335,MATCH(PERL[[#This Row],[DistrictNumber]],$R$3:$R$335,0),3)</f>
        <v>0.13500000000000001</v>
      </c>
      <c r="P550" s="9">
        <f t="shared" si="52"/>
        <v>33370.719525000008</v>
      </c>
      <c r="V550">
        <v>2027</v>
      </c>
      <c r="W550" t="s">
        <v>442</v>
      </c>
      <c r="X550" s="25">
        <v>261618401</v>
      </c>
    </row>
    <row r="551" spans="1:24" x14ac:dyDescent="0.35">
      <c r="A551" s="13">
        <v>2027</v>
      </c>
      <c r="B551" s="13">
        <f t="shared" si="49"/>
        <v>2026</v>
      </c>
      <c r="C551" t="s">
        <v>444</v>
      </c>
      <c r="D551" t="s">
        <v>445</v>
      </c>
      <c r="E551" s="5">
        <v>521020875</v>
      </c>
      <c r="F551" s="13">
        <f>INDEX($R$3:$T$335,MATCH(PERL[[#This Row],[DistrictNumber]],$R$3:$R$335,0),3)</f>
        <v>0</v>
      </c>
      <c r="G551" s="9">
        <f t="shared" si="51"/>
        <v>0</v>
      </c>
      <c r="H551" s="11">
        <v>1.02</v>
      </c>
      <c r="I551" s="12" cm="1">
        <f t="array" ref="I551">INDEX(PERL[],MATCH(PERL[[#This Row],[Base Year]]&amp;PERL[[#This Row],[DistrictNumber]],PERL[[Fiscal Year]:[Fiscal Year]]&amp;PERL[[DistrictNumber]:[DistrictNumber]],0),9)*$H551</f>
        <v>0</v>
      </c>
      <c r="J551" s="15">
        <f>IF(PERL[[#This Row],[Unadjusted Maximum Revenue]]/(PERL[[#This Row],[Proposed Taxable Valuation]]/1000)&gt;PERL[[#This Row],[Max Debt RATE]],PERL[[#This Row],[Max Debt RATE]],PERL[[#This Row],[Unadjusted Maximum Revenue]]/(PERL[[#This Row],[Proposed Taxable Valuation]]/1000))</f>
        <v>0</v>
      </c>
      <c r="K551" s="26">
        <f>ROUND(PERL[[#This Row],[Proposed Taxable Valuation]]/1000*PERL[[#This Row],[Adjusted Rate]],0)</f>
        <v>0</v>
      </c>
      <c r="L551" s="19">
        <f t="shared" si="50"/>
        <v>0</v>
      </c>
      <c r="M551" s="17">
        <f t="shared" si="53"/>
        <v>0</v>
      </c>
      <c r="N551" s="5">
        <v>464577638</v>
      </c>
      <c r="O551">
        <f>INDEX($R$3:$T$335,MATCH(PERL[[#This Row],[DistrictNumber]],$R$3:$R$335,0),3)</f>
        <v>0</v>
      </c>
      <c r="P551" s="9">
        <f t="shared" si="52"/>
        <v>0</v>
      </c>
      <c r="V551">
        <v>2027</v>
      </c>
      <c r="W551" t="s">
        <v>444</v>
      </c>
      <c r="X551" s="25">
        <v>521020875</v>
      </c>
    </row>
    <row r="552" spans="1:24" x14ac:dyDescent="0.35">
      <c r="A552" s="13">
        <v>2027</v>
      </c>
      <c r="B552" s="13">
        <f t="shared" si="49"/>
        <v>2026</v>
      </c>
      <c r="C552" t="s">
        <v>446</v>
      </c>
      <c r="D552" t="s">
        <v>447</v>
      </c>
      <c r="E552" s="5">
        <v>922231514</v>
      </c>
      <c r="F552" s="13">
        <f>INDEX($R$3:$T$335,MATCH(PERL[[#This Row],[DistrictNumber]],$R$3:$R$335,0),3)</f>
        <v>0</v>
      </c>
      <c r="G552" s="9">
        <f t="shared" si="51"/>
        <v>0</v>
      </c>
      <c r="H552" s="11">
        <v>1.02</v>
      </c>
      <c r="I552" s="12" cm="1">
        <f t="array" ref="I552">INDEX(PERL[],MATCH(PERL[[#This Row],[Base Year]]&amp;PERL[[#This Row],[DistrictNumber]],PERL[[Fiscal Year]:[Fiscal Year]]&amp;PERL[[DistrictNumber]:[DistrictNumber]],0),9)*$H552</f>
        <v>0</v>
      </c>
      <c r="J552" s="15">
        <f>IF(PERL[[#This Row],[Unadjusted Maximum Revenue]]/(PERL[[#This Row],[Proposed Taxable Valuation]]/1000)&gt;PERL[[#This Row],[Max Debt RATE]],PERL[[#This Row],[Max Debt RATE]],PERL[[#This Row],[Unadjusted Maximum Revenue]]/(PERL[[#This Row],[Proposed Taxable Valuation]]/1000))</f>
        <v>0</v>
      </c>
      <c r="K552" s="26">
        <f>ROUND(PERL[[#This Row],[Proposed Taxable Valuation]]/1000*PERL[[#This Row],[Adjusted Rate]],0)</f>
        <v>0</v>
      </c>
      <c r="L552" s="19">
        <f t="shared" si="50"/>
        <v>0</v>
      </c>
      <c r="M552" s="17">
        <f t="shared" si="53"/>
        <v>0</v>
      </c>
      <c r="N552" s="5">
        <v>804768684</v>
      </c>
      <c r="O552">
        <f>INDEX($R$3:$T$335,MATCH(PERL[[#This Row],[DistrictNumber]],$R$3:$R$335,0),3)</f>
        <v>0</v>
      </c>
      <c r="P552" s="9">
        <f t="shared" si="52"/>
        <v>0</v>
      </c>
      <c r="V552">
        <v>2027</v>
      </c>
      <c r="W552" t="s">
        <v>446</v>
      </c>
      <c r="X552" s="25">
        <v>922231514</v>
      </c>
    </row>
    <row r="553" spans="1:24" x14ac:dyDescent="0.35">
      <c r="A553" s="13">
        <v>2027</v>
      </c>
      <c r="B553" s="13">
        <f t="shared" si="49"/>
        <v>2026</v>
      </c>
      <c r="C553" t="s">
        <v>448</v>
      </c>
      <c r="D553" t="s">
        <v>449</v>
      </c>
      <c r="E553" s="5">
        <v>1208694449</v>
      </c>
      <c r="F553" s="13">
        <f>INDEX($R$3:$T$335,MATCH(PERL[[#This Row],[DistrictNumber]],$R$3:$R$335,0),3)</f>
        <v>0.13500000000000001</v>
      </c>
      <c r="G553" s="9">
        <f t="shared" si="51"/>
        <v>163173.75061500003</v>
      </c>
      <c r="H553" s="11">
        <v>1.02</v>
      </c>
      <c r="I553" s="12" cm="1">
        <f t="array" ref="I553">INDEX(PERL[],MATCH(PERL[[#This Row],[Base Year]]&amp;PERL[[#This Row],[DistrictNumber]],PERL[[Fiscal Year]:[Fiscal Year]]&amp;PERL[[DistrictNumber]:[DistrictNumber]],0),9)*$H553</f>
        <v>136668.11599530003</v>
      </c>
      <c r="J553" s="15">
        <f>IF(PERL[[#This Row],[Unadjusted Maximum Revenue]]/(PERL[[#This Row],[Proposed Taxable Valuation]]/1000)&gt;PERL[[#This Row],[Max Debt RATE]],PERL[[#This Row],[Max Debt RATE]],PERL[[#This Row],[Unadjusted Maximum Revenue]]/(PERL[[#This Row],[Proposed Taxable Valuation]]/1000))</f>
        <v>0.11307085600365824</v>
      </c>
      <c r="K553" s="26">
        <f>ROUND(PERL[[#This Row],[Proposed Taxable Valuation]]/1000*PERL[[#This Row],[Adjusted Rate]],0)</f>
        <v>136668</v>
      </c>
      <c r="L553" s="19">
        <f t="shared" si="50"/>
        <v>-26505.634619699995</v>
      </c>
      <c r="M553" s="17">
        <f t="shared" si="53"/>
        <v>-2.1929143996341771E-2</v>
      </c>
      <c r="N553" s="5">
        <v>1021691565</v>
      </c>
      <c r="O553">
        <f>INDEX($R$3:$T$335,MATCH(PERL[[#This Row],[DistrictNumber]],$R$3:$R$335,0),3)</f>
        <v>0.13500000000000001</v>
      </c>
      <c r="P553" s="9">
        <f t="shared" si="52"/>
        <v>137928.361275</v>
      </c>
      <c r="V553">
        <v>2027</v>
      </c>
      <c r="W553" t="s">
        <v>448</v>
      </c>
      <c r="X553" s="25">
        <v>1208694449</v>
      </c>
    </row>
    <row r="554" spans="1:24" x14ac:dyDescent="0.35">
      <c r="A554" s="13">
        <v>2027</v>
      </c>
      <c r="B554" s="13">
        <f t="shared" si="49"/>
        <v>2026</v>
      </c>
      <c r="C554" t="s">
        <v>450</v>
      </c>
      <c r="D554" t="s">
        <v>451</v>
      </c>
      <c r="E554" s="5">
        <v>764585881</v>
      </c>
      <c r="F554" s="13">
        <f>INDEX($R$3:$T$335,MATCH(PERL[[#This Row],[DistrictNumber]],$R$3:$R$335,0),3)</f>
        <v>0</v>
      </c>
      <c r="G554" s="9">
        <f t="shared" si="51"/>
        <v>0</v>
      </c>
      <c r="H554" s="11">
        <v>1.02</v>
      </c>
      <c r="I554" s="12" cm="1">
        <f t="array" ref="I554">INDEX(PERL[],MATCH(PERL[[#This Row],[Base Year]]&amp;PERL[[#This Row],[DistrictNumber]],PERL[[Fiscal Year]:[Fiscal Year]]&amp;PERL[[DistrictNumber]:[DistrictNumber]],0),9)*$H554</f>
        <v>0</v>
      </c>
      <c r="J554" s="15">
        <f>IF(PERL[[#This Row],[Unadjusted Maximum Revenue]]/(PERL[[#This Row],[Proposed Taxable Valuation]]/1000)&gt;PERL[[#This Row],[Max Debt RATE]],PERL[[#This Row],[Max Debt RATE]],PERL[[#This Row],[Unadjusted Maximum Revenue]]/(PERL[[#This Row],[Proposed Taxable Valuation]]/1000))</f>
        <v>0</v>
      </c>
      <c r="K554" s="26">
        <f>ROUND(PERL[[#This Row],[Proposed Taxable Valuation]]/1000*PERL[[#This Row],[Adjusted Rate]],0)</f>
        <v>0</v>
      </c>
      <c r="L554" s="19">
        <f t="shared" si="50"/>
        <v>0</v>
      </c>
      <c r="M554" s="17">
        <f t="shared" si="53"/>
        <v>0</v>
      </c>
      <c r="N554" s="5">
        <v>655994732</v>
      </c>
      <c r="O554">
        <f>INDEX($R$3:$T$335,MATCH(PERL[[#This Row],[DistrictNumber]],$R$3:$R$335,0),3)</f>
        <v>0</v>
      </c>
      <c r="P554" s="9">
        <f t="shared" si="52"/>
        <v>0</v>
      </c>
      <c r="V554">
        <v>2027</v>
      </c>
      <c r="W554" t="s">
        <v>450</v>
      </c>
      <c r="X554" s="25">
        <v>764585881</v>
      </c>
    </row>
    <row r="555" spans="1:24" x14ac:dyDescent="0.35">
      <c r="A555" s="13">
        <v>2027</v>
      </c>
      <c r="B555" s="13">
        <f t="shared" si="49"/>
        <v>2026</v>
      </c>
      <c r="C555" t="s">
        <v>452</v>
      </c>
      <c r="D555" t="s">
        <v>453</v>
      </c>
      <c r="E555" s="5">
        <v>174050593</v>
      </c>
      <c r="F555" s="13">
        <f>INDEX($R$3:$T$335,MATCH(PERL[[#This Row],[DistrictNumber]],$R$3:$R$335,0),3)</f>
        <v>0</v>
      </c>
      <c r="G555" s="9">
        <f t="shared" si="51"/>
        <v>0</v>
      </c>
      <c r="H555" s="11">
        <v>1.02</v>
      </c>
      <c r="I555" s="12" cm="1">
        <f t="array" ref="I555">INDEX(PERL[],MATCH(PERL[[#This Row],[Base Year]]&amp;PERL[[#This Row],[DistrictNumber]],PERL[[Fiscal Year]:[Fiscal Year]]&amp;PERL[[DistrictNumber]:[DistrictNumber]],0),9)*$H555</f>
        <v>0</v>
      </c>
      <c r="J555" s="15">
        <f>IF(PERL[[#This Row],[Unadjusted Maximum Revenue]]/(PERL[[#This Row],[Proposed Taxable Valuation]]/1000)&gt;PERL[[#This Row],[Max Debt RATE]],PERL[[#This Row],[Max Debt RATE]],PERL[[#This Row],[Unadjusted Maximum Revenue]]/(PERL[[#This Row],[Proposed Taxable Valuation]]/1000))</f>
        <v>0</v>
      </c>
      <c r="K555" s="26">
        <f>ROUND(PERL[[#This Row],[Proposed Taxable Valuation]]/1000*PERL[[#This Row],[Adjusted Rate]],0)</f>
        <v>0</v>
      </c>
      <c r="L555" s="19">
        <f t="shared" si="50"/>
        <v>0</v>
      </c>
      <c r="M555" s="17">
        <f t="shared" si="53"/>
        <v>0</v>
      </c>
      <c r="N555" s="5">
        <v>165049672</v>
      </c>
      <c r="O555">
        <f>INDEX($R$3:$T$335,MATCH(PERL[[#This Row],[DistrictNumber]],$R$3:$R$335,0),3)</f>
        <v>0</v>
      </c>
      <c r="P555" s="9">
        <f t="shared" si="52"/>
        <v>0</v>
      </c>
      <c r="V555">
        <v>2027</v>
      </c>
      <c r="W555" t="s">
        <v>452</v>
      </c>
      <c r="X555" s="25">
        <v>174050593</v>
      </c>
    </row>
    <row r="556" spans="1:24" x14ac:dyDescent="0.35">
      <c r="A556" s="13">
        <v>2027</v>
      </c>
      <c r="B556" s="13">
        <f t="shared" si="49"/>
        <v>2026</v>
      </c>
      <c r="C556" t="s">
        <v>454</v>
      </c>
      <c r="D556" t="s">
        <v>455</v>
      </c>
      <c r="E556" s="5">
        <v>479030352</v>
      </c>
      <c r="F556" s="13">
        <f>INDEX($R$3:$T$335,MATCH(PERL[[#This Row],[DistrictNumber]],$R$3:$R$335,0),3)</f>
        <v>0</v>
      </c>
      <c r="G556" s="9">
        <f t="shared" si="51"/>
        <v>0</v>
      </c>
      <c r="H556" s="11">
        <v>1.02</v>
      </c>
      <c r="I556" s="12" cm="1">
        <f t="array" ref="I556">INDEX(PERL[],MATCH(PERL[[#This Row],[Base Year]]&amp;PERL[[#This Row],[DistrictNumber]],PERL[[Fiscal Year]:[Fiscal Year]]&amp;PERL[[DistrictNumber]:[DistrictNumber]],0),9)*$H556</f>
        <v>0</v>
      </c>
      <c r="J556" s="15">
        <f>IF(PERL[[#This Row],[Unadjusted Maximum Revenue]]/(PERL[[#This Row],[Proposed Taxable Valuation]]/1000)&gt;PERL[[#This Row],[Max Debt RATE]],PERL[[#This Row],[Max Debt RATE]],PERL[[#This Row],[Unadjusted Maximum Revenue]]/(PERL[[#This Row],[Proposed Taxable Valuation]]/1000))</f>
        <v>0</v>
      </c>
      <c r="K556" s="26">
        <f>ROUND(PERL[[#This Row],[Proposed Taxable Valuation]]/1000*PERL[[#This Row],[Adjusted Rate]],0)</f>
        <v>0</v>
      </c>
      <c r="L556" s="19">
        <f t="shared" si="50"/>
        <v>0</v>
      </c>
      <c r="M556" s="17">
        <f t="shared" si="53"/>
        <v>0</v>
      </c>
      <c r="N556" s="5">
        <v>419773823</v>
      </c>
      <c r="O556">
        <f>INDEX($R$3:$T$335,MATCH(PERL[[#This Row],[DistrictNumber]],$R$3:$R$335,0),3)</f>
        <v>0</v>
      </c>
      <c r="P556" s="9">
        <f t="shared" si="52"/>
        <v>0</v>
      </c>
      <c r="V556">
        <v>2027</v>
      </c>
      <c r="W556" t="s">
        <v>454</v>
      </c>
      <c r="X556" s="25">
        <v>479030352</v>
      </c>
    </row>
    <row r="557" spans="1:24" x14ac:dyDescent="0.35">
      <c r="A557" s="13">
        <v>2027</v>
      </c>
      <c r="B557" s="13">
        <f t="shared" si="49"/>
        <v>2026</v>
      </c>
      <c r="C557" t="s">
        <v>456</v>
      </c>
      <c r="D557" t="s">
        <v>457</v>
      </c>
      <c r="E557" s="5">
        <v>387156488</v>
      </c>
      <c r="F557" s="13">
        <f>INDEX($R$3:$T$335,MATCH(PERL[[#This Row],[DistrictNumber]],$R$3:$R$335,0),3)</f>
        <v>0</v>
      </c>
      <c r="G557" s="9">
        <f t="shared" si="51"/>
        <v>0</v>
      </c>
      <c r="H557" s="11">
        <v>1.02</v>
      </c>
      <c r="I557" s="12" cm="1">
        <f t="array" ref="I557">INDEX(PERL[],MATCH(PERL[[#This Row],[Base Year]]&amp;PERL[[#This Row],[DistrictNumber]],PERL[[Fiscal Year]:[Fiscal Year]]&amp;PERL[[DistrictNumber]:[DistrictNumber]],0),9)*$H557</f>
        <v>0</v>
      </c>
      <c r="J557" s="15">
        <f>IF(PERL[[#This Row],[Unadjusted Maximum Revenue]]/(PERL[[#This Row],[Proposed Taxable Valuation]]/1000)&gt;PERL[[#This Row],[Max Debt RATE]],PERL[[#This Row],[Max Debt RATE]],PERL[[#This Row],[Unadjusted Maximum Revenue]]/(PERL[[#This Row],[Proposed Taxable Valuation]]/1000))</f>
        <v>0</v>
      </c>
      <c r="K557" s="26">
        <f>ROUND(PERL[[#This Row],[Proposed Taxable Valuation]]/1000*PERL[[#This Row],[Adjusted Rate]],0)</f>
        <v>0</v>
      </c>
      <c r="L557" s="19">
        <f t="shared" si="50"/>
        <v>0</v>
      </c>
      <c r="M557" s="17">
        <f t="shared" si="53"/>
        <v>0</v>
      </c>
      <c r="N557" s="5">
        <v>361641660</v>
      </c>
      <c r="O557">
        <f>INDEX($R$3:$T$335,MATCH(PERL[[#This Row],[DistrictNumber]],$R$3:$R$335,0),3)</f>
        <v>0</v>
      </c>
      <c r="P557" s="9">
        <f t="shared" si="52"/>
        <v>0</v>
      </c>
      <c r="V557">
        <v>2027</v>
      </c>
      <c r="W557" t="s">
        <v>456</v>
      </c>
      <c r="X557" s="25">
        <v>387156488</v>
      </c>
    </row>
    <row r="558" spans="1:24" x14ac:dyDescent="0.35">
      <c r="A558" s="13">
        <v>2027</v>
      </c>
      <c r="B558" s="13">
        <f t="shared" si="49"/>
        <v>2026</v>
      </c>
      <c r="C558" t="s">
        <v>458</v>
      </c>
      <c r="D558" t="s">
        <v>459</v>
      </c>
      <c r="E558" s="5">
        <v>1437661415</v>
      </c>
      <c r="F558" s="13">
        <f>INDEX($R$3:$T$335,MATCH(PERL[[#This Row],[DistrictNumber]],$R$3:$R$335,0),3)</f>
        <v>0</v>
      </c>
      <c r="G558" s="9">
        <f t="shared" si="51"/>
        <v>0</v>
      </c>
      <c r="H558" s="11">
        <v>1.02</v>
      </c>
      <c r="I558" s="12" cm="1">
        <f t="array" ref="I558">INDEX(PERL[],MATCH(PERL[[#This Row],[Base Year]]&amp;PERL[[#This Row],[DistrictNumber]],PERL[[Fiscal Year]:[Fiscal Year]]&amp;PERL[[DistrictNumber]:[DistrictNumber]],0),9)*$H558</f>
        <v>0</v>
      </c>
      <c r="J558" s="15">
        <f>IF(PERL[[#This Row],[Unadjusted Maximum Revenue]]/(PERL[[#This Row],[Proposed Taxable Valuation]]/1000)&gt;PERL[[#This Row],[Max Debt RATE]],PERL[[#This Row],[Max Debt RATE]],PERL[[#This Row],[Unadjusted Maximum Revenue]]/(PERL[[#This Row],[Proposed Taxable Valuation]]/1000))</f>
        <v>0</v>
      </c>
      <c r="K558" s="26">
        <f>ROUND(PERL[[#This Row],[Proposed Taxable Valuation]]/1000*PERL[[#This Row],[Adjusted Rate]],0)</f>
        <v>0</v>
      </c>
      <c r="L558" s="19">
        <f t="shared" si="50"/>
        <v>0</v>
      </c>
      <c r="M558" s="17">
        <f t="shared" si="53"/>
        <v>0</v>
      </c>
      <c r="N558" s="5">
        <v>1222707046</v>
      </c>
      <c r="O558">
        <f>INDEX($R$3:$T$335,MATCH(PERL[[#This Row],[DistrictNumber]],$R$3:$R$335,0),3)</f>
        <v>0</v>
      </c>
      <c r="P558" s="9">
        <f t="shared" si="52"/>
        <v>0</v>
      </c>
      <c r="V558">
        <v>2027</v>
      </c>
      <c r="W558" t="s">
        <v>458</v>
      </c>
      <c r="X558" s="25">
        <v>1437661415</v>
      </c>
    </row>
    <row r="559" spans="1:24" x14ac:dyDescent="0.35">
      <c r="A559" s="13">
        <v>2027</v>
      </c>
      <c r="B559" s="13">
        <f t="shared" si="49"/>
        <v>2026</v>
      </c>
      <c r="C559" t="s">
        <v>460</v>
      </c>
      <c r="D559" t="s">
        <v>461</v>
      </c>
      <c r="E559" s="5">
        <v>553234744</v>
      </c>
      <c r="F559" s="13">
        <f>INDEX($R$3:$T$335,MATCH(PERL[[#This Row],[DistrictNumber]],$R$3:$R$335,0),3)</f>
        <v>0</v>
      </c>
      <c r="G559" s="9">
        <f t="shared" si="51"/>
        <v>0</v>
      </c>
      <c r="H559" s="11">
        <v>1.02</v>
      </c>
      <c r="I559" s="12" cm="1">
        <f t="array" ref="I559">INDEX(PERL[],MATCH(PERL[[#This Row],[Base Year]]&amp;PERL[[#This Row],[DistrictNumber]],PERL[[Fiscal Year]:[Fiscal Year]]&amp;PERL[[DistrictNumber]:[DistrictNumber]],0),9)*$H559</f>
        <v>0</v>
      </c>
      <c r="J559" s="15">
        <f>IF(PERL[[#This Row],[Unadjusted Maximum Revenue]]/(PERL[[#This Row],[Proposed Taxable Valuation]]/1000)&gt;PERL[[#This Row],[Max Debt RATE]],PERL[[#This Row],[Max Debt RATE]],PERL[[#This Row],[Unadjusted Maximum Revenue]]/(PERL[[#This Row],[Proposed Taxable Valuation]]/1000))</f>
        <v>0</v>
      </c>
      <c r="K559" s="26">
        <f>ROUND(PERL[[#This Row],[Proposed Taxable Valuation]]/1000*PERL[[#This Row],[Adjusted Rate]],0)</f>
        <v>0</v>
      </c>
      <c r="L559" s="19">
        <f t="shared" si="50"/>
        <v>0</v>
      </c>
      <c r="M559" s="17">
        <f t="shared" si="53"/>
        <v>0</v>
      </c>
      <c r="N559" s="5">
        <v>482603057</v>
      </c>
      <c r="O559">
        <f>INDEX($R$3:$T$335,MATCH(PERL[[#This Row],[DistrictNumber]],$R$3:$R$335,0),3)</f>
        <v>0</v>
      </c>
      <c r="P559" s="9">
        <f t="shared" si="52"/>
        <v>0</v>
      </c>
      <c r="V559">
        <v>2027</v>
      </c>
      <c r="W559" t="s">
        <v>460</v>
      </c>
      <c r="X559" s="25">
        <v>553234744</v>
      </c>
    </row>
    <row r="560" spans="1:24" x14ac:dyDescent="0.35">
      <c r="A560" s="13">
        <v>2027</v>
      </c>
      <c r="B560" s="13">
        <f t="shared" si="49"/>
        <v>2026</v>
      </c>
      <c r="C560" t="s">
        <v>462</v>
      </c>
      <c r="D560" t="s">
        <v>463</v>
      </c>
      <c r="E560" s="5">
        <v>2855161372</v>
      </c>
      <c r="F560" s="13">
        <f>INDEX($R$3:$T$335,MATCH(PERL[[#This Row],[DistrictNumber]],$R$3:$R$335,0),3)</f>
        <v>0</v>
      </c>
      <c r="G560" s="9">
        <f t="shared" si="51"/>
        <v>0</v>
      </c>
      <c r="H560" s="11">
        <v>1.02</v>
      </c>
      <c r="I560" s="12" cm="1">
        <f t="array" ref="I560">INDEX(PERL[],MATCH(PERL[[#This Row],[Base Year]]&amp;PERL[[#This Row],[DistrictNumber]],PERL[[Fiscal Year]:[Fiscal Year]]&amp;PERL[[DistrictNumber]:[DistrictNumber]],0),9)*$H560</f>
        <v>0</v>
      </c>
      <c r="J560" s="15">
        <f>IF(PERL[[#This Row],[Unadjusted Maximum Revenue]]/(PERL[[#This Row],[Proposed Taxable Valuation]]/1000)&gt;PERL[[#This Row],[Max Debt RATE]],PERL[[#This Row],[Max Debt RATE]],PERL[[#This Row],[Unadjusted Maximum Revenue]]/(PERL[[#This Row],[Proposed Taxable Valuation]]/1000))</f>
        <v>0</v>
      </c>
      <c r="K560" s="26">
        <f>ROUND(PERL[[#This Row],[Proposed Taxable Valuation]]/1000*PERL[[#This Row],[Adjusted Rate]],0)</f>
        <v>0</v>
      </c>
      <c r="L560" s="19">
        <f t="shared" si="50"/>
        <v>0</v>
      </c>
      <c r="M560" s="17">
        <f t="shared" si="53"/>
        <v>0</v>
      </c>
      <c r="N560" s="5">
        <v>2369456718</v>
      </c>
      <c r="O560">
        <f>INDEX($R$3:$T$335,MATCH(PERL[[#This Row],[DistrictNumber]],$R$3:$R$335,0),3)</f>
        <v>0</v>
      </c>
      <c r="P560" s="9">
        <f t="shared" si="52"/>
        <v>0</v>
      </c>
      <c r="V560">
        <v>2027</v>
      </c>
      <c r="W560" t="s">
        <v>462</v>
      </c>
      <c r="X560" s="25">
        <v>2855161372</v>
      </c>
    </row>
    <row r="561" spans="1:24" x14ac:dyDescent="0.35">
      <c r="A561" s="13">
        <v>2027</v>
      </c>
      <c r="B561" s="13">
        <f t="shared" si="49"/>
        <v>2026</v>
      </c>
      <c r="C561" t="s">
        <v>464</v>
      </c>
      <c r="D561" t="s">
        <v>465</v>
      </c>
      <c r="E561" s="5">
        <v>278406801</v>
      </c>
      <c r="F561" s="13">
        <f>INDEX($R$3:$T$335,MATCH(PERL[[#This Row],[DistrictNumber]],$R$3:$R$335,0),3)</f>
        <v>0</v>
      </c>
      <c r="G561" s="9">
        <f t="shared" si="51"/>
        <v>0</v>
      </c>
      <c r="H561" s="11">
        <v>1.02</v>
      </c>
      <c r="I561" s="12" cm="1">
        <f t="array" ref="I561">INDEX(PERL[],MATCH(PERL[[#This Row],[Base Year]]&amp;PERL[[#This Row],[DistrictNumber]],PERL[[Fiscal Year]:[Fiscal Year]]&amp;PERL[[DistrictNumber]:[DistrictNumber]],0),9)*$H561</f>
        <v>0</v>
      </c>
      <c r="J561" s="15">
        <f>IF(PERL[[#This Row],[Unadjusted Maximum Revenue]]/(PERL[[#This Row],[Proposed Taxable Valuation]]/1000)&gt;PERL[[#This Row],[Max Debt RATE]],PERL[[#This Row],[Max Debt RATE]],PERL[[#This Row],[Unadjusted Maximum Revenue]]/(PERL[[#This Row],[Proposed Taxable Valuation]]/1000))</f>
        <v>0</v>
      </c>
      <c r="K561" s="26">
        <f>ROUND(PERL[[#This Row],[Proposed Taxable Valuation]]/1000*PERL[[#This Row],[Adjusted Rate]],0)</f>
        <v>0</v>
      </c>
      <c r="L561" s="19">
        <f t="shared" si="50"/>
        <v>0</v>
      </c>
      <c r="M561" s="17">
        <f t="shared" si="53"/>
        <v>0</v>
      </c>
      <c r="N561" s="5">
        <v>242557927</v>
      </c>
      <c r="O561">
        <f>INDEX($R$3:$T$335,MATCH(PERL[[#This Row],[DistrictNumber]],$R$3:$R$335,0),3)</f>
        <v>0</v>
      </c>
      <c r="P561" s="9">
        <f t="shared" si="52"/>
        <v>0</v>
      </c>
      <c r="V561">
        <v>2027</v>
      </c>
      <c r="W561" t="s">
        <v>464</v>
      </c>
      <c r="X561" s="25">
        <v>278406801</v>
      </c>
    </row>
    <row r="562" spans="1:24" x14ac:dyDescent="0.35">
      <c r="A562" s="13">
        <v>2027</v>
      </c>
      <c r="B562" s="13">
        <f t="shared" si="49"/>
        <v>2026</v>
      </c>
      <c r="C562" t="s">
        <v>466</v>
      </c>
      <c r="D562" t="s">
        <v>467</v>
      </c>
      <c r="E562" s="5">
        <v>798466439</v>
      </c>
      <c r="F562" s="13">
        <f>INDEX($R$3:$T$335,MATCH(PERL[[#This Row],[DistrictNumber]],$R$3:$R$335,0),3)</f>
        <v>0</v>
      </c>
      <c r="G562" s="9">
        <f t="shared" si="51"/>
        <v>0</v>
      </c>
      <c r="H562" s="11">
        <v>1.02</v>
      </c>
      <c r="I562" s="12" cm="1">
        <f t="array" ref="I562">INDEX(PERL[],MATCH(PERL[[#This Row],[Base Year]]&amp;PERL[[#This Row],[DistrictNumber]],PERL[[Fiscal Year]:[Fiscal Year]]&amp;PERL[[DistrictNumber]:[DistrictNumber]],0),9)*$H562</f>
        <v>0</v>
      </c>
      <c r="J562" s="15">
        <f>IF(PERL[[#This Row],[Unadjusted Maximum Revenue]]/(PERL[[#This Row],[Proposed Taxable Valuation]]/1000)&gt;PERL[[#This Row],[Max Debt RATE]],PERL[[#This Row],[Max Debt RATE]],PERL[[#This Row],[Unadjusted Maximum Revenue]]/(PERL[[#This Row],[Proposed Taxable Valuation]]/1000))</f>
        <v>0</v>
      </c>
      <c r="K562" s="26">
        <f>ROUND(PERL[[#This Row],[Proposed Taxable Valuation]]/1000*PERL[[#This Row],[Adjusted Rate]],0)</f>
        <v>0</v>
      </c>
      <c r="L562" s="19">
        <f t="shared" si="50"/>
        <v>0</v>
      </c>
      <c r="M562" s="17">
        <f t="shared" si="53"/>
        <v>0</v>
      </c>
      <c r="N562" s="5">
        <v>747569965</v>
      </c>
      <c r="O562">
        <f>INDEX($R$3:$T$335,MATCH(PERL[[#This Row],[DistrictNumber]],$R$3:$R$335,0),3)</f>
        <v>0</v>
      </c>
      <c r="P562" s="9">
        <f t="shared" si="52"/>
        <v>0</v>
      </c>
      <c r="V562">
        <v>2027</v>
      </c>
      <c r="W562" t="s">
        <v>466</v>
      </c>
      <c r="X562" s="25">
        <v>798466439</v>
      </c>
    </row>
    <row r="563" spans="1:24" x14ac:dyDescent="0.35">
      <c r="A563" s="13">
        <v>2027</v>
      </c>
      <c r="B563" s="13">
        <f t="shared" si="49"/>
        <v>2026</v>
      </c>
      <c r="C563" t="s">
        <v>468</v>
      </c>
      <c r="D563" t="s">
        <v>469</v>
      </c>
      <c r="E563" s="5">
        <v>243938299</v>
      </c>
      <c r="F563" s="13">
        <f>INDEX($R$3:$T$335,MATCH(PERL[[#This Row],[DistrictNumber]],$R$3:$R$335,0),3)</f>
        <v>0</v>
      </c>
      <c r="G563" s="9">
        <f t="shared" si="51"/>
        <v>0</v>
      </c>
      <c r="H563" s="11">
        <v>1.02</v>
      </c>
      <c r="I563" s="12" cm="1">
        <f t="array" ref="I563">INDEX(PERL[],MATCH(PERL[[#This Row],[Base Year]]&amp;PERL[[#This Row],[DistrictNumber]],PERL[[Fiscal Year]:[Fiscal Year]]&amp;PERL[[DistrictNumber]:[DistrictNumber]],0),9)*$H563</f>
        <v>0</v>
      </c>
      <c r="J563" s="15">
        <f>IF(PERL[[#This Row],[Unadjusted Maximum Revenue]]/(PERL[[#This Row],[Proposed Taxable Valuation]]/1000)&gt;PERL[[#This Row],[Max Debt RATE]],PERL[[#This Row],[Max Debt RATE]],PERL[[#This Row],[Unadjusted Maximum Revenue]]/(PERL[[#This Row],[Proposed Taxable Valuation]]/1000))</f>
        <v>0</v>
      </c>
      <c r="K563" s="26">
        <f>ROUND(PERL[[#This Row],[Proposed Taxable Valuation]]/1000*PERL[[#This Row],[Adjusted Rate]],0)</f>
        <v>0</v>
      </c>
      <c r="L563" s="19">
        <f t="shared" si="50"/>
        <v>0</v>
      </c>
      <c r="M563" s="17">
        <f t="shared" si="53"/>
        <v>0</v>
      </c>
      <c r="N563" s="5">
        <v>220730097</v>
      </c>
      <c r="O563">
        <f>INDEX($R$3:$T$335,MATCH(PERL[[#This Row],[DistrictNumber]],$R$3:$R$335,0),3)</f>
        <v>0</v>
      </c>
      <c r="P563" s="9">
        <f t="shared" si="52"/>
        <v>0</v>
      </c>
      <c r="V563">
        <v>2027</v>
      </c>
      <c r="W563" t="s">
        <v>468</v>
      </c>
      <c r="X563" s="25">
        <v>243938299</v>
      </c>
    </row>
    <row r="564" spans="1:24" x14ac:dyDescent="0.35">
      <c r="A564" s="13">
        <v>2027</v>
      </c>
      <c r="B564" s="13">
        <f t="shared" si="49"/>
        <v>2026</v>
      </c>
      <c r="C564" t="s">
        <v>470</v>
      </c>
      <c r="D564" t="s">
        <v>471</v>
      </c>
      <c r="E564" s="5">
        <v>523886997</v>
      </c>
      <c r="F564" s="13">
        <f>INDEX($R$3:$T$335,MATCH(PERL[[#This Row],[DistrictNumber]],$R$3:$R$335,0),3)</f>
        <v>0</v>
      </c>
      <c r="G564" s="9">
        <f t="shared" si="51"/>
        <v>0</v>
      </c>
      <c r="H564" s="11">
        <v>1.02</v>
      </c>
      <c r="I564" s="12" cm="1">
        <f t="array" ref="I564">INDEX(PERL[],MATCH(PERL[[#This Row],[Base Year]]&amp;PERL[[#This Row],[DistrictNumber]],PERL[[Fiscal Year]:[Fiscal Year]]&amp;PERL[[DistrictNumber]:[DistrictNumber]],0),9)*$H564</f>
        <v>0</v>
      </c>
      <c r="J564" s="15">
        <f>IF(PERL[[#This Row],[Unadjusted Maximum Revenue]]/(PERL[[#This Row],[Proposed Taxable Valuation]]/1000)&gt;PERL[[#This Row],[Max Debt RATE]],PERL[[#This Row],[Max Debt RATE]],PERL[[#This Row],[Unadjusted Maximum Revenue]]/(PERL[[#This Row],[Proposed Taxable Valuation]]/1000))</f>
        <v>0</v>
      </c>
      <c r="K564" s="26">
        <f>ROUND(PERL[[#This Row],[Proposed Taxable Valuation]]/1000*PERL[[#This Row],[Adjusted Rate]],0)</f>
        <v>0</v>
      </c>
      <c r="L564" s="19">
        <f t="shared" si="50"/>
        <v>0</v>
      </c>
      <c r="M564" s="17">
        <f t="shared" si="53"/>
        <v>0</v>
      </c>
      <c r="N564" s="5">
        <v>470312974</v>
      </c>
      <c r="O564">
        <f>INDEX($R$3:$T$335,MATCH(PERL[[#This Row],[DistrictNumber]],$R$3:$R$335,0),3)</f>
        <v>0</v>
      </c>
      <c r="P564" s="9">
        <f t="shared" si="52"/>
        <v>0</v>
      </c>
      <c r="V564">
        <v>2027</v>
      </c>
      <c r="W564" t="s">
        <v>470</v>
      </c>
      <c r="X564" s="25">
        <v>523886997</v>
      </c>
    </row>
    <row r="565" spans="1:24" x14ac:dyDescent="0.35">
      <c r="A565" s="13">
        <v>2027</v>
      </c>
      <c r="B565" s="13">
        <f t="shared" si="49"/>
        <v>2026</v>
      </c>
      <c r="C565" t="s">
        <v>472</v>
      </c>
      <c r="D565" t="s">
        <v>473</v>
      </c>
      <c r="E565" s="5">
        <v>413743147</v>
      </c>
      <c r="F565" s="13">
        <f>INDEX($R$3:$T$335,MATCH(PERL[[#This Row],[DistrictNumber]],$R$3:$R$335,0),3)</f>
        <v>0</v>
      </c>
      <c r="G565" s="9">
        <f t="shared" si="51"/>
        <v>0</v>
      </c>
      <c r="H565" s="11">
        <v>1.02</v>
      </c>
      <c r="I565" s="12" cm="1">
        <f t="array" ref="I565">INDEX(PERL[],MATCH(PERL[[#This Row],[Base Year]]&amp;PERL[[#This Row],[DistrictNumber]],PERL[[Fiscal Year]:[Fiscal Year]]&amp;PERL[[DistrictNumber]:[DistrictNumber]],0),9)*$H565</f>
        <v>0</v>
      </c>
      <c r="J565" s="15">
        <f>IF(PERL[[#This Row],[Unadjusted Maximum Revenue]]/(PERL[[#This Row],[Proposed Taxable Valuation]]/1000)&gt;PERL[[#This Row],[Max Debt RATE]],PERL[[#This Row],[Max Debt RATE]],PERL[[#This Row],[Unadjusted Maximum Revenue]]/(PERL[[#This Row],[Proposed Taxable Valuation]]/1000))</f>
        <v>0</v>
      </c>
      <c r="K565" s="26">
        <f>ROUND(PERL[[#This Row],[Proposed Taxable Valuation]]/1000*PERL[[#This Row],[Adjusted Rate]],0)</f>
        <v>0</v>
      </c>
      <c r="L565" s="19">
        <f t="shared" si="50"/>
        <v>0</v>
      </c>
      <c r="M565" s="17">
        <f t="shared" si="53"/>
        <v>0</v>
      </c>
      <c r="N565" s="5">
        <v>379284030</v>
      </c>
      <c r="O565">
        <f>INDEX($R$3:$T$335,MATCH(PERL[[#This Row],[DistrictNumber]],$R$3:$R$335,0),3)</f>
        <v>0</v>
      </c>
      <c r="P565" s="9">
        <f t="shared" si="52"/>
        <v>0</v>
      </c>
      <c r="V565">
        <v>2027</v>
      </c>
      <c r="W565" t="s">
        <v>472</v>
      </c>
      <c r="X565" s="25">
        <v>413743147</v>
      </c>
    </row>
    <row r="566" spans="1:24" x14ac:dyDescent="0.35">
      <c r="A566" s="13">
        <v>2027</v>
      </c>
      <c r="B566" s="13">
        <f t="shared" si="49"/>
        <v>2026</v>
      </c>
      <c r="C566" t="s">
        <v>474</v>
      </c>
      <c r="D566" t="s">
        <v>475</v>
      </c>
      <c r="E566" s="5">
        <v>354370861</v>
      </c>
      <c r="F566" s="13">
        <f>INDEX($R$3:$T$335,MATCH(PERL[[#This Row],[DistrictNumber]],$R$3:$R$335,0),3)</f>
        <v>0</v>
      </c>
      <c r="G566" s="9">
        <f t="shared" si="51"/>
        <v>0</v>
      </c>
      <c r="H566" s="11">
        <v>1.02</v>
      </c>
      <c r="I566" s="12" cm="1">
        <f t="array" ref="I566">INDEX(PERL[],MATCH(PERL[[#This Row],[Base Year]]&amp;PERL[[#This Row],[DistrictNumber]],PERL[[Fiscal Year]:[Fiscal Year]]&amp;PERL[[DistrictNumber]:[DistrictNumber]],0),9)*$H566</f>
        <v>0</v>
      </c>
      <c r="J566" s="15">
        <f>IF(PERL[[#This Row],[Unadjusted Maximum Revenue]]/(PERL[[#This Row],[Proposed Taxable Valuation]]/1000)&gt;PERL[[#This Row],[Max Debt RATE]],PERL[[#This Row],[Max Debt RATE]],PERL[[#This Row],[Unadjusted Maximum Revenue]]/(PERL[[#This Row],[Proposed Taxable Valuation]]/1000))</f>
        <v>0</v>
      </c>
      <c r="K566" s="26">
        <f>ROUND(PERL[[#This Row],[Proposed Taxable Valuation]]/1000*PERL[[#This Row],[Adjusted Rate]],0)</f>
        <v>0</v>
      </c>
      <c r="L566" s="19">
        <f t="shared" si="50"/>
        <v>0</v>
      </c>
      <c r="M566" s="17">
        <f t="shared" si="53"/>
        <v>0</v>
      </c>
      <c r="N566" s="5">
        <v>332525282</v>
      </c>
      <c r="O566">
        <f>INDEX($R$3:$T$335,MATCH(PERL[[#This Row],[DistrictNumber]],$R$3:$R$335,0),3)</f>
        <v>0</v>
      </c>
      <c r="P566" s="9">
        <f t="shared" si="52"/>
        <v>0</v>
      </c>
      <c r="V566">
        <v>2027</v>
      </c>
      <c r="W566" t="s">
        <v>474</v>
      </c>
      <c r="X566" s="25">
        <v>354370861</v>
      </c>
    </row>
    <row r="567" spans="1:24" x14ac:dyDescent="0.35">
      <c r="A567" s="13">
        <v>2027</v>
      </c>
      <c r="B567" s="13">
        <f t="shared" si="49"/>
        <v>2026</v>
      </c>
      <c r="C567" t="s">
        <v>476</v>
      </c>
      <c r="D567" t="s">
        <v>477</v>
      </c>
      <c r="E567" s="5">
        <v>303818241</v>
      </c>
      <c r="F567" s="13">
        <f>INDEX($R$3:$T$335,MATCH(PERL[[#This Row],[DistrictNumber]],$R$3:$R$335,0),3)</f>
        <v>0</v>
      </c>
      <c r="G567" s="9">
        <f t="shared" si="51"/>
        <v>0</v>
      </c>
      <c r="H567" s="11">
        <v>1.02</v>
      </c>
      <c r="I567" s="12" cm="1">
        <f t="array" ref="I567">INDEX(PERL[],MATCH(PERL[[#This Row],[Base Year]]&amp;PERL[[#This Row],[DistrictNumber]],PERL[[Fiscal Year]:[Fiscal Year]]&amp;PERL[[DistrictNumber]:[DistrictNumber]],0),9)*$H567</f>
        <v>0</v>
      </c>
      <c r="J567" s="15">
        <f>IF(PERL[[#This Row],[Unadjusted Maximum Revenue]]/(PERL[[#This Row],[Proposed Taxable Valuation]]/1000)&gt;PERL[[#This Row],[Max Debt RATE]],PERL[[#This Row],[Max Debt RATE]],PERL[[#This Row],[Unadjusted Maximum Revenue]]/(PERL[[#This Row],[Proposed Taxable Valuation]]/1000))</f>
        <v>0</v>
      </c>
      <c r="K567" s="26">
        <f>ROUND(PERL[[#This Row],[Proposed Taxable Valuation]]/1000*PERL[[#This Row],[Adjusted Rate]],0)</f>
        <v>0</v>
      </c>
      <c r="L567" s="19">
        <f t="shared" si="50"/>
        <v>0</v>
      </c>
      <c r="M567" s="17">
        <f t="shared" si="53"/>
        <v>0</v>
      </c>
      <c r="N567" s="5">
        <v>285135895</v>
      </c>
      <c r="O567">
        <f>INDEX($R$3:$T$335,MATCH(PERL[[#This Row],[DistrictNumber]],$R$3:$R$335,0),3)</f>
        <v>0</v>
      </c>
      <c r="P567" s="9">
        <f t="shared" si="52"/>
        <v>0</v>
      </c>
      <c r="V567">
        <v>2027</v>
      </c>
      <c r="W567" t="s">
        <v>478</v>
      </c>
      <c r="X567" s="25">
        <v>482972877</v>
      </c>
    </row>
    <row r="568" spans="1:24" x14ac:dyDescent="0.35">
      <c r="A568" s="13">
        <v>2027</v>
      </c>
      <c r="B568" s="13">
        <f t="shared" si="49"/>
        <v>2026</v>
      </c>
      <c r="C568" t="s">
        <v>478</v>
      </c>
      <c r="D568" t="s">
        <v>479</v>
      </c>
      <c r="E568" s="5">
        <v>482972877</v>
      </c>
      <c r="F568" s="13">
        <f>INDEX($R$3:$T$335,MATCH(PERL[[#This Row],[DistrictNumber]],$R$3:$R$335,0),3)</f>
        <v>0</v>
      </c>
      <c r="G568" s="9">
        <f t="shared" si="51"/>
        <v>0</v>
      </c>
      <c r="H568" s="11">
        <v>1.02</v>
      </c>
      <c r="I568" s="12" cm="1">
        <f t="array" ref="I568">INDEX(PERL[],MATCH(PERL[[#This Row],[Base Year]]&amp;PERL[[#This Row],[DistrictNumber]],PERL[[Fiscal Year]:[Fiscal Year]]&amp;PERL[[DistrictNumber]:[DistrictNumber]],0),9)*$H568</f>
        <v>0</v>
      </c>
      <c r="J568" s="15">
        <f>IF(PERL[[#This Row],[Unadjusted Maximum Revenue]]/(PERL[[#This Row],[Proposed Taxable Valuation]]/1000)&gt;PERL[[#This Row],[Max Debt RATE]],PERL[[#This Row],[Max Debt RATE]],PERL[[#This Row],[Unadjusted Maximum Revenue]]/(PERL[[#This Row],[Proposed Taxable Valuation]]/1000))</f>
        <v>0</v>
      </c>
      <c r="K568" s="26">
        <f>ROUND(PERL[[#This Row],[Proposed Taxable Valuation]]/1000*PERL[[#This Row],[Adjusted Rate]],0)</f>
        <v>0</v>
      </c>
      <c r="L568" s="19">
        <f t="shared" si="50"/>
        <v>0</v>
      </c>
      <c r="M568" s="17">
        <f t="shared" si="53"/>
        <v>0</v>
      </c>
      <c r="N568" s="5">
        <v>445445027</v>
      </c>
      <c r="O568">
        <f>INDEX($R$3:$T$335,MATCH(PERL[[#This Row],[DistrictNumber]],$R$3:$R$335,0),3)</f>
        <v>0</v>
      </c>
      <c r="P568" s="9">
        <f t="shared" si="52"/>
        <v>0</v>
      </c>
      <c r="V568">
        <v>2027</v>
      </c>
      <c r="W568" t="s">
        <v>480</v>
      </c>
      <c r="X568" s="25">
        <v>457628605</v>
      </c>
    </row>
    <row r="569" spans="1:24" x14ac:dyDescent="0.35">
      <c r="A569" s="13">
        <v>2027</v>
      </c>
      <c r="B569" s="13">
        <f t="shared" si="49"/>
        <v>2026</v>
      </c>
      <c r="C569" t="s">
        <v>480</v>
      </c>
      <c r="D569" t="s">
        <v>481</v>
      </c>
      <c r="E569" s="5">
        <v>457628605</v>
      </c>
      <c r="F569" s="13">
        <f>INDEX($R$3:$T$335,MATCH(PERL[[#This Row],[DistrictNumber]],$R$3:$R$335,0),3)</f>
        <v>0</v>
      </c>
      <c r="G569" s="9">
        <f t="shared" si="51"/>
        <v>0</v>
      </c>
      <c r="H569" s="11">
        <v>1.02</v>
      </c>
      <c r="I569" s="12" cm="1">
        <f t="array" ref="I569">INDEX(PERL[],MATCH(PERL[[#This Row],[Base Year]]&amp;PERL[[#This Row],[DistrictNumber]],PERL[[Fiscal Year]:[Fiscal Year]]&amp;PERL[[DistrictNumber]:[DistrictNumber]],0),9)*$H569</f>
        <v>0</v>
      </c>
      <c r="J569" s="15">
        <f>IF(PERL[[#This Row],[Unadjusted Maximum Revenue]]/(PERL[[#This Row],[Proposed Taxable Valuation]]/1000)&gt;PERL[[#This Row],[Max Debt RATE]],PERL[[#This Row],[Max Debt RATE]],PERL[[#This Row],[Unadjusted Maximum Revenue]]/(PERL[[#This Row],[Proposed Taxable Valuation]]/1000))</f>
        <v>0</v>
      </c>
      <c r="K569" s="26">
        <f>ROUND(PERL[[#This Row],[Proposed Taxable Valuation]]/1000*PERL[[#This Row],[Adjusted Rate]],0)</f>
        <v>0</v>
      </c>
      <c r="L569" s="19">
        <f t="shared" si="50"/>
        <v>0</v>
      </c>
      <c r="M569" s="17">
        <f t="shared" si="53"/>
        <v>0</v>
      </c>
      <c r="N569" s="5">
        <v>405654555</v>
      </c>
      <c r="O569">
        <f>INDEX($R$3:$T$335,MATCH(PERL[[#This Row],[DistrictNumber]],$R$3:$R$335,0),3)</f>
        <v>0</v>
      </c>
      <c r="P569" s="9">
        <f t="shared" si="52"/>
        <v>0</v>
      </c>
      <c r="V569">
        <v>2027</v>
      </c>
      <c r="W569" t="s">
        <v>482</v>
      </c>
      <c r="X569" s="25">
        <v>503341587</v>
      </c>
    </row>
    <row r="570" spans="1:24" x14ac:dyDescent="0.35">
      <c r="A570" s="13">
        <v>2027</v>
      </c>
      <c r="B570" s="13">
        <f t="shared" si="49"/>
        <v>2026</v>
      </c>
      <c r="C570" t="s">
        <v>482</v>
      </c>
      <c r="D570" t="s">
        <v>483</v>
      </c>
      <c r="E570" s="5">
        <v>503341587</v>
      </c>
      <c r="F570" s="13">
        <f>INDEX($R$3:$T$335,MATCH(PERL[[#This Row],[DistrictNumber]],$R$3:$R$335,0),3)</f>
        <v>0</v>
      </c>
      <c r="G570" s="9">
        <f t="shared" si="51"/>
        <v>0</v>
      </c>
      <c r="H570" s="11">
        <v>1.02</v>
      </c>
      <c r="I570" s="12" cm="1">
        <f t="array" ref="I570">INDEX(PERL[],MATCH(PERL[[#This Row],[Base Year]]&amp;PERL[[#This Row],[DistrictNumber]],PERL[[Fiscal Year]:[Fiscal Year]]&amp;PERL[[DistrictNumber]:[DistrictNumber]],0),9)*$H570</f>
        <v>0</v>
      </c>
      <c r="J570" s="15">
        <f>IF(PERL[[#This Row],[Unadjusted Maximum Revenue]]/(PERL[[#This Row],[Proposed Taxable Valuation]]/1000)&gt;PERL[[#This Row],[Max Debt RATE]],PERL[[#This Row],[Max Debt RATE]],PERL[[#This Row],[Unadjusted Maximum Revenue]]/(PERL[[#This Row],[Proposed Taxable Valuation]]/1000))</f>
        <v>0</v>
      </c>
      <c r="K570" s="26">
        <f>ROUND(PERL[[#This Row],[Proposed Taxable Valuation]]/1000*PERL[[#This Row],[Adjusted Rate]],0)</f>
        <v>0</v>
      </c>
      <c r="L570" s="19">
        <f t="shared" si="50"/>
        <v>0</v>
      </c>
      <c r="M570" s="17">
        <f t="shared" si="53"/>
        <v>0</v>
      </c>
      <c r="N570" s="5">
        <v>437717084</v>
      </c>
      <c r="O570">
        <f>INDEX($R$3:$T$335,MATCH(PERL[[#This Row],[DistrictNumber]],$R$3:$R$335,0),3)</f>
        <v>0</v>
      </c>
      <c r="P570" s="9">
        <f t="shared" si="52"/>
        <v>0</v>
      </c>
      <c r="V570">
        <v>2027</v>
      </c>
      <c r="W570" t="s">
        <v>484</v>
      </c>
      <c r="X570" s="25">
        <v>296229016</v>
      </c>
    </row>
    <row r="571" spans="1:24" x14ac:dyDescent="0.35">
      <c r="A571" s="13">
        <v>2027</v>
      </c>
      <c r="B571" s="13">
        <f t="shared" si="49"/>
        <v>2026</v>
      </c>
      <c r="C571" t="s">
        <v>484</v>
      </c>
      <c r="D571" t="s">
        <v>485</v>
      </c>
      <c r="E571" s="5">
        <v>296229016</v>
      </c>
      <c r="F571" s="13">
        <f>INDEX($R$3:$T$335,MATCH(PERL[[#This Row],[DistrictNumber]],$R$3:$R$335,0),3)</f>
        <v>0</v>
      </c>
      <c r="G571" s="9">
        <f t="shared" si="51"/>
        <v>0</v>
      </c>
      <c r="H571" s="11">
        <v>1.02</v>
      </c>
      <c r="I571" s="12" cm="1">
        <f t="array" ref="I571">INDEX(PERL[],MATCH(PERL[[#This Row],[Base Year]]&amp;PERL[[#This Row],[DistrictNumber]],PERL[[Fiscal Year]:[Fiscal Year]]&amp;PERL[[DistrictNumber]:[DistrictNumber]],0),9)*$H571</f>
        <v>0</v>
      </c>
      <c r="J571" s="15">
        <f>IF(PERL[[#This Row],[Unadjusted Maximum Revenue]]/(PERL[[#This Row],[Proposed Taxable Valuation]]/1000)&gt;PERL[[#This Row],[Max Debt RATE]],PERL[[#This Row],[Max Debt RATE]],PERL[[#This Row],[Unadjusted Maximum Revenue]]/(PERL[[#This Row],[Proposed Taxable Valuation]]/1000))</f>
        <v>0</v>
      </c>
      <c r="K571" s="26">
        <f>ROUND(PERL[[#This Row],[Proposed Taxable Valuation]]/1000*PERL[[#This Row],[Adjusted Rate]],0)</f>
        <v>0</v>
      </c>
      <c r="L571" s="19">
        <f t="shared" si="50"/>
        <v>0</v>
      </c>
      <c r="M571" s="17">
        <f t="shared" si="53"/>
        <v>0</v>
      </c>
      <c r="N571" s="5">
        <v>272634597</v>
      </c>
      <c r="O571">
        <f>INDEX($R$3:$T$335,MATCH(PERL[[#This Row],[DistrictNumber]],$R$3:$R$335,0),3)</f>
        <v>0</v>
      </c>
      <c r="P571" s="9">
        <f t="shared" si="52"/>
        <v>0</v>
      </c>
      <c r="V571">
        <v>2027</v>
      </c>
      <c r="W571" t="s">
        <v>486</v>
      </c>
      <c r="X571" s="25">
        <v>173088970</v>
      </c>
    </row>
    <row r="572" spans="1:24" x14ac:dyDescent="0.35">
      <c r="A572" s="13">
        <v>2027</v>
      </c>
      <c r="B572" s="13">
        <f t="shared" si="49"/>
        <v>2026</v>
      </c>
      <c r="C572" t="s">
        <v>486</v>
      </c>
      <c r="D572" t="s">
        <v>487</v>
      </c>
      <c r="E572" s="5">
        <v>173088970</v>
      </c>
      <c r="F572" s="13">
        <f>INDEX($R$3:$T$335,MATCH(PERL[[#This Row],[DistrictNumber]],$R$3:$R$335,0),3)</f>
        <v>0</v>
      </c>
      <c r="G572" s="9">
        <f t="shared" si="51"/>
        <v>0</v>
      </c>
      <c r="H572" s="11">
        <v>1.02</v>
      </c>
      <c r="I572" s="12" cm="1">
        <f t="array" ref="I572">INDEX(PERL[],MATCH(PERL[[#This Row],[Base Year]]&amp;PERL[[#This Row],[DistrictNumber]],PERL[[Fiscal Year]:[Fiscal Year]]&amp;PERL[[DistrictNumber]:[DistrictNumber]],0),9)*$H572</f>
        <v>0</v>
      </c>
      <c r="J572" s="15">
        <f>IF(PERL[[#This Row],[Unadjusted Maximum Revenue]]/(PERL[[#This Row],[Proposed Taxable Valuation]]/1000)&gt;PERL[[#This Row],[Max Debt RATE]],PERL[[#This Row],[Max Debt RATE]],PERL[[#This Row],[Unadjusted Maximum Revenue]]/(PERL[[#This Row],[Proposed Taxable Valuation]]/1000))</f>
        <v>0</v>
      </c>
      <c r="K572" s="26">
        <f>ROUND(PERL[[#This Row],[Proposed Taxable Valuation]]/1000*PERL[[#This Row],[Adjusted Rate]],0)</f>
        <v>0</v>
      </c>
      <c r="L572" s="19">
        <f t="shared" si="50"/>
        <v>0</v>
      </c>
      <c r="M572" s="17">
        <f t="shared" si="53"/>
        <v>0</v>
      </c>
      <c r="N572" s="5">
        <v>157338021</v>
      </c>
      <c r="O572">
        <f>INDEX($R$3:$T$335,MATCH(PERL[[#This Row],[DistrictNumber]],$R$3:$R$335,0),3)</f>
        <v>0</v>
      </c>
      <c r="P572" s="9">
        <f t="shared" si="52"/>
        <v>0</v>
      </c>
      <c r="V572">
        <v>2027</v>
      </c>
      <c r="W572" t="s">
        <v>540</v>
      </c>
      <c r="X572" s="25">
        <v>477895306</v>
      </c>
    </row>
    <row r="573" spans="1:24" x14ac:dyDescent="0.35">
      <c r="A573" s="13">
        <v>2027</v>
      </c>
      <c r="B573" s="13">
        <f t="shared" si="49"/>
        <v>2026</v>
      </c>
      <c r="C573" t="s">
        <v>488</v>
      </c>
      <c r="D573" t="s">
        <v>489</v>
      </c>
      <c r="E573" s="5">
        <v>1865624867</v>
      </c>
      <c r="F573" s="13">
        <f>INDEX($R$3:$T$335,MATCH(PERL[[#This Row],[DistrictNumber]],$R$3:$R$335,0),3)</f>
        <v>0.13500000000000001</v>
      </c>
      <c r="G573" s="9">
        <f t="shared" si="51"/>
        <v>251859.35704500004</v>
      </c>
      <c r="H573" s="11">
        <v>1.02</v>
      </c>
      <c r="I573" s="12" cm="1">
        <f t="array" ref="I573">INDEX(PERL[],MATCH(PERL[[#This Row],[Base Year]]&amp;PERL[[#This Row],[DistrictNumber]],PERL[[Fiscal Year]:[Fiscal Year]]&amp;PERL[[DistrictNumber]:[DistrictNumber]],0),9)*$H573</f>
        <v>217909.9564236</v>
      </c>
      <c r="J573" s="15">
        <f>IF(PERL[[#This Row],[Unadjusted Maximum Revenue]]/(PERL[[#This Row],[Proposed Taxable Valuation]]/1000)&gt;PERL[[#This Row],[Max Debt RATE]],PERL[[#This Row],[Max Debt RATE]],PERL[[#This Row],[Unadjusted Maximum Revenue]]/(PERL[[#This Row],[Proposed Taxable Valuation]]/1000))</f>
        <v>0.11680266503630389</v>
      </c>
      <c r="K573" s="26">
        <f>ROUND(PERL[[#This Row],[Proposed Taxable Valuation]]/1000*PERL[[#This Row],[Adjusted Rate]],0)</f>
        <v>217910</v>
      </c>
      <c r="L573" s="19">
        <f t="shared" si="50"/>
        <v>-33949.40062140004</v>
      </c>
      <c r="M573" s="17">
        <f t="shared" si="53"/>
        <v>-1.8197334963696118E-2</v>
      </c>
      <c r="N573" s="5">
        <v>1655481159</v>
      </c>
      <c r="O573">
        <f>INDEX($R$3:$T$335,MATCH(PERL[[#This Row],[DistrictNumber]],$R$3:$R$335,0),3)</f>
        <v>0.13500000000000001</v>
      </c>
      <c r="P573" s="9">
        <f t="shared" si="52"/>
        <v>223489.95646500002</v>
      </c>
      <c r="V573">
        <v>2027</v>
      </c>
      <c r="W573" t="s">
        <v>488</v>
      </c>
      <c r="X573" s="25">
        <v>1865624867</v>
      </c>
    </row>
    <row r="574" spans="1:24" x14ac:dyDescent="0.35">
      <c r="A574" s="13">
        <v>2027</v>
      </c>
      <c r="B574" s="13">
        <f t="shared" si="49"/>
        <v>2026</v>
      </c>
      <c r="C574" t="s">
        <v>490</v>
      </c>
      <c r="D574" t="s">
        <v>491</v>
      </c>
      <c r="E574" s="5">
        <v>322591645</v>
      </c>
      <c r="F574" s="13">
        <f>INDEX($R$3:$T$335,MATCH(PERL[[#This Row],[DistrictNumber]],$R$3:$R$335,0),3)</f>
        <v>0</v>
      </c>
      <c r="G574" s="9">
        <f t="shared" si="51"/>
        <v>0</v>
      </c>
      <c r="H574" s="11">
        <v>1.02</v>
      </c>
      <c r="I574" s="12" cm="1">
        <f t="array" ref="I574">INDEX(PERL[],MATCH(PERL[[#This Row],[Base Year]]&amp;PERL[[#This Row],[DistrictNumber]],PERL[[Fiscal Year]:[Fiscal Year]]&amp;PERL[[DistrictNumber]:[DistrictNumber]],0),9)*$H574</f>
        <v>0</v>
      </c>
      <c r="J574" s="15">
        <f>IF(PERL[[#This Row],[Unadjusted Maximum Revenue]]/(PERL[[#This Row],[Proposed Taxable Valuation]]/1000)&gt;PERL[[#This Row],[Max Debt RATE]],PERL[[#This Row],[Max Debt RATE]],PERL[[#This Row],[Unadjusted Maximum Revenue]]/(PERL[[#This Row],[Proposed Taxable Valuation]]/1000))</f>
        <v>0</v>
      </c>
      <c r="K574" s="26">
        <f>ROUND(PERL[[#This Row],[Proposed Taxable Valuation]]/1000*PERL[[#This Row],[Adjusted Rate]],0)</f>
        <v>0</v>
      </c>
      <c r="L574" s="19">
        <f t="shared" si="50"/>
        <v>0</v>
      </c>
      <c r="M574" s="17">
        <f t="shared" si="53"/>
        <v>0</v>
      </c>
      <c r="N574" s="5">
        <v>301391776</v>
      </c>
      <c r="O574">
        <f>INDEX($R$3:$T$335,MATCH(PERL[[#This Row],[DistrictNumber]],$R$3:$R$335,0),3)</f>
        <v>0</v>
      </c>
      <c r="P574" s="9">
        <f t="shared" si="52"/>
        <v>0</v>
      </c>
      <c r="V574">
        <v>2027</v>
      </c>
      <c r="W574" t="s">
        <v>490</v>
      </c>
      <c r="X574" s="25">
        <v>322591645</v>
      </c>
    </row>
    <row r="575" spans="1:24" x14ac:dyDescent="0.35">
      <c r="A575" s="13">
        <v>2027</v>
      </c>
      <c r="B575" s="13">
        <f t="shared" si="49"/>
        <v>2026</v>
      </c>
      <c r="C575" t="s">
        <v>492</v>
      </c>
      <c r="D575" t="s">
        <v>493</v>
      </c>
      <c r="E575" s="5">
        <v>250013308</v>
      </c>
      <c r="F575" s="13">
        <f>INDEX($R$3:$T$335,MATCH(PERL[[#This Row],[DistrictNumber]],$R$3:$R$335,0),3)</f>
        <v>0</v>
      </c>
      <c r="G575" s="9">
        <f t="shared" si="51"/>
        <v>0</v>
      </c>
      <c r="H575" s="11">
        <v>1.02</v>
      </c>
      <c r="I575" s="12" cm="1">
        <f t="array" ref="I575">INDEX(PERL[],MATCH(PERL[[#This Row],[Base Year]]&amp;PERL[[#This Row],[DistrictNumber]],PERL[[Fiscal Year]:[Fiscal Year]]&amp;PERL[[DistrictNumber]:[DistrictNumber]],0),9)*$H575</f>
        <v>0</v>
      </c>
      <c r="J575" s="15">
        <f>IF(PERL[[#This Row],[Unadjusted Maximum Revenue]]/(PERL[[#This Row],[Proposed Taxable Valuation]]/1000)&gt;PERL[[#This Row],[Max Debt RATE]],PERL[[#This Row],[Max Debt RATE]],PERL[[#This Row],[Unadjusted Maximum Revenue]]/(PERL[[#This Row],[Proposed Taxable Valuation]]/1000))</f>
        <v>0</v>
      </c>
      <c r="K575" s="26">
        <f>ROUND(PERL[[#This Row],[Proposed Taxable Valuation]]/1000*PERL[[#This Row],[Adjusted Rate]],0)</f>
        <v>0</v>
      </c>
      <c r="L575" s="19">
        <f t="shared" si="50"/>
        <v>0</v>
      </c>
      <c r="M575" s="17">
        <f t="shared" si="53"/>
        <v>0</v>
      </c>
      <c r="N575" s="5">
        <v>233817405</v>
      </c>
      <c r="O575">
        <f>INDEX($R$3:$T$335,MATCH(PERL[[#This Row],[DistrictNumber]],$R$3:$R$335,0),3)</f>
        <v>0</v>
      </c>
      <c r="P575" s="9">
        <f t="shared" si="52"/>
        <v>0</v>
      </c>
      <c r="V575">
        <v>2027</v>
      </c>
      <c r="W575" t="s">
        <v>492</v>
      </c>
      <c r="X575" s="25">
        <v>250013308</v>
      </c>
    </row>
    <row r="576" spans="1:24" x14ac:dyDescent="0.35">
      <c r="A576" s="13">
        <v>2027</v>
      </c>
      <c r="B576" s="13">
        <f t="shared" si="49"/>
        <v>2026</v>
      </c>
      <c r="C576" t="s">
        <v>494</v>
      </c>
      <c r="D576" t="s">
        <v>495</v>
      </c>
      <c r="E576" s="5">
        <v>1236591552</v>
      </c>
      <c r="F576" s="13">
        <f>INDEX($R$3:$T$335,MATCH(PERL[[#This Row],[DistrictNumber]],$R$3:$R$335,0),3)</f>
        <v>0</v>
      </c>
      <c r="G576" s="9">
        <f t="shared" si="51"/>
        <v>0</v>
      </c>
      <c r="H576" s="11">
        <v>1.02</v>
      </c>
      <c r="I576" s="12" cm="1">
        <f t="array" ref="I576">INDEX(PERL[],MATCH(PERL[[#This Row],[Base Year]]&amp;PERL[[#This Row],[DistrictNumber]],PERL[[Fiscal Year]:[Fiscal Year]]&amp;PERL[[DistrictNumber]:[DistrictNumber]],0),9)*$H576</f>
        <v>0</v>
      </c>
      <c r="J576" s="15">
        <f>IF(PERL[[#This Row],[Unadjusted Maximum Revenue]]/(PERL[[#This Row],[Proposed Taxable Valuation]]/1000)&gt;PERL[[#This Row],[Max Debt RATE]],PERL[[#This Row],[Max Debt RATE]],PERL[[#This Row],[Unadjusted Maximum Revenue]]/(PERL[[#This Row],[Proposed Taxable Valuation]]/1000))</f>
        <v>0</v>
      </c>
      <c r="K576" s="26">
        <f>ROUND(PERL[[#This Row],[Proposed Taxable Valuation]]/1000*PERL[[#This Row],[Adjusted Rate]],0)</f>
        <v>0</v>
      </c>
      <c r="L576" s="19">
        <f t="shared" si="50"/>
        <v>0</v>
      </c>
      <c r="M576" s="17">
        <f t="shared" si="53"/>
        <v>0</v>
      </c>
      <c r="N576" s="5">
        <v>1115192775</v>
      </c>
      <c r="O576">
        <f>INDEX($R$3:$T$335,MATCH(PERL[[#This Row],[DistrictNumber]],$R$3:$R$335,0),3)</f>
        <v>0</v>
      </c>
      <c r="P576" s="9">
        <f t="shared" si="52"/>
        <v>0</v>
      </c>
      <c r="V576">
        <v>2027</v>
      </c>
      <c r="W576" t="s">
        <v>494</v>
      </c>
      <c r="X576" s="25">
        <v>1236591552</v>
      </c>
    </row>
    <row r="577" spans="1:24" x14ac:dyDescent="0.35">
      <c r="A577" s="13">
        <v>2027</v>
      </c>
      <c r="B577" s="13">
        <f t="shared" si="49"/>
        <v>2026</v>
      </c>
      <c r="C577" t="s">
        <v>496</v>
      </c>
      <c r="D577" t="s">
        <v>497</v>
      </c>
      <c r="E577" s="5">
        <v>167368550</v>
      </c>
      <c r="F577" s="13">
        <f>INDEX($R$3:$T$335,MATCH(PERL[[#This Row],[DistrictNumber]],$R$3:$R$335,0),3)</f>
        <v>0</v>
      </c>
      <c r="G577" s="9">
        <f t="shared" si="51"/>
        <v>0</v>
      </c>
      <c r="H577" s="11">
        <v>1.02</v>
      </c>
      <c r="I577" s="12" cm="1">
        <f t="array" ref="I577">INDEX(PERL[],MATCH(PERL[[#This Row],[Base Year]]&amp;PERL[[#This Row],[DistrictNumber]],PERL[[Fiscal Year]:[Fiscal Year]]&amp;PERL[[DistrictNumber]:[DistrictNumber]],0),9)*$H577</f>
        <v>0</v>
      </c>
      <c r="J577" s="15">
        <f>IF(PERL[[#This Row],[Unadjusted Maximum Revenue]]/(PERL[[#This Row],[Proposed Taxable Valuation]]/1000)&gt;PERL[[#This Row],[Max Debt RATE]],PERL[[#This Row],[Max Debt RATE]],PERL[[#This Row],[Unadjusted Maximum Revenue]]/(PERL[[#This Row],[Proposed Taxable Valuation]]/1000))</f>
        <v>0</v>
      </c>
      <c r="K577" s="26">
        <f>ROUND(PERL[[#This Row],[Proposed Taxable Valuation]]/1000*PERL[[#This Row],[Adjusted Rate]],0)</f>
        <v>0</v>
      </c>
      <c r="L577" s="19">
        <f t="shared" si="50"/>
        <v>0</v>
      </c>
      <c r="M577" s="17">
        <f t="shared" si="53"/>
        <v>0</v>
      </c>
      <c r="N577" s="5">
        <v>152807910</v>
      </c>
      <c r="O577">
        <f>INDEX($R$3:$T$335,MATCH(PERL[[#This Row],[DistrictNumber]],$R$3:$R$335,0),3)</f>
        <v>0</v>
      </c>
      <c r="P577" s="9">
        <f t="shared" si="52"/>
        <v>0</v>
      </c>
      <c r="V577">
        <v>2027</v>
      </c>
      <c r="W577" t="s">
        <v>496</v>
      </c>
      <c r="X577" s="25">
        <v>167368550</v>
      </c>
    </row>
    <row r="578" spans="1:24" x14ac:dyDescent="0.35">
      <c r="A578" s="13">
        <v>2027</v>
      </c>
      <c r="B578" s="13">
        <f t="shared" si="49"/>
        <v>2026</v>
      </c>
      <c r="C578" t="s">
        <v>498</v>
      </c>
      <c r="D578" t="s">
        <v>499</v>
      </c>
      <c r="E578" s="5">
        <v>572976772</v>
      </c>
      <c r="F578" s="13">
        <f>INDEX($R$3:$T$335,MATCH(PERL[[#This Row],[DistrictNumber]],$R$3:$R$335,0),3)</f>
        <v>0</v>
      </c>
      <c r="G578" s="9">
        <f t="shared" si="51"/>
        <v>0</v>
      </c>
      <c r="H578" s="11">
        <v>1.02</v>
      </c>
      <c r="I578" s="12" cm="1">
        <f t="array" ref="I578">INDEX(PERL[],MATCH(PERL[[#This Row],[Base Year]]&amp;PERL[[#This Row],[DistrictNumber]],PERL[[Fiscal Year]:[Fiscal Year]]&amp;PERL[[DistrictNumber]:[DistrictNumber]],0),9)*$H578</f>
        <v>0</v>
      </c>
      <c r="J578" s="15">
        <f>IF(PERL[[#This Row],[Unadjusted Maximum Revenue]]/(PERL[[#This Row],[Proposed Taxable Valuation]]/1000)&gt;PERL[[#This Row],[Max Debt RATE]],PERL[[#This Row],[Max Debt RATE]],PERL[[#This Row],[Unadjusted Maximum Revenue]]/(PERL[[#This Row],[Proposed Taxable Valuation]]/1000))</f>
        <v>0</v>
      </c>
      <c r="K578" s="26">
        <f>ROUND(PERL[[#This Row],[Proposed Taxable Valuation]]/1000*PERL[[#This Row],[Adjusted Rate]],0)</f>
        <v>0</v>
      </c>
      <c r="L578" s="19">
        <f t="shared" si="50"/>
        <v>0</v>
      </c>
      <c r="M578" s="17">
        <f t="shared" si="53"/>
        <v>0</v>
      </c>
      <c r="N578" s="5">
        <v>515026331</v>
      </c>
      <c r="O578">
        <f>INDEX($R$3:$T$335,MATCH(PERL[[#This Row],[DistrictNumber]],$R$3:$R$335,0),3)</f>
        <v>0</v>
      </c>
      <c r="P578" s="9">
        <f t="shared" si="52"/>
        <v>0</v>
      </c>
      <c r="V578">
        <v>2027</v>
      </c>
      <c r="W578" t="s">
        <v>616</v>
      </c>
      <c r="X578" s="25">
        <v>548056056</v>
      </c>
    </row>
    <row r="579" spans="1:24" x14ac:dyDescent="0.35">
      <c r="A579" s="13">
        <v>2027</v>
      </c>
      <c r="B579" s="13">
        <f t="shared" si="49"/>
        <v>2026</v>
      </c>
      <c r="C579" t="s">
        <v>500</v>
      </c>
      <c r="D579" t="s">
        <v>501</v>
      </c>
      <c r="E579" s="5">
        <v>546845803</v>
      </c>
      <c r="F579" s="13">
        <f>INDEX($R$3:$T$335,MATCH(PERL[[#This Row],[DistrictNumber]],$R$3:$R$335,0),3)</f>
        <v>0</v>
      </c>
      <c r="G579" s="9">
        <f t="shared" si="51"/>
        <v>0</v>
      </c>
      <c r="H579" s="11">
        <v>1.02</v>
      </c>
      <c r="I579" s="12" cm="1">
        <f t="array" ref="I579">INDEX(PERL[],MATCH(PERL[[#This Row],[Base Year]]&amp;PERL[[#This Row],[DistrictNumber]],PERL[[Fiscal Year]:[Fiscal Year]]&amp;PERL[[DistrictNumber]:[DistrictNumber]],0),9)*$H579</f>
        <v>0</v>
      </c>
      <c r="J579" s="15">
        <f>IF(PERL[[#This Row],[Unadjusted Maximum Revenue]]/(PERL[[#This Row],[Proposed Taxable Valuation]]/1000)&gt;PERL[[#This Row],[Max Debt RATE]],PERL[[#This Row],[Max Debt RATE]],PERL[[#This Row],[Unadjusted Maximum Revenue]]/(PERL[[#This Row],[Proposed Taxable Valuation]]/1000))</f>
        <v>0</v>
      </c>
      <c r="K579" s="26">
        <f>ROUND(PERL[[#This Row],[Proposed Taxable Valuation]]/1000*PERL[[#This Row],[Adjusted Rate]],0)</f>
        <v>0</v>
      </c>
      <c r="L579" s="19">
        <f t="shared" si="50"/>
        <v>0</v>
      </c>
      <c r="M579" s="17">
        <f t="shared" si="53"/>
        <v>0</v>
      </c>
      <c r="N579" s="5">
        <v>491776164</v>
      </c>
      <c r="O579">
        <f>INDEX($R$3:$T$335,MATCH(PERL[[#This Row],[DistrictNumber]],$R$3:$R$335,0),3)</f>
        <v>0</v>
      </c>
      <c r="P579" s="9">
        <f t="shared" si="52"/>
        <v>0</v>
      </c>
      <c r="V579">
        <v>2027</v>
      </c>
      <c r="W579" t="s">
        <v>498</v>
      </c>
      <c r="X579" s="25">
        <v>572976772</v>
      </c>
    </row>
    <row r="580" spans="1:24" x14ac:dyDescent="0.35">
      <c r="A580" s="13">
        <v>2027</v>
      </c>
      <c r="B580" s="13">
        <f t="shared" si="49"/>
        <v>2026</v>
      </c>
      <c r="C580" t="s">
        <v>502</v>
      </c>
      <c r="D580" t="s">
        <v>503</v>
      </c>
      <c r="E580" s="5">
        <v>417682871</v>
      </c>
      <c r="F580" s="13">
        <f>INDEX($R$3:$T$335,MATCH(PERL[[#This Row],[DistrictNumber]],$R$3:$R$335,0),3)</f>
        <v>0</v>
      </c>
      <c r="G580" s="9">
        <f t="shared" si="51"/>
        <v>0</v>
      </c>
      <c r="H580" s="11">
        <v>1.02</v>
      </c>
      <c r="I580" s="12" cm="1">
        <f t="array" ref="I580">INDEX(PERL[],MATCH(PERL[[#This Row],[Base Year]]&amp;PERL[[#This Row],[DistrictNumber]],PERL[[Fiscal Year]:[Fiscal Year]]&amp;PERL[[DistrictNumber]:[DistrictNumber]],0),9)*$H580</f>
        <v>0</v>
      </c>
      <c r="J580" s="15">
        <f>IF(PERL[[#This Row],[Unadjusted Maximum Revenue]]/(PERL[[#This Row],[Proposed Taxable Valuation]]/1000)&gt;PERL[[#This Row],[Max Debt RATE]],PERL[[#This Row],[Max Debt RATE]],PERL[[#This Row],[Unadjusted Maximum Revenue]]/(PERL[[#This Row],[Proposed Taxable Valuation]]/1000))</f>
        <v>0</v>
      </c>
      <c r="K580" s="26">
        <f>ROUND(PERL[[#This Row],[Proposed Taxable Valuation]]/1000*PERL[[#This Row],[Adjusted Rate]],0)</f>
        <v>0</v>
      </c>
      <c r="L580" s="19">
        <f t="shared" si="50"/>
        <v>0</v>
      </c>
      <c r="M580" s="17">
        <f t="shared" si="53"/>
        <v>0</v>
      </c>
      <c r="N580" s="5">
        <v>384280365</v>
      </c>
      <c r="O580">
        <f>INDEX($R$3:$T$335,MATCH(PERL[[#This Row],[DistrictNumber]],$R$3:$R$335,0),3)</f>
        <v>0</v>
      </c>
      <c r="P580" s="9">
        <f t="shared" si="52"/>
        <v>0</v>
      </c>
      <c r="V580">
        <v>2027</v>
      </c>
      <c r="W580" t="s">
        <v>500</v>
      </c>
      <c r="X580" s="25">
        <v>546845803</v>
      </c>
    </row>
    <row r="581" spans="1:24" x14ac:dyDescent="0.35">
      <c r="A581" s="13">
        <v>2027</v>
      </c>
      <c r="B581" s="13">
        <f t="shared" ref="B581:B644" si="54">A581-1</f>
        <v>2026</v>
      </c>
      <c r="C581" t="s">
        <v>504</v>
      </c>
      <c r="D581" t="s">
        <v>505</v>
      </c>
      <c r="E581" s="5">
        <v>248270927</v>
      </c>
      <c r="F581" s="13">
        <f>INDEX($R$3:$T$335,MATCH(PERL[[#This Row],[DistrictNumber]],$R$3:$R$335,0),3)</f>
        <v>0</v>
      </c>
      <c r="G581" s="9">
        <f t="shared" si="51"/>
        <v>0</v>
      </c>
      <c r="H581" s="11">
        <v>1.02</v>
      </c>
      <c r="I581" s="12" cm="1">
        <f t="array" ref="I581">INDEX(PERL[],MATCH(PERL[[#This Row],[Base Year]]&amp;PERL[[#This Row],[DistrictNumber]],PERL[[Fiscal Year]:[Fiscal Year]]&amp;PERL[[DistrictNumber]:[DistrictNumber]],0),9)*$H581</f>
        <v>0</v>
      </c>
      <c r="J581" s="15">
        <f>IF(PERL[[#This Row],[Unadjusted Maximum Revenue]]/(PERL[[#This Row],[Proposed Taxable Valuation]]/1000)&gt;PERL[[#This Row],[Max Debt RATE]],PERL[[#This Row],[Max Debt RATE]],PERL[[#This Row],[Unadjusted Maximum Revenue]]/(PERL[[#This Row],[Proposed Taxable Valuation]]/1000))</f>
        <v>0</v>
      </c>
      <c r="K581" s="26">
        <f>ROUND(PERL[[#This Row],[Proposed Taxable Valuation]]/1000*PERL[[#This Row],[Adjusted Rate]],0)</f>
        <v>0</v>
      </c>
      <c r="L581" s="19">
        <f t="shared" ref="L581:L644" si="55">I581-G581</f>
        <v>0</v>
      </c>
      <c r="M581" s="17">
        <f t="shared" si="53"/>
        <v>0</v>
      </c>
      <c r="N581" s="5">
        <v>227992054</v>
      </c>
      <c r="O581">
        <f>INDEX($R$3:$T$335,MATCH(PERL[[#This Row],[DistrictNumber]],$R$3:$R$335,0),3)</f>
        <v>0</v>
      </c>
      <c r="P581" s="9">
        <f t="shared" si="52"/>
        <v>0</v>
      </c>
      <c r="V581">
        <v>2027</v>
      </c>
      <c r="W581" t="s">
        <v>502</v>
      </c>
      <c r="X581" s="25">
        <v>417682871</v>
      </c>
    </row>
    <row r="582" spans="1:24" x14ac:dyDescent="0.35">
      <c r="A582" s="13">
        <v>2027</v>
      </c>
      <c r="B582" s="13">
        <f t="shared" si="54"/>
        <v>2026</v>
      </c>
      <c r="C582" t="s">
        <v>506</v>
      </c>
      <c r="D582" t="s">
        <v>507</v>
      </c>
      <c r="E582" s="5">
        <v>269484934</v>
      </c>
      <c r="F582" s="13">
        <f>INDEX($R$3:$T$335,MATCH(PERL[[#This Row],[DistrictNumber]],$R$3:$R$335,0),3)</f>
        <v>0</v>
      </c>
      <c r="G582" s="9">
        <f t="shared" si="51"/>
        <v>0</v>
      </c>
      <c r="H582" s="11">
        <v>1.02</v>
      </c>
      <c r="I582" s="12" cm="1">
        <f t="array" ref="I582">INDEX(PERL[],MATCH(PERL[[#This Row],[Base Year]]&amp;PERL[[#This Row],[DistrictNumber]],PERL[[Fiscal Year]:[Fiscal Year]]&amp;PERL[[DistrictNumber]:[DistrictNumber]],0),9)*$H582</f>
        <v>0</v>
      </c>
      <c r="J582" s="15">
        <f>IF(PERL[[#This Row],[Unadjusted Maximum Revenue]]/(PERL[[#This Row],[Proposed Taxable Valuation]]/1000)&gt;PERL[[#This Row],[Max Debt RATE]],PERL[[#This Row],[Max Debt RATE]],PERL[[#This Row],[Unadjusted Maximum Revenue]]/(PERL[[#This Row],[Proposed Taxable Valuation]]/1000))</f>
        <v>0</v>
      </c>
      <c r="K582" s="26">
        <f>ROUND(PERL[[#This Row],[Proposed Taxable Valuation]]/1000*PERL[[#This Row],[Adjusted Rate]],0)</f>
        <v>0</v>
      </c>
      <c r="L582" s="19">
        <f t="shared" si="55"/>
        <v>0</v>
      </c>
      <c r="M582" s="17">
        <f t="shared" si="53"/>
        <v>0</v>
      </c>
      <c r="N582" s="5">
        <v>241927708</v>
      </c>
      <c r="O582">
        <f>INDEX($R$3:$T$335,MATCH(PERL[[#This Row],[DistrictNumber]],$R$3:$R$335,0),3)</f>
        <v>0</v>
      </c>
      <c r="P582" s="9">
        <f t="shared" si="52"/>
        <v>0</v>
      </c>
      <c r="V582">
        <v>2027</v>
      </c>
      <c r="W582" t="s">
        <v>504</v>
      </c>
      <c r="X582" s="25">
        <v>248270927</v>
      </c>
    </row>
    <row r="583" spans="1:24" x14ac:dyDescent="0.35">
      <c r="A583" s="13">
        <v>2027</v>
      </c>
      <c r="B583" s="13">
        <f t="shared" si="54"/>
        <v>2026</v>
      </c>
      <c r="C583" t="s">
        <v>508</v>
      </c>
      <c r="D583" t="s">
        <v>509</v>
      </c>
      <c r="E583" s="5">
        <v>793356374</v>
      </c>
      <c r="F583" s="13">
        <f>INDEX($R$3:$T$335,MATCH(PERL[[#This Row],[DistrictNumber]],$R$3:$R$335,0),3)</f>
        <v>0</v>
      </c>
      <c r="G583" s="9">
        <f t="shared" si="51"/>
        <v>0</v>
      </c>
      <c r="H583" s="11">
        <v>1.02</v>
      </c>
      <c r="I583" s="12" cm="1">
        <f t="array" ref="I583">INDEX(PERL[],MATCH(PERL[[#This Row],[Base Year]]&amp;PERL[[#This Row],[DistrictNumber]],PERL[[Fiscal Year]:[Fiscal Year]]&amp;PERL[[DistrictNumber]:[DistrictNumber]],0),9)*$H583</f>
        <v>0</v>
      </c>
      <c r="J583" s="15">
        <f>IF(PERL[[#This Row],[Unadjusted Maximum Revenue]]/(PERL[[#This Row],[Proposed Taxable Valuation]]/1000)&gt;PERL[[#This Row],[Max Debt RATE]],PERL[[#This Row],[Max Debt RATE]],PERL[[#This Row],[Unadjusted Maximum Revenue]]/(PERL[[#This Row],[Proposed Taxable Valuation]]/1000))</f>
        <v>0</v>
      </c>
      <c r="K583" s="26">
        <f>ROUND(PERL[[#This Row],[Proposed Taxable Valuation]]/1000*PERL[[#This Row],[Adjusted Rate]],0)</f>
        <v>0</v>
      </c>
      <c r="L583" s="19">
        <f t="shared" si="55"/>
        <v>0</v>
      </c>
      <c r="M583" s="17">
        <f t="shared" si="53"/>
        <v>0</v>
      </c>
      <c r="N583" s="5">
        <v>684078761</v>
      </c>
      <c r="O583">
        <f>INDEX($R$3:$T$335,MATCH(PERL[[#This Row],[DistrictNumber]],$R$3:$R$335,0),3)</f>
        <v>0</v>
      </c>
      <c r="P583" s="9">
        <f t="shared" si="52"/>
        <v>0</v>
      </c>
      <c r="V583">
        <v>2027</v>
      </c>
      <c r="W583" t="s">
        <v>506</v>
      </c>
      <c r="X583" s="25">
        <v>269484934</v>
      </c>
    </row>
    <row r="584" spans="1:24" x14ac:dyDescent="0.35">
      <c r="A584" s="13">
        <v>2027</v>
      </c>
      <c r="B584" s="13">
        <f t="shared" si="54"/>
        <v>2026</v>
      </c>
      <c r="C584" t="s">
        <v>510</v>
      </c>
      <c r="D584" t="s">
        <v>511</v>
      </c>
      <c r="E584" s="5">
        <v>347297098</v>
      </c>
      <c r="F584" s="13">
        <f>INDEX($R$3:$T$335,MATCH(PERL[[#This Row],[DistrictNumber]],$R$3:$R$335,0),3)</f>
        <v>0</v>
      </c>
      <c r="G584" s="9">
        <f t="shared" si="51"/>
        <v>0</v>
      </c>
      <c r="H584" s="11">
        <v>1.02</v>
      </c>
      <c r="I584" s="12" cm="1">
        <f t="array" ref="I584">INDEX(PERL[],MATCH(PERL[[#This Row],[Base Year]]&amp;PERL[[#This Row],[DistrictNumber]],PERL[[Fiscal Year]:[Fiscal Year]]&amp;PERL[[DistrictNumber]:[DistrictNumber]],0),9)*$H584</f>
        <v>0</v>
      </c>
      <c r="J584" s="15">
        <f>IF(PERL[[#This Row],[Unadjusted Maximum Revenue]]/(PERL[[#This Row],[Proposed Taxable Valuation]]/1000)&gt;PERL[[#This Row],[Max Debt RATE]],PERL[[#This Row],[Max Debt RATE]],PERL[[#This Row],[Unadjusted Maximum Revenue]]/(PERL[[#This Row],[Proposed Taxable Valuation]]/1000))</f>
        <v>0</v>
      </c>
      <c r="K584" s="26">
        <f>ROUND(PERL[[#This Row],[Proposed Taxable Valuation]]/1000*PERL[[#This Row],[Adjusted Rate]],0)</f>
        <v>0</v>
      </c>
      <c r="L584" s="19">
        <f t="shared" si="55"/>
        <v>0</v>
      </c>
      <c r="M584" s="17">
        <f t="shared" si="53"/>
        <v>0</v>
      </c>
      <c r="N584" s="5">
        <v>323761829</v>
      </c>
      <c r="O584">
        <f>INDEX($R$3:$T$335,MATCH(PERL[[#This Row],[DistrictNumber]],$R$3:$R$335,0),3)</f>
        <v>0</v>
      </c>
      <c r="P584" s="9">
        <f t="shared" si="52"/>
        <v>0</v>
      </c>
      <c r="V584">
        <v>2027</v>
      </c>
      <c r="W584" t="s">
        <v>508</v>
      </c>
      <c r="X584" s="25">
        <v>793356374</v>
      </c>
    </row>
    <row r="585" spans="1:24" x14ac:dyDescent="0.35">
      <c r="A585" s="13">
        <v>2027</v>
      </c>
      <c r="B585" s="13">
        <f t="shared" si="54"/>
        <v>2026</v>
      </c>
      <c r="C585" t="s">
        <v>512</v>
      </c>
      <c r="D585" t="s">
        <v>513</v>
      </c>
      <c r="E585" s="5">
        <v>4242047446</v>
      </c>
      <c r="F585" s="13">
        <f>INDEX($R$3:$T$335,MATCH(PERL[[#This Row],[DistrictNumber]],$R$3:$R$335,0),3)</f>
        <v>0</v>
      </c>
      <c r="G585" s="9">
        <f t="shared" si="51"/>
        <v>0</v>
      </c>
      <c r="H585" s="11">
        <v>1.02</v>
      </c>
      <c r="I585" s="12" cm="1">
        <f t="array" ref="I585">INDEX(PERL[],MATCH(PERL[[#This Row],[Base Year]]&amp;PERL[[#This Row],[DistrictNumber]],PERL[[Fiscal Year]:[Fiscal Year]]&amp;PERL[[DistrictNumber]:[DistrictNumber]],0),9)*$H585</f>
        <v>0</v>
      </c>
      <c r="J585" s="15">
        <f>IF(PERL[[#This Row],[Unadjusted Maximum Revenue]]/(PERL[[#This Row],[Proposed Taxable Valuation]]/1000)&gt;PERL[[#This Row],[Max Debt RATE]],PERL[[#This Row],[Max Debt RATE]],PERL[[#This Row],[Unadjusted Maximum Revenue]]/(PERL[[#This Row],[Proposed Taxable Valuation]]/1000))</f>
        <v>0</v>
      </c>
      <c r="K585" s="26">
        <f>ROUND(PERL[[#This Row],[Proposed Taxable Valuation]]/1000*PERL[[#This Row],[Adjusted Rate]],0)</f>
        <v>0</v>
      </c>
      <c r="L585" s="19">
        <f t="shared" si="55"/>
        <v>0</v>
      </c>
      <c r="M585" s="17">
        <f t="shared" si="53"/>
        <v>0</v>
      </c>
      <c r="N585" s="5">
        <v>3552132639</v>
      </c>
      <c r="O585">
        <f>INDEX($R$3:$T$335,MATCH(PERL[[#This Row],[DistrictNumber]],$R$3:$R$335,0),3)</f>
        <v>0</v>
      </c>
      <c r="P585" s="9">
        <f t="shared" si="52"/>
        <v>0</v>
      </c>
      <c r="V585">
        <v>2027</v>
      </c>
      <c r="W585" t="s">
        <v>510</v>
      </c>
      <c r="X585" s="25">
        <v>347297098</v>
      </c>
    </row>
    <row r="586" spans="1:24" x14ac:dyDescent="0.35">
      <c r="A586" s="13">
        <v>2027</v>
      </c>
      <c r="B586" s="13">
        <f t="shared" si="54"/>
        <v>2026</v>
      </c>
      <c r="C586" t="s">
        <v>514</v>
      </c>
      <c r="D586" t="s">
        <v>515</v>
      </c>
      <c r="E586" s="5">
        <v>812344496</v>
      </c>
      <c r="F586" s="13">
        <f>INDEX($R$3:$T$335,MATCH(PERL[[#This Row],[DistrictNumber]],$R$3:$R$335,0),3)</f>
        <v>0</v>
      </c>
      <c r="G586" s="9">
        <f t="shared" ref="G586:G649" si="56">E586/1000*F586</f>
        <v>0</v>
      </c>
      <c r="H586" s="11">
        <v>1.02</v>
      </c>
      <c r="I586" s="12" cm="1">
        <f t="array" ref="I586">INDEX(PERL[],MATCH(PERL[[#This Row],[Base Year]]&amp;PERL[[#This Row],[DistrictNumber]],PERL[[Fiscal Year]:[Fiscal Year]]&amp;PERL[[DistrictNumber]:[DistrictNumber]],0),9)*$H586</f>
        <v>0</v>
      </c>
      <c r="J586" s="15">
        <f>IF(PERL[[#This Row],[Unadjusted Maximum Revenue]]/(PERL[[#This Row],[Proposed Taxable Valuation]]/1000)&gt;PERL[[#This Row],[Max Debt RATE]],PERL[[#This Row],[Max Debt RATE]],PERL[[#This Row],[Unadjusted Maximum Revenue]]/(PERL[[#This Row],[Proposed Taxable Valuation]]/1000))</f>
        <v>0</v>
      </c>
      <c r="K586" s="26">
        <f>ROUND(PERL[[#This Row],[Proposed Taxable Valuation]]/1000*PERL[[#This Row],[Adjusted Rate]],0)</f>
        <v>0</v>
      </c>
      <c r="L586" s="19">
        <f t="shared" si="55"/>
        <v>0</v>
      </c>
      <c r="M586" s="17">
        <f t="shared" si="53"/>
        <v>0</v>
      </c>
      <c r="N586" s="5">
        <v>673627438</v>
      </c>
      <c r="O586">
        <f>INDEX($R$3:$T$335,MATCH(PERL[[#This Row],[DistrictNumber]],$R$3:$R$335,0),3)</f>
        <v>0</v>
      </c>
      <c r="P586" s="9">
        <f t="shared" ref="P586:P649" si="57">N586/1000*O586</f>
        <v>0</v>
      </c>
      <c r="V586">
        <v>2027</v>
      </c>
      <c r="W586" t="s">
        <v>512</v>
      </c>
      <c r="X586" s="25">
        <v>4242047446</v>
      </c>
    </row>
    <row r="587" spans="1:24" x14ac:dyDescent="0.35">
      <c r="A587" s="13">
        <v>2027</v>
      </c>
      <c r="B587" s="13">
        <f t="shared" si="54"/>
        <v>2026</v>
      </c>
      <c r="C587" t="s">
        <v>516</v>
      </c>
      <c r="D587" t="s">
        <v>517</v>
      </c>
      <c r="E587" s="5">
        <v>734176530</v>
      </c>
      <c r="F587" s="13">
        <f>INDEX($R$3:$T$335,MATCH(PERL[[#This Row],[DistrictNumber]],$R$3:$R$335,0),3)</f>
        <v>0</v>
      </c>
      <c r="G587" s="9">
        <f t="shared" si="56"/>
        <v>0</v>
      </c>
      <c r="H587" s="11">
        <v>1.02</v>
      </c>
      <c r="I587" s="12" cm="1">
        <f t="array" ref="I587">INDEX(PERL[],MATCH(PERL[[#This Row],[Base Year]]&amp;PERL[[#This Row],[DistrictNumber]],PERL[[Fiscal Year]:[Fiscal Year]]&amp;PERL[[DistrictNumber]:[DistrictNumber]],0),9)*$H587</f>
        <v>0</v>
      </c>
      <c r="J587" s="15">
        <f>IF(PERL[[#This Row],[Unadjusted Maximum Revenue]]/(PERL[[#This Row],[Proposed Taxable Valuation]]/1000)&gt;PERL[[#This Row],[Max Debt RATE]],PERL[[#This Row],[Max Debt RATE]],PERL[[#This Row],[Unadjusted Maximum Revenue]]/(PERL[[#This Row],[Proposed Taxable Valuation]]/1000))</f>
        <v>0</v>
      </c>
      <c r="K587" s="26">
        <f>ROUND(PERL[[#This Row],[Proposed Taxable Valuation]]/1000*PERL[[#This Row],[Adjusted Rate]],0)</f>
        <v>0</v>
      </c>
      <c r="L587" s="19">
        <f t="shared" si="55"/>
        <v>0</v>
      </c>
      <c r="M587" s="17">
        <f t="shared" ref="M587:M650" si="58">J587-F587</f>
        <v>0</v>
      </c>
      <c r="N587" s="5">
        <v>681820466</v>
      </c>
      <c r="O587">
        <f>INDEX($R$3:$T$335,MATCH(PERL[[#This Row],[DistrictNumber]],$R$3:$R$335,0),3)</f>
        <v>0</v>
      </c>
      <c r="P587" s="9">
        <f t="shared" si="57"/>
        <v>0</v>
      </c>
      <c r="V587">
        <v>2027</v>
      </c>
      <c r="W587" t="s">
        <v>516</v>
      </c>
      <c r="X587" s="25">
        <v>734176530</v>
      </c>
    </row>
    <row r="588" spans="1:24" x14ac:dyDescent="0.35">
      <c r="A588" s="13">
        <v>2027</v>
      </c>
      <c r="B588" s="13">
        <f t="shared" si="54"/>
        <v>2026</v>
      </c>
      <c r="C588" t="s">
        <v>518</v>
      </c>
      <c r="D588" t="s">
        <v>519</v>
      </c>
      <c r="E588" s="5">
        <v>447109252</v>
      </c>
      <c r="F588" s="13">
        <f>INDEX($R$3:$T$335,MATCH(PERL[[#This Row],[DistrictNumber]],$R$3:$R$335,0),3)</f>
        <v>0</v>
      </c>
      <c r="G588" s="9">
        <f t="shared" si="56"/>
        <v>0</v>
      </c>
      <c r="H588" s="11">
        <v>1.02</v>
      </c>
      <c r="I588" s="12" cm="1">
        <f t="array" ref="I588">INDEX(PERL[],MATCH(PERL[[#This Row],[Base Year]]&amp;PERL[[#This Row],[DistrictNumber]],PERL[[Fiscal Year]:[Fiscal Year]]&amp;PERL[[DistrictNumber]:[DistrictNumber]],0),9)*$H588</f>
        <v>0</v>
      </c>
      <c r="J588" s="15">
        <f>IF(PERL[[#This Row],[Unadjusted Maximum Revenue]]/(PERL[[#This Row],[Proposed Taxable Valuation]]/1000)&gt;PERL[[#This Row],[Max Debt RATE]],PERL[[#This Row],[Max Debt RATE]],PERL[[#This Row],[Unadjusted Maximum Revenue]]/(PERL[[#This Row],[Proposed Taxable Valuation]]/1000))</f>
        <v>0</v>
      </c>
      <c r="K588" s="26">
        <f>ROUND(PERL[[#This Row],[Proposed Taxable Valuation]]/1000*PERL[[#This Row],[Adjusted Rate]],0)</f>
        <v>0</v>
      </c>
      <c r="L588" s="19">
        <f t="shared" si="55"/>
        <v>0</v>
      </c>
      <c r="M588" s="17">
        <f t="shared" si="58"/>
        <v>0</v>
      </c>
      <c r="N588" s="5">
        <v>408805474</v>
      </c>
      <c r="O588">
        <f>INDEX($R$3:$T$335,MATCH(PERL[[#This Row],[DistrictNumber]],$R$3:$R$335,0),3)</f>
        <v>0</v>
      </c>
      <c r="P588" s="9">
        <f t="shared" si="57"/>
        <v>0</v>
      </c>
      <c r="V588">
        <v>2027</v>
      </c>
      <c r="W588" t="s">
        <v>514</v>
      </c>
      <c r="X588" s="25">
        <v>812344496</v>
      </c>
    </row>
    <row r="589" spans="1:24" x14ac:dyDescent="0.35">
      <c r="A589" s="13">
        <v>2027</v>
      </c>
      <c r="B589" s="13">
        <f t="shared" si="54"/>
        <v>2026</v>
      </c>
      <c r="C589" t="s">
        <v>520</v>
      </c>
      <c r="D589" t="s">
        <v>521</v>
      </c>
      <c r="E589" s="5">
        <v>869403017</v>
      </c>
      <c r="F589" s="13">
        <f>INDEX($R$3:$T$335,MATCH(PERL[[#This Row],[DistrictNumber]],$R$3:$R$335,0),3)</f>
        <v>0</v>
      </c>
      <c r="G589" s="9">
        <f t="shared" si="56"/>
        <v>0</v>
      </c>
      <c r="H589" s="11">
        <v>1.02</v>
      </c>
      <c r="I589" s="12" cm="1">
        <f t="array" ref="I589">INDEX(PERL[],MATCH(PERL[[#This Row],[Base Year]]&amp;PERL[[#This Row],[DistrictNumber]],PERL[[Fiscal Year]:[Fiscal Year]]&amp;PERL[[DistrictNumber]:[DistrictNumber]],0),9)*$H589</f>
        <v>0</v>
      </c>
      <c r="J589" s="15">
        <f>IF(PERL[[#This Row],[Unadjusted Maximum Revenue]]/(PERL[[#This Row],[Proposed Taxable Valuation]]/1000)&gt;PERL[[#This Row],[Max Debt RATE]],PERL[[#This Row],[Max Debt RATE]],PERL[[#This Row],[Unadjusted Maximum Revenue]]/(PERL[[#This Row],[Proposed Taxable Valuation]]/1000))</f>
        <v>0</v>
      </c>
      <c r="K589" s="26">
        <f>ROUND(PERL[[#This Row],[Proposed Taxable Valuation]]/1000*PERL[[#This Row],[Adjusted Rate]],0)</f>
        <v>0</v>
      </c>
      <c r="L589" s="19">
        <f t="shared" si="55"/>
        <v>0</v>
      </c>
      <c r="M589" s="17">
        <f t="shared" si="58"/>
        <v>0</v>
      </c>
      <c r="N589" s="5">
        <v>818517382</v>
      </c>
      <c r="O589">
        <f>INDEX($R$3:$T$335,MATCH(PERL[[#This Row],[DistrictNumber]],$R$3:$R$335,0),3)</f>
        <v>0</v>
      </c>
      <c r="P589" s="9">
        <f t="shared" si="57"/>
        <v>0</v>
      </c>
      <c r="V589">
        <v>2027</v>
      </c>
      <c r="W589" t="s">
        <v>530</v>
      </c>
      <c r="X589" s="25">
        <v>247392597</v>
      </c>
    </row>
    <row r="590" spans="1:24" x14ac:dyDescent="0.35">
      <c r="A590" s="13">
        <v>2027</v>
      </c>
      <c r="B590" s="13">
        <f t="shared" si="54"/>
        <v>2026</v>
      </c>
      <c r="C590" t="s">
        <v>522</v>
      </c>
      <c r="D590" t="s">
        <v>523</v>
      </c>
      <c r="E590" s="5">
        <v>150198987</v>
      </c>
      <c r="F590" s="13">
        <f>INDEX($R$3:$T$335,MATCH(PERL[[#This Row],[DistrictNumber]],$R$3:$R$335,0),3)</f>
        <v>0</v>
      </c>
      <c r="G590" s="9">
        <f t="shared" si="56"/>
        <v>0</v>
      </c>
      <c r="H590" s="11">
        <v>1.02</v>
      </c>
      <c r="I590" s="12" cm="1">
        <f t="array" ref="I590">INDEX(PERL[],MATCH(PERL[[#This Row],[Base Year]]&amp;PERL[[#This Row],[DistrictNumber]],PERL[[Fiscal Year]:[Fiscal Year]]&amp;PERL[[DistrictNumber]:[DistrictNumber]],0),9)*$H590</f>
        <v>0</v>
      </c>
      <c r="J590" s="15">
        <f>IF(PERL[[#This Row],[Unadjusted Maximum Revenue]]/(PERL[[#This Row],[Proposed Taxable Valuation]]/1000)&gt;PERL[[#This Row],[Max Debt RATE]],PERL[[#This Row],[Max Debt RATE]],PERL[[#This Row],[Unadjusted Maximum Revenue]]/(PERL[[#This Row],[Proposed Taxable Valuation]]/1000))</f>
        <v>0</v>
      </c>
      <c r="K590" s="26">
        <f>ROUND(PERL[[#This Row],[Proposed Taxable Valuation]]/1000*PERL[[#This Row],[Adjusted Rate]],0)</f>
        <v>0</v>
      </c>
      <c r="L590" s="19">
        <f t="shared" si="55"/>
        <v>0</v>
      </c>
      <c r="M590" s="17">
        <f t="shared" si="58"/>
        <v>0</v>
      </c>
      <c r="N590" s="5">
        <v>140998637</v>
      </c>
      <c r="O590">
        <f>INDEX($R$3:$T$335,MATCH(PERL[[#This Row],[DistrictNumber]],$R$3:$R$335,0),3)</f>
        <v>0</v>
      </c>
      <c r="P590" s="9">
        <f t="shared" si="57"/>
        <v>0</v>
      </c>
      <c r="V590">
        <v>2027</v>
      </c>
      <c r="W590" t="s">
        <v>518</v>
      </c>
      <c r="X590" s="25">
        <v>447109252</v>
      </c>
    </row>
    <row r="591" spans="1:24" x14ac:dyDescent="0.35">
      <c r="A591" s="13">
        <v>2027</v>
      </c>
      <c r="B591" s="13">
        <f t="shared" si="54"/>
        <v>2026</v>
      </c>
      <c r="C591" t="s">
        <v>524</v>
      </c>
      <c r="D591" t="s">
        <v>525</v>
      </c>
      <c r="E591" s="5">
        <v>510920778</v>
      </c>
      <c r="F591" s="13">
        <f>INDEX($R$3:$T$335,MATCH(PERL[[#This Row],[DistrictNumber]],$R$3:$R$335,0),3)</f>
        <v>0</v>
      </c>
      <c r="G591" s="9">
        <f t="shared" si="56"/>
        <v>0</v>
      </c>
      <c r="H591" s="11">
        <v>1.02</v>
      </c>
      <c r="I591" s="12" cm="1">
        <f t="array" ref="I591">INDEX(PERL[],MATCH(PERL[[#This Row],[Base Year]]&amp;PERL[[#This Row],[DistrictNumber]],PERL[[Fiscal Year]:[Fiscal Year]]&amp;PERL[[DistrictNumber]:[DistrictNumber]],0),9)*$H591</f>
        <v>0</v>
      </c>
      <c r="J591" s="15">
        <f>IF(PERL[[#This Row],[Unadjusted Maximum Revenue]]/(PERL[[#This Row],[Proposed Taxable Valuation]]/1000)&gt;PERL[[#This Row],[Max Debt RATE]],PERL[[#This Row],[Max Debt RATE]],PERL[[#This Row],[Unadjusted Maximum Revenue]]/(PERL[[#This Row],[Proposed Taxable Valuation]]/1000))</f>
        <v>0</v>
      </c>
      <c r="K591" s="26">
        <f>ROUND(PERL[[#This Row],[Proposed Taxable Valuation]]/1000*PERL[[#This Row],[Adjusted Rate]],0)</f>
        <v>0</v>
      </c>
      <c r="L591" s="19">
        <f t="shared" si="55"/>
        <v>0</v>
      </c>
      <c r="M591" s="17">
        <f t="shared" si="58"/>
        <v>0</v>
      </c>
      <c r="N591" s="5">
        <v>457008722</v>
      </c>
      <c r="O591">
        <f>INDEX($R$3:$T$335,MATCH(PERL[[#This Row],[DistrictNumber]],$R$3:$R$335,0),3)</f>
        <v>0</v>
      </c>
      <c r="P591" s="9">
        <f t="shared" si="57"/>
        <v>0</v>
      </c>
      <c r="V591">
        <v>2027</v>
      </c>
      <c r="W591" t="s">
        <v>532</v>
      </c>
      <c r="X591" s="25">
        <v>1024753998</v>
      </c>
    </row>
    <row r="592" spans="1:24" x14ac:dyDescent="0.35">
      <c r="A592" s="13">
        <v>2027</v>
      </c>
      <c r="B592" s="13">
        <f t="shared" si="54"/>
        <v>2026</v>
      </c>
      <c r="C592" t="s">
        <v>526</v>
      </c>
      <c r="D592" t="s">
        <v>527</v>
      </c>
      <c r="E592" s="5">
        <v>348897929</v>
      </c>
      <c r="F592" s="13">
        <f>INDEX($R$3:$T$335,MATCH(PERL[[#This Row],[DistrictNumber]],$R$3:$R$335,0),3)</f>
        <v>0</v>
      </c>
      <c r="G592" s="9">
        <f t="shared" si="56"/>
        <v>0</v>
      </c>
      <c r="H592" s="11">
        <v>1.02</v>
      </c>
      <c r="I592" s="12" cm="1">
        <f t="array" ref="I592">INDEX(PERL[],MATCH(PERL[[#This Row],[Base Year]]&amp;PERL[[#This Row],[DistrictNumber]],PERL[[Fiscal Year]:[Fiscal Year]]&amp;PERL[[DistrictNumber]:[DistrictNumber]],0),9)*$H592</f>
        <v>0</v>
      </c>
      <c r="J592" s="15">
        <f>IF(PERL[[#This Row],[Unadjusted Maximum Revenue]]/(PERL[[#This Row],[Proposed Taxable Valuation]]/1000)&gt;PERL[[#This Row],[Max Debt RATE]],PERL[[#This Row],[Max Debt RATE]],PERL[[#This Row],[Unadjusted Maximum Revenue]]/(PERL[[#This Row],[Proposed Taxable Valuation]]/1000))</f>
        <v>0</v>
      </c>
      <c r="K592" s="26">
        <f>ROUND(PERL[[#This Row],[Proposed Taxable Valuation]]/1000*PERL[[#This Row],[Adjusted Rate]],0)</f>
        <v>0</v>
      </c>
      <c r="L592" s="19">
        <f t="shared" si="55"/>
        <v>0</v>
      </c>
      <c r="M592" s="17">
        <f t="shared" si="58"/>
        <v>0</v>
      </c>
      <c r="N592" s="5">
        <v>308014806</v>
      </c>
      <c r="O592">
        <f>INDEX($R$3:$T$335,MATCH(PERL[[#This Row],[DistrictNumber]],$R$3:$R$335,0),3)</f>
        <v>0</v>
      </c>
      <c r="P592" s="9">
        <f t="shared" si="57"/>
        <v>0</v>
      </c>
      <c r="V592">
        <v>2027</v>
      </c>
      <c r="W592" t="s">
        <v>522</v>
      </c>
      <c r="X592" s="25">
        <v>150198987</v>
      </c>
    </row>
    <row r="593" spans="1:24" x14ac:dyDescent="0.35">
      <c r="A593" s="13">
        <v>2027</v>
      </c>
      <c r="B593" s="13">
        <f t="shared" si="54"/>
        <v>2026</v>
      </c>
      <c r="C593" t="s">
        <v>528</v>
      </c>
      <c r="D593" t="s">
        <v>529</v>
      </c>
      <c r="E593" s="5">
        <v>3385268932</v>
      </c>
      <c r="F593" s="13">
        <f>INDEX($R$3:$T$335,MATCH(PERL[[#This Row],[DistrictNumber]],$R$3:$R$335,0),3)</f>
        <v>0</v>
      </c>
      <c r="G593" s="9">
        <f t="shared" si="56"/>
        <v>0</v>
      </c>
      <c r="H593" s="11">
        <v>1.02</v>
      </c>
      <c r="I593" s="12" cm="1">
        <f t="array" ref="I593">INDEX(PERL[],MATCH(PERL[[#This Row],[Base Year]]&amp;PERL[[#This Row],[DistrictNumber]],PERL[[Fiscal Year]:[Fiscal Year]]&amp;PERL[[DistrictNumber]:[DistrictNumber]],0),9)*$H593</f>
        <v>0</v>
      </c>
      <c r="J593" s="15">
        <f>IF(PERL[[#This Row],[Unadjusted Maximum Revenue]]/(PERL[[#This Row],[Proposed Taxable Valuation]]/1000)&gt;PERL[[#This Row],[Max Debt RATE]],PERL[[#This Row],[Max Debt RATE]],PERL[[#This Row],[Unadjusted Maximum Revenue]]/(PERL[[#This Row],[Proposed Taxable Valuation]]/1000))</f>
        <v>0</v>
      </c>
      <c r="K593" s="26">
        <f>ROUND(PERL[[#This Row],[Proposed Taxable Valuation]]/1000*PERL[[#This Row],[Adjusted Rate]],0)</f>
        <v>0</v>
      </c>
      <c r="L593" s="19">
        <f t="shared" si="55"/>
        <v>0</v>
      </c>
      <c r="M593" s="17">
        <f t="shared" si="58"/>
        <v>0</v>
      </c>
      <c r="N593" s="5">
        <v>2849741029</v>
      </c>
      <c r="O593">
        <f>INDEX($R$3:$T$335,MATCH(PERL[[#This Row],[DistrictNumber]],$R$3:$R$335,0),3)</f>
        <v>0</v>
      </c>
      <c r="P593" s="9">
        <f t="shared" si="57"/>
        <v>0</v>
      </c>
      <c r="V593">
        <v>2027</v>
      </c>
      <c r="W593" t="s">
        <v>524</v>
      </c>
      <c r="X593" s="25">
        <v>510920778</v>
      </c>
    </row>
    <row r="594" spans="1:24" x14ac:dyDescent="0.35">
      <c r="A594" s="13">
        <v>2027</v>
      </c>
      <c r="B594" s="13">
        <f t="shared" si="54"/>
        <v>2026</v>
      </c>
      <c r="C594" t="s">
        <v>530</v>
      </c>
      <c r="D594" t="s">
        <v>531</v>
      </c>
      <c r="E594" s="5">
        <v>247392597</v>
      </c>
      <c r="F594" s="13">
        <f>INDEX($R$3:$T$335,MATCH(PERL[[#This Row],[DistrictNumber]],$R$3:$R$335,0),3)</f>
        <v>0</v>
      </c>
      <c r="G594" s="9">
        <f t="shared" si="56"/>
        <v>0</v>
      </c>
      <c r="H594" s="11">
        <v>1.02</v>
      </c>
      <c r="I594" s="12" cm="1">
        <f t="array" ref="I594">INDEX(PERL[],MATCH(PERL[[#This Row],[Base Year]]&amp;PERL[[#This Row],[DistrictNumber]],PERL[[Fiscal Year]:[Fiscal Year]]&amp;PERL[[DistrictNumber]:[DistrictNumber]],0),9)*$H594</f>
        <v>0</v>
      </c>
      <c r="J594" s="15">
        <f>IF(PERL[[#This Row],[Unadjusted Maximum Revenue]]/(PERL[[#This Row],[Proposed Taxable Valuation]]/1000)&gt;PERL[[#This Row],[Max Debt RATE]],PERL[[#This Row],[Max Debt RATE]],PERL[[#This Row],[Unadjusted Maximum Revenue]]/(PERL[[#This Row],[Proposed Taxable Valuation]]/1000))</f>
        <v>0</v>
      </c>
      <c r="K594" s="26">
        <f>ROUND(PERL[[#This Row],[Proposed Taxable Valuation]]/1000*PERL[[#This Row],[Adjusted Rate]],0)</f>
        <v>0</v>
      </c>
      <c r="L594" s="19">
        <f t="shared" si="55"/>
        <v>0</v>
      </c>
      <c r="M594" s="17">
        <f t="shared" si="58"/>
        <v>0</v>
      </c>
      <c r="N594" s="5">
        <v>214104336</v>
      </c>
      <c r="O594">
        <f>INDEX($R$3:$T$335,MATCH(PERL[[#This Row],[DistrictNumber]],$R$3:$R$335,0),3)</f>
        <v>0</v>
      </c>
      <c r="P594" s="9">
        <f t="shared" si="57"/>
        <v>0</v>
      </c>
      <c r="V594">
        <v>2027</v>
      </c>
      <c r="W594" t="s">
        <v>520</v>
      </c>
      <c r="X594" s="25">
        <v>869403017</v>
      </c>
    </row>
    <row r="595" spans="1:24" x14ac:dyDescent="0.35">
      <c r="A595" s="13">
        <v>2027</v>
      </c>
      <c r="B595" s="13">
        <f t="shared" si="54"/>
        <v>2026</v>
      </c>
      <c r="C595" t="s">
        <v>532</v>
      </c>
      <c r="D595" t="s">
        <v>533</v>
      </c>
      <c r="E595" s="5">
        <v>1024753998</v>
      </c>
      <c r="F595" s="13">
        <f>INDEX($R$3:$T$335,MATCH(PERL[[#This Row],[DistrictNumber]],$R$3:$R$335,0),3)</f>
        <v>0</v>
      </c>
      <c r="G595" s="9">
        <f t="shared" si="56"/>
        <v>0</v>
      </c>
      <c r="H595" s="11">
        <v>1.02</v>
      </c>
      <c r="I595" s="12" cm="1">
        <f t="array" ref="I595">INDEX(PERL[],MATCH(PERL[[#This Row],[Base Year]]&amp;PERL[[#This Row],[DistrictNumber]],PERL[[Fiscal Year]:[Fiscal Year]]&amp;PERL[[DistrictNumber]:[DistrictNumber]],0),9)*$H595</f>
        <v>0</v>
      </c>
      <c r="J595" s="15">
        <f>IF(PERL[[#This Row],[Unadjusted Maximum Revenue]]/(PERL[[#This Row],[Proposed Taxable Valuation]]/1000)&gt;PERL[[#This Row],[Max Debt RATE]],PERL[[#This Row],[Max Debt RATE]],PERL[[#This Row],[Unadjusted Maximum Revenue]]/(PERL[[#This Row],[Proposed Taxable Valuation]]/1000))</f>
        <v>0</v>
      </c>
      <c r="K595" s="26">
        <f>ROUND(PERL[[#This Row],[Proposed Taxable Valuation]]/1000*PERL[[#This Row],[Adjusted Rate]],0)</f>
        <v>0</v>
      </c>
      <c r="L595" s="19">
        <f t="shared" si="55"/>
        <v>0</v>
      </c>
      <c r="M595" s="17">
        <f t="shared" si="58"/>
        <v>0</v>
      </c>
      <c r="N595" s="5">
        <v>963023251</v>
      </c>
      <c r="O595">
        <f>INDEX($R$3:$T$335,MATCH(PERL[[#This Row],[DistrictNumber]],$R$3:$R$335,0),3)</f>
        <v>0</v>
      </c>
      <c r="P595" s="9">
        <f t="shared" si="57"/>
        <v>0</v>
      </c>
      <c r="V595">
        <v>2027</v>
      </c>
      <c r="W595" t="s">
        <v>526</v>
      </c>
      <c r="X595" s="25">
        <v>348897929</v>
      </c>
    </row>
    <row r="596" spans="1:24" x14ac:dyDescent="0.35">
      <c r="A596" s="13">
        <v>2027</v>
      </c>
      <c r="B596" s="13">
        <f t="shared" si="54"/>
        <v>2026</v>
      </c>
      <c r="C596" t="s">
        <v>534</v>
      </c>
      <c r="D596" t="s">
        <v>535</v>
      </c>
      <c r="E596" s="5">
        <v>959509502</v>
      </c>
      <c r="F596" s="13">
        <f>INDEX($R$3:$T$335,MATCH(PERL[[#This Row],[DistrictNumber]],$R$3:$R$335,0),3)</f>
        <v>0</v>
      </c>
      <c r="G596" s="9">
        <f t="shared" si="56"/>
        <v>0</v>
      </c>
      <c r="H596" s="11">
        <v>1.02</v>
      </c>
      <c r="I596" s="12" cm="1">
        <f t="array" ref="I596">INDEX(PERL[],MATCH(PERL[[#This Row],[Base Year]]&amp;PERL[[#This Row],[DistrictNumber]],PERL[[Fiscal Year]:[Fiscal Year]]&amp;PERL[[DistrictNumber]:[DistrictNumber]],0),9)*$H596</f>
        <v>0</v>
      </c>
      <c r="J596" s="15">
        <f>IF(PERL[[#This Row],[Unadjusted Maximum Revenue]]/(PERL[[#This Row],[Proposed Taxable Valuation]]/1000)&gt;PERL[[#This Row],[Max Debt RATE]],PERL[[#This Row],[Max Debt RATE]],PERL[[#This Row],[Unadjusted Maximum Revenue]]/(PERL[[#This Row],[Proposed Taxable Valuation]]/1000))</f>
        <v>0</v>
      </c>
      <c r="K596" s="26">
        <f>ROUND(PERL[[#This Row],[Proposed Taxable Valuation]]/1000*PERL[[#This Row],[Adjusted Rate]],0)</f>
        <v>0</v>
      </c>
      <c r="L596" s="19">
        <f t="shared" si="55"/>
        <v>0</v>
      </c>
      <c r="M596" s="17">
        <f t="shared" si="58"/>
        <v>0</v>
      </c>
      <c r="N596" s="5">
        <v>824103791</v>
      </c>
      <c r="O596">
        <f>INDEX($R$3:$T$335,MATCH(PERL[[#This Row],[DistrictNumber]],$R$3:$R$335,0),3)</f>
        <v>0</v>
      </c>
      <c r="P596" s="9">
        <f t="shared" si="57"/>
        <v>0</v>
      </c>
      <c r="V596">
        <v>2027</v>
      </c>
      <c r="W596" t="s">
        <v>528</v>
      </c>
      <c r="X596" s="25">
        <v>3385268932</v>
      </c>
    </row>
    <row r="597" spans="1:24" x14ac:dyDescent="0.35">
      <c r="A597" s="13">
        <v>2027</v>
      </c>
      <c r="B597" s="13">
        <f t="shared" si="54"/>
        <v>2026</v>
      </c>
      <c r="C597" t="s">
        <v>536</v>
      </c>
      <c r="D597" t="s">
        <v>537</v>
      </c>
      <c r="E597" s="5">
        <v>2201406915</v>
      </c>
      <c r="F597" s="13">
        <f>INDEX($R$3:$T$335,MATCH(PERL[[#This Row],[DistrictNumber]],$R$3:$R$335,0),3)</f>
        <v>0</v>
      </c>
      <c r="G597" s="9">
        <f t="shared" si="56"/>
        <v>0</v>
      </c>
      <c r="H597" s="11">
        <v>1.02</v>
      </c>
      <c r="I597" s="12" cm="1">
        <f t="array" ref="I597">INDEX(PERL[],MATCH(PERL[[#This Row],[Base Year]]&amp;PERL[[#This Row],[DistrictNumber]],PERL[[Fiscal Year]:[Fiscal Year]]&amp;PERL[[DistrictNumber]:[DistrictNumber]],0),9)*$H597</f>
        <v>0</v>
      </c>
      <c r="J597" s="15">
        <f>IF(PERL[[#This Row],[Unadjusted Maximum Revenue]]/(PERL[[#This Row],[Proposed Taxable Valuation]]/1000)&gt;PERL[[#This Row],[Max Debt RATE]],PERL[[#This Row],[Max Debt RATE]],PERL[[#This Row],[Unadjusted Maximum Revenue]]/(PERL[[#This Row],[Proposed Taxable Valuation]]/1000))</f>
        <v>0</v>
      </c>
      <c r="K597" s="26">
        <f>ROUND(PERL[[#This Row],[Proposed Taxable Valuation]]/1000*PERL[[#This Row],[Adjusted Rate]],0)</f>
        <v>0</v>
      </c>
      <c r="L597" s="19">
        <f t="shared" si="55"/>
        <v>0</v>
      </c>
      <c r="M597" s="17">
        <f t="shared" si="58"/>
        <v>0</v>
      </c>
      <c r="N597" s="5">
        <v>1838125927</v>
      </c>
      <c r="O597">
        <f>INDEX($R$3:$T$335,MATCH(PERL[[#This Row],[DistrictNumber]],$R$3:$R$335,0),3)</f>
        <v>0</v>
      </c>
      <c r="P597" s="9">
        <f t="shared" si="57"/>
        <v>0</v>
      </c>
      <c r="V597">
        <v>2027</v>
      </c>
      <c r="W597" t="s">
        <v>534</v>
      </c>
      <c r="X597" s="25">
        <v>959509502</v>
      </c>
    </row>
    <row r="598" spans="1:24" x14ac:dyDescent="0.35">
      <c r="A598" s="13">
        <v>2027</v>
      </c>
      <c r="B598" s="13">
        <f t="shared" si="54"/>
        <v>2026</v>
      </c>
      <c r="C598" t="s">
        <v>538</v>
      </c>
      <c r="D598" t="s">
        <v>539</v>
      </c>
      <c r="E598" s="5">
        <v>227115058</v>
      </c>
      <c r="F598" s="13">
        <f>INDEX($R$3:$T$335,MATCH(PERL[[#This Row],[DistrictNumber]],$R$3:$R$335,0),3)</f>
        <v>0</v>
      </c>
      <c r="G598" s="9">
        <f t="shared" si="56"/>
        <v>0</v>
      </c>
      <c r="H598" s="11">
        <v>1.02</v>
      </c>
      <c r="I598" s="12" cm="1">
        <f t="array" ref="I598">INDEX(PERL[],MATCH(PERL[[#This Row],[Base Year]]&amp;PERL[[#This Row],[DistrictNumber]],PERL[[Fiscal Year]:[Fiscal Year]]&amp;PERL[[DistrictNumber]:[DistrictNumber]],0),9)*$H598</f>
        <v>0</v>
      </c>
      <c r="J598" s="15">
        <f>IF(PERL[[#This Row],[Unadjusted Maximum Revenue]]/(PERL[[#This Row],[Proposed Taxable Valuation]]/1000)&gt;PERL[[#This Row],[Max Debt RATE]],PERL[[#This Row],[Max Debt RATE]],PERL[[#This Row],[Unadjusted Maximum Revenue]]/(PERL[[#This Row],[Proposed Taxable Valuation]]/1000))</f>
        <v>0</v>
      </c>
      <c r="K598" s="26">
        <f>ROUND(PERL[[#This Row],[Proposed Taxable Valuation]]/1000*PERL[[#This Row],[Adjusted Rate]],0)</f>
        <v>0</v>
      </c>
      <c r="L598" s="19">
        <f t="shared" si="55"/>
        <v>0</v>
      </c>
      <c r="M598" s="17">
        <f t="shared" si="58"/>
        <v>0</v>
      </c>
      <c r="N598" s="5">
        <v>195396722</v>
      </c>
      <c r="O598">
        <f>INDEX($R$3:$T$335,MATCH(PERL[[#This Row],[DistrictNumber]],$R$3:$R$335,0),3)</f>
        <v>0</v>
      </c>
      <c r="P598" s="9">
        <f t="shared" si="57"/>
        <v>0</v>
      </c>
      <c r="V598">
        <v>2027</v>
      </c>
      <c r="W598" t="s">
        <v>536</v>
      </c>
      <c r="X598" s="25">
        <v>2201406915</v>
      </c>
    </row>
    <row r="599" spans="1:24" x14ac:dyDescent="0.35">
      <c r="A599" s="13">
        <v>2027</v>
      </c>
      <c r="B599" s="13">
        <f t="shared" si="54"/>
        <v>2026</v>
      </c>
      <c r="C599" t="s">
        <v>540</v>
      </c>
      <c r="D599" t="s">
        <v>541</v>
      </c>
      <c r="E599" s="5">
        <v>477895306</v>
      </c>
      <c r="F599" s="13">
        <f>INDEX($R$3:$T$335,MATCH(PERL[[#This Row],[DistrictNumber]],$R$3:$R$335,0),3)</f>
        <v>0</v>
      </c>
      <c r="G599" s="9">
        <f t="shared" si="56"/>
        <v>0</v>
      </c>
      <c r="H599" s="11">
        <v>1.02</v>
      </c>
      <c r="I599" s="12" cm="1">
        <f t="array" ref="I599">INDEX(PERL[],MATCH(PERL[[#This Row],[Base Year]]&amp;PERL[[#This Row],[DistrictNumber]],PERL[[Fiscal Year]:[Fiscal Year]]&amp;PERL[[DistrictNumber]:[DistrictNumber]],0),9)*$H599</f>
        <v>0</v>
      </c>
      <c r="J599" s="15">
        <f>IF(PERL[[#This Row],[Unadjusted Maximum Revenue]]/(PERL[[#This Row],[Proposed Taxable Valuation]]/1000)&gt;PERL[[#This Row],[Max Debt RATE]],PERL[[#This Row],[Max Debt RATE]],PERL[[#This Row],[Unadjusted Maximum Revenue]]/(PERL[[#This Row],[Proposed Taxable Valuation]]/1000))</f>
        <v>0</v>
      </c>
      <c r="K599" s="26">
        <f>ROUND(PERL[[#This Row],[Proposed Taxable Valuation]]/1000*PERL[[#This Row],[Adjusted Rate]],0)</f>
        <v>0</v>
      </c>
      <c r="L599" s="19">
        <f t="shared" si="55"/>
        <v>0</v>
      </c>
      <c r="M599" s="17">
        <f t="shared" si="58"/>
        <v>0</v>
      </c>
      <c r="N599" s="5">
        <v>439499743</v>
      </c>
      <c r="O599">
        <f>INDEX($R$3:$T$335,MATCH(PERL[[#This Row],[DistrictNumber]],$R$3:$R$335,0),3)</f>
        <v>0</v>
      </c>
      <c r="P599" s="9">
        <f t="shared" si="57"/>
        <v>0</v>
      </c>
      <c r="V599">
        <v>2027</v>
      </c>
      <c r="W599" t="s">
        <v>538</v>
      </c>
      <c r="X599" s="25">
        <v>227115058</v>
      </c>
    </row>
    <row r="600" spans="1:24" x14ac:dyDescent="0.35">
      <c r="A600" s="13">
        <v>2027</v>
      </c>
      <c r="B600" s="13">
        <f t="shared" si="54"/>
        <v>2026</v>
      </c>
      <c r="C600" t="s">
        <v>542</v>
      </c>
      <c r="D600" t="s">
        <v>543</v>
      </c>
      <c r="E600" s="5">
        <v>111057277</v>
      </c>
      <c r="F600" s="13">
        <f>INDEX($R$3:$T$335,MATCH(PERL[[#This Row],[DistrictNumber]],$R$3:$R$335,0),3)</f>
        <v>0</v>
      </c>
      <c r="G600" s="9">
        <f t="shared" si="56"/>
        <v>0</v>
      </c>
      <c r="H600" s="11">
        <v>1.02</v>
      </c>
      <c r="I600" s="12" cm="1">
        <f t="array" ref="I600">INDEX(PERL[],MATCH(PERL[[#This Row],[Base Year]]&amp;PERL[[#This Row],[DistrictNumber]],PERL[[Fiscal Year]:[Fiscal Year]]&amp;PERL[[DistrictNumber]:[DistrictNumber]],0),9)*$H600</f>
        <v>0</v>
      </c>
      <c r="J600" s="15">
        <f>IF(PERL[[#This Row],[Unadjusted Maximum Revenue]]/(PERL[[#This Row],[Proposed Taxable Valuation]]/1000)&gt;PERL[[#This Row],[Max Debt RATE]],PERL[[#This Row],[Max Debt RATE]],PERL[[#This Row],[Unadjusted Maximum Revenue]]/(PERL[[#This Row],[Proposed Taxable Valuation]]/1000))</f>
        <v>0</v>
      </c>
      <c r="K600" s="26">
        <f>ROUND(PERL[[#This Row],[Proposed Taxable Valuation]]/1000*PERL[[#This Row],[Adjusted Rate]],0)</f>
        <v>0</v>
      </c>
      <c r="L600" s="19">
        <f t="shared" si="55"/>
        <v>0</v>
      </c>
      <c r="M600" s="17">
        <f t="shared" si="58"/>
        <v>0</v>
      </c>
      <c r="N600" s="5">
        <v>101713851</v>
      </c>
      <c r="O600">
        <f>INDEX($R$3:$T$335,MATCH(PERL[[#This Row],[DistrictNumber]],$R$3:$R$335,0),3)</f>
        <v>0</v>
      </c>
      <c r="P600" s="9">
        <f t="shared" si="57"/>
        <v>0</v>
      </c>
      <c r="V600">
        <v>2027</v>
      </c>
      <c r="W600" t="s">
        <v>542</v>
      </c>
      <c r="X600" s="25">
        <v>111057277</v>
      </c>
    </row>
    <row r="601" spans="1:24" x14ac:dyDescent="0.35">
      <c r="A601" s="13">
        <v>2027</v>
      </c>
      <c r="B601" s="13">
        <f t="shared" si="54"/>
        <v>2026</v>
      </c>
      <c r="C601" t="s">
        <v>544</v>
      </c>
      <c r="D601" t="s">
        <v>545</v>
      </c>
      <c r="E601" s="5">
        <v>358047976</v>
      </c>
      <c r="F601" s="13">
        <f>INDEX($R$3:$T$335,MATCH(PERL[[#This Row],[DistrictNumber]],$R$3:$R$335,0),3)</f>
        <v>0</v>
      </c>
      <c r="G601" s="9">
        <f t="shared" si="56"/>
        <v>0</v>
      </c>
      <c r="H601" s="11">
        <v>1.02</v>
      </c>
      <c r="I601" s="12" cm="1">
        <f t="array" ref="I601">INDEX(PERL[],MATCH(PERL[[#This Row],[Base Year]]&amp;PERL[[#This Row],[DistrictNumber]],PERL[[Fiscal Year]:[Fiscal Year]]&amp;PERL[[DistrictNumber]:[DistrictNumber]],0),9)*$H601</f>
        <v>0</v>
      </c>
      <c r="J601" s="15">
        <f>IF(PERL[[#This Row],[Unadjusted Maximum Revenue]]/(PERL[[#This Row],[Proposed Taxable Valuation]]/1000)&gt;PERL[[#This Row],[Max Debt RATE]],PERL[[#This Row],[Max Debt RATE]],PERL[[#This Row],[Unadjusted Maximum Revenue]]/(PERL[[#This Row],[Proposed Taxable Valuation]]/1000))</f>
        <v>0</v>
      </c>
      <c r="K601" s="26">
        <f>ROUND(PERL[[#This Row],[Proposed Taxable Valuation]]/1000*PERL[[#This Row],[Adjusted Rate]],0)</f>
        <v>0</v>
      </c>
      <c r="L601" s="19">
        <f t="shared" si="55"/>
        <v>0</v>
      </c>
      <c r="M601" s="17">
        <f t="shared" si="58"/>
        <v>0</v>
      </c>
      <c r="N601" s="5">
        <v>326818207</v>
      </c>
      <c r="O601">
        <f>INDEX($R$3:$T$335,MATCH(PERL[[#This Row],[DistrictNumber]],$R$3:$R$335,0),3)</f>
        <v>0</v>
      </c>
      <c r="P601" s="9">
        <f t="shared" si="57"/>
        <v>0</v>
      </c>
      <c r="V601">
        <v>2027</v>
      </c>
      <c r="W601" t="s">
        <v>544</v>
      </c>
      <c r="X601" s="25">
        <v>358047976</v>
      </c>
    </row>
    <row r="602" spans="1:24" x14ac:dyDescent="0.35">
      <c r="A602" s="13">
        <v>2027</v>
      </c>
      <c r="B602" s="13">
        <f t="shared" si="54"/>
        <v>2026</v>
      </c>
      <c r="C602" t="s">
        <v>546</v>
      </c>
      <c r="D602" t="s">
        <v>547</v>
      </c>
      <c r="E602" s="5">
        <v>716730816</v>
      </c>
      <c r="F602" s="13">
        <f>INDEX($R$3:$T$335,MATCH(PERL[[#This Row],[DistrictNumber]],$R$3:$R$335,0),3)</f>
        <v>0</v>
      </c>
      <c r="G602" s="9">
        <f t="shared" si="56"/>
        <v>0</v>
      </c>
      <c r="H602" s="11">
        <v>1.02</v>
      </c>
      <c r="I602" s="12" cm="1">
        <f t="array" ref="I602">INDEX(PERL[],MATCH(PERL[[#This Row],[Base Year]]&amp;PERL[[#This Row],[DistrictNumber]],PERL[[Fiscal Year]:[Fiscal Year]]&amp;PERL[[DistrictNumber]:[DistrictNumber]],0),9)*$H602</f>
        <v>0</v>
      </c>
      <c r="J602" s="15">
        <f>IF(PERL[[#This Row],[Unadjusted Maximum Revenue]]/(PERL[[#This Row],[Proposed Taxable Valuation]]/1000)&gt;PERL[[#This Row],[Max Debt RATE]],PERL[[#This Row],[Max Debt RATE]],PERL[[#This Row],[Unadjusted Maximum Revenue]]/(PERL[[#This Row],[Proposed Taxable Valuation]]/1000))</f>
        <v>0</v>
      </c>
      <c r="K602" s="26">
        <f>ROUND(PERL[[#This Row],[Proposed Taxable Valuation]]/1000*PERL[[#This Row],[Adjusted Rate]],0)</f>
        <v>0</v>
      </c>
      <c r="L602" s="19">
        <f t="shared" si="55"/>
        <v>0</v>
      </c>
      <c r="M602" s="17">
        <f t="shared" si="58"/>
        <v>0</v>
      </c>
      <c r="N602" s="5">
        <v>615728250</v>
      </c>
      <c r="O602">
        <f>INDEX($R$3:$T$335,MATCH(PERL[[#This Row],[DistrictNumber]],$R$3:$R$335,0),3)</f>
        <v>0</v>
      </c>
      <c r="P602" s="9">
        <f t="shared" si="57"/>
        <v>0</v>
      </c>
      <c r="V602">
        <v>2027</v>
      </c>
      <c r="W602" t="s">
        <v>546</v>
      </c>
      <c r="X602" s="25">
        <v>716730816</v>
      </c>
    </row>
    <row r="603" spans="1:24" x14ac:dyDescent="0.35">
      <c r="A603" s="13">
        <v>2027</v>
      </c>
      <c r="B603" s="13">
        <f t="shared" si="54"/>
        <v>2026</v>
      </c>
      <c r="C603" t="s">
        <v>548</v>
      </c>
      <c r="D603" t="s">
        <v>549</v>
      </c>
      <c r="E603" s="5">
        <v>119725613</v>
      </c>
      <c r="F603" s="13">
        <f>INDEX($R$3:$T$335,MATCH(PERL[[#This Row],[DistrictNumber]],$R$3:$R$335,0),3)</f>
        <v>0</v>
      </c>
      <c r="G603" s="9">
        <f t="shared" si="56"/>
        <v>0</v>
      </c>
      <c r="H603" s="11">
        <v>1.02</v>
      </c>
      <c r="I603" s="12" cm="1">
        <f t="array" ref="I603">INDEX(PERL[],MATCH(PERL[[#This Row],[Base Year]]&amp;PERL[[#This Row],[DistrictNumber]],PERL[[Fiscal Year]:[Fiscal Year]]&amp;PERL[[DistrictNumber]:[DistrictNumber]],0),9)*$H603</f>
        <v>0</v>
      </c>
      <c r="J603" s="15">
        <f>IF(PERL[[#This Row],[Unadjusted Maximum Revenue]]/(PERL[[#This Row],[Proposed Taxable Valuation]]/1000)&gt;PERL[[#This Row],[Max Debt RATE]],PERL[[#This Row],[Max Debt RATE]],PERL[[#This Row],[Unadjusted Maximum Revenue]]/(PERL[[#This Row],[Proposed Taxable Valuation]]/1000))</f>
        <v>0</v>
      </c>
      <c r="K603" s="26">
        <f>ROUND(PERL[[#This Row],[Proposed Taxable Valuation]]/1000*PERL[[#This Row],[Adjusted Rate]],0)</f>
        <v>0</v>
      </c>
      <c r="L603" s="19">
        <f t="shared" si="55"/>
        <v>0</v>
      </c>
      <c r="M603" s="17">
        <f t="shared" si="58"/>
        <v>0</v>
      </c>
      <c r="N603" s="5">
        <v>108853946</v>
      </c>
      <c r="O603">
        <f>INDEX($R$3:$T$335,MATCH(PERL[[#This Row],[DistrictNumber]],$R$3:$R$335,0),3)</f>
        <v>0</v>
      </c>
      <c r="P603" s="9">
        <f t="shared" si="57"/>
        <v>0</v>
      </c>
      <c r="V603">
        <v>2027</v>
      </c>
      <c r="W603" t="s">
        <v>548</v>
      </c>
      <c r="X603" s="25">
        <v>119725613</v>
      </c>
    </row>
    <row r="604" spans="1:24" x14ac:dyDescent="0.35">
      <c r="A604" s="13">
        <v>2027</v>
      </c>
      <c r="B604" s="13">
        <f t="shared" si="54"/>
        <v>2026</v>
      </c>
      <c r="C604" t="s">
        <v>550</v>
      </c>
      <c r="D604" t="s">
        <v>551</v>
      </c>
      <c r="E604" s="5">
        <v>466982403</v>
      </c>
      <c r="F604" s="13">
        <f>INDEX($R$3:$T$335,MATCH(PERL[[#This Row],[DistrictNumber]],$R$3:$R$335,0),3)</f>
        <v>0</v>
      </c>
      <c r="G604" s="9">
        <f t="shared" si="56"/>
        <v>0</v>
      </c>
      <c r="H604" s="11">
        <v>1.02</v>
      </c>
      <c r="I604" s="12" cm="1">
        <f t="array" ref="I604">INDEX(PERL[],MATCH(PERL[[#This Row],[Base Year]]&amp;PERL[[#This Row],[DistrictNumber]],PERL[[Fiscal Year]:[Fiscal Year]]&amp;PERL[[DistrictNumber]:[DistrictNumber]],0),9)*$H604</f>
        <v>0</v>
      </c>
      <c r="J604" s="15">
        <f>IF(PERL[[#This Row],[Unadjusted Maximum Revenue]]/(PERL[[#This Row],[Proposed Taxable Valuation]]/1000)&gt;PERL[[#This Row],[Max Debt RATE]],PERL[[#This Row],[Max Debt RATE]],PERL[[#This Row],[Unadjusted Maximum Revenue]]/(PERL[[#This Row],[Proposed Taxable Valuation]]/1000))</f>
        <v>0</v>
      </c>
      <c r="K604" s="26">
        <f>ROUND(PERL[[#This Row],[Proposed Taxable Valuation]]/1000*PERL[[#This Row],[Adjusted Rate]],0)</f>
        <v>0</v>
      </c>
      <c r="L604" s="19">
        <f t="shared" si="55"/>
        <v>0</v>
      </c>
      <c r="M604" s="17">
        <f t="shared" si="58"/>
        <v>0</v>
      </c>
      <c r="N604" s="5">
        <v>424083280</v>
      </c>
      <c r="O604">
        <f>INDEX($R$3:$T$335,MATCH(PERL[[#This Row],[DistrictNumber]],$R$3:$R$335,0),3)</f>
        <v>0</v>
      </c>
      <c r="P604" s="9">
        <f t="shared" si="57"/>
        <v>0</v>
      </c>
      <c r="V604">
        <v>2027</v>
      </c>
      <c r="W604" t="s">
        <v>610</v>
      </c>
      <c r="X604" s="25">
        <v>762634231</v>
      </c>
    </row>
    <row r="605" spans="1:24" x14ac:dyDescent="0.35">
      <c r="A605" s="13">
        <v>2027</v>
      </c>
      <c r="B605" s="13">
        <f t="shared" si="54"/>
        <v>2026</v>
      </c>
      <c r="C605" t="s">
        <v>552</v>
      </c>
      <c r="D605" t="s">
        <v>553</v>
      </c>
      <c r="E605" s="5">
        <v>455449291</v>
      </c>
      <c r="F605" s="13">
        <f>INDEX($R$3:$T$335,MATCH(PERL[[#This Row],[DistrictNumber]],$R$3:$R$335,0),3)</f>
        <v>0</v>
      </c>
      <c r="G605" s="9">
        <f t="shared" si="56"/>
        <v>0</v>
      </c>
      <c r="H605" s="11">
        <v>1.02</v>
      </c>
      <c r="I605" s="12" cm="1">
        <f t="array" ref="I605">INDEX(PERL[],MATCH(PERL[[#This Row],[Base Year]]&amp;PERL[[#This Row],[DistrictNumber]],PERL[[Fiscal Year]:[Fiscal Year]]&amp;PERL[[DistrictNumber]:[DistrictNumber]],0),9)*$H605</f>
        <v>0</v>
      </c>
      <c r="J605" s="15">
        <f>IF(PERL[[#This Row],[Unadjusted Maximum Revenue]]/(PERL[[#This Row],[Proposed Taxable Valuation]]/1000)&gt;PERL[[#This Row],[Max Debt RATE]],PERL[[#This Row],[Max Debt RATE]],PERL[[#This Row],[Unadjusted Maximum Revenue]]/(PERL[[#This Row],[Proposed Taxable Valuation]]/1000))</f>
        <v>0</v>
      </c>
      <c r="K605" s="26">
        <f>ROUND(PERL[[#This Row],[Proposed Taxable Valuation]]/1000*PERL[[#This Row],[Adjusted Rate]],0)</f>
        <v>0</v>
      </c>
      <c r="L605" s="19">
        <f t="shared" si="55"/>
        <v>0</v>
      </c>
      <c r="M605" s="17">
        <f t="shared" si="58"/>
        <v>0</v>
      </c>
      <c r="N605" s="5">
        <v>396675580</v>
      </c>
      <c r="O605">
        <f>INDEX($R$3:$T$335,MATCH(PERL[[#This Row],[DistrictNumber]],$R$3:$R$335,0),3)</f>
        <v>0</v>
      </c>
      <c r="P605" s="9">
        <f t="shared" si="57"/>
        <v>0</v>
      </c>
      <c r="V605">
        <v>2027</v>
      </c>
      <c r="W605" t="s">
        <v>550</v>
      </c>
      <c r="X605" s="25">
        <v>466982403</v>
      </c>
    </row>
    <row r="606" spans="1:24" x14ac:dyDescent="0.35">
      <c r="A606" s="13">
        <v>2027</v>
      </c>
      <c r="B606" s="13">
        <f t="shared" si="54"/>
        <v>2026</v>
      </c>
      <c r="C606" t="s">
        <v>554</v>
      </c>
      <c r="D606" t="s">
        <v>555</v>
      </c>
      <c r="E606" s="5">
        <v>353484388</v>
      </c>
      <c r="F606" s="13">
        <f>INDEX($R$3:$T$335,MATCH(PERL[[#This Row],[DistrictNumber]],$R$3:$R$335,0),3)</f>
        <v>0</v>
      </c>
      <c r="G606" s="9">
        <f t="shared" si="56"/>
        <v>0</v>
      </c>
      <c r="H606" s="11">
        <v>1.02</v>
      </c>
      <c r="I606" s="12" cm="1">
        <f t="array" ref="I606">INDEX(PERL[],MATCH(PERL[[#This Row],[Base Year]]&amp;PERL[[#This Row],[DistrictNumber]],PERL[[Fiscal Year]:[Fiscal Year]]&amp;PERL[[DistrictNumber]:[DistrictNumber]],0),9)*$H606</f>
        <v>0</v>
      </c>
      <c r="J606" s="15">
        <f>IF(PERL[[#This Row],[Unadjusted Maximum Revenue]]/(PERL[[#This Row],[Proposed Taxable Valuation]]/1000)&gt;PERL[[#This Row],[Max Debt RATE]],PERL[[#This Row],[Max Debt RATE]],PERL[[#This Row],[Unadjusted Maximum Revenue]]/(PERL[[#This Row],[Proposed Taxable Valuation]]/1000))</f>
        <v>0</v>
      </c>
      <c r="K606" s="26">
        <f>ROUND(PERL[[#This Row],[Proposed Taxable Valuation]]/1000*PERL[[#This Row],[Adjusted Rate]],0)</f>
        <v>0</v>
      </c>
      <c r="L606" s="19">
        <f t="shared" si="55"/>
        <v>0</v>
      </c>
      <c r="M606" s="17">
        <f t="shared" si="58"/>
        <v>0</v>
      </c>
      <c r="N606" s="5">
        <v>305661325</v>
      </c>
      <c r="O606">
        <f>INDEX($R$3:$T$335,MATCH(PERL[[#This Row],[DistrictNumber]],$R$3:$R$335,0),3)</f>
        <v>0</v>
      </c>
      <c r="P606" s="9">
        <f t="shared" si="57"/>
        <v>0</v>
      </c>
      <c r="V606">
        <v>2027</v>
      </c>
      <c r="W606" t="s">
        <v>552</v>
      </c>
      <c r="X606" s="25">
        <v>455449291</v>
      </c>
    </row>
    <row r="607" spans="1:24" x14ac:dyDescent="0.35">
      <c r="A607" s="13">
        <v>2027</v>
      </c>
      <c r="B607" s="13">
        <f t="shared" si="54"/>
        <v>2026</v>
      </c>
      <c r="C607" t="s">
        <v>556</v>
      </c>
      <c r="D607" t="s">
        <v>557</v>
      </c>
      <c r="E607" s="5">
        <v>355137096</v>
      </c>
      <c r="F607" s="13">
        <f>INDEX($R$3:$T$335,MATCH(PERL[[#This Row],[DistrictNumber]],$R$3:$R$335,0),3)</f>
        <v>0</v>
      </c>
      <c r="G607" s="9">
        <f t="shared" si="56"/>
        <v>0</v>
      </c>
      <c r="H607" s="11">
        <v>1.02</v>
      </c>
      <c r="I607" s="12" cm="1">
        <f t="array" ref="I607">INDEX(PERL[],MATCH(PERL[[#This Row],[Base Year]]&amp;PERL[[#This Row],[DistrictNumber]],PERL[[Fiscal Year]:[Fiscal Year]]&amp;PERL[[DistrictNumber]:[DistrictNumber]],0),9)*$H607</f>
        <v>0</v>
      </c>
      <c r="J607" s="15">
        <f>IF(PERL[[#This Row],[Unadjusted Maximum Revenue]]/(PERL[[#This Row],[Proposed Taxable Valuation]]/1000)&gt;PERL[[#This Row],[Max Debt RATE]],PERL[[#This Row],[Max Debt RATE]],PERL[[#This Row],[Unadjusted Maximum Revenue]]/(PERL[[#This Row],[Proposed Taxable Valuation]]/1000))</f>
        <v>0</v>
      </c>
      <c r="K607" s="26">
        <f>ROUND(PERL[[#This Row],[Proposed Taxable Valuation]]/1000*PERL[[#This Row],[Adjusted Rate]],0)</f>
        <v>0</v>
      </c>
      <c r="L607" s="19">
        <f t="shared" si="55"/>
        <v>0</v>
      </c>
      <c r="M607" s="17">
        <f t="shared" si="58"/>
        <v>0</v>
      </c>
      <c r="N607" s="5">
        <v>319258498</v>
      </c>
      <c r="O607">
        <f>INDEX($R$3:$T$335,MATCH(PERL[[#This Row],[DistrictNumber]],$R$3:$R$335,0),3)</f>
        <v>0</v>
      </c>
      <c r="P607" s="9">
        <f t="shared" si="57"/>
        <v>0</v>
      </c>
      <c r="V607">
        <v>2027</v>
      </c>
      <c r="W607" t="s">
        <v>554</v>
      </c>
      <c r="X607" s="25">
        <v>353484388</v>
      </c>
    </row>
    <row r="608" spans="1:24" x14ac:dyDescent="0.35">
      <c r="A608" s="13">
        <v>2027</v>
      </c>
      <c r="B608" s="13">
        <f t="shared" si="54"/>
        <v>2026</v>
      </c>
      <c r="C608" t="s">
        <v>558</v>
      </c>
      <c r="D608" t="s">
        <v>559</v>
      </c>
      <c r="E608" s="5">
        <v>168750243</v>
      </c>
      <c r="F608" s="13">
        <f>INDEX($R$3:$T$335,MATCH(PERL[[#This Row],[DistrictNumber]],$R$3:$R$335,0),3)</f>
        <v>0</v>
      </c>
      <c r="G608" s="9">
        <f t="shared" si="56"/>
        <v>0</v>
      </c>
      <c r="H608" s="11">
        <v>1.02</v>
      </c>
      <c r="I608" s="12" cm="1">
        <f t="array" ref="I608">INDEX(PERL[],MATCH(PERL[[#This Row],[Base Year]]&amp;PERL[[#This Row],[DistrictNumber]],PERL[[Fiscal Year]:[Fiscal Year]]&amp;PERL[[DistrictNumber]:[DistrictNumber]],0),9)*$H608</f>
        <v>0</v>
      </c>
      <c r="J608" s="15">
        <f>IF(PERL[[#This Row],[Unadjusted Maximum Revenue]]/(PERL[[#This Row],[Proposed Taxable Valuation]]/1000)&gt;PERL[[#This Row],[Max Debt RATE]],PERL[[#This Row],[Max Debt RATE]],PERL[[#This Row],[Unadjusted Maximum Revenue]]/(PERL[[#This Row],[Proposed Taxable Valuation]]/1000))</f>
        <v>0</v>
      </c>
      <c r="K608" s="26">
        <f>ROUND(PERL[[#This Row],[Proposed Taxable Valuation]]/1000*PERL[[#This Row],[Adjusted Rate]],0)</f>
        <v>0</v>
      </c>
      <c r="L608" s="19">
        <f t="shared" si="55"/>
        <v>0</v>
      </c>
      <c r="M608" s="17">
        <f t="shared" si="58"/>
        <v>0</v>
      </c>
      <c r="N608" s="5">
        <v>157014095</v>
      </c>
      <c r="O608">
        <f>INDEX($R$3:$T$335,MATCH(PERL[[#This Row],[DistrictNumber]],$R$3:$R$335,0),3)</f>
        <v>0</v>
      </c>
      <c r="P608" s="9">
        <f t="shared" si="57"/>
        <v>0</v>
      </c>
      <c r="V608">
        <v>2027</v>
      </c>
      <c r="W608" t="s">
        <v>556</v>
      </c>
      <c r="X608" s="25">
        <v>355137096</v>
      </c>
    </row>
    <row r="609" spans="1:24" x14ac:dyDescent="0.35">
      <c r="A609" s="13">
        <v>2027</v>
      </c>
      <c r="B609" s="13">
        <f t="shared" si="54"/>
        <v>2026</v>
      </c>
      <c r="C609" t="s">
        <v>560</v>
      </c>
      <c r="D609" t="s">
        <v>561</v>
      </c>
      <c r="E609" s="5">
        <v>189346219</v>
      </c>
      <c r="F609" s="13">
        <f>INDEX($R$3:$T$335,MATCH(PERL[[#This Row],[DistrictNumber]],$R$3:$R$335,0),3)</f>
        <v>0</v>
      </c>
      <c r="G609" s="9">
        <f t="shared" si="56"/>
        <v>0</v>
      </c>
      <c r="H609" s="11">
        <v>1.02</v>
      </c>
      <c r="I609" s="12" cm="1">
        <f t="array" ref="I609">INDEX(PERL[],MATCH(PERL[[#This Row],[Base Year]]&amp;PERL[[#This Row],[DistrictNumber]],PERL[[Fiscal Year]:[Fiscal Year]]&amp;PERL[[DistrictNumber]:[DistrictNumber]],0),9)*$H609</f>
        <v>0</v>
      </c>
      <c r="J609" s="15">
        <f>IF(PERL[[#This Row],[Unadjusted Maximum Revenue]]/(PERL[[#This Row],[Proposed Taxable Valuation]]/1000)&gt;PERL[[#This Row],[Max Debt RATE]],PERL[[#This Row],[Max Debt RATE]],PERL[[#This Row],[Unadjusted Maximum Revenue]]/(PERL[[#This Row],[Proposed Taxable Valuation]]/1000))</f>
        <v>0</v>
      </c>
      <c r="K609" s="26">
        <f>ROUND(PERL[[#This Row],[Proposed Taxable Valuation]]/1000*PERL[[#This Row],[Adjusted Rate]],0)</f>
        <v>0</v>
      </c>
      <c r="L609" s="19">
        <f t="shared" si="55"/>
        <v>0</v>
      </c>
      <c r="M609" s="17">
        <f t="shared" si="58"/>
        <v>0</v>
      </c>
      <c r="N609" s="5">
        <v>168038823</v>
      </c>
      <c r="O609">
        <f>INDEX($R$3:$T$335,MATCH(PERL[[#This Row],[DistrictNumber]],$R$3:$R$335,0),3)</f>
        <v>0</v>
      </c>
      <c r="P609" s="9">
        <f t="shared" si="57"/>
        <v>0</v>
      </c>
      <c r="V609">
        <v>2027</v>
      </c>
      <c r="W609" t="s">
        <v>558</v>
      </c>
      <c r="X609" s="25">
        <v>168750243</v>
      </c>
    </row>
    <row r="610" spans="1:24" x14ac:dyDescent="0.35">
      <c r="A610" s="13">
        <v>2027</v>
      </c>
      <c r="B610" s="13">
        <f t="shared" si="54"/>
        <v>2026</v>
      </c>
      <c r="C610" t="s">
        <v>562</v>
      </c>
      <c r="D610" t="s">
        <v>563</v>
      </c>
      <c r="E610" s="5">
        <v>295051202</v>
      </c>
      <c r="F610" s="13">
        <f>INDEX($R$3:$T$335,MATCH(PERL[[#This Row],[DistrictNumber]],$R$3:$R$335,0),3)</f>
        <v>0</v>
      </c>
      <c r="G610" s="9">
        <f t="shared" si="56"/>
        <v>0</v>
      </c>
      <c r="H610" s="11">
        <v>1.02</v>
      </c>
      <c r="I610" s="12" cm="1">
        <f t="array" ref="I610">INDEX(PERL[],MATCH(PERL[[#This Row],[Base Year]]&amp;PERL[[#This Row],[DistrictNumber]],PERL[[Fiscal Year]:[Fiscal Year]]&amp;PERL[[DistrictNumber]:[DistrictNumber]],0),9)*$H610</f>
        <v>0</v>
      </c>
      <c r="J610" s="15">
        <f>IF(PERL[[#This Row],[Unadjusted Maximum Revenue]]/(PERL[[#This Row],[Proposed Taxable Valuation]]/1000)&gt;PERL[[#This Row],[Max Debt RATE]],PERL[[#This Row],[Max Debt RATE]],PERL[[#This Row],[Unadjusted Maximum Revenue]]/(PERL[[#This Row],[Proposed Taxable Valuation]]/1000))</f>
        <v>0</v>
      </c>
      <c r="K610" s="26">
        <f>ROUND(PERL[[#This Row],[Proposed Taxable Valuation]]/1000*PERL[[#This Row],[Adjusted Rate]],0)</f>
        <v>0</v>
      </c>
      <c r="L610" s="19">
        <f t="shared" si="55"/>
        <v>0</v>
      </c>
      <c r="M610" s="17">
        <f t="shared" si="58"/>
        <v>0</v>
      </c>
      <c r="N610" s="5">
        <v>267548270</v>
      </c>
      <c r="O610">
        <f>INDEX($R$3:$T$335,MATCH(PERL[[#This Row],[DistrictNumber]],$R$3:$R$335,0),3)</f>
        <v>0</v>
      </c>
      <c r="P610" s="9">
        <f t="shared" si="57"/>
        <v>0</v>
      </c>
      <c r="V610">
        <v>2027</v>
      </c>
      <c r="W610" t="s">
        <v>560</v>
      </c>
      <c r="X610" s="25">
        <v>189346219</v>
      </c>
    </row>
    <row r="611" spans="1:24" x14ac:dyDescent="0.35">
      <c r="A611" s="13">
        <v>2027</v>
      </c>
      <c r="B611" s="13">
        <f t="shared" si="54"/>
        <v>2026</v>
      </c>
      <c r="C611" t="s">
        <v>564</v>
      </c>
      <c r="D611" t="s">
        <v>565</v>
      </c>
      <c r="E611" s="5">
        <v>171271880</v>
      </c>
      <c r="F611" s="13">
        <f>INDEX($R$3:$T$335,MATCH(PERL[[#This Row],[DistrictNumber]],$R$3:$R$335,0),3)</f>
        <v>0</v>
      </c>
      <c r="G611" s="9">
        <f t="shared" si="56"/>
        <v>0</v>
      </c>
      <c r="H611" s="11">
        <v>1.02</v>
      </c>
      <c r="I611" s="12" cm="1">
        <f t="array" ref="I611">INDEX(PERL[],MATCH(PERL[[#This Row],[Base Year]]&amp;PERL[[#This Row],[DistrictNumber]],PERL[[Fiscal Year]:[Fiscal Year]]&amp;PERL[[DistrictNumber]:[DistrictNumber]],0),9)*$H611</f>
        <v>0</v>
      </c>
      <c r="J611" s="15">
        <f>IF(PERL[[#This Row],[Unadjusted Maximum Revenue]]/(PERL[[#This Row],[Proposed Taxable Valuation]]/1000)&gt;PERL[[#This Row],[Max Debt RATE]],PERL[[#This Row],[Max Debt RATE]],PERL[[#This Row],[Unadjusted Maximum Revenue]]/(PERL[[#This Row],[Proposed Taxable Valuation]]/1000))</f>
        <v>0</v>
      </c>
      <c r="K611" s="26">
        <f>ROUND(PERL[[#This Row],[Proposed Taxable Valuation]]/1000*PERL[[#This Row],[Adjusted Rate]],0)</f>
        <v>0</v>
      </c>
      <c r="L611" s="19">
        <f t="shared" si="55"/>
        <v>0</v>
      </c>
      <c r="M611" s="17">
        <f t="shared" si="58"/>
        <v>0</v>
      </c>
      <c r="N611" s="5">
        <v>154715454</v>
      </c>
      <c r="O611">
        <f>INDEX($R$3:$T$335,MATCH(PERL[[#This Row],[DistrictNumber]],$R$3:$R$335,0),3)</f>
        <v>0</v>
      </c>
      <c r="P611" s="9">
        <f t="shared" si="57"/>
        <v>0</v>
      </c>
      <c r="V611">
        <v>2027</v>
      </c>
      <c r="W611" t="s">
        <v>562</v>
      </c>
      <c r="X611" s="25">
        <v>295051202</v>
      </c>
    </row>
    <row r="612" spans="1:24" x14ac:dyDescent="0.35">
      <c r="A612" s="13">
        <v>2027</v>
      </c>
      <c r="B612" s="13">
        <f t="shared" si="54"/>
        <v>2026</v>
      </c>
      <c r="C612" t="s">
        <v>566</v>
      </c>
      <c r="D612" t="s">
        <v>567</v>
      </c>
      <c r="E612" s="5">
        <v>197546757</v>
      </c>
      <c r="F612" s="13">
        <f>INDEX($R$3:$T$335,MATCH(PERL[[#This Row],[DistrictNumber]],$R$3:$R$335,0),3)</f>
        <v>0</v>
      </c>
      <c r="G612" s="9">
        <f t="shared" si="56"/>
        <v>0</v>
      </c>
      <c r="H612" s="11">
        <v>1.02</v>
      </c>
      <c r="I612" s="12" cm="1">
        <f t="array" ref="I612">INDEX(PERL[],MATCH(PERL[[#This Row],[Base Year]]&amp;PERL[[#This Row],[DistrictNumber]],PERL[[Fiscal Year]:[Fiscal Year]]&amp;PERL[[DistrictNumber]:[DistrictNumber]],0),9)*$H612</f>
        <v>0</v>
      </c>
      <c r="J612" s="15">
        <f>IF(PERL[[#This Row],[Unadjusted Maximum Revenue]]/(PERL[[#This Row],[Proposed Taxable Valuation]]/1000)&gt;PERL[[#This Row],[Max Debt RATE]],PERL[[#This Row],[Max Debt RATE]],PERL[[#This Row],[Unadjusted Maximum Revenue]]/(PERL[[#This Row],[Proposed Taxable Valuation]]/1000))</f>
        <v>0</v>
      </c>
      <c r="K612" s="26">
        <f>ROUND(PERL[[#This Row],[Proposed Taxable Valuation]]/1000*PERL[[#This Row],[Adjusted Rate]],0)</f>
        <v>0</v>
      </c>
      <c r="L612" s="19">
        <f t="shared" si="55"/>
        <v>0</v>
      </c>
      <c r="M612" s="17">
        <f t="shared" si="58"/>
        <v>0</v>
      </c>
      <c r="N612" s="5">
        <v>186541185</v>
      </c>
      <c r="O612">
        <f>INDEX($R$3:$T$335,MATCH(PERL[[#This Row],[DistrictNumber]],$R$3:$R$335,0),3)</f>
        <v>0</v>
      </c>
      <c r="P612" s="9">
        <f t="shared" si="57"/>
        <v>0</v>
      </c>
      <c r="V612">
        <v>2027</v>
      </c>
      <c r="W612" t="s">
        <v>564</v>
      </c>
      <c r="X612" s="25">
        <v>171271880</v>
      </c>
    </row>
    <row r="613" spans="1:24" x14ac:dyDescent="0.35">
      <c r="A613" s="13">
        <v>2027</v>
      </c>
      <c r="B613" s="13">
        <f t="shared" si="54"/>
        <v>2026</v>
      </c>
      <c r="C613" t="s">
        <v>568</v>
      </c>
      <c r="D613" t="s">
        <v>569</v>
      </c>
      <c r="E613" s="5">
        <v>414900203</v>
      </c>
      <c r="F613" s="13">
        <f>INDEX($R$3:$T$335,MATCH(PERL[[#This Row],[DistrictNumber]],$R$3:$R$335,0),3)</f>
        <v>0</v>
      </c>
      <c r="G613" s="9">
        <f t="shared" si="56"/>
        <v>0</v>
      </c>
      <c r="H613" s="11">
        <v>1.02</v>
      </c>
      <c r="I613" s="12" cm="1">
        <f t="array" ref="I613">INDEX(PERL[],MATCH(PERL[[#This Row],[Base Year]]&amp;PERL[[#This Row],[DistrictNumber]],PERL[[Fiscal Year]:[Fiscal Year]]&amp;PERL[[DistrictNumber]:[DistrictNumber]],0),9)*$H613</f>
        <v>0</v>
      </c>
      <c r="J613" s="15">
        <f>IF(PERL[[#This Row],[Unadjusted Maximum Revenue]]/(PERL[[#This Row],[Proposed Taxable Valuation]]/1000)&gt;PERL[[#This Row],[Max Debt RATE]],PERL[[#This Row],[Max Debt RATE]],PERL[[#This Row],[Unadjusted Maximum Revenue]]/(PERL[[#This Row],[Proposed Taxable Valuation]]/1000))</f>
        <v>0</v>
      </c>
      <c r="K613" s="26">
        <f>ROUND(PERL[[#This Row],[Proposed Taxable Valuation]]/1000*PERL[[#This Row],[Adjusted Rate]],0)</f>
        <v>0</v>
      </c>
      <c r="L613" s="19">
        <f t="shared" si="55"/>
        <v>0</v>
      </c>
      <c r="M613" s="17">
        <f t="shared" si="58"/>
        <v>0</v>
      </c>
      <c r="N613" s="5">
        <v>361253804</v>
      </c>
      <c r="O613">
        <f>INDEX($R$3:$T$335,MATCH(PERL[[#This Row],[DistrictNumber]],$R$3:$R$335,0),3)</f>
        <v>0</v>
      </c>
      <c r="P613" s="9">
        <f t="shared" si="57"/>
        <v>0</v>
      </c>
      <c r="V613">
        <v>2027</v>
      </c>
      <c r="W613" t="s">
        <v>566</v>
      </c>
      <c r="X613" s="25">
        <v>197546757</v>
      </c>
    </row>
    <row r="614" spans="1:24" x14ac:dyDescent="0.35">
      <c r="A614" s="13">
        <v>2027</v>
      </c>
      <c r="B614" s="13">
        <f t="shared" si="54"/>
        <v>2026</v>
      </c>
      <c r="C614" t="s">
        <v>570</v>
      </c>
      <c r="D614" t="s">
        <v>571</v>
      </c>
      <c r="E614" s="5">
        <v>565641322</v>
      </c>
      <c r="F614" s="13">
        <f>INDEX($R$3:$T$335,MATCH(PERL[[#This Row],[DistrictNumber]],$R$3:$R$335,0),3)</f>
        <v>0</v>
      </c>
      <c r="G614" s="9">
        <f t="shared" si="56"/>
        <v>0</v>
      </c>
      <c r="H614" s="11">
        <v>1.02</v>
      </c>
      <c r="I614" s="12" cm="1">
        <f t="array" ref="I614">INDEX(PERL[],MATCH(PERL[[#This Row],[Base Year]]&amp;PERL[[#This Row],[DistrictNumber]],PERL[[Fiscal Year]:[Fiscal Year]]&amp;PERL[[DistrictNumber]:[DistrictNumber]],0),9)*$H614</f>
        <v>0</v>
      </c>
      <c r="J614" s="15">
        <f>IF(PERL[[#This Row],[Unadjusted Maximum Revenue]]/(PERL[[#This Row],[Proposed Taxable Valuation]]/1000)&gt;PERL[[#This Row],[Max Debt RATE]],PERL[[#This Row],[Max Debt RATE]],PERL[[#This Row],[Unadjusted Maximum Revenue]]/(PERL[[#This Row],[Proposed Taxable Valuation]]/1000))</f>
        <v>0</v>
      </c>
      <c r="K614" s="26">
        <f>ROUND(PERL[[#This Row],[Proposed Taxable Valuation]]/1000*PERL[[#This Row],[Adjusted Rate]],0)</f>
        <v>0</v>
      </c>
      <c r="L614" s="19">
        <f t="shared" si="55"/>
        <v>0</v>
      </c>
      <c r="M614" s="17">
        <f t="shared" si="58"/>
        <v>0</v>
      </c>
      <c r="N614" s="5">
        <v>506542130</v>
      </c>
      <c r="O614">
        <f>INDEX($R$3:$T$335,MATCH(PERL[[#This Row],[DistrictNumber]],$R$3:$R$335,0),3)</f>
        <v>0</v>
      </c>
      <c r="P614" s="9">
        <f t="shared" si="57"/>
        <v>0</v>
      </c>
      <c r="V614">
        <v>2027</v>
      </c>
      <c r="W614" t="s">
        <v>568</v>
      </c>
      <c r="X614" s="25">
        <v>414900203</v>
      </c>
    </row>
    <row r="615" spans="1:24" x14ac:dyDescent="0.35">
      <c r="A615" s="13">
        <v>2027</v>
      </c>
      <c r="B615" s="13">
        <f t="shared" si="54"/>
        <v>2026</v>
      </c>
      <c r="C615" t="s">
        <v>572</v>
      </c>
      <c r="D615" t="s">
        <v>573</v>
      </c>
      <c r="E615" s="5">
        <v>464999106</v>
      </c>
      <c r="F615" s="13">
        <f>INDEX($R$3:$T$335,MATCH(PERL[[#This Row],[DistrictNumber]],$R$3:$R$335,0),3)</f>
        <v>0</v>
      </c>
      <c r="G615" s="9">
        <f t="shared" si="56"/>
        <v>0</v>
      </c>
      <c r="H615" s="11">
        <v>1.02</v>
      </c>
      <c r="I615" s="12" cm="1">
        <f t="array" ref="I615">INDEX(PERL[],MATCH(PERL[[#This Row],[Base Year]]&amp;PERL[[#This Row],[DistrictNumber]],PERL[[Fiscal Year]:[Fiscal Year]]&amp;PERL[[DistrictNumber]:[DistrictNumber]],0),9)*$H615</f>
        <v>0</v>
      </c>
      <c r="J615" s="15">
        <f>IF(PERL[[#This Row],[Unadjusted Maximum Revenue]]/(PERL[[#This Row],[Proposed Taxable Valuation]]/1000)&gt;PERL[[#This Row],[Max Debt RATE]],PERL[[#This Row],[Max Debt RATE]],PERL[[#This Row],[Unadjusted Maximum Revenue]]/(PERL[[#This Row],[Proposed Taxable Valuation]]/1000))</f>
        <v>0</v>
      </c>
      <c r="K615" s="26">
        <f>ROUND(PERL[[#This Row],[Proposed Taxable Valuation]]/1000*PERL[[#This Row],[Adjusted Rate]],0)</f>
        <v>0</v>
      </c>
      <c r="L615" s="19">
        <f t="shared" si="55"/>
        <v>0</v>
      </c>
      <c r="M615" s="17">
        <f t="shared" si="58"/>
        <v>0</v>
      </c>
      <c r="N615" s="5">
        <v>418822298</v>
      </c>
      <c r="O615">
        <f>INDEX($R$3:$T$335,MATCH(PERL[[#This Row],[DistrictNumber]],$R$3:$R$335,0),3)</f>
        <v>0</v>
      </c>
      <c r="P615" s="9">
        <f t="shared" si="57"/>
        <v>0</v>
      </c>
      <c r="V615">
        <v>2027</v>
      </c>
      <c r="W615" t="s">
        <v>570</v>
      </c>
      <c r="X615" s="25">
        <v>565641322</v>
      </c>
    </row>
    <row r="616" spans="1:24" x14ac:dyDescent="0.35">
      <c r="A616" s="13">
        <v>2027</v>
      </c>
      <c r="B616" s="13">
        <f t="shared" si="54"/>
        <v>2026</v>
      </c>
      <c r="C616" t="s">
        <v>574</v>
      </c>
      <c r="D616" t="s">
        <v>575</v>
      </c>
      <c r="E616" s="5">
        <v>2062503527</v>
      </c>
      <c r="F616" s="13">
        <f>INDEX($R$3:$T$335,MATCH(PERL[[#This Row],[DistrictNumber]],$R$3:$R$335,0),3)</f>
        <v>0.13500000000000001</v>
      </c>
      <c r="G616" s="9">
        <f t="shared" si="56"/>
        <v>278437.97614500002</v>
      </c>
      <c r="H616" s="11">
        <v>1.02</v>
      </c>
      <c r="I616" s="12" cm="1">
        <f t="array" ref="I616">INDEX(PERL[],MATCH(PERL[[#This Row],[Base Year]]&amp;PERL[[#This Row],[DistrictNumber]],PERL[[Fiscal Year]:[Fiscal Year]]&amp;PERL[[DistrictNumber]:[DistrictNumber]],0),9)*$H616</f>
        <v>231643.78731540003</v>
      </c>
      <c r="J616" s="15">
        <f>IF(PERL[[#This Row],[Unadjusted Maximum Revenue]]/(PERL[[#This Row],[Proposed Taxable Valuation]]/1000)&gt;PERL[[#This Row],[Max Debt RATE]],PERL[[#This Row],[Max Debt RATE]],PERL[[#This Row],[Unadjusted Maximum Revenue]]/(PERL[[#This Row],[Proposed Taxable Valuation]]/1000))</f>
        <v>0.11231194724419981</v>
      </c>
      <c r="K616" s="26">
        <f>ROUND(PERL[[#This Row],[Proposed Taxable Valuation]]/1000*PERL[[#This Row],[Adjusted Rate]],0)</f>
        <v>231644</v>
      </c>
      <c r="L616" s="19">
        <f t="shared" si="55"/>
        <v>-46794.188829599996</v>
      </c>
      <c r="M616" s="17">
        <f t="shared" si="58"/>
        <v>-2.26880527558002E-2</v>
      </c>
      <c r="N616" s="5">
        <v>1735620963</v>
      </c>
      <c r="O616">
        <f>INDEX($R$3:$T$335,MATCH(PERL[[#This Row],[DistrictNumber]],$R$3:$R$335,0),3)</f>
        <v>0.13500000000000001</v>
      </c>
      <c r="P616" s="9">
        <f t="shared" si="57"/>
        <v>234308.83000500003</v>
      </c>
      <c r="V616">
        <v>2027</v>
      </c>
      <c r="W616" t="s">
        <v>572</v>
      </c>
      <c r="X616" s="25">
        <v>464999106</v>
      </c>
    </row>
    <row r="617" spans="1:24" x14ac:dyDescent="0.35">
      <c r="A617" s="13">
        <v>2027</v>
      </c>
      <c r="B617" s="13">
        <f t="shared" si="54"/>
        <v>2026</v>
      </c>
      <c r="C617" t="s">
        <v>576</v>
      </c>
      <c r="D617" t="s">
        <v>577</v>
      </c>
      <c r="E617" s="5">
        <v>610978633</v>
      </c>
      <c r="F617" s="13">
        <f>INDEX($R$3:$T$335,MATCH(PERL[[#This Row],[DistrictNumber]],$R$3:$R$335,0),3)</f>
        <v>0</v>
      </c>
      <c r="G617" s="9">
        <f t="shared" si="56"/>
        <v>0</v>
      </c>
      <c r="H617" s="11">
        <v>1.02</v>
      </c>
      <c r="I617" s="12" cm="1">
        <f t="array" ref="I617">INDEX(PERL[],MATCH(PERL[[#This Row],[Base Year]]&amp;PERL[[#This Row],[DistrictNumber]],PERL[[Fiscal Year]:[Fiscal Year]]&amp;PERL[[DistrictNumber]:[DistrictNumber]],0),9)*$H617</f>
        <v>0</v>
      </c>
      <c r="J617" s="15">
        <f>IF(PERL[[#This Row],[Unadjusted Maximum Revenue]]/(PERL[[#This Row],[Proposed Taxable Valuation]]/1000)&gt;PERL[[#This Row],[Max Debt RATE]],PERL[[#This Row],[Max Debt RATE]],PERL[[#This Row],[Unadjusted Maximum Revenue]]/(PERL[[#This Row],[Proposed Taxable Valuation]]/1000))</f>
        <v>0</v>
      </c>
      <c r="K617" s="26">
        <f>ROUND(PERL[[#This Row],[Proposed Taxable Valuation]]/1000*PERL[[#This Row],[Adjusted Rate]],0)</f>
        <v>0</v>
      </c>
      <c r="L617" s="19">
        <f t="shared" si="55"/>
        <v>0</v>
      </c>
      <c r="M617" s="17">
        <f t="shared" si="58"/>
        <v>0</v>
      </c>
      <c r="N617" s="5">
        <v>554356320</v>
      </c>
      <c r="O617">
        <f>INDEX($R$3:$T$335,MATCH(PERL[[#This Row],[DistrictNumber]],$R$3:$R$335,0),3)</f>
        <v>0</v>
      </c>
      <c r="P617" s="9">
        <f t="shared" si="57"/>
        <v>0</v>
      </c>
      <c r="V617">
        <v>2027</v>
      </c>
      <c r="W617" t="s">
        <v>574</v>
      </c>
      <c r="X617" s="25">
        <v>2062503527</v>
      </c>
    </row>
    <row r="618" spans="1:24" x14ac:dyDescent="0.35">
      <c r="A618" s="13">
        <v>2027</v>
      </c>
      <c r="B618" s="13">
        <f t="shared" si="54"/>
        <v>2026</v>
      </c>
      <c r="C618" t="s">
        <v>578</v>
      </c>
      <c r="D618" t="s">
        <v>579</v>
      </c>
      <c r="E618" s="5">
        <v>490599494</v>
      </c>
      <c r="F618" s="13">
        <f>INDEX($R$3:$T$335,MATCH(PERL[[#This Row],[DistrictNumber]],$R$3:$R$335,0),3)</f>
        <v>0</v>
      </c>
      <c r="G618" s="9">
        <f t="shared" si="56"/>
        <v>0</v>
      </c>
      <c r="H618" s="11">
        <v>1.02</v>
      </c>
      <c r="I618" s="12" cm="1">
        <f t="array" ref="I618">INDEX(PERL[],MATCH(PERL[[#This Row],[Base Year]]&amp;PERL[[#This Row],[DistrictNumber]],PERL[[Fiscal Year]:[Fiscal Year]]&amp;PERL[[DistrictNumber]:[DistrictNumber]],0),9)*$H618</f>
        <v>0</v>
      </c>
      <c r="J618" s="15">
        <f>IF(PERL[[#This Row],[Unadjusted Maximum Revenue]]/(PERL[[#This Row],[Proposed Taxable Valuation]]/1000)&gt;PERL[[#This Row],[Max Debt RATE]],PERL[[#This Row],[Max Debt RATE]],PERL[[#This Row],[Unadjusted Maximum Revenue]]/(PERL[[#This Row],[Proposed Taxable Valuation]]/1000))</f>
        <v>0</v>
      </c>
      <c r="K618" s="26">
        <f>ROUND(PERL[[#This Row],[Proposed Taxable Valuation]]/1000*PERL[[#This Row],[Adjusted Rate]],0)</f>
        <v>0</v>
      </c>
      <c r="L618" s="19">
        <f t="shared" si="55"/>
        <v>0</v>
      </c>
      <c r="M618" s="17">
        <f t="shared" si="58"/>
        <v>0</v>
      </c>
      <c r="N618" s="5">
        <v>412388338</v>
      </c>
      <c r="O618">
        <f>INDEX($R$3:$T$335,MATCH(PERL[[#This Row],[DistrictNumber]],$R$3:$R$335,0),3)</f>
        <v>0</v>
      </c>
      <c r="P618" s="9">
        <f t="shared" si="57"/>
        <v>0</v>
      </c>
      <c r="V618">
        <v>2027</v>
      </c>
      <c r="W618" t="s">
        <v>576</v>
      </c>
      <c r="X618" s="25">
        <v>610978633</v>
      </c>
    </row>
    <row r="619" spans="1:24" x14ac:dyDescent="0.35">
      <c r="A619" s="13">
        <v>2027</v>
      </c>
      <c r="B619" s="13">
        <f t="shared" si="54"/>
        <v>2026</v>
      </c>
      <c r="C619" t="s">
        <v>580</v>
      </c>
      <c r="D619" t="s">
        <v>581</v>
      </c>
      <c r="E619" s="5">
        <v>196981152</v>
      </c>
      <c r="F619" s="13">
        <f>INDEX($R$3:$T$335,MATCH(PERL[[#This Row],[DistrictNumber]],$R$3:$R$335,0),3)</f>
        <v>0</v>
      </c>
      <c r="G619" s="9">
        <f t="shared" si="56"/>
        <v>0</v>
      </c>
      <c r="H619" s="11">
        <v>1.02</v>
      </c>
      <c r="I619" s="12" cm="1">
        <f t="array" ref="I619">INDEX(PERL[],MATCH(PERL[[#This Row],[Base Year]]&amp;PERL[[#This Row],[DistrictNumber]],PERL[[Fiscal Year]:[Fiscal Year]]&amp;PERL[[DistrictNumber]:[DistrictNumber]],0),9)*$H619</f>
        <v>0</v>
      </c>
      <c r="J619" s="15">
        <f>IF(PERL[[#This Row],[Unadjusted Maximum Revenue]]/(PERL[[#This Row],[Proposed Taxable Valuation]]/1000)&gt;PERL[[#This Row],[Max Debt RATE]],PERL[[#This Row],[Max Debt RATE]],PERL[[#This Row],[Unadjusted Maximum Revenue]]/(PERL[[#This Row],[Proposed Taxable Valuation]]/1000))</f>
        <v>0</v>
      </c>
      <c r="K619" s="26">
        <f>ROUND(PERL[[#This Row],[Proposed Taxable Valuation]]/1000*PERL[[#This Row],[Adjusted Rate]],0)</f>
        <v>0</v>
      </c>
      <c r="L619" s="19">
        <f t="shared" si="55"/>
        <v>0</v>
      </c>
      <c r="M619" s="17">
        <f t="shared" si="58"/>
        <v>0</v>
      </c>
      <c r="N619" s="5">
        <v>183612371</v>
      </c>
      <c r="O619">
        <f>INDEX($R$3:$T$335,MATCH(PERL[[#This Row],[DistrictNumber]],$R$3:$R$335,0),3)</f>
        <v>0</v>
      </c>
      <c r="P619" s="9">
        <f t="shared" si="57"/>
        <v>0</v>
      </c>
      <c r="V619">
        <v>2027</v>
      </c>
      <c r="W619" t="s">
        <v>578</v>
      </c>
      <c r="X619" s="25">
        <v>490599494</v>
      </c>
    </row>
    <row r="620" spans="1:24" x14ac:dyDescent="0.35">
      <c r="A620" s="13">
        <v>2027</v>
      </c>
      <c r="B620" s="13">
        <f t="shared" si="54"/>
        <v>2026</v>
      </c>
      <c r="C620" t="s">
        <v>582</v>
      </c>
      <c r="D620" t="s">
        <v>583</v>
      </c>
      <c r="E620" s="5">
        <v>781892074</v>
      </c>
      <c r="F620" s="13">
        <f>INDEX($R$3:$T$335,MATCH(PERL[[#This Row],[DistrictNumber]],$R$3:$R$335,0),3)</f>
        <v>0</v>
      </c>
      <c r="G620" s="9">
        <f t="shared" si="56"/>
        <v>0</v>
      </c>
      <c r="H620" s="11">
        <v>1.02</v>
      </c>
      <c r="I620" s="12" cm="1">
        <f t="array" ref="I620">INDEX(PERL[],MATCH(PERL[[#This Row],[Base Year]]&amp;PERL[[#This Row],[DistrictNumber]],PERL[[Fiscal Year]:[Fiscal Year]]&amp;PERL[[DistrictNumber]:[DistrictNumber]],0),9)*$H620</f>
        <v>0</v>
      </c>
      <c r="J620" s="15">
        <f>IF(PERL[[#This Row],[Unadjusted Maximum Revenue]]/(PERL[[#This Row],[Proposed Taxable Valuation]]/1000)&gt;PERL[[#This Row],[Max Debt RATE]],PERL[[#This Row],[Max Debt RATE]],PERL[[#This Row],[Unadjusted Maximum Revenue]]/(PERL[[#This Row],[Proposed Taxable Valuation]]/1000))</f>
        <v>0</v>
      </c>
      <c r="K620" s="26">
        <f>ROUND(PERL[[#This Row],[Proposed Taxable Valuation]]/1000*PERL[[#This Row],[Adjusted Rate]],0)</f>
        <v>0</v>
      </c>
      <c r="L620" s="19">
        <f t="shared" si="55"/>
        <v>0</v>
      </c>
      <c r="M620" s="17">
        <f t="shared" si="58"/>
        <v>0</v>
      </c>
      <c r="N620" s="5">
        <v>676360285</v>
      </c>
      <c r="O620">
        <f>INDEX($R$3:$T$335,MATCH(PERL[[#This Row],[DistrictNumber]],$R$3:$R$335,0),3)</f>
        <v>0</v>
      </c>
      <c r="P620" s="9">
        <f t="shared" si="57"/>
        <v>0</v>
      </c>
      <c r="V620">
        <v>2027</v>
      </c>
      <c r="W620" t="s">
        <v>580</v>
      </c>
      <c r="X620" s="25">
        <v>196981152</v>
      </c>
    </row>
    <row r="621" spans="1:24" x14ac:dyDescent="0.35">
      <c r="A621" s="13">
        <v>2027</v>
      </c>
      <c r="B621" s="13">
        <f t="shared" si="54"/>
        <v>2026</v>
      </c>
      <c r="C621" t="s">
        <v>584</v>
      </c>
      <c r="D621" t="s">
        <v>585</v>
      </c>
      <c r="E621" s="5">
        <v>230860927</v>
      </c>
      <c r="F621" s="13">
        <f>INDEX($R$3:$T$335,MATCH(PERL[[#This Row],[DistrictNumber]],$R$3:$R$335,0),3)</f>
        <v>0</v>
      </c>
      <c r="G621" s="9">
        <f t="shared" si="56"/>
        <v>0</v>
      </c>
      <c r="H621" s="11">
        <v>1.02</v>
      </c>
      <c r="I621" s="12" cm="1">
        <f t="array" ref="I621">INDEX(PERL[],MATCH(PERL[[#This Row],[Base Year]]&amp;PERL[[#This Row],[DistrictNumber]],PERL[[Fiscal Year]:[Fiscal Year]]&amp;PERL[[DistrictNumber]:[DistrictNumber]],0),9)*$H621</f>
        <v>0</v>
      </c>
      <c r="J621" s="15">
        <f>IF(PERL[[#This Row],[Unadjusted Maximum Revenue]]/(PERL[[#This Row],[Proposed Taxable Valuation]]/1000)&gt;PERL[[#This Row],[Max Debt RATE]],PERL[[#This Row],[Max Debt RATE]],PERL[[#This Row],[Unadjusted Maximum Revenue]]/(PERL[[#This Row],[Proposed Taxable Valuation]]/1000))</f>
        <v>0</v>
      </c>
      <c r="K621" s="26">
        <f>ROUND(PERL[[#This Row],[Proposed Taxable Valuation]]/1000*PERL[[#This Row],[Adjusted Rate]],0)</f>
        <v>0</v>
      </c>
      <c r="L621" s="19">
        <f t="shared" si="55"/>
        <v>0</v>
      </c>
      <c r="M621" s="17">
        <f t="shared" si="58"/>
        <v>0</v>
      </c>
      <c r="N621" s="5">
        <v>207066645</v>
      </c>
      <c r="O621">
        <f>INDEX($R$3:$T$335,MATCH(PERL[[#This Row],[DistrictNumber]],$R$3:$R$335,0),3)</f>
        <v>0</v>
      </c>
      <c r="P621" s="9">
        <f t="shared" si="57"/>
        <v>0</v>
      </c>
      <c r="V621">
        <v>2027</v>
      </c>
      <c r="W621" t="s">
        <v>582</v>
      </c>
      <c r="X621" s="25">
        <v>781892074</v>
      </c>
    </row>
    <row r="622" spans="1:24" x14ac:dyDescent="0.35">
      <c r="A622" s="13">
        <v>2027</v>
      </c>
      <c r="B622" s="13">
        <f t="shared" si="54"/>
        <v>2026</v>
      </c>
      <c r="C622" t="s">
        <v>586</v>
      </c>
      <c r="D622" t="s">
        <v>587</v>
      </c>
      <c r="E622" s="5">
        <v>292735594</v>
      </c>
      <c r="F622" s="13">
        <f>INDEX($R$3:$T$335,MATCH(PERL[[#This Row],[DistrictNumber]],$R$3:$R$335,0),3)</f>
        <v>0</v>
      </c>
      <c r="G622" s="9">
        <f t="shared" si="56"/>
        <v>0</v>
      </c>
      <c r="H622" s="11">
        <v>1.02</v>
      </c>
      <c r="I622" s="12" cm="1">
        <f t="array" ref="I622">INDEX(PERL[],MATCH(PERL[[#This Row],[Base Year]]&amp;PERL[[#This Row],[DistrictNumber]],PERL[[Fiscal Year]:[Fiscal Year]]&amp;PERL[[DistrictNumber]:[DistrictNumber]],0),9)*$H622</f>
        <v>0</v>
      </c>
      <c r="J622" s="15">
        <f>IF(PERL[[#This Row],[Unadjusted Maximum Revenue]]/(PERL[[#This Row],[Proposed Taxable Valuation]]/1000)&gt;PERL[[#This Row],[Max Debt RATE]],PERL[[#This Row],[Max Debt RATE]],PERL[[#This Row],[Unadjusted Maximum Revenue]]/(PERL[[#This Row],[Proposed Taxable Valuation]]/1000))</f>
        <v>0</v>
      </c>
      <c r="K622" s="26">
        <f>ROUND(PERL[[#This Row],[Proposed Taxable Valuation]]/1000*PERL[[#This Row],[Adjusted Rate]],0)</f>
        <v>0</v>
      </c>
      <c r="L622" s="19">
        <f t="shared" si="55"/>
        <v>0</v>
      </c>
      <c r="M622" s="17">
        <f t="shared" si="58"/>
        <v>0</v>
      </c>
      <c r="N622" s="5">
        <v>263766574</v>
      </c>
      <c r="O622">
        <f>INDEX($R$3:$T$335,MATCH(PERL[[#This Row],[DistrictNumber]],$R$3:$R$335,0),3)</f>
        <v>0</v>
      </c>
      <c r="P622" s="9">
        <f t="shared" si="57"/>
        <v>0</v>
      </c>
      <c r="V622">
        <v>2027</v>
      </c>
      <c r="W622" t="s">
        <v>584</v>
      </c>
      <c r="X622" s="25">
        <v>230860927</v>
      </c>
    </row>
    <row r="623" spans="1:24" x14ac:dyDescent="0.35">
      <c r="A623" s="13">
        <v>2027</v>
      </c>
      <c r="B623" s="13">
        <f t="shared" si="54"/>
        <v>2026</v>
      </c>
      <c r="C623" t="s">
        <v>588</v>
      </c>
      <c r="D623" t="s">
        <v>589</v>
      </c>
      <c r="E623" s="5">
        <v>318967847</v>
      </c>
      <c r="F623" s="13">
        <f>INDEX($R$3:$T$335,MATCH(PERL[[#This Row],[DistrictNumber]],$R$3:$R$335,0),3)</f>
        <v>0</v>
      </c>
      <c r="G623" s="9">
        <f t="shared" si="56"/>
        <v>0</v>
      </c>
      <c r="H623" s="11">
        <v>1.02</v>
      </c>
      <c r="I623" s="12" cm="1">
        <f t="array" ref="I623">INDEX(PERL[],MATCH(PERL[[#This Row],[Base Year]]&amp;PERL[[#This Row],[DistrictNumber]],PERL[[Fiscal Year]:[Fiscal Year]]&amp;PERL[[DistrictNumber]:[DistrictNumber]],0),9)*$H623</f>
        <v>0</v>
      </c>
      <c r="J623" s="15">
        <f>IF(PERL[[#This Row],[Unadjusted Maximum Revenue]]/(PERL[[#This Row],[Proposed Taxable Valuation]]/1000)&gt;PERL[[#This Row],[Max Debt RATE]],PERL[[#This Row],[Max Debt RATE]],PERL[[#This Row],[Unadjusted Maximum Revenue]]/(PERL[[#This Row],[Proposed Taxable Valuation]]/1000))</f>
        <v>0</v>
      </c>
      <c r="K623" s="26">
        <f>ROUND(PERL[[#This Row],[Proposed Taxable Valuation]]/1000*PERL[[#This Row],[Adjusted Rate]],0)</f>
        <v>0</v>
      </c>
      <c r="L623" s="19">
        <f t="shared" si="55"/>
        <v>0</v>
      </c>
      <c r="M623" s="17">
        <f t="shared" si="58"/>
        <v>0</v>
      </c>
      <c r="N623" s="5">
        <v>282067822</v>
      </c>
      <c r="O623">
        <f>INDEX($R$3:$T$335,MATCH(PERL[[#This Row],[DistrictNumber]],$R$3:$R$335,0),3)</f>
        <v>0</v>
      </c>
      <c r="P623" s="9">
        <f t="shared" si="57"/>
        <v>0</v>
      </c>
      <c r="V623">
        <v>2027</v>
      </c>
      <c r="W623" t="s">
        <v>192</v>
      </c>
      <c r="X623" s="25">
        <v>624595979</v>
      </c>
    </row>
    <row r="624" spans="1:24" x14ac:dyDescent="0.35">
      <c r="A624" s="13">
        <v>2027</v>
      </c>
      <c r="B624" s="13">
        <f t="shared" si="54"/>
        <v>2026</v>
      </c>
      <c r="C624" t="s">
        <v>590</v>
      </c>
      <c r="D624" t="s">
        <v>591</v>
      </c>
      <c r="E624" s="5">
        <v>689881861</v>
      </c>
      <c r="F624" s="13">
        <f>INDEX($R$3:$T$335,MATCH(PERL[[#This Row],[DistrictNumber]],$R$3:$R$335,0),3)</f>
        <v>0</v>
      </c>
      <c r="G624" s="9">
        <f t="shared" si="56"/>
        <v>0</v>
      </c>
      <c r="H624" s="11">
        <v>1.02</v>
      </c>
      <c r="I624" s="12" cm="1">
        <f t="array" ref="I624">INDEX(PERL[],MATCH(PERL[[#This Row],[Base Year]]&amp;PERL[[#This Row],[DistrictNumber]],PERL[[Fiscal Year]:[Fiscal Year]]&amp;PERL[[DistrictNumber]:[DistrictNumber]],0),9)*$H624</f>
        <v>0</v>
      </c>
      <c r="J624" s="15">
        <f>IF(PERL[[#This Row],[Unadjusted Maximum Revenue]]/(PERL[[#This Row],[Proposed Taxable Valuation]]/1000)&gt;PERL[[#This Row],[Max Debt RATE]],PERL[[#This Row],[Max Debt RATE]],PERL[[#This Row],[Unadjusted Maximum Revenue]]/(PERL[[#This Row],[Proposed Taxable Valuation]]/1000))</f>
        <v>0</v>
      </c>
      <c r="K624" s="26">
        <f>ROUND(PERL[[#This Row],[Proposed Taxable Valuation]]/1000*PERL[[#This Row],[Adjusted Rate]],0)</f>
        <v>0</v>
      </c>
      <c r="L624" s="19">
        <f t="shared" si="55"/>
        <v>0</v>
      </c>
      <c r="M624" s="17">
        <f t="shared" si="58"/>
        <v>0</v>
      </c>
      <c r="N624" s="5">
        <v>599471494</v>
      </c>
      <c r="O624">
        <f>INDEX($R$3:$T$335,MATCH(PERL[[#This Row],[DistrictNumber]],$R$3:$R$335,0),3)</f>
        <v>0</v>
      </c>
      <c r="P624" s="9">
        <f t="shared" si="57"/>
        <v>0</v>
      </c>
      <c r="V624">
        <v>2027</v>
      </c>
      <c r="W624" t="s">
        <v>586</v>
      </c>
      <c r="X624" s="25">
        <v>292735594</v>
      </c>
    </row>
    <row r="625" spans="1:24" x14ac:dyDescent="0.35">
      <c r="A625" s="13">
        <v>2027</v>
      </c>
      <c r="B625" s="13">
        <f t="shared" si="54"/>
        <v>2026</v>
      </c>
      <c r="C625" t="s">
        <v>592</v>
      </c>
      <c r="D625" t="s">
        <v>593</v>
      </c>
      <c r="E625" s="5">
        <v>3638480383</v>
      </c>
      <c r="F625" s="13">
        <f>INDEX($R$3:$T$335,MATCH(PERL[[#This Row],[DistrictNumber]],$R$3:$R$335,0),3)</f>
        <v>0</v>
      </c>
      <c r="G625" s="9">
        <f t="shared" si="56"/>
        <v>0</v>
      </c>
      <c r="H625" s="11">
        <v>1.02</v>
      </c>
      <c r="I625" s="12" cm="1">
        <f t="array" ref="I625">INDEX(PERL[],MATCH(PERL[[#This Row],[Base Year]]&amp;PERL[[#This Row],[DistrictNumber]],PERL[[Fiscal Year]:[Fiscal Year]]&amp;PERL[[DistrictNumber]:[DistrictNumber]],0),9)*$H625</f>
        <v>0</v>
      </c>
      <c r="J625" s="15">
        <f>IF(PERL[[#This Row],[Unadjusted Maximum Revenue]]/(PERL[[#This Row],[Proposed Taxable Valuation]]/1000)&gt;PERL[[#This Row],[Max Debt RATE]],PERL[[#This Row],[Max Debt RATE]],PERL[[#This Row],[Unadjusted Maximum Revenue]]/(PERL[[#This Row],[Proposed Taxable Valuation]]/1000))</f>
        <v>0</v>
      </c>
      <c r="K625" s="26">
        <f>ROUND(PERL[[#This Row],[Proposed Taxable Valuation]]/1000*PERL[[#This Row],[Adjusted Rate]],0)</f>
        <v>0</v>
      </c>
      <c r="L625" s="19">
        <f t="shared" si="55"/>
        <v>0</v>
      </c>
      <c r="M625" s="17">
        <f t="shared" si="58"/>
        <v>0</v>
      </c>
      <c r="N625" s="5">
        <v>3039803972</v>
      </c>
      <c r="O625">
        <f>INDEX($R$3:$T$335,MATCH(PERL[[#This Row],[DistrictNumber]],$R$3:$R$335,0),3)</f>
        <v>0</v>
      </c>
      <c r="P625" s="9">
        <f t="shared" si="57"/>
        <v>0</v>
      </c>
      <c r="V625">
        <v>2027</v>
      </c>
      <c r="W625" t="s">
        <v>588</v>
      </c>
      <c r="X625" s="25">
        <v>318967847</v>
      </c>
    </row>
    <row r="626" spans="1:24" x14ac:dyDescent="0.35">
      <c r="A626" s="13">
        <v>2027</v>
      </c>
      <c r="B626" s="13">
        <f t="shared" si="54"/>
        <v>2026</v>
      </c>
      <c r="C626" t="s">
        <v>594</v>
      </c>
      <c r="D626" t="s">
        <v>595</v>
      </c>
      <c r="E626" s="5">
        <v>9016605847</v>
      </c>
      <c r="F626" s="13">
        <f>INDEX($R$3:$T$335,MATCH(PERL[[#This Row],[DistrictNumber]],$R$3:$R$335,0),3)</f>
        <v>0</v>
      </c>
      <c r="G626" s="9">
        <f t="shared" si="56"/>
        <v>0</v>
      </c>
      <c r="H626" s="11">
        <v>1.02</v>
      </c>
      <c r="I626" s="12" cm="1">
        <f t="array" ref="I626">INDEX(PERL[],MATCH(PERL[[#This Row],[Base Year]]&amp;PERL[[#This Row],[DistrictNumber]],PERL[[Fiscal Year]:[Fiscal Year]]&amp;PERL[[DistrictNumber]:[DistrictNumber]],0),9)*$H626</f>
        <v>0</v>
      </c>
      <c r="J626" s="15">
        <f>IF(PERL[[#This Row],[Unadjusted Maximum Revenue]]/(PERL[[#This Row],[Proposed Taxable Valuation]]/1000)&gt;PERL[[#This Row],[Max Debt RATE]],PERL[[#This Row],[Max Debt RATE]],PERL[[#This Row],[Unadjusted Maximum Revenue]]/(PERL[[#This Row],[Proposed Taxable Valuation]]/1000))</f>
        <v>0</v>
      </c>
      <c r="K626" s="26">
        <f>ROUND(PERL[[#This Row],[Proposed Taxable Valuation]]/1000*PERL[[#This Row],[Adjusted Rate]],0)</f>
        <v>0</v>
      </c>
      <c r="L626" s="19">
        <f t="shared" si="55"/>
        <v>0</v>
      </c>
      <c r="M626" s="17">
        <f t="shared" si="58"/>
        <v>0</v>
      </c>
      <c r="N626" s="5">
        <v>7532988126</v>
      </c>
      <c r="O626">
        <f>INDEX($R$3:$T$335,MATCH(PERL[[#This Row],[DistrictNumber]],$R$3:$R$335,0),3)</f>
        <v>0</v>
      </c>
      <c r="P626" s="9">
        <f t="shared" si="57"/>
        <v>0</v>
      </c>
      <c r="V626">
        <v>2027</v>
      </c>
      <c r="W626" t="s">
        <v>590</v>
      </c>
      <c r="X626" s="25">
        <v>689881861</v>
      </c>
    </row>
    <row r="627" spans="1:24" x14ac:dyDescent="0.35">
      <c r="A627" s="13">
        <v>2027</v>
      </c>
      <c r="B627" s="13">
        <f t="shared" si="54"/>
        <v>2026</v>
      </c>
      <c r="C627" t="s">
        <v>596</v>
      </c>
      <c r="D627" t="s">
        <v>597</v>
      </c>
      <c r="E627" s="5">
        <v>1122943443</v>
      </c>
      <c r="F627" s="13">
        <f>INDEX($R$3:$T$335,MATCH(PERL[[#This Row],[DistrictNumber]],$R$3:$R$335,0),3)</f>
        <v>0</v>
      </c>
      <c r="G627" s="9">
        <f t="shared" si="56"/>
        <v>0</v>
      </c>
      <c r="H627" s="11">
        <v>1.02</v>
      </c>
      <c r="I627" s="12" cm="1">
        <f t="array" ref="I627">INDEX(PERL[],MATCH(PERL[[#This Row],[Base Year]]&amp;PERL[[#This Row],[DistrictNumber]],PERL[[Fiscal Year]:[Fiscal Year]]&amp;PERL[[DistrictNumber]:[DistrictNumber]],0),9)*$H627</f>
        <v>0</v>
      </c>
      <c r="J627" s="15">
        <f>IF(PERL[[#This Row],[Unadjusted Maximum Revenue]]/(PERL[[#This Row],[Proposed Taxable Valuation]]/1000)&gt;PERL[[#This Row],[Max Debt RATE]],PERL[[#This Row],[Max Debt RATE]],PERL[[#This Row],[Unadjusted Maximum Revenue]]/(PERL[[#This Row],[Proposed Taxable Valuation]]/1000))</f>
        <v>0</v>
      </c>
      <c r="K627" s="26">
        <f>ROUND(PERL[[#This Row],[Proposed Taxable Valuation]]/1000*PERL[[#This Row],[Adjusted Rate]],0)</f>
        <v>0</v>
      </c>
      <c r="L627" s="19">
        <f t="shared" si="55"/>
        <v>0</v>
      </c>
      <c r="M627" s="17">
        <f t="shared" si="58"/>
        <v>0</v>
      </c>
      <c r="N627" s="5">
        <v>953213552</v>
      </c>
      <c r="O627">
        <f>INDEX($R$3:$T$335,MATCH(PERL[[#This Row],[DistrictNumber]],$R$3:$R$335,0),3)</f>
        <v>0</v>
      </c>
      <c r="P627" s="9">
        <f t="shared" si="57"/>
        <v>0</v>
      </c>
      <c r="V627">
        <v>2027</v>
      </c>
      <c r="W627" t="s">
        <v>592</v>
      </c>
      <c r="X627" s="25">
        <v>3638480383</v>
      </c>
    </row>
    <row r="628" spans="1:24" x14ac:dyDescent="0.35">
      <c r="A628" s="13">
        <v>2027</v>
      </c>
      <c r="B628" s="13">
        <f t="shared" si="54"/>
        <v>2026</v>
      </c>
      <c r="C628" t="s">
        <v>598</v>
      </c>
      <c r="D628" t="s">
        <v>599</v>
      </c>
      <c r="E628" s="5">
        <v>363889526</v>
      </c>
      <c r="F628" s="13">
        <f>INDEX($R$3:$T$335,MATCH(PERL[[#This Row],[DistrictNumber]],$R$3:$R$335,0),3)</f>
        <v>0</v>
      </c>
      <c r="G628" s="9">
        <f t="shared" si="56"/>
        <v>0</v>
      </c>
      <c r="H628" s="11">
        <v>1.02</v>
      </c>
      <c r="I628" s="12" cm="1">
        <f t="array" ref="I628">INDEX(PERL[],MATCH(PERL[[#This Row],[Base Year]]&amp;PERL[[#This Row],[DistrictNumber]],PERL[[Fiscal Year]:[Fiscal Year]]&amp;PERL[[DistrictNumber]:[DistrictNumber]],0),9)*$H628</f>
        <v>0</v>
      </c>
      <c r="J628" s="15">
        <f>IF(PERL[[#This Row],[Unadjusted Maximum Revenue]]/(PERL[[#This Row],[Proposed Taxable Valuation]]/1000)&gt;PERL[[#This Row],[Max Debt RATE]],PERL[[#This Row],[Max Debt RATE]],PERL[[#This Row],[Unadjusted Maximum Revenue]]/(PERL[[#This Row],[Proposed Taxable Valuation]]/1000))</f>
        <v>0</v>
      </c>
      <c r="K628" s="26">
        <f>ROUND(PERL[[#This Row],[Proposed Taxable Valuation]]/1000*PERL[[#This Row],[Adjusted Rate]],0)</f>
        <v>0</v>
      </c>
      <c r="L628" s="19">
        <f t="shared" si="55"/>
        <v>0</v>
      </c>
      <c r="M628" s="17">
        <f t="shared" si="58"/>
        <v>0</v>
      </c>
      <c r="N628" s="5">
        <v>334756575</v>
      </c>
      <c r="O628">
        <f>INDEX($R$3:$T$335,MATCH(PERL[[#This Row],[DistrictNumber]],$R$3:$R$335,0),3)</f>
        <v>0</v>
      </c>
      <c r="P628" s="9">
        <f t="shared" si="57"/>
        <v>0</v>
      </c>
      <c r="V628">
        <v>2027</v>
      </c>
      <c r="W628" t="s">
        <v>594</v>
      </c>
      <c r="X628" s="25">
        <v>9016605847</v>
      </c>
    </row>
    <row r="629" spans="1:24" x14ac:dyDescent="0.35">
      <c r="A629" s="13">
        <v>2027</v>
      </c>
      <c r="B629" s="13">
        <f t="shared" si="54"/>
        <v>2026</v>
      </c>
      <c r="C629" t="s">
        <v>600</v>
      </c>
      <c r="D629" t="s">
        <v>601</v>
      </c>
      <c r="E629" s="5">
        <v>950250454</v>
      </c>
      <c r="F629" s="13">
        <f>INDEX($R$3:$T$335,MATCH(PERL[[#This Row],[DistrictNumber]],$R$3:$R$335,0),3)</f>
        <v>0</v>
      </c>
      <c r="G629" s="9">
        <f t="shared" si="56"/>
        <v>0</v>
      </c>
      <c r="H629" s="11">
        <v>1.02</v>
      </c>
      <c r="I629" s="12" cm="1">
        <f t="array" ref="I629">INDEX(PERL[],MATCH(PERL[[#This Row],[Base Year]]&amp;PERL[[#This Row],[DistrictNumber]],PERL[[Fiscal Year]:[Fiscal Year]]&amp;PERL[[DistrictNumber]:[DistrictNumber]],0),9)*$H629</f>
        <v>0</v>
      </c>
      <c r="J629" s="15">
        <f>IF(PERL[[#This Row],[Unadjusted Maximum Revenue]]/(PERL[[#This Row],[Proposed Taxable Valuation]]/1000)&gt;PERL[[#This Row],[Max Debt RATE]],PERL[[#This Row],[Max Debt RATE]],PERL[[#This Row],[Unadjusted Maximum Revenue]]/(PERL[[#This Row],[Proposed Taxable Valuation]]/1000))</f>
        <v>0</v>
      </c>
      <c r="K629" s="26">
        <f>ROUND(PERL[[#This Row],[Proposed Taxable Valuation]]/1000*PERL[[#This Row],[Adjusted Rate]],0)</f>
        <v>0</v>
      </c>
      <c r="L629" s="19">
        <f t="shared" si="55"/>
        <v>0</v>
      </c>
      <c r="M629" s="17">
        <f t="shared" si="58"/>
        <v>0</v>
      </c>
      <c r="N629" s="5">
        <v>858167245</v>
      </c>
      <c r="O629">
        <f>INDEX($R$3:$T$335,MATCH(PERL[[#This Row],[DistrictNumber]],$R$3:$R$335,0),3)</f>
        <v>0</v>
      </c>
      <c r="P629" s="9">
        <f t="shared" si="57"/>
        <v>0</v>
      </c>
      <c r="V629">
        <v>2027</v>
      </c>
      <c r="W629" t="s">
        <v>596</v>
      </c>
      <c r="X629" s="25">
        <v>1122943443</v>
      </c>
    </row>
    <row r="630" spans="1:24" x14ac:dyDescent="0.35">
      <c r="A630" s="13">
        <v>2027</v>
      </c>
      <c r="B630" s="13">
        <f t="shared" si="54"/>
        <v>2026</v>
      </c>
      <c r="C630" t="s">
        <v>602</v>
      </c>
      <c r="D630" t="s">
        <v>603</v>
      </c>
      <c r="E630" s="5">
        <v>289788834</v>
      </c>
      <c r="F630" s="13">
        <f>INDEX($R$3:$T$335,MATCH(PERL[[#This Row],[DistrictNumber]],$R$3:$R$335,0),3)</f>
        <v>0.13500000000000001</v>
      </c>
      <c r="G630" s="9">
        <f t="shared" si="56"/>
        <v>39121.492590000002</v>
      </c>
      <c r="H630" s="11">
        <v>1.02</v>
      </c>
      <c r="I630" s="12" cm="1">
        <f t="array" ref="I630">INDEX(PERL[],MATCH(PERL[[#This Row],[Base Year]]&amp;PERL[[#This Row],[DistrictNumber]],PERL[[Fiscal Year]:[Fiscal Year]]&amp;PERL[[DistrictNumber]:[DistrictNumber]],0),9)*$H630</f>
        <v>36895.953932100005</v>
      </c>
      <c r="J630" s="15">
        <f>IF(PERL[[#This Row],[Unadjusted Maximum Revenue]]/(PERL[[#This Row],[Proposed Taxable Valuation]]/1000)&gt;PERL[[#This Row],[Max Debt RATE]],PERL[[#This Row],[Max Debt RATE]],PERL[[#This Row],[Unadjusted Maximum Revenue]]/(PERL[[#This Row],[Proposed Taxable Valuation]]/1000))</f>
        <v>0.12732013660712685</v>
      </c>
      <c r="K630" s="26">
        <f>ROUND(PERL[[#This Row],[Proposed Taxable Valuation]]/1000*PERL[[#This Row],[Adjusted Rate]],0)</f>
        <v>36896</v>
      </c>
      <c r="L630" s="19">
        <f t="shared" si="55"/>
        <v>-2225.5386578999969</v>
      </c>
      <c r="M630" s="17">
        <f t="shared" si="58"/>
        <v>-7.6798633928731597E-3</v>
      </c>
      <c r="N630" s="5">
        <v>270445870</v>
      </c>
      <c r="O630">
        <f>INDEX($R$3:$T$335,MATCH(PERL[[#This Row],[DistrictNumber]],$R$3:$R$335,0),3)</f>
        <v>0.13500000000000001</v>
      </c>
      <c r="P630" s="9">
        <f t="shared" si="57"/>
        <v>36510.192450000002</v>
      </c>
      <c r="V630">
        <v>2027</v>
      </c>
      <c r="W630" t="s">
        <v>598</v>
      </c>
      <c r="X630" s="25">
        <v>363889526</v>
      </c>
    </row>
    <row r="631" spans="1:24" x14ac:dyDescent="0.35">
      <c r="A631" s="13">
        <v>2027</v>
      </c>
      <c r="B631" s="13">
        <f t="shared" si="54"/>
        <v>2026</v>
      </c>
      <c r="C631" t="s">
        <v>604</v>
      </c>
      <c r="D631" t="s">
        <v>605</v>
      </c>
      <c r="E631" s="5">
        <v>577516706</v>
      </c>
      <c r="F631" s="13">
        <f>INDEX($R$3:$T$335,MATCH(PERL[[#This Row],[DistrictNumber]],$R$3:$R$335,0),3)</f>
        <v>0</v>
      </c>
      <c r="G631" s="9">
        <f t="shared" si="56"/>
        <v>0</v>
      </c>
      <c r="H631" s="11">
        <v>1.02</v>
      </c>
      <c r="I631" s="12" cm="1">
        <f t="array" ref="I631">INDEX(PERL[],MATCH(PERL[[#This Row],[Base Year]]&amp;PERL[[#This Row],[DistrictNumber]],PERL[[Fiscal Year]:[Fiscal Year]]&amp;PERL[[DistrictNumber]:[DistrictNumber]],0),9)*$H631</f>
        <v>0</v>
      </c>
      <c r="J631" s="15">
        <f>IF(PERL[[#This Row],[Unadjusted Maximum Revenue]]/(PERL[[#This Row],[Proposed Taxable Valuation]]/1000)&gt;PERL[[#This Row],[Max Debt RATE]],PERL[[#This Row],[Max Debt RATE]],PERL[[#This Row],[Unadjusted Maximum Revenue]]/(PERL[[#This Row],[Proposed Taxable Valuation]]/1000))</f>
        <v>0</v>
      </c>
      <c r="K631" s="26">
        <f>ROUND(PERL[[#This Row],[Proposed Taxable Valuation]]/1000*PERL[[#This Row],[Adjusted Rate]],0)</f>
        <v>0</v>
      </c>
      <c r="L631" s="19">
        <f t="shared" si="55"/>
        <v>0</v>
      </c>
      <c r="M631" s="17">
        <f t="shared" si="58"/>
        <v>0</v>
      </c>
      <c r="N631" s="5">
        <v>503452381</v>
      </c>
      <c r="O631">
        <f>INDEX($R$3:$T$335,MATCH(PERL[[#This Row],[DistrictNumber]],$R$3:$R$335,0),3)</f>
        <v>0</v>
      </c>
      <c r="P631" s="9">
        <f t="shared" si="57"/>
        <v>0</v>
      </c>
      <c r="V631">
        <v>2027</v>
      </c>
      <c r="W631" t="s">
        <v>600</v>
      </c>
      <c r="X631" s="25">
        <v>950250454</v>
      </c>
    </row>
    <row r="632" spans="1:24" x14ac:dyDescent="0.35">
      <c r="A632" s="13">
        <v>2027</v>
      </c>
      <c r="B632" s="13">
        <f t="shared" si="54"/>
        <v>2026</v>
      </c>
      <c r="C632" t="s">
        <v>606</v>
      </c>
      <c r="D632" t="s">
        <v>607</v>
      </c>
      <c r="E632" s="5">
        <v>232682534</v>
      </c>
      <c r="F632" s="13">
        <f>INDEX($R$3:$T$335,MATCH(PERL[[#This Row],[DistrictNumber]],$R$3:$R$335,0),3)</f>
        <v>0</v>
      </c>
      <c r="G632" s="9">
        <f t="shared" si="56"/>
        <v>0</v>
      </c>
      <c r="H632" s="11">
        <v>1.02</v>
      </c>
      <c r="I632" s="12" cm="1">
        <f t="array" ref="I632">INDEX(PERL[],MATCH(PERL[[#This Row],[Base Year]]&amp;PERL[[#This Row],[DistrictNumber]],PERL[[Fiscal Year]:[Fiscal Year]]&amp;PERL[[DistrictNumber]:[DistrictNumber]],0),9)*$H632</f>
        <v>0</v>
      </c>
      <c r="J632" s="15">
        <f>IF(PERL[[#This Row],[Unadjusted Maximum Revenue]]/(PERL[[#This Row],[Proposed Taxable Valuation]]/1000)&gt;PERL[[#This Row],[Max Debt RATE]],PERL[[#This Row],[Max Debt RATE]],PERL[[#This Row],[Unadjusted Maximum Revenue]]/(PERL[[#This Row],[Proposed Taxable Valuation]]/1000))</f>
        <v>0</v>
      </c>
      <c r="K632" s="26">
        <f>ROUND(PERL[[#This Row],[Proposed Taxable Valuation]]/1000*PERL[[#This Row],[Adjusted Rate]],0)</f>
        <v>0</v>
      </c>
      <c r="L632" s="19">
        <f t="shared" si="55"/>
        <v>0</v>
      </c>
      <c r="M632" s="17">
        <f t="shared" si="58"/>
        <v>0</v>
      </c>
      <c r="N632" s="5">
        <v>201044970</v>
      </c>
      <c r="O632">
        <f>INDEX($R$3:$T$335,MATCH(PERL[[#This Row],[DistrictNumber]],$R$3:$R$335,0),3)</f>
        <v>0</v>
      </c>
      <c r="P632" s="9">
        <f t="shared" si="57"/>
        <v>0</v>
      </c>
      <c r="V632">
        <v>2027</v>
      </c>
      <c r="W632" t="s">
        <v>602</v>
      </c>
      <c r="X632" s="25">
        <v>289788834</v>
      </c>
    </row>
    <row r="633" spans="1:24" x14ac:dyDescent="0.35">
      <c r="A633" s="13">
        <v>2027</v>
      </c>
      <c r="B633" s="13">
        <f t="shared" si="54"/>
        <v>2026</v>
      </c>
      <c r="C633" t="s">
        <v>608</v>
      </c>
      <c r="D633" t="s">
        <v>609</v>
      </c>
      <c r="E633" s="5">
        <v>214564164</v>
      </c>
      <c r="F633" s="13">
        <f>INDEX($R$3:$T$335,MATCH(PERL[[#This Row],[DistrictNumber]],$R$3:$R$335,0),3)</f>
        <v>0</v>
      </c>
      <c r="G633" s="9">
        <f t="shared" si="56"/>
        <v>0</v>
      </c>
      <c r="H633" s="11">
        <v>1.02</v>
      </c>
      <c r="I633" s="12" cm="1">
        <f t="array" ref="I633">INDEX(PERL[],MATCH(PERL[[#This Row],[Base Year]]&amp;PERL[[#This Row],[DistrictNumber]],PERL[[Fiscal Year]:[Fiscal Year]]&amp;PERL[[DistrictNumber]:[DistrictNumber]],0),9)*$H633</f>
        <v>0</v>
      </c>
      <c r="J633" s="15">
        <f>IF(PERL[[#This Row],[Unadjusted Maximum Revenue]]/(PERL[[#This Row],[Proposed Taxable Valuation]]/1000)&gt;PERL[[#This Row],[Max Debt RATE]],PERL[[#This Row],[Max Debt RATE]],PERL[[#This Row],[Unadjusted Maximum Revenue]]/(PERL[[#This Row],[Proposed Taxable Valuation]]/1000))</f>
        <v>0</v>
      </c>
      <c r="K633" s="26">
        <f>ROUND(PERL[[#This Row],[Proposed Taxable Valuation]]/1000*PERL[[#This Row],[Adjusted Rate]],0)</f>
        <v>0</v>
      </c>
      <c r="L633" s="19">
        <f t="shared" si="55"/>
        <v>0</v>
      </c>
      <c r="M633" s="17">
        <f t="shared" si="58"/>
        <v>0</v>
      </c>
      <c r="N633" s="5">
        <v>200487018</v>
      </c>
      <c r="O633">
        <f>INDEX($R$3:$T$335,MATCH(PERL[[#This Row],[DistrictNumber]],$R$3:$R$335,0),3)</f>
        <v>0</v>
      </c>
      <c r="P633" s="9">
        <f t="shared" si="57"/>
        <v>0</v>
      </c>
      <c r="V633">
        <v>2027</v>
      </c>
      <c r="W633" t="s">
        <v>604</v>
      </c>
      <c r="X633" s="25">
        <v>577516706</v>
      </c>
    </row>
    <row r="634" spans="1:24" x14ac:dyDescent="0.35">
      <c r="A634" s="13">
        <v>2027</v>
      </c>
      <c r="B634" s="13">
        <f t="shared" si="54"/>
        <v>2026</v>
      </c>
      <c r="C634" t="s">
        <v>610</v>
      </c>
      <c r="D634" t="s">
        <v>611</v>
      </c>
      <c r="E634" s="5">
        <v>762634231</v>
      </c>
      <c r="F634" s="13">
        <f>INDEX($R$3:$T$335,MATCH(PERL[[#This Row],[DistrictNumber]],$R$3:$R$335,0),3)</f>
        <v>0</v>
      </c>
      <c r="G634" s="9">
        <f t="shared" si="56"/>
        <v>0</v>
      </c>
      <c r="H634" s="11">
        <v>1.02</v>
      </c>
      <c r="I634" s="12" cm="1">
        <f t="array" ref="I634">INDEX(PERL[],MATCH(PERL[[#This Row],[Base Year]]&amp;PERL[[#This Row],[DistrictNumber]],PERL[[Fiscal Year]:[Fiscal Year]]&amp;PERL[[DistrictNumber]:[DistrictNumber]],0),9)*$H634</f>
        <v>0</v>
      </c>
      <c r="J634" s="15">
        <f>IF(PERL[[#This Row],[Unadjusted Maximum Revenue]]/(PERL[[#This Row],[Proposed Taxable Valuation]]/1000)&gt;PERL[[#This Row],[Max Debt RATE]],PERL[[#This Row],[Max Debt RATE]],PERL[[#This Row],[Unadjusted Maximum Revenue]]/(PERL[[#This Row],[Proposed Taxable Valuation]]/1000))</f>
        <v>0</v>
      </c>
      <c r="K634" s="26">
        <f>ROUND(PERL[[#This Row],[Proposed Taxable Valuation]]/1000*PERL[[#This Row],[Adjusted Rate]],0)</f>
        <v>0</v>
      </c>
      <c r="L634" s="19">
        <f t="shared" si="55"/>
        <v>0</v>
      </c>
      <c r="M634" s="17">
        <f t="shared" si="58"/>
        <v>0</v>
      </c>
      <c r="N634" s="5">
        <v>697212277</v>
      </c>
      <c r="O634">
        <f>INDEX($R$3:$T$335,MATCH(PERL[[#This Row],[DistrictNumber]],$R$3:$R$335,0),3)</f>
        <v>0</v>
      </c>
      <c r="P634" s="9">
        <f t="shared" si="57"/>
        <v>0</v>
      </c>
      <c r="V634">
        <v>2027</v>
      </c>
      <c r="W634" t="s">
        <v>606</v>
      </c>
      <c r="X634" s="25">
        <v>232682534</v>
      </c>
    </row>
    <row r="635" spans="1:24" x14ac:dyDescent="0.35">
      <c r="A635" s="13">
        <v>2027</v>
      </c>
      <c r="B635" s="13">
        <f t="shared" si="54"/>
        <v>2026</v>
      </c>
      <c r="C635" t="s">
        <v>612</v>
      </c>
      <c r="D635" t="s">
        <v>613</v>
      </c>
      <c r="E635" s="5">
        <v>894476063</v>
      </c>
      <c r="F635" s="13">
        <f>INDEX($R$3:$T$335,MATCH(PERL[[#This Row],[DistrictNumber]],$R$3:$R$335,0),3)</f>
        <v>0</v>
      </c>
      <c r="G635" s="9">
        <f t="shared" si="56"/>
        <v>0</v>
      </c>
      <c r="H635" s="11">
        <v>1.02</v>
      </c>
      <c r="I635" s="12" cm="1">
        <f t="array" ref="I635">INDEX(PERL[],MATCH(PERL[[#This Row],[Base Year]]&amp;PERL[[#This Row],[DistrictNumber]],PERL[[Fiscal Year]:[Fiscal Year]]&amp;PERL[[DistrictNumber]:[DistrictNumber]],0),9)*$H635</f>
        <v>0</v>
      </c>
      <c r="J635" s="15">
        <f>IF(PERL[[#This Row],[Unadjusted Maximum Revenue]]/(PERL[[#This Row],[Proposed Taxable Valuation]]/1000)&gt;PERL[[#This Row],[Max Debt RATE]],PERL[[#This Row],[Max Debt RATE]],PERL[[#This Row],[Unadjusted Maximum Revenue]]/(PERL[[#This Row],[Proposed Taxable Valuation]]/1000))</f>
        <v>0</v>
      </c>
      <c r="K635" s="26">
        <f>ROUND(PERL[[#This Row],[Proposed Taxable Valuation]]/1000*PERL[[#This Row],[Adjusted Rate]],0)</f>
        <v>0</v>
      </c>
      <c r="L635" s="19">
        <f t="shared" si="55"/>
        <v>0</v>
      </c>
      <c r="M635" s="17">
        <f t="shared" si="58"/>
        <v>0</v>
      </c>
      <c r="N635" s="5">
        <v>785010644</v>
      </c>
      <c r="O635">
        <f>INDEX($R$3:$T$335,MATCH(PERL[[#This Row],[DistrictNumber]],$R$3:$R$335,0),3)</f>
        <v>0</v>
      </c>
      <c r="P635" s="9">
        <f t="shared" si="57"/>
        <v>0</v>
      </c>
      <c r="V635">
        <v>2027</v>
      </c>
      <c r="W635" t="s">
        <v>608</v>
      </c>
      <c r="X635" s="25">
        <v>214564164</v>
      </c>
    </row>
    <row r="636" spans="1:24" x14ac:dyDescent="0.35">
      <c r="A636" s="13">
        <v>2027</v>
      </c>
      <c r="B636" s="13">
        <f t="shared" si="54"/>
        <v>2026</v>
      </c>
      <c r="C636" t="s">
        <v>614</v>
      </c>
      <c r="D636" t="s">
        <v>615</v>
      </c>
      <c r="E636" s="5">
        <v>7229010036</v>
      </c>
      <c r="F636" s="13">
        <f>INDEX($R$3:$T$335,MATCH(PERL[[#This Row],[DistrictNumber]],$R$3:$R$335,0),3)</f>
        <v>0.13500000000000001</v>
      </c>
      <c r="G636" s="9">
        <f t="shared" si="56"/>
        <v>975916.35486000008</v>
      </c>
      <c r="H636" s="11">
        <v>1.02</v>
      </c>
      <c r="I636" s="12" cm="1">
        <f t="array" ref="I636">INDEX(PERL[],MATCH(PERL[[#This Row],[Base Year]]&amp;PERL[[#This Row],[DistrictNumber]],PERL[[Fiscal Year]:[Fiscal Year]]&amp;PERL[[DistrictNumber]:[DistrictNumber]],0),9)*$H636</f>
        <v>811789.89094710012</v>
      </c>
      <c r="J636" s="15">
        <f>IF(PERL[[#This Row],[Unadjusted Maximum Revenue]]/(PERL[[#This Row],[Proposed Taxable Valuation]]/1000)&gt;PERL[[#This Row],[Max Debt RATE]],PERL[[#This Row],[Max Debt RATE]],PERL[[#This Row],[Unadjusted Maximum Revenue]]/(PERL[[#This Row],[Proposed Taxable Valuation]]/1000))</f>
        <v>0.11229613555721174</v>
      </c>
      <c r="K636" s="26">
        <f>ROUND(PERL[[#This Row],[Proposed Taxable Valuation]]/1000*PERL[[#This Row],[Adjusted Rate]],0)</f>
        <v>811790</v>
      </c>
      <c r="L636" s="19">
        <f t="shared" si="55"/>
        <v>-164126.46391289996</v>
      </c>
      <c r="M636" s="17">
        <f t="shared" si="58"/>
        <v>-2.2703864442788269E-2</v>
      </c>
      <c r="N636" s="5">
        <v>6097253852</v>
      </c>
      <c r="O636">
        <f>INDEX($R$3:$T$335,MATCH(PERL[[#This Row],[DistrictNumber]],$R$3:$R$335,0),3)</f>
        <v>0.13500000000000001</v>
      </c>
      <c r="P636" s="9">
        <f t="shared" si="57"/>
        <v>823129.27002000005</v>
      </c>
      <c r="V636">
        <v>2027</v>
      </c>
      <c r="W636" t="s">
        <v>612</v>
      </c>
      <c r="X636" s="25">
        <v>894476063</v>
      </c>
    </row>
    <row r="637" spans="1:24" x14ac:dyDescent="0.35">
      <c r="A637" s="13">
        <v>2027</v>
      </c>
      <c r="B637" s="13">
        <f t="shared" si="54"/>
        <v>2026</v>
      </c>
      <c r="C637" t="s">
        <v>616</v>
      </c>
      <c r="D637" t="s">
        <v>617</v>
      </c>
      <c r="E637" s="5">
        <v>548056056</v>
      </c>
      <c r="F637" s="13">
        <f>INDEX($R$3:$T$335,MATCH(PERL[[#This Row],[DistrictNumber]],$R$3:$R$335,0),3)</f>
        <v>0</v>
      </c>
      <c r="G637" s="9">
        <f t="shared" si="56"/>
        <v>0</v>
      </c>
      <c r="H637" s="11">
        <v>1.02</v>
      </c>
      <c r="I637" s="12" cm="1">
        <f t="array" ref="I637">INDEX(PERL[],MATCH(PERL[[#This Row],[Base Year]]&amp;PERL[[#This Row],[DistrictNumber]],PERL[[Fiscal Year]:[Fiscal Year]]&amp;PERL[[DistrictNumber]:[DistrictNumber]],0),9)*$H637</f>
        <v>0</v>
      </c>
      <c r="J637" s="15">
        <f>IF(PERL[[#This Row],[Unadjusted Maximum Revenue]]/(PERL[[#This Row],[Proposed Taxable Valuation]]/1000)&gt;PERL[[#This Row],[Max Debt RATE]],PERL[[#This Row],[Max Debt RATE]],PERL[[#This Row],[Unadjusted Maximum Revenue]]/(PERL[[#This Row],[Proposed Taxable Valuation]]/1000))</f>
        <v>0</v>
      </c>
      <c r="K637" s="26">
        <f>ROUND(PERL[[#This Row],[Proposed Taxable Valuation]]/1000*PERL[[#This Row],[Adjusted Rate]],0)</f>
        <v>0</v>
      </c>
      <c r="L637" s="19">
        <f t="shared" si="55"/>
        <v>0</v>
      </c>
      <c r="M637" s="17">
        <f t="shared" si="58"/>
        <v>0</v>
      </c>
      <c r="N637" s="5">
        <v>507518272</v>
      </c>
      <c r="O637">
        <f>INDEX($R$3:$T$335,MATCH(PERL[[#This Row],[DistrictNumber]],$R$3:$R$335,0),3)</f>
        <v>0</v>
      </c>
      <c r="P637" s="9">
        <f t="shared" si="57"/>
        <v>0</v>
      </c>
      <c r="V637">
        <v>2027</v>
      </c>
      <c r="W637" t="s">
        <v>614</v>
      </c>
      <c r="X637" s="25">
        <v>7229010036</v>
      </c>
    </row>
    <row r="638" spans="1:24" x14ac:dyDescent="0.35">
      <c r="A638" s="13">
        <v>2027</v>
      </c>
      <c r="B638" s="13">
        <f t="shared" si="54"/>
        <v>2026</v>
      </c>
      <c r="C638" t="s">
        <v>618</v>
      </c>
      <c r="D638" t="s">
        <v>619</v>
      </c>
      <c r="E638" s="5">
        <v>409404239</v>
      </c>
      <c r="F638" s="13">
        <f>INDEX($R$3:$T$335,MATCH(PERL[[#This Row],[DistrictNumber]],$R$3:$R$335,0),3)</f>
        <v>0.13500000000000001</v>
      </c>
      <c r="G638" s="9">
        <f t="shared" si="56"/>
        <v>55269.572265000003</v>
      </c>
      <c r="H638" s="11">
        <v>1.02</v>
      </c>
      <c r="I638" s="12" cm="1">
        <f t="array" ref="I638">INDEX(PERL[],MATCH(PERL[[#This Row],[Base Year]]&amp;PERL[[#This Row],[DistrictNumber]],PERL[[Fiscal Year]:[Fiscal Year]]&amp;PERL[[DistrictNumber]:[DistrictNumber]],0),9)*$H638</f>
        <v>48845.909414700007</v>
      </c>
      <c r="J638" s="15">
        <f>IF(PERL[[#This Row],[Unadjusted Maximum Revenue]]/(PERL[[#This Row],[Proposed Taxable Valuation]]/1000)&gt;PERL[[#This Row],[Max Debt RATE]],PERL[[#This Row],[Max Debt RATE]],PERL[[#This Row],[Unadjusted Maximum Revenue]]/(PERL[[#This Row],[Proposed Taxable Valuation]]/1000))</f>
        <v>0.1193097304854726</v>
      </c>
      <c r="K638" s="26">
        <f>ROUND(PERL[[#This Row],[Proposed Taxable Valuation]]/1000*PERL[[#This Row],[Adjusted Rate]],0)</f>
        <v>48846</v>
      </c>
      <c r="L638" s="19">
        <f t="shared" si="55"/>
        <v>-6423.6628502999956</v>
      </c>
      <c r="M638" s="17">
        <f t="shared" si="58"/>
        <v>-1.5690269514527413E-2</v>
      </c>
      <c r="N638" s="5">
        <v>375846425</v>
      </c>
      <c r="O638">
        <f>INDEX($R$3:$T$335,MATCH(PERL[[#This Row],[DistrictNumber]],$R$3:$R$335,0),3)</f>
        <v>0.13500000000000001</v>
      </c>
      <c r="P638" s="9">
        <f t="shared" si="57"/>
        <v>50739.267375000003</v>
      </c>
      <c r="V638">
        <v>2027</v>
      </c>
      <c r="W638" t="s">
        <v>632</v>
      </c>
      <c r="X638" s="25">
        <v>2178700681</v>
      </c>
    </row>
    <row r="639" spans="1:24" x14ac:dyDescent="0.35">
      <c r="A639" s="13">
        <v>2027</v>
      </c>
      <c r="B639" s="13">
        <f t="shared" si="54"/>
        <v>2026</v>
      </c>
      <c r="C639" t="s">
        <v>620</v>
      </c>
      <c r="D639" t="s">
        <v>621</v>
      </c>
      <c r="E639" s="5">
        <v>333650176</v>
      </c>
      <c r="F639" s="13">
        <f>INDEX($R$3:$T$335,MATCH(PERL[[#This Row],[DistrictNumber]],$R$3:$R$335,0),3)</f>
        <v>0</v>
      </c>
      <c r="G639" s="9">
        <f t="shared" si="56"/>
        <v>0</v>
      </c>
      <c r="H639" s="11">
        <v>1.02</v>
      </c>
      <c r="I639" s="12" cm="1">
        <f t="array" ref="I639">INDEX(PERL[],MATCH(PERL[[#This Row],[Base Year]]&amp;PERL[[#This Row],[DistrictNumber]],PERL[[Fiscal Year]:[Fiscal Year]]&amp;PERL[[DistrictNumber]:[DistrictNumber]],0),9)*$H639</f>
        <v>0</v>
      </c>
      <c r="J639" s="15">
        <f>IF(PERL[[#This Row],[Unadjusted Maximum Revenue]]/(PERL[[#This Row],[Proposed Taxable Valuation]]/1000)&gt;PERL[[#This Row],[Max Debt RATE]],PERL[[#This Row],[Max Debt RATE]],PERL[[#This Row],[Unadjusted Maximum Revenue]]/(PERL[[#This Row],[Proposed Taxable Valuation]]/1000))</f>
        <v>0</v>
      </c>
      <c r="K639" s="26">
        <f>ROUND(PERL[[#This Row],[Proposed Taxable Valuation]]/1000*PERL[[#This Row],[Adjusted Rate]],0)</f>
        <v>0</v>
      </c>
      <c r="L639" s="19">
        <f t="shared" si="55"/>
        <v>0</v>
      </c>
      <c r="M639" s="17">
        <f t="shared" si="58"/>
        <v>0</v>
      </c>
      <c r="N639" s="5">
        <v>309502813</v>
      </c>
      <c r="O639">
        <f>INDEX($R$3:$T$335,MATCH(PERL[[#This Row],[DistrictNumber]],$R$3:$R$335,0),3)</f>
        <v>0</v>
      </c>
      <c r="P639" s="9">
        <f t="shared" si="57"/>
        <v>0</v>
      </c>
      <c r="V639">
        <v>2027</v>
      </c>
      <c r="W639" t="s">
        <v>620</v>
      </c>
      <c r="X639" s="25">
        <v>333650176</v>
      </c>
    </row>
    <row r="640" spans="1:24" x14ac:dyDescent="0.35">
      <c r="A640" s="13">
        <v>2027</v>
      </c>
      <c r="B640" s="13">
        <f t="shared" si="54"/>
        <v>2026</v>
      </c>
      <c r="C640" t="s">
        <v>622</v>
      </c>
      <c r="D640" t="s">
        <v>623</v>
      </c>
      <c r="E640" s="5">
        <v>436638919</v>
      </c>
      <c r="F640" s="13">
        <f>INDEX($R$3:$T$335,MATCH(PERL[[#This Row],[DistrictNumber]],$R$3:$R$335,0),3)</f>
        <v>0</v>
      </c>
      <c r="G640" s="9">
        <f t="shared" si="56"/>
        <v>0</v>
      </c>
      <c r="H640" s="11">
        <v>1.02</v>
      </c>
      <c r="I640" s="12" cm="1">
        <f t="array" ref="I640">INDEX(PERL[],MATCH(PERL[[#This Row],[Base Year]]&amp;PERL[[#This Row],[DistrictNumber]],PERL[[Fiscal Year]:[Fiscal Year]]&amp;PERL[[DistrictNumber]:[DistrictNumber]],0),9)*$H640</f>
        <v>0</v>
      </c>
      <c r="J640" s="15">
        <f>IF(PERL[[#This Row],[Unadjusted Maximum Revenue]]/(PERL[[#This Row],[Proposed Taxable Valuation]]/1000)&gt;PERL[[#This Row],[Max Debt RATE]],PERL[[#This Row],[Max Debt RATE]],PERL[[#This Row],[Unadjusted Maximum Revenue]]/(PERL[[#This Row],[Proposed Taxable Valuation]]/1000))</f>
        <v>0</v>
      </c>
      <c r="K640" s="26">
        <f>ROUND(PERL[[#This Row],[Proposed Taxable Valuation]]/1000*PERL[[#This Row],[Adjusted Rate]],0)</f>
        <v>0</v>
      </c>
      <c r="L640" s="19">
        <f t="shared" si="55"/>
        <v>0</v>
      </c>
      <c r="M640" s="17">
        <f t="shared" si="58"/>
        <v>0</v>
      </c>
      <c r="N640" s="5">
        <v>384682720</v>
      </c>
      <c r="O640">
        <f>INDEX($R$3:$T$335,MATCH(PERL[[#This Row],[DistrictNumber]],$R$3:$R$335,0),3)</f>
        <v>0</v>
      </c>
      <c r="P640" s="9">
        <f t="shared" si="57"/>
        <v>0</v>
      </c>
      <c r="V640">
        <v>2027</v>
      </c>
      <c r="W640" t="s">
        <v>622</v>
      </c>
      <c r="X640" s="25">
        <v>436638919</v>
      </c>
    </row>
    <row r="641" spans="1:24" x14ac:dyDescent="0.35">
      <c r="A641" s="13">
        <v>2027</v>
      </c>
      <c r="B641" s="13">
        <f t="shared" si="54"/>
        <v>2026</v>
      </c>
      <c r="C641" t="s">
        <v>624</v>
      </c>
      <c r="D641" t="s">
        <v>625</v>
      </c>
      <c r="E641" s="5">
        <v>668471322</v>
      </c>
      <c r="F641" s="13">
        <f>INDEX($R$3:$T$335,MATCH(PERL[[#This Row],[DistrictNumber]],$R$3:$R$335,0),3)</f>
        <v>0</v>
      </c>
      <c r="G641" s="9">
        <f t="shared" si="56"/>
        <v>0</v>
      </c>
      <c r="H641" s="11">
        <v>1.02</v>
      </c>
      <c r="I641" s="12" cm="1">
        <f t="array" ref="I641">INDEX(PERL[],MATCH(PERL[[#This Row],[Base Year]]&amp;PERL[[#This Row],[DistrictNumber]],PERL[[Fiscal Year]:[Fiscal Year]]&amp;PERL[[DistrictNumber]:[DistrictNumber]],0),9)*$H641</f>
        <v>0</v>
      </c>
      <c r="J641" s="15">
        <f>IF(PERL[[#This Row],[Unadjusted Maximum Revenue]]/(PERL[[#This Row],[Proposed Taxable Valuation]]/1000)&gt;PERL[[#This Row],[Max Debt RATE]],PERL[[#This Row],[Max Debt RATE]],PERL[[#This Row],[Unadjusted Maximum Revenue]]/(PERL[[#This Row],[Proposed Taxable Valuation]]/1000))</f>
        <v>0</v>
      </c>
      <c r="K641" s="26">
        <f>ROUND(PERL[[#This Row],[Proposed Taxable Valuation]]/1000*PERL[[#This Row],[Adjusted Rate]],0)</f>
        <v>0</v>
      </c>
      <c r="L641" s="19">
        <f t="shared" si="55"/>
        <v>0</v>
      </c>
      <c r="M641" s="17">
        <f t="shared" si="58"/>
        <v>0</v>
      </c>
      <c r="N641" s="5">
        <v>603970572</v>
      </c>
      <c r="O641">
        <f>INDEX($R$3:$T$335,MATCH(PERL[[#This Row],[DistrictNumber]],$R$3:$R$335,0),3)</f>
        <v>0</v>
      </c>
      <c r="P641" s="9">
        <f t="shared" si="57"/>
        <v>0</v>
      </c>
      <c r="V641">
        <v>2027</v>
      </c>
      <c r="W641" t="s">
        <v>624</v>
      </c>
      <c r="X641" s="25">
        <v>668471322</v>
      </c>
    </row>
    <row r="642" spans="1:24" x14ac:dyDescent="0.35">
      <c r="A642" s="13">
        <v>2027</v>
      </c>
      <c r="B642" s="13">
        <f t="shared" si="54"/>
        <v>2026</v>
      </c>
      <c r="C642" t="s">
        <v>626</v>
      </c>
      <c r="D642" t="s">
        <v>627</v>
      </c>
      <c r="E642" s="5">
        <v>421587094</v>
      </c>
      <c r="F642" s="13">
        <f>INDEX($R$3:$T$335,MATCH(PERL[[#This Row],[DistrictNumber]],$R$3:$R$335,0),3)</f>
        <v>0</v>
      </c>
      <c r="G642" s="9">
        <f t="shared" si="56"/>
        <v>0</v>
      </c>
      <c r="H642" s="11">
        <v>1.02</v>
      </c>
      <c r="I642" s="12" cm="1">
        <f t="array" ref="I642">INDEX(PERL[],MATCH(PERL[[#This Row],[Base Year]]&amp;PERL[[#This Row],[DistrictNumber]],PERL[[Fiscal Year]:[Fiscal Year]]&amp;PERL[[DistrictNumber]:[DistrictNumber]],0),9)*$H642</f>
        <v>0</v>
      </c>
      <c r="J642" s="15">
        <f>IF(PERL[[#This Row],[Unadjusted Maximum Revenue]]/(PERL[[#This Row],[Proposed Taxable Valuation]]/1000)&gt;PERL[[#This Row],[Max Debt RATE]],PERL[[#This Row],[Max Debt RATE]],PERL[[#This Row],[Unadjusted Maximum Revenue]]/(PERL[[#This Row],[Proposed Taxable Valuation]]/1000))</f>
        <v>0</v>
      </c>
      <c r="K642" s="26">
        <f>ROUND(PERL[[#This Row],[Proposed Taxable Valuation]]/1000*PERL[[#This Row],[Adjusted Rate]],0)</f>
        <v>0</v>
      </c>
      <c r="L642" s="19">
        <f t="shared" si="55"/>
        <v>0</v>
      </c>
      <c r="M642" s="17">
        <f t="shared" si="58"/>
        <v>0</v>
      </c>
      <c r="N642" s="5">
        <v>378771900</v>
      </c>
      <c r="O642">
        <f>INDEX($R$3:$T$335,MATCH(PERL[[#This Row],[DistrictNumber]],$R$3:$R$335,0),3)</f>
        <v>0</v>
      </c>
      <c r="P642" s="9">
        <f t="shared" si="57"/>
        <v>0</v>
      </c>
      <c r="V642">
        <v>2027</v>
      </c>
      <c r="W642" t="s">
        <v>626</v>
      </c>
      <c r="X642" s="25">
        <v>421587094</v>
      </c>
    </row>
    <row r="643" spans="1:24" x14ac:dyDescent="0.35">
      <c r="A643" s="13">
        <v>2027</v>
      </c>
      <c r="B643" s="13">
        <f t="shared" si="54"/>
        <v>2026</v>
      </c>
      <c r="C643" t="s">
        <v>628</v>
      </c>
      <c r="D643" t="s">
        <v>629</v>
      </c>
      <c r="E643" s="5">
        <v>425001685</v>
      </c>
      <c r="F643" s="13">
        <f>INDEX($R$3:$T$335,MATCH(PERL[[#This Row],[DistrictNumber]],$R$3:$R$335,0),3)</f>
        <v>0</v>
      </c>
      <c r="G643" s="9">
        <f t="shared" si="56"/>
        <v>0</v>
      </c>
      <c r="H643" s="11">
        <v>1.02</v>
      </c>
      <c r="I643" s="12" cm="1">
        <f t="array" ref="I643">INDEX(PERL[],MATCH(PERL[[#This Row],[Base Year]]&amp;PERL[[#This Row],[DistrictNumber]],PERL[[Fiscal Year]:[Fiscal Year]]&amp;PERL[[DistrictNumber]:[DistrictNumber]],0),9)*$H643</f>
        <v>0</v>
      </c>
      <c r="J643" s="15">
        <f>IF(PERL[[#This Row],[Unadjusted Maximum Revenue]]/(PERL[[#This Row],[Proposed Taxable Valuation]]/1000)&gt;PERL[[#This Row],[Max Debt RATE]],PERL[[#This Row],[Max Debt RATE]],PERL[[#This Row],[Unadjusted Maximum Revenue]]/(PERL[[#This Row],[Proposed Taxable Valuation]]/1000))</f>
        <v>0</v>
      </c>
      <c r="K643" s="26">
        <f>ROUND(PERL[[#This Row],[Proposed Taxable Valuation]]/1000*PERL[[#This Row],[Adjusted Rate]],0)</f>
        <v>0</v>
      </c>
      <c r="L643" s="19">
        <f t="shared" si="55"/>
        <v>0</v>
      </c>
      <c r="M643" s="17">
        <f t="shared" si="58"/>
        <v>0</v>
      </c>
      <c r="N643" s="5">
        <v>389756468</v>
      </c>
      <c r="O643">
        <f>INDEX($R$3:$T$335,MATCH(PERL[[#This Row],[DistrictNumber]],$R$3:$R$335,0),3)</f>
        <v>0</v>
      </c>
      <c r="P643" s="9">
        <f t="shared" si="57"/>
        <v>0</v>
      </c>
      <c r="V643">
        <v>2027</v>
      </c>
      <c r="W643" t="s">
        <v>628</v>
      </c>
      <c r="X643" s="25">
        <v>425001685</v>
      </c>
    </row>
    <row r="644" spans="1:24" x14ac:dyDescent="0.35">
      <c r="A644" s="13">
        <v>2027</v>
      </c>
      <c r="B644" s="13">
        <f t="shared" si="54"/>
        <v>2026</v>
      </c>
      <c r="C644" t="s">
        <v>630</v>
      </c>
      <c r="D644" t="s">
        <v>631</v>
      </c>
      <c r="E644" s="5">
        <v>317092914</v>
      </c>
      <c r="F644" s="13">
        <f>INDEX($R$3:$T$335,MATCH(PERL[[#This Row],[DistrictNumber]],$R$3:$R$335,0),3)</f>
        <v>0</v>
      </c>
      <c r="G644" s="9">
        <f t="shared" si="56"/>
        <v>0</v>
      </c>
      <c r="H644" s="11">
        <v>1.02</v>
      </c>
      <c r="I644" s="12" cm="1">
        <f t="array" ref="I644">INDEX(PERL[],MATCH(PERL[[#This Row],[Base Year]]&amp;PERL[[#This Row],[DistrictNumber]],PERL[[Fiscal Year]:[Fiscal Year]]&amp;PERL[[DistrictNumber]:[DistrictNumber]],0),9)*$H644</f>
        <v>0</v>
      </c>
      <c r="J644" s="15">
        <f>IF(PERL[[#This Row],[Unadjusted Maximum Revenue]]/(PERL[[#This Row],[Proposed Taxable Valuation]]/1000)&gt;PERL[[#This Row],[Max Debt RATE]],PERL[[#This Row],[Max Debt RATE]],PERL[[#This Row],[Unadjusted Maximum Revenue]]/(PERL[[#This Row],[Proposed Taxable Valuation]]/1000))</f>
        <v>0</v>
      </c>
      <c r="K644" s="26">
        <f>ROUND(PERL[[#This Row],[Proposed Taxable Valuation]]/1000*PERL[[#This Row],[Adjusted Rate]],0)</f>
        <v>0</v>
      </c>
      <c r="L644" s="19">
        <f t="shared" si="55"/>
        <v>0</v>
      </c>
      <c r="M644" s="17">
        <f t="shared" si="58"/>
        <v>0</v>
      </c>
      <c r="N644" s="5">
        <v>286204395</v>
      </c>
      <c r="O644">
        <f>INDEX($R$3:$T$335,MATCH(PERL[[#This Row],[DistrictNumber]],$R$3:$R$335,0),3)</f>
        <v>0</v>
      </c>
      <c r="P644" s="9">
        <f t="shared" si="57"/>
        <v>0</v>
      </c>
      <c r="V644">
        <v>2027</v>
      </c>
      <c r="W644" t="s">
        <v>630</v>
      </c>
      <c r="X644" s="25">
        <v>317092914</v>
      </c>
    </row>
    <row r="645" spans="1:24" x14ac:dyDescent="0.35">
      <c r="A645" s="13">
        <v>2027</v>
      </c>
      <c r="B645" s="13">
        <f t="shared" ref="B645:B708" si="59">A645-1</f>
        <v>2026</v>
      </c>
      <c r="C645" t="s">
        <v>632</v>
      </c>
      <c r="D645" t="s">
        <v>633</v>
      </c>
      <c r="E645" s="5">
        <v>2178700681</v>
      </c>
      <c r="F645" s="13">
        <f>INDEX($R$3:$T$335,MATCH(PERL[[#This Row],[DistrictNumber]],$R$3:$R$335,0),3)</f>
        <v>0</v>
      </c>
      <c r="G645" s="9">
        <f t="shared" si="56"/>
        <v>0</v>
      </c>
      <c r="H645" s="11">
        <v>1.02</v>
      </c>
      <c r="I645" s="12" cm="1">
        <f t="array" ref="I645">INDEX(PERL[],MATCH(PERL[[#This Row],[Base Year]]&amp;PERL[[#This Row],[DistrictNumber]],PERL[[Fiscal Year]:[Fiscal Year]]&amp;PERL[[DistrictNumber]:[DistrictNumber]],0),9)*$H645</f>
        <v>0</v>
      </c>
      <c r="J645" s="15">
        <f>IF(PERL[[#This Row],[Unadjusted Maximum Revenue]]/(PERL[[#This Row],[Proposed Taxable Valuation]]/1000)&gt;PERL[[#This Row],[Max Debt RATE]],PERL[[#This Row],[Max Debt RATE]],PERL[[#This Row],[Unadjusted Maximum Revenue]]/(PERL[[#This Row],[Proposed Taxable Valuation]]/1000))</f>
        <v>0</v>
      </c>
      <c r="K645" s="26">
        <f>ROUND(PERL[[#This Row],[Proposed Taxable Valuation]]/1000*PERL[[#This Row],[Adjusted Rate]],0)</f>
        <v>0</v>
      </c>
      <c r="L645" s="19">
        <f t="shared" ref="L645:L708" si="60">I645-G645</f>
        <v>0</v>
      </c>
      <c r="M645" s="17">
        <f t="shared" si="58"/>
        <v>0</v>
      </c>
      <c r="N645" s="5">
        <v>1889892904</v>
      </c>
      <c r="O645">
        <f>INDEX($R$3:$T$335,MATCH(PERL[[#This Row],[DistrictNumber]],$R$3:$R$335,0),3)</f>
        <v>0</v>
      </c>
      <c r="P645" s="9">
        <f t="shared" si="57"/>
        <v>0</v>
      </c>
      <c r="V645">
        <v>2027</v>
      </c>
      <c r="W645" t="s">
        <v>634</v>
      </c>
      <c r="X645" s="25">
        <v>497717544</v>
      </c>
    </row>
    <row r="646" spans="1:24" x14ac:dyDescent="0.35">
      <c r="A646" s="13">
        <v>2027</v>
      </c>
      <c r="B646" s="13">
        <f t="shared" si="59"/>
        <v>2026</v>
      </c>
      <c r="C646" t="s">
        <v>634</v>
      </c>
      <c r="D646" t="s">
        <v>635</v>
      </c>
      <c r="E646" s="5">
        <v>497717544</v>
      </c>
      <c r="F646" s="13">
        <f>INDEX($R$3:$T$335,MATCH(PERL[[#This Row],[DistrictNumber]],$R$3:$R$335,0),3)</f>
        <v>0</v>
      </c>
      <c r="G646" s="9">
        <f t="shared" si="56"/>
        <v>0</v>
      </c>
      <c r="H646" s="11">
        <v>1.02</v>
      </c>
      <c r="I646" s="12" cm="1">
        <f t="array" ref="I646">INDEX(PERL[],MATCH(PERL[[#This Row],[Base Year]]&amp;PERL[[#This Row],[DistrictNumber]],PERL[[Fiscal Year]:[Fiscal Year]]&amp;PERL[[DistrictNumber]:[DistrictNumber]],0),9)*$H646</f>
        <v>0</v>
      </c>
      <c r="J646" s="15">
        <f>IF(PERL[[#This Row],[Unadjusted Maximum Revenue]]/(PERL[[#This Row],[Proposed Taxable Valuation]]/1000)&gt;PERL[[#This Row],[Max Debt RATE]],PERL[[#This Row],[Max Debt RATE]],PERL[[#This Row],[Unadjusted Maximum Revenue]]/(PERL[[#This Row],[Proposed Taxable Valuation]]/1000))</f>
        <v>0</v>
      </c>
      <c r="K646" s="26">
        <f>ROUND(PERL[[#This Row],[Proposed Taxable Valuation]]/1000*PERL[[#This Row],[Adjusted Rate]],0)</f>
        <v>0</v>
      </c>
      <c r="L646" s="19">
        <f t="shared" si="60"/>
        <v>0</v>
      </c>
      <c r="M646" s="17">
        <f t="shared" si="58"/>
        <v>0</v>
      </c>
      <c r="N646" s="5">
        <v>461746192</v>
      </c>
      <c r="O646">
        <f>INDEX($R$3:$T$335,MATCH(PERL[[#This Row],[DistrictNumber]],$R$3:$R$335,0),3)</f>
        <v>0</v>
      </c>
      <c r="P646" s="9">
        <f t="shared" si="57"/>
        <v>0</v>
      </c>
      <c r="V646">
        <v>2027</v>
      </c>
      <c r="W646" t="s">
        <v>636</v>
      </c>
      <c r="X646" s="25">
        <v>170827079</v>
      </c>
    </row>
    <row r="647" spans="1:24" x14ac:dyDescent="0.35">
      <c r="A647" s="13">
        <v>2027</v>
      </c>
      <c r="B647" s="13">
        <f t="shared" si="59"/>
        <v>2026</v>
      </c>
      <c r="C647" t="s">
        <v>636</v>
      </c>
      <c r="D647" t="s">
        <v>637</v>
      </c>
      <c r="E647" s="5">
        <v>170827079</v>
      </c>
      <c r="F647" s="13">
        <f>INDEX($R$3:$T$335,MATCH(PERL[[#This Row],[DistrictNumber]],$R$3:$R$335,0),3)</f>
        <v>0</v>
      </c>
      <c r="G647" s="9">
        <f t="shared" si="56"/>
        <v>0</v>
      </c>
      <c r="H647" s="11">
        <v>1.02</v>
      </c>
      <c r="I647" s="12" cm="1">
        <f t="array" ref="I647">INDEX(PERL[],MATCH(PERL[[#This Row],[Base Year]]&amp;PERL[[#This Row],[DistrictNumber]],PERL[[Fiscal Year]:[Fiscal Year]]&amp;PERL[[DistrictNumber]:[DistrictNumber]],0),9)*$H647</f>
        <v>0</v>
      </c>
      <c r="J647" s="15">
        <f>IF(PERL[[#This Row],[Unadjusted Maximum Revenue]]/(PERL[[#This Row],[Proposed Taxable Valuation]]/1000)&gt;PERL[[#This Row],[Max Debt RATE]],PERL[[#This Row],[Max Debt RATE]],PERL[[#This Row],[Unadjusted Maximum Revenue]]/(PERL[[#This Row],[Proposed Taxable Valuation]]/1000))</f>
        <v>0</v>
      </c>
      <c r="K647" s="26">
        <f>ROUND(PERL[[#This Row],[Proposed Taxable Valuation]]/1000*PERL[[#This Row],[Adjusted Rate]],0)</f>
        <v>0</v>
      </c>
      <c r="L647" s="19">
        <f t="shared" si="60"/>
        <v>0</v>
      </c>
      <c r="M647" s="17">
        <f t="shared" si="58"/>
        <v>0</v>
      </c>
      <c r="N647" s="5">
        <v>161171966</v>
      </c>
      <c r="O647">
        <f>INDEX($R$3:$T$335,MATCH(PERL[[#This Row],[DistrictNumber]],$R$3:$R$335,0),3)</f>
        <v>0</v>
      </c>
      <c r="P647" s="9">
        <f t="shared" si="57"/>
        <v>0</v>
      </c>
      <c r="V647">
        <v>2027</v>
      </c>
      <c r="W647" t="s">
        <v>638</v>
      </c>
      <c r="X647" s="25">
        <v>585838667</v>
      </c>
    </row>
    <row r="648" spans="1:24" x14ac:dyDescent="0.35">
      <c r="A648" s="13">
        <v>2027</v>
      </c>
      <c r="B648" s="13">
        <f t="shared" si="59"/>
        <v>2026</v>
      </c>
      <c r="C648" t="s">
        <v>638</v>
      </c>
      <c r="D648" t="s">
        <v>639</v>
      </c>
      <c r="E648" s="5">
        <v>585838667</v>
      </c>
      <c r="F648" s="13">
        <f>INDEX($R$3:$T$335,MATCH(PERL[[#This Row],[DistrictNumber]],$R$3:$R$335,0),3)</f>
        <v>0</v>
      </c>
      <c r="G648" s="9">
        <f t="shared" si="56"/>
        <v>0</v>
      </c>
      <c r="H648" s="11">
        <v>1.02</v>
      </c>
      <c r="I648" s="12" cm="1">
        <f t="array" ref="I648">INDEX(PERL[],MATCH(PERL[[#This Row],[Base Year]]&amp;PERL[[#This Row],[DistrictNumber]],PERL[[Fiscal Year]:[Fiscal Year]]&amp;PERL[[DistrictNumber]:[DistrictNumber]],0),9)*$H648</f>
        <v>0</v>
      </c>
      <c r="J648" s="15">
        <f>IF(PERL[[#This Row],[Unadjusted Maximum Revenue]]/(PERL[[#This Row],[Proposed Taxable Valuation]]/1000)&gt;PERL[[#This Row],[Max Debt RATE]],PERL[[#This Row],[Max Debt RATE]],PERL[[#This Row],[Unadjusted Maximum Revenue]]/(PERL[[#This Row],[Proposed Taxable Valuation]]/1000))</f>
        <v>0</v>
      </c>
      <c r="K648" s="26">
        <f>ROUND(PERL[[#This Row],[Proposed Taxable Valuation]]/1000*PERL[[#This Row],[Adjusted Rate]],0)</f>
        <v>0</v>
      </c>
      <c r="L648" s="19">
        <f t="shared" si="60"/>
        <v>0</v>
      </c>
      <c r="M648" s="17">
        <f t="shared" si="58"/>
        <v>0</v>
      </c>
      <c r="N648" s="5">
        <v>515679104</v>
      </c>
      <c r="O648">
        <f>INDEX($R$3:$T$335,MATCH(PERL[[#This Row],[DistrictNumber]],$R$3:$R$335,0),3)</f>
        <v>0</v>
      </c>
      <c r="P648" s="9">
        <f t="shared" si="57"/>
        <v>0</v>
      </c>
      <c r="V648">
        <v>2027</v>
      </c>
      <c r="W648" t="s">
        <v>640</v>
      </c>
      <c r="X648" s="25">
        <v>375374423</v>
      </c>
    </row>
    <row r="649" spans="1:24" x14ac:dyDescent="0.35">
      <c r="A649" s="13">
        <v>2027</v>
      </c>
      <c r="B649" s="13">
        <f t="shared" si="59"/>
        <v>2026</v>
      </c>
      <c r="C649" t="s">
        <v>640</v>
      </c>
      <c r="D649" t="s">
        <v>641</v>
      </c>
      <c r="E649" s="5">
        <v>375374423</v>
      </c>
      <c r="F649" s="13">
        <f>INDEX($R$3:$T$335,MATCH(PERL[[#This Row],[DistrictNumber]],$R$3:$R$335,0),3)</f>
        <v>0</v>
      </c>
      <c r="G649" s="9">
        <f t="shared" si="56"/>
        <v>0</v>
      </c>
      <c r="H649" s="11">
        <v>1.02</v>
      </c>
      <c r="I649" s="12" cm="1">
        <f t="array" ref="I649">INDEX(PERL[],MATCH(PERL[[#This Row],[Base Year]]&amp;PERL[[#This Row],[DistrictNumber]],PERL[[Fiscal Year]:[Fiscal Year]]&amp;PERL[[DistrictNumber]:[DistrictNumber]],0),9)*$H649</f>
        <v>0</v>
      </c>
      <c r="J649" s="15">
        <f>IF(PERL[[#This Row],[Unadjusted Maximum Revenue]]/(PERL[[#This Row],[Proposed Taxable Valuation]]/1000)&gt;PERL[[#This Row],[Max Debt RATE]],PERL[[#This Row],[Max Debt RATE]],PERL[[#This Row],[Unadjusted Maximum Revenue]]/(PERL[[#This Row],[Proposed Taxable Valuation]]/1000))</f>
        <v>0</v>
      </c>
      <c r="K649" s="26">
        <f>ROUND(PERL[[#This Row],[Proposed Taxable Valuation]]/1000*PERL[[#This Row],[Adjusted Rate]],0)</f>
        <v>0</v>
      </c>
      <c r="L649" s="19">
        <f t="shared" si="60"/>
        <v>0</v>
      </c>
      <c r="M649" s="17">
        <f t="shared" si="58"/>
        <v>0</v>
      </c>
      <c r="N649" s="5">
        <v>328478132</v>
      </c>
      <c r="O649">
        <f>INDEX($R$3:$T$335,MATCH(PERL[[#This Row],[DistrictNumber]],$R$3:$R$335,0),3)</f>
        <v>0</v>
      </c>
      <c r="P649" s="9">
        <f t="shared" si="57"/>
        <v>0</v>
      </c>
      <c r="V649">
        <v>2027</v>
      </c>
      <c r="W649" t="s">
        <v>642</v>
      </c>
      <c r="X649" s="25">
        <v>151226098</v>
      </c>
    </row>
    <row r="650" spans="1:24" x14ac:dyDescent="0.35">
      <c r="A650" s="13">
        <v>2027</v>
      </c>
      <c r="B650" s="13">
        <f t="shared" si="59"/>
        <v>2026</v>
      </c>
      <c r="C650" t="s">
        <v>642</v>
      </c>
      <c r="D650" t="s">
        <v>643</v>
      </c>
      <c r="E650" s="5">
        <v>151226098</v>
      </c>
      <c r="F650" s="13">
        <f>INDEX($R$3:$T$335,MATCH(PERL[[#This Row],[DistrictNumber]],$R$3:$R$335,0),3)</f>
        <v>0</v>
      </c>
      <c r="G650" s="9">
        <f t="shared" ref="G650:G713" si="61">E650/1000*F650</f>
        <v>0</v>
      </c>
      <c r="H650" s="11">
        <v>1.02</v>
      </c>
      <c r="I650" s="12" cm="1">
        <f t="array" ref="I650">INDEX(PERL[],MATCH(PERL[[#This Row],[Base Year]]&amp;PERL[[#This Row],[DistrictNumber]],PERL[[Fiscal Year]:[Fiscal Year]]&amp;PERL[[DistrictNumber]:[DistrictNumber]],0),9)*$H650</f>
        <v>0</v>
      </c>
      <c r="J650" s="15">
        <f>IF(PERL[[#This Row],[Unadjusted Maximum Revenue]]/(PERL[[#This Row],[Proposed Taxable Valuation]]/1000)&gt;PERL[[#This Row],[Max Debt RATE]],PERL[[#This Row],[Max Debt RATE]],PERL[[#This Row],[Unadjusted Maximum Revenue]]/(PERL[[#This Row],[Proposed Taxable Valuation]]/1000))</f>
        <v>0</v>
      </c>
      <c r="K650" s="26">
        <f>ROUND(PERL[[#This Row],[Proposed Taxable Valuation]]/1000*PERL[[#This Row],[Adjusted Rate]],0)</f>
        <v>0</v>
      </c>
      <c r="L650" s="19">
        <f t="shared" si="60"/>
        <v>0</v>
      </c>
      <c r="M650" s="17">
        <f t="shared" si="58"/>
        <v>0</v>
      </c>
      <c r="N650" s="5">
        <v>139378756</v>
      </c>
      <c r="O650">
        <f>INDEX($R$3:$T$335,MATCH(PERL[[#This Row],[DistrictNumber]],$R$3:$R$335,0),3)</f>
        <v>0</v>
      </c>
      <c r="P650" s="9">
        <f t="shared" ref="P650:P654" si="62">N650/1000*O650</f>
        <v>0</v>
      </c>
      <c r="V650">
        <v>2027</v>
      </c>
      <c r="W650" t="s">
        <v>644</v>
      </c>
      <c r="X650" s="25">
        <v>889701726</v>
      </c>
    </row>
    <row r="651" spans="1:24" x14ac:dyDescent="0.35">
      <c r="A651" s="13">
        <v>2027</v>
      </c>
      <c r="B651" s="13">
        <f t="shared" si="59"/>
        <v>2026</v>
      </c>
      <c r="C651" t="s">
        <v>644</v>
      </c>
      <c r="D651" t="s">
        <v>645</v>
      </c>
      <c r="E651" s="5">
        <v>889701726</v>
      </c>
      <c r="F651" s="13">
        <f>INDEX($R$3:$T$335,MATCH(PERL[[#This Row],[DistrictNumber]],$R$3:$R$335,0),3)</f>
        <v>0</v>
      </c>
      <c r="G651" s="9">
        <f t="shared" si="61"/>
        <v>0</v>
      </c>
      <c r="H651" s="11">
        <v>1.02</v>
      </c>
      <c r="I651" s="12" cm="1">
        <f t="array" ref="I651">INDEX(PERL[],MATCH(PERL[[#This Row],[Base Year]]&amp;PERL[[#This Row],[DistrictNumber]],PERL[[Fiscal Year]:[Fiscal Year]]&amp;PERL[[DistrictNumber]:[DistrictNumber]],0),9)*$H651</f>
        <v>0</v>
      </c>
      <c r="J651" s="15">
        <f>IF(PERL[[#This Row],[Unadjusted Maximum Revenue]]/(PERL[[#This Row],[Proposed Taxable Valuation]]/1000)&gt;PERL[[#This Row],[Max Debt RATE]],PERL[[#This Row],[Max Debt RATE]],PERL[[#This Row],[Unadjusted Maximum Revenue]]/(PERL[[#This Row],[Proposed Taxable Valuation]]/1000))</f>
        <v>0</v>
      </c>
      <c r="K651" s="26">
        <f>ROUND(PERL[[#This Row],[Proposed Taxable Valuation]]/1000*PERL[[#This Row],[Adjusted Rate]],0)</f>
        <v>0</v>
      </c>
      <c r="L651" s="19">
        <f t="shared" si="60"/>
        <v>0</v>
      </c>
      <c r="M651" s="17">
        <f t="shared" ref="M651:M714" si="63">J651-F651</f>
        <v>0</v>
      </c>
      <c r="N651" s="5">
        <v>764651638</v>
      </c>
      <c r="O651">
        <f>INDEX($R$3:$T$335,MATCH(PERL[[#This Row],[DistrictNumber]],$R$3:$R$335,0),3)</f>
        <v>0</v>
      </c>
      <c r="P651" s="9">
        <f t="shared" si="62"/>
        <v>0</v>
      </c>
      <c r="V651">
        <v>2027</v>
      </c>
      <c r="W651" t="s">
        <v>646</v>
      </c>
      <c r="X651" s="25">
        <v>272322145</v>
      </c>
    </row>
    <row r="652" spans="1:24" x14ac:dyDescent="0.35">
      <c r="A652" s="13">
        <v>2027</v>
      </c>
      <c r="B652" s="13">
        <f t="shared" si="59"/>
        <v>2026</v>
      </c>
      <c r="C652" t="s">
        <v>646</v>
      </c>
      <c r="D652" t="s">
        <v>647</v>
      </c>
      <c r="E652" s="5">
        <v>272322145</v>
      </c>
      <c r="F652" s="13">
        <f>INDEX($R$3:$T$335,MATCH(PERL[[#This Row],[DistrictNumber]],$R$3:$R$335,0),3)</f>
        <v>0</v>
      </c>
      <c r="G652" s="9">
        <f t="shared" si="61"/>
        <v>0</v>
      </c>
      <c r="H652" s="11">
        <v>1.02</v>
      </c>
      <c r="I652" s="12" cm="1">
        <f t="array" ref="I652">INDEX(PERL[],MATCH(PERL[[#This Row],[Base Year]]&amp;PERL[[#This Row],[DistrictNumber]],PERL[[Fiscal Year]:[Fiscal Year]]&amp;PERL[[DistrictNumber]:[DistrictNumber]],0),9)*$H652</f>
        <v>0</v>
      </c>
      <c r="J652" s="15">
        <f>IF(PERL[[#This Row],[Unadjusted Maximum Revenue]]/(PERL[[#This Row],[Proposed Taxable Valuation]]/1000)&gt;PERL[[#This Row],[Max Debt RATE]],PERL[[#This Row],[Max Debt RATE]],PERL[[#This Row],[Unadjusted Maximum Revenue]]/(PERL[[#This Row],[Proposed Taxable Valuation]]/1000))</f>
        <v>0</v>
      </c>
      <c r="K652" s="26">
        <f>ROUND(PERL[[#This Row],[Proposed Taxable Valuation]]/1000*PERL[[#This Row],[Adjusted Rate]],0)</f>
        <v>0</v>
      </c>
      <c r="L652" s="19">
        <f t="shared" si="60"/>
        <v>0</v>
      </c>
      <c r="M652" s="17">
        <f t="shared" si="63"/>
        <v>0</v>
      </c>
      <c r="N652" s="5">
        <v>246577236</v>
      </c>
      <c r="O652">
        <f>INDEX($R$3:$T$335,MATCH(PERL[[#This Row],[DistrictNumber]],$R$3:$R$335,0),3)</f>
        <v>0</v>
      </c>
      <c r="P652" s="9">
        <f t="shared" si="62"/>
        <v>0</v>
      </c>
      <c r="V652">
        <v>2027</v>
      </c>
      <c r="W652" t="s">
        <v>648</v>
      </c>
      <c r="X652" s="25">
        <v>292007577</v>
      </c>
    </row>
    <row r="653" spans="1:24" x14ac:dyDescent="0.35">
      <c r="A653" s="13">
        <v>2027</v>
      </c>
      <c r="B653" s="13">
        <f t="shared" si="59"/>
        <v>2026</v>
      </c>
      <c r="C653" t="s">
        <v>648</v>
      </c>
      <c r="D653" t="s">
        <v>649</v>
      </c>
      <c r="E653" s="5">
        <v>292007577</v>
      </c>
      <c r="F653" s="13">
        <f>INDEX($R$3:$T$335,MATCH(PERL[[#This Row],[DistrictNumber]],$R$3:$R$335,0),3)</f>
        <v>0</v>
      </c>
      <c r="G653" s="9">
        <f t="shared" si="61"/>
        <v>0</v>
      </c>
      <c r="H653" s="11">
        <v>1.02</v>
      </c>
      <c r="I653" s="12" cm="1">
        <f t="array" ref="I653">INDEX(PERL[],MATCH(PERL[[#This Row],[Base Year]]&amp;PERL[[#This Row],[DistrictNumber]],PERL[[Fiscal Year]:[Fiscal Year]]&amp;PERL[[DistrictNumber]:[DistrictNumber]],0),9)*$H653</f>
        <v>0</v>
      </c>
      <c r="J653" s="15">
        <f>IF(PERL[[#This Row],[Unadjusted Maximum Revenue]]/(PERL[[#This Row],[Proposed Taxable Valuation]]/1000)&gt;PERL[[#This Row],[Max Debt RATE]],PERL[[#This Row],[Max Debt RATE]],PERL[[#This Row],[Unadjusted Maximum Revenue]]/(PERL[[#This Row],[Proposed Taxable Valuation]]/1000))</f>
        <v>0</v>
      </c>
      <c r="K653" s="26">
        <f>ROUND(PERL[[#This Row],[Proposed Taxable Valuation]]/1000*PERL[[#This Row],[Adjusted Rate]],0)</f>
        <v>0</v>
      </c>
      <c r="L653" s="19">
        <f t="shared" si="60"/>
        <v>0</v>
      </c>
      <c r="M653" s="17">
        <f t="shared" si="63"/>
        <v>0</v>
      </c>
      <c r="N653" s="5">
        <v>262616761</v>
      </c>
      <c r="O653">
        <f>INDEX($R$3:$T$335,MATCH(PERL[[#This Row],[DistrictNumber]],$R$3:$R$335,0),3)</f>
        <v>0</v>
      </c>
      <c r="P653" s="9">
        <f t="shared" si="62"/>
        <v>0</v>
      </c>
      <c r="V653">
        <v>2027</v>
      </c>
      <c r="W653" t="s">
        <v>650</v>
      </c>
      <c r="X653" s="25">
        <v>532950050</v>
      </c>
    </row>
    <row r="654" spans="1:24" x14ac:dyDescent="0.35">
      <c r="A654" s="13">
        <v>2027</v>
      </c>
      <c r="B654" s="13">
        <f t="shared" si="59"/>
        <v>2026</v>
      </c>
      <c r="C654" t="s">
        <v>650</v>
      </c>
      <c r="D654" t="s">
        <v>651</v>
      </c>
      <c r="E654" s="5">
        <v>532950050</v>
      </c>
      <c r="F654" s="13">
        <f>INDEX($R$3:$T$335,MATCH(PERL[[#This Row],[DistrictNumber]],$R$3:$R$335,0),3)</f>
        <v>0</v>
      </c>
      <c r="G654" s="9">
        <f t="shared" si="61"/>
        <v>0</v>
      </c>
      <c r="H654" s="11">
        <v>1.02</v>
      </c>
      <c r="I654" s="12" cm="1">
        <f t="array" ref="I654">INDEX(PERL[],MATCH(PERL[[#This Row],[Base Year]]&amp;PERL[[#This Row],[DistrictNumber]],PERL[[Fiscal Year]:[Fiscal Year]]&amp;PERL[[DistrictNumber]:[DistrictNumber]],0),9)*$H654</f>
        <v>0</v>
      </c>
      <c r="J654" s="15">
        <f>IF(PERL[[#This Row],[Unadjusted Maximum Revenue]]/(PERL[[#This Row],[Proposed Taxable Valuation]]/1000)&gt;PERL[[#This Row],[Max Debt RATE]],PERL[[#This Row],[Max Debt RATE]],PERL[[#This Row],[Unadjusted Maximum Revenue]]/(PERL[[#This Row],[Proposed Taxable Valuation]]/1000))</f>
        <v>0</v>
      </c>
      <c r="K654" s="26">
        <f>ROUND(PERL[[#This Row],[Proposed Taxable Valuation]]/1000*PERL[[#This Row],[Adjusted Rate]],0)</f>
        <v>0</v>
      </c>
      <c r="L654" s="19">
        <f t="shared" si="60"/>
        <v>0</v>
      </c>
      <c r="M654" s="17">
        <f t="shared" si="63"/>
        <v>0</v>
      </c>
      <c r="N654" s="5">
        <v>452639749</v>
      </c>
      <c r="O654">
        <f>INDEX($R$3:$T$335,MATCH(PERL[[#This Row],[DistrictNumber]],$R$3:$R$335,0),3)</f>
        <v>0</v>
      </c>
      <c r="P654" s="9">
        <f t="shared" si="62"/>
        <v>0</v>
      </c>
      <c r="V654">
        <v>2028</v>
      </c>
      <c r="W654" t="s">
        <v>6</v>
      </c>
      <c r="X654" s="25">
        <v>625932385</v>
      </c>
    </row>
    <row r="655" spans="1:24" x14ac:dyDescent="0.35">
      <c r="A655" s="13">
        <v>2027</v>
      </c>
      <c r="B655" s="13">
        <f t="shared" si="59"/>
        <v>2026</v>
      </c>
      <c r="C655" s="10" t="s">
        <v>660</v>
      </c>
      <c r="D655" t="s">
        <v>661</v>
      </c>
      <c r="E655" s="5">
        <f>SUM(E330:E654)</f>
        <v>268887476321</v>
      </c>
      <c r="F655" s="13">
        <f>INDEX($R$3:$T$335,MATCH(PERL[[#This Row],[DistrictNumber]],$R$3:$R$335,0),3)</f>
        <v>0</v>
      </c>
      <c r="G655" s="9">
        <f t="shared" si="61"/>
        <v>0</v>
      </c>
      <c r="H655" s="11">
        <v>1.02</v>
      </c>
      <c r="I655" s="12" cm="1">
        <f t="array" ref="I655">INDEX(PERL[],MATCH(PERL[[#This Row],[Base Year]]&amp;PERL[[#This Row],[DistrictNumber]],PERL[[Fiscal Year]:[Fiscal Year]]&amp;PERL[[DistrictNumber]:[DistrictNumber]],0),9)*$H655</f>
        <v>0</v>
      </c>
      <c r="J655" s="15">
        <f>IF(PERL[[#This Row],[Unadjusted Maximum Revenue]]/(PERL[[#This Row],[Proposed Taxable Valuation]]/1000)&gt;PERL[[#This Row],[Max Debt RATE]],PERL[[#This Row],[Max Debt RATE]],PERL[[#This Row],[Unadjusted Maximum Revenue]]/(PERL[[#This Row],[Proposed Taxable Valuation]]/1000))</f>
        <v>0</v>
      </c>
      <c r="K655" s="26">
        <f>SUM(K330:K654)</f>
        <v>4545649</v>
      </c>
      <c r="L655" s="19">
        <f t="shared" si="60"/>
        <v>0</v>
      </c>
      <c r="M655" s="17">
        <f t="shared" si="63"/>
        <v>0</v>
      </c>
      <c r="N655" s="5">
        <f>SUM(N330:N654)</f>
        <v>232823675849</v>
      </c>
      <c r="O655">
        <f>INDEX($R$3:$T$335,MATCH(PERL[[#This Row],[DistrictNumber]],$R$3:$R$335,0),3)</f>
        <v>0</v>
      </c>
      <c r="P655" s="26">
        <f>SUM(P330:P654)</f>
        <v>4661390.4560550004</v>
      </c>
      <c r="V655">
        <v>2028</v>
      </c>
      <c r="W655" t="s">
        <v>2</v>
      </c>
      <c r="X655" s="25">
        <v>262264893</v>
      </c>
    </row>
    <row r="656" spans="1:24" x14ac:dyDescent="0.35">
      <c r="A656" s="13">
        <v>2028</v>
      </c>
      <c r="B656" s="13">
        <f t="shared" si="59"/>
        <v>2027</v>
      </c>
      <c r="C656" t="s">
        <v>2</v>
      </c>
      <c r="D656" t="s">
        <v>3</v>
      </c>
      <c r="E656" s="5">
        <v>262264893</v>
      </c>
      <c r="F656" s="13">
        <f>INDEX($R$3:$T$335,MATCH(PERL[[#This Row],[DistrictNumber]],$R$3:$R$335,0),3)</f>
        <v>0</v>
      </c>
      <c r="G656" s="9">
        <f t="shared" si="61"/>
        <v>0</v>
      </c>
      <c r="H656" s="11">
        <v>1.02</v>
      </c>
      <c r="I656" s="12" cm="1">
        <f t="array" ref="I656">INDEX(PERL[],MATCH(PERL[[#This Row],[Base Year]]&amp;PERL[[#This Row],[DistrictNumber]],PERL[[Fiscal Year]:[Fiscal Year]]&amp;PERL[[DistrictNumber]:[DistrictNumber]],0),9)*$H656</f>
        <v>0</v>
      </c>
      <c r="J656" s="15">
        <f>IF(PERL[[#This Row],[Unadjusted Maximum Revenue]]/(PERL[[#This Row],[Proposed Taxable Valuation]]/1000)&gt;PERL[[#This Row],[Max Debt RATE]],PERL[[#This Row],[Max Debt RATE]],PERL[[#This Row],[Unadjusted Maximum Revenue]]/(PERL[[#This Row],[Proposed Taxable Valuation]]/1000))</f>
        <v>0</v>
      </c>
      <c r="K656" s="26">
        <f>ROUND(PERL[[#This Row],[Proposed Taxable Valuation]]/1000*PERL[[#This Row],[Adjusted Rate]],0)</f>
        <v>0</v>
      </c>
      <c r="L656" s="19">
        <f t="shared" si="60"/>
        <v>0</v>
      </c>
      <c r="M656" s="17">
        <f t="shared" si="63"/>
        <v>0</v>
      </c>
      <c r="N656" s="5">
        <v>232285242</v>
      </c>
      <c r="O656">
        <f>INDEX($R$3:$T$335,MATCH(PERL[[#This Row],[DistrictNumber]],$R$3:$R$335,0),3)</f>
        <v>0</v>
      </c>
      <c r="P656" s="9">
        <f t="shared" ref="P656:P719" si="64">N656/1000*O656</f>
        <v>0</v>
      </c>
      <c r="V656">
        <v>2028</v>
      </c>
      <c r="W656" t="s">
        <v>4</v>
      </c>
      <c r="X656" s="25">
        <v>1216091904</v>
      </c>
    </row>
    <row r="657" spans="1:24" x14ac:dyDescent="0.35">
      <c r="A657" s="13">
        <v>2028</v>
      </c>
      <c r="B657" s="13">
        <f t="shared" si="59"/>
        <v>2027</v>
      </c>
      <c r="C657" t="s">
        <v>4</v>
      </c>
      <c r="D657" t="s">
        <v>5</v>
      </c>
      <c r="E657" s="5">
        <v>1216091904</v>
      </c>
      <c r="F657" s="13">
        <f>INDEX($R$3:$T$335,MATCH(PERL[[#This Row],[DistrictNumber]],$R$3:$R$335,0),3)</f>
        <v>0</v>
      </c>
      <c r="G657" s="9">
        <f t="shared" si="61"/>
        <v>0</v>
      </c>
      <c r="H657" s="11">
        <v>1.02</v>
      </c>
      <c r="I657" s="12" cm="1">
        <f t="array" ref="I657">INDEX(PERL[],MATCH(PERL[[#This Row],[Base Year]]&amp;PERL[[#This Row],[DistrictNumber]],PERL[[Fiscal Year]:[Fiscal Year]]&amp;PERL[[DistrictNumber]:[DistrictNumber]],0),9)*$H657</f>
        <v>0</v>
      </c>
      <c r="J657" s="15">
        <f>IF(PERL[[#This Row],[Unadjusted Maximum Revenue]]/(PERL[[#This Row],[Proposed Taxable Valuation]]/1000)&gt;PERL[[#This Row],[Max Debt RATE]],PERL[[#This Row],[Max Debt RATE]],PERL[[#This Row],[Unadjusted Maximum Revenue]]/(PERL[[#This Row],[Proposed Taxable Valuation]]/1000))</f>
        <v>0</v>
      </c>
      <c r="K657" s="26">
        <f>ROUND(PERL[[#This Row],[Proposed Taxable Valuation]]/1000*PERL[[#This Row],[Adjusted Rate]],0)</f>
        <v>0</v>
      </c>
      <c r="L657" s="19">
        <f t="shared" si="60"/>
        <v>0</v>
      </c>
      <c r="M657" s="17">
        <f t="shared" si="63"/>
        <v>0</v>
      </c>
      <c r="N657" s="5">
        <v>925652847</v>
      </c>
      <c r="O657">
        <f>INDEX($R$3:$T$335,MATCH(PERL[[#This Row],[DistrictNumber]],$R$3:$R$335,0),3)</f>
        <v>0</v>
      </c>
      <c r="P657" s="9">
        <f t="shared" si="64"/>
        <v>0</v>
      </c>
      <c r="V657">
        <v>2028</v>
      </c>
      <c r="W657" t="s">
        <v>10</v>
      </c>
      <c r="X657" s="25">
        <v>340203985</v>
      </c>
    </row>
    <row r="658" spans="1:24" x14ac:dyDescent="0.35">
      <c r="A658" s="13">
        <v>2028</v>
      </c>
      <c r="B658" s="13">
        <f t="shared" si="59"/>
        <v>2027</v>
      </c>
      <c r="C658" t="s">
        <v>6</v>
      </c>
      <c r="D658" t="s">
        <v>7</v>
      </c>
      <c r="E658" s="5">
        <v>625932385</v>
      </c>
      <c r="F658" s="13">
        <f>INDEX($R$3:$T$335,MATCH(PERL[[#This Row],[DistrictNumber]],$R$3:$R$335,0),3)</f>
        <v>0</v>
      </c>
      <c r="G658" s="9">
        <f t="shared" si="61"/>
        <v>0</v>
      </c>
      <c r="H658" s="11">
        <v>1.02</v>
      </c>
      <c r="I658" s="12" cm="1">
        <f t="array" ref="I658">INDEX(PERL[],MATCH(PERL[[#This Row],[Base Year]]&amp;PERL[[#This Row],[DistrictNumber]],PERL[[Fiscal Year]:[Fiscal Year]]&amp;PERL[[DistrictNumber]:[DistrictNumber]],0),9)*$H658</f>
        <v>0</v>
      </c>
      <c r="J658" s="15">
        <f>IF(PERL[[#This Row],[Unadjusted Maximum Revenue]]/(PERL[[#This Row],[Proposed Taxable Valuation]]/1000)&gt;PERL[[#This Row],[Max Debt RATE]],PERL[[#This Row],[Max Debt RATE]],PERL[[#This Row],[Unadjusted Maximum Revenue]]/(PERL[[#This Row],[Proposed Taxable Valuation]]/1000))</f>
        <v>0</v>
      </c>
      <c r="K658" s="26">
        <f>ROUND(PERL[[#This Row],[Proposed Taxable Valuation]]/1000*PERL[[#This Row],[Adjusted Rate]],0)</f>
        <v>0</v>
      </c>
      <c r="L658" s="19">
        <f t="shared" si="60"/>
        <v>0</v>
      </c>
      <c r="M658" s="17">
        <f t="shared" si="63"/>
        <v>0</v>
      </c>
      <c r="N658" s="5">
        <v>561317907</v>
      </c>
      <c r="O658">
        <f>INDEX($R$3:$T$335,MATCH(PERL[[#This Row],[DistrictNumber]],$R$3:$R$335,0),3)</f>
        <v>0</v>
      </c>
      <c r="P658" s="9">
        <f t="shared" si="64"/>
        <v>0</v>
      </c>
      <c r="V658">
        <v>2028</v>
      </c>
      <c r="W658" t="s">
        <v>12</v>
      </c>
      <c r="X658" s="25">
        <v>226228861</v>
      </c>
    </row>
    <row r="659" spans="1:24" x14ac:dyDescent="0.35">
      <c r="A659" s="13">
        <v>2028</v>
      </c>
      <c r="B659" s="13">
        <f t="shared" si="59"/>
        <v>2027</v>
      </c>
      <c r="C659" t="s">
        <v>8</v>
      </c>
      <c r="D659" t="s">
        <v>9</v>
      </c>
      <c r="E659" s="5">
        <v>713112325</v>
      </c>
      <c r="F659" s="13">
        <f>INDEX($R$3:$T$335,MATCH(PERL[[#This Row],[DistrictNumber]],$R$3:$R$335,0),3)</f>
        <v>0</v>
      </c>
      <c r="G659" s="9">
        <f t="shared" si="61"/>
        <v>0</v>
      </c>
      <c r="H659" s="11">
        <v>1.02</v>
      </c>
      <c r="I659" s="12" cm="1">
        <f t="array" ref="I659">INDEX(PERL[],MATCH(PERL[[#This Row],[Base Year]]&amp;PERL[[#This Row],[DistrictNumber]],PERL[[Fiscal Year]:[Fiscal Year]]&amp;PERL[[DistrictNumber]:[DistrictNumber]],0),9)*$H659</f>
        <v>0</v>
      </c>
      <c r="J659" s="15">
        <f>IF(PERL[[#This Row],[Unadjusted Maximum Revenue]]/(PERL[[#This Row],[Proposed Taxable Valuation]]/1000)&gt;PERL[[#This Row],[Max Debt RATE]],PERL[[#This Row],[Max Debt RATE]],PERL[[#This Row],[Unadjusted Maximum Revenue]]/(PERL[[#This Row],[Proposed Taxable Valuation]]/1000))</f>
        <v>0</v>
      </c>
      <c r="K659" s="26">
        <f>ROUND(PERL[[#This Row],[Proposed Taxable Valuation]]/1000*PERL[[#This Row],[Adjusted Rate]],0)</f>
        <v>0</v>
      </c>
      <c r="L659" s="19">
        <f t="shared" si="60"/>
        <v>0</v>
      </c>
      <c r="M659" s="17">
        <f t="shared" si="63"/>
        <v>0</v>
      </c>
      <c r="N659" s="5">
        <v>624786128</v>
      </c>
      <c r="O659">
        <f>INDEX($R$3:$T$335,MATCH(PERL[[#This Row],[DistrictNumber]],$R$3:$R$335,0),3)</f>
        <v>0</v>
      </c>
      <c r="P659" s="9">
        <f t="shared" si="64"/>
        <v>0</v>
      </c>
      <c r="V659">
        <v>2028</v>
      </c>
      <c r="W659" t="s">
        <v>14</v>
      </c>
      <c r="X659" s="25">
        <v>493336202</v>
      </c>
    </row>
    <row r="660" spans="1:24" x14ac:dyDescent="0.35">
      <c r="A660" s="13">
        <v>2028</v>
      </c>
      <c r="B660" s="13">
        <f t="shared" si="59"/>
        <v>2027</v>
      </c>
      <c r="C660" t="s">
        <v>10</v>
      </c>
      <c r="D660" t="s">
        <v>11</v>
      </c>
      <c r="E660" s="5">
        <v>340203985</v>
      </c>
      <c r="F660" s="13">
        <f>INDEX($R$3:$T$335,MATCH(PERL[[#This Row],[DistrictNumber]],$R$3:$R$335,0),3)</f>
        <v>0</v>
      </c>
      <c r="G660" s="9">
        <f t="shared" si="61"/>
        <v>0</v>
      </c>
      <c r="H660" s="11">
        <v>1.02</v>
      </c>
      <c r="I660" s="12" cm="1">
        <f t="array" ref="I660">INDEX(PERL[],MATCH(PERL[[#This Row],[Base Year]]&amp;PERL[[#This Row],[DistrictNumber]],PERL[[Fiscal Year]:[Fiscal Year]]&amp;PERL[[DistrictNumber]:[DistrictNumber]],0),9)*$H660</f>
        <v>0</v>
      </c>
      <c r="J660" s="15">
        <f>IF(PERL[[#This Row],[Unadjusted Maximum Revenue]]/(PERL[[#This Row],[Proposed Taxable Valuation]]/1000)&gt;PERL[[#This Row],[Max Debt RATE]],PERL[[#This Row],[Max Debt RATE]],PERL[[#This Row],[Unadjusted Maximum Revenue]]/(PERL[[#This Row],[Proposed Taxable Valuation]]/1000))</f>
        <v>0</v>
      </c>
      <c r="K660" s="26">
        <f>ROUND(PERL[[#This Row],[Proposed Taxable Valuation]]/1000*PERL[[#This Row],[Adjusted Rate]],0)</f>
        <v>0</v>
      </c>
      <c r="L660" s="19">
        <f t="shared" si="60"/>
        <v>0</v>
      </c>
      <c r="M660" s="17">
        <f t="shared" si="63"/>
        <v>0</v>
      </c>
      <c r="N660" s="5">
        <v>279533291</v>
      </c>
      <c r="O660">
        <f>INDEX($R$3:$T$335,MATCH(PERL[[#This Row],[DistrictNumber]],$R$3:$R$335,0),3)</f>
        <v>0</v>
      </c>
      <c r="P660" s="9">
        <f t="shared" si="64"/>
        <v>0</v>
      </c>
      <c r="V660">
        <v>2028</v>
      </c>
      <c r="W660" t="s">
        <v>16</v>
      </c>
      <c r="X660" s="25">
        <v>396749621</v>
      </c>
    </row>
    <row r="661" spans="1:24" x14ac:dyDescent="0.35">
      <c r="A661" s="13">
        <v>2028</v>
      </c>
      <c r="B661" s="13">
        <f t="shared" si="59"/>
        <v>2027</v>
      </c>
      <c r="C661" t="s">
        <v>12</v>
      </c>
      <c r="D661" t="s">
        <v>13</v>
      </c>
      <c r="E661" s="5">
        <v>226228861</v>
      </c>
      <c r="F661" s="13">
        <f>INDEX($R$3:$T$335,MATCH(PERL[[#This Row],[DistrictNumber]],$R$3:$R$335,0),3)</f>
        <v>0</v>
      </c>
      <c r="G661" s="9">
        <f t="shared" si="61"/>
        <v>0</v>
      </c>
      <c r="H661" s="11">
        <v>1.02</v>
      </c>
      <c r="I661" s="12" cm="1">
        <f t="array" ref="I661">INDEX(PERL[],MATCH(PERL[[#This Row],[Base Year]]&amp;PERL[[#This Row],[DistrictNumber]],PERL[[Fiscal Year]:[Fiscal Year]]&amp;PERL[[DistrictNumber]:[DistrictNumber]],0),9)*$H661</f>
        <v>0</v>
      </c>
      <c r="J661" s="15">
        <f>IF(PERL[[#This Row],[Unadjusted Maximum Revenue]]/(PERL[[#This Row],[Proposed Taxable Valuation]]/1000)&gt;PERL[[#This Row],[Max Debt RATE]],PERL[[#This Row],[Max Debt RATE]],PERL[[#This Row],[Unadjusted Maximum Revenue]]/(PERL[[#This Row],[Proposed Taxable Valuation]]/1000))</f>
        <v>0</v>
      </c>
      <c r="K661" s="26">
        <f>ROUND(PERL[[#This Row],[Proposed Taxable Valuation]]/1000*PERL[[#This Row],[Adjusted Rate]],0)</f>
        <v>0</v>
      </c>
      <c r="L661" s="19">
        <f t="shared" si="60"/>
        <v>0</v>
      </c>
      <c r="M661" s="17">
        <f t="shared" si="63"/>
        <v>0</v>
      </c>
      <c r="N661" s="5">
        <v>204477967</v>
      </c>
      <c r="O661">
        <f>INDEX($R$3:$T$335,MATCH(PERL[[#This Row],[DistrictNumber]],$R$3:$R$335,0),3)</f>
        <v>0</v>
      </c>
      <c r="P661" s="9">
        <f t="shared" si="64"/>
        <v>0</v>
      </c>
      <c r="V661">
        <v>2028</v>
      </c>
      <c r="W661" t="s">
        <v>18</v>
      </c>
      <c r="X661" s="25">
        <v>195307239</v>
      </c>
    </row>
    <row r="662" spans="1:24" x14ac:dyDescent="0.35">
      <c r="A662" s="13">
        <v>2028</v>
      </c>
      <c r="B662" s="13">
        <f t="shared" si="59"/>
        <v>2027</v>
      </c>
      <c r="C662" t="s">
        <v>14</v>
      </c>
      <c r="D662" t="s">
        <v>15</v>
      </c>
      <c r="E662" s="5">
        <v>493336202</v>
      </c>
      <c r="F662" s="13">
        <f>INDEX($R$3:$T$335,MATCH(PERL[[#This Row],[DistrictNumber]],$R$3:$R$335,0),3)</f>
        <v>0</v>
      </c>
      <c r="G662" s="9">
        <f t="shared" si="61"/>
        <v>0</v>
      </c>
      <c r="H662" s="11">
        <v>1.02</v>
      </c>
      <c r="I662" s="12" cm="1">
        <f t="array" ref="I662">INDEX(PERL[],MATCH(PERL[[#This Row],[Base Year]]&amp;PERL[[#This Row],[DistrictNumber]],PERL[[Fiscal Year]:[Fiscal Year]]&amp;PERL[[DistrictNumber]:[DistrictNumber]],0),9)*$H662</f>
        <v>0</v>
      </c>
      <c r="J662" s="15">
        <f>IF(PERL[[#This Row],[Unadjusted Maximum Revenue]]/(PERL[[#This Row],[Proposed Taxable Valuation]]/1000)&gt;PERL[[#This Row],[Max Debt RATE]],PERL[[#This Row],[Max Debt RATE]],PERL[[#This Row],[Unadjusted Maximum Revenue]]/(PERL[[#This Row],[Proposed Taxable Valuation]]/1000))</f>
        <v>0</v>
      </c>
      <c r="K662" s="26">
        <f>ROUND(PERL[[#This Row],[Proposed Taxable Valuation]]/1000*PERL[[#This Row],[Adjusted Rate]],0)</f>
        <v>0</v>
      </c>
      <c r="L662" s="19">
        <f t="shared" si="60"/>
        <v>0</v>
      </c>
      <c r="M662" s="17">
        <f t="shared" si="63"/>
        <v>0</v>
      </c>
      <c r="N662" s="5">
        <v>400573423</v>
      </c>
      <c r="O662">
        <f>INDEX($R$3:$T$335,MATCH(PERL[[#This Row],[DistrictNumber]],$R$3:$R$335,0),3)</f>
        <v>0</v>
      </c>
      <c r="P662" s="9">
        <f t="shared" si="64"/>
        <v>0</v>
      </c>
      <c r="V662">
        <v>2028</v>
      </c>
      <c r="W662" t="s">
        <v>20</v>
      </c>
      <c r="X662" s="25">
        <v>1436422804</v>
      </c>
    </row>
    <row r="663" spans="1:24" x14ac:dyDescent="0.35">
      <c r="A663" s="13">
        <v>2028</v>
      </c>
      <c r="B663" s="13">
        <f t="shared" si="59"/>
        <v>2027</v>
      </c>
      <c r="C663" t="s">
        <v>16</v>
      </c>
      <c r="D663" t="s">
        <v>17</v>
      </c>
      <c r="E663" s="5">
        <v>396749621</v>
      </c>
      <c r="F663" s="13">
        <f>INDEX($R$3:$T$335,MATCH(PERL[[#This Row],[DistrictNumber]],$R$3:$R$335,0),3)</f>
        <v>0</v>
      </c>
      <c r="G663" s="9">
        <f t="shared" si="61"/>
        <v>0</v>
      </c>
      <c r="H663" s="11">
        <v>1.02</v>
      </c>
      <c r="I663" s="12" cm="1">
        <f t="array" ref="I663">INDEX(PERL[],MATCH(PERL[[#This Row],[Base Year]]&amp;PERL[[#This Row],[DistrictNumber]],PERL[[Fiscal Year]:[Fiscal Year]]&amp;PERL[[DistrictNumber]:[DistrictNumber]],0),9)*$H663</f>
        <v>0</v>
      </c>
      <c r="J663" s="15">
        <f>IF(PERL[[#This Row],[Unadjusted Maximum Revenue]]/(PERL[[#This Row],[Proposed Taxable Valuation]]/1000)&gt;PERL[[#This Row],[Max Debt RATE]],PERL[[#This Row],[Max Debt RATE]],PERL[[#This Row],[Unadjusted Maximum Revenue]]/(PERL[[#This Row],[Proposed Taxable Valuation]]/1000))</f>
        <v>0</v>
      </c>
      <c r="K663" s="26">
        <f>ROUND(PERL[[#This Row],[Proposed Taxable Valuation]]/1000*PERL[[#This Row],[Adjusted Rate]],0)</f>
        <v>0</v>
      </c>
      <c r="L663" s="19">
        <f t="shared" si="60"/>
        <v>0</v>
      </c>
      <c r="M663" s="17">
        <f t="shared" si="63"/>
        <v>0</v>
      </c>
      <c r="N663" s="5">
        <v>299038317</v>
      </c>
      <c r="O663">
        <f>INDEX($R$3:$T$335,MATCH(PERL[[#This Row],[DistrictNumber]],$R$3:$R$335,0),3)</f>
        <v>0</v>
      </c>
      <c r="P663" s="9">
        <f t="shared" si="64"/>
        <v>0</v>
      </c>
      <c r="V663">
        <v>2028</v>
      </c>
      <c r="W663" t="s">
        <v>22</v>
      </c>
      <c r="X663" s="25">
        <v>880415277</v>
      </c>
    </row>
    <row r="664" spans="1:24" x14ac:dyDescent="0.35">
      <c r="A664" s="13">
        <v>2028</v>
      </c>
      <c r="B664" s="13">
        <f t="shared" si="59"/>
        <v>2027</v>
      </c>
      <c r="C664" t="s">
        <v>18</v>
      </c>
      <c r="D664" t="s">
        <v>19</v>
      </c>
      <c r="E664" s="5">
        <v>195307239</v>
      </c>
      <c r="F664" s="13">
        <f>INDEX($R$3:$T$335,MATCH(PERL[[#This Row],[DistrictNumber]],$R$3:$R$335,0),3)</f>
        <v>0</v>
      </c>
      <c r="G664" s="9">
        <f t="shared" si="61"/>
        <v>0</v>
      </c>
      <c r="H664" s="11">
        <v>1.02</v>
      </c>
      <c r="I664" s="12" cm="1">
        <f t="array" ref="I664">INDEX(PERL[],MATCH(PERL[[#This Row],[Base Year]]&amp;PERL[[#This Row],[DistrictNumber]],PERL[[Fiscal Year]:[Fiscal Year]]&amp;PERL[[DistrictNumber]:[DistrictNumber]],0),9)*$H664</f>
        <v>0</v>
      </c>
      <c r="J664" s="15">
        <f>IF(PERL[[#This Row],[Unadjusted Maximum Revenue]]/(PERL[[#This Row],[Proposed Taxable Valuation]]/1000)&gt;PERL[[#This Row],[Max Debt RATE]],PERL[[#This Row],[Max Debt RATE]],PERL[[#This Row],[Unadjusted Maximum Revenue]]/(PERL[[#This Row],[Proposed Taxable Valuation]]/1000))</f>
        <v>0</v>
      </c>
      <c r="K664" s="26">
        <f>ROUND(PERL[[#This Row],[Proposed Taxable Valuation]]/1000*PERL[[#This Row],[Adjusted Rate]],0)</f>
        <v>0</v>
      </c>
      <c r="L664" s="19">
        <f t="shared" si="60"/>
        <v>0</v>
      </c>
      <c r="M664" s="17">
        <f t="shared" si="63"/>
        <v>0</v>
      </c>
      <c r="N664" s="5">
        <v>176559947</v>
      </c>
      <c r="O664">
        <f>INDEX($R$3:$T$335,MATCH(PERL[[#This Row],[DistrictNumber]],$R$3:$R$335,0),3)</f>
        <v>0</v>
      </c>
      <c r="P664" s="9">
        <f t="shared" si="64"/>
        <v>0</v>
      </c>
      <c r="V664">
        <v>2028</v>
      </c>
      <c r="W664" t="s">
        <v>404</v>
      </c>
      <c r="X664" s="25">
        <v>384314722</v>
      </c>
    </row>
    <row r="665" spans="1:24" x14ac:dyDescent="0.35">
      <c r="A665" s="13">
        <v>2028</v>
      </c>
      <c r="B665" s="13">
        <f t="shared" si="59"/>
        <v>2027</v>
      </c>
      <c r="C665" t="s">
        <v>20</v>
      </c>
      <c r="D665" t="s">
        <v>21</v>
      </c>
      <c r="E665" s="5">
        <v>1436422804</v>
      </c>
      <c r="F665" s="13">
        <f>INDEX($R$3:$T$335,MATCH(PERL[[#This Row],[DistrictNumber]],$R$3:$R$335,0),3)</f>
        <v>0</v>
      </c>
      <c r="G665" s="9">
        <f t="shared" si="61"/>
        <v>0</v>
      </c>
      <c r="H665" s="11">
        <v>1.02</v>
      </c>
      <c r="I665" s="12" cm="1">
        <f t="array" ref="I665">INDEX(PERL[],MATCH(PERL[[#This Row],[Base Year]]&amp;PERL[[#This Row],[DistrictNumber]],PERL[[Fiscal Year]:[Fiscal Year]]&amp;PERL[[DistrictNumber]:[DistrictNumber]],0),9)*$H665</f>
        <v>0</v>
      </c>
      <c r="J665" s="15">
        <f>IF(PERL[[#This Row],[Unadjusted Maximum Revenue]]/(PERL[[#This Row],[Proposed Taxable Valuation]]/1000)&gt;PERL[[#This Row],[Max Debt RATE]],PERL[[#This Row],[Max Debt RATE]],PERL[[#This Row],[Unadjusted Maximum Revenue]]/(PERL[[#This Row],[Proposed Taxable Valuation]]/1000))</f>
        <v>0</v>
      </c>
      <c r="K665" s="26">
        <f>ROUND(PERL[[#This Row],[Proposed Taxable Valuation]]/1000*PERL[[#This Row],[Adjusted Rate]],0)</f>
        <v>0</v>
      </c>
      <c r="L665" s="19">
        <f t="shared" si="60"/>
        <v>0</v>
      </c>
      <c r="M665" s="17">
        <f t="shared" si="63"/>
        <v>0</v>
      </c>
      <c r="N665" s="5">
        <v>1242268930</v>
      </c>
      <c r="O665">
        <f>INDEX($R$3:$T$335,MATCH(PERL[[#This Row],[DistrictNumber]],$R$3:$R$335,0),3)</f>
        <v>0</v>
      </c>
      <c r="P665" s="9">
        <f t="shared" si="64"/>
        <v>0</v>
      </c>
      <c r="V665">
        <v>2028</v>
      </c>
      <c r="W665" t="s">
        <v>24</v>
      </c>
      <c r="X665" s="25">
        <v>640846555</v>
      </c>
    </row>
    <row r="666" spans="1:24" x14ac:dyDescent="0.35">
      <c r="A666" s="13">
        <v>2028</v>
      </c>
      <c r="B666" s="13">
        <f t="shared" si="59"/>
        <v>2027</v>
      </c>
      <c r="C666" t="s">
        <v>22</v>
      </c>
      <c r="D666" t="s">
        <v>23</v>
      </c>
      <c r="E666" s="5">
        <v>880415277</v>
      </c>
      <c r="F666" s="13">
        <f>INDEX($R$3:$T$335,MATCH(PERL[[#This Row],[DistrictNumber]],$R$3:$R$335,0),3)</f>
        <v>0</v>
      </c>
      <c r="G666" s="9">
        <f t="shared" si="61"/>
        <v>0</v>
      </c>
      <c r="H666" s="11">
        <v>1.02</v>
      </c>
      <c r="I666" s="12" cm="1">
        <f t="array" ref="I666">INDEX(PERL[],MATCH(PERL[[#This Row],[Base Year]]&amp;PERL[[#This Row],[DistrictNumber]],PERL[[Fiscal Year]:[Fiscal Year]]&amp;PERL[[DistrictNumber]:[DistrictNumber]],0),9)*$H666</f>
        <v>0</v>
      </c>
      <c r="J666" s="15">
        <f>IF(PERL[[#This Row],[Unadjusted Maximum Revenue]]/(PERL[[#This Row],[Proposed Taxable Valuation]]/1000)&gt;PERL[[#This Row],[Max Debt RATE]],PERL[[#This Row],[Max Debt RATE]],PERL[[#This Row],[Unadjusted Maximum Revenue]]/(PERL[[#This Row],[Proposed Taxable Valuation]]/1000))</f>
        <v>0</v>
      </c>
      <c r="K666" s="26">
        <f>ROUND(PERL[[#This Row],[Proposed Taxable Valuation]]/1000*PERL[[#This Row],[Adjusted Rate]],0)</f>
        <v>0</v>
      </c>
      <c r="L666" s="19">
        <f t="shared" si="60"/>
        <v>0</v>
      </c>
      <c r="M666" s="17">
        <f t="shared" si="63"/>
        <v>0</v>
      </c>
      <c r="N666" s="5">
        <v>698721288</v>
      </c>
      <c r="O666">
        <f>INDEX($R$3:$T$335,MATCH(PERL[[#This Row],[DistrictNumber]],$R$3:$R$335,0),3)</f>
        <v>0</v>
      </c>
      <c r="P666" s="9">
        <f t="shared" si="64"/>
        <v>0</v>
      </c>
      <c r="V666">
        <v>2028</v>
      </c>
      <c r="W666" t="s">
        <v>26</v>
      </c>
      <c r="X666" s="25">
        <v>4740452383</v>
      </c>
    </row>
    <row r="667" spans="1:24" x14ac:dyDescent="0.35">
      <c r="A667" s="13">
        <v>2028</v>
      </c>
      <c r="B667" s="13">
        <f t="shared" si="59"/>
        <v>2027</v>
      </c>
      <c r="C667" t="s">
        <v>24</v>
      </c>
      <c r="D667" t="s">
        <v>25</v>
      </c>
      <c r="E667" s="5">
        <v>640846555</v>
      </c>
      <c r="F667" s="13">
        <f>INDEX($R$3:$T$335,MATCH(PERL[[#This Row],[DistrictNumber]],$R$3:$R$335,0),3)</f>
        <v>0.13500000000000001</v>
      </c>
      <c r="G667" s="9">
        <f t="shared" si="61"/>
        <v>86514.284925000014</v>
      </c>
      <c r="H667" s="11">
        <v>1.02</v>
      </c>
      <c r="I667" s="12" cm="1">
        <f t="array" ref="I667">INDEX(PERL[],MATCH(PERL[[#This Row],[Base Year]]&amp;PERL[[#This Row],[DistrictNumber]],PERL[[Fiscal Year]:[Fiscal Year]]&amp;PERL[[DistrictNumber]:[DistrictNumber]],0),9)*$H667</f>
        <v>75874.322604474015</v>
      </c>
      <c r="J667" s="15">
        <f>IF(PERL[[#This Row],[Unadjusted Maximum Revenue]]/(PERL[[#This Row],[Proposed Taxable Valuation]]/1000)&gt;PERL[[#This Row],[Max Debt RATE]],PERL[[#This Row],[Max Debt RATE]],PERL[[#This Row],[Unadjusted Maximum Revenue]]/(PERL[[#This Row],[Proposed Taxable Valuation]]/1000))</f>
        <v>0.11839702033581816</v>
      </c>
      <c r="K667" s="26">
        <f>ROUND(PERL[[#This Row],[Proposed Taxable Valuation]]/1000*PERL[[#This Row],[Adjusted Rate]],0)</f>
        <v>75874</v>
      </c>
      <c r="L667" s="19">
        <f t="shared" si="60"/>
        <v>-10639.962320526</v>
      </c>
      <c r="M667" s="17">
        <f t="shared" si="63"/>
        <v>-1.6602979664181852E-2</v>
      </c>
      <c r="N667" s="5">
        <v>556482533</v>
      </c>
      <c r="O667">
        <f>INDEX($R$3:$T$335,MATCH(PERL[[#This Row],[DistrictNumber]],$R$3:$R$335,0),3)</f>
        <v>0.13500000000000001</v>
      </c>
      <c r="P667" s="9">
        <f t="shared" si="64"/>
        <v>75125.141955000014</v>
      </c>
      <c r="V667">
        <v>2028</v>
      </c>
      <c r="W667" t="s">
        <v>28</v>
      </c>
      <c r="X667" s="25">
        <v>715571551</v>
      </c>
    </row>
    <row r="668" spans="1:24" x14ac:dyDescent="0.35">
      <c r="A668" s="13">
        <v>2028</v>
      </c>
      <c r="B668" s="13">
        <f t="shared" si="59"/>
        <v>2027</v>
      </c>
      <c r="C668" t="s">
        <v>26</v>
      </c>
      <c r="D668" t="s">
        <v>27</v>
      </c>
      <c r="E668" s="5">
        <v>4740452383</v>
      </c>
      <c r="F668" s="13">
        <f>INDEX($R$3:$T$335,MATCH(PERL[[#This Row],[DistrictNumber]],$R$3:$R$335,0),3)</f>
        <v>0</v>
      </c>
      <c r="G668" s="9">
        <f t="shared" si="61"/>
        <v>0</v>
      </c>
      <c r="H668" s="11">
        <v>1.02</v>
      </c>
      <c r="I668" s="12" cm="1">
        <f t="array" ref="I668">INDEX(PERL[],MATCH(PERL[[#This Row],[Base Year]]&amp;PERL[[#This Row],[DistrictNumber]],PERL[[Fiscal Year]:[Fiscal Year]]&amp;PERL[[DistrictNumber]:[DistrictNumber]],0),9)*$H668</f>
        <v>0</v>
      </c>
      <c r="J668" s="15">
        <f>IF(PERL[[#This Row],[Unadjusted Maximum Revenue]]/(PERL[[#This Row],[Proposed Taxable Valuation]]/1000)&gt;PERL[[#This Row],[Max Debt RATE]],PERL[[#This Row],[Max Debt RATE]],PERL[[#This Row],[Unadjusted Maximum Revenue]]/(PERL[[#This Row],[Proposed Taxable Valuation]]/1000))</f>
        <v>0</v>
      </c>
      <c r="K668" s="26">
        <f>ROUND(PERL[[#This Row],[Proposed Taxable Valuation]]/1000*PERL[[#This Row],[Adjusted Rate]],0)</f>
        <v>0</v>
      </c>
      <c r="L668" s="19">
        <f t="shared" si="60"/>
        <v>0</v>
      </c>
      <c r="M668" s="17">
        <f t="shared" si="63"/>
        <v>0</v>
      </c>
      <c r="N668" s="5">
        <v>3557381428</v>
      </c>
      <c r="O668">
        <f>INDEX($R$3:$T$335,MATCH(PERL[[#This Row],[DistrictNumber]],$R$3:$R$335,0),3)</f>
        <v>0</v>
      </c>
      <c r="P668" s="9">
        <f t="shared" si="64"/>
        <v>0</v>
      </c>
      <c r="V668">
        <v>2028</v>
      </c>
      <c r="W668" t="s">
        <v>30</v>
      </c>
      <c r="X668" s="25">
        <v>174935534</v>
      </c>
    </row>
    <row r="669" spans="1:24" x14ac:dyDescent="0.35">
      <c r="A669" s="13">
        <v>2028</v>
      </c>
      <c r="B669" s="13">
        <f t="shared" si="59"/>
        <v>2027</v>
      </c>
      <c r="C669" t="s">
        <v>28</v>
      </c>
      <c r="D669" t="s">
        <v>29</v>
      </c>
      <c r="E669" s="5">
        <v>715571551</v>
      </c>
      <c r="F669" s="13">
        <f>INDEX($R$3:$T$335,MATCH(PERL[[#This Row],[DistrictNumber]],$R$3:$R$335,0),3)</f>
        <v>0</v>
      </c>
      <c r="G669" s="9">
        <f t="shared" si="61"/>
        <v>0</v>
      </c>
      <c r="H669" s="11">
        <v>1.02</v>
      </c>
      <c r="I669" s="12" cm="1">
        <f t="array" ref="I669">INDEX(PERL[],MATCH(PERL[[#This Row],[Base Year]]&amp;PERL[[#This Row],[DistrictNumber]],PERL[[Fiscal Year]:[Fiscal Year]]&amp;PERL[[DistrictNumber]:[DistrictNumber]],0),9)*$H669</f>
        <v>0</v>
      </c>
      <c r="J669" s="15">
        <f>IF(PERL[[#This Row],[Unadjusted Maximum Revenue]]/(PERL[[#This Row],[Proposed Taxable Valuation]]/1000)&gt;PERL[[#This Row],[Max Debt RATE]],PERL[[#This Row],[Max Debt RATE]],PERL[[#This Row],[Unadjusted Maximum Revenue]]/(PERL[[#This Row],[Proposed Taxable Valuation]]/1000))</f>
        <v>0</v>
      </c>
      <c r="K669" s="26">
        <f>ROUND(PERL[[#This Row],[Proposed Taxable Valuation]]/1000*PERL[[#This Row],[Adjusted Rate]],0)</f>
        <v>0</v>
      </c>
      <c r="L669" s="19">
        <f t="shared" si="60"/>
        <v>0</v>
      </c>
      <c r="M669" s="17">
        <f t="shared" si="63"/>
        <v>0</v>
      </c>
      <c r="N669" s="5">
        <v>544925637</v>
      </c>
      <c r="O669">
        <f>INDEX($R$3:$T$335,MATCH(PERL[[#This Row],[DistrictNumber]],$R$3:$R$335,0),3)</f>
        <v>0</v>
      </c>
      <c r="P669" s="9">
        <f t="shared" si="64"/>
        <v>0</v>
      </c>
      <c r="V669">
        <v>2028</v>
      </c>
      <c r="W669" t="s">
        <v>32</v>
      </c>
      <c r="X669" s="25">
        <v>8915138682</v>
      </c>
    </row>
    <row r="670" spans="1:24" x14ac:dyDescent="0.35">
      <c r="A670" s="13">
        <v>2028</v>
      </c>
      <c r="B670" s="13">
        <f t="shared" si="59"/>
        <v>2027</v>
      </c>
      <c r="C670" t="s">
        <v>30</v>
      </c>
      <c r="D670" t="s">
        <v>31</v>
      </c>
      <c r="E670" s="5">
        <v>174935534</v>
      </c>
      <c r="F670" s="13">
        <f>INDEX($R$3:$T$335,MATCH(PERL[[#This Row],[DistrictNumber]],$R$3:$R$335,0),3)</f>
        <v>0</v>
      </c>
      <c r="G670" s="9">
        <f t="shared" si="61"/>
        <v>0</v>
      </c>
      <c r="H670" s="11">
        <v>1.02</v>
      </c>
      <c r="I670" s="12" cm="1">
        <f t="array" ref="I670">INDEX(PERL[],MATCH(PERL[[#This Row],[Base Year]]&amp;PERL[[#This Row],[DistrictNumber]],PERL[[Fiscal Year]:[Fiscal Year]]&amp;PERL[[DistrictNumber]:[DistrictNumber]],0),9)*$H670</f>
        <v>0</v>
      </c>
      <c r="J670" s="15">
        <f>IF(PERL[[#This Row],[Unadjusted Maximum Revenue]]/(PERL[[#This Row],[Proposed Taxable Valuation]]/1000)&gt;PERL[[#This Row],[Max Debt RATE]],PERL[[#This Row],[Max Debt RATE]],PERL[[#This Row],[Unadjusted Maximum Revenue]]/(PERL[[#This Row],[Proposed Taxable Valuation]]/1000))</f>
        <v>0</v>
      </c>
      <c r="K670" s="26">
        <f>ROUND(PERL[[#This Row],[Proposed Taxable Valuation]]/1000*PERL[[#This Row],[Adjusted Rate]],0)</f>
        <v>0</v>
      </c>
      <c r="L670" s="19">
        <f t="shared" si="60"/>
        <v>0</v>
      </c>
      <c r="M670" s="17">
        <f t="shared" si="63"/>
        <v>0</v>
      </c>
      <c r="N670" s="5">
        <v>144768684</v>
      </c>
      <c r="O670">
        <f>INDEX($R$3:$T$335,MATCH(PERL[[#This Row],[DistrictNumber]],$R$3:$R$335,0),3)</f>
        <v>0</v>
      </c>
      <c r="P670" s="9">
        <f t="shared" si="64"/>
        <v>0</v>
      </c>
      <c r="V670">
        <v>2028</v>
      </c>
      <c r="W670" t="s">
        <v>34</v>
      </c>
      <c r="X670" s="25">
        <v>453766998</v>
      </c>
    </row>
    <row r="671" spans="1:24" x14ac:dyDescent="0.35">
      <c r="A671" s="13">
        <v>2028</v>
      </c>
      <c r="B671" s="13">
        <f t="shared" si="59"/>
        <v>2027</v>
      </c>
      <c r="C671" t="s">
        <v>32</v>
      </c>
      <c r="D671" t="s">
        <v>33</v>
      </c>
      <c r="E671" s="5">
        <v>8915138682</v>
      </c>
      <c r="F671" s="13">
        <f>INDEX($R$3:$T$335,MATCH(PERL[[#This Row],[DistrictNumber]],$R$3:$R$335,0),3)</f>
        <v>0</v>
      </c>
      <c r="G671" s="9">
        <f t="shared" si="61"/>
        <v>0</v>
      </c>
      <c r="H671" s="11">
        <v>1.02</v>
      </c>
      <c r="I671" s="12" cm="1">
        <f t="array" ref="I671">INDEX(PERL[],MATCH(PERL[[#This Row],[Base Year]]&amp;PERL[[#This Row],[DistrictNumber]],PERL[[Fiscal Year]:[Fiscal Year]]&amp;PERL[[DistrictNumber]:[DistrictNumber]],0),9)*$H671</f>
        <v>0</v>
      </c>
      <c r="J671" s="15">
        <f>IF(PERL[[#This Row],[Unadjusted Maximum Revenue]]/(PERL[[#This Row],[Proposed Taxable Valuation]]/1000)&gt;PERL[[#This Row],[Max Debt RATE]],PERL[[#This Row],[Max Debt RATE]],PERL[[#This Row],[Unadjusted Maximum Revenue]]/(PERL[[#This Row],[Proposed Taxable Valuation]]/1000))</f>
        <v>0</v>
      </c>
      <c r="K671" s="26">
        <f>ROUND(PERL[[#This Row],[Proposed Taxable Valuation]]/1000*PERL[[#This Row],[Adjusted Rate]],0)</f>
        <v>0</v>
      </c>
      <c r="L671" s="19">
        <f t="shared" si="60"/>
        <v>0</v>
      </c>
      <c r="M671" s="17">
        <f t="shared" si="63"/>
        <v>0</v>
      </c>
      <c r="N671" s="5">
        <v>6547629559</v>
      </c>
      <c r="O671">
        <f>INDEX($R$3:$T$335,MATCH(PERL[[#This Row],[DistrictNumber]],$R$3:$R$335,0),3)</f>
        <v>0</v>
      </c>
      <c r="P671" s="9">
        <f t="shared" si="64"/>
        <v>0</v>
      </c>
      <c r="V671">
        <v>2028</v>
      </c>
      <c r="W671" t="s">
        <v>424</v>
      </c>
      <c r="X671" s="25">
        <v>461451939</v>
      </c>
    </row>
    <row r="672" spans="1:24" x14ac:dyDescent="0.35">
      <c r="A672" s="13">
        <v>2028</v>
      </c>
      <c r="B672" s="13">
        <f t="shared" si="59"/>
        <v>2027</v>
      </c>
      <c r="C672" t="s">
        <v>34</v>
      </c>
      <c r="D672" t="s">
        <v>35</v>
      </c>
      <c r="E672" s="5">
        <v>453766998</v>
      </c>
      <c r="F672" s="13">
        <f>INDEX($R$3:$T$335,MATCH(PERL[[#This Row],[DistrictNumber]],$R$3:$R$335,0),3)</f>
        <v>0</v>
      </c>
      <c r="G672" s="9">
        <f t="shared" si="61"/>
        <v>0</v>
      </c>
      <c r="H672" s="11">
        <v>1.02</v>
      </c>
      <c r="I672" s="12" cm="1">
        <f t="array" ref="I672">INDEX(PERL[],MATCH(PERL[[#This Row],[Base Year]]&amp;PERL[[#This Row],[DistrictNumber]],PERL[[Fiscal Year]:[Fiscal Year]]&amp;PERL[[DistrictNumber]:[DistrictNumber]],0),9)*$H672</f>
        <v>0</v>
      </c>
      <c r="J672" s="15">
        <f>IF(PERL[[#This Row],[Unadjusted Maximum Revenue]]/(PERL[[#This Row],[Proposed Taxable Valuation]]/1000)&gt;PERL[[#This Row],[Max Debt RATE]],PERL[[#This Row],[Max Debt RATE]],PERL[[#This Row],[Unadjusted Maximum Revenue]]/(PERL[[#This Row],[Proposed Taxable Valuation]]/1000))</f>
        <v>0</v>
      </c>
      <c r="K672" s="26">
        <f>ROUND(PERL[[#This Row],[Proposed Taxable Valuation]]/1000*PERL[[#This Row],[Adjusted Rate]],0)</f>
        <v>0</v>
      </c>
      <c r="L672" s="19">
        <f t="shared" si="60"/>
        <v>0</v>
      </c>
      <c r="M672" s="17">
        <f t="shared" si="63"/>
        <v>0</v>
      </c>
      <c r="N672" s="5">
        <v>375955588</v>
      </c>
      <c r="O672">
        <f>INDEX($R$3:$T$335,MATCH(PERL[[#This Row],[DistrictNumber]],$R$3:$R$335,0),3)</f>
        <v>0</v>
      </c>
      <c r="P672" s="9">
        <f t="shared" si="64"/>
        <v>0</v>
      </c>
      <c r="V672">
        <v>2028</v>
      </c>
      <c r="W672" t="s">
        <v>36</v>
      </c>
      <c r="X672" s="25">
        <v>356285053</v>
      </c>
    </row>
    <row r="673" spans="1:24" x14ac:dyDescent="0.35">
      <c r="A673" s="13">
        <v>2028</v>
      </c>
      <c r="B673" s="13">
        <f t="shared" si="59"/>
        <v>2027</v>
      </c>
      <c r="C673" t="s">
        <v>36</v>
      </c>
      <c r="D673" t="s">
        <v>37</v>
      </c>
      <c r="E673" s="5">
        <v>356285053</v>
      </c>
      <c r="F673" s="13">
        <f>INDEX($R$3:$T$335,MATCH(PERL[[#This Row],[DistrictNumber]],$R$3:$R$335,0),3)</f>
        <v>0.13500000000000001</v>
      </c>
      <c r="G673" s="9">
        <f t="shared" si="61"/>
        <v>48098.482155000005</v>
      </c>
      <c r="H673" s="11">
        <v>1.02</v>
      </c>
      <c r="I673" s="12" cm="1">
        <f t="array" ref="I673">INDEX(PERL[],MATCH(PERL[[#This Row],[Base Year]]&amp;PERL[[#This Row],[DistrictNumber]],PERL[[Fiscal Year]:[Fiscal Year]]&amp;PERL[[DistrictNumber]:[DistrictNumber]],0),9)*$H673</f>
        <v>44199.179784306005</v>
      </c>
      <c r="J673" s="15">
        <f>IF(PERL[[#This Row],[Unadjusted Maximum Revenue]]/(PERL[[#This Row],[Proposed Taxable Valuation]]/1000)&gt;PERL[[#This Row],[Max Debt RATE]],PERL[[#This Row],[Max Debt RATE]],PERL[[#This Row],[Unadjusted Maximum Revenue]]/(PERL[[#This Row],[Proposed Taxable Valuation]]/1000))</f>
        <v>0.12405566669760351</v>
      </c>
      <c r="K673" s="26">
        <f>ROUND(PERL[[#This Row],[Proposed Taxable Valuation]]/1000*PERL[[#This Row],[Adjusted Rate]],0)</f>
        <v>44199</v>
      </c>
      <c r="L673" s="19">
        <f t="shared" si="60"/>
        <v>-3899.3023706940003</v>
      </c>
      <c r="M673" s="17">
        <f t="shared" si="63"/>
        <v>-1.0944333302396497E-2</v>
      </c>
      <c r="N673" s="5">
        <v>322144213</v>
      </c>
      <c r="O673">
        <f>INDEX($R$3:$T$335,MATCH(PERL[[#This Row],[DistrictNumber]],$R$3:$R$335,0),3)</f>
        <v>0.13500000000000001</v>
      </c>
      <c r="P673" s="9">
        <f t="shared" si="64"/>
        <v>43489.468755000002</v>
      </c>
      <c r="V673">
        <v>2028</v>
      </c>
      <c r="W673" t="s">
        <v>38</v>
      </c>
      <c r="X673" s="25">
        <v>732996935</v>
      </c>
    </row>
    <row r="674" spans="1:24" x14ac:dyDescent="0.35">
      <c r="A674" s="13">
        <v>2028</v>
      </c>
      <c r="B674" s="13">
        <f t="shared" si="59"/>
        <v>2027</v>
      </c>
      <c r="C674" t="s">
        <v>38</v>
      </c>
      <c r="D674" t="s">
        <v>39</v>
      </c>
      <c r="E674" s="5">
        <v>732996935</v>
      </c>
      <c r="F674" s="13">
        <f>INDEX($R$3:$T$335,MATCH(PERL[[#This Row],[DistrictNumber]],$R$3:$R$335,0),3)</f>
        <v>0</v>
      </c>
      <c r="G674" s="9">
        <f t="shared" si="61"/>
        <v>0</v>
      </c>
      <c r="H674" s="11">
        <v>1.02</v>
      </c>
      <c r="I674" s="12" cm="1">
        <f t="array" ref="I674">INDEX(PERL[],MATCH(PERL[[#This Row],[Base Year]]&amp;PERL[[#This Row],[DistrictNumber]],PERL[[Fiscal Year]:[Fiscal Year]]&amp;PERL[[DistrictNumber]:[DistrictNumber]],0),9)*$H674</f>
        <v>0</v>
      </c>
      <c r="J674" s="15">
        <f>IF(PERL[[#This Row],[Unadjusted Maximum Revenue]]/(PERL[[#This Row],[Proposed Taxable Valuation]]/1000)&gt;PERL[[#This Row],[Max Debt RATE]],PERL[[#This Row],[Max Debt RATE]],PERL[[#This Row],[Unadjusted Maximum Revenue]]/(PERL[[#This Row],[Proposed Taxable Valuation]]/1000))</f>
        <v>0</v>
      </c>
      <c r="K674" s="26">
        <f>ROUND(PERL[[#This Row],[Proposed Taxable Valuation]]/1000*PERL[[#This Row],[Adjusted Rate]],0)</f>
        <v>0</v>
      </c>
      <c r="L674" s="19">
        <f t="shared" si="60"/>
        <v>0</v>
      </c>
      <c r="M674" s="17">
        <f t="shared" si="63"/>
        <v>0</v>
      </c>
      <c r="N674" s="5">
        <v>602174839</v>
      </c>
      <c r="O674">
        <f>INDEX($R$3:$T$335,MATCH(PERL[[#This Row],[DistrictNumber]],$R$3:$R$335,0),3)</f>
        <v>0</v>
      </c>
      <c r="P674" s="9">
        <f t="shared" si="64"/>
        <v>0</v>
      </c>
      <c r="V674">
        <v>2028</v>
      </c>
      <c r="W674" t="s">
        <v>40</v>
      </c>
      <c r="X674" s="25">
        <v>446477707</v>
      </c>
    </row>
    <row r="675" spans="1:24" x14ac:dyDescent="0.35">
      <c r="A675" s="13">
        <v>2028</v>
      </c>
      <c r="B675" s="13">
        <f t="shared" si="59"/>
        <v>2027</v>
      </c>
      <c r="C675" t="s">
        <v>40</v>
      </c>
      <c r="D675" t="s">
        <v>41</v>
      </c>
      <c r="E675" s="5">
        <v>446477707</v>
      </c>
      <c r="F675" s="13">
        <f>INDEX($R$3:$T$335,MATCH(PERL[[#This Row],[DistrictNumber]],$R$3:$R$335,0),3)</f>
        <v>0</v>
      </c>
      <c r="G675" s="9">
        <f t="shared" si="61"/>
        <v>0</v>
      </c>
      <c r="H675" s="11">
        <v>1.02</v>
      </c>
      <c r="I675" s="12" cm="1">
        <f t="array" ref="I675">INDEX(PERL[],MATCH(PERL[[#This Row],[Base Year]]&amp;PERL[[#This Row],[DistrictNumber]],PERL[[Fiscal Year]:[Fiscal Year]]&amp;PERL[[DistrictNumber]:[DistrictNumber]],0),9)*$H675</f>
        <v>0</v>
      </c>
      <c r="J675" s="15">
        <f>IF(PERL[[#This Row],[Unadjusted Maximum Revenue]]/(PERL[[#This Row],[Proposed Taxable Valuation]]/1000)&gt;PERL[[#This Row],[Max Debt RATE]],PERL[[#This Row],[Max Debt RATE]],PERL[[#This Row],[Unadjusted Maximum Revenue]]/(PERL[[#This Row],[Proposed Taxable Valuation]]/1000))</f>
        <v>0</v>
      </c>
      <c r="K675" s="26">
        <f>ROUND(PERL[[#This Row],[Proposed Taxable Valuation]]/1000*PERL[[#This Row],[Adjusted Rate]],0)</f>
        <v>0</v>
      </c>
      <c r="L675" s="19">
        <f t="shared" si="60"/>
        <v>0</v>
      </c>
      <c r="M675" s="17">
        <f t="shared" si="63"/>
        <v>0</v>
      </c>
      <c r="N675" s="5">
        <v>395729641</v>
      </c>
      <c r="O675">
        <f>INDEX($R$3:$T$335,MATCH(PERL[[#This Row],[DistrictNumber]],$R$3:$R$335,0),3)</f>
        <v>0</v>
      </c>
      <c r="P675" s="9">
        <f t="shared" si="64"/>
        <v>0</v>
      </c>
      <c r="V675">
        <v>2028</v>
      </c>
      <c r="W675" t="s">
        <v>8</v>
      </c>
      <c r="X675" s="25">
        <v>713112325</v>
      </c>
    </row>
    <row r="676" spans="1:24" x14ac:dyDescent="0.35">
      <c r="A676" s="13">
        <v>2028</v>
      </c>
      <c r="B676" s="13">
        <f t="shared" si="59"/>
        <v>2027</v>
      </c>
      <c r="C676" t="s">
        <v>42</v>
      </c>
      <c r="D676" t="s">
        <v>43</v>
      </c>
      <c r="E676" s="5">
        <v>877381952</v>
      </c>
      <c r="F676" s="13">
        <f>INDEX($R$3:$T$335,MATCH(PERL[[#This Row],[DistrictNumber]],$R$3:$R$335,0),3)</f>
        <v>0</v>
      </c>
      <c r="G676" s="9">
        <f t="shared" si="61"/>
        <v>0</v>
      </c>
      <c r="H676" s="11">
        <v>1.02</v>
      </c>
      <c r="I676" s="12" cm="1">
        <f t="array" ref="I676">INDEX(PERL[],MATCH(PERL[[#This Row],[Base Year]]&amp;PERL[[#This Row],[DistrictNumber]],PERL[[Fiscal Year]:[Fiscal Year]]&amp;PERL[[DistrictNumber]:[DistrictNumber]],0),9)*$H676</f>
        <v>0</v>
      </c>
      <c r="J676" s="15">
        <f>IF(PERL[[#This Row],[Unadjusted Maximum Revenue]]/(PERL[[#This Row],[Proposed Taxable Valuation]]/1000)&gt;PERL[[#This Row],[Max Debt RATE]],PERL[[#This Row],[Max Debt RATE]],PERL[[#This Row],[Unadjusted Maximum Revenue]]/(PERL[[#This Row],[Proposed Taxable Valuation]]/1000))</f>
        <v>0</v>
      </c>
      <c r="K676" s="26">
        <f>ROUND(PERL[[#This Row],[Proposed Taxable Valuation]]/1000*PERL[[#This Row],[Adjusted Rate]],0)</f>
        <v>0</v>
      </c>
      <c r="L676" s="19">
        <f t="shared" si="60"/>
        <v>0</v>
      </c>
      <c r="M676" s="17">
        <f t="shared" si="63"/>
        <v>0</v>
      </c>
      <c r="N676" s="5">
        <v>683972554</v>
      </c>
      <c r="O676">
        <f>INDEX($R$3:$T$335,MATCH(PERL[[#This Row],[DistrictNumber]],$R$3:$R$335,0),3)</f>
        <v>0</v>
      </c>
      <c r="P676" s="9">
        <f t="shared" si="64"/>
        <v>0</v>
      </c>
      <c r="V676">
        <v>2028</v>
      </c>
      <c r="W676" t="s">
        <v>42</v>
      </c>
      <c r="X676" s="25">
        <v>877381952</v>
      </c>
    </row>
    <row r="677" spans="1:24" x14ac:dyDescent="0.35">
      <c r="A677" s="13">
        <v>2028</v>
      </c>
      <c r="B677" s="13">
        <f t="shared" si="59"/>
        <v>2027</v>
      </c>
      <c r="C677" t="s">
        <v>44</v>
      </c>
      <c r="D677" t="s">
        <v>45</v>
      </c>
      <c r="E677" s="5">
        <v>189840867</v>
      </c>
      <c r="F677" s="13">
        <f>INDEX($R$3:$T$335,MATCH(PERL[[#This Row],[DistrictNumber]],$R$3:$R$335,0),3)</f>
        <v>0</v>
      </c>
      <c r="G677" s="9">
        <f t="shared" si="61"/>
        <v>0</v>
      </c>
      <c r="H677" s="11">
        <v>1.02</v>
      </c>
      <c r="I677" s="12" cm="1">
        <f t="array" ref="I677">INDEX(PERL[],MATCH(PERL[[#This Row],[Base Year]]&amp;PERL[[#This Row],[DistrictNumber]],PERL[[Fiscal Year]:[Fiscal Year]]&amp;PERL[[DistrictNumber]:[DistrictNumber]],0),9)*$H677</f>
        <v>0</v>
      </c>
      <c r="J677" s="15">
        <f>IF(PERL[[#This Row],[Unadjusted Maximum Revenue]]/(PERL[[#This Row],[Proposed Taxable Valuation]]/1000)&gt;PERL[[#This Row],[Max Debt RATE]],PERL[[#This Row],[Max Debt RATE]],PERL[[#This Row],[Unadjusted Maximum Revenue]]/(PERL[[#This Row],[Proposed Taxable Valuation]]/1000))</f>
        <v>0</v>
      </c>
      <c r="K677" s="26">
        <f>ROUND(PERL[[#This Row],[Proposed Taxable Valuation]]/1000*PERL[[#This Row],[Adjusted Rate]],0)</f>
        <v>0</v>
      </c>
      <c r="L677" s="19">
        <f t="shared" si="60"/>
        <v>0</v>
      </c>
      <c r="M677" s="17">
        <f t="shared" si="63"/>
        <v>0</v>
      </c>
      <c r="N677" s="5">
        <v>150980133</v>
      </c>
      <c r="O677">
        <f>INDEX($R$3:$T$335,MATCH(PERL[[#This Row],[DistrictNumber]],$R$3:$R$335,0),3)</f>
        <v>0</v>
      </c>
      <c r="P677" s="9">
        <f t="shared" si="64"/>
        <v>0</v>
      </c>
      <c r="V677">
        <v>2028</v>
      </c>
      <c r="W677" t="s">
        <v>44</v>
      </c>
      <c r="X677" s="25">
        <v>189840867</v>
      </c>
    </row>
    <row r="678" spans="1:24" x14ac:dyDescent="0.35">
      <c r="A678" s="13">
        <v>2028</v>
      </c>
      <c r="B678" s="13">
        <f t="shared" si="59"/>
        <v>2027</v>
      </c>
      <c r="C678" t="s">
        <v>46</v>
      </c>
      <c r="D678" t="s">
        <v>47</v>
      </c>
      <c r="E678" s="5">
        <v>399248931</v>
      </c>
      <c r="F678" s="13">
        <f>INDEX($R$3:$T$335,MATCH(PERL[[#This Row],[DistrictNumber]],$R$3:$R$335,0),3)</f>
        <v>0.13500000000000001</v>
      </c>
      <c r="G678" s="9">
        <f t="shared" si="61"/>
        <v>53898.605685000002</v>
      </c>
      <c r="H678" s="11">
        <v>1.02</v>
      </c>
      <c r="I678" s="12" cm="1">
        <f t="array" ref="I678">INDEX(PERL[],MATCH(PERL[[#This Row],[Base Year]]&amp;PERL[[#This Row],[DistrictNumber]],PERL[[Fiscal Year]:[Fiscal Year]]&amp;PERL[[DistrictNumber]:[DistrictNumber]],0),9)*$H678</f>
        <v>47626.497982008004</v>
      </c>
      <c r="J678" s="15">
        <f>IF(PERL[[#This Row],[Unadjusted Maximum Revenue]]/(PERL[[#This Row],[Proposed Taxable Valuation]]/1000)&gt;PERL[[#This Row],[Max Debt RATE]],PERL[[#This Row],[Max Debt RATE]],PERL[[#This Row],[Unadjusted Maximum Revenue]]/(PERL[[#This Row],[Proposed Taxable Valuation]]/1000))</f>
        <v>0.11929023294493932</v>
      </c>
      <c r="K678" s="26">
        <f>ROUND(PERL[[#This Row],[Proposed Taxable Valuation]]/1000*PERL[[#This Row],[Adjusted Rate]],0)</f>
        <v>47626</v>
      </c>
      <c r="L678" s="19">
        <f t="shared" si="60"/>
        <v>-6272.1077029919979</v>
      </c>
      <c r="M678" s="17">
        <f t="shared" si="63"/>
        <v>-1.5709767055060692E-2</v>
      </c>
      <c r="N678" s="5">
        <v>350831211</v>
      </c>
      <c r="O678">
        <f>INDEX($R$3:$T$335,MATCH(PERL[[#This Row],[DistrictNumber]],$R$3:$R$335,0),3)</f>
        <v>0.13500000000000001</v>
      </c>
      <c r="P678" s="9">
        <f t="shared" si="64"/>
        <v>47362.213485000007</v>
      </c>
      <c r="V678">
        <v>2028</v>
      </c>
      <c r="W678" t="s">
        <v>46</v>
      </c>
      <c r="X678" s="25">
        <v>399248931</v>
      </c>
    </row>
    <row r="679" spans="1:24" x14ac:dyDescent="0.35">
      <c r="A679" s="13">
        <v>2028</v>
      </c>
      <c r="B679" s="13">
        <f t="shared" si="59"/>
        <v>2027</v>
      </c>
      <c r="C679" t="s">
        <v>48</v>
      </c>
      <c r="D679" t="s">
        <v>49</v>
      </c>
      <c r="E679" s="5">
        <v>367079862</v>
      </c>
      <c r="F679" s="13">
        <f>INDEX($R$3:$T$335,MATCH(PERL[[#This Row],[DistrictNumber]],$R$3:$R$335,0),3)</f>
        <v>0</v>
      </c>
      <c r="G679" s="9">
        <f t="shared" si="61"/>
        <v>0</v>
      </c>
      <c r="H679" s="11">
        <v>1.02</v>
      </c>
      <c r="I679" s="12" cm="1">
        <f t="array" ref="I679">INDEX(PERL[],MATCH(PERL[[#This Row],[Base Year]]&amp;PERL[[#This Row],[DistrictNumber]],PERL[[Fiscal Year]:[Fiscal Year]]&amp;PERL[[DistrictNumber]:[DistrictNumber]],0),9)*$H679</f>
        <v>0</v>
      </c>
      <c r="J679" s="15">
        <f>IF(PERL[[#This Row],[Unadjusted Maximum Revenue]]/(PERL[[#This Row],[Proposed Taxable Valuation]]/1000)&gt;PERL[[#This Row],[Max Debt RATE]],PERL[[#This Row],[Max Debt RATE]],PERL[[#This Row],[Unadjusted Maximum Revenue]]/(PERL[[#This Row],[Proposed Taxable Valuation]]/1000))</f>
        <v>0</v>
      </c>
      <c r="K679" s="26">
        <f>ROUND(PERL[[#This Row],[Proposed Taxable Valuation]]/1000*PERL[[#This Row],[Adjusted Rate]],0)</f>
        <v>0</v>
      </c>
      <c r="L679" s="19">
        <f t="shared" si="60"/>
        <v>0</v>
      </c>
      <c r="M679" s="17">
        <f t="shared" si="63"/>
        <v>0</v>
      </c>
      <c r="N679" s="5">
        <v>325375017</v>
      </c>
      <c r="O679">
        <f>INDEX($R$3:$T$335,MATCH(PERL[[#This Row],[DistrictNumber]],$R$3:$R$335,0),3)</f>
        <v>0</v>
      </c>
      <c r="P679" s="9">
        <f t="shared" si="64"/>
        <v>0</v>
      </c>
      <c r="V679">
        <v>2028</v>
      </c>
      <c r="W679" t="s">
        <v>48</v>
      </c>
      <c r="X679" s="25">
        <v>367079862</v>
      </c>
    </row>
    <row r="680" spans="1:24" x14ac:dyDescent="0.35">
      <c r="A680" s="13">
        <v>2028</v>
      </c>
      <c r="B680" s="13">
        <f t="shared" si="59"/>
        <v>2027</v>
      </c>
      <c r="C680" t="s">
        <v>50</v>
      </c>
      <c r="D680" t="s">
        <v>51</v>
      </c>
      <c r="E680" s="5">
        <v>249837203</v>
      </c>
      <c r="F680" s="13">
        <f>INDEX($R$3:$T$335,MATCH(PERL[[#This Row],[DistrictNumber]],$R$3:$R$335,0),3)</f>
        <v>0</v>
      </c>
      <c r="G680" s="9">
        <f t="shared" si="61"/>
        <v>0</v>
      </c>
      <c r="H680" s="11">
        <v>1.02</v>
      </c>
      <c r="I680" s="12" cm="1">
        <f t="array" ref="I680">INDEX(PERL[],MATCH(PERL[[#This Row],[Base Year]]&amp;PERL[[#This Row],[DistrictNumber]],PERL[[Fiscal Year]:[Fiscal Year]]&amp;PERL[[DistrictNumber]:[DistrictNumber]],0),9)*$H680</f>
        <v>0</v>
      </c>
      <c r="J680" s="15">
        <f>IF(PERL[[#This Row],[Unadjusted Maximum Revenue]]/(PERL[[#This Row],[Proposed Taxable Valuation]]/1000)&gt;PERL[[#This Row],[Max Debt RATE]],PERL[[#This Row],[Max Debt RATE]],PERL[[#This Row],[Unadjusted Maximum Revenue]]/(PERL[[#This Row],[Proposed Taxable Valuation]]/1000))</f>
        <v>0</v>
      </c>
      <c r="K680" s="26">
        <f>ROUND(PERL[[#This Row],[Proposed Taxable Valuation]]/1000*PERL[[#This Row],[Adjusted Rate]],0)</f>
        <v>0</v>
      </c>
      <c r="L680" s="19">
        <f t="shared" si="60"/>
        <v>0</v>
      </c>
      <c r="M680" s="17">
        <f t="shared" si="63"/>
        <v>0</v>
      </c>
      <c r="N680" s="5">
        <v>206517357</v>
      </c>
      <c r="O680">
        <f>INDEX($R$3:$T$335,MATCH(PERL[[#This Row],[DistrictNumber]],$R$3:$R$335,0),3)</f>
        <v>0</v>
      </c>
      <c r="P680" s="9">
        <f t="shared" si="64"/>
        <v>0</v>
      </c>
      <c r="V680">
        <v>2028</v>
      </c>
      <c r="W680" t="s">
        <v>50</v>
      </c>
      <c r="X680" s="25">
        <v>249837203</v>
      </c>
    </row>
    <row r="681" spans="1:24" x14ac:dyDescent="0.35">
      <c r="A681" s="13">
        <v>2028</v>
      </c>
      <c r="B681" s="13">
        <f t="shared" si="59"/>
        <v>2027</v>
      </c>
      <c r="C681" t="s">
        <v>52</v>
      </c>
      <c r="D681" t="s">
        <v>53</v>
      </c>
      <c r="E681" s="5">
        <v>482509297</v>
      </c>
      <c r="F681" s="13">
        <f>INDEX($R$3:$T$335,MATCH(PERL[[#This Row],[DistrictNumber]],$R$3:$R$335,0),3)</f>
        <v>0</v>
      </c>
      <c r="G681" s="9">
        <f t="shared" si="61"/>
        <v>0</v>
      </c>
      <c r="H681" s="11">
        <v>1.02</v>
      </c>
      <c r="I681" s="12" cm="1">
        <f t="array" ref="I681">INDEX(PERL[],MATCH(PERL[[#This Row],[Base Year]]&amp;PERL[[#This Row],[DistrictNumber]],PERL[[Fiscal Year]:[Fiscal Year]]&amp;PERL[[DistrictNumber]:[DistrictNumber]],0),9)*$H681</f>
        <v>0</v>
      </c>
      <c r="J681" s="15">
        <f>IF(PERL[[#This Row],[Unadjusted Maximum Revenue]]/(PERL[[#This Row],[Proposed Taxable Valuation]]/1000)&gt;PERL[[#This Row],[Max Debt RATE]],PERL[[#This Row],[Max Debt RATE]],PERL[[#This Row],[Unadjusted Maximum Revenue]]/(PERL[[#This Row],[Proposed Taxable Valuation]]/1000))</f>
        <v>0</v>
      </c>
      <c r="K681" s="26">
        <f>ROUND(PERL[[#This Row],[Proposed Taxable Valuation]]/1000*PERL[[#This Row],[Adjusted Rate]],0)</f>
        <v>0</v>
      </c>
      <c r="L681" s="19">
        <f t="shared" si="60"/>
        <v>0</v>
      </c>
      <c r="M681" s="17">
        <f t="shared" si="63"/>
        <v>0</v>
      </c>
      <c r="N681" s="5">
        <v>367884477</v>
      </c>
      <c r="O681">
        <f>INDEX($R$3:$T$335,MATCH(PERL[[#This Row],[DistrictNumber]],$R$3:$R$335,0),3)</f>
        <v>0</v>
      </c>
      <c r="P681" s="9">
        <f t="shared" si="64"/>
        <v>0</v>
      </c>
      <c r="V681">
        <v>2028</v>
      </c>
      <c r="W681" t="s">
        <v>52</v>
      </c>
      <c r="X681" s="25">
        <v>482509297</v>
      </c>
    </row>
    <row r="682" spans="1:24" x14ac:dyDescent="0.35">
      <c r="A682" s="13">
        <v>2028</v>
      </c>
      <c r="B682" s="13">
        <f t="shared" si="59"/>
        <v>2027</v>
      </c>
      <c r="C682" t="s">
        <v>54</v>
      </c>
      <c r="D682" t="s">
        <v>55</v>
      </c>
      <c r="E682" s="5">
        <v>449104544</v>
      </c>
      <c r="F682" s="13">
        <f>INDEX($R$3:$T$335,MATCH(PERL[[#This Row],[DistrictNumber]],$R$3:$R$335,0),3)</f>
        <v>0</v>
      </c>
      <c r="G682" s="9">
        <f t="shared" si="61"/>
        <v>0</v>
      </c>
      <c r="H682" s="11">
        <v>1.02</v>
      </c>
      <c r="I682" s="12" cm="1">
        <f t="array" ref="I682">INDEX(PERL[],MATCH(PERL[[#This Row],[Base Year]]&amp;PERL[[#This Row],[DistrictNumber]],PERL[[Fiscal Year]:[Fiscal Year]]&amp;PERL[[DistrictNumber]:[DistrictNumber]],0),9)*$H682</f>
        <v>0</v>
      </c>
      <c r="J682" s="15">
        <f>IF(PERL[[#This Row],[Unadjusted Maximum Revenue]]/(PERL[[#This Row],[Proposed Taxable Valuation]]/1000)&gt;PERL[[#This Row],[Max Debt RATE]],PERL[[#This Row],[Max Debt RATE]],PERL[[#This Row],[Unadjusted Maximum Revenue]]/(PERL[[#This Row],[Proposed Taxable Valuation]]/1000))</f>
        <v>0</v>
      </c>
      <c r="K682" s="26">
        <f>ROUND(PERL[[#This Row],[Proposed Taxable Valuation]]/1000*PERL[[#This Row],[Adjusted Rate]],0)</f>
        <v>0</v>
      </c>
      <c r="L682" s="19">
        <f t="shared" si="60"/>
        <v>0</v>
      </c>
      <c r="M682" s="17">
        <f t="shared" si="63"/>
        <v>0</v>
      </c>
      <c r="N682" s="5">
        <v>390390444</v>
      </c>
      <c r="O682">
        <f>INDEX($R$3:$T$335,MATCH(PERL[[#This Row],[DistrictNumber]],$R$3:$R$335,0),3)</f>
        <v>0</v>
      </c>
      <c r="P682" s="9">
        <f t="shared" si="64"/>
        <v>0</v>
      </c>
      <c r="V682">
        <v>2028</v>
      </c>
      <c r="W682" t="s">
        <v>54</v>
      </c>
      <c r="X682" s="25">
        <v>449104544</v>
      </c>
    </row>
    <row r="683" spans="1:24" x14ac:dyDescent="0.35">
      <c r="A683" s="13">
        <v>2028</v>
      </c>
      <c r="B683" s="13">
        <f t="shared" si="59"/>
        <v>2027</v>
      </c>
      <c r="C683" t="s">
        <v>56</v>
      </c>
      <c r="D683" t="s">
        <v>57</v>
      </c>
      <c r="E683" s="5">
        <v>160378804</v>
      </c>
      <c r="F683" s="13">
        <f>INDEX($R$3:$T$335,MATCH(PERL[[#This Row],[DistrictNumber]],$R$3:$R$335,0),3)</f>
        <v>0</v>
      </c>
      <c r="G683" s="9">
        <f t="shared" si="61"/>
        <v>0</v>
      </c>
      <c r="H683" s="11">
        <v>1.02</v>
      </c>
      <c r="I683" s="12" cm="1">
        <f t="array" ref="I683">INDEX(PERL[],MATCH(PERL[[#This Row],[Base Year]]&amp;PERL[[#This Row],[DistrictNumber]],PERL[[Fiscal Year]:[Fiscal Year]]&amp;PERL[[DistrictNumber]:[DistrictNumber]],0),9)*$H683</f>
        <v>0</v>
      </c>
      <c r="J683" s="15">
        <f>IF(PERL[[#This Row],[Unadjusted Maximum Revenue]]/(PERL[[#This Row],[Proposed Taxable Valuation]]/1000)&gt;PERL[[#This Row],[Max Debt RATE]],PERL[[#This Row],[Max Debt RATE]],PERL[[#This Row],[Unadjusted Maximum Revenue]]/(PERL[[#This Row],[Proposed Taxable Valuation]]/1000))</f>
        <v>0</v>
      </c>
      <c r="K683" s="26">
        <f>ROUND(PERL[[#This Row],[Proposed Taxable Valuation]]/1000*PERL[[#This Row],[Adjusted Rate]],0)</f>
        <v>0</v>
      </c>
      <c r="L683" s="19">
        <f t="shared" si="60"/>
        <v>0</v>
      </c>
      <c r="M683" s="17">
        <f t="shared" si="63"/>
        <v>0</v>
      </c>
      <c r="N683" s="5">
        <v>138521601</v>
      </c>
      <c r="O683">
        <f>INDEX($R$3:$T$335,MATCH(PERL[[#This Row],[DistrictNumber]],$R$3:$R$335,0),3)</f>
        <v>0</v>
      </c>
      <c r="P683" s="9">
        <f t="shared" si="64"/>
        <v>0</v>
      </c>
      <c r="V683">
        <v>2028</v>
      </c>
      <c r="W683" t="s">
        <v>56</v>
      </c>
      <c r="X683" s="25">
        <v>160378804</v>
      </c>
    </row>
    <row r="684" spans="1:24" x14ac:dyDescent="0.35">
      <c r="A684" s="13">
        <v>2028</v>
      </c>
      <c r="B684" s="13">
        <f t="shared" si="59"/>
        <v>2027</v>
      </c>
      <c r="C684" t="s">
        <v>58</v>
      </c>
      <c r="D684" t="s">
        <v>59</v>
      </c>
      <c r="E684" s="5">
        <v>1043244061</v>
      </c>
      <c r="F684" s="13">
        <f>INDEX($R$3:$T$335,MATCH(PERL[[#This Row],[DistrictNumber]],$R$3:$R$335,0),3)</f>
        <v>0</v>
      </c>
      <c r="G684" s="9">
        <f t="shared" si="61"/>
        <v>0</v>
      </c>
      <c r="H684" s="11">
        <v>1.02</v>
      </c>
      <c r="I684" s="12" cm="1">
        <f t="array" ref="I684">INDEX(PERL[],MATCH(PERL[[#This Row],[Base Year]]&amp;PERL[[#This Row],[DistrictNumber]],PERL[[Fiscal Year]:[Fiscal Year]]&amp;PERL[[DistrictNumber]:[DistrictNumber]],0),9)*$H684</f>
        <v>0</v>
      </c>
      <c r="J684" s="15">
        <f>IF(PERL[[#This Row],[Unadjusted Maximum Revenue]]/(PERL[[#This Row],[Proposed Taxable Valuation]]/1000)&gt;PERL[[#This Row],[Max Debt RATE]],PERL[[#This Row],[Max Debt RATE]],PERL[[#This Row],[Unadjusted Maximum Revenue]]/(PERL[[#This Row],[Proposed Taxable Valuation]]/1000))</f>
        <v>0</v>
      </c>
      <c r="K684" s="26">
        <f>ROUND(PERL[[#This Row],[Proposed Taxable Valuation]]/1000*PERL[[#This Row],[Adjusted Rate]],0)</f>
        <v>0</v>
      </c>
      <c r="L684" s="19">
        <f t="shared" si="60"/>
        <v>0</v>
      </c>
      <c r="M684" s="17">
        <f t="shared" si="63"/>
        <v>0</v>
      </c>
      <c r="N684" s="5">
        <v>852535557</v>
      </c>
      <c r="O684">
        <f>INDEX($R$3:$T$335,MATCH(PERL[[#This Row],[DistrictNumber]],$R$3:$R$335,0),3)</f>
        <v>0</v>
      </c>
      <c r="P684" s="9">
        <f t="shared" si="64"/>
        <v>0</v>
      </c>
      <c r="V684">
        <v>2028</v>
      </c>
      <c r="W684" t="s">
        <v>58</v>
      </c>
      <c r="X684" s="25">
        <v>1043244061</v>
      </c>
    </row>
    <row r="685" spans="1:24" x14ac:dyDescent="0.35">
      <c r="A685" s="13">
        <v>2028</v>
      </c>
      <c r="B685" s="13">
        <f t="shared" si="59"/>
        <v>2027</v>
      </c>
      <c r="C685" t="s">
        <v>60</v>
      </c>
      <c r="D685" t="s">
        <v>61</v>
      </c>
      <c r="E685" s="5">
        <v>2545081132</v>
      </c>
      <c r="F685" s="13">
        <f>INDEX($R$3:$T$335,MATCH(PERL[[#This Row],[DistrictNumber]],$R$3:$R$335,0),3)</f>
        <v>0</v>
      </c>
      <c r="G685" s="9">
        <f t="shared" si="61"/>
        <v>0</v>
      </c>
      <c r="H685" s="11">
        <v>1.02</v>
      </c>
      <c r="I685" s="12" cm="1">
        <f t="array" ref="I685">INDEX(PERL[],MATCH(PERL[[#This Row],[Base Year]]&amp;PERL[[#This Row],[DistrictNumber]],PERL[[Fiscal Year]:[Fiscal Year]]&amp;PERL[[DistrictNumber]:[DistrictNumber]],0),9)*$H685</f>
        <v>0</v>
      </c>
      <c r="J685" s="15">
        <f>IF(PERL[[#This Row],[Unadjusted Maximum Revenue]]/(PERL[[#This Row],[Proposed Taxable Valuation]]/1000)&gt;PERL[[#This Row],[Max Debt RATE]],PERL[[#This Row],[Max Debt RATE]],PERL[[#This Row],[Unadjusted Maximum Revenue]]/(PERL[[#This Row],[Proposed Taxable Valuation]]/1000))</f>
        <v>0</v>
      </c>
      <c r="K685" s="26">
        <f>ROUND(PERL[[#This Row],[Proposed Taxable Valuation]]/1000*PERL[[#This Row],[Adjusted Rate]],0)</f>
        <v>0</v>
      </c>
      <c r="L685" s="19">
        <f t="shared" si="60"/>
        <v>0</v>
      </c>
      <c r="M685" s="17">
        <f t="shared" si="63"/>
        <v>0</v>
      </c>
      <c r="N685" s="5">
        <v>1921283852</v>
      </c>
      <c r="O685">
        <f>INDEX($R$3:$T$335,MATCH(PERL[[#This Row],[DistrictNumber]],$R$3:$R$335,0),3)</f>
        <v>0</v>
      </c>
      <c r="P685" s="9">
        <f t="shared" si="64"/>
        <v>0</v>
      </c>
      <c r="V685">
        <v>2028</v>
      </c>
      <c r="W685" t="s">
        <v>60</v>
      </c>
      <c r="X685" s="25">
        <v>2545081132</v>
      </c>
    </row>
    <row r="686" spans="1:24" x14ac:dyDescent="0.35">
      <c r="A686" s="13">
        <v>2028</v>
      </c>
      <c r="B686" s="13">
        <f t="shared" si="59"/>
        <v>2027</v>
      </c>
      <c r="C686" t="s">
        <v>62</v>
      </c>
      <c r="D686" t="s">
        <v>63</v>
      </c>
      <c r="E686" s="5">
        <v>1360887431</v>
      </c>
      <c r="F686" s="13">
        <f>INDEX($R$3:$T$335,MATCH(PERL[[#This Row],[DistrictNumber]],$R$3:$R$335,0),3)</f>
        <v>0</v>
      </c>
      <c r="G686" s="9">
        <f t="shared" si="61"/>
        <v>0</v>
      </c>
      <c r="H686" s="11">
        <v>1.02</v>
      </c>
      <c r="I686" s="12" cm="1">
        <f t="array" ref="I686">INDEX(PERL[],MATCH(PERL[[#This Row],[Base Year]]&amp;PERL[[#This Row],[DistrictNumber]],PERL[[Fiscal Year]:[Fiscal Year]]&amp;PERL[[DistrictNumber]:[DistrictNumber]],0),9)*$H686</f>
        <v>0</v>
      </c>
      <c r="J686" s="15">
        <f>IF(PERL[[#This Row],[Unadjusted Maximum Revenue]]/(PERL[[#This Row],[Proposed Taxable Valuation]]/1000)&gt;PERL[[#This Row],[Max Debt RATE]],PERL[[#This Row],[Max Debt RATE]],PERL[[#This Row],[Unadjusted Maximum Revenue]]/(PERL[[#This Row],[Proposed Taxable Valuation]]/1000))</f>
        <v>0</v>
      </c>
      <c r="K686" s="26">
        <f>ROUND(PERL[[#This Row],[Proposed Taxable Valuation]]/1000*PERL[[#This Row],[Adjusted Rate]],0)</f>
        <v>0</v>
      </c>
      <c r="L686" s="19">
        <f t="shared" si="60"/>
        <v>0</v>
      </c>
      <c r="M686" s="17">
        <f t="shared" si="63"/>
        <v>0</v>
      </c>
      <c r="N686" s="5">
        <v>1067406123</v>
      </c>
      <c r="O686">
        <f>INDEX($R$3:$T$335,MATCH(PERL[[#This Row],[DistrictNumber]],$R$3:$R$335,0),3)</f>
        <v>0</v>
      </c>
      <c r="P686" s="9">
        <f t="shared" si="64"/>
        <v>0</v>
      </c>
      <c r="V686">
        <v>2028</v>
      </c>
      <c r="W686" t="s">
        <v>200</v>
      </c>
      <c r="X686" s="25">
        <v>686326875</v>
      </c>
    </row>
    <row r="687" spans="1:24" x14ac:dyDescent="0.35">
      <c r="A687" s="13">
        <v>2028</v>
      </c>
      <c r="B687" s="13">
        <f t="shared" si="59"/>
        <v>2027</v>
      </c>
      <c r="C687" t="s">
        <v>64</v>
      </c>
      <c r="D687" t="s">
        <v>65</v>
      </c>
      <c r="E687" s="5">
        <v>1048528785</v>
      </c>
      <c r="F687" s="13">
        <f>INDEX($R$3:$T$335,MATCH(PERL[[#This Row],[DistrictNumber]],$R$3:$R$335,0),3)</f>
        <v>0.13500000000000001</v>
      </c>
      <c r="G687" s="9">
        <f t="shared" si="61"/>
        <v>141551.38597500001</v>
      </c>
      <c r="H687" s="11">
        <v>1.02</v>
      </c>
      <c r="I687" s="12" cm="1">
        <f t="array" ref="I687">INDEX(PERL[],MATCH(PERL[[#This Row],[Base Year]]&amp;PERL[[#This Row],[DistrictNumber]],PERL[[Fiscal Year]:[Fiscal Year]]&amp;PERL[[DistrictNumber]:[DistrictNumber]],0),9)*$H687</f>
        <v>97310.48568237001</v>
      </c>
      <c r="J687" s="15">
        <f>IF(PERL[[#This Row],[Unadjusted Maximum Revenue]]/(PERL[[#This Row],[Proposed Taxable Valuation]]/1000)&gt;PERL[[#This Row],[Max Debt RATE]],PERL[[#This Row],[Max Debt RATE]],PERL[[#This Row],[Unadjusted Maximum Revenue]]/(PERL[[#This Row],[Proposed Taxable Valuation]]/1000))</f>
        <v>9.2806689787128735E-2</v>
      </c>
      <c r="K687" s="26">
        <f>ROUND(PERL[[#This Row],[Proposed Taxable Valuation]]/1000*PERL[[#This Row],[Adjusted Rate]],0)</f>
        <v>97310</v>
      </c>
      <c r="L687" s="19">
        <f t="shared" si="60"/>
        <v>-44240.900292630002</v>
      </c>
      <c r="M687" s="17">
        <f t="shared" si="63"/>
        <v>-4.2193310212871274E-2</v>
      </c>
      <c r="N687" s="5">
        <v>796856566</v>
      </c>
      <c r="O687">
        <f>INDEX($R$3:$T$335,MATCH(PERL[[#This Row],[DistrictNumber]],$R$3:$R$335,0),3)</f>
        <v>0.13500000000000001</v>
      </c>
      <c r="P687" s="9">
        <f t="shared" si="64"/>
        <v>107575.63641000001</v>
      </c>
      <c r="V687">
        <v>2028</v>
      </c>
      <c r="W687" t="s">
        <v>62</v>
      </c>
      <c r="X687" s="25">
        <v>1360887431</v>
      </c>
    </row>
    <row r="688" spans="1:24" x14ac:dyDescent="0.35">
      <c r="A688" s="13">
        <v>2028</v>
      </c>
      <c r="B688" s="13">
        <f t="shared" si="59"/>
        <v>2027</v>
      </c>
      <c r="C688" t="s">
        <v>66</v>
      </c>
      <c r="D688" t="s">
        <v>67</v>
      </c>
      <c r="E688" s="5">
        <v>416557590</v>
      </c>
      <c r="F688" s="13">
        <f>INDEX($R$3:$T$335,MATCH(PERL[[#This Row],[DistrictNumber]],$R$3:$R$335,0),3)</f>
        <v>0</v>
      </c>
      <c r="G688" s="9">
        <f t="shared" si="61"/>
        <v>0</v>
      </c>
      <c r="H688" s="11">
        <v>1.02</v>
      </c>
      <c r="I688" s="12" cm="1">
        <f t="array" ref="I688">INDEX(PERL[],MATCH(PERL[[#This Row],[Base Year]]&amp;PERL[[#This Row],[DistrictNumber]],PERL[[Fiscal Year]:[Fiscal Year]]&amp;PERL[[DistrictNumber]:[DistrictNumber]],0),9)*$H688</f>
        <v>0</v>
      </c>
      <c r="J688" s="15">
        <f>IF(PERL[[#This Row],[Unadjusted Maximum Revenue]]/(PERL[[#This Row],[Proposed Taxable Valuation]]/1000)&gt;PERL[[#This Row],[Max Debt RATE]],PERL[[#This Row],[Max Debt RATE]],PERL[[#This Row],[Unadjusted Maximum Revenue]]/(PERL[[#This Row],[Proposed Taxable Valuation]]/1000))</f>
        <v>0</v>
      </c>
      <c r="K688" s="26">
        <f>ROUND(PERL[[#This Row],[Proposed Taxable Valuation]]/1000*PERL[[#This Row],[Adjusted Rate]],0)</f>
        <v>0</v>
      </c>
      <c r="L688" s="19">
        <f t="shared" si="60"/>
        <v>0</v>
      </c>
      <c r="M688" s="17">
        <f t="shared" si="63"/>
        <v>0</v>
      </c>
      <c r="N688" s="5">
        <v>342150644</v>
      </c>
      <c r="O688">
        <f>INDEX($R$3:$T$335,MATCH(PERL[[#This Row],[DistrictNumber]],$R$3:$R$335,0),3)</f>
        <v>0</v>
      </c>
      <c r="P688" s="9">
        <f t="shared" si="64"/>
        <v>0</v>
      </c>
      <c r="V688">
        <v>2028</v>
      </c>
      <c r="W688" t="s">
        <v>64</v>
      </c>
      <c r="X688" s="25">
        <v>1048528785</v>
      </c>
    </row>
    <row r="689" spans="1:24" x14ac:dyDescent="0.35">
      <c r="A689" s="13">
        <v>2028</v>
      </c>
      <c r="B689" s="13">
        <f t="shared" si="59"/>
        <v>2027</v>
      </c>
      <c r="C689" t="s">
        <v>68</v>
      </c>
      <c r="D689" t="s">
        <v>69</v>
      </c>
      <c r="E689" s="5">
        <v>348757163</v>
      </c>
      <c r="F689" s="13">
        <f>INDEX($R$3:$T$335,MATCH(PERL[[#This Row],[DistrictNumber]],$R$3:$R$335,0),3)</f>
        <v>0</v>
      </c>
      <c r="G689" s="9">
        <f t="shared" si="61"/>
        <v>0</v>
      </c>
      <c r="H689" s="11">
        <v>1.02</v>
      </c>
      <c r="I689" s="12" cm="1">
        <f t="array" ref="I689">INDEX(PERL[],MATCH(PERL[[#This Row],[Base Year]]&amp;PERL[[#This Row],[DistrictNumber]],PERL[[Fiscal Year]:[Fiscal Year]]&amp;PERL[[DistrictNumber]:[DistrictNumber]],0),9)*$H689</f>
        <v>0</v>
      </c>
      <c r="J689" s="15">
        <f>IF(PERL[[#This Row],[Unadjusted Maximum Revenue]]/(PERL[[#This Row],[Proposed Taxable Valuation]]/1000)&gt;PERL[[#This Row],[Max Debt RATE]],PERL[[#This Row],[Max Debt RATE]],PERL[[#This Row],[Unadjusted Maximum Revenue]]/(PERL[[#This Row],[Proposed Taxable Valuation]]/1000))</f>
        <v>0</v>
      </c>
      <c r="K689" s="26">
        <f>ROUND(PERL[[#This Row],[Proposed Taxable Valuation]]/1000*PERL[[#This Row],[Adjusted Rate]],0)</f>
        <v>0</v>
      </c>
      <c r="L689" s="19">
        <f t="shared" si="60"/>
        <v>0</v>
      </c>
      <c r="M689" s="17">
        <f t="shared" si="63"/>
        <v>0</v>
      </c>
      <c r="N689" s="5">
        <v>307541616</v>
      </c>
      <c r="O689">
        <f>INDEX($R$3:$T$335,MATCH(PERL[[#This Row],[DistrictNumber]],$R$3:$R$335,0),3)</f>
        <v>0</v>
      </c>
      <c r="P689" s="9">
        <f t="shared" si="64"/>
        <v>0</v>
      </c>
      <c r="V689">
        <v>2028</v>
      </c>
      <c r="W689" t="s">
        <v>66</v>
      </c>
      <c r="X689" s="25">
        <v>416557590</v>
      </c>
    </row>
    <row r="690" spans="1:24" x14ac:dyDescent="0.35">
      <c r="A690" s="13">
        <v>2028</v>
      </c>
      <c r="B690" s="13">
        <f t="shared" si="59"/>
        <v>2027</v>
      </c>
      <c r="C690" t="s">
        <v>70</v>
      </c>
      <c r="D690" t="s">
        <v>71</v>
      </c>
      <c r="E690" s="5">
        <v>454272109</v>
      </c>
      <c r="F690" s="13">
        <f>INDEX($R$3:$T$335,MATCH(PERL[[#This Row],[DistrictNumber]],$R$3:$R$335,0),3)</f>
        <v>0</v>
      </c>
      <c r="G690" s="9">
        <f t="shared" si="61"/>
        <v>0</v>
      </c>
      <c r="H690" s="11">
        <v>1.02</v>
      </c>
      <c r="I690" s="12" cm="1">
        <f t="array" ref="I690">INDEX(PERL[],MATCH(PERL[[#This Row],[Base Year]]&amp;PERL[[#This Row],[DistrictNumber]],PERL[[Fiscal Year]:[Fiscal Year]]&amp;PERL[[DistrictNumber]:[DistrictNumber]],0),9)*$H690</f>
        <v>0</v>
      </c>
      <c r="J690" s="15">
        <f>IF(PERL[[#This Row],[Unadjusted Maximum Revenue]]/(PERL[[#This Row],[Proposed Taxable Valuation]]/1000)&gt;PERL[[#This Row],[Max Debt RATE]],PERL[[#This Row],[Max Debt RATE]],PERL[[#This Row],[Unadjusted Maximum Revenue]]/(PERL[[#This Row],[Proposed Taxable Valuation]]/1000))</f>
        <v>0</v>
      </c>
      <c r="K690" s="26">
        <f>ROUND(PERL[[#This Row],[Proposed Taxable Valuation]]/1000*PERL[[#This Row],[Adjusted Rate]],0)</f>
        <v>0</v>
      </c>
      <c r="L690" s="19">
        <f t="shared" si="60"/>
        <v>0</v>
      </c>
      <c r="M690" s="17">
        <f t="shared" si="63"/>
        <v>0</v>
      </c>
      <c r="N690" s="5">
        <v>370335204</v>
      </c>
      <c r="O690">
        <f>INDEX($R$3:$T$335,MATCH(PERL[[#This Row],[DistrictNumber]],$R$3:$R$335,0),3)</f>
        <v>0</v>
      </c>
      <c r="P690" s="9">
        <f t="shared" si="64"/>
        <v>0</v>
      </c>
      <c r="V690">
        <v>2028</v>
      </c>
      <c r="W690" t="s">
        <v>618</v>
      </c>
      <c r="X690" s="25">
        <v>438930594</v>
      </c>
    </row>
    <row r="691" spans="1:24" x14ac:dyDescent="0.35">
      <c r="A691" s="13">
        <v>2028</v>
      </c>
      <c r="B691" s="13">
        <f t="shared" si="59"/>
        <v>2027</v>
      </c>
      <c r="C691" t="s">
        <v>72</v>
      </c>
      <c r="D691" t="s">
        <v>73</v>
      </c>
      <c r="E691" s="5">
        <v>1515484362</v>
      </c>
      <c r="F691" s="13">
        <f>INDEX($R$3:$T$335,MATCH(PERL[[#This Row],[DistrictNumber]],$R$3:$R$335,0),3)</f>
        <v>0</v>
      </c>
      <c r="G691" s="9">
        <f t="shared" si="61"/>
        <v>0</v>
      </c>
      <c r="H691" s="11">
        <v>1.02</v>
      </c>
      <c r="I691" s="12" cm="1">
        <f t="array" ref="I691">INDEX(PERL[],MATCH(PERL[[#This Row],[Base Year]]&amp;PERL[[#This Row],[DistrictNumber]],PERL[[Fiscal Year]:[Fiscal Year]]&amp;PERL[[DistrictNumber]:[DistrictNumber]],0),9)*$H691</f>
        <v>0</v>
      </c>
      <c r="J691" s="15">
        <f>IF(PERL[[#This Row],[Unadjusted Maximum Revenue]]/(PERL[[#This Row],[Proposed Taxable Valuation]]/1000)&gt;PERL[[#This Row],[Max Debt RATE]],PERL[[#This Row],[Max Debt RATE]],PERL[[#This Row],[Unadjusted Maximum Revenue]]/(PERL[[#This Row],[Proposed Taxable Valuation]]/1000))</f>
        <v>0</v>
      </c>
      <c r="K691" s="26">
        <f>ROUND(PERL[[#This Row],[Proposed Taxable Valuation]]/1000*PERL[[#This Row],[Adjusted Rate]],0)</f>
        <v>0</v>
      </c>
      <c r="L691" s="19">
        <f t="shared" si="60"/>
        <v>0</v>
      </c>
      <c r="M691" s="17">
        <f t="shared" si="63"/>
        <v>0</v>
      </c>
      <c r="N691" s="5">
        <v>1172434405</v>
      </c>
      <c r="O691">
        <f>INDEX($R$3:$T$335,MATCH(PERL[[#This Row],[DistrictNumber]],$R$3:$R$335,0),3)</f>
        <v>0</v>
      </c>
      <c r="P691" s="9">
        <f t="shared" si="64"/>
        <v>0</v>
      </c>
      <c r="V691">
        <v>2028</v>
      </c>
      <c r="W691" t="s">
        <v>70</v>
      </c>
      <c r="X691" s="25">
        <v>454272109</v>
      </c>
    </row>
    <row r="692" spans="1:24" x14ac:dyDescent="0.35">
      <c r="A692" s="13">
        <v>2028</v>
      </c>
      <c r="B692" s="13">
        <f t="shared" si="59"/>
        <v>2027</v>
      </c>
      <c r="C692" t="s">
        <v>74</v>
      </c>
      <c r="D692" t="s">
        <v>75</v>
      </c>
      <c r="E692" s="5">
        <v>232830241</v>
      </c>
      <c r="F692" s="13">
        <f>INDEX($R$3:$T$335,MATCH(PERL[[#This Row],[DistrictNumber]],$R$3:$R$335,0),3)</f>
        <v>0</v>
      </c>
      <c r="G692" s="9">
        <f t="shared" si="61"/>
        <v>0</v>
      </c>
      <c r="H692" s="11">
        <v>1.02</v>
      </c>
      <c r="I692" s="12" cm="1">
        <f t="array" ref="I692">INDEX(PERL[],MATCH(PERL[[#This Row],[Base Year]]&amp;PERL[[#This Row],[DistrictNumber]],PERL[[Fiscal Year]:[Fiscal Year]]&amp;PERL[[DistrictNumber]:[DistrictNumber]],0),9)*$H692</f>
        <v>0</v>
      </c>
      <c r="J692" s="15">
        <f>IF(PERL[[#This Row],[Unadjusted Maximum Revenue]]/(PERL[[#This Row],[Proposed Taxable Valuation]]/1000)&gt;PERL[[#This Row],[Max Debt RATE]],PERL[[#This Row],[Max Debt RATE]],PERL[[#This Row],[Unadjusted Maximum Revenue]]/(PERL[[#This Row],[Proposed Taxable Valuation]]/1000))</f>
        <v>0</v>
      </c>
      <c r="K692" s="26">
        <f>ROUND(PERL[[#This Row],[Proposed Taxable Valuation]]/1000*PERL[[#This Row],[Adjusted Rate]],0)</f>
        <v>0</v>
      </c>
      <c r="L692" s="19">
        <f t="shared" si="60"/>
        <v>0</v>
      </c>
      <c r="M692" s="17">
        <f t="shared" si="63"/>
        <v>0</v>
      </c>
      <c r="N692" s="5">
        <v>212060755</v>
      </c>
      <c r="O692">
        <f>INDEX($R$3:$T$335,MATCH(PERL[[#This Row],[DistrictNumber]],$R$3:$R$335,0),3)</f>
        <v>0</v>
      </c>
      <c r="P692" s="9">
        <f t="shared" si="64"/>
        <v>0</v>
      </c>
      <c r="V692">
        <v>2028</v>
      </c>
      <c r="W692" t="s">
        <v>410</v>
      </c>
      <c r="X692" s="25">
        <v>490801987</v>
      </c>
    </row>
    <row r="693" spans="1:24" x14ac:dyDescent="0.35">
      <c r="A693" s="13">
        <v>2028</v>
      </c>
      <c r="B693" s="13">
        <f t="shared" si="59"/>
        <v>2027</v>
      </c>
      <c r="C693" t="s">
        <v>76</v>
      </c>
      <c r="D693" t="s">
        <v>77</v>
      </c>
      <c r="E693" s="5">
        <v>278351349</v>
      </c>
      <c r="F693" s="13">
        <f>INDEX($R$3:$T$335,MATCH(PERL[[#This Row],[DistrictNumber]],$R$3:$R$335,0),3)</f>
        <v>0</v>
      </c>
      <c r="G693" s="9">
        <f t="shared" si="61"/>
        <v>0</v>
      </c>
      <c r="H693" s="11">
        <v>1.02</v>
      </c>
      <c r="I693" s="12" cm="1">
        <f t="array" ref="I693">INDEX(PERL[],MATCH(PERL[[#This Row],[Base Year]]&amp;PERL[[#This Row],[DistrictNumber]],PERL[[Fiscal Year]:[Fiscal Year]]&amp;PERL[[DistrictNumber]:[DistrictNumber]],0),9)*$H693</f>
        <v>0</v>
      </c>
      <c r="J693" s="15">
        <f>IF(PERL[[#This Row],[Unadjusted Maximum Revenue]]/(PERL[[#This Row],[Proposed Taxable Valuation]]/1000)&gt;PERL[[#This Row],[Max Debt RATE]],PERL[[#This Row],[Max Debt RATE]],PERL[[#This Row],[Unadjusted Maximum Revenue]]/(PERL[[#This Row],[Proposed Taxable Valuation]]/1000))</f>
        <v>0</v>
      </c>
      <c r="K693" s="26">
        <f>ROUND(PERL[[#This Row],[Proposed Taxable Valuation]]/1000*PERL[[#This Row],[Adjusted Rate]],0)</f>
        <v>0</v>
      </c>
      <c r="L693" s="19">
        <f t="shared" si="60"/>
        <v>0</v>
      </c>
      <c r="M693" s="17">
        <f t="shared" si="63"/>
        <v>0</v>
      </c>
      <c r="N693" s="5">
        <v>237473778</v>
      </c>
      <c r="O693">
        <f>INDEX($R$3:$T$335,MATCH(PERL[[#This Row],[DistrictNumber]],$R$3:$R$335,0),3)</f>
        <v>0</v>
      </c>
      <c r="P693" s="9">
        <f t="shared" si="64"/>
        <v>0</v>
      </c>
      <c r="V693">
        <v>2028</v>
      </c>
      <c r="W693" t="s">
        <v>72</v>
      </c>
      <c r="X693" s="25">
        <v>1515484362</v>
      </c>
    </row>
    <row r="694" spans="1:24" x14ac:dyDescent="0.35">
      <c r="A694" s="13">
        <v>2028</v>
      </c>
      <c r="B694" s="13">
        <f t="shared" si="59"/>
        <v>2027</v>
      </c>
      <c r="C694" t="s">
        <v>78</v>
      </c>
      <c r="D694" t="s">
        <v>79</v>
      </c>
      <c r="E694" s="5">
        <v>589465945</v>
      </c>
      <c r="F694" s="13">
        <f>INDEX($R$3:$T$335,MATCH(PERL[[#This Row],[DistrictNumber]],$R$3:$R$335,0),3)</f>
        <v>0</v>
      </c>
      <c r="G694" s="9">
        <f t="shared" si="61"/>
        <v>0</v>
      </c>
      <c r="H694" s="11">
        <v>1.02</v>
      </c>
      <c r="I694" s="12" cm="1">
        <f t="array" ref="I694">INDEX(PERL[],MATCH(PERL[[#This Row],[Base Year]]&amp;PERL[[#This Row],[DistrictNumber]],PERL[[Fiscal Year]:[Fiscal Year]]&amp;PERL[[DistrictNumber]:[DistrictNumber]],0),9)*$H694</f>
        <v>0</v>
      </c>
      <c r="J694" s="15">
        <f>IF(PERL[[#This Row],[Unadjusted Maximum Revenue]]/(PERL[[#This Row],[Proposed Taxable Valuation]]/1000)&gt;PERL[[#This Row],[Max Debt RATE]],PERL[[#This Row],[Max Debt RATE]],PERL[[#This Row],[Unadjusted Maximum Revenue]]/(PERL[[#This Row],[Proposed Taxable Valuation]]/1000))</f>
        <v>0</v>
      </c>
      <c r="K694" s="26">
        <f>ROUND(PERL[[#This Row],[Proposed Taxable Valuation]]/1000*PERL[[#This Row],[Adjusted Rate]],0)</f>
        <v>0</v>
      </c>
      <c r="L694" s="19">
        <f t="shared" si="60"/>
        <v>0</v>
      </c>
      <c r="M694" s="17">
        <f t="shared" si="63"/>
        <v>0</v>
      </c>
      <c r="N694" s="5">
        <v>530784518</v>
      </c>
      <c r="O694">
        <f>INDEX($R$3:$T$335,MATCH(PERL[[#This Row],[DistrictNumber]],$R$3:$R$335,0),3)</f>
        <v>0</v>
      </c>
      <c r="P694" s="9">
        <f t="shared" si="64"/>
        <v>0</v>
      </c>
      <c r="V694">
        <v>2028</v>
      </c>
      <c r="W694" t="s">
        <v>78</v>
      </c>
      <c r="X694" s="25">
        <v>589465945</v>
      </c>
    </row>
    <row r="695" spans="1:24" x14ac:dyDescent="0.35">
      <c r="A695" s="13">
        <v>2028</v>
      </c>
      <c r="B695" s="13">
        <f t="shared" si="59"/>
        <v>2027</v>
      </c>
      <c r="C695" t="s">
        <v>80</v>
      </c>
      <c r="D695" t="s">
        <v>81</v>
      </c>
      <c r="E695" s="5">
        <v>502883932</v>
      </c>
      <c r="F695" s="13">
        <f>INDEX($R$3:$T$335,MATCH(PERL[[#This Row],[DistrictNumber]],$R$3:$R$335,0),3)</f>
        <v>0</v>
      </c>
      <c r="G695" s="9">
        <f t="shared" si="61"/>
        <v>0</v>
      </c>
      <c r="H695" s="11">
        <v>1.02</v>
      </c>
      <c r="I695" s="12" cm="1">
        <f t="array" ref="I695">INDEX(PERL[],MATCH(PERL[[#This Row],[Base Year]]&amp;PERL[[#This Row],[DistrictNumber]],PERL[[Fiscal Year]:[Fiscal Year]]&amp;PERL[[DistrictNumber]:[DistrictNumber]],0),9)*$H695</f>
        <v>0</v>
      </c>
      <c r="J695" s="15">
        <f>IF(PERL[[#This Row],[Unadjusted Maximum Revenue]]/(PERL[[#This Row],[Proposed Taxable Valuation]]/1000)&gt;PERL[[#This Row],[Max Debt RATE]],PERL[[#This Row],[Max Debt RATE]],PERL[[#This Row],[Unadjusted Maximum Revenue]]/(PERL[[#This Row],[Proposed Taxable Valuation]]/1000))</f>
        <v>0</v>
      </c>
      <c r="K695" s="26">
        <f>ROUND(PERL[[#This Row],[Proposed Taxable Valuation]]/1000*PERL[[#This Row],[Adjusted Rate]],0)</f>
        <v>0</v>
      </c>
      <c r="L695" s="19">
        <f t="shared" si="60"/>
        <v>0</v>
      </c>
      <c r="M695" s="17">
        <f t="shared" si="63"/>
        <v>0</v>
      </c>
      <c r="N695" s="5">
        <v>403486349</v>
      </c>
      <c r="O695">
        <f>INDEX($R$3:$T$335,MATCH(PERL[[#This Row],[DistrictNumber]],$R$3:$R$335,0),3)</f>
        <v>0</v>
      </c>
      <c r="P695" s="9">
        <f t="shared" si="64"/>
        <v>0</v>
      </c>
      <c r="V695">
        <v>2028</v>
      </c>
      <c r="W695" t="s">
        <v>74</v>
      </c>
      <c r="X695" s="25">
        <v>232830241</v>
      </c>
    </row>
    <row r="696" spans="1:24" x14ac:dyDescent="0.35">
      <c r="A696" s="13">
        <v>2028</v>
      </c>
      <c r="B696" s="13">
        <f t="shared" si="59"/>
        <v>2027</v>
      </c>
      <c r="C696" t="s">
        <v>82</v>
      </c>
      <c r="D696" t="s">
        <v>83</v>
      </c>
      <c r="E696" s="5">
        <v>258227849</v>
      </c>
      <c r="F696" s="13">
        <f>INDEX($R$3:$T$335,MATCH(PERL[[#This Row],[DistrictNumber]],$R$3:$R$335,0),3)</f>
        <v>0</v>
      </c>
      <c r="G696" s="9">
        <f t="shared" si="61"/>
        <v>0</v>
      </c>
      <c r="H696" s="11">
        <v>1.02</v>
      </c>
      <c r="I696" s="12" cm="1">
        <f t="array" ref="I696">INDEX(PERL[],MATCH(PERL[[#This Row],[Base Year]]&amp;PERL[[#This Row],[DistrictNumber]],PERL[[Fiscal Year]:[Fiscal Year]]&amp;PERL[[DistrictNumber]:[DistrictNumber]],0),9)*$H696</f>
        <v>0</v>
      </c>
      <c r="J696" s="15">
        <f>IF(PERL[[#This Row],[Unadjusted Maximum Revenue]]/(PERL[[#This Row],[Proposed Taxable Valuation]]/1000)&gt;PERL[[#This Row],[Max Debt RATE]],PERL[[#This Row],[Max Debt RATE]],PERL[[#This Row],[Unadjusted Maximum Revenue]]/(PERL[[#This Row],[Proposed Taxable Valuation]]/1000))</f>
        <v>0</v>
      </c>
      <c r="K696" s="26">
        <f>ROUND(PERL[[#This Row],[Proposed Taxable Valuation]]/1000*PERL[[#This Row],[Adjusted Rate]],0)</f>
        <v>0</v>
      </c>
      <c r="L696" s="19">
        <f t="shared" si="60"/>
        <v>0</v>
      </c>
      <c r="M696" s="17">
        <f t="shared" si="63"/>
        <v>0</v>
      </c>
      <c r="N696" s="5">
        <v>213501473</v>
      </c>
      <c r="O696">
        <f>INDEX($R$3:$T$335,MATCH(PERL[[#This Row],[DistrictNumber]],$R$3:$R$335,0),3)</f>
        <v>0</v>
      </c>
      <c r="P696" s="9">
        <f t="shared" si="64"/>
        <v>0</v>
      </c>
      <c r="V696">
        <v>2028</v>
      </c>
      <c r="W696" t="s">
        <v>76</v>
      </c>
      <c r="X696" s="25">
        <v>278351349</v>
      </c>
    </row>
    <row r="697" spans="1:24" x14ac:dyDescent="0.35">
      <c r="A697" s="13">
        <v>2028</v>
      </c>
      <c r="B697" s="13">
        <f t="shared" si="59"/>
        <v>2027</v>
      </c>
      <c r="C697" t="s">
        <v>84</v>
      </c>
      <c r="D697" t="s">
        <v>85</v>
      </c>
      <c r="E697" s="5">
        <v>747827110</v>
      </c>
      <c r="F697" s="13">
        <f>INDEX($R$3:$T$335,MATCH(PERL[[#This Row],[DistrictNumber]],$R$3:$R$335,0),3)</f>
        <v>0</v>
      </c>
      <c r="G697" s="9">
        <f t="shared" si="61"/>
        <v>0</v>
      </c>
      <c r="H697" s="11">
        <v>1.02</v>
      </c>
      <c r="I697" s="12" cm="1">
        <f t="array" ref="I697">INDEX(PERL[],MATCH(PERL[[#This Row],[Base Year]]&amp;PERL[[#This Row],[DistrictNumber]],PERL[[Fiscal Year]:[Fiscal Year]]&amp;PERL[[DistrictNumber]:[DistrictNumber]],0),9)*$H697</f>
        <v>0</v>
      </c>
      <c r="J697" s="15">
        <f>IF(PERL[[#This Row],[Unadjusted Maximum Revenue]]/(PERL[[#This Row],[Proposed Taxable Valuation]]/1000)&gt;PERL[[#This Row],[Max Debt RATE]],PERL[[#This Row],[Max Debt RATE]],PERL[[#This Row],[Unadjusted Maximum Revenue]]/(PERL[[#This Row],[Proposed Taxable Valuation]]/1000))</f>
        <v>0</v>
      </c>
      <c r="K697" s="26">
        <f>ROUND(PERL[[#This Row],[Proposed Taxable Valuation]]/1000*PERL[[#This Row],[Adjusted Rate]],0)</f>
        <v>0</v>
      </c>
      <c r="L697" s="19">
        <f t="shared" si="60"/>
        <v>0</v>
      </c>
      <c r="M697" s="17">
        <f t="shared" si="63"/>
        <v>0</v>
      </c>
      <c r="N697" s="5">
        <v>553390368</v>
      </c>
      <c r="O697">
        <f>INDEX($R$3:$T$335,MATCH(PERL[[#This Row],[DistrictNumber]],$R$3:$R$335,0),3)</f>
        <v>0</v>
      </c>
      <c r="P697" s="9">
        <f t="shared" si="64"/>
        <v>0</v>
      </c>
      <c r="V697">
        <v>2028</v>
      </c>
      <c r="W697" t="s">
        <v>80</v>
      </c>
      <c r="X697" s="25">
        <v>502883932</v>
      </c>
    </row>
    <row r="698" spans="1:24" x14ac:dyDescent="0.35">
      <c r="A698" s="13">
        <v>2028</v>
      </c>
      <c r="B698" s="13">
        <f t="shared" si="59"/>
        <v>2027</v>
      </c>
      <c r="C698" t="s">
        <v>86</v>
      </c>
      <c r="D698" t="s">
        <v>87</v>
      </c>
      <c r="E698" s="5">
        <v>1515066790</v>
      </c>
      <c r="F698" s="13">
        <f>INDEX($R$3:$T$335,MATCH(PERL[[#This Row],[DistrictNumber]],$R$3:$R$335,0),3)</f>
        <v>0</v>
      </c>
      <c r="G698" s="9">
        <f t="shared" si="61"/>
        <v>0</v>
      </c>
      <c r="H698" s="11">
        <v>1.02</v>
      </c>
      <c r="I698" s="12" cm="1">
        <f t="array" ref="I698">INDEX(PERL[],MATCH(PERL[[#This Row],[Base Year]]&amp;PERL[[#This Row],[DistrictNumber]],PERL[[Fiscal Year]:[Fiscal Year]]&amp;PERL[[DistrictNumber]:[DistrictNumber]],0),9)*$H698</f>
        <v>0</v>
      </c>
      <c r="J698" s="15">
        <f>IF(PERL[[#This Row],[Unadjusted Maximum Revenue]]/(PERL[[#This Row],[Proposed Taxable Valuation]]/1000)&gt;PERL[[#This Row],[Max Debt RATE]],PERL[[#This Row],[Max Debt RATE]],PERL[[#This Row],[Unadjusted Maximum Revenue]]/(PERL[[#This Row],[Proposed Taxable Valuation]]/1000))</f>
        <v>0</v>
      </c>
      <c r="K698" s="26">
        <f>ROUND(PERL[[#This Row],[Proposed Taxable Valuation]]/1000*PERL[[#This Row],[Adjusted Rate]],0)</f>
        <v>0</v>
      </c>
      <c r="L698" s="19">
        <f t="shared" si="60"/>
        <v>0</v>
      </c>
      <c r="M698" s="17">
        <f t="shared" si="63"/>
        <v>0</v>
      </c>
      <c r="N698" s="5">
        <v>1229544009</v>
      </c>
      <c r="O698">
        <f>INDEX($R$3:$T$335,MATCH(PERL[[#This Row],[DistrictNumber]],$R$3:$R$335,0),3)</f>
        <v>0</v>
      </c>
      <c r="P698" s="9">
        <f t="shared" si="64"/>
        <v>0</v>
      </c>
      <c r="V698">
        <v>2028</v>
      </c>
      <c r="W698" t="s">
        <v>82</v>
      </c>
      <c r="X698" s="25">
        <v>258227849</v>
      </c>
    </row>
    <row r="699" spans="1:24" x14ac:dyDescent="0.35">
      <c r="A699" s="13">
        <v>2028</v>
      </c>
      <c r="B699" s="13">
        <f t="shared" si="59"/>
        <v>2027</v>
      </c>
      <c r="C699" t="s">
        <v>88</v>
      </c>
      <c r="D699" t="s">
        <v>89</v>
      </c>
      <c r="E699" s="5">
        <v>3440359444</v>
      </c>
      <c r="F699" s="13">
        <f>INDEX($R$3:$T$335,MATCH(PERL[[#This Row],[DistrictNumber]],$R$3:$R$335,0),3)</f>
        <v>0</v>
      </c>
      <c r="G699" s="9">
        <f t="shared" si="61"/>
        <v>0</v>
      </c>
      <c r="H699" s="11">
        <v>1.02</v>
      </c>
      <c r="I699" s="12" cm="1">
        <f t="array" ref="I699">INDEX(PERL[],MATCH(PERL[[#This Row],[Base Year]]&amp;PERL[[#This Row],[DistrictNumber]],PERL[[Fiscal Year]:[Fiscal Year]]&amp;PERL[[DistrictNumber]:[DistrictNumber]],0),9)*$H699</f>
        <v>0</v>
      </c>
      <c r="J699" s="15">
        <f>IF(PERL[[#This Row],[Unadjusted Maximum Revenue]]/(PERL[[#This Row],[Proposed Taxable Valuation]]/1000)&gt;PERL[[#This Row],[Max Debt RATE]],PERL[[#This Row],[Max Debt RATE]],PERL[[#This Row],[Unadjusted Maximum Revenue]]/(PERL[[#This Row],[Proposed Taxable Valuation]]/1000))</f>
        <v>0</v>
      </c>
      <c r="K699" s="26">
        <f>ROUND(PERL[[#This Row],[Proposed Taxable Valuation]]/1000*PERL[[#This Row],[Adjusted Rate]],0)</f>
        <v>0</v>
      </c>
      <c r="L699" s="19">
        <f t="shared" si="60"/>
        <v>0</v>
      </c>
      <c r="M699" s="17">
        <f t="shared" si="63"/>
        <v>0</v>
      </c>
      <c r="N699" s="5">
        <v>2542743051</v>
      </c>
      <c r="O699">
        <f>INDEX($R$3:$T$335,MATCH(PERL[[#This Row],[DistrictNumber]],$R$3:$R$335,0),3)</f>
        <v>0</v>
      </c>
      <c r="P699" s="9">
        <f t="shared" si="64"/>
        <v>0</v>
      </c>
      <c r="V699">
        <v>2028</v>
      </c>
      <c r="W699" t="s">
        <v>84</v>
      </c>
      <c r="X699" s="25">
        <v>747827110</v>
      </c>
    </row>
    <row r="700" spans="1:24" x14ac:dyDescent="0.35">
      <c r="A700" s="13">
        <v>2028</v>
      </c>
      <c r="B700" s="13">
        <f t="shared" si="59"/>
        <v>2027</v>
      </c>
      <c r="C700" t="s">
        <v>90</v>
      </c>
      <c r="D700" t="s">
        <v>91</v>
      </c>
      <c r="E700" s="5">
        <v>9454536310</v>
      </c>
      <c r="F700" s="13">
        <f>INDEX($R$3:$T$335,MATCH(PERL[[#This Row],[DistrictNumber]],$R$3:$R$335,0),3)</f>
        <v>0</v>
      </c>
      <c r="G700" s="9">
        <f t="shared" si="61"/>
        <v>0</v>
      </c>
      <c r="H700" s="11">
        <v>1.02</v>
      </c>
      <c r="I700" s="12" cm="1">
        <f t="array" ref="I700">INDEX(PERL[],MATCH(PERL[[#This Row],[Base Year]]&amp;PERL[[#This Row],[DistrictNumber]],PERL[[Fiscal Year]:[Fiscal Year]]&amp;PERL[[DistrictNumber]:[DistrictNumber]],0),9)*$H700</f>
        <v>0</v>
      </c>
      <c r="J700" s="15">
        <f>IF(PERL[[#This Row],[Unadjusted Maximum Revenue]]/(PERL[[#This Row],[Proposed Taxable Valuation]]/1000)&gt;PERL[[#This Row],[Max Debt RATE]],PERL[[#This Row],[Max Debt RATE]],PERL[[#This Row],[Unadjusted Maximum Revenue]]/(PERL[[#This Row],[Proposed Taxable Valuation]]/1000))</f>
        <v>0</v>
      </c>
      <c r="K700" s="26">
        <f>ROUND(PERL[[#This Row],[Proposed Taxable Valuation]]/1000*PERL[[#This Row],[Adjusted Rate]],0)</f>
        <v>0</v>
      </c>
      <c r="L700" s="19">
        <f t="shared" si="60"/>
        <v>0</v>
      </c>
      <c r="M700" s="17">
        <f t="shared" si="63"/>
        <v>0</v>
      </c>
      <c r="N700" s="5">
        <v>7071064684</v>
      </c>
      <c r="O700">
        <f>INDEX($R$3:$T$335,MATCH(PERL[[#This Row],[DistrictNumber]],$R$3:$R$335,0),3)</f>
        <v>0</v>
      </c>
      <c r="P700" s="9">
        <f t="shared" si="64"/>
        <v>0</v>
      </c>
      <c r="V700">
        <v>2028</v>
      </c>
      <c r="W700" t="s">
        <v>86</v>
      </c>
      <c r="X700" s="25">
        <v>1515066790</v>
      </c>
    </row>
    <row r="701" spans="1:24" x14ac:dyDescent="0.35">
      <c r="A701" s="13">
        <v>2028</v>
      </c>
      <c r="B701" s="13">
        <f t="shared" si="59"/>
        <v>2027</v>
      </c>
      <c r="C701" t="s">
        <v>92</v>
      </c>
      <c r="D701" t="s">
        <v>93</v>
      </c>
      <c r="E701" s="5">
        <v>571297345</v>
      </c>
      <c r="F701" s="13">
        <f>INDEX($R$3:$T$335,MATCH(PERL[[#This Row],[DistrictNumber]],$R$3:$R$335,0),3)</f>
        <v>0</v>
      </c>
      <c r="G701" s="9">
        <f t="shared" si="61"/>
        <v>0</v>
      </c>
      <c r="H701" s="11">
        <v>1.02</v>
      </c>
      <c r="I701" s="12" cm="1">
        <f t="array" ref="I701">INDEX(PERL[],MATCH(PERL[[#This Row],[Base Year]]&amp;PERL[[#This Row],[DistrictNumber]],PERL[[Fiscal Year]:[Fiscal Year]]&amp;PERL[[DistrictNumber]:[DistrictNumber]],0),9)*$H701</f>
        <v>0</v>
      </c>
      <c r="J701" s="15">
        <f>IF(PERL[[#This Row],[Unadjusted Maximum Revenue]]/(PERL[[#This Row],[Proposed Taxable Valuation]]/1000)&gt;PERL[[#This Row],[Max Debt RATE]],PERL[[#This Row],[Max Debt RATE]],PERL[[#This Row],[Unadjusted Maximum Revenue]]/(PERL[[#This Row],[Proposed Taxable Valuation]]/1000))</f>
        <v>0</v>
      </c>
      <c r="K701" s="26">
        <f>ROUND(PERL[[#This Row],[Proposed Taxable Valuation]]/1000*PERL[[#This Row],[Adjusted Rate]],0)</f>
        <v>0</v>
      </c>
      <c r="L701" s="19">
        <f t="shared" si="60"/>
        <v>0</v>
      </c>
      <c r="M701" s="17">
        <f t="shared" si="63"/>
        <v>0</v>
      </c>
      <c r="N701" s="5">
        <v>432625691</v>
      </c>
      <c r="O701">
        <f>INDEX($R$3:$T$335,MATCH(PERL[[#This Row],[DistrictNumber]],$R$3:$R$335,0),3)</f>
        <v>0</v>
      </c>
      <c r="P701" s="9">
        <f t="shared" si="64"/>
        <v>0</v>
      </c>
      <c r="V701">
        <v>2028</v>
      </c>
      <c r="W701" t="s">
        <v>88</v>
      </c>
      <c r="X701" s="25">
        <v>3440359444</v>
      </c>
    </row>
    <row r="702" spans="1:24" x14ac:dyDescent="0.35">
      <c r="A702" s="13">
        <v>2028</v>
      </c>
      <c r="B702" s="13">
        <f t="shared" si="59"/>
        <v>2027</v>
      </c>
      <c r="C702" t="s">
        <v>94</v>
      </c>
      <c r="D702" t="s">
        <v>95</v>
      </c>
      <c r="E702" s="5">
        <v>483934298</v>
      </c>
      <c r="F702" s="13">
        <f>INDEX($R$3:$T$335,MATCH(PERL[[#This Row],[DistrictNumber]],$R$3:$R$335,0),3)</f>
        <v>0</v>
      </c>
      <c r="G702" s="9">
        <f t="shared" si="61"/>
        <v>0</v>
      </c>
      <c r="H702" s="11">
        <v>1.02</v>
      </c>
      <c r="I702" s="12" cm="1">
        <f t="array" ref="I702">INDEX(PERL[],MATCH(PERL[[#This Row],[Base Year]]&amp;PERL[[#This Row],[DistrictNumber]],PERL[[Fiscal Year]:[Fiscal Year]]&amp;PERL[[DistrictNumber]:[DistrictNumber]],0),9)*$H702</f>
        <v>0</v>
      </c>
      <c r="J702" s="15">
        <f>IF(PERL[[#This Row],[Unadjusted Maximum Revenue]]/(PERL[[#This Row],[Proposed Taxable Valuation]]/1000)&gt;PERL[[#This Row],[Max Debt RATE]],PERL[[#This Row],[Max Debt RATE]],PERL[[#This Row],[Unadjusted Maximum Revenue]]/(PERL[[#This Row],[Proposed Taxable Valuation]]/1000))</f>
        <v>0</v>
      </c>
      <c r="K702" s="26">
        <f>ROUND(PERL[[#This Row],[Proposed Taxable Valuation]]/1000*PERL[[#This Row],[Adjusted Rate]],0)</f>
        <v>0</v>
      </c>
      <c r="L702" s="19">
        <f t="shared" si="60"/>
        <v>0</v>
      </c>
      <c r="M702" s="17">
        <f t="shared" si="63"/>
        <v>0</v>
      </c>
      <c r="N702" s="5">
        <v>381487536</v>
      </c>
      <c r="O702">
        <f>INDEX($R$3:$T$335,MATCH(PERL[[#This Row],[DistrictNumber]],$R$3:$R$335,0),3)</f>
        <v>0</v>
      </c>
      <c r="P702" s="9">
        <f t="shared" si="64"/>
        <v>0</v>
      </c>
      <c r="V702">
        <v>2028</v>
      </c>
      <c r="W702" t="s">
        <v>90</v>
      </c>
      <c r="X702" s="25">
        <v>9454536310</v>
      </c>
    </row>
    <row r="703" spans="1:24" x14ac:dyDescent="0.35">
      <c r="A703" s="13">
        <v>2028</v>
      </c>
      <c r="B703" s="13">
        <f t="shared" si="59"/>
        <v>2027</v>
      </c>
      <c r="C703" t="s">
        <v>96</v>
      </c>
      <c r="D703" t="s">
        <v>97</v>
      </c>
      <c r="E703" s="5">
        <v>259842326</v>
      </c>
      <c r="F703" s="13">
        <f>INDEX($R$3:$T$335,MATCH(PERL[[#This Row],[DistrictNumber]],$R$3:$R$335,0),3)</f>
        <v>0</v>
      </c>
      <c r="G703" s="9">
        <f t="shared" si="61"/>
        <v>0</v>
      </c>
      <c r="H703" s="11">
        <v>1.02</v>
      </c>
      <c r="I703" s="12" cm="1">
        <f t="array" ref="I703">INDEX(PERL[],MATCH(PERL[[#This Row],[Base Year]]&amp;PERL[[#This Row],[DistrictNumber]],PERL[[Fiscal Year]:[Fiscal Year]]&amp;PERL[[DistrictNumber]:[DistrictNumber]],0),9)*$H703</f>
        <v>0</v>
      </c>
      <c r="J703" s="15">
        <f>IF(PERL[[#This Row],[Unadjusted Maximum Revenue]]/(PERL[[#This Row],[Proposed Taxable Valuation]]/1000)&gt;PERL[[#This Row],[Max Debt RATE]],PERL[[#This Row],[Max Debt RATE]],PERL[[#This Row],[Unadjusted Maximum Revenue]]/(PERL[[#This Row],[Proposed Taxable Valuation]]/1000))</f>
        <v>0</v>
      </c>
      <c r="K703" s="26">
        <f>ROUND(PERL[[#This Row],[Proposed Taxable Valuation]]/1000*PERL[[#This Row],[Adjusted Rate]],0)</f>
        <v>0</v>
      </c>
      <c r="L703" s="19">
        <f t="shared" si="60"/>
        <v>0</v>
      </c>
      <c r="M703" s="17">
        <f t="shared" si="63"/>
        <v>0</v>
      </c>
      <c r="N703" s="5">
        <v>203021920</v>
      </c>
      <c r="O703">
        <f>INDEX($R$3:$T$335,MATCH(PERL[[#This Row],[DistrictNumber]],$R$3:$R$335,0),3)</f>
        <v>0</v>
      </c>
      <c r="P703" s="9">
        <f t="shared" si="64"/>
        <v>0</v>
      </c>
      <c r="V703">
        <v>2028</v>
      </c>
      <c r="W703" t="s">
        <v>92</v>
      </c>
      <c r="X703" s="25">
        <v>571297345</v>
      </c>
    </row>
    <row r="704" spans="1:24" x14ac:dyDescent="0.35">
      <c r="A704" s="13">
        <v>2028</v>
      </c>
      <c r="B704" s="13">
        <f t="shared" si="59"/>
        <v>2027</v>
      </c>
      <c r="C704" t="s">
        <v>98</v>
      </c>
      <c r="D704" t="s">
        <v>99</v>
      </c>
      <c r="E704" s="5">
        <v>284244083</v>
      </c>
      <c r="F704" s="13">
        <f>INDEX($R$3:$T$335,MATCH(PERL[[#This Row],[DistrictNumber]],$R$3:$R$335,0),3)</f>
        <v>0</v>
      </c>
      <c r="G704" s="9">
        <f t="shared" si="61"/>
        <v>0</v>
      </c>
      <c r="H704" s="11">
        <v>1.02</v>
      </c>
      <c r="I704" s="12" cm="1">
        <f t="array" ref="I704">INDEX(PERL[],MATCH(PERL[[#This Row],[Base Year]]&amp;PERL[[#This Row],[DistrictNumber]],PERL[[Fiscal Year]:[Fiscal Year]]&amp;PERL[[DistrictNumber]:[DistrictNumber]],0),9)*$H704</f>
        <v>0</v>
      </c>
      <c r="J704" s="15">
        <f>IF(PERL[[#This Row],[Unadjusted Maximum Revenue]]/(PERL[[#This Row],[Proposed Taxable Valuation]]/1000)&gt;PERL[[#This Row],[Max Debt RATE]],PERL[[#This Row],[Max Debt RATE]],PERL[[#This Row],[Unadjusted Maximum Revenue]]/(PERL[[#This Row],[Proposed Taxable Valuation]]/1000))</f>
        <v>0</v>
      </c>
      <c r="K704" s="26">
        <f>ROUND(PERL[[#This Row],[Proposed Taxable Valuation]]/1000*PERL[[#This Row],[Adjusted Rate]],0)</f>
        <v>0</v>
      </c>
      <c r="L704" s="19">
        <f t="shared" si="60"/>
        <v>0</v>
      </c>
      <c r="M704" s="17">
        <f t="shared" si="63"/>
        <v>0</v>
      </c>
      <c r="N704" s="5">
        <v>235133178</v>
      </c>
      <c r="O704">
        <f>INDEX($R$3:$T$335,MATCH(PERL[[#This Row],[DistrictNumber]],$R$3:$R$335,0),3)</f>
        <v>0</v>
      </c>
      <c r="P704" s="9">
        <f t="shared" si="64"/>
        <v>0</v>
      </c>
      <c r="V704">
        <v>2028</v>
      </c>
      <c r="W704" t="s">
        <v>94</v>
      </c>
      <c r="X704" s="25">
        <v>483934298</v>
      </c>
    </row>
    <row r="705" spans="1:24" x14ac:dyDescent="0.35">
      <c r="A705" s="13">
        <v>2028</v>
      </c>
      <c r="B705" s="13">
        <f t="shared" si="59"/>
        <v>2027</v>
      </c>
      <c r="C705" t="s">
        <v>100</v>
      </c>
      <c r="D705" t="s">
        <v>101</v>
      </c>
      <c r="E705" s="5">
        <v>909086257</v>
      </c>
      <c r="F705" s="13">
        <f>INDEX($R$3:$T$335,MATCH(PERL[[#This Row],[DistrictNumber]],$R$3:$R$335,0),3)</f>
        <v>0</v>
      </c>
      <c r="G705" s="9">
        <f t="shared" si="61"/>
        <v>0</v>
      </c>
      <c r="H705" s="11">
        <v>1.02</v>
      </c>
      <c r="I705" s="12" cm="1">
        <f t="array" ref="I705">INDEX(PERL[],MATCH(PERL[[#This Row],[Base Year]]&amp;PERL[[#This Row],[DistrictNumber]],PERL[[Fiscal Year]:[Fiscal Year]]&amp;PERL[[DistrictNumber]:[DistrictNumber]],0),9)*$H705</f>
        <v>0</v>
      </c>
      <c r="J705" s="15">
        <f>IF(PERL[[#This Row],[Unadjusted Maximum Revenue]]/(PERL[[#This Row],[Proposed Taxable Valuation]]/1000)&gt;PERL[[#This Row],[Max Debt RATE]],PERL[[#This Row],[Max Debt RATE]],PERL[[#This Row],[Unadjusted Maximum Revenue]]/(PERL[[#This Row],[Proposed Taxable Valuation]]/1000))</f>
        <v>0</v>
      </c>
      <c r="K705" s="26">
        <f>ROUND(PERL[[#This Row],[Proposed Taxable Valuation]]/1000*PERL[[#This Row],[Adjusted Rate]],0)</f>
        <v>0</v>
      </c>
      <c r="L705" s="19">
        <f t="shared" si="60"/>
        <v>0</v>
      </c>
      <c r="M705" s="17">
        <f t="shared" si="63"/>
        <v>0</v>
      </c>
      <c r="N705" s="5">
        <v>723109662</v>
      </c>
      <c r="O705">
        <f>INDEX($R$3:$T$335,MATCH(PERL[[#This Row],[DistrictNumber]],$R$3:$R$335,0),3)</f>
        <v>0</v>
      </c>
      <c r="P705" s="9">
        <f t="shared" si="64"/>
        <v>0</v>
      </c>
      <c r="V705">
        <v>2028</v>
      </c>
      <c r="W705" t="s">
        <v>104</v>
      </c>
      <c r="X705" s="25">
        <v>524325157</v>
      </c>
    </row>
    <row r="706" spans="1:24" x14ac:dyDescent="0.35">
      <c r="A706" s="13">
        <v>2028</v>
      </c>
      <c r="B706" s="13">
        <f t="shared" si="59"/>
        <v>2027</v>
      </c>
      <c r="C706" t="s">
        <v>102</v>
      </c>
      <c r="D706" t="s">
        <v>103</v>
      </c>
      <c r="E706" s="5">
        <v>233350114</v>
      </c>
      <c r="F706" s="13">
        <f>INDEX($R$3:$T$335,MATCH(PERL[[#This Row],[DistrictNumber]],$R$3:$R$335,0),3)</f>
        <v>0</v>
      </c>
      <c r="G706" s="9">
        <f t="shared" si="61"/>
        <v>0</v>
      </c>
      <c r="H706" s="11">
        <v>1.02</v>
      </c>
      <c r="I706" s="12" cm="1">
        <f t="array" ref="I706">INDEX(PERL[],MATCH(PERL[[#This Row],[Base Year]]&amp;PERL[[#This Row],[DistrictNumber]],PERL[[Fiscal Year]:[Fiscal Year]]&amp;PERL[[DistrictNumber]:[DistrictNumber]],0),9)*$H706</f>
        <v>0</v>
      </c>
      <c r="J706" s="15">
        <f>IF(PERL[[#This Row],[Unadjusted Maximum Revenue]]/(PERL[[#This Row],[Proposed Taxable Valuation]]/1000)&gt;PERL[[#This Row],[Max Debt RATE]],PERL[[#This Row],[Max Debt RATE]],PERL[[#This Row],[Unadjusted Maximum Revenue]]/(PERL[[#This Row],[Proposed Taxable Valuation]]/1000))</f>
        <v>0</v>
      </c>
      <c r="K706" s="26">
        <f>ROUND(PERL[[#This Row],[Proposed Taxable Valuation]]/1000*PERL[[#This Row],[Adjusted Rate]],0)</f>
        <v>0</v>
      </c>
      <c r="L706" s="19">
        <f t="shared" si="60"/>
        <v>0</v>
      </c>
      <c r="M706" s="17">
        <f t="shared" si="63"/>
        <v>0</v>
      </c>
      <c r="N706" s="5">
        <v>194336300</v>
      </c>
      <c r="O706">
        <f>INDEX($R$3:$T$335,MATCH(PERL[[#This Row],[DistrictNumber]],$R$3:$R$335,0),3)</f>
        <v>0</v>
      </c>
      <c r="P706" s="9">
        <f t="shared" si="64"/>
        <v>0</v>
      </c>
      <c r="V706">
        <v>2028</v>
      </c>
      <c r="W706" t="s">
        <v>98</v>
      </c>
      <c r="X706" s="25">
        <v>284244083</v>
      </c>
    </row>
    <row r="707" spans="1:24" x14ac:dyDescent="0.35">
      <c r="A707" s="13">
        <v>2028</v>
      </c>
      <c r="B707" s="13">
        <f t="shared" si="59"/>
        <v>2027</v>
      </c>
      <c r="C707" t="s">
        <v>104</v>
      </c>
      <c r="D707" t="s">
        <v>105</v>
      </c>
      <c r="E707" s="5">
        <v>524325157</v>
      </c>
      <c r="F707" s="13">
        <f>INDEX($R$3:$T$335,MATCH(PERL[[#This Row],[DistrictNumber]],$R$3:$R$335,0),3)</f>
        <v>0</v>
      </c>
      <c r="G707" s="9">
        <f t="shared" si="61"/>
        <v>0</v>
      </c>
      <c r="H707" s="11">
        <v>1.02</v>
      </c>
      <c r="I707" s="12" cm="1">
        <f t="array" ref="I707">INDEX(PERL[],MATCH(PERL[[#This Row],[Base Year]]&amp;PERL[[#This Row],[DistrictNumber]],PERL[[Fiscal Year]:[Fiscal Year]]&amp;PERL[[DistrictNumber]:[DistrictNumber]],0),9)*$H707</f>
        <v>0</v>
      </c>
      <c r="J707" s="15">
        <f>IF(PERL[[#This Row],[Unadjusted Maximum Revenue]]/(PERL[[#This Row],[Proposed Taxable Valuation]]/1000)&gt;PERL[[#This Row],[Max Debt RATE]],PERL[[#This Row],[Max Debt RATE]],PERL[[#This Row],[Unadjusted Maximum Revenue]]/(PERL[[#This Row],[Proposed Taxable Valuation]]/1000))</f>
        <v>0</v>
      </c>
      <c r="K707" s="26">
        <f>ROUND(PERL[[#This Row],[Proposed Taxable Valuation]]/1000*PERL[[#This Row],[Adjusted Rate]],0)</f>
        <v>0</v>
      </c>
      <c r="L707" s="19">
        <f t="shared" si="60"/>
        <v>0</v>
      </c>
      <c r="M707" s="17">
        <f t="shared" si="63"/>
        <v>0</v>
      </c>
      <c r="N707" s="5">
        <v>448567546</v>
      </c>
      <c r="O707">
        <f>INDEX($R$3:$T$335,MATCH(PERL[[#This Row],[DistrictNumber]],$R$3:$R$335,0),3)</f>
        <v>0</v>
      </c>
      <c r="P707" s="9">
        <f t="shared" si="64"/>
        <v>0</v>
      </c>
      <c r="V707">
        <v>2028</v>
      </c>
      <c r="W707" t="s">
        <v>100</v>
      </c>
      <c r="X707" s="25">
        <v>909086257</v>
      </c>
    </row>
    <row r="708" spans="1:24" x14ac:dyDescent="0.35">
      <c r="A708" s="13">
        <v>2028</v>
      </c>
      <c r="B708" s="13">
        <f t="shared" si="59"/>
        <v>2027</v>
      </c>
      <c r="C708" t="s">
        <v>106</v>
      </c>
      <c r="D708" t="s">
        <v>107</v>
      </c>
      <c r="E708" s="5">
        <v>517689153</v>
      </c>
      <c r="F708" s="13">
        <f>INDEX($R$3:$T$335,MATCH(PERL[[#This Row],[DistrictNumber]],$R$3:$R$335,0),3)</f>
        <v>0.13500000000000001</v>
      </c>
      <c r="G708" s="9">
        <f t="shared" si="61"/>
        <v>69888.035655</v>
      </c>
      <c r="H708" s="11">
        <v>1.02</v>
      </c>
      <c r="I708" s="12" cm="1">
        <f t="array" ref="I708">INDEX(PERL[],MATCH(PERL[[#This Row],[Base Year]]&amp;PERL[[#This Row],[DistrictNumber]],PERL[[Fiscal Year]:[Fiscal Year]]&amp;PERL[[DistrictNumber]:[DistrictNumber]],0),9)*$H708</f>
        <v>52991.445825360017</v>
      </c>
      <c r="J708" s="15">
        <f>IF(PERL[[#This Row],[Unadjusted Maximum Revenue]]/(PERL[[#This Row],[Proposed Taxable Valuation]]/1000)&gt;PERL[[#This Row],[Max Debt RATE]],PERL[[#This Row],[Max Debt RATE]],PERL[[#This Row],[Unadjusted Maximum Revenue]]/(PERL[[#This Row],[Proposed Taxable Valuation]]/1000))</f>
        <v>0.10236151466237119</v>
      </c>
      <c r="K708" s="26">
        <f>ROUND(PERL[[#This Row],[Proposed Taxable Valuation]]/1000*PERL[[#This Row],[Adjusted Rate]],0)</f>
        <v>52991</v>
      </c>
      <c r="L708" s="19">
        <f t="shared" si="60"/>
        <v>-16896.589829639983</v>
      </c>
      <c r="M708" s="17">
        <f t="shared" si="63"/>
        <v>-3.2638485337628823E-2</v>
      </c>
      <c r="N708" s="5">
        <v>428568288</v>
      </c>
      <c r="O708">
        <f>INDEX($R$3:$T$335,MATCH(PERL[[#This Row],[DistrictNumber]],$R$3:$R$335,0),3)</f>
        <v>0.13500000000000001</v>
      </c>
      <c r="P708" s="9">
        <f t="shared" si="64"/>
        <v>57856.71888</v>
      </c>
      <c r="V708">
        <v>2028</v>
      </c>
      <c r="W708" t="s">
        <v>96</v>
      </c>
      <c r="X708" s="25">
        <v>259842326</v>
      </c>
    </row>
    <row r="709" spans="1:24" x14ac:dyDescent="0.35">
      <c r="A709" s="13">
        <v>2028</v>
      </c>
      <c r="B709" s="13">
        <f t="shared" ref="B709:B772" si="65">A709-1</f>
        <v>2027</v>
      </c>
      <c r="C709" t="s">
        <v>108</v>
      </c>
      <c r="D709" t="s">
        <v>109</v>
      </c>
      <c r="E709" s="5">
        <v>574658715</v>
      </c>
      <c r="F709" s="13">
        <f>INDEX($R$3:$T$335,MATCH(PERL[[#This Row],[DistrictNumber]],$R$3:$R$335,0),3)</f>
        <v>0</v>
      </c>
      <c r="G709" s="9">
        <f t="shared" si="61"/>
        <v>0</v>
      </c>
      <c r="H709" s="11">
        <v>1.02</v>
      </c>
      <c r="I709" s="12" cm="1">
        <f t="array" ref="I709">INDEX(PERL[],MATCH(PERL[[#This Row],[Base Year]]&amp;PERL[[#This Row],[DistrictNumber]],PERL[[Fiscal Year]:[Fiscal Year]]&amp;PERL[[DistrictNumber]:[DistrictNumber]],0),9)*$H709</f>
        <v>0</v>
      </c>
      <c r="J709" s="15">
        <f>IF(PERL[[#This Row],[Unadjusted Maximum Revenue]]/(PERL[[#This Row],[Proposed Taxable Valuation]]/1000)&gt;PERL[[#This Row],[Max Debt RATE]],PERL[[#This Row],[Max Debt RATE]],PERL[[#This Row],[Unadjusted Maximum Revenue]]/(PERL[[#This Row],[Proposed Taxable Valuation]]/1000))</f>
        <v>0</v>
      </c>
      <c r="K709" s="26">
        <f>ROUND(PERL[[#This Row],[Proposed Taxable Valuation]]/1000*PERL[[#This Row],[Adjusted Rate]],0)</f>
        <v>0</v>
      </c>
      <c r="L709" s="19">
        <f t="shared" ref="L709:L772" si="66">I709-G709</f>
        <v>0</v>
      </c>
      <c r="M709" s="17">
        <f t="shared" si="63"/>
        <v>0</v>
      </c>
      <c r="N709" s="5">
        <v>487018201</v>
      </c>
      <c r="O709">
        <f>INDEX($R$3:$T$335,MATCH(PERL[[#This Row],[DistrictNumber]],$R$3:$R$335,0),3)</f>
        <v>0</v>
      </c>
      <c r="P709" s="9">
        <f t="shared" si="64"/>
        <v>0</v>
      </c>
      <c r="V709">
        <v>2028</v>
      </c>
      <c r="W709" t="s">
        <v>102</v>
      </c>
      <c r="X709" s="25">
        <v>233350114</v>
      </c>
    </row>
    <row r="710" spans="1:24" x14ac:dyDescent="0.35">
      <c r="A710" s="13">
        <v>2028</v>
      </c>
      <c r="B710" s="13">
        <f t="shared" si="65"/>
        <v>2027</v>
      </c>
      <c r="C710" t="s">
        <v>110</v>
      </c>
      <c r="D710" t="s">
        <v>111</v>
      </c>
      <c r="E710" s="5">
        <v>565957877</v>
      </c>
      <c r="F710" s="13">
        <f>INDEX($R$3:$T$335,MATCH(PERL[[#This Row],[DistrictNumber]],$R$3:$R$335,0),3)</f>
        <v>0</v>
      </c>
      <c r="G710" s="9">
        <f t="shared" si="61"/>
        <v>0</v>
      </c>
      <c r="H710" s="11">
        <v>1.02</v>
      </c>
      <c r="I710" s="12" cm="1">
        <f t="array" ref="I710">INDEX(PERL[],MATCH(PERL[[#This Row],[Base Year]]&amp;PERL[[#This Row],[DistrictNumber]],PERL[[Fiscal Year]:[Fiscal Year]]&amp;PERL[[DistrictNumber]:[DistrictNumber]],0),9)*$H710</f>
        <v>0</v>
      </c>
      <c r="J710" s="15">
        <f>IF(PERL[[#This Row],[Unadjusted Maximum Revenue]]/(PERL[[#This Row],[Proposed Taxable Valuation]]/1000)&gt;PERL[[#This Row],[Max Debt RATE]],PERL[[#This Row],[Max Debt RATE]],PERL[[#This Row],[Unadjusted Maximum Revenue]]/(PERL[[#This Row],[Proposed Taxable Valuation]]/1000))</f>
        <v>0</v>
      </c>
      <c r="K710" s="26">
        <f>ROUND(PERL[[#This Row],[Proposed Taxable Valuation]]/1000*PERL[[#This Row],[Adjusted Rate]],0)</f>
        <v>0</v>
      </c>
      <c r="L710" s="19">
        <f t="shared" si="66"/>
        <v>0</v>
      </c>
      <c r="M710" s="17">
        <f t="shared" si="63"/>
        <v>0</v>
      </c>
      <c r="N710" s="5">
        <v>457019392</v>
      </c>
      <c r="O710">
        <f>INDEX($R$3:$T$335,MATCH(PERL[[#This Row],[DistrictNumber]],$R$3:$R$335,0),3)</f>
        <v>0</v>
      </c>
      <c r="P710" s="9">
        <f t="shared" si="64"/>
        <v>0</v>
      </c>
      <c r="V710">
        <v>2028</v>
      </c>
      <c r="W710" t="s">
        <v>106</v>
      </c>
      <c r="X710" s="25">
        <v>517689153</v>
      </c>
    </row>
    <row r="711" spans="1:24" x14ac:dyDescent="0.35">
      <c r="A711" s="13">
        <v>2028</v>
      </c>
      <c r="B711" s="13">
        <f t="shared" si="65"/>
        <v>2027</v>
      </c>
      <c r="C711" t="s">
        <v>112</v>
      </c>
      <c r="D711" t="s">
        <v>113</v>
      </c>
      <c r="E711" s="5">
        <v>843330741</v>
      </c>
      <c r="F711" s="13">
        <f>INDEX($R$3:$T$335,MATCH(PERL[[#This Row],[DistrictNumber]],$R$3:$R$335,0),3)</f>
        <v>0</v>
      </c>
      <c r="G711" s="9">
        <f t="shared" si="61"/>
        <v>0</v>
      </c>
      <c r="H711" s="11">
        <v>1.02</v>
      </c>
      <c r="I711" s="12" cm="1">
        <f t="array" ref="I711">INDEX(PERL[],MATCH(PERL[[#This Row],[Base Year]]&amp;PERL[[#This Row],[DistrictNumber]],PERL[[Fiscal Year]:[Fiscal Year]]&amp;PERL[[DistrictNumber]:[DistrictNumber]],0),9)*$H711</f>
        <v>0</v>
      </c>
      <c r="J711" s="15">
        <f>IF(PERL[[#This Row],[Unadjusted Maximum Revenue]]/(PERL[[#This Row],[Proposed Taxable Valuation]]/1000)&gt;PERL[[#This Row],[Max Debt RATE]],PERL[[#This Row],[Max Debt RATE]],PERL[[#This Row],[Unadjusted Maximum Revenue]]/(PERL[[#This Row],[Proposed Taxable Valuation]]/1000))</f>
        <v>0</v>
      </c>
      <c r="K711" s="26">
        <f>ROUND(PERL[[#This Row],[Proposed Taxable Valuation]]/1000*PERL[[#This Row],[Adjusted Rate]],0)</f>
        <v>0</v>
      </c>
      <c r="L711" s="19">
        <f t="shared" si="66"/>
        <v>0</v>
      </c>
      <c r="M711" s="17">
        <f t="shared" si="63"/>
        <v>0</v>
      </c>
      <c r="N711" s="5">
        <v>690593189</v>
      </c>
      <c r="O711">
        <f>INDEX($R$3:$T$335,MATCH(PERL[[#This Row],[DistrictNumber]],$R$3:$R$335,0),3)</f>
        <v>0</v>
      </c>
      <c r="P711" s="9">
        <f t="shared" si="64"/>
        <v>0</v>
      </c>
      <c r="V711">
        <v>2028</v>
      </c>
      <c r="W711" t="s">
        <v>110</v>
      </c>
      <c r="X711" s="25">
        <v>565957877</v>
      </c>
    </row>
    <row r="712" spans="1:24" x14ac:dyDescent="0.35">
      <c r="A712" s="13">
        <v>2028</v>
      </c>
      <c r="B712" s="13">
        <f t="shared" si="65"/>
        <v>2027</v>
      </c>
      <c r="C712" t="s">
        <v>114</v>
      </c>
      <c r="D712" t="s">
        <v>115</v>
      </c>
      <c r="E712" s="5">
        <v>252854151</v>
      </c>
      <c r="F712" s="13">
        <f>INDEX($R$3:$T$335,MATCH(PERL[[#This Row],[DistrictNumber]],$R$3:$R$335,0),3)</f>
        <v>0</v>
      </c>
      <c r="G712" s="9">
        <f t="shared" si="61"/>
        <v>0</v>
      </c>
      <c r="H712" s="11">
        <v>1.02</v>
      </c>
      <c r="I712" s="12" cm="1">
        <f t="array" ref="I712">INDEX(PERL[],MATCH(PERL[[#This Row],[Base Year]]&amp;PERL[[#This Row],[DistrictNumber]],PERL[[Fiscal Year]:[Fiscal Year]]&amp;PERL[[DistrictNumber]:[DistrictNumber]],0),9)*$H712</f>
        <v>0</v>
      </c>
      <c r="J712" s="15">
        <f>IF(PERL[[#This Row],[Unadjusted Maximum Revenue]]/(PERL[[#This Row],[Proposed Taxable Valuation]]/1000)&gt;PERL[[#This Row],[Max Debt RATE]],PERL[[#This Row],[Max Debt RATE]],PERL[[#This Row],[Unadjusted Maximum Revenue]]/(PERL[[#This Row],[Proposed Taxable Valuation]]/1000))</f>
        <v>0</v>
      </c>
      <c r="K712" s="26">
        <f>ROUND(PERL[[#This Row],[Proposed Taxable Valuation]]/1000*PERL[[#This Row],[Adjusted Rate]],0)</f>
        <v>0</v>
      </c>
      <c r="L712" s="19">
        <f t="shared" si="66"/>
        <v>0</v>
      </c>
      <c r="M712" s="17">
        <f t="shared" si="63"/>
        <v>0</v>
      </c>
      <c r="N712" s="5">
        <v>231179642</v>
      </c>
      <c r="O712">
        <f>INDEX($R$3:$T$335,MATCH(PERL[[#This Row],[DistrictNumber]],$R$3:$R$335,0),3)</f>
        <v>0</v>
      </c>
      <c r="P712" s="9">
        <f t="shared" si="64"/>
        <v>0</v>
      </c>
      <c r="V712">
        <v>2028</v>
      </c>
      <c r="W712" t="s">
        <v>112</v>
      </c>
      <c r="X712" s="25">
        <v>843330741</v>
      </c>
    </row>
    <row r="713" spans="1:24" x14ac:dyDescent="0.35">
      <c r="A713" s="13">
        <v>2028</v>
      </c>
      <c r="B713" s="13">
        <f t="shared" si="65"/>
        <v>2027</v>
      </c>
      <c r="C713" t="s">
        <v>116</v>
      </c>
      <c r="D713" t="s">
        <v>117</v>
      </c>
      <c r="E713" s="5">
        <v>506715767</v>
      </c>
      <c r="F713" s="13">
        <f>INDEX($R$3:$T$335,MATCH(PERL[[#This Row],[DistrictNumber]],$R$3:$R$335,0),3)</f>
        <v>0</v>
      </c>
      <c r="G713" s="9">
        <f t="shared" si="61"/>
        <v>0</v>
      </c>
      <c r="H713" s="11">
        <v>1.02</v>
      </c>
      <c r="I713" s="12" cm="1">
        <f t="array" ref="I713">INDEX(PERL[],MATCH(PERL[[#This Row],[Base Year]]&amp;PERL[[#This Row],[DistrictNumber]],PERL[[Fiscal Year]:[Fiscal Year]]&amp;PERL[[DistrictNumber]:[DistrictNumber]],0),9)*$H713</f>
        <v>0</v>
      </c>
      <c r="J713" s="15">
        <f>IF(PERL[[#This Row],[Unadjusted Maximum Revenue]]/(PERL[[#This Row],[Proposed Taxable Valuation]]/1000)&gt;PERL[[#This Row],[Max Debt RATE]],PERL[[#This Row],[Max Debt RATE]],PERL[[#This Row],[Unadjusted Maximum Revenue]]/(PERL[[#This Row],[Proposed Taxable Valuation]]/1000))</f>
        <v>0</v>
      </c>
      <c r="K713" s="26">
        <f>ROUND(PERL[[#This Row],[Proposed Taxable Valuation]]/1000*PERL[[#This Row],[Adjusted Rate]],0)</f>
        <v>0</v>
      </c>
      <c r="L713" s="19">
        <f t="shared" si="66"/>
        <v>0</v>
      </c>
      <c r="M713" s="17">
        <f t="shared" si="63"/>
        <v>0</v>
      </c>
      <c r="N713" s="5">
        <v>414685633</v>
      </c>
      <c r="O713">
        <f>INDEX($R$3:$T$335,MATCH(PERL[[#This Row],[DistrictNumber]],$R$3:$R$335,0),3)</f>
        <v>0</v>
      </c>
      <c r="P713" s="9">
        <f t="shared" si="64"/>
        <v>0</v>
      </c>
      <c r="V713">
        <v>2028</v>
      </c>
      <c r="W713" t="s">
        <v>114</v>
      </c>
      <c r="X713" s="25">
        <v>252854151</v>
      </c>
    </row>
    <row r="714" spans="1:24" x14ac:dyDescent="0.35">
      <c r="A714" s="13">
        <v>2028</v>
      </c>
      <c r="B714" s="13">
        <f t="shared" si="65"/>
        <v>2027</v>
      </c>
      <c r="C714" t="s">
        <v>118</v>
      </c>
      <c r="D714" t="s">
        <v>119</v>
      </c>
      <c r="E714" s="5">
        <v>483491223</v>
      </c>
      <c r="F714" s="13">
        <f>INDEX($R$3:$T$335,MATCH(PERL[[#This Row],[DistrictNumber]],$R$3:$R$335,0),3)</f>
        <v>0</v>
      </c>
      <c r="G714" s="9">
        <f t="shared" ref="G714:G777" si="67">E714/1000*F714</f>
        <v>0</v>
      </c>
      <c r="H714" s="11">
        <v>1.02</v>
      </c>
      <c r="I714" s="12" cm="1">
        <f t="array" ref="I714">INDEX(PERL[],MATCH(PERL[[#This Row],[Base Year]]&amp;PERL[[#This Row],[DistrictNumber]],PERL[[Fiscal Year]:[Fiscal Year]]&amp;PERL[[DistrictNumber]:[DistrictNumber]],0),9)*$H714</f>
        <v>0</v>
      </c>
      <c r="J714" s="15">
        <f>IF(PERL[[#This Row],[Unadjusted Maximum Revenue]]/(PERL[[#This Row],[Proposed Taxable Valuation]]/1000)&gt;PERL[[#This Row],[Max Debt RATE]],PERL[[#This Row],[Max Debt RATE]],PERL[[#This Row],[Unadjusted Maximum Revenue]]/(PERL[[#This Row],[Proposed Taxable Valuation]]/1000))</f>
        <v>0</v>
      </c>
      <c r="K714" s="26">
        <f>ROUND(PERL[[#This Row],[Proposed Taxable Valuation]]/1000*PERL[[#This Row],[Adjusted Rate]],0)</f>
        <v>0</v>
      </c>
      <c r="L714" s="19">
        <f t="shared" si="66"/>
        <v>0</v>
      </c>
      <c r="M714" s="17">
        <f t="shared" si="63"/>
        <v>0</v>
      </c>
      <c r="N714" s="5">
        <v>398791853</v>
      </c>
      <c r="O714">
        <f>INDEX($R$3:$T$335,MATCH(PERL[[#This Row],[DistrictNumber]],$R$3:$R$335,0),3)</f>
        <v>0</v>
      </c>
      <c r="P714" s="9">
        <f t="shared" si="64"/>
        <v>0</v>
      </c>
      <c r="V714">
        <v>2028</v>
      </c>
      <c r="W714" t="s">
        <v>116</v>
      </c>
      <c r="X714" s="25">
        <v>506715767</v>
      </c>
    </row>
    <row r="715" spans="1:24" x14ac:dyDescent="0.35">
      <c r="A715" s="13">
        <v>2028</v>
      </c>
      <c r="B715" s="13">
        <f t="shared" si="65"/>
        <v>2027</v>
      </c>
      <c r="C715" t="s">
        <v>120</v>
      </c>
      <c r="D715" t="s">
        <v>121</v>
      </c>
      <c r="E715" s="5">
        <v>725979772</v>
      </c>
      <c r="F715" s="13">
        <f>INDEX($R$3:$T$335,MATCH(PERL[[#This Row],[DistrictNumber]],$R$3:$R$335,0),3)</f>
        <v>0</v>
      </c>
      <c r="G715" s="9">
        <f t="shared" si="67"/>
        <v>0</v>
      </c>
      <c r="H715" s="11">
        <v>1.02</v>
      </c>
      <c r="I715" s="12" cm="1">
        <f t="array" ref="I715">INDEX(PERL[],MATCH(PERL[[#This Row],[Base Year]]&amp;PERL[[#This Row],[DistrictNumber]],PERL[[Fiscal Year]:[Fiscal Year]]&amp;PERL[[DistrictNumber]:[DistrictNumber]],0),9)*$H715</f>
        <v>0</v>
      </c>
      <c r="J715" s="15">
        <f>IF(PERL[[#This Row],[Unadjusted Maximum Revenue]]/(PERL[[#This Row],[Proposed Taxable Valuation]]/1000)&gt;PERL[[#This Row],[Max Debt RATE]],PERL[[#This Row],[Max Debt RATE]],PERL[[#This Row],[Unadjusted Maximum Revenue]]/(PERL[[#This Row],[Proposed Taxable Valuation]]/1000))</f>
        <v>0</v>
      </c>
      <c r="K715" s="26">
        <f>ROUND(PERL[[#This Row],[Proposed Taxable Valuation]]/1000*PERL[[#This Row],[Adjusted Rate]],0)</f>
        <v>0</v>
      </c>
      <c r="L715" s="19">
        <f t="shared" si="66"/>
        <v>0</v>
      </c>
      <c r="M715" s="17">
        <f t="shared" ref="M715:M778" si="68">J715-F715</f>
        <v>0</v>
      </c>
      <c r="N715" s="5">
        <v>639315373</v>
      </c>
      <c r="O715">
        <f>INDEX($R$3:$T$335,MATCH(PERL[[#This Row],[DistrictNumber]],$R$3:$R$335,0),3)</f>
        <v>0</v>
      </c>
      <c r="P715" s="9">
        <f t="shared" si="64"/>
        <v>0</v>
      </c>
      <c r="V715">
        <v>2028</v>
      </c>
      <c r="W715" t="s">
        <v>118</v>
      </c>
      <c r="X715" s="25">
        <v>483491223</v>
      </c>
    </row>
    <row r="716" spans="1:24" x14ac:dyDescent="0.35">
      <c r="A716" s="13">
        <v>2028</v>
      </c>
      <c r="B716" s="13">
        <f t="shared" si="65"/>
        <v>2027</v>
      </c>
      <c r="C716" t="s">
        <v>122</v>
      </c>
      <c r="D716" t="s">
        <v>123</v>
      </c>
      <c r="E716" s="5">
        <v>558280113</v>
      </c>
      <c r="F716" s="13">
        <f>INDEX($R$3:$T$335,MATCH(PERL[[#This Row],[DistrictNumber]],$R$3:$R$335,0),3)</f>
        <v>0</v>
      </c>
      <c r="G716" s="9">
        <f t="shared" si="67"/>
        <v>0</v>
      </c>
      <c r="H716" s="11">
        <v>1.02</v>
      </c>
      <c r="I716" s="12" cm="1">
        <f t="array" ref="I716">INDEX(PERL[],MATCH(PERL[[#This Row],[Base Year]]&amp;PERL[[#This Row],[DistrictNumber]],PERL[[Fiscal Year]:[Fiscal Year]]&amp;PERL[[DistrictNumber]:[DistrictNumber]],0),9)*$H716</f>
        <v>0</v>
      </c>
      <c r="J716" s="15">
        <f>IF(PERL[[#This Row],[Unadjusted Maximum Revenue]]/(PERL[[#This Row],[Proposed Taxable Valuation]]/1000)&gt;PERL[[#This Row],[Max Debt RATE]],PERL[[#This Row],[Max Debt RATE]],PERL[[#This Row],[Unadjusted Maximum Revenue]]/(PERL[[#This Row],[Proposed Taxable Valuation]]/1000))</f>
        <v>0</v>
      </c>
      <c r="K716" s="26">
        <f>ROUND(PERL[[#This Row],[Proposed Taxable Valuation]]/1000*PERL[[#This Row],[Adjusted Rate]],0)</f>
        <v>0</v>
      </c>
      <c r="L716" s="19">
        <f t="shared" si="66"/>
        <v>0</v>
      </c>
      <c r="M716" s="17">
        <f t="shared" si="68"/>
        <v>0</v>
      </c>
      <c r="N716" s="5">
        <v>447331958</v>
      </c>
      <c r="O716">
        <f>INDEX($R$3:$T$335,MATCH(PERL[[#This Row],[DistrictNumber]],$R$3:$R$335,0),3)</f>
        <v>0</v>
      </c>
      <c r="P716" s="9">
        <f t="shared" si="64"/>
        <v>0</v>
      </c>
      <c r="V716">
        <v>2028</v>
      </c>
      <c r="W716" t="s">
        <v>120</v>
      </c>
      <c r="X716" s="25">
        <v>725979772</v>
      </c>
    </row>
    <row r="717" spans="1:24" x14ac:dyDescent="0.35">
      <c r="A717" s="13">
        <v>2028</v>
      </c>
      <c r="B717" s="13">
        <f t="shared" si="65"/>
        <v>2027</v>
      </c>
      <c r="C717" t="s">
        <v>124</v>
      </c>
      <c r="D717" t="s">
        <v>125</v>
      </c>
      <c r="E717" s="5">
        <v>157935079</v>
      </c>
      <c r="F717" s="13">
        <f>INDEX($R$3:$T$335,MATCH(PERL[[#This Row],[DistrictNumber]],$R$3:$R$335,0),3)</f>
        <v>0</v>
      </c>
      <c r="G717" s="9">
        <f t="shared" si="67"/>
        <v>0</v>
      </c>
      <c r="H717" s="11">
        <v>1.02</v>
      </c>
      <c r="I717" s="12" cm="1">
        <f t="array" ref="I717">INDEX(PERL[],MATCH(PERL[[#This Row],[Base Year]]&amp;PERL[[#This Row],[DistrictNumber]],PERL[[Fiscal Year]:[Fiscal Year]]&amp;PERL[[DistrictNumber]:[DistrictNumber]],0),9)*$H717</f>
        <v>0</v>
      </c>
      <c r="J717" s="15">
        <f>IF(PERL[[#This Row],[Unadjusted Maximum Revenue]]/(PERL[[#This Row],[Proposed Taxable Valuation]]/1000)&gt;PERL[[#This Row],[Max Debt RATE]],PERL[[#This Row],[Max Debt RATE]],PERL[[#This Row],[Unadjusted Maximum Revenue]]/(PERL[[#This Row],[Proposed Taxable Valuation]]/1000))</f>
        <v>0</v>
      </c>
      <c r="K717" s="26">
        <f>ROUND(PERL[[#This Row],[Proposed Taxable Valuation]]/1000*PERL[[#This Row],[Adjusted Rate]],0)</f>
        <v>0</v>
      </c>
      <c r="L717" s="19">
        <f t="shared" si="66"/>
        <v>0</v>
      </c>
      <c r="M717" s="17">
        <f t="shared" si="68"/>
        <v>0</v>
      </c>
      <c r="N717" s="5">
        <v>129653468</v>
      </c>
      <c r="O717">
        <f>INDEX($R$3:$T$335,MATCH(PERL[[#This Row],[DistrictNumber]],$R$3:$R$335,0),3)</f>
        <v>0</v>
      </c>
      <c r="P717" s="9">
        <f t="shared" si="64"/>
        <v>0</v>
      </c>
      <c r="V717">
        <v>2028</v>
      </c>
      <c r="W717" t="s">
        <v>122</v>
      </c>
      <c r="X717" s="25">
        <v>558280113</v>
      </c>
    </row>
    <row r="718" spans="1:24" x14ac:dyDescent="0.35">
      <c r="A718" s="13">
        <v>2028</v>
      </c>
      <c r="B718" s="13">
        <f t="shared" si="65"/>
        <v>2027</v>
      </c>
      <c r="C718" t="s">
        <v>126</v>
      </c>
      <c r="D718" t="s">
        <v>127</v>
      </c>
      <c r="E718" s="5">
        <v>376011489</v>
      </c>
      <c r="F718" s="13">
        <f>INDEX($R$3:$T$335,MATCH(PERL[[#This Row],[DistrictNumber]],$R$3:$R$335,0),3)</f>
        <v>0</v>
      </c>
      <c r="G718" s="9">
        <f t="shared" si="67"/>
        <v>0</v>
      </c>
      <c r="H718" s="11">
        <v>1.02</v>
      </c>
      <c r="I718" s="12" cm="1">
        <f t="array" ref="I718">INDEX(PERL[],MATCH(PERL[[#This Row],[Base Year]]&amp;PERL[[#This Row],[DistrictNumber]],PERL[[Fiscal Year]:[Fiscal Year]]&amp;PERL[[DistrictNumber]:[DistrictNumber]],0),9)*$H718</f>
        <v>0</v>
      </c>
      <c r="J718" s="15">
        <f>IF(PERL[[#This Row],[Unadjusted Maximum Revenue]]/(PERL[[#This Row],[Proposed Taxable Valuation]]/1000)&gt;PERL[[#This Row],[Max Debt RATE]],PERL[[#This Row],[Max Debt RATE]],PERL[[#This Row],[Unadjusted Maximum Revenue]]/(PERL[[#This Row],[Proposed Taxable Valuation]]/1000))</f>
        <v>0</v>
      </c>
      <c r="K718" s="26">
        <f>ROUND(PERL[[#This Row],[Proposed Taxable Valuation]]/1000*PERL[[#This Row],[Adjusted Rate]],0)</f>
        <v>0</v>
      </c>
      <c r="L718" s="19">
        <f t="shared" si="66"/>
        <v>0</v>
      </c>
      <c r="M718" s="17">
        <f t="shared" si="68"/>
        <v>0</v>
      </c>
      <c r="N718" s="5">
        <v>341804719</v>
      </c>
      <c r="O718">
        <f>INDEX($R$3:$T$335,MATCH(PERL[[#This Row],[DistrictNumber]],$R$3:$R$335,0),3)</f>
        <v>0</v>
      </c>
      <c r="P718" s="9">
        <f t="shared" si="64"/>
        <v>0</v>
      </c>
      <c r="V718">
        <v>2028</v>
      </c>
      <c r="W718" t="s">
        <v>124</v>
      </c>
      <c r="X718" s="25">
        <v>157935079</v>
      </c>
    </row>
    <row r="719" spans="1:24" x14ac:dyDescent="0.35">
      <c r="A719" s="13">
        <v>2028</v>
      </c>
      <c r="B719" s="13">
        <f t="shared" si="65"/>
        <v>2027</v>
      </c>
      <c r="C719" t="s">
        <v>128</v>
      </c>
      <c r="D719" t="s">
        <v>129</v>
      </c>
      <c r="E719" s="5">
        <v>547540771</v>
      </c>
      <c r="F719" s="13">
        <f>INDEX($R$3:$T$335,MATCH(PERL[[#This Row],[DistrictNumber]],$R$3:$R$335,0),3)</f>
        <v>0</v>
      </c>
      <c r="G719" s="9">
        <f t="shared" si="67"/>
        <v>0</v>
      </c>
      <c r="H719" s="11">
        <v>1.02</v>
      </c>
      <c r="I719" s="12" cm="1">
        <f t="array" ref="I719">INDEX(PERL[],MATCH(PERL[[#This Row],[Base Year]]&amp;PERL[[#This Row],[DistrictNumber]],PERL[[Fiscal Year]:[Fiscal Year]]&amp;PERL[[DistrictNumber]:[DistrictNumber]],0),9)*$H719</f>
        <v>0</v>
      </c>
      <c r="J719" s="15">
        <f>IF(PERL[[#This Row],[Unadjusted Maximum Revenue]]/(PERL[[#This Row],[Proposed Taxable Valuation]]/1000)&gt;PERL[[#This Row],[Max Debt RATE]],PERL[[#This Row],[Max Debt RATE]],PERL[[#This Row],[Unadjusted Maximum Revenue]]/(PERL[[#This Row],[Proposed Taxable Valuation]]/1000))</f>
        <v>0</v>
      </c>
      <c r="K719" s="26">
        <f>ROUND(PERL[[#This Row],[Proposed Taxable Valuation]]/1000*PERL[[#This Row],[Adjusted Rate]],0)</f>
        <v>0</v>
      </c>
      <c r="L719" s="19">
        <f t="shared" si="66"/>
        <v>0</v>
      </c>
      <c r="M719" s="17">
        <f t="shared" si="68"/>
        <v>0</v>
      </c>
      <c r="N719" s="5">
        <v>431500360</v>
      </c>
      <c r="O719">
        <f>INDEX($R$3:$T$335,MATCH(PERL[[#This Row],[DistrictNumber]],$R$3:$R$335,0),3)</f>
        <v>0</v>
      </c>
      <c r="P719" s="9">
        <f t="shared" si="64"/>
        <v>0</v>
      </c>
      <c r="V719">
        <v>2028</v>
      </c>
      <c r="W719" t="s">
        <v>126</v>
      </c>
      <c r="X719" s="25">
        <v>376011489</v>
      </c>
    </row>
    <row r="720" spans="1:24" x14ac:dyDescent="0.35">
      <c r="A720" s="13">
        <v>2028</v>
      </c>
      <c r="B720" s="13">
        <f t="shared" si="65"/>
        <v>2027</v>
      </c>
      <c r="C720" t="s">
        <v>130</v>
      </c>
      <c r="D720" t="s">
        <v>131</v>
      </c>
      <c r="E720" s="5">
        <v>2228367394</v>
      </c>
      <c r="F720" s="13">
        <f>INDEX($R$3:$T$335,MATCH(PERL[[#This Row],[DistrictNumber]],$R$3:$R$335,0),3)</f>
        <v>0</v>
      </c>
      <c r="G720" s="9">
        <f t="shared" si="67"/>
        <v>0</v>
      </c>
      <c r="H720" s="11">
        <v>1.02</v>
      </c>
      <c r="I720" s="12" cm="1">
        <f t="array" ref="I720">INDEX(PERL[],MATCH(PERL[[#This Row],[Base Year]]&amp;PERL[[#This Row],[DistrictNumber]],PERL[[Fiscal Year]:[Fiscal Year]]&amp;PERL[[DistrictNumber]:[DistrictNumber]],0),9)*$H720</f>
        <v>0</v>
      </c>
      <c r="J720" s="15">
        <f>IF(PERL[[#This Row],[Unadjusted Maximum Revenue]]/(PERL[[#This Row],[Proposed Taxable Valuation]]/1000)&gt;PERL[[#This Row],[Max Debt RATE]],PERL[[#This Row],[Max Debt RATE]],PERL[[#This Row],[Unadjusted Maximum Revenue]]/(PERL[[#This Row],[Proposed Taxable Valuation]]/1000))</f>
        <v>0</v>
      </c>
      <c r="K720" s="26">
        <f>ROUND(PERL[[#This Row],[Proposed Taxable Valuation]]/1000*PERL[[#This Row],[Adjusted Rate]],0)</f>
        <v>0</v>
      </c>
      <c r="L720" s="19">
        <f t="shared" si="66"/>
        <v>0</v>
      </c>
      <c r="M720" s="17">
        <f t="shared" si="68"/>
        <v>0</v>
      </c>
      <c r="N720" s="5">
        <v>1696623647</v>
      </c>
      <c r="O720">
        <f>INDEX($R$3:$T$335,MATCH(PERL[[#This Row],[DistrictNumber]],$R$3:$R$335,0),3)</f>
        <v>0</v>
      </c>
      <c r="P720" s="9">
        <f t="shared" ref="P720:P783" si="69">N720/1000*O720</f>
        <v>0</v>
      </c>
      <c r="V720">
        <v>2028</v>
      </c>
      <c r="W720" t="s">
        <v>130</v>
      </c>
      <c r="X720" s="25">
        <v>2228367394</v>
      </c>
    </row>
    <row r="721" spans="1:24" x14ac:dyDescent="0.35">
      <c r="A721" s="13">
        <v>2028</v>
      </c>
      <c r="B721" s="13">
        <f t="shared" si="65"/>
        <v>2027</v>
      </c>
      <c r="C721" t="s">
        <v>132</v>
      </c>
      <c r="D721" t="s">
        <v>133</v>
      </c>
      <c r="E721" s="5">
        <v>1652937836</v>
      </c>
      <c r="F721" s="13">
        <f>INDEX($R$3:$T$335,MATCH(PERL[[#This Row],[DistrictNumber]],$R$3:$R$335,0),3)</f>
        <v>0</v>
      </c>
      <c r="G721" s="9">
        <f t="shared" si="67"/>
        <v>0</v>
      </c>
      <c r="H721" s="11">
        <v>1.02</v>
      </c>
      <c r="I721" s="12" cm="1">
        <f t="array" ref="I721">INDEX(PERL[],MATCH(PERL[[#This Row],[Base Year]]&amp;PERL[[#This Row],[DistrictNumber]],PERL[[Fiscal Year]:[Fiscal Year]]&amp;PERL[[DistrictNumber]:[DistrictNumber]],0),9)*$H721</f>
        <v>0</v>
      </c>
      <c r="J721" s="15">
        <f>IF(PERL[[#This Row],[Unadjusted Maximum Revenue]]/(PERL[[#This Row],[Proposed Taxable Valuation]]/1000)&gt;PERL[[#This Row],[Max Debt RATE]],PERL[[#This Row],[Max Debt RATE]],PERL[[#This Row],[Unadjusted Maximum Revenue]]/(PERL[[#This Row],[Proposed Taxable Valuation]]/1000))</f>
        <v>0</v>
      </c>
      <c r="K721" s="26">
        <f>ROUND(PERL[[#This Row],[Proposed Taxable Valuation]]/1000*PERL[[#This Row],[Adjusted Rate]],0)</f>
        <v>0</v>
      </c>
      <c r="L721" s="19">
        <f t="shared" si="66"/>
        <v>0</v>
      </c>
      <c r="M721" s="17">
        <f t="shared" si="68"/>
        <v>0</v>
      </c>
      <c r="N721" s="5">
        <v>1238431369</v>
      </c>
      <c r="O721">
        <f>INDEX($R$3:$T$335,MATCH(PERL[[#This Row],[DistrictNumber]],$R$3:$R$335,0),3)</f>
        <v>0</v>
      </c>
      <c r="P721" s="9">
        <f t="shared" si="69"/>
        <v>0</v>
      </c>
      <c r="V721">
        <v>2028</v>
      </c>
      <c r="W721" t="s">
        <v>132</v>
      </c>
      <c r="X721" s="25">
        <v>1652937836</v>
      </c>
    </row>
    <row r="722" spans="1:24" x14ac:dyDescent="0.35">
      <c r="A722" s="13">
        <v>2028</v>
      </c>
      <c r="B722" s="13">
        <f t="shared" si="65"/>
        <v>2027</v>
      </c>
      <c r="C722" t="s">
        <v>134</v>
      </c>
      <c r="D722" t="s">
        <v>135</v>
      </c>
      <c r="E722" s="5">
        <v>1324144559</v>
      </c>
      <c r="F722" s="13">
        <f>INDEX($R$3:$T$335,MATCH(PERL[[#This Row],[DistrictNumber]],$R$3:$R$335,0),3)</f>
        <v>0</v>
      </c>
      <c r="G722" s="9">
        <f t="shared" si="67"/>
        <v>0</v>
      </c>
      <c r="H722" s="11">
        <v>1.02</v>
      </c>
      <c r="I722" s="12" cm="1">
        <f t="array" ref="I722">INDEX(PERL[],MATCH(PERL[[#This Row],[Base Year]]&amp;PERL[[#This Row],[DistrictNumber]],PERL[[Fiscal Year]:[Fiscal Year]]&amp;PERL[[DistrictNumber]:[DistrictNumber]],0),9)*$H722</f>
        <v>0</v>
      </c>
      <c r="J722" s="15">
        <f>IF(PERL[[#This Row],[Unadjusted Maximum Revenue]]/(PERL[[#This Row],[Proposed Taxable Valuation]]/1000)&gt;PERL[[#This Row],[Max Debt RATE]],PERL[[#This Row],[Max Debt RATE]],PERL[[#This Row],[Unadjusted Maximum Revenue]]/(PERL[[#This Row],[Proposed Taxable Valuation]]/1000))</f>
        <v>0</v>
      </c>
      <c r="K722" s="26">
        <f>ROUND(PERL[[#This Row],[Proposed Taxable Valuation]]/1000*PERL[[#This Row],[Adjusted Rate]],0)</f>
        <v>0</v>
      </c>
      <c r="L722" s="19">
        <f t="shared" si="66"/>
        <v>0</v>
      </c>
      <c r="M722" s="17">
        <f t="shared" si="68"/>
        <v>0</v>
      </c>
      <c r="N722" s="5">
        <v>1048186880</v>
      </c>
      <c r="O722">
        <f>INDEX($R$3:$T$335,MATCH(PERL[[#This Row],[DistrictNumber]],$R$3:$R$335,0),3)</f>
        <v>0</v>
      </c>
      <c r="P722" s="9">
        <f t="shared" si="69"/>
        <v>0</v>
      </c>
      <c r="V722">
        <v>2028</v>
      </c>
      <c r="W722" t="s">
        <v>134</v>
      </c>
      <c r="X722" s="25">
        <v>1324144559</v>
      </c>
    </row>
    <row r="723" spans="1:24" x14ac:dyDescent="0.35">
      <c r="A723" s="13">
        <v>2028</v>
      </c>
      <c r="B723" s="13">
        <f t="shared" si="65"/>
        <v>2027</v>
      </c>
      <c r="C723" t="s">
        <v>136</v>
      </c>
      <c r="D723" t="s">
        <v>137</v>
      </c>
      <c r="E723" s="5">
        <v>411729145</v>
      </c>
      <c r="F723" s="13">
        <f>INDEX($R$3:$T$335,MATCH(PERL[[#This Row],[DistrictNumber]],$R$3:$R$335,0),3)</f>
        <v>0</v>
      </c>
      <c r="G723" s="9">
        <f t="shared" si="67"/>
        <v>0</v>
      </c>
      <c r="H723" s="11">
        <v>1.02</v>
      </c>
      <c r="I723" s="12" cm="1">
        <f t="array" ref="I723">INDEX(PERL[],MATCH(PERL[[#This Row],[Base Year]]&amp;PERL[[#This Row],[DistrictNumber]],PERL[[Fiscal Year]:[Fiscal Year]]&amp;PERL[[DistrictNumber]:[DistrictNumber]],0),9)*$H723</f>
        <v>0</v>
      </c>
      <c r="J723" s="15">
        <f>IF(PERL[[#This Row],[Unadjusted Maximum Revenue]]/(PERL[[#This Row],[Proposed Taxable Valuation]]/1000)&gt;PERL[[#This Row],[Max Debt RATE]],PERL[[#This Row],[Max Debt RATE]],PERL[[#This Row],[Unadjusted Maximum Revenue]]/(PERL[[#This Row],[Proposed Taxable Valuation]]/1000))</f>
        <v>0</v>
      </c>
      <c r="K723" s="26">
        <f>ROUND(PERL[[#This Row],[Proposed Taxable Valuation]]/1000*PERL[[#This Row],[Adjusted Rate]],0)</f>
        <v>0</v>
      </c>
      <c r="L723" s="19">
        <f t="shared" si="66"/>
        <v>0</v>
      </c>
      <c r="M723" s="17">
        <f t="shared" si="68"/>
        <v>0</v>
      </c>
      <c r="N723" s="5">
        <v>334118991</v>
      </c>
      <c r="O723">
        <f>INDEX($R$3:$T$335,MATCH(PERL[[#This Row],[DistrictNumber]],$R$3:$R$335,0),3)</f>
        <v>0</v>
      </c>
      <c r="P723" s="9">
        <f t="shared" si="69"/>
        <v>0</v>
      </c>
      <c r="V723">
        <v>2028</v>
      </c>
      <c r="W723" t="s">
        <v>136</v>
      </c>
      <c r="X723" s="25">
        <v>411729145</v>
      </c>
    </row>
    <row r="724" spans="1:24" x14ac:dyDescent="0.35">
      <c r="A724" s="13">
        <v>2028</v>
      </c>
      <c r="B724" s="13">
        <f t="shared" si="65"/>
        <v>2027</v>
      </c>
      <c r="C724" t="s">
        <v>138</v>
      </c>
      <c r="D724" t="s">
        <v>139</v>
      </c>
      <c r="E724" s="5">
        <v>3725825829</v>
      </c>
      <c r="F724" s="13">
        <f>INDEX($R$3:$T$335,MATCH(PERL[[#This Row],[DistrictNumber]],$R$3:$R$335,0),3)</f>
        <v>0</v>
      </c>
      <c r="G724" s="9">
        <f t="shared" si="67"/>
        <v>0</v>
      </c>
      <c r="H724" s="11">
        <v>1.02</v>
      </c>
      <c r="I724" s="12" cm="1">
        <f t="array" ref="I724">INDEX(PERL[],MATCH(PERL[[#This Row],[Base Year]]&amp;PERL[[#This Row],[DistrictNumber]],PERL[[Fiscal Year]:[Fiscal Year]]&amp;PERL[[DistrictNumber]:[DistrictNumber]],0),9)*$H724</f>
        <v>0</v>
      </c>
      <c r="J724" s="15">
        <f>IF(PERL[[#This Row],[Unadjusted Maximum Revenue]]/(PERL[[#This Row],[Proposed Taxable Valuation]]/1000)&gt;PERL[[#This Row],[Max Debt RATE]],PERL[[#This Row],[Max Debt RATE]],PERL[[#This Row],[Unadjusted Maximum Revenue]]/(PERL[[#This Row],[Proposed Taxable Valuation]]/1000))</f>
        <v>0</v>
      </c>
      <c r="K724" s="26">
        <f>ROUND(PERL[[#This Row],[Proposed Taxable Valuation]]/1000*PERL[[#This Row],[Adjusted Rate]],0)</f>
        <v>0</v>
      </c>
      <c r="L724" s="19">
        <f t="shared" si="66"/>
        <v>0</v>
      </c>
      <c r="M724" s="17">
        <f t="shared" si="68"/>
        <v>0</v>
      </c>
      <c r="N724" s="5">
        <v>2956842075</v>
      </c>
      <c r="O724">
        <f>INDEX($R$3:$T$335,MATCH(PERL[[#This Row],[DistrictNumber]],$R$3:$R$335,0),3)</f>
        <v>0</v>
      </c>
      <c r="P724" s="9">
        <f t="shared" si="69"/>
        <v>0</v>
      </c>
      <c r="V724">
        <v>2028</v>
      </c>
      <c r="W724" t="s">
        <v>138</v>
      </c>
      <c r="X724" s="25">
        <v>3725825829</v>
      </c>
    </row>
    <row r="725" spans="1:24" x14ac:dyDescent="0.35">
      <c r="A725" s="13">
        <v>2028</v>
      </c>
      <c r="B725" s="13">
        <f t="shared" si="65"/>
        <v>2027</v>
      </c>
      <c r="C725" t="s">
        <v>140</v>
      </c>
      <c r="D725" t="s">
        <v>141</v>
      </c>
      <c r="E725" s="5">
        <v>284156503</v>
      </c>
      <c r="F725" s="13">
        <f>INDEX($R$3:$T$335,MATCH(PERL[[#This Row],[DistrictNumber]],$R$3:$R$335,0),3)</f>
        <v>0</v>
      </c>
      <c r="G725" s="9">
        <f t="shared" si="67"/>
        <v>0</v>
      </c>
      <c r="H725" s="11">
        <v>1.02</v>
      </c>
      <c r="I725" s="12" cm="1">
        <f t="array" ref="I725">INDEX(PERL[],MATCH(PERL[[#This Row],[Base Year]]&amp;PERL[[#This Row],[DistrictNumber]],PERL[[Fiscal Year]:[Fiscal Year]]&amp;PERL[[DistrictNumber]:[DistrictNumber]],0),9)*$H725</f>
        <v>0</v>
      </c>
      <c r="J725" s="15">
        <f>IF(PERL[[#This Row],[Unadjusted Maximum Revenue]]/(PERL[[#This Row],[Proposed Taxable Valuation]]/1000)&gt;PERL[[#This Row],[Max Debt RATE]],PERL[[#This Row],[Max Debt RATE]],PERL[[#This Row],[Unadjusted Maximum Revenue]]/(PERL[[#This Row],[Proposed Taxable Valuation]]/1000))</f>
        <v>0</v>
      </c>
      <c r="K725" s="26">
        <f>ROUND(PERL[[#This Row],[Proposed Taxable Valuation]]/1000*PERL[[#This Row],[Adjusted Rate]],0)</f>
        <v>0</v>
      </c>
      <c r="L725" s="19">
        <f t="shared" si="66"/>
        <v>0</v>
      </c>
      <c r="M725" s="17">
        <f t="shared" si="68"/>
        <v>0</v>
      </c>
      <c r="N725" s="5">
        <v>231511601</v>
      </c>
      <c r="O725">
        <f>INDEX($R$3:$T$335,MATCH(PERL[[#This Row],[DistrictNumber]],$R$3:$R$335,0),3)</f>
        <v>0</v>
      </c>
      <c r="P725" s="9">
        <f t="shared" si="69"/>
        <v>0</v>
      </c>
      <c r="V725">
        <v>2028</v>
      </c>
      <c r="W725" t="s">
        <v>140</v>
      </c>
      <c r="X725" s="25">
        <v>284156503</v>
      </c>
    </row>
    <row r="726" spans="1:24" x14ac:dyDescent="0.35">
      <c r="A726" s="13">
        <v>2028</v>
      </c>
      <c r="B726" s="13">
        <f t="shared" si="65"/>
        <v>2027</v>
      </c>
      <c r="C726" t="s">
        <v>142</v>
      </c>
      <c r="D726" t="s">
        <v>143</v>
      </c>
      <c r="E726" s="5">
        <v>438100929</v>
      </c>
      <c r="F726" s="13">
        <f>INDEX($R$3:$T$335,MATCH(PERL[[#This Row],[DistrictNumber]],$R$3:$R$335,0),3)</f>
        <v>0</v>
      </c>
      <c r="G726" s="9">
        <f t="shared" si="67"/>
        <v>0</v>
      </c>
      <c r="H726" s="11">
        <v>1.02</v>
      </c>
      <c r="I726" s="12" cm="1">
        <f t="array" ref="I726">INDEX(PERL[],MATCH(PERL[[#This Row],[Base Year]]&amp;PERL[[#This Row],[DistrictNumber]],PERL[[Fiscal Year]:[Fiscal Year]]&amp;PERL[[DistrictNumber]:[DistrictNumber]],0),9)*$H726</f>
        <v>0</v>
      </c>
      <c r="J726" s="15">
        <f>IF(PERL[[#This Row],[Unadjusted Maximum Revenue]]/(PERL[[#This Row],[Proposed Taxable Valuation]]/1000)&gt;PERL[[#This Row],[Max Debt RATE]],PERL[[#This Row],[Max Debt RATE]],PERL[[#This Row],[Unadjusted Maximum Revenue]]/(PERL[[#This Row],[Proposed Taxable Valuation]]/1000))</f>
        <v>0</v>
      </c>
      <c r="K726" s="26">
        <f>ROUND(PERL[[#This Row],[Proposed Taxable Valuation]]/1000*PERL[[#This Row],[Adjusted Rate]],0)</f>
        <v>0</v>
      </c>
      <c r="L726" s="19">
        <f t="shared" si="66"/>
        <v>0</v>
      </c>
      <c r="M726" s="17">
        <f t="shared" si="68"/>
        <v>0</v>
      </c>
      <c r="N726" s="5">
        <v>377028322</v>
      </c>
      <c r="O726">
        <f>INDEX($R$3:$T$335,MATCH(PERL[[#This Row],[DistrictNumber]],$R$3:$R$335,0),3)</f>
        <v>0</v>
      </c>
      <c r="P726" s="9">
        <f t="shared" si="69"/>
        <v>0</v>
      </c>
      <c r="V726">
        <v>2028</v>
      </c>
      <c r="W726" t="s">
        <v>142</v>
      </c>
      <c r="X726" s="25">
        <v>438100929</v>
      </c>
    </row>
    <row r="727" spans="1:24" x14ac:dyDescent="0.35">
      <c r="A727" s="13">
        <v>2028</v>
      </c>
      <c r="B727" s="13">
        <f t="shared" si="65"/>
        <v>2027</v>
      </c>
      <c r="C727" t="s">
        <v>144</v>
      </c>
      <c r="D727" t="s">
        <v>145</v>
      </c>
      <c r="E727" s="5">
        <v>372622830</v>
      </c>
      <c r="F727" s="13">
        <f>INDEX($R$3:$T$335,MATCH(PERL[[#This Row],[DistrictNumber]],$R$3:$R$335,0),3)</f>
        <v>0.13500000000000001</v>
      </c>
      <c r="G727" s="9">
        <f t="shared" si="67"/>
        <v>50304.082050000005</v>
      </c>
      <c r="H727" s="11">
        <v>1.02</v>
      </c>
      <c r="I727" s="12" cm="1">
        <f t="array" ref="I727">INDEX(PERL[],MATCH(PERL[[#This Row],[Base Year]]&amp;PERL[[#This Row],[DistrictNumber]],PERL[[Fiscal Year]:[Fiscal Year]]&amp;PERL[[DistrictNumber]:[DistrictNumber]],0),9)*$H727</f>
        <v>42754.922764002004</v>
      </c>
      <c r="J727" s="15">
        <f>IF(PERL[[#This Row],[Unadjusted Maximum Revenue]]/(PERL[[#This Row],[Proposed Taxable Valuation]]/1000)&gt;PERL[[#This Row],[Max Debt RATE]],PERL[[#This Row],[Max Debt RATE]],PERL[[#This Row],[Unadjusted Maximum Revenue]]/(PERL[[#This Row],[Proposed Taxable Valuation]]/1000))</f>
        <v>0.1147404810488987</v>
      </c>
      <c r="K727" s="26">
        <f>ROUND(PERL[[#This Row],[Proposed Taxable Valuation]]/1000*PERL[[#This Row],[Adjusted Rate]],0)</f>
        <v>42755</v>
      </c>
      <c r="L727" s="19">
        <f t="shared" si="66"/>
        <v>-7549.159285998001</v>
      </c>
      <c r="M727" s="17">
        <f t="shared" si="68"/>
        <v>-2.0259518951101313E-2</v>
      </c>
      <c r="N727" s="5">
        <v>326877490</v>
      </c>
      <c r="O727">
        <f>INDEX($R$3:$T$335,MATCH(PERL[[#This Row],[DistrictNumber]],$R$3:$R$335,0),3)</f>
        <v>0.13500000000000001</v>
      </c>
      <c r="P727" s="9">
        <f t="shared" si="69"/>
        <v>44128.461150000003</v>
      </c>
      <c r="V727">
        <v>2028</v>
      </c>
      <c r="W727" t="s">
        <v>144</v>
      </c>
      <c r="X727" s="25">
        <v>372622830</v>
      </c>
    </row>
    <row r="728" spans="1:24" x14ac:dyDescent="0.35">
      <c r="A728" s="13">
        <v>2028</v>
      </c>
      <c r="B728" s="13">
        <f t="shared" si="65"/>
        <v>2027</v>
      </c>
      <c r="C728" t="s">
        <v>146</v>
      </c>
      <c r="D728" t="s">
        <v>147</v>
      </c>
      <c r="E728" s="5">
        <v>302882293</v>
      </c>
      <c r="F728" s="13">
        <f>INDEX($R$3:$T$335,MATCH(PERL[[#This Row],[DistrictNumber]],$R$3:$R$335,0),3)</f>
        <v>0</v>
      </c>
      <c r="G728" s="9">
        <f t="shared" si="67"/>
        <v>0</v>
      </c>
      <c r="H728" s="11">
        <v>1.02</v>
      </c>
      <c r="I728" s="12" cm="1">
        <f t="array" ref="I728">INDEX(PERL[],MATCH(PERL[[#This Row],[Base Year]]&amp;PERL[[#This Row],[DistrictNumber]],PERL[[Fiscal Year]:[Fiscal Year]]&amp;PERL[[DistrictNumber]:[DistrictNumber]],0),9)*$H728</f>
        <v>0</v>
      </c>
      <c r="J728" s="15">
        <f>IF(PERL[[#This Row],[Unadjusted Maximum Revenue]]/(PERL[[#This Row],[Proposed Taxable Valuation]]/1000)&gt;PERL[[#This Row],[Max Debt RATE]],PERL[[#This Row],[Max Debt RATE]],PERL[[#This Row],[Unadjusted Maximum Revenue]]/(PERL[[#This Row],[Proposed Taxable Valuation]]/1000))</f>
        <v>0</v>
      </c>
      <c r="K728" s="26">
        <f>ROUND(PERL[[#This Row],[Proposed Taxable Valuation]]/1000*PERL[[#This Row],[Adjusted Rate]],0)</f>
        <v>0</v>
      </c>
      <c r="L728" s="19">
        <f t="shared" si="66"/>
        <v>0</v>
      </c>
      <c r="M728" s="17">
        <f t="shared" si="68"/>
        <v>0</v>
      </c>
      <c r="N728" s="5">
        <v>269050197</v>
      </c>
      <c r="O728">
        <f>INDEX($R$3:$T$335,MATCH(PERL[[#This Row],[DistrictNumber]],$R$3:$R$335,0),3)</f>
        <v>0</v>
      </c>
      <c r="P728" s="9">
        <f t="shared" si="69"/>
        <v>0</v>
      </c>
      <c r="V728">
        <v>2028</v>
      </c>
      <c r="W728" t="s">
        <v>146</v>
      </c>
      <c r="X728" s="25">
        <v>302882293</v>
      </c>
    </row>
    <row r="729" spans="1:24" x14ac:dyDescent="0.35">
      <c r="A729" s="13">
        <v>2028</v>
      </c>
      <c r="B729" s="13">
        <f t="shared" si="65"/>
        <v>2027</v>
      </c>
      <c r="C729" t="s">
        <v>148</v>
      </c>
      <c r="D729" t="s">
        <v>149</v>
      </c>
      <c r="E729" s="5">
        <v>446979667</v>
      </c>
      <c r="F729" s="13">
        <f>INDEX($R$3:$T$335,MATCH(PERL[[#This Row],[DistrictNumber]],$R$3:$R$335,0),3)</f>
        <v>0</v>
      </c>
      <c r="G729" s="9">
        <f t="shared" si="67"/>
        <v>0</v>
      </c>
      <c r="H729" s="11">
        <v>1.02</v>
      </c>
      <c r="I729" s="12" cm="1">
        <f t="array" ref="I729">INDEX(PERL[],MATCH(PERL[[#This Row],[Base Year]]&amp;PERL[[#This Row],[DistrictNumber]],PERL[[Fiscal Year]:[Fiscal Year]]&amp;PERL[[DistrictNumber]:[DistrictNumber]],0),9)*$H729</f>
        <v>0</v>
      </c>
      <c r="J729" s="15">
        <f>IF(PERL[[#This Row],[Unadjusted Maximum Revenue]]/(PERL[[#This Row],[Proposed Taxable Valuation]]/1000)&gt;PERL[[#This Row],[Max Debt RATE]],PERL[[#This Row],[Max Debt RATE]],PERL[[#This Row],[Unadjusted Maximum Revenue]]/(PERL[[#This Row],[Proposed Taxable Valuation]]/1000))</f>
        <v>0</v>
      </c>
      <c r="K729" s="26">
        <f>ROUND(PERL[[#This Row],[Proposed Taxable Valuation]]/1000*PERL[[#This Row],[Adjusted Rate]],0)</f>
        <v>0</v>
      </c>
      <c r="L729" s="19">
        <f t="shared" si="66"/>
        <v>0</v>
      </c>
      <c r="M729" s="17">
        <f t="shared" si="68"/>
        <v>0</v>
      </c>
      <c r="N729" s="5">
        <v>396290079</v>
      </c>
      <c r="O729">
        <f>INDEX($R$3:$T$335,MATCH(PERL[[#This Row],[DistrictNumber]],$R$3:$R$335,0),3)</f>
        <v>0</v>
      </c>
      <c r="P729" s="9">
        <f t="shared" si="69"/>
        <v>0</v>
      </c>
      <c r="V729">
        <v>2028</v>
      </c>
      <c r="W729" t="s">
        <v>148</v>
      </c>
      <c r="X729" s="25">
        <v>446979667</v>
      </c>
    </row>
    <row r="730" spans="1:24" x14ac:dyDescent="0.35">
      <c r="A730" s="13">
        <v>2028</v>
      </c>
      <c r="B730" s="13">
        <f t="shared" si="65"/>
        <v>2027</v>
      </c>
      <c r="C730" t="s">
        <v>150</v>
      </c>
      <c r="D730" t="s">
        <v>151</v>
      </c>
      <c r="E730" s="5">
        <v>3850551819</v>
      </c>
      <c r="F730" s="13">
        <f>INDEX($R$3:$T$335,MATCH(PERL[[#This Row],[DistrictNumber]],$R$3:$R$335,0),3)</f>
        <v>0</v>
      </c>
      <c r="G730" s="9">
        <f t="shared" si="67"/>
        <v>0</v>
      </c>
      <c r="H730" s="11">
        <v>1.02</v>
      </c>
      <c r="I730" s="12" cm="1">
        <f t="array" ref="I730">INDEX(PERL[],MATCH(PERL[[#This Row],[Base Year]]&amp;PERL[[#This Row],[DistrictNumber]],PERL[[Fiscal Year]:[Fiscal Year]]&amp;PERL[[DistrictNumber]:[DistrictNumber]],0),9)*$H730</f>
        <v>0</v>
      </c>
      <c r="J730" s="15">
        <f>IF(PERL[[#This Row],[Unadjusted Maximum Revenue]]/(PERL[[#This Row],[Proposed Taxable Valuation]]/1000)&gt;PERL[[#This Row],[Max Debt RATE]],PERL[[#This Row],[Max Debt RATE]],PERL[[#This Row],[Unadjusted Maximum Revenue]]/(PERL[[#This Row],[Proposed Taxable Valuation]]/1000))</f>
        <v>0</v>
      </c>
      <c r="K730" s="26">
        <f>ROUND(PERL[[#This Row],[Proposed Taxable Valuation]]/1000*PERL[[#This Row],[Adjusted Rate]],0)</f>
        <v>0</v>
      </c>
      <c r="L730" s="19">
        <f t="shared" si="66"/>
        <v>0</v>
      </c>
      <c r="M730" s="17">
        <f t="shared" si="68"/>
        <v>0</v>
      </c>
      <c r="N730" s="5">
        <v>2940077952</v>
      </c>
      <c r="O730">
        <f>INDEX($R$3:$T$335,MATCH(PERL[[#This Row],[DistrictNumber]],$R$3:$R$335,0),3)</f>
        <v>0</v>
      </c>
      <c r="P730" s="9">
        <f t="shared" si="69"/>
        <v>0</v>
      </c>
      <c r="V730">
        <v>2028</v>
      </c>
      <c r="W730" t="s">
        <v>150</v>
      </c>
      <c r="X730" s="25">
        <v>3850551819</v>
      </c>
    </row>
    <row r="731" spans="1:24" x14ac:dyDescent="0.35">
      <c r="A731" s="13">
        <v>2028</v>
      </c>
      <c r="B731" s="13">
        <f t="shared" si="65"/>
        <v>2027</v>
      </c>
      <c r="C731" t="s">
        <v>152</v>
      </c>
      <c r="D731" t="s">
        <v>153</v>
      </c>
      <c r="E731" s="5">
        <v>731047562</v>
      </c>
      <c r="F731" s="13">
        <f>INDEX($R$3:$T$335,MATCH(PERL[[#This Row],[DistrictNumber]],$R$3:$R$335,0),3)</f>
        <v>0</v>
      </c>
      <c r="G731" s="9">
        <f t="shared" si="67"/>
        <v>0</v>
      </c>
      <c r="H731" s="11">
        <v>1.02</v>
      </c>
      <c r="I731" s="12" cm="1">
        <f t="array" ref="I731">INDEX(PERL[],MATCH(PERL[[#This Row],[Base Year]]&amp;PERL[[#This Row],[DistrictNumber]],PERL[[Fiscal Year]:[Fiscal Year]]&amp;PERL[[DistrictNumber]:[DistrictNumber]],0),9)*$H731</f>
        <v>0</v>
      </c>
      <c r="J731" s="15">
        <f>IF(PERL[[#This Row],[Unadjusted Maximum Revenue]]/(PERL[[#This Row],[Proposed Taxable Valuation]]/1000)&gt;PERL[[#This Row],[Max Debt RATE]],PERL[[#This Row],[Max Debt RATE]],PERL[[#This Row],[Unadjusted Maximum Revenue]]/(PERL[[#This Row],[Proposed Taxable Valuation]]/1000))</f>
        <v>0</v>
      </c>
      <c r="K731" s="26">
        <f>ROUND(PERL[[#This Row],[Proposed Taxable Valuation]]/1000*PERL[[#This Row],[Adjusted Rate]],0)</f>
        <v>0</v>
      </c>
      <c r="L731" s="19">
        <f t="shared" si="66"/>
        <v>0</v>
      </c>
      <c r="M731" s="17">
        <f t="shared" si="68"/>
        <v>0</v>
      </c>
      <c r="N731" s="5">
        <v>591517916</v>
      </c>
      <c r="O731">
        <f>INDEX($R$3:$T$335,MATCH(PERL[[#This Row],[DistrictNumber]],$R$3:$R$335,0),3)</f>
        <v>0</v>
      </c>
      <c r="P731" s="9">
        <f t="shared" si="69"/>
        <v>0</v>
      </c>
      <c r="V731">
        <v>2028</v>
      </c>
      <c r="W731" t="s">
        <v>152</v>
      </c>
      <c r="X731" s="25">
        <v>731047562</v>
      </c>
    </row>
    <row r="732" spans="1:24" x14ac:dyDescent="0.35">
      <c r="A732" s="13">
        <v>2028</v>
      </c>
      <c r="B732" s="13">
        <f t="shared" si="65"/>
        <v>2027</v>
      </c>
      <c r="C732" t="s">
        <v>154</v>
      </c>
      <c r="D732" t="s">
        <v>155</v>
      </c>
      <c r="E732" s="5">
        <v>2250693140</v>
      </c>
      <c r="F732" s="13">
        <f>INDEX($R$3:$T$335,MATCH(PERL[[#This Row],[DistrictNumber]],$R$3:$R$335,0),3)</f>
        <v>0</v>
      </c>
      <c r="G732" s="9">
        <f t="shared" si="67"/>
        <v>0</v>
      </c>
      <c r="H732" s="11">
        <v>1.02</v>
      </c>
      <c r="I732" s="12" cm="1">
        <f t="array" ref="I732">INDEX(PERL[],MATCH(PERL[[#This Row],[Base Year]]&amp;PERL[[#This Row],[DistrictNumber]],PERL[[Fiscal Year]:[Fiscal Year]]&amp;PERL[[DistrictNumber]:[DistrictNumber]],0),9)*$H732</f>
        <v>0</v>
      </c>
      <c r="J732" s="15">
        <f>IF(PERL[[#This Row],[Unadjusted Maximum Revenue]]/(PERL[[#This Row],[Proposed Taxable Valuation]]/1000)&gt;PERL[[#This Row],[Max Debt RATE]],PERL[[#This Row],[Max Debt RATE]],PERL[[#This Row],[Unadjusted Maximum Revenue]]/(PERL[[#This Row],[Proposed Taxable Valuation]]/1000))</f>
        <v>0</v>
      </c>
      <c r="K732" s="26">
        <f>ROUND(PERL[[#This Row],[Proposed Taxable Valuation]]/1000*PERL[[#This Row],[Adjusted Rate]],0)</f>
        <v>0</v>
      </c>
      <c r="L732" s="19">
        <f t="shared" si="66"/>
        <v>0</v>
      </c>
      <c r="M732" s="17">
        <f t="shared" si="68"/>
        <v>0</v>
      </c>
      <c r="N732" s="5">
        <v>1743451087</v>
      </c>
      <c r="O732">
        <f>INDEX($R$3:$T$335,MATCH(PERL[[#This Row],[DistrictNumber]],$R$3:$R$335,0),3)</f>
        <v>0</v>
      </c>
      <c r="P732" s="9">
        <f t="shared" si="69"/>
        <v>0</v>
      </c>
      <c r="V732">
        <v>2028</v>
      </c>
      <c r="W732" t="s">
        <v>154</v>
      </c>
      <c r="X732" s="25">
        <v>2250693140</v>
      </c>
    </row>
    <row r="733" spans="1:24" x14ac:dyDescent="0.35">
      <c r="A733" s="13">
        <v>2028</v>
      </c>
      <c r="B733" s="13">
        <f t="shared" si="65"/>
        <v>2027</v>
      </c>
      <c r="C733" t="s">
        <v>156</v>
      </c>
      <c r="D733" t="s">
        <v>157</v>
      </c>
      <c r="E733" s="5">
        <v>224989028</v>
      </c>
      <c r="F733" s="13">
        <f>INDEX($R$3:$T$335,MATCH(PERL[[#This Row],[DistrictNumber]],$R$3:$R$335,0),3)</f>
        <v>0</v>
      </c>
      <c r="G733" s="9">
        <f t="shared" si="67"/>
        <v>0</v>
      </c>
      <c r="H733" s="11">
        <v>1.02</v>
      </c>
      <c r="I733" s="12" cm="1">
        <f t="array" ref="I733">INDEX(PERL[],MATCH(PERL[[#This Row],[Base Year]]&amp;PERL[[#This Row],[DistrictNumber]],PERL[[Fiscal Year]:[Fiscal Year]]&amp;PERL[[DistrictNumber]:[DistrictNumber]],0),9)*$H733</f>
        <v>0</v>
      </c>
      <c r="J733" s="15">
        <f>IF(PERL[[#This Row],[Unadjusted Maximum Revenue]]/(PERL[[#This Row],[Proposed Taxable Valuation]]/1000)&gt;PERL[[#This Row],[Max Debt RATE]],PERL[[#This Row],[Max Debt RATE]],PERL[[#This Row],[Unadjusted Maximum Revenue]]/(PERL[[#This Row],[Proposed Taxable Valuation]]/1000))</f>
        <v>0</v>
      </c>
      <c r="K733" s="26">
        <f>ROUND(PERL[[#This Row],[Proposed Taxable Valuation]]/1000*PERL[[#This Row],[Adjusted Rate]],0)</f>
        <v>0</v>
      </c>
      <c r="L733" s="19">
        <f t="shared" si="66"/>
        <v>0</v>
      </c>
      <c r="M733" s="17">
        <f t="shared" si="68"/>
        <v>0</v>
      </c>
      <c r="N733" s="5">
        <v>180959056</v>
      </c>
      <c r="O733">
        <f>INDEX($R$3:$T$335,MATCH(PERL[[#This Row],[DistrictNumber]],$R$3:$R$335,0),3)</f>
        <v>0</v>
      </c>
      <c r="P733" s="9">
        <f t="shared" si="69"/>
        <v>0</v>
      </c>
      <c r="V733">
        <v>2028</v>
      </c>
      <c r="W733" t="s">
        <v>156</v>
      </c>
      <c r="X733" s="25">
        <v>224989028</v>
      </c>
    </row>
    <row r="734" spans="1:24" x14ac:dyDescent="0.35">
      <c r="A734" s="13">
        <v>2028</v>
      </c>
      <c r="B734" s="13">
        <f t="shared" si="65"/>
        <v>2027</v>
      </c>
      <c r="C734" t="s">
        <v>158</v>
      </c>
      <c r="D734" t="s">
        <v>159</v>
      </c>
      <c r="E734" s="5">
        <v>7427920033</v>
      </c>
      <c r="F734" s="13">
        <f>INDEX($R$3:$T$335,MATCH(PERL[[#This Row],[DistrictNumber]],$R$3:$R$335,0),3)</f>
        <v>0</v>
      </c>
      <c r="G734" s="9">
        <f t="shared" si="67"/>
        <v>0</v>
      </c>
      <c r="H734" s="11">
        <v>1.02</v>
      </c>
      <c r="I734" s="12" cm="1">
        <f t="array" ref="I734">INDEX(PERL[],MATCH(PERL[[#This Row],[Base Year]]&amp;PERL[[#This Row],[DistrictNumber]],PERL[[Fiscal Year]:[Fiscal Year]]&amp;PERL[[DistrictNumber]:[DistrictNumber]],0),9)*$H734</f>
        <v>0</v>
      </c>
      <c r="J734" s="15">
        <f>IF(PERL[[#This Row],[Unadjusted Maximum Revenue]]/(PERL[[#This Row],[Proposed Taxable Valuation]]/1000)&gt;PERL[[#This Row],[Max Debt RATE]],PERL[[#This Row],[Max Debt RATE]],PERL[[#This Row],[Unadjusted Maximum Revenue]]/(PERL[[#This Row],[Proposed Taxable Valuation]]/1000))</f>
        <v>0</v>
      </c>
      <c r="K734" s="26">
        <f>ROUND(PERL[[#This Row],[Proposed Taxable Valuation]]/1000*PERL[[#This Row],[Adjusted Rate]],0)</f>
        <v>0</v>
      </c>
      <c r="L734" s="19">
        <f t="shared" si="66"/>
        <v>0</v>
      </c>
      <c r="M734" s="17">
        <f t="shared" si="68"/>
        <v>0</v>
      </c>
      <c r="N734" s="5">
        <v>5663773770</v>
      </c>
      <c r="O734">
        <f>INDEX($R$3:$T$335,MATCH(PERL[[#This Row],[DistrictNumber]],$R$3:$R$335,0),3)</f>
        <v>0</v>
      </c>
      <c r="P734" s="9">
        <f t="shared" si="69"/>
        <v>0</v>
      </c>
      <c r="V734">
        <v>2028</v>
      </c>
      <c r="W734" t="s">
        <v>158</v>
      </c>
      <c r="X734" s="25">
        <v>7427920033</v>
      </c>
    </row>
    <row r="735" spans="1:24" x14ac:dyDescent="0.35">
      <c r="A735" s="13">
        <v>2028</v>
      </c>
      <c r="B735" s="13">
        <f t="shared" si="65"/>
        <v>2027</v>
      </c>
      <c r="C735" t="s">
        <v>160</v>
      </c>
      <c r="D735" t="s">
        <v>161</v>
      </c>
      <c r="E735" s="5">
        <v>617379868</v>
      </c>
      <c r="F735" s="13">
        <f>INDEX($R$3:$T$335,MATCH(PERL[[#This Row],[DistrictNumber]],$R$3:$R$335,0),3)</f>
        <v>0</v>
      </c>
      <c r="G735" s="9">
        <f t="shared" si="67"/>
        <v>0</v>
      </c>
      <c r="H735" s="11">
        <v>1.02</v>
      </c>
      <c r="I735" s="12" cm="1">
        <f t="array" ref="I735">INDEX(PERL[],MATCH(PERL[[#This Row],[Base Year]]&amp;PERL[[#This Row],[DistrictNumber]],PERL[[Fiscal Year]:[Fiscal Year]]&amp;PERL[[DistrictNumber]:[DistrictNumber]],0),9)*$H735</f>
        <v>0</v>
      </c>
      <c r="J735" s="15">
        <f>IF(PERL[[#This Row],[Unadjusted Maximum Revenue]]/(PERL[[#This Row],[Proposed Taxable Valuation]]/1000)&gt;PERL[[#This Row],[Max Debt RATE]],PERL[[#This Row],[Max Debt RATE]],PERL[[#This Row],[Unadjusted Maximum Revenue]]/(PERL[[#This Row],[Proposed Taxable Valuation]]/1000))</f>
        <v>0</v>
      </c>
      <c r="K735" s="26">
        <f>ROUND(PERL[[#This Row],[Proposed Taxable Valuation]]/1000*PERL[[#This Row],[Adjusted Rate]],0)</f>
        <v>0</v>
      </c>
      <c r="L735" s="19">
        <f t="shared" si="66"/>
        <v>0</v>
      </c>
      <c r="M735" s="17">
        <f t="shared" si="68"/>
        <v>0</v>
      </c>
      <c r="N735" s="5">
        <v>511212686</v>
      </c>
      <c r="O735">
        <f>INDEX($R$3:$T$335,MATCH(PERL[[#This Row],[DistrictNumber]],$R$3:$R$335,0),3)</f>
        <v>0</v>
      </c>
      <c r="P735" s="9">
        <f t="shared" si="69"/>
        <v>0</v>
      </c>
      <c r="V735">
        <v>2028</v>
      </c>
      <c r="W735" t="s">
        <v>160</v>
      </c>
      <c r="X735" s="25">
        <v>617379868</v>
      </c>
    </row>
    <row r="736" spans="1:24" x14ac:dyDescent="0.35">
      <c r="A736" s="13">
        <v>2028</v>
      </c>
      <c r="B736" s="13">
        <f t="shared" si="65"/>
        <v>2027</v>
      </c>
      <c r="C736" t="s">
        <v>162</v>
      </c>
      <c r="D736" t="s">
        <v>163</v>
      </c>
      <c r="E736" s="5">
        <v>1270466623</v>
      </c>
      <c r="F736" s="13">
        <f>INDEX($R$3:$T$335,MATCH(PERL[[#This Row],[DistrictNumber]],$R$3:$R$335,0),3)</f>
        <v>0</v>
      </c>
      <c r="G736" s="9">
        <f t="shared" si="67"/>
        <v>0</v>
      </c>
      <c r="H736" s="11">
        <v>1.02</v>
      </c>
      <c r="I736" s="12" cm="1">
        <f t="array" ref="I736">INDEX(PERL[],MATCH(PERL[[#This Row],[Base Year]]&amp;PERL[[#This Row],[DistrictNumber]],PERL[[Fiscal Year]:[Fiscal Year]]&amp;PERL[[DistrictNumber]:[DistrictNumber]],0),9)*$H736</f>
        <v>0</v>
      </c>
      <c r="J736" s="15">
        <f>IF(PERL[[#This Row],[Unadjusted Maximum Revenue]]/(PERL[[#This Row],[Proposed Taxable Valuation]]/1000)&gt;PERL[[#This Row],[Max Debt RATE]],PERL[[#This Row],[Max Debt RATE]],PERL[[#This Row],[Unadjusted Maximum Revenue]]/(PERL[[#This Row],[Proposed Taxable Valuation]]/1000))</f>
        <v>0</v>
      </c>
      <c r="K736" s="26">
        <f>ROUND(PERL[[#This Row],[Proposed Taxable Valuation]]/1000*PERL[[#This Row],[Adjusted Rate]],0)</f>
        <v>0</v>
      </c>
      <c r="L736" s="19">
        <f t="shared" si="66"/>
        <v>0</v>
      </c>
      <c r="M736" s="17">
        <f t="shared" si="68"/>
        <v>0</v>
      </c>
      <c r="N736" s="5">
        <v>982575909</v>
      </c>
      <c r="O736">
        <f>INDEX($R$3:$T$335,MATCH(PERL[[#This Row],[DistrictNumber]],$R$3:$R$335,0),3)</f>
        <v>0</v>
      </c>
      <c r="P736" s="9">
        <f t="shared" si="69"/>
        <v>0</v>
      </c>
      <c r="V736">
        <v>2028</v>
      </c>
      <c r="W736" t="s">
        <v>162</v>
      </c>
      <c r="X736" s="25">
        <v>1270466623</v>
      </c>
    </row>
    <row r="737" spans="1:24" x14ac:dyDescent="0.35">
      <c r="A737" s="13">
        <v>2028</v>
      </c>
      <c r="B737" s="13">
        <f t="shared" si="65"/>
        <v>2027</v>
      </c>
      <c r="C737" t="s">
        <v>164</v>
      </c>
      <c r="D737" t="s">
        <v>165</v>
      </c>
      <c r="E737" s="5">
        <v>135408242</v>
      </c>
      <c r="F737" s="13">
        <f>INDEX($R$3:$T$335,MATCH(PERL[[#This Row],[DistrictNumber]],$R$3:$R$335,0),3)</f>
        <v>0</v>
      </c>
      <c r="G737" s="9">
        <f t="shared" si="67"/>
        <v>0</v>
      </c>
      <c r="H737" s="11">
        <v>1.02</v>
      </c>
      <c r="I737" s="12" cm="1">
        <f t="array" ref="I737">INDEX(PERL[],MATCH(PERL[[#This Row],[Base Year]]&amp;PERL[[#This Row],[DistrictNumber]],PERL[[Fiscal Year]:[Fiscal Year]]&amp;PERL[[DistrictNumber]:[DistrictNumber]],0),9)*$H737</f>
        <v>0</v>
      </c>
      <c r="J737" s="15">
        <f>IF(PERL[[#This Row],[Unadjusted Maximum Revenue]]/(PERL[[#This Row],[Proposed Taxable Valuation]]/1000)&gt;PERL[[#This Row],[Max Debt RATE]],PERL[[#This Row],[Max Debt RATE]],PERL[[#This Row],[Unadjusted Maximum Revenue]]/(PERL[[#This Row],[Proposed Taxable Valuation]]/1000))</f>
        <v>0</v>
      </c>
      <c r="K737" s="26">
        <f>ROUND(PERL[[#This Row],[Proposed Taxable Valuation]]/1000*PERL[[#This Row],[Adjusted Rate]],0)</f>
        <v>0</v>
      </c>
      <c r="L737" s="19">
        <f t="shared" si="66"/>
        <v>0</v>
      </c>
      <c r="M737" s="17">
        <f t="shared" si="68"/>
        <v>0</v>
      </c>
      <c r="N737" s="5">
        <v>116434979</v>
      </c>
      <c r="O737">
        <f>INDEX($R$3:$T$335,MATCH(PERL[[#This Row],[DistrictNumber]],$R$3:$R$335,0),3)</f>
        <v>0</v>
      </c>
      <c r="P737" s="9">
        <f t="shared" si="69"/>
        <v>0</v>
      </c>
      <c r="V737">
        <v>2028</v>
      </c>
      <c r="W737" t="s">
        <v>164</v>
      </c>
      <c r="X737" s="25">
        <v>135408242</v>
      </c>
    </row>
    <row r="738" spans="1:24" x14ac:dyDescent="0.35">
      <c r="A738" s="13">
        <v>2028</v>
      </c>
      <c r="B738" s="13">
        <f t="shared" si="65"/>
        <v>2027</v>
      </c>
      <c r="C738" t="s">
        <v>166</v>
      </c>
      <c r="D738" t="s">
        <v>167</v>
      </c>
      <c r="E738" s="5">
        <v>716352602</v>
      </c>
      <c r="F738" s="13">
        <f>INDEX($R$3:$T$335,MATCH(PERL[[#This Row],[DistrictNumber]],$R$3:$R$335,0),3)</f>
        <v>0</v>
      </c>
      <c r="G738" s="9">
        <f t="shared" si="67"/>
        <v>0</v>
      </c>
      <c r="H738" s="11">
        <v>1.02</v>
      </c>
      <c r="I738" s="12" cm="1">
        <f t="array" ref="I738">INDEX(PERL[],MATCH(PERL[[#This Row],[Base Year]]&amp;PERL[[#This Row],[DistrictNumber]],PERL[[Fiscal Year]:[Fiscal Year]]&amp;PERL[[DistrictNumber]:[DistrictNumber]],0),9)*$H738</f>
        <v>0</v>
      </c>
      <c r="J738" s="15">
        <f>IF(PERL[[#This Row],[Unadjusted Maximum Revenue]]/(PERL[[#This Row],[Proposed Taxable Valuation]]/1000)&gt;PERL[[#This Row],[Max Debt RATE]],PERL[[#This Row],[Max Debt RATE]],PERL[[#This Row],[Unadjusted Maximum Revenue]]/(PERL[[#This Row],[Proposed Taxable Valuation]]/1000))</f>
        <v>0</v>
      </c>
      <c r="K738" s="26">
        <f>ROUND(PERL[[#This Row],[Proposed Taxable Valuation]]/1000*PERL[[#This Row],[Adjusted Rate]],0)</f>
        <v>0</v>
      </c>
      <c r="L738" s="19">
        <f t="shared" si="66"/>
        <v>0</v>
      </c>
      <c r="M738" s="17">
        <f t="shared" si="68"/>
        <v>0</v>
      </c>
      <c r="N738" s="5">
        <v>584740317</v>
      </c>
      <c r="O738">
        <f>INDEX($R$3:$T$335,MATCH(PERL[[#This Row],[DistrictNumber]],$R$3:$R$335,0),3)</f>
        <v>0</v>
      </c>
      <c r="P738" s="9">
        <f t="shared" si="69"/>
        <v>0</v>
      </c>
      <c r="V738">
        <v>2028</v>
      </c>
      <c r="W738" t="s">
        <v>166</v>
      </c>
      <c r="X738" s="25">
        <v>716352602</v>
      </c>
    </row>
    <row r="739" spans="1:24" x14ac:dyDescent="0.35">
      <c r="A739" s="13">
        <v>2028</v>
      </c>
      <c r="B739" s="13">
        <f t="shared" si="65"/>
        <v>2027</v>
      </c>
      <c r="C739" t="s">
        <v>168</v>
      </c>
      <c r="D739" t="s">
        <v>169</v>
      </c>
      <c r="E739" s="5">
        <v>393351120</v>
      </c>
      <c r="F739" s="13">
        <f>INDEX($R$3:$T$335,MATCH(PERL[[#This Row],[DistrictNumber]],$R$3:$R$335,0),3)</f>
        <v>0</v>
      </c>
      <c r="G739" s="9">
        <f t="shared" si="67"/>
        <v>0</v>
      </c>
      <c r="H739" s="11">
        <v>1.02</v>
      </c>
      <c r="I739" s="12" cm="1">
        <f t="array" ref="I739">INDEX(PERL[],MATCH(PERL[[#This Row],[Base Year]]&amp;PERL[[#This Row],[DistrictNumber]],PERL[[Fiscal Year]:[Fiscal Year]]&amp;PERL[[DistrictNumber]:[DistrictNumber]],0),9)*$H739</f>
        <v>0</v>
      </c>
      <c r="J739" s="15">
        <f>IF(PERL[[#This Row],[Unadjusted Maximum Revenue]]/(PERL[[#This Row],[Proposed Taxable Valuation]]/1000)&gt;PERL[[#This Row],[Max Debt RATE]],PERL[[#This Row],[Max Debt RATE]],PERL[[#This Row],[Unadjusted Maximum Revenue]]/(PERL[[#This Row],[Proposed Taxable Valuation]]/1000))</f>
        <v>0</v>
      </c>
      <c r="K739" s="26">
        <f>ROUND(PERL[[#This Row],[Proposed Taxable Valuation]]/1000*PERL[[#This Row],[Adjusted Rate]],0)</f>
        <v>0</v>
      </c>
      <c r="L739" s="19">
        <f t="shared" si="66"/>
        <v>0</v>
      </c>
      <c r="M739" s="17">
        <f t="shared" si="68"/>
        <v>0</v>
      </c>
      <c r="N739" s="5">
        <v>299471120</v>
      </c>
      <c r="O739">
        <f>INDEX($R$3:$T$335,MATCH(PERL[[#This Row],[DistrictNumber]],$R$3:$R$335,0),3)</f>
        <v>0</v>
      </c>
      <c r="P739" s="9">
        <f t="shared" si="69"/>
        <v>0</v>
      </c>
      <c r="V739">
        <v>2028</v>
      </c>
      <c r="W739" t="s">
        <v>168</v>
      </c>
      <c r="X739" s="25">
        <v>393351120</v>
      </c>
    </row>
    <row r="740" spans="1:24" x14ac:dyDescent="0.35">
      <c r="A740" s="13">
        <v>2028</v>
      </c>
      <c r="B740" s="13">
        <f t="shared" si="65"/>
        <v>2027</v>
      </c>
      <c r="C740" t="s">
        <v>170</v>
      </c>
      <c r="D740" t="s">
        <v>171</v>
      </c>
      <c r="E740" s="5">
        <v>14103955337</v>
      </c>
      <c r="F740" s="13">
        <f>INDEX($R$3:$T$335,MATCH(PERL[[#This Row],[DistrictNumber]],$R$3:$R$335,0),3)</f>
        <v>0.13500000000000001</v>
      </c>
      <c r="G740" s="9">
        <f t="shared" si="67"/>
        <v>1904033.970495</v>
      </c>
      <c r="H740" s="11">
        <v>1.02</v>
      </c>
      <c r="I740" s="12" cm="1">
        <f t="array" ref="I740">INDEX(PERL[],MATCH(PERL[[#This Row],[Base Year]]&amp;PERL[[#This Row],[DistrictNumber]],PERL[[Fiscal Year]:[Fiscal Year]]&amp;PERL[[DistrictNumber]:[DistrictNumber]],0),9)*$H740</f>
        <v>1315543.2496479722</v>
      </c>
      <c r="J740" s="15">
        <f>IF(PERL[[#This Row],[Unadjusted Maximum Revenue]]/(PERL[[#This Row],[Proposed Taxable Valuation]]/1000)&gt;PERL[[#This Row],[Max Debt RATE]],PERL[[#This Row],[Max Debt RATE]],PERL[[#This Row],[Unadjusted Maximum Revenue]]/(PERL[[#This Row],[Proposed Taxable Valuation]]/1000))</f>
        <v>9.3274774218605583E-2</v>
      </c>
      <c r="K740" s="26">
        <f>ROUND(PERL[[#This Row],[Proposed Taxable Valuation]]/1000*PERL[[#This Row],[Adjusted Rate]],0)</f>
        <v>1315543</v>
      </c>
      <c r="L740" s="19">
        <f t="shared" si="66"/>
        <v>-588490.72084702784</v>
      </c>
      <c r="M740" s="17">
        <f t="shared" si="68"/>
        <v>-4.1725225781394426E-2</v>
      </c>
      <c r="N740" s="5">
        <v>10612018262</v>
      </c>
      <c r="O740">
        <f>INDEX($R$3:$T$335,MATCH(PERL[[#This Row],[DistrictNumber]],$R$3:$R$335,0),3)</f>
        <v>0.13500000000000001</v>
      </c>
      <c r="P740" s="9">
        <f t="shared" si="69"/>
        <v>1432622.4653700001</v>
      </c>
      <c r="V740">
        <v>2028</v>
      </c>
      <c r="W740" t="s">
        <v>170</v>
      </c>
      <c r="X740" s="25">
        <v>14103955337</v>
      </c>
    </row>
    <row r="741" spans="1:24" x14ac:dyDescent="0.35">
      <c r="A741" s="13">
        <v>2028</v>
      </c>
      <c r="B741" s="13">
        <f t="shared" si="65"/>
        <v>2027</v>
      </c>
      <c r="C741" t="s">
        <v>172</v>
      </c>
      <c r="D741" t="s">
        <v>173</v>
      </c>
      <c r="E741" s="5">
        <v>62360475</v>
      </c>
      <c r="F741" s="13">
        <f>INDEX($R$3:$T$335,MATCH(PERL[[#This Row],[DistrictNumber]],$R$3:$R$335,0),3)</f>
        <v>0</v>
      </c>
      <c r="G741" s="9">
        <f t="shared" si="67"/>
        <v>0</v>
      </c>
      <c r="H741" s="11">
        <v>1.02</v>
      </c>
      <c r="I741" s="12" cm="1">
        <f t="array" ref="I741">INDEX(PERL[],MATCH(PERL[[#This Row],[Base Year]]&amp;PERL[[#This Row],[DistrictNumber]],PERL[[Fiscal Year]:[Fiscal Year]]&amp;PERL[[DistrictNumber]:[DistrictNumber]],0),9)*$H741</f>
        <v>0</v>
      </c>
      <c r="J741" s="15">
        <f>IF(PERL[[#This Row],[Unadjusted Maximum Revenue]]/(PERL[[#This Row],[Proposed Taxable Valuation]]/1000)&gt;PERL[[#This Row],[Max Debt RATE]],PERL[[#This Row],[Max Debt RATE]],PERL[[#This Row],[Unadjusted Maximum Revenue]]/(PERL[[#This Row],[Proposed Taxable Valuation]]/1000))</f>
        <v>0</v>
      </c>
      <c r="K741" s="26">
        <f>ROUND(PERL[[#This Row],[Proposed Taxable Valuation]]/1000*PERL[[#This Row],[Adjusted Rate]],0)</f>
        <v>0</v>
      </c>
      <c r="L741" s="19">
        <f t="shared" si="66"/>
        <v>0</v>
      </c>
      <c r="M741" s="17">
        <f t="shared" si="68"/>
        <v>0</v>
      </c>
      <c r="N741" s="5">
        <v>55690782</v>
      </c>
      <c r="O741">
        <f>INDEX($R$3:$T$335,MATCH(PERL[[#This Row],[DistrictNumber]],$R$3:$R$335,0),3)</f>
        <v>0</v>
      </c>
      <c r="P741" s="9">
        <f t="shared" si="69"/>
        <v>0</v>
      </c>
      <c r="V741">
        <v>2028</v>
      </c>
      <c r="W741" t="s">
        <v>172</v>
      </c>
      <c r="X741" s="25">
        <v>62360475</v>
      </c>
    </row>
    <row r="742" spans="1:24" x14ac:dyDescent="0.35">
      <c r="A742" s="13">
        <v>2028</v>
      </c>
      <c r="B742" s="13">
        <f t="shared" si="65"/>
        <v>2027</v>
      </c>
      <c r="C742" t="s">
        <v>174</v>
      </c>
      <c r="D742" t="s">
        <v>175</v>
      </c>
      <c r="E742" s="5">
        <v>469291612</v>
      </c>
      <c r="F742" s="13">
        <f>INDEX($R$3:$T$335,MATCH(PERL[[#This Row],[DistrictNumber]],$R$3:$R$335,0),3)</f>
        <v>0</v>
      </c>
      <c r="G742" s="9">
        <f t="shared" si="67"/>
        <v>0</v>
      </c>
      <c r="H742" s="11">
        <v>1.02</v>
      </c>
      <c r="I742" s="12" cm="1">
        <f t="array" ref="I742">INDEX(PERL[],MATCH(PERL[[#This Row],[Base Year]]&amp;PERL[[#This Row],[DistrictNumber]],PERL[[Fiscal Year]:[Fiscal Year]]&amp;PERL[[DistrictNumber]:[DistrictNumber]],0),9)*$H742</f>
        <v>0</v>
      </c>
      <c r="J742" s="15">
        <f>IF(PERL[[#This Row],[Unadjusted Maximum Revenue]]/(PERL[[#This Row],[Proposed Taxable Valuation]]/1000)&gt;PERL[[#This Row],[Max Debt RATE]],PERL[[#This Row],[Max Debt RATE]],PERL[[#This Row],[Unadjusted Maximum Revenue]]/(PERL[[#This Row],[Proposed Taxable Valuation]]/1000))</f>
        <v>0</v>
      </c>
      <c r="K742" s="26">
        <f>ROUND(PERL[[#This Row],[Proposed Taxable Valuation]]/1000*PERL[[#This Row],[Adjusted Rate]],0)</f>
        <v>0</v>
      </c>
      <c r="L742" s="19">
        <f t="shared" si="66"/>
        <v>0</v>
      </c>
      <c r="M742" s="17">
        <f t="shared" si="68"/>
        <v>0</v>
      </c>
      <c r="N742" s="5">
        <v>379041271</v>
      </c>
      <c r="O742">
        <f>INDEX($R$3:$T$335,MATCH(PERL[[#This Row],[DistrictNumber]],$R$3:$R$335,0),3)</f>
        <v>0</v>
      </c>
      <c r="P742" s="9">
        <f t="shared" si="69"/>
        <v>0</v>
      </c>
      <c r="V742">
        <v>2028</v>
      </c>
      <c r="W742" t="s">
        <v>174</v>
      </c>
      <c r="X742" s="25">
        <v>469291612</v>
      </c>
    </row>
    <row r="743" spans="1:24" x14ac:dyDescent="0.35">
      <c r="A743" s="13">
        <v>2028</v>
      </c>
      <c r="B743" s="13">
        <f t="shared" si="65"/>
        <v>2027</v>
      </c>
      <c r="C743" t="s">
        <v>176</v>
      </c>
      <c r="D743" t="s">
        <v>177</v>
      </c>
      <c r="E743" s="5">
        <v>6382087566</v>
      </c>
      <c r="F743" s="13">
        <f>INDEX($R$3:$T$335,MATCH(PERL[[#This Row],[DistrictNumber]],$R$3:$R$335,0),3)</f>
        <v>0</v>
      </c>
      <c r="G743" s="9">
        <f t="shared" si="67"/>
        <v>0</v>
      </c>
      <c r="H743" s="11">
        <v>1.02</v>
      </c>
      <c r="I743" s="12" cm="1">
        <f t="array" ref="I743">INDEX(PERL[],MATCH(PERL[[#This Row],[Base Year]]&amp;PERL[[#This Row],[DistrictNumber]],PERL[[Fiscal Year]:[Fiscal Year]]&amp;PERL[[DistrictNumber]:[DistrictNumber]],0),9)*$H743</f>
        <v>0</v>
      </c>
      <c r="J743" s="15">
        <f>IF(PERL[[#This Row],[Unadjusted Maximum Revenue]]/(PERL[[#This Row],[Proposed Taxable Valuation]]/1000)&gt;PERL[[#This Row],[Max Debt RATE]],PERL[[#This Row],[Max Debt RATE]],PERL[[#This Row],[Unadjusted Maximum Revenue]]/(PERL[[#This Row],[Proposed Taxable Valuation]]/1000))</f>
        <v>0</v>
      </c>
      <c r="K743" s="26">
        <f>ROUND(PERL[[#This Row],[Proposed Taxable Valuation]]/1000*PERL[[#This Row],[Adjusted Rate]],0)</f>
        <v>0</v>
      </c>
      <c r="L743" s="19">
        <f t="shared" si="66"/>
        <v>0</v>
      </c>
      <c r="M743" s="17">
        <f t="shared" si="68"/>
        <v>0</v>
      </c>
      <c r="N743" s="5">
        <v>4780311104</v>
      </c>
      <c r="O743">
        <f>INDEX($R$3:$T$335,MATCH(PERL[[#This Row],[DistrictNumber]],$R$3:$R$335,0),3)</f>
        <v>0</v>
      </c>
      <c r="P743" s="9">
        <f t="shared" si="69"/>
        <v>0</v>
      </c>
      <c r="V743">
        <v>2028</v>
      </c>
      <c r="W743" t="s">
        <v>176</v>
      </c>
      <c r="X743" s="25">
        <v>6382087566</v>
      </c>
    </row>
    <row r="744" spans="1:24" x14ac:dyDescent="0.35">
      <c r="A744" s="13">
        <v>2028</v>
      </c>
      <c r="B744" s="13">
        <f t="shared" si="65"/>
        <v>2027</v>
      </c>
      <c r="C744" t="s">
        <v>178</v>
      </c>
      <c r="D744" t="s">
        <v>179</v>
      </c>
      <c r="E744" s="5">
        <v>245597985</v>
      </c>
      <c r="F744" s="13">
        <f>INDEX($R$3:$T$335,MATCH(PERL[[#This Row],[DistrictNumber]],$R$3:$R$335,0),3)</f>
        <v>0</v>
      </c>
      <c r="G744" s="9">
        <f t="shared" si="67"/>
        <v>0</v>
      </c>
      <c r="H744" s="11">
        <v>1.02</v>
      </c>
      <c r="I744" s="12" cm="1">
        <f t="array" ref="I744">INDEX(PERL[],MATCH(PERL[[#This Row],[Base Year]]&amp;PERL[[#This Row],[DistrictNumber]],PERL[[Fiscal Year]:[Fiscal Year]]&amp;PERL[[DistrictNumber]:[DistrictNumber]],0),9)*$H744</f>
        <v>0</v>
      </c>
      <c r="J744" s="15">
        <f>IF(PERL[[#This Row],[Unadjusted Maximum Revenue]]/(PERL[[#This Row],[Proposed Taxable Valuation]]/1000)&gt;PERL[[#This Row],[Max Debt RATE]],PERL[[#This Row],[Max Debt RATE]],PERL[[#This Row],[Unadjusted Maximum Revenue]]/(PERL[[#This Row],[Proposed Taxable Valuation]]/1000))</f>
        <v>0</v>
      </c>
      <c r="K744" s="26">
        <f>ROUND(PERL[[#This Row],[Proposed Taxable Valuation]]/1000*PERL[[#This Row],[Adjusted Rate]],0)</f>
        <v>0</v>
      </c>
      <c r="L744" s="19">
        <f t="shared" si="66"/>
        <v>0</v>
      </c>
      <c r="M744" s="17">
        <f t="shared" si="68"/>
        <v>0</v>
      </c>
      <c r="N744" s="5">
        <v>200535376</v>
      </c>
      <c r="O744">
        <f>INDEX($R$3:$T$335,MATCH(PERL[[#This Row],[DistrictNumber]],$R$3:$R$335,0),3)</f>
        <v>0</v>
      </c>
      <c r="P744" s="9">
        <f t="shared" si="69"/>
        <v>0</v>
      </c>
      <c r="V744">
        <v>2028</v>
      </c>
      <c r="W744" t="s">
        <v>178</v>
      </c>
      <c r="X744" s="25">
        <v>245597985</v>
      </c>
    </row>
    <row r="745" spans="1:24" x14ac:dyDescent="0.35">
      <c r="A745" s="13">
        <v>2028</v>
      </c>
      <c r="B745" s="13">
        <f t="shared" si="65"/>
        <v>2027</v>
      </c>
      <c r="C745" t="s">
        <v>180</v>
      </c>
      <c r="D745" t="s">
        <v>181</v>
      </c>
      <c r="E745" s="5">
        <v>381270458</v>
      </c>
      <c r="F745" s="13">
        <f>INDEX($R$3:$T$335,MATCH(PERL[[#This Row],[DistrictNumber]],$R$3:$R$335,0),3)</f>
        <v>0</v>
      </c>
      <c r="G745" s="9">
        <f t="shared" si="67"/>
        <v>0</v>
      </c>
      <c r="H745" s="11">
        <v>1.02</v>
      </c>
      <c r="I745" s="12" cm="1">
        <f t="array" ref="I745">INDEX(PERL[],MATCH(PERL[[#This Row],[Base Year]]&amp;PERL[[#This Row],[DistrictNumber]],PERL[[Fiscal Year]:[Fiscal Year]]&amp;PERL[[DistrictNumber]:[DistrictNumber]],0),9)*$H745</f>
        <v>0</v>
      </c>
      <c r="J745" s="15">
        <f>IF(PERL[[#This Row],[Unadjusted Maximum Revenue]]/(PERL[[#This Row],[Proposed Taxable Valuation]]/1000)&gt;PERL[[#This Row],[Max Debt RATE]],PERL[[#This Row],[Max Debt RATE]],PERL[[#This Row],[Unadjusted Maximum Revenue]]/(PERL[[#This Row],[Proposed Taxable Valuation]]/1000))</f>
        <v>0</v>
      </c>
      <c r="K745" s="26">
        <f>ROUND(PERL[[#This Row],[Proposed Taxable Valuation]]/1000*PERL[[#This Row],[Adjusted Rate]],0)</f>
        <v>0</v>
      </c>
      <c r="L745" s="19">
        <f t="shared" si="66"/>
        <v>0</v>
      </c>
      <c r="M745" s="17">
        <f t="shared" si="68"/>
        <v>0</v>
      </c>
      <c r="N745" s="5">
        <v>314846931</v>
      </c>
      <c r="O745">
        <f>INDEX($R$3:$T$335,MATCH(PERL[[#This Row],[DistrictNumber]],$R$3:$R$335,0),3)</f>
        <v>0</v>
      </c>
      <c r="P745" s="9">
        <f t="shared" si="69"/>
        <v>0</v>
      </c>
      <c r="V745">
        <v>2028</v>
      </c>
      <c r="W745" t="s">
        <v>68</v>
      </c>
      <c r="X745" s="25">
        <v>348757163</v>
      </c>
    </row>
    <row r="746" spans="1:24" x14ac:dyDescent="0.35">
      <c r="A746" s="13">
        <v>2028</v>
      </c>
      <c r="B746" s="13">
        <f t="shared" si="65"/>
        <v>2027</v>
      </c>
      <c r="C746" t="s">
        <v>182</v>
      </c>
      <c r="D746" t="s">
        <v>183</v>
      </c>
      <c r="E746" s="5">
        <v>492660620</v>
      </c>
      <c r="F746" s="13">
        <f>INDEX($R$3:$T$335,MATCH(PERL[[#This Row],[DistrictNumber]],$R$3:$R$335,0),3)</f>
        <v>0</v>
      </c>
      <c r="G746" s="9">
        <f t="shared" si="67"/>
        <v>0</v>
      </c>
      <c r="H746" s="11">
        <v>1.02</v>
      </c>
      <c r="I746" s="12" cm="1">
        <f t="array" ref="I746">INDEX(PERL[],MATCH(PERL[[#This Row],[Base Year]]&amp;PERL[[#This Row],[DistrictNumber]],PERL[[Fiscal Year]:[Fiscal Year]]&amp;PERL[[DistrictNumber]:[DistrictNumber]],0),9)*$H746</f>
        <v>0</v>
      </c>
      <c r="J746" s="15">
        <f>IF(PERL[[#This Row],[Unadjusted Maximum Revenue]]/(PERL[[#This Row],[Proposed Taxable Valuation]]/1000)&gt;PERL[[#This Row],[Max Debt RATE]],PERL[[#This Row],[Max Debt RATE]],PERL[[#This Row],[Unadjusted Maximum Revenue]]/(PERL[[#This Row],[Proposed Taxable Valuation]]/1000))</f>
        <v>0</v>
      </c>
      <c r="K746" s="26">
        <f>ROUND(PERL[[#This Row],[Proposed Taxable Valuation]]/1000*PERL[[#This Row],[Adjusted Rate]],0)</f>
        <v>0</v>
      </c>
      <c r="L746" s="19">
        <f t="shared" si="66"/>
        <v>0</v>
      </c>
      <c r="M746" s="17">
        <f t="shared" si="68"/>
        <v>0</v>
      </c>
      <c r="N746" s="5">
        <v>435205478</v>
      </c>
      <c r="O746">
        <f>INDEX($R$3:$T$335,MATCH(PERL[[#This Row],[DistrictNumber]],$R$3:$R$335,0),3)</f>
        <v>0</v>
      </c>
      <c r="P746" s="9">
        <f t="shared" si="69"/>
        <v>0</v>
      </c>
      <c r="V746">
        <v>2028</v>
      </c>
      <c r="W746" t="s">
        <v>180</v>
      </c>
      <c r="X746" s="25">
        <v>381270458</v>
      </c>
    </row>
    <row r="747" spans="1:24" x14ac:dyDescent="0.35">
      <c r="A747" s="13">
        <v>2028</v>
      </c>
      <c r="B747" s="13">
        <f t="shared" si="65"/>
        <v>2027</v>
      </c>
      <c r="C747" t="s">
        <v>184</v>
      </c>
      <c r="D747" t="s">
        <v>185</v>
      </c>
      <c r="E747" s="5">
        <v>362030059</v>
      </c>
      <c r="F747" s="13">
        <f>INDEX($R$3:$T$335,MATCH(PERL[[#This Row],[DistrictNumber]],$R$3:$R$335,0),3)</f>
        <v>0</v>
      </c>
      <c r="G747" s="9">
        <f t="shared" si="67"/>
        <v>0</v>
      </c>
      <c r="H747" s="11">
        <v>1.02</v>
      </c>
      <c r="I747" s="12" cm="1">
        <f t="array" ref="I747">INDEX(PERL[],MATCH(PERL[[#This Row],[Base Year]]&amp;PERL[[#This Row],[DistrictNumber]],PERL[[Fiscal Year]:[Fiscal Year]]&amp;PERL[[DistrictNumber]:[DistrictNumber]],0),9)*$H747</f>
        <v>0</v>
      </c>
      <c r="J747" s="15">
        <f>IF(PERL[[#This Row],[Unadjusted Maximum Revenue]]/(PERL[[#This Row],[Proposed Taxable Valuation]]/1000)&gt;PERL[[#This Row],[Max Debt RATE]],PERL[[#This Row],[Max Debt RATE]],PERL[[#This Row],[Unadjusted Maximum Revenue]]/(PERL[[#This Row],[Proposed Taxable Valuation]]/1000))</f>
        <v>0</v>
      </c>
      <c r="K747" s="26">
        <f>ROUND(PERL[[#This Row],[Proposed Taxable Valuation]]/1000*PERL[[#This Row],[Adjusted Rate]],0)</f>
        <v>0</v>
      </c>
      <c r="L747" s="19">
        <f t="shared" si="66"/>
        <v>0</v>
      </c>
      <c r="M747" s="17">
        <f t="shared" si="68"/>
        <v>0</v>
      </c>
      <c r="N747" s="5">
        <v>278630390</v>
      </c>
      <c r="O747">
        <f>INDEX($R$3:$T$335,MATCH(PERL[[#This Row],[DistrictNumber]],$R$3:$R$335,0),3)</f>
        <v>0</v>
      </c>
      <c r="P747" s="9">
        <f t="shared" si="69"/>
        <v>0</v>
      </c>
      <c r="V747">
        <v>2028</v>
      </c>
      <c r="W747" t="s">
        <v>182</v>
      </c>
      <c r="X747" s="25">
        <v>492660620</v>
      </c>
    </row>
    <row r="748" spans="1:24" x14ac:dyDescent="0.35">
      <c r="A748" s="13">
        <v>2028</v>
      </c>
      <c r="B748" s="13">
        <f t="shared" si="65"/>
        <v>2027</v>
      </c>
      <c r="C748" t="s">
        <v>186</v>
      </c>
      <c r="D748" t="s">
        <v>187</v>
      </c>
      <c r="E748" s="5">
        <v>312713702</v>
      </c>
      <c r="F748" s="13">
        <f>INDEX($R$3:$T$335,MATCH(PERL[[#This Row],[DistrictNumber]],$R$3:$R$335,0),3)</f>
        <v>0</v>
      </c>
      <c r="G748" s="9">
        <f t="shared" si="67"/>
        <v>0</v>
      </c>
      <c r="H748" s="11">
        <v>1.02</v>
      </c>
      <c r="I748" s="12" cm="1">
        <f t="array" ref="I748">INDEX(PERL[],MATCH(PERL[[#This Row],[Base Year]]&amp;PERL[[#This Row],[DistrictNumber]],PERL[[Fiscal Year]:[Fiscal Year]]&amp;PERL[[DistrictNumber]:[DistrictNumber]],0),9)*$H748</f>
        <v>0</v>
      </c>
      <c r="J748" s="15">
        <f>IF(PERL[[#This Row],[Unadjusted Maximum Revenue]]/(PERL[[#This Row],[Proposed Taxable Valuation]]/1000)&gt;PERL[[#This Row],[Max Debt RATE]],PERL[[#This Row],[Max Debt RATE]],PERL[[#This Row],[Unadjusted Maximum Revenue]]/(PERL[[#This Row],[Proposed Taxable Valuation]]/1000))</f>
        <v>0</v>
      </c>
      <c r="K748" s="26">
        <f>ROUND(PERL[[#This Row],[Proposed Taxable Valuation]]/1000*PERL[[#This Row],[Adjusted Rate]],0)</f>
        <v>0</v>
      </c>
      <c r="L748" s="19">
        <f t="shared" si="66"/>
        <v>0</v>
      </c>
      <c r="M748" s="17">
        <f t="shared" si="68"/>
        <v>0</v>
      </c>
      <c r="N748" s="5">
        <v>266924617</v>
      </c>
      <c r="O748">
        <f>INDEX($R$3:$T$335,MATCH(PERL[[#This Row],[DistrictNumber]],$R$3:$R$335,0),3)</f>
        <v>0</v>
      </c>
      <c r="P748" s="9">
        <f t="shared" si="69"/>
        <v>0</v>
      </c>
      <c r="V748">
        <v>2028</v>
      </c>
      <c r="W748" t="s">
        <v>184</v>
      </c>
      <c r="X748" s="25">
        <v>362030059</v>
      </c>
    </row>
    <row r="749" spans="1:24" x14ac:dyDescent="0.35">
      <c r="A749" s="13">
        <v>2028</v>
      </c>
      <c r="B749" s="13">
        <f t="shared" si="65"/>
        <v>2027</v>
      </c>
      <c r="C749" t="s">
        <v>188</v>
      </c>
      <c r="D749" t="s">
        <v>189</v>
      </c>
      <c r="E749" s="5">
        <v>427171968</v>
      </c>
      <c r="F749" s="13">
        <f>INDEX($R$3:$T$335,MATCH(PERL[[#This Row],[DistrictNumber]],$R$3:$R$335,0),3)</f>
        <v>0.13500000000000001</v>
      </c>
      <c r="G749" s="9">
        <f t="shared" si="67"/>
        <v>57668.215680000001</v>
      </c>
      <c r="H749" s="11">
        <v>1.02</v>
      </c>
      <c r="I749" s="12" cm="1">
        <f t="array" ref="I749">INDEX(PERL[],MATCH(PERL[[#This Row],[Base Year]]&amp;PERL[[#This Row],[DistrictNumber]],PERL[[Fiscal Year]:[Fiscal Year]]&amp;PERL[[DistrictNumber]:[DistrictNumber]],0),9)*$H749</f>
        <v>48960.293268564004</v>
      </c>
      <c r="J749" s="15">
        <f>IF(PERL[[#This Row],[Unadjusted Maximum Revenue]]/(PERL[[#This Row],[Proposed Taxable Valuation]]/1000)&gt;PERL[[#This Row],[Max Debt RATE]],PERL[[#This Row],[Max Debt RATE]],PERL[[#This Row],[Unadjusted Maximum Revenue]]/(PERL[[#This Row],[Proposed Taxable Valuation]]/1000))</f>
        <v>0.11461494886425695</v>
      </c>
      <c r="K749" s="26">
        <f>ROUND(PERL[[#This Row],[Proposed Taxable Valuation]]/1000*PERL[[#This Row],[Adjusted Rate]],0)</f>
        <v>48960</v>
      </c>
      <c r="L749" s="19">
        <f t="shared" si="66"/>
        <v>-8707.9224114359968</v>
      </c>
      <c r="M749" s="17">
        <f t="shared" si="68"/>
        <v>-2.0385051135743057E-2</v>
      </c>
      <c r="N749" s="5">
        <v>362073422</v>
      </c>
      <c r="O749">
        <f>INDEX($R$3:$T$335,MATCH(PERL[[#This Row],[DistrictNumber]],$R$3:$R$335,0),3)</f>
        <v>0.13500000000000001</v>
      </c>
      <c r="P749" s="9">
        <f t="shared" si="69"/>
        <v>48879.911970000008</v>
      </c>
      <c r="V749">
        <v>2028</v>
      </c>
      <c r="W749" t="s">
        <v>186</v>
      </c>
      <c r="X749" s="25">
        <v>312713702</v>
      </c>
    </row>
    <row r="750" spans="1:24" x14ac:dyDescent="0.35">
      <c r="A750" s="13">
        <v>2028</v>
      </c>
      <c r="B750" s="13">
        <f t="shared" si="65"/>
        <v>2027</v>
      </c>
      <c r="C750" t="s">
        <v>190</v>
      </c>
      <c r="D750" t="s">
        <v>191</v>
      </c>
      <c r="E750" s="5">
        <v>493727766</v>
      </c>
      <c r="F750" s="13">
        <f>INDEX($R$3:$T$335,MATCH(PERL[[#This Row],[DistrictNumber]],$R$3:$R$335,0),3)</f>
        <v>0</v>
      </c>
      <c r="G750" s="9">
        <f t="shared" si="67"/>
        <v>0</v>
      </c>
      <c r="H750" s="11">
        <v>1.02</v>
      </c>
      <c r="I750" s="12" cm="1">
        <f t="array" ref="I750">INDEX(PERL[],MATCH(PERL[[#This Row],[Base Year]]&amp;PERL[[#This Row],[DistrictNumber]],PERL[[Fiscal Year]:[Fiscal Year]]&amp;PERL[[DistrictNumber]:[DistrictNumber]],0),9)*$H750</f>
        <v>0</v>
      </c>
      <c r="J750" s="15">
        <f>IF(PERL[[#This Row],[Unadjusted Maximum Revenue]]/(PERL[[#This Row],[Proposed Taxable Valuation]]/1000)&gt;PERL[[#This Row],[Max Debt RATE]],PERL[[#This Row],[Max Debt RATE]],PERL[[#This Row],[Unadjusted Maximum Revenue]]/(PERL[[#This Row],[Proposed Taxable Valuation]]/1000))</f>
        <v>0</v>
      </c>
      <c r="K750" s="26">
        <f>ROUND(PERL[[#This Row],[Proposed Taxable Valuation]]/1000*PERL[[#This Row],[Adjusted Rate]],0)</f>
        <v>0</v>
      </c>
      <c r="L750" s="19">
        <f t="shared" si="66"/>
        <v>0</v>
      </c>
      <c r="M750" s="17">
        <f t="shared" si="68"/>
        <v>0</v>
      </c>
      <c r="N750" s="5">
        <v>423733593</v>
      </c>
      <c r="O750">
        <f>INDEX($R$3:$T$335,MATCH(PERL[[#This Row],[DistrictNumber]],$R$3:$R$335,0),3)</f>
        <v>0</v>
      </c>
      <c r="P750" s="9">
        <f t="shared" si="69"/>
        <v>0</v>
      </c>
      <c r="V750">
        <v>2028</v>
      </c>
      <c r="W750" t="s">
        <v>198</v>
      </c>
      <c r="X750" s="25">
        <v>377250682</v>
      </c>
    </row>
    <row r="751" spans="1:24" x14ac:dyDescent="0.35">
      <c r="A751" s="13">
        <v>2028</v>
      </c>
      <c r="B751" s="13">
        <f t="shared" si="65"/>
        <v>2027</v>
      </c>
      <c r="C751" t="s">
        <v>192</v>
      </c>
      <c r="D751" t="s">
        <v>193</v>
      </c>
      <c r="E751" s="5">
        <v>692694695</v>
      </c>
      <c r="F751" s="13">
        <f>INDEX($R$3:$T$335,MATCH(PERL[[#This Row],[DistrictNumber]],$R$3:$R$335,0),3)</f>
        <v>0</v>
      </c>
      <c r="G751" s="9">
        <f t="shared" si="67"/>
        <v>0</v>
      </c>
      <c r="H751" s="11">
        <v>1.02</v>
      </c>
      <c r="I751" s="12" cm="1">
        <f t="array" ref="I751">INDEX(PERL[],MATCH(PERL[[#This Row],[Base Year]]&amp;PERL[[#This Row],[DistrictNumber]],PERL[[Fiscal Year]:[Fiscal Year]]&amp;PERL[[DistrictNumber]:[DistrictNumber]],0),9)*$H751</f>
        <v>0</v>
      </c>
      <c r="J751" s="15">
        <f>IF(PERL[[#This Row],[Unadjusted Maximum Revenue]]/(PERL[[#This Row],[Proposed Taxable Valuation]]/1000)&gt;PERL[[#This Row],[Max Debt RATE]],PERL[[#This Row],[Max Debt RATE]],PERL[[#This Row],[Unadjusted Maximum Revenue]]/(PERL[[#This Row],[Proposed Taxable Valuation]]/1000))</f>
        <v>0</v>
      </c>
      <c r="K751" s="26">
        <f>ROUND(PERL[[#This Row],[Proposed Taxable Valuation]]/1000*PERL[[#This Row],[Adjusted Rate]],0)</f>
        <v>0</v>
      </c>
      <c r="L751" s="19">
        <f t="shared" si="66"/>
        <v>0</v>
      </c>
      <c r="M751" s="17">
        <f t="shared" si="68"/>
        <v>0</v>
      </c>
      <c r="N751" s="5">
        <v>571087008</v>
      </c>
      <c r="O751">
        <f>INDEX($R$3:$T$335,MATCH(PERL[[#This Row],[DistrictNumber]],$R$3:$R$335,0),3)</f>
        <v>0</v>
      </c>
      <c r="P751" s="9">
        <f t="shared" si="69"/>
        <v>0</v>
      </c>
      <c r="V751">
        <v>2028</v>
      </c>
      <c r="W751" t="s">
        <v>188</v>
      </c>
      <c r="X751" s="25">
        <v>427171968</v>
      </c>
    </row>
    <row r="752" spans="1:24" x14ac:dyDescent="0.35">
      <c r="A752" s="13">
        <v>2028</v>
      </c>
      <c r="B752" s="13">
        <f t="shared" si="65"/>
        <v>2027</v>
      </c>
      <c r="C752" t="s">
        <v>194</v>
      </c>
      <c r="D752" t="s">
        <v>195</v>
      </c>
      <c r="E752" s="5">
        <v>244399991</v>
      </c>
      <c r="F752" s="13">
        <f>INDEX($R$3:$T$335,MATCH(PERL[[#This Row],[DistrictNumber]],$R$3:$R$335,0),3)</f>
        <v>0</v>
      </c>
      <c r="G752" s="9">
        <f t="shared" si="67"/>
        <v>0</v>
      </c>
      <c r="H752" s="11">
        <v>1.02</v>
      </c>
      <c r="I752" s="12" cm="1">
        <f t="array" ref="I752">INDEX(PERL[],MATCH(PERL[[#This Row],[Base Year]]&amp;PERL[[#This Row],[DistrictNumber]],PERL[[Fiscal Year]:[Fiscal Year]]&amp;PERL[[DistrictNumber]:[DistrictNumber]],0),9)*$H752</f>
        <v>0</v>
      </c>
      <c r="J752" s="15">
        <f>IF(PERL[[#This Row],[Unadjusted Maximum Revenue]]/(PERL[[#This Row],[Proposed Taxable Valuation]]/1000)&gt;PERL[[#This Row],[Max Debt RATE]],PERL[[#This Row],[Max Debt RATE]],PERL[[#This Row],[Unadjusted Maximum Revenue]]/(PERL[[#This Row],[Proposed Taxable Valuation]]/1000))</f>
        <v>0</v>
      </c>
      <c r="K752" s="26">
        <f>ROUND(PERL[[#This Row],[Proposed Taxable Valuation]]/1000*PERL[[#This Row],[Adjusted Rate]],0)</f>
        <v>0</v>
      </c>
      <c r="L752" s="19">
        <f t="shared" si="66"/>
        <v>0</v>
      </c>
      <c r="M752" s="17">
        <f t="shared" si="68"/>
        <v>0</v>
      </c>
      <c r="N752" s="5">
        <v>203696530</v>
      </c>
      <c r="O752">
        <f>INDEX($R$3:$T$335,MATCH(PERL[[#This Row],[DistrictNumber]],$R$3:$R$335,0),3)</f>
        <v>0</v>
      </c>
      <c r="P752" s="9">
        <f t="shared" si="69"/>
        <v>0</v>
      </c>
      <c r="V752">
        <v>2028</v>
      </c>
      <c r="W752" t="s">
        <v>194</v>
      </c>
      <c r="X752" s="25">
        <v>244399991</v>
      </c>
    </row>
    <row r="753" spans="1:24" x14ac:dyDescent="0.35">
      <c r="A753" s="13">
        <v>2028</v>
      </c>
      <c r="B753" s="13">
        <f t="shared" si="65"/>
        <v>2027</v>
      </c>
      <c r="C753" t="s">
        <v>196</v>
      </c>
      <c r="D753" t="s">
        <v>197</v>
      </c>
      <c r="E753" s="5">
        <v>298810126</v>
      </c>
      <c r="F753" s="13">
        <f>INDEX($R$3:$T$335,MATCH(PERL[[#This Row],[DistrictNumber]],$R$3:$R$335,0),3)</f>
        <v>0</v>
      </c>
      <c r="G753" s="9">
        <f t="shared" si="67"/>
        <v>0</v>
      </c>
      <c r="H753" s="11">
        <v>1.02</v>
      </c>
      <c r="I753" s="12" cm="1">
        <f t="array" ref="I753">INDEX(PERL[],MATCH(PERL[[#This Row],[Base Year]]&amp;PERL[[#This Row],[DistrictNumber]],PERL[[Fiscal Year]:[Fiscal Year]]&amp;PERL[[DistrictNumber]:[DistrictNumber]],0),9)*$H753</f>
        <v>0</v>
      </c>
      <c r="J753" s="15">
        <f>IF(PERL[[#This Row],[Unadjusted Maximum Revenue]]/(PERL[[#This Row],[Proposed Taxable Valuation]]/1000)&gt;PERL[[#This Row],[Max Debt RATE]],PERL[[#This Row],[Max Debt RATE]],PERL[[#This Row],[Unadjusted Maximum Revenue]]/(PERL[[#This Row],[Proposed Taxable Valuation]]/1000))</f>
        <v>0</v>
      </c>
      <c r="K753" s="26">
        <f>ROUND(PERL[[#This Row],[Proposed Taxable Valuation]]/1000*PERL[[#This Row],[Adjusted Rate]],0)</f>
        <v>0</v>
      </c>
      <c r="L753" s="19">
        <f t="shared" si="66"/>
        <v>0</v>
      </c>
      <c r="M753" s="17">
        <f t="shared" si="68"/>
        <v>0</v>
      </c>
      <c r="N753" s="5">
        <v>232842911</v>
      </c>
      <c r="O753">
        <f>INDEX($R$3:$T$335,MATCH(PERL[[#This Row],[DistrictNumber]],$R$3:$R$335,0),3)</f>
        <v>0</v>
      </c>
      <c r="P753" s="9">
        <f t="shared" si="69"/>
        <v>0</v>
      </c>
      <c r="V753">
        <v>2028</v>
      </c>
      <c r="W753" t="s">
        <v>196</v>
      </c>
      <c r="X753" s="25">
        <v>298810126</v>
      </c>
    </row>
    <row r="754" spans="1:24" x14ac:dyDescent="0.35">
      <c r="A754" s="13">
        <v>2028</v>
      </c>
      <c r="B754" s="13">
        <f t="shared" si="65"/>
        <v>2027</v>
      </c>
      <c r="C754" t="s">
        <v>198</v>
      </c>
      <c r="D754" t="s">
        <v>199</v>
      </c>
      <c r="E754" s="5">
        <v>377250682</v>
      </c>
      <c r="F754" s="13">
        <f>INDEX($R$3:$T$335,MATCH(PERL[[#This Row],[DistrictNumber]],$R$3:$R$335,0),3)</f>
        <v>0</v>
      </c>
      <c r="G754" s="9">
        <f t="shared" si="67"/>
        <v>0</v>
      </c>
      <c r="H754" s="11">
        <v>1.02</v>
      </c>
      <c r="I754" s="12" cm="1">
        <f t="array" ref="I754">INDEX(PERL[],MATCH(PERL[[#This Row],[Base Year]]&amp;PERL[[#This Row],[DistrictNumber]],PERL[[Fiscal Year]:[Fiscal Year]]&amp;PERL[[DistrictNumber]:[DistrictNumber]],0),9)*$H754</f>
        <v>0</v>
      </c>
      <c r="J754" s="15">
        <f>IF(PERL[[#This Row],[Unadjusted Maximum Revenue]]/(PERL[[#This Row],[Proposed Taxable Valuation]]/1000)&gt;PERL[[#This Row],[Max Debt RATE]],PERL[[#This Row],[Max Debt RATE]],PERL[[#This Row],[Unadjusted Maximum Revenue]]/(PERL[[#This Row],[Proposed Taxable Valuation]]/1000))</f>
        <v>0</v>
      </c>
      <c r="K754" s="26">
        <f>ROUND(PERL[[#This Row],[Proposed Taxable Valuation]]/1000*PERL[[#This Row],[Adjusted Rate]],0)</f>
        <v>0</v>
      </c>
      <c r="L754" s="19">
        <f t="shared" si="66"/>
        <v>0</v>
      </c>
      <c r="M754" s="17">
        <f t="shared" si="68"/>
        <v>0</v>
      </c>
      <c r="N754" s="5">
        <v>309865110</v>
      </c>
      <c r="O754">
        <f>INDEX($R$3:$T$335,MATCH(PERL[[#This Row],[DistrictNumber]],$R$3:$R$335,0),3)</f>
        <v>0</v>
      </c>
      <c r="P754" s="9">
        <f t="shared" si="69"/>
        <v>0</v>
      </c>
      <c r="V754">
        <v>2028</v>
      </c>
      <c r="W754" t="s">
        <v>476</v>
      </c>
      <c r="X754" s="25">
        <v>321205955</v>
      </c>
    </row>
    <row r="755" spans="1:24" x14ac:dyDescent="0.35">
      <c r="A755" s="13">
        <v>2028</v>
      </c>
      <c r="B755" s="13">
        <f t="shared" si="65"/>
        <v>2027</v>
      </c>
      <c r="C755" t="s">
        <v>200</v>
      </c>
      <c r="D755" t="s">
        <v>201</v>
      </c>
      <c r="E755" s="5">
        <v>686326875</v>
      </c>
      <c r="F755" s="13">
        <f>INDEX($R$3:$T$335,MATCH(PERL[[#This Row],[DistrictNumber]],$R$3:$R$335,0),3)</f>
        <v>0</v>
      </c>
      <c r="G755" s="9">
        <f t="shared" si="67"/>
        <v>0</v>
      </c>
      <c r="H755" s="11">
        <v>1.02</v>
      </c>
      <c r="I755" s="12" cm="1">
        <f t="array" ref="I755">INDEX(PERL[],MATCH(PERL[[#This Row],[Base Year]]&amp;PERL[[#This Row],[DistrictNumber]],PERL[[Fiscal Year]:[Fiscal Year]]&amp;PERL[[DistrictNumber]:[DistrictNumber]],0),9)*$H755</f>
        <v>0</v>
      </c>
      <c r="J755" s="15">
        <f>IF(PERL[[#This Row],[Unadjusted Maximum Revenue]]/(PERL[[#This Row],[Proposed Taxable Valuation]]/1000)&gt;PERL[[#This Row],[Max Debt RATE]],PERL[[#This Row],[Max Debt RATE]],PERL[[#This Row],[Unadjusted Maximum Revenue]]/(PERL[[#This Row],[Proposed Taxable Valuation]]/1000))</f>
        <v>0</v>
      </c>
      <c r="K755" s="26">
        <f>ROUND(PERL[[#This Row],[Proposed Taxable Valuation]]/1000*PERL[[#This Row],[Adjusted Rate]],0)</f>
        <v>0</v>
      </c>
      <c r="L755" s="19">
        <f t="shared" si="66"/>
        <v>0</v>
      </c>
      <c r="M755" s="17">
        <f t="shared" si="68"/>
        <v>0</v>
      </c>
      <c r="N755" s="5">
        <v>606469985</v>
      </c>
      <c r="O755">
        <f>INDEX($R$3:$T$335,MATCH(PERL[[#This Row],[DistrictNumber]],$R$3:$R$335,0),3)</f>
        <v>0</v>
      </c>
      <c r="P755" s="9">
        <f t="shared" si="69"/>
        <v>0</v>
      </c>
      <c r="V755">
        <v>2028</v>
      </c>
      <c r="W755" t="s">
        <v>202</v>
      </c>
      <c r="X755" s="25">
        <v>263949603</v>
      </c>
    </row>
    <row r="756" spans="1:24" x14ac:dyDescent="0.35">
      <c r="A756" s="13">
        <v>2028</v>
      </c>
      <c r="B756" s="13">
        <f t="shared" si="65"/>
        <v>2027</v>
      </c>
      <c r="C756" t="s">
        <v>202</v>
      </c>
      <c r="D756" t="s">
        <v>203</v>
      </c>
      <c r="E756" s="5">
        <v>263949603</v>
      </c>
      <c r="F756" s="13">
        <f>INDEX($R$3:$T$335,MATCH(PERL[[#This Row],[DistrictNumber]],$R$3:$R$335,0),3)</f>
        <v>0</v>
      </c>
      <c r="G756" s="9">
        <f t="shared" si="67"/>
        <v>0</v>
      </c>
      <c r="H756" s="11">
        <v>1.02</v>
      </c>
      <c r="I756" s="12" cm="1">
        <f t="array" ref="I756">INDEX(PERL[],MATCH(PERL[[#This Row],[Base Year]]&amp;PERL[[#This Row],[DistrictNumber]],PERL[[Fiscal Year]:[Fiscal Year]]&amp;PERL[[DistrictNumber]:[DistrictNumber]],0),9)*$H756</f>
        <v>0</v>
      </c>
      <c r="J756" s="15">
        <f>IF(PERL[[#This Row],[Unadjusted Maximum Revenue]]/(PERL[[#This Row],[Proposed Taxable Valuation]]/1000)&gt;PERL[[#This Row],[Max Debt RATE]],PERL[[#This Row],[Max Debt RATE]],PERL[[#This Row],[Unadjusted Maximum Revenue]]/(PERL[[#This Row],[Proposed Taxable Valuation]]/1000))</f>
        <v>0</v>
      </c>
      <c r="K756" s="26">
        <f>ROUND(PERL[[#This Row],[Proposed Taxable Valuation]]/1000*PERL[[#This Row],[Adjusted Rate]],0)</f>
        <v>0</v>
      </c>
      <c r="L756" s="19">
        <f t="shared" si="66"/>
        <v>0</v>
      </c>
      <c r="M756" s="17">
        <f t="shared" si="68"/>
        <v>0</v>
      </c>
      <c r="N756" s="5">
        <v>218562671</v>
      </c>
      <c r="O756">
        <f>INDEX($R$3:$T$335,MATCH(PERL[[#This Row],[DistrictNumber]],$R$3:$R$335,0),3)</f>
        <v>0</v>
      </c>
      <c r="P756" s="9">
        <f t="shared" si="69"/>
        <v>0</v>
      </c>
      <c r="V756">
        <v>2028</v>
      </c>
      <c r="W756" t="s">
        <v>204</v>
      </c>
      <c r="X756" s="25">
        <v>315775780</v>
      </c>
    </row>
    <row r="757" spans="1:24" x14ac:dyDescent="0.35">
      <c r="A757" s="13">
        <v>2028</v>
      </c>
      <c r="B757" s="13">
        <f t="shared" si="65"/>
        <v>2027</v>
      </c>
      <c r="C757" t="s">
        <v>204</v>
      </c>
      <c r="D757" t="s">
        <v>205</v>
      </c>
      <c r="E757" s="5">
        <v>315775780</v>
      </c>
      <c r="F757" s="13">
        <f>INDEX($R$3:$T$335,MATCH(PERL[[#This Row],[DistrictNumber]],$R$3:$R$335,0),3)</f>
        <v>0</v>
      </c>
      <c r="G757" s="9">
        <f t="shared" si="67"/>
        <v>0</v>
      </c>
      <c r="H757" s="11">
        <v>1.02</v>
      </c>
      <c r="I757" s="12" cm="1">
        <f t="array" ref="I757">INDEX(PERL[],MATCH(PERL[[#This Row],[Base Year]]&amp;PERL[[#This Row],[DistrictNumber]],PERL[[Fiscal Year]:[Fiscal Year]]&amp;PERL[[DistrictNumber]:[DistrictNumber]],0),9)*$H757</f>
        <v>0</v>
      </c>
      <c r="J757" s="15">
        <f>IF(PERL[[#This Row],[Unadjusted Maximum Revenue]]/(PERL[[#This Row],[Proposed Taxable Valuation]]/1000)&gt;PERL[[#This Row],[Max Debt RATE]],PERL[[#This Row],[Max Debt RATE]],PERL[[#This Row],[Unadjusted Maximum Revenue]]/(PERL[[#This Row],[Proposed Taxable Valuation]]/1000))</f>
        <v>0</v>
      </c>
      <c r="K757" s="26">
        <f>ROUND(PERL[[#This Row],[Proposed Taxable Valuation]]/1000*PERL[[#This Row],[Adjusted Rate]],0)</f>
        <v>0</v>
      </c>
      <c r="L757" s="19">
        <f t="shared" si="66"/>
        <v>0</v>
      </c>
      <c r="M757" s="17">
        <f t="shared" si="68"/>
        <v>0</v>
      </c>
      <c r="N757" s="5">
        <v>273955355</v>
      </c>
      <c r="O757">
        <f>INDEX($R$3:$T$335,MATCH(PERL[[#This Row],[DistrictNumber]],$R$3:$R$335,0),3)</f>
        <v>0</v>
      </c>
      <c r="P757" s="9">
        <f t="shared" si="69"/>
        <v>0</v>
      </c>
      <c r="V757">
        <v>2028</v>
      </c>
      <c r="W757" t="s">
        <v>206</v>
      </c>
      <c r="X757" s="25">
        <v>543623528</v>
      </c>
    </row>
    <row r="758" spans="1:24" x14ac:dyDescent="0.35">
      <c r="A758" s="13">
        <v>2028</v>
      </c>
      <c r="B758" s="13">
        <f t="shared" si="65"/>
        <v>2027</v>
      </c>
      <c r="C758" t="s">
        <v>206</v>
      </c>
      <c r="D758" t="s">
        <v>207</v>
      </c>
      <c r="E758" s="5">
        <v>543623528</v>
      </c>
      <c r="F758" s="13">
        <f>INDEX($R$3:$T$335,MATCH(PERL[[#This Row],[DistrictNumber]],$R$3:$R$335,0),3)</f>
        <v>0</v>
      </c>
      <c r="G758" s="9">
        <f t="shared" si="67"/>
        <v>0</v>
      </c>
      <c r="H758" s="11">
        <v>1.02</v>
      </c>
      <c r="I758" s="12" cm="1">
        <f t="array" ref="I758">INDEX(PERL[],MATCH(PERL[[#This Row],[Base Year]]&amp;PERL[[#This Row],[DistrictNumber]],PERL[[Fiscal Year]:[Fiscal Year]]&amp;PERL[[DistrictNumber]:[DistrictNumber]],0),9)*$H758</f>
        <v>0</v>
      </c>
      <c r="J758" s="15">
        <f>IF(PERL[[#This Row],[Unadjusted Maximum Revenue]]/(PERL[[#This Row],[Proposed Taxable Valuation]]/1000)&gt;PERL[[#This Row],[Max Debt RATE]],PERL[[#This Row],[Max Debt RATE]],PERL[[#This Row],[Unadjusted Maximum Revenue]]/(PERL[[#This Row],[Proposed Taxable Valuation]]/1000))</f>
        <v>0</v>
      </c>
      <c r="K758" s="26">
        <f>ROUND(PERL[[#This Row],[Proposed Taxable Valuation]]/1000*PERL[[#This Row],[Adjusted Rate]],0)</f>
        <v>0</v>
      </c>
      <c r="L758" s="19">
        <f t="shared" si="66"/>
        <v>0</v>
      </c>
      <c r="M758" s="17">
        <f t="shared" si="68"/>
        <v>0</v>
      </c>
      <c r="N758" s="5">
        <v>466186270</v>
      </c>
      <c r="O758">
        <f>INDEX($R$3:$T$335,MATCH(PERL[[#This Row],[DistrictNumber]],$R$3:$R$335,0),3)</f>
        <v>0</v>
      </c>
      <c r="P758" s="9">
        <f t="shared" si="69"/>
        <v>0</v>
      </c>
      <c r="V758">
        <v>2028</v>
      </c>
      <c r="W758" t="s">
        <v>208</v>
      </c>
      <c r="X758" s="25">
        <v>298027556</v>
      </c>
    </row>
    <row r="759" spans="1:24" x14ac:dyDescent="0.35">
      <c r="A759" s="13">
        <v>2028</v>
      </c>
      <c r="B759" s="13">
        <f t="shared" si="65"/>
        <v>2027</v>
      </c>
      <c r="C759" t="s">
        <v>208</v>
      </c>
      <c r="D759" t="s">
        <v>209</v>
      </c>
      <c r="E759" s="5">
        <v>298027556</v>
      </c>
      <c r="F759" s="13">
        <f>INDEX($R$3:$T$335,MATCH(PERL[[#This Row],[DistrictNumber]],$R$3:$R$335,0),3)</f>
        <v>0</v>
      </c>
      <c r="G759" s="9">
        <f t="shared" si="67"/>
        <v>0</v>
      </c>
      <c r="H759" s="11">
        <v>1.02</v>
      </c>
      <c r="I759" s="12" cm="1">
        <f t="array" ref="I759">INDEX(PERL[],MATCH(PERL[[#This Row],[Base Year]]&amp;PERL[[#This Row],[DistrictNumber]],PERL[[Fiscal Year]:[Fiscal Year]]&amp;PERL[[DistrictNumber]:[DistrictNumber]],0),9)*$H759</f>
        <v>0</v>
      </c>
      <c r="J759" s="15">
        <f>IF(PERL[[#This Row],[Unadjusted Maximum Revenue]]/(PERL[[#This Row],[Proposed Taxable Valuation]]/1000)&gt;PERL[[#This Row],[Max Debt RATE]],PERL[[#This Row],[Max Debt RATE]],PERL[[#This Row],[Unadjusted Maximum Revenue]]/(PERL[[#This Row],[Proposed Taxable Valuation]]/1000))</f>
        <v>0</v>
      </c>
      <c r="K759" s="26">
        <f>ROUND(PERL[[#This Row],[Proposed Taxable Valuation]]/1000*PERL[[#This Row],[Adjusted Rate]],0)</f>
        <v>0</v>
      </c>
      <c r="L759" s="19">
        <f t="shared" si="66"/>
        <v>0</v>
      </c>
      <c r="M759" s="17">
        <f t="shared" si="68"/>
        <v>0</v>
      </c>
      <c r="N759" s="5">
        <v>259080621</v>
      </c>
      <c r="O759">
        <f>INDEX($R$3:$T$335,MATCH(PERL[[#This Row],[DistrictNumber]],$R$3:$R$335,0),3)</f>
        <v>0</v>
      </c>
      <c r="P759" s="9">
        <f t="shared" si="69"/>
        <v>0</v>
      </c>
      <c r="V759">
        <v>2028</v>
      </c>
      <c r="W759" t="s">
        <v>210</v>
      </c>
      <c r="X759" s="25">
        <v>134195461</v>
      </c>
    </row>
    <row r="760" spans="1:24" x14ac:dyDescent="0.35">
      <c r="A760" s="13">
        <v>2028</v>
      </c>
      <c r="B760" s="13">
        <f t="shared" si="65"/>
        <v>2027</v>
      </c>
      <c r="C760" t="s">
        <v>210</v>
      </c>
      <c r="D760" t="s">
        <v>211</v>
      </c>
      <c r="E760" s="5">
        <v>134195461</v>
      </c>
      <c r="F760" s="13">
        <f>INDEX($R$3:$T$335,MATCH(PERL[[#This Row],[DistrictNumber]],$R$3:$R$335,0),3)</f>
        <v>0</v>
      </c>
      <c r="G760" s="9">
        <f t="shared" si="67"/>
        <v>0</v>
      </c>
      <c r="H760" s="11">
        <v>1.02</v>
      </c>
      <c r="I760" s="12" cm="1">
        <f t="array" ref="I760">INDEX(PERL[],MATCH(PERL[[#This Row],[Base Year]]&amp;PERL[[#This Row],[DistrictNumber]],PERL[[Fiscal Year]:[Fiscal Year]]&amp;PERL[[DistrictNumber]:[DistrictNumber]],0),9)*$H760</f>
        <v>0</v>
      </c>
      <c r="J760" s="15">
        <f>IF(PERL[[#This Row],[Unadjusted Maximum Revenue]]/(PERL[[#This Row],[Proposed Taxable Valuation]]/1000)&gt;PERL[[#This Row],[Max Debt RATE]],PERL[[#This Row],[Max Debt RATE]],PERL[[#This Row],[Unadjusted Maximum Revenue]]/(PERL[[#This Row],[Proposed Taxable Valuation]]/1000))</f>
        <v>0</v>
      </c>
      <c r="K760" s="26">
        <f>ROUND(PERL[[#This Row],[Proposed Taxable Valuation]]/1000*PERL[[#This Row],[Adjusted Rate]],0)</f>
        <v>0</v>
      </c>
      <c r="L760" s="19">
        <f t="shared" si="66"/>
        <v>0</v>
      </c>
      <c r="M760" s="17">
        <f t="shared" si="68"/>
        <v>0</v>
      </c>
      <c r="N760" s="5">
        <v>118392848</v>
      </c>
      <c r="O760">
        <f>INDEX($R$3:$T$335,MATCH(PERL[[#This Row],[DistrictNumber]],$R$3:$R$335,0),3)</f>
        <v>0</v>
      </c>
      <c r="P760" s="9">
        <f t="shared" si="69"/>
        <v>0</v>
      </c>
      <c r="V760">
        <v>2028</v>
      </c>
      <c r="W760" t="s">
        <v>212</v>
      </c>
      <c r="X760" s="25">
        <v>565673897</v>
      </c>
    </row>
    <row r="761" spans="1:24" x14ac:dyDescent="0.35">
      <c r="A761" s="13">
        <v>2028</v>
      </c>
      <c r="B761" s="13">
        <f t="shared" si="65"/>
        <v>2027</v>
      </c>
      <c r="C761" t="s">
        <v>212</v>
      </c>
      <c r="D761" t="s">
        <v>213</v>
      </c>
      <c r="E761" s="5">
        <v>565673897</v>
      </c>
      <c r="F761" s="13">
        <f>INDEX($R$3:$T$335,MATCH(PERL[[#This Row],[DistrictNumber]],$R$3:$R$335,0),3)</f>
        <v>0</v>
      </c>
      <c r="G761" s="9">
        <f t="shared" si="67"/>
        <v>0</v>
      </c>
      <c r="H761" s="11">
        <v>1.02</v>
      </c>
      <c r="I761" s="12" cm="1">
        <f t="array" ref="I761">INDEX(PERL[],MATCH(PERL[[#This Row],[Base Year]]&amp;PERL[[#This Row],[DistrictNumber]],PERL[[Fiscal Year]:[Fiscal Year]]&amp;PERL[[DistrictNumber]:[DistrictNumber]],0),9)*$H761</f>
        <v>0</v>
      </c>
      <c r="J761" s="15">
        <f>IF(PERL[[#This Row],[Unadjusted Maximum Revenue]]/(PERL[[#This Row],[Proposed Taxable Valuation]]/1000)&gt;PERL[[#This Row],[Max Debt RATE]],PERL[[#This Row],[Max Debt RATE]],PERL[[#This Row],[Unadjusted Maximum Revenue]]/(PERL[[#This Row],[Proposed Taxable Valuation]]/1000))</f>
        <v>0</v>
      </c>
      <c r="K761" s="26">
        <f>ROUND(PERL[[#This Row],[Proposed Taxable Valuation]]/1000*PERL[[#This Row],[Adjusted Rate]],0)</f>
        <v>0</v>
      </c>
      <c r="L761" s="19">
        <f t="shared" si="66"/>
        <v>0</v>
      </c>
      <c r="M761" s="17">
        <f t="shared" si="68"/>
        <v>0</v>
      </c>
      <c r="N761" s="5">
        <v>475680805</v>
      </c>
      <c r="O761">
        <f>INDEX($R$3:$T$335,MATCH(PERL[[#This Row],[DistrictNumber]],$R$3:$R$335,0),3)</f>
        <v>0</v>
      </c>
      <c r="P761" s="9">
        <f t="shared" si="69"/>
        <v>0</v>
      </c>
      <c r="V761">
        <v>2028</v>
      </c>
      <c r="W761" t="s">
        <v>214</v>
      </c>
      <c r="X761" s="25">
        <v>351913830</v>
      </c>
    </row>
    <row r="762" spans="1:24" x14ac:dyDescent="0.35">
      <c r="A762" s="13">
        <v>2028</v>
      </c>
      <c r="B762" s="13">
        <f t="shared" si="65"/>
        <v>2027</v>
      </c>
      <c r="C762" t="s">
        <v>214</v>
      </c>
      <c r="D762" t="s">
        <v>215</v>
      </c>
      <c r="E762" s="5">
        <v>351913830</v>
      </c>
      <c r="F762" s="13">
        <f>INDEX($R$3:$T$335,MATCH(PERL[[#This Row],[DistrictNumber]],$R$3:$R$335,0),3)</f>
        <v>0</v>
      </c>
      <c r="G762" s="9">
        <f t="shared" si="67"/>
        <v>0</v>
      </c>
      <c r="H762" s="11">
        <v>1.02</v>
      </c>
      <c r="I762" s="12" cm="1">
        <f t="array" ref="I762">INDEX(PERL[],MATCH(PERL[[#This Row],[Base Year]]&amp;PERL[[#This Row],[DistrictNumber]],PERL[[Fiscal Year]:[Fiscal Year]]&amp;PERL[[DistrictNumber]:[DistrictNumber]],0),9)*$H762</f>
        <v>0</v>
      </c>
      <c r="J762" s="15">
        <f>IF(PERL[[#This Row],[Unadjusted Maximum Revenue]]/(PERL[[#This Row],[Proposed Taxable Valuation]]/1000)&gt;PERL[[#This Row],[Max Debt RATE]],PERL[[#This Row],[Max Debt RATE]],PERL[[#This Row],[Unadjusted Maximum Revenue]]/(PERL[[#This Row],[Proposed Taxable Valuation]]/1000))</f>
        <v>0</v>
      </c>
      <c r="K762" s="26">
        <f>ROUND(PERL[[#This Row],[Proposed Taxable Valuation]]/1000*PERL[[#This Row],[Adjusted Rate]],0)</f>
        <v>0</v>
      </c>
      <c r="L762" s="19">
        <f t="shared" si="66"/>
        <v>0</v>
      </c>
      <c r="M762" s="17">
        <f t="shared" si="68"/>
        <v>0</v>
      </c>
      <c r="N762" s="5">
        <v>314866743</v>
      </c>
      <c r="O762">
        <f>INDEX($R$3:$T$335,MATCH(PERL[[#This Row],[DistrictNumber]],$R$3:$R$335,0),3)</f>
        <v>0</v>
      </c>
      <c r="P762" s="9">
        <f t="shared" si="69"/>
        <v>0</v>
      </c>
      <c r="V762">
        <v>2028</v>
      </c>
      <c r="W762" t="s">
        <v>216</v>
      </c>
      <c r="X762" s="25">
        <v>1299425849</v>
      </c>
    </row>
    <row r="763" spans="1:24" x14ac:dyDescent="0.35">
      <c r="A763" s="13">
        <v>2028</v>
      </c>
      <c r="B763" s="13">
        <f t="shared" si="65"/>
        <v>2027</v>
      </c>
      <c r="C763" t="s">
        <v>216</v>
      </c>
      <c r="D763" t="s">
        <v>217</v>
      </c>
      <c r="E763" s="5">
        <v>1299425849</v>
      </c>
      <c r="F763" s="13">
        <f>INDEX($R$3:$T$335,MATCH(PERL[[#This Row],[DistrictNumber]],$R$3:$R$335,0),3)</f>
        <v>0</v>
      </c>
      <c r="G763" s="9">
        <f t="shared" si="67"/>
        <v>0</v>
      </c>
      <c r="H763" s="11">
        <v>1.02</v>
      </c>
      <c r="I763" s="12" cm="1">
        <f t="array" ref="I763">INDEX(PERL[],MATCH(PERL[[#This Row],[Base Year]]&amp;PERL[[#This Row],[DistrictNumber]],PERL[[Fiscal Year]:[Fiscal Year]]&amp;PERL[[DistrictNumber]:[DistrictNumber]],0),9)*$H763</f>
        <v>0</v>
      </c>
      <c r="J763" s="15">
        <f>IF(PERL[[#This Row],[Unadjusted Maximum Revenue]]/(PERL[[#This Row],[Proposed Taxable Valuation]]/1000)&gt;PERL[[#This Row],[Max Debt RATE]],PERL[[#This Row],[Max Debt RATE]],PERL[[#This Row],[Unadjusted Maximum Revenue]]/(PERL[[#This Row],[Proposed Taxable Valuation]]/1000))</f>
        <v>0</v>
      </c>
      <c r="K763" s="26">
        <f>ROUND(PERL[[#This Row],[Proposed Taxable Valuation]]/1000*PERL[[#This Row],[Adjusted Rate]],0)</f>
        <v>0</v>
      </c>
      <c r="L763" s="19">
        <f t="shared" si="66"/>
        <v>0</v>
      </c>
      <c r="M763" s="17">
        <f t="shared" si="68"/>
        <v>0</v>
      </c>
      <c r="N763" s="5">
        <v>1062697549</v>
      </c>
      <c r="O763">
        <f>INDEX($R$3:$T$335,MATCH(PERL[[#This Row],[DistrictNumber]],$R$3:$R$335,0),3)</f>
        <v>0</v>
      </c>
      <c r="P763" s="9">
        <f t="shared" si="69"/>
        <v>0</v>
      </c>
      <c r="V763">
        <v>2028</v>
      </c>
      <c r="W763" t="s">
        <v>218</v>
      </c>
      <c r="X763" s="25">
        <v>655150309</v>
      </c>
    </row>
    <row r="764" spans="1:24" x14ac:dyDescent="0.35">
      <c r="A764" s="13">
        <v>2028</v>
      </c>
      <c r="B764" s="13">
        <f t="shared" si="65"/>
        <v>2027</v>
      </c>
      <c r="C764" t="s">
        <v>218</v>
      </c>
      <c r="D764" t="s">
        <v>219</v>
      </c>
      <c r="E764" s="5">
        <v>655150309</v>
      </c>
      <c r="F764" s="13">
        <f>INDEX($R$3:$T$335,MATCH(PERL[[#This Row],[DistrictNumber]],$R$3:$R$335,0),3)</f>
        <v>0</v>
      </c>
      <c r="G764" s="9">
        <f t="shared" si="67"/>
        <v>0</v>
      </c>
      <c r="H764" s="11">
        <v>1.02</v>
      </c>
      <c r="I764" s="12" cm="1">
        <f t="array" ref="I764">INDEX(PERL[],MATCH(PERL[[#This Row],[Base Year]]&amp;PERL[[#This Row],[DistrictNumber]],PERL[[Fiscal Year]:[Fiscal Year]]&amp;PERL[[DistrictNumber]:[DistrictNumber]],0),9)*$H764</f>
        <v>0</v>
      </c>
      <c r="J764" s="15">
        <f>IF(PERL[[#This Row],[Unadjusted Maximum Revenue]]/(PERL[[#This Row],[Proposed Taxable Valuation]]/1000)&gt;PERL[[#This Row],[Max Debt RATE]],PERL[[#This Row],[Max Debt RATE]],PERL[[#This Row],[Unadjusted Maximum Revenue]]/(PERL[[#This Row],[Proposed Taxable Valuation]]/1000))</f>
        <v>0</v>
      </c>
      <c r="K764" s="26">
        <f>ROUND(PERL[[#This Row],[Proposed Taxable Valuation]]/1000*PERL[[#This Row],[Adjusted Rate]],0)</f>
        <v>0</v>
      </c>
      <c r="L764" s="19">
        <f t="shared" si="66"/>
        <v>0</v>
      </c>
      <c r="M764" s="17">
        <f t="shared" si="68"/>
        <v>0</v>
      </c>
      <c r="N764" s="5">
        <v>544041272</v>
      </c>
      <c r="O764">
        <f>INDEX($R$3:$T$335,MATCH(PERL[[#This Row],[DistrictNumber]],$R$3:$R$335,0),3)</f>
        <v>0</v>
      </c>
      <c r="P764" s="9">
        <f t="shared" si="69"/>
        <v>0</v>
      </c>
      <c r="V764">
        <v>2028</v>
      </c>
      <c r="W764" t="s">
        <v>220</v>
      </c>
      <c r="X764" s="25">
        <v>1606570559</v>
      </c>
    </row>
    <row r="765" spans="1:24" x14ac:dyDescent="0.35">
      <c r="A765" s="13">
        <v>2028</v>
      </c>
      <c r="B765" s="13">
        <f t="shared" si="65"/>
        <v>2027</v>
      </c>
      <c r="C765" t="s">
        <v>220</v>
      </c>
      <c r="D765" t="s">
        <v>221</v>
      </c>
      <c r="E765" s="5">
        <v>1606570559</v>
      </c>
      <c r="F765" s="13">
        <f>INDEX($R$3:$T$335,MATCH(PERL[[#This Row],[DistrictNumber]],$R$3:$R$335,0),3)</f>
        <v>0</v>
      </c>
      <c r="G765" s="9">
        <f t="shared" si="67"/>
        <v>0</v>
      </c>
      <c r="H765" s="11">
        <v>1.02</v>
      </c>
      <c r="I765" s="12" cm="1">
        <f t="array" ref="I765">INDEX(PERL[],MATCH(PERL[[#This Row],[Base Year]]&amp;PERL[[#This Row],[DistrictNumber]],PERL[[Fiscal Year]:[Fiscal Year]]&amp;PERL[[DistrictNumber]:[DistrictNumber]],0),9)*$H765</f>
        <v>0</v>
      </c>
      <c r="J765" s="15">
        <f>IF(PERL[[#This Row],[Unadjusted Maximum Revenue]]/(PERL[[#This Row],[Proposed Taxable Valuation]]/1000)&gt;PERL[[#This Row],[Max Debt RATE]],PERL[[#This Row],[Max Debt RATE]],PERL[[#This Row],[Unadjusted Maximum Revenue]]/(PERL[[#This Row],[Proposed Taxable Valuation]]/1000))</f>
        <v>0</v>
      </c>
      <c r="K765" s="26">
        <f>ROUND(PERL[[#This Row],[Proposed Taxable Valuation]]/1000*PERL[[#This Row],[Adjusted Rate]],0)</f>
        <v>0</v>
      </c>
      <c r="L765" s="19">
        <f t="shared" si="66"/>
        <v>0</v>
      </c>
      <c r="M765" s="17">
        <f t="shared" si="68"/>
        <v>0</v>
      </c>
      <c r="N765" s="5">
        <v>1274540990</v>
      </c>
      <c r="O765">
        <f>INDEX($R$3:$T$335,MATCH(PERL[[#This Row],[DistrictNumber]],$R$3:$R$335,0),3)</f>
        <v>0</v>
      </c>
      <c r="P765" s="9">
        <f t="shared" si="69"/>
        <v>0</v>
      </c>
      <c r="V765">
        <v>2028</v>
      </c>
      <c r="W765" t="s">
        <v>222</v>
      </c>
      <c r="X765" s="25">
        <v>1136572630</v>
      </c>
    </row>
    <row r="766" spans="1:24" x14ac:dyDescent="0.35">
      <c r="A766" s="13">
        <v>2028</v>
      </c>
      <c r="B766" s="13">
        <f t="shared" si="65"/>
        <v>2027</v>
      </c>
      <c r="C766" t="s">
        <v>222</v>
      </c>
      <c r="D766" t="s">
        <v>223</v>
      </c>
      <c r="E766" s="5">
        <v>1136572630</v>
      </c>
      <c r="F766" s="13">
        <f>INDEX($R$3:$T$335,MATCH(PERL[[#This Row],[DistrictNumber]],$R$3:$R$335,0),3)</f>
        <v>0</v>
      </c>
      <c r="G766" s="9">
        <f t="shared" si="67"/>
        <v>0</v>
      </c>
      <c r="H766" s="11">
        <v>1.02</v>
      </c>
      <c r="I766" s="12" cm="1">
        <f t="array" ref="I766">INDEX(PERL[],MATCH(PERL[[#This Row],[Base Year]]&amp;PERL[[#This Row],[DistrictNumber]],PERL[[Fiscal Year]:[Fiscal Year]]&amp;PERL[[DistrictNumber]:[DistrictNumber]],0),9)*$H766</f>
        <v>0</v>
      </c>
      <c r="J766" s="15">
        <f>IF(PERL[[#This Row],[Unadjusted Maximum Revenue]]/(PERL[[#This Row],[Proposed Taxable Valuation]]/1000)&gt;PERL[[#This Row],[Max Debt RATE]],PERL[[#This Row],[Max Debt RATE]],PERL[[#This Row],[Unadjusted Maximum Revenue]]/(PERL[[#This Row],[Proposed Taxable Valuation]]/1000))</f>
        <v>0</v>
      </c>
      <c r="K766" s="26">
        <f>ROUND(PERL[[#This Row],[Proposed Taxable Valuation]]/1000*PERL[[#This Row],[Adjusted Rate]],0)</f>
        <v>0</v>
      </c>
      <c r="L766" s="19">
        <f t="shared" si="66"/>
        <v>0</v>
      </c>
      <c r="M766" s="17">
        <f t="shared" si="68"/>
        <v>0</v>
      </c>
      <c r="N766" s="5">
        <v>919028775</v>
      </c>
      <c r="O766">
        <f>INDEX($R$3:$T$335,MATCH(PERL[[#This Row],[DistrictNumber]],$R$3:$R$335,0),3)</f>
        <v>0</v>
      </c>
      <c r="P766" s="9">
        <f t="shared" si="69"/>
        <v>0</v>
      </c>
      <c r="V766">
        <v>2028</v>
      </c>
      <c r="W766" t="s">
        <v>224</v>
      </c>
      <c r="X766" s="25">
        <v>293918401</v>
      </c>
    </row>
    <row r="767" spans="1:24" x14ac:dyDescent="0.35">
      <c r="A767" s="13">
        <v>2028</v>
      </c>
      <c r="B767" s="13">
        <f t="shared" si="65"/>
        <v>2027</v>
      </c>
      <c r="C767" t="s">
        <v>224</v>
      </c>
      <c r="D767" t="s">
        <v>225</v>
      </c>
      <c r="E767" s="5">
        <v>293918401</v>
      </c>
      <c r="F767" s="13">
        <f>INDEX($R$3:$T$335,MATCH(PERL[[#This Row],[DistrictNumber]],$R$3:$R$335,0),3)</f>
        <v>0</v>
      </c>
      <c r="G767" s="9">
        <f t="shared" si="67"/>
        <v>0</v>
      </c>
      <c r="H767" s="11">
        <v>1.02</v>
      </c>
      <c r="I767" s="12" cm="1">
        <f t="array" ref="I767">INDEX(PERL[],MATCH(PERL[[#This Row],[Base Year]]&amp;PERL[[#This Row],[DistrictNumber]],PERL[[Fiscal Year]:[Fiscal Year]]&amp;PERL[[DistrictNumber]:[DistrictNumber]],0),9)*$H767</f>
        <v>0</v>
      </c>
      <c r="J767" s="15">
        <f>IF(PERL[[#This Row],[Unadjusted Maximum Revenue]]/(PERL[[#This Row],[Proposed Taxable Valuation]]/1000)&gt;PERL[[#This Row],[Max Debt RATE]],PERL[[#This Row],[Max Debt RATE]],PERL[[#This Row],[Unadjusted Maximum Revenue]]/(PERL[[#This Row],[Proposed Taxable Valuation]]/1000))</f>
        <v>0</v>
      </c>
      <c r="K767" s="26">
        <f>ROUND(PERL[[#This Row],[Proposed Taxable Valuation]]/1000*PERL[[#This Row],[Adjusted Rate]],0)</f>
        <v>0</v>
      </c>
      <c r="L767" s="19">
        <f t="shared" si="66"/>
        <v>0</v>
      </c>
      <c r="M767" s="17">
        <f t="shared" si="68"/>
        <v>0</v>
      </c>
      <c r="N767" s="5">
        <v>249511217</v>
      </c>
      <c r="O767">
        <f>INDEX($R$3:$T$335,MATCH(PERL[[#This Row],[DistrictNumber]],$R$3:$R$335,0),3)</f>
        <v>0</v>
      </c>
      <c r="P767" s="9">
        <f t="shared" si="69"/>
        <v>0</v>
      </c>
      <c r="V767">
        <v>2028</v>
      </c>
      <c r="W767" t="s">
        <v>226</v>
      </c>
      <c r="X767" s="25">
        <v>383415469</v>
      </c>
    </row>
    <row r="768" spans="1:24" x14ac:dyDescent="0.35">
      <c r="A768" s="13">
        <v>2028</v>
      </c>
      <c r="B768" s="13">
        <f t="shared" si="65"/>
        <v>2027</v>
      </c>
      <c r="C768" t="s">
        <v>226</v>
      </c>
      <c r="D768" t="s">
        <v>227</v>
      </c>
      <c r="E768" s="5">
        <v>383415469</v>
      </c>
      <c r="F768" s="13">
        <f>INDEX($R$3:$T$335,MATCH(PERL[[#This Row],[DistrictNumber]],$R$3:$R$335,0),3)</f>
        <v>0</v>
      </c>
      <c r="G768" s="9">
        <f t="shared" si="67"/>
        <v>0</v>
      </c>
      <c r="H768" s="11">
        <v>1.02</v>
      </c>
      <c r="I768" s="12" cm="1">
        <f t="array" ref="I768">INDEX(PERL[],MATCH(PERL[[#This Row],[Base Year]]&amp;PERL[[#This Row],[DistrictNumber]],PERL[[Fiscal Year]:[Fiscal Year]]&amp;PERL[[DistrictNumber]:[DistrictNumber]],0),9)*$H768</f>
        <v>0</v>
      </c>
      <c r="J768" s="15">
        <f>IF(PERL[[#This Row],[Unadjusted Maximum Revenue]]/(PERL[[#This Row],[Proposed Taxable Valuation]]/1000)&gt;PERL[[#This Row],[Max Debt RATE]],PERL[[#This Row],[Max Debt RATE]],PERL[[#This Row],[Unadjusted Maximum Revenue]]/(PERL[[#This Row],[Proposed Taxable Valuation]]/1000))</f>
        <v>0</v>
      </c>
      <c r="K768" s="26">
        <f>ROUND(PERL[[#This Row],[Proposed Taxable Valuation]]/1000*PERL[[#This Row],[Adjusted Rate]],0)</f>
        <v>0</v>
      </c>
      <c r="L768" s="19">
        <f t="shared" si="66"/>
        <v>0</v>
      </c>
      <c r="M768" s="17">
        <f t="shared" si="68"/>
        <v>0</v>
      </c>
      <c r="N768" s="5">
        <v>339722450</v>
      </c>
      <c r="O768">
        <f>INDEX($R$3:$T$335,MATCH(PERL[[#This Row],[DistrictNumber]],$R$3:$R$335,0),3)</f>
        <v>0</v>
      </c>
      <c r="P768" s="9">
        <f t="shared" si="69"/>
        <v>0</v>
      </c>
      <c r="V768">
        <v>2028</v>
      </c>
      <c r="W768" t="s">
        <v>228</v>
      </c>
      <c r="X768" s="25">
        <v>935962552</v>
      </c>
    </row>
    <row r="769" spans="1:24" x14ac:dyDescent="0.35">
      <c r="A769" s="13">
        <v>2028</v>
      </c>
      <c r="B769" s="13">
        <f t="shared" si="65"/>
        <v>2027</v>
      </c>
      <c r="C769" t="s">
        <v>228</v>
      </c>
      <c r="D769" t="s">
        <v>229</v>
      </c>
      <c r="E769" s="5">
        <v>935962552</v>
      </c>
      <c r="F769" s="13">
        <f>INDEX($R$3:$T$335,MATCH(PERL[[#This Row],[DistrictNumber]],$R$3:$R$335,0),3)</f>
        <v>0</v>
      </c>
      <c r="G769" s="9">
        <f t="shared" si="67"/>
        <v>0</v>
      </c>
      <c r="H769" s="11">
        <v>1.02</v>
      </c>
      <c r="I769" s="12" cm="1">
        <f t="array" ref="I769">INDEX(PERL[],MATCH(PERL[[#This Row],[Base Year]]&amp;PERL[[#This Row],[DistrictNumber]],PERL[[Fiscal Year]:[Fiscal Year]]&amp;PERL[[DistrictNumber]:[DistrictNumber]],0),9)*$H769</f>
        <v>0</v>
      </c>
      <c r="J769" s="15">
        <f>IF(PERL[[#This Row],[Unadjusted Maximum Revenue]]/(PERL[[#This Row],[Proposed Taxable Valuation]]/1000)&gt;PERL[[#This Row],[Max Debt RATE]],PERL[[#This Row],[Max Debt RATE]],PERL[[#This Row],[Unadjusted Maximum Revenue]]/(PERL[[#This Row],[Proposed Taxable Valuation]]/1000))</f>
        <v>0</v>
      </c>
      <c r="K769" s="26">
        <f>ROUND(PERL[[#This Row],[Proposed Taxable Valuation]]/1000*PERL[[#This Row],[Adjusted Rate]],0)</f>
        <v>0</v>
      </c>
      <c r="L769" s="19">
        <f t="shared" si="66"/>
        <v>0</v>
      </c>
      <c r="M769" s="17">
        <f t="shared" si="68"/>
        <v>0</v>
      </c>
      <c r="N769" s="5">
        <v>757601541</v>
      </c>
      <c r="O769">
        <f>INDEX($R$3:$T$335,MATCH(PERL[[#This Row],[DistrictNumber]],$R$3:$R$335,0),3)</f>
        <v>0</v>
      </c>
      <c r="P769" s="9">
        <f t="shared" si="69"/>
        <v>0</v>
      </c>
      <c r="V769">
        <v>2028</v>
      </c>
      <c r="W769" t="s">
        <v>230</v>
      </c>
      <c r="X769" s="25">
        <v>355336827</v>
      </c>
    </row>
    <row r="770" spans="1:24" x14ac:dyDescent="0.35">
      <c r="A770" s="13">
        <v>2028</v>
      </c>
      <c r="B770" s="13">
        <f t="shared" si="65"/>
        <v>2027</v>
      </c>
      <c r="C770" t="s">
        <v>230</v>
      </c>
      <c r="D770" t="s">
        <v>231</v>
      </c>
      <c r="E770" s="5">
        <v>355336827</v>
      </c>
      <c r="F770" s="13">
        <f>INDEX($R$3:$T$335,MATCH(PERL[[#This Row],[DistrictNumber]],$R$3:$R$335,0),3)</f>
        <v>0.13500000000000001</v>
      </c>
      <c r="G770" s="9">
        <f t="shared" si="67"/>
        <v>47970.471645000005</v>
      </c>
      <c r="H770" s="11">
        <v>1.02</v>
      </c>
      <c r="I770" s="12" cm="1">
        <f t="array" ref="I770">INDEX(PERL[],MATCH(PERL[[#This Row],[Base Year]]&amp;PERL[[#This Row],[DistrictNumber]],PERL[[Fiscal Year]:[Fiscal Year]]&amp;PERL[[DistrictNumber]:[DistrictNumber]],0),9)*$H770</f>
        <v>43162.601173506009</v>
      </c>
      <c r="J770" s="15">
        <f>IF(PERL[[#This Row],[Unadjusted Maximum Revenue]]/(PERL[[#This Row],[Proposed Taxable Valuation]]/1000)&gt;PERL[[#This Row],[Max Debt RATE]],PERL[[#This Row],[Max Debt RATE]],PERL[[#This Row],[Unadjusted Maximum Revenue]]/(PERL[[#This Row],[Proposed Taxable Valuation]]/1000))</f>
        <v>0.12146954071131505</v>
      </c>
      <c r="K770" s="26">
        <f>ROUND(PERL[[#This Row],[Proposed Taxable Valuation]]/1000*PERL[[#This Row],[Adjusted Rate]],0)</f>
        <v>43163</v>
      </c>
      <c r="L770" s="19">
        <f t="shared" si="66"/>
        <v>-4807.8704714939959</v>
      </c>
      <c r="M770" s="17">
        <f t="shared" si="68"/>
        <v>-1.353045928868496E-2</v>
      </c>
      <c r="N770" s="5">
        <v>314802499</v>
      </c>
      <c r="O770">
        <f>INDEX($R$3:$T$335,MATCH(PERL[[#This Row],[DistrictNumber]],$R$3:$R$335,0),3)</f>
        <v>0.13500000000000001</v>
      </c>
      <c r="P770" s="9">
        <f t="shared" si="69"/>
        <v>42498.337365000007</v>
      </c>
      <c r="V770">
        <v>2028</v>
      </c>
      <c r="W770" t="s">
        <v>232</v>
      </c>
      <c r="X770" s="25">
        <v>1153107730</v>
      </c>
    </row>
    <row r="771" spans="1:24" x14ac:dyDescent="0.35">
      <c r="A771" s="13">
        <v>2028</v>
      </c>
      <c r="B771" s="13">
        <f t="shared" si="65"/>
        <v>2027</v>
      </c>
      <c r="C771" t="s">
        <v>232</v>
      </c>
      <c r="D771" t="s">
        <v>233</v>
      </c>
      <c r="E771" s="5">
        <v>1153107730</v>
      </c>
      <c r="F771" s="13">
        <f>INDEX($R$3:$T$335,MATCH(PERL[[#This Row],[DistrictNumber]],$R$3:$R$335,0),3)</f>
        <v>0</v>
      </c>
      <c r="G771" s="9">
        <f t="shared" si="67"/>
        <v>0</v>
      </c>
      <c r="H771" s="11">
        <v>1.02</v>
      </c>
      <c r="I771" s="12" cm="1">
        <f t="array" ref="I771">INDEX(PERL[],MATCH(PERL[[#This Row],[Base Year]]&amp;PERL[[#This Row],[DistrictNumber]],PERL[[Fiscal Year]:[Fiscal Year]]&amp;PERL[[DistrictNumber]:[DistrictNumber]],0),9)*$H771</f>
        <v>0</v>
      </c>
      <c r="J771" s="15">
        <f>IF(PERL[[#This Row],[Unadjusted Maximum Revenue]]/(PERL[[#This Row],[Proposed Taxable Valuation]]/1000)&gt;PERL[[#This Row],[Max Debt RATE]],PERL[[#This Row],[Max Debt RATE]],PERL[[#This Row],[Unadjusted Maximum Revenue]]/(PERL[[#This Row],[Proposed Taxable Valuation]]/1000))</f>
        <v>0</v>
      </c>
      <c r="K771" s="26">
        <f>ROUND(PERL[[#This Row],[Proposed Taxable Valuation]]/1000*PERL[[#This Row],[Adjusted Rate]],0)</f>
        <v>0</v>
      </c>
      <c r="L771" s="19">
        <f t="shared" si="66"/>
        <v>0</v>
      </c>
      <c r="M771" s="17">
        <f t="shared" si="68"/>
        <v>0</v>
      </c>
      <c r="N771" s="5">
        <v>833504016</v>
      </c>
      <c r="O771">
        <f>INDEX($R$3:$T$335,MATCH(PERL[[#This Row],[DistrictNumber]],$R$3:$R$335,0),3)</f>
        <v>0</v>
      </c>
      <c r="P771" s="9">
        <f t="shared" si="69"/>
        <v>0</v>
      </c>
      <c r="V771">
        <v>2028</v>
      </c>
      <c r="W771" t="s">
        <v>234</v>
      </c>
      <c r="X771" s="25">
        <v>155134900</v>
      </c>
    </row>
    <row r="772" spans="1:24" x14ac:dyDescent="0.35">
      <c r="A772" s="13">
        <v>2028</v>
      </c>
      <c r="B772" s="13">
        <f t="shared" si="65"/>
        <v>2027</v>
      </c>
      <c r="C772" t="s">
        <v>234</v>
      </c>
      <c r="D772" t="s">
        <v>235</v>
      </c>
      <c r="E772" s="5">
        <v>155134900</v>
      </c>
      <c r="F772" s="13">
        <f>INDEX($R$3:$T$335,MATCH(PERL[[#This Row],[DistrictNumber]],$R$3:$R$335,0),3)</f>
        <v>0</v>
      </c>
      <c r="G772" s="9">
        <f t="shared" si="67"/>
        <v>0</v>
      </c>
      <c r="H772" s="11">
        <v>1.02</v>
      </c>
      <c r="I772" s="12" cm="1">
        <f t="array" ref="I772">INDEX(PERL[],MATCH(PERL[[#This Row],[Base Year]]&amp;PERL[[#This Row],[DistrictNumber]],PERL[[Fiscal Year]:[Fiscal Year]]&amp;PERL[[DistrictNumber]:[DistrictNumber]],0),9)*$H772</f>
        <v>0</v>
      </c>
      <c r="J772" s="15">
        <f>IF(PERL[[#This Row],[Unadjusted Maximum Revenue]]/(PERL[[#This Row],[Proposed Taxable Valuation]]/1000)&gt;PERL[[#This Row],[Max Debt RATE]],PERL[[#This Row],[Max Debt RATE]],PERL[[#This Row],[Unadjusted Maximum Revenue]]/(PERL[[#This Row],[Proposed Taxable Valuation]]/1000))</f>
        <v>0</v>
      </c>
      <c r="K772" s="26">
        <f>ROUND(PERL[[#This Row],[Proposed Taxable Valuation]]/1000*PERL[[#This Row],[Adjusted Rate]],0)</f>
        <v>0</v>
      </c>
      <c r="L772" s="19">
        <f t="shared" si="66"/>
        <v>0</v>
      </c>
      <c r="M772" s="17">
        <f t="shared" si="68"/>
        <v>0</v>
      </c>
      <c r="N772" s="5">
        <v>142761447</v>
      </c>
      <c r="O772">
        <f>INDEX($R$3:$T$335,MATCH(PERL[[#This Row],[DistrictNumber]],$R$3:$R$335,0),3)</f>
        <v>0</v>
      </c>
      <c r="P772" s="9">
        <f t="shared" si="69"/>
        <v>0</v>
      </c>
      <c r="V772">
        <v>2028</v>
      </c>
      <c r="W772" t="s">
        <v>236</v>
      </c>
      <c r="X772" s="25">
        <v>465272501</v>
      </c>
    </row>
    <row r="773" spans="1:24" x14ac:dyDescent="0.35">
      <c r="A773" s="13">
        <v>2028</v>
      </c>
      <c r="B773" s="13">
        <f t="shared" ref="B773:B836" si="70">A773-1</f>
        <v>2027</v>
      </c>
      <c r="C773" t="s">
        <v>236</v>
      </c>
      <c r="D773" t="s">
        <v>237</v>
      </c>
      <c r="E773" s="5">
        <v>465272501</v>
      </c>
      <c r="F773" s="13">
        <f>INDEX($R$3:$T$335,MATCH(PERL[[#This Row],[DistrictNumber]],$R$3:$R$335,0),3)</f>
        <v>0</v>
      </c>
      <c r="G773" s="9">
        <f t="shared" si="67"/>
        <v>0</v>
      </c>
      <c r="H773" s="11">
        <v>1.02</v>
      </c>
      <c r="I773" s="12" cm="1">
        <f t="array" ref="I773">INDEX(PERL[],MATCH(PERL[[#This Row],[Base Year]]&amp;PERL[[#This Row],[DistrictNumber]],PERL[[Fiscal Year]:[Fiscal Year]]&amp;PERL[[DistrictNumber]:[DistrictNumber]],0),9)*$H773</f>
        <v>0</v>
      </c>
      <c r="J773" s="15">
        <f>IF(PERL[[#This Row],[Unadjusted Maximum Revenue]]/(PERL[[#This Row],[Proposed Taxable Valuation]]/1000)&gt;PERL[[#This Row],[Max Debt RATE]],PERL[[#This Row],[Max Debt RATE]],PERL[[#This Row],[Unadjusted Maximum Revenue]]/(PERL[[#This Row],[Proposed Taxable Valuation]]/1000))</f>
        <v>0</v>
      </c>
      <c r="K773" s="26">
        <f>ROUND(PERL[[#This Row],[Proposed Taxable Valuation]]/1000*PERL[[#This Row],[Adjusted Rate]],0)</f>
        <v>0</v>
      </c>
      <c r="L773" s="19">
        <f t="shared" ref="L773:L836" si="71">I773-G773</f>
        <v>0</v>
      </c>
      <c r="M773" s="17">
        <f t="shared" si="68"/>
        <v>0</v>
      </c>
      <c r="N773" s="5">
        <v>396174143</v>
      </c>
      <c r="O773">
        <f>INDEX($R$3:$T$335,MATCH(PERL[[#This Row],[DistrictNumber]],$R$3:$R$335,0),3)</f>
        <v>0</v>
      </c>
      <c r="P773" s="9">
        <f t="shared" si="69"/>
        <v>0</v>
      </c>
      <c r="V773">
        <v>2028</v>
      </c>
      <c r="W773" t="s">
        <v>238</v>
      </c>
      <c r="X773" s="25">
        <v>1222737092</v>
      </c>
    </row>
    <row r="774" spans="1:24" x14ac:dyDescent="0.35">
      <c r="A774" s="13">
        <v>2028</v>
      </c>
      <c r="B774" s="13">
        <f t="shared" si="70"/>
        <v>2027</v>
      </c>
      <c r="C774" t="s">
        <v>238</v>
      </c>
      <c r="D774" t="s">
        <v>239</v>
      </c>
      <c r="E774" s="5">
        <v>1222737092</v>
      </c>
      <c r="F774" s="13">
        <f>INDEX($R$3:$T$335,MATCH(PERL[[#This Row],[DistrictNumber]],$R$3:$R$335,0),3)</f>
        <v>0</v>
      </c>
      <c r="G774" s="9">
        <f t="shared" si="67"/>
        <v>0</v>
      </c>
      <c r="H774" s="11">
        <v>1.02</v>
      </c>
      <c r="I774" s="12" cm="1">
        <f t="array" ref="I774">INDEX(PERL[],MATCH(PERL[[#This Row],[Base Year]]&amp;PERL[[#This Row],[DistrictNumber]],PERL[[Fiscal Year]:[Fiscal Year]]&amp;PERL[[DistrictNumber]:[DistrictNumber]],0),9)*$H774</f>
        <v>0</v>
      </c>
      <c r="J774" s="15">
        <f>IF(PERL[[#This Row],[Unadjusted Maximum Revenue]]/(PERL[[#This Row],[Proposed Taxable Valuation]]/1000)&gt;PERL[[#This Row],[Max Debt RATE]],PERL[[#This Row],[Max Debt RATE]],PERL[[#This Row],[Unadjusted Maximum Revenue]]/(PERL[[#This Row],[Proposed Taxable Valuation]]/1000))</f>
        <v>0</v>
      </c>
      <c r="K774" s="26">
        <f>ROUND(PERL[[#This Row],[Proposed Taxable Valuation]]/1000*PERL[[#This Row],[Adjusted Rate]],0)</f>
        <v>0</v>
      </c>
      <c r="L774" s="19">
        <f t="shared" si="71"/>
        <v>0</v>
      </c>
      <c r="M774" s="17">
        <f t="shared" si="68"/>
        <v>0</v>
      </c>
      <c r="N774" s="5">
        <v>924984439</v>
      </c>
      <c r="O774">
        <f>INDEX($R$3:$T$335,MATCH(PERL[[#This Row],[DistrictNumber]],$R$3:$R$335,0),3)</f>
        <v>0</v>
      </c>
      <c r="P774" s="9">
        <f t="shared" si="69"/>
        <v>0</v>
      </c>
      <c r="V774">
        <v>2028</v>
      </c>
      <c r="W774" t="s">
        <v>240</v>
      </c>
      <c r="X774" s="25">
        <v>248382612</v>
      </c>
    </row>
    <row r="775" spans="1:24" x14ac:dyDescent="0.35">
      <c r="A775" s="13">
        <v>2028</v>
      </c>
      <c r="B775" s="13">
        <f t="shared" si="70"/>
        <v>2027</v>
      </c>
      <c r="C775" t="s">
        <v>240</v>
      </c>
      <c r="D775" t="s">
        <v>241</v>
      </c>
      <c r="E775" s="5">
        <v>248382612</v>
      </c>
      <c r="F775" s="13">
        <f>INDEX($R$3:$T$335,MATCH(PERL[[#This Row],[DistrictNumber]],$R$3:$R$335,0),3)</f>
        <v>0</v>
      </c>
      <c r="G775" s="9">
        <f t="shared" si="67"/>
        <v>0</v>
      </c>
      <c r="H775" s="11">
        <v>1.02</v>
      </c>
      <c r="I775" s="12" cm="1">
        <f t="array" ref="I775">INDEX(PERL[],MATCH(PERL[[#This Row],[Base Year]]&amp;PERL[[#This Row],[DistrictNumber]],PERL[[Fiscal Year]:[Fiscal Year]]&amp;PERL[[DistrictNumber]:[DistrictNumber]],0),9)*$H775</f>
        <v>0</v>
      </c>
      <c r="J775" s="15">
        <f>IF(PERL[[#This Row],[Unadjusted Maximum Revenue]]/(PERL[[#This Row],[Proposed Taxable Valuation]]/1000)&gt;PERL[[#This Row],[Max Debt RATE]],PERL[[#This Row],[Max Debt RATE]],PERL[[#This Row],[Unadjusted Maximum Revenue]]/(PERL[[#This Row],[Proposed Taxable Valuation]]/1000))</f>
        <v>0</v>
      </c>
      <c r="K775" s="26">
        <f>ROUND(PERL[[#This Row],[Proposed Taxable Valuation]]/1000*PERL[[#This Row],[Adjusted Rate]],0)</f>
        <v>0</v>
      </c>
      <c r="L775" s="19">
        <f t="shared" si="71"/>
        <v>0</v>
      </c>
      <c r="M775" s="17">
        <f t="shared" si="68"/>
        <v>0</v>
      </c>
      <c r="N775" s="5">
        <v>218036503</v>
      </c>
      <c r="O775">
        <f>INDEX($R$3:$T$335,MATCH(PERL[[#This Row],[DistrictNumber]],$R$3:$R$335,0),3)</f>
        <v>0</v>
      </c>
      <c r="P775" s="9">
        <f t="shared" si="69"/>
        <v>0</v>
      </c>
      <c r="V775">
        <v>2028</v>
      </c>
      <c r="W775" t="s">
        <v>244</v>
      </c>
      <c r="X775" s="25">
        <v>347651341</v>
      </c>
    </row>
    <row r="776" spans="1:24" x14ac:dyDescent="0.35">
      <c r="A776" s="13">
        <v>2028</v>
      </c>
      <c r="B776" s="13">
        <f t="shared" si="70"/>
        <v>2027</v>
      </c>
      <c r="C776" t="s">
        <v>242</v>
      </c>
      <c r="D776" t="s">
        <v>243</v>
      </c>
      <c r="E776" s="5">
        <v>248578897</v>
      </c>
      <c r="F776" s="13">
        <f>INDEX($R$3:$T$335,MATCH(PERL[[#This Row],[DistrictNumber]],$R$3:$R$335,0),3)</f>
        <v>0</v>
      </c>
      <c r="G776" s="9">
        <f t="shared" si="67"/>
        <v>0</v>
      </c>
      <c r="H776" s="11">
        <v>1.02</v>
      </c>
      <c r="I776" s="12" cm="1">
        <f t="array" ref="I776">INDEX(PERL[],MATCH(PERL[[#This Row],[Base Year]]&amp;PERL[[#This Row],[DistrictNumber]],PERL[[Fiscal Year]:[Fiscal Year]]&amp;PERL[[DistrictNumber]:[DistrictNumber]],0),9)*$H776</f>
        <v>0</v>
      </c>
      <c r="J776" s="15">
        <f>IF(PERL[[#This Row],[Unadjusted Maximum Revenue]]/(PERL[[#This Row],[Proposed Taxable Valuation]]/1000)&gt;PERL[[#This Row],[Max Debt RATE]],PERL[[#This Row],[Max Debt RATE]],PERL[[#This Row],[Unadjusted Maximum Revenue]]/(PERL[[#This Row],[Proposed Taxable Valuation]]/1000))</f>
        <v>0</v>
      </c>
      <c r="K776" s="26">
        <f>ROUND(PERL[[#This Row],[Proposed Taxable Valuation]]/1000*PERL[[#This Row],[Adjusted Rate]],0)</f>
        <v>0</v>
      </c>
      <c r="L776" s="19">
        <f t="shared" si="71"/>
        <v>0</v>
      </c>
      <c r="M776" s="17">
        <f t="shared" si="68"/>
        <v>0</v>
      </c>
      <c r="N776" s="5">
        <v>216888681</v>
      </c>
      <c r="O776">
        <f>INDEX($R$3:$T$335,MATCH(PERL[[#This Row],[DistrictNumber]],$R$3:$R$335,0),3)</f>
        <v>0</v>
      </c>
      <c r="P776" s="9">
        <f t="shared" si="69"/>
        <v>0</v>
      </c>
      <c r="V776">
        <v>2028</v>
      </c>
      <c r="W776" t="s">
        <v>402</v>
      </c>
      <c r="X776" s="25">
        <v>410894853</v>
      </c>
    </row>
    <row r="777" spans="1:24" x14ac:dyDescent="0.35">
      <c r="A777" s="13">
        <v>2028</v>
      </c>
      <c r="B777" s="13">
        <f t="shared" si="70"/>
        <v>2027</v>
      </c>
      <c r="C777" t="s">
        <v>244</v>
      </c>
      <c r="D777" t="s">
        <v>245</v>
      </c>
      <c r="E777" s="5">
        <v>347651341</v>
      </c>
      <c r="F777" s="13">
        <f>INDEX($R$3:$T$335,MATCH(PERL[[#This Row],[DistrictNumber]],$R$3:$R$335,0),3)</f>
        <v>0</v>
      </c>
      <c r="G777" s="9">
        <f t="shared" si="67"/>
        <v>0</v>
      </c>
      <c r="H777" s="11">
        <v>1.02</v>
      </c>
      <c r="I777" s="12" cm="1">
        <f t="array" ref="I777">INDEX(PERL[],MATCH(PERL[[#This Row],[Base Year]]&amp;PERL[[#This Row],[DistrictNumber]],PERL[[Fiscal Year]:[Fiscal Year]]&amp;PERL[[DistrictNumber]:[DistrictNumber]],0),9)*$H777</f>
        <v>0</v>
      </c>
      <c r="J777" s="15">
        <f>IF(PERL[[#This Row],[Unadjusted Maximum Revenue]]/(PERL[[#This Row],[Proposed Taxable Valuation]]/1000)&gt;PERL[[#This Row],[Max Debt RATE]],PERL[[#This Row],[Max Debt RATE]],PERL[[#This Row],[Unadjusted Maximum Revenue]]/(PERL[[#This Row],[Proposed Taxable Valuation]]/1000))</f>
        <v>0</v>
      </c>
      <c r="K777" s="26">
        <f>ROUND(PERL[[#This Row],[Proposed Taxable Valuation]]/1000*PERL[[#This Row],[Adjusted Rate]],0)</f>
        <v>0</v>
      </c>
      <c r="L777" s="19">
        <f t="shared" si="71"/>
        <v>0</v>
      </c>
      <c r="M777" s="17">
        <f t="shared" si="68"/>
        <v>0</v>
      </c>
      <c r="N777" s="5">
        <v>310284807</v>
      </c>
      <c r="O777">
        <f>INDEX($R$3:$T$335,MATCH(PERL[[#This Row],[DistrictNumber]],$R$3:$R$335,0),3)</f>
        <v>0</v>
      </c>
      <c r="P777" s="9">
        <f t="shared" si="69"/>
        <v>0</v>
      </c>
      <c r="V777">
        <v>2028</v>
      </c>
      <c r="W777" t="s">
        <v>242</v>
      </c>
      <c r="X777" s="25">
        <v>248578897</v>
      </c>
    </row>
    <row r="778" spans="1:24" x14ac:dyDescent="0.35">
      <c r="A778" s="13">
        <v>2028</v>
      </c>
      <c r="B778" s="13">
        <f t="shared" si="70"/>
        <v>2027</v>
      </c>
      <c r="C778" t="s">
        <v>246</v>
      </c>
      <c r="D778" t="s">
        <v>247</v>
      </c>
      <c r="E778" s="5">
        <v>878745175</v>
      </c>
      <c r="F778" s="13">
        <f>INDEX($R$3:$T$335,MATCH(PERL[[#This Row],[DistrictNumber]],$R$3:$R$335,0),3)</f>
        <v>0</v>
      </c>
      <c r="G778" s="9">
        <f t="shared" ref="G778:G841" si="72">E778/1000*F778</f>
        <v>0</v>
      </c>
      <c r="H778" s="11">
        <v>1.02</v>
      </c>
      <c r="I778" s="12" cm="1">
        <f t="array" ref="I778">INDEX(PERL[],MATCH(PERL[[#This Row],[Base Year]]&amp;PERL[[#This Row],[DistrictNumber]],PERL[[Fiscal Year]:[Fiscal Year]]&amp;PERL[[DistrictNumber]:[DistrictNumber]],0),9)*$H778</f>
        <v>0</v>
      </c>
      <c r="J778" s="15">
        <f>IF(PERL[[#This Row],[Unadjusted Maximum Revenue]]/(PERL[[#This Row],[Proposed Taxable Valuation]]/1000)&gt;PERL[[#This Row],[Max Debt RATE]],PERL[[#This Row],[Max Debt RATE]],PERL[[#This Row],[Unadjusted Maximum Revenue]]/(PERL[[#This Row],[Proposed Taxable Valuation]]/1000))</f>
        <v>0</v>
      </c>
      <c r="K778" s="26">
        <f>ROUND(PERL[[#This Row],[Proposed Taxable Valuation]]/1000*PERL[[#This Row],[Adjusted Rate]],0)</f>
        <v>0</v>
      </c>
      <c r="L778" s="19">
        <f t="shared" si="71"/>
        <v>0</v>
      </c>
      <c r="M778" s="17">
        <f t="shared" si="68"/>
        <v>0</v>
      </c>
      <c r="N778" s="5">
        <v>769498010</v>
      </c>
      <c r="O778">
        <f>INDEX($R$3:$T$335,MATCH(PERL[[#This Row],[DistrictNumber]],$R$3:$R$335,0),3)</f>
        <v>0</v>
      </c>
      <c r="P778" s="9">
        <f t="shared" si="69"/>
        <v>0</v>
      </c>
      <c r="V778">
        <v>2028</v>
      </c>
      <c r="W778" t="s">
        <v>248</v>
      </c>
      <c r="X778" s="25">
        <v>966353387</v>
      </c>
    </row>
    <row r="779" spans="1:24" x14ac:dyDescent="0.35">
      <c r="A779" s="13">
        <v>2028</v>
      </c>
      <c r="B779" s="13">
        <f t="shared" si="70"/>
        <v>2027</v>
      </c>
      <c r="C779" t="s">
        <v>248</v>
      </c>
      <c r="D779" t="s">
        <v>249</v>
      </c>
      <c r="E779" s="5">
        <v>966353387</v>
      </c>
      <c r="F779" s="13">
        <f>INDEX($R$3:$T$335,MATCH(PERL[[#This Row],[DistrictNumber]],$R$3:$R$335,0),3)</f>
        <v>0</v>
      </c>
      <c r="G779" s="9">
        <f t="shared" si="72"/>
        <v>0</v>
      </c>
      <c r="H779" s="11">
        <v>1.02</v>
      </c>
      <c r="I779" s="12" cm="1">
        <f t="array" ref="I779">INDEX(PERL[],MATCH(PERL[[#This Row],[Base Year]]&amp;PERL[[#This Row],[DistrictNumber]],PERL[[Fiscal Year]:[Fiscal Year]]&amp;PERL[[DistrictNumber]:[DistrictNumber]],0),9)*$H779</f>
        <v>0</v>
      </c>
      <c r="J779" s="15">
        <f>IF(PERL[[#This Row],[Unadjusted Maximum Revenue]]/(PERL[[#This Row],[Proposed Taxable Valuation]]/1000)&gt;PERL[[#This Row],[Max Debt RATE]],PERL[[#This Row],[Max Debt RATE]],PERL[[#This Row],[Unadjusted Maximum Revenue]]/(PERL[[#This Row],[Proposed Taxable Valuation]]/1000))</f>
        <v>0</v>
      </c>
      <c r="K779" s="26">
        <f>ROUND(PERL[[#This Row],[Proposed Taxable Valuation]]/1000*PERL[[#This Row],[Adjusted Rate]],0)</f>
        <v>0</v>
      </c>
      <c r="L779" s="19">
        <f t="shared" si="71"/>
        <v>0</v>
      </c>
      <c r="M779" s="17">
        <f t="shared" ref="M779:M842" si="73">J779-F779</f>
        <v>0</v>
      </c>
      <c r="N779" s="5">
        <v>777727444</v>
      </c>
      <c r="O779">
        <f>INDEX($R$3:$T$335,MATCH(PERL[[#This Row],[DistrictNumber]],$R$3:$R$335,0),3)</f>
        <v>0</v>
      </c>
      <c r="P779" s="9">
        <f t="shared" si="69"/>
        <v>0</v>
      </c>
      <c r="V779">
        <v>2028</v>
      </c>
      <c r="W779" t="s">
        <v>250</v>
      </c>
      <c r="X779" s="25">
        <v>396883324</v>
      </c>
    </row>
    <row r="780" spans="1:24" x14ac:dyDescent="0.35">
      <c r="A780" s="13">
        <v>2028</v>
      </c>
      <c r="B780" s="13">
        <f t="shared" si="70"/>
        <v>2027</v>
      </c>
      <c r="C780" t="s">
        <v>250</v>
      </c>
      <c r="D780" t="s">
        <v>251</v>
      </c>
      <c r="E780" s="5">
        <v>396883324</v>
      </c>
      <c r="F780" s="13">
        <f>INDEX($R$3:$T$335,MATCH(PERL[[#This Row],[DistrictNumber]],$R$3:$R$335,0),3)</f>
        <v>0</v>
      </c>
      <c r="G780" s="9">
        <f t="shared" si="72"/>
        <v>0</v>
      </c>
      <c r="H780" s="11">
        <v>1.02</v>
      </c>
      <c r="I780" s="12" cm="1">
        <f t="array" ref="I780">INDEX(PERL[],MATCH(PERL[[#This Row],[Base Year]]&amp;PERL[[#This Row],[DistrictNumber]],PERL[[Fiscal Year]:[Fiscal Year]]&amp;PERL[[DistrictNumber]:[DistrictNumber]],0),9)*$H780</f>
        <v>0</v>
      </c>
      <c r="J780" s="15">
        <f>IF(PERL[[#This Row],[Unadjusted Maximum Revenue]]/(PERL[[#This Row],[Proposed Taxable Valuation]]/1000)&gt;PERL[[#This Row],[Max Debt RATE]],PERL[[#This Row],[Max Debt RATE]],PERL[[#This Row],[Unadjusted Maximum Revenue]]/(PERL[[#This Row],[Proposed Taxable Valuation]]/1000))</f>
        <v>0</v>
      </c>
      <c r="K780" s="26">
        <f>ROUND(PERL[[#This Row],[Proposed Taxable Valuation]]/1000*PERL[[#This Row],[Adjusted Rate]],0)</f>
        <v>0</v>
      </c>
      <c r="L780" s="19">
        <f t="shared" si="71"/>
        <v>0</v>
      </c>
      <c r="M780" s="17">
        <f t="shared" si="73"/>
        <v>0</v>
      </c>
      <c r="N780" s="5">
        <v>350805346</v>
      </c>
      <c r="O780">
        <f>INDEX($R$3:$T$335,MATCH(PERL[[#This Row],[DistrictNumber]],$R$3:$R$335,0),3)</f>
        <v>0</v>
      </c>
      <c r="P780" s="9">
        <f t="shared" si="69"/>
        <v>0</v>
      </c>
      <c r="V780">
        <v>2028</v>
      </c>
      <c r="W780" t="s">
        <v>252</v>
      </c>
      <c r="X780" s="25">
        <v>391319866</v>
      </c>
    </row>
    <row r="781" spans="1:24" x14ac:dyDescent="0.35">
      <c r="A781" s="13">
        <v>2028</v>
      </c>
      <c r="B781" s="13">
        <f t="shared" si="70"/>
        <v>2027</v>
      </c>
      <c r="C781" t="s">
        <v>252</v>
      </c>
      <c r="D781" t="s">
        <v>253</v>
      </c>
      <c r="E781" s="5">
        <v>391319866</v>
      </c>
      <c r="F781" s="13">
        <f>INDEX($R$3:$T$335,MATCH(PERL[[#This Row],[DistrictNumber]],$R$3:$R$335,0),3)</f>
        <v>0</v>
      </c>
      <c r="G781" s="9">
        <f t="shared" si="72"/>
        <v>0</v>
      </c>
      <c r="H781" s="11">
        <v>1.02</v>
      </c>
      <c r="I781" s="12" cm="1">
        <f t="array" ref="I781">INDEX(PERL[],MATCH(PERL[[#This Row],[Base Year]]&amp;PERL[[#This Row],[DistrictNumber]],PERL[[Fiscal Year]:[Fiscal Year]]&amp;PERL[[DistrictNumber]:[DistrictNumber]],0),9)*$H781</f>
        <v>0</v>
      </c>
      <c r="J781" s="15">
        <f>IF(PERL[[#This Row],[Unadjusted Maximum Revenue]]/(PERL[[#This Row],[Proposed Taxable Valuation]]/1000)&gt;PERL[[#This Row],[Max Debt RATE]],PERL[[#This Row],[Max Debt RATE]],PERL[[#This Row],[Unadjusted Maximum Revenue]]/(PERL[[#This Row],[Proposed Taxable Valuation]]/1000))</f>
        <v>0</v>
      </c>
      <c r="K781" s="26">
        <f>ROUND(PERL[[#This Row],[Proposed Taxable Valuation]]/1000*PERL[[#This Row],[Adjusted Rate]],0)</f>
        <v>0</v>
      </c>
      <c r="L781" s="19">
        <f t="shared" si="71"/>
        <v>0</v>
      </c>
      <c r="M781" s="17">
        <f t="shared" si="73"/>
        <v>0</v>
      </c>
      <c r="N781" s="5">
        <v>326143770</v>
      </c>
      <c r="O781">
        <f>INDEX($R$3:$T$335,MATCH(PERL[[#This Row],[DistrictNumber]],$R$3:$R$335,0),3)</f>
        <v>0</v>
      </c>
      <c r="P781" s="9">
        <f t="shared" si="69"/>
        <v>0</v>
      </c>
      <c r="V781">
        <v>2028</v>
      </c>
      <c r="W781" t="s">
        <v>254</v>
      </c>
      <c r="X781" s="25">
        <v>280999614</v>
      </c>
    </row>
    <row r="782" spans="1:24" x14ac:dyDescent="0.35">
      <c r="A782" s="13">
        <v>2028</v>
      </c>
      <c r="B782" s="13">
        <f t="shared" si="70"/>
        <v>2027</v>
      </c>
      <c r="C782" t="s">
        <v>254</v>
      </c>
      <c r="D782" t="s">
        <v>255</v>
      </c>
      <c r="E782" s="5">
        <v>280999614</v>
      </c>
      <c r="F782" s="13">
        <f>INDEX($R$3:$T$335,MATCH(PERL[[#This Row],[DistrictNumber]],$R$3:$R$335,0),3)</f>
        <v>0</v>
      </c>
      <c r="G782" s="9">
        <f t="shared" si="72"/>
        <v>0</v>
      </c>
      <c r="H782" s="11">
        <v>1.02</v>
      </c>
      <c r="I782" s="12" cm="1">
        <f t="array" ref="I782">INDEX(PERL[],MATCH(PERL[[#This Row],[Base Year]]&amp;PERL[[#This Row],[DistrictNumber]],PERL[[Fiscal Year]:[Fiscal Year]]&amp;PERL[[DistrictNumber]:[DistrictNumber]],0),9)*$H782</f>
        <v>0</v>
      </c>
      <c r="J782" s="15">
        <f>IF(PERL[[#This Row],[Unadjusted Maximum Revenue]]/(PERL[[#This Row],[Proposed Taxable Valuation]]/1000)&gt;PERL[[#This Row],[Max Debt RATE]],PERL[[#This Row],[Max Debt RATE]],PERL[[#This Row],[Unadjusted Maximum Revenue]]/(PERL[[#This Row],[Proposed Taxable Valuation]]/1000))</f>
        <v>0</v>
      </c>
      <c r="K782" s="26">
        <f>ROUND(PERL[[#This Row],[Proposed Taxable Valuation]]/1000*PERL[[#This Row],[Adjusted Rate]],0)</f>
        <v>0</v>
      </c>
      <c r="L782" s="19">
        <f t="shared" si="71"/>
        <v>0</v>
      </c>
      <c r="M782" s="17">
        <f t="shared" si="73"/>
        <v>0</v>
      </c>
      <c r="N782" s="5">
        <v>243783862</v>
      </c>
      <c r="O782">
        <f>INDEX($R$3:$T$335,MATCH(PERL[[#This Row],[DistrictNumber]],$R$3:$R$335,0),3)</f>
        <v>0</v>
      </c>
      <c r="P782" s="9">
        <f t="shared" si="69"/>
        <v>0</v>
      </c>
      <c r="V782">
        <v>2028</v>
      </c>
      <c r="W782" t="s">
        <v>128</v>
      </c>
      <c r="X782" s="25">
        <v>547540771</v>
      </c>
    </row>
    <row r="783" spans="1:24" x14ac:dyDescent="0.35">
      <c r="A783" s="13">
        <v>2028</v>
      </c>
      <c r="B783" s="13">
        <f t="shared" si="70"/>
        <v>2027</v>
      </c>
      <c r="C783" t="s">
        <v>256</v>
      </c>
      <c r="D783" t="s">
        <v>257</v>
      </c>
      <c r="E783" s="5">
        <v>199214888</v>
      </c>
      <c r="F783" s="13">
        <f>INDEX($R$3:$T$335,MATCH(PERL[[#This Row],[DistrictNumber]],$R$3:$R$335,0),3)</f>
        <v>0.13500000000000001</v>
      </c>
      <c r="G783" s="9">
        <f t="shared" si="72"/>
        <v>26894.009880000001</v>
      </c>
      <c r="H783" s="11">
        <v>1.02</v>
      </c>
      <c r="I783" s="12" cm="1">
        <f t="array" ref="I783">INDEX(PERL[],MATCH(PERL[[#This Row],[Base Year]]&amp;PERL[[#This Row],[DistrictNumber]],PERL[[Fiscal Year]:[Fiscal Year]]&amp;PERL[[DistrictNumber]:[DistrictNumber]],0),9)*$H783</f>
        <v>24549.40127124</v>
      </c>
      <c r="J783" s="15">
        <f>IF(PERL[[#This Row],[Unadjusted Maximum Revenue]]/(PERL[[#This Row],[Proposed Taxable Valuation]]/1000)&gt;PERL[[#This Row],[Max Debt RATE]],PERL[[#This Row],[Max Debt RATE]],PERL[[#This Row],[Unadjusted Maximum Revenue]]/(PERL[[#This Row],[Proposed Taxable Valuation]]/1000))</f>
        <v>0.12323075608304937</v>
      </c>
      <c r="K783" s="26">
        <f>ROUND(PERL[[#This Row],[Proposed Taxable Valuation]]/1000*PERL[[#This Row],[Adjusted Rate]],0)</f>
        <v>24549</v>
      </c>
      <c r="L783" s="19">
        <f t="shared" si="71"/>
        <v>-2344.6086087600015</v>
      </c>
      <c r="M783" s="17">
        <f t="shared" si="73"/>
        <v>-1.1769243916950639E-2</v>
      </c>
      <c r="N783" s="5">
        <v>176346016</v>
      </c>
      <c r="O783">
        <f>INDEX($R$3:$T$335,MATCH(PERL[[#This Row],[DistrictNumber]],$R$3:$R$335,0),3)</f>
        <v>0.13500000000000001</v>
      </c>
      <c r="P783" s="9">
        <f t="shared" si="69"/>
        <v>23806.712160000003</v>
      </c>
      <c r="V783">
        <v>2028</v>
      </c>
      <c r="W783" t="s">
        <v>270</v>
      </c>
      <c r="X783" s="25">
        <v>229620095</v>
      </c>
    </row>
    <row r="784" spans="1:24" x14ac:dyDescent="0.35">
      <c r="A784" s="13">
        <v>2028</v>
      </c>
      <c r="B784" s="13">
        <f t="shared" si="70"/>
        <v>2027</v>
      </c>
      <c r="C784" t="s">
        <v>258</v>
      </c>
      <c r="D784" t="s">
        <v>259</v>
      </c>
      <c r="E784" s="5">
        <v>582357874</v>
      </c>
      <c r="F784" s="13">
        <f>INDEX($R$3:$T$335,MATCH(PERL[[#This Row],[DistrictNumber]],$R$3:$R$335,0),3)</f>
        <v>0</v>
      </c>
      <c r="G784" s="9">
        <f t="shared" si="72"/>
        <v>0</v>
      </c>
      <c r="H784" s="11">
        <v>1.02</v>
      </c>
      <c r="I784" s="12" cm="1">
        <f t="array" ref="I784">INDEX(PERL[],MATCH(PERL[[#This Row],[Base Year]]&amp;PERL[[#This Row],[DistrictNumber]],PERL[[Fiscal Year]:[Fiscal Year]]&amp;PERL[[DistrictNumber]:[DistrictNumber]],0),9)*$H784</f>
        <v>0</v>
      </c>
      <c r="J784" s="15">
        <f>IF(PERL[[#This Row],[Unadjusted Maximum Revenue]]/(PERL[[#This Row],[Proposed Taxable Valuation]]/1000)&gt;PERL[[#This Row],[Max Debt RATE]],PERL[[#This Row],[Max Debt RATE]],PERL[[#This Row],[Unadjusted Maximum Revenue]]/(PERL[[#This Row],[Proposed Taxable Valuation]]/1000))</f>
        <v>0</v>
      </c>
      <c r="K784" s="26">
        <f>ROUND(PERL[[#This Row],[Proposed Taxable Valuation]]/1000*PERL[[#This Row],[Adjusted Rate]],0)</f>
        <v>0</v>
      </c>
      <c r="L784" s="19">
        <f t="shared" si="71"/>
        <v>0</v>
      </c>
      <c r="M784" s="17">
        <f t="shared" si="73"/>
        <v>0</v>
      </c>
      <c r="N784" s="5">
        <v>502667402</v>
      </c>
      <c r="O784">
        <f>INDEX($R$3:$T$335,MATCH(PERL[[#This Row],[DistrictNumber]],$R$3:$R$335,0),3)</f>
        <v>0</v>
      </c>
      <c r="P784" s="9">
        <f t="shared" ref="P784:P847" si="74">N784/1000*O784</f>
        <v>0</v>
      </c>
      <c r="V784">
        <v>2028</v>
      </c>
      <c r="W784" t="s">
        <v>256</v>
      </c>
      <c r="X784" s="25">
        <v>199214888</v>
      </c>
    </row>
    <row r="785" spans="1:24" x14ac:dyDescent="0.35">
      <c r="A785" s="13">
        <v>2028</v>
      </c>
      <c r="B785" s="13">
        <f t="shared" si="70"/>
        <v>2027</v>
      </c>
      <c r="C785" t="s">
        <v>260</v>
      </c>
      <c r="D785" t="s">
        <v>261</v>
      </c>
      <c r="E785" s="5">
        <v>846663270</v>
      </c>
      <c r="F785" s="13">
        <f>INDEX($R$3:$T$335,MATCH(PERL[[#This Row],[DistrictNumber]],$R$3:$R$335,0),3)</f>
        <v>0</v>
      </c>
      <c r="G785" s="9">
        <f t="shared" si="72"/>
        <v>0</v>
      </c>
      <c r="H785" s="11">
        <v>1.02</v>
      </c>
      <c r="I785" s="12" cm="1">
        <f t="array" ref="I785">INDEX(PERL[],MATCH(PERL[[#This Row],[Base Year]]&amp;PERL[[#This Row],[DistrictNumber]],PERL[[Fiscal Year]:[Fiscal Year]]&amp;PERL[[DistrictNumber]:[DistrictNumber]],0),9)*$H785</f>
        <v>0</v>
      </c>
      <c r="J785" s="15">
        <f>IF(PERL[[#This Row],[Unadjusted Maximum Revenue]]/(PERL[[#This Row],[Proposed Taxable Valuation]]/1000)&gt;PERL[[#This Row],[Max Debt RATE]],PERL[[#This Row],[Max Debt RATE]],PERL[[#This Row],[Unadjusted Maximum Revenue]]/(PERL[[#This Row],[Proposed Taxable Valuation]]/1000))</f>
        <v>0</v>
      </c>
      <c r="K785" s="26">
        <f>ROUND(PERL[[#This Row],[Proposed Taxable Valuation]]/1000*PERL[[#This Row],[Adjusted Rate]],0)</f>
        <v>0</v>
      </c>
      <c r="L785" s="19">
        <f t="shared" si="71"/>
        <v>0</v>
      </c>
      <c r="M785" s="17">
        <f t="shared" si="73"/>
        <v>0</v>
      </c>
      <c r="N785" s="5">
        <v>698148739</v>
      </c>
      <c r="O785">
        <f>INDEX($R$3:$T$335,MATCH(PERL[[#This Row],[DistrictNumber]],$R$3:$R$335,0),3)</f>
        <v>0</v>
      </c>
      <c r="P785" s="9">
        <f t="shared" si="74"/>
        <v>0</v>
      </c>
      <c r="V785">
        <v>2028</v>
      </c>
      <c r="W785" t="s">
        <v>258</v>
      </c>
      <c r="X785" s="25">
        <v>582357874</v>
      </c>
    </row>
    <row r="786" spans="1:24" x14ac:dyDescent="0.35">
      <c r="A786" s="13">
        <v>2028</v>
      </c>
      <c r="B786" s="13">
        <f t="shared" si="70"/>
        <v>2027</v>
      </c>
      <c r="C786" t="s">
        <v>262</v>
      </c>
      <c r="D786" t="s">
        <v>263</v>
      </c>
      <c r="E786" s="5">
        <v>382225097</v>
      </c>
      <c r="F786" s="13">
        <f>INDEX($R$3:$T$335,MATCH(PERL[[#This Row],[DistrictNumber]],$R$3:$R$335,0),3)</f>
        <v>0</v>
      </c>
      <c r="G786" s="9">
        <f t="shared" si="72"/>
        <v>0</v>
      </c>
      <c r="H786" s="11">
        <v>1.02</v>
      </c>
      <c r="I786" s="12" cm="1">
        <f t="array" ref="I786">INDEX(PERL[],MATCH(PERL[[#This Row],[Base Year]]&amp;PERL[[#This Row],[DistrictNumber]],PERL[[Fiscal Year]:[Fiscal Year]]&amp;PERL[[DistrictNumber]:[DistrictNumber]],0),9)*$H786</f>
        <v>0</v>
      </c>
      <c r="J786" s="15">
        <f>IF(PERL[[#This Row],[Unadjusted Maximum Revenue]]/(PERL[[#This Row],[Proposed Taxable Valuation]]/1000)&gt;PERL[[#This Row],[Max Debt RATE]],PERL[[#This Row],[Max Debt RATE]],PERL[[#This Row],[Unadjusted Maximum Revenue]]/(PERL[[#This Row],[Proposed Taxable Valuation]]/1000))</f>
        <v>0</v>
      </c>
      <c r="K786" s="26">
        <f>ROUND(PERL[[#This Row],[Proposed Taxable Valuation]]/1000*PERL[[#This Row],[Adjusted Rate]],0)</f>
        <v>0</v>
      </c>
      <c r="L786" s="19">
        <f t="shared" si="71"/>
        <v>0</v>
      </c>
      <c r="M786" s="17">
        <f t="shared" si="73"/>
        <v>0</v>
      </c>
      <c r="N786" s="5">
        <v>328149868</v>
      </c>
      <c r="O786">
        <f>INDEX($R$3:$T$335,MATCH(PERL[[#This Row],[DistrictNumber]],$R$3:$R$335,0),3)</f>
        <v>0</v>
      </c>
      <c r="P786" s="9">
        <f t="shared" si="74"/>
        <v>0</v>
      </c>
      <c r="V786">
        <v>2028</v>
      </c>
      <c r="W786" t="s">
        <v>260</v>
      </c>
      <c r="X786" s="25">
        <v>846663270</v>
      </c>
    </row>
    <row r="787" spans="1:24" x14ac:dyDescent="0.35">
      <c r="A787" s="13">
        <v>2028</v>
      </c>
      <c r="B787" s="13">
        <f t="shared" si="70"/>
        <v>2027</v>
      </c>
      <c r="C787" t="s">
        <v>264</v>
      </c>
      <c r="D787" t="s">
        <v>265</v>
      </c>
      <c r="E787" s="5">
        <v>757864111</v>
      </c>
      <c r="F787" s="13">
        <f>INDEX($R$3:$T$335,MATCH(PERL[[#This Row],[DistrictNumber]],$R$3:$R$335,0),3)</f>
        <v>0</v>
      </c>
      <c r="G787" s="9">
        <f t="shared" si="72"/>
        <v>0</v>
      </c>
      <c r="H787" s="11">
        <v>1.02</v>
      </c>
      <c r="I787" s="12" cm="1">
        <f t="array" ref="I787">INDEX(PERL[],MATCH(PERL[[#This Row],[Base Year]]&amp;PERL[[#This Row],[DistrictNumber]],PERL[[Fiscal Year]:[Fiscal Year]]&amp;PERL[[DistrictNumber]:[DistrictNumber]],0),9)*$H787</f>
        <v>0</v>
      </c>
      <c r="J787" s="15">
        <f>IF(PERL[[#This Row],[Unadjusted Maximum Revenue]]/(PERL[[#This Row],[Proposed Taxable Valuation]]/1000)&gt;PERL[[#This Row],[Max Debt RATE]],PERL[[#This Row],[Max Debt RATE]],PERL[[#This Row],[Unadjusted Maximum Revenue]]/(PERL[[#This Row],[Proposed Taxable Valuation]]/1000))</f>
        <v>0</v>
      </c>
      <c r="K787" s="26">
        <f>ROUND(PERL[[#This Row],[Proposed Taxable Valuation]]/1000*PERL[[#This Row],[Adjusted Rate]],0)</f>
        <v>0</v>
      </c>
      <c r="L787" s="19">
        <f t="shared" si="71"/>
        <v>0</v>
      </c>
      <c r="M787" s="17">
        <f t="shared" si="73"/>
        <v>0</v>
      </c>
      <c r="N787" s="5">
        <v>678642802</v>
      </c>
      <c r="O787">
        <f>INDEX($R$3:$T$335,MATCH(PERL[[#This Row],[DistrictNumber]],$R$3:$R$335,0),3)</f>
        <v>0</v>
      </c>
      <c r="P787" s="9">
        <f t="shared" si="74"/>
        <v>0</v>
      </c>
      <c r="V787">
        <v>2028</v>
      </c>
      <c r="W787" t="s">
        <v>262</v>
      </c>
      <c r="X787" s="25">
        <v>382225097</v>
      </c>
    </row>
    <row r="788" spans="1:24" x14ac:dyDescent="0.35">
      <c r="A788" s="13">
        <v>2028</v>
      </c>
      <c r="B788" s="13">
        <f t="shared" si="70"/>
        <v>2027</v>
      </c>
      <c r="C788" t="s">
        <v>266</v>
      </c>
      <c r="D788" t="s">
        <v>267</v>
      </c>
      <c r="E788" s="5">
        <v>499909121</v>
      </c>
      <c r="F788" s="13">
        <f>INDEX($R$3:$T$335,MATCH(PERL[[#This Row],[DistrictNumber]],$R$3:$R$335,0),3)</f>
        <v>0</v>
      </c>
      <c r="G788" s="9">
        <f t="shared" si="72"/>
        <v>0</v>
      </c>
      <c r="H788" s="11">
        <v>1.02</v>
      </c>
      <c r="I788" s="12" cm="1">
        <f t="array" ref="I788">INDEX(PERL[],MATCH(PERL[[#This Row],[Base Year]]&amp;PERL[[#This Row],[DistrictNumber]],PERL[[Fiscal Year]:[Fiscal Year]]&amp;PERL[[DistrictNumber]:[DistrictNumber]],0),9)*$H788</f>
        <v>0</v>
      </c>
      <c r="J788" s="15">
        <f>IF(PERL[[#This Row],[Unadjusted Maximum Revenue]]/(PERL[[#This Row],[Proposed Taxable Valuation]]/1000)&gt;PERL[[#This Row],[Max Debt RATE]],PERL[[#This Row],[Max Debt RATE]],PERL[[#This Row],[Unadjusted Maximum Revenue]]/(PERL[[#This Row],[Proposed Taxable Valuation]]/1000))</f>
        <v>0</v>
      </c>
      <c r="K788" s="26">
        <f>ROUND(PERL[[#This Row],[Proposed Taxable Valuation]]/1000*PERL[[#This Row],[Adjusted Rate]],0)</f>
        <v>0</v>
      </c>
      <c r="L788" s="19">
        <f t="shared" si="71"/>
        <v>0</v>
      </c>
      <c r="M788" s="17">
        <f t="shared" si="73"/>
        <v>0</v>
      </c>
      <c r="N788" s="5">
        <v>399400474</v>
      </c>
      <c r="O788">
        <f>INDEX($R$3:$T$335,MATCH(PERL[[#This Row],[DistrictNumber]],$R$3:$R$335,0),3)</f>
        <v>0</v>
      </c>
      <c r="P788" s="9">
        <f t="shared" si="74"/>
        <v>0</v>
      </c>
      <c r="V788">
        <v>2028</v>
      </c>
      <c r="W788" t="s">
        <v>264</v>
      </c>
      <c r="X788" s="25">
        <v>757864111</v>
      </c>
    </row>
    <row r="789" spans="1:24" x14ac:dyDescent="0.35">
      <c r="A789" s="13">
        <v>2028</v>
      </c>
      <c r="B789" s="13">
        <f t="shared" si="70"/>
        <v>2027</v>
      </c>
      <c r="C789" t="s">
        <v>268</v>
      </c>
      <c r="D789" t="s">
        <v>269</v>
      </c>
      <c r="E789" s="5">
        <v>414860140</v>
      </c>
      <c r="F789" s="13">
        <f>INDEX($R$3:$T$335,MATCH(PERL[[#This Row],[DistrictNumber]],$R$3:$R$335,0),3)</f>
        <v>0</v>
      </c>
      <c r="G789" s="9">
        <f t="shared" si="72"/>
        <v>0</v>
      </c>
      <c r="H789" s="11">
        <v>1.02</v>
      </c>
      <c r="I789" s="12" cm="1">
        <f t="array" ref="I789">INDEX(PERL[],MATCH(PERL[[#This Row],[Base Year]]&amp;PERL[[#This Row],[DistrictNumber]],PERL[[Fiscal Year]:[Fiscal Year]]&amp;PERL[[DistrictNumber]:[DistrictNumber]],0),9)*$H789</f>
        <v>0</v>
      </c>
      <c r="J789" s="15">
        <f>IF(PERL[[#This Row],[Unadjusted Maximum Revenue]]/(PERL[[#This Row],[Proposed Taxable Valuation]]/1000)&gt;PERL[[#This Row],[Max Debt RATE]],PERL[[#This Row],[Max Debt RATE]],PERL[[#This Row],[Unadjusted Maximum Revenue]]/(PERL[[#This Row],[Proposed Taxable Valuation]]/1000))</f>
        <v>0</v>
      </c>
      <c r="K789" s="26">
        <f>ROUND(PERL[[#This Row],[Proposed Taxable Valuation]]/1000*PERL[[#This Row],[Adjusted Rate]],0)</f>
        <v>0</v>
      </c>
      <c r="L789" s="19">
        <f t="shared" si="71"/>
        <v>0</v>
      </c>
      <c r="M789" s="17">
        <f t="shared" si="73"/>
        <v>0</v>
      </c>
      <c r="N789" s="5">
        <v>330372776</v>
      </c>
      <c r="O789">
        <f>INDEX($R$3:$T$335,MATCH(PERL[[#This Row],[DistrictNumber]],$R$3:$R$335,0),3)</f>
        <v>0</v>
      </c>
      <c r="P789" s="9">
        <f t="shared" si="74"/>
        <v>0</v>
      </c>
      <c r="V789">
        <v>2028</v>
      </c>
      <c r="W789" t="s">
        <v>266</v>
      </c>
      <c r="X789" s="25">
        <v>499909121</v>
      </c>
    </row>
    <row r="790" spans="1:24" x14ac:dyDescent="0.35">
      <c r="A790" s="13">
        <v>2028</v>
      </c>
      <c r="B790" s="13">
        <f t="shared" si="70"/>
        <v>2027</v>
      </c>
      <c r="C790" t="s">
        <v>270</v>
      </c>
      <c r="D790" t="s">
        <v>271</v>
      </c>
      <c r="E790" s="5">
        <v>229620095</v>
      </c>
      <c r="F790" s="13">
        <f>INDEX($R$3:$T$335,MATCH(PERL[[#This Row],[DistrictNumber]],$R$3:$R$335,0),3)</f>
        <v>0.13500000000000001</v>
      </c>
      <c r="G790" s="9">
        <f t="shared" si="72"/>
        <v>30998.712825000002</v>
      </c>
      <c r="H790" s="11">
        <v>1.02</v>
      </c>
      <c r="I790" s="12" cm="1">
        <f t="array" ref="I790">INDEX(PERL[],MATCH(PERL[[#This Row],[Base Year]]&amp;PERL[[#This Row],[DistrictNumber]],PERL[[Fiscal Year]:[Fiscal Year]]&amp;PERL[[DistrictNumber]:[DistrictNumber]],0),9)*$H790</f>
        <v>27085.201327980005</v>
      </c>
      <c r="J790" s="15">
        <f>IF(PERL[[#This Row],[Unadjusted Maximum Revenue]]/(PERL[[#This Row],[Proposed Taxable Valuation]]/1000)&gt;PERL[[#This Row],[Max Debt RATE]],PERL[[#This Row],[Max Debt RATE]],PERL[[#This Row],[Unadjusted Maximum Revenue]]/(PERL[[#This Row],[Proposed Taxable Valuation]]/1000))</f>
        <v>0.11795658096901321</v>
      </c>
      <c r="K790" s="26">
        <f>ROUND(PERL[[#This Row],[Proposed Taxable Valuation]]/1000*PERL[[#This Row],[Adjusted Rate]],0)</f>
        <v>27085</v>
      </c>
      <c r="L790" s="19">
        <f t="shared" si="71"/>
        <v>-3913.5114970199975</v>
      </c>
      <c r="M790" s="17">
        <f t="shared" si="73"/>
        <v>-1.7043419030986801E-2</v>
      </c>
      <c r="N790" s="5">
        <v>199254603</v>
      </c>
      <c r="O790">
        <f>INDEX($R$3:$T$335,MATCH(PERL[[#This Row],[DistrictNumber]],$R$3:$R$335,0),3)</f>
        <v>0.13500000000000001</v>
      </c>
      <c r="P790" s="9">
        <f t="shared" si="74"/>
        <v>26899.371405000002</v>
      </c>
      <c r="V790">
        <v>2028</v>
      </c>
      <c r="W790" t="s">
        <v>268</v>
      </c>
      <c r="X790" s="25">
        <v>414860140</v>
      </c>
    </row>
    <row r="791" spans="1:24" x14ac:dyDescent="0.35">
      <c r="A791" s="13">
        <v>2028</v>
      </c>
      <c r="B791" s="13">
        <f t="shared" si="70"/>
        <v>2027</v>
      </c>
      <c r="C791" t="s">
        <v>272</v>
      </c>
      <c r="D791" t="s">
        <v>273</v>
      </c>
      <c r="E791" s="5">
        <v>838830546</v>
      </c>
      <c r="F791" s="13">
        <f>INDEX($R$3:$T$335,MATCH(PERL[[#This Row],[DistrictNumber]],$R$3:$R$335,0),3)</f>
        <v>0</v>
      </c>
      <c r="G791" s="9">
        <f t="shared" si="72"/>
        <v>0</v>
      </c>
      <c r="H791" s="11">
        <v>1.02</v>
      </c>
      <c r="I791" s="12" cm="1">
        <f t="array" ref="I791">INDEX(PERL[],MATCH(PERL[[#This Row],[Base Year]]&amp;PERL[[#This Row],[DistrictNumber]],PERL[[Fiscal Year]:[Fiscal Year]]&amp;PERL[[DistrictNumber]:[DistrictNumber]],0),9)*$H791</f>
        <v>0</v>
      </c>
      <c r="J791" s="15">
        <f>IF(PERL[[#This Row],[Unadjusted Maximum Revenue]]/(PERL[[#This Row],[Proposed Taxable Valuation]]/1000)&gt;PERL[[#This Row],[Max Debt RATE]],PERL[[#This Row],[Max Debt RATE]],PERL[[#This Row],[Unadjusted Maximum Revenue]]/(PERL[[#This Row],[Proposed Taxable Valuation]]/1000))</f>
        <v>0</v>
      </c>
      <c r="K791" s="26">
        <f>ROUND(PERL[[#This Row],[Proposed Taxable Valuation]]/1000*PERL[[#This Row],[Adjusted Rate]],0)</f>
        <v>0</v>
      </c>
      <c r="L791" s="19">
        <f t="shared" si="71"/>
        <v>0</v>
      </c>
      <c r="M791" s="17">
        <f t="shared" si="73"/>
        <v>0</v>
      </c>
      <c r="N791" s="5">
        <v>703766111</v>
      </c>
      <c r="O791">
        <f>INDEX($R$3:$T$335,MATCH(PERL[[#This Row],[DistrictNumber]],$R$3:$R$335,0),3)</f>
        <v>0</v>
      </c>
      <c r="P791" s="9">
        <f t="shared" si="74"/>
        <v>0</v>
      </c>
      <c r="V791">
        <v>2028</v>
      </c>
      <c r="W791" t="s">
        <v>272</v>
      </c>
      <c r="X791" s="25">
        <v>838830546</v>
      </c>
    </row>
    <row r="792" spans="1:24" x14ac:dyDescent="0.35">
      <c r="A792" s="13">
        <v>2028</v>
      </c>
      <c r="B792" s="13">
        <f t="shared" si="70"/>
        <v>2027</v>
      </c>
      <c r="C792" t="s">
        <v>274</v>
      </c>
      <c r="D792" t="s">
        <v>275</v>
      </c>
      <c r="E792" s="5">
        <v>391890337</v>
      </c>
      <c r="F792" s="13">
        <f>INDEX($R$3:$T$335,MATCH(PERL[[#This Row],[DistrictNumber]],$R$3:$R$335,0),3)</f>
        <v>0</v>
      </c>
      <c r="G792" s="9">
        <f t="shared" si="72"/>
        <v>0</v>
      </c>
      <c r="H792" s="11">
        <v>1.02</v>
      </c>
      <c r="I792" s="12" cm="1">
        <f t="array" ref="I792">INDEX(PERL[],MATCH(PERL[[#This Row],[Base Year]]&amp;PERL[[#This Row],[DistrictNumber]],PERL[[Fiscal Year]:[Fiscal Year]]&amp;PERL[[DistrictNumber]:[DistrictNumber]],0),9)*$H792</f>
        <v>0</v>
      </c>
      <c r="J792" s="15">
        <f>IF(PERL[[#This Row],[Unadjusted Maximum Revenue]]/(PERL[[#This Row],[Proposed Taxable Valuation]]/1000)&gt;PERL[[#This Row],[Max Debt RATE]],PERL[[#This Row],[Max Debt RATE]],PERL[[#This Row],[Unadjusted Maximum Revenue]]/(PERL[[#This Row],[Proposed Taxable Valuation]]/1000))</f>
        <v>0</v>
      </c>
      <c r="K792" s="26">
        <f>ROUND(PERL[[#This Row],[Proposed Taxable Valuation]]/1000*PERL[[#This Row],[Adjusted Rate]],0)</f>
        <v>0</v>
      </c>
      <c r="L792" s="19">
        <f t="shared" si="71"/>
        <v>0</v>
      </c>
      <c r="M792" s="17">
        <f t="shared" si="73"/>
        <v>0</v>
      </c>
      <c r="N792" s="5">
        <v>353420106</v>
      </c>
      <c r="O792">
        <f>INDEX($R$3:$T$335,MATCH(PERL[[#This Row],[DistrictNumber]],$R$3:$R$335,0),3)</f>
        <v>0</v>
      </c>
      <c r="P792" s="9">
        <f t="shared" si="74"/>
        <v>0</v>
      </c>
      <c r="V792">
        <v>2028</v>
      </c>
      <c r="W792" t="s">
        <v>274</v>
      </c>
      <c r="X792" s="25">
        <v>391890337</v>
      </c>
    </row>
    <row r="793" spans="1:24" x14ac:dyDescent="0.35">
      <c r="A793" s="13">
        <v>2028</v>
      </c>
      <c r="B793" s="13">
        <f t="shared" si="70"/>
        <v>2027</v>
      </c>
      <c r="C793" t="s">
        <v>276</v>
      </c>
      <c r="D793" t="s">
        <v>277</v>
      </c>
      <c r="E793" s="5">
        <v>336354545</v>
      </c>
      <c r="F793" s="13">
        <f>INDEX($R$3:$T$335,MATCH(PERL[[#This Row],[DistrictNumber]],$R$3:$R$335,0),3)</f>
        <v>0</v>
      </c>
      <c r="G793" s="9">
        <f t="shared" si="72"/>
        <v>0</v>
      </c>
      <c r="H793" s="11">
        <v>1.02</v>
      </c>
      <c r="I793" s="12" cm="1">
        <f t="array" ref="I793">INDEX(PERL[],MATCH(PERL[[#This Row],[Base Year]]&amp;PERL[[#This Row],[DistrictNumber]],PERL[[Fiscal Year]:[Fiscal Year]]&amp;PERL[[DistrictNumber]:[DistrictNumber]],0),9)*$H793</f>
        <v>0</v>
      </c>
      <c r="J793" s="15">
        <f>IF(PERL[[#This Row],[Unadjusted Maximum Revenue]]/(PERL[[#This Row],[Proposed Taxable Valuation]]/1000)&gt;PERL[[#This Row],[Max Debt RATE]],PERL[[#This Row],[Max Debt RATE]],PERL[[#This Row],[Unadjusted Maximum Revenue]]/(PERL[[#This Row],[Proposed Taxable Valuation]]/1000))</f>
        <v>0</v>
      </c>
      <c r="K793" s="26">
        <f>ROUND(PERL[[#This Row],[Proposed Taxable Valuation]]/1000*PERL[[#This Row],[Adjusted Rate]],0)</f>
        <v>0</v>
      </c>
      <c r="L793" s="19">
        <f t="shared" si="71"/>
        <v>0</v>
      </c>
      <c r="M793" s="17">
        <f t="shared" si="73"/>
        <v>0</v>
      </c>
      <c r="N793" s="5">
        <v>261895338</v>
      </c>
      <c r="O793">
        <f>INDEX($R$3:$T$335,MATCH(PERL[[#This Row],[DistrictNumber]],$R$3:$R$335,0),3)</f>
        <v>0</v>
      </c>
      <c r="P793" s="9">
        <f t="shared" si="74"/>
        <v>0</v>
      </c>
      <c r="V793">
        <v>2028</v>
      </c>
      <c r="W793" t="s">
        <v>276</v>
      </c>
      <c r="X793" s="25">
        <v>336354545</v>
      </c>
    </row>
    <row r="794" spans="1:24" x14ac:dyDescent="0.35">
      <c r="A794" s="13">
        <v>2028</v>
      </c>
      <c r="B794" s="13">
        <f t="shared" si="70"/>
        <v>2027</v>
      </c>
      <c r="C794" t="s">
        <v>278</v>
      </c>
      <c r="D794" t="s">
        <v>279</v>
      </c>
      <c r="E794" s="5">
        <v>803405181</v>
      </c>
      <c r="F794" s="13">
        <f>INDEX($R$3:$T$335,MATCH(PERL[[#This Row],[DistrictNumber]],$R$3:$R$335,0),3)</f>
        <v>0</v>
      </c>
      <c r="G794" s="9">
        <f t="shared" si="72"/>
        <v>0</v>
      </c>
      <c r="H794" s="11">
        <v>1.02</v>
      </c>
      <c r="I794" s="12" cm="1">
        <f t="array" ref="I794">INDEX(PERL[],MATCH(PERL[[#This Row],[Base Year]]&amp;PERL[[#This Row],[DistrictNumber]],PERL[[Fiscal Year]:[Fiscal Year]]&amp;PERL[[DistrictNumber]:[DistrictNumber]],0),9)*$H794</f>
        <v>0</v>
      </c>
      <c r="J794" s="15">
        <f>IF(PERL[[#This Row],[Unadjusted Maximum Revenue]]/(PERL[[#This Row],[Proposed Taxable Valuation]]/1000)&gt;PERL[[#This Row],[Max Debt RATE]],PERL[[#This Row],[Max Debt RATE]],PERL[[#This Row],[Unadjusted Maximum Revenue]]/(PERL[[#This Row],[Proposed Taxable Valuation]]/1000))</f>
        <v>0</v>
      </c>
      <c r="K794" s="26">
        <f>ROUND(PERL[[#This Row],[Proposed Taxable Valuation]]/1000*PERL[[#This Row],[Adjusted Rate]],0)</f>
        <v>0</v>
      </c>
      <c r="L794" s="19">
        <f t="shared" si="71"/>
        <v>0</v>
      </c>
      <c r="M794" s="17">
        <f t="shared" si="73"/>
        <v>0</v>
      </c>
      <c r="N794" s="5">
        <v>664358684</v>
      </c>
      <c r="O794">
        <f>INDEX($R$3:$T$335,MATCH(PERL[[#This Row],[DistrictNumber]],$R$3:$R$335,0),3)</f>
        <v>0</v>
      </c>
      <c r="P794" s="9">
        <f t="shared" si="74"/>
        <v>0</v>
      </c>
      <c r="V794">
        <v>2028</v>
      </c>
      <c r="W794" t="s">
        <v>278</v>
      </c>
      <c r="X794" s="25">
        <v>803405181</v>
      </c>
    </row>
    <row r="795" spans="1:24" x14ac:dyDescent="0.35">
      <c r="A795" s="13">
        <v>2028</v>
      </c>
      <c r="B795" s="13">
        <f t="shared" si="70"/>
        <v>2027</v>
      </c>
      <c r="C795" t="s">
        <v>280</v>
      </c>
      <c r="D795" t="s">
        <v>281</v>
      </c>
      <c r="E795" s="5">
        <v>590186800</v>
      </c>
      <c r="F795" s="13">
        <f>INDEX($R$3:$T$335,MATCH(PERL[[#This Row],[DistrictNumber]],$R$3:$R$335,0),3)</f>
        <v>0</v>
      </c>
      <c r="G795" s="9">
        <f t="shared" si="72"/>
        <v>0</v>
      </c>
      <c r="H795" s="11">
        <v>1.02</v>
      </c>
      <c r="I795" s="12" cm="1">
        <f t="array" ref="I795">INDEX(PERL[],MATCH(PERL[[#This Row],[Base Year]]&amp;PERL[[#This Row],[DistrictNumber]],PERL[[Fiscal Year]:[Fiscal Year]]&amp;PERL[[DistrictNumber]:[DistrictNumber]],0),9)*$H795</f>
        <v>0</v>
      </c>
      <c r="J795" s="15">
        <f>IF(PERL[[#This Row],[Unadjusted Maximum Revenue]]/(PERL[[#This Row],[Proposed Taxable Valuation]]/1000)&gt;PERL[[#This Row],[Max Debt RATE]],PERL[[#This Row],[Max Debt RATE]],PERL[[#This Row],[Unadjusted Maximum Revenue]]/(PERL[[#This Row],[Proposed Taxable Valuation]]/1000))</f>
        <v>0</v>
      </c>
      <c r="K795" s="26">
        <f>ROUND(PERL[[#This Row],[Proposed Taxable Valuation]]/1000*PERL[[#This Row],[Adjusted Rate]],0)</f>
        <v>0</v>
      </c>
      <c r="L795" s="19">
        <f t="shared" si="71"/>
        <v>0</v>
      </c>
      <c r="M795" s="17">
        <f t="shared" si="73"/>
        <v>0</v>
      </c>
      <c r="N795" s="5">
        <v>523384202</v>
      </c>
      <c r="O795">
        <f>INDEX($R$3:$T$335,MATCH(PERL[[#This Row],[DistrictNumber]],$R$3:$R$335,0),3)</f>
        <v>0</v>
      </c>
      <c r="P795" s="9">
        <f t="shared" si="74"/>
        <v>0</v>
      </c>
      <c r="V795">
        <v>2028</v>
      </c>
      <c r="W795" t="s">
        <v>282</v>
      </c>
      <c r="X795" s="25">
        <v>733848080</v>
      </c>
    </row>
    <row r="796" spans="1:24" x14ac:dyDescent="0.35">
      <c r="A796" s="13">
        <v>2028</v>
      </c>
      <c r="B796" s="13">
        <f t="shared" si="70"/>
        <v>2027</v>
      </c>
      <c r="C796" t="s">
        <v>282</v>
      </c>
      <c r="D796" t="s">
        <v>283</v>
      </c>
      <c r="E796" s="5">
        <v>733848080</v>
      </c>
      <c r="F796" s="13">
        <f>INDEX($R$3:$T$335,MATCH(PERL[[#This Row],[DistrictNumber]],$R$3:$R$335,0),3)</f>
        <v>0</v>
      </c>
      <c r="G796" s="9">
        <f t="shared" si="72"/>
        <v>0</v>
      </c>
      <c r="H796" s="11">
        <v>1.02</v>
      </c>
      <c r="I796" s="12" cm="1">
        <f t="array" ref="I796">INDEX(PERL[],MATCH(PERL[[#This Row],[Base Year]]&amp;PERL[[#This Row],[DistrictNumber]],PERL[[Fiscal Year]:[Fiscal Year]]&amp;PERL[[DistrictNumber]:[DistrictNumber]],0),9)*$H796</f>
        <v>0</v>
      </c>
      <c r="J796" s="15">
        <f>IF(PERL[[#This Row],[Unadjusted Maximum Revenue]]/(PERL[[#This Row],[Proposed Taxable Valuation]]/1000)&gt;PERL[[#This Row],[Max Debt RATE]],PERL[[#This Row],[Max Debt RATE]],PERL[[#This Row],[Unadjusted Maximum Revenue]]/(PERL[[#This Row],[Proposed Taxable Valuation]]/1000))</f>
        <v>0</v>
      </c>
      <c r="K796" s="26">
        <f>ROUND(PERL[[#This Row],[Proposed Taxable Valuation]]/1000*PERL[[#This Row],[Adjusted Rate]],0)</f>
        <v>0</v>
      </c>
      <c r="L796" s="19">
        <f t="shared" si="71"/>
        <v>0</v>
      </c>
      <c r="M796" s="17">
        <f t="shared" si="73"/>
        <v>0</v>
      </c>
      <c r="N796" s="5">
        <v>585944557</v>
      </c>
      <c r="O796">
        <f>INDEX($R$3:$T$335,MATCH(PERL[[#This Row],[DistrictNumber]],$R$3:$R$335,0),3)</f>
        <v>0</v>
      </c>
      <c r="P796" s="9">
        <f t="shared" si="74"/>
        <v>0</v>
      </c>
      <c r="V796">
        <v>2028</v>
      </c>
      <c r="W796" t="s">
        <v>284</v>
      </c>
      <c r="X796" s="25">
        <v>1805705334</v>
      </c>
    </row>
    <row r="797" spans="1:24" x14ac:dyDescent="0.35">
      <c r="A797" s="13">
        <v>2028</v>
      </c>
      <c r="B797" s="13">
        <f t="shared" si="70"/>
        <v>2027</v>
      </c>
      <c r="C797" t="s">
        <v>284</v>
      </c>
      <c r="D797" t="s">
        <v>285</v>
      </c>
      <c r="E797" s="5">
        <v>1805705334</v>
      </c>
      <c r="F797" s="13">
        <f>INDEX($R$3:$T$335,MATCH(PERL[[#This Row],[DistrictNumber]],$R$3:$R$335,0),3)</f>
        <v>0.13500000000000001</v>
      </c>
      <c r="G797" s="9">
        <f t="shared" si="72"/>
        <v>243770.22009000002</v>
      </c>
      <c r="H797" s="11">
        <v>1.02</v>
      </c>
      <c r="I797" s="12" cm="1">
        <f t="array" ref="I797">INDEX(PERL[],MATCH(PERL[[#This Row],[Base Year]]&amp;PERL[[#This Row],[DistrictNumber]],PERL[[Fiscal Year]:[Fiscal Year]]&amp;PERL[[DistrictNumber]:[DistrictNumber]],0),9)*$H797</f>
        <v>160563.77898710404</v>
      </c>
      <c r="J797" s="15">
        <f>IF(PERL[[#This Row],[Unadjusted Maximum Revenue]]/(PERL[[#This Row],[Proposed Taxable Valuation]]/1000)&gt;PERL[[#This Row],[Max Debt RATE]],PERL[[#This Row],[Max Debt RATE]],PERL[[#This Row],[Unadjusted Maximum Revenue]]/(PERL[[#This Row],[Proposed Taxable Valuation]]/1000))</f>
        <v>8.8920255129015441E-2</v>
      </c>
      <c r="K797" s="26">
        <f>ROUND(PERL[[#This Row],[Proposed Taxable Valuation]]/1000*PERL[[#This Row],[Adjusted Rate]],0)</f>
        <v>160564</v>
      </c>
      <c r="L797" s="19">
        <f t="shared" si="71"/>
        <v>-83206.441102895973</v>
      </c>
      <c r="M797" s="17">
        <f t="shared" si="73"/>
        <v>-4.6079744870984568E-2</v>
      </c>
      <c r="N797" s="5">
        <v>1329560898</v>
      </c>
      <c r="O797">
        <f>INDEX($R$3:$T$335,MATCH(PERL[[#This Row],[DistrictNumber]],$R$3:$R$335,0),3)</f>
        <v>0.13500000000000001</v>
      </c>
      <c r="P797" s="9">
        <f t="shared" si="74"/>
        <v>179490.72123000002</v>
      </c>
      <c r="V797">
        <v>2028</v>
      </c>
      <c r="W797" t="s">
        <v>286</v>
      </c>
      <c r="X797" s="25">
        <v>476566360</v>
      </c>
    </row>
    <row r="798" spans="1:24" x14ac:dyDescent="0.35">
      <c r="A798" s="13">
        <v>2028</v>
      </c>
      <c r="B798" s="13">
        <f t="shared" si="70"/>
        <v>2027</v>
      </c>
      <c r="C798" t="s">
        <v>286</v>
      </c>
      <c r="D798" t="s">
        <v>287</v>
      </c>
      <c r="E798" s="5">
        <v>476566360</v>
      </c>
      <c r="F798" s="13">
        <f>INDEX($R$3:$T$335,MATCH(PERL[[#This Row],[DistrictNumber]],$R$3:$R$335,0),3)</f>
        <v>0</v>
      </c>
      <c r="G798" s="9">
        <f t="shared" si="72"/>
        <v>0</v>
      </c>
      <c r="H798" s="11">
        <v>1.02</v>
      </c>
      <c r="I798" s="12" cm="1">
        <f t="array" ref="I798">INDEX(PERL[],MATCH(PERL[[#This Row],[Base Year]]&amp;PERL[[#This Row],[DistrictNumber]],PERL[[Fiscal Year]:[Fiscal Year]]&amp;PERL[[DistrictNumber]:[DistrictNumber]],0),9)*$H798</f>
        <v>0</v>
      </c>
      <c r="J798" s="15">
        <f>IF(PERL[[#This Row],[Unadjusted Maximum Revenue]]/(PERL[[#This Row],[Proposed Taxable Valuation]]/1000)&gt;PERL[[#This Row],[Max Debt RATE]],PERL[[#This Row],[Max Debt RATE]],PERL[[#This Row],[Unadjusted Maximum Revenue]]/(PERL[[#This Row],[Proposed Taxable Valuation]]/1000))</f>
        <v>0</v>
      </c>
      <c r="K798" s="26">
        <f>ROUND(PERL[[#This Row],[Proposed Taxable Valuation]]/1000*PERL[[#This Row],[Adjusted Rate]],0)</f>
        <v>0</v>
      </c>
      <c r="L798" s="19">
        <f t="shared" si="71"/>
        <v>0</v>
      </c>
      <c r="M798" s="17">
        <f t="shared" si="73"/>
        <v>0</v>
      </c>
      <c r="N798" s="5">
        <v>366932427</v>
      </c>
      <c r="O798">
        <f>INDEX($R$3:$T$335,MATCH(PERL[[#This Row],[DistrictNumber]],$R$3:$R$335,0),3)</f>
        <v>0</v>
      </c>
      <c r="P798" s="9">
        <f t="shared" si="74"/>
        <v>0</v>
      </c>
      <c r="V798">
        <v>2028</v>
      </c>
      <c r="W798" t="s">
        <v>288</v>
      </c>
      <c r="X798" s="25">
        <v>11323548538</v>
      </c>
    </row>
    <row r="799" spans="1:24" x14ac:dyDescent="0.35">
      <c r="A799" s="13">
        <v>2028</v>
      </c>
      <c r="B799" s="13">
        <f t="shared" si="70"/>
        <v>2027</v>
      </c>
      <c r="C799" t="s">
        <v>288</v>
      </c>
      <c r="D799" t="s">
        <v>289</v>
      </c>
      <c r="E799" s="5">
        <v>11323548538</v>
      </c>
      <c r="F799" s="13">
        <f>INDEX($R$3:$T$335,MATCH(PERL[[#This Row],[DistrictNumber]],$R$3:$R$335,0),3)</f>
        <v>0</v>
      </c>
      <c r="G799" s="9">
        <f t="shared" si="72"/>
        <v>0</v>
      </c>
      <c r="H799" s="11">
        <v>1.02</v>
      </c>
      <c r="I799" s="12" cm="1">
        <f t="array" ref="I799">INDEX(PERL[],MATCH(PERL[[#This Row],[Base Year]]&amp;PERL[[#This Row],[DistrictNumber]],PERL[[Fiscal Year]:[Fiscal Year]]&amp;PERL[[DistrictNumber]:[DistrictNumber]],0),9)*$H799</f>
        <v>0</v>
      </c>
      <c r="J799" s="15">
        <f>IF(PERL[[#This Row],[Unadjusted Maximum Revenue]]/(PERL[[#This Row],[Proposed Taxable Valuation]]/1000)&gt;PERL[[#This Row],[Max Debt RATE]],PERL[[#This Row],[Max Debt RATE]],PERL[[#This Row],[Unadjusted Maximum Revenue]]/(PERL[[#This Row],[Proposed Taxable Valuation]]/1000))</f>
        <v>0</v>
      </c>
      <c r="K799" s="26">
        <f>ROUND(PERL[[#This Row],[Proposed Taxable Valuation]]/1000*PERL[[#This Row],[Adjusted Rate]],0)</f>
        <v>0</v>
      </c>
      <c r="L799" s="19">
        <f t="shared" si="71"/>
        <v>0</v>
      </c>
      <c r="M799" s="17">
        <f t="shared" si="73"/>
        <v>0</v>
      </c>
      <c r="N799" s="5">
        <v>8268776158</v>
      </c>
      <c r="O799">
        <f>INDEX($R$3:$T$335,MATCH(PERL[[#This Row],[DistrictNumber]],$R$3:$R$335,0),3)</f>
        <v>0</v>
      </c>
      <c r="P799" s="9">
        <f t="shared" si="74"/>
        <v>0</v>
      </c>
      <c r="V799">
        <v>2028</v>
      </c>
      <c r="W799" t="s">
        <v>290</v>
      </c>
      <c r="X799" s="25">
        <v>562904577</v>
      </c>
    </row>
    <row r="800" spans="1:24" x14ac:dyDescent="0.35">
      <c r="A800" s="13">
        <v>2028</v>
      </c>
      <c r="B800" s="13">
        <f t="shared" si="70"/>
        <v>2027</v>
      </c>
      <c r="C800" t="s">
        <v>290</v>
      </c>
      <c r="D800" t="s">
        <v>291</v>
      </c>
      <c r="E800" s="5">
        <v>562904577</v>
      </c>
      <c r="F800" s="13">
        <f>INDEX($R$3:$T$335,MATCH(PERL[[#This Row],[DistrictNumber]],$R$3:$R$335,0),3)</f>
        <v>0</v>
      </c>
      <c r="G800" s="9">
        <f t="shared" si="72"/>
        <v>0</v>
      </c>
      <c r="H800" s="11">
        <v>1.02</v>
      </c>
      <c r="I800" s="12" cm="1">
        <f t="array" ref="I800">INDEX(PERL[],MATCH(PERL[[#This Row],[Base Year]]&amp;PERL[[#This Row],[DistrictNumber]],PERL[[Fiscal Year]:[Fiscal Year]]&amp;PERL[[DistrictNumber]:[DistrictNumber]],0),9)*$H800</f>
        <v>0</v>
      </c>
      <c r="J800" s="15">
        <f>IF(PERL[[#This Row],[Unadjusted Maximum Revenue]]/(PERL[[#This Row],[Proposed Taxable Valuation]]/1000)&gt;PERL[[#This Row],[Max Debt RATE]],PERL[[#This Row],[Max Debt RATE]],PERL[[#This Row],[Unadjusted Maximum Revenue]]/(PERL[[#This Row],[Proposed Taxable Valuation]]/1000))</f>
        <v>0</v>
      </c>
      <c r="K800" s="26">
        <f>ROUND(PERL[[#This Row],[Proposed Taxable Valuation]]/1000*PERL[[#This Row],[Adjusted Rate]],0)</f>
        <v>0</v>
      </c>
      <c r="L800" s="19">
        <f t="shared" si="71"/>
        <v>0</v>
      </c>
      <c r="M800" s="17">
        <f t="shared" si="73"/>
        <v>0</v>
      </c>
      <c r="N800" s="5">
        <v>476158879</v>
      </c>
      <c r="O800">
        <f>INDEX($R$3:$T$335,MATCH(PERL[[#This Row],[DistrictNumber]],$R$3:$R$335,0),3)</f>
        <v>0</v>
      </c>
      <c r="P800" s="9">
        <f t="shared" si="74"/>
        <v>0</v>
      </c>
      <c r="V800">
        <v>2028</v>
      </c>
      <c r="W800" t="s">
        <v>292</v>
      </c>
      <c r="X800" s="25">
        <v>254362772</v>
      </c>
    </row>
    <row r="801" spans="1:24" x14ac:dyDescent="0.35">
      <c r="A801" s="13">
        <v>2028</v>
      </c>
      <c r="B801" s="13">
        <f t="shared" si="70"/>
        <v>2027</v>
      </c>
      <c r="C801" t="s">
        <v>292</v>
      </c>
      <c r="D801" t="s">
        <v>293</v>
      </c>
      <c r="E801" s="5">
        <v>254362772</v>
      </c>
      <c r="F801" s="13">
        <f>INDEX($R$3:$T$335,MATCH(PERL[[#This Row],[DistrictNumber]],$R$3:$R$335,0),3)</f>
        <v>0.13500000000000001</v>
      </c>
      <c r="G801" s="9">
        <f t="shared" si="72"/>
        <v>34338.974220000004</v>
      </c>
      <c r="H801" s="11">
        <v>1.02</v>
      </c>
      <c r="I801" s="12" cm="1">
        <f t="array" ref="I801">INDEX(PERL[],MATCH(PERL[[#This Row],[Base Year]]&amp;PERL[[#This Row],[DistrictNumber]],PERL[[Fiscal Year]:[Fiscal Year]]&amp;PERL[[DistrictNumber]:[DistrictNumber]],0),9)*$H801</f>
        <v>26800.792792937998</v>
      </c>
      <c r="J801" s="15">
        <f>IF(PERL[[#This Row],[Unadjusted Maximum Revenue]]/(PERL[[#This Row],[Proposed Taxable Valuation]]/1000)&gt;PERL[[#This Row],[Max Debt RATE]],PERL[[#This Row],[Max Debt RATE]],PERL[[#This Row],[Unadjusted Maximum Revenue]]/(PERL[[#This Row],[Proposed Taxable Valuation]]/1000))</f>
        <v>0.10536444693619709</v>
      </c>
      <c r="K801" s="26">
        <f>ROUND(PERL[[#This Row],[Proposed Taxable Valuation]]/1000*PERL[[#This Row],[Adjusted Rate]],0)</f>
        <v>26801</v>
      </c>
      <c r="L801" s="19">
        <f t="shared" si="71"/>
        <v>-7538.1814270620052</v>
      </c>
      <c r="M801" s="17">
        <f t="shared" si="73"/>
        <v>-2.9635553063802916E-2</v>
      </c>
      <c r="N801" s="5">
        <v>204461436</v>
      </c>
      <c r="O801">
        <f>INDEX($R$3:$T$335,MATCH(PERL[[#This Row],[DistrictNumber]],$R$3:$R$335,0),3)</f>
        <v>0.13500000000000001</v>
      </c>
      <c r="P801" s="9">
        <f t="shared" si="74"/>
        <v>27602.293860000002</v>
      </c>
      <c r="V801">
        <v>2028</v>
      </c>
      <c r="W801" t="s">
        <v>280</v>
      </c>
      <c r="X801" s="25">
        <v>590186800</v>
      </c>
    </row>
    <row r="802" spans="1:24" x14ac:dyDescent="0.35">
      <c r="A802" s="13">
        <v>2028</v>
      </c>
      <c r="B802" s="13">
        <f t="shared" si="70"/>
        <v>2027</v>
      </c>
      <c r="C802" t="s">
        <v>294</v>
      </c>
      <c r="D802" t="s">
        <v>295</v>
      </c>
      <c r="E802" s="5">
        <v>247199151</v>
      </c>
      <c r="F802" s="13">
        <f>INDEX($R$3:$T$335,MATCH(PERL[[#This Row],[DistrictNumber]],$R$3:$R$335,0),3)</f>
        <v>0</v>
      </c>
      <c r="G802" s="9">
        <f t="shared" si="72"/>
        <v>0</v>
      </c>
      <c r="H802" s="11">
        <v>1.02</v>
      </c>
      <c r="I802" s="12" cm="1">
        <f t="array" ref="I802">INDEX(PERL[],MATCH(PERL[[#This Row],[Base Year]]&amp;PERL[[#This Row],[DistrictNumber]],PERL[[Fiscal Year]:[Fiscal Year]]&amp;PERL[[DistrictNumber]:[DistrictNumber]],0),9)*$H802</f>
        <v>0</v>
      </c>
      <c r="J802" s="15">
        <f>IF(PERL[[#This Row],[Unadjusted Maximum Revenue]]/(PERL[[#This Row],[Proposed Taxable Valuation]]/1000)&gt;PERL[[#This Row],[Max Debt RATE]],PERL[[#This Row],[Max Debt RATE]],PERL[[#This Row],[Unadjusted Maximum Revenue]]/(PERL[[#This Row],[Proposed Taxable Valuation]]/1000))</f>
        <v>0</v>
      </c>
      <c r="K802" s="26">
        <f>ROUND(PERL[[#This Row],[Proposed Taxable Valuation]]/1000*PERL[[#This Row],[Adjusted Rate]],0)</f>
        <v>0</v>
      </c>
      <c r="L802" s="19">
        <f t="shared" si="71"/>
        <v>0</v>
      </c>
      <c r="M802" s="17">
        <f t="shared" si="73"/>
        <v>0</v>
      </c>
      <c r="N802" s="5">
        <v>187779567</v>
      </c>
      <c r="O802">
        <f>INDEX($R$3:$T$335,MATCH(PERL[[#This Row],[DistrictNumber]],$R$3:$R$335,0),3)</f>
        <v>0</v>
      </c>
      <c r="P802" s="9">
        <f t="shared" si="74"/>
        <v>0</v>
      </c>
      <c r="V802">
        <v>2028</v>
      </c>
      <c r="W802" t="s">
        <v>294</v>
      </c>
      <c r="X802" s="25">
        <v>247199151</v>
      </c>
    </row>
    <row r="803" spans="1:24" x14ac:dyDescent="0.35">
      <c r="A803" s="13">
        <v>2028</v>
      </c>
      <c r="B803" s="13">
        <f t="shared" si="70"/>
        <v>2027</v>
      </c>
      <c r="C803" t="s">
        <v>296</v>
      </c>
      <c r="D803" t="s">
        <v>297</v>
      </c>
      <c r="E803" s="5">
        <v>464211307</v>
      </c>
      <c r="F803" s="13">
        <f>INDEX($R$3:$T$335,MATCH(PERL[[#This Row],[DistrictNumber]],$R$3:$R$335,0),3)</f>
        <v>0</v>
      </c>
      <c r="G803" s="9">
        <f t="shared" si="72"/>
        <v>0</v>
      </c>
      <c r="H803" s="11">
        <v>1.02</v>
      </c>
      <c r="I803" s="12" cm="1">
        <f t="array" ref="I803">INDEX(PERL[],MATCH(PERL[[#This Row],[Base Year]]&amp;PERL[[#This Row],[DistrictNumber]],PERL[[Fiscal Year]:[Fiscal Year]]&amp;PERL[[DistrictNumber]:[DistrictNumber]],0),9)*$H803</f>
        <v>0</v>
      </c>
      <c r="J803" s="15">
        <f>IF(PERL[[#This Row],[Unadjusted Maximum Revenue]]/(PERL[[#This Row],[Proposed Taxable Valuation]]/1000)&gt;PERL[[#This Row],[Max Debt RATE]],PERL[[#This Row],[Max Debt RATE]],PERL[[#This Row],[Unadjusted Maximum Revenue]]/(PERL[[#This Row],[Proposed Taxable Valuation]]/1000))</f>
        <v>0</v>
      </c>
      <c r="K803" s="26">
        <f>ROUND(PERL[[#This Row],[Proposed Taxable Valuation]]/1000*PERL[[#This Row],[Adjusted Rate]],0)</f>
        <v>0</v>
      </c>
      <c r="L803" s="19">
        <f t="shared" si="71"/>
        <v>0</v>
      </c>
      <c r="M803" s="17">
        <f t="shared" si="73"/>
        <v>0</v>
      </c>
      <c r="N803" s="5">
        <v>373407515</v>
      </c>
      <c r="O803">
        <f>INDEX($R$3:$T$335,MATCH(PERL[[#This Row],[DistrictNumber]],$R$3:$R$335,0),3)</f>
        <v>0</v>
      </c>
      <c r="P803" s="9">
        <f t="shared" si="74"/>
        <v>0</v>
      </c>
      <c r="V803">
        <v>2028</v>
      </c>
      <c r="W803" t="s">
        <v>246</v>
      </c>
      <c r="X803" s="25">
        <v>878745175</v>
      </c>
    </row>
    <row r="804" spans="1:24" x14ac:dyDescent="0.35">
      <c r="A804" s="13">
        <v>2028</v>
      </c>
      <c r="B804" s="13">
        <f t="shared" si="70"/>
        <v>2027</v>
      </c>
      <c r="C804" t="s">
        <v>298</v>
      </c>
      <c r="D804" t="s">
        <v>299</v>
      </c>
      <c r="E804" s="5">
        <v>4537755124</v>
      </c>
      <c r="F804" s="13">
        <f>INDEX($R$3:$T$335,MATCH(PERL[[#This Row],[DistrictNumber]],$R$3:$R$335,0),3)</f>
        <v>0</v>
      </c>
      <c r="G804" s="9">
        <f t="shared" si="72"/>
        <v>0</v>
      </c>
      <c r="H804" s="11">
        <v>1.02</v>
      </c>
      <c r="I804" s="12" cm="1">
        <f t="array" ref="I804">INDEX(PERL[],MATCH(PERL[[#This Row],[Base Year]]&amp;PERL[[#This Row],[DistrictNumber]],PERL[[Fiscal Year]:[Fiscal Year]]&amp;PERL[[DistrictNumber]:[DistrictNumber]],0),9)*$H804</f>
        <v>0</v>
      </c>
      <c r="J804" s="15">
        <f>IF(PERL[[#This Row],[Unadjusted Maximum Revenue]]/(PERL[[#This Row],[Proposed Taxable Valuation]]/1000)&gt;PERL[[#This Row],[Max Debt RATE]],PERL[[#This Row],[Max Debt RATE]],PERL[[#This Row],[Unadjusted Maximum Revenue]]/(PERL[[#This Row],[Proposed Taxable Valuation]]/1000))</f>
        <v>0</v>
      </c>
      <c r="K804" s="26">
        <f>ROUND(PERL[[#This Row],[Proposed Taxable Valuation]]/1000*PERL[[#This Row],[Adjusted Rate]],0)</f>
        <v>0</v>
      </c>
      <c r="L804" s="19">
        <f t="shared" si="71"/>
        <v>0</v>
      </c>
      <c r="M804" s="17">
        <f t="shared" si="73"/>
        <v>0</v>
      </c>
      <c r="N804" s="5">
        <v>3353623902</v>
      </c>
      <c r="O804">
        <f>INDEX($R$3:$T$335,MATCH(PERL[[#This Row],[DistrictNumber]],$R$3:$R$335,0),3)</f>
        <v>0</v>
      </c>
      <c r="P804" s="9">
        <f t="shared" si="74"/>
        <v>0</v>
      </c>
      <c r="V804">
        <v>2028</v>
      </c>
      <c r="W804" t="s">
        <v>296</v>
      </c>
      <c r="X804" s="25">
        <v>464211307</v>
      </c>
    </row>
    <row r="805" spans="1:24" x14ac:dyDescent="0.35">
      <c r="A805" s="13">
        <v>2028</v>
      </c>
      <c r="B805" s="13">
        <f t="shared" si="70"/>
        <v>2027</v>
      </c>
      <c r="C805" t="s">
        <v>300</v>
      </c>
      <c r="D805" t="s">
        <v>301</v>
      </c>
      <c r="E805" s="5">
        <v>548194971</v>
      </c>
      <c r="F805" s="13">
        <f>INDEX($R$3:$T$335,MATCH(PERL[[#This Row],[DistrictNumber]],$R$3:$R$335,0),3)</f>
        <v>0</v>
      </c>
      <c r="G805" s="9">
        <f t="shared" si="72"/>
        <v>0</v>
      </c>
      <c r="H805" s="11">
        <v>1.02</v>
      </c>
      <c r="I805" s="12" cm="1">
        <f t="array" ref="I805">INDEX(PERL[],MATCH(PERL[[#This Row],[Base Year]]&amp;PERL[[#This Row],[DistrictNumber]],PERL[[Fiscal Year]:[Fiscal Year]]&amp;PERL[[DistrictNumber]:[DistrictNumber]],0),9)*$H805</f>
        <v>0</v>
      </c>
      <c r="J805" s="15">
        <f>IF(PERL[[#This Row],[Unadjusted Maximum Revenue]]/(PERL[[#This Row],[Proposed Taxable Valuation]]/1000)&gt;PERL[[#This Row],[Max Debt RATE]],PERL[[#This Row],[Max Debt RATE]],PERL[[#This Row],[Unadjusted Maximum Revenue]]/(PERL[[#This Row],[Proposed Taxable Valuation]]/1000))</f>
        <v>0</v>
      </c>
      <c r="K805" s="26">
        <f>ROUND(PERL[[#This Row],[Proposed Taxable Valuation]]/1000*PERL[[#This Row],[Adjusted Rate]],0)</f>
        <v>0</v>
      </c>
      <c r="L805" s="19">
        <f t="shared" si="71"/>
        <v>0</v>
      </c>
      <c r="M805" s="17">
        <f t="shared" si="73"/>
        <v>0</v>
      </c>
      <c r="N805" s="5">
        <v>432500160</v>
      </c>
      <c r="O805">
        <f>INDEX($R$3:$T$335,MATCH(PERL[[#This Row],[DistrictNumber]],$R$3:$R$335,0),3)</f>
        <v>0</v>
      </c>
      <c r="P805" s="9">
        <f t="shared" si="74"/>
        <v>0</v>
      </c>
      <c r="V805">
        <v>2028</v>
      </c>
      <c r="W805" t="s">
        <v>298</v>
      </c>
      <c r="X805" s="25">
        <v>4537755124</v>
      </c>
    </row>
    <row r="806" spans="1:24" x14ac:dyDescent="0.35">
      <c r="A806" s="13">
        <v>2028</v>
      </c>
      <c r="B806" s="13">
        <f t="shared" si="70"/>
        <v>2027</v>
      </c>
      <c r="C806" t="s">
        <v>302</v>
      </c>
      <c r="D806" t="s">
        <v>303</v>
      </c>
      <c r="E806" s="5">
        <v>269509920</v>
      </c>
      <c r="F806" s="13">
        <f>INDEX($R$3:$T$335,MATCH(PERL[[#This Row],[DistrictNumber]],$R$3:$R$335,0),3)</f>
        <v>0</v>
      </c>
      <c r="G806" s="9">
        <f t="shared" si="72"/>
        <v>0</v>
      </c>
      <c r="H806" s="11">
        <v>1.02</v>
      </c>
      <c r="I806" s="12" cm="1">
        <f t="array" ref="I806">INDEX(PERL[],MATCH(PERL[[#This Row],[Base Year]]&amp;PERL[[#This Row],[DistrictNumber]],PERL[[Fiscal Year]:[Fiscal Year]]&amp;PERL[[DistrictNumber]:[DistrictNumber]],0),9)*$H806</f>
        <v>0</v>
      </c>
      <c r="J806" s="15">
        <f>IF(PERL[[#This Row],[Unadjusted Maximum Revenue]]/(PERL[[#This Row],[Proposed Taxable Valuation]]/1000)&gt;PERL[[#This Row],[Max Debt RATE]],PERL[[#This Row],[Max Debt RATE]],PERL[[#This Row],[Unadjusted Maximum Revenue]]/(PERL[[#This Row],[Proposed Taxable Valuation]]/1000))</f>
        <v>0</v>
      </c>
      <c r="K806" s="26">
        <f>ROUND(PERL[[#This Row],[Proposed Taxable Valuation]]/1000*PERL[[#This Row],[Adjusted Rate]],0)</f>
        <v>0</v>
      </c>
      <c r="L806" s="19">
        <f t="shared" si="71"/>
        <v>0</v>
      </c>
      <c r="M806" s="17">
        <f t="shared" si="73"/>
        <v>0</v>
      </c>
      <c r="N806" s="5">
        <v>240412190</v>
      </c>
      <c r="O806">
        <f>INDEX($R$3:$T$335,MATCH(PERL[[#This Row],[DistrictNumber]],$R$3:$R$335,0),3)</f>
        <v>0</v>
      </c>
      <c r="P806" s="9">
        <f t="shared" si="74"/>
        <v>0</v>
      </c>
      <c r="V806">
        <v>2028</v>
      </c>
      <c r="W806" t="s">
        <v>300</v>
      </c>
      <c r="X806" s="25">
        <v>548194971</v>
      </c>
    </row>
    <row r="807" spans="1:24" x14ac:dyDescent="0.35">
      <c r="A807" s="13">
        <v>2028</v>
      </c>
      <c r="B807" s="13">
        <f t="shared" si="70"/>
        <v>2027</v>
      </c>
      <c r="C807" t="s">
        <v>304</v>
      </c>
      <c r="D807" t="s">
        <v>305</v>
      </c>
      <c r="E807" s="5">
        <v>311421490</v>
      </c>
      <c r="F807" s="13">
        <f>INDEX($R$3:$T$335,MATCH(PERL[[#This Row],[DistrictNumber]],$R$3:$R$335,0),3)</f>
        <v>0</v>
      </c>
      <c r="G807" s="9">
        <f t="shared" si="72"/>
        <v>0</v>
      </c>
      <c r="H807" s="11">
        <v>1.02</v>
      </c>
      <c r="I807" s="12" cm="1">
        <f t="array" ref="I807">INDEX(PERL[],MATCH(PERL[[#This Row],[Base Year]]&amp;PERL[[#This Row],[DistrictNumber]],PERL[[Fiscal Year]:[Fiscal Year]]&amp;PERL[[DistrictNumber]:[DistrictNumber]],0),9)*$H807</f>
        <v>0</v>
      </c>
      <c r="J807" s="15">
        <f>IF(PERL[[#This Row],[Unadjusted Maximum Revenue]]/(PERL[[#This Row],[Proposed Taxable Valuation]]/1000)&gt;PERL[[#This Row],[Max Debt RATE]],PERL[[#This Row],[Max Debt RATE]],PERL[[#This Row],[Unadjusted Maximum Revenue]]/(PERL[[#This Row],[Proposed Taxable Valuation]]/1000))</f>
        <v>0</v>
      </c>
      <c r="K807" s="26">
        <f>ROUND(PERL[[#This Row],[Proposed Taxable Valuation]]/1000*PERL[[#This Row],[Adjusted Rate]],0)</f>
        <v>0</v>
      </c>
      <c r="L807" s="19">
        <f t="shared" si="71"/>
        <v>0</v>
      </c>
      <c r="M807" s="17">
        <f t="shared" si="73"/>
        <v>0</v>
      </c>
      <c r="N807" s="5">
        <v>266747940</v>
      </c>
      <c r="O807">
        <f>INDEX($R$3:$T$335,MATCH(PERL[[#This Row],[DistrictNumber]],$R$3:$R$335,0),3)</f>
        <v>0</v>
      </c>
      <c r="P807" s="9">
        <f t="shared" si="74"/>
        <v>0</v>
      </c>
      <c r="V807">
        <v>2028</v>
      </c>
      <c r="W807" t="s">
        <v>302</v>
      </c>
      <c r="X807" s="25">
        <v>269509920</v>
      </c>
    </row>
    <row r="808" spans="1:24" x14ac:dyDescent="0.35">
      <c r="A808" s="13">
        <v>2028</v>
      </c>
      <c r="B808" s="13">
        <f t="shared" si="70"/>
        <v>2027</v>
      </c>
      <c r="C808" t="s">
        <v>306</v>
      </c>
      <c r="D808" t="s">
        <v>307</v>
      </c>
      <c r="E808" s="5">
        <v>837126127</v>
      </c>
      <c r="F808" s="13">
        <f>INDEX($R$3:$T$335,MATCH(PERL[[#This Row],[DistrictNumber]],$R$3:$R$335,0),3)</f>
        <v>0</v>
      </c>
      <c r="G808" s="9">
        <f t="shared" si="72"/>
        <v>0</v>
      </c>
      <c r="H808" s="11">
        <v>1.02</v>
      </c>
      <c r="I808" s="12" cm="1">
        <f t="array" ref="I808">INDEX(PERL[],MATCH(PERL[[#This Row],[Base Year]]&amp;PERL[[#This Row],[DistrictNumber]],PERL[[Fiscal Year]:[Fiscal Year]]&amp;PERL[[DistrictNumber]:[DistrictNumber]],0),9)*$H808</f>
        <v>0</v>
      </c>
      <c r="J808" s="15">
        <f>IF(PERL[[#This Row],[Unadjusted Maximum Revenue]]/(PERL[[#This Row],[Proposed Taxable Valuation]]/1000)&gt;PERL[[#This Row],[Max Debt RATE]],PERL[[#This Row],[Max Debt RATE]],PERL[[#This Row],[Unadjusted Maximum Revenue]]/(PERL[[#This Row],[Proposed Taxable Valuation]]/1000))</f>
        <v>0</v>
      </c>
      <c r="K808" s="26">
        <f>ROUND(PERL[[#This Row],[Proposed Taxable Valuation]]/1000*PERL[[#This Row],[Adjusted Rate]],0)</f>
        <v>0</v>
      </c>
      <c r="L808" s="19">
        <f t="shared" si="71"/>
        <v>0</v>
      </c>
      <c r="M808" s="17">
        <f t="shared" si="73"/>
        <v>0</v>
      </c>
      <c r="N808" s="5">
        <v>638257626</v>
      </c>
      <c r="O808">
        <f>INDEX($R$3:$T$335,MATCH(PERL[[#This Row],[DistrictNumber]],$R$3:$R$335,0),3)</f>
        <v>0</v>
      </c>
      <c r="P808" s="9">
        <f t="shared" si="74"/>
        <v>0</v>
      </c>
      <c r="V808">
        <v>2028</v>
      </c>
      <c r="W808" t="s">
        <v>304</v>
      </c>
      <c r="X808" s="25">
        <v>311421490</v>
      </c>
    </row>
    <row r="809" spans="1:24" x14ac:dyDescent="0.35">
      <c r="A809" s="13">
        <v>2028</v>
      </c>
      <c r="B809" s="13">
        <f t="shared" si="70"/>
        <v>2027</v>
      </c>
      <c r="C809" t="s">
        <v>308</v>
      </c>
      <c r="D809" t="s">
        <v>309</v>
      </c>
      <c r="E809" s="5">
        <v>416555451</v>
      </c>
      <c r="F809" s="13">
        <f>INDEX($R$3:$T$335,MATCH(PERL[[#This Row],[DistrictNumber]],$R$3:$R$335,0),3)</f>
        <v>0</v>
      </c>
      <c r="G809" s="9">
        <f t="shared" si="72"/>
        <v>0</v>
      </c>
      <c r="H809" s="11">
        <v>1.02</v>
      </c>
      <c r="I809" s="12" cm="1">
        <f t="array" ref="I809">INDEX(PERL[],MATCH(PERL[[#This Row],[Base Year]]&amp;PERL[[#This Row],[DistrictNumber]],PERL[[Fiscal Year]:[Fiscal Year]]&amp;PERL[[DistrictNumber]:[DistrictNumber]],0),9)*$H809</f>
        <v>0</v>
      </c>
      <c r="J809" s="15">
        <f>IF(PERL[[#This Row],[Unadjusted Maximum Revenue]]/(PERL[[#This Row],[Proposed Taxable Valuation]]/1000)&gt;PERL[[#This Row],[Max Debt RATE]],PERL[[#This Row],[Max Debt RATE]],PERL[[#This Row],[Unadjusted Maximum Revenue]]/(PERL[[#This Row],[Proposed Taxable Valuation]]/1000))</f>
        <v>0</v>
      </c>
      <c r="K809" s="26">
        <f>ROUND(PERL[[#This Row],[Proposed Taxable Valuation]]/1000*PERL[[#This Row],[Adjusted Rate]],0)</f>
        <v>0</v>
      </c>
      <c r="L809" s="19">
        <f t="shared" si="71"/>
        <v>0</v>
      </c>
      <c r="M809" s="17">
        <f t="shared" si="73"/>
        <v>0</v>
      </c>
      <c r="N809" s="5">
        <v>361584631</v>
      </c>
      <c r="O809">
        <f>INDEX($R$3:$T$335,MATCH(PERL[[#This Row],[DistrictNumber]],$R$3:$R$335,0),3)</f>
        <v>0</v>
      </c>
      <c r="P809" s="9">
        <f t="shared" si="74"/>
        <v>0</v>
      </c>
      <c r="V809">
        <v>2028</v>
      </c>
      <c r="W809" t="s">
        <v>306</v>
      </c>
      <c r="X809" s="25">
        <v>837126127</v>
      </c>
    </row>
    <row r="810" spans="1:24" x14ac:dyDescent="0.35">
      <c r="A810" s="13">
        <v>2028</v>
      </c>
      <c r="B810" s="13">
        <f t="shared" si="70"/>
        <v>2027</v>
      </c>
      <c r="C810" t="s">
        <v>310</v>
      </c>
      <c r="D810" t="s">
        <v>311</v>
      </c>
      <c r="E810" s="5">
        <v>124208024</v>
      </c>
      <c r="F810" s="13">
        <f>INDEX($R$3:$T$335,MATCH(PERL[[#This Row],[DistrictNumber]],$R$3:$R$335,0),3)</f>
        <v>0</v>
      </c>
      <c r="G810" s="9">
        <f t="shared" si="72"/>
        <v>0</v>
      </c>
      <c r="H810" s="11">
        <v>1.02</v>
      </c>
      <c r="I810" s="12" cm="1">
        <f t="array" ref="I810">INDEX(PERL[],MATCH(PERL[[#This Row],[Base Year]]&amp;PERL[[#This Row],[DistrictNumber]],PERL[[Fiscal Year]:[Fiscal Year]]&amp;PERL[[DistrictNumber]:[DistrictNumber]],0),9)*$H810</f>
        <v>0</v>
      </c>
      <c r="J810" s="15">
        <f>IF(PERL[[#This Row],[Unadjusted Maximum Revenue]]/(PERL[[#This Row],[Proposed Taxable Valuation]]/1000)&gt;PERL[[#This Row],[Max Debt RATE]],PERL[[#This Row],[Max Debt RATE]],PERL[[#This Row],[Unadjusted Maximum Revenue]]/(PERL[[#This Row],[Proposed Taxable Valuation]]/1000))</f>
        <v>0</v>
      </c>
      <c r="K810" s="26">
        <f>ROUND(PERL[[#This Row],[Proposed Taxable Valuation]]/1000*PERL[[#This Row],[Adjusted Rate]],0)</f>
        <v>0</v>
      </c>
      <c r="L810" s="19">
        <f t="shared" si="71"/>
        <v>0</v>
      </c>
      <c r="M810" s="17">
        <f t="shared" si="73"/>
        <v>0</v>
      </c>
      <c r="N810" s="5">
        <v>101521345</v>
      </c>
      <c r="O810">
        <f>INDEX($R$3:$T$335,MATCH(PERL[[#This Row],[DistrictNumber]],$R$3:$R$335,0),3)</f>
        <v>0</v>
      </c>
      <c r="P810" s="9">
        <f t="shared" si="74"/>
        <v>0</v>
      </c>
      <c r="V810">
        <v>2028</v>
      </c>
      <c r="W810" t="s">
        <v>308</v>
      </c>
      <c r="X810" s="25">
        <v>416555451</v>
      </c>
    </row>
    <row r="811" spans="1:24" x14ac:dyDescent="0.35">
      <c r="A811" s="13">
        <v>2028</v>
      </c>
      <c r="B811" s="13">
        <f t="shared" si="70"/>
        <v>2027</v>
      </c>
      <c r="C811" t="s">
        <v>312</v>
      </c>
      <c r="D811" t="s">
        <v>313</v>
      </c>
      <c r="E811" s="5">
        <v>242595268</v>
      </c>
      <c r="F811" s="13">
        <f>INDEX($R$3:$T$335,MATCH(PERL[[#This Row],[DistrictNumber]],$R$3:$R$335,0),3)</f>
        <v>0.13500000000000001</v>
      </c>
      <c r="G811" s="9">
        <f t="shared" si="72"/>
        <v>32750.361180000004</v>
      </c>
      <c r="H811" s="11">
        <v>1.02</v>
      </c>
      <c r="I811" s="12" cm="1">
        <f t="array" ref="I811">INDEX(PERL[],MATCH(PERL[[#This Row],[Base Year]]&amp;PERL[[#This Row],[DistrictNumber]],PERL[[Fiscal Year]:[Fiscal Year]]&amp;PERL[[DistrictNumber]:[DistrictNumber]],0),9)*$H811</f>
        <v>29973.170407067999</v>
      </c>
      <c r="J811" s="15">
        <f>IF(PERL[[#This Row],[Unadjusted Maximum Revenue]]/(PERL[[#This Row],[Proposed Taxable Valuation]]/1000)&gt;PERL[[#This Row],[Max Debt RATE]],PERL[[#This Row],[Max Debt RATE]],PERL[[#This Row],[Unadjusted Maximum Revenue]]/(PERL[[#This Row],[Proposed Taxable Valuation]]/1000))</f>
        <v>0.12355216428651855</v>
      </c>
      <c r="K811" s="26">
        <f>ROUND(PERL[[#This Row],[Proposed Taxable Valuation]]/1000*PERL[[#This Row],[Adjusted Rate]],0)</f>
        <v>29973</v>
      </c>
      <c r="L811" s="19">
        <f t="shared" si="71"/>
        <v>-2777.1907729320046</v>
      </c>
      <c r="M811" s="17">
        <f t="shared" si="73"/>
        <v>-1.1447835713481458E-2</v>
      </c>
      <c r="N811" s="5">
        <v>219055257</v>
      </c>
      <c r="O811">
        <f>INDEX($R$3:$T$335,MATCH(PERL[[#This Row],[DistrictNumber]],$R$3:$R$335,0),3)</f>
        <v>0.13500000000000001</v>
      </c>
      <c r="P811" s="9">
        <f t="shared" si="74"/>
        <v>29572.459695000005</v>
      </c>
      <c r="V811">
        <v>2028</v>
      </c>
      <c r="W811" t="s">
        <v>310</v>
      </c>
      <c r="X811" s="25">
        <v>124208024</v>
      </c>
    </row>
    <row r="812" spans="1:24" x14ac:dyDescent="0.35">
      <c r="A812" s="13">
        <v>2028</v>
      </c>
      <c r="B812" s="13">
        <f t="shared" si="70"/>
        <v>2027</v>
      </c>
      <c r="C812" t="s">
        <v>314</v>
      </c>
      <c r="D812" t="s">
        <v>315</v>
      </c>
      <c r="E812" s="5">
        <v>405729363</v>
      </c>
      <c r="F812" s="13">
        <f>INDEX($R$3:$T$335,MATCH(PERL[[#This Row],[DistrictNumber]],$R$3:$R$335,0),3)</f>
        <v>0</v>
      </c>
      <c r="G812" s="9">
        <f t="shared" si="72"/>
        <v>0</v>
      </c>
      <c r="H812" s="11">
        <v>1.02</v>
      </c>
      <c r="I812" s="12" cm="1">
        <f t="array" ref="I812">INDEX(PERL[],MATCH(PERL[[#This Row],[Base Year]]&amp;PERL[[#This Row],[DistrictNumber]],PERL[[Fiscal Year]:[Fiscal Year]]&amp;PERL[[DistrictNumber]:[DistrictNumber]],0),9)*$H812</f>
        <v>0</v>
      </c>
      <c r="J812" s="15">
        <f>IF(PERL[[#This Row],[Unadjusted Maximum Revenue]]/(PERL[[#This Row],[Proposed Taxable Valuation]]/1000)&gt;PERL[[#This Row],[Max Debt RATE]],PERL[[#This Row],[Max Debt RATE]],PERL[[#This Row],[Unadjusted Maximum Revenue]]/(PERL[[#This Row],[Proposed Taxable Valuation]]/1000))</f>
        <v>0</v>
      </c>
      <c r="K812" s="26">
        <f>ROUND(PERL[[#This Row],[Proposed Taxable Valuation]]/1000*PERL[[#This Row],[Adjusted Rate]],0)</f>
        <v>0</v>
      </c>
      <c r="L812" s="19">
        <f t="shared" si="71"/>
        <v>0</v>
      </c>
      <c r="M812" s="17">
        <f t="shared" si="73"/>
        <v>0</v>
      </c>
      <c r="N812" s="5">
        <v>322392607</v>
      </c>
      <c r="O812">
        <f>INDEX($R$3:$T$335,MATCH(PERL[[#This Row],[DistrictNumber]],$R$3:$R$335,0),3)</f>
        <v>0</v>
      </c>
      <c r="P812" s="9">
        <f t="shared" si="74"/>
        <v>0</v>
      </c>
      <c r="V812">
        <v>2028</v>
      </c>
      <c r="W812" t="s">
        <v>312</v>
      </c>
      <c r="X812" s="25">
        <v>242595268</v>
      </c>
    </row>
    <row r="813" spans="1:24" x14ac:dyDescent="0.35">
      <c r="A813" s="13">
        <v>2028</v>
      </c>
      <c r="B813" s="13">
        <f t="shared" si="70"/>
        <v>2027</v>
      </c>
      <c r="C813" t="s">
        <v>316</v>
      </c>
      <c r="D813" t="s">
        <v>317</v>
      </c>
      <c r="E813" s="5">
        <v>1612288862</v>
      </c>
      <c r="F813" s="13">
        <f>INDEX($R$3:$T$335,MATCH(PERL[[#This Row],[DistrictNumber]],$R$3:$R$335,0),3)</f>
        <v>0</v>
      </c>
      <c r="G813" s="9">
        <f t="shared" si="72"/>
        <v>0</v>
      </c>
      <c r="H813" s="11">
        <v>1.02</v>
      </c>
      <c r="I813" s="12" cm="1">
        <f t="array" ref="I813">INDEX(PERL[],MATCH(PERL[[#This Row],[Base Year]]&amp;PERL[[#This Row],[DistrictNumber]],PERL[[Fiscal Year]:[Fiscal Year]]&amp;PERL[[DistrictNumber]:[DistrictNumber]],0),9)*$H813</f>
        <v>0</v>
      </c>
      <c r="J813" s="15">
        <f>IF(PERL[[#This Row],[Unadjusted Maximum Revenue]]/(PERL[[#This Row],[Proposed Taxable Valuation]]/1000)&gt;PERL[[#This Row],[Max Debt RATE]],PERL[[#This Row],[Max Debt RATE]],PERL[[#This Row],[Unadjusted Maximum Revenue]]/(PERL[[#This Row],[Proposed Taxable Valuation]]/1000))</f>
        <v>0</v>
      </c>
      <c r="K813" s="26">
        <f>ROUND(PERL[[#This Row],[Proposed Taxable Valuation]]/1000*PERL[[#This Row],[Adjusted Rate]],0)</f>
        <v>0</v>
      </c>
      <c r="L813" s="19">
        <f t="shared" si="71"/>
        <v>0</v>
      </c>
      <c r="M813" s="17">
        <f t="shared" si="73"/>
        <v>0</v>
      </c>
      <c r="N813" s="5">
        <v>1297231456</v>
      </c>
      <c r="O813">
        <f>INDEX($R$3:$T$335,MATCH(PERL[[#This Row],[DistrictNumber]],$R$3:$R$335,0),3)</f>
        <v>0</v>
      </c>
      <c r="P813" s="9">
        <f t="shared" si="74"/>
        <v>0</v>
      </c>
      <c r="V813">
        <v>2028</v>
      </c>
      <c r="W813" t="s">
        <v>314</v>
      </c>
      <c r="X813" s="25">
        <v>405729363</v>
      </c>
    </row>
    <row r="814" spans="1:24" x14ac:dyDescent="0.35">
      <c r="A814" s="13">
        <v>2028</v>
      </c>
      <c r="B814" s="13">
        <f t="shared" si="70"/>
        <v>2027</v>
      </c>
      <c r="C814" t="s">
        <v>318</v>
      </c>
      <c r="D814" t="s">
        <v>319</v>
      </c>
      <c r="E814" s="5">
        <v>248276921</v>
      </c>
      <c r="F814" s="13">
        <f>INDEX($R$3:$T$335,MATCH(PERL[[#This Row],[DistrictNumber]],$R$3:$R$335,0),3)</f>
        <v>0</v>
      </c>
      <c r="G814" s="9">
        <f t="shared" si="72"/>
        <v>0</v>
      </c>
      <c r="H814" s="11">
        <v>1.02</v>
      </c>
      <c r="I814" s="12" cm="1">
        <f t="array" ref="I814">INDEX(PERL[],MATCH(PERL[[#This Row],[Base Year]]&amp;PERL[[#This Row],[DistrictNumber]],PERL[[Fiscal Year]:[Fiscal Year]]&amp;PERL[[DistrictNumber]:[DistrictNumber]],0),9)*$H814</f>
        <v>0</v>
      </c>
      <c r="J814" s="15">
        <f>IF(PERL[[#This Row],[Unadjusted Maximum Revenue]]/(PERL[[#This Row],[Proposed Taxable Valuation]]/1000)&gt;PERL[[#This Row],[Max Debt RATE]],PERL[[#This Row],[Max Debt RATE]],PERL[[#This Row],[Unadjusted Maximum Revenue]]/(PERL[[#This Row],[Proposed Taxable Valuation]]/1000))</f>
        <v>0</v>
      </c>
      <c r="K814" s="26">
        <f>ROUND(PERL[[#This Row],[Proposed Taxable Valuation]]/1000*PERL[[#This Row],[Adjusted Rate]],0)</f>
        <v>0</v>
      </c>
      <c r="L814" s="19">
        <f t="shared" si="71"/>
        <v>0</v>
      </c>
      <c r="M814" s="17">
        <f t="shared" si="73"/>
        <v>0</v>
      </c>
      <c r="N814" s="5">
        <v>217126222</v>
      </c>
      <c r="O814">
        <f>INDEX($R$3:$T$335,MATCH(PERL[[#This Row],[DistrictNumber]],$R$3:$R$335,0),3)</f>
        <v>0</v>
      </c>
      <c r="P814" s="9">
        <f t="shared" si="74"/>
        <v>0</v>
      </c>
      <c r="V814">
        <v>2028</v>
      </c>
      <c r="W814" t="s">
        <v>316</v>
      </c>
      <c r="X814" s="25">
        <v>1612288862</v>
      </c>
    </row>
    <row r="815" spans="1:24" x14ac:dyDescent="0.35">
      <c r="A815" s="13">
        <v>2028</v>
      </c>
      <c r="B815" s="13">
        <f t="shared" si="70"/>
        <v>2027</v>
      </c>
      <c r="C815" t="s">
        <v>320</v>
      </c>
      <c r="D815" t="s">
        <v>321</v>
      </c>
      <c r="E815" s="5">
        <v>2515792356</v>
      </c>
      <c r="F815" s="13">
        <f>INDEX($R$3:$T$335,MATCH(PERL[[#This Row],[DistrictNumber]],$R$3:$R$335,0),3)</f>
        <v>0</v>
      </c>
      <c r="G815" s="9">
        <f t="shared" si="72"/>
        <v>0</v>
      </c>
      <c r="H815" s="11">
        <v>1.02</v>
      </c>
      <c r="I815" s="12" cm="1">
        <f t="array" ref="I815">INDEX(PERL[],MATCH(PERL[[#This Row],[Base Year]]&amp;PERL[[#This Row],[DistrictNumber]],PERL[[Fiscal Year]:[Fiscal Year]]&amp;PERL[[DistrictNumber]:[DistrictNumber]],0),9)*$H815</f>
        <v>0</v>
      </c>
      <c r="J815" s="15">
        <f>IF(PERL[[#This Row],[Unadjusted Maximum Revenue]]/(PERL[[#This Row],[Proposed Taxable Valuation]]/1000)&gt;PERL[[#This Row],[Max Debt RATE]],PERL[[#This Row],[Max Debt RATE]],PERL[[#This Row],[Unadjusted Maximum Revenue]]/(PERL[[#This Row],[Proposed Taxable Valuation]]/1000))</f>
        <v>0</v>
      </c>
      <c r="K815" s="26">
        <f>ROUND(PERL[[#This Row],[Proposed Taxable Valuation]]/1000*PERL[[#This Row],[Adjusted Rate]],0)</f>
        <v>0</v>
      </c>
      <c r="L815" s="19">
        <f t="shared" si="71"/>
        <v>0</v>
      </c>
      <c r="M815" s="17">
        <f t="shared" si="73"/>
        <v>0</v>
      </c>
      <c r="N815" s="5">
        <v>2029650596</v>
      </c>
      <c r="O815">
        <f>INDEX($R$3:$T$335,MATCH(PERL[[#This Row],[DistrictNumber]],$R$3:$R$335,0),3)</f>
        <v>0</v>
      </c>
      <c r="P815" s="9">
        <f t="shared" si="74"/>
        <v>0</v>
      </c>
      <c r="V815">
        <v>2028</v>
      </c>
      <c r="W815" t="s">
        <v>318</v>
      </c>
      <c r="X815" s="25">
        <v>248276921</v>
      </c>
    </row>
    <row r="816" spans="1:24" x14ac:dyDescent="0.35">
      <c r="A816" s="13">
        <v>2028</v>
      </c>
      <c r="B816" s="13">
        <f t="shared" si="70"/>
        <v>2027</v>
      </c>
      <c r="C816" t="s">
        <v>322</v>
      </c>
      <c r="D816" t="s">
        <v>323</v>
      </c>
      <c r="E816" s="5">
        <v>3996152120</v>
      </c>
      <c r="F816" s="13">
        <f>INDEX($R$3:$T$335,MATCH(PERL[[#This Row],[DistrictNumber]],$R$3:$R$335,0),3)</f>
        <v>0.13500000000000001</v>
      </c>
      <c r="G816" s="9">
        <f t="shared" si="72"/>
        <v>539480.53620000009</v>
      </c>
      <c r="H816" s="11">
        <v>1.02</v>
      </c>
      <c r="I816" s="12" cm="1">
        <f t="array" ref="I816">INDEX(PERL[],MATCH(PERL[[#This Row],[Base Year]]&amp;PERL[[#This Row],[DistrictNumber]],PERL[[Fiscal Year]:[Fiscal Year]]&amp;PERL[[DistrictNumber]:[DistrictNumber]],0),9)*$H816</f>
        <v>387223.02476951398</v>
      </c>
      <c r="J816" s="15">
        <f>IF(PERL[[#This Row],[Unadjusted Maximum Revenue]]/(PERL[[#This Row],[Proposed Taxable Valuation]]/1000)&gt;PERL[[#This Row],[Max Debt RATE]],PERL[[#This Row],[Max Debt RATE]],PERL[[#This Row],[Unadjusted Maximum Revenue]]/(PERL[[#This Row],[Proposed Taxable Valuation]]/1000))</f>
        <v>9.6898970094640435E-2</v>
      </c>
      <c r="K816" s="26">
        <f>ROUND(PERL[[#This Row],[Proposed Taxable Valuation]]/1000*PERL[[#This Row],[Adjusted Rate]],0)</f>
        <v>387223</v>
      </c>
      <c r="L816" s="19">
        <f t="shared" si="71"/>
        <v>-152257.51143048611</v>
      </c>
      <c r="M816" s="17">
        <f t="shared" si="73"/>
        <v>-3.8101029905359574E-2</v>
      </c>
      <c r="N816" s="5">
        <v>2951887268</v>
      </c>
      <c r="O816">
        <f>INDEX($R$3:$T$335,MATCH(PERL[[#This Row],[DistrictNumber]],$R$3:$R$335,0),3)</f>
        <v>0.13500000000000001</v>
      </c>
      <c r="P816" s="9">
        <f t="shared" si="74"/>
        <v>398504.78118000005</v>
      </c>
      <c r="V816">
        <v>2028</v>
      </c>
      <c r="W816" t="s">
        <v>320</v>
      </c>
      <c r="X816" s="25">
        <v>2515792356</v>
      </c>
    </row>
    <row r="817" spans="1:24" x14ac:dyDescent="0.35">
      <c r="A817" s="13">
        <v>2028</v>
      </c>
      <c r="B817" s="13">
        <f t="shared" si="70"/>
        <v>2027</v>
      </c>
      <c r="C817" t="s">
        <v>324</v>
      </c>
      <c r="D817" t="s">
        <v>325</v>
      </c>
      <c r="E817" s="5">
        <v>323577089</v>
      </c>
      <c r="F817" s="13">
        <f>INDEX($R$3:$T$335,MATCH(PERL[[#This Row],[DistrictNumber]],$R$3:$R$335,0),3)</f>
        <v>0</v>
      </c>
      <c r="G817" s="9">
        <f t="shared" si="72"/>
        <v>0</v>
      </c>
      <c r="H817" s="11">
        <v>1.02</v>
      </c>
      <c r="I817" s="12" cm="1">
        <f t="array" ref="I817">INDEX(PERL[],MATCH(PERL[[#This Row],[Base Year]]&amp;PERL[[#This Row],[DistrictNumber]],PERL[[Fiscal Year]:[Fiscal Year]]&amp;PERL[[DistrictNumber]:[DistrictNumber]],0),9)*$H817</f>
        <v>0</v>
      </c>
      <c r="J817" s="15">
        <f>IF(PERL[[#This Row],[Unadjusted Maximum Revenue]]/(PERL[[#This Row],[Proposed Taxable Valuation]]/1000)&gt;PERL[[#This Row],[Max Debt RATE]],PERL[[#This Row],[Max Debt RATE]],PERL[[#This Row],[Unadjusted Maximum Revenue]]/(PERL[[#This Row],[Proposed Taxable Valuation]]/1000))</f>
        <v>0</v>
      </c>
      <c r="K817" s="26">
        <f>ROUND(PERL[[#This Row],[Proposed Taxable Valuation]]/1000*PERL[[#This Row],[Adjusted Rate]],0)</f>
        <v>0</v>
      </c>
      <c r="L817" s="19">
        <f t="shared" si="71"/>
        <v>0</v>
      </c>
      <c r="M817" s="17">
        <f t="shared" si="73"/>
        <v>0</v>
      </c>
      <c r="N817" s="5">
        <v>245782064</v>
      </c>
      <c r="O817">
        <f>INDEX($R$3:$T$335,MATCH(PERL[[#This Row],[DistrictNumber]],$R$3:$R$335,0),3)</f>
        <v>0</v>
      </c>
      <c r="P817" s="9">
        <f t="shared" si="74"/>
        <v>0</v>
      </c>
      <c r="V817">
        <v>2028</v>
      </c>
      <c r="W817" t="s">
        <v>406</v>
      </c>
      <c r="X817" s="25">
        <v>537934169</v>
      </c>
    </row>
    <row r="818" spans="1:24" x14ac:dyDescent="0.35">
      <c r="A818" s="13">
        <v>2028</v>
      </c>
      <c r="B818" s="13">
        <f t="shared" si="70"/>
        <v>2027</v>
      </c>
      <c r="C818" t="s">
        <v>326</v>
      </c>
      <c r="D818" t="s">
        <v>327</v>
      </c>
      <c r="E818" s="5">
        <v>336656432</v>
      </c>
      <c r="F818" s="13">
        <f>INDEX($R$3:$T$335,MATCH(PERL[[#This Row],[DistrictNumber]],$R$3:$R$335,0),3)</f>
        <v>0</v>
      </c>
      <c r="G818" s="9">
        <f t="shared" si="72"/>
        <v>0</v>
      </c>
      <c r="H818" s="11">
        <v>1.02</v>
      </c>
      <c r="I818" s="12" cm="1">
        <f t="array" ref="I818">INDEX(PERL[],MATCH(PERL[[#This Row],[Base Year]]&amp;PERL[[#This Row],[DistrictNumber]],PERL[[Fiscal Year]:[Fiscal Year]]&amp;PERL[[DistrictNumber]:[DistrictNumber]],0),9)*$H818</f>
        <v>0</v>
      </c>
      <c r="J818" s="15">
        <f>IF(PERL[[#This Row],[Unadjusted Maximum Revenue]]/(PERL[[#This Row],[Proposed Taxable Valuation]]/1000)&gt;PERL[[#This Row],[Max Debt RATE]],PERL[[#This Row],[Max Debt RATE]],PERL[[#This Row],[Unadjusted Maximum Revenue]]/(PERL[[#This Row],[Proposed Taxable Valuation]]/1000))</f>
        <v>0</v>
      </c>
      <c r="K818" s="26">
        <f>ROUND(PERL[[#This Row],[Proposed Taxable Valuation]]/1000*PERL[[#This Row],[Adjusted Rate]],0)</f>
        <v>0</v>
      </c>
      <c r="L818" s="19">
        <f t="shared" si="71"/>
        <v>0</v>
      </c>
      <c r="M818" s="17">
        <f t="shared" si="73"/>
        <v>0</v>
      </c>
      <c r="N818" s="5">
        <v>275249864</v>
      </c>
      <c r="O818">
        <f>INDEX($R$3:$T$335,MATCH(PERL[[#This Row],[DistrictNumber]],$R$3:$R$335,0),3)</f>
        <v>0</v>
      </c>
      <c r="P818" s="9">
        <f t="shared" si="74"/>
        <v>0</v>
      </c>
      <c r="V818">
        <v>2028</v>
      </c>
      <c r="W818" t="s">
        <v>322</v>
      </c>
      <c r="X818" s="25">
        <v>3996152120</v>
      </c>
    </row>
    <row r="819" spans="1:24" x14ac:dyDescent="0.35">
      <c r="A819" s="13">
        <v>2028</v>
      </c>
      <c r="B819" s="13">
        <f t="shared" si="70"/>
        <v>2027</v>
      </c>
      <c r="C819" t="s">
        <v>328</v>
      </c>
      <c r="D819" t="s">
        <v>329</v>
      </c>
      <c r="E819" s="5">
        <v>260350727</v>
      </c>
      <c r="F819" s="13">
        <f>INDEX($R$3:$T$335,MATCH(PERL[[#This Row],[DistrictNumber]],$R$3:$R$335,0),3)</f>
        <v>0</v>
      </c>
      <c r="G819" s="9">
        <f t="shared" si="72"/>
        <v>0</v>
      </c>
      <c r="H819" s="11">
        <v>1.02</v>
      </c>
      <c r="I819" s="12" cm="1">
        <f t="array" ref="I819">INDEX(PERL[],MATCH(PERL[[#This Row],[Base Year]]&amp;PERL[[#This Row],[DistrictNumber]],PERL[[Fiscal Year]:[Fiscal Year]]&amp;PERL[[DistrictNumber]:[DistrictNumber]],0),9)*$H819</f>
        <v>0</v>
      </c>
      <c r="J819" s="15">
        <f>IF(PERL[[#This Row],[Unadjusted Maximum Revenue]]/(PERL[[#This Row],[Proposed Taxable Valuation]]/1000)&gt;PERL[[#This Row],[Max Debt RATE]],PERL[[#This Row],[Max Debt RATE]],PERL[[#This Row],[Unadjusted Maximum Revenue]]/(PERL[[#This Row],[Proposed Taxable Valuation]]/1000))</f>
        <v>0</v>
      </c>
      <c r="K819" s="26">
        <f>ROUND(PERL[[#This Row],[Proposed Taxable Valuation]]/1000*PERL[[#This Row],[Adjusted Rate]],0)</f>
        <v>0</v>
      </c>
      <c r="L819" s="19">
        <f t="shared" si="71"/>
        <v>0</v>
      </c>
      <c r="M819" s="17">
        <f t="shared" si="73"/>
        <v>0</v>
      </c>
      <c r="N819" s="5">
        <v>214301463</v>
      </c>
      <c r="O819">
        <f>INDEX($R$3:$T$335,MATCH(PERL[[#This Row],[DistrictNumber]],$R$3:$R$335,0),3)</f>
        <v>0</v>
      </c>
      <c r="P819" s="9">
        <f t="shared" si="74"/>
        <v>0</v>
      </c>
      <c r="V819">
        <v>2028</v>
      </c>
      <c r="W819" t="s">
        <v>324</v>
      </c>
      <c r="X819" s="25">
        <v>323577089</v>
      </c>
    </row>
    <row r="820" spans="1:24" x14ac:dyDescent="0.35">
      <c r="A820" s="13">
        <v>2028</v>
      </c>
      <c r="B820" s="13">
        <f t="shared" si="70"/>
        <v>2027</v>
      </c>
      <c r="C820" t="s">
        <v>330</v>
      </c>
      <c r="D820" t="s">
        <v>331</v>
      </c>
      <c r="E820" s="5">
        <v>409195317</v>
      </c>
      <c r="F820" s="13">
        <f>INDEX($R$3:$T$335,MATCH(PERL[[#This Row],[DistrictNumber]],$R$3:$R$335,0),3)</f>
        <v>0</v>
      </c>
      <c r="G820" s="9">
        <f t="shared" si="72"/>
        <v>0</v>
      </c>
      <c r="H820" s="11">
        <v>1.02</v>
      </c>
      <c r="I820" s="12" cm="1">
        <f t="array" ref="I820">INDEX(PERL[],MATCH(PERL[[#This Row],[Base Year]]&amp;PERL[[#This Row],[DistrictNumber]],PERL[[Fiscal Year]:[Fiscal Year]]&amp;PERL[[DistrictNumber]:[DistrictNumber]],0),9)*$H820</f>
        <v>0</v>
      </c>
      <c r="J820" s="15">
        <f>IF(PERL[[#This Row],[Unadjusted Maximum Revenue]]/(PERL[[#This Row],[Proposed Taxable Valuation]]/1000)&gt;PERL[[#This Row],[Max Debt RATE]],PERL[[#This Row],[Max Debt RATE]],PERL[[#This Row],[Unadjusted Maximum Revenue]]/(PERL[[#This Row],[Proposed Taxable Valuation]]/1000))</f>
        <v>0</v>
      </c>
      <c r="K820" s="26">
        <f>ROUND(PERL[[#This Row],[Proposed Taxable Valuation]]/1000*PERL[[#This Row],[Adjusted Rate]],0)</f>
        <v>0</v>
      </c>
      <c r="L820" s="19">
        <f t="shared" si="71"/>
        <v>0</v>
      </c>
      <c r="M820" s="17">
        <f t="shared" si="73"/>
        <v>0</v>
      </c>
      <c r="N820" s="5">
        <v>339149533</v>
      </c>
      <c r="O820">
        <f>INDEX($R$3:$T$335,MATCH(PERL[[#This Row],[DistrictNumber]],$R$3:$R$335,0),3)</f>
        <v>0</v>
      </c>
      <c r="P820" s="9">
        <f t="shared" si="74"/>
        <v>0</v>
      </c>
      <c r="V820">
        <v>2028</v>
      </c>
      <c r="W820" t="s">
        <v>326</v>
      </c>
      <c r="X820" s="25">
        <v>336656432</v>
      </c>
    </row>
    <row r="821" spans="1:24" x14ac:dyDescent="0.35">
      <c r="A821" s="13">
        <v>2028</v>
      </c>
      <c r="B821" s="13">
        <f t="shared" si="70"/>
        <v>2027</v>
      </c>
      <c r="C821" t="s">
        <v>332</v>
      </c>
      <c r="D821" t="s">
        <v>333</v>
      </c>
      <c r="E821" s="5">
        <v>363302037</v>
      </c>
      <c r="F821" s="13">
        <f>INDEX($R$3:$T$335,MATCH(PERL[[#This Row],[DistrictNumber]],$R$3:$R$335,0),3)</f>
        <v>0</v>
      </c>
      <c r="G821" s="9">
        <f t="shared" si="72"/>
        <v>0</v>
      </c>
      <c r="H821" s="11">
        <v>1.02</v>
      </c>
      <c r="I821" s="12" cm="1">
        <f t="array" ref="I821">INDEX(PERL[],MATCH(PERL[[#This Row],[Base Year]]&amp;PERL[[#This Row],[DistrictNumber]],PERL[[Fiscal Year]:[Fiscal Year]]&amp;PERL[[DistrictNumber]:[DistrictNumber]],0),9)*$H821</f>
        <v>0</v>
      </c>
      <c r="J821" s="15">
        <f>IF(PERL[[#This Row],[Unadjusted Maximum Revenue]]/(PERL[[#This Row],[Proposed Taxable Valuation]]/1000)&gt;PERL[[#This Row],[Max Debt RATE]],PERL[[#This Row],[Max Debt RATE]],PERL[[#This Row],[Unadjusted Maximum Revenue]]/(PERL[[#This Row],[Proposed Taxable Valuation]]/1000))</f>
        <v>0</v>
      </c>
      <c r="K821" s="26">
        <f>ROUND(PERL[[#This Row],[Proposed Taxable Valuation]]/1000*PERL[[#This Row],[Adjusted Rate]],0)</f>
        <v>0</v>
      </c>
      <c r="L821" s="19">
        <f t="shared" si="71"/>
        <v>0</v>
      </c>
      <c r="M821" s="17">
        <f t="shared" si="73"/>
        <v>0</v>
      </c>
      <c r="N821" s="5">
        <v>308716626</v>
      </c>
      <c r="O821">
        <f>INDEX($R$3:$T$335,MATCH(PERL[[#This Row],[DistrictNumber]],$R$3:$R$335,0),3)</f>
        <v>0</v>
      </c>
      <c r="P821" s="9">
        <f t="shared" si="74"/>
        <v>0</v>
      </c>
      <c r="V821">
        <v>2028</v>
      </c>
      <c r="W821" t="s">
        <v>328</v>
      </c>
      <c r="X821" s="25">
        <v>260350727</v>
      </c>
    </row>
    <row r="822" spans="1:24" x14ac:dyDescent="0.35">
      <c r="A822" s="13">
        <v>2028</v>
      </c>
      <c r="B822" s="13">
        <f t="shared" si="70"/>
        <v>2027</v>
      </c>
      <c r="C822" t="s">
        <v>334</v>
      </c>
      <c r="D822" t="s">
        <v>335</v>
      </c>
      <c r="E822" s="5">
        <v>297416968</v>
      </c>
      <c r="F822" s="13">
        <f>INDEX($R$3:$T$335,MATCH(PERL[[#This Row],[DistrictNumber]],$R$3:$R$335,0),3)</f>
        <v>0</v>
      </c>
      <c r="G822" s="9">
        <f t="shared" si="72"/>
        <v>0</v>
      </c>
      <c r="H822" s="11">
        <v>1.02</v>
      </c>
      <c r="I822" s="12" cm="1">
        <f t="array" ref="I822">INDEX(PERL[],MATCH(PERL[[#This Row],[Base Year]]&amp;PERL[[#This Row],[DistrictNumber]],PERL[[Fiscal Year]:[Fiscal Year]]&amp;PERL[[DistrictNumber]:[DistrictNumber]],0),9)*$H822</f>
        <v>0</v>
      </c>
      <c r="J822" s="15">
        <f>IF(PERL[[#This Row],[Unadjusted Maximum Revenue]]/(PERL[[#This Row],[Proposed Taxable Valuation]]/1000)&gt;PERL[[#This Row],[Max Debt RATE]],PERL[[#This Row],[Max Debt RATE]],PERL[[#This Row],[Unadjusted Maximum Revenue]]/(PERL[[#This Row],[Proposed Taxable Valuation]]/1000))</f>
        <v>0</v>
      </c>
      <c r="K822" s="26">
        <f>ROUND(PERL[[#This Row],[Proposed Taxable Valuation]]/1000*PERL[[#This Row],[Adjusted Rate]],0)</f>
        <v>0</v>
      </c>
      <c r="L822" s="19">
        <f t="shared" si="71"/>
        <v>0</v>
      </c>
      <c r="M822" s="17">
        <f t="shared" si="73"/>
        <v>0</v>
      </c>
      <c r="N822" s="5">
        <v>220719976</v>
      </c>
      <c r="O822">
        <f>INDEX($R$3:$T$335,MATCH(PERL[[#This Row],[DistrictNumber]],$R$3:$R$335,0),3)</f>
        <v>0</v>
      </c>
      <c r="P822" s="9">
        <f t="shared" si="74"/>
        <v>0</v>
      </c>
      <c r="V822">
        <v>2028</v>
      </c>
      <c r="W822" t="s">
        <v>330</v>
      </c>
      <c r="X822" s="25">
        <v>409195317</v>
      </c>
    </row>
    <row r="823" spans="1:24" x14ac:dyDescent="0.35">
      <c r="A823" s="13">
        <v>2028</v>
      </c>
      <c r="B823" s="13">
        <f t="shared" si="70"/>
        <v>2027</v>
      </c>
      <c r="C823" t="s">
        <v>336</v>
      </c>
      <c r="D823" t="s">
        <v>337</v>
      </c>
      <c r="E823" s="5">
        <v>571946598</v>
      </c>
      <c r="F823" s="13">
        <f>INDEX($R$3:$T$335,MATCH(PERL[[#This Row],[DistrictNumber]],$R$3:$R$335,0),3)</f>
        <v>0</v>
      </c>
      <c r="G823" s="9">
        <f t="shared" si="72"/>
        <v>0</v>
      </c>
      <c r="H823" s="11">
        <v>1.02</v>
      </c>
      <c r="I823" s="12" cm="1">
        <f t="array" ref="I823">INDEX(PERL[],MATCH(PERL[[#This Row],[Base Year]]&amp;PERL[[#This Row],[DistrictNumber]],PERL[[Fiscal Year]:[Fiscal Year]]&amp;PERL[[DistrictNumber]:[DistrictNumber]],0),9)*$H823</f>
        <v>0</v>
      </c>
      <c r="J823" s="15">
        <f>IF(PERL[[#This Row],[Unadjusted Maximum Revenue]]/(PERL[[#This Row],[Proposed Taxable Valuation]]/1000)&gt;PERL[[#This Row],[Max Debt RATE]],PERL[[#This Row],[Max Debt RATE]],PERL[[#This Row],[Unadjusted Maximum Revenue]]/(PERL[[#This Row],[Proposed Taxable Valuation]]/1000))</f>
        <v>0</v>
      </c>
      <c r="K823" s="26">
        <f>ROUND(PERL[[#This Row],[Proposed Taxable Valuation]]/1000*PERL[[#This Row],[Adjusted Rate]],0)</f>
        <v>0</v>
      </c>
      <c r="L823" s="19">
        <f t="shared" si="71"/>
        <v>0</v>
      </c>
      <c r="M823" s="17">
        <f t="shared" si="73"/>
        <v>0</v>
      </c>
      <c r="N823" s="5">
        <v>487912395</v>
      </c>
      <c r="O823">
        <f>INDEX($R$3:$T$335,MATCH(PERL[[#This Row],[DistrictNumber]],$R$3:$R$335,0),3)</f>
        <v>0</v>
      </c>
      <c r="P823" s="9">
        <f t="shared" si="74"/>
        <v>0</v>
      </c>
      <c r="V823">
        <v>2028</v>
      </c>
      <c r="W823" t="s">
        <v>332</v>
      </c>
      <c r="X823" s="25">
        <v>363302037</v>
      </c>
    </row>
    <row r="824" spans="1:24" x14ac:dyDescent="0.35">
      <c r="A824" s="13">
        <v>2028</v>
      </c>
      <c r="B824" s="13">
        <f t="shared" si="70"/>
        <v>2027</v>
      </c>
      <c r="C824" t="s">
        <v>338</v>
      </c>
      <c r="D824" t="s">
        <v>339</v>
      </c>
      <c r="E824" s="5">
        <v>556860664</v>
      </c>
      <c r="F824" s="13">
        <f>INDEX($R$3:$T$335,MATCH(PERL[[#This Row],[DistrictNumber]],$R$3:$R$335,0),3)</f>
        <v>0</v>
      </c>
      <c r="G824" s="9">
        <f t="shared" si="72"/>
        <v>0</v>
      </c>
      <c r="H824" s="11">
        <v>1.02</v>
      </c>
      <c r="I824" s="12" cm="1">
        <f t="array" ref="I824">INDEX(PERL[],MATCH(PERL[[#This Row],[Base Year]]&amp;PERL[[#This Row],[DistrictNumber]],PERL[[Fiscal Year]:[Fiscal Year]]&amp;PERL[[DistrictNumber]:[DistrictNumber]],0),9)*$H824</f>
        <v>0</v>
      </c>
      <c r="J824" s="15">
        <f>IF(PERL[[#This Row],[Unadjusted Maximum Revenue]]/(PERL[[#This Row],[Proposed Taxable Valuation]]/1000)&gt;PERL[[#This Row],[Max Debt RATE]],PERL[[#This Row],[Max Debt RATE]],PERL[[#This Row],[Unadjusted Maximum Revenue]]/(PERL[[#This Row],[Proposed Taxable Valuation]]/1000))</f>
        <v>0</v>
      </c>
      <c r="K824" s="26">
        <f>ROUND(PERL[[#This Row],[Proposed Taxable Valuation]]/1000*PERL[[#This Row],[Adjusted Rate]],0)</f>
        <v>0</v>
      </c>
      <c r="L824" s="19">
        <f t="shared" si="71"/>
        <v>0</v>
      </c>
      <c r="M824" s="17">
        <f t="shared" si="73"/>
        <v>0</v>
      </c>
      <c r="N824" s="5">
        <v>495808185</v>
      </c>
      <c r="O824">
        <f>INDEX($R$3:$T$335,MATCH(PERL[[#This Row],[DistrictNumber]],$R$3:$R$335,0),3)</f>
        <v>0</v>
      </c>
      <c r="P824" s="9">
        <f t="shared" si="74"/>
        <v>0</v>
      </c>
      <c r="V824">
        <v>2028</v>
      </c>
      <c r="W824" t="s">
        <v>334</v>
      </c>
      <c r="X824" s="25">
        <v>297416968</v>
      </c>
    </row>
    <row r="825" spans="1:24" x14ac:dyDescent="0.35">
      <c r="A825" s="13">
        <v>2028</v>
      </c>
      <c r="B825" s="13">
        <f t="shared" si="70"/>
        <v>2027</v>
      </c>
      <c r="C825" t="s">
        <v>340</v>
      </c>
      <c r="D825" t="s">
        <v>341</v>
      </c>
      <c r="E825" s="5">
        <v>652624620</v>
      </c>
      <c r="F825" s="13">
        <f>INDEX($R$3:$T$335,MATCH(PERL[[#This Row],[DistrictNumber]],$R$3:$R$335,0),3)</f>
        <v>0</v>
      </c>
      <c r="G825" s="9">
        <f t="shared" si="72"/>
        <v>0</v>
      </c>
      <c r="H825" s="11">
        <v>1.02</v>
      </c>
      <c r="I825" s="12" cm="1">
        <f t="array" ref="I825">INDEX(PERL[],MATCH(PERL[[#This Row],[Base Year]]&amp;PERL[[#This Row],[DistrictNumber]],PERL[[Fiscal Year]:[Fiscal Year]]&amp;PERL[[DistrictNumber]:[DistrictNumber]],0),9)*$H825</f>
        <v>0</v>
      </c>
      <c r="J825" s="15">
        <f>IF(PERL[[#This Row],[Unadjusted Maximum Revenue]]/(PERL[[#This Row],[Proposed Taxable Valuation]]/1000)&gt;PERL[[#This Row],[Max Debt RATE]],PERL[[#This Row],[Max Debt RATE]],PERL[[#This Row],[Unadjusted Maximum Revenue]]/(PERL[[#This Row],[Proposed Taxable Valuation]]/1000))</f>
        <v>0</v>
      </c>
      <c r="K825" s="26">
        <f>ROUND(PERL[[#This Row],[Proposed Taxable Valuation]]/1000*PERL[[#This Row],[Adjusted Rate]],0)</f>
        <v>0</v>
      </c>
      <c r="L825" s="19">
        <f t="shared" si="71"/>
        <v>0</v>
      </c>
      <c r="M825" s="17">
        <f t="shared" si="73"/>
        <v>0</v>
      </c>
      <c r="N825" s="5">
        <v>515177709</v>
      </c>
      <c r="O825">
        <f>INDEX($R$3:$T$335,MATCH(PERL[[#This Row],[DistrictNumber]],$R$3:$R$335,0),3)</f>
        <v>0</v>
      </c>
      <c r="P825" s="9">
        <f t="shared" si="74"/>
        <v>0</v>
      </c>
      <c r="V825">
        <v>2028</v>
      </c>
      <c r="W825" t="s">
        <v>190</v>
      </c>
      <c r="X825" s="25">
        <v>493727766</v>
      </c>
    </row>
    <row r="826" spans="1:24" x14ac:dyDescent="0.35">
      <c r="A826" s="13">
        <v>2028</v>
      </c>
      <c r="B826" s="13">
        <f t="shared" si="70"/>
        <v>2027</v>
      </c>
      <c r="C826" t="s">
        <v>342</v>
      </c>
      <c r="D826" t="s">
        <v>343</v>
      </c>
      <c r="E826" s="5">
        <v>706247999</v>
      </c>
      <c r="F826" s="13">
        <f>INDEX($R$3:$T$335,MATCH(PERL[[#This Row],[DistrictNumber]],$R$3:$R$335,0),3)</f>
        <v>0</v>
      </c>
      <c r="G826" s="9">
        <f t="shared" si="72"/>
        <v>0</v>
      </c>
      <c r="H826" s="11">
        <v>1.02</v>
      </c>
      <c r="I826" s="12" cm="1">
        <f t="array" ref="I826">INDEX(PERL[],MATCH(PERL[[#This Row],[Base Year]]&amp;PERL[[#This Row],[DistrictNumber]],PERL[[Fiscal Year]:[Fiscal Year]]&amp;PERL[[DistrictNumber]:[DistrictNumber]],0),9)*$H826</f>
        <v>0</v>
      </c>
      <c r="J826" s="15">
        <f>IF(PERL[[#This Row],[Unadjusted Maximum Revenue]]/(PERL[[#This Row],[Proposed Taxable Valuation]]/1000)&gt;PERL[[#This Row],[Max Debt RATE]],PERL[[#This Row],[Max Debt RATE]],PERL[[#This Row],[Unadjusted Maximum Revenue]]/(PERL[[#This Row],[Proposed Taxable Valuation]]/1000))</f>
        <v>0</v>
      </c>
      <c r="K826" s="26">
        <f>ROUND(PERL[[#This Row],[Proposed Taxable Valuation]]/1000*PERL[[#This Row],[Adjusted Rate]],0)</f>
        <v>0</v>
      </c>
      <c r="L826" s="19">
        <f t="shared" si="71"/>
        <v>0</v>
      </c>
      <c r="M826" s="17">
        <f t="shared" si="73"/>
        <v>0</v>
      </c>
      <c r="N826" s="5">
        <v>548896763</v>
      </c>
      <c r="O826">
        <f>INDEX($R$3:$T$335,MATCH(PERL[[#This Row],[DistrictNumber]],$R$3:$R$335,0),3)</f>
        <v>0</v>
      </c>
      <c r="P826" s="9">
        <f t="shared" si="74"/>
        <v>0</v>
      </c>
      <c r="V826">
        <v>2028</v>
      </c>
      <c r="W826" t="s">
        <v>336</v>
      </c>
      <c r="X826" s="25">
        <v>571946598</v>
      </c>
    </row>
    <row r="827" spans="1:24" x14ac:dyDescent="0.35">
      <c r="A827" s="13">
        <v>2028</v>
      </c>
      <c r="B827" s="13">
        <f t="shared" si="70"/>
        <v>2027</v>
      </c>
      <c r="C827" t="s">
        <v>344</v>
      </c>
      <c r="D827" t="s">
        <v>345</v>
      </c>
      <c r="E827" s="5">
        <v>538495037</v>
      </c>
      <c r="F827" s="13">
        <f>INDEX($R$3:$T$335,MATCH(PERL[[#This Row],[DistrictNumber]],$R$3:$R$335,0),3)</f>
        <v>0</v>
      </c>
      <c r="G827" s="9">
        <f t="shared" si="72"/>
        <v>0</v>
      </c>
      <c r="H827" s="11">
        <v>1.02</v>
      </c>
      <c r="I827" s="12" cm="1">
        <f t="array" ref="I827">INDEX(PERL[],MATCH(PERL[[#This Row],[Base Year]]&amp;PERL[[#This Row],[DistrictNumber]],PERL[[Fiscal Year]:[Fiscal Year]]&amp;PERL[[DistrictNumber]:[DistrictNumber]],0),9)*$H827</f>
        <v>0</v>
      </c>
      <c r="J827" s="15">
        <f>IF(PERL[[#This Row],[Unadjusted Maximum Revenue]]/(PERL[[#This Row],[Proposed Taxable Valuation]]/1000)&gt;PERL[[#This Row],[Max Debt RATE]],PERL[[#This Row],[Max Debt RATE]],PERL[[#This Row],[Unadjusted Maximum Revenue]]/(PERL[[#This Row],[Proposed Taxable Valuation]]/1000))</f>
        <v>0</v>
      </c>
      <c r="K827" s="26">
        <f>ROUND(PERL[[#This Row],[Proposed Taxable Valuation]]/1000*PERL[[#This Row],[Adjusted Rate]],0)</f>
        <v>0</v>
      </c>
      <c r="L827" s="19">
        <f t="shared" si="71"/>
        <v>0</v>
      </c>
      <c r="M827" s="17">
        <f t="shared" si="73"/>
        <v>0</v>
      </c>
      <c r="N827" s="5">
        <v>484432283</v>
      </c>
      <c r="O827">
        <f>INDEX($R$3:$T$335,MATCH(PERL[[#This Row],[DistrictNumber]],$R$3:$R$335,0),3)</f>
        <v>0</v>
      </c>
      <c r="P827" s="9">
        <f t="shared" si="74"/>
        <v>0</v>
      </c>
      <c r="V827">
        <v>2028</v>
      </c>
      <c r="W827" t="s">
        <v>338</v>
      </c>
      <c r="X827" s="25">
        <v>556860664</v>
      </c>
    </row>
    <row r="828" spans="1:24" x14ac:dyDescent="0.35">
      <c r="A828" s="13">
        <v>2028</v>
      </c>
      <c r="B828" s="13">
        <f t="shared" si="70"/>
        <v>2027</v>
      </c>
      <c r="C828" t="s">
        <v>346</v>
      </c>
      <c r="D828" t="s">
        <v>347</v>
      </c>
      <c r="E828" s="5">
        <v>830309255</v>
      </c>
      <c r="F828" s="13">
        <f>INDEX($R$3:$T$335,MATCH(PERL[[#This Row],[DistrictNumber]],$R$3:$R$335,0),3)</f>
        <v>0</v>
      </c>
      <c r="G828" s="9">
        <f t="shared" si="72"/>
        <v>0</v>
      </c>
      <c r="H828" s="11">
        <v>1.02</v>
      </c>
      <c r="I828" s="12" cm="1">
        <f t="array" ref="I828">INDEX(PERL[],MATCH(PERL[[#This Row],[Base Year]]&amp;PERL[[#This Row],[DistrictNumber]],PERL[[Fiscal Year]:[Fiscal Year]]&amp;PERL[[DistrictNumber]:[DistrictNumber]],0),9)*$H828</f>
        <v>0</v>
      </c>
      <c r="J828" s="15">
        <f>IF(PERL[[#This Row],[Unadjusted Maximum Revenue]]/(PERL[[#This Row],[Proposed Taxable Valuation]]/1000)&gt;PERL[[#This Row],[Max Debt RATE]],PERL[[#This Row],[Max Debt RATE]],PERL[[#This Row],[Unadjusted Maximum Revenue]]/(PERL[[#This Row],[Proposed Taxable Valuation]]/1000))</f>
        <v>0</v>
      </c>
      <c r="K828" s="26">
        <f>ROUND(PERL[[#This Row],[Proposed Taxable Valuation]]/1000*PERL[[#This Row],[Adjusted Rate]],0)</f>
        <v>0</v>
      </c>
      <c r="L828" s="19">
        <f t="shared" si="71"/>
        <v>0</v>
      </c>
      <c r="M828" s="17">
        <f t="shared" si="73"/>
        <v>0</v>
      </c>
      <c r="N828" s="5">
        <v>615240168</v>
      </c>
      <c r="O828">
        <f>INDEX($R$3:$T$335,MATCH(PERL[[#This Row],[DistrictNumber]],$R$3:$R$335,0),3)</f>
        <v>0</v>
      </c>
      <c r="P828" s="9">
        <f t="shared" si="74"/>
        <v>0</v>
      </c>
      <c r="V828">
        <v>2028</v>
      </c>
      <c r="W828" t="s">
        <v>340</v>
      </c>
      <c r="X828" s="25">
        <v>652624620</v>
      </c>
    </row>
    <row r="829" spans="1:24" x14ac:dyDescent="0.35">
      <c r="A829" s="13">
        <v>2028</v>
      </c>
      <c r="B829" s="13">
        <f t="shared" si="70"/>
        <v>2027</v>
      </c>
      <c r="C829" t="s">
        <v>348</v>
      </c>
      <c r="D829" t="s">
        <v>349</v>
      </c>
      <c r="E829" s="5">
        <v>1754138061</v>
      </c>
      <c r="F829" s="13">
        <f>INDEX($R$3:$T$335,MATCH(PERL[[#This Row],[DistrictNumber]],$R$3:$R$335,0),3)</f>
        <v>0.13500000000000001</v>
      </c>
      <c r="G829" s="9">
        <f t="shared" si="72"/>
        <v>236808.63823500002</v>
      </c>
      <c r="H829" s="11">
        <v>1.02</v>
      </c>
      <c r="I829" s="12" cm="1">
        <f t="array" ref="I829">INDEX(PERL[],MATCH(PERL[[#This Row],[Base Year]]&amp;PERL[[#This Row],[DistrictNumber]],PERL[[Fiscal Year]:[Fiscal Year]]&amp;PERL[[DistrictNumber]:[DistrictNumber]],0),9)*$H829</f>
        <v>184255.44467527801</v>
      </c>
      <c r="J829" s="15">
        <f>IF(PERL[[#This Row],[Unadjusted Maximum Revenue]]/(PERL[[#This Row],[Proposed Taxable Valuation]]/1000)&gt;PERL[[#This Row],[Max Debt RATE]],PERL[[#This Row],[Max Debt RATE]],PERL[[#This Row],[Unadjusted Maximum Revenue]]/(PERL[[#This Row],[Proposed Taxable Valuation]]/1000))</f>
        <v>0.1050404462293222</v>
      </c>
      <c r="K829" s="26">
        <f>ROUND(PERL[[#This Row],[Proposed Taxable Valuation]]/1000*PERL[[#This Row],[Adjusted Rate]],0)</f>
        <v>184255</v>
      </c>
      <c r="L829" s="19">
        <f t="shared" si="71"/>
        <v>-52553.193559722014</v>
      </c>
      <c r="M829" s="17">
        <f t="shared" si="73"/>
        <v>-2.9959553770677813E-2</v>
      </c>
      <c r="N829" s="5">
        <v>1360347083</v>
      </c>
      <c r="O829">
        <f>INDEX($R$3:$T$335,MATCH(PERL[[#This Row],[DistrictNumber]],$R$3:$R$335,0),3)</f>
        <v>0.13500000000000001</v>
      </c>
      <c r="P829" s="9">
        <f t="shared" si="74"/>
        <v>183646.85620500002</v>
      </c>
      <c r="V829">
        <v>2028</v>
      </c>
      <c r="W829" t="s">
        <v>342</v>
      </c>
      <c r="X829" s="25">
        <v>706247999</v>
      </c>
    </row>
    <row r="830" spans="1:24" x14ac:dyDescent="0.35">
      <c r="A830" s="13">
        <v>2028</v>
      </c>
      <c r="B830" s="13">
        <f t="shared" si="70"/>
        <v>2027</v>
      </c>
      <c r="C830" t="s">
        <v>350</v>
      </c>
      <c r="D830" t="s">
        <v>351</v>
      </c>
      <c r="E830" s="5">
        <v>354521170</v>
      </c>
      <c r="F830" s="13">
        <f>INDEX($R$3:$T$335,MATCH(PERL[[#This Row],[DistrictNumber]],$R$3:$R$335,0),3)</f>
        <v>0</v>
      </c>
      <c r="G830" s="9">
        <f t="shared" si="72"/>
        <v>0</v>
      </c>
      <c r="H830" s="11">
        <v>1.02</v>
      </c>
      <c r="I830" s="12" cm="1">
        <f t="array" ref="I830">INDEX(PERL[],MATCH(PERL[[#This Row],[Base Year]]&amp;PERL[[#This Row],[DistrictNumber]],PERL[[Fiscal Year]:[Fiscal Year]]&amp;PERL[[DistrictNumber]:[DistrictNumber]],0),9)*$H830</f>
        <v>0</v>
      </c>
      <c r="J830" s="15">
        <f>IF(PERL[[#This Row],[Unadjusted Maximum Revenue]]/(PERL[[#This Row],[Proposed Taxable Valuation]]/1000)&gt;PERL[[#This Row],[Max Debt RATE]],PERL[[#This Row],[Max Debt RATE]],PERL[[#This Row],[Unadjusted Maximum Revenue]]/(PERL[[#This Row],[Proposed Taxable Valuation]]/1000))</f>
        <v>0</v>
      </c>
      <c r="K830" s="26">
        <f>ROUND(PERL[[#This Row],[Proposed Taxable Valuation]]/1000*PERL[[#This Row],[Adjusted Rate]],0)</f>
        <v>0</v>
      </c>
      <c r="L830" s="19">
        <f t="shared" si="71"/>
        <v>0</v>
      </c>
      <c r="M830" s="17">
        <f t="shared" si="73"/>
        <v>0</v>
      </c>
      <c r="N830" s="5">
        <v>262102467</v>
      </c>
      <c r="O830">
        <f>INDEX($R$3:$T$335,MATCH(PERL[[#This Row],[DistrictNumber]],$R$3:$R$335,0),3)</f>
        <v>0</v>
      </c>
      <c r="P830" s="9">
        <f t="shared" si="74"/>
        <v>0</v>
      </c>
      <c r="V830">
        <v>2028</v>
      </c>
      <c r="W830" t="s">
        <v>344</v>
      </c>
      <c r="X830" s="25">
        <v>538495037</v>
      </c>
    </row>
    <row r="831" spans="1:24" x14ac:dyDescent="0.35">
      <c r="A831" s="13">
        <v>2028</v>
      </c>
      <c r="B831" s="13">
        <f t="shared" si="70"/>
        <v>2027</v>
      </c>
      <c r="C831" t="s">
        <v>352</v>
      </c>
      <c r="D831" t="s">
        <v>353</v>
      </c>
      <c r="E831" s="5">
        <v>2045153173</v>
      </c>
      <c r="F831" s="13">
        <f>INDEX($R$3:$T$335,MATCH(PERL[[#This Row],[DistrictNumber]],$R$3:$R$335,0),3)</f>
        <v>0</v>
      </c>
      <c r="G831" s="9">
        <f t="shared" si="72"/>
        <v>0</v>
      </c>
      <c r="H831" s="11">
        <v>1.02</v>
      </c>
      <c r="I831" s="12" cm="1">
        <f t="array" ref="I831">INDEX(PERL[],MATCH(PERL[[#This Row],[Base Year]]&amp;PERL[[#This Row],[DistrictNumber]],PERL[[Fiscal Year]:[Fiscal Year]]&amp;PERL[[DistrictNumber]:[DistrictNumber]],0),9)*$H831</f>
        <v>0</v>
      </c>
      <c r="J831" s="15">
        <f>IF(PERL[[#This Row],[Unadjusted Maximum Revenue]]/(PERL[[#This Row],[Proposed Taxable Valuation]]/1000)&gt;PERL[[#This Row],[Max Debt RATE]],PERL[[#This Row],[Max Debt RATE]],PERL[[#This Row],[Unadjusted Maximum Revenue]]/(PERL[[#This Row],[Proposed Taxable Valuation]]/1000))</f>
        <v>0</v>
      </c>
      <c r="K831" s="26">
        <f>ROUND(PERL[[#This Row],[Proposed Taxable Valuation]]/1000*PERL[[#This Row],[Adjusted Rate]],0)</f>
        <v>0</v>
      </c>
      <c r="L831" s="19">
        <f t="shared" si="71"/>
        <v>0</v>
      </c>
      <c r="M831" s="17">
        <f t="shared" si="73"/>
        <v>0</v>
      </c>
      <c r="N831" s="5">
        <v>1592391222</v>
      </c>
      <c r="O831">
        <f>INDEX($R$3:$T$335,MATCH(PERL[[#This Row],[DistrictNumber]],$R$3:$R$335,0),3)</f>
        <v>0</v>
      </c>
      <c r="P831" s="9">
        <f t="shared" si="74"/>
        <v>0</v>
      </c>
      <c r="V831">
        <v>2028</v>
      </c>
      <c r="W831" t="s">
        <v>346</v>
      </c>
      <c r="X831" s="25">
        <v>830309255</v>
      </c>
    </row>
    <row r="832" spans="1:24" x14ac:dyDescent="0.35">
      <c r="A832" s="13">
        <v>2028</v>
      </c>
      <c r="B832" s="13">
        <f t="shared" si="70"/>
        <v>2027</v>
      </c>
      <c r="C832" t="s">
        <v>354</v>
      </c>
      <c r="D832" t="s">
        <v>355</v>
      </c>
      <c r="E832" s="5">
        <v>492021060</v>
      </c>
      <c r="F832" s="13">
        <f>INDEX($R$3:$T$335,MATCH(PERL[[#This Row],[DistrictNumber]],$R$3:$R$335,0),3)</f>
        <v>0</v>
      </c>
      <c r="G832" s="9">
        <f t="shared" si="72"/>
        <v>0</v>
      </c>
      <c r="H832" s="11">
        <v>1.02</v>
      </c>
      <c r="I832" s="12" cm="1">
        <f t="array" ref="I832">INDEX(PERL[],MATCH(PERL[[#This Row],[Base Year]]&amp;PERL[[#This Row],[DistrictNumber]],PERL[[Fiscal Year]:[Fiscal Year]]&amp;PERL[[DistrictNumber]:[DistrictNumber]],0),9)*$H832</f>
        <v>0</v>
      </c>
      <c r="J832" s="15">
        <f>IF(PERL[[#This Row],[Unadjusted Maximum Revenue]]/(PERL[[#This Row],[Proposed Taxable Valuation]]/1000)&gt;PERL[[#This Row],[Max Debt RATE]],PERL[[#This Row],[Max Debt RATE]],PERL[[#This Row],[Unadjusted Maximum Revenue]]/(PERL[[#This Row],[Proposed Taxable Valuation]]/1000))</f>
        <v>0</v>
      </c>
      <c r="K832" s="26">
        <f>ROUND(PERL[[#This Row],[Proposed Taxable Valuation]]/1000*PERL[[#This Row],[Adjusted Rate]],0)</f>
        <v>0</v>
      </c>
      <c r="L832" s="19">
        <f t="shared" si="71"/>
        <v>0</v>
      </c>
      <c r="M832" s="17">
        <f t="shared" si="73"/>
        <v>0</v>
      </c>
      <c r="N832" s="5">
        <v>412895454</v>
      </c>
      <c r="O832">
        <f>INDEX($R$3:$T$335,MATCH(PERL[[#This Row],[DistrictNumber]],$R$3:$R$335,0),3)</f>
        <v>0</v>
      </c>
      <c r="P832" s="9">
        <f t="shared" si="74"/>
        <v>0</v>
      </c>
      <c r="V832">
        <v>2028</v>
      </c>
      <c r="W832" t="s">
        <v>348</v>
      </c>
      <c r="X832" s="25">
        <v>1754138061</v>
      </c>
    </row>
    <row r="833" spans="1:24" x14ac:dyDescent="0.35">
      <c r="A833" s="13">
        <v>2028</v>
      </c>
      <c r="B833" s="13">
        <f t="shared" si="70"/>
        <v>2027</v>
      </c>
      <c r="C833" t="s">
        <v>356</v>
      </c>
      <c r="D833" t="s">
        <v>357</v>
      </c>
      <c r="E833" s="5">
        <v>129597329</v>
      </c>
      <c r="F833" s="13">
        <f>INDEX($R$3:$T$335,MATCH(PERL[[#This Row],[DistrictNumber]],$R$3:$R$335,0),3)</f>
        <v>0</v>
      </c>
      <c r="G833" s="9">
        <f t="shared" si="72"/>
        <v>0</v>
      </c>
      <c r="H833" s="11">
        <v>1.02</v>
      </c>
      <c r="I833" s="12" cm="1">
        <f t="array" ref="I833">INDEX(PERL[],MATCH(PERL[[#This Row],[Base Year]]&amp;PERL[[#This Row],[DistrictNumber]],PERL[[Fiscal Year]:[Fiscal Year]]&amp;PERL[[DistrictNumber]:[DistrictNumber]],0),9)*$H833</f>
        <v>0</v>
      </c>
      <c r="J833" s="15">
        <f>IF(PERL[[#This Row],[Unadjusted Maximum Revenue]]/(PERL[[#This Row],[Proposed Taxable Valuation]]/1000)&gt;PERL[[#This Row],[Max Debt RATE]],PERL[[#This Row],[Max Debt RATE]],PERL[[#This Row],[Unadjusted Maximum Revenue]]/(PERL[[#This Row],[Proposed Taxable Valuation]]/1000))</f>
        <v>0</v>
      </c>
      <c r="K833" s="26">
        <f>ROUND(PERL[[#This Row],[Proposed Taxable Valuation]]/1000*PERL[[#This Row],[Adjusted Rate]],0)</f>
        <v>0</v>
      </c>
      <c r="L833" s="19">
        <f t="shared" si="71"/>
        <v>0</v>
      </c>
      <c r="M833" s="17">
        <f t="shared" si="73"/>
        <v>0</v>
      </c>
      <c r="N833" s="5">
        <v>105788124</v>
      </c>
      <c r="O833">
        <f>INDEX($R$3:$T$335,MATCH(PERL[[#This Row],[DistrictNumber]],$R$3:$R$335,0),3)</f>
        <v>0</v>
      </c>
      <c r="P833" s="9">
        <f t="shared" si="74"/>
        <v>0</v>
      </c>
      <c r="V833">
        <v>2028</v>
      </c>
      <c r="W833" t="s">
        <v>350</v>
      </c>
      <c r="X833" s="25">
        <v>354521170</v>
      </c>
    </row>
    <row r="834" spans="1:24" x14ac:dyDescent="0.35">
      <c r="A834" s="13">
        <v>2028</v>
      </c>
      <c r="B834" s="13">
        <f t="shared" si="70"/>
        <v>2027</v>
      </c>
      <c r="C834" t="s">
        <v>358</v>
      </c>
      <c r="D834" t="s">
        <v>359</v>
      </c>
      <c r="E834" s="5">
        <v>423597143</v>
      </c>
      <c r="F834" s="13">
        <f>INDEX($R$3:$T$335,MATCH(PERL[[#This Row],[DistrictNumber]],$R$3:$R$335,0),3)</f>
        <v>0</v>
      </c>
      <c r="G834" s="9">
        <f t="shared" si="72"/>
        <v>0</v>
      </c>
      <c r="H834" s="11">
        <v>1.02</v>
      </c>
      <c r="I834" s="12" cm="1">
        <f t="array" ref="I834">INDEX(PERL[],MATCH(PERL[[#This Row],[Base Year]]&amp;PERL[[#This Row],[DistrictNumber]],PERL[[Fiscal Year]:[Fiscal Year]]&amp;PERL[[DistrictNumber]:[DistrictNumber]],0),9)*$H834</f>
        <v>0</v>
      </c>
      <c r="J834" s="15">
        <f>IF(PERL[[#This Row],[Unadjusted Maximum Revenue]]/(PERL[[#This Row],[Proposed Taxable Valuation]]/1000)&gt;PERL[[#This Row],[Max Debt RATE]],PERL[[#This Row],[Max Debt RATE]],PERL[[#This Row],[Unadjusted Maximum Revenue]]/(PERL[[#This Row],[Proposed Taxable Valuation]]/1000))</f>
        <v>0</v>
      </c>
      <c r="K834" s="26">
        <f>ROUND(PERL[[#This Row],[Proposed Taxable Valuation]]/1000*PERL[[#This Row],[Adjusted Rate]],0)</f>
        <v>0</v>
      </c>
      <c r="L834" s="19">
        <f t="shared" si="71"/>
        <v>0</v>
      </c>
      <c r="M834" s="17">
        <f t="shared" si="73"/>
        <v>0</v>
      </c>
      <c r="N834" s="5">
        <v>342366443</v>
      </c>
      <c r="O834">
        <f>INDEX($R$3:$T$335,MATCH(PERL[[#This Row],[DistrictNumber]],$R$3:$R$335,0),3)</f>
        <v>0</v>
      </c>
      <c r="P834" s="9">
        <f t="shared" si="74"/>
        <v>0</v>
      </c>
      <c r="V834">
        <v>2028</v>
      </c>
      <c r="W834" t="s">
        <v>352</v>
      </c>
      <c r="X834" s="25">
        <v>2045153173</v>
      </c>
    </row>
    <row r="835" spans="1:24" x14ac:dyDescent="0.35">
      <c r="A835" s="13">
        <v>2028</v>
      </c>
      <c r="B835" s="13">
        <f t="shared" si="70"/>
        <v>2027</v>
      </c>
      <c r="C835" t="s">
        <v>360</v>
      </c>
      <c r="D835" t="s">
        <v>361</v>
      </c>
      <c r="E835" s="5">
        <v>357505534</v>
      </c>
      <c r="F835" s="13">
        <f>INDEX($R$3:$T$335,MATCH(PERL[[#This Row],[DistrictNumber]],$R$3:$R$335,0),3)</f>
        <v>0</v>
      </c>
      <c r="G835" s="9">
        <f t="shared" si="72"/>
        <v>0</v>
      </c>
      <c r="H835" s="11">
        <v>1.02</v>
      </c>
      <c r="I835" s="12" cm="1">
        <f t="array" ref="I835">INDEX(PERL[],MATCH(PERL[[#This Row],[Base Year]]&amp;PERL[[#This Row],[DistrictNumber]],PERL[[Fiscal Year]:[Fiscal Year]]&amp;PERL[[DistrictNumber]:[DistrictNumber]],0),9)*$H835</f>
        <v>0</v>
      </c>
      <c r="J835" s="15">
        <f>IF(PERL[[#This Row],[Unadjusted Maximum Revenue]]/(PERL[[#This Row],[Proposed Taxable Valuation]]/1000)&gt;PERL[[#This Row],[Max Debt RATE]],PERL[[#This Row],[Max Debt RATE]],PERL[[#This Row],[Unadjusted Maximum Revenue]]/(PERL[[#This Row],[Proposed Taxable Valuation]]/1000))</f>
        <v>0</v>
      </c>
      <c r="K835" s="26">
        <f>ROUND(PERL[[#This Row],[Proposed Taxable Valuation]]/1000*PERL[[#This Row],[Adjusted Rate]],0)</f>
        <v>0</v>
      </c>
      <c r="L835" s="19">
        <f t="shared" si="71"/>
        <v>0</v>
      </c>
      <c r="M835" s="17">
        <f t="shared" si="73"/>
        <v>0</v>
      </c>
      <c r="N835" s="5">
        <v>315376084</v>
      </c>
      <c r="O835">
        <f>INDEX($R$3:$T$335,MATCH(PERL[[#This Row],[DistrictNumber]],$R$3:$R$335,0),3)</f>
        <v>0</v>
      </c>
      <c r="P835" s="9">
        <f t="shared" si="74"/>
        <v>0</v>
      </c>
      <c r="V835">
        <v>2028</v>
      </c>
      <c r="W835" t="s">
        <v>366</v>
      </c>
      <c r="X835" s="25">
        <v>1196814074</v>
      </c>
    </row>
    <row r="836" spans="1:24" x14ac:dyDescent="0.35">
      <c r="A836" s="13">
        <v>2028</v>
      </c>
      <c r="B836" s="13">
        <f t="shared" si="70"/>
        <v>2027</v>
      </c>
      <c r="C836" t="s">
        <v>362</v>
      </c>
      <c r="D836" t="s">
        <v>363</v>
      </c>
      <c r="E836" s="5">
        <v>858293499</v>
      </c>
      <c r="F836" s="13">
        <f>INDEX($R$3:$T$335,MATCH(PERL[[#This Row],[DistrictNumber]],$R$3:$R$335,0),3)</f>
        <v>0</v>
      </c>
      <c r="G836" s="9">
        <f t="shared" si="72"/>
        <v>0</v>
      </c>
      <c r="H836" s="11">
        <v>1.02</v>
      </c>
      <c r="I836" s="12" cm="1">
        <f t="array" ref="I836">INDEX(PERL[],MATCH(PERL[[#This Row],[Base Year]]&amp;PERL[[#This Row],[DistrictNumber]],PERL[[Fiscal Year]:[Fiscal Year]]&amp;PERL[[DistrictNumber]:[DistrictNumber]],0),9)*$H836</f>
        <v>0</v>
      </c>
      <c r="J836" s="15">
        <f>IF(PERL[[#This Row],[Unadjusted Maximum Revenue]]/(PERL[[#This Row],[Proposed Taxable Valuation]]/1000)&gt;PERL[[#This Row],[Max Debt RATE]],PERL[[#This Row],[Max Debt RATE]],PERL[[#This Row],[Unadjusted Maximum Revenue]]/(PERL[[#This Row],[Proposed Taxable Valuation]]/1000))</f>
        <v>0</v>
      </c>
      <c r="K836" s="26">
        <f>ROUND(PERL[[#This Row],[Proposed Taxable Valuation]]/1000*PERL[[#This Row],[Adjusted Rate]],0)</f>
        <v>0</v>
      </c>
      <c r="L836" s="19">
        <f t="shared" si="71"/>
        <v>0</v>
      </c>
      <c r="M836" s="17">
        <f t="shared" si="73"/>
        <v>0</v>
      </c>
      <c r="N836" s="5">
        <v>679927506</v>
      </c>
      <c r="O836">
        <f>INDEX($R$3:$T$335,MATCH(PERL[[#This Row],[DistrictNumber]],$R$3:$R$335,0),3)</f>
        <v>0</v>
      </c>
      <c r="P836" s="9">
        <f t="shared" si="74"/>
        <v>0</v>
      </c>
      <c r="V836">
        <v>2028</v>
      </c>
      <c r="W836" t="s">
        <v>354</v>
      </c>
      <c r="X836" s="25">
        <v>492021060</v>
      </c>
    </row>
    <row r="837" spans="1:24" x14ac:dyDescent="0.35">
      <c r="A837" s="13">
        <v>2028</v>
      </c>
      <c r="B837" s="13">
        <f t="shared" ref="B837:B900" si="75">A837-1</f>
        <v>2027</v>
      </c>
      <c r="C837" t="s">
        <v>364</v>
      </c>
      <c r="D837" t="s">
        <v>365</v>
      </c>
      <c r="E837" s="5">
        <v>525390344</v>
      </c>
      <c r="F837" s="13">
        <f>INDEX($R$3:$T$335,MATCH(PERL[[#This Row],[DistrictNumber]],$R$3:$R$335,0),3)</f>
        <v>0.13500000000000001</v>
      </c>
      <c r="G837" s="9">
        <f t="shared" si="72"/>
        <v>70927.696440000014</v>
      </c>
      <c r="H837" s="11">
        <v>1.02</v>
      </c>
      <c r="I837" s="12" cm="1">
        <f t="array" ref="I837">INDEX(PERL[],MATCH(PERL[[#This Row],[Base Year]]&amp;PERL[[#This Row],[DistrictNumber]],PERL[[Fiscal Year]:[Fiscal Year]]&amp;PERL[[DistrictNumber]:[DistrictNumber]],0),9)*$H837</f>
        <v>54464.423300946008</v>
      </c>
      <c r="J837" s="15">
        <f>IF(PERL[[#This Row],[Unadjusted Maximum Revenue]]/(PERL[[#This Row],[Proposed Taxable Valuation]]/1000)&gt;PERL[[#This Row],[Max Debt RATE]],PERL[[#This Row],[Max Debt RATE]],PERL[[#This Row],[Unadjusted Maximum Revenue]]/(PERL[[#This Row],[Proposed Taxable Valuation]]/1000))</f>
        <v>0.10366468269341853</v>
      </c>
      <c r="K837" s="26">
        <f>ROUND(PERL[[#This Row],[Proposed Taxable Valuation]]/1000*PERL[[#This Row],[Adjusted Rate]],0)</f>
        <v>54464</v>
      </c>
      <c r="L837" s="19">
        <f t="shared" ref="L837:L900" si="76">I837-G837</f>
        <v>-16463.273139054007</v>
      </c>
      <c r="M837" s="17">
        <f t="shared" si="73"/>
        <v>-3.1335317306581484E-2</v>
      </c>
      <c r="N837" s="5">
        <v>418610155</v>
      </c>
      <c r="O837">
        <f>INDEX($R$3:$T$335,MATCH(PERL[[#This Row],[DistrictNumber]],$R$3:$R$335,0),3)</f>
        <v>0.13500000000000001</v>
      </c>
      <c r="P837" s="9">
        <f t="shared" si="74"/>
        <v>56512.37092500001</v>
      </c>
      <c r="V837">
        <v>2028</v>
      </c>
      <c r="W837" t="s">
        <v>356</v>
      </c>
      <c r="X837" s="25">
        <v>129597329</v>
      </c>
    </row>
    <row r="838" spans="1:24" x14ac:dyDescent="0.35">
      <c r="A838" s="13">
        <v>2028</v>
      </c>
      <c r="B838" s="13">
        <f t="shared" si="75"/>
        <v>2027</v>
      </c>
      <c r="C838" t="s">
        <v>366</v>
      </c>
      <c r="D838" t="s">
        <v>367</v>
      </c>
      <c r="E838" s="5">
        <v>1196814074</v>
      </c>
      <c r="F838" s="13">
        <f>INDEX($R$3:$T$335,MATCH(PERL[[#This Row],[DistrictNumber]],$R$3:$R$335,0),3)</f>
        <v>0</v>
      </c>
      <c r="G838" s="9">
        <f t="shared" si="72"/>
        <v>0</v>
      </c>
      <c r="H838" s="11">
        <v>1.02</v>
      </c>
      <c r="I838" s="12" cm="1">
        <f t="array" ref="I838">INDEX(PERL[],MATCH(PERL[[#This Row],[Base Year]]&amp;PERL[[#This Row],[DistrictNumber]],PERL[[Fiscal Year]:[Fiscal Year]]&amp;PERL[[DistrictNumber]:[DistrictNumber]],0),9)*$H838</f>
        <v>0</v>
      </c>
      <c r="J838" s="15">
        <f>IF(PERL[[#This Row],[Unadjusted Maximum Revenue]]/(PERL[[#This Row],[Proposed Taxable Valuation]]/1000)&gt;PERL[[#This Row],[Max Debt RATE]],PERL[[#This Row],[Max Debt RATE]],PERL[[#This Row],[Unadjusted Maximum Revenue]]/(PERL[[#This Row],[Proposed Taxable Valuation]]/1000))</f>
        <v>0</v>
      </c>
      <c r="K838" s="26">
        <f>ROUND(PERL[[#This Row],[Proposed Taxable Valuation]]/1000*PERL[[#This Row],[Adjusted Rate]],0)</f>
        <v>0</v>
      </c>
      <c r="L838" s="19">
        <f t="shared" si="76"/>
        <v>0</v>
      </c>
      <c r="M838" s="17">
        <f t="shared" si="73"/>
        <v>0</v>
      </c>
      <c r="N838" s="5">
        <v>975920591</v>
      </c>
      <c r="O838">
        <f>INDEX($R$3:$T$335,MATCH(PERL[[#This Row],[DistrictNumber]],$R$3:$R$335,0),3)</f>
        <v>0</v>
      </c>
      <c r="P838" s="9">
        <f t="shared" si="74"/>
        <v>0</v>
      </c>
      <c r="V838">
        <v>2028</v>
      </c>
      <c r="W838" t="s">
        <v>360</v>
      </c>
      <c r="X838" s="25">
        <v>357505534</v>
      </c>
    </row>
    <row r="839" spans="1:24" x14ac:dyDescent="0.35">
      <c r="A839" s="13">
        <v>2028</v>
      </c>
      <c r="B839" s="13">
        <f t="shared" si="75"/>
        <v>2027</v>
      </c>
      <c r="C839" t="s">
        <v>368</v>
      </c>
      <c r="D839" t="s">
        <v>369</v>
      </c>
      <c r="E839" s="5">
        <v>697531862</v>
      </c>
      <c r="F839" s="13">
        <f>INDEX($R$3:$T$335,MATCH(PERL[[#This Row],[DistrictNumber]],$R$3:$R$335,0),3)</f>
        <v>0</v>
      </c>
      <c r="G839" s="9">
        <f t="shared" si="72"/>
        <v>0</v>
      </c>
      <c r="H839" s="11">
        <v>1.02</v>
      </c>
      <c r="I839" s="12" cm="1">
        <f t="array" ref="I839">INDEX(PERL[],MATCH(PERL[[#This Row],[Base Year]]&amp;PERL[[#This Row],[DistrictNumber]],PERL[[Fiscal Year]:[Fiscal Year]]&amp;PERL[[DistrictNumber]:[DistrictNumber]],0),9)*$H839</f>
        <v>0</v>
      </c>
      <c r="J839" s="15">
        <f>IF(PERL[[#This Row],[Unadjusted Maximum Revenue]]/(PERL[[#This Row],[Proposed Taxable Valuation]]/1000)&gt;PERL[[#This Row],[Max Debt RATE]],PERL[[#This Row],[Max Debt RATE]],PERL[[#This Row],[Unadjusted Maximum Revenue]]/(PERL[[#This Row],[Proposed Taxable Valuation]]/1000))</f>
        <v>0</v>
      </c>
      <c r="K839" s="26">
        <f>ROUND(PERL[[#This Row],[Proposed Taxable Valuation]]/1000*PERL[[#This Row],[Adjusted Rate]],0)</f>
        <v>0</v>
      </c>
      <c r="L839" s="19">
        <f t="shared" si="76"/>
        <v>0</v>
      </c>
      <c r="M839" s="17">
        <f t="shared" si="73"/>
        <v>0</v>
      </c>
      <c r="N839" s="5">
        <v>560311036</v>
      </c>
      <c r="O839">
        <f>INDEX($R$3:$T$335,MATCH(PERL[[#This Row],[DistrictNumber]],$R$3:$R$335,0),3)</f>
        <v>0</v>
      </c>
      <c r="P839" s="9">
        <f t="shared" si="74"/>
        <v>0</v>
      </c>
      <c r="V839">
        <v>2028</v>
      </c>
      <c r="W839" t="s">
        <v>362</v>
      </c>
      <c r="X839" s="25">
        <v>858293499</v>
      </c>
    </row>
    <row r="840" spans="1:24" x14ac:dyDescent="0.35">
      <c r="A840" s="13">
        <v>2028</v>
      </c>
      <c r="B840" s="13">
        <f t="shared" si="75"/>
        <v>2027</v>
      </c>
      <c r="C840" t="s">
        <v>370</v>
      </c>
      <c r="D840" t="s">
        <v>371</v>
      </c>
      <c r="E840" s="5">
        <v>585753405</v>
      </c>
      <c r="F840" s="13">
        <f>INDEX($R$3:$T$335,MATCH(PERL[[#This Row],[DistrictNumber]],$R$3:$R$335,0),3)</f>
        <v>0</v>
      </c>
      <c r="G840" s="9">
        <f t="shared" si="72"/>
        <v>0</v>
      </c>
      <c r="H840" s="11">
        <v>1.02</v>
      </c>
      <c r="I840" s="12" cm="1">
        <f t="array" ref="I840">INDEX(PERL[],MATCH(PERL[[#This Row],[Base Year]]&amp;PERL[[#This Row],[DistrictNumber]],PERL[[Fiscal Year]:[Fiscal Year]]&amp;PERL[[DistrictNumber]:[DistrictNumber]],0),9)*$H840</f>
        <v>0</v>
      </c>
      <c r="J840" s="15">
        <f>IF(PERL[[#This Row],[Unadjusted Maximum Revenue]]/(PERL[[#This Row],[Proposed Taxable Valuation]]/1000)&gt;PERL[[#This Row],[Max Debt RATE]],PERL[[#This Row],[Max Debt RATE]],PERL[[#This Row],[Unadjusted Maximum Revenue]]/(PERL[[#This Row],[Proposed Taxable Valuation]]/1000))</f>
        <v>0</v>
      </c>
      <c r="K840" s="26">
        <f>ROUND(PERL[[#This Row],[Proposed Taxable Valuation]]/1000*PERL[[#This Row],[Adjusted Rate]],0)</f>
        <v>0</v>
      </c>
      <c r="L840" s="19">
        <f t="shared" si="76"/>
        <v>0</v>
      </c>
      <c r="M840" s="17">
        <f t="shared" si="73"/>
        <v>0</v>
      </c>
      <c r="N840" s="5">
        <v>474674219</v>
      </c>
      <c r="O840">
        <f>INDEX($R$3:$T$335,MATCH(PERL[[#This Row],[DistrictNumber]],$R$3:$R$335,0),3)</f>
        <v>0</v>
      </c>
      <c r="P840" s="9">
        <f t="shared" si="74"/>
        <v>0</v>
      </c>
      <c r="V840">
        <v>2028</v>
      </c>
      <c r="W840" t="s">
        <v>364</v>
      </c>
      <c r="X840" s="25">
        <v>525390344</v>
      </c>
    </row>
    <row r="841" spans="1:24" x14ac:dyDescent="0.35">
      <c r="A841" s="13">
        <v>2028</v>
      </c>
      <c r="B841" s="13">
        <f t="shared" si="75"/>
        <v>2027</v>
      </c>
      <c r="C841" t="s">
        <v>372</v>
      </c>
      <c r="D841" t="s">
        <v>373</v>
      </c>
      <c r="E841" s="5">
        <v>254897217</v>
      </c>
      <c r="F841" s="13">
        <f>INDEX($R$3:$T$335,MATCH(PERL[[#This Row],[DistrictNumber]],$R$3:$R$335,0),3)</f>
        <v>0</v>
      </c>
      <c r="G841" s="9">
        <f t="shared" si="72"/>
        <v>0</v>
      </c>
      <c r="H841" s="11">
        <v>1.02</v>
      </c>
      <c r="I841" s="12" cm="1">
        <f t="array" ref="I841">INDEX(PERL[],MATCH(PERL[[#This Row],[Base Year]]&amp;PERL[[#This Row],[DistrictNumber]],PERL[[Fiscal Year]:[Fiscal Year]]&amp;PERL[[DistrictNumber]:[DistrictNumber]],0),9)*$H841</f>
        <v>0</v>
      </c>
      <c r="J841" s="15">
        <f>IF(PERL[[#This Row],[Unadjusted Maximum Revenue]]/(PERL[[#This Row],[Proposed Taxable Valuation]]/1000)&gt;PERL[[#This Row],[Max Debt RATE]],PERL[[#This Row],[Max Debt RATE]],PERL[[#This Row],[Unadjusted Maximum Revenue]]/(PERL[[#This Row],[Proposed Taxable Valuation]]/1000))</f>
        <v>0</v>
      </c>
      <c r="K841" s="26">
        <f>ROUND(PERL[[#This Row],[Proposed Taxable Valuation]]/1000*PERL[[#This Row],[Adjusted Rate]],0)</f>
        <v>0</v>
      </c>
      <c r="L841" s="19">
        <f t="shared" si="76"/>
        <v>0</v>
      </c>
      <c r="M841" s="17">
        <f t="shared" si="73"/>
        <v>0</v>
      </c>
      <c r="N841" s="5">
        <v>198125604</v>
      </c>
      <c r="O841">
        <f>INDEX($R$3:$T$335,MATCH(PERL[[#This Row],[DistrictNumber]],$R$3:$R$335,0),3)</f>
        <v>0</v>
      </c>
      <c r="P841" s="9">
        <f t="shared" si="74"/>
        <v>0</v>
      </c>
      <c r="V841">
        <v>2028</v>
      </c>
      <c r="W841" t="s">
        <v>358</v>
      </c>
      <c r="X841" s="25">
        <v>423597143</v>
      </c>
    </row>
    <row r="842" spans="1:24" x14ac:dyDescent="0.35">
      <c r="A842" s="13">
        <v>2028</v>
      </c>
      <c r="B842" s="13">
        <f t="shared" si="75"/>
        <v>2027</v>
      </c>
      <c r="C842" t="s">
        <v>374</v>
      </c>
      <c r="D842" t="s">
        <v>375</v>
      </c>
      <c r="E842" s="5">
        <v>148177651</v>
      </c>
      <c r="F842" s="13">
        <f>INDEX($R$3:$T$335,MATCH(PERL[[#This Row],[DistrictNumber]],$R$3:$R$335,0),3)</f>
        <v>0</v>
      </c>
      <c r="G842" s="9">
        <f t="shared" ref="G842:G905" si="77">E842/1000*F842</f>
        <v>0</v>
      </c>
      <c r="H842" s="11">
        <v>1.02</v>
      </c>
      <c r="I842" s="12" cm="1">
        <f t="array" ref="I842">INDEX(PERL[],MATCH(PERL[[#This Row],[Base Year]]&amp;PERL[[#This Row],[DistrictNumber]],PERL[[Fiscal Year]:[Fiscal Year]]&amp;PERL[[DistrictNumber]:[DistrictNumber]],0),9)*$H842</f>
        <v>0</v>
      </c>
      <c r="J842" s="15">
        <f>IF(PERL[[#This Row],[Unadjusted Maximum Revenue]]/(PERL[[#This Row],[Proposed Taxable Valuation]]/1000)&gt;PERL[[#This Row],[Max Debt RATE]],PERL[[#This Row],[Max Debt RATE]],PERL[[#This Row],[Unadjusted Maximum Revenue]]/(PERL[[#This Row],[Proposed Taxable Valuation]]/1000))</f>
        <v>0</v>
      </c>
      <c r="K842" s="26">
        <f>ROUND(PERL[[#This Row],[Proposed Taxable Valuation]]/1000*PERL[[#This Row],[Adjusted Rate]],0)</f>
        <v>0</v>
      </c>
      <c r="L842" s="19">
        <f t="shared" si="76"/>
        <v>0</v>
      </c>
      <c r="M842" s="17">
        <f t="shared" si="73"/>
        <v>0</v>
      </c>
      <c r="N842" s="5">
        <v>129084279</v>
      </c>
      <c r="O842">
        <f>INDEX($R$3:$T$335,MATCH(PERL[[#This Row],[DistrictNumber]],$R$3:$R$335,0),3)</f>
        <v>0</v>
      </c>
      <c r="P842" s="9">
        <f t="shared" si="74"/>
        <v>0</v>
      </c>
      <c r="V842">
        <v>2028</v>
      </c>
      <c r="W842" t="s">
        <v>368</v>
      </c>
      <c r="X842" s="25">
        <v>697531862</v>
      </c>
    </row>
    <row r="843" spans="1:24" x14ac:dyDescent="0.35">
      <c r="A843" s="13">
        <v>2028</v>
      </c>
      <c r="B843" s="13">
        <f t="shared" si="75"/>
        <v>2027</v>
      </c>
      <c r="C843" t="s">
        <v>376</v>
      </c>
      <c r="D843" t="s">
        <v>377</v>
      </c>
      <c r="E843" s="5">
        <v>98848005</v>
      </c>
      <c r="F843" s="13">
        <f>INDEX($R$3:$T$335,MATCH(PERL[[#This Row],[DistrictNumber]],$R$3:$R$335,0),3)</f>
        <v>0</v>
      </c>
      <c r="G843" s="9">
        <f t="shared" si="77"/>
        <v>0</v>
      </c>
      <c r="H843" s="11">
        <v>1.02</v>
      </c>
      <c r="I843" s="12" cm="1">
        <f t="array" ref="I843">INDEX(PERL[],MATCH(PERL[[#This Row],[Base Year]]&amp;PERL[[#This Row],[DistrictNumber]],PERL[[Fiscal Year]:[Fiscal Year]]&amp;PERL[[DistrictNumber]:[DistrictNumber]],0),9)*$H843</f>
        <v>0</v>
      </c>
      <c r="J843" s="15">
        <f>IF(PERL[[#This Row],[Unadjusted Maximum Revenue]]/(PERL[[#This Row],[Proposed Taxable Valuation]]/1000)&gt;PERL[[#This Row],[Max Debt RATE]],PERL[[#This Row],[Max Debt RATE]],PERL[[#This Row],[Unadjusted Maximum Revenue]]/(PERL[[#This Row],[Proposed Taxable Valuation]]/1000))</f>
        <v>0</v>
      </c>
      <c r="K843" s="26">
        <f>ROUND(PERL[[#This Row],[Proposed Taxable Valuation]]/1000*PERL[[#This Row],[Adjusted Rate]],0)</f>
        <v>0</v>
      </c>
      <c r="L843" s="19">
        <f t="shared" si="76"/>
        <v>0</v>
      </c>
      <c r="M843" s="17">
        <f t="shared" ref="M843:M906" si="78">J843-F843</f>
        <v>0</v>
      </c>
      <c r="N843" s="5">
        <v>83935052</v>
      </c>
      <c r="O843">
        <f>INDEX($R$3:$T$335,MATCH(PERL[[#This Row],[DistrictNumber]],$R$3:$R$335,0),3)</f>
        <v>0</v>
      </c>
      <c r="P843" s="9">
        <f t="shared" si="74"/>
        <v>0</v>
      </c>
      <c r="V843">
        <v>2028</v>
      </c>
      <c r="W843" t="s">
        <v>370</v>
      </c>
      <c r="X843" s="25">
        <v>585753405</v>
      </c>
    </row>
    <row r="844" spans="1:24" x14ac:dyDescent="0.35">
      <c r="A844" s="13">
        <v>2028</v>
      </c>
      <c r="B844" s="13">
        <f t="shared" si="75"/>
        <v>2027</v>
      </c>
      <c r="C844" t="s">
        <v>378</v>
      </c>
      <c r="D844" t="s">
        <v>379</v>
      </c>
      <c r="E844" s="5">
        <v>143359334</v>
      </c>
      <c r="F844" s="13">
        <f>INDEX($R$3:$T$335,MATCH(PERL[[#This Row],[DistrictNumber]],$R$3:$R$335,0),3)</f>
        <v>0</v>
      </c>
      <c r="G844" s="9">
        <f t="shared" si="77"/>
        <v>0</v>
      </c>
      <c r="H844" s="11">
        <v>1.02</v>
      </c>
      <c r="I844" s="12" cm="1">
        <f t="array" ref="I844">INDEX(PERL[],MATCH(PERL[[#This Row],[Base Year]]&amp;PERL[[#This Row],[DistrictNumber]],PERL[[Fiscal Year]:[Fiscal Year]]&amp;PERL[[DistrictNumber]:[DistrictNumber]],0),9)*$H844</f>
        <v>0</v>
      </c>
      <c r="J844" s="15">
        <f>IF(PERL[[#This Row],[Unadjusted Maximum Revenue]]/(PERL[[#This Row],[Proposed Taxable Valuation]]/1000)&gt;PERL[[#This Row],[Max Debt RATE]],PERL[[#This Row],[Max Debt RATE]],PERL[[#This Row],[Unadjusted Maximum Revenue]]/(PERL[[#This Row],[Proposed Taxable Valuation]]/1000))</f>
        <v>0</v>
      </c>
      <c r="K844" s="26">
        <f>ROUND(PERL[[#This Row],[Proposed Taxable Valuation]]/1000*PERL[[#This Row],[Adjusted Rate]],0)</f>
        <v>0</v>
      </c>
      <c r="L844" s="19">
        <f t="shared" si="76"/>
        <v>0</v>
      </c>
      <c r="M844" s="17">
        <f t="shared" si="78"/>
        <v>0</v>
      </c>
      <c r="N844" s="5">
        <v>119432954</v>
      </c>
      <c r="O844">
        <f>INDEX($R$3:$T$335,MATCH(PERL[[#This Row],[DistrictNumber]],$R$3:$R$335,0),3)</f>
        <v>0</v>
      </c>
      <c r="P844" s="9">
        <f t="shared" si="74"/>
        <v>0</v>
      </c>
      <c r="V844">
        <v>2028</v>
      </c>
      <c r="W844" t="s">
        <v>372</v>
      </c>
      <c r="X844" s="25">
        <v>254897217</v>
      </c>
    </row>
    <row r="845" spans="1:24" x14ac:dyDescent="0.35">
      <c r="A845" s="13">
        <v>2028</v>
      </c>
      <c r="B845" s="13">
        <f t="shared" si="75"/>
        <v>2027</v>
      </c>
      <c r="C845" t="s">
        <v>380</v>
      </c>
      <c r="D845" t="s">
        <v>381</v>
      </c>
      <c r="E845" s="5">
        <v>550862163</v>
      </c>
      <c r="F845" s="13">
        <f>INDEX($R$3:$T$335,MATCH(PERL[[#This Row],[DistrictNumber]],$R$3:$R$335,0),3)</f>
        <v>0</v>
      </c>
      <c r="G845" s="9">
        <f t="shared" si="77"/>
        <v>0</v>
      </c>
      <c r="H845" s="11">
        <v>1.02</v>
      </c>
      <c r="I845" s="12" cm="1">
        <f t="array" ref="I845">INDEX(PERL[],MATCH(PERL[[#This Row],[Base Year]]&amp;PERL[[#This Row],[DistrictNumber]],PERL[[Fiscal Year]:[Fiscal Year]]&amp;PERL[[DistrictNumber]:[DistrictNumber]],0),9)*$H845</f>
        <v>0</v>
      </c>
      <c r="J845" s="15">
        <f>IF(PERL[[#This Row],[Unadjusted Maximum Revenue]]/(PERL[[#This Row],[Proposed Taxable Valuation]]/1000)&gt;PERL[[#This Row],[Max Debt RATE]],PERL[[#This Row],[Max Debt RATE]],PERL[[#This Row],[Unadjusted Maximum Revenue]]/(PERL[[#This Row],[Proposed Taxable Valuation]]/1000))</f>
        <v>0</v>
      </c>
      <c r="K845" s="26">
        <f>ROUND(PERL[[#This Row],[Proposed Taxable Valuation]]/1000*PERL[[#This Row],[Adjusted Rate]],0)</f>
        <v>0</v>
      </c>
      <c r="L845" s="19">
        <f t="shared" si="76"/>
        <v>0</v>
      </c>
      <c r="M845" s="17">
        <f t="shared" si="78"/>
        <v>0</v>
      </c>
      <c r="N845" s="5">
        <v>440940706</v>
      </c>
      <c r="O845">
        <f>INDEX($R$3:$T$335,MATCH(PERL[[#This Row],[DistrictNumber]],$R$3:$R$335,0),3)</f>
        <v>0</v>
      </c>
      <c r="P845" s="9">
        <f t="shared" si="74"/>
        <v>0</v>
      </c>
      <c r="V845">
        <v>2028</v>
      </c>
      <c r="W845" t="s">
        <v>374</v>
      </c>
      <c r="X845" s="25">
        <v>148177651</v>
      </c>
    </row>
    <row r="846" spans="1:24" x14ac:dyDescent="0.35">
      <c r="A846" s="13">
        <v>2028</v>
      </c>
      <c r="B846" s="13">
        <f t="shared" si="75"/>
        <v>2027</v>
      </c>
      <c r="C846" t="s">
        <v>382</v>
      </c>
      <c r="D846" t="s">
        <v>383</v>
      </c>
      <c r="E846" s="5">
        <v>898589684</v>
      </c>
      <c r="F846" s="13">
        <f>INDEX($R$3:$T$335,MATCH(PERL[[#This Row],[DistrictNumber]],$R$3:$R$335,0),3)</f>
        <v>0</v>
      </c>
      <c r="G846" s="9">
        <f t="shared" si="77"/>
        <v>0</v>
      </c>
      <c r="H846" s="11">
        <v>1.02</v>
      </c>
      <c r="I846" s="12" cm="1">
        <f t="array" ref="I846">INDEX(PERL[],MATCH(PERL[[#This Row],[Base Year]]&amp;PERL[[#This Row],[DistrictNumber]],PERL[[Fiscal Year]:[Fiscal Year]]&amp;PERL[[DistrictNumber]:[DistrictNumber]],0),9)*$H846</f>
        <v>0</v>
      </c>
      <c r="J846" s="15">
        <f>IF(PERL[[#This Row],[Unadjusted Maximum Revenue]]/(PERL[[#This Row],[Proposed Taxable Valuation]]/1000)&gt;PERL[[#This Row],[Max Debt RATE]],PERL[[#This Row],[Max Debt RATE]],PERL[[#This Row],[Unadjusted Maximum Revenue]]/(PERL[[#This Row],[Proposed Taxable Valuation]]/1000))</f>
        <v>0</v>
      </c>
      <c r="K846" s="26">
        <f>ROUND(PERL[[#This Row],[Proposed Taxable Valuation]]/1000*PERL[[#This Row],[Adjusted Rate]],0)</f>
        <v>0</v>
      </c>
      <c r="L846" s="19">
        <f t="shared" si="76"/>
        <v>0</v>
      </c>
      <c r="M846" s="17">
        <f t="shared" si="78"/>
        <v>0</v>
      </c>
      <c r="N846" s="5">
        <v>717503814</v>
      </c>
      <c r="O846">
        <f>INDEX($R$3:$T$335,MATCH(PERL[[#This Row],[DistrictNumber]],$R$3:$R$335,0),3)</f>
        <v>0</v>
      </c>
      <c r="P846" s="9">
        <f t="shared" si="74"/>
        <v>0</v>
      </c>
      <c r="V846">
        <v>2028</v>
      </c>
      <c r="W846" t="s">
        <v>376</v>
      </c>
      <c r="X846" s="25">
        <v>98848005</v>
      </c>
    </row>
    <row r="847" spans="1:24" x14ac:dyDescent="0.35">
      <c r="A847" s="13">
        <v>2028</v>
      </c>
      <c r="B847" s="13">
        <f t="shared" si="75"/>
        <v>2027</v>
      </c>
      <c r="C847" t="s">
        <v>384</v>
      </c>
      <c r="D847" t="s">
        <v>385</v>
      </c>
      <c r="E847" s="5">
        <v>568568865</v>
      </c>
      <c r="F847" s="13">
        <f>INDEX($R$3:$T$335,MATCH(PERL[[#This Row],[DistrictNumber]],$R$3:$R$335,0),3)</f>
        <v>0.13500000000000001</v>
      </c>
      <c r="G847" s="9">
        <f t="shared" si="77"/>
        <v>76756.79677500001</v>
      </c>
      <c r="H847" s="11">
        <v>1.02</v>
      </c>
      <c r="I847" s="12" cm="1">
        <f t="array" ref="I847">INDEX(PERL[],MATCH(PERL[[#This Row],[Base Year]]&amp;PERL[[#This Row],[DistrictNumber]],PERL[[Fiscal Year]:[Fiscal Year]]&amp;PERL[[DistrictNumber]:[DistrictNumber]],0),9)*$H847</f>
        <v>55656.786044484004</v>
      </c>
      <c r="J847" s="15">
        <f>IF(PERL[[#This Row],[Unadjusted Maximum Revenue]]/(PERL[[#This Row],[Proposed Taxable Valuation]]/1000)&gt;PERL[[#This Row],[Max Debt RATE]],PERL[[#This Row],[Max Debt RATE]],PERL[[#This Row],[Unadjusted Maximum Revenue]]/(PERL[[#This Row],[Proposed Taxable Valuation]]/1000))</f>
        <v>9.7889261038738032E-2</v>
      </c>
      <c r="K847" s="26">
        <f>ROUND(PERL[[#This Row],[Proposed Taxable Valuation]]/1000*PERL[[#This Row],[Adjusted Rate]],0)</f>
        <v>55657</v>
      </c>
      <c r="L847" s="19">
        <f t="shared" si="76"/>
        <v>-21100.010730516005</v>
      </c>
      <c r="M847" s="17">
        <f t="shared" si="78"/>
        <v>-3.7110738961261977E-2</v>
      </c>
      <c r="N847" s="5">
        <v>429003545</v>
      </c>
      <c r="O847">
        <f>INDEX($R$3:$T$335,MATCH(PERL[[#This Row],[DistrictNumber]],$R$3:$R$335,0),3)</f>
        <v>0.13500000000000001</v>
      </c>
      <c r="P847" s="9">
        <f t="shared" si="74"/>
        <v>57915.478575000001</v>
      </c>
      <c r="V847">
        <v>2028</v>
      </c>
      <c r="W847" t="s">
        <v>378</v>
      </c>
      <c r="X847" s="25">
        <v>143359334</v>
      </c>
    </row>
    <row r="848" spans="1:24" x14ac:dyDescent="0.35">
      <c r="A848" s="13">
        <v>2028</v>
      </c>
      <c r="B848" s="13">
        <f t="shared" si="75"/>
        <v>2027</v>
      </c>
      <c r="C848" t="s">
        <v>386</v>
      </c>
      <c r="D848" t="s">
        <v>387</v>
      </c>
      <c r="E848" s="5">
        <v>111219162</v>
      </c>
      <c r="F848" s="13">
        <f>INDEX($R$3:$T$335,MATCH(PERL[[#This Row],[DistrictNumber]],$R$3:$R$335,0),3)</f>
        <v>0</v>
      </c>
      <c r="G848" s="9">
        <f t="shared" si="77"/>
        <v>0</v>
      </c>
      <c r="H848" s="11">
        <v>1.02</v>
      </c>
      <c r="I848" s="12" cm="1">
        <f t="array" ref="I848">INDEX(PERL[],MATCH(PERL[[#This Row],[Base Year]]&amp;PERL[[#This Row],[DistrictNumber]],PERL[[Fiscal Year]:[Fiscal Year]]&amp;PERL[[DistrictNumber]:[DistrictNumber]],0),9)*$H848</f>
        <v>0</v>
      </c>
      <c r="J848" s="15">
        <f>IF(PERL[[#This Row],[Unadjusted Maximum Revenue]]/(PERL[[#This Row],[Proposed Taxable Valuation]]/1000)&gt;PERL[[#This Row],[Max Debt RATE]],PERL[[#This Row],[Max Debt RATE]],PERL[[#This Row],[Unadjusted Maximum Revenue]]/(PERL[[#This Row],[Proposed Taxable Valuation]]/1000))</f>
        <v>0</v>
      </c>
      <c r="K848" s="26">
        <f>ROUND(PERL[[#This Row],[Proposed Taxable Valuation]]/1000*PERL[[#This Row],[Adjusted Rate]],0)</f>
        <v>0</v>
      </c>
      <c r="L848" s="19">
        <f t="shared" si="76"/>
        <v>0</v>
      </c>
      <c r="M848" s="17">
        <f t="shared" si="78"/>
        <v>0</v>
      </c>
      <c r="N848" s="5">
        <v>94530601</v>
      </c>
      <c r="O848">
        <f>INDEX($R$3:$T$335,MATCH(PERL[[#This Row],[DistrictNumber]],$R$3:$R$335,0),3)</f>
        <v>0</v>
      </c>
      <c r="P848" s="9">
        <f t="shared" ref="P848:P911" si="79">N848/1000*O848</f>
        <v>0</v>
      </c>
      <c r="V848">
        <v>2028</v>
      </c>
      <c r="W848" t="s">
        <v>380</v>
      </c>
      <c r="X848" s="25">
        <v>550862163</v>
      </c>
    </row>
    <row r="849" spans="1:24" x14ac:dyDescent="0.35">
      <c r="A849" s="13">
        <v>2028</v>
      </c>
      <c r="B849" s="13">
        <f t="shared" si="75"/>
        <v>2027</v>
      </c>
      <c r="C849" t="s">
        <v>388</v>
      </c>
      <c r="D849" t="s">
        <v>389</v>
      </c>
      <c r="E849" s="5">
        <v>2190314758</v>
      </c>
      <c r="F849" s="13">
        <f>INDEX($R$3:$T$335,MATCH(PERL[[#This Row],[DistrictNumber]],$R$3:$R$335,0),3)</f>
        <v>0</v>
      </c>
      <c r="G849" s="9">
        <f t="shared" si="77"/>
        <v>0</v>
      </c>
      <c r="H849" s="11">
        <v>1.02</v>
      </c>
      <c r="I849" s="12" cm="1">
        <f t="array" ref="I849">INDEX(PERL[],MATCH(PERL[[#This Row],[Base Year]]&amp;PERL[[#This Row],[DistrictNumber]],PERL[[Fiscal Year]:[Fiscal Year]]&amp;PERL[[DistrictNumber]:[DistrictNumber]],0),9)*$H849</f>
        <v>0</v>
      </c>
      <c r="J849" s="15">
        <f>IF(PERL[[#This Row],[Unadjusted Maximum Revenue]]/(PERL[[#This Row],[Proposed Taxable Valuation]]/1000)&gt;PERL[[#This Row],[Max Debt RATE]],PERL[[#This Row],[Max Debt RATE]],PERL[[#This Row],[Unadjusted Maximum Revenue]]/(PERL[[#This Row],[Proposed Taxable Valuation]]/1000))</f>
        <v>0</v>
      </c>
      <c r="K849" s="26">
        <f>ROUND(PERL[[#This Row],[Proposed Taxable Valuation]]/1000*PERL[[#This Row],[Adjusted Rate]],0)</f>
        <v>0</v>
      </c>
      <c r="L849" s="19">
        <f t="shared" si="76"/>
        <v>0</v>
      </c>
      <c r="M849" s="17">
        <f t="shared" si="78"/>
        <v>0</v>
      </c>
      <c r="N849" s="5">
        <v>1698130793</v>
      </c>
      <c r="O849">
        <f>INDEX($R$3:$T$335,MATCH(PERL[[#This Row],[DistrictNumber]],$R$3:$R$335,0),3)</f>
        <v>0</v>
      </c>
      <c r="P849" s="9">
        <f t="shared" si="79"/>
        <v>0</v>
      </c>
      <c r="V849">
        <v>2028</v>
      </c>
      <c r="W849" t="s">
        <v>382</v>
      </c>
      <c r="X849" s="25">
        <v>898589684</v>
      </c>
    </row>
    <row r="850" spans="1:24" x14ac:dyDescent="0.35">
      <c r="A850" s="13">
        <v>2028</v>
      </c>
      <c r="B850" s="13">
        <f t="shared" si="75"/>
        <v>2027</v>
      </c>
      <c r="C850" t="s">
        <v>390</v>
      </c>
      <c r="D850" t="s">
        <v>391</v>
      </c>
      <c r="E850" s="5">
        <v>385457792</v>
      </c>
      <c r="F850" s="13">
        <f>INDEX($R$3:$T$335,MATCH(PERL[[#This Row],[DistrictNumber]],$R$3:$R$335,0),3)</f>
        <v>0</v>
      </c>
      <c r="G850" s="9">
        <f t="shared" si="77"/>
        <v>0</v>
      </c>
      <c r="H850" s="11">
        <v>1.02</v>
      </c>
      <c r="I850" s="12" cm="1">
        <f t="array" ref="I850">INDEX(PERL[],MATCH(PERL[[#This Row],[Base Year]]&amp;PERL[[#This Row],[DistrictNumber]],PERL[[Fiscal Year]:[Fiscal Year]]&amp;PERL[[DistrictNumber]:[DistrictNumber]],0),9)*$H850</f>
        <v>0</v>
      </c>
      <c r="J850" s="15">
        <f>IF(PERL[[#This Row],[Unadjusted Maximum Revenue]]/(PERL[[#This Row],[Proposed Taxable Valuation]]/1000)&gt;PERL[[#This Row],[Max Debt RATE]],PERL[[#This Row],[Max Debt RATE]],PERL[[#This Row],[Unadjusted Maximum Revenue]]/(PERL[[#This Row],[Proposed Taxable Valuation]]/1000))</f>
        <v>0</v>
      </c>
      <c r="K850" s="26">
        <f>ROUND(PERL[[#This Row],[Proposed Taxable Valuation]]/1000*PERL[[#This Row],[Adjusted Rate]],0)</f>
        <v>0</v>
      </c>
      <c r="L850" s="19">
        <f t="shared" si="76"/>
        <v>0</v>
      </c>
      <c r="M850" s="17">
        <f t="shared" si="78"/>
        <v>0</v>
      </c>
      <c r="N850" s="5">
        <v>320248482</v>
      </c>
      <c r="O850">
        <f>INDEX($R$3:$T$335,MATCH(PERL[[#This Row],[DistrictNumber]],$R$3:$R$335,0),3)</f>
        <v>0</v>
      </c>
      <c r="P850" s="9">
        <f t="shared" si="79"/>
        <v>0</v>
      </c>
      <c r="V850">
        <v>2028</v>
      </c>
      <c r="W850" t="s">
        <v>384</v>
      </c>
      <c r="X850" s="25">
        <v>568568865</v>
      </c>
    </row>
    <row r="851" spans="1:24" x14ac:dyDescent="0.35">
      <c r="A851" s="13">
        <v>2028</v>
      </c>
      <c r="B851" s="13">
        <f t="shared" si="75"/>
        <v>2027</v>
      </c>
      <c r="C851" t="s">
        <v>392</v>
      </c>
      <c r="D851" t="s">
        <v>393</v>
      </c>
      <c r="E851" s="5">
        <v>839593068</v>
      </c>
      <c r="F851" s="13">
        <f>INDEX($R$3:$T$335,MATCH(PERL[[#This Row],[DistrictNumber]],$R$3:$R$335,0),3)</f>
        <v>0</v>
      </c>
      <c r="G851" s="9">
        <f t="shared" si="77"/>
        <v>0</v>
      </c>
      <c r="H851" s="11">
        <v>1.02</v>
      </c>
      <c r="I851" s="12" cm="1">
        <f t="array" ref="I851">INDEX(PERL[],MATCH(PERL[[#This Row],[Base Year]]&amp;PERL[[#This Row],[DistrictNumber]],PERL[[Fiscal Year]:[Fiscal Year]]&amp;PERL[[DistrictNumber]:[DistrictNumber]],0),9)*$H851</f>
        <v>0</v>
      </c>
      <c r="J851" s="15">
        <f>IF(PERL[[#This Row],[Unadjusted Maximum Revenue]]/(PERL[[#This Row],[Proposed Taxable Valuation]]/1000)&gt;PERL[[#This Row],[Max Debt RATE]],PERL[[#This Row],[Max Debt RATE]],PERL[[#This Row],[Unadjusted Maximum Revenue]]/(PERL[[#This Row],[Proposed Taxable Valuation]]/1000))</f>
        <v>0</v>
      </c>
      <c r="K851" s="26">
        <f>ROUND(PERL[[#This Row],[Proposed Taxable Valuation]]/1000*PERL[[#This Row],[Adjusted Rate]],0)</f>
        <v>0</v>
      </c>
      <c r="L851" s="19">
        <f t="shared" si="76"/>
        <v>0</v>
      </c>
      <c r="M851" s="17">
        <f t="shared" si="78"/>
        <v>0</v>
      </c>
      <c r="N851" s="5">
        <v>663175621</v>
      </c>
      <c r="O851">
        <f>INDEX($R$3:$T$335,MATCH(PERL[[#This Row],[DistrictNumber]],$R$3:$R$335,0),3)</f>
        <v>0</v>
      </c>
      <c r="P851" s="9">
        <f t="shared" si="79"/>
        <v>0</v>
      </c>
      <c r="V851">
        <v>2028</v>
      </c>
      <c r="W851" t="s">
        <v>386</v>
      </c>
      <c r="X851" s="25">
        <v>111219162</v>
      </c>
    </row>
    <row r="852" spans="1:24" x14ac:dyDescent="0.35">
      <c r="A852" s="13">
        <v>2028</v>
      </c>
      <c r="B852" s="13">
        <f t="shared" si="75"/>
        <v>2027</v>
      </c>
      <c r="C852" t="s">
        <v>394</v>
      </c>
      <c r="D852" t="s">
        <v>395</v>
      </c>
      <c r="E852" s="5">
        <v>733072310</v>
      </c>
      <c r="F852" s="13">
        <f>INDEX($R$3:$T$335,MATCH(PERL[[#This Row],[DistrictNumber]],$R$3:$R$335,0),3)</f>
        <v>0</v>
      </c>
      <c r="G852" s="9">
        <f t="shared" si="77"/>
        <v>0</v>
      </c>
      <c r="H852" s="11">
        <v>1.02</v>
      </c>
      <c r="I852" s="12" cm="1">
        <f t="array" ref="I852">INDEX(PERL[],MATCH(PERL[[#This Row],[Base Year]]&amp;PERL[[#This Row],[DistrictNumber]],PERL[[Fiscal Year]:[Fiscal Year]]&amp;PERL[[DistrictNumber]:[DistrictNumber]],0),9)*$H852</f>
        <v>0</v>
      </c>
      <c r="J852" s="15">
        <f>IF(PERL[[#This Row],[Unadjusted Maximum Revenue]]/(PERL[[#This Row],[Proposed Taxable Valuation]]/1000)&gt;PERL[[#This Row],[Max Debt RATE]],PERL[[#This Row],[Max Debt RATE]],PERL[[#This Row],[Unadjusted Maximum Revenue]]/(PERL[[#This Row],[Proposed Taxable Valuation]]/1000))</f>
        <v>0</v>
      </c>
      <c r="K852" s="26">
        <f>ROUND(PERL[[#This Row],[Proposed Taxable Valuation]]/1000*PERL[[#This Row],[Adjusted Rate]],0)</f>
        <v>0</v>
      </c>
      <c r="L852" s="19">
        <f t="shared" si="76"/>
        <v>0</v>
      </c>
      <c r="M852" s="17">
        <f t="shared" si="78"/>
        <v>0</v>
      </c>
      <c r="N852" s="5">
        <v>624761368</v>
      </c>
      <c r="O852">
        <f>INDEX($R$3:$T$335,MATCH(PERL[[#This Row],[DistrictNumber]],$R$3:$R$335,0),3)</f>
        <v>0</v>
      </c>
      <c r="P852" s="9">
        <f t="shared" si="79"/>
        <v>0</v>
      </c>
      <c r="V852">
        <v>2028</v>
      </c>
      <c r="W852" t="s">
        <v>388</v>
      </c>
      <c r="X852" s="25">
        <v>2190314758</v>
      </c>
    </row>
    <row r="853" spans="1:24" x14ac:dyDescent="0.35">
      <c r="A853" s="13">
        <v>2028</v>
      </c>
      <c r="B853" s="13">
        <f t="shared" si="75"/>
        <v>2027</v>
      </c>
      <c r="C853" t="s">
        <v>396</v>
      </c>
      <c r="D853" t="s">
        <v>397</v>
      </c>
      <c r="E853" s="5">
        <v>199149708</v>
      </c>
      <c r="F853" s="13">
        <f>INDEX($R$3:$T$335,MATCH(PERL[[#This Row],[DistrictNumber]],$R$3:$R$335,0),3)</f>
        <v>0.13500000000000001</v>
      </c>
      <c r="G853" s="9">
        <f t="shared" si="77"/>
        <v>26885.210580000003</v>
      </c>
      <c r="H853" s="11">
        <v>1.02</v>
      </c>
      <c r="I853" s="12" cm="1">
        <f t="array" ref="I853">INDEX(PERL[],MATCH(PERL[[#This Row],[Base Year]]&amp;PERL[[#This Row],[DistrictNumber]],PERL[[Fiscal Year]:[Fiscal Year]]&amp;PERL[[DistrictNumber]:[DistrictNumber]],0),9)*$H853</f>
        <v>20809.411401438003</v>
      </c>
      <c r="J853" s="15">
        <f>IF(PERL[[#This Row],[Unadjusted Maximum Revenue]]/(PERL[[#This Row],[Proposed Taxable Valuation]]/1000)&gt;PERL[[#This Row],[Max Debt RATE]],PERL[[#This Row],[Max Debt RATE]],PERL[[#This Row],[Unadjusted Maximum Revenue]]/(PERL[[#This Row],[Proposed Taxable Valuation]]/1000))</f>
        <v>0.10449129757919606</v>
      </c>
      <c r="K853" s="26">
        <f>ROUND(PERL[[#This Row],[Proposed Taxable Valuation]]/1000*PERL[[#This Row],[Adjusted Rate]],0)</f>
        <v>20809</v>
      </c>
      <c r="L853" s="19">
        <f t="shared" si="76"/>
        <v>-6075.7991785619997</v>
      </c>
      <c r="M853" s="17">
        <f t="shared" si="78"/>
        <v>-3.0508702420803946E-2</v>
      </c>
      <c r="N853" s="5">
        <v>157235496</v>
      </c>
      <c r="O853">
        <f>INDEX($R$3:$T$335,MATCH(PERL[[#This Row],[DistrictNumber]],$R$3:$R$335,0),3)</f>
        <v>0.13500000000000001</v>
      </c>
      <c r="P853" s="9">
        <f t="shared" si="79"/>
        <v>21226.791960000002</v>
      </c>
      <c r="V853">
        <v>2028</v>
      </c>
      <c r="W853" t="s">
        <v>390</v>
      </c>
      <c r="X853" s="25">
        <v>385457792</v>
      </c>
    </row>
    <row r="854" spans="1:24" x14ac:dyDescent="0.35">
      <c r="A854" s="13">
        <v>2028</v>
      </c>
      <c r="B854" s="13">
        <f t="shared" si="75"/>
        <v>2027</v>
      </c>
      <c r="C854" t="s">
        <v>398</v>
      </c>
      <c r="D854" t="s">
        <v>399</v>
      </c>
      <c r="E854" s="5">
        <v>401745784</v>
      </c>
      <c r="F854" s="13">
        <f>INDEX($R$3:$T$335,MATCH(PERL[[#This Row],[DistrictNumber]],$R$3:$R$335,0),3)</f>
        <v>0</v>
      </c>
      <c r="G854" s="9">
        <f t="shared" si="77"/>
        <v>0</v>
      </c>
      <c r="H854" s="11">
        <v>1.02</v>
      </c>
      <c r="I854" s="12" cm="1">
        <f t="array" ref="I854">INDEX(PERL[],MATCH(PERL[[#This Row],[Base Year]]&amp;PERL[[#This Row],[DistrictNumber]],PERL[[Fiscal Year]:[Fiscal Year]]&amp;PERL[[DistrictNumber]:[DistrictNumber]],0),9)*$H854</f>
        <v>0</v>
      </c>
      <c r="J854" s="15">
        <f>IF(PERL[[#This Row],[Unadjusted Maximum Revenue]]/(PERL[[#This Row],[Proposed Taxable Valuation]]/1000)&gt;PERL[[#This Row],[Max Debt RATE]],PERL[[#This Row],[Max Debt RATE]],PERL[[#This Row],[Unadjusted Maximum Revenue]]/(PERL[[#This Row],[Proposed Taxable Valuation]]/1000))</f>
        <v>0</v>
      </c>
      <c r="K854" s="26">
        <f>ROUND(PERL[[#This Row],[Proposed Taxable Valuation]]/1000*PERL[[#This Row],[Adjusted Rate]],0)</f>
        <v>0</v>
      </c>
      <c r="L854" s="19">
        <f t="shared" si="76"/>
        <v>0</v>
      </c>
      <c r="M854" s="17">
        <f t="shared" si="78"/>
        <v>0</v>
      </c>
      <c r="N854" s="5">
        <v>366751582</v>
      </c>
      <c r="O854">
        <f>INDEX($R$3:$T$335,MATCH(PERL[[#This Row],[DistrictNumber]],$R$3:$R$335,0),3)</f>
        <v>0</v>
      </c>
      <c r="P854" s="9">
        <f t="shared" si="79"/>
        <v>0</v>
      </c>
      <c r="V854">
        <v>2028</v>
      </c>
      <c r="W854" t="s">
        <v>392</v>
      </c>
      <c r="X854" s="25">
        <v>839593068</v>
      </c>
    </row>
    <row r="855" spans="1:24" x14ac:dyDescent="0.35">
      <c r="A855" s="13">
        <v>2028</v>
      </c>
      <c r="B855" s="13">
        <f t="shared" si="75"/>
        <v>2027</v>
      </c>
      <c r="C855" t="s">
        <v>400</v>
      </c>
      <c r="D855" t="s">
        <v>401</v>
      </c>
      <c r="E855" s="5">
        <v>1395808208</v>
      </c>
      <c r="F855" s="13">
        <f>INDEX($R$3:$T$335,MATCH(PERL[[#This Row],[DistrictNumber]],$R$3:$R$335,0),3)</f>
        <v>0</v>
      </c>
      <c r="G855" s="9">
        <f t="shared" si="77"/>
        <v>0</v>
      </c>
      <c r="H855" s="11">
        <v>1.02</v>
      </c>
      <c r="I855" s="12" cm="1">
        <f t="array" ref="I855">INDEX(PERL[],MATCH(PERL[[#This Row],[Base Year]]&amp;PERL[[#This Row],[DistrictNumber]],PERL[[Fiscal Year]:[Fiscal Year]]&amp;PERL[[DistrictNumber]:[DistrictNumber]],0),9)*$H855</f>
        <v>0</v>
      </c>
      <c r="J855" s="15">
        <f>IF(PERL[[#This Row],[Unadjusted Maximum Revenue]]/(PERL[[#This Row],[Proposed Taxable Valuation]]/1000)&gt;PERL[[#This Row],[Max Debt RATE]],PERL[[#This Row],[Max Debt RATE]],PERL[[#This Row],[Unadjusted Maximum Revenue]]/(PERL[[#This Row],[Proposed Taxable Valuation]]/1000))</f>
        <v>0</v>
      </c>
      <c r="K855" s="26">
        <f>ROUND(PERL[[#This Row],[Proposed Taxable Valuation]]/1000*PERL[[#This Row],[Adjusted Rate]],0)</f>
        <v>0</v>
      </c>
      <c r="L855" s="19">
        <f t="shared" si="76"/>
        <v>0</v>
      </c>
      <c r="M855" s="17">
        <f t="shared" si="78"/>
        <v>0</v>
      </c>
      <c r="N855" s="5">
        <v>1085106210</v>
      </c>
      <c r="O855">
        <f>INDEX($R$3:$T$335,MATCH(PERL[[#This Row],[DistrictNumber]],$R$3:$R$335,0),3)</f>
        <v>0</v>
      </c>
      <c r="P855" s="9">
        <f t="shared" si="79"/>
        <v>0</v>
      </c>
      <c r="V855">
        <v>2028</v>
      </c>
      <c r="W855" t="s">
        <v>398</v>
      </c>
      <c r="X855" s="25">
        <v>401745784</v>
      </c>
    </row>
    <row r="856" spans="1:24" x14ac:dyDescent="0.35">
      <c r="A856" s="13">
        <v>2028</v>
      </c>
      <c r="B856" s="13">
        <f t="shared" si="75"/>
        <v>2027</v>
      </c>
      <c r="C856" t="s">
        <v>402</v>
      </c>
      <c r="D856" t="s">
        <v>403</v>
      </c>
      <c r="E856" s="5">
        <v>410894853</v>
      </c>
      <c r="F856" s="13">
        <f>INDEX($R$3:$T$335,MATCH(PERL[[#This Row],[DistrictNumber]],$R$3:$R$335,0),3)</f>
        <v>0</v>
      </c>
      <c r="G856" s="9">
        <f t="shared" si="77"/>
        <v>0</v>
      </c>
      <c r="H856" s="11">
        <v>1.02</v>
      </c>
      <c r="I856" s="12" cm="1">
        <f t="array" ref="I856">INDEX(PERL[],MATCH(PERL[[#This Row],[Base Year]]&amp;PERL[[#This Row],[DistrictNumber]],PERL[[Fiscal Year]:[Fiscal Year]]&amp;PERL[[DistrictNumber]:[DistrictNumber]],0),9)*$H856</f>
        <v>0</v>
      </c>
      <c r="J856" s="15">
        <f>IF(PERL[[#This Row],[Unadjusted Maximum Revenue]]/(PERL[[#This Row],[Proposed Taxable Valuation]]/1000)&gt;PERL[[#This Row],[Max Debt RATE]],PERL[[#This Row],[Max Debt RATE]],PERL[[#This Row],[Unadjusted Maximum Revenue]]/(PERL[[#This Row],[Proposed Taxable Valuation]]/1000))</f>
        <v>0</v>
      </c>
      <c r="K856" s="26">
        <f>ROUND(PERL[[#This Row],[Proposed Taxable Valuation]]/1000*PERL[[#This Row],[Adjusted Rate]],0)</f>
        <v>0</v>
      </c>
      <c r="L856" s="19">
        <f t="shared" si="76"/>
        <v>0</v>
      </c>
      <c r="M856" s="17">
        <f t="shared" si="78"/>
        <v>0</v>
      </c>
      <c r="N856" s="5">
        <v>352942569</v>
      </c>
      <c r="O856">
        <f>INDEX($R$3:$T$335,MATCH(PERL[[#This Row],[DistrictNumber]],$R$3:$R$335,0),3)</f>
        <v>0</v>
      </c>
      <c r="P856" s="9">
        <f t="shared" si="79"/>
        <v>0</v>
      </c>
      <c r="V856">
        <v>2028</v>
      </c>
      <c r="W856" t="s">
        <v>394</v>
      </c>
      <c r="X856" s="25">
        <v>733072310</v>
      </c>
    </row>
    <row r="857" spans="1:24" x14ac:dyDescent="0.35">
      <c r="A857" s="13">
        <v>2028</v>
      </c>
      <c r="B857" s="13">
        <f t="shared" si="75"/>
        <v>2027</v>
      </c>
      <c r="C857" t="s">
        <v>404</v>
      </c>
      <c r="D857" t="s">
        <v>405</v>
      </c>
      <c r="E857" s="5">
        <v>384314722</v>
      </c>
      <c r="F857" s="13">
        <f>INDEX($R$3:$T$335,MATCH(PERL[[#This Row],[DistrictNumber]],$R$3:$R$335,0),3)</f>
        <v>0</v>
      </c>
      <c r="G857" s="9">
        <f t="shared" si="77"/>
        <v>0</v>
      </c>
      <c r="H857" s="11">
        <v>1.02</v>
      </c>
      <c r="I857" s="12" cm="1">
        <f t="array" ref="I857">INDEX(PERL[],MATCH(PERL[[#This Row],[Base Year]]&amp;PERL[[#This Row],[DistrictNumber]],PERL[[Fiscal Year]:[Fiscal Year]]&amp;PERL[[DistrictNumber]:[DistrictNumber]],0),9)*$H857</f>
        <v>0</v>
      </c>
      <c r="J857" s="15">
        <f>IF(PERL[[#This Row],[Unadjusted Maximum Revenue]]/(PERL[[#This Row],[Proposed Taxable Valuation]]/1000)&gt;PERL[[#This Row],[Max Debt RATE]],PERL[[#This Row],[Max Debt RATE]],PERL[[#This Row],[Unadjusted Maximum Revenue]]/(PERL[[#This Row],[Proposed Taxable Valuation]]/1000))</f>
        <v>0</v>
      </c>
      <c r="K857" s="26">
        <f>ROUND(PERL[[#This Row],[Proposed Taxable Valuation]]/1000*PERL[[#This Row],[Adjusted Rate]],0)</f>
        <v>0</v>
      </c>
      <c r="L857" s="19">
        <f t="shared" si="76"/>
        <v>0</v>
      </c>
      <c r="M857" s="17">
        <f t="shared" si="78"/>
        <v>0</v>
      </c>
      <c r="N857" s="5">
        <v>331424801</v>
      </c>
      <c r="O857">
        <f>INDEX($R$3:$T$335,MATCH(PERL[[#This Row],[DistrictNumber]],$R$3:$R$335,0),3)</f>
        <v>0</v>
      </c>
      <c r="P857" s="9">
        <f t="shared" si="79"/>
        <v>0</v>
      </c>
      <c r="V857">
        <v>2028</v>
      </c>
      <c r="W857" t="s">
        <v>396</v>
      </c>
      <c r="X857" s="25">
        <v>199149708</v>
      </c>
    </row>
    <row r="858" spans="1:24" x14ac:dyDescent="0.35">
      <c r="A858" s="13">
        <v>2028</v>
      </c>
      <c r="B858" s="13">
        <f t="shared" si="75"/>
        <v>2027</v>
      </c>
      <c r="C858" t="s">
        <v>406</v>
      </c>
      <c r="D858" t="s">
        <v>407</v>
      </c>
      <c r="E858" s="5">
        <v>537934169</v>
      </c>
      <c r="F858" s="13">
        <f>INDEX($R$3:$T$335,MATCH(PERL[[#This Row],[DistrictNumber]],$R$3:$R$335,0),3)</f>
        <v>0</v>
      </c>
      <c r="G858" s="9">
        <f t="shared" si="77"/>
        <v>0</v>
      </c>
      <c r="H858" s="11">
        <v>1.02</v>
      </c>
      <c r="I858" s="12" cm="1">
        <f t="array" ref="I858">INDEX(PERL[],MATCH(PERL[[#This Row],[Base Year]]&amp;PERL[[#This Row],[DistrictNumber]],PERL[[Fiscal Year]:[Fiscal Year]]&amp;PERL[[DistrictNumber]:[DistrictNumber]],0),9)*$H858</f>
        <v>0</v>
      </c>
      <c r="J858" s="15">
        <f>IF(PERL[[#This Row],[Unadjusted Maximum Revenue]]/(PERL[[#This Row],[Proposed Taxable Valuation]]/1000)&gt;PERL[[#This Row],[Max Debt RATE]],PERL[[#This Row],[Max Debt RATE]],PERL[[#This Row],[Unadjusted Maximum Revenue]]/(PERL[[#This Row],[Proposed Taxable Valuation]]/1000))</f>
        <v>0</v>
      </c>
      <c r="K858" s="26">
        <f>ROUND(PERL[[#This Row],[Proposed Taxable Valuation]]/1000*PERL[[#This Row],[Adjusted Rate]],0)</f>
        <v>0</v>
      </c>
      <c r="L858" s="19">
        <f t="shared" si="76"/>
        <v>0</v>
      </c>
      <c r="M858" s="17">
        <f t="shared" si="78"/>
        <v>0</v>
      </c>
      <c r="N858" s="5">
        <v>453210778</v>
      </c>
      <c r="O858">
        <f>INDEX($R$3:$T$335,MATCH(PERL[[#This Row],[DistrictNumber]],$R$3:$R$335,0),3)</f>
        <v>0</v>
      </c>
      <c r="P858" s="9">
        <f t="shared" si="79"/>
        <v>0</v>
      </c>
      <c r="V858">
        <v>2028</v>
      </c>
      <c r="W858" t="s">
        <v>400</v>
      </c>
      <c r="X858" s="25">
        <v>1395808208</v>
      </c>
    </row>
    <row r="859" spans="1:24" x14ac:dyDescent="0.35">
      <c r="A859" s="13">
        <v>2028</v>
      </c>
      <c r="B859" s="13">
        <f t="shared" si="75"/>
        <v>2027</v>
      </c>
      <c r="C859" t="s">
        <v>408</v>
      </c>
      <c r="D859" t="s">
        <v>409</v>
      </c>
      <c r="E859" s="5">
        <v>700643016</v>
      </c>
      <c r="F859" s="13">
        <f>INDEX($R$3:$T$335,MATCH(PERL[[#This Row],[DistrictNumber]],$R$3:$R$335,0),3)</f>
        <v>0</v>
      </c>
      <c r="G859" s="9">
        <f t="shared" si="77"/>
        <v>0</v>
      </c>
      <c r="H859" s="11">
        <v>1.02</v>
      </c>
      <c r="I859" s="12" cm="1">
        <f t="array" ref="I859">INDEX(PERL[],MATCH(PERL[[#This Row],[Base Year]]&amp;PERL[[#This Row],[DistrictNumber]],PERL[[Fiscal Year]:[Fiscal Year]]&amp;PERL[[DistrictNumber]:[DistrictNumber]],0),9)*$H859</f>
        <v>0</v>
      </c>
      <c r="J859" s="15">
        <f>IF(PERL[[#This Row],[Unadjusted Maximum Revenue]]/(PERL[[#This Row],[Proposed Taxable Valuation]]/1000)&gt;PERL[[#This Row],[Max Debt RATE]],PERL[[#This Row],[Max Debt RATE]],PERL[[#This Row],[Unadjusted Maximum Revenue]]/(PERL[[#This Row],[Proposed Taxable Valuation]]/1000))</f>
        <v>0</v>
      </c>
      <c r="K859" s="26">
        <f>ROUND(PERL[[#This Row],[Proposed Taxable Valuation]]/1000*PERL[[#This Row],[Adjusted Rate]],0)</f>
        <v>0</v>
      </c>
      <c r="L859" s="19">
        <f t="shared" si="76"/>
        <v>0</v>
      </c>
      <c r="M859" s="17">
        <f t="shared" si="78"/>
        <v>0</v>
      </c>
      <c r="N859" s="5">
        <v>578015497</v>
      </c>
      <c r="O859">
        <f>INDEX($R$3:$T$335,MATCH(PERL[[#This Row],[DistrictNumber]],$R$3:$R$335,0),3)</f>
        <v>0</v>
      </c>
      <c r="P859" s="9">
        <f t="shared" si="79"/>
        <v>0</v>
      </c>
      <c r="V859">
        <v>2028</v>
      </c>
      <c r="W859" t="s">
        <v>108</v>
      </c>
      <c r="X859" s="25">
        <v>574658715</v>
      </c>
    </row>
    <row r="860" spans="1:24" x14ac:dyDescent="0.35">
      <c r="A860" s="13">
        <v>2028</v>
      </c>
      <c r="B860" s="13">
        <f t="shared" si="75"/>
        <v>2027</v>
      </c>
      <c r="C860" t="s">
        <v>410</v>
      </c>
      <c r="D860" t="s">
        <v>411</v>
      </c>
      <c r="E860" s="5">
        <v>490801987</v>
      </c>
      <c r="F860" s="13">
        <f>INDEX($R$3:$T$335,MATCH(PERL[[#This Row],[DistrictNumber]],$R$3:$R$335,0),3)</f>
        <v>0.13500000000000001</v>
      </c>
      <c r="G860" s="9">
        <f t="shared" si="77"/>
        <v>66258.268245000014</v>
      </c>
      <c r="H860" s="11">
        <v>1.02</v>
      </c>
      <c r="I860" s="12" cm="1">
        <f t="array" ref="I860">INDEX(PERL[],MATCH(PERL[[#This Row],[Base Year]]&amp;PERL[[#This Row],[DistrictNumber]],PERL[[Fiscal Year]:[Fiscal Year]]&amp;PERL[[DistrictNumber]:[DistrictNumber]],0),9)*$H860</f>
        <v>64087.938952470009</v>
      </c>
      <c r="J860" s="15">
        <f>IF(PERL[[#This Row],[Unadjusted Maximum Revenue]]/(PERL[[#This Row],[Proposed Taxable Valuation]]/1000)&gt;PERL[[#This Row],[Max Debt RATE]],PERL[[#This Row],[Max Debt RATE]],PERL[[#This Row],[Unadjusted Maximum Revenue]]/(PERL[[#This Row],[Proposed Taxable Valuation]]/1000))</f>
        <v>0.13057799407904599</v>
      </c>
      <c r="K860" s="26">
        <f>ROUND(PERL[[#This Row],[Proposed Taxable Valuation]]/1000*PERL[[#This Row],[Adjusted Rate]],0)</f>
        <v>64088</v>
      </c>
      <c r="L860" s="19">
        <f t="shared" si="76"/>
        <v>-2170.3292925300048</v>
      </c>
      <c r="M860" s="17">
        <f t="shared" si="78"/>
        <v>-4.4220059209540141E-3</v>
      </c>
      <c r="N860" s="5">
        <v>449934299</v>
      </c>
      <c r="O860">
        <f>INDEX($R$3:$T$335,MATCH(PERL[[#This Row],[DistrictNumber]],$R$3:$R$335,0),3)</f>
        <v>0.13500000000000001</v>
      </c>
      <c r="P860" s="9">
        <f t="shared" si="79"/>
        <v>60741.130365000005</v>
      </c>
      <c r="V860">
        <v>2028</v>
      </c>
      <c r="W860" t="s">
        <v>426</v>
      </c>
      <c r="X860" s="25">
        <v>329296335</v>
      </c>
    </row>
    <row r="861" spans="1:24" x14ac:dyDescent="0.35">
      <c r="A861" s="13">
        <v>2028</v>
      </c>
      <c r="B861" s="13">
        <f t="shared" si="75"/>
        <v>2027</v>
      </c>
      <c r="C861" t="s">
        <v>412</v>
      </c>
      <c r="D861" t="s">
        <v>413</v>
      </c>
      <c r="E861" s="5">
        <v>376516767</v>
      </c>
      <c r="F861" s="13">
        <f>INDEX($R$3:$T$335,MATCH(PERL[[#This Row],[DistrictNumber]],$R$3:$R$335,0),3)</f>
        <v>0</v>
      </c>
      <c r="G861" s="9">
        <f t="shared" si="77"/>
        <v>0</v>
      </c>
      <c r="H861" s="11">
        <v>1.02</v>
      </c>
      <c r="I861" s="12" cm="1">
        <f t="array" ref="I861">INDEX(PERL[],MATCH(PERL[[#This Row],[Base Year]]&amp;PERL[[#This Row],[DistrictNumber]],PERL[[Fiscal Year]:[Fiscal Year]]&amp;PERL[[DistrictNumber]:[DistrictNumber]],0),9)*$H861</f>
        <v>0</v>
      </c>
      <c r="J861" s="15">
        <f>IF(PERL[[#This Row],[Unadjusted Maximum Revenue]]/(PERL[[#This Row],[Proposed Taxable Valuation]]/1000)&gt;PERL[[#This Row],[Max Debt RATE]],PERL[[#This Row],[Max Debt RATE]],PERL[[#This Row],[Unadjusted Maximum Revenue]]/(PERL[[#This Row],[Proposed Taxable Valuation]]/1000))</f>
        <v>0</v>
      </c>
      <c r="K861" s="26">
        <f>ROUND(PERL[[#This Row],[Proposed Taxable Valuation]]/1000*PERL[[#This Row],[Adjusted Rate]],0)</f>
        <v>0</v>
      </c>
      <c r="L861" s="19">
        <f t="shared" si="76"/>
        <v>0</v>
      </c>
      <c r="M861" s="17">
        <f t="shared" si="78"/>
        <v>0</v>
      </c>
      <c r="N861" s="5">
        <v>348525598</v>
      </c>
      <c r="O861">
        <f>INDEX($R$3:$T$335,MATCH(PERL[[#This Row],[DistrictNumber]],$R$3:$R$335,0),3)</f>
        <v>0</v>
      </c>
      <c r="P861" s="9">
        <f t="shared" si="79"/>
        <v>0</v>
      </c>
      <c r="V861">
        <v>2028</v>
      </c>
      <c r="W861" t="s">
        <v>408</v>
      </c>
      <c r="X861" s="25">
        <v>700643016</v>
      </c>
    </row>
    <row r="862" spans="1:24" x14ac:dyDescent="0.35">
      <c r="A862" s="13">
        <v>2028</v>
      </c>
      <c r="B862" s="13">
        <f t="shared" si="75"/>
        <v>2027</v>
      </c>
      <c r="C862" t="s">
        <v>414</v>
      </c>
      <c r="D862" t="s">
        <v>415</v>
      </c>
      <c r="E862" s="5">
        <v>376462202</v>
      </c>
      <c r="F862" s="13">
        <f>INDEX($R$3:$T$335,MATCH(PERL[[#This Row],[DistrictNumber]],$R$3:$R$335,0),3)</f>
        <v>0</v>
      </c>
      <c r="G862" s="9">
        <f t="shared" si="77"/>
        <v>0</v>
      </c>
      <c r="H862" s="11">
        <v>1.02</v>
      </c>
      <c r="I862" s="12" cm="1">
        <f t="array" ref="I862">INDEX(PERL[],MATCH(PERL[[#This Row],[Base Year]]&amp;PERL[[#This Row],[DistrictNumber]],PERL[[Fiscal Year]:[Fiscal Year]]&amp;PERL[[DistrictNumber]:[DistrictNumber]],0),9)*$H862</f>
        <v>0</v>
      </c>
      <c r="J862" s="15">
        <f>IF(PERL[[#This Row],[Unadjusted Maximum Revenue]]/(PERL[[#This Row],[Proposed Taxable Valuation]]/1000)&gt;PERL[[#This Row],[Max Debt RATE]],PERL[[#This Row],[Max Debt RATE]],PERL[[#This Row],[Unadjusted Maximum Revenue]]/(PERL[[#This Row],[Proposed Taxable Valuation]]/1000))</f>
        <v>0</v>
      </c>
      <c r="K862" s="26">
        <f>ROUND(PERL[[#This Row],[Proposed Taxable Valuation]]/1000*PERL[[#This Row],[Adjusted Rate]],0)</f>
        <v>0</v>
      </c>
      <c r="L862" s="19">
        <f t="shared" si="76"/>
        <v>0</v>
      </c>
      <c r="M862" s="17">
        <f t="shared" si="78"/>
        <v>0</v>
      </c>
      <c r="N862" s="5">
        <v>308786937</v>
      </c>
      <c r="O862">
        <f>INDEX($R$3:$T$335,MATCH(PERL[[#This Row],[DistrictNumber]],$R$3:$R$335,0),3)</f>
        <v>0</v>
      </c>
      <c r="P862" s="9">
        <f t="shared" si="79"/>
        <v>0</v>
      </c>
      <c r="V862">
        <v>2028</v>
      </c>
      <c r="W862" t="s">
        <v>416</v>
      </c>
      <c r="X862" s="25">
        <v>374994990</v>
      </c>
    </row>
    <row r="863" spans="1:24" x14ac:dyDescent="0.35">
      <c r="A863" s="13">
        <v>2028</v>
      </c>
      <c r="B863" s="13">
        <f t="shared" si="75"/>
        <v>2027</v>
      </c>
      <c r="C863" t="s">
        <v>416</v>
      </c>
      <c r="D863" t="s">
        <v>417</v>
      </c>
      <c r="E863" s="5">
        <v>374994990</v>
      </c>
      <c r="F863" s="13">
        <f>INDEX($R$3:$T$335,MATCH(PERL[[#This Row],[DistrictNumber]],$R$3:$R$335,0),3)</f>
        <v>0</v>
      </c>
      <c r="G863" s="9">
        <f t="shared" si="77"/>
        <v>0</v>
      </c>
      <c r="H863" s="11">
        <v>1.02</v>
      </c>
      <c r="I863" s="12" cm="1">
        <f t="array" ref="I863">INDEX(PERL[],MATCH(PERL[[#This Row],[Base Year]]&amp;PERL[[#This Row],[DistrictNumber]],PERL[[Fiscal Year]:[Fiscal Year]]&amp;PERL[[DistrictNumber]:[DistrictNumber]],0),9)*$H863</f>
        <v>0</v>
      </c>
      <c r="J863" s="15">
        <f>IF(PERL[[#This Row],[Unadjusted Maximum Revenue]]/(PERL[[#This Row],[Proposed Taxable Valuation]]/1000)&gt;PERL[[#This Row],[Max Debt RATE]],PERL[[#This Row],[Max Debt RATE]],PERL[[#This Row],[Unadjusted Maximum Revenue]]/(PERL[[#This Row],[Proposed Taxable Valuation]]/1000))</f>
        <v>0</v>
      </c>
      <c r="K863" s="26">
        <f>ROUND(PERL[[#This Row],[Proposed Taxable Valuation]]/1000*PERL[[#This Row],[Adjusted Rate]],0)</f>
        <v>0</v>
      </c>
      <c r="L863" s="19">
        <f t="shared" si="76"/>
        <v>0</v>
      </c>
      <c r="M863" s="17">
        <f t="shared" si="78"/>
        <v>0</v>
      </c>
      <c r="N863" s="5">
        <v>334183553</v>
      </c>
      <c r="O863">
        <f>INDEX($R$3:$T$335,MATCH(PERL[[#This Row],[DistrictNumber]],$R$3:$R$335,0),3)</f>
        <v>0</v>
      </c>
      <c r="P863" s="9">
        <f t="shared" si="79"/>
        <v>0</v>
      </c>
      <c r="V863">
        <v>2028</v>
      </c>
      <c r="W863" t="s">
        <v>414</v>
      </c>
      <c r="X863" s="25">
        <v>376462202</v>
      </c>
    </row>
    <row r="864" spans="1:24" x14ac:dyDescent="0.35">
      <c r="A864" s="13">
        <v>2028</v>
      </c>
      <c r="B864" s="13">
        <f t="shared" si="75"/>
        <v>2027</v>
      </c>
      <c r="C864" t="s">
        <v>418</v>
      </c>
      <c r="D864" t="s">
        <v>419</v>
      </c>
      <c r="E864" s="5">
        <v>1152176032</v>
      </c>
      <c r="F864" s="13">
        <f>INDEX($R$3:$T$335,MATCH(PERL[[#This Row],[DistrictNumber]],$R$3:$R$335,0),3)</f>
        <v>0</v>
      </c>
      <c r="G864" s="9">
        <f t="shared" si="77"/>
        <v>0</v>
      </c>
      <c r="H864" s="11">
        <v>1.02</v>
      </c>
      <c r="I864" s="12" cm="1">
        <f t="array" ref="I864">INDEX(PERL[],MATCH(PERL[[#This Row],[Base Year]]&amp;PERL[[#This Row],[DistrictNumber]],PERL[[Fiscal Year]:[Fiscal Year]]&amp;PERL[[DistrictNumber]:[DistrictNumber]],0),9)*$H864</f>
        <v>0</v>
      </c>
      <c r="J864" s="15">
        <f>IF(PERL[[#This Row],[Unadjusted Maximum Revenue]]/(PERL[[#This Row],[Proposed Taxable Valuation]]/1000)&gt;PERL[[#This Row],[Max Debt RATE]],PERL[[#This Row],[Max Debt RATE]],PERL[[#This Row],[Unadjusted Maximum Revenue]]/(PERL[[#This Row],[Proposed Taxable Valuation]]/1000))</f>
        <v>0</v>
      </c>
      <c r="K864" s="26">
        <f>ROUND(PERL[[#This Row],[Proposed Taxable Valuation]]/1000*PERL[[#This Row],[Adjusted Rate]],0)</f>
        <v>0</v>
      </c>
      <c r="L864" s="19">
        <f t="shared" si="76"/>
        <v>0</v>
      </c>
      <c r="M864" s="17">
        <f t="shared" si="78"/>
        <v>0</v>
      </c>
      <c r="N864" s="5">
        <v>845109788</v>
      </c>
      <c r="O864">
        <f>INDEX($R$3:$T$335,MATCH(PERL[[#This Row],[DistrictNumber]],$R$3:$R$335,0),3)</f>
        <v>0</v>
      </c>
      <c r="P864" s="9">
        <f t="shared" si="79"/>
        <v>0</v>
      </c>
      <c r="V864">
        <v>2028</v>
      </c>
      <c r="W864" t="s">
        <v>412</v>
      </c>
      <c r="X864" s="25">
        <v>376516767</v>
      </c>
    </row>
    <row r="865" spans="1:24" x14ac:dyDescent="0.35">
      <c r="A865" s="13">
        <v>2028</v>
      </c>
      <c r="B865" s="13">
        <f t="shared" si="75"/>
        <v>2027</v>
      </c>
      <c r="C865" t="s">
        <v>420</v>
      </c>
      <c r="D865" t="s">
        <v>421</v>
      </c>
      <c r="E865" s="5">
        <v>2122461002</v>
      </c>
      <c r="F865" s="13">
        <f>INDEX($R$3:$T$335,MATCH(PERL[[#This Row],[DistrictNumber]],$R$3:$R$335,0),3)</f>
        <v>0.13500000000000001</v>
      </c>
      <c r="G865" s="9">
        <f t="shared" si="77"/>
        <v>286532.23527</v>
      </c>
      <c r="H865" s="11">
        <v>1.02</v>
      </c>
      <c r="I865" s="12" cm="1">
        <f t="array" ref="I865">INDEX(PERL[],MATCH(PERL[[#This Row],[Base Year]]&amp;PERL[[#This Row],[DistrictNumber]],PERL[[Fiscal Year]:[Fiscal Year]]&amp;PERL[[DistrictNumber]:[DistrictNumber]],0),9)*$H865</f>
        <v>212449.03186201202</v>
      </c>
      <c r="J865" s="15">
        <f>IF(PERL[[#This Row],[Unadjusted Maximum Revenue]]/(PERL[[#This Row],[Proposed Taxable Valuation]]/1000)&gt;PERL[[#This Row],[Max Debt RATE]],PERL[[#This Row],[Max Debt RATE]],PERL[[#This Row],[Unadjusted Maximum Revenue]]/(PERL[[#This Row],[Proposed Taxable Valuation]]/1000))</f>
        <v>0.10009561149148126</v>
      </c>
      <c r="K865" s="26">
        <f>ROUND(PERL[[#This Row],[Proposed Taxable Valuation]]/1000*PERL[[#This Row],[Adjusted Rate]],0)</f>
        <v>212449</v>
      </c>
      <c r="L865" s="19">
        <f t="shared" si="76"/>
        <v>-74083.203407987981</v>
      </c>
      <c r="M865" s="17">
        <f t="shared" si="78"/>
        <v>-3.4904388508518749E-2</v>
      </c>
      <c r="N865" s="5">
        <v>1669962243</v>
      </c>
      <c r="O865">
        <f>INDEX($R$3:$T$335,MATCH(PERL[[#This Row],[DistrictNumber]],$R$3:$R$335,0),3)</f>
        <v>0.13500000000000001</v>
      </c>
      <c r="P865" s="9">
        <f t="shared" si="79"/>
        <v>225444.90280500002</v>
      </c>
      <c r="V865">
        <v>2028</v>
      </c>
      <c r="W865" t="s">
        <v>418</v>
      </c>
      <c r="X865" s="25">
        <v>1152176032</v>
      </c>
    </row>
    <row r="866" spans="1:24" x14ac:dyDescent="0.35">
      <c r="A866" s="13">
        <v>2028</v>
      </c>
      <c r="B866" s="13">
        <f t="shared" si="75"/>
        <v>2027</v>
      </c>
      <c r="C866" t="s">
        <v>422</v>
      </c>
      <c r="D866" t="s">
        <v>423</v>
      </c>
      <c r="E866" s="5">
        <v>319503191</v>
      </c>
      <c r="F866" s="13">
        <f>INDEX($R$3:$T$335,MATCH(PERL[[#This Row],[DistrictNumber]],$R$3:$R$335,0),3)</f>
        <v>0</v>
      </c>
      <c r="G866" s="9">
        <f t="shared" si="77"/>
        <v>0</v>
      </c>
      <c r="H866" s="11">
        <v>1.02</v>
      </c>
      <c r="I866" s="12" cm="1">
        <f t="array" ref="I866">INDEX(PERL[],MATCH(PERL[[#This Row],[Base Year]]&amp;PERL[[#This Row],[DistrictNumber]],PERL[[Fiscal Year]:[Fiscal Year]]&amp;PERL[[DistrictNumber]:[DistrictNumber]],0),9)*$H866</f>
        <v>0</v>
      </c>
      <c r="J866" s="15">
        <f>IF(PERL[[#This Row],[Unadjusted Maximum Revenue]]/(PERL[[#This Row],[Proposed Taxable Valuation]]/1000)&gt;PERL[[#This Row],[Max Debt RATE]],PERL[[#This Row],[Max Debt RATE]],PERL[[#This Row],[Unadjusted Maximum Revenue]]/(PERL[[#This Row],[Proposed Taxable Valuation]]/1000))</f>
        <v>0</v>
      </c>
      <c r="K866" s="26">
        <f>ROUND(PERL[[#This Row],[Proposed Taxable Valuation]]/1000*PERL[[#This Row],[Adjusted Rate]],0)</f>
        <v>0</v>
      </c>
      <c r="L866" s="19">
        <f t="shared" si="76"/>
        <v>0</v>
      </c>
      <c r="M866" s="17">
        <f t="shared" si="78"/>
        <v>0</v>
      </c>
      <c r="N866" s="5">
        <v>275044289</v>
      </c>
      <c r="O866">
        <f>INDEX($R$3:$T$335,MATCH(PERL[[#This Row],[DistrictNumber]],$R$3:$R$335,0),3)</f>
        <v>0</v>
      </c>
      <c r="P866" s="9">
        <f t="shared" si="79"/>
        <v>0</v>
      </c>
      <c r="V866">
        <v>2028</v>
      </c>
      <c r="W866" t="s">
        <v>420</v>
      </c>
      <c r="X866" s="25">
        <v>2122461002</v>
      </c>
    </row>
    <row r="867" spans="1:24" x14ac:dyDescent="0.35">
      <c r="A867" s="13">
        <v>2028</v>
      </c>
      <c r="B867" s="13">
        <f t="shared" si="75"/>
        <v>2027</v>
      </c>
      <c r="C867" t="s">
        <v>424</v>
      </c>
      <c r="D867" t="s">
        <v>425</v>
      </c>
      <c r="E867" s="5">
        <v>461451939</v>
      </c>
      <c r="F867" s="13">
        <f>INDEX($R$3:$T$335,MATCH(PERL[[#This Row],[DistrictNumber]],$R$3:$R$335,0),3)</f>
        <v>0</v>
      </c>
      <c r="G867" s="9">
        <f t="shared" si="77"/>
        <v>0</v>
      </c>
      <c r="H867" s="11">
        <v>1.02</v>
      </c>
      <c r="I867" s="12" cm="1">
        <f t="array" ref="I867">INDEX(PERL[],MATCH(PERL[[#This Row],[Base Year]]&amp;PERL[[#This Row],[DistrictNumber]],PERL[[Fiscal Year]:[Fiscal Year]]&amp;PERL[[DistrictNumber]:[DistrictNumber]],0),9)*$H867</f>
        <v>0</v>
      </c>
      <c r="J867" s="15">
        <f>IF(PERL[[#This Row],[Unadjusted Maximum Revenue]]/(PERL[[#This Row],[Proposed Taxable Valuation]]/1000)&gt;PERL[[#This Row],[Max Debt RATE]],PERL[[#This Row],[Max Debt RATE]],PERL[[#This Row],[Unadjusted Maximum Revenue]]/(PERL[[#This Row],[Proposed Taxable Valuation]]/1000))</f>
        <v>0</v>
      </c>
      <c r="K867" s="26">
        <f>ROUND(PERL[[#This Row],[Proposed Taxable Valuation]]/1000*PERL[[#This Row],[Adjusted Rate]],0)</f>
        <v>0</v>
      </c>
      <c r="L867" s="19">
        <f t="shared" si="76"/>
        <v>0</v>
      </c>
      <c r="M867" s="17">
        <f t="shared" si="78"/>
        <v>0</v>
      </c>
      <c r="N867" s="5">
        <v>424110174</v>
      </c>
      <c r="O867">
        <f>INDEX($R$3:$T$335,MATCH(PERL[[#This Row],[DistrictNumber]],$R$3:$R$335,0),3)</f>
        <v>0</v>
      </c>
      <c r="P867" s="9">
        <f t="shared" si="79"/>
        <v>0</v>
      </c>
      <c r="V867">
        <v>2028</v>
      </c>
      <c r="W867" t="s">
        <v>422</v>
      </c>
      <c r="X867" s="25">
        <v>319503191</v>
      </c>
    </row>
    <row r="868" spans="1:24" x14ac:dyDescent="0.35">
      <c r="A868" s="13">
        <v>2028</v>
      </c>
      <c r="B868" s="13">
        <f t="shared" si="75"/>
        <v>2027</v>
      </c>
      <c r="C868" t="s">
        <v>426</v>
      </c>
      <c r="D868" t="s">
        <v>427</v>
      </c>
      <c r="E868" s="5">
        <v>329296335</v>
      </c>
      <c r="F868" s="13">
        <f>INDEX($R$3:$T$335,MATCH(PERL[[#This Row],[DistrictNumber]],$R$3:$R$335,0),3)</f>
        <v>0</v>
      </c>
      <c r="G868" s="9">
        <f t="shared" si="77"/>
        <v>0</v>
      </c>
      <c r="H868" s="11">
        <v>1.02</v>
      </c>
      <c r="I868" s="12" cm="1">
        <f t="array" ref="I868">INDEX(PERL[],MATCH(PERL[[#This Row],[Base Year]]&amp;PERL[[#This Row],[DistrictNumber]],PERL[[Fiscal Year]:[Fiscal Year]]&amp;PERL[[DistrictNumber]:[DistrictNumber]],0),9)*$H868</f>
        <v>0</v>
      </c>
      <c r="J868" s="15">
        <f>IF(PERL[[#This Row],[Unadjusted Maximum Revenue]]/(PERL[[#This Row],[Proposed Taxable Valuation]]/1000)&gt;PERL[[#This Row],[Max Debt RATE]],PERL[[#This Row],[Max Debt RATE]],PERL[[#This Row],[Unadjusted Maximum Revenue]]/(PERL[[#This Row],[Proposed Taxable Valuation]]/1000))</f>
        <v>0</v>
      </c>
      <c r="K868" s="26">
        <f>ROUND(PERL[[#This Row],[Proposed Taxable Valuation]]/1000*PERL[[#This Row],[Adjusted Rate]],0)</f>
        <v>0</v>
      </c>
      <c r="L868" s="19">
        <f t="shared" si="76"/>
        <v>0</v>
      </c>
      <c r="M868" s="17">
        <f t="shared" si="78"/>
        <v>0</v>
      </c>
      <c r="N868" s="5">
        <v>275127983</v>
      </c>
      <c r="O868">
        <f>INDEX($R$3:$T$335,MATCH(PERL[[#This Row],[DistrictNumber]],$R$3:$R$335,0),3)</f>
        <v>0</v>
      </c>
      <c r="P868" s="9">
        <f t="shared" si="79"/>
        <v>0</v>
      </c>
      <c r="V868">
        <v>2028</v>
      </c>
      <c r="W868" t="s">
        <v>428</v>
      </c>
      <c r="X868" s="25">
        <v>368952867</v>
      </c>
    </row>
    <row r="869" spans="1:24" x14ac:dyDescent="0.35">
      <c r="A869" s="13">
        <v>2028</v>
      </c>
      <c r="B869" s="13">
        <f t="shared" si="75"/>
        <v>2027</v>
      </c>
      <c r="C869" t="s">
        <v>428</v>
      </c>
      <c r="D869" t="s">
        <v>429</v>
      </c>
      <c r="E869" s="5">
        <v>368952867</v>
      </c>
      <c r="F869" s="13">
        <f>INDEX($R$3:$T$335,MATCH(PERL[[#This Row],[DistrictNumber]],$R$3:$R$335,0),3)</f>
        <v>0</v>
      </c>
      <c r="G869" s="9">
        <f t="shared" si="77"/>
        <v>0</v>
      </c>
      <c r="H869" s="11">
        <v>1.02</v>
      </c>
      <c r="I869" s="12" cm="1">
        <f t="array" ref="I869">INDEX(PERL[],MATCH(PERL[[#This Row],[Base Year]]&amp;PERL[[#This Row],[DistrictNumber]],PERL[[Fiscal Year]:[Fiscal Year]]&amp;PERL[[DistrictNumber]:[DistrictNumber]],0),9)*$H869</f>
        <v>0</v>
      </c>
      <c r="J869" s="15">
        <f>IF(PERL[[#This Row],[Unadjusted Maximum Revenue]]/(PERL[[#This Row],[Proposed Taxable Valuation]]/1000)&gt;PERL[[#This Row],[Max Debt RATE]],PERL[[#This Row],[Max Debt RATE]],PERL[[#This Row],[Unadjusted Maximum Revenue]]/(PERL[[#This Row],[Proposed Taxable Valuation]]/1000))</f>
        <v>0</v>
      </c>
      <c r="K869" s="26">
        <f>ROUND(PERL[[#This Row],[Proposed Taxable Valuation]]/1000*PERL[[#This Row],[Adjusted Rate]],0)</f>
        <v>0</v>
      </c>
      <c r="L869" s="19">
        <f t="shared" si="76"/>
        <v>0</v>
      </c>
      <c r="M869" s="17">
        <f t="shared" si="78"/>
        <v>0</v>
      </c>
      <c r="N869" s="5">
        <v>314136795</v>
      </c>
      <c r="O869">
        <f>INDEX($R$3:$T$335,MATCH(PERL[[#This Row],[DistrictNumber]],$R$3:$R$335,0),3)</f>
        <v>0</v>
      </c>
      <c r="P869" s="9">
        <f t="shared" si="79"/>
        <v>0</v>
      </c>
      <c r="V869">
        <v>2028</v>
      </c>
      <c r="W869" t="s">
        <v>430</v>
      </c>
      <c r="X869" s="25">
        <v>1802086375</v>
      </c>
    </row>
    <row r="870" spans="1:24" x14ac:dyDescent="0.35">
      <c r="A870" s="13">
        <v>2028</v>
      </c>
      <c r="B870" s="13">
        <f t="shared" si="75"/>
        <v>2027</v>
      </c>
      <c r="C870" t="s">
        <v>430</v>
      </c>
      <c r="D870" t="s">
        <v>431</v>
      </c>
      <c r="E870" s="5">
        <v>1802086375</v>
      </c>
      <c r="F870" s="13">
        <f>INDEX($R$3:$T$335,MATCH(PERL[[#This Row],[DistrictNumber]],$R$3:$R$335,0),3)</f>
        <v>0</v>
      </c>
      <c r="G870" s="9">
        <f t="shared" si="77"/>
        <v>0</v>
      </c>
      <c r="H870" s="11">
        <v>1.02</v>
      </c>
      <c r="I870" s="12" cm="1">
        <f t="array" ref="I870">INDEX(PERL[],MATCH(PERL[[#This Row],[Base Year]]&amp;PERL[[#This Row],[DistrictNumber]],PERL[[Fiscal Year]:[Fiscal Year]]&amp;PERL[[DistrictNumber]:[DistrictNumber]],0),9)*$H870</f>
        <v>0</v>
      </c>
      <c r="J870" s="15">
        <f>IF(PERL[[#This Row],[Unadjusted Maximum Revenue]]/(PERL[[#This Row],[Proposed Taxable Valuation]]/1000)&gt;PERL[[#This Row],[Max Debt RATE]],PERL[[#This Row],[Max Debt RATE]],PERL[[#This Row],[Unadjusted Maximum Revenue]]/(PERL[[#This Row],[Proposed Taxable Valuation]]/1000))</f>
        <v>0</v>
      </c>
      <c r="K870" s="26">
        <f>ROUND(PERL[[#This Row],[Proposed Taxable Valuation]]/1000*PERL[[#This Row],[Adjusted Rate]],0)</f>
        <v>0</v>
      </c>
      <c r="L870" s="19">
        <f t="shared" si="76"/>
        <v>0</v>
      </c>
      <c r="M870" s="17">
        <f t="shared" si="78"/>
        <v>0</v>
      </c>
      <c r="N870" s="5">
        <v>1296827879</v>
      </c>
      <c r="O870">
        <f>INDEX($R$3:$T$335,MATCH(PERL[[#This Row],[DistrictNumber]],$R$3:$R$335,0),3)</f>
        <v>0</v>
      </c>
      <c r="P870" s="9">
        <f t="shared" si="79"/>
        <v>0</v>
      </c>
      <c r="V870">
        <v>2028</v>
      </c>
      <c r="W870" t="s">
        <v>432</v>
      </c>
      <c r="X870" s="25">
        <v>711208375</v>
      </c>
    </row>
    <row r="871" spans="1:24" x14ac:dyDescent="0.35">
      <c r="A871" s="13">
        <v>2028</v>
      </c>
      <c r="B871" s="13">
        <f t="shared" si="75"/>
        <v>2027</v>
      </c>
      <c r="C871" t="s">
        <v>432</v>
      </c>
      <c r="D871" t="s">
        <v>433</v>
      </c>
      <c r="E871" s="5">
        <v>711208375</v>
      </c>
      <c r="F871" s="13">
        <f>INDEX($R$3:$T$335,MATCH(PERL[[#This Row],[DistrictNumber]],$R$3:$R$335,0),3)</f>
        <v>0</v>
      </c>
      <c r="G871" s="9">
        <f t="shared" si="77"/>
        <v>0</v>
      </c>
      <c r="H871" s="11">
        <v>1.02</v>
      </c>
      <c r="I871" s="12" cm="1">
        <f t="array" ref="I871">INDEX(PERL[],MATCH(PERL[[#This Row],[Base Year]]&amp;PERL[[#This Row],[DistrictNumber]],PERL[[Fiscal Year]:[Fiscal Year]]&amp;PERL[[DistrictNumber]:[DistrictNumber]],0),9)*$H871</f>
        <v>0</v>
      </c>
      <c r="J871" s="15">
        <f>IF(PERL[[#This Row],[Unadjusted Maximum Revenue]]/(PERL[[#This Row],[Proposed Taxable Valuation]]/1000)&gt;PERL[[#This Row],[Max Debt RATE]],PERL[[#This Row],[Max Debt RATE]],PERL[[#This Row],[Unadjusted Maximum Revenue]]/(PERL[[#This Row],[Proposed Taxable Valuation]]/1000))</f>
        <v>0</v>
      </c>
      <c r="K871" s="26">
        <f>ROUND(PERL[[#This Row],[Proposed Taxable Valuation]]/1000*PERL[[#This Row],[Adjusted Rate]],0)</f>
        <v>0</v>
      </c>
      <c r="L871" s="19">
        <f t="shared" si="76"/>
        <v>0</v>
      </c>
      <c r="M871" s="17">
        <f t="shared" si="78"/>
        <v>0</v>
      </c>
      <c r="N871" s="5">
        <v>628069996</v>
      </c>
      <c r="O871">
        <f>INDEX($R$3:$T$335,MATCH(PERL[[#This Row],[DistrictNumber]],$R$3:$R$335,0),3)</f>
        <v>0</v>
      </c>
      <c r="P871" s="9">
        <f t="shared" si="79"/>
        <v>0</v>
      </c>
      <c r="V871">
        <v>2028</v>
      </c>
      <c r="W871" t="s">
        <v>434</v>
      </c>
      <c r="X871" s="25">
        <v>506807890</v>
      </c>
    </row>
    <row r="872" spans="1:24" x14ac:dyDescent="0.35">
      <c r="A872" s="13">
        <v>2028</v>
      </c>
      <c r="B872" s="13">
        <f t="shared" si="75"/>
        <v>2027</v>
      </c>
      <c r="C872" t="s">
        <v>434</v>
      </c>
      <c r="D872" t="s">
        <v>435</v>
      </c>
      <c r="E872" s="5">
        <v>506807890</v>
      </c>
      <c r="F872" s="13">
        <f>INDEX($R$3:$T$335,MATCH(PERL[[#This Row],[DistrictNumber]],$R$3:$R$335,0),3)</f>
        <v>0</v>
      </c>
      <c r="G872" s="9">
        <f t="shared" si="77"/>
        <v>0</v>
      </c>
      <c r="H872" s="11">
        <v>1.02</v>
      </c>
      <c r="I872" s="12" cm="1">
        <f t="array" ref="I872">INDEX(PERL[],MATCH(PERL[[#This Row],[Base Year]]&amp;PERL[[#This Row],[DistrictNumber]],PERL[[Fiscal Year]:[Fiscal Year]]&amp;PERL[[DistrictNumber]:[DistrictNumber]],0),9)*$H872</f>
        <v>0</v>
      </c>
      <c r="J872" s="15">
        <f>IF(PERL[[#This Row],[Unadjusted Maximum Revenue]]/(PERL[[#This Row],[Proposed Taxable Valuation]]/1000)&gt;PERL[[#This Row],[Max Debt RATE]],PERL[[#This Row],[Max Debt RATE]],PERL[[#This Row],[Unadjusted Maximum Revenue]]/(PERL[[#This Row],[Proposed Taxable Valuation]]/1000))</f>
        <v>0</v>
      </c>
      <c r="K872" s="26">
        <f>ROUND(PERL[[#This Row],[Proposed Taxable Valuation]]/1000*PERL[[#This Row],[Adjusted Rate]],0)</f>
        <v>0</v>
      </c>
      <c r="L872" s="19">
        <f t="shared" si="76"/>
        <v>0</v>
      </c>
      <c r="M872" s="17">
        <f t="shared" si="78"/>
        <v>0</v>
      </c>
      <c r="N872" s="5">
        <v>414488103</v>
      </c>
      <c r="O872">
        <f>INDEX($R$3:$T$335,MATCH(PERL[[#This Row],[DistrictNumber]],$R$3:$R$335,0),3)</f>
        <v>0</v>
      </c>
      <c r="P872" s="9">
        <f t="shared" si="79"/>
        <v>0</v>
      </c>
      <c r="V872">
        <v>2028</v>
      </c>
      <c r="W872" t="s">
        <v>436</v>
      </c>
      <c r="X872" s="25">
        <v>519136553</v>
      </c>
    </row>
    <row r="873" spans="1:24" x14ac:dyDescent="0.35">
      <c r="A873" s="13">
        <v>2028</v>
      </c>
      <c r="B873" s="13">
        <f t="shared" si="75"/>
        <v>2027</v>
      </c>
      <c r="C873" t="s">
        <v>436</v>
      </c>
      <c r="D873" t="s">
        <v>437</v>
      </c>
      <c r="E873" s="5">
        <v>519136553</v>
      </c>
      <c r="F873" s="13">
        <f>INDEX($R$3:$T$335,MATCH(PERL[[#This Row],[DistrictNumber]],$R$3:$R$335,0),3)</f>
        <v>0.13500000000000001</v>
      </c>
      <c r="G873" s="9">
        <f t="shared" si="77"/>
        <v>70083.434655000005</v>
      </c>
      <c r="H873" s="11">
        <v>1.02</v>
      </c>
      <c r="I873" s="12" cm="1">
        <f t="array" ref="I873">INDEX(PERL[],MATCH(PERL[[#This Row],[Base Year]]&amp;PERL[[#This Row],[DistrictNumber]],PERL[[Fiscal Year]:[Fiscal Year]]&amp;PERL[[DistrictNumber]:[DistrictNumber]],0),9)*$H873</f>
        <v>59100.533848836007</v>
      </c>
      <c r="J873" s="15">
        <f>IF(PERL[[#This Row],[Unadjusted Maximum Revenue]]/(PERL[[#This Row],[Proposed Taxable Valuation]]/1000)&gt;PERL[[#This Row],[Max Debt RATE]],PERL[[#This Row],[Max Debt RATE]],PERL[[#This Row],[Unadjusted Maximum Revenue]]/(PERL[[#This Row],[Proposed Taxable Valuation]]/1000))</f>
        <v>0.11384390774894251</v>
      </c>
      <c r="K873" s="26">
        <f>ROUND(PERL[[#This Row],[Proposed Taxable Valuation]]/1000*PERL[[#This Row],[Adjusted Rate]],0)</f>
        <v>59101</v>
      </c>
      <c r="L873" s="19">
        <f t="shared" si="76"/>
        <v>-10982.900806163998</v>
      </c>
      <c r="M873" s="17">
        <f t="shared" si="78"/>
        <v>-2.1156092251057496E-2</v>
      </c>
      <c r="N873" s="5">
        <v>437386164</v>
      </c>
      <c r="O873">
        <f>INDEX($R$3:$T$335,MATCH(PERL[[#This Row],[DistrictNumber]],$R$3:$R$335,0),3)</f>
        <v>0.13500000000000001</v>
      </c>
      <c r="P873" s="9">
        <f t="shared" si="79"/>
        <v>59047.132140000002</v>
      </c>
      <c r="V873">
        <v>2028</v>
      </c>
      <c r="W873" t="s">
        <v>438</v>
      </c>
      <c r="X873" s="25">
        <v>3097134925</v>
      </c>
    </row>
    <row r="874" spans="1:24" x14ac:dyDescent="0.35">
      <c r="A874" s="13">
        <v>2028</v>
      </c>
      <c r="B874" s="13">
        <f t="shared" si="75"/>
        <v>2027</v>
      </c>
      <c r="C874" t="s">
        <v>438</v>
      </c>
      <c r="D874" t="s">
        <v>439</v>
      </c>
      <c r="E874" s="5">
        <v>3097134925</v>
      </c>
      <c r="F874" s="13">
        <f>INDEX($R$3:$T$335,MATCH(PERL[[#This Row],[DistrictNumber]],$R$3:$R$335,0),3)</f>
        <v>0</v>
      </c>
      <c r="G874" s="9">
        <f t="shared" si="77"/>
        <v>0</v>
      </c>
      <c r="H874" s="11">
        <v>1.02</v>
      </c>
      <c r="I874" s="12" cm="1">
        <f t="array" ref="I874">INDEX(PERL[],MATCH(PERL[[#This Row],[Base Year]]&amp;PERL[[#This Row],[DistrictNumber]],PERL[[Fiscal Year]:[Fiscal Year]]&amp;PERL[[DistrictNumber]:[DistrictNumber]],0),9)*$H874</f>
        <v>0</v>
      </c>
      <c r="J874" s="15">
        <f>IF(PERL[[#This Row],[Unadjusted Maximum Revenue]]/(PERL[[#This Row],[Proposed Taxable Valuation]]/1000)&gt;PERL[[#This Row],[Max Debt RATE]],PERL[[#This Row],[Max Debt RATE]],PERL[[#This Row],[Unadjusted Maximum Revenue]]/(PERL[[#This Row],[Proposed Taxable Valuation]]/1000))</f>
        <v>0</v>
      </c>
      <c r="K874" s="26">
        <f>ROUND(PERL[[#This Row],[Proposed Taxable Valuation]]/1000*PERL[[#This Row],[Adjusted Rate]],0)</f>
        <v>0</v>
      </c>
      <c r="L874" s="19">
        <f t="shared" si="76"/>
        <v>0</v>
      </c>
      <c r="M874" s="17">
        <f t="shared" si="78"/>
        <v>0</v>
      </c>
      <c r="N874" s="5">
        <v>2251274163</v>
      </c>
      <c r="O874">
        <f>INDEX($R$3:$T$335,MATCH(PERL[[#This Row],[DistrictNumber]],$R$3:$R$335,0),3)</f>
        <v>0</v>
      </c>
      <c r="P874" s="9">
        <f t="shared" si="79"/>
        <v>0</v>
      </c>
      <c r="V874">
        <v>2028</v>
      </c>
      <c r="W874" t="s">
        <v>440</v>
      </c>
      <c r="X874" s="25">
        <v>149499846</v>
      </c>
    </row>
    <row r="875" spans="1:24" x14ac:dyDescent="0.35">
      <c r="A875" s="13">
        <v>2028</v>
      </c>
      <c r="B875" s="13">
        <f t="shared" si="75"/>
        <v>2027</v>
      </c>
      <c r="C875" t="s">
        <v>440</v>
      </c>
      <c r="D875" t="s">
        <v>441</v>
      </c>
      <c r="E875" s="5">
        <v>149499846</v>
      </c>
      <c r="F875" s="13">
        <f>INDEX($R$3:$T$335,MATCH(PERL[[#This Row],[DistrictNumber]],$R$3:$R$335,0),3)</f>
        <v>0.13500000000000001</v>
      </c>
      <c r="G875" s="9">
        <f t="shared" si="77"/>
        <v>20182.479210000001</v>
      </c>
      <c r="H875" s="11">
        <v>1.02</v>
      </c>
      <c r="I875" s="12" cm="1">
        <f t="array" ref="I875">INDEX(PERL[],MATCH(PERL[[#This Row],[Base Year]]&amp;PERL[[#This Row],[DistrictNumber]],PERL[[Fiscal Year]:[Fiscal Year]]&amp;PERL[[DistrictNumber]:[DistrictNumber]],0),9)*$H875</f>
        <v>17707.023841410002</v>
      </c>
      <c r="J875" s="15">
        <f>IF(PERL[[#This Row],[Unadjusted Maximum Revenue]]/(PERL[[#This Row],[Proposed Taxable Valuation]]/1000)&gt;PERL[[#This Row],[Max Debt RATE]],PERL[[#This Row],[Max Debt RATE]],PERL[[#This Row],[Unadjusted Maximum Revenue]]/(PERL[[#This Row],[Proposed Taxable Valuation]]/1000))</f>
        <v>0.11844175305311019</v>
      </c>
      <c r="K875" s="26">
        <f>ROUND(PERL[[#This Row],[Proposed Taxable Valuation]]/1000*PERL[[#This Row],[Adjusted Rate]],0)</f>
        <v>17707</v>
      </c>
      <c r="L875" s="19">
        <f t="shared" si="76"/>
        <v>-2475.4553685899991</v>
      </c>
      <c r="M875" s="17">
        <f t="shared" si="78"/>
        <v>-1.6558246946889815E-2</v>
      </c>
      <c r="N875" s="5">
        <v>128858809</v>
      </c>
      <c r="O875">
        <f>INDEX($R$3:$T$335,MATCH(PERL[[#This Row],[DistrictNumber]],$R$3:$R$335,0),3)</f>
        <v>0.13500000000000001</v>
      </c>
      <c r="P875" s="9">
        <f t="shared" si="79"/>
        <v>17395.939214999999</v>
      </c>
      <c r="V875">
        <v>2028</v>
      </c>
      <c r="W875" t="s">
        <v>442</v>
      </c>
      <c r="X875" s="25">
        <v>286465077</v>
      </c>
    </row>
    <row r="876" spans="1:24" x14ac:dyDescent="0.35">
      <c r="A876" s="13">
        <v>2028</v>
      </c>
      <c r="B876" s="13">
        <f t="shared" si="75"/>
        <v>2027</v>
      </c>
      <c r="C876" t="s">
        <v>442</v>
      </c>
      <c r="D876" t="s">
        <v>443</v>
      </c>
      <c r="E876" s="5">
        <v>286465077</v>
      </c>
      <c r="F876" s="13">
        <f>INDEX($R$3:$T$335,MATCH(PERL[[#This Row],[DistrictNumber]],$R$3:$R$335,0),3)</f>
        <v>0.13500000000000001</v>
      </c>
      <c r="G876" s="9">
        <f t="shared" si="77"/>
        <v>38672.785394999999</v>
      </c>
      <c r="H876" s="11">
        <v>1.02</v>
      </c>
      <c r="I876" s="12" cm="1">
        <f t="array" ref="I876">INDEX(PERL[],MATCH(PERL[[#This Row],[Base Year]]&amp;PERL[[#This Row],[DistrictNumber]],PERL[[Fiscal Year]:[Fiscal Year]]&amp;PERL[[DistrictNumber]:[DistrictNumber]],0),9)*$H876</f>
        <v>29987.117770176006</v>
      </c>
      <c r="J876" s="15">
        <f>IF(PERL[[#This Row],[Unadjusted Maximum Revenue]]/(PERL[[#This Row],[Proposed Taxable Valuation]]/1000)&gt;PERL[[#This Row],[Max Debt RATE]],PERL[[#This Row],[Max Debt RATE]],PERL[[#This Row],[Unadjusted Maximum Revenue]]/(PERL[[#This Row],[Proposed Taxable Valuation]]/1000))</f>
        <v>0.1046798377108146</v>
      </c>
      <c r="K876" s="26">
        <f>ROUND(PERL[[#This Row],[Proposed Taxable Valuation]]/1000*PERL[[#This Row],[Adjusted Rate]],0)</f>
        <v>29987</v>
      </c>
      <c r="L876" s="19">
        <f t="shared" si="76"/>
        <v>-8685.6676248239928</v>
      </c>
      <c r="M876" s="17">
        <f t="shared" si="78"/>
        <v>-3.0320162289185409E-2</v>
      </c>
      <c r="N876" s="5">
        <v>261317034</v>
      </c>
      <c r="O876">
        <f>INDEX($R$3:$T$335,MATCH(PERL[[#This Row],[DistrictNumber]],$R$3:$R$335,0),3)</f>
        <v>0.13500000000000001</v>
      </c>
      <c r="P876" s="9">
        <f t="shared" si="79"/>
        <v>35277.799590000002</v>
      </c>
      <c r="V876">
        <v>2028</v>
      </c>
      <c r="W876" t="s">
        <v>444</v>
      </c>
      <c r="X876" s="25">
        <v>574957388</v>
      </c>
    </row>
    <row r="877" spans="1:24" x14ac:dyDescent="0.35">
      <c r="A877" s="13">
        <v>2028</v>
      </c>
      <c r="B877" s="13">
        <f t="shared" si="75"/>
        <v>2027</v>
      </c>
      <c r="C877" t="s">
        <v>444</v>
      </c>
      <c r="D877" t="s">
        <v>445</v>
      </c>
      <c r="E877" s="5">
        <v>574957388</v>
      </c>
      <c r="F877" s="13">
        <f>INDEX($R$3:$T$335,MATCH(PERL[[#This Row],[DistrictNumber]],$R$3:$R$335,0),3)</f>
        <v>0</v>
      </c>
      <c r="G877" s="9">
        <f t="shared" si="77"/>
        <v>0</v>
      </c>
      <c r="H877" s="11">
        <v>1.02</v>
      </c>
      <c r="I877" s="12" cm="1">
        <f t="array" ref="I877">INDEX(PERL[],MATCH(PERL[[#This Row],[Base Year]]&amp;PERL[[#This Row],[DistrictNumber]],PERL[[Fiscal Year]:[Fiscal Year]]&amp;PERL[[DistrictNumber]:[DistrictNumber]],0),9)*$H877</f>
        <v>0</v>
      </c>
      <c r="J877" s="15">
        <f>IF(PERL[[#This Row],[Unadjusted Maximum Revenue]]/(PERL[[#This Row],[Proposed Taxable Valuation]]/1000)&gt;PERL[[#This Row],[Max Debt RATE]],PERL[[#This Row],[Max Debt RATE]],PERL[[#This Row],[Unadjusted Maximum Revenue]]/(PERL[[#This Row],[Proposed Taxable Valuation]]/1000))</f>
        <v>0</v>
      </c>
      <c r="K877" s="26">
        <f>ROUND(PERL[[#This Row],[Proposed Taxable Valuation]]/1000*PERL[[#This Row],[Adjusted Rate]],0)</f>
        <v>0</v>
      </c>
      <c r="L877" s="19">
        <f t="shared" si="76"/>
        <v>0</v>
      </c>
      <c r="M877" s="17">
        <f t="shared" si="78"/>
        <v>0</v>
      </c>
      <c r="N877" s="5">
        <v>475016092</v>
      </c>
      <c r="O877">
        <f>INDEX($R$3:$T$335,MATCH(PERL[[#This Row],[DistrictNumber]],$R$3:$R$335,0),3)</f>
        <v>0</v>
      </c>
      <c r="P877" s="9">
        <f t="shared" si="79"/>
        <v>0</v>
      </c>
      <c r="V877">
        <v>2028</v>
      </c>
      <c r="W877" t="s">
        <v>446</v>
      </c>
      <c r="X877" s="25">
        <v>1032003947</v>
      </c>
    </row>
    <row r="878" spans="1:24" x14ac:dyDescent="0.35">
      <c r="A878" s="13">
        <v>2028</v>
      </c>
      <c r="B878" s="13">
        <f t="shared" si="75"/>
        <v>2027</v>
      </c>
      <c r="C878" t="s">
        <v>446</v>
      </c>
      <c r="D878" t="s">
        <v>447</v>
      </c>
      <c r="E878" s="5">
        <v>1032003947</v>
      </c>
      <c r="F878" s="13">
        <f>INDEX($R$3:$T$335,MATCH(PERL[[#This Row],[DistrictNumber]],$R$3:$R$335,0),3)</f>
        <v>0</v>
      </c>
      <c r="G878" s="9">
        <f t="shared" si="77"/>
        <v>0</v>
      </c>
      <c r="H878" s="11">
        <v>1.02</v>
      </c>
      <c r="I878" s="12" cm="1">
        <f t="array" ref="I878">INDEX(PERL[],MATCH(PERL[[#This Row],[Base Year]]&amp;PERL[[#This Row],[DistrictNumber]],PERL[[Fiscal Year]:[Fiscal Year]]&amp;PERL[[DistrictNumber]:[DistrictNumber]],0),9)*$H878</f>
        <v>0</v>
      </c>
      <c r="J878" s="15">
        <f>IF(PERL[[#This Row],[Unadjusted Maximum Revenue]]/(PERL[[#This Row],[Proposed Taxable Valuation]]/1000)&gt;PERL[[#This Row],[Max Debt RATE]],PERL[[#This Row],[Max Debt RATE]],PERL[[#This Row],[Unadjusted Maximum Revenue]]/(PERL[[#This Row],[Proposed Taxable Valuation]]/1000))</f>
        <v>0</v>
      </c>
      <c r="K878" s="26">
        <f>ROUND(PERL[[#This Row],[Proposed Taxable Valuation]]/1000*PERL[[#This Row],[Adjusted Rate]],0)</f>
        <v>0</v>
      </c>
      <c r="L878" s="19">
        <f t="shared" si="76"/>
        <v>0</v>
      </c>
      <c r="M878" s="17">
        <f t="shared" si="78"/>
        <v>0</v>
      </c>
      <c r="N878" s="5">
        <v>824269205</v>
      </c>
      <c r="O878">
        <f>INDEX($R$3:$T$335,MATCH(PERL[[#This Row],[DistrictNumber]],$R$3:$R$335,0),3)</f>
        <v>0</v>
      </c>
      <c r="P878" s="9">
        <f t="shared" si="79"/>
        <v>0</v>
      </c>
      <c r="V878">
        <v>2028</v>
      </c>
      <c r="W878" t="s">
        <v>448</v>
      </c>
      <c r="X878" s="25">
        <v>1352547643</v>
      </c>
    </row>
    <row r="879" spans="1:24" x14ac:dyDescent="0.35">
      <c r="A879" s="13">
        <v>2028</v>
      </c>
      <c r="B879" s="13">
        <f t="shared" si="75"/>
        <v>2027</v>
      </c>
      <c r="C879" t="s">
        <v>448</v>
      </c>
      <c r="D879" t="s">
        <v>449</v>
      </c>
      <c r="E879" s="5">
        <v>1352547643</v>
      </c>
      <c r="F879" s="13">
        <f>INDEX($R$3:$T$335,MATCH(PERL[[#This Row],[DistrictNumber]],$R$3:$R$335,0),3)</f>
        <v>0.13500000000000001</v>
      </c>
      <c r="G879" s="9">
        <f t="shared" si="77"/>
        <v>182593.931805</v>
      </c>
      <c r="H879" s="11">
        <v>1.02</v>
      </c>
      <c r="I879" s="12" cm="1">
        <f t="array" ref="I879">INDEX(PERL[],MATCH(PERL[[#This Row],[Base Year]]&amp;PERL[[#This Row],[DistrictNumber]],PERL[[Fiscal Year]:[Fiscal Year]]&amp;PERL[[DistrictNumber]:[DistrictNumber]],0),9)*$H879</f>
        <v>139401.47831520604</v>
      </c>
      <c r="J879" s="15">
        <f>IF(PERL[[#This Row],[Unadjusted Maximum Revenue]]/(PERL[[#This Row],[Proposed Taxable Valuation]]/1000)&gt;PERL[[#This Row],[Max Debt RATE]],PERL[[#This Row],[Max Debt RATE]],PERL[[#This Row],[Unadjusted Maximum Revenue]]/(PERL[[#This Row],[Proposed Taxable Valuation]]/1000))</f>
        <v>0.10306585430588491</v>
      </c>
      <c r="K879" s="26">
        <f>ROUND(PERL[[#This Row],[Proposed Taxable Valuation]]/1000*PERL[[#This Row],[Adjusted Rate]],0)</f>
        <v>139401</v>
      </c>
      <c r="L879" s="19">
        <f t="shared" si="76"/>
        <v>-43192.453489793959</v>
      </c>
      <c r="M879" s="17">
        <f t="shared" si="78"/>
        <v>-3.1934145694115096E-2</v>
      </c>
      <c r="N879" s="5">
        <v>1049780962</v>
      </c>
      <c r="O879">
        <f>INDEX($R$3:$T$335,MATCH(PERL[[#This Row],[DistrictNumber]],$R$3:$R$335,0),3)</f>
        <v>0.13500000000000001</v>
      </c>
      <c r="P879" s="9">
        <f t="shared" si="79"/>
        <v>141720.42987000002</v>
      </c>
      <c r="V879">
        <v>2028</v>
      </c>
      <c r="W879" t="s">
        <v>450</v>
      </c>
      <c r="X879" s="25">
        <v>899380440</v>
      </c>
    </row>
    <row r="880" spans="1:24" x14ac:dyDescent="0.35">
      <c r="A880" s="13">
        <v>2028</v>
      </c>
      <c r="B880" s="13">
        <f t="shared" si="75"/>
        <v>2027</v>
      </c>
      <c r="C880" t="s">
        <v>450</v>
      </c>
      <c r="D880" t="s">
        <v>451</v>
      </c>
      <c r="E880" s="5">
        <v>899380440</v>
      </c>
      <c r="F880" s="13">
        <f>INDEX($R$3:$T$335,MATCH(PERL[[#This Row],[DistrictNumber]],$R$3:$R$335,0),3)</f>
        <v>0</v>
      </c>
      <c r="G880" s="9">
        <f t="shared" si="77"/>
        <v>0</v>
      </c>
      <c r="H880" s="11">
        <v>1.02</v>
      </c>
      <c r="I880" s="12" cm="1">
        <f t="array" ref="I880">INDEX(PERL[],MATCH(PERL[[#This Row],[Base Year]]&amp;PERL[[#This Row],[DistrictNumber]],PERL[[Fiscal Year]:[Fiscal Year]]&amp;PERL[[DistrictNumber]:[DistrictNumber]],0),9)*$H880</f>
        <v>0</v>
      </c>
      <c r="J880" s="15">
        <f>IF(PERL[[#This Row],[Unadjusted Maximum Revenue]]/(PERL[[#This Row],[Proposed Taxable Valuation]]/1000)&gt;PERL[[#This Row],[Max Debt RATE]],PERL[[#This Row],[Max Debt RATE]],PERL[[#This Row],[Unadjusted Maximum Revenue]]/(PERL[[#This Row],[Proposed Taxable Valuation]]/1000))</f>
        <v>0</v>
      </c>
      <c r="K880" s="26">
        <f>ROUND(PERL[[#This Row],[Proposed Taxable Valuation]]/1000*PERL[[#This Row],[Adjusted Rate]],0)</f>
        <v>0</v>
      </c>
      <c r="L880" s="19">
        <f t="shared" si="76"/>
        <v>0</v>
      </c>
      <c r="M880" s="17">
        <f t="shared" si="78"/>
        <v>0</v>
      </c>
      <c r="N880" s="5">
        <v>683992986</v>
      </c>
      <c r="O880">
        <f>INDEX($R$3:$T$335,MATCH(PERL[[#This Row],[DistrictNumber]],$R$3:$R$335,0),3)</f>
        <v>0</v>
      </c>
      <c r="P880" s="9">
        <f t="shared" si="79"/>
        <v>0</v>
      </c>
      <c r="V880">
        <v>2028</v>
      </c>
      <c r="W880" t="s">
        <v>452</v>
      </c>
      <c r="X880" s="25">
        <v>184442160</v>
      </c>
    </row>
    <row r="881" spans="1:24" x14ac:dyDescent="0.35">
      <c r="A881" s="13">
        <v>2028</v>
      </c>
      <c r="B881" s="13">
        <f t="shared" si="75"/>
        <v>2027</v>
      </c>
      <c r="C881" t="s">
        <v>452</v>
      </c>
      <c r="D881" t="s">
        <v>453</v>
      </c>
      <c r="E881" s="5">
        <v>184442160</v>
      </c>
      <c r="F881" s="13">
        <f>INDEX($R$3:$T$335,MATCH(PERL[[#This Row],[DistrictNumber]],$R$3:$R$335,0),3)</f>
        <v>0</v>
      </c>
      <c r="G881" s="9">
        <f t="shared" si="77"/>
        <v>0</v>
      </c>
      <c r="H881" s="11">
        <v>1.02</v>
      </c>
      <c r="I881" s="12" cm="1">
        <f t="array" ref="I881">INDEX(PERL[],MATCH(PERL[[#This Row],[Base Year]]&amp;PERL[[#This Row],[DistrictNumber]],PERL[[Fiscal Year]:[Fiscal Year]]&amp;PERL[[DistrictNumber]:[DistrictNumber]],0),9)*$H881</f>
        <v>0</v>
      </c>
      <c r="J881" s="15">
        <f>IF(PERL[[#This Row],[Unadjusted Maximum Revenue]]/(PERL[[#This Row],[Proposed Taxable Valuation]]/1000)&gt;PERL[[#This Row],[Max Debt RATE]],PERL[[#This Row],[Max Debt RATE]],PERL[[#This Row],[Unadjusted Maximum Revenue]]/(PERL[[#This Row],[Proposed Taxable Valuation]]/1000))</f>
        <v>0</v>
      </c>
      <c r="K881" s="26">
        <f>ROUND(PERL[[#This Row],[Proposed Taxable Valuation]]/1000*PERL[[#This Row],[Adjusted Rate]],0)</f>
        <v>0</v>
      </c>
      <c r="L881" s="19">
        <f t="shared" si="76"/>
        <v>0</v>
      </c>
      <c r="M881" s="17">
        <f t="shared" si="78"/>
        <v>0</v>
      </c>
      <c r="N881" s="5">
        <v>169358229</v>
      </c>
      <c r="O881">
        <f>INDEX($R$3:$T$335,MATCH(PERL[[#This Row],[DistrictNumber]],$R$3:$R$335,0),3)</f>
        <v>0</v>
      </c>
      <c r="P881" s="9">
        <f t="shared" si="79"/>
        <v>0</v>
      </c>
      <c r="V881">
        <v>2028</v>
      </c>
      <c r="W881" t="s">
        <v>454</v>
      </c>
      <c r="X881" s="25">
        <v>541808776</v>
      </c>
    </row>
    <row r="882" spans="1:24" x14ac:dyDescent="0.35">
      <c r="A882" s="13">
        <v>2028</v>
      </c>
      <c r="B882" s="13">
        <f t="shared" si="75"/>
        <v>2027</v>
      </c>
      <c r="C882" t="s">
        <v>454</v>
      </c>
      <c r="D882" t="s">
        <v>455</v>
      </c>
      <c r="E882" s="5">
        <v>541808776</v>
      </c>
      <c r="F882" s="13">
        <f>INDEX($R$3:$T$335,MATCH(PERL[[#This Row],[DistrictNumber]],$R$3:$R$335,0),3)</f>
        <v>0</v>
      </c>
      <c r="G882" s="9">
        <f t="shared" si="77"/>
        <v>0</v>
      </c>
      <c r="H882" s="11">
        <v>1.02</v>
      </c>
      <c r="I882" s="12" cm="1">
        <f t="array" ref="I882">INDEX(PERL[],MATCH(PERL[[#This Row],[Base Year]]&amp;PERL[[#This Row],[DistrictNumber]],PERL[[Fiscal Year]:[Fiscal Year]]&amp;PERL[[DistrictNumber]:[DistrictNumber]],0),9)*$H882</f>
        <v>0</v>
      </c>
      <c r="J882" s="15">
        <f>IF(PERL[[#This Row],[Unadjusted Maximum Revenue]]/(PERL[[#This Row],[Proposed Taxable Valuation]]/1000)&gt;PERL[[#This Row],[Max Debt RATE]],PERL[[#This Row],[Max Debt RATE]],PERL[[#This Row],[Unadjusted Maximum Revenue]]/(PERL[[#This Row],[Proposed Taxable Valuation]]/1000))</f>
        <v>0</v>
      </c>
      <c r="K882" s="26">
        <f>ROUND(PERL[[#This Row],[Proposed Taxable Valuation]]/1000*PERL[[#This Row],[Adjusted Rate]],0)</f>
        <v>0</v>
      </c>
      <c r="L882" s="19">
        <f t="shared" si="76"/>
        <v>0</v>
      </c>
      <c r="M882" s="17">
        <f t="shared" si="78"/>
        <v>0</v>
      </c>
      <c r="N882" s="5">
        <v>432772241</v>
      </c>
      <c r="O882">
        <f>INDEX($R$3:$T$335,MATCH(PERL[[#This Row],[DistrictNumber]],$R$3:$R$335,0),3)</f>
        <v>0</v>
      </c>
      <c r="P882" s="9">
        <f t="shared" si="79"/>
        <v>0</v>
      </c>
      <c r="V882">
        <v>2028</v>
      </c>
      <c r="W882" t="s">
        <v>456</v>
      </c>
      <c r="X882" s="25">
        <v>408988700</v>
      </c>
    </row>
    <row r="883" spans="1:24" x14ac:dyDescent="0.35">
      <c r="A883" s="13">
        <v>2028</v>
      </c>
      <c r="B883" s="13">
        <f t="shared" si="75"/>
        <v>2027</v>
      </c>
      <c r="C883" t="s">
        <v>456</v>
      </c>
      <c r="D883" t="s">
        <v>457</v>
      </c>
      <c r="E883" s="5">
        <v>408988700</v>
      </c>
      <c r="F883" s="13">
        <f>INDEX($R$3:$T$335,MATCH(PERL[[#This Row],[DistrictNumber]],$R$3:$R$335,0),3)</f>
        <v>0</v>
      </c>
      <c r="G883" s="9">
        <f t="shared" si="77"/>
        <v>0</v>
      </c>
      <c r="H883" s="11">
        <v>1.02</v>
      </c>
      <c r="I883" s="12" cm="1">
        <f t="array" ref="I883">INDEX(PERL[],MATCH(PERL[[#This Row],[Base Year]]&amp;PERL[[#This Row],[DistrictNumber]],PERL[[Fiscal Year]:[Fiscal Year]]&amp;PERL[[DistrictNumber]:[DistrictNumber]],0),9)*$H883</f>
        <v>0</v>
      </c>
      <c r="J883" s="15">
        <f>IF(PERL[[#This Row],[Unadjusted Maximum Revenue]]/(PERL[[#This Row],[Proposed Taxable Valuation]]/1000)&gt;PERL[[#This Row],[Max Debt RATE]],PERL[[#This Row],[Max Debt RATE]],PERL[[#This Row],[Unadjusted Maximum Revenue]]/(PERL[[#This Row],[Proposed Taxable Valuation]]/1000))</f>
        <v>0</v>
      </c>
      <c r="K883" s="26">
        <f>ROUND(PERL[[#This Row],[Proposed Taxable Valuation]]/1000*PERL[[#This Row],[Adjusted Rate]],0)</f>
        <v>0</v>
      </c>
      <c r="L883" s="19">
        <f t="shared" si="76"/>
        <v>0</v>
      </c>
      <c r="M883" s="17">
        <f t="shared" si="78"/>
        <v>0</v>
      </c>
      <c r="N883" s="5">
        <v>366115425</v>
      </c>
      <c r="O883">
        <f>INDEX($R$3:$T$335,MATCH(PERL[[#This Row],[DistrictNumber]],$R$3:$R$335,0),3)</f>
        <v>0</v>
      </c>
      <c r="P883" s="9">
        <f t="shared" si="79"/>
        <v>0</v>
      </c>
      <c r="V883">
        <v>2028</v>
      </c>
      <c r="W883" t="s">
        <v>458</v>
      </c>
      <c r="X883" s="25">
        <v>1685450750</v>
      </c>
    </row>
    <row r="884" spans="1:24" x14ac:dyDescent="0.35">
      <c r="A884" s="13">
        <v>2028</v>
      </c>
      <c r="B884" s="13">
        <f t="shared" si="75"/>
        <v>2027</v>
      </c>
      <c r="C884" t="s">
        <v>458</v>
      </c>
      <c r="D884" t="s">
        <v>459</v>
      </c>
      <c r="E884" s="5">
        <v>1685450750</v>
      </c>
      <c r="F884" s="13">
        <f>INDEX($R$3:$T$335,MATCH(PERL[[#This Row],[DistrictNumber]],$R$3:$R$335,0),3)</f>
        <v>0</v>
      </c>
      <c r="G884" s="9">
        <f t="shared" si="77"/>
        <v>0</v>
      </c>
      <c r="H884" s="11">
        <v>1.02</v>
      </c>
      <c r="I884" s="12" cm="1">
        <f t="array" ref="I884">INDEX(PERL[],MATCH(PERL[[#This Row],[Base Year]]&amp;PERL[[#This Row],[DistrictNumber]],PERL[[Fiscal Year]:[Fiscal Year]]&amp;PERL[[DistrictNumber]:[DistrictNumber]],0),9)*$H884</f>
        <v>0</v>
      </c>
      <c r="J884" s="15">
        <f>IF(PERL[[#This Row],[Unadjusted Maximum Revenue]]/(PERL[[#This Row],[Proposed Taxable Valuation]]/1000)&gt;PERL[[#This Row],[Max Debt RATE]],PERL[[#This Row],[Max Debt RATE]],PERL[[#This Row],[Unadjusted Maximum Revenue]]/(PERL[[#This Row],[Proposed Taxable Valuation]]/1000))</f>
        <v>0</v>
      </c>
      <c r="K884" s="26">
        <f>ROUND(PERL[[#This Row],[Proposed Taxable Valuation]]/1000*PERL[[#This Row],[Adjusted Rate]],0)</f>
        <v>0</v>
      </c>
      <c r="L884" s="19">
        <f t="shared" si="76"/>
        <v>0</v>
      </c>
      <c r="M884" s="17">
        <f t="shared" si="78"/>
        <v>0</v>
      </c>
      <c r="N884" s="5">
        <v>1279805424</v>
      </c>
      <c r="O884">
        <f>INDEX($R$3:$T$335,MATCH(PERL[[#This Row],[DistrictNumber]],$R$3:$R$335,0),3)</f>
        <v>0</v>
      </c>
      <c r="P884" s="9">
        <f t="shared" si="79"/>
        <v>0</v>
      </c>
      <c r="V884">
        <v>2028</v>
      </c>
      <c r="W884" t="s">
        <v>460</v>
      </c>
      <c r="X884" s="25">
        <v>641994563</v>
      </c>
    </row>
    <row r="885" spans="1:24" x14ac:dyDescent="0.35">
      <c r="A885" s="13">
        <v>2028</v>
      </c>
      <c r="B885" s="13">
        <f t="shared" si="75"/>
        <v>2027</v>
      </c>
      <c r="C885" t="s">
        <v>460</v>
      </c>
      <c r="D885" t="s">
        <v>461</v>
      </c>
      <c r="E885" s="5">
        <v>641994563</v>
      </c>
      <c r="F885" s="13">
        <f>INDEX($R$3:$T$335,MATCH(PERL[[#This Row],[DistrictNumber]],$R$3:$R$335,0),3)</f>
        <v>0</v>
      </c>
      <c r="G885" s="9">
        <f t="shared" si="77"/>
        <v>0</v>
      </c>
      <c r="H885" s="11">
        <v>1.02</v>
      </c>
      <c r="I885" s="12" cm="1">
        <f t="array" ref="I885">INDEX(PERL[],MATCH(PERL[[#This Row],[Base Year]]&amp;PERL[[#This Row],[DistrictNumber]],PERL[[Fiscal Year]:[Fiscal Year]]&amp;PERL[[DistrictNumber]:[DistrictNumber]],0),9)*$H885</f>
        <v>0</v>
      </c>
      <c r="J885" s="15">
        <f>IF(PERL[[#This Row],[Unadjusted Maximum Revenue]]/(PERL[[#This Row],[Proposed Taxable Valuation]]/1000)&gt;PERL[[#This Row],[Max Debt RATE]],PERL[[#This Row],[Max Debt RATE]],PERL[[#This Row],[Unadjusted Maximum Revenue]]/(PERL[[#This Row],[Proposed Taxable Valuation]]/1000))</f>
        <v>0</v>
      </c>
      <c r="K885" s="26">
        <f>ROUND(PERL[[#This Row],[Proposed Taxable Valuation]]/1000*PERL[[#This Row],[Adjusted Rate]],0)</f>
        <v>0</v>
      </c>
      <c r="L885" s="19">
        <f t="shared" si="76"/>
        <v>0</v>
      </c>
      <c r="M885" s="17">
        <f t="shared" si="78"/>
        <v>0</v>
      </c>
      <c r="N885" s="5">
        <v>510267144</v>
      </c>
      <c r="O885">
        <f>INDEX($R$3:$T$335,MATCH(PERL[[#This Row],[DistrictNumber]],$R$3:$R$335,0),3)</f>
        <v>0</v>
      </c>
      <c r="P885" s="9">
        <f t="shared" si="79"/>
        <v>0</v>
      </c>
      <c r="V885">
        <v>2028</v>
      </c>
      <c r="W885" t="s">
        <v>462</v>
      </c>
      <c r="X885" s="25">
        <v>3405166795</v>
      </c>
    </row>
    <row r="886" spans="1:24" x14ac:dyDescent="0.35">
      <c r="A886" s="13">
        <v>2028</v>
      </c>
      <c r="B886" s="13">
        <f t="shared" si="75"/>
        <v>2027</v>
      </c>
      <c r="C886" t="s">
        <v>462</v>
      </c>
      <c r="D886" t="s">
        <v>463</v>
      </c>
      <c r="E886" s="5">
        <v>3405166795</v>
      </c>
      <c r="F886" s="13">
        <f>INDEX($R$3:$T$335,MATCH(PERL[[#This Row],[DistrictNumber]],$R$3:$R$335,0),3)</f>
        <v>0</v>
      </c>
      <c r="G886" s="9">
        <f t="shared" si="77"/>
        <v>0</v>
      </c>
      <c r="H886" s="11">
        <v>1.02</v>
      </c>
      <c r="I886" s="12" cm="1">
        <f t="array" ref="I886">INDEX(PERL[],MATCH(PERL[[#This Row],[Base Year]]&amp;PERL[[#This Row],[DistrictNumber]],PERL[[Fiscal Year]:[Fiscal Year]]&amp;PERL[[DistrictNumber]:[DistrictNumber]],0),9)*$H886</f>
        <v>0</v>
      </c>
      <c r="J886" s="15">
        <f>IF(PERL[[#This Row],[Unadjusted Maximum Revenue]]/(PERL[[#This Row],[Proposed Taxable Valuation]]/1000)&gt;PERL[[#This Row],[Max Debt RATE]],PERL[[#This Row],[Max Debt RATE]],PERL[[#This Row],[Unadjusted Maximum Revenue]]/(PERL[[#This Row],[Proposed Taxable Valuation]]/1000))</f>
        <v>0</v>
      </c>
      <c r="K886" s="26">
        <f>ROUND(PERL[[#This Row],[Proposed Taxable Valuation]]/1000*PERL[[#This Row],[Adjusted Rate]],0)</f>
        <v>0</v>
      </c>
      <c r="L886" s="19">
        <f t="shared" si="76"/>
        <v>0</v>
      </c>
      <c r="M886" s="17">
        <f t="shared" si="78"/>
        <v>0</v>
      </c>
      <c r="N886" s="5">
        <v>2472110608</v>
      </c>
      <c r="O886">
        <f>INDEX($R$3:$T$335,MATCH(PERL[[#This Row],[DistrictNumber]],$R$3:$R$335,0),3)</f>
        <v>0</v>
      </c>
      <c r="P886" s="9">
        <f t="shared" si="79"/>
        <v>0</v>
      </c>
      <c r="V886">
        <v>2028</v>
      </c>
      <c r="W886" t="s">
        <v>464</v>
      </c>
      <c r="X886" s="25">
        <v>321631164</v>
      </c>
    </row>
    <row r="887" spans="1:24" x14ac:dyDescent="0.35">
      <c r="A887" s="13">
        <v>2028</v>
      </c>
      <c r="B887" s="13">
        <f t="shared" si="75"/>
        <v>2027</v>
      </c>
      <c r="C887" t="s">
        <v>464</v>
      </c>
      <c r="D887" t="s">
        <v>465</v>
      </c>
      <c r="E887" s="5">
        <v>321631164</v>
      </c>
      <c r="F887" s="13">
        <f>INDEX($R$3:$T$335,MATCH(PERL[[#This Row],[DistrictNumber]],$R$3:$R$335,0),3)</f>
        <v>0</v>
      </c>
      <c r="G887" s="9">
        <f t="shared" si="77"/>
        <v>0</v>
      </c>
      <c r="H887" s="11">
        <v>1.02</v>
      </c>
      <c r="I887" s="12" cm="1">
        <f t="array" ref="I887">INDEX(PERL[],MATCH(PERL[[#This Row],[Base Year]]&amp;PERL[[#This Row],[DistrictNumber]],PERL[[Fiscal Year]:[Fiscal Year]]&amp;PERL[[DistrictNumber]:[DistrictNumber]],0),9)*$H887</f>
        <v>0</v>
      </c>
      <c r="J887" s="15">
        <f>IF(PERL[[#This Row],[Unadjusted Maximum Revenue]]/(PERL[[#This Row],[Proposed Taxable Valuation]]/1000)&gt;PERL[[#This Row],[Max Debt RATE]],PERL[[#This Row],[Max Debt RATE]],PERL[[#This Row],[Unadjusted Maximum Revenue]]/(PERL[[#This Row],[Proposed Taxable Valuation]]/1000))</f>
        <v>0</v>
      </c>
      <c r="K887" s="26">
        <f>ROUND(PERL[[#This Row],[Proposed Taxable Valuation]]/1000*PERL[[#This Row],[Adjusted Rate]],0)</f>
        <v>0</v>
      </c>
      <c r="L887" s="19">
        <f t="shared" si="76"/>
        <v>0</v>
      </c>
      <c r="M887" s="17">
        <f t="shared" si="78"/>
        <v>0</v>
      </c>
      <c r="N887" s="5">
        <v>253420260</v>
      </c>
      <c r="O887">
        <f>INDEX($R$3:$T$335,MATCH(PERL[[#This Row],[DistrictNumber]],$R$3:$R$335,0),3)</f>
        <v>0</v>
      </c>
      <c r="P887" s="9">
        <f t="shared" si="79"/>
        <v>0</v>
      </c>
      <c r="V887">
        <v>2028</v>
      </c>
      <c r="W887" t="s">
        <v>466</v>
      </c>
      <c r="X887" s="25">
        <v>842170675</v>
      </c>
    </row>
    <row r="888" spans="1:24" x14ac:dyDescent="0.35">
      <c r="A888" s="13">
        <v>2028</v>
      </c>
      <c r="B888" s="13">
        <f t="shared" si="75"/>
        <v>2027</v>
      </c>
      <c r="C888" t="s">
        <v>466</v>
      </c>
      <c r="D888" t="s">
        <v>467</v>
      </c>
      <c r="E888" s="5">
        <v>842170675</v>
      </c>
      <c r="F888" s="13">
        <f>INDEX($R$3:$T$335,MATCH(PERL[[#This Row],[DistrictNumber]],$R$3:$R$335,0),3)</f>
        <v>0</v>
      </c>
      <c r="G888" s="9">
        <f t="shared" si="77"/>
        <v>0</v>
      </c>
      <c r="H888" s="11">
        <v>1.02</v>
      </c>
      <c r="I888" s="12" cm="1">
        <f t="array" ref="I888">INDEX(PERL[],MATCH(PERL[[#This Row],[Base Year]]&amp;PERL[[#This Row],[DistrictNumber]],PERL[[Fiscal Year]:[Fiscal Year]]&amp;PERL[[DistrictNumber]:[DistrictNumber]],0),9)*$H888</f>
        <v>0</v>
      </c>
      <c r="J888" s="15">
        <f>IF(PERL[[#This Row],[Unadjusted Maximum Revenue]]/(PERL[[#This Row],[Proposed Taxable Valuation]]/1000)&gt;PERL[[#This Row],[Max Debt RATE]],PERL[[#This Row],[Max Debt RATE]],PERL[[#This Row],[Unadjusted Maximum Revenue]]/(PERL[[#This Row],[Proposed Taxable Valuation]]/1000))</f>
        <v>0</v>
      </c>
      <c r="K888" s="26">
        <f>ROUND(PERL[[#This Row],[Proposed Taxable Valuation]]/1000*PERL[[#This Row],[Adjusted Rate]],0)</f>
        <v>0</v>
      </c>
      <c r="L888" s="19">
        <f t="shared" si="76"/>
        <v>0</v>
      </c>
      <c r="M888" s="17">
        <f t="shared" si="78"/>
        <v>0</v>
      </c>
      <c r="N888" s="5">
        <v>760860675</v>
      </c>
      <c r="O888">
        <f>INDEX($R$3:$T$335,MATCH(PERL[[#This Row],[DistrictNumber]],$R$3:$R$335,0),3)</f>
        <v>0</v>
      </c>
      <c r="P888" s="9">
        <f t="shared" si="79"/>
        <v>0</v>
      </c>
      <c r="V888">
        <v>2028</v>
      </c>
      <c r="W888" t="s">
        <v>468</v>
      </c>
      <c r="X888" s="25">
        <v>264221428</v>
      </c>
    </row>
    <row r="889" spans="1:24" x14ac:dyDescent="0.35">
      <c r="A889" s="13">
        <v>2028</v>
      </c>
      <c r="B889" s="13">
        <f t="shared" si="75"/>
        <v>2027</v>
      </c>
      <c r="C889" t="s">
        <v>468</v>
      </c>
      <c r="D889" t="s">
        <v>469</v>
      </c>
      <c r="E889" s="5">
        <v>264221428</v>
      </c>
      <c r="F889" s="13">
        <f>INDEX($R$3:$T$335,MATCH(PERL[[#This Row],[DistrictNumber]],$R$3:$R$335,0),3)</f>
        <v>0</v>
      </c>
      <c r="G889" s="9">
        <f t="shared" si="77"/>
        <v>0</v>
      </c>
      <c r="H889" s="11">
        <v>1.02</v>
      </c>
      <c r="I889" s="12" cm="1">
        <f t="array" ref="I889">INDEX(PERL[],MATCH(PERL[[#This Row],[Base Year]]&amp;PERL[[#This Row],[DistrictNumber]],PERL[[Fiscal Year]:[Fiscal Year]]&amp;PERL[[DistrictNumber]:[DistrictNumber]],0),9)*$H889</f>
        <v>0</v>
      </c>
      <c r="J889" s="15">
        <f>IF(PERL[[#This Row],[Unadjusted Maximum Revenue]]/(PERL[[#This Row],[Proposed Taxable Valuation]]/1000)&gt;PERL[[#This Row],[Max Debt RATE]],PERL[[#This Row],[Max Debt RATE]],PERL[[#This Row],[Unadjusted Maximum Revenue]]/(PERL[[#This Row],[Proposed Taxable Valuation]]/1000))</f>
        <v>0</v>
      </c>
      <c r="K889" s="26">
        <f>ROUND(PERL[[#This Row],[Proposed Taxable Valuation]]/1000*PERL[[#This Row],[Adjusted Rate]],0)</f>
        <v>0</v>
      </c>
      <c r="L889" s="19">
        <f t="shared" si="76"/>
        <v>0</v>
      </c>
      <c r="M889" s="17">
        <f t="shared" si="78"/>
        <v>0</v>
      </c>
      <c r="N889" s="5">
        <v>224837978</v>
      </c>
      <c r="O889">
        <f>INDEX($R$3:$T$335,MATCH(PERL[[#This Row],[DistrictNumber]],$R$3:$R$335,0),3)</f>
        <v>0</v>
      </c>
      <c r="P889" s="9">
        <f t="shared" si="79"/>
        <v>0</v>
      </c>
      <c r="V889">
        <v>2028</v>
      </c>
      <c r="W889" t="s">
        <v>470</v>
      </c>
      <c r="X889" s="25">
        <v>568498078</v>
      </c>
    </row>
    <row r="890" spans="1:24" x14ac:dyDescent="0.35">
      <c r="A890" s="13">
        <v>2028</v>
      </c>
      <c r="B890" s="13">
        <f t="shared" si="75"/>
        <v>2027</v>
      </c>
      <c r="C890" t="s">
        <v>470</v>
      </c>
      <c r="D890" t="s">
        <v>471</v>
      </c>
      <c r="E890" s="5">
        <v>568498078</v>
      </c>
      <c r="F890" s="13">
        <f>INDEX($R$3:$T$335,MATCH(PERL[[#This Row],[DistrictNumber]],$R$3:$R$335,0),3)</f>
        <v>0</v>
      </c>
      <c r="G890" s="9">
        <f t="shared" si="77"/>
        <v>0</v>
      </c>
      <c r="H890" s="11">
        <v>1.02</v>
      </c>
      <c r="I890" s="12" cm="1">
        <f t="array" ref="I890">INDEX(PERL[],MATCH(PERL[[#This Row],[Base Year]]&amp;PERL[[#This Row],[DistrictNumber]],PERL[[Fiscal Year]:[Fiscal Year]]&amp;PERL[[DistrictNumber]:[DistrictNumber]],0),9)*$H890</f>
        <v>0</v>
      </c>
      <c r="J890" s="15">
        <f>IF(PERL[[#This Row],[Unadjusted Maximum Revenue]]/(PERL[[#This Row],[Proposed Taxable Valuation]]/1000)&gt;PERL[[#This Row],[Max Debt RATE]],PERL[[#This Row],[Max Debt RATE]],PERL[[#This Row],[Unadjusted Maximum Revenue]]/(PERL[[#This Row],[Proposed Taxable Valuation]]/1000))</f>
        <v>0</v>
      </c>
      <c r="K890" s="26">
        <f>ROUND(PERL[[#This Row],[Proposed Taxable Valuation]]/1000*PERL[[#This Row],[Adjusted Rate]],0)</f>
        <v>0</v>
      </c>
      <c r="L890" s="19">
        <f t="shared" si="76"/>
        <v>0</v>
      </c>
      <c r="M890" s="17">
        <f t="shared" si="78"/>
        <v>0</v>
      </c>
      <c r="N890" s="5">
        <v>476916457</v>
      </c>
      <c r="O890">
        <f>INDEX($R$3:$T$335,MATCH(PERL[[#This Row],[DistrictNumber]],$R$3:$R$335,0),3)</f>
        <v>0</v>
      </c>
      <c r="P890" s="9">
        <f t="shared" si="79"/>
        <v>0</v>
      </c>
      <c r="V890">
        <v>2028</v>
      </c>
      <c r="W890" t="s">
        <v>472</v>
      </c>
      <c r="X890" s="25">
        <v>447452174</v>
      </c>
    </row>
    <row r="891" spans="1:24" x14ac:dyDescent="0.35">
      <c r="A891" s="13">
        <v>2028</v>
      </c>
      <c r="B891" s="13">
        <f t="shared" si="75"/>
        <v>2027</v>
      </c>
      <c r="C891" t="s">
        <v>472</v>
      </c>
      <c r="D891" t="s">
        <v>473</v>
      </c>
      <c r="E891" s="5">
        <v>447452174</v>
      </c>
      <c r="F891" s="13">
        <f>INDEX($R$3:$T$335,MATCH(PERL[[#This Row],[DistrictNumber]],$R$3:$R$335,0),3)</f>
        <v>0</v>
      </c>
      <c r="G891" s="9">
        <f t="shared" si="77"/>
        <v>0</v>
      </c>
      <c r="H891" s="11">
        <v>1.02</v>
      </c>
      <c r="I891" s="12" cm="1">
        <f t="array" ref="I891">INDEX(PERL[],MATCH(PERL[[#This Row],[Base Year]]&amp;PERL[[#This Row],[DistrictNumber]],PERL[[Fiscal Year]:[Fiscal Year]]&amp;PERL[[DistrictNumber]:[DistrictNumber]],0),9)*$H891</f>
        <v>0</v>
      </c>
      <c r="J891" s="15">
        <f>IF(PERL[[#This Row],[Unadjusted Maximum Revenue]]/(PERL[[#This Row],[Proposed Taxable Valuation]]/1000)&gt;PERL[[#This Row],[Max Debt RATE]],PERL[[#This Row],[Max Debt RATE]],PERL[[#This Row],[Unadjusted Maximum Revenue]]/(PERL[[#This Row],[Proposed Taxable Valuation]]/1000))</f>
        <v>0</v>
      </c>
      <c r="K891" s="26">
        <f>ROUND(PERL[[#This Row],[Proposed Taxable Valuation]]/1000*PERL[[#This Row],[Adjusted Rate]],0)</f>
        <v>0</v>
      </c>
      <c r="L891" s="19">
        <f t="shared" si="76"/>
        <v>0</v>
      </c>
      <c r="M891" s="17">
        <f t="shared" si="78"/>
        <v>0</v>
      </c>
      <c r="N891" s="5">
        <v>384741256</v>
      </c>
      <c r="O891">
        <f>INDEX($R$3:$T$335,MATCH(PERL[[#This Row],[DistrictNumber]],$R$3:$R$335,0),3)</f>
        <v>0</v>
      </c>
      <c r="P891" s="9">
        <f t="shared" si="79"/>
        <v>0</v>
      </c>
      <c r="V891">
        <v>2028</v>
      </c>
      <c r="W891" t="s">
        <v>474</v>
      </c>
      <c r="X891" s="25">
        <v>373873905</v>
      </c>
    </row>
    <row r="892" spans="1:24" x14ac:dyDescent="0.35">
      <c r="A892" s="13">
        <v>2028</v>
      </c>
      <c r="B892" s="13">
        <f t="shared" si="75"/>
        <v>2027</v>
      </c>
      <c r="C892" t="s">
        <v>474</v>
      </c>
      <c r="D892" t="s">
        <v>475</v>
      </c>
      <c r="E892" s="5">
        <v>373873905</v>
      </c>
      <c r="F892" s="13">
        <f>INDEX($R$3:$T$335,MATCH(PERL[[#This Row],[DistrictNumber]],$R$3:$R$335,0),3)</f>
        <v>0</v>
      </c>
      <c r="G892" s="9">
        <f t="shared" si="77"/>
        <v>0</v>
      </c>
      <c r="H892" s="11">
        <v>1.02</v>
      </c>
      <c r="I892" s="12" cm="1">
        <f t="array" ref="I892">INDEX(PERL[],MATCH(PERL[[#This Row],[Base Year]]&amp;PERL[[#This Row],[DistrictNumber]],PERL[[Fiscal Year]:[Fiscal Year]]&amp;PERL[[DistrictNumber]:[DistrictNumber]],0),9)*$H892</f>
        <v>0</v>
      </c>
      <c r="J892" s="15">
        <f>IF(PERL[[#This Row],[Unadjusted Maximum Revenue]]/(PERL[[#This Row],[Proposed Taxable Valuation]]/1000)&gt;PERL[[#This Row],[Max Debt RATE]],PERL[[#This Row],[Max Debt RATE]],PERL[[#This Row],[Unadjusted Maximum Revenue]]/(PERL[[#This Row],[Proposed Taxable Valuation]]/1000))</f>
        <v>0</v>
      </c>
      <c r="K892" s="26">
        <f>ROUND(PERL[[#This Row],[Proposed Taxable Valuation]]/1000*PERL[[#This Row],[Adjusted Rate]],0)</f>
        <v>0</v>
      </c>
      <c r="L892" s="19">
        <f t="shared" si="76"/>
        <v>0</v>
      </c>
      <c r="M892" s="17">
        <f t="shared" si="78"/>
        <v>0</v>
      </c>
      <c r="N892" s="5">
        <v>335899673</v>
      </c>
      <c r="O892">
        <f>INDEX($R$3:$T$335,MATCH(PERL[[#This Row],[DistrictNumber]],$R$3:$R$335,0),3)</f>
        <v>0</v>
      </c>
      <c r="P892" s="9">
        <f t="shared" si="79"/>
        <v>0</v>
      </c>
      <c r="V892">
        <v>2028</v>
      </c>
      <c r="W892" t="s">
        <v>478</v>
      </c>
      <c r="X892" s="25">
        <v>517343586</v>
      </c>
    </row>
    <row r="893" spans="1:24" x14ac:dyDescent="0.35">
      <c r="A893" s="13">
        <v>2028</v>
      </c>
      <c r="B893" s="13">
        <f t="shared" si="75"/>
        <v>2027</v>
      </c>
      <c r="C893" t="s">
        <v>476</v>
      </c>
      <c r="D893" t="s">
        <v>477</v>
      </c>
      <c r="E893" s="5">
        <v>321205955</v>
      </c>
      <c r="F893" s="13">
        <f>INDEX($R$3:$T$335,MATCH(PERL[[#This Row],[DistrictNumber]],$R$3:$R$335,0),3)</f>
        <v>0</v>
      </c>
      <c r="G893" s="9">
        <f t="shared" si="77"/>
        <v>0</v>
      </c>
      <c r="H893" s="11">
        <v>1.02</v>
      </c>
      <c r="I893" s="12" cm="1">
        <f t="array" ref="I893">INDEX(PERL[],MATCH(PERL[[#This Row],[Base Year]]&amp;PERL[[#This Row],[DistrictNumber]],PERL[[Fiscal Year]:[Fiscal Year]]&amp;PERL[[DistrictNumber]:[DistrictNumber]],0),9)*$H893</f>
        <v>0</v>
      </c>
      <c r="J893" s="15">
        <f>IF(PERL[[#This Row],[Unadjusted Maximum Revenue]]/(PERL[[#This Row],[Proposed Taxable Valuation]]/1000)&gt;PERL[[#This Row],[Max Debt RATE]],PERL[[#This Row],[Max Debt RATE]],PERL[[#This Row],[Unadjusted Maximum Revenue]]/(PERL[[#This Row],[Proposed Taxable Valuation]]/1000))</f>
        <v>0</v>
      </c>
      <c r="K893" s="26">
        <f>ROUND(PERL[[#This Row],[Proposed Taxable Valuation]]/1000*PERL[[#This Row],[Adjusted Rate]],0)</f>
        <v>0</v>
      </c>
      <c r="L893" s="19">
        <f t="shared" si="76"/>
        <v>0</v>
      </c>
      <c r="M893" s="17">
        <f t="shared" si="78"/>
        <v>0</v>
      </c>
      <c r="N893" s="5">
        <v>288715883</v>
      </c>
      <c r="O893">
        <f>INDEX($R$3:$T$335,MATCH(PERL[[#This Row],[DistrictNumber]],$R$3:$R$335,0),3)</f>
        <v>0</v>
      </c>
      <c r="P893" s="9">
        <f t="shared" si="79"/>
        <v>0</v>
      </c>
      <c r="V893">
        <v>2028</v>
      </c>
      <c r="W893" t="s">
        <v>480</v>
      </c>
      <c r="X893" s="25">
        <v>515778311</v>
      </c>
    </row>
    <row r="894" spans="1:24" x14ac:dyDescent="0.35">
      <c r="A894" s="13">
        <v>2028</v>
      </c>
      <c r="B894" s="13">
        <f t="shared" si="75"/>
        <v>2027</v>
      </c>
      <c r="C894" t="s">
        <v>478</v>
      </c>
      <c r="D894" t="s">
        <v>479</v>
      </c>
      <c r="E894" s="5">
        <v>517343586</v>
      </c>
      <c r="F894" s="13">
        <f>INDEX($R$3:$T$335,MATCH(PERL[[#This Row],[DistrictNumber]],$R$3:$R$335,0),3)</f>
        <v>0</v>
      </c>
      <c r="G894" s="9">
        <f t="shared" si="77"/>
        <v>0</v>
      </c>
      <c r="H894" s="11">
        <v>1.02</v>
      </c>
      <c r="I894" s="12" cm="1">
        <f t="array" ref="I894">INDEX(PERL[],MATCH(PERL[[#This Row],[Base Year]]&amp;PERL[[#This Row],[DistrictNumber]],PERL[[Fiscal Year]:[Fiscal Year]]&amp;PERL[[DistrictNumber]:[DistrictNumber]],0),9)*$H894</f>
        <v>0</v>
      </c>
      <c r="J894" s="15">
        <f>IF(PERL[[#This Row],[Unadjusted Maximum Revenue]]/(PERL[[#This Row],[Proposed Taxable Valuation]]/1000)&gt;PERL[[#This Row],[Max Debt RATE]],PERL[[#This Row],[Max Debt RATE]],PERL[[#This Row],[Unadjusted Maximum Revenue]]/(PERL[[#This Row],[Proposed Taxable Valuation]]/1000))</f>
        <v>0</v>
      </c>
      <c r="K894" s="26">
        <f>ROUND(PERL[[#This Row],[Proposed Taxable Valuation]]/1000*PERL[[#This Row],[Adjusted Rate]],0)</f>
        <v>0</v>
      </c>
      <c r="L894" s="19">
        <f t="shared" si="76"/>
        <v>0</v>
      </c>
      <c r="M894" s="17">
        <f t="shared" si="78"/>
        <v>0</v>
      </c>
      <c r="N894" s="5">
        <v>449690046</v>
      </c>
      <c r="O894">
        <f>INDEX($R$3:$T$335,MATCH(PERL[[#This Row],[DistrictNumber]],$R$3:$R$335,0),3)</f>
        <v>0</v>
      </c>
      <c r="P894" s="9">
        <f t="shared" si="79"/>
        <v>0</v>
      </c>
      <c r="V894">
        <v>2028</v>
      </c>
      <c r="W894" t="s">
        <v>482</v>
      </c>
      <c r="X894" s="25">
        <v>571670300</v>
      </c>
    </row>
    <row r="895" spans="1:24" x14ac:dyDescent="0.35">
      <c r="A895" s="13">
        <v>2028</v>
      </c>
      <c r="B895" s="13">
        <f t="shared" si="75"/>
        <v>2027</v>
      </c>
      <c r="C895" t="s">
        <v>480</v>
      </c>
      <c r="D895" t="s">
        <v>481</v>
      </c>
      <c r="E895" s="5">
        <v>515778311</v>
      </c>
      <c r="F895" s="13">
        <f>INDEX($R$3:$T$335,MATCH(PERL[[#This Row],[DistrictNumber]],$R$3:$R$335,0),3)</f>
        <v>0</v>
      </c>
      <c r="G895" s="9">
        <f t="shared" si="77"/>
        <v>0</v>
      </c>
      <c r="H895" s="11">
        <v>1.02</v>
      </c>
      <c r="I895" s="12" cm="1">
        <f t="array" ref="I895">INDEX(PERL[],MATCH(PERL[[#This Row],[Base Year]]&amp;PERL[[#This Row],[DistrictNumber]],PERL[[Fiscal Year]:[Fiscal Year]]&amp;PERL[[DistrictNumber]:[DistrictNumber]],0),9)*$H895</f>
        <v>0</v>
      </c>
      <c r="J895" s="15">
        <f>IF(PERL[[#This Row],[Unadjusted Maximum Revenue]]/(PERL[[#This Row],[Proposed Taxable Valuation]]/1000)&gt;PERL[[#This Row],[Max Debt RATE]],PERL[[#This Row],[Max Debt RATE]],PERL[[#This Row],[Unadjusted Maximum Revenue]]/(PERL[[#This Row],[Proposed Taxable Valuation]]/1000))</f>
        <v>0</v>
      </c>
      <c r="K895" s="26">
        <f>ROUND(PERL[[#This Row],[Proposed Taxable Valuation]]/1000*PERL[[#This Row],[Adjusted Rate]],0)</f>
        <v>0</v>
      </c>
      <c r="L895" s="19">
        <f t="shared" si="76"/>
        <v>0</v>
      </c>
      <c r="M895" s="17">
        <f t="shared" si="78"/>
        <v>0</v>
      </c>
      <c r="N895" s="5">
        <v>421549303</v>
      </c>
      <c r="O895">
        <f>INDEX($R$3:$T$335,MATCH(PERL[[#This Row],[DistrictNumber]],$R$3:$R$335,0),3)</f>
        <v>0</v>
      </c>
      <c r="P895" s="9">
        <f t="shared" si="79"/>
        <v>0</v>
      </c>
      <c r="V895">
        <v>2028</v>
      </c>
      <c r="W895" t="s">
        <v>484</v>
      </c>
      <c r="X895" s="25">
        <v>313806842</v>
      </c>
    </row>
    <row r="896" spans="1:24" x14ac:dyDescent="0.35">
      <c r="A896" s="13">
        <v>2028</v>
      </c>
      <c r="B896" s="13">
        <f t="shared" si="75"/>
        <v>2027</v>
      </c>
      <c r="C896" t="s">
        <v>482</v>
      </c>
      <c r="D896" t="s">
        <v>483</v>
      </c>
      <c r="E896" s="5">
        <v>571670300</v>
      </c>
      <c r="F896" s="13">
        <f>INDEX($R$3:$T$335,MATCH(PERL[[#This Row],[DistrictNumber]],$R$3:$R$335,0),3)</f>
        <v>0</v>
      </c>
      <c r="G896" s="9">
        <f t="shared" si="77"/>
        <v>0</v>
      </c>
      <c r="H896" s="11">
        <v>1.02</v>
      </c>
      <c r="I896" s="12" cm="1">
        <f t="array" ref="I896">INDEX(PERL[],MATCH(PERL[[#This Row],[Base Year]]&amp;PERL[[#This Row],[DistrictNumber]],PERL[[Fiscal Year]:[Fiscal Year]]&amp;PERL[[DistrictNumber]:[DistrictNumber]],0),9)*$H896</f>
        <v>0</v>
      </c>
      <c r="J896" s="15">
        <f>IF(PERL[[#This Row],[Unadjusted Maximum Revenue]]/(PERL[[#This Row],[Proposed Taxable Valuation]]/1000)&gt;PERL[[#This Row],[Max Debt RATE]],PERL[[#This Row],[Max Debt RATE]],PERL[[#This Row],[Unadjusted Maximum Revenue]]/(PERL[[#This Row],[Proposed Taxable Valuation]]/1000))</f>
        <v>0</v>
      </c>
      <c r="K896" s="26">
        <f>ROUND(PERL[[#This Row],[Proposed Taxable Valuation]]/1000*PERL[[#This Row],[Adjusted Rate]],0)</f>
        <v>0</v>
      </c>
      <c r="L896" s="19">
        <f t="shared" si="76"/>
        <v>0</v>
      </c>
      <c r="M896" s="17">
        <f t="shared" si="78"/>
        <v>0</v>
      </c>
      <c r="N896" s="5">
        <v>453728083</v>
      </c>
      <c r="O896">
        <f>INDEX($R$3:$T$335,MATCH(PERL[[#This Row],[DistrictNumber]],$R$3:$R$335,0),3)</f>
        <v>0</v>
      </c>
      <c r="P896" s="9">
        <f t="shared" si="79"/>
        <v>0</v>
      </c>
      <c r="V896">
        <v>2028</v>
      </c>
      <c r="W896" t="s">
        <v>486</v>
      </c>
      <c r="X896" s="25">
        <v>187757522</v>
      </c>
    </row>
    <row r="897" spans="1:24" x14ac:dyDescent="0.35">
      <c r="A897" s="13">
        <v>2028</v>
      </c>
      <c r="B897" s="13">
        <f t="shared" si="75"/>
        <v>2027</v>
      </c>
      <c r="C897" t="s">
        <v>484</v>
      </c>
      <c r="D897" t="s">
        <v>485</v>
      </c>
      <c r="E897" s="5">
        <v>313806842</v>
      </c>
      <c r="F897" s="13">
        <f>INDEX($R$3:$T$335,MATCH(PERL[[#This Row],[DistrictNumber]],$R$3:$R$335,0),3)</f>
        <v>0</v>
      </c>
      <c r="G897" s="9">
        <f t="shared" si="77"/>
        <v>0</v>
      </c>
      <c r="H897" s="11">
        <v>1.02</v>
      </c>
      <c r="I897" s="12" cm="1">
        <f t="array" ref="I897">INDEX(PERL[],MATCH(PERL[[#This Row],[Base Year]]&amp;PERL[[#This Row],[DistrictNumber]],PERL[[Fiscal Year]:[Fiscal Year]]&amp;PERL[[DistrictNumber]:[DistrictNumber]],0),9)*$H897</f>
        <v>0</v>
      </c>
      <c r="J897" s="15">
        <f>IF(PERL[[#This Row],[Unadjusted Maximum Revenue]]/(PERL[[#This Row],[Proposed Taxable Valuation]]/1000)&gt;PERL[[#This Row],[Max Debt RATE]],PERL[[#This Row],[Max Debt RATE]],PERL[[#This Row],[Unadjusted Maximum Revenue]]/(PERL[[#This Row],[Proposed Taxable Valuation]]/1000))</f>
        <v>0</v>
      </c>
      <c r="K897" s="26">
        <f>ROUND(PERL[[#This Row],[Proposed Taxable Valuation]]/1000*PERL[[#This Row],[Adjusted Rate]],0)</f>
        <v>0</v>
      </c>
      <c r="L897" s="19">
        <f t="shared" si="76"/>
        <v>0</v>
      </c>
      <c r="M897" s="17">
        <f t="shared" si="78"/>
        <v>0</v>
      </c>
      <c r="N897" s="5">
        <v>273096448</v>
      </c>
      <c r="O897">
        <f>INDEX($R$3:$T$335,MATCH(PERL[[#This Row],[DistrictNumber]],$R$3:$R$335,0),3)</f>
        <v>0</v>
      </c>
      <c r="P897" s="9">
        <f t="shared" si="79"/>
        <v>0</v>
      </c>
      <c r="V897">
        <v>2028</v>
      </c>
      <c r="W897" t="s">
        <v>540</v>
      </c>
      <c r="X897" s="25">
        <v>513736217</v>
      </c>
    </row>
    <row r="898" spans="1:24" x14ac:dyDescent="0.35">
      <c r="A898" s="13">
        <v>2028</v>
      </c>
      <c r="B898" s="13">
        <f t="shared" si="75"/>
        <v>2027</v>
      </c>
      <c r="C898" t="s">
        <v>486</v>
      </c>
      <c r="D898" t="s">
        <v>487</v>
      </c>
      <c r="E898" s="5">
        <v>187757522</v>
      </c>
      <c r="F898" s="13">
        <f>INDEX($R$3:$T$335,MATCH(PERL[[#This Row],[DistrictNumber]],$R$3:$R$335,0),3)</f>
        <v>0</v>
      </c>
      <c r="G898" s="9">
        <f t="shared" si="77"/>
        <v>0</v>
      </c>
      <c r="H898" s="11">
        <v>1.02</v>
      </c>
      <c r="I898" s="12" cm="1">
        <f t="array" ref="I898">INDEX(PERL[],MATCH(PERL[[#This Row],[Base Year]]&amp;PERL[[#This Row],[DistrictNumber]],PERL[[Fiscal Year]:[Fiscal Year]]&amp;PERL[[DistrictNumber]:[DistrictNumber]],0),9)*$H898</f>
        <v>0</v>
      </c>
      <c r="J898" s="15">
        <f>IF(PERL[[#This Row],[Unadjusted Maximum Revenue]]/(PERL[[#This Row],[Proposed Taxable Valuation]]/1000)&gt;PERL[[#This Row],[Max Debt RATE]],PERL[[#This Row],[Max Debt RATE]],PERL[[#This Row],[Unadjusted Maximum Revenue]]/(PERL[[#This Row],[Proposed Taxable Valuation]]/1000))</f>
        <v>0</v>
      </c>
      <c r="K898" s="26">
        <f>ROUND(PERL[[#This Row],[Proposed Taxable Valuation]]/1000*PERL[[#This Row],[Adjusted Rate]],0)</f>
        <v>0</v>
      </c>
      <c r="L898" s="19">
        <f t="shared" si="76"/>
        <v>0</v>
      </c>
      <c r="M898" s="17">
        <f t="shared" si="78"/>
        <v>0</v>
      </c>
      <c r="N898" s="5">
        <v>160202871</v>
      </c>
      <c r="O898">
        <f>INDEX($R$3:$T$335,MATCH(PERL[[#This Row],[DistrictNumber]],$R$3:$R$335,0),3)</f>
        <v>0</v>
      </c>
      <c r="P898" s="9">
        <f t="shared" si="79"/>
        <v>0</v>
      </c>
      <c r="V898">
        <v>2028</v>
      </c>
      <c r="W898" t="s">
        <v>488</v>
      </c>
      <c r="X898" s="25">
        <v>2133126895</v>
      </c>
    </row>
    <row r="899" spans="1:24" x14ac:dyDescent="0.35">
      <c r="A899" s="13">
        <v>2028</v>
      </c>
      <c r="B899" s="13">
        <f t="shared" si="75"/>
        <v>2027</v>
      </c>
      <c r="C899" t="s">
        <v>488</v>
      </c>
      <c r="D899" t="s">
        <v>489</v>
      </c>
      <c r="E899" s="5">
        <v>2133126895</v>
      </c>
      <c r="F899" s="13">
        <f>INDEX($R$3:$T$335,MATCH(PERL[[#This Row],[DistrictNumber]],$R$3:$R$335,0),3)</f>
        <v>0.13500000000000001</v>
      </c>
      <c r="G899" s="9">
        <f t="shared" si="77"/>
        <v>287972.130825</v>
      </c>
      <c r="H899" s="11">
        <v>1.02</v>
      </c>
      <c r="I899" s="12" cm="1">
        <f t="array" ref="I899">INDEX(PERL[],MATCH(PERL[[#This Row],[Base Year]]&amp;PERL[[#This Row],[DistrictNumber]],PERL[[Fiscal Year]:[Fiscal Year]]&amp;PERL[[DistrictNumber]:[DistrictNumber]],0),9)*$H899</f>
        <v>222268.15555207201</v>
      </c>
      <c r="J899" s="15">
        <f>IF(PERL[[#This Row],[Unadjusted Maximum Revenue]]/(PERL[[#This Row],[Proposed Taxable Valuation]]/1000)&gt;PERL[[#This Row],[Max Debt RATE]],PERL[[#This Row],[Max Debt RATE]],PERL[[#This Row],[Unadjusted Maximum Revenue]]/(PERL[[#This Row],[Proposed Taxable Valuation]]/1000))</f>
        <v>0.10419828097103057</v>
      </c>
      <c r="K899" s="26">
        <f>ROUND(PERL[[#This Row],[Proposed Taxable Valuation]]/1000*PERL[[#This Row],[Adjusted Rate]],0)</f>
        <v>222268</v>
      </c>
      <c r="L899" s="19">
        <f t="shared" si="76"/>
        <v>-65703.975272927986</v>
      </c>
      <c r="M899" s="17">
        <f t="shared" si="78"/>
        <v>-3.0801719028969443E-2</v>
      </c>
      <c r="N899" s="5">
        <v>1801636419</v>
      </c>
      <c r="O899">
        <f>INDEX($R$3:$T$335,MATCH(PERL[[#This Row],[DistrictNumber]],$R$3:$R$335,0),3)</f>
        <v>0.13500000000000001</v>
      </c>
      <c r="P899" s="9">
        <f t="shared" si="79"/>
        <v>243220.91656500002</v>
      </c>
      <c r="V899">
        <v>2028</v>
      </c>
      <c r="W899" t="s">
        <v>490</v>
      </c>
      <c r="X899" s="25">
        <v>343389046</v>
      </c>
    </row>
    <row r="900" spans="1:24" x14ac:dyDescent="0.35">
      <c r="A900" s="13">
        <v>2028</v>
      </c>
      <c r="B900" s="13">
        <f t="shared" si="75"/>
        <v>2027</v>
      </c>
      <c r="C900" t="s">
        <v>490</v>
      </c>
      <c r="D900" t="s">
        <v>491</v>
      </c>
      <c r="E900" s="5">
        <v>343389046</v>
      </c>
      <c r="F900" s="13">
        <f>INDEX($R$3:$T$335,MATCH(PERL[[#This Row],[DistrictNumber]],$R$3:$R$335,0),3)</f>
        <v>0</v>
      </c>
      <c r="G900" s="9">
        <f t="shared" si="77"/>
        <v>0</v>
      </c>
      <c r="H900" s="11">
        <v>1.02</v>
      </c>
      <c r="I900" s="12" cm="1">
        <f t="array" ref="I900">INDEX(PERL[],MATCH(PERL[[#This Row],[Base Year]]&amp;PERL[[#This Row],[DistrictNumber]],PERL[[Fiscal Year]:[Fiscal Year]]&amp;PERL[[DistrictNumber]:[DistrictNumber]],0),9)*$H900</f>
        <v>0</v>
      </c>
      <c r="J900" s="15">
        <f>IF(PERL[[#This Row],[Unadjusted Maximum Revenue]]/(PERL[[#This Row],[Proposed Taxable Valuation]]/1000)&gt;PERL[[#This Row],[Max Debt RATE]],PERL[[#This Row],[Max Debt RATE]],PERL[[#This Row],[Unadjusted Maximum Revenue]]/(PERL[[#This Row],[Proposed Taxable Valuation]]/1000))</f>
        <v>0</v>
      </c>
      <c r="K900" s="26">
        <f>ROUND(PERL[[#This Row],[Proposed Taxable Valuation]]/1000*PERL[[#This Row],[Adjusted Rate]],0)</f>
        <v>0</v>
      </c>
      <c r="L900" s="19">
        <f t="shared" si="76"/>
        <v>0</v>
      </c>
      <c r="M900" s="17">
        <f t="shared" si="78"/>
        <v>0</v>
      </c>
      <c r="N900" s="5">
        <v>308319729</v>
      </c>
      <c r="O900">
        <f>INDEX($R$3:$T$335,MATCH(PERL[[#This Row],[DistrictNumber]],$R$3:$R$335,0),3)</f>
        <v>0</v>
      </c>
      <c r="P900" s="9">
        <f t="shared" si="79"/>
        <v>0</v>
      </c>
      <c r="V900">
        <v>2028</v>
      </c>
      <c r="W900" t="s">
        <v>492</v>
      </c>
      <c r="X900" s="25">
        <v>264561722</v>
      </c>
    </row>
    <row r="901" spans="1:24" x14ac:dyDescent="0.35">
      <c r="A901" s="13">
        <v>2028</v>
      </c>
      <c r="B901" s="13">
        <f t="shared" ref="B901:B964" si="80">A901-1</f>
        <v>2027</v>
      </c>
      <c r="C901" t="s">
        <v>492</v>
      </c>
      <c r="D901" t="s">
        <v>493</v>
      </c>
      <c r="E901" s="5">
        <v>264561722</v>
      </c>
      <c r="F901" s="13">
        <f>INDEX($R$3:$T$335,MATCH(PERL[[#This Row],[DistrictNumber]],$R$3:$R$335,0),3)</f>
        <v>0</v>
      </c>
      <c r="G901" s="9">
        <f t="shared" si="77"/>
        <v>0</v>
      </c>
      <c r="H901" s="11">
        <v>1.02</v>
      </c>
      <c r="I901" s="12" cm="1">
        <f t="array" ref="I901">INDEX(PERL[],MATCH(PERL[[#This Row],[Base Year]]&amp;PERL[[#This Row],[DistrictNumber]],PERL[[Fiscal Year]:[Fiscal Year]]&amp;PERL[[DistrictNumber]:[DistrictNumber]],0),9)*$H901</f>
        <v>0</v>
      </c>
      <c r="J901" s="15">
        <f>IF(PERL[[#This Row],[Unadjusted Maximum Revenue]]/(PERL[[#This Row],[Proposed Taxable Valuation]]/1000)&gt;PERL[[#This Row],[Max Debt RATE]],PERL[[#This Row],[Max Debt RATE]],PERL[[#This Row],[Unadjusted Maximum Revenue]]/(PERL[[#This Row],[Proposed Taxable Valuation]]/1000))</f>
        <v>0</v>
      </c>
      <c r="K901" s="26">
        <f>ROUND(PERL[[#This Row],[Proposed Taxable Valuation]]/1000*PERL[[#This Row],[Adjusted Rate]],0)</f>
        <v>0</v>
      </c>
      <c r="L901" s="19">
        <f t="shared" ref="L901:L964" si="81">I901-G901</f>
        <v>0</v>
      </c>
      <c r="M901" s="17">
        <f t="shared" si="78"/>
        <v>0</v>
      </c>
      <c r="N901" s="5">
        <v>237090711</v>
      </c>
      <c r="O901">
        <f>INDEX($R$3:$T$335,MATCH(PERL[[#This Row],[DistrictNumber]],$R$3:$R$335,0),3)</f>
        <v>0</v>
      </c>
      <c r="P901" s="9">
        <f t="shared" si="79"/>
        <v>0</v>
      </c>
      <c r="V901">
        <v>2028</v>
      </c>
      <c r="W901" t="s">
        <v>494</v>
      </c>
      <c r="X901" s="25">
        <v>1414078737</v>
      </c>
    </row>
    <row r="902" spans="1:24" x14ac:dyDescent="0.35">
      <c r="A902" s="13">
        <v>2028</v>
      </c>
      <c r="B902" s="13">
        <f t="shared" si="80"/>
        <v>2027</v>
      </c>
      <c r="C902" t="s">
        <v>494</v>
      </c>
      <c r="D902" t="s">
        <v>495</v>
      </c>
      <c r="E902" s="5">
        <v>1414078737</v>
      </c>
      <c r="F902" s="13">
        <f>INDEX($R$3:$T$335,MATCH(PERL[[#This Row],[DistrictNumber]],$R$3:$R$335,0),3)</f>
        <v>0</v>
      </c>
      <c r="G902" s="9">
        <f t="shared" si="77"/>
        <v>0</v>
      </c>
      <c r="H902" s="11">
        <v>1.02</v>
      </c>
      <c r="I902" s="12" cm="1">
        <f t="array" ref="I902">INDEX(PERL[],MATCH(PERL[[#This Row],[Base Year]]&amp;PERL[[#This Row],[DistrictNumber]],PERL[[Fiscal Year]:[Fiscal Year]]&amp;PERL[[DistrictNumber]:[DistrictNumber]],0),9)*$H902</f>
        <v>0</v>
      </c>
      <c r="J902" s="15">
        <f>IF(PERL[[#This Row],[Unadjusted Maximum Revenue]]/(PERL[[#This Row],[Proposed Taxable Valuation]]/1000)&gt;PERL[[#This Row],[Max Debt RATE]],PERL[[#This Row],[Max Debt RATE]],PERL[[#This Row],[Unadjusted Maximum Revenue]]/(PERL[[#This Row],[Proposed Taxable Valuation]]/1000))</f>
        <v>0</v>
      </c>
      <c r="K902" s="26">
        <f>ROUND(PERL[[#This Row],[Proposed Taxable Valuation]]/1000*PERL[[#This Row],[Adjusted Rate]],0)</f>
        <v>0</v>
      </c>
      <c r="L902" s="19">
        <f t="shared" si="81"/>
        <v>0</v>
      </c>
      <c r="M902" s="17">
        <f t="shared" si="78"/>
        <v>0</v>
      </c>
      <c r="N902" s="5">
        <v>1200253725</v>
      </c>
      <c r="O902">
        <f>INDEX($R$3:$T$335,MATCH(PERL[[#This Row],[DistrictNumber]],$R$3:$R$335,0),3)</f>
        <v>0</v>
      </c>
      <c r="P902" s="9">
        <f t="shared" si="79"/>
        <v>0</v>
      </c>
      <c r="V902">
        <v>2028</v>
      </c>
      <c r="W902" t="s">
        <v>496</v>
      </c>
      <c r="X902" s="25">
        <v>183162115</v>
      </c>
    </row>
    <row r="903" spans="1:24" x14ac:dyDescent="0.35">
      <c r="A903" s="13">
        <v>2028</v>
      </c>
      <c r="B903" s="13">
        <f t="shared" si="80"/>
        <v>2027</v>
      </c>
      <c r="C903" t="s">
        <v>496</v>
      </c>
      <c r="D903" t="s">
        <v>497</v>
      </c>
      <c r="E903" s="5">
        <v>183162115</v>
      </c>
      <c r="F903" s="13">
        <f>INDEX($R$3:$T$335,MATCH(PERL[[#This Row],[DistrictNumber]],$R$3:$R$335,0),3)</f>
        <v>0</v>
      </c>
      <c r="G903" s="9">
        <f t="shared" si="77"/>
        <v>0</v>
      </c>
      <c r="H903" s="11">
        <v>1.02</v>
      </c>
      <c r="I903" s="12" cm="1">
        <f t="array" ref="I903">INDEX(PERL[],MATCH(PERL[[#This Row],[Base Year]]&amp;PERL[[#This Row],[DistrictNumber]],PERL[[Fiscal Year]:[Fiscal Year]]&amp;PERL[[DistrictNumber]:[DistrictNumber]],0),9)*$H903</f>
        <v>0</v>
      </c>
      <c r="J903" s="15">
        <f>IF(PERL[[#This Row],[Unadjusted Maximum Revenue]]/(PERL[[#This Row],[Proposed Taxable Valuation]]/1000)&gt;PERL[[#This Row],[Max Debt RATE]],PERL[[#This Row],[Max Debt RATE]],PERL[[#This Row],[Unadjusted Maximum Revenue]]/(PERL[[#This Row],[Proposed Taxable Valuation]]/1000))</f>
        <v>0</v>
      </c>
      <c r="K903" s="26">
        <f>ROUND(PERL[[#This Row],[Proposed Taxable Valuation]]/1000*PERL[[#This Row],[Adjusted Rate]],0)</f>
        <v>0</v>
      </c>
      <c r="L903" s="19">
        <f t="shared" si="81"/>
        <v>0</v>
      </c>
      <c r="M903" s="17">
        <f t="shared" si="78"/>
        <v>0</v>
      </c>
      <c r="N903" s="5">
        <v>157260031</v>
      </c>
      <c r="O903">
        <f>INDEX($R$3:$T$335,MATCH(PERL[[#This Row],[DistrictNumber]],$R$3:$R$335,0),3)</f>
        <v>0</v>
      </c>
      <c r="P903" s="9">
        <f t="shared" si="79"/>
        <v>0</v>
      </c>
      <c r="V903">
        <v>2028</v>
      </c>
      <c r="W903" t="s">
        <v>616</v>
      </c>
      <c r="X903" s="25">
        <v>583742226</v>
      </c>
    </row>
    <row r="904" spans="1:24" x14ac:dyDescent="0.35">
      <c r="A904" s="13">
        <v>2028</v>
      </c>
      <c r="B904" s="13">
        <f t="shared" si="80"/>
        <v>2027</v>
      </c>
      <c r="C904" t="s">
        <v>498</v>
      </c>
      <c r="D904" t="s">
        <v>499</v>
      </c>
      <c r="E904" s="5">
        <v>628707932</v>
      </c>
      <c r="F904" s="13">
        <f>INDEX($R$3:$T$335,MATCH(PERL[[#This Row],[DistrictNumber]],$R$3:$R$335,0),3)</f>
        <v>0</v>
      </c>
      <c r="G904" s="9">
        <f t="shared" si="77"/>
        <v>0</v>
      </c>
      <c r="H904" s="11">
        <v>1.02</v>
      </c>
      <c r="I904" s="12" cm="1">
        <f t="array" ref="I904">INDEX(PERL[],MATCH(PERL[[#This Row],[Base Year]]&amp;PERL[[#This Row],[DistrictNumber]],PERL[[Fiscal Year]:[Fiscal Year]]&amp;PERL[[DistrictNumber]:[DistrictNumber]],0),9)*$H904</f>
        <v>0</v>
      </c>
      <c r="J904" s="15">
        <f>IF(PERL[[#This Row],[Unadjusted Maximum Revenue]]/(PERL[[#This Row],[Proposed Taxable Valuation]]/1000)&gt;PERL[[#This Row],[Max Debt RATE]],PERL[[#This Row],[Max Debt RATE]],PERL[[#This Row],[Unadjusted Maximum Revenue]]/(PERL[[#This Row],[Proposed Taxable Valuation]]/1000))</f>
        <v>0</v>
      </c>
      <c r="K904" s="26">
        <f>ROUND(PERL[[#This Row],[Proposed Taxable Valuation]]/1000*PERL[[#This Row],[Adjusted Rate]],0)</f>
        <v>0</v>
      </c>
      <c r="L904" s="19">
        <f t="shared" si="81"/>
        <v>0</v>
      </c>
      <c r="M904" s="17">
        <f t="shared" si="78"/>
        <v>0</v>
      </c>
      <c r="N904" s="5">
        <v>529022819</v>
      </c>
      <c r="O904">
        <f>INDEX($R$3:$T$335,MATCH(PERL[[#This Row],[DistrictNumber]],$R$3:$R$335,0),3)</f>
        <v>0</v>
      </c>
      <c r="P904" s="9">
        <f t="shared" si="79"/>
        <v>0</v>
      </c>
      <c r="V904">
        <v>2028</v>
      </c>
      <c r="W904" t="s">
        <v>498</v>
      </c>
      <c r="X904" s="25">
        <v>628707932</v>
      </c>
    </row>
    <row r="905" spans="1:24" x14ac:dyDescent="0.35">
      <c r="A905" s="13">
        <v>2028</v>
      </c>
      <c r="B905" s="13">
        <f t="shared" si="80"/>
        <v>2027</v>
      </c>
      <c r="C905" t="s">
        <v>500</v>
      </c>
      <c r="D905" t="s">
        <v>501</v>
      </c>
      <c r="E905" s="5">
        <v>597075938</v>
      </c>
      <c r="F905" s="13">
        <f>INDEX($R$3:$T$335,MATCH(PERL[[#This Row],[DistrictNumber]],$R$3:$R$335,0),3)</f>
        <v>0</v>
      </c>
      <c r="G905" s="9">
        <f t="shared" si="77"/>
        <v>0</v>
      </c>
      <c r="H905" s="11">
        <v>1.02</v>
      </c>
      <c r="I905" s="12" cm="1">
        <f t="array" ref="I905">INDEX(PERL[],MATCH(PERL[[#This Row],[Base Year]]&amp;PERL[[#This Row],[DistrictNumber]],PERL[[Fiscal Year]:[Fiscal Year]]&amp;PERL[[DistrictNumber]:[DistrictNumber]],0),9)*$H905</f>
        <v>0</v>
      </c>
      <c r="J905" s="15">
        <f>IF(PERL[[#This Row],[Unadjusted Maximum Revenue]]/(PERL[[#This Row],[Proposed Taxable Valuation]]/1000)&gt;PERL[[#This Row],[Max Debt RATE]],PERL[[#This Row],[Max Debt RATE]],PERL[[#This Row],[Unadjusted Maximum Revenue]]/(PERL[[#This Row],[Proposed Taxable Valuation]]/1000))</f>
        <v>0</v>
      </c>
      <c r="K905" s="26">
        <f>ROUND(PERL[[#This Row],[Proposed Taxable Valuation]]/1000*PERL[[#This Row],[Adjusted Rate]],0)</f>
        <v>0</v>
      </c>
      <c r="L905" s="19">
        <f t="shared" si="81"/>
        <v>0</v>
      </c>
      <c r="M905" s="17">
        <f t="shared" si="78"/>
        <v>0</v>
      </c>
      <c r="N905" s="5">
        <v>503466049</v>
      </c>
      <c r="O905">
        <f>INDEX($R$3:$T$335,MATCH(PERL[[#This Row],[DistrictNumber]],$R$3:$R$335,0),3)</f>
        <v>0</v>
      </c>
      <c r="P905" s="9">
        <f t="shared" si="79"/>
        <v>0</v>
      </c>
      <c r="V905">
        <v>2028</v>
      </c>
      <c r="W905" t="s">
        <v>500</v>
      </c>
      <c r="X905" s="25">
        <v>597075938</v>
      </c>
    </row>
    <row r="906" spans="1:24" x14ac:dyDescent="0.35">
      <c r="A906" s="13">
        <v>2028</v>
      </c>
      <c r="B906" s="13">
        <f t="shared" si="80"/>
        <v>2027</v>
      </c>
      <c r="C906" t="s">
        <v>502</v>
      </c>
      <c r="D906" t="s">
        <v>503</v>
      </c>
      <c r="E906" s="5">
        <v>441795331</v>
      </c>
      <c r="F906" s="13">
        <f>INDEX($R$3:$T$335,MATCH(PERL[[#This Row],[DistrictNumber]],$R$3:$R$335,0),3)</f>
        <v>0</v>
      </c>
      <c r="G906" s="9">
        <f t="shared" ref="G906:G969" si="82">E906/1000*F906</f>
        <v>0</v>
      </c>
      <c r="H906" s="11">
        <v>1.02</v>
      </c>
      <c r="I906" s="12" cm="1">
        <f t="array" ref="I906">INDEX(PERL[],MATCH(PERL[[#This Row],[Base Year]]&amp;PERL[[#This Row],[DistrictNumber]],PERL[[Fiscal Year]:[Fiscal Year]]&amp;PERL[[DistrictNumber]:[DistrictNumber]],0),9)*$H906</f>
        <v>0</v>
      </c>
      <c r="J906" s="15">
        <f>IF(PERL[[#This Row],[Unadjusted Maximum Revenue]]/(PERL[[#This Row],[Proposed Taxable Valuation]]/1000)&gt;PERL[[#This Row],[Max Debt RATE]],PERL[[#This Row],[Max Debt RATE]],PERL[[#This Row],[Unadjusted Maximum Revenue]]/(PERL[[#This Row],[Proposed Taxable Valuation]]/1000))</f>
        <v>0</v>
      </c>
      <c r="K906" s="26">
        <f>ROUND(PERL[[#This Row],[Proposed Taxable Valuation]]/1000*PERL[[#This Row],[Adjusted Rate]],0)</f>
        <v>0</v>
      </c>
      <c r="L906" s="19">
        <f t="shared" si="81"/>
        <v>0</v>
      </c>
      <c r="M906" s="17">
        <f t="shared" si="78"/>
        <v>0</v>
      </c>
      <c r="N906" s="5">
        <v>388575367</v>
      </c>
      <c r="O906">
        <f>INDEX($R$3:$T$335,MATCH(PERL[[#This Row],[DistrictNumber]],$R$3:$R$335,0),3)</f>
        <v>0</v>
      </c>
      <c r="P906" s="9">
        <f t="shared" si="79"/>
        <v>0</v>
      </c>
      <c r="V906">
        <v>2028</v>
      </c>
      <c r="W906" t="s">
        <v>502</v>
      </c>
      <c r="X906" s="25">
        <v>441795331</v>
      </c>
    </row>
    <row r="907" spans="1:24" x14ac:dyDescent="0.35">
      <c r="A907" s="13">
        <v>2028</v>
      </c>
      <c r="B907" s="13">
        <f t="shared" si="80"/>
        <v>2027</v>
      </c>
      <c r="C907" t="s">
        <v>504</v>
      </c>
      <c r="D907" t="s">
        <v>505</v>
      </c>
      <c r="E907" s="5">
        <v>264799502</v>
      </c>
      <c r="F907" s="13">
        <f>INDEX($R$3:$T$335,MATCH(PERL[[#This Row],[DistrictNumber]],$R$3:$R$335,0),3)</f>
        <v>0</v>
      </c>
      <c r="G907" s="9">
        <f t="shared" si="82"/>
        <v>0</v>
      </c>
      <c r="H907" s="11">
        <v>1.02</v>
      </c>
      <c r="I907" s="12" cm="1">
        <f t="array" ref="I907">INDEX(PERL[],MATCH(PERL[[#This Row],[Base Year]]&amp;PERL[[#This Row],[DistrictNumber]],PERL[[Fiscal Year]:[Fiscal Year]]&amp;PERL[[DistrictNumber]:[DistrictNumber]],0),9)*$H907</f>
        <v>0</v>
      </c>
      <c r="J907" s="15">
        <f>IF(PERL[[#This Row],[Unadjusted Maximum Revenue]]/(PERL[[#This Row],[Proposed Taxable Valuation]]/1000)&gt;PERL[[#This Row],[Max Debt RATE]],PERL[[#This Row],[Max Debt RATE]],PERL[[#This Row],[Unadjusted Maximum Revenue]]/(PERL[[#This Row],[Proposed Taxable Valuation]]/1000))</f>
        <v>0</v>
      </c>
      <c r="K907" s="26">
        <f>ROUND(PERL[[#This Row],[Proposed Taxable Valuation]]/1000*PERL[[#This Row],[Adjusted Rate]],0)</f>
        <v>0</v>
      </c>
      <c r="L907" s="19">
        <f t="shared" si="81"/>
        <v>0</v>
      </c>
      <c r="M907" s="17">
        <f t="shared" ref="M907:M970" si="83">J907-F907</f>
        <v>0</v>
      </c>
      <c r="N907" s="5">
        <v>229041523</v>
      </c>
      <c r="O907">
        <f>INDEX($R$3:$T$335,MATCH(PERL[[#This Row],[DistrictNumber]],$R$3:$R$335,0),3)</f>
        <v>0</v>
      </c>
      <c r="P907" s="9">
        <f t="shared" si="79"/>
        <v>0</v>
      </c>
      <c r="V907">
        <v>2028</v>
      </c>
      <c r="W907" t="s">
        <v>504</v>
      </c>
      <c r="X907" s="25">
        <v>264799502</v>
      </c>
    </row>
    <row r="908" spans="1:24" x14ac:dyDescent="0.35">
      <c r="A908" s="13">
        <v>2028</v>
      </c>
      <c r="B908" s="13">
        <f t="shared" si="80"/>
        <v>2027</v>
      </c>
      <c r="C908" t="s">
        <v>506</v>
      </c>
      <c r="D908" t="s">
        <v>507</v>
      </c>
      <c r="E908" s="5">
        <v>291684782</v>
      </c>
      <c r="F908" s="13">
        <f>INDEX($R$3:$T$335,MATCH(PERL[[#This Row],[DistrictNumber]],$R$3:$R$335,0),3)</f>
        <v>0</v>
      </c>
      <c r="G908" s="9">
        <f t="shared" si="82"/>
        <v>0</v>
      </c>
      <c r="H908" s="11">
        <v>1.02</v>
      </c>
      <c r="I908" s="12" cm="1">
        <f t="array" ref="I908">INDEX(PERL[],MATCH(PERL[[#This Row],[Base Year]]&amp;PERL[[#This Row],[DistrictNumber]],PERL[[Fiscal Year]:[Fiscal Year]]&amp;PERL[[DistrictNumber]:[DistrictNumber]],0),9)*$H908</f>
        <v>0</v>
      </c>
      <c r="J908" s="15">
        <f>IF(PERL[[#This Row],[Unadjusted Maximum Revenue]]/(PERL[[#This Row],[Proposed Taxable Valuation]]/1000)&gt;PERL[[#This Row],[Max Debt RATE]],PERL[[#This Row],[Max Debt RATE]],PERL[[#This Row],[Unadjusted Maximum Revenue]]/(PERL[[#This Row],[Proposed Taxable Valuation]]/1000))</f>
        <v>0</v>
      </c>
      <c r="K908" s="26">
        <f>ROUND(PERL[[#This Row],[Proposed Taxable Valuation]]/1000*PERL[[#This Row],[Adjusted Rate]],0)</f>
        <v>0</v>
      </c>
      <c r="L908" s="19">
        <f t="shared" si="81"/>
        <v>0</v>
      </c>
      <c r="M908" s="17">
        <f t="shared" si="83"/>
        <v>0</v>
      </c>
      <c r="N908" s="5">
        <v>246344294</v>
      </c>
      <c r="O908">
        <f>INDEX($R$3:$T$335,MATCH(PERL[[#This Row],[DistrictNumber]],$R$3:$R$335,0),3)</f>
        <v>0</v>
      </c>
      <c r="P908" s="9">
        <f t="shared" si="79"/>
        <v>0</v>
      </c>
      <c r="V908">
        <v>2028</v>
      </c>
      <c r="W908" t="s">
        <v>506</v>
      </c>
      <c r="X908" s="25">
        <v>291684782</v>
      </c>
    </row>
    <row r="909" spans="1:24" x14ac:dyDescent="0.35">
      <c r="A909" s="13">
        <v>2028</v>
      </c>
      <c r="B909" s="13">
        <f t="shared" si="80"/>
        <v>2027</v>
      </c>
      <c r="C909" t="s">
        <v>508</v>
      </c>
      <c r="D909" t="s">
        <v>509</v>
      </c>
      <c r="E909" s="5">
        <v>917553569</v>
      </c>
      <c r="F909" s="13">
        <f>INDEX($R$3:$T$335,MATCH(PERL[[#This Row],[DistrictNumber]],$R$3:$R$335,0),3)</f>
        <v>0</v>
      </c>
      <c r="G909" s="9">
        <f t="shared" si="82"/>
        <v>0</v>
      </c>
      <c r="H909" s="11">
        <v>1.02</v>
      </c>
      <c r="I909" s="12" cm="1">
        <f t="array" ref="I909">INDEX(PERL[],MATCH(PERL[[#This Row],[Base Year]]&amp;PERL[[#This Row],[DistrictNumber]],PERL[[Fiscal Year]:[Fiscal Year]]&amp;PERL[[DistrictNumber]:[DistrictNumber]],0),9)*$H909</f>
        <v>0</v>
      </c>
      <c r="J909" s="15">
        <f>IF(PERL[[#This Row],[Unadjusted Maximum Revenue]]/(PERL[[#This Row],[Proposed Taxable Valuation]]/1000)&gt;PERL[[#This Row],[Max Debt RATE]],PERL[[#This Row],[Max Debt RATE]],PERL[[#This Row],[Unadjusted Maximum Revenue]]/(PERL[[#This Row],[Proposed Taxable Valuation]]/1000))</f>
        <v>0</v>
      </c>
      <c r="K909" s="26">
        <f>ROUND(PERL[[#This Row],[Proposed Taxable Valuation]]/1000*PERL[[#This Row],[Adjusted Rate]],0)</f>
        <v>0</v>
      </c>
      <c r="L909" s="19">
        <f t="shared" si="81"/>
        <v>0</v>
      </c>
      <c r="M909" s="17">
        <f t="shared" si="83"/>
        <v>0</v>
      </c>
      <c r="N909" s="5">
        <v>717015311</v>
      </c>
      <c r="O909">
        <f>INDEX($R$3:$T$335,MATCH(PERL[[#This Row],[DistrictNumber]],$R$3:$R$335,0),3)</f>
        <v>0</v>
      </c>
      <c r="P909" s="9">
        <f t="shared" si="79"/>
        <v>0</v>
      </c>
      <c r="V909">
        <v>2028</v>
      </c>
      <c r="W909" t="s">
        <v>508</v>
      </c>
      <c r="X909" s="25">
        <v>917553569</v>
      </c>
    </row>
    <row r="910" spans="1:24" x14ac:dyDescent="0.35">
      <c r="A910" s="13">
        <v>2028</v>
      </c>
      <c r="B910" s="13">
        <f t="shared" si="80"/>
        <v>2027</v>
      </c>
      <c r="C910" t="s">
        <v>510</v>
      </c>
      <c r="D910" t="s">
        <v>511</v>
      </c>
      <c r="E910" s="5">
        <v>365875439</v>
      </c>
      <c r="F910" s="13">
        <f>INDEX($R$3:$T$335,MATCH(PERL[[#This Row],[DistrictNumber]],$R$3:$R$335,0),3)</f>
        <v>0</v>
      </c>
      <c r="G910" s="9">
        <f t="shared" si="82"/>
        <v>0</v>
      </c>
      <c r="H910" s="11">
        <v>1.02</v>
      </c>
      <c r="I910" s="12" cm="1">
        <f t="array" ref="I910">INDEX(PERL[],MATCH(PERL[[#This Row],[Base Year]]&amp;PERL[[#This Row],[DistrictNumber]],PERL[[Fiscal Year]:[Fiscal Year]]&amp;PERL[[DistrictNumber]:[DistrictNumber]],0),9)*$H910</f>
        <v>0</v>
      </c>
      <c r="J910" s="15">
        <f>IF(PERL[[#This Row],[Unadjusted Maximum Revenue]]/(PERL[[#This Row],[Proposed Taxable Valuation]]/1000)&gt;PERL[[#This Row],[Max Debt RATE]],PERL[[#This Row],[Max Debt RATE]],PERL[[#This Row],[Unadjusted Maximum Revenue]]/(PERL[[#This Row],[Proposed Taxable Valuation]]/1000))</f>
        <v>0</v>
      </c>
      <c r="K910" s="26">
        <f>ROUND(PERL[[#This Row],[Proposed Taxable Valuation]]/1000*PERL[[#This Row],[Adjusted Rate]],0)</f>
        <v>0</v>
      </c>
      <c r="L910" s="19">
        <f t="shared" si="81"/>
        <v>0</v>
      </c>
      <c r="M910" s="17">
        <f t="shared" si="83"/>
        <v>0</v>
      </c>
      <c r="N910" s="5">
        <v>326110498</v>
      </c>
      <c r="O910">
        <f>INDEX($R$3:$T$335,MATCH(PERL[[#This Row],[DistrictNumber]],$R$3:$R$335,0),3)</f>
        <v>0</v>
      </c>
      <c r="P910" s="9">
        <f t="shared" si="79"/>
        <v>0</v>
      </c>
      <c r="V910">
        <v>2028</v>
      </c>
      <c r="W910" t="s">
        <v>510</v>
      </c>
      <c r="X910" s="25">
        <v>365875439</v>
      </c>
    </row>
    <row r="911" spans="1:24" x14ac:dyDescent="0.35">
      <c r="A911" s="13">
        <v>2028</v>
      </c>
      <c r="B911" s="13">
        <f t="shared" si="80"/>
        <v>2027</v>
      </c>
      <c r="C911" t="s">
        <v>512</v>
      </c>
      <c r="D911" t="s">
        <v>513</v>
      </c>
      <c r="E911" s="5">
        <v>5028030217</v>
      </c>
      <c r="F911" s="13">
        <f>INDEX($R$3:$T$335,MATCH(PERL[[#This Row],[DistrictNumber]],$R$3:$R$335,0),3)</f>
        <v>0</v>
      </c>
      <c r="G911" s="9">
        <f t="shared" si="82"/>
        <v>0</v>
      </c>
      <c r="H911" s="11">
        <v>1.02</v>
      </c>
      <c r="I911" s="12" cm="1">
        <f t="array" ref="I911">INDEX(PERL[],MATCH(PERL[[#This Row],[Base Year]]&amp;PERL[[#This Row],[DistrictNumber]],PERL[[Fiscal Year]:[Fiscal Year]]&amp;PERL[[DistrictNumber]:[DistrictNumber]],0),9)*$H911</f>
        <v>0</v>
      </c>
      <c r="J911" s="15">
        <f>IF(PERL[[#This Row],[Unadjusted Maximum Revenue]]/(PERL[[#This Row],[Proposed Taxable Valuation]]/1000)&gt;PERL[[#This Row],[Max Debt RATE]],PERL[[#This Row],[Max Debt RATE]],PERL[[#This Row],[Unadjusted Maximum Revenue]]/(PERL[[#This Row],[Proposed Taxable Valuation]]/1000))</f>
        <v>0</v>
      </c>
      <c r="K911" s="26">
        <f>ROUND(PERL[[#This Row],[Proposed Taxable Valuation]]/1000*PERL[[#This Row],[Adjusted Rate]],0)</f>
        <v>0</v>
      </c>
      <c r="L911" s="19">
        <f t="shared" si="81"/>
        <v>0</v>
      </c>
      <c r="M911" s="17">
        <f t="shared" si="83"/>
        <v>0</v>
      </c>
      <c r="N911" s="5">
        <v>3757583891</v>
      </c>
      <c r="O911">
        <f>INDEX($R$3:$T$335,MATCH(PERL[[#This Row],[DistrictNumber]],$R$3:$R$335,0),3)</f>
        <v>0</v>
      </c>
      <c r="P911" s="9">
        <f t="shared" si="79"/>
        <v>0</v>
      </c>
      <c r="V911">
        <v>2028</v>
      </c>
      <c r="W911" t="s">
        <v>512</v>
      </c>
      <c r="X911" s="25">
        <v>5028030217</v>
      </c>
    </row>
    <row r="912" spans="1:24" x14ac:dyDescent="0.35">
      <c r="A912" s="13">
        <v>2028</v>
      </c>
      <c r="B912" s="13">
        <f t="shared" si="80"/>
        <v>2027</v>
      </c>
      <c r="C912" t="s">
        <v>514</v>
      </c>
      <c r="D912" t="s">
        <v>515</v>
      </c>
      <c r="E912" s="5">
        <v>971111258</v>
      </c>
      <c r="F912" s="13">
        <f>INDEX($R$3:$T$335,MATCH(PERL[[#This Row],[DistrictNumber]],$R$3:$R$335,0),3)</f>
        <v>0</v>
      </c>
      <c r="G912" s="9">
        <f t="shared" si="82"/>
        <v>0</v>
      </c>
      <c r="H912" s="11">
        <v>1.02</v>
      </c>
      <c r="I912" s="12" cm="1">
        <f t="array" ref="I912">INDEX(PERL[],MATCH(PERL[[#This Row],[Base Year]]&amp;PERL[[#This Row],[DistrictNumber]],PERL[[Fiscal Year]:[Fiscal Year]]&amp;PERL[[DistrictNumber]:[DistrictNumber]],0),9)*$H912</f>
        <v>0</v>
      </c>
      <c r="J912" s="15">
        <f>IF(PERL[[#This Row],[Unadjusted Maximum Revenue]]/(PERL[[#This Row],[Proposed Taxable Valuation]]/1000)&gt;PERL[[#This Row],[Max Debt RATE]],PERL[[#This Row],[Max Debt RATE]],PERL[[#This Row],[Unadjusted Maximum Revenue]]/(PERL[[#This Row],[Proposed Taxable Valuation]]/1000))</f>
        <v>0</v>
      </c>
      <c r="K912" s="26">
        <f>ROUND(PERL[[#This Row],[Proposed Taxable Valuation]]/1000*PERL[[#This Row],[Adjusted Rate]],0)</f>
        <v>0</v>
      </c>
      <c r="L912" s="19">
        <f t="shared" si="81"/>
        <v>0</v>
      </c>
      <c r="M912" s="17">
        <f t="shared" si="83"/>
        <v>0</v>
      </c>
      <c r="N912" s="5">
        <v>702654488</v>
      </c>
      <c r="O912">
        <f>INDEX($R$3:$T$335,MATCH(PERL[[#This Row],[DistrictNumber]],$R$3:$R$335,0),3)</f>
        <v>0</v>
      </c>
      <c r="P912" s="9">
        <f t="shared" ref="P912:P975" si="84">N912/1000*O912</f>
        <v>0</v>
      </c>
      <c r="V912">
        <v>2028</v>
      </c>
      <c r="W912" t="s">
        <v>516</v>
      </c>
      <c r="X912" s="25">
        <v>780029029</v>
      </c>
    </row>
    <row r="913" spans="1:24" x14ac:dyDescent="0.35">
      <c r="A913" s="13">
        <v>2028</v>
      </c>
      <c r="B913" s="13">
        <f t="shared" si="80"/>
        <v>2027</v>
      </c>
      <c r="C913" t="s">
        <v>516</v>
      </c>
      <c r="D913" t="s">
        <v>517</v>
      </c>
      <c r="E913" s="5">
        <v>780029029</v>
      </c>
      <c r="F913" s="13">
        <f>INDEX($R$3:$T$335,MATCH(PERL[[#This Row],[DistrictNumber]],$R$3:$R$335,0),3)</f>
        <v>0</v>
      </c>
      <c r="G913" s="9">
        <f t="shared" si="82"/>
        <v>0</v>
      </c>
      <c r="H913" s="11">
        <v>1.02</v>
      </c>
      <c r="I913" s="12" cm="1">
        <f t="array" ref="I913">INDEX(PERL[],MATCH(PERL[[#This Row],[Base Year]]&amp;PERL[[#This Row],[DistrictNumber]],PERL[[Fiscal Year]:[Fiscal Year]]&amp;PERL[[DistrictNumber]:[DistrictNumber]],0),9)*$H913</f>
        <v>0</v>
      </c>
      <c r="J913" s="15">
        <f>IF(PERL[[#This Row],[Unadjusted Maximum Revenue]]/(PERL[[#This Row],[Proposed Taxable Valuation]]/1000)&gt;PERL[[#This Row],[Max Debt RATE]],PERL[[#This Row],[Max Debt RATE]],PERL[[#This Row],[Unadjusted Maximum Revenue]]/(PERL[[#This Row],[Proposed Taxable Valuation]]/1000))</f>
        <v>0</v>
      </c>
      <c r="K913" s="26">
        <f>ROUND(PERL[[#This Row],[Proposed Taxable Valuation]]/1000*PERL[[#This Row],[Adjusted Rate]],0)</f>
        <v>0</v>
      </c>
      <c r="L913" s="19">
        <f t="shared" si="81"/>
        <v>0</v>
      </c>
      <c r="M913" s="17">
        <f t="shared" si="83"/>
        <v>0</v>
      </c>
      <c r="N913" s="5">
        <v>691477130</v>
      </c>
      <c r="O913">
        <f>INDEX($R$3:$T$335,MATCH(PERL[[#This Row],[DistrictNumber]],$R$3:$R$335,0),3)</f>
        <v>0</v>
      </c>
      <c r="P913" s="9">
        <f t="shared" si="84"/>
        <v>0</v>
      </c>
      <c r="V913">
        <v>2028</v>
      </c>
      <c r="W913" t="s">
        <v>514</v>
      </c>
      <c r="X913" s="25">
        <v>971111258</v>
      </c>
    </row>
    <row r="914" spans="1:24" x14ac:dyDescent="0.35">
      <c r="A914" s="13">
        <v>2028</v>
      </c>
      <c r="B914" s="13">
        <f t="shared" si="80"/>
        <v>2027</v>
      </c>
      <c r="C914" t="s">
        <v>518</v>
      </c>
      <c r="D914" t="s">
        <v>519</v>
      </c>
      <c r="E914" s="5">
        <v>485412361</v>
      </c>
      <c r="F914" s="13">
        <f>INDEX($R$3:$T$335,MATCH(PERL[[#This Row],[DistrictNumber]],$R$3:$R$335,0),3)</f>
        <v>0</v>
      </c>
      <c r="G914" s="9">
        <f t="shared" si="82"/>
        <v>0</v>
      </c>
      <c r="H914" s="11">
        <v>1.02</v>
      </c>
      <c r="I914" s="12" cm="1">
        <f t="array" ref="I914">INDEX(PERL[],MATCH(PERL[[#This Row],[Base Year]]&amp;PERL[[#This Row],[DistrictNumber]],PERL[[Fiscal Year]:[Fiscal Year]]&amp;PERL[[DistrictNumber]:[DistrictNumber]],0),9)*$H914</f>
        <v>0</v>
      </c>
      <c r="J914" s="15">
        <f>IF(PERL[[#This Row],[Unadjusted Maximum Revenue]]/(PERL[[#This Row],[Proposed Taxable Valuation]]/1000)&gt;PERL[[#This Row],[Max Debt RATE]],PERL[[#This Row],[Max Debt RATE]],PERL[[#This Row],[Unadjusted Maximum Revenue]]/(PERL[[#This Row],[Proposed Taxable Valuation]]/1000))</f>
        <v>0</v>
      </c>
      <c r="K914" s="26">
        <f>ROUND(PERL[[#This Row],[Proposed Taxable Valuation]]/1000*PERL[[#This Row],[Adjusted Rate]],0)</f>
        <v>0</v>
      </c>
      <c r="L914" s="19">
        <f t="shared" si="81"/>
        <v>0</v>
      </c>
      <c r="M914" s="17">
        <f t="shared" si="83"/>
        <v>0</v>
      </c>
      <c r="N914" s="5">
        <v>415766617</v>
      </c>
      <c r="O914">
        <f>INDEX($R$3:$T$335,MATCH(PERL[[#This Row],[DistrictNumber]],$R$3:$R$335,0),3)</f>
        <v>0</v>
      </c>
      <c r="P914" s="9">
        <f t="shared" si="84"/>
        <v>0</v>
      </c>
      <c r="V914">
        <v>2028</v>
      </c>
      <c r="W914" t="s">
        <v>530</v>
      </c>
      <c r="X914" s="25">
        <v>284362978</v>
      </c>
    </row>
    <row r="915" spans="1:24" x14ac:dyDescent="0.35">
      <c r="A915" s="13">
        <v>2028</v>
      </c>
      <c r="B915" s="13">
        <f t="shared" si="80"/>
        <v>2027</v>
      </c>
      <c r="C915" t="s">
        <v>520</v>
      </c>
      <c r="D915" t="s">
        <v>521</v>
      </c>
      <c r="E915" s="5">
        <v>980237965</v>
      </c>
      <c r="F915" s="13">
        <f>INDEX($R$3:$T$335,MATCH(PERL[[#This Row],[DistrictNumber]],$R$3:$R$335,0),3)</f>
        <v>0</v>
      </c>
      <c r="G915" s="9">
        <f t="shared" si="82"/>
        <v>0</v>
      </c>
      <c r="H915" s="11">
        <v>1.02</v>
      </c>
      <c r="I915" s="12" cm="1">
        <f t="array" ref="I915">INDEX(PERL[],MATCH(PERL[[#This Row],[Base Year]]&amp;PERL[[#This Row],[DistrictNumber]],PERL[[Fiscal Year]:[Fiscal Year]]&amp;PERL[[DistrictNumber]:[DistrictNumber]],0),9)*$H915</f>
        <v>0</v>
      </c>
      <c r="J915" s="15">
        <f>IF(PERL[[#This Row],[Unadjusted Maximum Revenue]]/(PERL[[#This Row],[Proposed Taxable Valuation]]/1000)&gt;PERL[[#This Row],[Max Debt RATE]],PERL[[#This Row],[Max Debt RATE]],PERL[[#This Row],[Unadjusted Maximum Revenue]]/(PERL[[#This Row],[Proposed Taxable Valuation]]/1000))</f>
        <v>0</v>
      </c>
      <c r="K915" s="26">
        <f>ROUND(PERL[[#This Row],[Proposed Taxable Valuation]]/1000*PERL[[#This Row],[Adjusted Rate]],0)</f>
        <v>0</v>
      </c>
      <c r="L915" s="19">
        <f t="shared" si="81"/>
        <v>0</v>
      </c>
      <c r="M915" s="17">
        <f t="shared" si="83"/>
        <v>0</v>
      </c>
      <c r="N915" s="5">
        <v>894836433</v>
      </c>
      <c r="O915">
        <f>INDEX($R$3:$T$335,MATCH(PERL[[#This Row],[DistrictNumber]],$R$3:$R$335,0),3)</f>
        <v>0</v>
      </c>
      <c r="P915" s="9">
        <f t="shared" si="84"/>
        <v>0</v>
      </c>
      <c r="V915">
        <v>2028</v>
      </c>
      <c r="W915" t="s">
        <v>518</v>
      </c>
      <c r="X915" s="25">
        <v>485412361</v>
      </c>
    </row>
    <row r="916" spans="1:24" x14ac:dyDescent="0.35">
      <c r="A916" s="13">
        <v>2028</v>
      </c>
      <c r="B916" s="13">
        <f t="shared" si="80"/>
        <v>2027</v>
      </c>
      <c r="C916" t="s">
        <v>522</v>
      </c>
      <c r="D916" t="s">
        <v>523</v>
      </c>
      <c r="E916" s="5">
        <v>157582545</v>
      </c>
      <c r="F916" s="13">
        <f>INDEX($R$3:$T$335,MATCH(PERL[[#This Row],[DistrictNumber]],$R$3:$R$335,0),3)</f>
        <v>0</v>
      </c>
      <c r="G916" s="9">
        <f t="shared" si="82"/>
        <v>0</v>
      </c>
      <c r="H916" s="11">
        <v>1.02</v>
      </c>
      <c r="I916" s="12" cm="1">
        <f t="array" ref="I916">INDEX(PERL[],MATCH(PERL[[#This Row],[Base Year]]&amp;PERL[[#This Row],[DistrictNumber]],PERL[[Fiscal Year]:[Fiscal Year]]&amp;PERL[[DistrictNumber]:[DistrictNumber]],0),9)*$H916</f>
        <v>0</v>
      </c>
      <c r="J916" s="15">
        <f>IF(PERL[[#This Row],[Unadjusted Maximum Revenue]]/(PERL[[#This Row],[Proposed Taxable Valuation]]/1000)&gt;PERL[[#This Row],[Max Debt RATE]],PERL[[#This Row],[Max Debt RATE]],PERL[[#This Row],[Unadjusted Maximum Revenue]]/(PERL[[#This Row],[Proposed Taxable Valuation]]/1000))</f>
        <v>0</v>
      </c>
      <c r="K916" s="26">
        <f>ROUND(PERL[[#This Row],[Proposed Taxable Valuation]]/1000*PERL[[#This Row],[Adjusted Rate]],0)</f>
        <v>0</v>
      </c>
      <c r="L916" s="19">
        <f t="shared" si="81"/>
        <v>0</v>
      </c>
      <c r="M916" s="17">
        <f t="shared" si="83"/>
        <v>0</v>
      </c>
      <c r="N916" s="5">
        <v>141855182</v>
      </c>
      <c r="O916">
        <f>INDEX($R$3:$T$335,MATCH(PERL[[#This Row],[DistrictNumber]],$R$3:$R$335,0),3)</f>
        <v>0</v>
      </c>
      <c r="P916" s="9">
        <f t="shared" si="84"/>
        <v>0</v>
      </c>
      <c r="V916">
        <v>2028</v>
      </c>
      <c r="W916" t="s">
        <v>532</v>
      </c>
      <c r="X916" s="25">
        <v>1089072014</v>
      </c>
    </row>
    <row r="917" spans="1:24" x14ac:dyDescent="0.35">
      <c r="A917" s="13">
        <v>2028</v>
      </c>
      <c r="B917" s="13">
        <f t="shared" si="80"/>
        <v>2027</v>
      </c>
      <c r="C917" t="s">
        <v>524</v>
      </c>
      <c r="D917" t="s">
        <v>525</v>
      </c>
      <c r="E917" s="5">
        <v>562145517</v>
      </c>
      <c r="F917" s="13">
        <f>INDEX($R$3:$T$335,MATCH(PERL[[#This Row],[DistrictNumber]],$R$3:$R$335,0),3)</f>
        <v>0</v>
      </c>
      <c r="G917" s="9">
        <f t="shared" si="82"/>
        <v>0</v>
      </c>
      <c r="H917" s="11">
        <v>1.02</v>
      </c>
      <c r="I917" s="12" cm="1">
        <f t="array" ref="I917">INDEX(PERL[],MATCH(PERL[[#This Row],[Base Year]]&amp;PERL[[#This Row],[DistrictNumber]],PERL[[Fiscal Year]:[Fiscal Year]]&amp;PERL[[DistrictNumber]:[DistrictNumber]],0),9)*$H917</f>
        <v>0</v>
      </c>
      <c r="J917" s="15">
        <f>IF(PERL[[#This Row],[Unadjusted Maximum Revenue]]/(PERL[[#This Row],[Proposed Taxable Valuation]]/1000)&gt;PERL[[#This Row],[Max Debt RATE]],PERL[[#This Row],[Max Debt RATE]],PERL[[#This Row],[Unadjusted Maximum Revenue]]/(PERL[[#This Row],[Proposed Taxable Valuation]]/1000))</f>
        <v>0</v>
      </c>
      <c r="K917" s="26">
        <f>ROUND(PERL[[#This Row],[Proposed Taxable Valuation]]/1000*PERL[[#This Row],[Adjusted Rate]],0)</f>
        <v>0</v>
      </c>
      <c r="L917" s="19">
        <f t="shared" si="81"/>
        <v>0</v>
      </c>
      <c r="M917" s="17">
        <f t="shared" si="83"/>
        <v>0</v>
      </c>
      <c r="N917" s="5">
        <v>470184089</v>
      </c>
      <c r="O917">
        <f>INDEX($R$3:$T$335,MATCH(PERL[[#This Row],[DistrictNumber]],$R$3:$R$335,0),3)</f>
        <v>0</v>
      </c>
      <c r="P917" s="9">
        <f t="shared" si="84"/>
        <v>0</v>
      </c>
      <c r="V917">
        <v>2028</v>
      </c>
      <c r="W917" t="s">
        <v>522</v>
      </c>
      <c r="X917" s="25">
        <v>157582545</v>
      </c>
    </row>
    <row r="918" spans="1:24" x14ac:dyDescent="0.35">
      <c r="A918" s="13">
        <v>2028</v>
      </c>
      <c r="B918" s="13">
        <f t="shared" si="80"/>
        <v>2027</v>
      </c>
      <c r="C918" t="s">
        <v>526</v>
      </c>
      <c r="D918" t="s">
        <v>527</v>
      </c>
      <c r="E918" s="5">
        <v>387826514</v>
      </c>
      <c r="F918" s="13">
        <f>INDEX($R$3:$T$335,MATCH(PERL[[#This Row],[DistrictNumber]],$R$3:$R$335,0),3)</f>
        <v>0</v>
      </c>
      <c r="G918" s="9">
        <f t="shared" si="82"/>
        <v>0</v>
      </c>
      <c r="H918" s="11">
        <v>1.02</v>
      </c>
      <c r="I918" s="12" cm="1">
        <f t="array" ref="I918">INDEX(PERL[],MATCH(PERL[[#This Row],[Base Year]]&amp;PERL[[#This Row],[DistrictNumber]],PERL[[Fiscal Year]:[Fiscal Year]]&amp;PERL[[DistrictNumber]:[DistrictNumber]],0),9)*$H918</f>
        <v>0</v>
      </c>
      <c r="J918" s="15">
        <f>IF(PERL[[#This Row],[Unadjusted Maximum Revenue]]/(PERL[[#This Row],[Proposed Taxable Valuation]]/1000)&gt;PERL[[#This Row],[Max Debt RATE]],PERL[[#This Row],[Max Debt RATE]],PERL[[#This Row],[Unadjusted Maximum Revenue]]/(PERL[[#This Row],[Proposed Taxable Valuation]]/1000))</f>
        <v>0</v>
      </c>
      <c r="K918" s="26">
        <f>ROUND(PERL[[#This Row],[Proposed Taxable Valuation]]/1000*PERL[[#This Row],[Adjusted Rate]],0)</f>
        <v>0</v>
      </c>
      <c r="L918" s="19">
        <f t="shared" si="81"/>
        <v>0</v>
      </c>
      <c r="M918" s="17">
        <f t="shared" si="83"/>
        <v>0</v>
      </c>
      <c r="N918" s="5">
        <v>315204353</v>
      </c>
      <c r="O918">
        <f>INDEX($R$3:$T$335,MATCH(PERL[[#This Row],[DistrictNumber]],$R$3:$R$335,0),3)</f>
        <v>0</v>
      </c>
      <c r="P918" s="9">
        <f t="shared" si="84"/>
        <v>0</v>
      </c>
      <c r="V918">
        <v>2028</v>
      </c>
      <c r="W918" t="s">
        <v>524</v>
      </c>
      <c r="X918" s="25">
        <v>562145517</v>
      </c>
    </row>
    <row r="919" spans="1:24" x14ac:dyDescent="0.35">
      <c r="A919" s="13">
        <v>2028</v>
      </c>
      <c r="B919" s="13">
        <f t="shared" si="80"/>
        <v>2027</v>
      </c>
      <c r="C919" t="s">
        <v>528</v>
      </c>
      <c r="D919" t="s">
        <v>529</v>
      </c>
      <c r="E919" s="5">
        <v>4018034158</v>
      </c>
      <c r="F919" s="13">
        <f>INDEX($R$3:$T$335,MATCH(PERL[[#This Row],[DistrictNumber]],$R$3:$R$335,0),3)</f>
        <v>0</v>
      </c>
      <c r="G919" s="9">
        <f t="shared" si="82"/>
        <v>0</v>
      </c>
      <c r="H919" s="11">
        <v>1.02</v>
      </c>
      <c r="I919" s="12" cm="1">
        <f t="array" ref="I919">INDEX(PERL[],MATCH(PERL[[#This Row],[Base Year]]&amp;PERL[[#This Row],[DistrictNumber]],PERL[[Fiscal Year]:[Fiscal Year]]&amp;PERL[[DistrictNumber]:[DistrictNumber]],0),9)*$H919</f>
        <v>0</v>
      </c>
      <c r="J919" s="15">
        <f>IF(PERL[[#This Row],[Unadjusted Maximum Revenue]]/(PERL[[#This Row],[Proposed Taxable Valuation]]/1000)&gt;PERL[[#This Row],[Max Debt RATE]],PERL[[#This Row],[Max Debt RATE]],PERL[[#This Row],[Unadjusted Maximum Revenue]]/(PERL[[#This Row],[Proposed Taxable Valuation]]/1000))</f>
        <v>0</v>
      </c>
      <c r="K919" s="26">
        <f>ROUND(PERL[[#This Row],[Proposed Taxable Valuation]]/1000*PERL[[#This Row],[Adjusted Rate]],0)</f>
        <v>0</v>
      </c>
      <c r="L919" s="19">
        <f t="shared" si="81"/>
        <v>0</v>
      </c>
      <c r="M919" s="17">
        <f t="shared" si="83"/>
        <v>0</v>
      </c>
      <c r="N919" s="5">
        <v>3010513530</v>
      </c>
      <c r="O919">
        <f>INDEX($R$3:$T$335,MATCH(PERL[[#This Row],[DistrictNumber]],$R$3:$R$335,0),3)</f>
        <v>0</v>
      </c>
      <c r="P919" s="9">
        <f t="shared" si="84"/>
        <v>0</v>
      </c>
      <c r="V919">
        <v>2028</v>
      </c>
      <c r="W919" t="s">
        <v>520</v>
      </c>
      <c r="X919" s="25">
        <v>980237965</v>
      </c>
    </row>
    <row r="920" spans="1:24" x14ac:dyDescent="0.35">
      <c r="A920" s="13">
        <v>2028</v>
      </c>
      <c r="B920" s="13">
        <f t="shared" si="80"/>
        <v>2027</v>
      </c>
      <c r="C920" t="s">
        <v>530</v>
      </c>
      <c r="D920" t="s">
        <v>531</v>
      </c>
      <c r="E920" s="5">
        <v>284362978</v>
      </c>
      <c r="F920" s="13">
        <f>INDEX($R$3:$T$335,MATCH(PERL[[#This Row],[DistrictNumber]],$R$3:$R$335,0),3)</f>
        <v>0</v>
      </c>
      <c r="G920" s="9">
        <f t="shared" si="82"/>
        <v>0</v>
      </c>
      <c r="H920" s="11">
        <v>1.02</v>
      </c>
      <c r="I920" s="12" cm="1">
        <f t="array" ref="I920">INDEX(PERL[],MATCH(PERL[[#This Row],[Base Year]]&amp;PERL[[#This Row],[DistrictNumber]],PERL[[Fiscal Year]:[Fiscal Year]]&amp;PERL[[DistrictNumber]:[DistrictNumber]],0),9)*$H920</f>
        <v>0</v>
      </c>
      <c r="J920" s="15">
        <f>IF(PERL[[#This Row],[Unadjusted Maximum Revenue]]/(PERL[[#This Row],[Proposed Taxable Valuation]]/1000)&gt;PERL[[#This Row],[Max Debt RATE]],PERL[[#This Row],[Max Debt RATE]],PERL[[#This Row],[Unadjusted Maximum Revenue]]/(PERL[[#This Row],[Proposed Taxable Valuation]]/1000))</f>
        <v>0</v>
      </c>
      <c r="K920" s="26">
        <f>ROUND(PERL[[#This Row],[Proposed Taxable Valuation]]/1000*PERL[[#This Row],[Adjusted Rate]],0)</f>
        <v>0</v>
      </c>
      <c r="L920" s="19">
        <f t="shared" si="81"/>
        <v>0</v>
      </c>
      <c r="M920" s="17">
        <f t="shared" si="83"/>
        <v>0</v>
      </c>
      <c r="N920" s="5">
        <v>221372527</v>
      </c>
      <c r="O920">
        <f>INDEX($R$3:$T$335,MATCH(PERL[[#This Row],[DistrictNumber]],$R$3:$R$335,0),3)</f>
        <v>0</v>
      </c>
      <c r="P920" s="9">
        <f t="shared" si="84"/>
        <v>0</v>
      </c>
      <c r="V920">
        <v>2028</v>
      </c>
      <c r="W920" t="s">
        <v>526</v>
      </c>
      <c r="X920" s="25">
        <v>387826514</v>
      </c>
    </row>
    <row r="921" spans="1:24" x14ac:dyDescent="0.35">
      <c r="A921" s="13">
        <v>2028</v>
      </c>
      <c r="B921" s="13">
        <f t="shared" si="80"/>
        <v>2027</v>
      </c>
      <c r="C921" t="s">
        <v>532</v>
      </c>
      <c r="D921" t="s">
        <v>533</v>
      </c>
      <c r="E921" s="5">
        <v>1089072014</v>
      </c>
      <c r="F921" s="13">
        <f>INDEX($R$3:$T$335,MATCH(PERL[[#This Row],[DistrictNumber]],$R$3:$R$335,0),3)</f>
        <v>0</v>
      </c>
      <c r="G921" s="9">
        <f t="shared" si="82"/>
        <v>0</v>
      </c>
      <c r="H921" s="11">
        <v>1.02</v>
      </c>
      <c r="I921" s="12" cm="1">
        <f t="array" ref="I921">INDEX(PERL[],MATCH(PERL[[#This Row],[Base Year]]&amp;PERL[[#This Row],[DistrictNumber]],PERL[[Fiscal Year]:[Fiscal Year]]&amp;PERL[[DistrictNumber]:[DistrictNumber]],0),9)*$H921</f>
        <v>0</v>
      </c>
      <c r="J921" s="15">
        <f>IF(PERL[[#This Row],[Unadjusted Maximum Revenue]]/(PERL[[#This Row],[Proposed Taxable Valuation]]/1000)&gt;PERL[[#This Row],[Max Debt RATE]],PERL[[#This Row],[Max Debt RATE]],PERL[[#This Row],[Unadjusted Maximum Revenue]]/(PERL[[#This Row],[Proposed Taxable Valuation]]/1000))</f>
        <v>0</v>
      </c>
      <c r="K921" s="26">
        <f>ROUND(PERL[[#This Row],[Proposed Taxable Valuation]]/1000*PERL[[#This Row],[Adjusted Rate]],0)</f>
        <v>0</v>
      </c>
      <c r="L921" s="19">
        <f t="shared" si="81"/>
        <v>0</v>
      </c>
      <c r="M921" s="17">
        <f t="shared" si="83"/>
        <v>0</v>
      </c>
      <c r="N921" s="5">
        <v>985565830</v>
      </c>
      <c r="O921">
        <f>INDEX($R$3:$T$335,MATCH(PERL[[#This Row],[DistrictNumber]],$R$3:$R$335,0),3)</f>
        <v>0</v>
      </c>
      <c r="P921" s="9">
        <f t="shared" si="84"/>
        <v>0</v>
      </c>
      <c r="V921">
        <v>2028</v>
      </c>
      <c r="W921" t="s">
        <v>528</v>
      </c>
      <c r="X921" s="25">
        <v>4018034158</v>
      </c>
    </row>
    <row r="922" spans="1:24" x14ac:dyDescent="0.35">
      <c r="A922" s="13">
        <v>2028</v>
      </c>
      <c r="B922" s="13">
        <f t="shared" si="80"/>
        <v>2027</v>
      </c>
      <c r="C922" t="s">
        <v>534</v>
      </c>
      <c r="D922" t="s">
        <v>535</v>
      </c>
      <c r="E922" s="5">
        <v>1085270368</v>
      </c>
      <c r="F922" s="13">
        <f>INDEX($R$3:$T$335,MATCH(PERL[[#This Row],[DistrictNumber]],$R$3:$R$335,0),3)</f>
        <v>0</v>
      </c>
      <c r="G922" s="9">
        <f t="shared" si="82"/>
        <v>0</v>
      </c>
      <c r="H922" s="11">
        <v>1.02</v>
      </c>
      <c r="I922" s="12" cm="1">
        <f t="array" ref="I922">INDEX(PERL[],MATCH(PERL[[#This Row],[Base Year]]&amp;PERL[[#This Row],[DistrictNumber]],PERL[[Fiscal Year]:[Fiscal Year]]&amp;PERL[[DistrictNumber]:[DistrictNumber]],0),9)*$H922</f>
        <v>0</v>
      </c>
      <c r="J922" s="15">
        <f>IF(PERL[[#This Row],[Unadjusted Maximum Revenue]]/(PERL[[#This Row],[Proposed Taxable Valuation]]/1000)&gt;PERL[[#This Row],[Max Debt RATE]],PERL[[#This Row],[Max Debt RATE]],PERL[[#This Row],[Unadjusted Maximum Revenue]]/(PERL[[#This Row],[Proposed Taxable Valuation]]/1000))</f>
        <v>0</v>
      </c>
      <c r="K922" s="26">
        <f>ROUND(PERL[[#This Row],[Proposed Taxable Valuation]]/1000*PERL[[#This Row],[Adjusted Rate]],0)</f>
        <v>0</v>
      </c>
      <c r="L922" s="19">
        <f t="shared" si="81"/>
        <v>0</v>
      </c>
      <c r="M922" s="17">
        <f t="shared" si="83"/>
        <v>0</v>
      </c>
      <c r="N922" s="5">
        <v>854951844</v>
      </c>
      <c r="O922">
        <f>INDEX($R$3:$T$335,MATCH(PERL[[#This Row],[DistrictNumber]],$R$3:$R$335,0),3)</f>
        <v>0</v>
      </c>
      <c r="P922" s="9">
        <f t="shared" si="84"/>
        <v>0</v>
      </c>
      <c r="V922">
        <v>2028</v>
      </c>
      <c r="W922" t="s">
        <v>534</v>
      </c>
      <c r="X922" s="25">
        <v>1085270368</v>
      </c>
    </row>
    <row r="923" spans="1:24" x14ac:dyDescent="0.35">
      <c r="A923" s="13">
        <v>2028</v>
      </c>
      <c r="B923" s="13">
        <f t="shared" si="80"/>
        <v>2027</v>
      </c>
      <c r="C923" t="s">
        <v>536</v>
      </c>
      <c r="D923" t="s">
        <v>537</v>
      </c>
      <c r="E923" s="5">
        <v>2636495165</v>
      </c>
      <c r="F923" s="13">
        <f>INDEX($R$3:$T$335,MATCH(PERL[[#This Row],[DistrictNumber]],$R$3:$R$335,0),3)</f>
        <v>0</v>
      </c>
      <c r="G923" s="9">
        <f t="shared" si="82"/>
        <v>0</v>
      </c>
      <c r="H923" s="11">
        <v>1.02</v>
      </c>
      <c r="I923" s="12" cm="1">
        <f t="array" ref="I923">INDEX(PERL[],MATCH(PERL[[#This Row],[Base Year]]&amp;PERL[[#This Row],[DistrictNumber]],PERL[[Fiscal Year]:[Fiscal Year]]&amp;PERL[[DistrictNumber]:[DistrictNumber]],0),9)*$H923</f>
        <v>0</v>
      </c>
      <c r="J923" s="15">
        <f>IF(PERL[[#This Row],[Unadjusted Maximum Revenue]]/(PERL[[#This Row],[Proposed Taxable Valuation]]/1000)&gt;PERL[[#This Row],[Max Debt RATE]],PERL[[#This Row],[Max Debt RATE]],PERL[[#This Row],[Unadjusted Maximum Revenue]]/(PERL[[#This Row],[Proposed Taxable Valuation]]/1000))</f>
        <v>0</v>
      </c>
      <c r="K923" s="26">
        <f>ROUND(PERL[[#This Row],[Proposed Taxable Valuation]]/1000*PERL[[#This Row],[Adjusted Rate]],0)</f>
        <v>0</v>
      </c>
      <c r="L923" s="19">
        <f t="shared" si="81"/>
        <v>0</v>
      </c>
      <c r="M923" s="17">
        <f t="shared" si="83"/>
        <v>0</v>
      </c>
      <c r="N923" s="5">
        <v>1920628041</v>
      </c>
      <c r="O923">
        <f>INDEX($R$3:$T$335,MATCH(PERL[[#This Row],[DistrictNumber]],$R$3:$R$335,0),3)</f>
        <v>0</v>
      </c>
      <c r="P923" s="9">
        <f t="shared" si="84"/>
        <v>0</v>
      </c>
      <c r="V923">
        <v>2028</v>
      </c>
      <c r="W923" t="s">
        <v>536</v>
      </c>
      <c r="X923" s="25">
        <v>2636495165</v>
      </c>
    </row>
    <row r="924" spans="1:24" x14ac:dyDescent="0.35">
      <c r="A924" s="13">
        <v>2028</v>
      </c>
      <c r="B924" s="13">
        <f t="shared" si="80"/>
        <v>2027</v>
      </c>
      <c r="C924" t="s">
        <v>538</v>
      </c>
      <c r="D924" t="s">
        <v>539</v>
      </c>
      <c r="E924" s="5">
        <v>258987832</v>
      </c>
      <c r="F924" s="13">
        <f>INDEX($R$3:$T$335,MATCH(PERL[[#This Row],[DistrictNumber]],$R$3:$R$335,0),3)</f>
        <v>0</v>
      </c>
      <c r="G924" s="9">
        <f t="shared" si="82"/>
        <v>0</v>
      </c>
      <c r="H924" s="11">
        <v>1.02</v>
      </c>
      <c r="I924" s="12" cm="1">
        <f t="array" ref="I924">INDEX(PERL[],MATCH(PERL[[#This Row],[Base Year]]&amp;PERL[[#This Row],[DistrictNumber]],PERL[[Fiscal Year]:[Fiscal Year]]&amp;PERL[[DistrictNumber]:[DistrictNumber]],0),9)*$H924</f>
        <v>0</v>
      </c>
      <c r="J924" s="15">
        <f>IF(PERL[[#This Row],[Unadjusted Maximum Revenue]]/(PERL[[#This Row],[Proposed Taxable Valuation]]/1000)&gt;PERL[[#This Row],[Max Debt RATE]],PERL[[#This Row],[Max Debt RATE]],PERL[[#This Row],[Unadjusted Maximum Revenue]]/(PERL[[#This Row],[Proposed Taxable Valuation]]/1000))</f>
        <v>0</v>
      </c>
      <c r="K924" s="26">
        <f>ROUND(PERL[[#This Row],[Proposed Taxable Valuation]]/1000*PERL[[#This Row],[Adjusted Rate]],0)</f>
        <v>0</v>
      </c>
      <c r="L924" s="19">
        <f t="shared" si="81"/>
        <v>0</v>
      </c>
      <c r="M924" s="17">
        <f t="shared" si="83"/>
        <v>0</v>
      </c>
      <c r="N924" s="5">
        <v>200562546</v>
      </c>
      <c r="O924">
        <f>INDEX($R$3:$T$335,MATCH(PERL[[#This Row],[DistrictNumber]],$R$3:$R$335,0),3)</f>
        <v>0</v>
      </c>
      <c r="P924" s="9">
        <f t="shared" si="84"/>
        <v>0</v>
      </c>
      <c r="V924">
        <v>2028</v>
      </c>
      <c r="W924" t="s">
        <v>538</v>
      </c>
      <c r="X924" s="25">
        <v>258987832</v>
      </c>
    </row>
    <row r="925" spans="1:24" x14ac:dyDescent="0.35">
      <c r="A925" s="13">
        <v>2028</v>
      </c>
      <c r="B925" s="13">
        <f t="shared" si="80"/>
        <v>2027</v>
      </c>
      <c r="C925" t="s">
        <v>540</v>
      </c>
      <c r="D925" t="s">
        <v>541</v>
      </c>
      <c r="E925" s="5">
        <v>513736217</v>
      </c>
      <c r="F925" s="13">
        <f>INDEX($R$3:$T$335,MATCH(PERL[[#This Row],[DistrictNumber]],$R$3:$R$335,0),3)</f>
        <v>0</v>
      </c>
      <c r="G925" s="9">
        <f t="shared" si="82"/>
        <v>0</v>
      </c>
      <c r="H925" s="11">
        <v>1.02</v>
      </c>
      <c r="I925" s="12" cm="1">
        <f t="array" ref="I925">INDEX(PERL[],MATCH(PERL[[#This Row],[Base Year]]&amp;PERL[[#This Row],[DistrictNumber]],PERL[[Fiscal Year]:[Fiscal Year]]&amp;PERL[[DistrictNumber]:[DistrictNumber]],0),9)*$H925</f>
        <v>0</v>
      </c>
      <c r="J925" s="15">
        <f>IF(PERL[[#This Row],[Unadjusted Maximum Revenue]]/(PERL[[#This Row],[Proposed Taxable Valuation]]/1000)&gt;PERL[[#This Row],[Max Debt RATE]],PERL[[#This Row],[Max Debt RATE]],PERL[[#This Row],[Unadjusted Maximum Revenue]]/(PERL[[#This Row],[Proposed Taxable Valuation]]/1000))</f>
        <v>0</v>
      </c>
      <c r="K925" s="26">
        <f>ROUND(PERL[[#This Row],[Proposed Taxable Valuation]]/1000*PERL[[#This Row],[Adjusted Rate]],0)</f>
        <v>0</v>
      </c>
      <c r="L925" s="19">
        <f t="shared" si="81"/>
        <v>0</v>
      </c>
      <c r="M925" s="17">
        <f t="shared" si="83"/>
        <v>0</v>
      </c>
      <c r="N925" s="5">
        <v>446872304</v>
      </c>
      <c r="O925">
        <f>INDEX($R$3:$T$335,MATCH(PERL[[#This Row],[DistrictNumber]],$R$3:$R$335,0),3)</f>
        <v>0</v>
      </c>
      <c r="P925" s="9">
        <f t="shared" si="84"/>
        <v>0</v>
      </c>
      <c r="V925">
        <v>2028</v>
      </c>
      <c r="W925" t="s">
        <v>542</v>
      </c>
      <c r="X925" s="25">
        <v>119059002</v>
      </c>
    </row>
    <row r="926" spans="1:24" x14ac:dyDescent="0.35">
      <c r="A926" s="13">
        <v>2028</v>
      </c>
      <c r="B926" s="13">
        <f t="shared" si="80"/>
        <v>2027</v>
      </c>
      <c r="C926" t="s">
        <v>542</v>
      </c>
      <c r="D926" t="s">
        <v>543</v>
      </c>
      <c r="E926" s="5">
        <v>119059002</v>
      </c>
      <c r="F926" s="13">
        <f>INDEX($R$3:$T$335,MATCH(PERL[[#This Row],[DistrictNumber]],$R$3:$R$335,0),3)</f>
        <v>0</v>
      </c>
      <c r="G926" s="9">
        <f t="shared" si="82"/>
        <v>0</v>
      </c>
      <c r="H926" s="11">
        <v>1.02</v>
      </c>
      <c r="I926" s="12" cm="1">
        <f t="array" ref="I926">INDEX(PERL[],MATCH(PERL[[#This Row],[Base Year]]&amp;PERL[[#This Row],[DistrictNumber]],PERL[[Fiscal Year]:[Fiscal Year]]&amp;PERL[[DistrictNumber]:[DistrictNumber]],0),9)*$H926</f>
        <v>0</v>
      </c>
      <c r="J926" s="15">
        <f>IF(PERL[[#This Row],[Unadjusted Maximum Revenue]]/(PERL[[#This Row],[Proposed Taxable Valuation]]/1000)&gt;PERL[[#This Row],[Max Debt RATE]],PERL[[#This Row],[Max Debt RATE]],PERL[[#This Row],[Unadjusted Maximum Revenue]]/(PERL[[#This Row],[Proposed Taxable Valuation]]/1000))</f>
        <v>0</v>
      </c>
      <c r="K926" s="26">
        <f>ROUND(PERL[[#This Row],[Proposed Taxable Valuation]]/1000*PERL[[#This Row],[Adjusted Rate]],0)</f>
        <v>0</v>
      </c>
      <c r="L926" s="19">
        <f t="shared" si="81"/>
        <v>0</v>
      </c>
      <c r="M926" s="17">
        <f t="shared" si="83"/>
        <v>0</v>
      </c>
      <c r="N926" s="5">
        <v>102561150</v>
      </c>
      <c r="O926">
        <f>INDEX($R$3:$T$335,MATCH(PERL[[#This Row],[DistrictNumber]],$R$3:$R$335,0),3)</f>
        <v>0</v>
      </c>
      <c r="P926" s="9">
        <f t="shared" si="84"/>
        <v>0</v>
      </c>
      <c r="V926">
        <v>2028</v>
      </c>
      <c r="W926" t="s">
        <v>544</v>
      </c>
      <c r="X926" s="25">
        <v>385791701</v>
      </c>
    </row>
    <row r="927" spans="1:24" x14ac:dyDescent="0.35">
      <c r="A927" s="13">
        <v>2028</v>
      </c>
      <c r="B927" s="13">
        <f t="shared" si="80"/>
        <v>2027</v>
      </c>
      <c r="C927" t="s">
        <v>544</v>
      </c>
      <c r="D927" t="s">
        <v>545</v>
      </c>
      <c r="E927" s="5">
        <v>385791701</v>
      </c>
      <c r="F927" s="13">
        <f>INDEX($R$3:$T$335,MATCH(PERL[[#This Row],[DistrictNumber]],$R$3:$R$335,0),3)</f>
        <v>0</v>
      </c>
      <c r="G927" s="9">
        <f t="shared" si="82"/>
        <v>0</v>
      </c>
      <c r="H927" s="11">
        <v>1.02</v>
      </c>
      <c r="I927" s="12" cm="1">
        <f t="array" ref="I927">INDEX(PERL[],MATCH(PERL[[#This Row],[Base Year]]&amp;PERL[[#This Row],[DistrictNumber]],PERL[[Fiscal Year]:[Fiscal Year]]&amp;PERL[[DistrictNumber]:[DistrictNumber]],0),9)*$H927</f>
        <v>0</v>
      </c>
      <c r="J927" s="15">
        <f>IF(PERL[[#This Row],[Unadjusted Maximum Revenue]]/(PERL[[#This Row],[Proposed Taxable Valuation]]/1000)&gt;PERL[[#This Row],[Max Debt RATE]],PERL[[#This Row],[Max Debt RATE]],PERL[[#This Row],[Unadjusted Maximum Revenue]]/(PERL[[#This Row],[Proposed Taxable Valuation]]/1000))</f>
        <v>0</v>
      </c>
      <c r="K927" s="26">
        <f>ROUND(PERL[[#This Row],[Proposed Taxable Valuation]]/1000*PERL[[#This Row],[Adjusted Rate]],0)</f>
        <v>0</v>
      </c>
      <c r="L927" s="19">
        <f t="shared" si="81"/>
        <v>0</v>
      </c>
      <c r="M927" s="17">
        <f t="shared" si="83"/>
        <v>0</v>
      </c>
      <c r="N927" s="5">
        <v>333497252</v>
      </c>
      <c r="O927">
        <f>INDEX($R$3:$T$335,MATCH(PERL[[#This Row],[DistrictNumber]],$R$3:$R$335,0),3)</f>
        <v>0</v>
      </c>
      <c r="P927" s="9">
        <f t="shared" si="84"/>
        <v>0</v>
      </c>
      <c r="V927">
        <v>2028</v>
      </c>
      <c r="W927" t="s">
        <v>546</v>
      </c>
      <c r="X927" s="25">
        <v>815139681</v>
      </c>
    </row>
    <row r="928" spans="1:24" x14ac:dyDescent="0.35">
      <c r="A928" s="13">
        <v>2028</v>
      </c>
      <c r="B928" s="13">
        <f t="shared" si="80"/>
        <v>2027</v>
      </c>
      <c r="C928" t="s">
        <v>546</v>
      </c>
      <c r="D928" t="s">
        <v>547</v>
      </c>
      <c r="E928" s="5">
        <v>815139681</v>
      </c>
      <c r="F928" s="13">
        <f>INDEX($R$3:$T$335,MATCH(PERL[[#This Row],[DistrictNumber]],$R$3:$R$335,0),3)</f>
        <v>0</v>
      </c>
      <c r="G928" s="9">
        <f t="shared" si="82"/>
        <v>0</v>
      </c>
      <c r="H928" s="11">
        <v>1.02</v>
      </c>
      <c r="I928" s="12" cm="1">
        <f t="array" ref="I928">INDEX(PERL[],MATCH(PERL[[#This Row],[Base Year]]&amp;PERL[[#This Row],[DistrictNumber]],PERL[[Fiscal Year]:[Fiscal Year]]&amp;PERL[[DistrictNumber]:[DistrictNumber]],0),9)*$H928</f>
        <v>0</v>
      </c>
      <c r="J928" s="15">
        <f>IF(PERL[[#This Row],[Unadjusted Maximum Revenue]]/(PERL[[#This Row],[Proposed Taxable Valuation]]/1000)&gt;PERL[[#This Row],[Max Debt RATE]],PERL[[#This Row],[Max Debt RATE]],PERL[[#This Row],[Unadjusted Maximum Revenue]]/(PERL[[#This Row],[Proposed Taxable Valuation]]/1000))</f>
        <v>0</v>
      </c>
      <c r="K928" s="26">
        <f>ROUND(PERL[[#This Row],[Proposed Taxable Valuation]]/1000*PERL[[#This Row],[Adjusted Rate]],0)</f>
        <v>0</v>
      </c>
      <c r="L928" s="19">
        <f t="shared" si="81"/>
        <v>0</v>
      </c>
      <c r="M928" s="17">
        <f t="shared" si="83"/>
        <v>0</v>
      </c>
      <c r="N928" s="5">
        <v>635220784</v>
      </c>
      <c r="O928">
        <f>INDEX($R$3:$T$335,MATCH(PERL[[#This Row],[DistrictNumber]],$R$3:$R$335,0),3)</f>
        <v>0</v>
      </c>
      <c r="P928" s="9">
        <f t="shared" si="84"/>
        <v>0</v>
      </c>
      <c r="V928">
        <v>2028</v>
      </c>
      <c r="W928" t="s">
        <v>548</v>
      </c>
      <c r="X928" s="25">
        <v>130176798</v>
      </c>
    </row>
    <row r="929" spans="1:24" x14ac:dyDescent="0.35">
      <c r="A929" s="13">
        <v>2028</v>
      </c>
      <c r="B929" s="13">
        <f t="shared" si="80"/>
        <v>2027</v>
      </c>
      <c r="C929" t="s">
        <v>548</v>
      </c>
      <c r="D929" t="s">
        <v>549</v>
      </c>
      <c r="E929" s="5">
        <v>130176798</v>
      </c>
      <c r="F929" s="13">
        <f>INDEX($R$3:$T$335,MATCH(PERL[[#This Row],[DistrictNumber]],$R$3:$R$335,0),3)</f>
        <v>0</v>
      </c>
      <c r="G929" s="9">
        <f t="shared" si="82"/>
        <v>0</v>
      </c>
      <c r="H929" s="11">
        <v>1.02</v>
      </c>
      <c r="I929" s="12" cm="1">
        <f t="array" ref="I929">INDEX(PERL[],MATCH(PERL[[#This Row],[Base Year]]&amp;PERL[[#This Row],[DistrictNumber]],PERL[[Fiscal Year]:[Fiscal Year]]&amp;PERL[[DistrictNumber]:[DistrictNumber]],0),9)*$H929</f>
        <v>0</v>
      </c>
      <c r="J929" s="15">
        <f>IF(PERL[[#This Row],[Unadjusted Maximum Revenue]]/(PERL[[#This Row],[Proposed Taxable Valuation]]/1000)&gt;PERL[[#This Row],[Max Debt RATE]],PERL[[#This Row],[Max Debt RATE]],PERL[[#This Row],[Unadjusted Maximum Revenue]]/(PERL[[#This Row],[Proposed Taxable Valuation]]/1000))</f>
        <v>0</v>
      </c>
      <c r="K929" s="26">
        <f>ROUND(PERL[[#This Row],[Proposed Taxable Valuation]]/1000*PERL[[#This Row],[Adjusted Rate]],0)</f>
        <v>0</v>
      </c>
      <c r="L929" s="19">
        <f t="shared" si="81"/>
        <v>0</v>
      </c>
      <c r="M929" s="17">
        <f t="shared" si="83"/>
        <v>0</v>
      </c>
      <c r="N929" s="5">
        <v>110378750</v>
      </c>
      <c r="O929">
        <f>INDEX($R$3:$T$335,MATCH(PERL[[#This Row],[DistrictNumber]],$R$3:$R$335,0),3)</f>
        <v>0</v>
      </c>
      <c r="P929" s="9">
        <f t="shared" si="84"/>
        <v>0</v>
      </c>
      <c r="V929">
        <v>2028</v>
      </c>
      <c r="W929" t="s">
        <v>610</v>
      </c>
      <c r="X929" s="25">
        <v>848955960</v>
      </c>
    </row>
    <row r="930" spans="1:24" x14ac:dyDescent="0.35">
      <c r="A930" s="13">
        <v>2028</v>
      </c>
      <c r="B930" s="13">
        <f t="shared" si="80"/>
        <v>2027</v>
      </c>
      <c r="C930" t="s">
        <v>550</v>
      </c>
      <c r="D930" t="s">
        <v>551</v>
      </c>
      <c r="E930" s="5">
        <v>505490120</v>
      </c>
      <c r="F930" s="13">
        <f>INDEX($R$3:$T$335,MATCH(PERL[[#This Row],[DistrictNumber]],$R$3:$R$335,0),3)</f>
        <v>0</v>
      </c>
      <c r="G930" s="9">
        <f t="shared" si="82"/>
        <v>0</v>
      </c>
      <c r="H930" s="11">
        <v>1.02</v>
      </c>
      <c r="I930" s="12" cm="1">
        <f t="array" ref="I930">INDEX(PERL[],MATCH(PERL[[#This Row],[Base Year]]&amp;PERL[[#This Row],[DistrictNumber]],PERL[[Fiscal Year]:[Fiscal Year]]&amp;PERL[[DistrictNumber]:[DistrictNumber]],0),9)*$H930</f>
        <v>0</v>
      </c>
      <c r="J930" s="15">
        <f>IF(PERL[[#This Row],[Unadjusted Maximum Revenue]]/(PERL[[#This Row],[Proposed Taxable Valuation]]/1000)&gt;PERL[[#This Row],[Max Debt RATE]],PERL[[#This Row],[Max Debt RATE]],PERL[[#This Row],[Unadjusted Maximum Revenue]]/(PERL[[#This Row],[Proposed Taxable Valuation]]/1000))</f>
        <v>0</v>
      </c>
      <c r="K930" s="26">
        <f>ROUND(PERL[[#This Row],[Proposed Taxable Valuation]]/1000*PERL[[#This Row],[Adjusted Rate]],0)</f>
        <v>0</v>
      </c>
      <c r="L930" s="19">
        <f t="shared" si="81"/>
        <v>0</v>
      </c>
      <c r="M930" s="17">
        <f t="shared" si="83"/>
        <v>0</v>
      </c>
      <c r="N930" s="5">
        <v>432353390</v>
      </c>
      <c r="O930">
        <f>INDEX($R$3:$T$335,MATCH(PERL[[#This Row],[DistrictNumber]],$R$3:$R$335,0),3)</f>
        <v>0</v>
      </c>
      <c r="P930" s="9">
        <f t="shared" si="84"/>
        <v>0</v>
      </c>
      <c r="V930">
        <v>2028</v>
      </c>
      <c r="W930" t="s">
        <v>550</v>
      </c>
      <c r="X930" s="25">
        <v>505490120</v>
      </c>
    </row>
    <row r="931" spans="1:24" x14ac:dyDescent="0.35">
      <c r="A931" s="13">
        <v>2028</v>
      </c>
      <c r="B931" s="13">
        <f t="shared" si="80"/>
        <v>2027</v>
      </c>
      <c r="C931" t="s">
        <v>552</v>
      </c>
      <c r="D931" t="s">
        <v>553</v>
      </c>
      <c r="E931" s="5">
        <v>513839814</v>
      </c>
      <c r="F931" s="13">
        <f>INDEX($R$3:$T$335,MATCH(PERL[[#This Row],[DistrictNumber]],$R$3:$R$335,0),3)</f>
        <v>0</v>
      </c>
      <c r="G931" s="9">
        <f t="shared" si="82"/>
        <v>0</v>
      </c>
      <c r="H931" s="11">
        <v>1.02</v>
      </c>
      <c r="I931" s="12" cm="1">
        <f t="array" ref="I931">INDEX(PERL[],MATCH(PERL[[#This Row],[Base Year]]&amp;PERL[[#This Row],[DistrictNumber]],PERL[[Fiscal Year]:[Fiscal Year]]&amp;PERL[[DistrictNumber]:[DistrictNumber]],0),9)*$H931</f>
        <v>0</v>
      </c>
      <c r="J931" s="15">
        <f>IF(PERL[[#This Row],[Unadjusted Maximum Revenue]]/(PERL[[#This Row],[Proposed Taxable Valuation]]/1000)&gt;PERL[[#This Row],[Max Debt RATE]],PERL[[#This Row],[Max Debt RATE]],PERL[[#This Row],[Unadjusted Maximum Revenue]]/(PERL[[#This Row],[Proposed Taxable Valuation]]/1000))</f>
        <v>0</v>
      </c>
      <c r="K931" s="26">
        <f>ROUND(PERL[[#This Row],[Proposed Taxable Valuation]]/1000*PERL[[#This Row],[Adjusted Rate]],0)</f>
        <v>0</v>
      </c>
      <c r="L931" s="19">
        <f t="shared" si="81"/>
        <v>0</v>
      </c>
      <c r="M931" s="17">
        <f t="shared" si="83"/>
        <v>0</v>
      </c>
      <c r="N931" s="5">
        <v>407649438</v>
      </c>
      <c r="O931">
        <f>INDEX($R$3:$T$335,MATCH(PERL[[#This Row],[DistrictNumber]],$R$3:$R$335,0),3)</f>
        <v>0</v>
      </c>
      <c r="P931" s="9">
        <f t="shared" si="84"/>
        <v>0</v>
      </c>
      <c r="V931">
        <v>2028</v>
      </c>
      <c r="W931" t="s">
        <v>552</v>
      </c>
      <c r="X931" s="25">
        <v>513839814</v>
      </c>
    </row>
    <row r="932" spans="1:24" x14ac:dyDescent="0.35">
      <c r="A932" s="13">
        <v>2028</v>
      </c>
      <c r="B932" s="13">
        <f t="shared" si="80"/>
        <v>2027</v>
      </c>
      <c r="C932" t="s">
        <v>554</v>
      </c>
      <c r="D932" t="s">
        <v>555</v>
      </c>
      <c r="E932" s="5">
        <v>402965088</v>
      </c>
      <c r="F932" s="13">
        <f>INDEX($R$3:$T$335,MATCH(PERL[[#This Row],[DistrictNumber]],$R$3:$R$335,0),3)</f>
        <v>0</v>
      </c>
      <c r="G932" s="9">
        <f t="shared" si="82"/>
        <v>0</v>
      </c>
      <c r="H932" s="11">
        <v>1.02</v>
      </c>
      <c r="I932" s="12" cm="1">
        <f t="array" ref="I932">INDEX(PERL[],MATCH(PERL[[#This Row],[Base Year]]&amp;PERL[[#This Row],[DistrictNumber]],PERL[[Fiscal Year]:[Fiscal Year]]&amp;PERL[[DistrictNumber]:[DistrictNumber]],0),9)*$H932</f>
        <v>0</v>
      </c>
      <c r="J932" s="15">
        <f>IF(PERL[[#This Row],[Unadjusted Maximum Revenue]]/(PERL[[#This Row],[Proposed Taxable Valuation]]/1000)&gt;PERL[[#This Row],[Max Debt RATE]],PERL[[#This Row],[Max Debt RATE]],PERL[[#This Row],[Unadjusted Maximum Revenue]]/(PERL[[#This Row],[Proposed Taxable Valuation]]/1000))</f>
        <v>0</v>
      </c>
      <c r="K932" s="26">
        <f>ROUND(PERL[[#This Row],[Proposed Taxable Valuation]]/1000*PERL[[#This Row],[Adjusted Rate]],0)</f>
        <v>0</v>
      </c>
      <c r="L932" s="19">
        <f t="shared" si="81"/>
        <v>0</v>
      </c>
      <c r="M932" s="17">
        <f t="shared" si="83"/>
        <v>0</v>
      </c>
      <c r="N932" s="5">
        <v>312198701</v>
      </c>
      <c r="O932">
        <f>INDEX($R$3:$T$335,MATCH(PERL[[#This Row],[DistrictNumber]],$R$3:$R$335,0),3)</f>
        <v>0</v>
      </c>
      <c r="P932" s="9">
        <f t="shared" si="84"/>
        <v>0</v>
      </c>
      <c r="V932">
        <v>2028</v>
      </c>
      <c r="W932" t="s">
        <v>554</v>
      </c>
      <c r="X932" s="25">
        <v>402965088</v>
      </c>
    </row>
    <row r="933" spans="1:24" x14ac:dyDescent="0.35">
      <c r="A933" s="13">
        <v>2028</v>
      </c>
      <c r="B933" s="13">
        <f t="shared" si="80"/>
        <v>2027</v>
      </c>
      <c r="C933" t="s">
        <v>556</v>
      </c>
      <c r="D933" t="s">
        <v>557</v>
      </c>
      <c r="E933" s="5">
        <v>391866298</v>
      </c>
      <c r="F933" s="13">
        <f>INDEX($R$3:$T$335,MATCH(PERL[[#This Row],[DistrictNumber]],$R$3:$R$335,0),3)</f>
        <v>0</v>
      </c>
      <c r="G933" s="9">
        <f t="shared" si="82"/>
        <v>0</v>
      </c>
      <c r="H933" s="11">
        <v>1.02</v>
      </c>
      <c r="I933" s="12" cm="1">
        <f t="array" ref="I933">INDEX(PERL[],MATCH(PERL[[#This Row],[Base Year]]&amp;PERL[[#This Row],[DistrictNumber]],PERL[[Fiscal Year]:[Fiscal Year]]&amp;PERL[[DistrictNumber]:[DistrictNumber]],0),9)*$H933</f>
        <v>0</v>
      </c>
      <c r="J933" s="15">
        <f>IF(PERL[[#This Row],[Unadjusted Maximum Revenue]]/(PERL[[#This Row],[Proposed Taxable Valuation]]/1000)&gt;PERL[[#This Row],[Max Debt RATE]],PERL[[#This Row],[Max Debt RATE]],PERL[[#This Row],[Unadjusted Maximum Revenue]]/(PERL[[#This Row],[Proposed Taxable Valuation]]/1000))</f>
        <v>0</v>
      </c>
      <c r="K933" s="26">
        <f>ROUND(PERL[[#This Row],[Proposed Taxable Valuation]]/1000*PERL[[#This Row],[Adjusted Rate]],0)</f>
        <v>0</v>
      </c>
      <c r="L933" s="19">
        <f t="shared" si="81"/>
        <v>0</v>
      </c>
      <c r="M933" s="17">
        <f t="shared" si="83"/>
        <v>0</v>
      </c>
      <c r="N933" s="5">
        <v>325530637</v>
      </c>
      <c r="O933">
        <f>INDEX($R$3:$T$335,MATCH(PERL[[#This Row],[DistrictNumber]],$R$3:$R$335,0),3)</f>
        <v>0</v>
      </c>
      <c r="P933" s="9">
        <f t="shared" si="84"/>
        <v>0</v>
      </c>
      <c r="V933">
        <v>2028</v>
      </c>
      <c r="W933" t="s">
        <v>556</v>
      </c>
      <c r="X933" s="25">
        <v>391866298</v>
      </c>
    </row>
    <row r="934" spans="1:24" x14ac:dyDescent="0.35">
      <c r="A934" s="13">
        <v>2028</v>
      </c>
      <c r="B934" s="13">
        <f t="shared" si="80"/>
        <v>2027</v>
      </c>
      <c r="C934" t="s">
        <v>558</v>
      </c>
      <c r="D934" t="s">
        <v>559</v>
      </c>
      <c r="E934" s="5">
        <v>179808480</v>
      </c>
      <c r="F934" s="13">
        <f>INDEX($R$3:$T$335,MATCH(PERL[[#This Row],[DistrictNumber]],$R$3:$R$335,0),3)</f>
        <v>0</v>
      </c>
      <c r="G934" s="9">
        <f t="shared" si="82"/>
        <v>0</v>
      </c>
      <c r="H934" s="11">
        <v>1.02</v>
      </c>
      <c r="I934" s="12" cm="1">
        <f t="array" ref="I934">INDEX(PERL[],MATCH(PERL[[#This Row],[Base Year]]&amp;PERL[[#This Row],[DistrictNumber]],PERL[[Fiscal Year]:[Fiscal Year]]&amp;PERL[[DistrictNumber]:[DistrictNumber]],0),9)*$H934</f>
        <v>0</v>
      </c>
      <c r="J934" s="15">
        <f>IF(PERL[[#This Row],[Unadjusted Maximum Revenue]]/(PERL[[#This Row],[Proposed Taxable Valuation]]/1000)&gt;PERL[[#This Row],[Max Debt RATE]],PERL[[#This Row],[Max Debt RATE]],PERL[[#This Row],[Unadjusted Maximum Revenue]]/(PERL[[#This Row],[Proposed Taxable Valuation]]/1000))</f>
        <v>0</v>
      </c>
      <c r="K934" s="26">
        <f>ROUND(PERL[[#This Row],[Proposed Taxable Valuation]]/1000*PERL[[#This Row],[Adjusted Rate]],0)</f>
        <v>0</v>
      </c>
      <c r="L934" s="19">
        <f t="shared" si="81"/>
        <v>0</v>
      </c>
      <c r="M934" s="17">
        <f t="shared" si="83"/>
        <v>0</v>
      </c>
      <c r="N934" s="5">
        <v>160623177</v>
      </c>
      <c r="O934">
        <f>INDEX($R$3:$T$335,MATCH(PERL[[#This Row],[DistrictNumber]],$R$3:$R$335,0),3)</f>
        <v>0</v>
      </c>
      <c r="P934" s="9">
        <f t="shared" si="84"/>
        <v>0</v>
      </c>
      <c r="V934">
        <v>2028</v>
      </c>
      <c r="W934" t="s">
        <v>558</v>
      </c>
      <c r="X934" s="25">
        <v>179808480</v>
      </c>
    </row>
    <row r="935" spans="1:24" x14ac:dyDescent="0.35">
      <c r="A935" s="13">
        <v>2028</v>
      </c>
      <c r="B935" s="13">
        <f t="shared" si="80"/>
        <v>2027</v>
      </c>
      <c r="C935" t="s">
        <v>560</v>
      </c>
      <c r="D935" t="s">
        <v>561</v>
      </c>
      <c r="E935" s="5">
        <v>207581772</v>
      </c>
      <c r="F935" s="13">
        <f>INDEX($R$3:$T$335,MATCH(PERL[[#This Row],[DistrictNumber]],$R$3:$R$335,0),3)</f>
        <v>0</v>
      </c>
      <c r="G935" s="9">
        <f t="shared" si="82"/>
        <v>0</v>
      </c>
      <c r="H935" s="11">
        <v>1.02</v>
      </c>
      <c r="I935" s="12" cm="1">
        <f t="array" ref="I935">INDEX(PERL[],MATCH(PERL[[#This Row],[Base Year]]&amp;PERL[[#This Row],[DistrictNumber]],PERL[[Fiscal Year]:[Fiscal Year]]&amp;PERL[[DistrictNumber]:[DistrictNumber]],0),9)*$H935</f>
        <v>0</v>
      </c>
      <c r="J935" s="15">
        <f>IF(PERL[[#This Row],[Unadjusted Maximum Revenue]]/(PERL[[#This Row],[Proposed Taxable Valuation]]/1000)&gt;PERL[[#This Row],[Max Debt RATE]],PERL[[#This Row],[Max Debt RATE]],PERL[[#This Row],[Unadjusted Maximum Revenue]]/(PERL[[#This Row],[Proposed Taxable Valuation]]/1000))</f>
        <v>0</v>
      </c>
      <c r="K935" s="26">
        <f>ROUND(PERL[[#This Row],[Proposed Taxable Valuation]]/1000*PERL[[#This Row],[Adjusted Rate]],0)</f>
        <v>0</v>
      </c>
      <c r="L935" s="19">
        <f t="shared" si="81"/>
        <v>0</v>
      </c>
      <c r="M935" s="17">
        <f t="shared" si="83"/>
        <v>0</v>
      </c>
      <c r="N935" s="5">
        <v>170846758</v>
      </c>
      <c r="O935">
        <f>INDEX($R$3:$T$335,MATCH(PERL[[#This Row],[DistrictNumber]],$R$3:$R$335,0),3)</f>
        <v>0</v>
      </c>
      <c r="P935" s="9">
        <f t="shared" si="84"/>
        <v>0</v>
      </c>
      <c r="V935">
        <v>2028</v>
      </c>
      <c r="W935" t="s">
        <v>560</v>
      </c>
      <c r="X935" s="25">
        <v>207581772</v>
      </c>
    </row>
    <row r="936" spans="1:24" x14ac:dyDescent="0.35">
      <c r="A936" s="13">
        <v>2028</v>
      </c>
      <c r="B936" s="13">
        <f t="shared" si="80"/>
        <v>2027</v>
      </c>
      <c r="C936" t="s">
        <v>562</v>
      </c>
      <c r="D936" t="s">
        <v>563</v>
      </c>
      <c r="E936" s="5">
        <v>319388355</v>
      </c>
      <c r="F936" s="13">
        <f>INDEX($R$3:$T$335,MATCH(PERL[[#This Row],[DistrictNumber]],$R$3:$R$335,0),3)</f>
        <v>0</v>
      </c>
      <c r="G936" s="9">
        <f t="shared" si="82"/>
        <v>0</v>
      </c>
      <c r="H936" s="11">
        <v>1.02</v>
      </c>
      <c r="I936" s="12" cm="1">
        <f t="array" ref="I936">INDEX(PERL[],MATCH(PERL[[#This Row],[Base Year]]&amp;PERL[[#This Row],[DistrictNumber]],PERL[[Fiscal Year]:[Fiscal Year]]&amp;PERL[[DistrictNumber]:[DistrictNumber]],0),9)*$H936</f>
        <v>0</v>
      </c>
      <c r="J936" s="15">
        <f>IF(PERL[[#This Row],[Unadjusted Maximum Revenue]]/(PERL[[#This Row],[Proposed Taxable Valuation]]/1000)&gt;PERL[[#This Row],[Max Debt RATE]],PERL[[#This Row],[Max Debt RATE]],PERL[[#This Row],[Unadjusted Maximum Revenue]]/(PERL[[#This Row],[Proposed Taxable Valuation]]/1000))</f>
        <v>0</v>
      </c>
      <c r="K936" s="26">
        <f>ROUND(PERL[[#This Row],[Proposed Taxable Valuation]]/1000*PERL[[#This Row],[Adjusted Rate]],0)</f>
        <v>0</v>
      </c>
      <c r="L936" s="19">
        <f t="shared" si="81"/>
        <v>0</v>
      </c>
      <c r="M936" s="17">
        <f t="shared" si="83"/>
        <v>0</v>
      </c>
      <c r="N936" s="5">
        <v>272615480</v>
      </c>
      <c r="O936">
        <f>INDEX($R$3:$T$335,MATCH(PERL[[#This Row],[DistrictNumber]],$R$3:$R$335,0),3)</f>
        <v>0</v>
      </c>
      <c r="P936" s="9">
        <f t="shared" si="84"/>
        <v>0</v>
      </c>
      <c r="V936">
        <v>2028</v>
      </c>
      <c r="W936" t="s">
        <v>562</v>
      </c>
      <c r="X936" s="25">
        <v>319388355</v>
      </c>
    </row>
    <row r="937" spans="1:24" x14ac:dyDescent="0.35">
      <c r="A937" s="13">
        <v>2028</v>
      </c>
      <c r="B937" s="13">
        <f t="shared" si="80"/>
        <v>2027</v>
      </c>
      <c r="C937" t="s">
        <v>564</v>
      </c>
      <c r="D937" t="s">
        <v>565</v>
      </c>
      <c r="E937" s="5">
        <v>187964436</v>
      </c>
      <c r="F937" s="13">
        <f>INDEX($R$3:$T$335,MATCH(PERL[[#This Row],[DistrictNumber]],$R$3:$R$335,0),3)</f>
        <v>0</v>
      </c>
      <c r="G937" s="9">
        <f t="shared" si="82"/>
        <v>0</v>
      </c>
      <c r="H937" s="11">
        <v>1.02</v>
      </c>
      <c r="I937" s="12" cm="1">
        <f t="array" ref="I937">INDEX(PERL[],MATCH(PERL[[#This Row],[Base Year]]&amp;PERL[[#This Row],[DistrictNumber]],PERL[[Fiscal Year]:[Fiscal Year]]&amp;PERL[[DistrictNumber]:[DistrictNumber]],0),9)*$H937</f>
        <v>0</v>
      </c>
      <c r="J937" s="15">
        <f>IF(PERL[[#This Row],[Unadjusted Maximum Revenue]]/(PERL[[#This Row],[Proposed Taxable Valuation]]/1000)&gt;PERL[[#This Row],[Max Debt RATE]],PERL[[#This Row],[Max Debt RATE]],PERL[[#This Row],[Unadjusted Maximum Revenue]]/(PERL[[#This Row],[Proposed Taxable Valuation]]/1000))</f>
        <v>0</v>
      </c>
      <c r="K937" s="26">
        <f>ROUND(PERL[[#This Row],[Proposed Taxable Valuation]]/1000*PERL[[#This Row],[Adjusted Rate]],0)</f>
        <v>0</v>
      </c>
      <c r="L937" s="19">
        <f t="shared" si="81"/>
        <v>0</v>
      </c>
      <c r="M937" s="17">
        <f t="shared" si="83"/>
        <v>0</v>
      </c>
      <c r="N937" s="5">
        <v>158797628</v>
      </c>
      <c r="O937">
        <f>INDEX($R$3:$T$335,MATCH(PERL[[#This Row],[DistrictNumber]],$R$3:$R$335,0),3)</f>
        <v>0</v>
      </c>
      <c r="P937" s="9">
        <f t="shared" si="84"/>
        <v>0</v>
      </c>
      <c r="V937">
        <v>2028</v>
      </c>
      <c r="W937" t="s">
        <v>564</v>
      </c>
      <c r="X937" s="25">
        <v>187964436</v>
      </c>
    </row>
    <row r="938" spans="1:24" x14ac:dyDescent="0.35">
      <c r="A938" s="13">
        <v>2028</v>
      </c>
      <c r="B938" s="13">
        <f t="shared" si="80"/>
        <v>2027</v>
      </c>
      <c r="C938" t="s">
        <v>566</v>
      </c>
      <c r="D938" t="s">
        <v>567</v>
      </c>
      <c r="E938" s="5">
        <v>209060753</v>
      </c>
      <c r="F938" s="13">
        <f>INDEX($R$3:$T$335,MATCH(PERL[[#This Row],[DistrictNumber]],$R$3:$R$335,0),3)</f>
        <v>0</v>
      </c>
      <c r="G938" s="9">
        <f t="shared" si="82"/>
        <v>0</v>
      </c>
      <c r="H938" s="11">
        <v>1.02</v>
      </c>
      <c r="I938" s="12" cm="1">
        <f t="array" ref="I938">INDEX(PERL[],MATCH(PERL[[#This Row],[Base Year]]&amp;PERL[[#This Row],[DistrictNumber]],PERL[[Fiscal Year]:[Fiscal Year]]&amp;PERL[[DistrictNumber]:[DistrictNumber]],0),9)*$H938</f>
        <v>0</v>
      </c>
      <c r="J938" s="15">
        <f>IF(PERL[[#This Row],[Unadjusted Maximum Revenue]]/(PERL[[#This Row],[Proposed Taxable Valuation]]/1000)&gt;PERL[[#This Row],[Max Debt RATE]],PERL[[#This Row],[Max Debt RATE]],PERL[[#This Row],[Unadjusted Maximum Revenue]]/(PERL[[#This Row],[Proposed Taxable Valuation]]/1000))</f>
        <v>0</v>
      </c>
      <c r="K938" s="26">
        <f>ROUND(PERL[[#This Row],[Proposed Taxable Valuation]]/1000*PERL[[#This Row],[Adjusted Rate]],0)</f>
        <v>0</v>
      </c>
      <c r="L938" s="19">
        <f t="shared" si="81"/>
        <v>0</v>
      </c>
      <c r="M938" s="17">
        <f t="shared" si="83"/>
        <v>0</v>
      </c>
      <c r="N938" s="5">
        <v>189981271</v>
      </c>
      <c r="O938">
        <f>INDEX($R$3:$T$335,MATCH(PERL[[#This Row],[DistrictNumber]],$R$3:$R$335,0),3)</f>
        <v>0</v>
      </c>
      <c r="P938" s="9">
        <f t="shared" si="84"/>
        <v>0</v>
      </c>
      <c r="V938">
        <v>2028</v>
      </c>
      <c r="W938" t="s">
        <v>566</v>
      </c>
      <c r="X938" s="25">
        <v>209060753</v>
      </c>
    </row>
    <row r="939" spans="1:24" x14ac:dyDescent="0.35">
      <c r="A939" s="13">
        <v>2028</v>
      </c>
      <c r="B939" s="13">
        <f t="shared" si="80"/>
        <v>2027</v>
      </c>
      <c r="C939" t="s">
        <v>568</v>
      </c>
      <c r="D939" t="s">
        <v>569</v>
      </c>
      <c r="E939" s="5">
        <v>468532095</v>
      </c>
      <c r="F939" s="13">
        <f>INDEX($R$3:$T$335,MATCH(PERL[[#This Row],[DistrictNumber]],$R$3:$R$335,0),3)</f>
        <v>0</v>
      </c>
      <c r="G939" s="9">
        <f t="shared" si="82"/>
        <v>0</v>
      </c>
      <c r="H939" s="11">
        <v>1.02</v>
      </c>
      <c r="I939" s="12" cm="1">
        <f t="array" ref="I939">INDEX(PERL[],MATCH(PERL[[#This Row],[Base Year]]&amp;PERL[[#This Row],[DistrictNumber]],PERL[[Fiscal Year]:[Fiscal Year]]&amp;PERL[[DistrictNumber]:[DistrictNumber]],0),9)*$H939</f>
        <v>0</v>
      </c>
      <c r="J939" s="15">
        <f>IF(PERL[[#This Row],[Unadjusted Maximum Revenue]]/(PERL[[#This Row],[Proposed Taxable Valuation]]/1000)&gt;PERL[[#This Row],[Max Debt RATE]],PERL[[#This Row],[Max Debt RATE]],PERL[[#This Row],[Unadjusted Maximum Revenue]]/(PERL[[#This Row],[Proposed Taxable Valuation]]/1000))</f>
        <v>0</v>
      </c>
      <c r="K939" s="26">
        <f>ROUND(PERL[[#This Row],[Proposed Taxable Valuation]]/1000*PERL[[#This Row],[Adjusted Rate]],0)</f>
        <v>0</v>
      </c>
      <c r="L939" s="19">
        <f t="shared" si="81"/>
        <v>0</v>
      </c>
      <c r="M939" s="17">
        <f t="shared" si="83"/>
        <v>0</v>
      </c>
      <c r="N939" s="5">
        <v>369307544</v>
      </c>
      <c r="O939">
        <f>INDEX($R$3:$T$335,MATCH(PERL[[#This Row],[DistrictNumber]],$R$3:$R$335,0),3)</f>
        <v>0</v>
      </c>
      <c r="P939" s="9">
        <f t="shared" si="84"/>
        <v>0</v>
      </c>
      <c r="V939">
        <v>2028</v>
      </c>
      <c r="W939" t="s">
        <v>568</v>
      </c>
      <c r="X939" s="25">
        <v>468532095</v>
      </c>
    </row>
    <row r="940" spans="1:24" x14ac:dyDescent="0.35">
      <c r="A940" s="13">
        <v>2028</v>
      </c>
      <c r="B940" s="13">
        <f t="shared" si="80"/>
        <v>2027</v>
      </c>
      <c r="C940" t="s">
        <v>570</v>
      </c>
      <c r="D940" t="s">
        <v>571</v>
      </c>
      <c r="E940" s="5">
        <v>616168788</v>
      </c>
      <c r="F940" s="13">
        <f>INDEX($R$3:$T$335,MATCH(PERL[[#This Row],[DistrictNumber]],$R$3:$R$335,0),3)</f>
        <v>0</v>
      </c>
      <c r="G940" s="9">
        <f t="shared" si="82"/>
        <v>0</v>
      </c>
      <c r="H940" s="11">
        <v>1.02</v>
      </c>
      <c r="I940" s="12" cm="1">
        <f t="array" ref="I940">INDEX(PERL[],MATCH(PERL[[#This Row],[Base Year]]&amp;PERL[[#This Row],[DistrictNumber]],PERL[[Fiscal Year]:[Fiscal Year]]&amp;PERL[[DistrictNumber]:[DistrictNumber]],0),9)*$H940</f>
        <v>0</v>
      </c>
      <c r="J940" s="15">
        <f>IF(PERL[[#This Row],[Unadjusted Maximum Revenue]]/(PERL[[#This Row],[Proposed Taxable Valuation]]/1000)&gt;PERL[[#This Row],[Max Debt RATE]],PERL[[#This Row],[Max Debt RATE]],PERL[[#This Row],[Unadjusted Maximum Revenue]]/(PERL[[#This Row],[Proposed Taxable Valuation]]/1000))</f>
        <v>0</v>
      </c>
      <c r="K940" s="26">
        <f>ROUND(PERL[[#This Row],[Proposed Taxable Valuation]]/1000*PERL[[#This Row],[Adjusted Rate]],0)</f>
        <v>0</v>
      </c>
      <c r="L940" s="19">
        <f t="shared" si="81"/>
        <v>0</v>
      </c>
      <c r="M940" s="17">
        <f t="shared" si="83"/>
        <v>0</v>
      </c>
      <c r="N940" s="5">
        <v>512573062</v>
      </c>
      <c r="O940">
        <f>INDEX($R$3:$T$335,MATCH(PERL[[#This Row],[DistrictNumber]],$R$3:$R$335,0),3)</f>
        <v>0</v>
      </c>
      <c r="P940" s="9">
        <f t="shared" si="84"/>
        <v>0</v>
      </c>
      <c r="V940">
        <v>2028</v>
      </c>
      <c r="W940" t="s">
        <v>570</v>
      </c>
      <c r="X940" s="25">
        <v>616168788</v>
      </c>
    </row>
    <row r="941" spans="1:24" x14ac:dyDescent="0.35">
      <c r="A941" s="13">
        <v>2028</v>
      </c>
      <c r="B941" s="13">
        <f t="shared" si="80"/>
        <v>2027</v>
      </c>
      <c r="C941" t="s">
        <v>572</v>
      </c>
      <c r="D941" t="s">
        <v>573</v>
      </c>
      <c r="E941" s="5">
        <v>521968448</v>
      </c>
      <c r="F941" s="13">
        <f>INDEX($R$3:$T$335,MATCH(PERL[[#This Row],[DistrictNumber]],$R$3:$R$335,0),3)</f>
        <v>0</v>
      </c>
      <c r="G941" s="9">
        <f t="shared" si="82"/>
        <v>0</v>
      </c>
      <c r="H941" s="11">
        <v>1.02</v>
      </c>
      <c r="I941" s="12" cm="1">
        <f t="array" ref="I941">INDEX(PERL[],MATCH(PERL[[#This Row],[Base Year]]&amp;PERL[[#This Row],[DistrictNumber]],PERL[[Fiscal Year]:[Fiscal Year]]&amp;PERL[[DistrictNumber]:[DistrictNumber]],0),9)*$H941</f>
        <v>0</v>
      </c>
      <c r="J941" s="15">
        <f>IF(PERL[[#This Row],[Unadjusted Maximum Revenue]]/(PERL[[#This Row],[Proposed Taxable Valuation]]/1000)&gt;PERL[[#This Row],[Max Debt RATE]],PERL[[#This Row],[Max Debt RATE]],PERL[[#This Row],[Unadjusted Maximum Revenue]]/(PERL[[#This Row],[Proposed Taxable Valuation]]/1000))</f>
        <v>0</v>
      </c>
      <c r="K941" s="26">
        <f>ROUND(PERL[[#This Row],[Proposed Taxable Valuation]]/1000*PERL[[#This Row],[Adjusted Rate]],0)</f>
        <v>0</v>
      </c>
      <c r="L941" s="19">
        <f t="shared" si="81"/>
        <v>0</v>
      </c>
      <c r="M941" s="17">
        <f t="shared" si="83"/>
        <v>0</v>
      </c>
      <c r="N941" s="5">
        <v>436717879</v>
      </c>
      <c r="O941">
        <f>INDEX($R$3:$T$335,MATCH(PERL[[#This Row],[DistrictNumber]],$R$3:$R$335,0),3)</f>
        <v>0</v>
      </c>
      <c r="P941" s="9">
        <f t="shared" si="84"/>
        <v>0</v>
      </c>
      <c r="V941">
        <v>2028</v>
      </c>
      <c r="W941" t="s">
        <v>572</v>
      </c>
      <c r="X941" s="25">
        <v>521968448</v>
      </c>
    </row>
    <row r="942" spans="1:24" x14ac:dyDescent="0.35">
      <c r="A942" s="13">
        <v>2028</v>
      </c>
      <c r="B942" s="13">
        <f t="shared" si="80"/>
        <v>2027</v>
      </c>
      <c r="C942" t="s">
        <v>574</v>
      </c>
      <c r="D942" t="s">
        <v>575</v>
      </c>
      <c r="E942" s="5">
        <v>2438836381</v>
      </c>
      <c r="F942" s="13">
        <f>INDEX($R$3:$T$335,MATCH(PERL[[#This Row],[DistrictNumber]],$R$3:$R$335,0),3)</f>
        <v>0.13500000000000001</v>
      </c>
      <c r="G942" s="9">
        <f t="shared" si="82"/>
        <v>329242.91143500002</v>
      </c>
      <c r="H942" s="11">
        <v>1.02</v>
      </c>
      <c r="I942" s="12" cm="1">
        <f t="array" ref="I942">INDEX(PERL[],MATCH(PERL[[#This Row],[Base Year]]&amp;PERL[[#This Row],[DistrictNumber]],PERL[[Fiscal Year]:[Fiscal Year]]&amp;PERL[[DistrictNumber]:[DistrictNumber]],0),9)*$H942</f>
        <v>236276.66306170804</v>
      </c>
      <c r="J942" s="15">
        <f>IF(PERL[[#This Row],[Unadjusted Maximum Revenue]]/(PERL[[#This Row],[Proposed Taxable Valuation]]/1000)&gt;PERL[[#This Row],[Max Debt RATE]],PERL[[#This Row],[Max Debt RATE]],PERL[[#This Row],[Unadjusted Maximum Revenue]]/(PERL[[#This Row],[Proposed Taxable Valuation]]/1000))</f>
        <v>9.6880899802235659E-2</v>
      </c>
      <c r="K942" s="26">
        <f>ROUND(PERL[[#This Row],[Proposed Taxable Valuation]]/1000*PERL[[#This Row],[Adjusted Rate]],0)</f>
        <v>236277</v>
      </c>
      <c r="L942" s="19">
        <f t="shared" si="81"/>
        <v>-92966.248373291979</v>
      </c>
      <c r="M942" s="17">
        <f t="shared" si="83"/>
        <v>-3.811910019776435E-2</v>
      </c>
      <c r="N942" s="5">
        <v>1837483265</v>
      </c>
      <c r="O942">
        <f>INDEX($R$3:$T$335,MATCH(PERL[[#This Row],[DistrictNumber]],$R$3:$R$335,0),3)</f>
        <v>0.13500000000000001</v>
      </c>
      <c r="P942" s="9">
        <f t="shared" si="84"/>
        <v>248060.24077500001</v>
      </c>
      <c r="V942">
        <v>2028</v>
      </c>
      <c r="W942" t="s">
        <v>574</v>
      </c>
      <c r="X942" s="25">
        <v>2438836381</v>
      </c>
    </row>
    <row r="943" spans="1:24" x14ac:dyDescent="0.35">
      <c r="A943" s="13">
        <v>2028</v>
      </c>
      <c r="B943" s="13">
        <f t="shared" si="80"/>
        <v>2027</v>
      </c>
      <c r="C943" t="s">
        <v>576</v>
      </c>
      <c r="D943" t="s">
        <v>577</v>
      </c>
      <c r="E943" s="5">
        <v>670677281</v>
      </c>
      <c r="F943" s="13">
        <f>INDEX($R$3:$T$335,MATCH(PERL[[#This Row],[DistrictNumber]],$R$3:$R$335,0),3)</f>
        <v>0</v>
      </c>
      <c r="G943" s="9">
        <f t="shared" si="82"/>
        <v>0</v>
      </c>
      <c r="H943" s="11">
        <v>1.02</v>
      </c>
      <c r="I943" s="12" cm="1">
        <f t="array" ref="I943">INDEX(PERL[],MATCH(PERL[[#This Row],[Base Year]]&amp;PERL[[#This Row],[DistrictNumber]],PERL[[Fiscal Year]:[Fiscal Year]]&amp;PERL[[DistrictNumber]:[DistrictNumber]],0),9)*$H943</f>
        <v>0</v>
      </c>
      <c r="J943" s="15">
        <f>IF(PERL[[#This Row],[Unadjusted Maximum Revenue]]/(PERL[[#This Row],[Proposed Taxable Valuation]]/1000)&gt;PERL[[#This Row],[Max Debt RATE]],PERL[[#This Row],[Max Debt RATE]],PERL[[#This Row],[Unadjusted Maximum Revenue]]/(PERL[[#This Row],[Proposed Taxable Valuation]]/1000))</f>
        <v>0</v>
      </c>
      <c r="K943" s="26">
        <f>ROUND(PERL[[#This Row],[Proposed Taxable Valuation]]/1000*PERL[[#This Row],[Adjusted Rate]],0)</f>
        <v>0</v>
      </c>
      <c r="L943" s="19">
        <f t="shared" si="81"/>
        <v>0</v>
      </c>
      <c r="M943" s="17">
        <f t="shared" si="83"/>
        <v>0</v>
      </c>
      <c r="N943" s="5">
        <v>572880527</v>
      </c>
      <c r="O943">
        <f>INDEX($R$3:$T$335,MATCH(PERL[[#This Row],[DistrictNumber]],$R$3:$R$335,0),3)</f>
        <v>0</v>
      </c>
      <c r="P943" s="9">
        <f t="shared" si="84"/>
        <v>0</v>
      </c>
      <c r="V943">
        <v>2028</v>
      </c>
      <c r="W943" t="s">
        <v>576</v>
      </c>
      <c r="X943" s="25">
        <v>670677281</v>
      </c>
    </row>
    <row r="944" spans="1:24" x14ac:dyDescent="0.35">
      <c r="A944" s="13">
        <v>2028</v>
      </c>
      <c r="B944" s="13">
        <f t="shared" si="80"/>
        <v>2027</v>
      </c>
      <c r="C944" t="s">
        <v>578</v>
      </c>
      <c r="D944" t="s">
        <v>579</v>
      </c>
      <c r="E944" s="5">
        <v>599344617</v>
      </c>
      <c r="F944" s="13">
        <f>INDEX($R$3:$T$335,MATCH(PERL[[#This Row],[DistrictNumber]],$R$3:$R$335,0),3)</f>
        <v>0</v>
      </c>
      <c r="G944" s="9">
        <f t="shared" si="82"/>
        <v>0</v>
      </c>
      <c r="H944" s="11">
        <v>1.02</v>
      </c>
      <c r="I944" s="12" cm="1">
        <f t="array" ref="I944">INDEX(PERL[],MATCH(PERL[[#This Row],[Base Year]]&amp;PERL[[#This Row],[DistrictNumber]],PERL[[Fiscal Year]:[Fiscal Year]]&amp;PERL[[DistrictNumber]:[DistrictNumber]],0),9)*$H944</f>
        <v>0</v>
      </c>
      <c r="J944" s="15">
        <f>IF(PERL[[#This Row],[Unadjusted Maximum Revenue]]/(PERL[[#This Row],[Proposed Taxable Valuation]]/1000)&gt;PERL[[#This Row],[Max Debt RATE]],PERL[[#This Row],[Max Debt RATE]],PERL[[#This Row],[Unadjusted Maximum Revenue]]/(PERL[[#This Row],[Proposed Taxable Valuation]]/1000))</f>
        <v>0</v>
      </c>
      <c r="K944" s="26">
        <f>ROUND(PERL[[#This Row],[Proposed Taxable Valuation]]/1000*PERL[[#This Row],[Adjusted Rate]],0)</f>
        <v>0</v>
      </c>
      <c r="L944" s="19">
        <f t="shared" si="81"/>
        <v>0</v>
      </c>
      <c r="M944" s="17">
        <f t="shared" si="83"/>
        <v>0</v>
      </c>
      <c r="N944" s="5">
        <v>440716993</v>
      </c>
      <c r="O944">
        <f>INDEX($R$3:$T$335,MATCH(PERL[[#This Row],[DistrictNumber]],$R$3:$R$335,0),3)</f>
        <v>0</v>
      </c>
      <c r="P944" s="9">
        <f t="shared" si="84"/>
        <v>0</v>
      </c>
      <c r="V944">
        <v>2028</v>
      </c>
      <c r="W944" t="s">
        <v>578</v>
      </c>
      <c r="X944" s="25">
        <v>599344617</v>
      </c>
    </row>
    <row r="945" spans="1:24" x14ac:dyDescent="0.35">
      <c r="A945" s="13">
        <v>2028</v>
      </c>
      <c r="B945" s="13">
        <f t="shared" si="80"/>
        <v>2027</v>
      </c>
      <c r="C945" t="s">
        <v>580</v>
      </c>
      <c r="D945" t="s">
        <v>581</v>
      </c>
      <c r="E945" s="5">
        <v>207948790</v>
      </c>
      <c r="F945" s="13">
        <f>INDEX($R$3:$T$335,MATCH(PERL[[#This Row],[DistrictNumber]],$R$3:$R$335,0),3)</f>
        <v>0</v>
      </c>
      <c r="G945" s="9">
        <f t="shared" si="82"/>
        <v>0</v>
      </c>
      <c r="H945" s="11">
        <v>1.02</v>
      </c>
      <c r="I945" s="12" cm="1">
        <f t="array" ref="I945">INDEX(PERL[],MATCH(PERL[[#This Row],[Base Year]]&amp;PERL[[#This Row],[DistrictNumber]],PERL[[Fiscal Year]:[Fiscal Year]]&amp;PERL[[DistrictNumber]:[DistrictNumber]],0),9)*$H945</f>
        <v>0</v>
      </c>
      <c r="J945" s="15">
        <f>IF(PERL[[#This Row],[Unadjusted Maximum Revenue]]/(PERL[[#This Row],[Proposed Taxable Valuation]]/1000)&gt;PERL[[#This Row],[Max Debt RATE]],PERL[[#This Row],[Max Debt RATE]],PERL[[#This Row],[Unadjusted Maximum Revenue]]/(PERL[[#This Row],[Proposed Taxable Valuation]]/1000))</f>
        <v>0</v>
      </c>
      <c r="K945" s="26">
        <f>ROUND(PERL[[#This Row],[Proposed Taxable Valuation]]/1000*PERL[[#This Row],[Adjusted Rate]],0)</f>
        <v>0</v>
      </c>
      <c r="L945" s="19">
        <f t="shared" si="81"/>
        <v>0</v>
      </c>
      <c r="M945" s="17">
        <f t="shared" si="83"/>
        <v>0</v>
      </c>
      <c r="N945" s="5">
        <v>185223849</v>
      </c>
      <c r="O945">
        <f>INDEX($R$3:$T$335,MATCH(PERL[[#This Row],[DistrictNumber]],$R$3:$R$335,0),3)</f>
        <v>0</v>
      </c>
      <c r="P945" s="9">
        <f t="shared" si="84"/>
        <v>0</v>
      </c>
      <c r="V945">
        <v>2028</v>
      </c>
      <c r="W945" t="s">
        <v>580</v>
      </c>
      <c r="X945" s="25">
        <v>207948790</v>
      </c>
    </row>
    <row r="946" spans="1:24" x14ac:dyDescent="0.35">
      <c r="A946" s="13">
        <v>2028</v>
      </c>
      <c r="B946" s="13">
        <f t="shared" si="80"/>
        <v>2027</v>
      </c>
      <c r="C946" t="s">
        <v>582</v>
      </c>
      <c r="D946" t="s">
        <v>583</v>
      </c>
      <c r="E946" s="5">
        <v>878032043</v>
      </c>
      <c r="F946" s="13">
        <f>INDEX($R$3:$T$335,MATCH(PERL[[#This Row],[DistrictNumber]],$R$3:$R$335,0),3)</f>
        <v>0</v>
      </c>
      <c r="G946" s="9">
        <f t="shared" si="82"/>
        <v>0</v>
      </c>
      <c r="H946" s="11">
        <v>1.02</v>
      </c>
      <c r="I946" s="12" cm="1">
        <f t="array" ref="I946">INDEX(PERL[],MATCH(PERL[[#This Row],[Base Year]]&amp;PERL[[#This Row],[DistrictNumber]],PERL[[Fiscal Year]:[Fiscal Year]]&amp;PERL[[DistrictNumber]:[DistrictNumber]],0),9)*$H946</f>
        <v>0</v>
      </c>
      <c r="J946" s="15">
        <f>IF(PERL[[#This Row],[Unadjusted Maximum Revenue]]/(PERL[[#This Row],[Proposed Taxable Valuation]]/1000)&gt;PERL[[#This Row],[Max Debt RATE]],PERL[[#This Row],[Max Debt RATE]],PERL[[#This Row],[Unadjusted Maximum Revenue]]/(PERL[[#This Row],[Proposed Taxable Valuation]]/1000))</f>
        <v>0</v>
      </c>
      <c r="K946" s="26">
        <f>ROUND(PERL[[#This Row],[Proposed Taxable Valuation]]/1000*PERL[[#This Row],[Adjusted Rate]],0)</f>
        <v>0</v>
      </c>
      <c r="L946" s="19">
        <f t="shared" si="81"/>
        <v>0</v>
      </c>
      <c r="M946" s="17">
        <f t="shared" si="83"/>
        <v>0</v>
      </c>
      <c r="N946" s="5">
        <v>693202722</v>
      </c>
      <c r="O946">
        <f>INDEX($R$3:$T$335,MATCH(PERL[[#This Row],[DistrictNumber]],$R$3:$R$335,0),3)</f>
        <v>0</v>
      </c>
      <c r="P946" s="9">
        <f t="shared" si="84"/>
        <v>0</v>
      </c>
      <c r="V946">
        <v>2028</v>
      </c>
      <c r="W946" t="s">
        <v>582</v>
      </c>
      <c r="X946" s="25">
        <v>878032043</v>
      </c>
    </row>
    <row r="947" spans="1:24" x14ac:dyDescent="0.35">
      <c r="A947" s="13">
        <v>2028</v>
      </c>
      <c r="B947" s="13">
        <f t="shared" si="80"/>
        <v>2027</v>
      </c>
      <c r="C947" t="s">
        <v>584</v>
      </c>
      <c r="D947" t="s">
        <v>585</v>
      </c>
      <c r="E947" s="5">
        <v>253486937</v>
      </c>
      <c r="F947" s="13">
        <f>INDEX($R$3:$T$335,MATCH(PERL[[#This Row],[DistrictNumber]],$R$3:$R$335,0),3)</f>
        <v>0</v>
      </c>
      <c r="G947" s="9">
        <f t="shared" si="82"/>
        <v>0</v>
      </c>
      <c r="H947" s="11">
        <v>1.02</v>
      </c>
      <c r="I947" s="12" cm="1">
        <f t="array" ref="I947">INDEX(PERL[],MATCH(PERL[[#This Row],[Base Year]]&amp;PERL[[#This Row],[DistrictNumber]],PERL[[Fiscal Year]:[Fiscal Year]]&amp;PERL[[DistrictNumber]:[DistrictNumber]],0),9)*$H947</f>
        <v>0</v>
      </c>
      <c r="J947" s="15">
        <f>IF(PERL[[#This Row],[Unadjusted Maximum Revenue]]/(PERL[[#This Row],[Proposed Taxable Valuation]]/1000)&gt;PERL[[#This Row],[Max Debt RATE]],PERL[[#This Row],[Max Debt RATE]],PERL[[#This Row],[Unadjusted Maximum Revenue]]/(PERL[[#This Row],[Proposed Taxable Valuation]]/1000))</f>
        <v>0</v>
      </c>
      <c r="K947" s="26">
        <f>ROUND(PERL[[#This Row],[Proposed Taxable Valuation]]/1000*PERL[[#This Row],[Adjusted Rate]],0)</f>
        <v>0</v>
      </c>
      <c r="L947" s="19">
        <f t="shared" si="81"/>
        <v>0</v>
      </c>
      <c r="M947" s="17">
        <f t="shared" si="83"/>
        <v>0</v>
      </c>
      <c r="N947" s="5">
        <v>211338060</v>
      </c>
      <c r="O947">
        <f>INDEX($R$3:$T$335,MATCH(PERL[[#This Row],[DistrictNumber]],$R$3:$R$335,0),3)</f>
        <v>0</v>
      </c>
      <c r="P947" s="9">
        <f t="shared" si="84"/>
        <v>0</v>
      </c>
      <c r="V947">
        <v>2028</v>
      </c>
      <c r="W947" t="s">
        <v>584</v>
      </c>
      <c r="X947" s="25">
        <v>253486937</v>
      </c>
    </row>
    <row r="948" spans="1:24" x14ac:dyDescent="0.35">
      <c r="A948" s="13">
        <v>2028</v>
      </c>
      <c r="B948" s="13">
        <f t="shared" si="80"/>
        <v>2027</v>
      </c>
      <c r="C948" t="s">
        <v>586</v>
      </c>
      <c r="D948" t="s">
        <v>587</v>
      </c>
      <c r="E948" s="5">
        <v>317800607</v>
      </c>
      <c r="F948" s="13">
        <f>INDEX($R$3:$T$335,MATCH(PERL[[#This Row],[DistrictNumber]],$R$3:$R$335,0),3)</f>
        <v>0</v>
      </c>
      <c r="G948" s="9">
        <f t="shared" si="82"/>
        <v>0</v>
      </c>
      <c r="H948" s="11">
        <v>1.02</v>
      </c>
      <c r="I948" s="12" cm="1">
        <f t="array" ref="I948">INDEX(PERL[],MATCH(PERL[[#This Row],[Base Year]]&amp;PERL[[#This Row],[DistrictNumber]],PERL[[Fiscal Year]:[Fiscal Year]]&amp;PERL[[DistrictNumber]:[DistrictNumber]],0),9)*$H948</f>
        <v>0</v>
      </c>
      <c r="J948" s="15">
        <f>IF(PERL[[#This Row],[Unadjusted Maximum Revenue]]/(PERL[[#This Row],[Proposed Taxable Valuation]]/1000)&gt;PERL[[#This Row],[Max Debt RATE]],PERL[[#This Row],[Max Debt RATE]],PERL[[#This Row],[Unadjusted Maximum Revenue]]/(PERL[[#This Row],[Proposed Taxable Valuation]]/1000))</f>
        <v>0</v>
      </c>
      <c r="K948" s="26">
        <f>ROUND(PERL[[#This Row],[Proposed Taxable Valuation]]/1000*PERL[[#This Row],[Adjusted Rate]],0)</f>
        <v>0</v>
      </c>
      <c r="L948" s="19">
        <f t="shared" si="81"/>
        <v>0</v>
      </c>
      <c r="M948" s="17">
        <f t="shared" si="83"/>
        <v>0</v>
      </c>
      <c r="N948" s="5">
        <v>268447476</v>
      </c>
      <c r="O948">
        <f>INDEX($R$3:$T$335,MATCH(PERL[[#This Row],[DistrictNumber]],$R$3:$R$335,0),3)</f>
        <v>0</v>
      </c>
      <c r="P948" s="9">
        <f t="shared" si="84"/>
        <v>0</v>
      </c>
      <c r="V948">
        <v>2028</v>
      </c>
      <c r="W948" t="s">
        <v>192</v>
      </c>
      <c r="X948" s="25">
        <v>692694695</v>
      </c>
    </row>
    <row r="949" spans="1:24" x14ac:dyDescent="0.35">
      <c r="A949" s="13">
        <v>2028</v>
      </c>
      <c r="B949" s="13">
        <f t="shared" si="80"/>
        <v>2027</v>
      </c>
      <c r="C949" t="s">
        <v>588</v>
      </c>
      <c r="D949" t="s">
        <v>589</v>
      </c>
      <c r="E949" s="5">
        <v>354735059</v>
      </c>
      <c r="F949" s="13">
        <f>INDEX($R$3:$T$335,MATCH(PERL[[#This Row],[DistrictNumber]],$R$3:$R$335,0),3)</f>
        <v>0</v>
      </c>
      <c r="G949" s="9">
        <f t="shared" si="82"/>
        <v>0</v>
      </c>
      <c r="H949" s="11">
        <v>1.02</v>
      </c>
      <c r="I949" s="12" cm="1">
        <f t="array" ref="I949">INDEX(PERL[],MATCH(PERL[[#This Row],[Base Year]]&amp;PERL[[#This Row],[DistrictNumber]],PERL[[Fiscal Year]:[Fiscal Year]]&amp;PERL[[DistrictNumber]:[DistrictNumber]],0),9)*$H949</f>
        <v>0</v>
      </c>
      <c r="J949" s="15">
        <f>IF(PERL[[#This Row],[Unadjusted Maximum Revenue]]/(PERL[[#This Row],[Proposed Taxable Valuation]]/1000)&gt;PERL[[#This Row],[Max Debt RATE]],PERL[[#This Row],[Max Debt RATE]],PERL[[#This Row],[Unadjusted Maximum Revenue]]/(PERL[[#This Row],[Proposed Taxable Valuation]]/1000))</f>
        <v>0</v>
      </c>
      <c r="K949" s="26">
        <f>ROUND(PERL[[#This Row],[Proposed Taxable Valuation]]/1000*PERL[[#This Row],[Adjusted Rate]],0)</f>
        <v>0</v>
      </c>
      <c r="L949" s="19">
        <f t="shared" si="81"/>
        <v>0</v>
      </c>
      <c r="M949" s="17">
        <f t="shared" si="83"/>
        <v>0</v>
      </c>
      <c r="N949" s="5">
        <v>289679553</v>
      </c>
      <c r="O949">
        <f>INDEX($R$3:$T$335,MATCH(PERL[[#This Row],[DistrictNumber]],$R$3:$R$335,0),3)</f>
        <v>0</v>
      </c>
      <c r="P949" s="9">
        <f t="shared" si="84"/>
        <v>0</v>
      </c>
      <c r="V949">
        <v>2028</v>
      </c>
      <c r="W949" t="s">
        <v>586</v>
      </c>
      <c r="X949" s="25">
        <v>317800607</v>
      </c>
    </row>
    <row r="950" spans="1:24" x14ac:dyDescent="0.35">
      <c r="A950" s="13">
        <v>2028</v>
      </c>
      <c r="B950" s="13">
        <f t="shared" si="80"/>
        <v>2027</v>
      </c>
      <c r="C950" t="s">
        <v>590</v>
      </c>
      <c r="D950" t="s">
        <v>591</v>
      </c>
      <c r="E950" s="5">
        <v>773980936</v>
      </c>
      <c r="F950" s="13">
        <f>INDEX($R$3:$T$335,MATCH(PERL[[#This Row],[DistrictNumber]],$R$3:$R$335,0),3)</f>
        <v>0</v>
      </c>
      <c r="G950" s="9">
        <f t="shared" si="82"/>
        <v>0</v>
      </c>
      <c r="H950" s="11">
        <v>1.02</v>
      </c>
      <c r="I950" s="12" cm="1">
        <f t="array" ref="I950">INDEX(PERL[],MATCH(PERL[[#This Row],[Base Year]]&amp;PERL[[#This Row],[DistrictNumber]],PERL[[Fiscal Year]:[Fiscal Year]]&amp;PERL[[DistrictNumber]:[DistrictNumber]],0),9)*$H950</f>
        <v>0</v>
      </c>
      <c r="J950" s="15">
        <f>IF(PERL[[#This Row],[Unadjusted Maximum Revenue]]/(PERL[[#This Row],[Proposed Taxable Valuation]]/1000)&gt;PERL[[#This Row],[Max Debt RATE]],PERL[[#This Row],[Max Debt RATE]],PERL[[#This Row],[Unadjusted Maximum Revenue]]/(PERL[[#This Row],[Proposed Taxable Valuation]]/1000))</f>
        <v>0</v>
      </c>
      <c r="K950" s="26">
        <f>ROUND(PERL[[#This Row],[Proposed Taxable Valuation]]/1000*PERL[[#This Row],[Adjusted Rate]],0)</f>
        <v>0</v>
      </c>
      <c r="L950" s="19">
        <f t="shared" si="81"/>
        <v>0</v>
      </c>
      <c r="M950" s="17">
        <f t="shared" si="83"/>
        <v>0</v>
      </c>
      <c r="N950" s="5">
        <v>616905378</v>
      </c>
      <c r="O950">
        <f>INDEX($R$3:$T$335,MATCH(PERL[[#This Row],[DistrictNumber]],$R$3:$R$335,0),3)</f>
        <v>0</v>
      </c>
      <c r="P950" s="9">
        <f t="shared" si="84"/>
        <v>0</v>
      </c>
      <c r="V950">
        <v>2028</v>
      </c>
      <c r="W950" t="s">
        <v>588</v>
      </c>
      <c r="X950" s="25">
        <v>354735059</v>
      </c>
    </row>
    <row r="951" spans="1:24" x14ac:dyDescent="0.35">
      <c r="A951" s="13">
        <v>2028</v>
      </c>
      <c r="B951" s="13">
        <f t="shared" si="80"/>
        <v>2027</v>
      </c>
      <c r="C951" t="s">
        <v>592</v>
      </c>
      <c r="D951" t="s">
        <v>593</v>
      </c>
      <c r="E951" s="5">
        <v>4109060605</v>
      </c>
      <c r="F951" s="13">
        <f>INDEX($R$3:$T$335,MATCH(PERL[[#This Row],[DistrictNumber]],$R$3:$R$335,0),3)</f>
        <v>0</v>
      </c>
      <c r="G951" s="9">
        <f t="shared" si="82"/>
        <v>0</v>
      </c>
      <c r="H951" s="11">
        <v>1.02</v>
      </c>
      <c r="I951" s="12" cm="1">
        <f t="array" ref="I951">INDEX(PERL[],MATCH(PERL[[#This Row],[Base Year]]&amp;PERL[[#This Row],[DistrictNumber]],PERL[[Fiscal Year]:[Fiscal Year]]&amp;PERL[[DistrictNumber]:[DistrictNumber]],0),9)*$H951</f>
        <v>0</v>
      </c>
      <c r="J951" s="15">
        <f>IF(PERL[[#This Row],[Unadjusted Maximum Revenue]]/(PERL[[#This Row],[Proposed Taxable Valuation]]/1000)&gt;PERL[[#This Row],[Max Debt RATE]],PERL[[#This Row],[Max Debt RATE]],PERL[[#This Row],[Unadjusted Maximum Revenue]]/(PERL[[#This Row],[Proposed Taxable Valuation]]/1000))</f>
        <v>0</v>
      </c>
      <c r="K951" s="26">
        <f>ROUND(PERL[[#This Row],[Proposed Taxable Valuation]]/1000*PERL[[#This Row],[Adjusted Rate]],0)</f>
        <v>0</v>
      </c>
      <c r="L951" s="19">
        <f t="shared" si="81"/>
        <v>0</v>
      </c>
      <c r="M951" s="17">
        <f t="shared" si="83"/>
        <v>0</v>
      </c>
      <c r="N951" s="5">
        <v>3120871709</v>
      </c>
      <c r="O951">
        <f>INDEX($R$3:$T$335,MATCH(PERL[[#This Row],[DistrictNumber]],$R$3:$R$335,0),3)</f>
        <v>0</v>
      </c>
      <c r="P951" s="9">
        <f t="shared" si="84"/>
        <v>0</v>
      </c>
      <c r="V951">
        <v>2028</v>
      </c>
      <c r="W951" t="s">
        <v>590</v>
      </c>
      <c r="X951" s="25">
        <v>773980936</v>
      </c>
    </row>
    <row r="952" spans="1:24" x14ac:dyDescent="0.35">
      <c r="A952" s="13">
        <v>2028</v>
      </c>
      <c r="B952" s="13">
        <f t="shared" si="80"/>
        <v>2027</v>
      </c>
      <c r="C952" t="s">
        <v>594</v>
      </c>
      <c r="D952" t="s">
        <v>595</v>
      </c>
      <c r="E952" s="5">
        <v>11230604317</v>
      </c>
      <c r="F952" s="13">
        <f>INDEX($R$3:$T$335,MATCH(PERL[[#This Row],[DistrictNumber]],$R$3:$R$335,0),3)</f>
        <v>0</v>
      </c>
      <c r="G952" s="9">
        <f t="shared" si="82"/>
        <v>0</v>
      </c>
      <c r="H952" s="11">
        <v>1.02</v>
      </c>
      <c r="I952" s="12" cm="1">
        <f t="array" ref="I952">INDEX(PERL[],MATCH(PERL[[#This Row],[Base Year]]&amp;PERL[[#This Row],[DistrictNumber]],PERL[[Fiscal Year]:[Fiscal Year]]&amp;PERL[[DistrictNumber]:[DistrictNumber]],0),9)*$H952</f>
        <v>0</v>
      </c>
      <c r="J952" s="15">
        <f>IF(PERL[[#This Row],[Unadjusted Maximum Revenue]]/(PERL[[#This Row],[Proposed Taxable Valuation]]/1000)&gt;PERL[[#This Row],[Max Debt RATE]],PERL[[#This Row],[Max Debt RATE]],PERL[[#This Row],[Unadjusted Maximum Revenue]]/(PERL[[#This Row],[Proposed Taxable Valuation]]/1000))</f>
        <v>0</v>
      </c>
      <c r="K952" s="26">
        <f>ROUND(PERL[[#This Row],[Proposed Taxable Valuation]]/1000*PERL[[#This Row],[Adjusted Rate]],0)</f>
        <v>0</v>
      </c>
      <c r="L952" s="19">
        <f t="shared" si="81"/>
        <v>0</v>
      </c>
      <c r="M952" s="17">
        <f t="shared" si="83"/>
        <v>0</v>
      </c>
      <c r="N952" s="5">
        <v>8251926610</v>
      </c>
      <c r="O952">
        <f>INDEX($R$3:$T$335,MATCH(PERL[[#This Row],[DistrictNumber]],$R$3:$R$335,0),3)</f>
        <v>0</v>
      </c>
      <c r="P952" s="9">
        <f t="shared" si="84"/>
        <v>0</v>
      </c>
      <c r="V952">
        <v>2028</v>
      </c>
      <c r="W952" t="s">
        <v>592</v>
      </c>
      <c r="X952" s="25">
        <v>4109060605</v>
      </c>
    </row>
    <row r="953" spans="1:24" x14ac:dyDescent="0.35">
      <c r="A953" s="13">
        <v>2028</v>
      </c>
      <c r="B953" s="13">
        <f t="shared" si="80"/>
        <v>2027</v>
      </c>
      <c r="C953" t="s">
        <v>596</v>
      </c>
      <c r="D953" t="s">
        <v>597</v>
      </c>
      <c r="E953" s="5">
        <v>1283233866</v>
      </c>
      <c r="F953" s="13">
        <f>INDEX($R$3:$T$335,MATCH(PERL[[#This Row],[DistrictNumber]],$R$3:$R$335,0),3)</f>
        <v>0</v>
      </c>
      <c r="G953" s="9">
        <f t="shared" si="82"/>
        <v>0</v>
      </c>
      <c r="H953" s="11">
        <v>1.02</v>
      </c>
      <c r="I953" s="12" cm="1">
        <f t="array" ref="I953">INDEX(PERL[],MATCH(PERL[[#This Row],[Base Year]]&amp;PERL[[#This Row],[DistrictNumber]],PERL[[Fiscal Year]:[Fiscal Year]]&amp;PERL[[DistrictNumber]:[DistrictNumber]],0),9)*$H953</f>
        <v>0</v>
      </c>
      <c r="J953" s="15">
        <f>IF(PERL[[#This Row],[Unadjusted Maximum Revenue]]/(PERL[[#This Row],[Proposed Taxable Valuation]]/1000)&gt;PERL[[#This Row],[Max Debt RATE]],PERL[[#This Row],[Max Debt RATE]],PERL[[#This Row],[Unadjusted Maximum Revenue]]/(PERL[[#This Row],[Proposed Taxable Valuation]]/1000))</f>
        <v>0</v>
      </c>
      <c r="K953" s="26">
        <f>ROUND(PERL[[#This Row],[Proposed Taxable Valuation]]/1000*PERL[[#This Row],[Adjusted Rate]],0)</f>
        <v>0</v>
      </c>
      <c r="L953" s="19">
        <f t="shared" si="81"/>
        <v>0</v>
      </c>
      <c r="M953" s="17">
        <f t="shared" si="83"/>
        <v>0</v>
      </c>
      <c r="N953" s="5">
        <v>980555963</v>
      </c>
      <c r="O953">
        <f>INDEX($R$3:$T$335,MATCH(PERL[[#This Row],[DistrictNumber]],$R$3:$R$335,0),3)</f>
        <v>0</v>
      </c>
      <c r="P953" s="9">
        <f t="shared" si="84"/>
        <v>0</v>
      </c>
      <c r="V953">
        <v>2028</v>
      </c>
      <c r="W953" t="s">
        <v>594</v>
      </c>
      <c r="X953" s="25">
        <v>11230604317</v>
      </c>
    </row>
    <row r="954" spans="1:24" x14ac:dyDescent="0.35">
      <c r="A954" s="13">
        <v>2028</v>
      </c>
      <c r="B954" s="13">
        <f t="shared" si="80"/>
        <v>2027</v>
      </c>
      <c r="C954" t="s">
        <v>598</v>
      </c>
      <c r="D954" t="s">
        <v>599</v>
      </c>
      <c r="E954" s="5">
        <v>398617456</v>
      </c>
      <c r="F954" s="13">
        <f>INDEX($R$3:$T$335,MATCH(PERL[[#This Row],[DistrictNumber]],$R$3:$R$335,0),3)</f>
        <v>0</v>
      </c>
      <c r="G954" s="9">
        <f t="shared" si="82"/>
        <v>0</v>
      </c>
      <c r="H954" s="11">
        <v>1.02</v>
      </c>
      <c r="I954" s="12" cm="1">
        <f t="array" ref="I954">INDEX(PERL[],MATCH(PERL[[#This Row],[Base Year]]&amp;PERL[[#This Row],[DistrictNumber]],PERL[[Fiscal Year]:[Fiscal Year]]&amp;PERL[[DistrictNumber]:[DistrictNumber]],0),9)*$H954</f>
        <v>0</v>
      </c>
      <c r="J954" s="15">
        <f>IF(PERL[[#This Row],[Unadjusted Maximum Revenue]]/(PERL[[#This Row],[Proposed Taxable Valuation]]/1000)&gt;PERL[[#This Row],[Max Debt RATE]],PERL[[#This Row],[Max Debt RATE]],PERL[[#This Row],[Unadjusted Maximum Revenue]]/(PERL[[#This Row],[Proposed Taxable Valuation]]/1000))</f>
        <v>0</v>
      </c>
      <c r="K954" s="26">
        <f>ROUND(PERL[[#This Row],[Proposed Taxable Valuation]]/1000*PERL[[#This Row],[Adjusted Rate]],0)</f>
        <v>0</v>
      </c>
      <c r="L954" s="19">
        <f t="shared" si="81"/>
        <v>0</v>
      </c>
      <c r="M954" s="17">
        <f t="shared" si="83"/>
        <v>0</v>
      </c>
      <c r="N954" s="5">
        <v>348095182</v>
      </c>
      <c r="O954">
        <f>INDEX($R$3:$T$335,MATCH(PERL[[#This Row],[DistrictNumber]],$R$3:$R$335,0),3)</f>
        <v>0</v>
      </c>
      <c r="P954" s="9">
        <f t="shared" si="84"/>
        <v>0</v>
      </c>
      <c r="V954">
        <v>2028</v>
      </c>
      <c r="W954" t="s">
        <v>596</v>
      </c>
      <c r="X954" s="25">
        <v>1283233866</v>
      </c>
    </row>
    <row r="955" spans="1:24" x14ac:dyDescent="0.35">
      <c r="A955" s="13">
        <v>2028</v>
      </c>
      <c r="B955" s="13">
        <f t="shared" si="80"/>
        <v>2027</v>
      </c>
      <c r="C955" t="s">
        <v>600</v>
      </c>
      <c r="D955" t="s">
        <v>601</v>
      </c>
      <c r="E955" s="5">
        <v>1038190781</v>
      </c>
      <c r="F955" s="13">
        <f>INDEX($R$3:$T$335,MATCH(PERL[[#This Row],[DistrictNumber]],$R$3:$R$335,0),3)</f>
        <v>0</v>
      </c>
      <c r="G955" s="9">
        <f t="shared" si="82"/>
        <v>0</v>
      </c>
      <c r="H955" s="11">
        <v>1.02</v>
      </c>
      <c r="I955" s="12" cm="1">
        <f t="array" ref="I955">INDEX(PERL[],MATCH(PERL[[#This Row],[Base Year]]&amp;PERL[[#This Row],[DistrictNumber]],PERL[[Fiscal Year]:[Fiscal Year]]&amp;PERL[[DistrictNumber]:[DistrictNumber]],0),9)*$H955</f>
        <v>0</v>
      </c>
      <c r="J955" s="15">
        <f>IF(PERL[[#This Row],[Unadjusted Maximum Revenue]]/(PERL[[#This Row],[Proposed Taxable Valuation]]/1000)&gt;PERL[[#This Row],[Max Debt RATE]],PERL[[#This Row],[Max Debt RATE]],PERL[[#This Row],[Unadjusted Maximum Revenue]]/(PERL[[#This Row],[Proposed Taxable Valuation]]/1000))</f>
        <v>0</v>
      </c>
      <c r="K955" s="26">
        <f>ROUND(PERL[[#This Row],[Proposed Taxable Valuation]]/1000*PERL[[#This Row],[Adjusted Rate]],0)</f>
        <v>0</v>
      </c>
      <c r="L955" s="19">
        <f t="shared" si="81"/>
        <v>0</v>
      </c>
      <c r="M955" s="17">
        <f t="shared" si="83"/>
        <v>0</v>
      </c>
      <c r="N955" s="5">
        <v>878085819</v>
      </c>
      <c r="O955">
        <f>INDEX($R$3:$T$335,MATCH(PERL[[#This Row],[DistrictNumber]],$R$3:$R$335,0),3)</f>
        <v>0</v>
      </c>
      <c r="P955" s="9">
        <f t="shared" si="84"/>
        <v>0</v>
      </c>
      <c r="V955">
        <v>2028</v>
      </c>
      <c r="W955" t="s">
        <v>598</v>
      </c>
      <c r="X955" s="25">
        <v>398617456</v>
      </c>
    </row>
    <row r="956" spans="1:24" x14ac:dyDescent="0.35">
      <c r="A956" s="13">
        <v>2028</v>
      </c>
      <c r="B956" s="13">
        <f t="shared" si="80"/>
        <v>2027</v>
      </c>
      <c r="C956" t="s">
        <v>602</v>
      </c>
      <c r="D956" t="s">
        <v>603</v>
      </c>
      <c r="E956" s="5">
        <v>304944397</v>
      </c>
      <c r="F956" s="13">
        <f>INDEX($R$3:$T$335,MATCH(PERL[[#This Row],[DistrictNumber]],$R$3:$R$335,0),3)</f>
        <v>0.13500000000000001</v>
      </c>
      <c r="G956" s="9">
        <f t="shared" si="82"/>
        <v>41167.493595</v>
      </c>
      <c r="H956" s="11">
        <v>1.02</v>
      </c>
      <c r="I956" s="12" cm="1">
        <f t="array" ref="I956">INDEX(PERL[],MATCH(PERL[[#This Row],[Base Year]]&amp;PERL[[#This Row],[DistrictNumber]],PERL[[Fiscal Year]:[Fiscal Year]]&amp;PERL[[DistrictNumber]:[DistrictNumber]],0),9)*$H956</f>
        <v>37633.873010742005</v>
      </c>
      <c r="J956" s="15">
        <f>IF(PERL[[#This Row],[Unadjusted Maximum Revenue]]/(PERL[[#This Row],[Proposed Taxable Valuation]]/1000)&gt;PERL[[#This Row],[Max Debt RATE]],PERL[[#This Row],[Max Debt RATE]],PERL[[#This Row],[Unadjusted Maximum Revenue]]/(PERL[[#This Row],[Proposed Taxable Valuation]]/1000))</f>
        <v>0.12341224623563753</v>
      </c>
      <c r="K956" s="26">
        <f>ROUND(PERL[[#This Row],[Proposed Taxable Valuation]]/1000*PERL[[#This Row],[Adjusted Rate]],0)</f>
        <v>37634</v>
      </c>
      <c r="L956" s="19">
        <f t="shared" si="81"/>
        <v>-3533.6205842579948</v>
      </c>
      <c r="M956" s="17">
        <f t="shared" si="83"/>
        <v>-1.1587753764362482E-2</v>
      </c>
      <c r="N956" s="5">
        <v>271786680</v>
      </c>
      <c r="O956">
        <f>INDEX($R$3:$T$335,MATCH(PERL[[#This Row],[DistrictNumber]],$R$3:$R$335,0),3)</f>
        <v>0.13500000000000001</v>
      </c>
      <c r="P956" s="9">
        <f t="shared" si="84"/>
        <v>36691.201800000003</v>
      </c>
      <c r="V956">
        <v>2028</v>
      </c>
      <c r="W956" t="s">
        <v>600</v>
      </c>
      <c r="X956" s="25">
        <v>1038190781</v>
      </c>
    </row>
    <row r="957" spans="1:24" x14ac:dyDescent="0.35">
      <c r="A957" s="13">
        <v>2028</v>
      </c>
      <c r="B957" s="13">
        <f t="shared" si="80"/>
        <v>2027</v>
      </c>
      <c r="C957" t="s">
        <v>604</v>
      </c>
      <c r="D957" t="s">
        <v>605</v>
      </c>
      <c r="E957" s="5">
        <v>649753751</v>
      </c>
      <c r="F957" s="13">
        <f>INDEX($R$3:$T$335,MATCH(PERL[[#This Row],[DistrictNumber]],$R$3:$R$335,0),3)</f>
        <v>0</v>
      </c>
      <c r="G957" s="9">
        <f t="shared" si="82"/>
        <v>0</v>
      </c>
      <c r="H957" s="11">
        <v>1.02</v>
      </c>
      <c r="I957" s="12" cm="1">
        <f t="array" ref="I957">INDEX(PERL[],MATCH(PERL[[#This Row],[Base Year]]&amp;PERL[[#This Row],[DistrictNumber]],PERL[[Fiscal Year]:[Fiscal Year]]&amp;PERL[[DistrictNumber]:[DistrictNumber]],0),9)*$H957</f>
        <v>0</v>
      </c>
      <c r="J957" s="15">
        <f>IF(PERL[[#This Row],[Unadjusted Maximum Revenue]]/(PERL[[#This Row],[Proposed Taxable Valuation]]/1000)&gt;PERL[[#This Row],[Max Debt RATE]],PERL[[#This Row],[Max Debt RATE]],PERL[[#This Row],[Unadjusted Maximum Revenue]]/(PERL[[#This Row],[Proposed Taxable Valuation]]/1000))</f>
        <v>0</v>
      </c>
      <c r="K957" s="26">
        <f>ROUND(PERL[[#This Row],[Proposed Taxable Valuation]]/1000*PERL[[#This Row],[Adjusted Rate]],0)</f>
        <v>0</v>
      </c>
      <c r="L957" s="19">
        <f t="shared" si="81"/>
        <v>0</v>
      </c>
      <c r="M957" s="17">
        <f t="shared" si="83"/>
        <v>0</v>
      </c>
      <c r="N957" s="5">
        <v>518161150</v>
      </c>
      <c r="O957">
        <f>INDEX($R$3:$T$335,MATCH(PERL[[#This Row],[DistrictNumber]],$R$3:$R$335,0),3)</f>
        <v>0</v>
      </c>
      <c r="P957" s="9">
        <f t="shared" si="84"/>
        <v>0</v>
      </c>
      <c r="V957">
        <v>2028</v>
      </c>
      <c r="W957" t="s">
        <v>602</v>
      </c>
      <c r="X957" s="25">
        <v>304944397</v>
      </c>
    </row>
    <row r="958" spans="1:24" x14ac:dyDescent="0.35">
      <c r="A958" s="13">
        <v>2028</v>
      </c>
      <c r="B958" s="13">
        <f t="shared" si="80"/>
        <v>2027</v>
      </c>
      <c r="C958" t="s">
        <v>606</v>
      </c>
      <c r="D958" t="s">
        <v>607</v>
      </c>
      <c r="E958" s="5">
        <v>260842014</v>
      </c>
      <c r="F958" s="13">
        <f>INDEX($R$3:$T$335,MATCH(PERL[[#This Row],[DistrictNumber]],$R$3:$R$335,0),3)</f>
        <v>0</v>
      </c>
      <c r="G958" s="9">
        <f t="shared" si="82"/>
        <v>0</v>
      </c>
      <c r="H958" s="11">
        <v>1.02</v>
      </c>
      <c r="I958" s="12" cm="1">
        <f t="array" ref="I958">INDEX(PERL[],MATCH(PERL[[#This Row],[Base Year]]&amp;PERL[[#This Row],[DistrictNumber]],PERL[[Fiscal Year]:[Fiscal Year]]&amp;PERL[[DistrictNumber]:[DistrictNumber]],0),9)*$H958</f>
        <v>0</v>
      </c>
      <c r="J958" s="15">
        <f>IF(PERL[[#This Row],[Unadjusted Maximum Revenue]]/(PERL[[#This Row],[Proposed Taxable Valuation]]/1000)&gt;PERL[[#This Row],[Max Debt RATE]],PERL[[#This Row],[Max Debt RATE]],PERL[[#This Row],[Unadjusted Maximum Revenue]]/(PERL[[#This Row],[Proposed Taxable Valuation]]/1000))</f>
        <v>0</v>
      </c>
      <c r="K958" s="26">
        <f>ROUND(PERL[[#This Row],[Proposed Taxable Valuation]]/1000*PERL[[#This Row],[Adjusted Rate]],0)</f>
        <v>0</v>
      </c>
      <c r="L958" s="19">
        <f t="shared" si="81"/>
        <v>0</v>
      </c>
      <c r="M958" s="17">
        <f t="shared" si="83"/>
        <v>0</v>
      </c>
      <c r="N958" s="5">
        <v>212700000</v>
      </c>
      <c r="O958">
        <f>INDEX($R$3:$T$335,MATCH(PERL[[#This Row],[DistrictNumber]],$R$3:$R$335,0),3)</f>
        <v>0</v>
      </c>
      <c r="P958" s="9">
        <f t="shared" si="84"/>
        <v>0</v>
      </c>
      <c r="V958">
        <v>2028</v>
      </c>
      <c r="W958" t="s">
        <v>604</v>
      </c>
      <c r="X958" s="25">
        <v>649753751</v>
      </c>
    </row>
    <row r="959" spans="1:24" x14ac:dyDescent="0.35">
      <c r="A959" s="13">
        <v>2028</v>
      </c>
      <c r="B959" s="13">
        <f t="shared" si="80"/>
        <v>2027</v>
      </c>
      <c r="C959" t="s">
        <v>608</v>
      </c>
      <c r="D959" t="s">
        <v>609</v>
      </c>
      <c r="E959" s="5">
        <v>229044585</v>
      </c>
      <c r="F959" s="13">
        <f>INDEX($R$3:$T$335,MATCH(PERL[[#This Row],[DistrictNumber]],$R$3:$R$335,0),3)</f>
        <v>0</v>
      </c>
      <c r="G959" s="9">
        <f t="shared" si="82"/>
        <v>0</v>
      </c>
      <c r="H959" s="11">
        <v>1.02</v>
      </c>
      <c r="I959" s="12" cm="1">
        <f t="array" ref="I959">INDEX(PERL[],MATCH(PERL[[#This Row],[Base Year]]&amp;PERL[[#This Row],[DistrictNumber]],PERL[[Fiscal Year]:[Fiscal Year]]&amp;PERL[[DistrictNumber]:[DistrictNumber]],0),9)*$H959</f>
        <v>0</v>
      </c>
      <c r="J959" s="15">
        <f>IF(PERL[[#This Row],[Unadjusted Maximum Revenue]]/(PERL[[#This Row],[Proposed Taxable Valuation]]/1000)&gt;PERL[[#This Row],[Max Debt RATE]],PERL[[#This Row],[Max Debt RATE]],PERL[[#This Row],[Unadjusted Maximum Revenue]]/(PERL[[#This Row],[Proposed Taxable Valuation]]/1000))</f>
        <v>0</v>
      </c>
      <c r="K959" s="26">
        <f>ROUND(PERL[[#This Row],[Proposed Taxable Valuation]]/1000*PERL[[#This Row],[Adjusted Rate]],0)</f>
        <v>0</v>
      </c>
      <c r="L959" s="19">
        <f t="shared" si="81"/>
        <v>0</v>
      </c>
      <c r="M959" s="17">
        <f t="shared" si="83"/>
        <v>0</v>
      </c>
      <c r="N959" s="5">
        <v>204381265</v>
      </c>
      <c r="O959">
        <f>INDEX($R$3:$T$335,MATCH(PERL[[#This Row],[DistrictNumber]],$R$3:$R$335,0),3)</f>
        <v>0</v>
      </c>
      <c r="P959" s="9">
        <f t="shared" si="84"/>
        <v>0</v>
      </c>
      <c r="V959">
        <v>2028</v>
      </c>
      <c r="W959" t="s">
        <v>606</v>
      </c>
      <c r="X959" s="25">
        <v>260842014</v>
      </c>
    </row>
    <row r="960" spans="1:24" x14ac:dyDescent="0.35">
      <c r="A960" s="13">
        <v>2028</v>
      </c>
      <c r="B960" s="13">
        <f t="shared" si="80"/>
        <v>2027</v>
      </c>
      <c r="C960" t="s">
        <v>610</v>
      </c>
      <c r="D960" t="s">
        <v>611</v>
      </c>
      <c r="E960" s="5">
        <v>848955960</v>
      </c>
      <c r="F960" s="13">
        <f>INDEX($R$3:$T$335,MATCH(PERL[[#This Row],[DistrictNumber]],$R$3:$R$335,0),3)</f>
        <v>0</v>
      </c>
      <c r="G960" s="9">
        <f t="shared" si="82"/>
        <v>0</v>
      </c>
      <c r="H960" s="11">
        <v>1.02</v>
      </c>
      <c r="I960" s="12" cm="1">
        <f t="array" ref="I960">INDEX(PERL[],MATCH(PERL[[#This Row],[Base Year]]&amp;PERL[[#This Row],[DistrictNumber]],PERL[[Fiscal Year]:[Fiscal Year]]&amp;PERL[[DistrictNumber]:[DistrictNumber]],0),9)*$H960</f>
        <v>0</v>
      </c>
      <c r="J960" s="15">
        <f>IF(PERL[[#This Row],[Unadjusted Maximum Revenue]]/(PERL[[#This Row],[Proposed Taxable Valuation]]/1000)&gt;PERL[[#This Row],[Max Debt RATE]],PERL[[#This Row],[Max Debt RATE]],PERL[[#This Row],[Unadjusted Maximum Revenue]]/(PERL[[#This Row],[Proposed Taxable Valuation]]/1000))</f>
        <v>0</v>
      </c>
      <c r="K960" s="26">
        <f>ROUND(PERL[[#This Row],[Proposed Taxable Valuation]]/1000*PERL[[#This Row],[Adjusted Rate]],0)</f>
        <v>0</v>
      </c>
      <c r="L960" s="19">
        <f t="shared" si="81"/>
        <v>0</v>
      </c>
      <c r="M960" s="17">
        <f t="shared" si="83"/>
        <v>0</v>
      </c>
      <c r="N960" s="5">
        <v>730980718</v>
      </c>
      <c r="O960">
        <f>INDEX($R$3:$T$335,MATCH(PERL[[#This Row],[DistrictNumber]],$R$3:$R$335,0),3)</f>
        <v>0</v>
      </c>
      <c r="P960" s="9">
        <f t="shared" si="84"/>
        <v>0</v>
      </c>
      <c r="V960">
        <v>2028</v>
      </c>
      <c r="W960" t="s">
        <v>608</v>
      </c>
      <c r="X960" s="25">
        <v>229044585</v>
      </c>
    </row>
    <row r="961" spans="1:24" x14ac:dyDescent="0.35">
      <c r="A961" s="13">
        <v>2028</v>
      </c>
      <c r="B961" s="13">
        <f t="shared" si="80"/>
        <v>2027</v>
      </c>
      <c r="C961" t="s">
        <v>612</v>
      </c>
      <c r="D961" t="s">
        <v>613</v>
      </c>
      <c r="E961" s="5">
        <v>1014991385</v>
      </c>
      <c r="F961" s="13">
        <f>INDEX($R$3:$T$335,MATCH(PERL[[#This Row],[DistrictNumber]],$R$3:$R$335,0),3)</f>
        <v>0</v>
      </c>
      <c r="G961" s="9">
        <f t="shared" si="82"/>
        <v>0</v>
      </c>
      <c r="H961" s="11">
        <v>1.02</v>
      </c>
      <c r="I961" s="12" cm="1">
        <f t="array" ref="I961">INDEX(PERL[],MATCH(PERL[[#This Row],[Base Year]]&amp;PERL[[#This Row],[DistrictNumber]],PERL[[Fiscal Year]:[Fiscal Year]]&amp;PERL[[DistrictNumber]:[DistrictNumber]],0),9)*$H961</f>
        <v>0</v>
      </c>
      <c r="J961" s="15">
        <f>IF(PERL[[#This Row],[Unadjusted Maximum Revenue]]/(PERL[[#This Row],[Proposed Taxable Valuation]]/1000)&gt;PERL[[#This Row],[Max Debt RATE]],PERL[[#This Row],[Max Debt RATE]],PERL[[#This Row],[Unadjusted Maximum Revenue]]/(PERL[[#This Row],[Proposed Taxable Valuation]]/1000))</f>
        <v>0</v>
      </c>
      <c r="K961" s="26">
        <f>ROUND(PERL[[#This Row],[Proposed Taxable Valuation]]/1000*PERL[[#This Row],[Adjusted Rate]],0)</f>
        <v>0</v>
      </c>
      <c r="L961" s="19">
        <f t="shared" si="81"/>
        <v>0</v>
      </c>
      <c r="M961" s="17">
        <f t="shared" si="83"/>
        <v>0</v>
      </c>
      <c r="N961" s="5">
        <v>820692559</v>
      </c>
      <c r="O961">
        <f>INDEX($R$3:$T$335,MATCH(PERL[[#This Row],[DistrictNumber]],$R$3:$R$335,0),3)</f>
        <v>0</v>
      </c>
      <c r="P961" s="9">
        <f t="shared" si="84"/>
        <v>0</v>
      </c>
      <c r="V961">
        <v>2028</v>
      </c>
      <c r="W961" t="s">
        <v>612</v>
      </c>
      <c r="X961" s="25">
        <v>1014991385</v>
      </c>
    </row>
    <row r="962" spans="1:24" x14ac:dyDescent="0.35">
      <c r="A962" s="13">
        <v>2028</v>
      </c>
      <c r="B962" s="13">
        <f t="shared" si="80"/>
        <v>2027</v>
      </c>
      <c r="C962" t="s">
        <v>614</v>
      </c>
      <c r="D962" t="s">
        <v>615</v>
      </c>
      <c r="E962" s="5">
        <v>8542418099</v>
      </c>
      <c r="F962" s="13">
        <f>INDEX($R$3:$T$335,MATCH(PERL[[#This Row],[DistrictNumber]],$R$3:$R$335,0),3)</f>
        <v>0.13500000000000001</v>
      </c>
      <c r="G962" s="9">
        <f t="shared" si="82"/>
        <v>1153226.443365</v>
      </c>
      <c r="H962" s="11">
        <v>1.02</v>
      </c>
      <c r="I962" s="12" cm="1">
        <f t="array" ref="I962">INDEX(PERL[],MATCH(PERL[[#This Row],[Base Year]]&amp;PERL[[#This Row],[DistrictNumber]],PERL[[Fiscal Year]:[Fiscal Year]]&amp;PERL[[DistrictNumber]:[DistrictNumber]],0),9)*$H962</f>
        <v>828025.68876604212</v>
      </c>
      <c r="J962" s="15">
        <f>IF(PERL[[#This Row],[Unadjusted Maximum Revenue]]/(PERL[[#This Row],[Proposed Taxable Valuation]]/1000)&gt;PERL[[#This Row],[Max Debt RATE]],PERL[[#This Row],[Max Debt RATE]],PERL[[#This Row],[Unadjusted Maximum Revenue]]/(PERL[[#This Row],[Proposed Taxable Valuation]]/1000))</f>
        <v>9.6931065556598459E-2</v>
      </c>
      <c r="K962" s="26">
        <f>ROUND(PERL[[#This Row],[Proposed Taxable Valuation]]/1000*PERL[[#This Row],[Adjusted Rate]],0)</f>
        <v>828026</v>
      </c>
      <c r="L962" s="19">
        <f t="shared" si="81"/>
        <v>-325200.75459895784</v>
      </c>
      <c r="M962" s="17">
        <f t="shared" si="83"/>
        <v>-3.806893444340155E-2</v>
      </c>
      <c r="N962" s="5">
        <v>6471446630</v>
      </c>
      <c r="O962">
        <f>INDEX($R$3:$T$335,MATCH(PERL[[#This Row],[DistrictNumber]],$R$3:$R$335,0),3)</f>
        <v>0.13500000000000001</v>
      </c>
      <c r="P962" s="9">
        <f t="shared" si="84"/>
        <v>873645.29505000007</v>
      </c>
      <c r="V962">
        <v>2028</v>
      </c>
      <c r="W962" t="s">
        <v>614</v>
      </c>
      <c r="X962" s="25">
        <v>8542418099</v>
      </c>
    </row>
    <row r="963" spans="1:24" x14ac:dyDescent="0.35">
      <c r="A963" s="13">
        <v>2028</v>
      </c>
      <c r="B963" s="13">
        <f t="shared" si="80"/>
        <v>2027</v>
      </c>
      <c r="C963" t="s">
        <v>616</v>
      </c>
      <c r="D963" t="s">
        <v>617</v>
      </c>
      <c r="E963" s="5">
        <v>583742226</v>
      </c>
      <c r="F963" s="13">
        <f>INDEX($R$3:$T$335,MATCH(PERL[[#This Row],[DistrictNumber]],$R$3:$R$335,0),3)</f>
        <v>0</v>
      </c>
      <c r="G963" s="9">
        <f t="shared" si="82"/>
        <v>0</v>
      </c>
      <c r="H963" s="11">
        <v>1.02</v>
      </c>
      <c r="I963" s="12" cm="1">
        <f t="array" ref="I963">INDEX(PERL[],MATCH(PERL[[#This Row],[Base Year]]&amp;PERL[[#This Row],[DistrictNumber]],PERL[[Fiscal Year]:[Fiscal Year]]&amp;PERL[[DistrictNumber]:[DistrictNumber]],0),9)*$H963</f>
        <v>0</v>
      </c>
      <c r="J963" s="15">
        <f>IF(PERL[[#This Row],[Unadjusted Maximum Revenue]]/(PERL[[#This Row],[Proposed Taxable Valuation]]/1000)&gt;PERL[[#This Row],[Max Debt RATE]],PERL[[#This Row],[Max Debt RATE]],PERL[[#This Row],[Unadjusted Maximum Revenue]]/(PERL[[#This Row],[Proposed Taxable Valuation]]/1000))</f>
        <v>0</v>
      </c>
      <c r="K963" s="26">
        <f>ROUND(PERL[[#This Row],[Proposed Taxable Valuation]]/1000*PERL[[#This Row],[Adjusted Rate]],0)</f>
        <v>0</v>
      </c>
      <c r="L963" s="19">
        <f t="shared" si="81"/>
        <v>0</v>
      </c>
      <c r="M963" s="17">
        <f t="shared" si="83"/>
        <v>0</v>
      </c>
      <c r="N963" s="5">
        <v>514278005</v>
      </c>
      <c r="O963">
        <f>INDEX($R$3:$T$335,MATCH(PERL[[#This Row],[DistrictNumber]],$R$3:$R$335,0),3)</f>
        <v>0</v>
      </c>
      <c r="P963" s="9">
        <f t="shared" si="84"/>
        <v>0</v>
      </c>
      <c r="V963">
        <v>2028</v>
      </c>
      <c r="W963" t="s">
        <v>632</v>
      </c>
      <c r="X963" s="25">
        <v>2476742851</v>
      </c>
    </row>
    <row r="964" spans="1:24" x14ac:dyDescent="0.35">
      <c r="A964" s="13">
        <v>2028</v>
      </c>
      <c r="B964" s="13">
        <f t="shared" si="80"/>
        <v>2027</v>
      </c>
      <c r="C964" t="s">
        <v>618</v>
      </c>
      <c r="D964" t="s">
        <v>619</v>
      </c>
      <c r="E964" s="5">
        <v>438930594</v>
      </c>
      <c r="F964" s="13">
        <f>INDEX($R$3:$T$335,MATCH(PERL[[#This Row],[DistrictNumber]],$R$3:$R$335,0),3)</f>
        <v>0.13500000000000001</v>
      </c>
      <c r="G964" s="9">
        <f t="shared" si="82"/>
        <v>59255.630190000003</v>
      </c>
      <c r="H964" s="11">
        <v>1.02</v>
      </c>
      <c r="I964" s="12" cm="1">
        <f t="array" ref="I964">INDEX(PERL[],MATCH(PERL[[#This Row],[Base Year]]&amp;PERL[[#This Row],[DistrictNumber]],PERL[[Fiscal Year]:[Fiscal Year]]&amp;PERL[[DistrictNumber]:[DistrictNumber]],0),9)*$H964</f>
        <v>49822.82760299401</v>
      </c>
      <c r="J964" s="15">
        <f>IF(PERL[[#This Row],[Unadjusted Maximum Revenue]]/(PERL[[#This Row],[Proposed Taxable Valuation]]/1000)&gt;PERL[[#This Row],[Max Debt RATE]],PERL[[#This Row],[Max Debt RATE]],PERL[[#This Row],[Unadjusted Maximum Revenue]]/(PERL[[#This Row],[Proposed Taxable Valuation]]/1000))</f>
        <v>0.1135095805215027</v>
      </c>
      <c r="K964" s="26">
        <f>ROUND(PERL[[#This Row],[Proposed Taxable Valuation]]/1000*PERL[[#This Row],[Adjusted Rate]],0)</f>
        <v>49823</v>
      </c>
      <c r="L964" s="19">
        <f t="shared" si="81"/>
        <v>-9432.8025870059937</v>
      </c>
      <c r="M964" s="17">
        <f t="shared" si="83"/>
        <v>-2.1490419478497308E-2</v>
      </c>
      <c r="N964" s="5">
        <v>383670252</v>
      </c>
      <c r="O964">
        <f>INDEX($R$3:$T$335,MATCH(PERL[[#This Row],[DistrictNumber]],$R$3:$R$335,0),3)</f>
        <v>0.13500000000000001</v>
      </c>
      <c r="P964" s="9">
        <f t="shared" si="84"/>
        <v>51795.484020000004</v>
      </c>
      <c r="V964">
        <v>2028</v>
      </c>
      <c r="W964" t="s">
        <v>620</v>
      </c>
      <c r="X964" s="25">
        <v>360900019</v>
      </c>
    </row>
    <row r="965" spans="1:24" x14ac:dyDescent="0.35">
      <c r="A965" s="13">
        <v>2028</v>
      </c>
      <c r="B965" s="13">
        <f t="shared" ref="B965:B1028" si="85">A965-1</f>
        <v>2027</v>
      </c>
      <c r="C965" t="s">
        <v>620</v>
      </c>
      <c r="D965" t="s">
        <v>621</v>
      </c>
      <c r="E965" s="5">
        <v>360900019</v>
      </c>
      <c r="F965" s="13">
        <f>INDEX($R$3:$T$335,MATCH(PERL[[#This Row],[DistrictNumber]],$R$3:$R$335,0),3)</f>
        <v>0</v>
      </c>
      <c r="G965" s="9">
        <f t="shared" si="82"/>
        <v>0</v>
      </c>
      <c r="H965" s="11">
        <v>1.02</v>
      </c>
      <c r="I965" s="12" cm="1">
        <f t="array" ref="I965">INDEX(PERL[],MATCH(PERL[[#This Row],[Base Year]]&amp;PERL[[#This Row],[DistrictNumber]],PERL[[Fiscal Year]:[Fiscal Year]]&amp;PERL[[DistrictNumber]:[DistrictNumber]],0),9)*$H965</f>
        <v>0</v>
      </c>
      <c r="J965" s="15">
        <f>IF(PERL[[#This Row],[Unadjusted Maximum Revenue]]/(PERL[[#This Row],[Proposed Taxable Valuation]]/1000)&gt;PERL[[#This Row],[Max Debt RATE]],PERL[[#This Row],[Max Debt RATE]],PERL[[#This Row],[Unadjusted Maximum Revenue]]/(PERL[[#This Row],[Proposed Taxable Valuation]]/1000))</f>
        <v>0</v>
      </c>
      <c r="K965" s="26">
        <f>ROUND(PERL[[#This Row],[Proposed Taxable Valuation]]/1000*PERL[[#This Row],[Adjusted Rate]],0)</f>
        <v>0</v>
      </c>
      <c r="L965" s="19">
        <f t="shared" ref="L965:L1028" si="86">I965-G965</f>
        <v>0</v>
      </c>
      <c r="M965" s="17">
        <f t="shared" si="83"/>
        <v>0</v>
      </c>
      <c r="N965" s="5">
        <v>315883524</v>
      </c>
      <c r="O965">
        <f>INDEX($R$3:$T$335,MATCH(PERL[[#This Row],[DistrictNumber]],$R$3:$R$335,0),3)</f>
        <v>0</v>
      </c>
      <c r="P965" s="9">
        <f t="shared" si="84"/>
        <v>0</v>
      </c>
      <c r="V965">
        <v>2028</v>
      </c>
      <c r="W965" t="s">
        <v>622</v>
      </c>
      <c r="X965" s="25">
        <v>490380924</v>
      </c>
    </row>
    <row r="966" spans="1:24" x14ac:dyDescent="0.35">
      <c r="A966" s="13">
        <v>2028</v>
      </c>
      <c r="B966" s="13">
        <f t="shared" si="85"/>
        <v>2027</v>
      </c>
      <c r="C966" t="s">
        <v>622</v>
      </c>
      <c r="D966" t="s">
        <v>623</v>
      </c>
      <c r="E966" s="5">
        <v>490380924</v>
      </c>
      <c r="F966" s="13">
        <f>INDEX($R$3:$T$335,MATCH(PERL[[#This Row],[DistrictNumber]],$R$3:$R$335,0),3)</f>
        <v>0</v>
      </c>
      <c r="G966" s="9">
        <f t="shared" si="82"/>
        <v>0</v>
      </c>
      <c r="H966" s="11">
        <v>1.02</v>
      </c>
      <c r="I966" s="12" cm="1">
        <f t="array" ref="I966">INDEX(PERL[],MATCH(PERL[[#This Row],[Base Year]]&amp;PERL[[#This Row],[DistrictNumber]],PERL[[Fiscal Year]:[Fiscal Year]]&amp;PERL[[DistrictNumber]:[DistrictNumber]],0),9)*$H966</f>
        <v>0</v>
      </c>
      <c r="J966" s="15">
        <f>IF(PERL[[#This Row],[Unadjusted Maximum Revenue]]/(PERL[[#This Row],[Proposed Taxable Valuation]]/1000)&gt;PERL[[#This Row],[Max Debt RATE]],PERL[[#This Row],[Max Debt RATE]],PERL[[#This Row],[Unadjusted Maximum Revenue]]/(PERL[[#This Row],[Proposed Taxable Valuation]]/1000))</f>
        <v>0</v>
      </c>
      <c r="K966" s="26">
        <f>ROUND(PERL[[#This Row],[Proposed Taxable Valuation]]/1000*PERL[[#This Row],[Adjusted Rate]],0)</f>
        <v>0</v>
      </c>
      <c r="L966" s="19">
        <f t="shared" si="86"/>
        <v>0</v>
      </c>
      <c r="M966" s="17">
        <f t="shared" si="83"/>
        <v>0</v>
      </c>
      <c r="N966" s="5">
        <v>393899532</v>
      </c>
      <c r="O966">
        <f>INDEX($R$3:$T$335,MATCH(PERL[[#This Row],[DistrictNumber]],$R$3:$R$335,0),3)</f>
        <v>0</v>
      </c>
      <c r="P966" s="9">
        <f t="shared" si="84"/>
        <v>0</v>
      </c>
      <c r="V966">
        <v>2028</v>
      </c>
      <c r="W966" t="s">
        <v>624</v>
      </c>
      <c r="X966" s="25">
        <v>749078929</v>
      </c>
    </row>
    <row r="967" spans="1:24" x14ac:dyDescent="0.35">
      <c r="A967" s="13">
        <v>2028</v>
      </c>
      <c r="B967" s="13">
        <f t="shared" si="85"/>
        <v>2027</v>
      </c>
      <c r="C967" t="s">
        <v>624</v>
      </c>
      <c r="D967" t="s">
        <v>625</v>
      </c>
      <c r="E967" s="5">
        <v>749078929</v>
      </c>
      <c r="F967" s="13">
        <f>INDEX($R$3:$T$335,MATCH(PERL[[#This Row],[DistrictNumber]],$R$3:$R$335,0),3)</f>
        <v>0</v>
      </c>
      <c r="G967" s="9">
        <f t="shared" si="82"/>
        <v>0</v>
      </c>
      <c r="H967" s="11">
        <v>1.02</v>
      </c>
      <c r="I967" s="12" cm="1">
        <f t="array" ref="I967">INDEX(PERL[],MATCH(PERL[[#This Row],[Base Year]]&amp;PERL[[#This Row],[DistrictNumber]],PERL[[Fiscal Year]:[Fiscal Year]]&amp;PERL[[DistrictNumber]:[DistrictNumber]],0),9)*$H967</f>
        <v>0</v>
      </c>
      <c r="J967" s="15">
        <f>IF(PERL[[#This Row],[Unadjusted Maximum Revenue]]/(PERL[[#This Row],[Proposed Taxable Valuation]]/1000)&gt;PERL[[#This Row],[Max Debt RATE]],PERL[[#This Row],[Max Debt RATE]],PERL[[#This Row],[Unadjusted Maximum Revenue]]/(PERL[[#This Row],[Proposed Taxable Valuation]]/1000))</f>
        <v>0</v>
      </c>
      <c r="K967" s="26">
        <f>ROUND(PERL[[#This Row],[Proposed Taxable Valuation]]/1000*PERL[[#This Row],[Adjusted Rate]],0)</f>
        <v>0</v>
      </c>
      <c r="L967" s="19">
        <f t="shared" si="86"/>
        <v>0</v>
      </c>
      <c r="M967" s="17">
        <f t="shared" si="83"/>
        <v>0</v>
      </c>
      <c r="N967" s="5">
        <v>628616255</v>
      </c>
      <c r="O967">
        <f>INDEX($R$3:$T$335,MATCH(PERL[[#This Row],[DistrictNumber]],$R$3:$R$335,0),3)</f>
        <v>0</v>
      </c>
      <c r="P967" s="9">
        <f t="shared" si="84"/>
        <v>0</v>
      </c>
      <c r="V967">
        <v>2028</v>
      </c>
      <c r="W967" t="s">
        <v>626</v>
      </c>
      <c r="X967" s="25">
        <v>462727123</v>
      </c>
    </row>
    <row r="968" spans="1:24" x14ac:dyDescent="0.35">
      <c r="A968" s="13">
        <v>2028</v>
      </c>
      <c r="B968" s="13">
        <f t="shared" si="85"/>
        <v>2027</v>
      </c>
      <c r="C968" t="s">
        <v>626</v>
      </c>
      <c r="D968" t="s">
        <v>627</v>
      </c>
      <c r="E968" s="5">
        <v>462727123</v>
      </c>
      <c r="F968" s="13">
        <f>INDEX($R$3:$T$335,MATCH(PERL[[#This Row],[DistrictNumber]],$R$3:$R$335,0),3)</f>
        <v>0</v>
      </c>
      <c r="G968" s="9">
        <f t="shared" si="82"/>
        <v>0</v>
      </c>
      <c r="H968" s="11">
        <v>1.02</v>
      </c>
      <c r="I968" s="12" cm="1">
        <f t="array" ref="I968">INDEX(PERL[],MATCH(PERL[[#This Row],[Base Year]]&amp;PERL[[#This Row],[DistrictNumber]],PERL[[Fiscal Year]:[Fiscal Year]]&amp;PERL[[DistrictNumber]:[DistrictNumber]],0),9)*$H968</f>
        <v>0</v>
      </c>
      <c r="J968" s="15">
        <f>IF(PERL[[#This Row],[Unadjusted Maximum Revenue]]/(PERL[[#This Row],[Proposed Taxable Valuation]]/1000)&gt;PERL[[#This Row],[Max Debt RATE]],PERL[[#This Row],[Max Debt RATE]],PERL[[#This Row],[Unadjusted Maximum Revenue]]/(PERL[[#This Row],[Proposed Taxable Valuation]]/1000))</f>
        <v>0</v>
      </c>
      <c r="K968" s="26">
        <f>ROUND(PERL[[#This Row],[Proposed Taxable Valuation]]/1000*PERL[[#This Row],[Adjusted Rate]],0)</f>
        <v>0</v>
      </c>
      <c r="L968" s="19">
        <f t="shared" si="86"/>
        <v>0</v>
      </c>
      <c r="M968" s="17">
        <f t="shared" si="83"/>
        <v>0</v>
      </c>
      <c r="N968" s="5">
        <v>382827708</v>
      </c>
      <c r="O968">
        <f>INDEX($R$3:$T$335,MATCH(PERL[[#This Row],[DistrictNumber]],$R$3:$R$335,0),3)</f>
        <v>0</v>
      </c>
      <c r="P968" s="9">
        <f t="shared" si="84"/>
        <v>0</v>
      </c>
      <c r="V968">
        <v>2028</v>
      </c>
      <c r="W968" t="s">
        <v>628</v>
      </c>
      <c r="X968" s="25">
        <v>459434333</v>
      </c>
    </row>
    <row r="969" spans="1:24" x14ac:dyDescent="0.35">
      <c r="A969" s="13">
        <v>2028</v>
      </c>
      <c r="B969" s="13">
        <f t="shared" si="85"/>
        <v>2027</v>
      </c>
      <c r="C969" t="s">
        <v>628</v>
      </c>
      <c r="D969" t="s">
        <v>629</v>
      </c>
      <c r="E969" s="5">
        <v>459434333</v>
      </c>
      <c r="F969" s="13">
        <f>INDEX($R$3:$T$335,MATCH(PERL[[#This Row],[DistrictNumber]],$R$3:$R$335,0),3)</f>
        <v>0</v>
      </c>
      <c r="G969" s="9">
        <f t="shared" si="82"/>
        <v>0</v>
      </c>
      <c r="H969" s="11">
        <v>1.02</v>
      </c>
      <c r="I969" s="12" cm="1">
        <f t="array" ref="I969">INDEX(PERL[],MATCH(PERL[[#This Row],[Base Year]]&amp;PERL[[#This Row],[DistrictNumber]],PERL[[Fiscal Year]:[Fiscal Year]]&amp;PERL[[DistrictNumber]:[DistrictNumber]],0),9)*$H969</f>
        <v>0</v>
      </c>
      <c r="J969" s="15">
        <f>IF(PERL[[#This Row],[Unadjusted Maximum Revenue]]/(PERL[[#This Row],[Proposed Taxable Valuation]]/1000)&gt;PERL[[#This Row],[Max Debt RATE]],PERL[[#This Row],[Max Debt RATE]],PERL[[#This Row],[Unadjusted Maximum Revenue]]/(PERL[[#This Row],[Proposed Taxable Valuation]]/1000))</f>
        <v>0</v>
      </c>
      <c r="K969" s="26">
        <f>ROUND(PERL[[#This Row],[Proposed Taxable Valuation]]/1000*PERL[[#This Row],[Adjusted Rate]],0)</f>
        <v>0</v>
      </c>
      <c r="L969" s="19">
        <f t="shared" si="86"/>
        <v>0</v>
      </c>
      <c r="M969" s="17">
        <f t="shared" si="83"/>
        <v>0</v>
      </c>
      <c r="N969" s="5">
        <v>397489936</v>
      </c>
      <c r="O969">
        <f>INDEX($R$3:$T$335,MATCH(PERL[[#This Row],[DistrictNumber]],$R$3:$R$335,0),3)</f>
        <v>0</v>
      </c>
      <c r="P969" s="9">
        <f t="shared" si="84"/>
        <v>0</v>
      </c>
      <c r="V969">
        <v>2028</v>
      </c>
      <c r="W969" t="s">
        <v>630</v>
      </c>
      <c r="X969" s="25">
        <v>345894604</v>
      </c>
    </row>
    <row r="970" spans="1:24" x14ac:dyDescent="0.35">
      <c r="A970" s="13">
        <v>2028</v>
      </c>
      <c r="B970" s="13">
        <f t="shared" si="85"/>
        <v>2027</v>
      </c>
      <c r="C970" t="s">
        <v>630</v>
      </c>
      <c r="D970" t="s">
        <v>631</v>
      </c>
      <c r="E970" s="5">
        <v>345894604</v>
      </c>
      <c r="F970" s="13">
        <f>INDEX($R$3:$T$335,MATCH(PERL[[#This Row],[DistrictNumber]],$R$3:$R$335,0),3)</f>
        <v>0</v>
      </c>
      <c r="G970" s="9">
        <f t="shared" ref="G970:G1033" si="87">E970/1000*F970</f>
        <v>0</v>
      </c>
      <c r="H970" s="11">
        <v>1.02</v>
      </c>
      <c r="I970" s="12" cm="1">
        <f t="array" ref="I970">INDEX(PERL[],MATCH(PERL[[#This Row],[Base Year]]&amp;PERL[[#This Row],[DistrictNumber]],PERL[[Fiscal Year]:[Fiscal Year]]&amp;PERL[[DistrictNumber]:[DistrictNumber]],0),9)*$H970</f>
        <v>0</v>
      </c>
      <c r="J970" s="15">
        <f>IF(PERL[[#This Row],[Unadjusted Maximum Revenue]]/(PERL[[#This Row],[Proposed Taxable Valuation]]/1000)&gt;PERL[[#This Row],[Max Debt RATE]],PERL[[#This Row],[Max Debt RATE]],PERL[[#This Row],[Unadjusted Maximum Revenue]]/(PERL[[#This Row],[Proposed Taxable Valuation]]/1000))</f>
        <v>0</v>
      </c>
      <c r="K970" s="26">
        <f>ROUND(PERL[[#This Row],[Proposed Taxable Valuation]]/1000*PERL[[#This Row],[Adjusted Rate]],0)</f>
        <v>0</v>
      </c>
      <c r="L970" s="19">
        <f t="shared" si="86"/>
        <v>0</v>
      </c>
      <c r="M970" s="17">
        <f t="shared" si="83"/>
        <v>0</v>
      </c>
      <c r="N970" s="5">
        <v>293099654</v>
      </c>
      <c r="O970">
        <f>INDEX($R$3:$T$335,MATCH(PERL[[#This Row],[DistrictNumber]],$R$3:$R$335,0),3)</f>
        <v>0</v>
      </c>
      <c r="P970" s="9">
        <f t="shared" si="84"/>
        <v>0</v>
      </c>
      <c r="V970">
        <v>2028</v>
      </c>
      <c r="W970" t="s">
        <v>634</v>
      </c>
      <c r="X970" s="25">
        <v>544205081</v>
      </c>
    </row>
    <row r="971" spans="1:24" x14ac:dyDescent="0.35">
      <c r="A971" s="13">
        <v>2028</v>
      </c>
      <c r="B971" s="13">
        <f t="shared" si="85"/>
        <v>2027</v>
      </c>
      <c r="C971" t="s">
        <v>632</v>
      </c>
      <c r="D971" t="s">
        <v>633</v>
      </c>
      <c r="E971" s="5">
        <v>2476742851</v>
      </c>
      <c r="F971" s="13">
        <f>INDEX($R$3:$T$335,MATCH(PERL[[#This Row],[DistrictNumber]],$R$3:$R$335,0),3)</f>
        <v>0</v>
      </c>
      <c r="G971" s="9">
        <f t="shared" si="87"/>
        <v>0</v>
      </c>
      <c r="H971" s="11">
        <v>1.02</v>
      </c>
      <c r="I971" s="12" cm="1">
        <f t="array" ref="I971">INDEX(PERL[],MATCH(PERL[[#This Row],[Base Year]]&amp;PERL[[#This Row],[DistrictNumber]],PERL[[Fiscal Year]:[Fiscal Year]]&amp;PERL[[DistrictNumber]:[DistrictNumber]],0),9)*$H971</f>
        <v>0</v>
      </c>
      <c r="J971" s="15">
        <f>IF(PERL[[#This Row],[Unadjusted Maximum Revenue]]/(PERL[[#This Row],[Proposed Taxable Valuation]]/1000)&gt;PERL[[#This Row],[Max Debt RATE]],PERL[[#This Row],[Max Debt RATE]],PERL[[#This Row],[Unadjusted Maximum Revenue]]/(PERL[[#This Row],[Proposed Taxable Valuation]]/1000))</f>
        <v>0</v>
      </c>
      <c r="K971" s="26">
        <f>ROUND(PERL[[#This Row],[Proposed Taxable Valuation]]/1000*PERL[[#This Row],[Adjusted Rate]],0)</f>
        <v>0</v>
      </c>
      <c r="L971" s="19">
        <f t="shared" si="86"/>
        <v>0</v>
      </c>
      <c r="M971" s="17">
        <f t="shared" ref="M971:M1034" si="88">J971-F971</f>
        <v>0</v>
      </c>
      <c r="N971" s="5">
        <v>1951306592</v>
      </c>
      <c r="O971">
        <f>INDEX($R$3:$T$335,MATCH(PERL[[#This Row],[DistrictNumber]],$R$3:$R$335,0),3)</f>
        <v>0</v>
      </c>
      <c r="P971" s="9">
        <f t="shared" si="84"/>
        <v>0</v>
      </c>
      <c r="V971">
        <v>2028</v>
      </c>
      <c r="W971" t="s">
        <v>636</v>
      </c>
      <c r="X971" s="25">
        <v>180212100</v>
      </c>
    </row>
    <row r="972" spans="1:24" x14ac:dyDescent="0.35">
      <c r="A972" s="13">
        <v>2028</v>
      </c>
      <c r="B972" s="13">
        <f t="shared" si="85"/>
        <v>2027</v>
      </c>
      <c r="C972" t="s">
        <v>634</v>
      </c>
      <c r="D972" t="s">
        <v>635</v>
      </c>
      <c r="E972" s="5">
        <v>544205081</v>
      </c>
      <c r="F972" s="13">
        <f>INDEX($R$3:$T$335,MATCH(PERL[[#This Row],[DistrictNumber]],$R$3:$R$335,0),3)</f>
        <v>0</v>
      </c>
      <c r="G972" s="9">
        <f t="shared" si="87"/>
        <v>0</v>
      </c>
      <c r="H972" s="11">
        <v>1.02</v>
      </c>
      <c r="I972" s="12" cm="1">
        <f t="array" ref="I972">INDEX(PERL[],MATCH(PERL[[#This Row],[Base Year]]&amp;PERL[[#This Row],[DistrictNumber]],PERL[[Fiscal Year]:[Fiscal Year]]&amp;PERL[[DistrictNumber]:[DistrictNumber]],0),9)*$H972</f>
        <v>0</v>
      </c>
      <c r="J972" s="15">
        <f>IF(PERL[[#This Row],[Unadjusted Maximum Revenue]]/(PERL[[#This Row],[Proposed Taxable Valuation]]/1000)&gt;PERL[[#This Row],[Max Debt RATE]],PERL[[#This Row],[Max Debt RATE]],PERL[[#This Row],[Unadjusted Maximum Revenue]]/(PERL[[#This Row],[Proposed Taxable Valuation]]/1000))</f>
        <v>0</v>
      </c>
      <c r="K972" s="26">
        <f>ROUND(PERL[[#This Row],[Proposed Taxable Valuation]]/1000*PERL[[#This Row],[Adjusted Rate]],0)</f>
        <v>0</v>
      </c>
      <c r="L972" s="19">
        <f t="shared" si="86"/>
        <v>0</v>
      </c>
      <c r="M972" s="17">
        <f t="shared" si="88"/>
        <v>0</v>
      </c>
      <c r="N972" s="5">
        <v>478462906</v>
      </c>
      <c r="O972">
        <f>INDEX($R$3:$T$335,MATCH(PERL[[#This Row],[DistrictNumber]],$R$3:$R$335,0),3)</f>
        <v>0</v>
      </c>
      <c r="P972" s="9">
        <f t="shared" si="84"/>
        <v>0</v>
      </c>
      <c r="V972">
        <v>2028</v>
      </c>
      <c r="W972" t="s">
        <v>638</v>
      </c>
      <c r="X972" s="25">
        <v>654767786</v>
      </c>
    </row>
    <row r="973" spans="1:24" x14ac:dyDescent="0.35">
      <c r="A973" s="13">
        <v>2028</v>
      </c>
      <c r="B973" s="13">
        <f t="shared" si="85"/>
        <v>2027</v>
      </c>
      <c r="C973" t="s">
        <v>636</v>
      </c>
      <c r="D973" t="s">
        <v>637</v>
      </c>
      <c r="E973" s="5">
        <v>180212100</v>
      </c>
      <c r="F973" s="13">
        <f>INDEX($R$3:$T$335,MATCH(PERL[[#This Row],[DistrictNumber]],$R$3:$R$335,0),3)</f>
        <v>0</v>
      </c>
      <c r="G973" s="9">
        <f t="shared" si="87"/>
        <v>0</v>
      </c>
      <c r="H973" s="11">
        <v>1.02</v>
      </c>
      <c r="I973" s="12" cm="1">
        <f t="array" ref="I973">INDEX(PERL[],MATCH(PERL[[#This Row],[Base Year]]&amp;PERL[[#This Row],[DistrictNumber]],PERL[[Fiscal Year]:[Fiscal Year]]&amp;PERL[[DistrictNumber]:[DistrictNumber]],0),9)*$H973</f>
        <v>0</v>
      </c>
      <c r="J973" s="15">
        <f>IF(PERL[[#This Row],[Unadjusted Maximum Revenue]]/(PERL[[#This Row],[Proposed Taxable Valuation]]/1000)&gt;PERL[[#This Row],[Max Debt RATE]],PERL[[#This Row],[Max Debt RATE]],PERL[[#This Row],[Unadjusted Maximum Revenue]]/(PERL[[#This Row],[Proposed Taxable Valuation]]/1000))</f>
        <v>0</v>
      </c>
      <c r="K973" s="26">
        <f>ROUND(PERL[[#This Row],[Proposed Taxable Valuation]]/1000*PERL[[#This Row],[Adjusted Rate]],0)</f>
        <v>0</v>
      </c>
      <c r="L973" s="19">
        <f t="shared" si="86"/>
        <v>0</v>
      </c>
      <c r="M973" s="17">
        <f t="shared" si="88"/>
        <v>0</v>
      </c>
      <c r="N973" s="5">
        <v>162735345</v>
      </c>
      <c r="O973">
        <f>INDEX($R$3:$T$335,MATCH(PERL[[#This Row],[DistrictNumber]],$R$3:$R$335,0),3)</f>
        <v>0</v>
      </c>
      <c r="P973" s="9">
        <f t="shared" si="84"/>
        <v>0</v>
      </c>
      <c r="V973">
        <v>2028</v>
      </c>
      <c r="W973" t="s">
        <v>640</v>
      </c>
      <c r="X973" s="25">
        <v>422767137</v>
      </c>
    </row>
    <row r="974" spans="1:24" x14ac:dyDescent="0.35">
      <c r="A974" s="13">
        <v>2028</v>
      </c>
      <c r="B974" s="13">
        <f t="shared" si="85"/>
        <v>2027</v>
      </c>
      <c r="C974" t="s">
        <v>638</v>
      </c>
      <c r="D974" t="s">
        <v>639</v>
      </c>
      <c r="E974" s="5">
        <v>654767786</v>
      </c>
      <c r="F974" s="13">
        <f>INDEX($R$3:$T$335,MATCH(PERL[[#This Row],[DistrictNumber]],$R$3:$R$335,0),3)</f>
        <v>0</v>
      </c>
      <c r="G974" s="9">
        <f t="shared" si="87"/>
        <v>0</v>
      </c>
      <c r="H974" s="11">
        <v>1.02</v>
      </c>
      <c r="I974" s="12" cm="1">
        <f t="array" ref="I974">INDEX(PERL[],MATCH(PERL[[#This Row],[Base Year]]&amp;PERL[[#This Row],[DistrictNumber]],PERL[[Fiscal Year]:[Fiscal Year]]&amp;PERL[[DistrictNumber]:[DistrictNumber]],0),9)*$H974</f>
        <v>0</v>
      </c>
      <c r="J974" s="15">
        <f>IF(PERL[[#This Row],[Unadjusted Maximum Revenue]]/(PERL[[#This Row],[Proposed Taxable Valuation]]/1000)&gt;PERL[[#This Row],[Max Debt RATE]],PERL[[#This Row],[Max Debt RATE]],PERL[[#This Row],[Unadjusted Maximum Revenue]]/(PERL[[#This Row],[Proposed Taxable Valuation]]/1000))</f>
        <v>0</v>
      </c>
      <c r="K974" s="26">
        <f>ROUND(PERL[[#This Row],[Proposed Taxable Valuation]]/1000*PERL[[#This Row],[Adjusted Rate]],0)</f>
        <v>0</v>
      </c>
      <c r="L974" s="19">
        <f t="shared" si="86"/>
        <v>0</v>
      </c>
      <c r="M974" s="17">
        <f t="shared" si="88"/>
        <v>0</v>
      </c>
      <c r="N974" s="5">
        <v>528947140</v>
      </c>
      <c r="O974">
        <f>INDEX($R$3:$T$335,MATCH(PERL[[#This Row],[DistrictNumber]],$R$3:$R$335,0),3)</f>
        <v>0</v>
      </c>
      <c r="P974" s="9">
        <f t="shared" si="84"/>
        <v>0</v>
      </c>
      <c r="V974">
        <v>2028</v>
      </c>
      <c r="W974" t="s">
        <v>642</v>
      </c>
      <c r="X974" s="25">
        <v>161191621</v>
      </c>
    </row>
    <row r="975" spans="1:24" x14ac:dyDescent="0.35">
      <c r="A975" s="13">
        <v>2028</v>
      </c>
      <c r="B975" s="13">
        <f t="shared" si="85"/>
        <v>2027</v>
      </c>
      <c r="C975" t="s">
        <v>640</v>
      </c>
      <c r="D975" t="s">
        <v>641</v>
      </c>
      <c r="E975" s="5">
        <v>422767137</v>
      </c>
      <c r="F975" s="13">
        <f>INDEX($R$3:$T$335,MATCH(PERL[[#This Row],[DistrictNumber]],$R$3:$R$335,0),3)</f>
        <v>0</v>
      </c>
      <c r="G975" s="9">
        <f t="shared" si="87"/>
        <v>0</v>
      </c>
      <c r="H975" s="11">
        <v>1.02</v>
      </c>
      <c r="I975" s="12" cm="1">
        <f t="array" ref="I975">INDEX(PERL[],MATCH(PERL[[#This Row],[Base Year]]&amp;PERL[[#This Row],[DistrictNumber]],PERL[[Fiscal Year]:[Fiscal Year]]&amp;PERL[[DistrictNumber]:[DistrictNumber]],0),9)*$H975</f>
        <v>0</v>
      </c>
      <c r="J975" s="15">
        <f>IF(PERL[[#This Row],[Unadjusted Maximum Revenue]]/(PERL[[#This Row],[Proposed Taxable Valuation]]/1000)&gt;PERL[[#This Row],[Max Debt RATE]],PERL[[#This Row],[Max Debt RATE]],PERL[[#This Row],[Unadjusted Maximum Revenue]]/(PERL[[#This Row],[Proposed Taxable Valuation]]/1000))</f>
        <v>0</v>
      </c>
      <c r="K975" s="26">
        <f>ROUND(PERL[[#This Row],[Proposed Taxable Valuation]]/1000*PERL[[#This Row],[Adjusted Rate]],0)</f>
        <v>0</v>
      </c>
      <c r="L975" s="19">
        <f t="shared" si="86"/>
        <v>0</v>
      </c>
      <c r="M975" s="17">
        <f t="shared" si="88"/>
        <v>0</v>
      </c>
      <c r="N975" s="5">
        <v>338304693</v>
      </c>
      <c r="O975">
        <f>INDEX($R$3:$T$335,MATCH(PERL[[#This Row],[DistrictNumber]],$R$3:$R$335,0),3)</f>
        <v>0</v>
      </c>
      <c r="P975" s="9">
        <f t="shared" si="84"/>
        <v>0</v>
      </c>
      <c r="V975">
        <v>2028</v>
      </c>
      <c r="W975" t="s">
        <v>644</v>
      </c>
      <c r="X975" s="25">
        <v>1043771632</v>
      </c>
    </row>
    <row r="976" spans="1:24" x14ac:dyDescent="0.35">
      <c r="A976" s="13">
        <v>2028</v>
      </c>
      <c r="B976" s="13">
        <f t="shared" si="85"/>
        <v>2027</v>
      </c>
      <c r="C976" t="s">
        <v>642</v>
      </c>
      <c r="D976" t="s">
        <v>643</v>
      </c>
      <c r="E976" s="5">
        <v>161191621</v>
      </c>
      <c r="F976" s="13">
        <f>INDEX($R$3:$T$335,MATCH(PERL[[#This Row],[DistrictNumber]],$R$3:$R$335,0),3)</f>
        <v>0</v>
      </c>
      <c r="G976" s="9">
        <f t="shared" si="87"/>
        <v>0</v>
      </c>
      <c r="H976" s="11">
        <v>1.02</v>
      </c>
      <c r="I976" s="12" cm="1">
        <f t="array" ref="I976">INDEX(PERL[],MATCH(PERL[[#This Row],[Base Year]]&amp;PERL[[#This Row],[DistrictNumber]],PERL[[Fiscal Year]:[Fiscal Year]]&amp;PERL[[DistrictNumber]:[DistrictNumber]],0),9)*$H976</f>
        <v>0</v>
      </c>
      <c r="J976" s="15">
        <f>IF(PERL[[#This Row],[Unadjusted Maximum Revenue]]/(PERL[[#This Row],[Proposed Taxable Valuation]]/1000)&gt;PERL[[#This Row],[Max Debt RATE]],PERL[[#This Row],[Max Debt RATE]],PERL[[#This Row],[Unadjusted Maximum Revenue]]/(PERL[[#This Row],[Proposed Taxable Valuation]]/1000))</f>
        <v>0</v>
      </c>
      <c r="K976" s="26">
        <f>ROUND(PERL[[#This Row],[Proposed Taxable Valuation]]/1000*PERL[[#This Row],[Adjusted Rate]],0)</f>
        <v>0</v>
      </c>
      <c r="L976" s="19">
        <f t="shared" si="86"/>
        <v>0</v>
      </c>
      <c r="M976" s="17">
        <f t="shared" si="88"/>
        <v>0</v>
      </c>
      <c r="N976" s="5">
        <v>140356501</v>
      </c>
      <c r="O976">
        <f>INDEX($R$3:$T$335,MATCH(PERL[[#This Row],[DistrictNumber]],$R$3:$R$335,0),3)</f>
        <v>0</v>
      </c>
      <c r="P976" s="9">
        <f t="shared" ref="P976:P980" si="89">N976/1000*O976</f>
        <v>0</v>
      </c>
      <c r="V976">
        <v>2028</v>
      </c>
      <c r="W976" t="s">
        <v>646</v>
      </c>
      <c r="X976" s="25">
        <v>301351517</v>
      </c>
    </row>
    <row r="977" spans="1:24" x14ac:dyDescent="0.35">
      <c r="A977" s="13">
        <v>2028</v>
      </c>
      <c r="B977" s="13">
        <f t="shared" si="85"/>
        <v>2027</v>
      </c>
      <c r="C977" t="s">
        <v>644</v>
      </c>
      <c r="D977" t="s">
        <v>645</v>
      </c>
      <c r="E977" s="5">
        <v>1043771632</v>
      </c>
      <c r="F977" s="13">
        <f>INDEX($R$3:$T$335,MATCH(PERL[[#This Row],[DistrictNumber]],$R$3:$R$335,0),3)</f>
        <v>0</v>
      </c>
      <c r="G977" s="9">
        <f t="shared" si="87"/>
        <v>0</v>
      </c>
      <c r="H977" s="11">
        <v>1.02</v>
      </c>
      <c r="I977" s="12" cm="1">
        <f t="array" ref="I977">INDEX(PERL[],MATCH(PERL[[#This Row],[Base Year]]&amp;PERL[[#This Row],[DistrictNumber]],PERL[[Fiscal Year]:[Fiscal Year]]&amp;PERL[[DistrictNumber]:[DistrictNumber]],0),9)*$H977</f>
        <v>0</v>
      </c>
      <c r="J977" s="15">
        <f>IF(PERL[[#This Row],[Unadjusted Maximum Revenue]]/(PERL[[#This Row],[Proposed Taxable Valuation]]/1000)&gt;PERL[[#This Row],[Max Debt RATE]],PERL[[#This Row],[Max Debt RATE]],PERL[[#This Row],[Unadjusted Maximum Revenue]]/(PERL[[#This Row],[Proposed Taxable Valuation]]/1000))</f>
        <v>0</v>
      </c>
      <c r="K977" s="26">
        <f>ROUND(PERL[[#This Row],[Proposed Taxable Valuation]]/1000*PERL[[#This Row],[Adjusted Rate]],0)</f>
        <v>0</v>
      </c>
      <c r="L977" s="19">
        <f t="shared" si="86"/>
        <v>0</v>
      </c>
      <c r="M977" s="17">
        <f t="shared" si="88"/>
        <v>0</v>
      </c>
      <c r="N977" s="5">
        <v>800834230</v>
      </c>
      <c r="O977">
        <f>INDEX($R$3:$T$335,MATCH(PERL[[#This Row],[DistrictNumber]],$R$3:$R$335,0),3)</f>
        <v>0</v>
      </c>
      <c r="P977" s="9">
        <f t="shared" si="89"/>
        <v>0</v>
      </c>
      <c r="V977">
        <v>2028</v>
      </c>
      <c r="W977" t="s">
        <v>648</v>
      </c>
      <c r="X977" s="25">
        <v>325348527</v>
      </c>
    </row>
    <row r="978" spans="1:24" x14ac:dyDescent="0.35">
      <c r="A978" s="13">
        <v>2028</v>
      </c>
      <c r="B978" s="13">
        <f t="shared" si="85"/>
        <v>2027</v>
      </c>
      <c r="C978" t="s">
        <v>646</v>
      </c>
      <c r="D978" t="s">
        <v>647</v>
      </c>
      <c r="E978" s="5">
        <v>301351517</v>
      </c>
      <c r="F978" s="13">
        <f>INDEX($R$3:$T$335,MATCH(PERL[[#This Row],[DistrictNumber]],$R$3:$R$335,0),3)</f>
        <v>0</v>
      </c>
      <c r="G978" s="9">
        <f t="shared" si="87"/>
        <v>0</v>
      </c>
      <c r="H978" s="11">
        <v>1.02</v>
      </c>
      <c r="I978" s="12" cm="1">
        <f t="array" ref="I978">INDEX(PERL[],MATCH(PERL[[#This Row],[Base Year]]&amp;PERL[[#This Row],[DistrictNumber]],PERL[[Fiscal Year]:[Fiscal Year]]&amp;PERL[[DistrictNumber]:[DistrictNumber]],0),9)*$H978</f>
        <v>0</v>
      </c>
      <c r="J978" s="15">
        <f>IF(PERL[[#This Row],[Unadjusted Maximum Revenue]]/(PERL[[#This Row],[Proposed Taxable Valuation]]/1000)&gt;PERL[[#This Row],[Max Debt RATE]],PERL[[#This Row],[Max Debt RATE]],PERL[[#This Row],[Unadjusted Maximum Revenue]]/(PERL[[#This Row],[Proposed Taxable Valuation]]/1000))</f>
        <v>0</v>
      </c>
      <c r="K978" s="26">
        <f>ROUND(PERL[[#This Row],[Proposed Taxable Valuation]]/1000*PERL[[#This Row],[Adjusted Rate]],0)</f>
        <v>0</v>
      </c>
      <c r="L978" s="19">
        <f t="shared" si="86"/>
        <v>0</v>
      </c>
      <c r="M978" s="17">
        <f t="shared" si="88"/>
        <v>0</v>
      </c>
      <c r="N978" s="5">
        <v>253473934</v>
      </c>
      <c r="O978">
        <f>INDEX($R$3:$T$335,MATCH(PERL[[#This Row],[DistrictNumber]],$R$3:$R$335,0),3)</f>
        <v>0</v>
      </c>
      <c r="P978" s="9">
        <f t="shared" si="89"/>
        <v>0</v>
      </c>
      <c r="V978">
        <v>2028</v>
      </c>
      <c r="W978" t="s">
        <v>650</v>
      </c>
      <c r="X978" s="25">
        <v>637074732</v>
      </c>
    </row>
    <row r="979" spans="1:24" x14ac:dyDescent="0.35">
      <c r="A979" s="13">
        <v>2028</v>
      </c>
      <c r="B979" s="13">
        <f t="shared" si="85"/>
        <v>2027</v>
      </c>
      <c r="C979" t="s">
        <v>648</v>
      </c>
      <c r="D979" t="s">
        <v>649</v>
      </c>
      <c r="E979" s="5">
        <v>325348527</v>
      </c>
      <c r="F979" s="13">
        <f>INDEX($R$3:$T$335,MATCH(PERL[[#This Row],[DistrictNumber]],$R$3:$R$335,0),3)</f>
        <v>0</v>
      </c>
      <c r="G979" s="9">
        <f t="shared" si="87"/>
        <v>0</v>
      </c>
      <c r="H979" s="11">
        <v>1.02</v>
      </c>
      <c r="I979" s="12" cm="1">
        <f t="array" ref="I979">INDEX(PERL[],MATCH(PERL[[#This Row],[Base Year]]&amp;PERL[[#This Row],[DistrictNumber]],PERL[[Fiscal Year]:[Fiscal Year]]&amp;PERL[[DistrictNumber]:[DistrictNumber]],0),9)*$H979</f>
        <v>0</v>
      </c>
      <c r="J979" s="15">
        <f>IF(PERL[[#This Row],[Unadjusted Maximum Revenue]]/(PERL[[#This Row],[Proposed Taxable Valuation]]/1000)&gt;PERL[[#This Row],[Max Debt RATE]],PERL[[#This Row],[Max Debt RATE]],PERL[[#This Row],[Unadjusted Maximum Revenue]]/(PERL[[#This Row],[Proposed Taxable Valuation]]/1000))</f>
        <v>0</v>
      </c>
      <c r="K979" s="26">
        <f>ROUND(PERL[[#This Row],[Proposed Taxable Valuation]]/1000*PERL[[#This Row],[Adjusted Rate]],0)</f>
        <v>0</v>
      </c>
      <c r="L979" s="19">
        <f t="shared" si="86"/>
        <v>0</v>
      </c>
      <c r="M979" s="17">
        <f t="shared" si="88"/>
        <v>0</v>
      </c>
      <c r="N979" s="5">
        <v>270242299</v>
      </c>
      <c r="O979">
        <f>INDEX($R$3:$T$335,MATCH(PERL[[#This Row],[DistrictNumber]],$R$3:$R$335,0),3)</f>
        <v>0</v>
      </c>
      <c r="P979" s="9">
        <f t="shared" si="89"/>
        <v>0</v>
      </c>
      <c r="V979">
        <v>2029</v>
      </c>
      <c r="W979" t="s">
        <v>6</v>
      </c>
      <c r="X979" s="25">
        <v>681882723</v>
      </c>
    </row>
    <row r="980" spans="1:24" x14ac:dyDescent="0.35">
      <c r="A980" s="13">
        <v>2028</v>
      </c>
      <c r="B980" s="13">
        <f t="shared" si="85"/>
        <v>2027</v>
      </c>
      <c r="C980" t="s">
        <v>650</v>
      </c>
      <c r="D980" t="s">
        <v>651</v>
      </c>
      <c r="E980" s="5">
        <v>637074732</v>
      </c>
      <c r="F980" s="13">
        <f>INDEX($R$3:$T$335,MATCH(PERL[[#This Row],[DistrictNumber]],$R$3:$R$335,0),3)</f>
        <v>0</v>
      </c>
      <c r="G980" s="9">
        <f t="shared" si="87"/>
        <v>0</v>
      </c>
      <c r="H980" s="11">
        <v>1.02</v>
      </c>
      <c r="I980" s="12" cm="1">
        <f t="array" ref="I980">INDEX(PERL[],MATCH(PERL[[#This Row],[Base Year]]&amp;PERL[[#This Row],[DistrictNumber]],PERL[[Fiscal Year]:[Fiscal Year]]&amp;PERL[[DistrictNumber]:[DistrictNumber]],0),9)*$H980</f>
        <v>0</v>
      </c>
      <c r="J980" s="15">
        <f>IF(PERL[[#This Row],[Unadjusted Maximum Revenue]]/(PERL[[#This Row],[Proposed Taxable Valuation]]/1000)&gt;PERL[[#This Row],[Max Debt RATE]],PERL[[#This Row],[Max Debt RATE]],PERL[[#This Row],[Unadjusted Maximum Revenue]]/(PERL[[#This Row],[Proposed Taxable Valuation]]/1000))</f>
        <v>0</v>
      </c>
      <c r="K980" s="26">
        <f>ROUND(PERL[[#This Row],[Proposed Taxable Valuation]]/1000*PERL[[#This Row],[Adjusted Rate]],0)</f>
        <v>0</v>
      </c>
      <c r="L980" s="19">
        <f t="shared" si="86"/>
        <v>0</v>
      </c>
      <c r="M980" s="17">
        <f t="shared" si="88"/>
        <v>0</v>
      </c>
      <c r="N980" s="5">
        <v>479946958</v>
      </c>
      <c r="O980">
        <f>INDEX($R$3:$T$335,MATCH(PERL[[#This Row],[DistrictNumber]],$R$3:$R$335,0),3)</f>
        <v>0</v>
      </c>
      <c r="P980" s="9">
        <f t="shared" si="89"/>
        <v>0</v>
      </c>
      <c r="V980">
        <v>2029</v>
      </c>
      <c r="W980" t="s">
        <v>2</v>
      </c>
      <c r="X980" s="25">
        <v>285826714</v>
      </c>
    </row>
    <row r="981" spans="1:24" x14ac:dyDescent="0.35">
      <c r="A981" s="13">
        <v>2028</v>
      </c>
      <c r="B981" s="13">
        <f t="shared" si="85"/>
        <v>2027</v>
      </c>
      <c r="C981" s="10" t="s">
        <v>660</v>
      </c>
      <c r="D981" t="s">
        <v>661</v>
      </c>
      <c r="E981" s="5">
        <f>SUM(E656:E980)</f>
        <v>307547899837</v>
      </c>
      <c r="F981" s="13">
        <f>INDEX($R$3:$T$335,MATCH(PERL[[#This Row],[DistrictNumber]],$R$3:$R$335,0),3)</f>
        <v>0</v>
      </c>
      <c r="G981" s="9">
        <f t="shared" si="87"/>
        <v>0</v>
      </c>
      <c r="H981" s="11">
        <v>1.02</v>
      </c>
      <c r="I981" s="12" cm="1">
        <f t="array" ref="I981">INDEX(PERL[],MATCH(PERL[[#This Row],[Base Year]]&amp;PERL[[#This Row],[DistrictNumber]],PERL[[Fiscal Year]:[Fiscal Year]]&amp;PERL[[DistrictNumber]:[DistrictNumber]],0),9)*$H981</f>
        <v>0</v>
      </c>
      <c r="J981" s="15">
        <f>IF(PERL[[#This Row],[Unadjusted Maximum Revenue]]/(PERL[[#This Row],[Proposed Taxable Valuation]]/1000)&gt;PERL[[#This Row],[Max Debt RATE]],PERL[[#This Row],[Max Debt RATE]],PERL[[#This Row],[Unadjusted Maximum Revenue]]/(PERL[[#This Row],[Proposed Taxable Valuation]]/1000))</f>
        <v>0</v>
      </c>
      <c r="K981" s="26">
        <f>SUM(K656:K980)</f>
        <v>4636562</v>
      </c>
      <c r="L981" s="19">
        <f t="shared" si="86"/>
        <v>0</v>
      </c>
      <c r="M981" s="17">
        <f t="shared" si="88"/>
        <v>0</v>
      </c>
      <c r="N981" s="5">
        <f>SUM(N656:N980)</f>
        <v>242264353084</v>
      </c>
      <c r="O981">
        <f>INDEX($R$3:$T$335,MATCH(PERL[[#This Row],[DistrictNumber]],$R$3:$R$335,0),3)</f>
        <v>0</v>
      </c>
      <c r="P981" s="26">
        <f>SUM(P656:P980)</f>
        <v>4897756.6647300012</v>
      </c>
      <c r="V981">
        <v>2029</v>
      </c>
      <c r="W981" t="s">
        <v>4</v>
      </c>
      <c r="X981" s="25">
        <v>1448458654</v>
      </c>
    </row>
    <row r="982" spans="1:24" x14ac:dyDescent="0.35">
      <c r="A982" s="13">
        <v>2029</v>
      </c>
      <c r="B982" s="13">
        <f t="shared" si="85"/>
        <v>2028</v>
      </c>
      <c r="C982" t="s">
        <v>2</v>
      </c>
      <c r="D982" t="s">
        <v>3</v>
      </c>
      <c r="E982" s="5">
        <v>285826714</v>
      </c>
      <c r="F982" s="13">
        <f>INDEX($R$3:$T$335,MATCH(PERL[[#This Row],[DistrictNumber]],$R$3:$R$335,0),3)</f>
        <v>0</v>
      </c>
      <c r="G982" s="9">
        <f t="shared" si="87"/>
        <v>0</v>
      </c>
      <c r="H982" s="11">
        <v>1.02</v>
      </c>
      <c r="I982" s="12" cm="1">
        <f t="array" ref="I982">INDEX(PERL[],MATCH(PERL[[#This Row],[Base Year]]&amp;PERL[[#This Row],[DistrictNumber]],PERL[[Fiscal Year]:[Fiscal Year]]&amp;PERL[[DistrictNumber]:[DistrictNumber]],0),9)*$H982</f>
        <v>0</v>
      </c>
      <c r="J982" s="15">
        <f>IF(PERL[[#This Row],[Unadjusted Maximum Revenue]]/(PERL[[#This Row],[Proposed Taxable Valuation]]/1000)&gt;PERL[[#This Row],[Max Debt RATE]],PERL[[#This Row],[Max Debt RATE]],PERL[[#This Row],[Unadjusted Maximum Revenue]]/(PERL[[#This Row],[Proposed Taxable Valuation]]/1000))</f>
        <v>0</v>
      </c>
      <c r="K982" s="26">
        <f>ROUND(PERL[[#This Row],[Proposed Taxable Valuation]]/1000*PERL[[#This Row],[Adjusted Rate]],0)</f>
        <v>0</v>
      </c>
      <c r="L982" s="19">
        <f t="shared" si="86"/>
        <v>0</v>
      </c>
      <c r="M982" s="17">
        <f t="shared" si="88"/>
        <v>0</v>
      </c>
      <c r="N982" s="5">
        <v>242196329</v>
      </c>
      <c r="O982">
        <f>INDEX($R$3:$T$335,MATCH(PERL[[#This Row],[DistrictNumber]],$R$3:$R$335,0),3)</f>
        <v>0</v>
      </c>
      <c r="P982" s="9">
        <f t="shared" ref="P982:P1045" si="90">N982/1000*O982</f>
        <v>0</v>
      </c>
      <c r="V982">
        <v>2029</v>
      </c>
      <c r="W982" t="s">
        <v>10</v>
      </c>
      <c r="X982" s="25">
        <v>378956404</v>
      </c>
    </row>
    <row r="983" spans="1:24" x14ac:dyDescent="0.35">
      <c r="A983" s="13">
        <v>2029</v>
      </c>
      <c r="B983" s="13">
        <f t="shared" si="85"/>
        <v>2028</v>
      </c>
      <c r="C983" t="s">
        <v>4</v>
      </c>
      <c r="D983" t="s">
        <v>5</v>
      </c>
      <c r="E983" s="5">
        <v>1448458654</v>
      </c>
      <c r="F983" s="13">
        <f>INDEX($R$3:$T$335,MATCH(PERL[[#This Row],[DistrictNumber]],$R$3:$R$335,0),3)</f>
        <v>0</v>
      </c>
      <c r="G983" s="9">
        <f t="shared" si="87"/>
        <v>0</v>
      </c>
      <c r="H983" s="11">
        <v>1.02</v>
      </c>
      <c r="I983" s="12" cm="1">
        <f t="array" ref="I983">INDEX(PERL[],MATCH(PERL[[#This Row],[Base Year]]&amp;PERL[[#This Row],[DistrictNumber]],PERL[[Fiscal Year]:[Fiscal Year]]&amp;PERL[[DistrictNumber]:[DistrictNumber]],0),9)*$H983</f>
        <v>0</v>
      </c>
      <c r="J983" s="15">
        <f>IF(PERL[[#This Row],[Unadjusted Maximum Revenue]]/(PERL[[#This Row],[Proposed Taxable Valuation]]/1000)&gt;PERL[[#This Row],[Max Debt RATE]],PERL[[#This Row],[Max Debt RATE]],PERL[[#This Row],[Unadjusted Maximum Revenue]]/(PERL[[#This Row],[Proposed Taxable Valuation]]/1000))</f>
        <v>0</v>
      </c>
      <c r="K983" s="26">
        <f>ROUND(PERL[[#This Row],[Proposed Taxable Valuation]]/1000*PERL[[#This Row],[Adjusted Rate]],0)</f>
        <v>0</v>
      </c>
      <c r="L983" s="19">
        <f t="shared" si="86"/>
        <v>0</v>
      </c>
      <c r="M983" s="17">
        <f t="shared" si="88"/>
        <v>0</v>
      </c>
      <c r="N983" s="5">
        <v>991035758</v>
      </c>
      <c r="O983">
        <f>INDEX($R$3:$T$335,MATCH(PERL[[#This Row],[DistrictNumber]],$R$3:$R$335,0),3)</f>
        <v>0</v>
      </c>
      <c r="P983" s="9">
        <f t="shared" si="90"/>
        <v>0</v>
      </c>
      <c r="V983">
        <v>2029</v>
      </c>
      <c r="W983" t="s">
        <v>12</v>
      </c>
      <c r="X983" s="25">
        <v>237905455</v>
      </c>
    </row>
    <row r="984" spans="1:24" x14ac:dyDescent="0.35">
      <c r="A984" s="13">
        <v>2029</v>
      </c>
      <c r="B984" s="13">
        <f t="shared" si="85"/>
        <v>2028</v>
      </c>
      <c r="C984" t="s">
        <v>6</v>
      </c>
      <c r="D984" t="s">
        <v>7</v>
      </c>
      <c r="E984" s="5">
        <v>681882723</v>
      </c>
      <c r="F984" s="13">
        <f>INDEX($R$3:$T$335,MATCH(PERL[[#This Row],[DistrictNumber]],$R$3:$R$335,0),3)</f>
        <v>0</v>
      </c>
      <c r="G984" s="9">
        <f t="shared" si="87"/>
        <v>0</v>
      </c>
      <c r="H984" s="11">
        <v>1.02</v>
      </c>
      <c r="I984" s="12" cm="1">
        <f t="array" ref="I984">INDEX(PERL[],MATCH(PERL[[#This Row],[Base Year]]&amp;PERL[[#This Row],[DistrictNumber]],PERL[[Fiscal Year]:[Fiscal Year]]&amp;PERL[[DistrictNumber]:[DistrictNumber]],0),9)*$H984</f>
        <v>0</v>
      </c>
      <c r="J984" s="15">
        <f>IF(PERL[[#This Row],[Unadjusted Maximum Revenue]]/(PERL[[#This Row],[Proposed Taxable Valuation]]/1000)&gt;PERL[[#This Row],[Max Debt RATE]],PERL[[#This Row],[Max Debt RATE]],PERL[[#This Row],[Unadjusted Maximum Revenue]]/(PERL[[#This Row],[Proposed Taxable Valuation]]/1000))</f>
        <v>0</v>
      </c>
      <c r="K984" s="26">
        <f>ROUND(PERL[[#This Row],[Proposed Taxable Valuation]]/1000*PERL[[#This Row],[Adjusted Rate]],0)</f>
        <v>0</v>
      </c>
      <c r="L984" s="19">
        <f t="shared" si="86"/>
        <v>0</v>
      </c>
      <c r="M984" s="17">
        <f t="shared" si="88"/>
        <v>0</v>
      </c>
      <c r="N984" s="5">
        <v>588822899</v>
      </c>
      <c r="O984">
        <f>INDEX($R$3:$T$335,MATCH(PERL[[#This Row],[DistrictNumber]],$R$3:$R$335,0),3)</f>
        <v>0</v>
      </c>
      <c r="P984" s="9">
        <f t="shared" si="90"/>
        <v>0</v>
      </c>
      <c r="V984">
        <v>2029</v>
      </c>
      <c r="W984" t="s">
        <v>14</v>
      </c>
      <c r="X984" s="25">
        <v>549805558</v>
      </c>
    </row>
    <row r="985" spans="1:24" x14ac:dyDescent="0.35">
      <c r="A985" s="13">
        <v>2029</v>
      </c>
      <c r="B985" s="13">
        <f t="shared" si="85"/>
        <v>2028</v>
      </c>
      <c r="C985" t="s">
        <v>8</v>
      </c>
      <c r="D985" t="s">
        <v>9</v>
      </c>
      <c r="E985" s="5">
        <v>761667596</v>
      </c>
      <c r="F985" s="13">
        <f>INDEX($R$3:$T$335,MATCH(PERL[[#This Row],[DistrictNumber]],$R$3:$R$335,0),3)</f>
        <v>0</v>
      </c>
      <c r="G985" s="9">
        <f t="shared" si="87"/>
        <v>0</v>
      </c>
      <c r="H985" s="11">
        <v>1.02</v>
      </c>
      <c r="I985" s="12" cm="1">
        <f t="array" ref="I985">INDEX(PERL[],MATCH(PERL[[#This Row],[Base Year]]&amp;PERL[[#This Row],[DistrictNumber]],PERL[[Fiscal Year]:[Fiscal Year]]&amp;PERL[[DistrictNumber]:[DistrictNumber]],0),9)*$H985</f>
        <v>0</v>
      </c>
      <c r="J985" s="15">
        <f>IF(PERL[[#This Row],[Unadjusted Maximum Revenue]]/(PERL[[#This Row],[Proposed Taxable Valuation]]/1000)&gt;PERL[[#This Row],[Max Debt RATE]],PERL[[#This Row],[Max Debt RATE]],PERL[[#This Row],[Unadjusted Maximum Revenue]]/(PERL[[#This Row],[Proposed Taxable Valuation]]/1000))</f>
        <v>0</v>
      </c>
      <c r="K985" s="26">
        <f>ROUND(PERL[[#This Row],[Proposed Taxable Valuation]]/1000*PERL[[#This Row],[Adjusted Rate]],0)</f>
        <v>0</v>
      </c>
      <c r="L985" s="19">
        <f t="shared" si="86"/>
        <v>0</v>
      </c>
      <c r="M985" s="17">
        <f t="shared" si="88"/>
        <v>0</v>
      </c>
      <c r="N985" s="5">
        <v>633901305</v>
      </c>
      <c r="O985">
        <f>INDEX($R$3:$T$335,MATCH(PERL[[#This Row],[DistrictNumber]],$R$3:$R$335,0),3)</f>
        <v>0</v>
      </c>
      <c r="P985" s="9">
        <f t="shared" si="90"/>
        <v>0</v>
      </c>
      <c r="V985">
        <v>2029</v>
      </c>
      <c r="W985" t="s">
        <v>16</v>
      </c>
      <c r="X985" s="25">
        <v>453976616</v>
      </c>
    </row>
    <row r="986" spans="1:24" x14ac:dyDescent="0.35">
      <c r="A986" s="13">
        <v>2029</v>
      </c>
      <c r="B986" s="13">
        <f t="shared" si="85"/>
        <v>2028</v>
      </c>
      <c r="C986" t="s">
        <v>10</v>
      </c>
      <c r="D986" t="s">
        <v>11</v>
      </c>
      <c r="E986" s="5">
        <v>378956404</v>
      </c>
      <c r="F986" s="13">
        <f>INDEX($R$3:$T$335,MATCH(PERL[[#This Row],[DistrictNumber]],$R$3:$R$335,0),3)</f>
        <v>0</v>
      </c>
      <c r="G986" s="9">
        <f t="shared" si="87"/>
        <v>0</v>
      </c>
      <c r="H986" s="11">
        <v>1.02</v>
      </c>
      <c r="I986" s="12" cm="1">
        <f t="array" ref="I986">INDEX(PERL[],MATCH(PERL[[#This Row],[Base Year]]&amp;PERL[[#This Row],[DistrictNumber]],PERL[[Fiscal Year]:[Fiscal Year]]&amp;PERL[[DistrictNumber]:[DistrictNumber]],0),9)*$H986</f>
        <v>0</v>
      </c>
      <c r="J986" s="15">
        <f>IF(PERL[[#This Row],[Unadjusted Maximum Revenue]]/(PERL[[#This Row],[Proposed Taxable Valuation]]/1000)&gt;PERL[[#This Row],[Max Debt RATE]],PERL[[#This Row],[Max Debt RATE]],PERL[[#This Row],[Unadjusted Maximum Revenue]]/(PERL[[#This Row],[Proposed Taxable Valuation]]/1000))</f>
        <v>0</v>
      </c>
      <c r="K986" s="26">
        <f>ROUND(PERL[[#This Row],[Proposed Taxable Valuation]]/1000*PERL[[#This Row],[Adjusted Rate]],0)</f>
        <v>0</v>
      </c>
      <c r="L986" s="19">
        <f t="shared" si="86"/>
        <v>0</v>
      </c>
      <c r="M986" s="17">
        <f t="shared" si="88"/>
        <v>0</v>
      </c>
      <c r="N986" s="5">
        <v>287027225</v>
      </c>
      <c r="O986">
        <f>INDEX($R$3:$T$335,MATCH(PERL[[#This Row],[DistrictNumber]],$R$3:$R$335,0),3)</f>
        <v>0</v>
      </c>
      <c r="P986" s="9">
        <f t="shared" si="90"/>
        <v>0</v>
      </c>
      <c r="V986">
        <v>2029</v>
      </c>
      <c r="W986" t="s">
        <v>18</v>
      </c>
      <c r="X986" s="25">
        <v>206633641</v>
      </c>
    </row>
    <row r="987" spans="1:24" x14ac:dyDescent="0.35">
      <c r="A987" s="13">
        <v>2029</v>
      </c>
      <c r="B987" s="13">
        <f t="shared" si="85"/>
        <v>2028</v>
      </c>
      <c r="C987" t="s">
        <v>12</v>
      </c>
      <c r="D987" t="s">
        <v>13</v>
      </c>
      <c r="E987" s="5">
        <v>237905455</v>
      </c>
      <c r="F987" s="13">
        <f>INDEX($R$3:$T$335,MATCH(PERL[[#This Row],[DistrictNumber]],$R$3:$R$335,0),3)</f>
        <v>0</v>
      </c>
      <c r="G987" s="9">
        <f t="shared" si="87"/>
        <v>0</v>
      </c>
      <c r="H987" s="11">
        <v>1.02</v>
      </c>
      <c r="I987" s="12" cm="1">
        <f t="array" ref="I987">INDEX(PERL[],MATCH(PERL[[#This Row],[Base Year]]&amp;PERL[[#This Row],[DistrictNumber]],PERL[[Fiscal Year]:[Fiscal Year]]&amp;PERL[[DistrictNumber]:[DistrictNumber]],0),9)*$H987</f>
        <v>0</v>
      </c>
      <c r="J987" s="15">
        <f>IF(PERL[[#This Row],[Unadjusted Maximum Revenue]]/(PERL[[#This Row],[Proposed Taxable Valuation]]/1000)&gt;PERL[[#This Row],[Max Debt RATE]],PERL[[#This Row],[Max Debt RATE]],PERL[[#This Row],[Unadjusted Maximum Revenue]]/(PERL[[#This Row],[Proposed Taxable Valuation]]/1000))</f>
        <v>0</v>
      </c>
      <c r="K987" s="26">
        <f>ROUND(PERL[[#This Row],[Proposed Taxable Valuation]]/1000*PERL[[#This Row],[Adjusted Rate]],0)</f>
        <v>0</v>
      </c>
      <c r="L987" s="19">
        <f t="shared" si="86"/>
        <v>0</v>
      </c>
      <c r="M987" s="17">
        <f t="shared" si="88"/>
        <v>0</v>
      </c>
      <c r="N987" s="5">
        <v>206761526</v>
      </c>
      <c r="O987">
        <f>INDEX($R$3:$T$335,MATCH(PERL[[#This Row],[DistrictNumber]],$R$3:$R$335,0),3)</f>
        <v>0</v>
      </c>
      <c r="P987" s="9">
        <f t="shared" si="90"/>
        <v>0</v>
      </c>
      <c r="V987">
        <v>2029</v>
      </c>
      <c r="W987" t="s">
        <v>20</v>
      </c>
      <c r="X987" s="25">
        <v>1556376503</v>
      </c>
    </row>
    <row r="988" spans="1:24" x14ac:dyDescent="0.35">
      <c r="A988" s="13">
        <v>2029</v>
      </c>
      <c r="B988" s="13">
        <f t="shared" si="85"/>
        <v>2028</v>
      </c>
      <c r="C988" t="s">
        <v>14</v>
      </c>
      <c r="D988" t="s">
        <v>15</v>
      </c>
      <c r="E988" s="5">
        <v>549805558</v>
      </c>
      <c r="F988" s="13">
        <f>INDEX($R$3:$T$335,MATCH(PERL[[#This Row],[DistrictNumber]],$R$3:$R$335,0),3)</f>
        <v>0</v>
      </c>
      <c r="G988" s="9">
        <f t="shared" si="87"/>
        <v>0</v>
      </c>
      <c r="H988" s="11">
        <v>1.02</v>
      </c>
      <c r="I988" s="12" cm="1">
        <f t="array" ref="I988">INDEX(PERL[],MATCH(PERL[[#This Row],[Base Year]]&amp;PERL[[#This Row],[DistrictNumber]],PERL[[Fiscal Year]:[Fiscal Year]]&amp;PERL[[DistrictNumber]:[DistrictNumber]],0),9)*$H988</f>
        <v>0</v>
      </c>
      <c r="J988" s="15">
        <f>IF(PERL[[#This Row],[Unadjusted Maximum Revenue]]/(PERL[[#This Row],[Proposed Taxable Valuation]]/1000)&gt;PERL[[#This Row],[Max Debt RATE]],PERL[[#This Row],[Max Debt RATE]],PERL[[#This Row],[Unadjusted Maximum Revenue]]/(PERL[[#This Row],[Proposed Taxable Valuation]]/1000))</f>
        <v>0</v>
      </c>
      <c r="K988" s="26">
        <f>ROUND(PERL[[#This Row],[Proposed Taxable Valuation]]/1000*PERL[[#This Row],[Adjusted Rate]],0)</f>
        <v>0</v>
      </c>
      <c r="L988" s="19">
        <f t="shared" si="86"/>
        <v>0</v>
      </c>
      <c r="M988" s="17">
        <f t="shared" si="88"/>
        <v>0</v>
      </c>
      <c r="N988" s="5">
        <v>414664114</v>
      </c>
      <c r="O988">
        <f>INDEX($R$3:$T$335,MATCH(PERL[[#This Row],[DistrictNumber]],$R$3:$R$335,0),3)</f>
        <v>0</v>
      </c>
      <c r="P988" s="9">
        <f t="shared" si="90"/>
        <v>0</v>
      </c>
      <c r="V988">
        <v>2029</v>
      </c>
      <c r="W988" t="s">
        <v>22</v>
      </c>
      <c r="X988" s="25">
        <v>986157024</v>
      </c>
    </row>
    <row r="989" spans="1:24" x14ac:dyDescent="0.35">
      <c r="A989" s="13">
        <v>2029</v>
      </c>
      <c r="B989" s="13">
        <f t="shared" si="85"/>
        <v>2028</v>
      </c>
      <c r="C989" t="s">
        <v>16</v>
      </c>
      <c r="D989" t="s">
        <v>17</v>
      </c>
      <c r="E989" s="5">
        <v>453976616</v>
      </c>
      <c r="F989" s="13">
        <f>INDEX($R$3:$T$335,MATCH(PERL[[#This Row],[DistrictNumber]],$R$3:$R$335,0),3)</f>
        <v>0</v>
      </c>
      <c r="G989" s="9">
        <f t="shared" si="87"/>
        <v>0</v>
      </c>
      <c r="H989" s="11">
        <v>1.02</v>
      </c>
      <c r="I989" s="12" cm="1">
        <f t="array" ref="I989">INDEX(PERL[],MATCH(PERL[[#This Row],[Base Year]]&amp;PERL[[#This Row],[DistrictNumber]],PERL[[Fiscal Year]:[Fiscal Year]]&amp;PERL[[DistrictNumber]:[DistrictNumber]],0),9)*$H989</f>
        <v>0</v>
      </c>
      <c r="J989" s="15">
        <f>IF(PERL[[#This Row],[Unadjusted Maximum Revenue]]/(PERL[[#This Row],[Proposed Taxable Valuation]]/1000)&gt;PERL[[#This Row],[Max Debt RATE]],PERL[[#This Row],[Max Debt RATE]],PERL[[#This Row],[Unadjusted Maximum Revenue]]/(PERL[[#This Row],[Proposed Taxable Valuation]]/1000))</f>
        <v>0</v>
      </c>
      <c r="K989" s="26">
        <f>ROUND(PERL[[#This Row],[Proposed Taxable Valuation]]/1000*PERL[[#This Row],[Adjusted Rate]],0)</f>
        <v>0</v>
      </c>
      <c r="L989" s="19">
        <f t="shared" si="86"/>
        <v>0</v>
      </c>
      <c r="M989" s="17">
        <f t="shared" si="88"/>
        <v>0</v>
      </c>
      <c r="N989" s="5">
        <v>307949197</v>
      </c>
      <c r="O989">
        <f>INDEX($R$3:$T$335,MATCH(PERL[[#This Row],[DistrictNumber]],$R$3:$R$335,0),3)</f>
        <v>0</v>
      </c>
      <c r="P989" s="9">
        <f t="shared" si="90"/>
        <v>0</v>
      </c>
      <c r="V989">
        <v>2029</v>
      </c>
      <c r="W989" t="s">
        <v>404</v>
      </c>
      <c r="X989" s="25">
        <v>411440699</v>
      </c>
    </row>
    <row r="990" spans="1:24" x14ac:dyDescent="0.35">
      <c r="A990" s="13">
        <v>2029</v>
      </c>
      <c r="B990" s="13">
        <f t="shared" si="85"/>
        <v>2028</v>
      </c>
      <c r="C990" t="s">
        <v>18</v>
      </c>
      <c r="D990" t="s">
        <v>19</v>
      </c>
      <c r="E990" s="5">
        <v>206633641</v>
      </c>
      <c r="F990" s="13">
        <f>INDEX($R$3:$T$335,MATCH(PERL[[#This Row],[DistrictNumber]],$R$3:$R$335,0),3)</f>
        <v>0</v>
      </c>
      <c r="G990" s="9">
        <f t="shared" si="87"/>
        <v>0</v>
      </c>
      <c r="H990" s="11">
        <v>1.02</v>
      </c>
      <c r="I990" s="12" cm="1">
        <f t="array" ref="I990">INDEX(PERL[],MATCH(PERL[[#This Row],[Base Year]]&amp;PERL[[#This Row],[DistrictNumber]],PERL[[Fiscal Year]:[Fiscal Year]]&amp;PERL[[DistrictNumber]:[DistrictNumber]],0),9)*$H990</f>
        <v>0</v>
      </c>
      <c r="J990" s="15">
        <f>IF(PERL[[#This Row],[Unadjusted Maximum Revenue]]/(PERL[[#This Row],[Proposed Taxable Valuation]]/1000)&gt;PERL[[#This Row],[Max Debt RATE]],PERL[[#This Row],[Max Debt RATE]],PERL[[#This Row],[Unadjusted Maximum Revenue]]/(PERL[[#This Row],[Proposed Taxable Valuation]]/1000))</f>
        <v>0</v>
      </c>
      <c r="K990" s="26">
        <f>ROUND(PERL[[#This Row],[Proposed Taxable Valuation]]/1000*PERL[[#This Row],[Adjusted Rate]],0)</f>
        <v>0</v>
      </c>
      <c r="L990" s="19">
        <f t="shared" si="86"/>
        <v>0</v>
      </c>
      <c r="M990" s="17">
        <f t="shared" si="88"/>
        <v>0</v>
      </c>
      <c r="N990" s="5">
        <v>180236507</v>
      </c>
      <c r="O990">
        <f>INDEX($R$3:$T$335,MATCH(PERL[[#This Row],[DistrictNumber]],$R$3:$R$335,0),3)</f>
        <v>0</v>
      </c>
      <c r="P990" s="9">
        <f t="shared" si="90"/>
        <v>0</v>
      </c>
      <c r="V990">
        <v>2029</v>
      </c>
      <c r="W990" t="s">
        <v>24</v>
      </c>
      <c r="X990" s="25">
        <v>692593437</v>
      </c>
    </row>
    <row r="991" spans="1:24" x14ac:dyDescent="0.35">
      <c r="A991" s="13">
        <v>2029</v>
      </c>
      <c r="B991" s="13">
        <f t="shared" si="85"/>
        <v>2028</v>
      </c>
      <c r="C991" t="s">
        <v>20</v>
      </c>
      <c r="D991" t="s">
        <v>21</v>
      </c>
      <c r="E991" s="5">
        <v>1556376503</v>
      </c>
      <c r="F991" s="13">
        <f>INDEX($R$3:$T$335,MATCH(PERL[[#This Row],[DistrictNumber]],$R$3:$R$335,0),3)</f>
        <v>0</v>
      </c>
      <c r="G991" s="9">
        <f t="shared" si="87"/>
        <v>0</v>
      </c>
      <c r="H991" s="11">
        <v>1.02</v>
      </c>
      <c r="I991" s="12" cm="1">
        <f t="array" ref="I991">INDEX(PERL[],MATCH(PERL[[#This Row],[Base Year]]&amp;PERL[[#This Row],[DistrictNumber]],PERL[[Fiscal Year]:[Fiscal Year]]&amp;PERL[[DistrictNumber]:[DistrictNumber]],0),9)*$H991</f>
        <v>0</v>
      </c>
      <c r="J991" s="15">
        <f>IF(PERL[[#This Row],[Unadjusted Maximum Revenue]]/(PERL[[#This Row],[Proposed Taxable Valuation]]/1000)&gt;PERL[[#This Row],[Max Debt RATE]],PERL[[#This Row],[Max Debt RATE]],PERL[[#This Row],[Unadjusted Maximum Revenue]]/(PERL[[#This Row],[Proposed Taxable Valuation]]/1000))</f>
        <v>0</v>
      </c>
      <c r="K991" s="26">
        <f>ROUND(PERL[[#This Row],[Proposed Taxable Valuation]]/1000*PERL[[#This Row],[Adjusted Rate]],0)</f>
        <v>0</v>
      </c>
      <c r="L991" s="19">
        <f t="shared" si="86"/>
        <v>0</v>
      </c>
      <c r="M991" s="17">
        <f t="shared" si="88"/>
        <v>0</v>
      </c>
      <c r="N991" s="5">
        <v>1274143846</v>
      </c>
      <c r="O991">
        <f>INDEX($R$3:$T$335,MATCH(PERL[[#This Row],[DistrictNumber]],$R$3:$R$335,0),3)</f>
        <v>0</v>
      </c>
      <c r="P991" s="9">
        <f t="shared" si="90"/>
        <v>0</v>
      </c>
      <c r="V991">
        <v>2029</v>
      </c>
      <c r="W991" t="s">
        <v>26</v>
      </c>
      <c r="X991" s="25">
        <v>5507544502</v>
      </c>
    </row>
    <row r="992" spans="1:24" x14ac:dyDescent="0.35">
      <c r="A992" s="13">
        <v>2029</v>
      </c>
      <c r="B992" s="13">
        <f t="shared" si="85"/>
        <v>2028</v>
      </c>
      <c r="C992" t="s">
        <v>22</v>
      </c>
      <c r="D992" t="s">
        <v>23</v>
      </c>
      <c r="E992" s="5">
        <v>986157024</v>
      </c>
      <c r="F992" s="13">
        <f>INDEX($R$3:$T$335,MATCH(PERL[[#This Row],[DistrictNumber]],$R$3:$R$335,0),3)</f>
        <v>0</v>
      </c>
      <c r="G992" s="9">
        <f t="shared" si="87"/>
        <v>0</v>
      </c>
      <c r="H992" s="11">
        <v>1.02</v>
      </c>
      <c r="I992" s="12" cm="1">
        <f t="array" ref="I992">INDEX(PERL[],MATCH(PERL[[#This Row],[Base Year]]&amp;PERL[[#This Row],[DistrictNumber]],PERL[[Fiscal Year]:[Fiscal Year]]&amp;PERL[[DistrictNumber]:[DistrictNumber]],0),9)*$H992</f>
        <v>0</v>
      </c>
      <c r="J992" s="15">
        <f>IF(PERL[[#This Row],[Unadjusted Maximum Revenue]]/(PERL[[#This Row],[Proposed Taxable Valuation]]/1000)&gt;PERL[[#This Row],[Max Debt RATE]],PERL[[#This Row],[Max Debt RATE]],PERL[[#This Row],[Unadjusted Maximum Revenue]]/(PERL[[#This Row],[Proposed Taxable Valuation]]/1000))</f>
        <v>0</v>
      </c>
      <c r="K992" s="26">
        <f>ROUND(PERL[[#This Row],[Proposed Taxable Valuation]]/1000*PERL[[#This Row],[Adjusted Rate]],0)</f>
        <v>0</v>
      </c>
      <c r="L992" s="19">
        <f t="shared" si="86"/>
        <v>0</v>
      </c>
      <c r="M992" s="17">
        <f t="shared" si="88"/>
        <v>0</v>
      </c>
      <c r="N992" s="5">
        <v>717389251</v>
      </c>
      <c r="O992">
        <f>INDEX($R$3:$T$335,MATCH(PERL[[#This Row],[DistrictNumber]],$R$3:$R$335,0),3)</f>
        <v>0</v>
      </c>
      <c r="P992" s="9">
        <f t="shared" si="90"/>
        <v>0</v>
      </c>
      <c r="V992">
        <v>2029</v>
      </c>
      <c r="W992" t="s">
        <v>28</v>
      </c>
      <c r="X992" s="25">
        <v>817006969</v>
      </c>
    </row>
    <row r="993" spans="1:24" x14ac:dyDescent="0.35">
      <c r="A993" s="13">
        <v>2029</v>
      </c>
      <c r="B993" s="13">
        <f t="shared" si="85"/>
        <v>2028</v>
      </c>
      <c r="C993" t="s">
        <v>24</v>
      </c>
      <c r="D993" t="s">
        <v>25</v>
      </c>
      <c r="E993" s="5">
        <v>692593437</v>
      </c>
      <c r="F993" s="13">
        <f>INDEX($R$3:$T$335,MATCH(PERL[[#This Row],[DistrictNumber]],$R$3:$R$335,0),3)</f>
        <v>0.13500000000000001</v>
      </c>
      <c r="G993" s="9">
        <f t="shared" si="87"/>
        <v>93500.113995000007</v>
      </c>
      <c r="H993" s="11">
        <v>1.02</v>
      </c>
      <c r="I993" s="12" cm="1">
        <f t="array" ref="I993">INDEX(PERL[],MATCH(PERL[[#This Row],[Base Year]]&amp;PERL[[#This Row],[DistrictNumber]],PERL[[Fiscal Year]:[Fiscal Year]]&amp;PERL[[DistrictNumber]:[DistrictNumber]],0),9)*$H993</f>
        <v>77391.809056563492</v>
      </c>
      <c r="J993" s="15">
        <f>IF(PERL[[#This Row],[Unadjusted Maximum Revenue]]/(PERL[[#This Row],[Proposed Taxable Valuation]]/1000)&gt;PERL[[#This Row],[Max Debt RATE]],PERL[[#This Row],[Max Debt RATE]],PERL[[#This Row],[Unadjusted Maximum Revenue]]/(PERL[[#This Row],[Proposed Taxable Valuation]]/1000))</f>
        <v>0.11174204796365041</v>
      </c>
      <c r="K993" s="26">
        <f>ROUND(PERL[[#This Row],[Proposed Taxable Valuation]]/1000*PERL[[#This Row],[Adjusted Rate]],0)</f>
        <v>77392</v>
      </c>
      <c r="L993" s="19">
        <f t="shared" si="86"/>
        <v>-16108.304938436515</v>
      </c>
      <c r="M993" s="17">
        <f t="shared" si="88"/>
        <v>-2.3257952036349602E-2</v>
      </c>
      <c r="N993" s="5">
        <v>567863873</v>
      </c>
      <c r="O993">
        <f>INDEX($R$3:$T$335,MATCH(PERL[[#This Row],[DistrictNumber]],$R$3:$R$335,0),3)</f>
        <v>0.13500000000000001</v>
      </c>
      <c r="P993" s="9">
        <f t="shared" si="90"/>
        <v>76661.622855000009</v>
      </c>
      <c r="V993">
        <v>2029</v>
      </c>
      <c r="W993" t="s">
        <v>30</v>
      </c>
      <c r="X993" s="25">
        <v>192761667</v>
      </c>
    </row>
    <row r="994" spans="1:24" x14ac:dyDescent="0.35">
      <c r="A994" s="13">
        <v>2029</v>
      </c>
      <c r="B994" s="13">
        <f t="shared" si="85"/>
        <v>2028</v>
      </c>
      <c r="C994" t="s">
        <v>26</v>
      </c>
      <c r="D994" t="s">
        <v>27</v>
      </c>
      <c r="E994" s="5">
        <v>5507544502</v>
      </c>
      <c r="F994" s="13">
        <f>INDEX($R$3:$T$335,MATCH(PERL[[#This Row],[DistrictNumber]],$R$3:$R$335,0),3)</f>
        <v>0</v>
      </c>
      <c r="G994" s="9">
        <f t="shared" si="87"/>
        <v>0</v>
      </c>
      <c r="H994" s="11">
        <v>1.02</v>
      </c>
      <c r="I994" s="12" cm="1">
        <f t="array" ref="I994">INDEX(PERL[],MATCH(PERL[[#This Row],[Base Year]]&amp;PERL[[#This Row],[DistrictNumber]],PERL[[Fiscal Year]:[Fiscal Year]]&amp;PERL[[DistrictNumber]:[DistrictNumber]],0),9)*$H994</f>
        <v>0</v>
      </c>
      <c r="J994" s="15">
        <f>IF(PERL[[#This Row],[Unadjusted Maximum Revenue]]/(PERL[[#This Row],[Proposed Taxable Valuation]]/1000)&gt;PERL[[#This Row],[Max Debt RATE]],PERL[[#This Row],[Max Debt RATE]],PERL[[#This Row],[Unadjusted Maximum Revenue]]/(PERL[[#This Row],[Proposed Taxable Valuation]]/1000))</f>
        <v>0</v>
      </c>
      <c r="K994" s="26">
        <f>ROUND(PERL[[#This Row],[Proposed Taxable Valuation]]/1000*PERL[[#This Row],[Adjusted Rate]],0)</f>
        <v>0</v>
      </c>
      <c r="L994" s="19">
        <f t="shared" si="86"/>
        <v>0</v>
      </c>
      <c r="M994" s="17">
        <f t="shared" si="88"/>
        <v>0</v>
      </c>
      <c r="N994" s="5">
        <v>3725827582</v>
      </c>
      <c r="O994">
        <f>INDEX($R$3:$T$335,MATCH(PERL[[#This Row],[DistrictNumber]],$R$3:$R$335,0),3)</f>
        <v>0</v>
      </c>
      <c r="P994" s="9">
        <f t="shared" si="90"/>
        <v>0</v>
      </c>
      <c r="V994">
        <v>2029</v>
      </c>
      <c r="W994" t="s">
        <v>32</v>
      </c>
      <c r="X994" s="25">
        <v>10607451483</v>
      </c>
    </row>
    <row r="995" spans="1:24" x14ac:dyDescent="0.35">
      <c r="A995" s="13">
        <v>2029</v>
      </c>
      <c r="B995" s="13">
        <f t="shared" si="85"/>
        <v>2028</v>
      </c>
      <c r="C995" t="s">
        <v>28</v>
      </c>
      <c r="D995" t="s">
        <v>29</v>
      </c>
      <c r="E995" s="5">
        <v>817006969</v>
      </c>
      <c r="F995" s="13">
        <f>INDEX($R$3:$T$335,MATCH(PERL[[#This Row],[DistrictNumber]],$R$3:$R$335,0),3)</f>
        <v>0</v>
      </c>
      <c r="G995" s="9">
        <f t="shared" si="87"/>
        <v>0</v>
      </c>
      <c r="H995" s="11">
        <v>1.02</v>
      </c>
      <c r="I995" s="12" cm="1">
        <f t="array" ref="I995">INDEX(PERL[],MATCH(PERL[[#This Row],[Base Year]]&amp;PERL[[#This Row],[DistrictNumber]],PERL[[Fiscal Year]:[Fiscal Year]]&amp;PERL[[DistrictNumber]:[DistrictNumber]],0),9)*$H995</f>
        <v>0</v>
      </c>
      <c r="J995" s="15">
        <f>IF(PERL[[#This Row],[Unadjusted Maximum Revenue]]/(PERL[[#This Row],[Proposed Taxable Valuation]]/1000)&gt;PERL[[#This Row],[Max Debt RATE]],PERL[[#This Row],[Max Debt RATE]],PERL[[#This Row],[Unadjusted Maximum Revenue]]/(PERL[[#This Row],[Proposed Taxable Valuation]]/1000))</f>
        <v>0</v>
      </c>
      <c r="K995" s="26">
        <f>ROUND(PERL[[#This Row],[Proposed Taxable Valuation]]/1000*PERL[[#This Row],[Adjusted Rate]],0)</f>
        <v>0</v>
      </c>
      <c r="L995" s="19">
        <f t="shared" si="86"/>
        <v>0</v>
      </c>
      <c r="M995" s="17">
        <f t="shared" si="88"/>
        <v>0</v>
      </c>
      <c r="N995" s="5">
        <v>563290034</v>
      </c>
      <c r="O995">
        <f>INDEX($R$3:$T$335,MATCH(PERL[[#This Row],[DistrictNumber]],$R$3:$R$335,0),3)</f>
        <v>0</v>
      </c>
      <c r="P995" s="9">
        <f t="shared" si="90"/>
        <v>0</v>
      </c>
      <c r="V995">
        <v>2029</v>
      </c>
      <c r="W995" t="s">
        <v>34</v>
      </c>
      <c r="X995" s="25">
        <v>497362462</v>
      </c>
    </row>
    <row r="996" spans="1:24" x14ac:dyDescent="0.35">
      <c r="A996" s="13">
        <v>2029</v>
      </c>
      <c r="B996" s="13">
        <f t="shared" si="85"/>
        <v>2028</v>
      </c>
      <c r="C996" t="s">
        <v>30</v>
      </c>
      <c r="D996" t="s">
        <v>31</v>
      </c>
      <c r="E996" s="5">
        <v>192761667</v>
      </c>
      <c r="F996" s="13">
        <f>INDEX($R$3:$T$335,MATCH(PERL[[#This Row],[DistrictNumber]],$R$3:$R$335,0),3)</f>
        <v>0</v>
      </c>
      <c r="G996" s="9">
        <f t="shared" si="87"/>
        <v>0</v>
      </c>
      <c r="H996" s="11">
        <v>1.02</v>
      </c>
      <c r="I996" s="12" cm="1">
        <f t="array" ref="I996">INDEX(PERL[],MATCH(PERL[[#This Row],[Base Year]]&amp;PERL[[#This Row],[DistrictNumber]],PERL[[Fiscal Year]:[Fiscal Year]]&amp;PERL[[DistrictNumber]:[DistrictNumber]],0),9)*$H996</f>
        <v>0</v>
      </c>
      <c r="J996" s="15">
        <f>IF(PERL[[#This Row],[Unadjusted Maximum Revenue]]/(PERL[[#This Row],[Proposed Taxable Valuation]]/1000)&gt;PERL[[#This Row],[Max Debt RATE]],PERL[[#This Row],[Max Debt RATE]],PERL[[#This Row],[Unadjusted Maximum Revenue]]/(PERL[[#This Row],[Proposed Taxable Valuation]]/1000))</f>
        <v>0</v>
      </c>
      <c r="K996" s="26">
        <f>ROUND(PERL[[#This Row],[Proposed Taxable Valuation]]/1000*PERL[[#This Row],[Adjusted Rate]],0)</f>
        <v>0</v>
      </c>
      <c r="L996" s="19">
        <f t="shared" si="86"/>
        <v>0</v>
      </c>
      <c r="M996" s="17">
        <f t="shared" si="88"/>
        <v>0</v>
      </c>
      <c r="N996" s="5">
        <v>147774282</v>
      </c>
      <c r="O996">
        <f>INDEX($R$3:$T$335,MATCH(PERL[[#This Row],[DistrictNumber]],$R$3:$R$335,0),3)</f>
        <v>0</v>
      </c>
      <c r="P996" s="9">
        <f t="shared" si="90"/>
        <v>0</v>
      </c>
      <c r="V996">
        <v>2029</v>
      </c>
      <c r="W996" t="s">
        <v>424</v>
      </c>
      <c r="X996" s="25">
        <v>478650093</v>
      </c>
    </row>
    <row r="997" spans="1:24" x14ac:dyDescent="0.35">
      <c r="A997" s="13">
        <v>2029</v>
      </c>
      <c r="B997" s="13">
        <f t="shared" si="85"/>
        <v>2028</v>
      </c>
      <c r="C997" t="s">
        <v>32</v>
      </c>
      <c r="D997" t="s">
        <v>33</v>
      </c>
      <c r="E997" s="5">
        <v>10607451483</v>
      </c>
      <c r="F997" s="13">
        <f>INDEX($R$3:$T$335,MATCH(PERL[[#This Row],[DistrictNumber]],$R$3:$R$335,0),3)</f>
        <v>0</v>
      </c>
      <c r="G997" s="9">
        <f t="shared" si="87"/>
        <v>0</v>
      </c>
      <c r="H997" s="11">
        <v>1.02</v>
      </c>
      <c r="I997" s="12" cm="1">
        <f t="array" ref="I997">INDEX(PERL[],MATCH(PERL[[#This Row],[Base Year]]&amp;PERL[[#This Row],[DistrictNumber]],PERL[[Fiscal Year]:[Fiscal Year]]&amp;PERL[[DistrictNumber]:[DistrictNumber]],0),9)*$H997</f>
        <v>0</v>
      </c>
      <c r="J997" s="15">
        <f>IF(PERL[[#This Row],[Unadjusted Maximum Revenue]]/(PERL[[#This Row],[Proposed Taxable Valuation]]/1000)&gt;PERL[[#This Row],[Max Debt RATE]],PERL[[#This Row],[Max Debt RATE]],PERL[[#This Row],[Unadjusted Maximum Revenue]]/(PERL[[#This Row],[Proposed Taxable Valuation]]/1000))</f>
        <v>0</v>
      </c>
      <c r="K997" s="26">
        <f>ROUND(PERL[[#This Row],[Proposed Taxable Valuation]]/1000*PERL[[#This Row],[Adjusted Rate]],0)</f>
        <v>0</v>
      </c>
      <c r="L997" s="19">
        <f t="shared" si="86"/>
        <v>0</v>
      </c>
      <c r="M997" s="17">
        <f t="shared" si="88"/>
        <v>0</v>
      </c>
      <c r="N997" s="5">
        <v>6967686335</v>
      </c>
      <c r="O997">
        <f>INDEX($R$3:$T$335,MATCH(PERL[[#This Row],[DistrictNumber]],$R$3:$R$335,0),3)</f>
        <v>0</v>
      </c>
      <c r="P997" s="9">
        <f t="shared" si="90"/>
        <v>0</v>
      </c>
      <c r="V997">
        <v>2029</v>
      </c>
      <c r="W997" t="s">
        <v>36</v>
      </c>
      <c r="X997" s="25">
        <v>377110572</v>
      </c>
    </row>
    <row r="998" spans="1:24" x14ac:dyDescent="0.35">
      <c r="A998" s="13">
        <v>2029</v>
      </c>
      <c r="B998" s="13">
        <f t="shared" si="85"/>
        <v>2028</v>
      </c>
      <c r="C998" t="s">
        <v>34</v>
      </c>
      <c r="D998" t="s">
        <v>35</v>
      </c>
      <c r="E998" s="5">
        <v>497362462</v>
      </c>
      <c r="F998" s="13">
        <f>INDEX($R$3:$T$335,MATCH(PERL[[#This Row],[DistrictNumber]],$R$3:$R$335,0),3)</f>
        <v>0</v>
      </c>
      <c r="G998" s="9">
        <f t="shared" si="87"/>
        <v>0</v>
      </c>
      <c r="H998" s="11">
        <v>1.02</v>
      </c>
      <c r="I998" s="12" cm="1">
        <f t="array" ref="I998">INDEX(PERL[],MATCH(PERL[[#This Row],[Base Year]]&amp;PERL[[#This Row],[DistrictNumber]],PERL[[Fiscal Year]:[Fiscal Year]]&amp;PERL[[DistrictNumber]:[DistrictNumber]],0),9)*$H998</f>
        <v>0</v>
      </c>
      <c r="J998" s="15">
        <f>IF(PERL[[#This Row],[Unadjusted Maximum Revenue]]/(PERL[[#This Row],[Proposed Taxable Valuation]]/1000)&gt;PERL[[#This Row],[Max Debt RATE]],PERL[[#This Row],[Max Debt RATE]],PERL[[#This Row],[Unadjusted Maximum Revenue]]/(PERL[[#This Row],[Proposed Taxable Valuation]]/1000))</f>
        <v>0</v>
      </c>
      <c r="K998" s="26">
        <f>ROUND(PERL[[#This Row],[Proposed Taxable Valuation]]/1000*PERL[[#This Row],[Adjusted Rate]],0)</f>
        <v>0</v>
      </c>
      <c r="L998" s="19">
        <f t="shared" si="86"/>
        <v>0</v>
      </c>
      <c r="M998" s="17">
        <f t="shared" si="88"/>
        <v>0</v>
      </c>
      <c r="N998" s="5">
        <v>383546451</v>
      </c>
      <c r="O998">
        <f>INDEX($R$3:$T$335,MATCH(PERL[[#This Row],[DistrictNumber]],$R$3:$R$335,0),3)</f>
        <v>0</v>
      </c>
      <c r="P998" s="9">
        <f t="shared" si="90"/>
        <v>0</v>
      </c>
      <c r="V998">
        <v>2029</v>
      </c>
      <c r="W998" t="s">
        <v>38</v>
      </c>
      <c r="X998" s="25">
        <v>804657003</v>
      </c>
    </row>
    <row r="999" spans="1:24" x14ac:dyDescent="0.35">
      <c r="A999" s="13">
        <v>2029</v>
      </c>
      <c r="B999" s="13">
        <f t="shared" si="85"/>
        <v>2028</v>
      </c>
      <c r="C999" t="s">
        <v>36</v>
      </c>
      <c r="D999" t="s">
        <v>37</v>
      </c>
      <c r="E999" s="5">
        <v>377110572</v>
      </c>
      <c r="F999" s="13">
        <f>INDEX($R$3:$T$335,MATCH(PERL[[#This Row],[DistrictNumber]],$R$3:$R$335,0),3)</f>
        <v>0.13500000000000001</v>
      </c>
      <c r="G999" s="9">
        <f t="shared" si="87"/>
        <v>50909.927220000005</v>
      </c>
      <c r="H999" s="11">
        <v>1.02</v>
      </c>
      <c r="I999" s="12" cm="1">
        <f t="array" ref="I999">INDEX(PERL[],MATCH(PERL[[#This Row],[Base Year]]&amp;PERL[[#This Row],[DistrictNumber]],PERL[[Fiscal Year]:[Fiscal Year]]&amp;PERL[[DistrictNumber]:[DistrictNumber]],0),9)*$H999</f>
        <v>45083.163379992126</v>
      </c>
      <c r="J999" s="15">
        <f>IF(PERL[[#This Row],[Unadjusted Maximum Revenue]]/(PERL[[#This Row],[Proposed Taxable Valuation]]/1000)&gt;PERL[[#This Row],[Max Debt RATE]],PERL[[#This Row],[Max Debt RATE]],PERL[[#This Row],[Unadjusted Maximum Revenue]]/(PERL[[#This Row],[Proposed Taxable Valuation]]/1000))</f>
        <v>0.11954892471164168</v>
      </c>
      <c r="K999" s="26">
        <f>ROUND(PERL[[#This Row],[Proposed Taxable Valuation]]/1000*PERL[[#This Row],[Adjusted Rate]],0)</f>
        <v>45083</v>
      </c>
      <c r="L999" s="19">
        <f t="shared" si="86"/>
        <v>-5826.7638400078795</v>
      </c>
      <c r="M999" s="17">
        <f t="shared" si="88"/>
        <v>-1.5451075288358332E-2</v>
      </c>
      <c r="N999" s="5">
        <v>327389775</v>
      </c>
      <c r="O999">
        <f>INDEX($R$3:$T$335,MATCH(PERL[[#This Row],[DistrictNumber]],$R$3:$R$335,0),3)</f>
        <v>0.13500000000000001</v>
      </c>
      <c r="P999" s="9">
        <f t="shared" si="90"/>
        <v>44197.619625000007</v>
      </c>
      <c r="V999">
        <v>2029</v>
      </c>
      <c r="W999" t="s">
        <v>40</v>
      </c>
      <c r="X999" s="25">
        <v>481351402</v>
      </c>
    </row>
    <row r="1000" spans="1:24" x14ac:dyDescent="0.35">
      <c r="A1000" s="13">
        <v>2029</v>
      </c>
      <c r="B1000" s="13">
        <f t="shared" si="85"/>
        <v>2028</v>
      </c>
      <c r="C1000" t="s">
        <v>38</v>
      </c>
      <c r="D1000" t="s">
        <v>39</v>
      </c>
      <c r="E1000" s="5">
        <v>804657003</v>
      </c>
      <c r="F1000" s="13">
        <f>INDEX($R$3:$T$335,MATCH(PERL[[#This Row],[DistrictNumber]],$R$3:$R$335,0),3)</f>
        <v>0</v>
      </c>
      <c r="G1000" s="9">
        <f t="shared" si="87"/>
        <v>0</v>
      </c>
      <c r="H1000" s="11">
        <v>1.02</v>
      </c>
      <c r="I1000" s="12" cm="1">
        <f t="array" ref="I1000">INDEX(PERL[],MATCH(PERL[[#This Row],[Base Year]]&amp;PERL[[#This Row],[DistrictNumber]],PERL[[Fiscal Year]:[Fiscal Year]]&amp;PERL[[DistrictNumber]:[DistrictNumber]],0),9)*$H1000</f>
        <v>0</v>
      </c>
      <c r="J1000" s="15">
        <f>IF(PERL[[#This Row],[Unadjusted Maximum Revenue]]/(PERL[[#This Row],[Proposed Taxable Valuation]]/1000)&gt;PERL[[#This Row],[Max Debt RATE]],PERL[[#This Row],[Max Debt RATE]],PERL[[#This Row],[Unadjusted Maximum Revenue]]/(PERL[[#This Row],[Proposed Taxable Valuation]]/1000))</f>
        <v>0</v>
      </c>
      <c r="K1000" s="26">
        <f>ROUND(PERL[[#This Row],[Proposed Taxable Valuation]]/1000*PERL[[#This Row],[Adjusted Rate]],0)</f>
        <v>0</v>
      </c>
      <c r="L1000" s="19">
        <f t="shared" si="86"/>
        <v>0</v>
      </c>
      <c r="M1000" s="17">
        <f t="shared" si="88"/>
        <v>0</v>
      </c>
      <c r="N1000" s="5">
        <v>615658610</v>
      </c>
      <c r="O1000">
        <f>INDEX($R$3:$T$335,MATCH(PERL[[#This Row],[DistrictNumber]],$R$3:$R$335,0),3)</f>
        <v>0</v>
      </c>
      <c r="P1000" s="9">
        <f t="shared" si="90"/>
        <v>0</v>
      </c>
      <c r="V1000">
        <v>2029</v>
      </c>
      <c r="W1000" t="s">
        <v>8</v>
      </c>
      <c r="X1000" s="25">
        <v>761667596</v>
      </c>
    </row>
    <row r="1001" spans="1:24" x14ac:dyDescent="0.35">
      <c r="A1001" s="13">
        <v>2029</v>
      </c>
      <c r="B1001" s="13">
        <f t="shared" si="85"/>
        <v>2028</v>
      </c>
      <c r="C1001" t="s">
        <v>40</v>
      </c>
      <c r="D1001" t="s">
        <v>41</v>
      </c>
      <c r="E1001" s="5">
        <v>481351402</v>
      </c>
      <c r="F1001" s="13">
        <f>INDEX($R$3:$T$335,MATCH(PERL[[#This Row],[DistrictNumber]],$R$3:$R$335,0),3)</f>
        <v>0</v>
      </c>
      <c r="G1001" s="9">
        <f t="shared" si="87"/>
        <v>0</v>
      </c>
      <c r="H1001" s="11">
        <v>1.02</v>
      </c>
      <c r="I1001" s="12" cm="1">
        <f t="array" ref="I1001">INDEX(PERL[],MATCH(PERL[[#This Row],[Base Year]]&amp;PERL[[#This Row],[DistrictNumber]],PERL[[Fiscal Year]:[Fiscal Year]]&amp;PERL[[DistrictNumber]:[DistrictNumber]],0),9)*$H1001</f>
        <v>0</v>
      </c>
      <c r="J1001" s="15">
        <f>IF(PERL[[#This Row],[Unadjusted Maximum Revenue]]/(PERL[[#This Row],[Proposed Taxable Valuation]]/1000)&gt;PERL[[#This Row],[Max Debt RATE]],PERL[[#This Row],[Max Debt RATE]],PERL[[#This Row],[Unadjusted Maximum Revenue]]/(PERL[[#This Row],[Proposed Taxable Valuation]]/1000))</f>
        <v>0</v>
      </c>
      <c r="K1001" s="26">
        <f>ROUND(PERL[[#This Row],[Proposed Taxable Valuation]]/1000*PERL[[#This Row],[Adjusted Rate]],0)</f>
        <v>0</v>
      </c>
      <c r="L1001" s="19">
        <f t="shared" si="86"/>
        <v>0</v>
      </c>
      <c r="M1001" s="17">
        <f t="shared" si="88"/>
        <v>0</v>
      </c>
      <c r="N1001" s="5">
        <v>407916974</v>
      </c>
      <c r="O1001">
        <f>INDEX($R$3:$T$335,MATCH(PERL[[#This Row],[DistrictNumber]],$R$3:$R$335,0),3)</f>
        <v>0</v>
      </c>
      <c r="P1001" s="9">
        <f t="shared" si="90"/>
        <v>0</v>
      </c>
      <c r="V1001">
        <v>2029</v>
      </c>
      <c r="W1001" t="s">
        <v>42</v>
      </c>
      <c r="X1001" s="25">
        <v>1003469711</v>
      </c>
    </row>
    <row r="1002" spans="1:24" x14ac:dyDescent="0.35">
      <c r="A1002" s="13">
        <v>2029</v>
      </c>
      <c r="B1002" s="13">
        <f t="shared" si="85"/>
        <v>2028</v>
      </c>
      <c r="C1002" t="s">
        <v>42</v>
      </c>
      <c r="D1002" t="s">
        <v>43</v>
      </c>
      <c r="E1002" s="5">
        <v>1003469711</v>
      </c>
      <c r="F1002" s="13">
        <f>INDEX($R$3:$T$335,MATCH(PERL[[#This Row],[DistrictNumber]],$R$3:$R$335,0),3)</f>
        <v>0</v>
      </c>
      <c r="G1002" s="9">
        <f t="shared" si="87"/>
        <v>0</v>
      </c>
      <c r="H1002" s="11">
        <v>1.02</v>
      </c>
      <c r="I1002" s="12" cm="1">
        <f t="array" ref="I1002">INDEX(PERL[],MATCH(PERL[[#This Row],[Base Year]]&amp;PERL[[#This Row],[DistrictNumber]],PERL[[Fiscal Year]:[Fiscal Year]]&amp;PERL[[DistrictNumber]:[DistrictNumber]],0),9)*$H1002</f>
        <v>0</v>
      </c>
      <c r="J1002" s="15">
        <f>IF(PERL[[#This Row],[Unadjusted Maximum Revenue]]/(PERL[[#This Row],[Proposed Taxable Valuation]]/1000)&gt;PERL[[#This Row],[Max Debt RATE]],PERL[[#This Row],[Max Debt RATE]],PERL[[#This Row],[Unadjusted Maximum Revenue]]/(PERL[[#This Row],[Proposed Taxable Valuation]]/1000))</f>
        <v>0</v>
      </c>
      <c r="K1002" s="26">
        <f>ROUND(PERL[[#This Row],[Proposed Taxable Valuation]]/1000*PERL[[#This Row],[Adjusted Rate]],0)</f>
        <v>0</v>
      </c>
      <c r="L1002" s="19">
        <f t="shared" si="86"/>
        <v>0</v>
      </c>
      <c r="M1002" s="17">
        <f t="shared" si="88"/>
        <v>0</v>
      </c>
      <c r="N1002" s="5">
        <v>712770847</v>
      </c>
      <c r="O1002">
        <f>INDEX($R$3:$T$335,MATCH(PERL[[#This Row],[DistrictNumber]],$R$3:$R$335,0),3)</f>
        <v>0</v>
      </c>
      <c r="P1002" s="9">
        <f t="shared" si="90"/>
        <v>0</v>
      </c>
      <c r="V1002">
        <v>2029</v>
      </c>
      <c r="W1002" t="s">
        <v>44</v>
      </c>
      <c r="X1002" s="25">
        <v>214545021</v>
      </c>
    </row>
    <row r="1003" spans="1:24" x14ac:dyDescent="0.35">
      <c r="A1003" s="13">
        <v>2029</v>
      </c>
      <c r="B1003" s="13">
        <f t="shared" si="85"/>
        <v>2028</v>
      </c>
      <c r="C1003" t="s">
        <v>44</v>
      </c>
      <c r="D1003" t="s">
        <v>45</v>
      </c>
      <c r="E1003" s="5">
        <v>214545021</v>
      </c>
      <c r="F1003" s="13">
        <f>INDEX($R$3:$T$335,MATCH(PERL[[#This Row],[DistrictNumber]],$R$3:$R$335,0),3)</f>
        <v>0</v>
      </c>
      <c r="G1003" s="9">
        <f t="shared" si="87"/>
        <v>0</v>
      </c>
      <c r="H1003" s="11">
        <v>1.02</v>
      </c>
      <c r="I1003" s="12" cm="1">
        <f t="array" ref="I1003">INDEX(PERL[],MATCH(PERL[[#This Row],[Base Year]]&amp;PERL[[#This Row],[DistrictNumber]],PERL[[Fiscal Year]:[Fiscal Year]]&amp;PERL[[DistrictNumber]:[DistrictNumber]],0),9)*$H1003</f>
        <v>0</v>
      </c>
      <c r="J1003" s="15">
        <f>IF(PERL[[#This Row],[Unadjusted Maximum Revenue]]/(PERL[[#This Row],[Proposed Taxable Valuation]]/1000)&gt;PERL[[#This Row],[Max Debt RATE]],PERL[[#This Row],[Max Debt RATE]],PERL[[#This Row],[Unadjusted Maximum Revenue]]/(PERL[[#This Row],[Proposed Taxable Valuation]]/1000))</f>
        <v>0</v>
      </c>
      <c r="K1003" s="26">
        <f>ROUND(PERL[[#This Row],[Proposed Taxable Valuation]]/1000*PERL[[#This Row],[Adjusted Rate]],0)</f>
        <v>0</v>
      </c>
      <c r="L1003" s="19">
        <f t="shared" si="86"/>
        <v>0</v>
      </c>
      <c r="M1003" s="17">
        <f t="shared" si="88"/>
        <v>0</v>
      </c>
      <c r="N1003" s="5">
        <v>155456397</v>
      </c>
      <c r="O1003">
        <f>INDEX($R$3:$T$335,MATCH(PERL[[#This Row],[DistrictNumber]],$R$3:$R$335,0),3)</f>
        <v>0</v>
      </c>
      <c r="P1003" s="9">
        <f t="shared" si="90"/>
        <v>0</v>
      </c>
      <c r="V1003">
        <v>2029</v>
      </c>
      <c r="W1003" t="s">
        <v>46</v>
      </c>
      <c r="X1003" s="25">
        <v>427920771</v>
      </c>
    </row>
    <row r="1004" spans="1:24" x14ac:dyDescent="0.35">
      <c r="A1004" s="13">
        <v>2029</v>
      </c>
      <c r="B1004" s="13">
        <f t="shared" si="85"/>
        <v>2028</v>
      </c>
      <c r="C1004" t="s">
        <v>46</v>
      </c>
      <c r="D1004" t="s">
        <v>47</v>
      </c>
      <c r="E1004" s="5">
        <v>427920771</v>
      </c>
      <c r="F1004" s="13">
        <f>INDEX($R$3:$T$335,MATCH(PERL[[#This Row],[DistrictNumber]],$R$3:$R$335,0),3)</f>
        <v>0.13500000000000001</v>
      </c>
      <c r="G1004" s="9">
        <f t="shared" si="87"/>
        <v>57769.304085000003</v>
      </c>
      <c r="H1004" s="11">
        <v>1.02</v>
      </c>
      <c r="I1004" s="12" cm="1">
        <f t="array" ref="I1004">INDEX(PERL[],MATCH(PERL[[#This Row],[Base Year]]&amp;PERL[[#This Row],[DistrictNumber]],PERL[[Fiscal Year]:[Fiscal Year]]&amp;PERL[[DistrictNumber]:[DistrictNumber]],0),9)*$H1004</f>
        <v>48579.027941648164</v>
      </c>
      <c r="J1004" s="15">
        <f>IF(PERL[[#This Row],[Unadjusted Maximum Revenue]]/(PERL[[#This Row],[Proposed Taxable Valuation]]/1000)&gt;PERL[[#This Row],[Max Debt RATE]],PERL[[#This Row],[Max Debt RATE]],PERL[[#This Row],[Unadjusted Maximum Revenue]]/(PERL[[#This Row],[Proposed Taxable Valuation]]/1000))</f>
        <v>0.11352341656172647</v>
      </c>
      <c r="K1004" s="26">
        <f>ROUND(PERL[[#This Row],[Proposed Taxable Valuation]]/1000*PERL[[#This Row],[Adjusted Rate]],0)</f>
        <v>48579</v>
      </c>
      <c r="L1004" s="19">
        <f t="shared" si="86"/>
        <v>-9190.276143351839</v>
      </c>
      <c r="M1004" s="17">
        <f t="shared" si="88"/>
        <v>-2.1476583438273536E-2</v>
      </c>
      <c r="N1004" s="5">
        <v>357521181</v>
      </c>
      <c r="O1004">
        <f>INDEX($R$3:$T$335,MATCH(PERL[[#This Row],[DistrictNumber]],$R$3:$R$335,0),3)</f>
        <v>0.13500000000000001</v>
      </c>
      <c r="P1004" s="9">
        <f t="shared" si="90"/>
        <v>48265.359434999998</v>
      </c>
      <c r="V1004">
        <v>2029</v>
      </c>
      <c r="W1004" t="s">
        <v>48</v>
      </c>
      <c r="X1004" s="25">
        <v>411360535</v>
      </c>
    </row>
    <row r="1005" spans="1:24" x14ac:dyDescent="0.35">
      <c r="A1005" s="13">
        <v>2029</v>
      </c>
      <c r="B1005" s="13">
        <f t="shared" si="85"/>
        <v>2028</v>
      </c>
      <c r="C1005" t="s">
        <v>48</v>
      </c>
      <c r="D1005" t="s">
        <v>49</v>
      </c>
      <c r="E1005" s="5">
        <v>411360535</v>
      </c>
      <c r="F1005" s="13">
        <f>INDEX($R$3:$T$335,MATCH(PERL[[#This Row],[DistrictNumber]],$R$3:$R$335,0),3)</f>
        <v>0</v>
      </c>
      <c r="G1005" s="9">
        <f t="shared" si="87"/>
        <v>0</v>
      </c>
      <c r="H1005" s="11">
        <v>1.02</v>
      </c>
      <c r="I1005" s="12" cm="1">
        <f t="array" ref="I1005">INDEX(PERL[],MATCH(PERL[[#This Row],[Base Year]]&amp;PERL[[#This Row],[DistrictNumber]],PERL[[Fiscal Year]:[Fiscal Year]]&amp;PERL[[DistrictNumber]:[DistrictNumber]],0),9)*$H1005</f>
        <v>0</v>
      </c>
      <c r="J1005" s="15">
        <f>IF(PERL[[#This Row],[Unadjusted Maximum Revenue]]/(PERL[[#This Row],[Proposed Taxable Valuation]]/1000)&gt;PERL[[#This Row],[Max Debt RATE]],PERL[[#This Row],[Max Debt RATE]],PERL[[#This Row],[Unadjusted Maximum Revenue]]/(PERL[[#This Row],[Proposed Taxable Valuation]]/1000))</f>
        <v>0</v>
      </c>
      <c r="K1005" s="26">
        <f>ROUND(PERL[[#This Row],[Proposed Taxable Valuation]]/1000*PERL[[#This Row],[Adjusted Rate]],0)</f>
        <v>0</v>
      </c>
      <c r="L1005" s="19">
        <f t="shared" si="86"/>
        <v>0</v>
      </c>
      <c r="M1005" s="17">
        <f t="shared" si="88"/>
        <v>0</v>
      </c>
      <c r="N1005" s="5">
        <v>350682766</v>
      </c>
      <c r="O1005">
        <f>INDEX($R$3:$T$335,MATCH(PERL[[#This Row],[DistrictNumber]],$R$3:$R$335,0),3)</f>
        <v>0</v>
      </c>
      <c r="P1005" s="9">
        <f t="shared" si="90"/>
        <v>0</v>
      </c>
      <c r="V1005">
        <v>2029</v>
      </c>
      <c r="W1005" t="s">
        <v>50</v>
      </c>
      <c r="X1005" s="25">
        <v>274227344</v>
      </c>
    </row>
    <row r="1006" spans="1:24" x14ac:dyDescent="0.35">
      <c r="A1006" s="13">
        <v>2029</v>
      </c>
      <c r="B1006" s="13">
        <f t="shared" si="85"/>
        <v>2028</v>
      </c>
      <c r="C1006" t="s">
        <v>50</v>
      </c>
      <c r="D1006" t="s">
        <v>51</v>
      </c>
      <c r="E1006" s="5">
        <v>274227344</v>
      </c>
      <c r="F1006" s="13">
        <f>INDEX($R$3:$T$335,MATCH(PERL[[#This Row],[DistrictNumber]],$R$3:$R$335,0),3)</f>
        <v>0</v>
      </c>
      <c r="G1006" s="9">
        <f t="shared" si="87"/>
        <v>0</v>
      </c>
      <c r="H1006" s="11">
        <v>1.02</v>
      </c>
      <c r="I1006" s="12" cm="1">
        <f t="array" ref="I1006">INDEX(PERL[],MATCH(PERL[[#This Row],[Base Year]]&amp;PERL[[#This Row],[DistrictNumber]],PERL[[Fiscal Year]:[Fiscal Year]]&amp;PERL[[DistrictNumber]:[DistrictNumber]],0),9)*$H1006</f>
        <v>0</v>
      </c>
      <c r="J1006" s="15">
        <f>IF(PERL[[#This Row],[Unadjusted Maximum Revenue]]/(PERL[[#This Row],[Proposed Taxable Valuation]]/1000)&gt;PERL[[#This Row],[Max Debt RATE]],PERL[[#This Row],[Max Debt RATE]],PERL[[#This Row],[Unadjusted Maximum Revenue]]/(PERL[[#This Row],[Proposed Taxable Valuation]]/1000))</f>
        <v>0</v>
      </c>
      <c r="K1006" s="26">
        <f>ROUND(PERL[[#This Row],[Proposed Taxable Valuation]]/1000*PERL[[#This Row],[Adjusted Rate]],0)</f>
        <v>0</v>
      </c>
      <c r="L1006" s="19">
        <f t="shared" si="86"/>
        <v>0</v>
      </c>
      <c r="M1006" s="17">
        <f t="shared" si="88"/>
        <v>0</v>
      </c>
      <c r="N1006" s="5">
        <v>212279589</v>
      </c>
      <c r="O1006">
        <f>INDEX($R$3:$T$335,MATCH(PERL[[#This Row],[DistrictNumber]],$R$3:$R$335,0),3)</f>
        <v>0</v>
      </c>
      <c r="P1006" s="9">
        <f t="shared" si="90"/>
        <v>0</v>
      </c>
      <c r="V1006">
        <v>2029</v>
      </c>
      <c r="W1006" t="s">
        <v>52</v>
      </c>
      <c r="X1006" s="25">
        <v>551021706</v>
      </c>
    </row>
    <row r="1007" spans="1:24" x14ac:dyDescent="0.35">
      <c r="A1007" s="13">
        <v>2029</v>
      </c>
      <c r="B1007" s="13">
        <f t="shared" si="85"/>
        <v>2028</v>
      </c>
      <c r="C1007" t="s">
        <v>52</v>
      </c>
      <c r="D1007" t="s">
        <v>53</v>
      </c>
      <c r="E1007" s="5">
        <v>551021706</v>
      </c>
      <c r="F1007" s="13">
        <f>INDEX($R$3:$T$335,MATCH(PERL[[#This Row],[DistrictNumber]],$R$3:$R$335,0),3)</f>
        <v>0</v>
      </c>
      <c r="G1007" s="9">
        <f t="shared" si="87"/>
        <v>0</v>
      </c>
      <c r="H1007" s="11">
        <v>1.02</v>
      </c>
      <c r="I1007" s="12" cm="1">
        <f t="array" ref="I1007">INDEX(PERL[],MATCH(PERL[[#This Row],[Base Year]]&amp;PERL[[#This Row],[DistrictNumber]],PERL[[Fiscal Year]:[Fiscal Year]]&amp;PERL[[DistrictNumber]:[DistrictNumber]],0),9)*$H1007</f>
        <v>0</v>
      </c>
      <c r="J1007" s="15">
        <f>IF(PERL[[#This Row],[Unadjusted Maximum Revenue]]/(PERL[[#This Row],[Proposed Taxable Valuation]]/1000)&gt;PERL[[#This Row],[Max Debt RATE]],PERL[[#This Row],[Max Debt RATE]],PERL[[#This Row],[Unadjusted Maximum Revenue]]/(PERL[[#This Row],[Proposed Taxable Valuation]]/1000))</f>
        <v>0</v>
      </c>
      <c r="K1007" s="26">
        <f>ROUND(PERL[[#This Row],[Proposed Taxable Valuation]]/1000*PERL[[#This Row],[Adjusted Rate]],0)</f>
        <v>0</v>
      </c>
      <c r="L1007" s="19">
        <f t="shared" si="86"/>
        <v>0</v>
      </c>
      <c r="M1007" s="17">
        <f t="shared" si="88"/>
        <v>0</v>
      </c>
      <c r="N1007" s="5">
        <v>379616089</v>
      </c>
      <c r="O1007">
        <f>INDEX($R$3:$T$335,MATCH(PERL[[#This Row],[DistrictNumber]],$R$3:$R$335,0),3)</f>
        <v>0</v>
      </c>
      <c r="P1007" s="9">
        <f t="shared" si="90"/>
        <v>0</v>
      </c>
      <c r="V1007">
        <v>2029</v>
      </c>
      <c r="W1007" t="s">
        <v>54</v>
      </c>
      <c r="X1007" s="25">
        <v>484838390</v>
      </c>
    </row>
    <row r="1008" spans="1:24" x14ac:dyDescent="0.35">
      <c r="A1008" s="13">
        <v>2029</v>
      </c>
      <c r="B1008" s="13">
        <f t="shared" si="85"/>
        <v>2028</v>
      </c>
      <c r="C1008" t="s">
        <v>54</v>
      </c>
      <c r="D1008" t="s">
        <v>55</v>
      </c>
      <c r="E1008" s="5">
        <v>484838390</v>
      </c>
      <c r="F1008" s="13">
        <f>INDEX($R$3:$T$335,MATCH(PERL[[#This Row],[DistrictNumber]],$R$3:$R$335,0),3)</f>
        <v>0</v>
      </c>
      <c r="G1008" s="9">
        <f t="shared" si="87"/>
        <v>0</v>
      </c>
      <c r="H1008" s="11">
        <v>1.02</v>
      </c>
      <c r="I1008" s="12" cm="1">
        <f t="array" ref="I1008">INDEX(PERL[],MATCH(PERL[[#This Row],[Base Year]]&amp;PERL[[#This Row],[DistrictNumber]],PERL[[Fiscal Year]:[Fiscal Year]]&amp;PERL[[DistrictNumber]:[DistrictNumber]],0),9)*$H1008</f>
        <v>0</v>
      </c>
      <c r="J1008" s="15">
        <f>IF(PERL[[#This Row],[Unadjusted Maximum Revenue]]/(PERL[[#This Row],[Proposed Taxable Valuation]]/1000)&gt;PERL[[#This Row],[Max Debt RATE]],PERL[[#This Row],[Max Debt RATE]],PERL[[#This Row],[Unadjusted Maximum Revenue]]/(PERL[[#This Row],[Proposed Taxable Valuation]]/1000))</f>
        <v>0</v>
      </c>
      <c r="K1008" s="26">
        <f>ROUND(PERL[[#This Row],[Proposed Taxable Valuation]]/1000*PERL[[#This Row],[Adjusted Rate]],0)</f>
        <v>0</v>
      </c>
      <c r="L1008" s="19">
        <f t="shared" si="86"/>
        <v>0</v>
      </c>
      <c r="M1008" s="17">
        <f t="shared" si="88"/>
        <v>0</v>
      </c>
      <c r="N1008" s="5">
        <v>400290729</v>
      </c>
      <c r="O1008">
        <f>INDEX($R$3:$T$335,MATCH(PERL[[#This Row],[DistrictNumber]],$R$3:$R$335,0),3)</f>
        <v>0</v>
      </c>
      <c r="P1008" s="9">
        <f t="shared" si="90"/>
        <v>0</v>
      </c>
      <c r="V1008">
        <v>2029</v>
      </c>
      <c r="W1008" t="s">
        <v>56</v>
      </c>
      <c r="X1008" s="25">
        <v>173168326</v>
      </c>
    </row>
    <row r="1009" spans="1:24" x14ac:dyDescent="0.35">
      <c r="A1009" s="13">
        <v>2029</v>
      </c>
      <c r="B1009" s="13">
        <f t="shared" si="85"/>
        <v>2028</v>
      </c>
      <c r="C1009" t="s">
        <v>56</v>
      </c>
      <c r="D1009" t="s">
        <v>57</v>
      </c>
      <c r="E1009" s="5">
        <v>173168326</v>
      </c>
      <c r="F1009" s="13">
        <f>INDEX($R$3:$T$335,MATCH(PERL[[#This Row],[DistrictNumber]],$R$3:$R$335,0),3)</f>
        <v>0</v>
      </c>
      <c r="G1009" s="9">
        <f t="shared" si="87"/>
        <v>0</v>
      </c>
      <c r="H1009" s="11">
        <v>1.02</v>
      </c>
      <c r="I1009" s="12" cm="1">
        <f t="array" ref="I1009">INDEX(PERL[],MATCH(PERL[[#This Row],[Base Year]]&amp;PERL[[#This Row],[DistrictNumber]],PERL[[Fiscal Year]:[Fiscal Year]]&amp;PERL[[DistrictNumber]:[DistrictNumber]],0),9)*$H1009</f>
        <v>0</v>
      </c>
      <c r="J1009" s="15">
        <f>IF(PERL[[#This Row],[Unadjusted Maximum Revenue]]/(PERL[[#This Row],[Proposed Taxable Valuation]]/1000)&gt;PERL[[#This Row],[Max Debt RATE]],PERL[[#This Row],[Max Debt RATE]],PERL[[#This Row],[Unadjusted Maximum Revenue]]/(PERL[[#This Row],[Proposed Taxable Valuation]]/1000))</f>
        <v>0</v>
      </c>
      <c r="K1009" s="26">
        <f>ROUND(PERL[[#This Row],[Proposed Taxable Valuation]]/1000*PERL[[#This Row],[Adjusted Rate]],0)</f>
        <v>0</v>
      </c>
      <c r="L1009" s="19">
        <f t="shared" si="86"/>
        <v>0</v>
      </c>
      <c r="M1009" s="17">
        <f t="shared" si="88"/>
        <v>0</v>
      </c>
      <c r="N1009" s="5">
        <v>140581826</v>
      </c>
      <c r="O1009">
        <f>INDEX($R$3:$T$335,MATCH(PERL[[#This Row],[DistrictNumber]],$R$3:$R$335,0),3)</f>
        <v>0</v>
      </c>
      <c r="P1009" s="9">
        <f t="shared" si="90"/>
        <v>0</v>
      </c>
      <c r="V1009">
        <v>2029</v>
      </c>
      <c r="W1009" t="s">
        <v>58</v>
      </c>
      <c r="X1009" s="25">
        <v>1152458889</v>
      </c>
    </row>
    <row r="1010" spans="1:24" x14ac:dyDescent="0.35">
      <c r="A1010" s="13">
        <v>2029</v>
      </c>
      <c r="B1010" s="13">
        <f t="shared" si="85"/>
        <v>2028</v>
      </c>
      <c r="C1010" t="s">
        <v>58</v>
      </c>
      <c r="D1010" t="s">
        <v>59</v>
      </c>
      <c r="E1010" s="5">
        <v>1152458889</v>
      </c>
      <c r="F1010" s="13">
        <f>INDEX($R$3:$T$335,MATCH(PERL[[#This Row],[DistrictNumber]],$R$3:$R$335,0),3)</f>
        <v>0</v>
      </c>
      <c r="G1010" s="9">
        <f t="shared" si="87"/>
        <v>0</v>
      </c>
      <c r="H1010" s="11">
        <v>1.02</v>
      </c>
      <c r="I1010" s="12" cm="1">
        <f t="array" ref="I1010">INDEX(PERL[],MATCH(PERL[[#This Row],[Base Year]]&amp;PERL[[#This Row],[DistrictNumber]],PERL[[Fiscal Year]:[Fiscal Year]]&amp;PERL[[DistrictNumber]:[DistrictNumber]],0),9)*$H1010</f>
        <v>0</v>
      </c>
      <c r="J1010" s="15">
        <f>IF(PERL[[#This Row],[Unadjusted Maximum Revenue]]/(PERL[[#This Row],[Proposed Taxable Valuation]]/1000)&gt;PERL[[#This Row],[Max Debt RATE]],PERL[[#This Row],[Max Debt RATE]],PERL[[#This Row],[Unadjusted Maximum Revenue]]/(PERL[[#This Row],[Proposed Taxable Valuation]]/1000))</f>
        <v>0</v>
      </c>
      <c r="K1010" s="26">
        <f>ROUND(PERL[[#This Row],[Proposed Taxable Valuation]]/1000*PERL[[#This Row],[Adjusted Rate]],0)</f>
        <v>0</v>
      </c>
      <c r="L1010" s="19">
        <f t="shared" si="86"/>
        <v>0</v>
      </c>
      <c r="M1010" s="17">
        <f t="shared" si="88"/>
        <v>0</v>
      </c>
      <c r="N1010" s="5">
        <v>870198415</v>
      </c>
      <c r="O1010">
        <f>INDEX($R$3:$T$335,MATCH(PERL[[#This Row],[DistrictNumber]],$R$3:$R$335,0),3)</f>
        <v>0</v>
      </c>
      <c r="P1010" s="9">
        <f t="shared" si="90"/>
        <v>0</v>
      </c>
      <c r="V1010">
        <v>2029</v>
      </c>
      <c r="W1010" t="s">
        <v>60</v>
      </c>
      <c r="X1010" s="25">
        <v>2916887019</v>
      </c>
    </row>
    <row r="1011" spans="1:24" x14ac:dyDescent="0.35">
      <c r="A1011" s="13">
        <v>2029</v>
      </c>
      <c r="B1011" s="13">
        <f t="shared" si="85"/>
        <v>2028</v>
      </c>
      <c r="C1011" t="s">
        <v>60</v>
      </c>
      <c r="D1011" t="s">
        <v>61</v>
      </c>
      <c r="E1011" s="5">
        <v>2916887019</v>
      </c>
      <c r="F1011" s="13">
        <f>INDEX($R$3:$T$335,MATCH(PERL[[#This Row],[DistrictNumber]],$R$3:$R$335,0),3)</f>
        <v>0</v>
      </c>
      <c r="G1011" s="9">
        <f t="shared" si="87"/>
        <v>0</v>
      </c>
      <c r="H1011" s="11">
        <v>1.02</v>
      </c>
      <c r="I1011" s="12" cm="1">
        <f t="array" ref="I1011">INDEX(PERL[],MATCH(PERL[[#This Row],[Base Year]]&amp;PERL[[#This Row],[DistrictNumber]],PERL[[Fiscal Year]:[Fiscal Year]]&amp;PERL[[DistrictNumber]:[DistrictNumber]],0),9)*$H1011</f>
        <v>0</v>
      </c>
      <c r="J1011" s="15">
        <f>IF(PERL[[#This Row],[Unadjusted Maximum Revenue]]/(PERL[[#This Row],[Proposed Taxable Valuation]]/1000)&gt;PERL[[#This Row],[Max Debt RATE]],PERL[[#This Row],[Max Debt RATE]],PERL[[#This Row],[Unadjusted Maximum Revenue]]/(PERL[[#This Row],[Proposed Taxable Valuation]]/1000))</f>
        <v>0</v>
      </c>
      <c r="K1011" s="26">
        <f>ROUND(PERL[[#This Row],[Proposed Taxable Valuation]]/1000*PERL[[#This Row],[Adjusted Rate]],0)</f>
        <v>0</v>
      </c>
      <c r="L1011" s="19">
        <f t="shared" si="86"/>
        <v>0</v>
      </c>
      <c r="M1011" s="17">
        <f t="shared" si="88"/>
        <v>0</v>
      </c>
      <c r="N1011" s="5">
        <v>1997230360</v>
      </c>
      <c r="O1011">
        <f>INDEX($R$3:$T$335,MATCH(PERL[[#This Row],[DistrictNumber]],$R$3:$R$335,0),3)</f>
        <v>0</v>
      </c>
      <c r="P1011" s="9">
        <f t="shared" si="90"/>
        <v>0</v>
      </c>
      <c r="V1011">
        <v>2029</v>
      </c>
      <c r="W1011" t="s">
        <v>200</v>
      </c>
      <c r="X1011" s="25">
        <v>733179874</v>
      </c>
    </row>
    <row r="1012" spans="1:24" x14ac:dyDescent="0.35">
      <c r="A1012" s="13">
        <v>2029</v>
      </c>
      <c r="B1012" s="13">
        <f t="shared" si="85"/>
        <v>2028</v>
      </c>
      <c r="C1012" t="s">
        <v>62</v>
      </c>
      <c r="D1012" t="s">
        <v>63</v>
      </c>
      <c r="E1012" s="5">
        <v>1568984700</v>
      </c>
      <c r="F1012" s="13">
        <f>INDEX($R$3:$T$335,MATCH(PERL[[#This Row],[DistrictNumber]],$R$3:$R$335,0),3)</f>
        <v>0</v>
      </c>
      <c r="G1012" s="9">
        <f t="shared" si="87"/>
        <v>0</v>
      </c>
      <c r="H1012" s="11">
        <v>1.02</v>
      </c>
      <c r="I1012" s="12" cm="1">
        <f t="array" ref="I1012">INDEX(PERL[],MATCH(PERL[[#This Row],[Base Year]]&amp;PERL[[#This Row],[DistrictNumber]],PERL[[Fiscal Year]:[Fiscal Year]]&amp;PERL[[DistrictNumber]:[DistrictNumber]],0),9)*$H1012</f>
        <v>0</v>
      </c>
      <c r="J1012" s="15">
        <f>IF(PERL[[#This Row],[Unadjusted Maximum Revenue]]/(PERL[[#This Row],[Proposed Taxable Valuation]]/1000)&gt;PERL[[#This Row],[Max Debt RATE]],PERL[[#This Row],[Max Debt RATE]],PERL[[#This Row],[Unadjusted Maximum Revenue]]/(PERL[[#This Row],[Proposed Taxable Valuation]]/1000))</f>
        <v>0</v>
      </c>
      <c r="K1012" s="26">
        <f>ROUND(PERL[[#This Row],[Proposed Taxable Valuation]]/1000*PERL[[#This Row],[Adjusted Rate]],0)</f>
        <v>0</v>
      </c>
      <c r="L1012" s="19">
        <f t="shared" si="86"/>
        <v>0</v>
      </c>
      <c r="M1012" s="17">
        <f t="shared" si="88"/>
        <v>0</v>
      </c>
      <c r="N1012" s="5">
        <v>1125633187</v>
      </c>
      <c r="O1012">
        <f>INDEX($R$3:$T$335,MATCH(PERL[[#This Row],[DistrictNumber]],$R$3:$R$335,0),3)</f>
        <v>0</v>
      </c>
      <c r="P1012" s="9">
        <f t="shared" si="90"/>
        <v>0</v>
      </c>
      <c r="V1012">
        <v>2029</v>
      </c>
      <c r="W1012" t="s">
        <v>62</v>
      </c>
      <c r="X1012" s="25">
        <v>1568984700</v>
      </c>
    </row>
    <row r="1013" spans="1:24" x14ac:dyDescent="0.35">
      <c r="A1013" s="13">
        <v>2029</v>
      </c>
      <c r="B1013" s="13">
        <f t="shared" si="85"/>
        <v>2028</v>
      </c>
      <c r="C1013" t="s">
        <v>64</v>
      </c>
      <c r="D1013" t="s">
        <v>65</v>
      </c>
      <c r="E1013" s="5">
        <v>1209882874</v>
      </c>
      <c r="F1013" s="13">
        <f>INDEX($R$3:$T$335,MATCH(PERL[[#This Row],[DistrictNumber]],$R$3:$R$335,0),3)</f>
        <v>0.13500000000000001</v>
      </c>
      <c r="G1013" s="9">
        <f t="shared" si="87"/>
        <v>163334.18799000001</v>
      </c>
      <c r="H1013" s="11">
        <v>1.02</v>
      </c>
      <c r="I1013" s="12" cm="1">
        <f t="array" ref="I1013">INDEX(PERL[],MATCH(PERL[[#This Row],[Base Year]]&amp;PERL[[#This Row],[DistrictNumber]],PERL[[Fiscal Year]:[Fiscal Year]]&amp;PERL[[DistrictNumber]:[DistrictNumber]],0),9)*$H1013</f>
        <v>99256.695396017414</v>
      </c>
      <c r="J1013" s="15">
        <f>IF(PERL[[#This Row],[Unadjusted Maximum Revenue]]/(PERL[[#This Row],[Proposed Taxable Valuation]]/1000)&gt;PERL[[#This Row],[Max Debt RATE]],PERL[[#This Row],[Max Debt RATE]],PERL[[#This Row],[Unadjusted Maximum Revenue]]/(PERL[[#This Row],[Proposed Taxable Valuation]]/1000))</f>
        <v>8.2038267942304482E-2</v>
      </c>
      <c r="K1013" s="26">
        <f>ROUND(PERL[[#This Row],[Proposed Taxable Valuation]]/1000*PERL[[#This Row],[Adjusted Rate]],0)</f>
        <v>99257</v>
      </c>
      <c r="L1013" s="19">
        <f t="shared" si="86"/>
        <v>-64077.492593982592</v>
      </c>
      <c r="M1013" s="17">
        <f t="shared" si="88"/>
        <v>-5.2961732057695526E-2</v>
      </c>
      <c r="N1013" s="5">
        <v>835818436</v>
      </c>
      <c r="O1013">
        <f>INDEX($R$3:$T$335,MATCH(PERL[[#This Row],[DistrictNumber]],$R$3:$R$335,0),3)</f>
        <v>0.13500000000000001</v>
      </c>
      <c r="P1013" s="9">
        <f t="shared" si="90"/>
        <v>112835.48886000001</v>
      </c>
      <c r="V1013">
        <v>2029</v>
      </c>
      <c r="W1013" t="s">
        <v>64</v>
      </c>
      <c r="X1013" s="25">
        <v>1209882874</v>
      </c>
    </row>
    <row r="1014" spans="1:24" x14ac:dyDescent="0.35">
      <c r="A1014" s="13">
        <v>2029</v>
      </c>
      <c r="B1014" s="13">
        <f t="shared" si="85"/>
        <v>2028</v>
      </c>
      <c r="C1014" t="s">
        <v>66</v>
      </c>
      <c r="D1014" t="s">
        <v>67</v>
      </c>
      <c r="E1014" s="5">
        <v>466859035</v>
      </c>
      <c r="F1014" s="13">
        <f>INDEX($R$3:$T$335,MATCH(PERL[[#This Row],[DistrictNumber]],$R$3:$R$335,0),3)</f>
        <v>0</v>
      </c>
      <c r="G1014" s="9">
        <f t="shared" si="87"/>
        <v>0</v>
      </c>
      <c r="H1014" s="11">
        <v>1.02</v>
      </c>
      <c r="I1014" s="12" cm="1">
        <f t="array" ref="I1014">INDEX(PERL[],MATCH(PERL[[#This Row],[Base Year]]&amp;PERL[[#This Row],[DistrictNumber]],PERL[[Fiscal Year]:[Fiscal Year]]&amp;PERL[[DistrictNumber]:[DistrictNumber]],0),9)*$H1014</f>
        <v>0</v>
      </c>
      <c r="J1014" s="15">
        <f>IF(PERL[[#This Row],[Unadjusted Maximum Revenue]]/(PERL[[#This Row],[Proposed Taxable Valuation]]/1000)&gt;PERL[[#This Row],[Max Debt RATE]],PERL[[#This Row],[Max Debt RATE]],PERL[[#This Row],[Unadjusted Maximum Revenue]]/(PERL[[#This Row],[Proposed Taxable Valuation]]/1000))</f>
        <v>0</v>
      </c>
      <c r="K1014" s="26">
        <f>ROUND(PERL[[#This Row],[Proposed Taxable Valuation]]/1000*PERL[[#This Row],[Adjusted Rate]],0)</f>
        <v>0</v>
      </c>
      <c r="L1014" s="19">
        <f t="shared" si="86"/>
        <v>0</v>
      </c>
      <c r="M1014" s="17">
        <f t="shared" si="88"/>
        <v>0</v>
      </c>
      <c r="N1014" s="5">
        <v>354580361</v>
      </c>
      <c r="O1014">
        <f>INDEX($R$3:$T$335,MATCH(PERL[[#This Row],[DistrictNumber]],$R$3:$R$335,0),3)</f>
        <v>0</v>
      </c>
      <c r="P1014" s="9">
        <f t="shared" si="90"/>
        <v>0</v>
      </c>
      <c r="V1014">
        <v>2029</v>
      </c>
      <c r="W1014" t="s">
        <v>66</v>
      </c>
      <c r="X1014" s="25">
        <v>466859035</v>
      </c>
    </row>
    <row r="1015" spans="1:24" x14ac:dyDescent="0.35">
      <c r="A1015" s="13">
        <v>2029</v>
      </c>
      <c r="B1015" s="13">
        <f t="shared" si="85"/>
        <v>2028</v>
      </c>
      <c r="C1015" t="s">
        <v>68</v>
      </c>
      <c r="D1015" t="s">
        <v>69</v>
      </c>
      <c r="E1015" s="5">
        <v>374274186</v>
      </c>
      <c r="F1015" s="13">
        <f>INDEX($R$3:$T$335,MATCH(PERL[[#This Row],[DistrictNumber]],$R$3:$R$335,0),3)</f>
        <v>0</v>
      </c>
      <c r="G1015" s="9">
        <f t="shared" si="87"/>
        <v>0</v>
      </c>
      <c r="H1015" s="11">
        <v>1.02</v>
      </c>
      <c r="I1015" s="12" cm="1">
        <f t="array" ref="I1015">INDEX(PERL[],MATCH(PERL[[#This Row],[Base Year]]&amp;PERL[[#This Row],[DistrictNumber]],PERL[[Fiscal Year]:[Fiscal Year]]&amp;PERL[[DistrictNumber]:[DistrictNumber]],0),9)*$H1015</f>
        <v>0</v>
      </c>
      <c r="J1015" s="15">
        <f>IF(PERL[[#This Row],[Unadjusted Maximum Revenue]]/(PERL[[#This Row],[Proposed Taxable Valuation]]/1000)&gt;PERL[[#This Row],[Max Debt RATE]],PERL[[#This Row],[Max Debt RATE]],PERL[[#This Row],[Unadjusted Maximum Revenue]]/(PERL[[#This Row],[Proposed Taxable Valuation]]/1000))</f>
        <v>0</v>
      </c>
      <c r="K1015" s="26">
        <f>ROUND(PERL[[#This Row],[Proposed Taxable Valuation]]/1000*PERL[[#This Row],[Adjusted Rate]],0)</f>
        <v>0</v>
      </c>
      <c r="L1015" s="19">
        <f t="shared" si="86"/>
        <v>0</v>
      </c>
      <c r="M1015" s="17">
        <f t="shared" si="88"/>
        <v>0</v>
      </c>
      <c r="N1015" s="5">
        <v>313107586</v>
      </c>
      <c r="O1015">
        <f>INDEX($R$3:$T$335,MATCH(PERL[[#This Row],[DistrictNumber]],$R$3:$R$335,0),3)</f>
        <v>0</v>
      </c>
      <c r="P1015" s="9">
        <f t="shared" si="90"/>
        <v>0</v>
      </c>
      <c r="V1015">
        <v>2029</v>
      </c>
      <c r="W1015" t="s">
        <v>618</v>
      </c>
      <c r="X1015" s="25">
        <v>472793640</v>
      </c>
    </row>
    <row r="1016" spans="1:24" x14ac:dyDescent="0.35">
      <c r="A1016" s="13">
        <v>2029</v>
      </c>
      <c r="B1016" s="13">
        <f t="shared" si="85"/>
        <v>2028</v>
      </c>
      <c r="C1016" t="s">
        <v>70</v>
      </c>
      <c r="D1016" t="s">
        <v>71</v>
      </c>
      <c r="E1016" s="5">
        <v>516267453</v>
      </c>
      <c r="F1016" s="13">
        <f>INDEX($R$3:$T$335,MATCH(PERL[[#This Row],[DistrictNumber]],$R$3:$R$335,0),3)</f>
        <v>0</v>
      </c>
      <c r="G1016" s="9">
        <f t="shared" si="87"/>
        <v>0</v>
      </c>
      <c r="H1016" s="11">
        <v>1.02</v>
      </c>
      <c r="I1016" s="12" cm="1">
        <f t="array" ref="I1016">INDEX(PERL[],MATCH(PERL[[#This Row],[Base Year]]&amp;PERL[[#This Row],[DistrictNumber]],PERL[[Fiscal Year]:[Fiscal Year]]&amp;PERL[[DistrictNumber]:[DistrictNumber]],0),9)*$H1016</f>
        <v>0</v>
      </c>
      <c r="J1016" s="15">
        <f>IF(PERL[[#This Row],[Unadjusted Maximum Revenue]]/(PERL[[#This Row],[Proposed Taxable Valuation]]/1000)&gt;PERL[[#This Row],[Max Debt RATE]],PERL[[#This Row],[Max Debt RATE]],PERL[[#This Row],[Unadjusted Maximum Revenue]]/(PERL[[#This Row],[Proposed Taxable Valuation]]/1000))</f>
        <v>0</v>
      </c>
      <c r="K1016" s="26">
        <f>ROUND(PERL[[#This Row],[Proposed Taxable Valuation]]/1000*PERL[[#This Row],[Adjusted Rate]],0)</f>
        <v>0</v>
      </c>
      <c r="L1016" s="19">
        <f t="shared" si="86"/>
        <v>0</v>
      </c>
      <c r="M1016" s="17">
        <f t="shared" si="88"/>
        <v>0</v>
      </c>
      <c r="N1016" s="5">
        <v>388857059</v>
      </c>
      <c r="O1016">
        <f>INDEX($R$3:$T$335,MATCH(PERL[[#This Row],[DistrictNumber]],$R$3:$R$335,0),3)</f>
        <v>0</v>
      </c>
      <c r="P1016" s="9">
        <f t="shared" si="90"/>
        <v>0</v>
      </c>
      <c r="V1016">
        <v>2029</v>
      </c>
      <c r="W1016" t="s">
        <v>70</v>
      </c>
      <c r="X1016" s="25">
        <v>516267453</v>
      </c>
    </row>
    <row r="1017" spans="1:24" x14ac:dyDescent="0.35">
      <c r="A1017" s="13">
        <v>2029</v>
      </c>
      <c r="B1017" s="13">
        <f t="shared" si="85"/>
        <v>2028</v>
      </c>
      <c r="C1017" t="s">
        <v>72</v>
      </c>
      <c r="D1017" t="s">
        <v>73</v>
      </c>
      <c r="E1017" s="5">
        <v>1704307739</v>
      </c>
      <c r="F1017" s="13">
        <f>INDEX($R$3:$T$335,MATCH(PERL[[#This Row],[DistrictNumber]],$R$3:$R$335,0),3)</f>
        <v>0</v>
      </c>
      <c r="G1017" s="9">
        <f t="shared" si="87"/>
        <v>0</v>
      </c>
      <c r="H1017" s="11">
        <v>1.02</v>
      </c>
      <c r="I1017" s="12" cm="1">
        <f t="array" ref="I1017">INDEX(PERL[],MATCH(PERL[[#This Row],[Base Year]]&amp;PERL[[#This Row],[DistrictNumber]],PERL[[Fiscal Year]:[Fiscal Year]]&amp;PERL[[DistrictNumber]:[DistrictNumber]],0),9)*$H1017</f>
        <v>0</v>
      </c>
      <c r="J1017" s="15">
        <f>IF(PERL[[#This Row],[Unadjusted Maximum Revenue]]/(PERL[[#This Row],[Proposed Taxable Valuation]]/1000)&gt;PERL[[#This Row],[Max Debt RATE]],PERL[[#This Row],[Max Debt RATE]],PERL[[#This Row],[Unadjusted Maximum Revenue]]/(PERL[[#This Row],[Proposed Taxable Valuation]]/1000))</f>
        <v>0</v>
      </c>
      <c r="K1017" s="26">
        <f>ROUND(PERL[[#This Row],[Proposed Taxable Valuation]]/1000*PERL[[#This Row],[Adjusted Rate]],0)</f>
        <v>0</v>
      </c>
      <c r="L1017" s="19">
        <f t="shared" si="86"/>
        <v>0</v>
      </c>
      <c r="M1017" s="17">
        <f t="shared" si="88"/>
        <v>0</v>
      </c>
      <c r="N1017" s="5">
        <v>1222011109</v>
      </c>
      <c r="O1017">
        <f>INDEX($R$3:$T$335,MATCH(PERL[[#This Row],[DistrictNumber]],$R$3:$R$335,0),3)</f>
        <v>0</v>
      </c>
      <c r="P1017" s="9">
        <f t="shared" si="90"/>
        <v>0</v>
      </c>
      <c r="V1017">
        <v>2029</v>
      </c>
      <c r="W1017" t="s">
        <v>410</v>
      </c>
      <c r="X1017" s="25">
        <v>512568100</v>
      </c>
    </row>
    <row r="1018" spans="1:24" x14ac:dyDescent="0.35">
      <c r="A1018" s="13">
        <v>2029</v>
      </c>
      <c r="B1018" s="13">
        <f t="shared" si="85"/>
        <v>2028</v>
      </c>
      <c r="C1018" t="s">
        <v>74</v>
      </c>
      <c r="D1018" t="s">
        <v>75</v>
      </c>
      <c r="E1018" s="5">
        <v>246279791</v>
      </c>
      <c r="F1018" s="13">
        <f>INDEX($R$3:$T$335,MATCH(PERL[[#This Row],[DistrictNumber]],$R$3:$R$335,0),3)</f>
        <v>0</v>
      </c>
      <c r="G1018" s="9">
        <f t="shared" si="87"/>
        <v>0</v>
      </c>
      <c r="H1018" s="11">
        <v>1.02</v>
      </c>
      <c r="I1018" s="12" cm="1">
        <f t="array" ref="I1018">INDEX(PERL[],MATCH(PERL[[#This Row],[Base Year]]&amp;PERL[[#This Row],[DistrictNumber]],PERL[[Fiscal Year]:[Fiscal Year]]&amp;PERL[[DistrictNumber]:[DistrictNumber]],0),9)*$H1018</f>
        <v>0</v>
      </c>
      <c r="J1018" s="15">
        <f>IF(PERL[[#This Row],[Unadjusted Maximum Revenue]]/(PERL[[#This Row],[Proposed Taxable Valuation]]/1000)&gt;PERL[[#This Row],[Max Debt RATE]],PERL[[#This Row],[Max Debt RATE]],PERL[[#This Row],[Unadjusted Maximum Revenue]]/(PERL[[#This Row],[Proposed Taxable Valuation]]/1000))</f>
        <v>0</v>
      </c>
      <c r="K1018" s="26">
        <f>ROUND(PERL[[#This Row],[Proposed Taxable Valuation]]/1000*PERL[[#This Row],[Adjusted Rate]],0)</f>
        <v>0</v>
      </c>
      <c r="L1018" s="19">
        <f t="shared" si="86"/>
        <v>0</v>
      </c>
      <c r="M1018" s="17">
        <f t="shared" si="88"/>
        <v>0</v>
      </c>
      <c r="N1018" s="5">
        <v>216611331</v>
      </c>
      <c r="O1018">
        <f>INDEX($R$3:$T$335,MATCH(PERL[[#This Row],[DistrictNumber]],$R$3:$R$335,0),3)</f>
        <v>0</v>
      </c>
      <c r="P1018" s="9">
        <f t="shared" si="90"/>
        <v>0</v>
      </c>
      <c r="V1018">
        <v>2029</v>
      </c>
      <c r="W1018" t="s">
        <v>72</v>
      </c>
      <c r="X1018" s="25">
        <v>1704307739</v>
      </c>
    </row>
    <row r="1019" spans="1:24" x14ac:dyDescent="0.35">
      <c r="A1019" s="13">
        <v>2029</v>
      </c>
      <c r="B1019" s="13">
        <f t="shared" si="85"/>
        <v>2028</v>
      </c>
      <c r="C1019" t="s">
        <v>76</v>
      </c>
      <c r="D1019" t="s">
        <v>77</v>
      </c>
      <c r="E1019" s="5">
        <v>302509595</v>
      </c>
      <c r="F1019" s="13">
        <f>INDEX($R$3:$T$335,MATCH(PERL[[#This Row],[DistrictNumber]],$R$3:$R$335,0),3)</f>
        <v>0</v>
      </c>
      <c r="G1019" s="9">
        <f t="shared" si="87"/>
        <v>0</v>
      </c>
      <c r="H1019" s="11">
        <v>1.02</v>
      </c>
      <c r="I1019" s="12" cm="1">
        <f t="array" ref="I1019">INDEX(PERL[],MATCH(PERL[[#This Row],[Base Year]]&amp;PERL[[#This Row],[DistrictNumber]],PERL[[Fiscal Year]:[Fiscal Year]]&amp;PERL[[DistrictNumber]:[DistrictNumber]],0),9)*$H1019</f>
        <v>0</v>
      </c>
      <c r="J1019" s="15">
        <f>IF(PERL[[#This Row],[Unadjusted Maximum Revenue]]/(PERL[[#This Row],[Proposed Taxable Valuation]]/1000)&gt;PERL[[#This Row],[Max Debt RATE]],PERL[[#This Row],[Max Debt RATE]],PERL[[#This Row],[Unadjusted Maximum Revenue]]/(PERL[[#This Row],[Proposed Taxable Valuation]]/1000))</f>
        <v>0</v>
      </c>
      <c r="K1019" s="26">
        <f>ROUND(PERL[[#This Row],[Proposed Taxable Valuation]]/1000*PERL[[#This Row],[Adjusted Rate]],0)</f>
        <v>0</v>
      </c>
      <c r="L1019" s="19">
        <f t="shared" si="86"/>
        <v>0</v>
      </c>
      <c r="M1019" s="17">
        <f t="shared" si="88"/>
        <v>0</v>
      </c>
      <c r="N1019" s="5">
        <v>242224460</v>
      </c>
      <c r="O1019">
        <f>INDEX($R$3:$T$335,MATCH(PERL[[#This Row],[DistrictNumber]],$R$3:$R$335,0),3)</f>
        <v>0</v>
      </c>
      <c r="P1019" s="9">
        <f t="shared" si="90"/>
        <v>0</v>
      </c>
      <c r="V1019">
        <v>2029</v>
      </c>
      <c r="W1019" t="s">
        <v>78</v>
      </c>
      <c r="X1019" s="25">
        <v>637847540</v>
      </c>
    </row>
    <row r="1020" spans="1:24" x14ac:dyDescent="0.35">
      <c r="A1020" s="13">
        <v>2029</v>
      </c>
      <c r="B1020" s="13">
        <f t="shared" si="85"/>
        <v>2028</v>
      </c>
      <c r="C1020" t="s">
        <v>78</v>
      </c>
      <c r="D1020" t="s">
        <v>79</v>
      </c>
      <c r="E1020" s="5">
        <v>637847540</v>
      </c>
      <c r="F1020" s="13">
        <f>INDEX($R$3:$T$335,MATCH(PERL[[#This Row],[DistrictNumber]],$R$3:$R$335,0),3)</f>
        <v>0</v>
      </c>
      <c r="G1020" s="9">
        <f t="shared" si="87"/>
        <v>0</v>
      </c>
      <c r="H1020" s="11">
        <v>1.02</v>
      </c>
      <c r="I1020" s="12" cm="1">
        <f t="array" ref="I1020">INDEX(PERL[],MATCH(PERL[[#This Row],[Base Year]]&amp;PERL[[#This Row],[DistrictNumber]],PERL[[Fiscal Year]:[Fiscal Year]]&amp;PERL[[DistrictNumber]:[DistrictNumber]],0),9)*$H1020</f>
        <v>0</v>
      </c>
      <c r="J1020" s="15">
        <f>IF(PERL[[#This Row],[Unadjusted Maximum Revenue]]/(PERL[[#This Row],[Proposed Taxable Valuation]]/1000)&gt;PERL[[#This Row],[Max Debt RATE]],PERL[[#This Row],[Max Debt RATE]],PERL[[#This Row],[Unadjusted Maximum Revenue]]/(PERL[[#This Row],[Proposed Taxable Valuation]]/1000))</f>
        <v>0</v>
      </c>
      <c r="K1020" s="26">
        <f>ROUND(PERL[[#This Row],[Proposed Taxable Valuation]]/1000*PERL[[#This Row],[Adjusted Rate]],0)</f>
        <v>0</v>
      </c>
      <c r="L1020" s="19">
        <f t="shared" si="86"/>
        <v>0</v>
      </c>
      <c r="M1020" s="17">
        <f t="shared" si="88"/>
        <v>0</v>
      </c>
      <c r="N1020" s="5">
        <v>553065381</v>
      </c>
      <c r="O1020">
        <f>INDEX($R$3:$T$335,MATCH(PERL[[#This Row],[DistrictNumber]],$R$3:$R$335,0),3)</f>
        <v>0</v>
      </c>
      <c r="P1020" s="9">
        <f t="shared" si="90"/>
        <v>0</v>
      </c>
      <c r="V1020">
        <v>2029</v>
      </c>
      <c r="W1020" t="s">
        <v>74</v>
      </c>
      <c r="X1020" s="25">
        <v>246279791</v>
      </c>
    </row>
    <row r="1021" spans="1:24" x14ac:dyDescent="0.35">
      <c r="A1021" s="13">
        <v>2029</v>
      </c>
      <c r="B1021" s="13">
        <f t="shared" si="85"/>
        <v>2028</v>
      </c>
      <c r="C1021" t="s">
        <v>80</v>
      </c>
      <c r="D1021" t="s">
        <v>81</v>
      </c>
      <c r="E1021" s="5">
        <v>554788433</v>
      </c>
      <c r="F1021" s="13">
        <f>INDEX($R$3:$T$335,MATCH(PERL[[#This Row],[DistrictNumber]],$R$3:$R$335,0),3)</f>
        <v>0</v>
      </c>
      <c r="G1021" s="9">
        <f t="shared" si="87"/>
        <v>0</v>
      </c>
      <c r="H1021" s="11">
        <v>1.02</v>
      </c>
      <c r="I1021" s="12" cm="1">
        <f t="array" ref="I1021">INDEX(PERL[],MATCH(PERL[[#This Row],[Base Year]]&amp;PERL[[#This Row],[DistrictNumber]],PERL[[Fiscal Year]:[Fiscal Year]]&amp;PERL[[DistrictNumber]:[DistrictNumber]],0),9)*$H1021</f>
        <v>0</v>
      </c>
      <c r="J1021" s="15">
        <f>IF(PERL[[#This Row],[Unadjusted Maximum Revenue]]/(PERL[[#This Row],[Proposed Taxable Valuation]]/1000)&gt;PERL[[#This Row],[Max Debt RATE]],PERL[[#This Row],[Max Debt RATE]],PERL[[#This Row],[Unadjusted Maximum Revenue]]/(PERL[[#This Row],[Proposed Taxable Valuation]]/1000))</f>
        <v>0</v>
      </c>
      <c r="K1021" s="26">
        <f>ROUND(PERL[[#This Row],[Proposed Taxable Valuation]]/1000*PERL[[#This Row],[Adjusted Rate]],0)</f>
        <v>0</v>
      </c>
      <c r="L1021" s="19">
        <f t="shared" si="86"/>
        <v>0</v>
      </c>
      <c r="M1021" s="17">
        <f t="shared" si="88"/>
        <v>0</v>
      </c>
      <c r="N1021" s="5">
        <v>412646654</v>
      </c>
      <c r="O1021">
        <f>INDEX($R$3:$T$335,MATCH(PERL[[#This Row],[DistrictNumber]],$R$3:$R$335,0),3)</f>
        <v>0</v>
      </c>
      <c r="P1021" s="9">
        <f t="shared" si="90"/>
        <v>0</v>
      </c>
      <c r="V1021">
        <v>2029</v>
      </c>
      <c r="W1021" t="s">
        <v>76</v>
      </c>
      <c r="X1021" s="25">
        <v>302509595</v>
      </c>
    </row>
    <row r="1022" spans="1:24" x14ac:dyDescent="0.35">
      <c r="A1022" s="13">
        <v>2029</v>
      </c>
      <c r="B1022" s="13">
        <f t="shared" si="85"/>
        <v>2028</v>
      </c>
      <c r="C1022" t="s">
        <v>82</v>
      </c>
      <c r="D1022" t="s">
        <v>83</v>
      </c>
      <c r="E1022" s="5">
        <v>282997457</v>
      </c>
      <c r="F1022" s="13">
        <f>INDEX($R$3:$T$335,MATCH(PERL[[#This Row],[DistrictNumber]],$R$3:$R$335,0),3)</f>
        <v>0</v>
      </c>
      <c r="G1022" s="9">
        <f t="shared" si="87"/>
        <v>0</v>
      </c>
      <c r="H1022" s="11">
        <v>1.02</v>
      </c>
      <c r="I1022" s="12" cm="1">
        <f t="array" ref="I1022">INDEX(PERL[],MATCH(PERL[[#This Row],[Base Year]]&amp;PERL[[#This Row],[DistrictNumber]],PERL[[Fiscal Year]:[Fiscal Year]]&amp;PERL[[DistrictNumber]:[DistrictNumber]],0),9)*$H1022</f>
        <v>0</v>
      </c>
      <c r="J1022" s="15">
        <f>IF(PERL[[#This Row],[Unadjusted Maximum Revenue]]/(PERL[[#This Row],[Proposed Taxable Valuation]]/1000)&gt;PERL[[#This Row],[Max Debt RATE]],PERL[[#This Row],[Max Debt RATE]],PERL[[#This Row],[Unadjusted Maximum Revenue]]/(PERL[[#This Row],[Proposed Taxable Valuation]]/1000))</f>
        <v>0</v>
      </c>
      <c r="K1022" s="26">
        <f>ROUND(PERL[[#This Row],[Proposed Taxable Valuation]]/1000*PERL[[#This Row],[Adjusted Rate]],0)</f>
        <v>0</v>
      </c>
      <c r="L1022" s="19">
        <f t="shared" si="86"/>
        <v>0</v>
      </c>
      <c r="M1022" s="17">
        <f t="shared" si="88"/>
        <v>0</v>
      </c>
      <c r="N1022" s="5">
        <v>218682988</v>
      </c>
      <c r="O1022">
        <f>INDEX($R$3:$T$335,MATCH(PERL[[#This Row],[DistrictNumber]],$R$3:$R$335,0),3)</f>
        <v>0</v>
      </c>
      <c r="P1022" s="9">
        <f t="shared" si="90"/>
        <v>0</v>
      </c>
      <c r="V1022">
        <v>2029</v>
      </c>
      <c r="W1022" t="s">
        <v>80</v>
      </c>
      <c r="X1022" s="25">
        <v>554788433</v>
      </c>
    </row>
    <row r="1023" spans="1:24" x14ac:dyDescent="0.35">
      <c r="A1023" s="13">
        <v>2029</v>
      </c>
      <c r="B1023" s="13">
        <f t="shared" si="85"/>
        <v>2028</v>
      </c>
      <c r="C1023" t="s">
        <v>84</v>
      </c>
      <c r="D1023" t="s">
        <v>85</v>
      </c>
      <c r="E1023" s="5">
        <v>887905779</v>
      </c>
      <c r="F1023" s="13">
        <f>INDEX($R$3:$T$335,MATCH(PERL[[#This Row],[DistrictNumber]],$R$3:$R$335,0),3)</f>
        <v>0</v>
      </c>
      <c r="G1023" s="9">
        <f t="shared" si="87"/>
        <v>0</v>
      </c>
      <c r="H1023" s="11">
        <v>1.02</v>
      </c>
      <c r="I1023" s="12" cm="1">
        <f t="array" ref="I1023">INDEX(PERL[],MATCH(PERL[[#This Row],[Base Year]]&amp;PERL[[#This Row],[DistrictNumber]],PERL[[Fiscal Year]:[Fiscal Year]]&amp;PERL[[DistrictNumber]:[DistrictNumber]],0),9)*$H1023</f>
        <v>0</v>
      </c>
      <c r="J1023" s="15">
        <f>IF(PERL[[#This Row],[Unadjusted Maximum Revenue]]/(PERL[[#This Row],[Proposed Taxable Valuation]]/1000)&gt;PERL[[#This Row],[Max Debt RATE]],PERL[[#This Row],[Max Debt RATE]],PERL[[#This Row],[Unadjusted Maximum Revenue]]/(PERL[[#This Row],[Proposed Taxable Valuation]]/1000))</f>
        <v>0</v>
      </c>
      <c r="K1023" s="26">
        <f>ROUND(PERL[[#This Row],[Proposed Taxable Valuation]]/1000*PERL[[#This Row],[Adjusted Rate]],0)</f>
        <v>0</v>
      </c>
      <c r="L1023" s="19">
        <f t="shared" si="86"/>
        <v>0</v>
      </c>
      <c r="M1023" s="17">
        <f t="shared" si="88"/>
        <v>0</v>
      </c>
      <c r="N1023" s="5">
        <v>588686640</v>
      </c>
      <c r="O1023">
        <f>INDEX($R$3:$T$335,MATCH(PERL[[#This Row],[DistrictNumber]],$R$3:$R$335,0),3)</f>
        <v>0</v>
      </c>
      <c r="P1023" s="9">
        <f t="shared" si="90"/>
        <v>0</v>
      </c>
      <c r="V1023">
        <v>2029</v>
      </c>
      <c r="W1023" t="s">
        <v>82</v>
      </c>
      <c r="X1023" s="25">
        <v>282997457</v>
      </c>
    </row>
    <row r="1024" spans="1:24" x14ac:dyDescent="0.35">
      <c r="A1024" s="13">
        <v>2029</v>
      </c>
      <c r="B1024" s="13">
        <f t="shared" si="85"/>
        <v>2028</v>
      </c>
      <c r="C1024" t="s">
        <v>86</v>
      </c>
      <c r="D1024" t="s">
        <v>87</v>
      </c>
      <c r="E1024" s="5">
        <v>1677654056</v>
      </c>
      <c r="F1024" s="13">
        <f>INDEX($R$3:$T$335,MATCH(PERL[[#This Row],[DistrictNumber]],$R$3:$R$335,0),3)</f>
        <v>0</v>
      </c>
      <c r="G1024" s="9">
        <f t="shared" si="87"/>
        <v>0</v>
      </c>
      <c r="H1024" s="11">
        <v>1.02</v>
      </c>
      <c r="I1024" s="12" cm="1">
        <f t="array" ref="I1024">INDEX(PERL[],MATCH(PERL[[#This Row],[Base Year]]&amp;PERL[[#This Row],[DistrictNumber]],PERL[[Fiscal Year]:[Fiscal Year]]&amp;PERL[[DistrictNumber]:[DistrictNumber]],0),9)*$H1024</f>
        <v>0</v>
      </c>
      <c r="J1024" s="15">
        <f>IF(PERL[[#This Row],[Unadjusted Maximum Revenue]]/(PERL[[#This Row],[Proposed Taxable Valuation]]/1000)&gt;PERL[[#This Row],[Max Debt RATE]],PERL[[#This Row],[Max Debt RATE]],PERL[[#This Row],[Unadjusted Maximum Revenue]]/(PERL[[#This Row],[Proposed Taxable Valuation]]/1000))</f>
        <v>0</v>
      </c>
      <c r="K1024" s="26">
        <f>ROUND(PERL[[#This Row],[Proposed Taxable Valuation]]/1000*PERL[[#This Row],[Adjusted Rate]],0)</f>
        <v>0</v>
      </c>
      <c r="L1024" s="19">
        <f t="shared" si="86"/>
        <v>0</v>
      </c>
      <c r="M1024" s="17">
        <f t="shared" si="88"/>
        <v>0</v>
      </c>
      <c r="N1024" s="5">
        <v>1261891897</v>
      </c>
      <c r="O1024">
        <f>INDEX($R$3:$T$335,MATCH(PERL[[#This Row],[DistrictNumber]],$R$3:$R$335,0),3)</f>
        <v>0</v>
      </c>
      <c r="P1024" s="9">
        <f t="shared" si="90"/>
        <v>0</v>
      </c>
      <c r="V1024">
        <v>2029</v>
      </c>
      <c r="W1024" t="s">
        <v>84</v>
      </c>
      <c r="X1024" s="25">
        <v>887905779</v>
      </c>
    </row>
    <row r="1025" spans="1:24" x14ac:dyDescent="0.35">
      <c r="A1025" s="13">
        <v>2029</v>
      </c>
      <c r="B1025" s="13">
        <f t="shared" si="85"/>
        <v>2028</v>
      </c>
      <c r="C1025" t="s">
        <v>88</v>
      </c>
      <c r="D1025" t="s">
        <v>89</v>
      </c>
      <c r="E1025" s="5">
        <v>3926893694</v>
      </c>
      <c r="F1025" s="13">
        <f>INDEX($R$3:$T$335,MATCH(PERL[[#This Row],[DistrictNumber]],$R$3:$R$335,0),3)</f>
        <v>0</v>
      </c>
      <c r="G1025" s="9">
        <f t="shared" si="87"/>
        <v>0</v>
      </c>
      <c r="H1025" s="11">
        <v>1.02</v>
      </c>
      <c r="I1025" s="12" cm="1">
        <f t="array" ref="I1025">INDEX(PERL[],MATCH(PERL[[#This Row],[Base Year]]&amp;PERL[[#This Row],[DistrictNumber]],PERL[[Fiscal Year]:[Fiscal Year]]&amp;PERL[[DistrictNumber]:[DistrictNumber]],0),9)*$H1025</f>
        <v>0</v>
      </c>
      <c r="J1025" s="15">
        <f>IF(PERL[[#This Row],[Unadjusted Maximum Revenue]]/(PERL[[#This Row],[Proposed Taxable Valuation]]/1000)&gt;PERL[[#This Row],[Max Debt RATE]],PERL[[#This Row],[Max Debt RATE]],PERL[[#This Row],[Unadjusted Maximum Revenue]]/(PERL[[#This Row],[Proposed Taxable Valuation]]/1000))</f>
        <v>0</v>
      </c>
      <c r="K1025" s="26">
        <f>ROUND(PERL[[#This Row],[Proposed Taxable Valuation]]/1000*PERL[[#This Row],[Adjusted Rate]],0)</f>
        <v>0</v>
      </c>
      <c r="L1025" s="19">
        <f t="shared" si="86"/>
        <v>0</v>
      </c>
      <c r="M1025" s="17">
        <f t="shared" si="88"/>
        <v>0</v>
      </c>
      <c r="N1025" s="5">
        <v>2615978789</v>
      </c>
      <c r="O1025">
        <f>INDEX($R$3:$T$335,MATCH(PERL[[#This Row],[DistrictNumber]],$R$3:$R$335,0),3)</f>
        <v>0</v>
      </c>
      <c r="P1025" s="9">
        <f t="shared" si="90"/>
        <v>0</v>
      </c>
      <c r="V1025">
        <v>2029</v>
      </c>
      <c r="W1025" t="s">
        <v>86</v>
      </c>
      <c r="X1025" s="25">
        <v>1677654056</v>
      </c>
    </row>
    <row r="1026" spans="1:24" x14ac:dyDescent="0.35">
      <c r="A1026" s="13">
        <v>2029</v>
      </c>
      <c r="B1026" s="13">
        <f t="shared" si="85"/>
        <v>2028</v>
      </c>
      <c r="C1026" t="s">
        <v>90</v>
      </c>
      <c r="D1026" t="s">
        <v>91</v>
      </c>
      <c r="E1026" s="5">
        <v>10876602566</v>
      </c>
      <c r="F1026" s="13">
        <f>INDEX($R$3:$T$335,MATCH(PERL[[#This Row],[DistrictNumber]],$R$3:$R$335,0),3)</f>
        <v>0</v>
      </c>
      <c r="G1026" s="9">
        <f t="shared" si="87"/>
        <v>0</v>
      </c>
      <c r="H1026" s="11">
        <v>1.02</v>
      </c>
      <c r="I1026" s="12" cm="1">
        <f t="array" ref="I1026">INDEX(PERL[],MATCH(PERL[[#This Row],[Base Year]]&amp;PERL[[#This Row],[DistrictNumber]],PERL[[Fiscal Year]:[Fiscal Year]]&amp;PERL[[DistrictNumber]:[DistrictNumber]],0),9)*$H1026</f>
        <v>0</v>
      </c>
      <c r="J1026" s="15">
        <f>IF(PERL[[#This Row],[Unadjusted Maximum Revenue]]/(PERL[[#This Row],[Proposed Taxable Valuation]]/1000)&gt;PERL[[#This Row],[Max Debt RATE]],PERL[[#This Row],[Max Debt RATE]],PERL[[#This Row],[Unadjusted Maximum Revenue]]/(PERL[[#This Row],[Proposed Taxable Valuation]]/1000))</f>
        <v>0</v>
      </c>
      <c r="K1026" s="26">
        <f>ROUND(PERL[[#This Row],[Proposed Taxable Valuation]]/1000*PERL[[#This Row],[Adjusted Rate]],0)</f>
        <v>0</v>
      </c>
      <c r="L1026" s="19">
        <f t="shared" si="86"/>
        <v>0</v>
      </c>
      <c r="M1026" s="17">
        <f t="shared" si="88"/>
        <v>0</v>
      </c>
      <c r="N1026" s="5">
        <v>7362930485</v>
      </c>
      <c r="O1026">
        <f>INDEX($R$3:$T$335,MATCH(PERL[[#This Row],[DistrictNumber]],$R$3:$R$335,0),3)</f>
        <v>0</v>
      </c>
      <c r="P1026" s="9">
        <f t="shared" si="90"/>
        <v>0</v>
      </c>
      <c r="V1026">
        <v>2029</v>
      </c>
      <c r="W1026" t="s">
        <v>88</v>
      </c>
      <c r="X1026" s="25">
        <v>3926893694</v>
      </c>
    </row>
    <row r="1027" spans="1:24" x14ac:dyDescent="0.35">
      <c r="A1027" s="13">
        <v>2029</v>
      </c>
      <c r="B1027" s="13">
        <f t="shared" si="85"/>
        <v>2028</v>
      </c>
      <c r="C1027" t="s">
        <v>92</v>
      </c>
      <c r="D1027" t="s">
        <v>93</v>
      </c>
      <c r="E1027" s="5">
        <v>653194279</v>
      </c>
      <c r="F1027" s="13">
        <f>INDEX($R$3:$T$335,MATCH(PERL[[#This Row],[DistrictNumber]],$R$3:$R$335,0),3)</f>
        <v>0</v>
      </c>
      <c r="G1027" s="9">
        <f t="shared" si="87"/>
        <v>0</v>
      </c>
      <c r="H1027" s="11">
        <v>1.02</v>
      </c>
      <c r="I1027" s="12" cm="1">
        <f t="array" ref="I1027">INDEX(PERL[],MATCH(PERL[[#This Row],[Base Year]]&amp;PERL[[#This Row],[DistrictNumber]],PERL[[Fiscal Year]:[Fiscal Year]]&amp;PERL[[DistrictNumber]:[DistrictNumber]],0),9)*$H1027</f>
        <v>0</v>
      </c>
      <c r="J1027" s="15">
        <f>IF(PERL[[#This Row],[Unadjusted Maximum Revenue]]/(PERL[[#This Row],[Proposed Taxable Valuation]]/1000)&gt;PERL[[#This Row],[Max Debt RATE]],PERL[[#This Row],[Max Debt RATE]],PERL[[#This Row],[Unadjusted Maximum Revenue]]/(PERL[[#This Row],[Proposed Taxable Valuation]]/1000))</f>
        <v>0</v>
      </c>
      <c r="K1027" s="26">
        <f>ROUND(PERL[[#This Row],[Proposed Taxable Valuation]]/1000*PERL[[#This Row],[Adjusted Rate]],0)</f>
        <v>0</v>
      </c>
      <c r="L1027" s="19">
        <f t="shared" si="86"/>
        <v>0</v>
      </c>
      <c r="M1027" s="17">
        <f t="shared" si="88"/>
        <v>0</v>
      </c>
      <c r="N1027" s="5">
        <v>447066740</v>
      </c>
      <c r="O1027">
        <f>INDEX($R$3:$T$335,MATCH(PERL[[#This Row],[DistrictNumber]],$R$3:$R$335,0),3)</f>
        <v>0</v>
      </c>
      <c r="P1027" s="9">
        <f t="shared" si="90"/>
        <v>0</v>
      </c>
      <c r="V1027">
        <v>2029</v>
      </c>
      <c r="W1027" t="s">
        <v>90</v>
      </c>
      <c r="X1027" s="25">
        <v>10876602566</v>
      </c>
    </row>
    <row r="1028" spans="1:24" x14ac:dyDescent="0.35">
      <c r="A1028" s="13">
        <v>2029</v>
      </c>
      <c r="B1028" s="13">
        <f t="shared" si="85"/>
        <v>2028</v>
      </c>
      <c r="C1028" t="s">
        <v>94</v>
      </c>
      <c r="D1028" t="s">
        <v>95</v>
      </c>
      <c r="E1028" s="5">
        <v>547901636</v>
      </c>
      <c r="F1028" s="13">
        <f>INDEX($R$3:$T$335,MATCH(PERL[[#This Row],[DistrictNumber]],$R$3:$R$335,0),3)</f>
        <v>0</v>
      </c>
      <c r="G1028" s="9">
        <f t="shared" si="87"/>
        <v>0</v>
      </c>
      <c r="H1028" s="11">
        <v>1.02</v>
      </c>
      <c r="I1028" s="12" cm="1">
        <f t="array" ref="I1028">INDEX(PERL[],MATCH(PERL[[#This Row],[Base Year]]&amp;PERL[[#This Row],[DistrictNumber]],PERL[[Fiscal Year]:[Fiscal Year]]&amp;PERL[[DistrictNumber]:[DistrictNumber]],0),9)*$H1028</f>
        <v>0</v>
      </c>
      <c r="J1028" s="15">
        <f>IF(PERL[[#This Row],[Unadjusted Maximum Revenue]]/(PERL[[#This Row],[Proposed Taxable Valuation]]/1000)&gt;PERL[[#This Row],[Max Debt RATE]],PERL[[#This Row],[Max Debt RATE]],PERL[[#This Row],[Unadjusted Maximum Revenue]]/(PERL[[#This Row],[Proposed Taxable Valuation]]/1000))</f>
        <v>0</v>
      </c>
      <c r="K1028" s="26">
        <f>ROUND(PERL[[#This Row],[Proposed Taxable Valuation]]/1000*PERL[[#This Row],[Adjusted Rate]],0)</f>
        <v>0</v>
      </c>
      <c r="L1028" s="19">
        <f t="shared" si="86"/>
        <v>0</v>
      </c>
      <c r="M1028" s="17">
        <f t="shared" si="88"/>
        <v>0</v>
      </c>
      <c r="N1028" s="5">
        <v>398300487</v>
      </c>
      <c r="O1028">
        <f>INDEX($R$3:$T$335,MATCH(PERL[[#This Row],[DistrictNumber]],$R$3:$R$335,0),3)</f>
        <v>0</v>
      </c>
      <c r="P1028" s="9">
        <f t="shared" si="90"/>
        <v>0</v>
      </c>
      <c r="V1028">
        <v>2029</v>
      </c>
      <c r="W1028" t="s">
        <v>92</v>
      </c>
      <c r="X1028" s="25">
        <v>653194279</v>
      </c>
    </row>
    <row r="1029" spans="1:24" x14ac:dyDescent="0.35">
      <c r="A1029" s="13">
        <v>2029</v>
      </c>
      <c r="B1029" s="13">
        <f t="shared" ref="B1029:B1092" si="91">A1029-1</f>
        <v>2028</v>
      </c>
      <c r="C1029" t="s">
        <v>96</v>
      </c>
      <c r="D1029" t="s">
        <v>97</v>
      </c>
      <c r="E1029" s="5">
        <v>292413911</v>
      </c>
      <c r="F1029" s="13">
        <f>INDEX($R$3:$T$335,MATCH(PERL[[#This Row],[DistrictNumber]],$R$3:$R$335,0),3)</f>
        <v>0</v>
      </c>
      <c r="G1029" s="9">
        <f t="shared" si="87"/>
        <v>0</v>
      </c>
      <c r="H1029" s="11">
        <v>1.02</v>
      </c>
      <c r="I1029" s="12" cm="1">
        <f t="array" ref="I1029">INDEX(PERL[],MATCH(PERL[[#This Row],[Base Year]]&amp;PERL[[#This Row],[DistrictNumber]],PERL[[Fiscal Year]:[Fiscal Year]]&amp;PERL[[DistrictNumber]:[DistrictNumber]],0),9)*$H1029</f>
        <v>0</v>
      </c>
      <c r="J1029" s="15">
        <f>IF(PERL[[#This Row],[Unadjusted Maximum Revenue]]/(PERL[[#This Row],[Proposed Taxable Valuation]]/1000)&gt;PERL[[#This Row],[Max Debt RATE]],PERL[[#This Row],[Max Debt RATE]],PERL[[#This Row],[Unadjusted Maximum Revenue]]/(PERL[[#This Row],[Proposed Taxable Valuation]]/1000))</f>
        <v>0</v>
      </c>
      <c r="K1029" s="26">
        <f>ROUND(PERL[[#This Row],[Proposed Taxable Valuation]]/1000*PERL[[#This Row],[Adjusted Rate]],0)</f>
        <v>0</v>
      </c>
      <c r="L1029" s="19">
        <f t="shared" ref="L1029:L1092" si="92">I1029-G1029</f>
        <v>0</v>
      </c>
      <c r="M1029" s="17">
        <f t="shared" si="88"/>
        <v>0</v>
      </c>
      <c r="N1029" s="5">
        <v>208710269</v>
      </c>
      <c r="O1029">
        <f>INDEX($R$3:$T$335,MATCH(PERL[[#This Row],[DistrictNumber]],$R$3:$R$335,0),3)</f>
        <v>0</v>
      </c>
      <c r="P1029" s="9">
        <f t="shared" si="90"/>
        <v>0</v>
      </c>
      <c r="V1029">
        <v>2029</v>
      </c>
      <c r="W1029" t="s">
        <v>94</v>
      </c>
      <c r="X1029" s="25">
        <v>547901636</v>
      </c>
    </row>
    <row r="1030" spans="1:24" x14ac:dyDescent="0.35">
      <c r="A1030" s="13">
        <v>2029</v>
      </c>
      <c r="B1030" s="13">
        <f t="shared" si="91"/>
        <v>2028</v>
      </c>
      <c r="C1030" t="s">
        <v>98</v>
      </c>
      <c r="D1030" t="s">
        <v>99</v>
      </c>
      <c r="E1030" s="5">
        <v>309795003</v>
      </c>
      <c r="F1030" s="13">
        <f>INDEX($R$3:$T$335,MATCH(PERL[[#This Row],[DistrictNumber]],$R$3:$R$335,0),3)</f>
        <v>0</v>
      </c>
      <c r="G1030" s="9">
        <f t="shared" si="87"/>
        <v>0</v>
      </c>
      <c r="H1030" s="11">
        <v>1.02</v>
      </c>
      <c r="I1030" s="12" cm="1">
        <f t="array" ref="I1030">INDEX(PERL[],MATCH(PERL[[#This Row],[Base Year]]&amp;PERL[[#This Row],[DistrictNumber]],PERL[[Fiscal Year]:[Fiscal Year]]&amp;PERL[[DistrictNumber]:[DistrictNumber]],0),9)*$H1030</f>
        <v>0</v>
      </c>
      <c r="J1030" s="15">
        <f>IF(PERL[[#This Row],[Unadjusted Maximum Revenue]]/(PERL[[#This Row],[Proposed Taxable Valuation]]/1000)&gt;PERL[[#This Row],[Max Debt RATE]],PERL[[#This Row],[Max Debt RATE]],PERL[[#This Row],[Unadjusted Maximum Revenue]]/(PERL[[#This Row],[Proposed Taxable Valuation]]/1000))</f>
        <v>0</v>
      </c>
      <c r="K1030" s="26">
        <f>ROUND(PERL[[#This Row],[Proposed Taxable Valuation]]/1000*PERL[[#This Row],[Adjusted Rate]],0)</f>
        <v>0</v>
      </c>
      <c r="L1030" s="19">
        <f t="shared" si="92"/>
        <v>0</v>
      </c>
      <c r="M1030" s="17">
        <f t="shared" si="88"/>
        <v>0</v>
      </c>
      <c r="N1030" s="5">
        <v>239724306</v>
      </c>
      <c r="O1030">
        <f>INDEX($R$3:$T$335,MATCH(PERL[[#This Row],[DistrictNumber]],$R$3:$R$335,0),3)</f>
        <v>0</v>
      </c>
      <c r="P1030" s="9">
        <f t="shared" si="90"/>
        <v>0</v>
      </c>
      <c r="V1030">
        <v>2029</v>
      </c>
      <c r="W1030" t="s">
        <v>104</v>
      </c>
      <c r="X1030" s="25">
        <v>571783319</v>
      </c>
    </row>
    <row r="1031" spans="1:24" x14ac:dyDescent="0.35">
      <c r="A1031" s="13">
        <v>2029</v>
      </c>
      <c r="B1031" s="13">
        <f t="shared" si="91"/>
        <v>2028</v>
      </c>
      <c r="C1031" t="s">
        <v>100</v>
      </c>
      <c r="D1031" t="s">
        <v>101</v>
      </c>
      <c r="E1031" s="5">
        <v>1015050841</v>
      </c>
      <c r="F1031" s="13">
        <f>INDEX($R$3:$T$335,MATCH(PERL[[#This Row],[DistrictNumber]],$R$3:$R$335,0),3)</f>
        <v>0</v>
      </c>
      <c r="G1031" s="9">
        <f t="shared" si="87"/>
        <v>0</v>
      </c>
      <c r="H1031" s="11">
        <v>1.02</v>
      </c>
      <c r="I1031" s="12" cm="1">
        <f t="array" ref="I1031">INDEX(PERL[],MATCH(PERL[[#This Row],[Base Year]]&amp;PERL[[#This Row],[DistrictNumber]],PERL[[Fiscal Year]:[Fiscal Year]]&amp;PERL[[DistrictNumber]:[DistrictNumber]],0),9)*$H1031</f>
        <v>0</v>
      </c>
      <c r="J1031" s="15">
        <f>IF(PERL[[#This Row],[Unadjusted Maximum Revenue]]/(PERL[[#This Row],[Proposed Taxable Valuation]]/1000)&gt;PERL[[#This Row],[Max Debt RATE]],PERL[[#This Row],[Max Debt RATE]],PERL[[#This Row],[Unadjusted Maximum Revenue]]/(PERL[[#This Row],[Proposed Taxable Valuation]]/1000))</f>
        <v>0</v>
      </c>
      <c r="K1031" s="26">
        <f>ROUND(PERL[[#This Row],[Proposed Taxable Valuation]]/1000*PERL[[#This Row],[Adjusted Rate]],0)</f>
        <v>0</v>
      </c>
      <c r="L1031" s="19">
        <f t="shared" si="92"/>
        <v>0</v>
      </c>
      <c r="M1031" s="17">
        <f t="shared" si="88"/>
        <v>0</v>
      </c>
      <c r="N1031" s="5">
        <v>741982633</v>
      </c>
      <c r="O1031">
        <f>INDEX($R$3:$T$335,MATCH(PERL[[#This Row],[DistrictNumber]],$R$3:$R$335,0),3)</f>
        <v>0</v>
      </c>
      <c r="P1031" s="9">
        <f t="shared" si="90"/>
        <v>0</v>
      </c>
      <c r="V1031">
        <v>2029</v>
      </c>
      <c r="W1031" t="s">
        <v>98</v>
      </c>
      <c r="X1031" s="25">
        <v>309795003</v>
      </c>
    </row>
    <row r="1032" spans="1:24" x14ac:dyDescent="0.35">
      <c r="A1032" s="13">
        <v>2029</v>
      </c>
      <c r="B1032" s="13">
        <f t="shared" si="91"/>
        <v>2028</v>
      </c>
      <c r="C1032" t="s">
        <v>102</v>
      </c>
      <c r="D1032" t="s">
        <v>103</v>
      </c>
      <c r="E1032" s="5">
        <v>253833342</v>
      </c>
      <c r="F1032" s="13">
        <f>INDEX($R$3:$T$335,MATCH(PERL[[#This Row],[DistrictNumber]],$R$3:$R$335,0),3)</f>
        <v>0</v>
      </c>
      <c r="G1032" s="9">
        <f t="shared" si="87"/>
        <v>0</v>
      </c>
      <c r="H1032" s="11">
        <v>1.02</v>
      </c>
      <c r="I1032" s="12" cm="1">
        <f t="array" ref="I1032">INDEX(PERL[],MATCH(PERL[[#This Row],[Base Year]]&amp;PERL[[#This Row],[DistrictNumber]],PERL[[Fiscal Year]:[Fiscal Year]]&amp;PERL[[DistrictNumber]:[DistrictNumber]],0),9)*$H1032</f>
        <v>0</v>
      </c>
      <c r="J1032" s="15">
        <f>IF(PERL[[#This Row],[Unadjusted Maximum Revenue]]/(PERL[[#This Row],[Proposed Taxable Valuation]]/1000)&gt;PERL[[#This Row],[Max Debt RATE]],PERL[[#This Row],[Max Debt RATE]],PERL[[#This Row],[Unadjusted Maximum Revenue]]/(PERL[[#This Row],[Proposed Taxable Valuation]]/1000))</f>
        <v>0</v>
      </c>
      <c r="K1032" s="26">
        <f>ROUND(PERL[[#This Row],[Proposed Taxable Valuation]]/1000*PERL[[#This Row],[Adjusted Rate]],0)</f>
        <v>0</v>
      </c>
      <c r="L1032" s="19">
        <f t="shared" si="92"/>
        <v>0</v>
      </c>
      <c r="M1032" s="17">
        <f t="shared" si="88"/>
        <v>0</v>
      </c>
      <c r="N1032" s="5">
        <v>197974584</v>
      </c>
      <c r="O1032">
        <f>INDEX($R$3:$T$335,MATCH(PERL[[#This Row],[DistrictNumber]],$R$3:$R$335,0),3)</f>
        <v>0</v>
      </c>
      <c r="P1032" s="9">
        <f t="shared" si="90"/>
        <v>0</v>
      </c>
      <c r="V1032">
        <v>2029</v>
      </c>
      <c r="W1032" t="s">
        <v>100</v>
      </c>
      <c r="X1032" s="25">
        <v>1015050841</v>
      </c>
    </row>
    <row r="1033" spans="1:24" x14ac:dyDescent="0.35">
      <c r="A1033" s="13">
        <v>2029</v>
      </c>
      <c r="B1033" s="13">
        <f t="shared" si="91"/>
        <v>2028</v>
      </c>
      <c r="C1033" t="s">
        <v>104</v>
      </c>
      <c r="D1033" t="s">
        <v>105</v>
      </c>
      <c r="E1033" s="5">
        <v>571783319</v>
      </c>
      <c r="F1033" s="13">
        <f>INDEX($R$3:$T$335,MATCH(PERL[[#This Row],[DistrictNumber]],$R$3:$R$335,0),3)</f>
        <v>0</v>
      </c>
      <c r="G1033" s="9">
        <f t="shared" si="87"/>
        <v>0</v>
      </c>
      <c r="H1033" s="11">
        <v>1.02</v>
      </c>
      <c r="I1033" s="12" cm="1">
        <f t="array" ref="I1033">INDEX(PERL[],MATCH(PERL[[#This Row],[Base Year]]&amp;PERL[[#This Row],[DistrictNumber]],PERL[[Fiscal Year]:[Fiscal Year]]&amp;PERL[[DistrictNumber]:[DistrictNumber]],0),9)*$H1033</f>
        <v>0</v>
      </c>
      <c r="J1033" s="15">
        <f>IF(PERL[[#This Row],[Unadjusted Maximum Revenue]]/(PERL[[#This Row],[Proposed Taxable Valuation]]/1000)&gt;PERL[[#This Row],[Max Debt RATE]],PERL[[#This Row],[Max Debt RATE]],PERL[[#This Row],[Unadjusted Maximum Revenue]]/(PERL[[#This Row],[Proposed Taxable Valuation]]/1000))</f>
        <v>0</v>
      </c>
      <c r="K1033" s="26">
        <f>ROUND(PERL[[#This Row],[Proposed Taxable Valuation]]/1000*PERL[[#This Row],[Adjusted Rate]],0)</f>
        <v>0</v>
      </c>
      <c r="L1033" s="19">
        <f t="shared" si="92"/>
        <v>0</v>
      </c>
      <c r="M1033" s="17">
        <f t="shared" si="88"/>
        <v>0</v>
      </c>
      <c r="N1033" s="5">
        <v>462142801</v>
      </c>
      <c r="O1033">
        <f>INDEX($R$3:$T$335,MATCH(PERL[[#This Row],[DistrictNumber]],$R$3:$R$335,0),3)</f>
        <v>0</v>
      </c>
      <c r="P1033" s="9">
        <f t="shared" si="90"/>
        <v>0</v>
      </c>
      <c r="V1033">
        <v>2029</v>
      </c>
      <c r="W1033" t="s">
        <v>96</v>
      </c>
      <c r="X1033" s="25">
        <v>292413911</v>
      </c>
    </row>
    <row r="1034" spans="1:24" x14ac:dyDescent="0.35">
      <c r="A1034" s="13">
        <v>2029</v>
      </c>
      <c r="B1034" s="13">
        <f t="shared" si="91"/>
        <v>2028</v>
      </c>
      <c r="C1034" t="s">
        <v>106</v>
      </c>
      <c r="D1034" t="s">
        <v>107</v>
      </c>
      <c r="E1034" s="5">
        <v>579276533</v>
      </c>
      <c r="F1034" s="13">
        <f>INDEX($R$3:$T$335,MATCH(PERL[[#This Row],[DistrictNumber]],$R$3:$R$335,0),3)</f>
        <v>0.13500000000000001</v>
      </c>
      <c r="G1034" s="9">
        <f t="shared" ref="G1034:G1097" si="93">E1034/1000*F1034</f>
        <v>78202.331955000016</v>
      </c>
      <c r="H1034" s="11">
        <v>1.02</v>
      </c>
      <c r="I1034" s="12" cm="1">
        <f t="array" ref="I1034">INDEX(PERL[],MATCH(PERL[[#This Row],[Base Year]]&amp;PERL[[#This Row],[DistrictNumber]],PERL[[Fiscal Year]:[Fiscal Year]]&amp;PERL[[DistrictNumber]:[DistrictNumber]],0),9)*$H1034</f>
        <v>54051.274741867215</v>
      </c>
      <c r="J1034" s="15">
        <f>IF(PERL[[#This Row],[Unadjusted Maximum Revenue]]/(PERL[[#This Row],[Proposed Taxable Valuation]]/1000)&gt;PERL[[#This Row],[Max Debt RATE]],PERL[[#This Row],[Max Debt RATE]],PERL[[#This Row],[Unadjusted Maximum Revenue]]/(PERL[[#This Row],[Proposed Taxable Valuation]]/1000))</f>
        <v>9.3308241681986467E-2</v>
      </c>
      <c r="K1034" s="26">
        <f>ROUND(PERL[[#This Row],[Proposed Taxable Valuation]]/1000*PERL[[#This Row],[Adjusted Rate]],0)</f>
        <v>54051</v>
      </c>
      <c r="L1034" s="19">
        <f t="shared" si="92"/>
        <v>-24151.057213132801</v>
      </c>
      <c r="M1034" s="17">
        <f t="shared" si="88"/>
        <v>-4.1691758318013541E-2</v>
      </c>
      <c r="N1034" s="5">
        <v>444834214</v>
      </c>
      <c r="O1034">
        <f>INDEX($R$3:$T$335,MATCH(PERL[[#This Row],[DistrictNumber]],$R$3:$R$335,0),3)</f>
        <v>0.13500000000000001</v>
      </c>
      <c r="P1034" s="9">
        <f t="shared" si="90"/>
        <v>60052.618889999998</v>
      </c>
      <c r="V1034">
        <v>2029</v>
      </c>
      <c r="W1034" t="s">
        <v>102</v>
      </c>
      <c r="X1034" s="25">
        <v>253833342</v>
      </c>
    </row>
    <row r="1035" spans="1:24" x14ac:dyDescent="0.35">
      <c r="A1035" s="13">
        <v>2029</v>
      </c>
      <c r="B1035" s="13">
        <f t="shared" si="91"/>
        <v>2028</v>
      </c>
      <c r="C1035" t="s">
        <v>108</v>
      </c>
      <c r="D1035" t="s">
        <v>109</v>
      </c>
      <c r="E1035" s="5">
        <v>626251145</v>
      </c>
      <c r="F1035" s="13">
        <f>INDEX($R$3:$T$335,MATCH(PERL[[#This Row],[DistrictNumber]],$R$3:$R$335,0),3)</f>
        <v>0</v>
      </c>
      <c r="G1035" s="9">
        <f t="shared" si="93"/>
        <v>0</v>
      </c>
      <c r="H1035" s="11">
        <v>1.02</v>
      </c>
      <c r="I1035" s="12" cm="1">
        <f t="array" ref="I1035">INDEX(PERL[],MATCH(PERL[[#This Row],[Base Year]]&amp;PERL[[#This Row],[DistrictNumber]],PERL[[Fiscal Year]:[Fiscal Year]]&amp;PERL[[DistrictNumber]:[DistrictNumber]],0),9)*$H1035</f>
        <v>0</v>
      </c>
      <c r="J1035" s="15">
        <f>IF(PERL[[#This Row],[Unadjusted Maximum Revenue]]/(PERL[[#This Row],[Proposed Taxable Valuation]]/1000)&gt;PERL[[#This Row],[Max Debt RATE]],PERL[[#This Row],[Max Debt RATE]],PERL[[#This Row],[Unadjusted Maximum Revenue]]/(PERL[[#This Row],[Proposed Taxable Valuation]]/1000))</f>
        <v>0</v>
      </c>
      <c r="K1035" s="26">
        <f>ROUND(PERL[[#This Row],[Proposed Taxable Valuation]]/1000*PERL[[#This Row],[Adjusted Rate]],0)</f>
        <v>0</v>
      </c>
      <c r="L1035" s="19">
        <f t="shared" si="92"/>
        <v>0</v>
      </c>
      <c r="M1035" s="17">
        <f t="shared" ref="M1035:M1098" si="94">J1035-F1035</f>
        <v>0</v>
      </c>
      <c r="N1035" s="5">
        <v>497750730</v>
      </c>
      <c r="O1035">
        <f>INDEX($R$3:$T$335,MATCH(PERL[[#This Row],[DistrictNumber]],$R$3:$R$335,0),3)</f>
        <v>0</v>
      </c>
      <c r="P1035" s="9">
        <f t="shared" si="90"/>
        <v>0</v>
      </c>
      <c r="V1035">
        <v>2029</v>
      </c>
      <c r="W1035" t="s">
        <v>106</v>
      </c>
      <c r="X1035" s="25">
        <v>579276533</v>
      </c>
    </row>
    <row r="1036" spans="1:24" x14ac:dyDescent="0.35">
      <c r="A1036" s="13">
        <v>2029</v>
      </c>
      <c r="B1036" s="13">
        <f t="shared" si="91"/>
        <v>2028</v>
      </c>
      <c r="C1036" t="s">
        <v>110</v>
      </c>
      <c r="D1036" t="s">
        <v>111</v>
      </c>
      <c r="E1036" s="5">
        <v>637926765</v>
      </c>
      <c r="F1036" s="13">
        <f>INDEX($R$3:$T$335,MATCH(PERL[[#This Row],[DistrictNumber]],$R$3:$R$335,0),3)</f>
        <v>0</v>
      </c>
      <c r="G1036" s="9">
        <f t="shared" si="93"/>
        <v>0</v>
      </c>
      <c r="H1036" s="11">
        <v>1.02</v>
      </c>
      <c r="I1036" s="12" cm="1">
        <f t="array" ref="I1036">INDEX(PERL[],MATCH(PERL[[#This Row],[Base Year]]&amp;PERL[[#This Row],[DistrictNumber]],PERL[[Fiscal Year]:[Fiscal Year]]&amp;PERL[[DistrictNumber]:[DistrictNumber]],0),9)*$H1036</f>
        <v>0</v>
      </c>
      <c r="J1036" s="15">
        <f>IF(PERL[[#This Row],[Unadjusted Maximum Revenue]]/(PERL[[#This Row],[Proposed Taxable Valuation]]/1000)&gt;PERL[[#This Row],[Max Debt RATE]],PERL[[#This Row],[Max Debt RATE]],PERL[[#This Row],[Unadjusted Maximum Revenue]]/(PERL[[#This Row],[Proposed Taxable Valuation]]/1000))</f>
        <v>0</v>
      </c>
      <c r="K1036" s="26">
        <f>ROUND(PERL[[#This Row],[Proposed Taxable Valuation]]/1000*PERL[[#This Row],[Adjusted Rate]],0)</f>
        <v>0</v>
      </c>
      <c r="L1036" s="19">
        <f t="shared" si="92"/>
        <v>0</v>
      </c>
      <c r="M1036" s="17">
        <f t="shared" si="94"/>
        <v>0</v>
      </c>
      <c r="N1036" s="5">
        <v>477204553</v>
      </c>
      <c r="O1036">
        <f>INDEX($R$3:$T$335,MATCH(PERL[[#This Row],[DistrictNumber]],$R$3:$R$335,0),3)</f>
        <v>0</v>
      </c>
      <c r="P1036" s="9">
        <f t="shared" si="90"/>
        <v>0</v>
      </c>
      <c r="V1036">
        <v>2029</v>
      </c>
      <c r="W1036" t="s">
        <v>110</v>
      </c>
      <c r="X1036" s="25">
        <v>637926765</v>
      </c>
    </row>
    <row r="1037" spans="1:24" x14ac:dyDescent="0.35">
      <c r="A1037" s="13">
        <v>2029</v>
      </c>
      <c r="B1037" s="13">
        <f t="shared" si="91"/>
        <v>2028</v>
      </c>
      <c r="C1037" t="s">
        <v>112</v>
      </c>
      <c r="D1037" t="s">
        <v>113</v>
      </c>
      <c r="E1037" s="5">
        <v>922738840</v>
      </c>
      <c r="F1037" s="13">
        <f>INDEX($R$3:$T$335,MATCH(PERL[[#This Row],[DistrictNumber]],$R$3:$R$335,0),3)</f>
        <v>0</v>
      </c>
      <c r="G1037" s="9">
        <f t="shared" si="93"/>
        <v>0</v>
      </c>
      <c r="H1037" s="11">
        <v>1.02</v>
      </c>
      <c r="I1037" s="12" cm="1">
        <f t="array" ref="I1037">INDEX(PERL[],MATCH(PERL[[#This Row],[Base Year]]&amp;PERL[[#This Row],[DistrictNumber]],PERL[[Fiscal Year]:[Fiscal Year]]&amp;PERL[[DistrictNumber]:[DistrictNumber]],0),9)*$H1037</f>
        <v>0</v>
      </c>
      <c r="J1037" s="15">
        <f>IF(PERL[[#This Row],[Unadjusted Maximum Revenue]]/(PERL[[#This Row],[Proposed Taxable Valuation]]/1000)&gt;PERL[[#This Row],[Max Debt RATE]],PERL[[#This Row],[Max Debt RATE]],PERL[[#This Row],[Unadjusted Maximum Revenue]]/(PERL[[#This Row],[Proposed Taxable Valuation]]/1000))</f>
        <v>0</v>
      </c>
      <c r="K1037" s="26">
        <f>ROUND(PERL[[#This Row],[Proposed Taxable Valuation]]/1000*PERL[[#This Row],[Adjusted Rate]],0)</f>
        <v>0</v>
      </c>
      <c r="L1037" s="19">
        <f t="shared" si="92"/>
        <v>0</v>
      </c>
      <c r="M1037" s="17">
        <f t="shared" si="94"/>
        <v>0</v>
      </c>
      <c r="N1037" s="5">
        <v>704587287</v>
      </c>
      <c r="O1037">
        <f>INDEX($R$3:$T$335,MATCH(PERL[[#This Row],[DistrictNumber]],$R$3:$R$335,0),3)</f>
        <v>0</v>
      </c>
      <c r="P1037" s="9">
        <f t="shared" si="90"/>
        <v>0</v>
      </c>
      <c r="V1037">
        <v>2029</v>
      </c>
      <c r="W1037" t="s">
        <v>112</v>
      </c>
      <c r="X1037" s="25">
        <v>922738840</v>
      </c>
    </row>
    <row r="1038" spans="1:24" x14ac:dyDescent="0.35">
      <c r="A1038" s="13">
        <v>2029</v>
      </c>
      <c r="B1038" s="13">
        <f t="shared" si="91"/>
        <v>2028</v>
      </c>
      <c r="C1038" t="s">
        <v>114</v>
      </c>
      <c r="D1038" t="s">
        <v>115</v>
      </c>
      <c r="E1038" s="5">
        <v>263960899</v>
      </c>
      <c r="F1038" s="13">
        <f>INDEX($R$3:$T$335,MATCH(PERL[[#This Row],[DistrictNumber]],$R$3:$R$335,0),3)</f>
        <v>0</v>
      </c>
      <c r="G1038" s="9">
        <f t="shared" si="93"/>
        <v>0</v>
      </c>
      <c r="H1038" s="11">
        <v>1.02</v>
      </c>
      <c r="I1038" s="12" cm="1">
        <f t="array" ref="I1038">INDEX(PERL[],MATCH(PERL[[#This Row],[Base Year]]&amp;PERL[[#This Row],[DistrictNumber]],PERL[[Fiscal Year]:[Fiscal Year]]&amp;PERL[[DistrictNumber]:[DistrictNumber]],0),9)*$H1038</f>
        <v>0</v>
      </c>
      <c r="J1038" s="15">
        <f>IF(PERL[[#This Row],[Unadjusted Maximum Revenue]]/(PERL[[#This Row],[Proposed Taxable Valuation]]/1000)&gt;PERL[[#This Row],[Max Debt RATE]],PERL[[#This Row],[Max Debt RATE]],PERL[[#This Row],[Unadjusted Maximum Revenue]]/(PERL[[#This Row],[Proposed Taxable Valuation]]/1000))</f>
        <v>0</v>
      </c>
      <c r="K1038" s="26">
        <f>ROUND(PERL[[#This Row],[Proposed Taxable Valuation]]/1000*PERL[[#This Row],[Adjusted Rate]],0)</f>
        <v>0</v>
      </c>
      <c r="L1038" s="19">
        <f t="shared" si="92"/>
        <v>0</v>
      </c>
      <c r="M1038" s="17">
        <f t="shared" si="94"/>
        <v>0</v>
      </c>
      <c r="N1038" s="5">
        <v>232368739</v>
      </c>
      <c r="O1038">
        <f>INDEX($R$3:$T$335,MATCH(PERL[[#This Row],[DistrictNumber]],$R$3:$R$335,0),3)</f>
        <v>0</v>
      </c>
      <c r="P1038" s="9">
        <f t="shared" si="90"/>
        <v>0</v>
      </c>
      <c r="V1038">
        <v>2029</v>
      </c>
      <c r="W1038" t="s">
        <v>114</v>
      </c>
      <c r="X1038" s="25">
        <v>263960899</v>
      </c>
    </row>
    <row r="1039" spans="1:24" x14ac:dyDescent="0.35">
      <c r="A1039" s="13">
        <v>2029</v>
      </c>
      <c r="B1039" s="13">
        <f t="shared" si="91"/>
        <v>2028</v>
      </c>
      <c r="C1039" t="s">
        <v>116</v>
      </c>
      <c r="D1039" t="s">
        <v>117</v>
      </c>
      <c r="E1039" s="5">
        <v>564144266</v>
      </c>
      <c r="F1039" s="13">
        <f>INDEX($R$3:$T$335,MATCH(PERL[[#This Row],[DistrictNumber]],$R$3:$R$335,0),3)</f>
        <v>0</v>
      </c>
      <c r="G1039" s="9">
        <f t="shared" si="93"/>
        <v>0</v>
      </c>
      <c r="H1039" s="11">
        <v>1.02</v>
      </c>
      <c r="I1039" s="12" cm="1">
        <f t="array" ref="I1039">INDEX(PERL[],MATCH(PERL[[#This Row],[Base Year]]&amp;PERL[[#This Row],[DistrictNumber]],PERL[[Fiscal Year]:[Fiscal Year]]&amp;PERL[[DistrictNumber]:[DistrictNumber]],0),9)*$H1039</f>
        <v>0</v>
      </c>
      <c r="J1039" s="15">
        <f>IF(PERL[[#This Row],[Unadjusted Maximum Revenue]]/(PERL[[#This Row],[Proposed Taxable Valuation]]/1000)&gt;PERL[[#This Row],[Max Debt RATE]],PERL[[#This Row],[Max Debt RATE]],PERL[[#This Row],[Unadjusted Maximum Revenue]]/(PERL[[#This Row],[Proposed Taxable Valuation]]/1000))</f>
        <v>0</v>
      </c>
      <c r="K1039" s="26">
        <f>ROUND(PERL[[#This Row],[Proposed Taxable Valuation]]/1000*PERL[[#This Row],[Adjusted Rate]],0)</f>
        <v>0</v>
      </c>
      <c r="L1039" s="19">
        <f t="shared" si="92"/>
        <v>0</v>
      </c>
      <c r="M1039" s="17">
        <f t="shared" si="94"/>
        <v>0</v>
      </c>
      <c r="N1039" s="5">
        <v>429633121</v>
      </c>
      <c r="O1039">
        <f>INDEX($R$3:$T$335,MATCH(PERL[[#This Row],[DistrictNumber]],$R$3:$R$335,0),3)</f>
        <v>0</v>
      </c>
      <c r="P1039" s="9">
        <f t="shared" si="90"/>
        <v>0</v>
      </c>
      <c r="V1039">
        <v>2029</v>
      </c>
      <c r="W1039" t="s">
        <v>116</v>
      </c>
      <c r="X1039" s="25">
        <v>564144266</v>
      </c>
    </row>
    <row r="1040" spans="1:24" x14ac:dyDescent="0.35">
      <c r="A1040" s="13">
        <v>2029</v>
      </c>
      <c r="B1040" s="13">
        <f t="shared" si="91"/>
        <v>2028</v>
      </c>
      <c r="C1040" t="s">
        <v>118</v>
      </c>
      <c r="D1040" t="s">
        <v>119</v>
      </c>
      <c r="E1040" s="5">
        <v>535816394</v>
      </c>
      <c r="F1040" s="13">
        <f>INDEX($R$3:$T$335,MATCH(PERL[[#This Row],[DistrictNumber]],$R$3:$R$335,0),3)</f>
        <v>0</v>
      </c>
      <c r="G1040" s="9">
        <f t="shared" si="93"/>
        <v>0</v>
      </c>
      <c r="H1040" s="11">
        <v>1.02</v>
      </c>
      <c r="I1040" s="12" cm="1">
        <f t="array" ref="I1040">INDEX(PERL[],MATCH(PERL[[#This Row],[Base Year]]&amp;PERL[[#This Row],[DistrictNumber]],PERL[[Fiscal Year]:[Fiscal Year]]&amp;PERL[[DistrictNumber]:[DistrictNumber]],0),9)*$H1040</f>
        <v>0</v>
      </c>
      <c r="J1040" s="15">
        <f>IF(PERL[[#This Row],[Unadjusted Maximum Revenue]]/(PERL[[#This Row],[Proposed Taxable Valuation]]/1000)&gt;PERL[[#This Row],[Max Debt RATE]],PERL[[#This Row],[Max Debt RATE]],PERL[[#This Row],[Unadjusted Maximum Revenue]]/(PERL[[#This Row],[Proposed Taxable Valuation]]/1000))</f>
        <v>0</v>
      </c>
      <c r="K1040" s="26">
        <f>ROUND(PERL[[#This Row],[Proposed Taxable Valuation]]/1000*PERL[[#This Row],[Adjusted Rate]],0)</f>
        <v>0</v>
      </c>
      <c r="L1040" s="19">
        <f t="shared" si="92"/>
        <v>0</v>
      </c>
      <c r="M1040" s="17">
        <f t="shared" si="94"/>
        <v>0</v>
      </c>
      <c r="N1040" s="5">
        <v>412220001</v>
      </c>
      <c r="O1040">
        <f>INDEX($R$3:$T$335,MATCH(PERL[[#This Row],[DistrictNumber]],$R$3:$R$335,0),3)</f>
        <v>0</v>
      </c>
      <c r="P1040" s="9">
        <f t="shared" si="90"/>
        <v>0</v>
      </c>
      <c r="V1040">
        <v>2029</v>
      </c>
      <c r="W1040" t="s">
        <v>118</v>
      </c>
      <c r="X1040" s="25">
        <v>535816394</v>
      </c>
    </row>
    <row r="1041" spans="1:24" x14ac:dyDescent="0.35">
      <c r="A1041" s="13">
        <v>2029</v>
      </c>
      <c r="B1041" s="13">
        <f t="shared" si="91"/>
        <v>2028</v>
      </c>
      <c r="C1041" t="s">
        <v>120</v>
      </c>
      <c r="D1041" t="s">
        <v>121</v>
      </c>
      <c r="E1041" s="5">
        <v>780730719</v>
      </c>
      <c r="F1041" s="13">
        <f>INDEX($R$3:$T$335,MATCH(PERL[[#This Row],[DistrictNumber]],$R$3:$R$335,0),3)</f>
        <v>0</v>
      </c>
      <c r="G1041" s="9">
        <f t="shared" si="93"/>
        <v>0</v>
      </c>
      <c r="H1041" s="11">
        <v>1.02</v>
      </c>
      <c r="I1041" s="12" cm="1">
        <f t="array" ref="I1041">INDEX(PERL[],MATCH(PERL[[#This Row],[Base Year]]&amp;PERL[[#This Row],[DistrictNumber]],PERL[[Fiscal Year]:[Fiscal Year]]&amp;PERL[[DistrictNumber]:[DistrictNumber]],0),9)*$H1041</f>
        <v>0</v>
      </c>
      <c r="J1041" s="15">
        <f>IF(PERL[[#This Row],[Unadjusted Maximum Revenue]]/(PERL[[#This Row],[Proposed Taxable Valuation]]/1000)&gt;PERL[[#This Row],[Max Debt RATE]],PERL[[#This Row],[Max Debt RATE]],PERL[[#This Row],[Unadjusted Maximum Revenue]]/(PERL[[#This Row],[Proposed Taxable Valuation]]/1000))</f>
        <v>0</v>
      </c>
      <c r="K1041" s="26">
        <f>ROUND(PERL[[#This Row],[Proposed Taxable Valuation]]/1000*PERL[[#This Row],[Adjusted Rate]],0)</f>
        <v>0</v>
      </c>
      <c r="L1041" s="19">
        <f t="shared" si="92"/>
        <v>0</v>
      </c>
      <c r="M1041" s="17">
        <f t="shared" si="94"/>
        <v>0</v>
      </c>
      <c r="N1041" s="5">
        <v>653856142</v>
      </c>
      <c r="O1041">
        <f>INDEX($R$3:$T$335,MATCH(PERL[[#This Row],[DistrictNumber]],$R$3:$R$335,0),3)</f>
        <v>0</v>
      </c>
      <c r="P1041" s="9">
        <f t="shared" si="90"/>
        <v>0</v>
      </c>
      <c r="V1041">
        <v>2029</v>
      </c>
      <c r="W1041" t="s">
        <v>120</v>
      </c>
      <c r="X1041" s="25">
        <v>780730719</v>
      </c>
    </row>
    <row r="1042" spans="1:24" x14ac:dyDescent="0.35">
      <c r="A1042" s="13">
        <v>2029</v>
      </c>
      <c r="B1042" s="13">
        <f t="shared" si="91"/>
        <v>2028</v>
      </c>
      <c r="C1042" t="s">
        <v>122</v>
      </c>
      <c r="D1042" t="s">
        <v>123</v>
      </c>
      <c r="E1042" s="5">
        <v>625687418</v>
      </c>
      <c r="F1042" s="13">
        <f>INDEX($R$3:$T$335,MATCH(PERL[[#This Row],[DistrictNumber]],$R$3:$R$335,0),3)</f>
        <v>0</v>
      </c>
      <c r="G1042" s="9">
        <f t="shared" si="93"/>
        <v>0</v>
      </c>
      <c r="H1042" s="11">
        <v>1.02</v>
      </c>
      <c r="I1042" s="12" cm="1">
        <f t="array" ref="I1042">INDEX(PERL[],MATCH(PERL[[#This Row],[Base Year]]&amp;PERL[[#This Row],[DistrictNumber]],PERL[[Fiscal Year]:[Fiscal Year]]&amp;PERL[[DistrictNumber]:[DistrictNumber]],0),9)*$H1042</f>
        <v>0</v>
      </c>
      <c r="J1042" s="15">
        <f>IF(PERL[[#This Row],[Unadjusted Maximum Revenue]]/(PERL[[#This Row],[Proposed Taxable Valuation]]/1000)&gt;PERL[[#This Row],[Max Debt RATE]],PERL[[#This Row],[Max Debt RATE]],PERL[[#This Row],[Unadjusted Maximum Revenue]]/(PERL[[#This Row],[Proposed Taxable Valuation]]/1000))</f>
        <v>0</v>
      </c>
      <c r="K1042" s="26">
        <f>ROUND(PERL[[#This Row],[Proposed Taxable Valuation]]/1000*PERL[[#This Row],[Adjusted Rate]],0)</f>
        <v>0</v>
      </c>
      <c r="L1042" s="19">
        <f t="shared" si="92"/>
        <v>0</v>
      </c>
      <c r="M1042" s="17">
        <f t="shared" si="94"/>
        <v>0</v>
      </c>
      <c r="N1042" s="5">
        <v>462503709</v>
      </c>
      <c r="O1042">
        <f>INDEX($R$3:$T$335,MATCH(PERL[[#This Row],[DistrictNumber]],$R$3:$R$335,0),3)</f>
        <v>0</v>
      </c>
      <c r="P1042" s="9">
        <f t="shared" si="90"/>
        <v>0</v>
      </c>
      <c r="V1042">
        <v>2029</v>
      </c>
      <c r="W1042" t="s">
        <v>122</v>
      </c>
      <c r="X1042" s="25">
        <v>625687418</v>
      </c>
    </row>
    <row r="1043" spans="1:24" x14ac:dyDescent="0.35">
      <c r="A1043" s="13">
        <v>2029</v>
      </c>
      <c r="B1043" s="13">
        <f t="shared" si="91"/>
        <v>2028</v>
      </c>
      <c r="C1043" t="s">
        <v>124</v>
      </c>
      <c r="D1043" t="s">
        <v>125</v>
      </c>
      <c r="E1043" s="5">
        <v>173212609</v>
      </c>
      <c r="F1043" s="13">
        <f>INDEX($R$3:$T$335,MATCH(PERL[[#This Row],[DistrictNumber]],$R$3:$R$335,0),3)</f>
        <v>0</v>
      </c>
      <c r="G1043" s="9">
        <f t="shared" si="93"/>
        <v>0</v>
      </c>
      <c r="H1043" s="11">
        <v>1.02</v>
      </c>
      <c r="I1043" s="12" cm="1">
        <f t="array" ref="I1043">INDEX(PERL[],MATCH(PERL[[#This Row],[Base Year]]&amp;PERL[[#This Row],[DistrictNumber]],PERL[[Fiscal Year]:[Fiscal Year]]&amp;PERL[[DistrictNumber]:[DistrictNumber]],0),9)*$H1043</f>
        <v>0</v>
      </c>
      <c r="J1043" s="15">
        <f>IF(PERL[[#This Row],[Unadjusted Maximum Revenue]]/(PERL[[#This Row],[Proposed Taxable Valuation]]/1000)&gt;PERL[[#This Row],[Max Debt RATE]],PERL[[#This Row],[Max Debt RATE]],PERL[[#This Row],[Unadjusted Maximum Revenue]]/(PERL[[#This Row],[Proposed Taxable Valuation]]/1000))</f>
        <v>0</v>
      </c>
      <c r="K1043" s="26">
        <f>ROUND(PERL[[#This Row],[Proposed Taxable Valuation]]/1000*PERL[[#This Row],[Adjusted Rate]],0)</f>
        <v>0</v>
      </c>
      <c r="L1043" s="19">
        <f t="shared" si="92"/>
        <v>0</v>
      </c>
      <c r="M1043" s="17">
        <f t="shared" si="94"/>
        <v>0</v>
      </c>
      <c r="N1043" s="5">
        <v>132306670</v>
      </c>
      <c r="O1043">
        <f>INDEX($R$3:$T$335,MATCH(PERL[[#This Row],[DistrictNumber]],$R$3:$R$335,0),3)</f>
        <v>0</v>
      </c>
      <c r="P1043" s="9">
        <f t="shared" si="90"/>
        <v>0</v>
      </c>
      <c r="V1043">
        <v>2029</v>
      </c>
      <c r="W1043" t="s">
        <v>124</v>
      </c>
      <c r="X1043" s="25">
        <v>173212609</v>
      </c>
    </row>
    <row r="1044" spans="1:24" x14ac:dyDescent="0.35">
      <c r="A1044" s="13">
        <v>2029</v>
      </c>
      <c r="B1044" s="13">
        <f t="shared" si="91"/>
        <v>2028</v>
      </c>
      <c r="C1044" t="s">
        <v>126</v>
      </c>
      <c r="D1044" t="s">
        <v>127</v>
      </c>
      <c r="E1044" s="5">
        <v>396879612</v>
      </c>
      <c r="F1044" s="13">
        <f>INDEX($R$3:$T$335,MATCH(PERL[[#This Row],[DistrictNumber]],$R$3:$R$335,0),3)</f>
        <v>0</v>
      </c>
      <c r="G1044" s="9">
        <f t="shared" si="93"/>
        <v>0</v>
      </c>
      <c r="H1044" s="11">
        <v>1.02</v>
      </c>
      <c r="I1044" s="12" cm="1">
        <f t="array" ref="I1044">INDEX(PERL[],MATCH(PERL[[#This Row],[Base Year]]&amp;PERL[[#This Row],[DistrictNumber]],PERL[[Fiscal Year]:[Fiscal Year]]&amp;PERL[[DistrictNumber]:[DistrictNumber]],0),9)*$H1044</f>
        <v>0</v>
      </c>
      <c r="J1044" s="15">
        <f>IF(PERL[[#This Row],[Unadjusted Maximum Revenue]]/(PERL[[#This Row],[Proposed Taxable Valuation]]/1000)&gt;PERL[[#This Row],[Max Debt RATE]],PERL[[#This Row],[Max Debt RATE]],PERL[[#This Row],[Unadjusted Maximum Revenue]]/(PERL[[#This Row],[Proposed Taxable Valuation]]/1000))</f>
        <v>0</v>
      </c>
      <c r="K1044" s="26">
        <f>ROUND(PERL[[#This Row],[Proposed Taxable Valuation]]/1000*PERL[[#This Row],[Adjusted Rate]],0)</f>
        <v>0</v>
      </c>
      <c r="L1044" s="19">
        <f t="shared" si="92"/>
        <v>0</v>
      </c>
      <c r="M1044" s="17">
        <f t="shared" si="94"/>
        <v>0</v>
      </c>
      <c r="N1044" s="5">
        <v>347498289</v>
      </c>
      <c r="O1044">
        <f>INDEX($R$3:$T$335,MATCH(PERL[[#This Row],[DistrictNumber]],$R$3:$R$335,0),3)</f>
        <v>0</v>
      </c>
      <c r="P1044" s="9">
        <f t="shared" si="90"/>
        <v>0</v>
      </c>
      <c r="V1044">
        <v>2029</v>
      </c>
      <c r="W1044" t="s">
        <v>126</v>
      </c>
      <c r="X1044" s="25">
        <v>396879612</v>
      </c>
    </row>
    <row r="1045" spans="1:24" x14ac:dyDescent="0.35">
      <c r="A1045" s="13">
        <v>2029</v>
      </c>
      <c r="B1045" s="13">
        <f t="shared" si="91"/>
        <v>2028</v>
      </c>
      <c r="C1045" t="s">
        <v>128</v>
      </c>
      <c r="D1045" t="s">
        <v>129</v>
      </c>
      <c r="E1045" s="5">
        <v>614373196</v>
      </c>
      <c r="F1045" s="13">
        <f>INDEX($R$3:$T$335,MATCH(PERL[[#This Row],[DistrictNumber]],$R$3:$R$335,0),3)</f>
        <v>0</v>
      </c>
      <c r="G1045" s="9">
        <f t="shared" si="93"/>
        <v>0</v>
      </c>
      <c r="H1045" s="11">
        <v>1.02</v>
      </c>
      <c r="I1045" s="12" cm="1">
        <f t="array" ref="I1045">INDEX(PERL[],MATCH(PERL[[#This Row],[Base Year]]&amp;PERL[[#This Row],[DistrictNumber]],PERL[[Fiscal Year]:[Fiscal Year]]&amp;PERL[[DistrictNumber]:[DistrictNumber]],0),9)*$H1045</f>
        <v>0</v>
      </c>
      <c r="J1045" s="15">
        <f>IF(PERL[[#This Row],[Unadjusted Maximum Revenue]]/(PERL[[#This Row],[Proposed Taxable Valuation]]/1000)&gt;PERL[[#This Row],[Max Debt RATE]],PERL[[#This Row],[Max Debt RATE]],PERL[[#This Row],[Unadjusted Maximum Revenue]]/(PERL[[#This Row],[Proposed Taxable Valuation]]/1000))</f>
        <v>0</v>
      </c>
      <c r="K1045" s="26">
        <f>ROUND(PERL[[#This Row],[Proposed Taxable Valuation]]/1000*PERL[[#This Row],[Adjusted Rate]],0)</f>
        <v>0</v>
      </c>
      <c r="L1045" s="19">
        <f t="shared" si="92"/>
        <v>0</v>
      </c>
      <c r="M1045" s="17">
        <f t="shared" si="94"/>
        <v>0</v>
      </c>
      <c r="N1045" s="5">
        <v>443428887</v>
      </c>
      <c r="O1045">
        <f>INDEX($R$3:$T$335,MATCH(PERL[[#This Row],[DistrictNumber]],$R$3:$R$335,0),3)</f>
        <v>0</v>
      </c>
      <c r="P1045" s="9">
        <f t="shared" si="90"/>
        <v>0</v>
      </c>
      <c r="V1045">
        <v>2029</v>
      </c>
      <c r="W1045" t="s">
        <v>130</v>
      </c>
      <c r="X1045" s="25">
        <v>2575864730</v>
      </c>
    </row>
    <row r="1046" spans="1:24" x14ac:dyDescent="0.35">
      <c r="A1046" s="13">
        <v>2029</v>
      </c>
      <c r="B1046" s="13">
        <f t="shared" si="91"/>
        <v>2028</v>
      </c>
      <c r="C1046" t="s">
        <v>130</v>
      </c>
      <c r="D1046" t="s">
        <v>131</v>
      </c>
      <c r="E1046" s="5">
        <v>2575864730</v>
      </c>
      <c r="F1046" s="13">
        <f>INDEX($R$3:$T$335,MATCH(PERL[[#This Row],[DistrictNumber]],$R$3:$R$335,0),3)</f>
        <v>0</v>
      </c>
      <c r="G1046" s="9">
        <f t="shared" si="93"/>
        <v>0</v>
      </c>
      <c r="H1046" s="11">
        <v>1.02</v>
      </c>
      <c r="I1046" s="12" cm="1">
        <f t="array" ref="I1046">INDEX(PERL[],MATCH(PERL[[#This Row],[Base Year]]&amp;PERL[[#This Row],[DistrictNumber]],PERL[[Fiscal Year]:[Fiscal Year]]&amp;PERL[[DistrictNumber]:[DistrictNumber]],0),9)*$H1046</f>
        <v>0</v>
      </c>
      <c r="J1046" s="15">
        <f>IF(PERL[[#This Row],[Unadjusted Maximum Revenue]]/(PERL[[#This Row],[Proposed Taxable Valuation]]/1000)&gt;PERL[[#This Row],[Max Debt RATE]],PERL[[#This Row],[Max Debt RATE]],PERL[[#This Row],[Unadjusted Maximum Revenue]]/(PERL[[#This Row],[Proposed Taxable Valuation]]/1000))</f>
        <v>0</v>
      </c>
      <c r="K1046" s="26">
        <f>ROUND(PERL[[#This Row],[Proposed Taxable Valuation]]/1000*PERL[[#This Row],[Adjusted Rate]],0)</f>
        <v>0</v>
      </c>
      <c r="L1046" s="19">
        <f t="shared" si="92"/>
        <v>0</v>
      </c>
      <c r="M1046" s="17">
        <f t="shared" si="94"/>
        <v>0</v>
      </c>
      <c r="N1046" s="5">
        <v>1772054965</v>
      </c>
      <c r="O1046">
        <f>INDEX($R$3:$T$335,MATCH(PERL[[#This Row],[DistrictNumber]],$R$3:$R$335,0),3)</f>
        <v>0</v>
      </c>
      <c r="P1046" s="9">
        <f t="shared" ref="P1046:P1109" si="95">N1046/1000*O1046</f>
        <v>0</v>
      </c>
      <c r="V1046">
        <v>2029</v>
      </c>
      <c r="W1046" t="s">
        <v>132</v>
      </c>
      <c r="X1046" s="25">
        <v>1922456787</v>
      </c>
    </row>
    <row r="1047" spans="1:24" x14ac:dyDescent="0.35">
      <c r="A1047" s="13">
        <v>2029</v>
      </c>
      <c r="B1047" s="13">
        <f t="shared" si="91"/>
        <v>2028</v>
      </c>
      <c r="C1047" t="s">
        <v>132</v>
      </c>
      <c r="D1047" t="s">
        <v>133</v>
      </c>
      <c r="E1047" s="5">
        <v>1922456787</v>
      </c>
      <c r="F1047" s="13">
        <f>INDEX($R$3:$T$335,MATCH(PERL[[#This Row],[DistrictNumber]],$R$3:$R$335,0),3)</f>
        <v>0</v>
      </c>
      <c r="G1047" s="9">
        <f t="shared" si="93"/>
        <v>0</v>
      </c>
      <c r="H1047" s="11">
        <v>1.02</v>
      </c>
      <c r="I1047" s="12" cm="1">
        <f t="array" ref="I1047">INDEX(PERL[],MATCH(PERL[[#This Row],[Base Year]]&amp;PERL[[#This Row],[DistrictNumber]],PERL[[Fiscal Year]:[Fiscal Year]]&amp;PERL[[DistrictNumber]:[DistrictNumber]],0),9)*$H1047</f>
        <v>0</v>
      </c>
      <c r="J1047" s="15">
        <f>IF(PERL[[#This Row],[Unadjusted Maximum Revenue]]/(PERL[[#This Row],[Proposed Taxable Valuation]]/1000)&gt;PERL[[#This Row],[Max Debt RATE]],PERL[[#This Row],[Max Debt RATE]],PERL[[#This Row],[Unadjusted Maximum Revenue]]/(PERL[[#This Row],[Proposed Taxable Valuation]]/1000))</f>
        <v>0</v>
      </c>
      <c r="K1047" s="26">
        <f>ROUND(PERL[[#This Row],[Proposed Taxable Valuation]]/1000*PERL[[#This Row],[Adjusted Rate]],0)</f>
        <v>0</v>
      </c>
      <c r="L1047" s="19">
        <f t="shared" si="92"/>
        <v>0</v>
      </c>
      <c r="M1047" s="17">
        <f t="shared" si="94"/>
        <v>0</v>
      </c>
      <c r="N1047" s="5">
        <v>1290974226</v>
      </c>
      <c r="O1047">
        <f>INDEX($R$3:$T$335,MATCH(PERL[[#This Row],[DistrictNumber]],$R$3:$R$335,0),3)</f>
        <v>0</v>
      </c>
      <c r="P1047" s="9">
        <f t="shared" si="95"/>
        <v>0</v>
      </c>
      <c r="V1047">
        <v>2029</v>
      </c>
      <c r="W1047" t="s">
        <v>134</v>
      </c>
      <c r="X1047" s="25">
        <v>1455303044</v>
      </c>
    </row>
    <row r="1048" spans="1:24" x14ac:dyDescent="0.35">
      <c r="A1048" s="13">
        <v>2029</v>
      </c>
      <c r="B1048" s="13">
        <f t="shared" si="91"/>
        <v>2028</v>
      </c>
      <c r="C1048" t="s">
        <v>134</v>
      </c>
      <c r="D1048" t="s">
        <v>135</v>
      </c>
      <c r="E1048" s="5">
        <v>1455303044</v>
      </c>
      <c r="F1048" s="13">
        <f>INDEX($R$3:$T$335,MATCH(PERL[[#This Row],[DistrictNumber]],$R$3:$R$335,0),3)</f>
        <v>0</v>
      </c>
      <c r="G1048" s="9">
        <f t="shared" si="93"/>
        <v>0</v>
      </c>
      <c r="H1048" s="11">
        <v>1.02</v>
      </c>
      <c r="I1048" s="12" cm="1">
        <f t="array" ref="I1048">INDEX(PERL[],MATCH(PERL[[#This Row],[Base Year]]&amp;PERL[[#This Row],[DistrictNumber]],PERL[[Fiscal Year]:[Fiscal Year]]&amp;PERL[[DistrictNumber]:[DistrictNumber]],0),9)*$H1048</f>
        <v>0</v>
      </c>
      <c r="J1048" s="15">
        <f>IF(PERL[[#This Row],[Unadjusted Maximum Revenue]]/(PERL[[#This Row],[Proposed Taxable Valuation]]/1000)&gt;PERL[[#This Row],[Max Debt RATE]],PERL[[#This Row],[Max Debt RATE]],PERL[[#This Row],[Unadjusted Maximum Revenue]]/(PERL[[#This Row],[Proposed Taxable Valuation]]/1000))</f>
        <v>0</v>
      </c>
      <c r="K1048" s="26">
        <f>ROUND(PERL[[#This Row],[Proposed Taxable Valuation]]/1000*PERL[[#This Row],[Adjusted Rate]],0)</f>
        <v>0</v>
      </c>
      <c r="L1048" s="19">
        <f t="shared" si="92"/>
        <v>0</v>
      </c>
      <c r="M1048" s="17">
        <f t="shared" si="94"/>
        <v>0</v>
      </c>
      <c r="N1048" s="5">
        <v>1072652195</v>
      </c>
      <c r="O1048">
        <f>INDEX($R$3:$T$335,MATCH(PERL[[#This Row],[DistrictNumber]],$R$3:$R$335,0),3)</f>
        <v>0</v>
      </c>
      <c r="P1048" s="9">
        <f t="shared" si="95"/>
        <v>0</v>
      </c>
      <c r="V1048">
        <v>2029</v>
      </c>
      <c r="W1048" t="s">
        <v>136</v>
      </c>
      <c r="X1048" s="25">
        <v>462364051</v>
      </c>
    </row>
    <row r="1049" spans="1:24" x14ac:dyDescent="0.35">
      <c r="A1049" s="13">
        <v>2029</v>
      </c>
      <c r="B1049" s="13">
        <f t="shared" si="91"/>
        <v>2028</v>
      </c>
      <c r="C1049" t="s">
        <v>136</v>
      </c>
      <c r="D1049" t="s">
        <v>137</v>
      </c>
      <c r="E1049" s="5">
        <v>462364051</v>
      </c>
      <c r="F1049" s="13">
        <f>INDEX($R$3:$T$335,MATCH(PERL[[#This Row],[DistrictNumber]],$R$3:$R$335,0),3)</f>
        <v>0</v>
      </c>
      <c r="G1049" s="9">
        <f t="shared" si="93"/>
        <v>0</v>
      </c>
      <c r="H1049" s="11">
        <v>1.02</v>
      </c>
      <c r="I1049" s="12" cm="1">
        <f t="array" ref="I1049">INDEX(PERL[],MATCH(PERL[[#This Row],[Base Year]]&amp;PERL[[#This Row],[DistrictNumber]],PERL[[Fiscal Year]:[Fiscal Year]]&amp;PERL[[DistrictNumber]:[DistrictNumber]],0),9)*$H1049</f>
        <v>0</v>
      </c>
      <c r="J1049" s="15">
        <f>IF(PERL[[#This Row],[Unadjusted Maximum Revenue]]/(PERL[[#This Row],[Proposed Taxable Valuation]]/1000)&gt;PERL[[#This Row],[Max Debt RATE]],PERL[[#This Row],[Max Debt RATE]],PERL[[#This Row],[Unadjusted Maximum Revenue]]/(PERL[[#This Row],[Proposed Taxable Valuation]]/1000))</f>
        <v>0</v>
      </c>
      <c r="K1049" s="26">
        <f>ROUND(PERL[[#This Row],[Proposed Taxable Valuation]]/1000*PERL[[#This Row],[Adjusted Rate]],0)</f>
        <v>0</v>
      </c>
      <c r="L1049" s="19">
        <f t="shared" si="92"/>
        <v>0</v>
      </c>
      <c r="M1049" s="17">
        <f t="shared" si="94"/>
        <v>0</v>
      </c>
      <c r="N1049" s="5">
        <v>345438467</v>
      </c>
      <c r="O1049">
        <f>INDEX($R$3:$T$335,MATCH(PERL[[#This Row],[DistrictNumber]],$R$3:$R$335,0),3)</f>
        <v>0</v>
      </c>
      <c r="P1049" s="9">
        <f t="shared" si="95"/>
        <v>0</v>
      </c>
      <c r="V1049">
        <v>2029</v>
      </c>
      <c r="W1049" t="s">
        <v>138</v>
      </c>
      <c r="X1049" s="25">
        <v>4187868904</v>
      </c>
    </row>
    <row r="1050" spans="1:24" x14ac:dyDescent="0.35">
      <c r="A1050" s="13">
        <v>2029</v>
      </c>
      <c r="B1050" s="13">
        <f t="shared" si="91"/>
        <v>2028</v>
      </c>
      <c r="C1050" t="s">
        <v>138</v>
      </c>
      <c r="D1050" t="s">
        <v>139</v>
      </c>
      <c r="E1050" s="5">
        <v>4187868904</v>
      </c>
      <c r="F1050" s="13">
        <f>INDEX($R$3:$T$335,MATCH(PERL[[#This Row],[DistrictNumber]],$R$3:$R$335,0),3)</f>
        <v>0</v>
      </c>
      <c r="G1050" s="9">
        <f t="shared" si="93"/>
        <v>0</v>
      </c>
      <c r="H1050" s="11">
        <v>1.02</v>
      </c>
      <c r="I1050" s="12" cm="1">
        <f t="array" ref="I1050">INDEX(PERL[],MATCH(PERL[[#This Row],[Base Year]]&amp;PERL[[#This Row],[DistrictNumber]],PERL[[Fiscal Year]:[Fiscal Year]]&amp;PERL[[DistrictNumber]:[DistrictNumber]],0),9)*$H1050</f>
        <v>0</v>
      </c>
      <c r="J1050" s="15">
        <f>IF(PERL[[#This Row],[Unadjusted Maximum Revenue]]/(PERL[[#This Row],[Proposed Taxable Valuation]]/1000)&gt;PERL[[#This Row],[Max Debt RATE]],PERL[[#This Row],[Max Debt RATE]],PERL[[#This Row],[Unadjusted Maximum Revenue]]/(PERL[[#This Row],[Proposed Taxable Valuation]]/1000))</f>
        <v>0</v>
      </c>
      <c r="K1050" s="26">
        <f>ROUND(PERL[[#This Row],[Proposed Taxable Valuation]]/1000*PERL[[#This Row],[Adjusted Rate]],0)</f>
        <v>0</v>
      </c>
      <c r="L1050" s="19">
        <f t="shared" si="92"/>
        <v>0</v>
      </c>
      <c r="M1050" s="17">
        <f t="shared" si="94"/>
        <v>0</v>
      </c>
      <c r="N1050" s="5">
        <v>3065440732</v>
      </c>
      <c r="O1050">
        <f>INDEX($R$3:$T$335,MATCH(PERL[[#This Row],[DistrictNumber]],$R$3:$R$335,0),3)</f>
        <v>0</v>
      </c>
      <c r="P1050" s="9">
        <f t="shared" si="95"/>
        <v>0</v>
      </c>
      <c r="V1050">
        <v>2029</v>
      </c>
      <c r="W1050" t="s">
        <v>140</v>
      </c>
      <c r="X1050" s="25">
        <v>316395310</v>
      </c>
    </row>
    <row r="1051" spans="1:24" x14ac:dyDescent="0.35">
      <c r="A1051" s="13">
        <v>2029</v>
      </c>
      <c r="B1051" s="13">
        <f t="shared" si="91"/>
        <v>2028</v>
      </c>
      <c r="C1051" t="s">
        <v>140</v>
      </c>
      <c r="D1051" t="s">
        <v>141</v>
      </c>
      <c r="E1051" s="5">
        <v>316395310</v>
      </c>
      <c r="F1051" s="13">
        <f>INDEX($R$3:$T$335,MATCH(PERL[[#This Row],[DistrictNumber]],$R$3:$R$335,0),3)</f>
        <v>0</v>
      </c>
      <c r="G1051" s="9">
        <f t="shared" si="93"/>
        <v>0</v>
      </c>
      <c r="H1051" s="11">
        <v>1.02</v>
      </c>
      <c r="I1051" s="12" cm="1">
        <f t="array" ref="I1051">INDEX(PERL[],MATCH(PERL[[#This Row],[Base Year]]&amp;PERL[[#This Row],[DistrictNumber]],PERL[[Fiscal Year]:[Fiscal Year]]&amp;PERL[[DistrictNumber]:[DistrictNumber]],0),9)*$H1051</f>
        <v>0</v>
      </c>
      <c r="J1051" s="15">
        <f>IF(PERL[[#This Row],[Unadjusted Maximum Revenue]]/(PERL[[#This Row],[Proposed Taxable Valuation]]/1000)&gt;PERL[[#This Row],[Max Debt RATE]],PERL[[#This Row],[Max Debt RATE]],PERL[[#This Row],[Unadjusted Maximum Revenue]]/(PERL[[#This Row],[Proposed Taxable Valuation]]/1000))</f>
        <v>0</v>
      </c>
      <c r="K1051" s="26">
        <f>ROUND(PERL[[#This Row],[Proposed Taxable Valuation]]/1000*PERL[[#This Row],[Adjusted Rate]],0)</f>
        <v>0</v>
      </c>
      <c r="L1051" s="19">
        <f t="shared" si="92"/>
        <v>0</v>
      </c>
      <c r="M1051" s="17">
        <f t="shared" si="94"/>
        <v>0</v>
      </c>
      <c r="N1051" s="5">
        <v>237009361</v>
      </c>
      <c r="O1051">
        <f>INDEX($R$3:$T$335,MATCH(PERL[[#This Row],[DistrictNumber]],$R$3:$R$335,0),3)</f>
        <v>0</v>
      </c>
      <c r="P1051" s="9">
        <f t="shared" si="95"/>
        <v>0</v>
      </c>
      <c r="V1051">
        <v>2029</v>
      </c>
      <c r="W1051" t="s">
        <v>142</v>
      </c>
      <c r="X1051" s="25">
        <v>475368658</v>
      </c>
    </row>
    <row r="1052" spans="1:24" x14ac:dyDescent="0.35">
      <c r="A1052" s="13">
        <v>2029</v>
      </c>
      <c r="B1052" s="13">
        <f t="shared" si="91"/>
        <v>2028</v>
      </c>
      <c r="C1052" t="s">
        <v>142</v>
      </c>
      <c r="D1052" t="s">
        <v>143</v>
      </c>
      <c r="E1052" s="5">
        <v>475368658</v>
      </c>
      <c r="F1052" s="13">
        <f>INDEX($R$3:$T$335,MATCH(PERL[[#This Row],[DistrictNumber]],$R$3:$R$335,0),3)</f>
        <v>0</v>
      </c>
      <c r="G1052" s="9">
        <f t="shared" si="93"/>
        <v>0</v>
      </c>
      <c r="H1052" s="11">
        <v>1.02</v>
      </c>
      <c r="I1052" s="12" cm="1">
        <f t="array" ref="I1052">INDEX(PERL[],MATCH(PERL[[#This Row],[Base Year]]&amp;PERL[[#This Row],[DistrictNumber]],PERL[[Fiscal Year]:[Fiscal Year]]&amp;PERL[[DistrictNumber]:[DistrictNumber]],0),9)*$H1052</f>
        <v>0</v>
      </c>
      <c r="J1052" s="15">
        <f>IF(PERL[[#This Row],[Unadjusted Maximum Revenue]]/(PERL[[#This Row],[Proposed Taxable Valuation]]/1000)&gt;PERL[[#This Row],[Max Debt RATE]],PERL[[#This Row],[Max Debt RATE]],PERL[[#This Row],[Unadjusted Maximum Revenue]]/(PERL[[#This Row],[Proposed Taxable Valuation]]/1000))</f>
        <v>0</v>
      </c>
      <c r="K1052" s="26">
        <f>ROUND(PERL[[#This Row],[Proposed Taxable Valuation]]/1000*PERL[[#This Row],[Adjusted Rate]],0)</f>
        <v>0</v>
      </c>
      <c r="L1052" s="19">
        <f t="shared" si="92"/>
        <v>0</v>
      </c>
      <c r="M1052" s="17">
        <f t="shared" si="94"/>
        <v>0</v>
      </c>
      <c r="N1052" s="5">
        <v>385157531</v>
      </c>
      <c r="O1052">
        <f>INDEX($R$3:$T$335,MATCH(PERL[[#This Row],[DistrictNumber]],$R$3:$R$335,0),3)</f>
        <v>0</v>
      </c>
      <c r="P1052" s="9">
        <f t="shared" si="95"/>
        <v>0</v>
      </c>
      <c r="V1052">
        <v>2029</v>
      </c>
      <c r="W1052" t="s">
        <v>144</v>
      </c>
      <c r="X1052" s="25">
        <v>401011621</v>
      </c>
    </row>
    <row r="1053" spans="1:24" x14ac:dyDescent="0.35">
      <c r="A1053" s="13">
        <v>2029</v>
      </c>
      <c r="B1053" s="13">
        <f t="shared" si="91"/>
        <v>2028</v>
      </c>
      <c r="C1053" t="s">
        <v>144</v>
      </c>
      <c r="D1053" t="s">
        <v>145</v>
      </c>
      <c r="E1053" s="5">
        <v>401011621</v>
      </c>
      <c r="F1053" s="13">
        <f>INDEX($R$3:$T$335,MATCH(PERL[[#This Row],[DistrictNumber]],$R$3:$R$335,0),3)</f>
        <v>0.13500000000000001</v>
      </c>
      <c r="G1053" s="9">
        <f t="shared" si="93"/>
        <v>54136.568834999998</v>
      </c>
      <c r="H1053" s="11">
        <v>1.02</v>
      </c>
      <c r="I1053" s="12" cm="1">
        <f t="array" ref="I1053">INDEX(PERL[],MATCH(PERL[[#This Row],[Base Year]]&amp;PERL[[#This Row],[DistrictNumber]],PERL[[Fiscal Year]:[Fiscal Year]]&amp;PERL[[DistrictNumber]:[DistrictNumber]],0),9)*$H1053</f>
        <v>43610.021219282047</v>
      </c>
      <c r="J1053" s="15">
        <f>IF(PERL[[#This Row],[Unadjusted Maximum Revenue]]/(PERL[[#This Row],[Proposed Taxable Valuation]]/1000)&gt;PERL[[#This Row],[Max Debt RATE]],PERL[[#This Row],[Max Debt RATE]],PERL[[#This Row],[Unadjusted Maximum Revenue]]/(PERL[[#This Row],[Proposed Taxable Valuation]]/1000))</f>
        <v>0.1087500185419366</v>
      </c>
      <c r="K1053" s="26">
        <f>ROUND(PERL[[#This Row],[Proposed Taxable Valuation]]/1000*PERL[[#This Row],[Adjusted Rate]],0)</f>
        <v>43610</v>
      </c>
      <c r="L1053" s="19">
        <f t="shared" si="92"/>
        <v>-10526.547615717951</v>
      </c>
      <c r="M1053" s="17">
        <f t="shared" si="94"/>
        <v>-2.6249981458063412E-2</v>
      </c>
      <c r="N1053" s="5">
        <v>334940512</v>
      </c>
      <c r="O1053">
        <f>INDEX($R$3:$T$335,MATCH(PERL[[#This Row],[DistrictNumber]],$R$3:$R$335,0),3)</f>
        <v>0.13500000000000001</v>
      </c>
      <c r="P1053" s="9">
        <f t="shared" si="95"/>
        <v>45216.969120000002</v>
      </c>
      <c r="V1053">
        <v>2029</v>
      </c>
      <c r="W1053" t="s">
        <v>146</v>
      </c>
      <c r="X1053" s="25">
        <v>323372631</v>
      </c>
    </row>
    <row r="1054" spans="1:24" x14ac:dyDescent="0.35">
      <c r="A1054" s="13">
        <v>2029</v>
      </c>
      <c r="B1054" s="13">
        <f t="shared" si="91"/>
        <v>2028</v>
      </c>
      <c r="C1054" t="s">
        <v>146</v>
      </c>
      <c r="D1054" t="s">
        <v>147</v>
      </c>
      <c r="E1054" s="5">
        <v>323372631</v>
      </c>
      <c r="F1054" s="13">
        <f>INDEX($R$3:$T$335,MATCH(PERL[[#This Row],[DistrictNumber]],$R$3:$R$335,0),3)</f>
        <v>0</v>
      </c>
      <c r="G1054" s="9">
        <f t="shared" si="93"/>
        <v>0</v>
      </c>
      <c r="H1054" s="11">
        <v>1.02</v>
      </c>
      <c r="I1054" s="12" cm="1">
        <f t="array" ref="I1054">INDEX(PERL[],MATCH(PERL[[#This Row],[Base Year]]&amp;PERL[[#This Row],[DistrictNumber]],PERL[[Fiscal Year]:[Fiscal Year]]&amp;PERL[[DistrictNumber]:[DistrictNumber]],0),9)*$H1054</f>
        <v>0</v>
      </c>
      <c r="J1054" s="15">
        <f>IF(PERL[[#This Row],[Unadjusted Maximum Revenue]]/(PERL[[#This Row],[Proposed Taxable Valuation]]/1000)&gt;PERL[[#This Row],[Max Debt RATE]],PERL[[#This Row],[Max Debt RATE]],PERL[[#This Row],[Unadjusted Maximum Revenue]]/(PERL[[#This Row],[Proposed Taxable Valuation]]/1000))</f>
        <v>0</v>
      </c>
      <c r="K1054" s="26">
        <f>ROUND(PERL[[#This Row],[Proposed Taxable Valuation]]/1000*PERL[[#This Row],[Adjusted Rate]],0)</f>
        <v>0</v>
      </c>
      <c r="L1054" s="19">
        <f t="shared" si="92"/>
        <v>0</v>
      </c>
      <c r="M1054" s="17">
        <f t="shared" si="94"/>
        <v>0</v>
      </c>
      <c r="N1054" s="5">
        <v>274275998</v>
      </c>
      <c r="O1054">
        <f>INDEX($R$3:$T$335,MATCH(PERL[[#This Row],[DistrictNumber]],$R$3:$R$335,0),3)</f>
        <v>0</v>
      </c>
      <c r="P1054" s="9">
        <f t="shared" si="95"/>
        <v>0</v>
      </c>
      <c r="V1054">
        <v>2029</v>
      </c>
      <c r="W1054" t="s">
        <v>148</v>
      </c>
      <c r="X1054" s="25">
        <v>496316188</v>
      </c>
    </row>
    <row r="1055" spans="1:24" x14ac:dyDescent="0.35">
      <c r="A1055" s="13">
        <v>2029</v>
      </c>
      <c r="B1055" s="13">
        <f t="shared" si="91"/>
        <v>2028</v>
      </c>
      <c r="C1055" t="s">
        <v>148</v>
      </c>
      <c r="D1055" t="s">
        <v>149</v>
      </c>
      <c r="E1055" s="5">
        <v>496316188</v>
      </c>
      <c r="F1055" s="13">
        <f>INDEX($R$3:$T$335,MATCH(PERL[[#This Row],[DistrictNumber]],$R$3:$R$335,0),3)</f>
        <v>0</v>
      </c>
      <c r="G1055" s="9">
        <f t="shared" si="93"/>
        <v>0</v>
      </c>
      <c r="H1055" s="11">
        <v>1.02</v>
      </c>
      <c r="I1055" s="12" cm="1">
        <f t="array" ref="I1055">INDEX(PERL[],MATCH(PERL[[#This Row],[Base Year]]&amp;PERL[[#This Row],[DistrictNumber]],PERL[[Fiscal Year]:[Fiscal Year]]&amp;PERL[[DistrictNumber]:[DistrictNumber]],0),9)*$H1055</f>
        <v>0</v>
      </c>
      <c r="J1055" s="15">
        <f>IF(PERL[[#This Row],[Unadjusted Maximum Revenue]]/(PERL[[#This Row],[Proposed Taxable Valuation]]/1000)&gt;PERL[[#This Row],[Max Debt RATE]],PERL[[#This Row],[Max Debt RATE]],PERL[[#This Row],[Unadjusted Maximum Revenue]]/(PERL[[#This Row],[Proposed Taxable Valuation]]/1000))</f>
        <v>0</v>
      </c>
      <c r="K1055" s="26">
        <f>ROUND(PERL[[#This Row],[Proposed Taxable Valuation]]/1000*PERL[[#This Row],[Adjusted Rate]],0)</f>
        <v>0</v>
      </c>
      <c r="L1055" s="19">
        <f t="shared" si="92"/>
        <v>0</v>
      </c>
      <c r="M1055" s="17">
        <f t="shared" si="94"/>
        <v>0</v>
      </c>
      <c r="N1055" s="5">
        <v>420786221</v>
      </c>
      <c r="O1055">
        <f>INDEX($R$3:$T$335,MATCH(PERL[[#This Row],[DistrictNumber]],$R$3:$R$335,0),3)</f>
        <v>0</v>
      </c>
      <c r="P1055" s="9">
        <f t="shared" si="95"/>
        <v>0</v>
      </c>
      <c r="V1055">
        <v>2029</v>
      </c>
      <c r="W1055" t="s">
        <v>150</v>
      </c>
      <c r="X1055" s="25">
        <v>4389557662</v>
      </c>
    </row>
    <row r="1056" spans="1:24" x14ac:dyDescent="0.35">
      <c r="A1056" s="13">
        <v>2029</v>
      </c>
      <c r="B1056" s="13">
        <f t="shared" si="91"/>
        <v>2028</v>
      </c>
      <c r="C1056" t="s">
        <v>150</v>
      </c>
      <c r="D1056" t="s">
        <v>151</v>
      </c>
      <c r="E1056" s="5">
        <v>4389557662</v>
      </c>
      <c r="F1056" s="13">
        <f>INDEX($R$3:$T$335,MATCH(PERL[[#This Row],[DistrictNumber]],$R$3:$R$335,0),3)</f>
        <v>0</v>
      </c>
      <c r="G1056" s="9">
        <f t="shared" si="93"/>
        <v>0</v>
      </c>
      <c r="H1056" s="11">
        <v>1.02</v>
      </c>
      <c r="I1056" s="12" cm="1">
        <f t="array" ref="I1056">INDEX(PERL[],MATCH(PERL[[#This Row],[Base Year]]&amp;PERL[[#This Row],[DistrictNumber]],PERL[[Fiscal Year]:[Fiscal Year]]&amp;PERL[[DistrictNumber]:[DistrictNumber]],0),9)*$H1056</f>
        <v>0</v>
      </c>
      <c r="J1056" s="15">
        <f>IF(PERL[[#This Row],[Unadjusted Maximum Revenue]]/(PERL[[#This Row],[Proposed Taxable Valuation]]/1000)&gt;PERL[[#This Row],[Max Debt RATE]],PERL[[#This Row],[Max Debt RATE]],PERL[[#This Row],[Unadjusted Maximum Revenue]]/(PERL[[#This Row],[Proposed Taxable Valuation]]/1000))</f>
        <v>0</v>
      </c>
      <c r="K1056" s="26">
        <f>ROUND(PERL[[#This Row],[Proposed Taxable Valuation]]/1000*PERL[[#This Row],[Adjusted Rate]],0)</f>
        <v>0</v>
      </c>
      <c r="L1056" s="19">
        <f t="shared" si="92"/>
        <v>0</v>
      </c>
      <c r="M1056" s="17">
        <f t="shared" si="94"/>
        <v>0</v>
      </c>
      <c r="N1056" s="5">
        <v>3056143717</v>
      </c>
      <c r="O1056">
        <f>INDEX($R$3:$T$335,MATCH(PERL[[#This Row],[DistrictNumber]],$R$3:$R$335,0),3)</f>
        <v>0</v>
      </c>
      <c r="P1056" s="9">
        <f t="shared" si="95"/>
        <v>0</v>
      </c>
      <c r="V1056">
        <v>2029</v>
      </c>
      <c r="W1056" t="s">
        <v>152</v>
      </c>
      <c r="X1056" s="25">
        <v>814192449</v>
      </c>
    </row>
    <row r="1057" spans="1:24" x14ac:dyDescent="0.35">
      <c r="A1057" s="13">
        <v>2029</v>
      </c>
      <c r="B1057" s="13">
        <f t="shared" si="91"/>
        <v>2028</v>
      </c>
      <c r="C1057" t="s">
        <v>152</v>
      </c>
      <c r="D1057" t="s">
        <v>153</v>
      </c>
      <c r="E1057" s="5">
        <v>814192449</v>
      </c>
      <c r="F1057" s="13">
        <f>INDEX($R$3:$T$335,MATCH(PERL[[#This Row],[DistrictNumber]],$R$3:$R$335,0),3)</f>
        <v>0</v>
      </c>
      <c r="G1057" s="9">
        <f t="shared" si="93"/>
        <v>0</v>
      </c>
      <c r="H1057" s="11">
        <v>1.02</v>
      </c>
      <c r="I1057" s="12" cm="1">
        <f t="array" ref="I1057">INDEX(PERL[],MATCH(PERL[[#This Row],[Base Year]]&amp;PERL[[#This Row],[DistrictNumber]],PERL[[Fiscal Year]:[Fiscal Year]]&amp;PERL[[DistrictNumber]:[DistrictNumber]],0),9)*$H1057</f>
        <v>0</v>
      </c>
      <c r="J1057" s="15">
        <f>IF(PERL[[#This Row],[Unadjusted Maximum Revenue]]/(PERL[[#This Row],[Proposed Taxable Valuation]]/1000)&gt;PERL[[#This Row],[Max Debt RATE]],PERL[[#This Row],[Max Debt RATE]],PERL[[#This Row],[Unadjusted Maximum Revenue]]/(PERL[[#This Row],[Proposed Taxable Valuation]]/1000))</f>
        <v>0</v>
      </c>
      <c r="K1057" s="26">
        <f>ROUND(PERL[[#This Row],[Proposed Taxable Valuation]]/1000*PERL[[#This Row],[Adjusted Rate]],0)</f>
        <v>0</v>
      </c>
      <c r="L1057" s="19">
        <f t="shared" si="92"/>
        <v>0</v>
      </c>
      <c r="M1057" s="17">
        <f t="shared" si="94"/>
        <v>0</v>
      </c>
      <c r="N1057" s="5">
        <v>610841698</v>
      </c>
      <c r="O1057">
        <f>INDEX($R$3:$T$335,MATCH(PERL[[#This Row],[DistrictNumber]],$R$3:$R$335,0),3)</f>
        <v>0</v>
      </c>
      <c r="P1057" s="9">
        <f t="shared" si="95"/>
        <v>0</v>
      </c>
      <c r="V1057">
        <v>2029</v>
      </c>
      <c r="W1057" t="s">
        <v>154</v>
      </c>
      <c r="X1057" s="25">
        <v>2613846289</v>
      </c>
    </row>
    <row r="1058" spans="1:24" x14ac:dyDescent="0.35">
      <c r="A1058" s="13">
        <v>2029</v>
      </c>
      <c r="B1058" s="13">
        <f t="shared" si="91"/>
        <v>2028</v>
      </c>
      <c r="C1058" t="s">
        <v>154</v>
      </c>
      <c r="D1058" t="s">
        <v>155</v>
      </c>
      <c r="E1058" s="5">
        <v>2613846289</v>
      </c>
      <c r="F1058" s="13">
        <f>INDEX($R$3:$T$335,MATCH(PERL[[#This Row],[DistrictNumber]],$R$3:$R$335,0),3)</f>
        <v>0</v>
      </c>
      <c r="G1058" s="9">
        <f t="shared" si="93"/>
        <v>0</v>
      </c>
      <c r="H1058" s="11">
        <v>1.02</v>
      </c>
      <c r="I1058" s="12" cm="1">
        <f t="array" ref="I1058">INDEX(PERL[],MATCH(PERL[[#This Row],[Base Year]]&amp;PERL[[#This Row],[DistrictNumber]],PERL[[Fiscal Year]:[Fiscal Year]]&amp;PERL[[DistrictNumber]:[DistrictNumber]],0),9)*$H1058</f>
        <v>0</v>
      </c>
      <c r="J1058" s="15">
        <f>IF(PERL[[#This Row],[Unadjusted Maximum Revenue]]/(PERL[[#This Row],[Proposed Taxable Valuation]]/1000)&gt;PERL[[#This Row],[Max Debt RATE]],PERL[[#This Row],[Max Debt RATE]],PERL[[#This Row],[Unadjusted Maximum Revenue]]/(PERL[[#This Row],[Proposed Taxable Valuation]]/1000))</f>
        <v>0</v>
      </c>
      <c r="K1058" s="26">
        <f>ROUND(PERL[[#This Row],[Proposed Taxable Valuation]]/1000*PERL[[#This Row],[Adjusted Rate]],0)</f>
        <v>0</v>
      </c>
      <c r="L1058" s="19">
        <f t="shared" si="92"/>
        <v>0</v>
      </c>
      <c r="M1058" s="17">
        <f t="shared" si="94"/>
        <v>0</v>
      </c>
      <c r="N1058" s="5">
        <v>1849151116</v>
      </c>
      <c r="O1058">
        <f>INDEX($R$3:$T$335,MATCH(PERL[[#This Row],[DistrictNumber]],$R$3:$R$335,0),3)</f>
        <v>0</v>
      </c>
      <c r="P1058" s="9">
        <f t="shared" si="95"/>
        <v>0</v>
      </c>
      <c r="V1058">
        <v>2029</v>
      </c>
      <c r="W1058" t="s">
        <v>156</v>
      </c>
      <c r="X1058" s="25">
        <v>249325889</v>
      </c>
    </row>
    <row r="1059" spans="1:24" x14ac:dyDescent="0.35">
      <c r="A1059" s="13">
        <v>2029</v>
      </c>
      <c r="B1059" s="13">
        <f t="shared" si="91"/>
        <v>2028</v>
      </c>
      <c r="C1059" t="s">
        <v>156</v>
      </c>
      <c r="D1059" t="s">
        <v>157</v>
      </c>
      <c r="E1059" s="5">
        <v>249325889</v>
      </c>
      <c r="F1059" s="13">
        <f>INDEX($R$3:$T$335,MATCH(PERL[[#This Row],[DistrictNumber]],$R$3:$R$335,0),3)</f>
        <v>0</v>
      </c>
      <c r="G1059" s="9">
        <f t="shared" si="93"/>
        <v>0</v>
      </c>
      <c r="H1059" s="11">
        <v>1.02</v>
      </c>
      <c r="I1059" s="12" cm="1">
        <f t="array" ref="I1059">INDEX(PERL[],MATCH(PERL[[#This Row],[Base Year]]&amp;PERL[[#This Row],[DistrictNumber]],PERL[[Fiscal Year]:[Fiscal Year]]&amp;PERL[[DistrictNumber]:[DistrictNumber]],0),9)*$H1059</f>
        <v>0</v>
      </c>
      <c r="J1059" s="15">
        <f>IF(PERL[[#This Row],[Unadjusted Maximum Revenue]]/(PERL[[#This Row],[Proposed Taxable Valuation]]/1000)&gt;PERL[[#This Row],[Max Debt RATE]],PERL[[#This Row],[Max Debt RATE]],PERL[[#This Row],[Unadjusted Maximum Revenue]]/(PERL[[#This Row],[Proposed Taxable Valuation]]/1000))</f>
        <v>0</v>
      </c>
      <c r="K1059" s="26">
        <f>ROUND(PERL[[#This Row],[Proposed Taxable Valuation]]/1000*PERL[[#This Row],[Adjusted Rate]],0)</f>
        <v>0</v>
      </c>
      <c r="L1059" s="19">
        <f t="shared" si="92"/>
        <v>0</v>
      </c>
      <c r="M1059" s="17">
        <f t="shared" si="94"/>
        <v>0</v>
      </c>
      <c r="N1059" s="5">
        <v>185464927</v>
      </c>
      <c r="O1059">
        <f>INDEX($R$3:$T$335,MATCH(PERL[[#This Row],[DistrictNumber]],$R$3:$R$335,0),3)</f>
        <v>0</v>
      </c>
      <c r="P1059" s="9">
        <f t="shared" si="95"/>
        <v>0</v>
      </c>
      <c r="V1059">
        <v>2029</v>
      </c>
      <c r="W1059" t="s">
        <v>158</v>
      </c>
      <c r="X1059" s="25">
        <v>8465456398</v>
      </c>
    </row>
    <row r="1060" spans="1:24" x14ac:dyDescent="0.35">
      <c r="A1060" s="13">
        <v>2029</v>
      </c>
      <c r="B1060" s="13">
        <f t="shared" si="91"/>
        <v>2028</v>
      </c>
      <c r="C1060" t="s">
        <v>158</v>
      </c>
      <c r="D1060" t="s">
        <v>159</v>
      </c>
      <c r="E1060" s="5">
        <v>8465456398</v>
      </c>
      <c r="F1060" s="13">
        <f>INDEX($R$3:$T$335,MATCH(PERL[[#This Row],[DistrictNumber]],$R$3:$R$335,0),3)</f>
        <v>0</v>
      </c>
      <c r="G1060" s="9">
        <f t="shared" si="93"/>
        <v>0</v>
      </c>
      <c r="H1060" s="11">
        <v>1.02</v>
      </c>
      <c r="I1060" s="12" cm="1">
        <f t="array" ref="I1060">INDEX(PERL[],MATCH(PERL[[#This Row],[Base Year]]&amp;PERL[[#This Row],[DistrictNumber]],PERL[[Fiscal Year]:[Fiscal Year]]&amp;PERL[[DistrictNumber]:[DistrictNumber]],0),9)*$H1060</f>
        <v>0</v>
      </c>
      <c r="J1060" s="15">
        <f>IF(PERL[[#This Row],[Unadjusted Maximum Revenue]]/(PERL[[#This Row],[Proposed Taxable Valuation]]/1000)&gt;PERL[[#This Row],[Max Debt RATE]],PERL[[#This Row],[Max Debt RATE]],PERL[[#This Row],[Unadjusted Maximum Revenue]]/(PERL[[#This Row],[Proposed Taxable Valuation]]/1000))</f>
        <v>0</v>
      </c>
      <c r="K1060" s="26">
        <f>ROUND(PERL[[#This Row],[Proposed Taxable Valuation]]/1000*PERL[[#This Row],[Adjusted Rate]],0)</f>
        <v>0</v>
      </c>
      <c r="L1060" s="19">
        <f t="shared" si="92"/>
        <v>0</v>
      </c>
      <c r="M1060" s="17">
        <f t="shared" si="94"/>
        <v>0</v>
      </c>
      <c r="N1060" s="5">
        <v>5883681070</v>
      </c>
      <c r="O1060">
        <f>INDEX($R$3:$T$335,MATCH(PERL[[#This Row],[DistrictNumber]],$R$3:$R$335,0),3)</f>
        <v>0</v>
      </c>
      <c r="P1060" s="9">
        <f t="shared" si="95"/>
        <v>0</v>
      </c>
      <c r="V1060">
        <v>2029</v>
      </c>
      <c r="W1060" t="s">
        <v>160</v>
      </c>
      <c r="X1060" s="25">
        <v>684646994</v>
      </c>
    </row>
    <row r="1061" spans="1:24" x14ac:dyDescent="0.35">
      <c r="A1061" s="13">
        <v>2029</v>
      </c>
      <c r="B1061" s="13">
        <f t="shared" si="91"/>
        <v>2028</v>
      </c>
      <c r="C1061" t="s">
        <v>160</v>
      </c>
      <c r="D1061" t="s">
        <v>161</v>
      </c>
      <c r="E1061" s="5">
        <v>684646994</v>
      </c>
      <c r="F1061" s="13">
        <f>INDEX($R$3:$T$335,MATCH(PERL[[#This Row],[DistrictNumber]],$R$3:$R$335,0),3)</f>
        <v>0</v>
      </c>
      <c r="G1061" s="9">
        <f t="shared" si="93"/>
        <v>0</v>
      </c>
      <c r="H1061" s="11">
        <v>1.02</v>
      </c>
      <c r="I1061" s="12" cm="1">
        <f t="array" ref="I1061">INDEX(PERL[],MATCH(PERL[[#This Row],[Base Year]]&amp;PERL[[#This Row],[DistrictNumber]],PERL[[Fiscal Year]:[Fiscal Year]]&amp;PERL[[DistrictNumber]:[DistrictNumber]],0),9)*$H1061</f>
        <v>0</v>
      </c>
      <c r="J1061" s="15">
        <f>IF(PERL[[#This Row],[Unadjusted Maximum Revenue]]/(PERL[[#This Row],[Proposed Taxable Valuation]]/1000)&gt;PERL[[#This Row],[Max Debt RATE]],PERL[[#This Row],[Max Debt RATE]],PERL[[#This Row],[Unadjusted Maximum Revenue]]/(PERL[[#This Row],[Proposed Taxable Valuation]]/1000))</f>
        <v>0</v>
      </c>
      <c r="K1061" s="26">
        <f>ROUND(PERL[[#This Row],[Proposed Taxable Valuation]]/1000*PERL[[#This Row],[Adjusted Rate]],0)</f>
        <v>0</v>
      </c>
      <c r="L1061" s="19">
        <f t="shared" si="92"/>
        <v>0</v>
      </c>
      <c r="M1061" s="17">
        <f t="shared" si="94"/>
        <v>0</v>
      </c>
      <c r="N1061" s="5">
        <v>529546805</v>
      </c>
      <c r="O1061">
        <f>INDEX($R$3:$T$335,MATCH(PERL[[#This Row],[DistrictNumber]],$R$3:$R$335,0),3)</f>
        <v>0</v>
      </c>
      <c r="P1061" s="9">
        <f t="shared" si="95"/>
        <v>0</v>
      </c>
      <c r="V1061">
        <v>2029</v>
      </c>
      <c r="W1061" t="s">
        <v>162</v>
      </c>
      <c r="X1061" s="25">
        <v>1444778650</v>
      </c>
    </row>
    <row r="1062" spans="1:24" x14ac:dyDescent="0.35">
      <c r="A1062" s="13">
        <v>2029</v>
      </c>
      <c r="B1062" s="13">
        <f t="shared" si="91"/>
        <v>2028</v>
      </c>
      <c r="C1062" t="s">
        <v>162</v>
      </c>
      <c r="D1062" t="s">
        <v>163</v>
      </c>
      <c r="E1062" s="5">
        <v>1444778650</v>
      </c>
      <c r="F1062" s="13">
        <f>INDEX($R$3:$T$335,MATCH(PERL[[#This Row],[DistrictNumber]],$R$3:$R$335,0),3)</f>
        <v>0</v>
      </c>
      <c r="G1062" s="9">
        <f t="shared" si="93"/>
        <v>0</v>
      </c>
      <c r="H1062" s="11">
        <v>1.02</v>
      </c>
      <c r="I1062" s="12" cm="1">
        <f t="array" ref="I1062">INDEX(PERL[],MATCH(PERL[[#This Row],[Base Year]]&amp;PERL[[#This Row],[DistrictNumber]],PERL[[Fiscal Year]:[Fiscal Year]]&amp;PERL[[DistrictNumber]:[DistrictNumber]],0),9)*$H1062</f>
        <v>0</v>
      </c>
      <c r="J1062" s="15">
        <f>IF(PERL[[#This Row],[Unadjusted Maximum Revenue]]/(PERL[[#This Row],[Proposed Taxable Valuation]]/1000)&gt;PERL[[#This Row],[Max Debt RATE]],PERL[[#This Row],[Max Debt RATE]],PERL[[#This Row],[Unadjusted Maximum Revenue]]/(PERL[[#This Row],[Proposed Taxable Valuation]]/1000))</f>
        <v>0</v>
      </c>
      <c r="K1062" s="26">
        <f>ROUND(PERL[[#This Row],[Proposed Taxable Valuation]]/1000*PERL[[#This Row],[Adjusted Rate]],0)</f>
        <v>0</v>
      </c>
      <c r="L1062" s="19">
        <f t="shared" si="92"/>
        <v>0</v>
      </c>
      <c r="M1062" s="17">
        <f t="shared" si="94"/>
        <v>0</v>
      </c>
      <c r="N1062" s="5">
        <v>1016617945</v>
      </c>
      <c r="O1062">
        <f>INDEX($R$3:$T$335,MATCH(PERL[[#This Row],[DistrictNumber]],$R$3:$R$335,0),3)</f>
        <v>0</v>
      </c>
      <c r="P1062" s="9">
        <f t="shared" si="95"/>
        <v>0</v>
      </c>
      <c r="V1062">
        <v>2029</v>
      </c>
      <c r="W1062" t="s">
        <v>164</v>
      </c>
      <c r="X1062" s="25">
        <v>145909198</v>
      </c>
    </row>
    <row r="1063" spans="1:24" x14ac:dyDescent="0.35">
      <c r="A1063" s="13">
        <v>2029</v>
      </c>
      <c r="B1063" s="13">
        <f t="shared" si="91"/>
        <v>2028</v>
      </c>
      <c r="C1063" t="s">
        <v>164</v>
      </c>
      <c r="D1063" t="s">
        <v>165</v>
      </c>
      <c r="E1063" s="5">
        <v>145909198</v>
      </c>
      <c r="F1063" s="13">
        <f>INDEX($R$3:$T$335,MATCH(PERL[[#This Row],[DistrictNumber]],$R$3:$R$335,0),3)</f>
        <v>0</v>
      </c>
      <c r="G1063" s="9">
        <f t="shared" si="93"/>
        <v>0</v>
      </c>
      <c r="H1063" s="11">
        <v>1.02</v>
      </c>
      <c r="I1063" s="12" cm="1">
        <f t="array" ref="I1063">INDEX(PERL[],MATCH(PERL[[#This Row],[Base Year]]&amp;PERL[[#This Row],[DistrictNumber]],PERL[[Fiscal Year]:[Fiscal Year]]&amp;PERL[[DistrictNumber]:[DistrictNumber]],0),9)*$H1063</f>
        <v>0</v>
      </c>
      <c r="J1063" s="15">
        <f>IF(PERL[[#This Row],[Unadjusted Maximum Revenue]]/(PERL[[#This Row],[Proposed Taxable Valuation]]/1000)&gt;PERL[[#This Row],[Max Debt RATE]],PERL[[#This Row],[Max Debt RATE]],PERL[[#This Row],[Unadjusted Maximum Revenue]]/(PERL[[#This Row],[Proposed Taxable Valuation]]/1000))</f>
        <v>0</v>
      </c>
      <c r="K1063" s="26">
        <f>ROUND(PERL[[#This Row],[Proposed Taxable Valuation]]/1000*PERL[[#This Row],[Adjusted Rate]],0)</f>
        <v>0</v>
      </c>
      <c r="L1063" s="19">
        <f t="shared" si="92"/>
        <v>0</v>
      </c>
      <c r="M1063" s="17">
        <f t="shared" si="94"/>
        <v>0</v>
      </c>
      <c r="N1063" s="5">
        <v>117882604</v>
      </c>
      <c r="O1063">
        <f>INDEX($R$3:$T$335,MATCH(PERL[[#This Row],[DistrictNumber]],$R$3:$R$335,0),3)</f>
        <v>0</v>
      </c>
      <c r="P1063" s="9">
        <f t="shared" si="95"/>
        <v>0</v>
      </c>
      <c r="V1063">
        <v>2029</v>
      </c>
      <c r="W1063" t="s">
        <v>166</v>
      </c>
      <c r="X1063" s="25">
        <v>795799611</v>
      </c>
    </row>
    <row r="1064" spans="1:24" x14ac:dyDescent="0.35">
      <c r="A1064" s="13">
        <v>2029</v>
      </c>
      <c r="B1064" s="13">
        <f t="shared" si="91"/>
        <v>2028</v>
      </c>
      <c r="C1064" t="s">
        <v>166</v>
      </c>
      <c r="D1064" t="s">
        <v>167</v>
      </c>
      <c r="E1064" s="5">
        <v>795799611</v>
      </c>
      <c r="F1064" s="13">
        <f>INDEX($R$3:$T$335,MATCH(PERL[[#This Row],[DistrictNumber]],$R$3:$R$335,0),3)</f>
        <v>0</v>
      </c>
      <c r="G1064" s="9">
        <f t="shared" si="93"/>
        <v>0</v>
      </c>
      <c r="H1064" s="11">
        <v>1.02</v>
      </c>
      <c r="I1064" s="12" cm="1">
        <f t="array" ref="I1064">INDEX(PERL[],MATCH(PERL[[#This Row],[Base Year]]&amp;PERL[[#This Row],[DistrictNumber]],PERL[[Fiscal Year]:[Fiscal Year]]&amp;PERL[[DistrictNumber]:[DistrictNumber]],0),9)*$H1064</f>
        <v>0</v>
      </c>
      <c r="J1064" s="15">
        <f>IF(PERL[[#This Row],[Unadjusted Maximum Revenue]]/(PERL[[#This Row],[Proposed Taxable Valuation]]/1000)&gt;PERL[[#This Row],[Max Debt RATE]],PERL[[#This Row],[Max Debt RATE]],PERL[[#This Row],[Unadjusted Maximum Revenue]]/(PERL[[#This Row],[Proposed Taxable Valuation]]/1000))</f>
        <v>0</v>
      </c>
      <c r="K1064" s="26">
        <f>ROUND(PERL[[#This Row],[Proposed Taxable Valuation]]/1000*PERL[[#This Row],[Adjusted Rate]],0)</f>
        <v>0</v>
      </c>
      <c r="L1064" s="19">
        <f t="shared" si="92"/>
        <v>0</v>
      </c>
      <c r="M1064" s="17">
        <f t="shared" si="94"/>
        <v>0</v>
      </c>
      <c r="N1064" s="5">
        <v>602544041</v>
      </c>
      <c r="O1064">
        <f>INDEX($R$3:$T$335,MATCH(PERL[[#This Row],[DistrictNumber]],$R$3:$R$335,0),3)</f>
        <v>0</v>
      </c>
      <c r="P1064" s="9">
        <f t="shared" si="95"/>
        <v>0</v>
      </c>
      <c r="V1064">
        <v>2029</v>
      </c>
      <c r="W1064" t="s">
        <v>168</v>
      </c>
      <c r="X1064" s="25">
        <v>447142538</v>
      </c>
    </row>
    <row r="1065" spans="1:24" x14ac:dyDescent="0.35">
      <c r="A1065" s="13">
        <v>2029</v>
      </c>
      <c r="B1065" s="13">
        <f t="shared" si="91"/>
        <v>2028</v>
      </c>
      <c r="C1065" t="s">
        <v>168</v>
      </c>
      <c r="D1065" t="s">
        <v>169</v>
      </c>
      <c r="E1065" s="5">
        <v>447142538</v>
      </c>
      <c r="F1065" s="13">
        <f>INDEX($R$3:$T$335,MATCH(PERL[[#This Row],[DistrictNumber]],$R$3:$R$335,0),3)</f>
        <v>0</v>
      </c>
      <c r="G1065" s="9">
        <f t="shared" si="93"/>
        <v>0</v>
      </c>
      <c r="H1065" s="11">
        <v>1.02</v>
      </c>
      <c r="I1065" s="12" cm="1">
        <f t="array" ref="I1065">INDEX(PERL[],MATCH(PERL[[#This Row],[Base Year]]&amp;PERL[[#This Row],[DistrictNumber]],PERL[[Fiscal Year]:[Fiscal Year]]&amp;PERL[[DistrictNumber]:[DistrictNumber]],0),9)*$H1065</f>
        <v>0</v>
      </c>
      <c r="J1065" s="15">
        <f>IF(PERL[[#This Row],[Unadjusted Maximum Revenue]]/(PERL[[#This Row],[Proposed Taxable Valuation]]/1000)&gt;PERL[[#This Row],[Max Debt RATE]],PERL[[#This Row],[Max Debt RATE]],PERL[[#This Row],[Unadjusted Maximum Revenue]]/(PERL[[#This Row],[Proposed Taxable Valuation]]/1000))</f>
        <v>0</v>
      </c>
      <c r="K1065" s="26">
        <f>ROUND(PERL[[#This Row],[Proposed Taxable Valuation]]/1000*PERL[[#This Row],[Adjusted Rate]],0)</f>
        <v>0</v>
      </c>
      <c r="L1065" s="19">
        <f t="shared" si="92"/>
        <v>0</v>
      </c>
      <c r="M1065" s="17">
        <f t="shared" si="94"/>
        <v>0</v>
      </c>
      <c r="N1065" s="5">
        <v>307499913</v>
      </c>
      <c r="O1065">
        <f>INDEX($R$3:$T$335,MATCH(PERL[[#This Row],[DistrictNumber]],$R$3:$R$335,0),3)</f>
        <v>0</v>
      </c>
      <c r="P1065" s="9">
        <f t="shared" si="95"/>
        <v>0</v>
      </c>
      <c r="V1065">
        <v>2029</v>
      </c>
      <c r="W1065" t="s">
        <v>170</v>
      </c>
      <c r="X1065" s="25">
        <v>16533782485</v>
      </c>
    </row>
    <row r="1066" spans="1:24" x14ac:dyDescent="0.35">
      <c r="A1066" s="13">
        <v>2029</v>
      </c>
      <c r="B1066" s="13">
        <f t="shared" si="91"/>
        <v>2028</v>
      </c>
      <c r="C1066" t="s">
        <v>170</v>
      </c>
      <c r="D1066" t="s">
        <v>171</v>
      </c>
      <c r="E1066" s="5">
        <v>16533782485</v>
      </c>
      <c r="F1066" s="13">
        <f>INDEX($R$3:$T$335,MATCH(PERL[[#This Row],[DistrictNumber]],$R$3:$R$335,0),3)</f>
        <v>0.13500000000000001</v>
      </c>
      <c r="G1066" s="9">
        <f t="shared" si="93"/>
        <v>2232060.6354749999</v>
      </c>
      <c r="H1066" s="11">
        <v>1.02</v>
      </c>
      <c r="I1066" s="12" cm="1">
        <f t="array" ref="I1066">INDEX(PERL[],MATCH(PERL[[#This Row],[Base Year]]&amp;PERL[[#This Row],[DistrictNumber]],PERL[[Fiscal Year]:[Fiscal Year]]&amp;PERL[[DistrictNumber]:[DistrictNumber]],0),9)*$H1066</f>
        <v>1341854.1146409316</v>
      </c>
      <c r="J1066" s="15">
        <f>IF(PERL[[#This Row],[Unadjusted Maximum Revenue]]/(PERL[[#This Row],[Proposed Taxable Valuation]]/1000)&gt;PERL[[#This Row],[Max Debt RATE]],PERL[[#This Row],[Max Debt RATE]],PERL[[#This Row],[Unadjusted Maximum Revenue]]/(PERL[[#This Row],[Proposed Taxable Valuation]]/1000))</f>
        <v>8.1158326345366322E-2</v>
      </c>
      <c r="K1066" s="26">
        <f>ROUND(PERL[[#This Row],[Proposed Taxable Valuation]]/1000*PERL[[#This Row],[Adjusted Rate]],0)</f>
        <v>1341854</v>
      </c>
      <c r="L1066" s="19">
        <f t="shared" si="92"/>
        <v>-890206.5208340683</v>
      </c>
      <c r="M1066" s="17">
        <f t="shared" si="94"/>
        <v>-5.3841673654633687E-2</v>
      </c>
      <c r="N1066" s="5">
        <v>11275634294</v>
      </c>
      <c r="O1066">
        <f>INDEX($R$3:$T$335,MATCH(PERL[[#This Row],[DistrictNumber]],$R$3:$R$335,0),3)</f>
        <v>0.13500000000000001</v>
      </c>
      <c r="P1066" s="9">
        <f t="shared" si="95"/>
        <v>1522210.6296900001</v>
      </c>
      <c r="V1066">
        <v>2029</v>
      </c>
      <c r="W1066" t="s">
        <v>172</v>
      </c>
      <c r="X1066" s="25">
        <v>66331218</v>
      </c>
    </row>
    <row r="1067" spans="1:24" x14ac:dyDescent="0.35">
      <c r="A1067" s="13">
        <v>2029</v>
      </c>
      <c r="B1067" s="13">
        <f t="shared" si="91"/>
        <v>2028</v>
      </c>
      <c r="C1067" t="s">
        <v>172</v>
      </c>
      <c r="D1067" t="s">
        <v>173</v>
      </c>
      <c r="E1067" s="5">
        <v>66331218</v>
      </c>
      <c r="F1067" s="13">
        <f>INDEX($R$3:$T$335,MATCH(PERL[[#This Row],[DistrictNumber]],$R$3:$R$335,0),3)</f>
        <v>0</v>
      </c>
      <c r="G1067" s="9">
        <f t="shared" si="93"/>
        <v>0</v>
      </c>
      <c r="H1067" s="11">
        <v>1.02</v>
      </c>
      <c r="I1067" s="12" cm="1">
        <f t="array" ref="I1067">INDEX(PERL[],MATCH(PERL[[#This Row],[Base Year]]&amp;PERL[[#This Row],[DistrictNumber]],PERL[[Fiscal Year]:[Fiscal Year]]&amp;PERL[[DistrictNumber]:[DistrictNumber]],0),9)*$H1067</f>
        <v>0</v>
      </c>
      <c r="J1067" s="15">
        <f>IF(PERL[[#This Row],[Unadjusted Maximum Revenue]]/(PERL[[#This Row],[Proposed Taxable Valuation]]/1000)&gt;PERL[[#This Row],[Max Debt RATE]],PERL[[#This Row],[Max Debt RATE]],PERL[[#This Row],[Unadjusted Maximum Revenue]]/(PERL[[#This Row],[Proposed Taxable Valuation]]/1000))</f>
        <v>0</v>
      </c>
      <c r="K1067" s="26">
        <f>ROUND(PERL[[#This Row],[Proposed Taxable Valuation]]/1000*PERL[[#This Row],[Adjusted Rate]],0)</f>
        <v>0</v>
      </c>
      <c r="L1067" s="19">
        <f t="shared" si="92"/>
        <v>0</v>
      </c>
      <c r="M1067" s="17">
        <f t="shared" si="94"/>
        <v>0</v>
      </c>
      <c r="N1067" s="5">
        <v>56638073</v>
      </c>
      <c r="O1067">
        <f>INDEX($R$3:$T$335,MATCH(PERL[[#This Row],[DistrictNumber]],$R$3:$R$335,0),3)</f>
        <v>0</v>
      </c>
      <c r="P1067" s="9">
        <f t="shared" si="95"/>
        <v>0</v>
      </c>
      <c r="V1067">
        <v>2029</v>
      </c>
      <c r="W1067" t="s">
        <v>174</v>
      </c>
      <c r="X1067" s="25">
        <v>524391752</v>
      </c>
    </row>
    <row r="1068" spans="1:24" x14ac:dyDescent="0.35">
      <c r="A1068" s="13">
        <v>2029</v>
      </c>
      <c r="B1068" s="13">
        <f t="shared" si="91"/>
        <v>2028</v>
      </c>
      <c r="C1068" t="s">
        <v>174</v>
      </c>
      <c r="D1068" t="s">
        <v>175</v>
      </c>
      <c r="E1068" s="5">
        <v>524391752</v>
      </c>
      <c r="F1068" s="13">
        <f>INDEX($R$3:$T$335,MATCH(PERL[[#This Row],[DistrictNumber]],$R$3:$R$335,0),3)</f>
        <v>0</v>
      </c>
      <c r="G1068" s="9">
        <f t="shared" si="93"/>
        <v>0</v>
      </c>
      <c r="H1068" s="11">
        <v>1.02</v>
      </c>
      <c r="I1068" s="12" cm="1">
        <f t="array" ref="I1068">INDEX(PERL[],MATCH(PERL[[#This Row],[Base Year]]&amp;PERL[[#This Row],[DistrictNumber]],PERL[[Fiscal Year]:[Fiscal Year]]&amp;PERL[[DistrictNumber]:[DistrictNumber]],0),9)*$H1068</f>
        <v>0</v>
      </c>
      <c r="J1068" s="15">
        <f>IF(PERL[[#This Row],[Unadjusted Maximum Revenue]]/(PERL[[#This Row],[Proposed Taxable Valuation]]/1000)&gt;PERL[[#This Row],[Max Debt RATE]],PERL[[#This Row],[Max Debt RATE]],PERL[[#This Row],[Unadjusted Maximum Revenue]]/(PERL[[#This Row],[Proposed Taxable Valuation]]/1000))</f>
        <v>0</v>
      </c>
      <c r="K1068" s="26">
        <f>ROUND(PERL[[#This Row],[Proposed Taxable Valuation]]/1000*PERL[[#This Row],[Adjusted Rate]],0)</f>
        <v>0</v>
      </c>
      <c r="L1068" s="19">
        <f t="shared" si="92"/>
        <v>0</v>
      </c>
      <c r="M1068" s="17">
        <f t="shared" si="94"/>
        <v>0</v>
      </c>
      <c r="N1068" s="5">
        <v>389707875</v>
      </c>
      <c r="O1068">
        <f>INDEX($R$3:$T$335,MATCH(PERL[[#This Row],[DistrictNumber]],$R$3:$R$335,0),3)</f>
        <v>0</v>
      </c>
      <c r="P1068" s="9">
        <f t="shared" si="95"/>
        <v>0</v>
      </c>
      <c r="V1068">
        <v>2029</v>
      </c>
      <c r="W1068" t="s">
        <v>176</v>
      </c>
      <c r="X1068" s="25">
        <v>7349632763</v>
      </c>
    </row>
    <row r="1069" spans="1:24" x14ac:dyDescent="0.35">
      <c r="A1069" s="13">
        <v>2029</v>
      </c>
      <c r="B1069" s="13">
        <f t="shared" si="91"/>
        <v>2028</v>
      </c>
      <c r="C1069" t="s">
        <v>176</v>
      </c>
      <c r="D1069" t="s">
        <v>177</v>
      </c>
      <c r="E1069" s="5">
        <v>7349632763</v>
      </c>
      <c r="F1069" s="13">
        <f>INDEX($R$3:$T$335,MATCH(PERL[[#This Row],[DistrictNumber]],$R$3:$R$335,0),3)</f>
        <v>0</v>
      </c>
      <c r="G1069" s="9">
        <f t="shared" si="93"/>
        <v>0</v>
      </c>
      <c r="H1069" s="11">
        <v>1.02</v>
      </c>
      <c r="I1069" s="12" cm="1">
        <f t="array" ref="I1069">INDEX(PERL[],MATCH(PERL[[#This Row],[Base Year]]&amp;PERL[[#This Row],[DistrictNumber]],PERL[[Fiscal Year]:[Fiscal Year]]&amp;PERL[[DistrictNumber]:[DistrictNumber]],0),9)*$H1069</f>
        <v>0</v>
      </c>
      <c r="J1069" s="15">
        <f>IF(PERL[[#This Row],[Unadjusted Maximum Revenue]]/(PERL[[#This Row],[Proposed Taxable Valuation]]/1000)&gt;PERL[[#This Row],[Max Debt RATE]],PERL[[#This Row],[Max Debt RATE]],PERL[[#This Row],[Unadjusted Maximum Revenue]]/(PERL[[#This Row],[Proposed Taxable Valuation]]/1000))</f>
        <v>0</v>
      </c>
      <c r="K1069" s="26">
        <f>ROUND(PERL[[#This Row],[Proposed Taxable Valuation]]/1000*PERL[[#This Row],[Adjusted Rate]],0)</f>
        <v>0</v>
      </c>
      <c r="L1069" s="19">
        <f t="shared" si="92"/>
        <v>0</v>
      </c>
      <c r="M1069" s="17">
        <f t="shared" si="94"/>
        <v>0</v>
      </c>
      <c r="N1069" s="5">
        <v>4968163755</v>
      </c>
      <c r="O1069">
        <f>INDEX($R$3:$T$335,MATCH(PERL[[#This Row],[DistrictNumber]],$R$3:$R$335,0),3)</f>
        <v>0</v>
      </c>
      <c r="P1069" s="9">
        <f t="shared" si="95"/>
        <v>0</v>
      </c>
      <c r="V1069">
        <v>2029</v>
      </c>
      <c r="W1069" t="s">
        <v>178</v>
      </c>
      <c r="X1069" s="25">
        <v>267772056</v>
      </c>
    </row>
    <row r="1070" spans="1:24" x14ac:dyDescent="0.35">
      <c r="A1070" s="13">
        <v>2029</v>
      </c>
      <c r="B1070" s="13">
        <f t="shared" si="91"/>
        <v>2028</v>
      </c>
      <c r="C1070" t="s">
        <v>178</v>
      </c>
      <c r="D1070" t="s">
        <v>179</v>
      </c>
      <c r="E1070" s="5">
        <v>267772056</v>
      </c>
      <c r="F1070" s="13">
        <f>INDEX($R$3:$T$335,MATCH(PERL[[#This Row],[DistrictNumber]],$R$3:$R$335,0),3)</f>
        <v>0</v>
      </c>
      <c r="G1070" s="9">
        <f t="shared" si="93"/>
        <v>0</v>
      </c>
      <c r="H1070" s="11">
        <v>1.02</v>
      </c>
      <c r="I1070" s="12" cm="1">
        <f t="array" ref="I1070">INDEX(PERL[],MATCH(PERL[[#This Row],[Base Year]]&amp;PERL[[#This Row],[DistrictNumber]],PERL[[Fiscal Year]:[Fiscal Year]]&amp;PERL[[DistrictNumber]:[DistrictNumber]],0),9)*$H1070</f>
        <v>0</v>
      </c>
      <c r="J1070" s="15">
        <f>IF(PERL[[#This Row],[Unadjusted Maximum Revenue]]/(PERL[[#This Row],[Proposed Taxable Valuation]]/1000)&gt;PERL[[#This Row],[Max Debt RATE]],PERL[[#This Row],[Max Debt RATE]],PERL[[#This Row],[Unadjusted Maximum Revenue]]/(PERL[[#This Row],[Proposed Taxable Valuation]]/1000))</f>
        <v>0</v>
      </c>
      <c r="K1070" s="26">
        <f>ROUND(PERL[[#This Row],[Proposed Taxable Valuation]]/1000*PERL[[#This Row],[Adjusted Rate]],0)</f>
        <v>0</v>
      </c>
      <c r="L1070" s="19">
        <f t="shared" si="92"/>
        <v>0</v>
      </c>
      <c r="M1070" s="17">
        <f t="shared" si="94"/>
        <v>0</v>
      </c>
      <c r="N1070" s="5">
        <v>202725905</v>
      </c>
      <c r="O1070">
        <f>INDEX($R$3:$T$335,MATCH(PERL[[#This Row],[DistrictNumber]],$R$3:$R$335,0),3)</f>
        <v>0</v>
      </c>
      <c r="P1070" s="9">
        <f t="shared" si="95"/>
        <v>0</v>
      </c>
      <c r="V1070">
        <v>2029</v>
      </c>
      <c r="W1070" t="s">
        <v>68</v>
      </c>
      <c r="X1070" s="25">
        <v>374274186</v>
      </c>
    </row>
    <row r="1071" spans="1:24" x14ac:dyDescent="0.35">
      <c r="A1071" s="13">
        <v>2029</v>
      </c>
      <c r="B1071" s="13">
        <f t="shared" si="91"/>
        <v>2028</v>
      </c>
      <c r="C1071" t="s">
        <v>180</v>
      </c>
      <c r="D1071" t="s">
        <v>181</v>
      </c>
      <c r="E1071" s="5">
        <v>419088505</v>
      </c>
      <c r="F1071" s="13">
        <f>INDEX($R$3:$T$335,MATCH(PERL[[#This Row],[DistrictNumber]],$R$3:$R$335,0),3)</f>
        <v>0</v>
      </c>
      <c r="G1071" s="9">
        <f t="shared" si="93"/>
        <v>0</v>
      </c>
      <c r="H1071" s="11">
        <v>1.02</v>
      </c>
      <c r="I1071" s="12" cm="1">
        <f t="array" ref="I1071">INDEX(PERL[],MATCH(PERL[[#This Row],[Base Year]]&amp;PERL[[#This Row],[DistrictNumber]],PERL[[Fiscal Year]:[Fiscal Year]]&amp;PERL[[DistrictNumber]:[DistrictNumber]],0),9)*$H1071</f>
        <v>0</v>
      </c>
      <c r="J1071" s="15">
        <f>IF(PERL[[#This Row],[Unadjusted Maximum Revenue]]/(PERL[[#This Row],[Proposed Taxable Valuation]]/1000)&gt;PERL[[#This Row],[Max Debt RATE]],PERL[[#This Row],[Max Debt RATE]],PERL[[#This Row],[Unadjusted Maximum Revenue]]/(PERL[[#This Row],[Proposed Taxable Valuation]]/1000))</f>
        <v>0</v>
      </c>
      <c r="K1071" s="26">
        <f>ROUND(PERL[[#This Row],[Proposed Taxable Valuation]]/1000*PERL[[#This Row],[Adjusted Rate]],0)</f>
        <v>0</v>
      </c>
      <c r="L1071" s="19">
        <f t="shared" si="92"/>
        <v>0</v>
      </c>
      <c r="M1071" s="17">
        <f t="shared" si="94"/>
        <v>0</v>
      </c>
      <c r="N1071" s="5">
        <v>321825500</v>
      </c>
      <c r="O1071">
        <f>INDEX($R$3:$T$335,MATCH(PERL[[#This Row],[DistrictNumber]],$R$3:$R$335,0),3)</f>
        <v>0</v>
      </c>
      <c r="P1071" s="9">
        <f t="shared" si="95"/>
        <v>0</v>
      </c>
      <c r="V1071">
        <v>2029</v>
      </c>
      <c r="W1071" t="s">
        <v>180</v>
      </c>
      <c r="X1071" s="25">
        <v>419088505</v>
      </c>
    </row>
    <row r="1072" spans="1:24" x14ac:dyDescent="0.35">
      <c r="A1072" s="13">
        <v>2029</v>
      </c>
      <c r="B1072" s="13">
        <f t="shared" si="91"/>
        <v>2028</v>
      </c>
      <c r="C1072" t="s">
        <v>182</v>
      </c>
      <c r="D1072" t="s">
        <v>183</v>
      </c>
      <c r="E1072" s="5">
        <v>534131454</v>
      </c>
      <c r="F1072" s="13">
        <f>INDEX($R$3:$T$335,MATCH(PERL[[#This Row],[DistrictNumber]],$R$3:$R$335,0),3)</f>
        <v>0</v>
      </c>
      <c r="G1072" s="9">
        <f t="shared" si="93"/>
        <v>0</v>
      </c>
      <c r="H1072" s="11">
        <v>1.02</v>
      </c>
      <c r="I1072" s="12" cm="1">
        <f t="array" ref="I1072">INDEX(PERL[],MATCH(PERL[[#This Row],[Base Year]]&amp;PERL[[#This Row],[DistrictNumber]],PERL[[Fiscal Year]:[Fiscal Year]]&amp;PERL[[DistrictNumber]:[DistrictNumber]],0),9)*$H1072</f>
        <v>0</v>
      </c>
      <c r="J1072" s="15">
        <f>IF(PERL[[#This Row],[Unadjusted Maximum Revenue]]/(PERL[[#This Row],[Proposed Taxable Valuation]]/1000)&gt;PERL[[#This Row],[Max Debt RATE]],PERL[[#This Row],[Max Debt RATE]],PERL[[#This Row],[Unadjusted Maximum Revenue]]/(PERL[[#This Row],[Proposed Taxable Valuation]]/1000))</f>
        <v>0</v>
      </c>
      <c r="K1072" s="26">
        <f>ROUND(PERL[[#This Row],[Proposed Taxable Valuation]]/1000*PERL[[#This Row],[Adjusted Rate]],0)</f>
        <v>0</v>
      </c>
      <c r="L1072" s="19">
        <f t="shared" si="92"/>
        <v>0</v>
      </c>
      <c r="M1072" s="17">
        <f t="shared" si="94"/>
        <v>0</v>
      </c>
      <c r="N1072" s="5">
        <v>451311662</v>
      </c>
      <c r="O1072">
        <f>INDEX($R$3:$T$335,MATCH(PERL[[#This Row],[DistrictNumber]],$R$3:$R$335,0),3)</f>
        <v>0</v>
      </c>
      <c r="P1072" s="9">
        <f t="shared" si="95"/>
        <v>0</v>
      </c>
      <c r="V1072">
        <v>2029</v>
      </c>
      <c r="W1072" t="s">
        <v>182</v>
      </c>
      <c r="X1072" s="25">
        <v>534131454</v>
      </c>
    </row>
    <row r="1073" spans="1:24" x14ac:dyDescent="0.35">
      <c r="A1073" s="13">
        <v>2029</v>
      </c>
      <c r="B1073" s="13">
        <f t="shared" si="91"/>
        <v>2028</v>
      </c>
      <c r="C1073" t="s">
        <v>184</v>
      </c>
      <c r="D1073" t="s">
        <v>185</v>
      </c>
      <c r="E1073" s="5">
        <v>420680175</v>
      </c>
      <c r="F1073" s="13">
        <f>INDEX($R$3:$T$335,MATCH(PERL[[#This Row],[DistrictNumber]],$R$3:$R$335,0),3)</f>
        <v>0</v>
      </c>
      <c r="G1073" s="9">
        <f t="shared" si="93"/>
        <v>0</v>
      </c>
      <c r="H1073" s="11">
        <v>1.02</v>
      </c>
      <c r="I1073" s="12" cm="1">
        <f t="array" ref="I1073">INDEX(PERL[],MATCH(PERL[[#This Row],[Base Year]]&amp;PERL[[#This Row],[DistrictNumber]],PERL[[Fiscal Year]:[Fiscal Year]]&amp;PERL[[DistrictNumber]:[DistrictNumber]],0),9)*$H1073</f>
        <v>0</v>
      </c>
      <c r="J1073" s="15">
        <f>IF(PERL[[#This Row],[Unadjusted Maximum Revenue]]/(PERL[[#This Row],[Proposed Taxable Valuation]]/1000)&gt;PERL[[#This Row],[Max Debt RATE]],PERL[[#This Row],[Max Debt RATE]],PERL[[#This Row],[Unadjusted Maximum Revenue]]/(PERL[[#This Row],[Proposed Taxable Valuation]]/1000))</f>
        <v>0</v>
      </c>
      <c r="K1073" s="26">
        <f>ROUND(PERL[[#This Row],[Proposed Taxable Valuation]]/1000*PERL[[#This Row],[Adjusted Rate]],0)</f>
        <v>0</v>
      </c>
      <c r="L1073" s="19">
        <f t="shared" si="92"/>
        <v>0</v>
      </c>
      <c r="M1073" s="17">
        <f t="shared" si="94"/>
        <v>0</v>
      </c>
      <c r="N1073" s="5">
        <v>290970459</v>
      </c>
      <c r="O1073">
        <f>INDEX($R$3:$T$335,MATCH(PERL[[#This Row],[DistrictNumber]],$R$3:$R$335,0),3)</f>
        <v>0</v>
      </c>
      <c r="P1073" s="9">
        <f t="shared" si="95"/>
        <v>0</v>
      </c>
      <c r="V1073">
        <v>2029</v>
      </c>
      <c r="W1073" t="s">
        <v>184</v>
      </c>
      <c r="X1073" s="25">
        <v>420680175</v>
      </c>
    </row>
    <row r="1074" spans="1:24" x14ac:dyDescent="0.35">
      <c r="A1074" s="13">
        <v>2029</v>
      </c>
      <c r="B1074" s="13">
        <f t="shared" si="91"/>
        <v>2028</v>
      </c>
      <c r="C1074" t="s">
        <v>186</v>
      </c>
      <c r="D1074" t="s">
        <v>187</v>
      </c>
      <c r="E1074" s="5">
        <v>338567128</v>
      </c>
      <c r="F1074" s="13">
        <f>INDEX($R$3:$T$335,MATCH(PERL[[#This Row],[DistrictNumber]],$R$3:$R$335,0),3)</f>
        <v>0</v>
      </c>
      <c r="G1074" s="9">
        <f t="shared" si="93"/>
        <v>0</v>
      </c>
      <c r="H1074" s="11">
        <v>1.02</v>
      </c>
      <c r="I1074" s="12" cm="1">
        <f t="array" ref="I1074">INDEX(PERL[],MATCH(PERL[[#This Row],[Base Year]]&amp;PERL[[#This Row],[DistrictNumber]],PERL[[Fiscal Year]:[Fiscal Year]]&amp;PERL[[DistrictNumber]:[DistrictNumber]],0),9)*$H1074</f>
        <v>0</v>
      </c>
      <c r="J1074" s="15">
        <f>IF(PERL[[#This Row],[Unadjusted Maximum Revenue]]/(PERL[[#This Row],[Proposed Taxable Valuation]]/1000)&gt;PERL[[#This Row],[Max Debt RATE]],PERL[[#This Row],[Max Debt RATE]],PERL[[#This Row],[Unadjusted Maximum Revenue]]/(PERL[[#This Row],[Proposed Taxable Valuation]]/1000))</f>
        <v>0</v>
      </c>
      <c r="K1074" s="26">
        <f>ROUND(PERL[[#This Row],[Proposed Taxable Valuation]]/1000*PERL[[#This Row],[Adjusted Rate]],0)</f>
        <v>0</v>
      </c>
      <c r="L1074" s="19">
        <f t="shared" si="92"/>
        <v>0</v>
      </c>
      <c r="M1074" s="17">
        <f t="shared" si="94"/>
        <v>0</v>
      </c>
      <c r="N1074" s="5">
        <v>272135572</v>
      </c>
      <c r="O1074">
        <f>INDEX($R$3:$T$335,MATCH(PERL[[#This Row],[DistrictNumber]],$R$3:$R$335,0),3)</f>
        <v>0</v>
      </c>
      <c r="P1074" s="9">
        <f t="shared" si="95"/>
        <v>0</v>
      </c>
      <c r="V1074">
        <v>2029</v>
      </c>
      <c r="W1074" t="s">
        <v>186</v>
      </c>
      <c r="X1074" s="25">
        <v>338567128</v>
      </c>
    </row>
    <row r="1075" spans="1:24" x14ac:dyDescent="0.35">
      <c r="A1075" s="13">
        <v>2029</v>
      </c>
      <c r="B1075" s="13">
        <f t="shared" si="91"/>
        <v>2028</v>
      </c>
      <c r="C1075" t="s">
        <v>188</v>
      </c>
      <c r="D1075" t="s">
        <v>189</v>
      </c>
      <c r="E1075" s="5">
        <v>470048484</v>
      </c>
      <c r="F1075" s="13">
        <f>INDEX($R$3:$T$335,MATCH(PERL[[#This Row],[DistrictNumber]],$R$3:$R$335,0),3)</f>
        <v>0.13500000000000001</v>
      </c>
      <c r="G1075" s="9">
        <f t="shared" si="93"/>
        <v>63456.545340000004</v>
      </c>
      <c r="H1075" s="11">
        <v>1.02</v>
      </c>
      <c r="I1075" s="12" cm="1">
        <f t="array" ref="I1075">INDEX(PERL[],MATCH(PERL[[#This Row],[Base Year]]&amp;PERL[[#This Row],[DistrictNumber]],PERL[[Fiscal Year]:[Fiscal Year]]&amp;PERL[[DistrictNumber]:[DistrictNumber]],0),9)*$H1075</f>
        <v>49939.499133935285</v>
      </c>
      <c r="J1075" s="15">
        <f>IF(PERL[[#This Row],[Unadjusted Maximum Revenue]]/(PERL[[#This Row],[Proposed Taxable Valuation]]/1000)&gt;PERL[[#This Row],[Max Debt RATE]],PERL[[#This Row],[Max Debt RATE]],PERL[[#This Row],[Unadjusted Maximum Revenue]]/(PERL[[#This Row],[Proposed Taxable Valuation]]/1000))</f>
        <v>0.10624329368954051</v>
      </c>
      <c r="K1075" s="26">
        <f>ROUND(PERL[[#This Row],[Proposed Taxable Valuation]]/1000*PERL[[#This Row],[Adjusted Rate]],0)</f>
        <v>49939</v>
      </c>
      <c r="L1075" s="19">
        <f t="shared" si="92"/>
        <v>-13517.046206064719</v>
      </c>
      <c r="M1075" s="17">
        <f t="shared" si="94"/>
        <v>-2.8756706310459498E-2</v>
      </c>
      <c r="N1075" s="5">
        <v>373502650</v>
      </c>
      <c r="O1075">
        <f>INDEX($R$3:$T$335,MATCH(PERL[[#This Row],[DistrictNumber]],$R$3:$R$335,0),3)</f>
        <v>0.13500000000000001</v>
      </c>
      <c r="P1075" s="9">
        <f t="shared" si="95"/>
        <v>50422.857750000003</v>
      </c>
      <c r="V1075">
        <v>2029</v>
      </c>
      <c r="W1075" t="s">
        <v>198</v>
      </c>
      <c r="X1075" s="25">
        <v>415887967</v>
      </c>
    </row>
    <row r="1076" spans="1:24" x14ac:dyDescent="0.35">
      <c r="A1076" s="13">
        <v>2029</v>
      </c>
      <c r="B1076" s="13">
        <f t="shared" si="91"/>
        <v>2028</v>
      </c>
      <c r="C1076" t="s">
        <v>190</v>
      </c>
      <c r="D1076" t="s">
        <v>191</v>
      </c>
      <c r="E1076" s="5">
        <v>536778499</v>
      </c>
      <c r="F1076" s="13">
        <f>INDEX($R$3:$T$335,MATCH(PERL[[#This Row],[DistrictNumber]],$R$3:$R$335,0),3)</f>
        <v>0</v>
      </c>
      <c r="G1076" s="9">
        <f t="shared" si="93"/>
        <v>0</v>
      </c>
      <c r="H1076" s="11">
        <v>1.02</v>
      </c>
      <c r="I1076" s="12" cm="1">
        <f t="array" ref="I1076">INDEX(PERL[],MATCH(PERL[[#This Row],[Base Year]]&amp;PERL[[#This Row],[DistrictNumber]],PERL[[Fiscal Year]:[Fiscal Year]]&amp;PERL[[DistrictNumber]:[DistrictNumber]],0),9)*$H1076</f>
        <v>0</v>
      </c>
      <c r="J1076" s="15">
        <f>IF(PERL[[#This Row],[Unadjusted Maximum Revenue]]/(PERL[[#This Row],[Proposed Taxable Valuation]]/1000)&gt;PERL[[#This Row],[Max Debt RATE]],PERL[[#This Row],[Max Debt RATE]],PERL[[#This Row],[Unadjusted Maximum Revenue]]/(PERL[[#This Row],[Proposed Taxable Valuation]]/1000))</f>
        <v>0</v>
      </c>
      <c r="K1076" s="26">
        <f>ROUND(PERL[[#This Row],[Proposed Taxable Valuation]]/1000*PERL[[#This Row],[Adjusted Rate]],0)</f>
        <v>0</v>
      </c>
      <c r="L1076" s="19">
        <f t="shared" si="92"/>
        <v>0</v>
      </c>
      <c r="M1076" s="17">
        <f t="shared" si="94"/>
        <v>0</v>
      </c>
      <c r="N1076" s="5">
        <v>430186025</v>
      </c>
      <c r="O1076">
        <f>INDEX($R$3:$T$335,MATCH(PERL[[#This Row],[DistrictNumber]],$R$3:$R$335,0),3)</f>
        <v>0</v>
      </c>
      <c r="P1076" s="9">
        <f t="shared" si="95"/>
        <v>0</v>
      </c>
      <c r="V1076">
        <v>2029</v>
      </c>
      <c r="W1076" t="s">
        <v>188</v>
      </c>
      <c r="X1076" s="25">
        <v>470048484</v>
      </c>
    </row>
    <row r="1077" spans="1:24" x14ac:dyDescent="0.35">
      <c r="A1077" s="13">
        <v>2029</v>
      </c>
      <c r="B1077" s="13">
        <f t="shared" si="91"/>
        <v>2028</v>
      </c>
      <c r="C1077" t="s">
        <v>192</v>
      </c>
      <c r="D1077" t="s">
        <v>193</v>
      </c>
      <c r="E1077" s="5">
        <v>767272156</v>
      </c>
      <c r="F1077" s="13">
        <f>INDEX($R$3:$T$335,MATCH(PERL[[#This Row],[DistrictNumber]],$R$3:$R$335,0),3)</f>
        <v>0</v>
      </c>
      <c r="G1077" s="9">
        <f t="shared" si="93"/>
        <v>0</v>
      </c>
      <c r="H1077" s="11">
        <v>1.02</v>
      </c>
      <c r="I1077" s="12" cm="1">
        <f t="array" ref="I1077">INDEX(PERL[],MATCH(PERL[[#This Row],[Base Year]]&amp;PERL[[#This Row],[DistrictNumber]],PERL[[Fiscal Year]:[Fiscal Year]]&amp;PERL[[DistrictNumber]:[DistrictNumber]],0),9)*$H1077</f>
        <v>0</v>
      </c>
      <c r="J1077" s="15">
        <f>IF(PERL[[#This Row],[Unadjusted Maximum Revenue]]/(PERL[[#This Row],[Proposed Taxable Valuation]]/1000)&gt;PERL[[#This Row],[Max Debt RATE]],PERL[[#This Row],[Max Debt RATE]],PERL[[#This Row],[Unadjusted Maximum Revenue]]/(PERL[[#This Row],[Proposed Taxable Valuation]]/1000))</f>
        <v>0</v>
      </c>
      <c r="K1077" s="26">
        <f>ROUND(PERL[[#This Row],[Proposed Taxable Valuation]]/1000*PERL[[#This Row],[Adjusted Rate]],0)</f>
        <v>0</v>
      </c>
      <c r="L1077" s="19">
        <f t="shared" si="92"/>
        <v>0</v>
      </c>
      <c r="M1077" s="17">
        <f t="shared" si="94"/>
        <v>0</v>
      </c>
      <c r="N1077" s="5">
        <v>586267648</v>
      </c>
      <c r="O1077">
        <f>INDEX($R$3:$T$335,MATCH(PERL[[#This Row],[DistrictNumber]],$R$3:$R$335,0),3)</f>
        <v>0</v>
      </c>
      <c r="P1077" s="9">
        <f t="shared" si="95"/>
        <v>0</v>
      </c>
      <c r="V1077">
        <v>2029</v>
      </c>
      <c r="W1077" t="s">
        <v>194</v>
      </c>
      <c r="X1077" s="25">
        <v>269412073</v>
      </c>
    </row>
    <row r="1078" spans="1:24" x14ac:dyDescent="0.35">
      <c r="A1078" s="13">
        <v>2029</v>
      </c>
      <c r="B1078" s="13">
        <f t="shared" si="91"/>
        <v>2028</v>
      </c>
      <c r="C1078" t="s">
        <v>194</v>
      </c>
      <c r="D1078" t="s">
        <v>195</v>
      </c>
      <c r="E1078" s="5">
        <v>269412073</v>
      </c>
      <c r="F1078" s="13">
        <f>INDEX($R$3:$T$335,MATCH(PERL[[#This Row],[DistrictNumber]],$R$3:$R$335,0),3)</f>
        <v>0</v>
      </c>
      <c r="G1078" s="9">
        <f t="shared" si="93"/>
        <v>0</v>
      </c>
      <c r="H1078" s="11">
        <v>1.02</v>
      </c>
      <c r="I1078" s="12" cm="1">
        <f t="array" ref="I1078">INDEX(PERL[],MATCH(PERL[[#This Row],[Base Year]]&amp;PERL[[#This Row],[DistrictNumber]],PERL[[Fiscal Year]:[Fiscal Year]]&amp;PERL[[DistrictNumber]:[DistrictNumber]],0),9)*$H1078</f>
        <v>0</v>
      </c>
      <c r="J1078" s="15">
        <f>IF(PERL[[#This Row],[Unadjusted Maximum Revenue]]/(PERL[[#This Row],[Proposed Taxable Valuation]]/1000)&gt;PERL[[#This Row],[Max Debt RATE]],PERL[[#This Row],[Max Debt RATE]],PERL[[#This Row],[Unadjusted Maximum Revenue]]/(PERL[[#This Row],[Proposed Taxable Valuation]]/1000))</f>
        <v>0</v>
      </c>
      <c r="K1078" s="26">
        <f>ROUND(PERL[[#This Row],[Proposed Taxable Valuation]]/1000*PERL[[#This Row],[Adjusted Rate]],0)</f>
        <v>0</v>
      </c>
      <c r="L1078" s="19">
        <f t="shared" si="92"/>
        <v>0</v>
      </c>
      <c r="M1078" s="17">
        <f t="shared" si="94"/>
        <v>0</v>
      </c>
      <c r="N1078" s="5">
        <v>208756257</v>
      </c>
      <c r="O1078">
        <f>INDEX($R$3:$T$335,MATCH(PERL[[#This Row],[DistrictNumber]],$R$3:$R$335,0),3)</f>
        <v>0</v>
      </c>
      <c r="P1078" s="9">
        <f t="shared" si="95"/>
        <v>0</v>
      </c>
      <c r="V1078">
        <v>2029</v>
      </c>
      <c r="W1078" t="s">
        <v>196</v>
      </c>
      <c r="X1078" s="25">
        <v>339190929</v>
      </c>
    </row>
    <row r="1079" spans="1:24" x14ac:dyDescent="0.35">
      <c r="A1079" s="13">
        <v>2029</v>
      </c>
      <c r="B1079" s="13">
        <f t="shared" si="91"/>
        <v>2028</v>
      </c>
      <c r="C1079" t="s">
        <v>196</v>
      </c>
      <c r="D1079" t="s">
        <v>197</v>
      </c>
      <c r="E1079" s="5">
        <v>339190929</v>
      </c>
      <c r="F1079" s="13">
        <f>INDEX($R$3:$T$335,MATCH(PERL[[#This Row],[DistrictNumber]],$R$3:$R$335,0),3)</f>
        <v>0</v>
      </c>
      <c r="G1079" s="9">
        <f t="shared" si="93"/>
        <v>0</v>
      </c>
      <c r="H1079" s="11">
        <v>1.02</v>
      </c>
      <c r="I1079" s="12" cm="1">
        <f t="array" ref="I1079">INDEX(PERL[],MATCH(PERL[[#This Row],[Base Year]]&amp;PERL[[#This Row],[DistrictNumber]],PERL[[Fiscal Year]:[Fiscal Year]]&amp;PERL[[DistrictNumber]:[DistrictNumber]],0),9)*$H1079</f>
        <v>0</v>
      </c>
      <c r="J1079" s="15">
        <f>IF(PERL[[#This Row],[Unadjusted Maximum Revenue]]/(PERL[[#This Row],[Proposed Taxable Valuation]]/1000)&gt;PERL[[#This Row],[Max Debt RATE]],PERL[[#This Row],[Max Debt RATE]],PERL[[#This Row],[Unadjusted Maximum Revenue]]/(PERL[[#This Row],[Proposed Taxable Valuation]]/1000))</f>
        <v>0</v>
      </c>
      <c r="K1079" s="26">
        <f>ROUND(PERL[[#This Row],[Proposed Taxable Valuation]]/1000*PERL[[#This Row],[Adjusted Rate]],0)</f>
        <v>0</v>
      </c>
      <c r="L1079" s="19">
        <f t="shared" si="92"/>
        <v>0</v>
      </c>
      <c r="M1079" s="17">
        <f t="shared" si="94"/>
        <v>0</v>
      </c>
      <c r="N1079" s="5">
        <v>240503029</v>
      </c>
      <c r="O1079">
        <f>INDEX($R$3:$T$335,MATCH(PERL[[#This Row],[DistrictNumber]],$R$3:$R$335,0),3)</f>
        <v>0</v>
      </c>
      <c r="P1079" s="9">
        <f t="shared" si="95"/>
        <v>0</v>
      </c>
      <c r="V1079">
        <v>2029</v>
      </c>
      <c r="W1079" t="s">
        <v>476</v>
      </c>
      <c r="X1079" s="25">
        <v>340562743</v>
      </c>
    </row>
    <row r="1080" spans="1:24" x14ac:dyDescent="0.35">
      <c r="A1080" s="13">
        <v>2029</v>
      </c>
      <c r="B1080" s="13">
        <f t="shared" si="91"/>
        <v>2028</v>
      </c>
      <c r="C1080" t="s">
        <v>198</v>
      </c>
      <c r="D1080" t="s">
        <v>199</v>
      </c>
      <c r="E1080" s="5">
        <v>415887967</v>
      </c>
      <c r="F1080" s="13">
        <f>INDEX($R$3:$T$335,MATCH(PERL[[#This Row],[DistrictNumber]],$R$3:$R$335,0),3)</f>
        <v>0</v>
      </c>
      <c r="G1080" s="9">
        <f t="shared" si="93"/>
        <v>0</v>
      </c>
      <c r="H1080" s="11">
        <v>1.02</v>
      </c>
      <c r="I1080" s="12" cm="1">
        <f t="array" ref="I1080">INDEX(PERL[],MATCH(PERL[[#This Row],[Base Year]]&amp;PERL[[#This Row],[DistrictNumber]],PERL[[Fiscal Year]:[Fiscal Year]]&amp;PERL[[DistrictNumber]:[DistrictNumber]],0),9)*$H1080</f>
        <v>0</v>
      </c>
      <c r="J1080" s="15">
        <f>IF(PERL[[#This Row],[Unadjusted Maximum Revenue]]/(PERL[[#This Row],[Proposed Taxable Valuation]]/1000)&gt;PERL[[#This Row],[Max Debt RATE]],PERL[[#This Row],[Max Debt RATE]],PERL[[#This Row],[Unadjusted Maximum Revenue]]/(PERL[[#This Row],[Proposed Taxable Valuation]]/1000))</f>
        <v>0</v>
      </c>
      <c r="K1080" s="26">
        <f>ROUND(PERL[[#This Row],[Proposed Taxable Valuation]]/1000*PERL[[#This Row],[Adjusted Rate]],0)</f>
        <v>0</v>
      </c>
      <c r="L1080" s="19">
        <f t="shared" si="92"/>
        <v>0</v>
      </c>
      <c r="M1080" s="17">
        <f t="shared" si="94"/>
        <v>0</v>
      </c>
      <c r="N1080" s="5">
        <v>316634493</v>
      </c>
      <c r="O1080">
        <f>INDEX($R$3:$T$335,MATCH(PERL[[#This Row],[DistrictNumber]],$R$3:$R$335,0),3)</f>
        <v>0</v>
      </c>
      <c r="P1080" s="9">
        <f t="shared" si="95"/>
        <v>0</v>
      </c>
      <c r="V1080">
        <v>2029</v>
      </c>
      <c r="W1080" t="s">
        <v>202</v>
      </c>
      <c r="X1080" s="25">
        <v>292579822</v>
      </c>
    </row>
    <row r="1081" spans="1:24" x14ac:dyDescent="0.35">
      <c r="A1081" s="13">
        <v>2029</v>
      </c>
      <c r="B1081" s="13">
        <f t="shared" si="91"/>
        <v>2028</v>
      </c>
      <c r="C1081" t="s">
        <v>200</v>
      </c>
      <c r="D1081" t="s">
        <v>201</v>
      </c>
      <c r="E1081" s="5">
        <v>733179874</v>
      </c>
      <c r="F1081" s="13">
        <f>INDEX($R$3:$T$335,MATCH(PERL[[#This Row],[DistrictNumber]],$R$3:$R$335,0),3)</f>
        <v>0</v>
      </c>
      <c r="G1081" s="9">
        <f t="shared" si="93"/>
        <v>0</v>
      </c>
      <c r="H1081" s="11">
        <v>1.02</v>
      </c>
      <c r="I1081" s="12" cm="1">
        <f t="array" ref="I1081">INDEX(PERL[],MATCH(PERL[[#This Row],[Base Year]]&amp;PERL[[#This Row],[DistrictNumber]],PERL[[Fiscal Year]:[Fiscal Year]]&amp;PERL[[DistrictNumber]:[DistrictNumber]],0),9)*$H1081</f>
        <v>0</v>
      </c>
      <c r="J1081" s="15">
        <f>IF(PERL[[#This Row],[Unadjusted Maximum Revenue]]/(PERL[[#This Row],[Proposed Taxable Valuation]]/1000)&gt;PERL[[#This Row],[Max Debt RATE]],PERL[[#This Row],[Max Debt RATE]],PERL[[#This Row],[Unadjusted Maximum Revenue]]/(PERL[[#This Row],[Proposed Taxable Valuation]]/1000))</f>
        <v>0</v>
      </c>
      <c r="K1081" s="26">
        <f>ROUND(PERL[[#This Row],[Proposed Taxable Valuation]]/1000*PERL[[#This Row],[Adjusted Rate]],0)</f>
        <v>0</v>
      </c>
      <c r="L1081" s="19">
        <f t="shared" si="92"/>
        <v>0</v>
      </c>
      <c r="M1081" s="17">
        <f t="shared" si="94"/>
        <v>0</v>
      </c>
      <c r="N1081" s="5">
        <v>618788731</v>
      </c>
      <c r="O1081">
        <f>INDEX($R$3:$T$335,MATCH(PERL[[#This Row],[DistrictNumber]],$R$3:$R$335,0),3)</f>
        <v>0</v>
      </c>
      <c r="P1081" s="9">
        <f t="shared" si="95"/>
        <v>0</v>
      </c>
      <c r="V1081">
        <v>2029</v>
      </c>
      <c r="W1081" t="s">
        <v>204</v>
      </c>
      <c r="X1081" s="25">
        <v>345794156</v>
      </c>
    </row>
    <row r="1082" spans="1:24" x14ac:dyDescent="0.35">
      <c r="A1082" s="13">
        <v>2029</v>
      </c>
      <c r="B1082" s="13">
        <f t="shared" si="91"/>
        <v>2028</v>
      </c>
      <c r="C1082" t="s">
        <v>202</v>
      </c>
      <c r="D1082" t="s">
        <v>203</v>
      </c>
      <c r="E1082" s="5">
        <v>292579822</v>
      </c>
      <c r="F1082" s="13">
        <f>INDEX($R$3:$T$335,MATCH(PERL[[#This Row],[DistrictNumber]],$R$3:$R$335,0),3)</f>
        <v>0</v>
      </c>
      <c r="G1082" s="9">
        <f t="shared" si="93"/>
        <v>0</v>
      </c>
      <c r="H1082" s="11">
        <v>1.02</v>
      </c>
      <c r="I1082" s="12" cm="1">
        <f t="array" ref="I1082">INDEX(PERL[],MATCH(PERL[[#This Row],[Base Year]]&amp;PERL[[#This Row],[DistrictNumber]],PERL[[Fiscal Year]:[Fiscal Year]]&amp;PERL[[DistrictNumber]:[DistrictNumber]],0),9)*$H1082</f>
        <v>0</v>
      </c>
      <c r="J1082" s="15">
        <f>IF(PERL[[#This Row],[Unadjusted Maximum Revenue]]/(PERL[[#This Row],[Proposed Taxable Valuation]]/1000)&gt;PERL[[#This Row],[Max Debt RATE]],PERL[[#This Row],[Max Debt RATE]],PERL[[#This Row],[Unadjusted Maximum Revenue]]/(PERL[[#This Row],[Proposed Taxable Valuation]]/1000))</f>
        <v>0</v>
      </c>
      <c r="K1082" s="26">
        <f>ROUND(PERL[[#This Row],[Proposed Taxable Valuation]]/1000*PERL[[#This Row],[Adjusted Rate]],0)</f>
        <v>0</v>
      </c>
      <c r="L1082" s="19">
        <f t="shared" si="92"/>
        <v>0</v>
      </c>
      <c r="M1082" s="17">
        <f t="shared" si="94"/>
        <v>0</v>
      </c>
      <c r="N1082" s="5">
        <v>225818277</v>
      </c>
      <c r="O1082">
        <f>INDEX($R$3:$T$335,MATCH(PERL[[#This Row],[DistrictNumber]],$R$3:$R$335,0),3)</f>
        <v>0</v>
      </c>
      <c r="P1082" s="9">
        <f t="shared" si="95"/>
        <v>0</v>
      </c>
      <c r="V1082">
        <v>2029</v>
      </c>
      <c r="W1082" t="s">
        <v>206</v>
      </c>
      <c r="X1082" s="25">
        <v>586190531</v>
      </c>
    </row>
    <row r="1083" spans="1:24" x14ac:dyDescent="0.35">
      <c r="A1083" s="13">
        <v>2029</v>
      </c>
      <c r="B1083" s="13">
        <f t="shared" si="91"/>
        <v>2028</v>
      </c>
      <c r="C1083" t="s">
        <v>204</v>
      </c>
      <c r="D1083" t="s">
        <v>205</v>
      </c>
      <c r="E1083" s="5">
        <v>345794156</v>
      </c>
      <c r="F1083" s="13">
        <f>INDEX($R$3:$T$335,MATCH(PERL[[#This Row],[DistrictNumber]],$R$3:$R$335,0),3)</f>
        <v>0</v>
      </c>
      <c r="G1083" s="9">
        <f t="shared" si="93"/>
        <v>0</v>
      </c>
      <c r="H1083" s="11">
        <v>1.02</v>
      </c>
      <c r="I1083" s="12" cm="1">
        <f t="array" ref="I1083">INDEX(PERL[],MATCH(PERL[[#This Row],[Base Year]]&amp;PERL[[#This Row],[DistrictNumber]],PERL[[Fiscal Year]:[Fiscal Year]]&amp;PERL[[DistrictNumber]:[DistrictNumber]],0),9)*$H1083</f>
        <v>0</v>
      </c>
      <c r="J1083" s="15">
        <f>IF(PERL[[#This Row],[Unadjusted Maximum Revenue]]/(PERL[[#This Row],[Proposed Taxable Valuation]]/1000)&gt;PERL[[#This Row],[Max Debt RATE]],PERL[[#This Row],[Max Debt RATE]],PERL[[#This Row],[Unadjusted Maximum Revenue]]/(PERL[[#This Row],[Proposed Taxable Valuation]]/1000))</f>
        <v>0</v>
      </c>
      <c r="K1083" s="26">
        <f>ROUND(PERL[[#This Row],[Proposed Taxable Valuation]]/1000*PERL[[#This Row],[Adjusted Rate]],0)</f>
        <v>0</v>
      </c>
      <c r="L1083" s="19">
        <f t="shared" si="92"/>
        <v>0</v>
      </c>
      <c r="M1083" s="17">
        <f t="shared" si="94"/>
        <v>0</v>
      </c>
      <c r="N1083" s="5">
        <v>286273466</v>
      </c>
      <c r="O1083">
        <f>INDEX($R$3:$T$335,MATCH(PERL[[#This Row],[DistrictNumber]],$R$3:$R$335,0),3)</f>
        <v>0</v>
      </c>
      <c r="P1083" s="9">
        <f t="shared" si="95"/>
        <v>0</v>
      </c>
      <c r="V1083">
        <v>2029</v>
      </c>
      <c r="W1083" t="s">
        <v>208</v>
      </c>
      <c r="X1083" s="25">
        <v>320231263</v>
      </c>
    </row>
    <row r="1084" spans="1:24" x14ac:dyDescent="0.35">
      <c r="A1084" s="13">
        <v>2029</v>
      </c>
      <c r="B1084" s="13">
        <f t="shared" si="91"/>
        <v>2028</v>
      </c>
      <c r="C1084" t="s">
        <v>206</v>
      </c>
      <c r="D1084" t="s">
        <v>207</v>
      </c>
      <c r="E1084" s="5">
        <v>586190531</v>
      </c>
      <c r="F1084" s="13">
        <f>INDEX($R$3:$T$335,MATCH(PERL[[#This Row],[DistrictNumber]],$R$3:$R$335,0),3)</f>
        <v>0</v>
      </c>
      <c r="G1084" s="9">
        <f t="shared" si="93"/>
        <v>0</v>
      </c>
      <c r="H1084" s="11">
        <v>1.02</v>
      </c>
      <c r="I1084" s="12" cm="1">
        <f t="array" ref="I1084">INDEX(PERL[],MATCH(PERL[[#This Row],[Base Year]]&amp;PERL[[#This Row],[DistrictNumber]],PERL[[Fiscal Year]:[Fiscal Year]]&amp;PERL[[DistrictNumber]:[DistrictNumber]],0),9)*$H1084</f>
        <v>0</v>
      </c>
      <c r="J1084" s="15">
        <f>IF(PERL[[#This Row],[Unadjusted Maximum Revenue]]/(PERL[[#This Row],[Proposed Taxable Valuation]]/1000)&gt;PERL[[#This Row],[Max Debt RATE]],PERL[[#This Row],[Max Debt RATE]],PERL[[#This Row],[Unadjusted Maximum Revenue]]/(PERL[[#This Row],[Proposed Taxable Valuation]]/1000))</f>
        <v>0</v>
      </c>
      <c r="K1084" s="26">
        <f>ROUND(PERL[[#This Row],[Proposed Taxable Valuation]]/1000*PERL[[#This Row],[Adjusted Rate]],0)</f>
        <v>0</v>
      </c>
      <c r="L1084" s="19">
        <f t="shared" si="92"/>
        <v>0</v>
      </c>
      <c r="M1084" s="17">
        <f t="shared" si="94"/>
        <v>0</v>
      </c>
      <c r="N1084" s="5">
        <v>474851276</v>
      </c>
      <c r="O1084">
        <f>INDEX($R$3:$T$335,MATCH(PERL[[#This Row],[DistrictNumber]],$R$3:$R$335,0),3)</f>
        <v>0</v>
      </c>
      <c r="P1084" s="9">
        <f t="shared" si="95"/>
        <v>0</v>
      </c>
      <c r="V1084">
        <v>2029</v>
      </c>
      <c r="W1084" t="s">
        <v>210</v>
      </c>
      <c r="X1084" s="25">
        <v>143424215</v>
      </c>
    </row>
    <row r="1085" spans="1:24" x14ac:dyDescent="0.35">
      <c r="A1085" s="13">
        <v>2029</v>
      </c>
      <c r="B1085" s="13">
        <f t="shared" si="91"/>
        <v>2028</v>
      </c>
      <c r="C1085" t="s">
        <v>208</v>
      </c>
      <c r="D1085" t="s">
        <v>209</v>
      </c>
      <c r="E1085" s="5">
        <v>320231263</v>
      </c>
      <c r="F1085" s="13">
        <f>INDEX($R$3:$T$335,MATCH(PERL[[#This Row],[DistrictNumber]],$R$3:$R$335,0),3)</f>
        <v>0</v>
      </c>
      <c r="G1085" s="9">
        <f t="shared" si="93"/>
        <v>0</v>
      </c>
      <c r="H1085" s="11">
        <v>1.02</v>
      </c>
      <c r="I1085" s="12" cm="1">
        <f t="array" ref="I1085">INDEX(PERL[],MATCH(PERL[[#This Row],[Base Year]]&amp;PERL[[#This Row],[DistrictNumber]],PERL[[Fiscal Year]:[Fiscal Year]]&amp;PERL[[DistrictNumber]:[DistrictNumber]],0),9)*$H1085</f>
        <v>0</v>
      </c>
      <c r="J1085" s="15">
        <f>IF(PERL[[#This Row],[Unadjusted Maximum Revenue]]/(PERL[[#This Row],[Proposed Taxable Valuation]]/1000)&gt;PERL[[#This Row],[Max Debt RATE]],PERL[[#This Row],[Max Debt RATE]],PERL[[#This Row],[Unadjusted Maximum Revenue]]/(PERL[[#This Row],[Proposed Taxable Valuation]]/1000))</f>
        <v>0</v>
      </c>
      <c r="K1085" s="26">
        <f>ROUND(PERL[[#This Row],[Proposed Taxable Valuation]]/1000*PERL[[#This Row],[Adjusted Rate]],0)</f>
        <v>0</v>
      </c>
      <c r="L1085" s="19">
        <f t="shared" si="92"/>
        <v>0</v>
      </c>
      <c r="M1085" s="17">
        <f t="shared" si="94"/>
        <v>0</v>
      </c>
      <c r="N1085" s="5">
        <v>263347759</v>
      </c>
      <c r="O1085">
        <f>INDEX($R$3:$T$335,MATCH(PERL[[#This Row],[DistrictNumber]],$R$3:$R$335,0),3)</f>
        <v>0</v>
      </c>
      <c r="P1085" s="9">
        <f t="shared" si="95"/>
        <v>0</v>
      </c>
      <c r="V1085">
        <v>2029</v>
      </c>
      <c r="W1085" t="s">
        <v>212</v>
      </c>
      <c r="X1085" s="25">
        <v>612344769</v>
      </c>
    </row>
    <row r="1086" spans="1:24" x14ac:dyDescent="0.35">
      <c r="A1086" s="13">
        <v>2029</v>
      </c>
      <c r="B1086" s="13">
        <f t="shared" si="91"/>
        <v>2028</v>
      </c>
      <c r="C1086" t="s">
        <v>210</v>
      </c>
      <c r="D1086" t="s">
        <v>211</v>
      </c>
      <c r="E1086" s="5">
        <v>143424215</v>
      </c>
      <c r="F1086" s="13">
        <f>INDEX($R$3:$T$335,MATCH(PERL[[#This Row],[DistrictNumber]],$R$3:$R$335,0),3)</f>
        <v>0</v>
      </c>
      <c r="G1086" s="9">
        <f t="shared" si="93"/>
        <v>0</v>
      </c>
      <c r="H1086" s="11">
        <v>1.02</v>
      </c>
      <c r="I1086" s="12" cm="1">
        <f t="array" ref="I1086">INDEX(PERL[],MATCH(PERL[[#This Row],[Base Year]]&amp;PERL[[#This Row],[DistrictNumber]],PERL[[Fiscal Year]:[Fiscal Year]]&amp;PERL[[DistrictNumber]:[DistrictNumber]],0),9)*$H1086</f>
        <v>0</v>
      </c>
      <c r="J1086" s="15">
        <f>IF(PERL[[#This Row],[Unadjusted Maximum Revenue]]/(PERL[[#This Row],[Proposed Taxable Valuation]]/1000)&gt;PERL[[#This Row],[Max Debt RATE]],PERL[[#This Row],[Max Debt RATE]],PERL[[#This Row],[Unadjusted Maximum Revenue]]/(PERL[[#This Row],[Proposed Taxable Valuation]]/1000))</f>
        <v>0</v>
      </c>
      <c r="K1086" s="26">
        <f>ROUND(PERL[[#This Row],[Proposed Taxable Valuation]]/1000*PERL[[#This Row],[Adjusted Rate]],0)</f>
        <v>0</v>
      </c>
      <c r="L1086" s="19">
        <f t="shared" si="92"/>
        <v>0</v>
      </c>
      <c r="M1086" s="17">
        <f t="shared" si="94"/>
        <v>0</v>
      </c>
      <c r="N1086" s="5">
        <v>120221416</v>
      </c>
      <c r="O1086">
        <f>INDEX($R$3:$T$335,MATCH(PERL[[#This Row],[DistrictNumber]],$R$3:$R$335,0),3)</f>
        <v>0</v>
      </c>
      <c r="P1086" s="9">
        <f t="shared" si="95"/>
        <v>0</v>
      </c>
      <c r="V1086">
        <v>2029</v>
      </c>
      <c r="W1086" t="s">
        <v>214</v>
      </c>
      <c r="X1086" s="25">
        <v>372647637</v>
      </c>
    </row>
    <row r="1087" spans="1:24" x14ac:dyDescent="0.35">
      <c r="A1087" s="13">
        <v>2029</v>
      </c>
      <c r="B1087" s="13">
        <f t="shared" si="91"/>
        <v>2028</v>
      </c>
      <c r="C1087" t="s">
        <v>212</v>
      </c>
      <c r="D1087" t="s">
        <v>213</v>
      </c>
      <c r="E1087" s="5">
        <v>612344769</v>
      </c>
      <c r="F1087" s="13">
        <f>INDEX($R$3:$T$335,MATCH(PERL[[#This Row],[DistrictNumber]],$R$3:$R$335,0),3)</f>
        <v>0</v>
      </c>
      <c r="G1087" s="9">
        <f t="shared" si="93"/>
        <v>0</v>
      </c>
      <c r="H1087" s="11">
        <v>1.02</v>
      </c>
      <c r="I1087" s="12" cm="1">
        <f t="array" ref="I1087">INDEX(PERL[],MATCH(PERL[[#This Row],[Base Year]]&amp;PERL[[#This Row],[DistrictNumber]],PERL[[Fiscal Year]:[Fiscal Year]]&amp;PERL[[DistrictNumber]:[DistrictNumber]],0),9)*$H1087</f>
        <v>0</v>
      </c>
      <c r="J1087" s="15">
        <f>IF(PERL[[#This Row],[Unadjusted Maximum Revenue]]/(PERL[[#This Row],[Proposed Taxable Valuation]]/1000)&gt;PERL[[#This Row],[Max Debt RATE]],PERL[[#This Row],[Max Debt RATE]],PERL[[#This Row],[Unadjusted Maximum Revenue]]/(PERL[[#This Row],[Proposed Taxable Valuation]]/1000))</f>
        <v>0</v>
      </c>
      <c r="K1087" s="26">
        <f>ROUND(PERL[[#This Row],[Proposed Taxable Valuation]]/1000*PERL[[#This Row],[Adjusted Rate]],0)</f>
        <v>0</v>
      </c>
      <c r="L1087" s="19">
        <f t="shared" si="92"/>
        <v>0</v>
      </c>
      <c r="M1087" s="17">
        <f t="shared" si="94"/>
        <v>0</v>
      </c>
      <c r="N1087" s="5">
        <v>485322555</v>
      </c>
      <c r="O1087">
        <f>INDEX($R$3:$T$335,MATCH(PERL[[#This Row],[DistrictNumber]],$R$3:$R$335,0),3)</f>
        <v>0</v>
      </c>
      <c r="P1087" s="9">
        <f t="shared" si="95"/>
        <v>0</v>
      </c>
      <c r="V1087">
        <v>2029</v>
      </c>
      <c r="W1087" t="s">
        <v>216</v>
      </c>
      <c r="X1087" s="25">
        <v>1454817003</v>
      </c>
    </row>
    <row r="1088" spans="1:24" x14ac:dyDescent="0.35">
      <c r="A1088" s="13">
        <v>2029</v>
      </c>
      <c r="B1088" s="13">
        <f t="shared" si="91"/>
        <v>2028</v>
      </c>
      <c r="C1088" t="s">
        <v>214</v>
      </c>
      <c r="D1088" t="s">
        <v>215</v>
      </c>
      <c r="E1088" s="5">
        <v>372647637</v>
      </c>
      <c r="F1088" s="13">
        <f>INDEX($R$3:$T$335,MATCH(PERL[[#This Row],[DistrictNumber]],$R$3:$R$335,0),3)</f>
        <v>0</v>
      </c>
      <c r="G1088" s="9">
        <f t="shared" si="93"/>
        <v>0</v>
      </c>
      <c r="H1088" s="11">
        <v>1.02</v>
      </c>
      <c r="I1088" s="12" cm="1">
        <f t="array" ref="I1088">INDEX(PERL[],MATCH(PERL[[#This Row],[Base Year]]&amp;PERL[[#This Row],[DistrictNumber]],PERL[[Fiscal Year]:[Fiscal Year]]&amp;PERL[[DistrictNumber]:[DistrictNumber]],0),9)*$H1088</f>
        <v>0</v>
      </c>
      <c r="J1088" s="15">
        <f>IF(PERL[[#This Row],[Unadjusted Maximum Revenue]]/(PERL[[#This Row],[Proposed Taxable Valuation]]/1000)&gt;PERL[[#This Row],[Max Debt RATE]],PERL[[#This Row],[Max Debt RATE]],PERL[[#This Row],[Unadjusted Maximum Revenue]]/(PERL[[#This Row],[Proposed Taxable Valuation]]/1000))</f>
        <v>0</v>
      </c>
      <c r="K1088" s="26">
        <f>ROUND(PERL[[#This Row],[Proposed Taxable Valuation]]/1000*PERL[[#This Row],[Adjusted Rate]],0)</f>
        <v>0</v>
      </c>
      <c r="L1088" s="19">
        <f t="shared" si="92"/>
        <v>0</v>
      </c>
      <c r="M1088" s="17">
        <f t="shared" si="94"/>
        <v>0</v>
      </c>
      <c r="N1088" s="5">
        <v>319052905</v>
      </c>
      <c r="O1088">
        <f>INDEX($R$3:$T$335,MATCH(PERL[[#This Row],[DistrictNumber]],$R$3:$R$335,0),3)</f>
        <v>0</v>
      </c>
      <c r="P1088" s="9">
        <f t="shared" si="95"/>
        <v>0</v>
      </c>
      <c r="V1088">
        <v>2029</v>
      </c>
      <c r="W1088" t="s">
        <v>218</v>
      </c>
      <c r="X1088" s="25">
        <v>717871070</v>
      </c>
    </row>
    <row r="1089" spans="1:24" x14ac:dyDescent="0.35">
      <c r="A1089" s="13">
        <v>2029</v>
      </c>
      <c r="B1089" s="13">
        <f t="shared" si="91"/>
        <v>2028</v>
      </c>
      <c r="C1089" t="s">
        <v>216</v>
      </c>
      <c r="D1089" t="s">
        <v>217</v>
      </c>
      <c r="E1089" s="5">
        <v>1454817003</v>
      </c>
      <c r="F1089" s="13">
        <f>INDEX($R$3:$T$335,MATCH(PERL[[#This Row],[DistrictNumber]],$R$3:$R$335,0),3)</f>
        <v>0</v>
      </c>
      <c r="G1089" s="9">
        <f t="shared" si="93"/>
        <v>0</v>
      </c>
      <c r="H1089" s="11">
        <v>1.02</v>
      </c>
      <c r="I1089" s="12" cm="1">
        <f t="array" ref="I1089">INDEX(PERL[],MATCH(PERL[[#This Row],[Base Year]]&amp;PERL[[#This Row],[DistrictNumber]],PERL[[Fiscal Year]:[Fiscal Year]]&amp;PERL[[DistrictNumber]:[DistrictNumber]],0),9)*$H1089</f>
        <v>0</v>
      </c>
      <c r="J1089" s="15">
        <f>IF(PERL[[#This Row],[Unadjusted Maximum Revenue]]/(PERL[[#This Row],[Proposed Taxable Valuation]]/1000)&gt;PERL[[#This Row],[Max Debt RATE]],PERL[[#This Row],[Max Debt RATE]],PERL[[#This Row],[Unadjusted Maximum Revenue]]/(PERL[[#This Row],[Proposed Taxable Valuation]]/1000))</f>
        <v>0</v>
      </c>
      <c r="K1089" s="26">
        <f>ROUND(PERL[[#This Row],[Proposed Taxable Valuation]]/1000*PERL[[#This Row],[Adjusted Rate]],0)</f>
        <v>0</v>
      </c>
      <c r="L1089" s="19">
        <f t="shared" si="92"/>
        <v>0</v>
      </c>
      <c r="M1089" s="17">
        <f t="shared" si="94"/>
        <v>0</v>
      </c>
      <c r="N1089" s="5">
        <v>1108253381</v>
      </c>
      <c r="O1089">
        <f>INDEX($R$3:$T$335,MATCH(PERL[[#This Row],[DistrictNumber]],$R$3:$R$335,0),3)</f>
        <v>0</v>
      </c>
      <c r="P1089" s="9">
        <f t="shared" si="95"/>
        <v>0</v>
      </c>
      <c r="V1089">
        <v>2029</v>
      </c>
      <c r="W1089" t="s">
        <v>220</v>
      </c>
      <c r="X1089" s="25">
        <v>1792750303</v>
      </c>
    </row>
    <row r="1090" spans="1:24" x14ac:dyDescent="0.35">
      <c r="A1090" s="13">
        <v>2029</v>
      </c>
      <c r="B1090" s="13">
        <f t="shared" si="91"/>
        <v>2028</v>
      </c>
      <c r="C1090" t="s">
        <v>218</v>
      </c>
      <c r="D1090" t="s">
        <v>219</v>
      </c>
      <c r="E1090" s="5">
        <v>717871070</v>
      </c>
      <c r="F1090" s="13">
        <f>INDEX($R$3:$T$335,MATCH(PERL[[#This Row],[DistrictNumber]],$R$3:$R$335,0),3)</f>
        <v>0</v>
      </c>
      <c r="G1090" s="9">
        <f t="shared" si="93"/>
        <v>0</v>
      </c>
      <c r="H1090" s="11">
        <v>1.02</v>
      </c>
      <c r="I1090" s="12" cm="1">
        <f t="array" ref="I1090">INDEX(PERL[],MATCH(PERL[[#This Row],[Base Year]]&amp;PERL[[#This Row],[DistrictNumber]],PERL[[Fiscal Year]:[Fiscal Year]]&amp;PERL[[DistrictNumber]:[DistrictNumber]],0),9)*$H1090</f>
        <v>0</v>
      </c>
      <c r="J1090" s="15">
        <f>IF(PERL[[#This Row],[Unadjusted Maximum Revenue]]/(PERL[[#This Row],[Proposed Taxable Valuation]]/1000)&gt;PERL[[#This Row],[Max Debt RATE]],PERL[[#This Row],[Max Debt RATE]],PERL[[#This Row],[Unadjusted Maximum Revenue]]/(PERL[[#This Row],[Proposed Taxable Valuation]]/1000))</f>
        <v>0</v>
      </c>
      <c r="K1090" s="26">
        <f>ROUND(PERL[[#This Row],[Proposed Taxable Valuation]]/1000*PERL[[#This Row],[Adjusted Rate]],0)</f>
        <v>0</v>
      </c>
      <c r="L1090" s="19">
        <f t="shared" si="92"/>
        <v>0</v>
      </c>
      <c r="M1090" s="17">
        <f t="shared" si="94"/>
        <v>0</v>
      </c>
      <c r="N1090" s="5">
        <v>557507753</v>
      </c>
      <c r="O1090">
        <f>INDEX($R$3:$T$335,MATCH(PERL[[#This Row],[DistrictNumber]],$R$3:$R$335,0),3)</f>
        <v>0</v>
      </c>
      <c r="P1090" s="9">
        <f t="shared" si="95"/>
        <v>0</v>
      </c>
      <c r="V1090">
        <v>2029</v>
      </c>
      <c r="W1090" t="s">
        <v>222</v>
      </c>
      <c r="X1090" s="25">
        <v>1250458956</v>
      </c>
    </row>
    <row r="1091" spans="1:24" x14ac:dyDescent="0.35">
      <c r="A1091" s="13">
        <v>2029</v>
      </c>
      <c r="B1091" s="13">
        <f t="shared" si="91"/>
        <v>2028</v>
      </c>
      <c r="C1091" t="s">
        <v>220</v>
      </c>
      <c r="D1091" t="s">
        <v>221</v>
      </c>
      <c r="E1091" s="5">
        <v>1792750303</v>
      </c>
      <c r="F1091" s="13">
        <f>INDEX($R$3:$T$335,MATCH(PERL[[#This Row],[DistrictNumber]],$R$3:$R$335,0),3)</f>
        <v>0</v>
      </c>
      <c r="G1091" s="9">
        <f t="shared" si="93"/>
        <v>0</v>
      </c>
      <c r="H1091" s="11">
        <v>1.02</v>
      </c>
      <c r="I1091" s="12" cm="1">
        <f t="array" ref="I1091">INDEX(PERL[],MATCH(PERL[[#This Row],[Base Year]]&amp;PERL[[#This Row],[DistrictNumber]],PERL[[Fiscal Year]:[Fiscal Year]]&amp;PERL[[DistrictNumber]:[DistrictNumber]],0),9)*$H1091</f>
        <v>0</v>
      </c>
      <c r="J1091" s="15">
        <f>IF(PERL[[#This Row],[Unadjusted Maximum Revenue]]/(PERL[[#This Row],[Proposed Taxable Valuation]]/1000)&gt;PERL[[#This Row],[Max Debt RATE]],PERL[[#This Row],[Max Debt RATE]],PERL[[#This Row],[Unadjusted Maximum Revenue]]/(PERL[[#This Row],[Proposed Taxable Valuation]]/1000))</f>
        <v>0</v>
      </c>
      <c r="K1091" s="26">
        <f>ROUND(PERL[[#This Row],[Proposed Taxable Valuation]]/1000*PERL[[#This Row],[Adjusted Rate]],0)</f>
        <v>0</v>
      </c>
      <c r="L1091" s="19">
        <f t="shared" si="92"/>
        <v>0</v>
      </c>
      <c r="M1091" s="17">
        <f t="shared" si="94"/>
        <v>0</v>
      </c>
      <c r="N1091" s="5">
        <v>1318669677</v>
      </c>
      <c r="O1091">
        <f>INDEX($R$3:$T$335,MATCH(PERL[[#This Row],[DistrictNumber]],$R$3:$R$335,0),3)</f>
        <v>0</v>
      </c>
      <c r="P1091" s="9">
        <f t="shared" si="95"/>
        <v>0</v>
      </c>
      <c r="V1091">
        <v>2029</v>
      </c>
      <c r="W1091" t="s">
        <v>224</v>
      </c>
      <c r="X1091" s="25">
        <v>319206539</v>
      </c>
    </row>
    <row r="1092" spans="1:24" x14ac:dyDescent="0.35">
      <c r="A1092" s="13">
        <v>2029</v>
      </c>
      <c r="B1092" s="13">
        <f t="shared" si="91"/>
        <v>2028</v>
      </c>
      <c r="C1092" t="s">
        <v>222</v>
      </c>
      <c r="D1092" t="s">
        <v>223</v>
      </c>
      <c r="E1092" s="5">
        <v>1250458956</v>
      </c>
      <c r="F1092" s="13">
        <f>INDEX($R$3:$T$335,MATCH(PERL[[#This Row],[DistrictNumber]],$R$3:$R$335,0),3)</f>
        <v>0</v>
      </c>
      <c r="G1092" s="9">
        <f t="shared" si="93"/>
        <v>0</v>
      </c>
      <c r="H1092" s="11">
        <v>1.02</v>
      </c>
      <c r="I1092" s="12" cm="1">
        <f t="array" ref="I1092">INDEX(PERL[],MATCH(PERL[[#This Row],[Base Year]]&amp;PERL[[#This Row],[DistrictNumber]],PERL[[Fiscal Year]:[Fiscal Year]]&amp;PERL[[DistrictNumber]:[DistrictNumber]],0),9)*$H1092</f>
        <v>0</v>
      </c>
      <c r="J1092" s="15">
        <f>IF(PERL[[#This Row],[Unadjusted Maximum Revenue]]/(PERL[[#This Row],[Proposed Taxable Valuation]]/1000)&gt;PERL[[#This Row],[Max Debt RATE]],PERL[[#This Row],[Max Debt RATE]],PERL[[#This Row],[Unadjusted Maximum Revenue]]/(PERL[[#This Row],[Proposed Taxable Valuation]]/1000))</f>
        <v>0</v>
      </c>
      <c r="K1092" s="26">
        <f>ROUND(PERL[[#This Row],[Proposed Taxable Valuation]]/1000*PERL[[#This Row],[Adjusted Rate]],0)</f>
        <v>0</v>
      </c>
      <c r="L1092" s="19">
        <f t="shared" si="92"/>
        <v>0</v>
      </c>
      <c r="M1092" s="17">
        <f t="shared" si="94"/>
        <v>0</v>
      </c>
      <c r="N1092" s="5">
        <v>939916121</v>
      </c>
      <c r="O1092">
        <f>INDEX($R$3:$T$335,MATCH(PERL[[#This Row],[DistrictNumber]],$R$3:$R$335,0),3)</f>
        <v>0</v>
      </c>
      <c r="P1092" s="9">
        <f t="shared" si="95"/>
        <v>0</v>
      </c>
      <c r="V1092">
        <v>2029</v>
      </c>
      <c r="W1092" t="s">
        <v>226</v>
      </c>
      <c r="X1092" s="25">
        <v>413800688</v>
      </c>
    </row>
    <row r="1093" spans="1:24" x14ac:dyDescent="0.35">
      <c r="A1093" s="13">
        <v>2029</v>
      </c>
      <c r="B1093" s="13">
        <f t="shared" ref="B1093:B1156" si="96">A1093-1</f>
        <v>2028</v>
      </c>
      <c r="C1093" t="s">
        <v>224</v>
      </c>
      <c r="D1093" t="s">
        <v>225</v>
      </c>
      <c r="E1093" s="5">
        <v>319206539</v>
      </c>
      <c r="F1093" s="13">
        <f>INDEX($R$3:$T$335,MATCH(PERL[[#This Row],[DistrictNumber]],$R$3:$R$335,0),3)</f>
        <v>0</v>
      </c>
      <c r="G1093" s="9">
        <f t="shared" si="93"/>
        <v>0</v>
      </c>
      <c r="H1093" s="11">
        <v>1.02</v>
      </c>
      <c r="I1093" s="12" cm="1">
        <f t="array" ref="I1093">INDEX(PERL[],MATCH(PERL[[#This Row],[Base Year]]&amp;PERL[[#This Row],[DistrictNumber]],PERL[[Fiscal Year]:[Fiscal Year]]&amp;PERL[[DistrictNumber]:[DistrictNumber]],0),9)*$H1093</f>
        <v>0</v>
      </c>
      <c r="J1093" s="15">
        <f>IF(PERL[[#This Row],[Unadjusted Maximum Revenue]]/(PERL[[#This Row],[Proposed Taxable Valuation]]/1000)&gt;PERL[[#This Row],[Max Debt RATE]],PERL[[#This Row],[Max Debt RATE]],PERL[[#This Row],[Unadjusted Maximum Revenue]]/(PERL[[#This Row],[Proposed Taxable Valuation]]/1000))</f>
        <v>0</v>
      </c>
      <c r="K1093" s="26">
        <f>ROUND(PERL[[#This Row],[Proposed Taxable Valuation]]/1000*PERL[[#This Row],[Adjusted Rate]],0)</f>
        <v>0</v>
      </c>
      <c r="L1093" s="19">
        <f t="shared" ref="L1093:L1156" si="97">I1093-G1093</f>
        <v>0</v>
      </c>
      <c r="M1093" s="17">
        <f t="shared" si="94"/>
        <v>0</v>
      </c>
      <c r="N1093" s="5">
        <v>252772444</v>
      </c>
      <c r="O1093">
        <f>INDEX($R$3:$T$335,MATCH(PERL[[#This Row],[DistrictNumber]],$R$3:$R$335,0),3)</f>
        <v>0</v>
      </c>
      <c r="P1093" s="9">
        <f t="shared" si="95"/>
        <v>0</v>
      </c>
      <c r="V1093">
        <v>2029</v>
      </c>
      <c r="W1093" t="s">
        <v>228</v>
      </c>
      <c r="X1093" s="25">
        <v>1056001402</v>
      </c>
    </row>
    <row r="1094" spans="1:24" x14ac:dyDescent="0.35">
      <c r="A1094" s="13">
        <v>2029</v>
      </c>
      <c r="B1094" s="13">
        <f t="shared" si="96"/>
        <v>2028</v>
      </c>
      <c r="C1094" t="s">
        <v>226</v>
      </c>
      <c r="D1094" t="s">
        <v>227</v>
      </c>
      <c r="E1094" s="5">
        <v>413800688</v>
      </c>
      <c r="F1094" s="13">
        <f>INDEX($R$3:$T$335,MATCH(PERL[[#This Row],[DistrictNumber]],$R$3:$R$335,0),3)</f>
        <v>0</v>
      </c>
      <c r="G1094" s="9">
        <f t="shared" si="93"/>
        <v>0</v>
      </c>
      <c r="H1094" s="11">
        <v>1.02</v>
      </c>
      <c r="I1094" s="12" cm="1">
        <f t="array" ref="I1094">INDEX(PERL[],MATCH(PERL[[#This Row],[Base Year]]&amp;PERL[[#This Row],[DistrictNumber]],PERL[[Fiscal Year]:[Fiscal Year]]&amp;PERL[[DistrictNumber]:[DistrictNumber]],0),9)*$H1094</f>
        <v>0</v>
      </c>
      <c r="J1094" s="15">
        <f>IF(PERL[[#This Row],[Unadjusted Maximum Revenue]]/(PERL[[#This Row],[Proposed Taxable Valuation]]/1000)&gt;PERL[[#This Row],[Max Debt RATE]],PERL[[#This Row],[Max Debt RATE]],PERL[[#This Row],[Unadjusted Maximum Revenue]]/(PERL[[#This Row],[Proposed Taxable Valuation]]/1000))</f>
        <v>0</v>
      </c>
      <c r="K1094" s="26">
        <f>ROUND(PERL[[#This Row],[Proposed Taxable Valuation]]/1000*PERL[[#This Row],[Adjusted Rate]],0)</f>
        <v>0</v>
      </c>
      <c r="L1094" s="19">
        <f t="shared" si="97"/>
        <v>0</v>
      </c>
      <c r="M1094" s="17">
        <f t="shared" si="94"/>
        <v>0</v>
      </c>
      <c r="N1094" s="5">
        <v>348066645</v>
      </c>
      <c r="O1094">
        <f>INDEX($R$3:$T$335,MATCH(PERL[[#This Row],[DistrictNumber]],$R$3:$R$335,0),3)</f>
        <v>0</v>
      </c>
      <c r="P1094" s="9">
        <f t="shared" si="95"/>
        <v>0</v>
      </c>
      <c r="V1094">
        <v>2029</v>
      </c>
      <c r="W1094" t="s">
        <v>230</v>
      </c>
      <c r="X1094" s="25">
        <v>380019667</v>
      </c>
    </row>
    <row r="1095" spans="1:24" x14ac:dyDescent="0.35">
      <c r="A1095" s="13">
        <v>2029</v>
      </c>
      <c r="B1095" s="13">
        <f t="shared" si="96"/>
        <v>2028</v>
      </c>
      <c r="C1095" t="s">
        <v>228</v>
      </c>
      <c r="D1095" t="s">
        <v>229</v>
      </c>
      <c r="E1095" s="5">
        <v>1056001402</v>
      </c>
      <c r="F1095" s="13">
        <f>INDEX($R$3:$T$335,MATCH(PERL[[#This Row],[DistrictNumber]],$R$3:$R$335,0),3)</f>
        <v>0</v>
      </c>
      <c r="G1095" s="9">
        <f t="shared" si="93"/>
        <v>0</v>
      </c>
      <c r="H1095" s="11">
        <v>1.02</v>
      </c>
      <c r="I1095" s="12" cm="1">
        <f t="array" ref="I1095">INDEX(PERL[],MATCH(PERL[[#This Row],[Base Year]]&amp;PERL[[#This Row],[DistrictNumber]],PERL[[Fiscal Year]:[Fiscal Year]]&amp;PERL[[DistrictNumber]:[DistrictNumber]],0),9)*$H1095</f>
        <v>0</v>
      </c>
      <c r="J1095" s="15">
        <f>IF(PERL[[#This Row],[Unadjusted Maximum Revenue]]/(PERL[[#This Row],[Proposed Taxable Valuation]]/1000)&gt;PERL[[#This Row],[Max Debt RATE]],PERL[[#This Row],[Max Debt RATE]],PERL[[#This Row],[Unadjusted Maximum Revenue]]/(PERL[[#This Row],[Proposed Taxable Valuation]]/1000))</f>
        <v>0</v>
      </c>
      <c r="K1095" s="26">
        <f>ROUND(PERL[[#This Row],[Proposed Taxable Valuation]]/1000*PERL[[#This Row],[Adjusted Rate]],0)</f>
        <v>0</v>
      </c>
      <c r="L1095" s="19">
        <f t="shared" si="97"/>
        <v>0</v>
      </c>
      <c r="M1095" s="17">
        <f t="shared" si="94"/>
        <v>0</v>
      </c>
      <c r="N1095" s="5">
        <v>785315393</v>
      </c>
      <c r="O1095">
        <f>INDEX($R$3:$T$335,MATCH(PERL[[#This Row],[DistrictNumber]],$R$3:$R$335,0),3)</f>
        <v>0</v>
      </c>
      <c r="P1095" s="9">
        <f t="shared" si="95"/>
        <v>0</v>
      </c>
      <c r="V1095">
        <v>2029</v>
      </c>
      <c r="W1095" t="s">
        <v>232</v>
      </c>
      <c r="X1095" s="25">
        <v>1362766319</v>
      </c>
    </row>
    <row r="1096" spans="1:24" x14ac:dyDescent="0.35">
      <c r="A1096" s="13">
        <v>2029</v>
      </c>
      <c r="B1096" s="13">
        <f t="shared" si="96"/>
        <v>2028</v>
      </c>
      <c r="C1096" t="s">
        <v>230</v>
      </c>
      <c r="D1096" t="s">
        <v>231</v>
      </c>
      <c r="E1096" s="5">
        <v>380019667</v>
      </c>
      <c r="F1096" s="13">
        <f>INDEX($R$3:$T$335,MATCH(PERL[[#This Row],[DistrictNumber]],$R$3:$R$335,0),3)</f>
        <v>0.13500000000000001</v>
      </c>
      <c r="G1096" s="9">
        <f t="shared" si="93"/>
        <v>51302.655045000007</v>
      </c>
      <c r="H1096" s="11">
        <v>1.02</v>
      </c>
      <c r="I1096" s="12" cm="1">
        <f t="array" ref="I1096">INDEX(PERL[],MATCH(PERL[[#This Row],[Base Year]]&amp;PERL[[#This Row],[DistrictNumber]],PERL[[Fiscal Year]:[Fiscal Year]]&amp;PERL[[DistrictNumber]:[DistrictNumber]],0),9)*$H1096</f>
        <v>44025.853196976132</v>
      </c>
      <c r="J1096" s="15">
        <f>IF(PERL[[#This Row],[Unadjusted Maximum Revenue]]/(PERL[[#This Row],[Proposed Taxable Valuation]]/1000)&gt;PERL[[#This Row],[Max Debt RATE]],PERL[[#This Row],[Max Debt RATE]],PERL[[#This Row],[Unadjusted Maximum Revenue]]/(PERL[[#This Row],[Proposed Taxable Valuation]]/1000))</f>
        <v>0.11585151248757905</v>
      </c>
      <c r="K1096" s="26">
        <f>ROUND(PERL[[#This Row],[Proposed Taxable Valuation]]/1000*PERL[[#This Row],[Adjusted Rate]],0)</f>
        <v>44026</v>
      </c>
      <c r="L1096" s="19">
        <f t="shared" si="97"/>
        <v>-7276.8018480238752</v>
      </c>
      <c r="M1096" s="17">
        <f t="shared" si="94"/>
        <v>-1.9148487512420959E-2</v>
      </c>
      <c r="N1096" s="5">
        <v>319184443</v>
      </c>
      <c r="O1096">
        <f>INDEX($R$3:$T$335,MATCH(PERL[[#This Row],[DistrictNumber]],$R$3:$R$335,0),3)</f>
        <v>0.13500000000000001</v>
      </c>
      <c r="P1096" s="9">
        <f t="shared" si="95"/>
        <v>43089.899805000008</v>
      </c>
      <c r="V1096">
        <v>2029</v>
      </c>
      <c r="W1096" t="s">
        <v>234</v>
      </c>
      <c r="X1096" s="25">
        <v>163246144</v>
      </c>
    </row>
    <row r="1097" spans="1:24" x14ac:dyDescent="0.35">
      <c r="A1097" s="13">
        <v>2029</v>
      </c>
      <c r="B1097" s="13">
        <f t="shared" si="96"/>
        <v>2028</v>
      </c>
      <c r="C1097" t="s">
        <v>232</v>
      </c>
      <c r="D1097" t="s">
        <v>233</v>
      </c>
      <c r="E1097" s="5">
        <v>1362766319</v>
      </c>
      <c r="F1097" s="13">
        <f>INDEX($R$3:$T$335,MATCH(PERL[[#This Row],[DistrictNumber]],$R$3:$R$335,0),3)</f>
        <v>0</v>
      </c>
      <c r="G1097" s="9">
        <f t="shared" si="93"/>
        <v>0</v>
      </c>
      <c r="H1097" s="11">
        <v>1.02</v>
      </c>
      <c r="I1097" s="12" cm="1">
        <f t="array" ref="I1097">INDEX(PERL[],MATCH(PERL[[#This Row],[Base Year]]&amp;PERL[[#This Row],[DistrictNumber]],PERL[[Fiscal Year]:[Fiscal Year]]&amp;PERL[[DistrictNumber]:[DistrictNumber]],0),9)*$H1097</f>
        <v>0</v>
      </c>
      <c r="J1097" s="15">
        <f>IF(PERL[[#This Row],[Unadjusted Maximum Revenue]]/(PERL[[#This Row],[Proposed Taxable Valuation]]/1000)&gt;PERL[[#This Row],[Max Debt RATE]],PERL[[#This Row],[Max Debt RATE]],PERL[[#This Row],[Unadjusted Maximum Revenue]]/(PERL[[#This Row],[Proposed Taxable Valuation]]/1000))</f>
        <v>0</v>
      </c>
      <c r="K1097" s="26">
        <f>ROUND(PERL[[#This Row],[Proposed Taxable Valuation]]/1000*PERL[[#This Row],[Adjusted Rate]],0)</f>
        <v>0</v>
      </c>
      <c r="L1097" s="19">
        <f t="shared" si="97"/>
        <v>0</v>
      </c>
      <c r="M1097" s="17">
        <f t="shared" si="94"/>
        <v>0</v>
      </c>
      <c r="N1097" s="5">
        <v>874005996</v>
      </c>
      <c r="O1097">
        <f>INDEX($R$3:$T$335,MATCH(PERL[[#This Row],[DistrictNumber]],$R$3:$R$335,0),3)</f>
        <v>0</v>
      </c>
      <c r="P1097" s="9">
        <f t="shared" si="95"/>
        <v>0</v>
      </c>
      <c r="V1097">
        <v>2029</v>
      </c>
      <c r="W1097" t="s">
        <v>236</v>
      </c>
      <c r="X1097" s="25">
        <v>503859515</v>
      </c>
    </row>
    <row r="1098" spans="1:24" x14ac:dyDescent="0.35">
      <c r="A1098" s="13">
        <v>2029</v>
      </c>
      <c r="B1098" s="13">
        <f t="shared" si="96"/>
        <v>2028</v>
      </c>
      <c r="C1098" t="s">
        <v>234</v>
      </c>
      <c r="D1098" t="s">
        <v>235</v>
      </c>
      <c r="E1098" s="5">
        <v>163246144</v>
      </c>
      <c r="F1098" s="13">
        <f>INDEX($R$3:$T$335,MATCH(PERL[[#This Row],[DistrictNumber]],$R$3:$R$335,0),3)</f>
        <v>0</v>
      </c>
      <c r="G1098" s="9">
        <f t="shared" ref="G1098:G1161" si="98">E1098/1000*F1098</f>
        <v>0</v>
      </c>
      <c r="H1098" s="11">
        <v>1.02</v>
      </c>
      <c r="I1098" s="12" cm="1">
        <f t="array" ref="I1098">INDEX(PERL[],MATCH(PERL[[#This Row],[Base Year]]&amp;PERL[[#This Row],[DistrictNumber]],PERL[[Fiscal Year]:[Fiscal Year]]&amp;PERL[[DistrictNumber]:[DistrictNumber]],0),9)*$H1098</f>
        <v>0</v>
      </c>
      <c r="J1098" s="15">
        <f>IF(PERL[[#This Row],[Unadjusted Maximum Revenue]]/(PERL[[#This Row],[Proposed Taxable Valuation]]/1000)&gt;PERL[[#This Row],[Max Debt RATE]],PERL[[#This Row],[Max Debt RATE]],PERL[[#This Row],[Unadjusted Maximum Revenue]]/(PERL[[#This Row],[Proposed Taxable Valuation]]/1000))</f>
        <v>0</v>
      </c>
      <c r="K1098" s="26">
        <f>ROUND(PERL[[#This Row],[Proposed Taxable Valuation]]/1000*PERL[[#This Row],[Adjusted Rate]],0)</f>
        <v>0</v>
      </c>
      <c r="L1098" s="19">
        <f t="shared" si="97"/>
        <v>0</v>
      </c>
      <c r="M1098" s="17">
        <f t="shared" si="94"/>
        <v>0</v>
      </c>
      <c r="N1098" s="5">
        <v>145347956</v>
      </c>
      <c r="O1098">
        <f>INDEX($R$3:$T$335,MATCH(PERL[[#This Row],[DistrictNumber]],$R$3:$R$335,0),3)</f>
        <v>0</v>
      </c>
      <c r="P1098" s="9">
        <f t="shared" si="95"/>
        <v>0</v>
      </c>
      <c r="V1098">
        <v>2029</v>
      </c>
      <c r="W1098" t="s">
        <v>238</v>
      </c>
      <c r="X1098" s="25">
        <v>1427786609</v>
      </c>
    </row>
    <row r="1099" spans="1:24" x14ac:dyDescent="0.35">
      <c r="A1099" s="13">
        <v>2029</v>
      </c>
      <c r="B1099" s="13">
        <f t="shared" si="96"/>
        <v>2028</v>
      </c>
      <c r="C1099" t="s">
        <v>236</v>
      </c>
      <c r="D1099" t="s">
        <v>237</v>
      </c>
      <c r="E1099" s="5">
        <v>503859515</v>
      </c>
      <c r="F1099" s="13">
        <f>INDEX($R$3:$T$335,MATCH(PERL[[#This Row],[DistrictNumber]],$R$3:$R$335,0),3)</f>
        <v>0</v>
      </c>
      <c r="G1099" s="9">
        <f t="shared" si="98"/>
        <v>0</v>
      </c>
      <c r="H1099" s="11">
        <v>1.02</v>
      </c>
      <c r="I1099" s="12" cm="1">
        <f t="array" ref="I1099">INDEX(PERL[],MATCH(PERL[[#This Row],[Base Year]]&amp;PERL[[#This Row],[DistrictNumber]],PERL[[Fiscal Year]:[Fiscal Year]]&amp;PERL[[DistrictNumber]:[DistrictNumber]],0),9)*$H1099</f>
        <v>0</v>
      </c>
      <c r="J1099" s="15">
        <f>IF(PERL[[#This Row],[Unadjusted Maximum Revenue]]/(PERL[[#This Row],[Proposed Taxable Valuation]]/1000)&gt;PERL[[#This Row],[Max Debt RATE]],PERL[[#This Row],[Max Debt RATE]],PERL[[#This Row],[Unadjusted Maximum Revenue]]/(PERL[[#This Row],[Proposed Taxable Valuation]]/1000))</f>
        <v>0</v>
      </c>
      <c r="K1099" s="26">
        <f>ROUND(PERL[[#This Row],[Proposed Taxable Valuation]]/1000*PERL[[#This Row],[Adjusted Rate]],0)</f>
        <v>0</v>
      </c>
      <c r="L1099" s="19">
        <f t="shared" si="97"/>
        <v>0</v>
      </c>
      <c r="M1099" s="17">
        <f t="shared" ref="M1099:M1162" si="99">J1099-F1099</f>
        <v>0</v>
      </c>
      <c r="N1099" s="5">
        <v>403097419</v>
      </c>
      <c r="O1099">
        <f>INDEX($R$3:$T$335,MATCH(PERL[[#This Row],[DistrictNumber]],$R$3:$R$335,0),3)</f>
        <v>0</v>
      </c>
      <c r="P1099" s="9">
        <f t="shared" si="95"/>
        <v>0</v>
      </c>
      <c r="V1099">
        <v>2029</v>
      </c>
      <c r="W1099" t="s">
        <v>240</v>
      </c>
      <c r="X1099" s="25">
        <v>266535961</v>
      </c>
    </row>
    <row r="1100" spans="1:24" x14ac:dyDescent="0.35">
      <c r="A1100" s="13">
        <v>2029</v>
      </c>
      <c r="B1100" s="13">
        <f t="shared" si="96"/>
        <v>2028</v>
      </c>
      <c r="C1100" t="s">
        <v>238</v>
      </c>
      <c r="D1100" t="s">
        <v>239</v>
      </c>
      <c r="E1100" s="5">
        <v>1427786609</v>
      </c>
      <c r="F1100" s="13">
        <f>INDEX($R$3:$T$335,MATCH(PERL[[#This Row],[DistrictNumber]],$R$3:$R$335,0),3)</f>
        <v>0</v>
      </c>
      <c r="G1100" s="9">
        <f t="shared" si="98"/>
        <v>0</v>
      </c>
      <c r="H1100" s="11">
        <v>1.02</v>
      </c>
      <c r="I1100" s="12" cm="1">
        <f t="array" ref="I1100">INDEX(PERL[],MATCH(PERL[[#This Row],[Base Year]]&amp;PERL[[#This Row],[DistrictNumber]],PERL[[Fiscal Year]:[Fiscal Year]]&amp;PERL[[DistrictNumber]:[DistrictNumber]],0),9)*$H1100</f>
        <v>0</v>
      </c>
      <c r="J1100" s="15">
        <f>IF(PERL[[#This Row],[Unadjusted Maximum Revenue]]/(PERL[[#This Row],[Proposed Taxable Valuation]]/1000)&gt;PERL[[#This Row],[Max Debt RATE]],PERL[[#This Row],[Max Debt RATE]],PERL[[#This Row],[Unadjusted Maximum Revenue]]/(PERL[[#This Row],[Proposed Taxable Valuation]]/1000))</f>
        <v>0</v>
      </c>
      <c r="K1100" s="26">
        <f>ROUND(PERL[[#This Row],[Proposed Taxable Valuation]]/1000*PERL[[#This Row],[Adjusted Rate]],0)</f>
        <v>0</v>
      </c>
      <c r="L1100" s="19">
        <f t="shared" si="97"/>
        <v>0</v>
      </c>
      <c r="M1100" s="17">
        <f t="shared" si="99"/>
        <v>0</v>
      </c>
      <c r="N1100" s="5">
        <v>969392934</v>
      </c>
      <c r="O1100">
        <f>INDEX($R$3:$T$335,MATCH(PERL[[#This Row],[DistrictNumber]],$R$3:$R$335,0),3)</f>
        <v>0</v>
      </c>
      <c r="P1100" s="9">
        <f t="shared" si="95"/>
        <v>0</v>
      </c>
      <c r="V1100">
        <v>2029</v>
      </c>
      <c r="W1100" t="s">
        <v>244</v>
      </c>
      <c r="X1100" s="25">
        <v>367459214</v>
      </c>
    </row>
    <row r="1101" spans="1:24" x14ac:dyDescent="0.35">
      <c r="A1101" s="13">
        <v>2029</v>
      </c>
      <c r="B1101" s="13">
        <f t="shared" si="96"/>
        <v>2028</v>
      </c>
      <c r="C1101" t="s">
        <v>240</v>
      </c>
      <c r="D1101" t="s">
        <v>241</v>
      </c>
      <c r="E1101" s="5">
        <v>266535961</v>
      </c>
      <c r="F1101" s="13">
        <f>INDEX($R$3:$T$335,MATCH(PERL[[#This Row],[DistrictNumber]],$R$3:$R$335,0),3)</f>
        <v>0</v>
      </c>
      <c r="G1101" s="9">
        <f t="shared" si="98"/>
        <v>0</v>
      </c>
      <c r="H1101" s="11">
        <v>1.02</v>
      </c>
      <c r="I1101" s="12" cm="1">
        <f t="array" ref="I1101">INDEX(PERL[],MATCH(PERL[[#This Row],[Base Year]]&amp;PERL[[#This Row],[DistrictNumber]],PERL[[Fiscal Year]:[Fiscal Year]]&amp;PERL[[DistrictNumber]:[DistrictNumber]],0),9)*$H1101</f>
        <v>0</v>
      </c>
      <c r="J1101" s="15">
        <f>IF(PERL[[#This Row],[Unadjusted Maximum Revenue]]/(PERL[[#This Row],[Proposed Taxable Valuation]]/1000)&gt;PERL[[#This Row],[Max Debt RATE]],PERL[[#This Row],[Max Debt RATE]],PERL[[#This Row],[Unadjusted Maximum Revenue]]/(PERL[[#This Row],[Proposed Taxable Valuation]]/1000))</f>
        <v>0</v>
      </c>
      <c r="K1101" s="26">
        <f>ROUND(PERL[[#This Row],[Proposed Taxable Valuation]]/1000*PERL[[#This Row],[Adjusted Rate]],0)</f>
        <v>0</v>
      </c>
      <c r="L1101" s="19">
        <f t="shared" si="97"/>
        <v>0</v>
      </c>
      <c r="M1101" s="17">
        <f t="shared" si="99"/>
        <v>0</v>
      </c>
      <c r="N1101" s="5">
        <v>222136874</v>
      </c>
      <c r="O1101">
        <f>INDEX($R$3:$T$335,MATCH(PERL[[#This Row],[DistrictNumber]],$R$3:$R$335,0),3)</f>
        <v>0</v>
      </c>
      <c r="P1101" s="9">
        <f t="shared" si="95"/>
        <v>0</v>
      </c>
      <c r="V1101">
        <v>2029</v>
      </c>
      <c r="W1101" t="s">
        <v>402</v>
      </c>
      <c r="X1101" s="25">
        <v>446439100</v>
      </c>
    </row>
    <row r="1102" spans="1:24" x14ac:dyDescent="0.35">
      <c r="A1102" s="13">
        <v>2029</v>
      </c>
      <c r="B1102" s="13">
        <f t="shared" si="96"/>
        <v>2028</v>
      </c>
      <c r="C1102" t="s">
        <v>242</v>
      </c>
      <c r="D1102" t="s">
        <v>243</v>
      </c>
      <c r="E1102" s="5">
        <v>269977080</v>
      </c>
      <c r="F1102" s="13">
        <f>INDEX($R$3:$T$335,MATCH(PERL[[#This Row],[DistrictNumber]],$R$3:$R$335,0),3)</f>
        <v>0</v>
      </c>
      <c r="G1102" s="9">
        <f t="shared" si="98"/>
        <v>0</v>
      </c>
      <c r="H1102" s="11">
        <v>1.02</v>
      </c>
      <c r="I1102" s="12" cm="1">
        <f t="array" ref="I1102">INDEX(PERL[],MATCH(PERL[[#This Row],[Base Year]]&amp;PERL[[#This Row],[DistrictNumber]],PERL[[Fiscal Year]:[Fiscal Year]]&amp;PERL[[DistrictNumber]:[DistrictNumber]],0),9)*$H1102</f>
        <v>0</v>
      </c>
      <c r="J1102" s="15">
        <f>IF(PERL[[#This Row],[Unadjusted Maximum Revenue]]/(PERL[[#This Row],[Proposed Taxable Valuation]]/1000)&gt;PERL[[#This Row],[Max Debt RATE]],PERL[[#This Row],[Max Debt RATE]],PERL[[#This Row],[Unadjusted Maximum Revenue]]/(PERL[[#This Row],[Proposed Taxable Valuation]]/1000))</f>
        <v>0</v>
      </c>
      <c r="K1102" s="26">
        <f>ROUND(PERL[[#This Row],[Proposed Taxable Valuation]]/1000*PERL[[#This Row],[Adjusted Rate]],0)</f>
        <v>0</v>
      </c>
      <c r="L1102" s="19">
        <f t="shared" si="97"/>
        <v>0</v>
      </c>
      <c r="M1102" s="17">
        <f t="shared" si="99"/>
        <v>0</v>
      </c>
      <c r="N1102" s="5">
        <v>223166579</v>
      </c>
      <c r="O1102">
        <f>INDEX($R$3:$T$335,MATCH(PERL[[#This Row],[DistrictNumber]],$R$3:$R$335,0),3)</f>
        <v>0</v>
      </c>
      <c r="P1102" s="9">
        <f t="shared" si="95"/>
        <v>0</v>
      </c>
      <c r="V1102">
        <v>2029</v>
      </c>
      <c r="W1102" t="s">
        <v>242</v>
      </c>
      <c r="X1102" s="25">
        <v>269977080</v>
      </c>
    </row>
    <row r="1103" spans="1:24" x14ac:dyDescent="0.35">
      <c r="A1103" s="13">
        <v>2029</v>
      </c>
      <c r="B1103" s="13">
        <f t="shared" si="96"/>
        <v>2028</v>
      </c>
      <c r="C1103" t="s">
        <v>244</v>
      </c>
      <c r="D1103" t="s">
        <v>245</v>
      </c>
      <c r="E1103" s="5">
        <v>367459214</v>
      </c>
      <c r="F1103" s="13">
        <f>INDEX($R$3:$T$335,MATCH(PERL[[#This Row],[DistrictNumber]],$R$3:$R$335,0),3)</f>
        <v>0</v>
      </c>
      <c r="G1103" s="9">
        <f t="shared" si="98"/>
        <v>0</v>
      </c>
      <c r="H1103" s="11">
        <v>1.02</v>
      </c>
      <c r="I1103" s="12" cm="1">
        <f t="array" ref="I1103">INDEX(PERL[],MATCH(PERL[[#This Row],[Base Year]]&amp;PERL[[#This Row],[DistrictNumber]],PERL[[Fiscal Year]:[Fiscal Year]]&amp;PERL[[DistrictNumber]:[DistrictNumber]],0),9)*$H1103</f>
        <v>0</v>
      </c>
      <c r="J1103" s="15">
        <f>IF(PERL[[#This Row],[Unadjusted Maximum Revenue]]/(PERL[[#This Row],[Proposed Taxable Valuation]]/1000)&gt;PERL[[#This Row],[Max Debt RATE]],PERL[[#This Row],[Max Debt RATE]],PERL[[#This Row],[Unadjusted Maximum Revenue]]/(PERL[[#This Row],[Proposed Taxable Valuation]]/1000))</f>
        <v>0</v>
      </c>
      <c r="K1103" s="26">
        <f>ROUND(PERL[[#This Row],[Proposed Taxable Valuation]]/1000*PERL[[#This Row],[Adjusted Rate]],0)</f>
        <v>0</v>
      </c>
      <c r="L1103" s="19">
        <f t="shared" si="97"/>
        <v>0</v>
      </c>
      <c r="M1103" s="17">
        <f t="shared" si="99"/>
        <v>0</v>
      </c>
      <c r="N1103" s="5">
        <v>312837978</v>
      </c>
      <c r="O1103">
        <f>INDEX($R$3:$T$335,MATCH(PERL[[#This Row],[DistrictNumber]],$R$3:$R$335,0),3)</f>
        <v>0</v>
      </c>
      <c r="P1103" s="9">
        <f t="shared" si="95"/>
        <v>0</v>
      </c>
      <c r="V1103">
        <v>2029</v>
      </c>
      <c r="W1103" t="s">
        <v>248</v>
      </c>
      <c r="X1103" s="25">
        <v>1089035330</v>
      </c>
    </row>
    <row r="1104" spans="1:24" x14ac:dyDescent="0.35">
      <c r="A1104" s="13">
        <v>2029</v>
      </c>
      <c r="B1104" s="13">
        <f t="shared" si="96"/>
        <v>2028</v>
      </c>
      <c r="C1104" t="s">
        <v>246</v>
      </c>
      <c r="D1104" t="s">
        <v>247</v>
      </c>
      <c r="E1104" s="5">
        <v>963803750</v>
      </c>
      <c r="F1104" s="13">
        <f>INDEX($R$3:$T$335,MATCH(PERL[[#This Row],[DistrictNumber]],$R$3:$R$335,0),3)</f>
        <v>0</v>
      </c>
      <c r="G1104" s="9">
        <f t="shared" si="98"/>
        <v>0</v>
      </c>
      <c r="H1104" s="11">
        <v>1.02</v>
      </c>
      <c r="I1104" s="12" cm="1">
        <f t="array" ref="I1104">INDEX(PERL[],MATCH(PERL[[#This Row],[Base Year]]&amp;PERL[[#This Row],[DistrictNumber]],PERL[[Fiscal Year]:[Fiscal Year]]&amp;PERL[[DistrictNumber]:[DistrictNumber]],0),9)*$H1104</f>
        <v>0</v>
      </c>
      <c r="J1104" s="15">
        <f>IF(PERL[[#This Row],[Unadjusted Maximum Revenue]]/(PERL[[#This Row],[Proposed Taxable Valuation]]/1000)&gt;PERL[[#This Row],[Max Debt RATE]],PERL[[#This Row],[Max Debt RATE]],PERL[[#This Row],[Unadjusted Maximum Revenue]]/(PERL[[#This Row],[Proposed Taxable Valuation]]/1000))</f>
        <v>0</v>
      </c>
      <c r="K1104" s="26">
        <f>ROUND(PERL[[#This Row],[Proposed Taxable Valuation]]/1000*PERL[[#This Row],[Adjusted Rate]],0)</f>
        <v>0</v>
      </c>
      <c r="L1104" s="19">
        <f t="shared" si="97"/>
        <v>0</v>
      </c>
      <c r="M1104" s="17">
        <f t="shared" si="99"/>
        <v>0</v>
      </c>
      <c r="N1104" s="5">
        <v>804544847</v>
      </c>
      <c r="O1104">
        <f>INDEX($R$3:$T$335,MATCH(PERL[[#This Row],[DistrictNumber]],$R$3:$R$335,0),3)</f>
        <v>0</v>
      </c>
      <c r="P1104" s="9">
        <f t="shared" si="95"/>
        <v>0</v>
      </c>
      <c r="V1104">
        <v>2029</v>
      </c>
      <c r="W1104" t="s">
        <v>250</v>
      </c>
      <c r="X1104" s="25">
        <v>420368502</v>
      </c>
    </row>
    <row r="1105" spans="1:24" x14ac:dyDescent="0.35">
      <c r="A1105" s="13">
        <v>2029</v>
      </c>
      <c r="B1105" s="13">
        <f t="shared" si="96"/>
        <v>2028</v>
      </c>
      <c r="C1105" t="s">
        <v>248</v>
      </c>
      <c r="D1105" t="s">
        <v>249</v>
      </c>
      <c r="E1105" s="5">
        <v>1089035330</v>
      </c>
      <c r="F1105" s="13">
        <f>INDEX($R$3:$T$335,MATCH(PERL[[#This Row],[DistrictNumber]],$R$3:$R$335,0),3)</f>
        <v>0</v>
      </c>
      <c r="G1105" s="9">
        <f t="shared" si="98"/>
        <v>0</v>
      </c>
      <c r="H1105" s="11">
        <v>1.02</v>
      </c>
      <c r="I1105" s="12" cm="1">
        <f t="array" ref="I1105">INDEX(PERL[],MATCH(PERL[[#This Row],[Base Year]]&amp;PERL[[#This Row],[DistrictNumber]],PERL[[Fiscal Year]:[Fiscal Year]]&amp;PERL[[DistrictNumber]:[DistrictNumber]],0),9)*$H1105</f>
        <v>0</v>
      </c>
      <c r="J1105" s="15">
        <f>IF(PERL[[#This Row],[Unadjusted Maximum Revenue]]/(PERL[[#This Row],[Proposed Taxable Valuation]]/1000)&gt;PERL[[#This Row],[Max Debt RATE]],PERL[[#This Row],[Max Debt RATE]],PERL[[#This Row],[Unadjusted Maximum Revenue]]/(PERL[[#This Row],[Proposed Taxable Valuation]]/1000))</f>
        <v>0</v>
      </c>
      <c r="K1105" s="26">
        <f>ROUND(PERL[[#This Row],[Proposed Taxable Valuation]]/1000*PERL[[#This Row],[Adjusted Rate]],0)</f>
        <v>0</v>
      </c>
      <c r="L1105" s="19">
        <f t="shared" si="97"/>
        <v>0</v>
      </c>
      <c r="M1105" s="17">
        <f t="shared" si="99"/>
        <v>0</v>
      </c>
      <c r="N1105" s="5">
        <v>811039359</v>
      </c>
      <c r="O1105">
        <f>INDEX($R$3:$T$335,MATCH(PERL[[#This Row],[DistrictNumber]],$R$3:$R$335,0),3)</f>
        <v>0</v>
      </c>
      <c r="P1105" s="9">
        <f t="shared" si="95"/>
        <v>0</v>
      </c>
      <c r="V1105">
        <v>2029</v>
      </c>
      <c r="W1105" t="s">
        <v>252</v>
      </c>
      <c r="X1105" s="25">
        <v>431302809</v>
      </c>
    </row>
    <row r="1106" spans="1:24" x14ac:dyDescent="0.35">
      <c r="A1106" s="13">
        <v>2029</v>
      </c>
      <c r="B1106" s="13">
        <f t="shared" si="96"/>
        <v>2028</v>
      </c>
      <c r="C1106" t="s">
        <v>250</v>
      </c>
      <c r="D1106" t="s">
        <v>251</v>
      </c>
      <c r="E1106" s="5">
        <v>420368502</v>
      </c>
      <c r="F1106" s="13">
        <f>INDEX($R$3:$T$335,MATCH(PERL[[#This Row],[DistrictNumber]],$R$3:$R$335,0),3)</f>
        <v>0</v>
      </c>
      <c r="G1106" s="9">
        <f t="shared" si="98"/>
        <v>0</v>
      </c>
      <c r="H1106" s="11">
        <v>1.02</v>
      </c>
      <c r="I1106" s="12" cm="1">
        <f t="array" ref="I1106">INDEX(PERL[],MATCH(PERL[[#This Row],[Base Year]]&amp;PERL[[#This Row],[DistrictNumber]],PERL[[Fiscal Year]:[Fiscal Year]]&amp;PERL[[DistrictNumber]:[DistrictNumber]],0),9)*$H1106</f>
        <v>0</v>
      </c>
      <c r="J1106" s="15">
        <f>IF(PERL[[#This Row],[Unadjusted Maximum Revenue]]/(PERL[[#This Row],[Proposed Taxable Valuation]]/1000)&gt;PERL[[#This Row],[Max Debt RATE]],PERL[[#This Row],[Max Debt RATE]],PERL[[#This Row],[Unadjusted Maximum Revenue]]/(PERL[[#This Row],[Proposed Taxable Valuation]]/1000))</f>
        <v>0</v>
      </c>
      <c r="K1106" s="26">
        <f>ROUND(PERL[[#This Row],[Proposed Taxable Valuation]]/1000*PERL[[#This Row],[Adjusted Rate]],0)</f>
        <v>0</v>
      </c>
      <c r="L1106" s="19">
        <f t="shared" si="97"/>
        <v>0</v>
      </c>
      <c r="M1106" s="17">
        <f t="shared" si="99"/>
        <v>0</v>
      </c>
      <c r="N1106" s="5">
        <v>353582955</v>
      </c>
      <c r="O1106">
        <f>INDEX($R$3:$T$335,MATCH(PERL[[#This Row],[DistrictNumber]],$R$3:$R$335,0),3)</f>
        <v>0</v>
      </c>
      <c r="P1106" s="9">
        <f t="shared" si="95"/>
        <v>0</v>
      </c>
      <c r="V1106">
        <v>2029</v>
      </c>
      <c r="W1106" t="s">
        <v>254</v>
      </c>
      <c r="X1106" s="25">
        <v>303065459</v>
      </c>
    </row>
    <row r="1107" spans="1:24" x14ac:dyDescent="0.35">
      <c r="A1107" s="13">
        <v>2029</v>
      </c>
      <c r="B1107" s="13">
        <f t="shared" si="96"/>
        <v>2028</v>
      </c>
      <c r="C1107" t="s">
        <v>252</v>
      </c>
      <c r="D1107" t="s">
        <v>253</v>
      </c>
      <c r="E1107" s="5">
        <v>431302809</v>
      </c>
      <c r="F1107" s="13">
        <f>INDEX($R$3:$T$335,MATCH(PERL[[#This Row],[DistrictNumber]],$R$3:$R$335,0),3)</f>
        <v>0</v>
      </c>
      <c r="G1107" s="9">
        <f t="shared" si="98"/>
        <v>0</v>
      </c>
      <c r="H1107" s="11">
        <v>1.02</v>
      </c>
      <c r="I1107" s="12" cm="1">
        <f t="array" ref="I1107">INDEX(PERL[],MATCH(PERL[[#This Row],[Base Year]]&amp;PERL[[#This Row],[DistrictNumber]],PERL[[Fiscal Year]:[Fiscal Year]]&amp;PERL[[DistrictNumber]:[DistrictNumber]],0),9)*$H1107</f>
        <v>0</v>
      </c>
      <c r="J1107" s="15">
        <f>IF(PERL[[#This Row],[Unadjusted Maximum Revenue]]/(PERL[[#This Row],[Proposed Taxable Valuation]]/1000)&gt;PERL[[#This Row],[Max Debt RATE]],PERL[[#This Row],[Max Debt RATE]],PERL[[#This Row],[Unadjusted Maximum Revenue]]/(PERL[[#This Row],[Proposed Taxable Valuation]]/1000))</f>
        <v>0</v>
      </c>
      <c r="K1107" s="26">
        <f>ROUND(PERL[[#This Row],[Proposed Taxable Valuation]]/1000*PERL[[#This Row],[Adjusted Rate]],0)</f>
        <v>0</v>
      </c>
      <c r="L1107" s="19">
        <f t="shared" si="97"/>
        <v>0</v>
      </c>
      <c r="M1107" s="17">
        <f t="shared" si="99"/>
        <v>0</v>
      </c>
      <c r="N1107" s="5">
        <v>336590908</v>
      </c>
      <c r="O1107">
        <f>INDEX($R$3:$T$335,MATCH(PERL[[#This Row],[DistrictNumber]],$R$3:$R$335,0),3)</f>
        <v>0</v>
      </c>
      <c r="P1107" s="9">
        <f t="shared" si="95"/>
        <v>0</v>
      </c>
      <c r="V1107">
        <v>2029</v>
      </c>
      <c r="W1107" t="s">
        <v>128</v>
      </c>
      <c r="X1107" s="25">
        <v>614373196</v>
      </c>
    </row>
    <row r="1108" spans="1:24" x14ac:dyDescent="0.35">
      <c r="A1108" s="13">
        <v>2029</v>
      </c>
      <c r="B1108" s="13">
        <f t="shared" si="96"/>
        <v>2028</v>
      </c>
      <c r="C1108" t="s">
        <v>254</v>
      </c>
      <c r="D1108" t="s">
        <v>255</v>
      </c>
      <c r="E1108" s="5">
        <v>303065459</v>
      </c>
      <c r="F1108" s="13">
        <f>INDEX($R$3:$T$335,MATCH(PERL[[#This Row],[DistrictNumber]],$R$3:$R$335,0),3)</f>
        <v>0</v>
      </c>
      <c r="G1108" s="9">
        <f t="shared" si="98"/>
        <v>0</v>
      </c>
      <c r="H1108" s="11">
        <v>1.02</v>
      </c>
      <c r="I1108" s="12" cm="1">
        <f t="array" ref="I1108">INDEX(PERL[],MATCH(PERL[[#This Row],[Base Year]]&amp;PERL[[#This Row],[DistrictNumber]],PERL[[Fiscal Year]:[Fiscal Year]]&amp;PERL[[DistrictNumber]:[DistrictNumber]],0),9)*$H1108</f>
        <v>0</v>
      </c>
      <c r="J1108" s="15">
        <f>IF(PERL[[#This Row],[Unadjusted Maximum Revenue]]/(PERL[[#This Row],[Proposed Taxable Valuation]]/1000)&gt;PERL[[#This Row],[Max Debt RATE]],PERL[[#This Row],[Max Debt RATE]],PERL[[#This Row],[Unadjusted Maximum Revenue]]/(PERL[[#This Row],[Proposed Taxable Valuation]]/1000))</f>
        <v>0</v>
      </c>
      <c r="K1108" s="26">
        <f>ROUND(PERL[[#This Row],[Proposed Taxable Valuation]]/1000*PERL[[#This Row],[Adjusted Rate]],0)</f>
        <v>0</v>
      </c>
      <c r="L1108" s="19">
        <f t="shared" si="97"/>
        <v>0</v>
      </c>
      <c r="M1108" s="17">
        <f t="shared" si="99"/>
        <v>0</v>
      </c>
      <c r="N1108" s="5">
        <v>248222671</v>
      </c>
      <c r="O1108">
        <f>INDEX($R$3:$T$335,MATCH(PERL[[#This Row],[DistrictNumber]],$R$3:$R$335,0),3)</f>
        <v>0</v>
      </c>
      <c r="P1108" s="9">
        <f t="shared" si="95"/>
        <v>0</v>
      </c>
      <c r="V1108">
        <v>2029</v>
      </c>
      <c r="W1108" t="s">
        <v>270</v>
      </c>
      <c r="X1108" s="25">
        <v>246844871</v>
      </c>
    </row>
    <row r="1109" spans="1:24" x14ac:dyDescent="0.35">
      <c r="A1109" s="13">
        <v>2029</v>
      </c>
      <c r="B1109" s="13">
        <f t="shared" si="96"/>
        <v>2028</v>
      </c>
      <c r="C1109" t="s">
        <v>256</v>
      </c>
      <c r="D1109" t="s">
        <v>257</v>
      </c>
      <c r="E1109" s="5">
        <v>211204927</v>
      </c>
      <c r="F1109" s="13">
        <f>INDEX($R$3:$T$335,MATCH(PERL[[#This Row],[DistrictNumber]],$R$3:$R$335,0),3)</f>
        <v>0.13500000000000001</v>
      </c>
      <c r="G1109" s="9">
        <f t="shared" si="98"/>
        <v>28512.665145000003</v>
      </c>
      <c r="H1109" s="11">
        <v>1.02</v>
      </c>
      <c r="I1109" s="12" cm="1">
        <f t="array" ref="I1109">INDEX(PERL[],MATCH(PERL[[#This Row],[Base Year]]&amp;PERL[[#This Row],[DistrictNumber]],PERL[[Fiscal Year]:[Fiscal Year]]&amp;PERL[[DistrictNumber]:[DistrictNumber]],0),9)*$H1109</f>
        <v>25040.389296664802</v>
      </c>
      <c r="J1109" s="15">
        <f>IF(PERL[[#This Row],[Unadjusted Maximum Revenue]]/(PERL[[#This Row],[Proposed Taxable Valuation]]/1000)&gt;PERL[[#This Row],[Max Debt RATE]],PERL[[#This Row],[Max Debt RATE]],PERL[[#This Row],[Unadjusted Maximum Revenue]]/(PERL[[#This Row],[Proposed Taxable Valuation]]/1000))</f>
        <v>0.11855968349007692</v>
      </c>
      <c r="K1109" s="26">
        <f>ROUND(PERL[[#This Row],[Proposed Taxable Valuation]]/1000*PERL[[#This Row],[Adjusted Rate]],0)</f>
        <v>25040</v>
      </c>
      <c r="L1109" s="19">
        <f t="shared" si="97"/>
        <v>-3472.2758483352009</v>
      </c>
      <c r="M1109" s="17">
        <f t="shared" si="99"/>
        <v>-1.6440316509923086E-2</v>
      </c>
      <c r="N1109" s="5">
        <v>178561981</v>
      </c>
      <c r="O1109">
        <f>INDEX($R$3:$T$335,MATCH(PERL[[#This Row],[DistrictNumber]],$R$3:$R$335,0),3)</f>
        <v>0.13500000000000001</v>
      </c>
      <c r="P1109" s="9">
        <f t="shared" si="95"/>
        <v>24105.867435</v>
      </c>
      <c r="V1109">
        <v>2029</v>
      </c>
      <c r="W1109" t="s">
        <v>256</v>
      </c>
      <c r="X1109" s="25">
        <v>211204927</v>
      </c>
    </row>
    <row r="1110" spans="1:24" x14ac:dyDescent="0.35">
      <c r="A1110" s="13">
        <v>2029</v>
      </c>
      <c r="B1110" s="13">
        <f t="shared" si="96"/>
        <v>2028</v>
      </c>
      <c r="C1110" t="s">
        <v>258</v>
      </c>
      <c r="D1110" t="s">
        <v>259</v>
      </c>
      <c r="E1110" s="5">
        <v>629867900</v>
      </c>
      <c r="F1110" s="13">
        <f>INDEX($R$3:$T$335,MATCH(PERL[[#This Row],[DistrictNumber]],$R$3:$R$335,0),3)</f>
        <v>0</v>
      </c>
      <c r="G1110" s="9">
        <f t="shared" si="98"/>
        <v>0</v>
      </c>
      <c r="H1110" s="11">
        <v>1.02</v>
      </c>
      <c r="I1110" s="12" cm="1">
        <f t="array" ref="I1110">INDEX(PERL[],MATCH(PERL[[#This Row],[Base Year]]&amp;PERL[[#This Row],[DistrictNumber]],PERL[[Fiscal Year]:[Fiscal Year]]&amp;PERL[[DistrictNumber]:[DistrictNumber]],0),9)*$H1110</f>
        <v>0</v>
      </c>
      <c r="J1110" s="15">
        <f>IF(PERL[[#This Row],[Unadjusted Maximum Revenue]]/(PERL[[#This Row],[Proposed Taxable Valuation]]/1000)&gt;PERL[[#This Row],[Max Debt RATE]],PERL[[#This Row],[Max Debt RATE]],PERL[[#This Row],[Unadjusted Maximum Revenue]]/(PERL[[#This Row],[Proposed Taxable Valuation]]/1000))</f>
        <v>0</v>
      </c>
      <c r="K1110" s="26">
        <f>ROUND(PERL[[#This Row],[Proposed Taxable Valuation]]/1000*PERL[[#This Row],[Adjusted Rate]],0)</f>
        <v>0</v>
      </c>
      <c r="L1110" s="19">
        <f t="shared" si="97"/>
        <v>0</v>
      </c>
      <c r="M1110" s="17">
        <f t="shared" si="99"/>
        <v>0</v>
      </c>
      <c r="N1110" s="5">
        <v>515913832</v>
      </c>
      <c r="O1110">
        <f>INDEX($R$3:$T$335,MATCH(PERL[[#This Row],[DistrictNumber]],$R$3:$R$335,0),3)</f>
        <v>0</v>
      </c>
      <c r="P1110" s="9">
        <f t="shared" ref="P1110:P1173" si="100">N1110/1000*O1110</f>
        <v>0</v>
      </c>
      <c r="V1110">
        <v>2029</v>
      </c>
      <c r="W1110" t="s">
        <v>258</v>
      </c>
      <c r="X1110" s="25">
        <v>629867900</v>
      </c>
    </row>
    <row r="1111" spans="1:24" x14ac:dyDescent="0.35">
      <c r="A1111" s="13">
        <v>2029</v>
      </c>
      <c r="B1111" s="13">
        <f t="shared" si="96"/>
        <v>2028</v>
      </c>
      <c r="C1111" t="s">
        <v>260</v>
      </c>
      <c r="D1111" t="s">
        <v>261</v>
      </c>
      <c r="E1111" s="5">
        <v>926789431</v>
      </c>
      <c r="F1111" s="13">
        <f>INDEX($R$3:$T$335,MATCH(PERL[[#This Row],[DistrictNumber]],$R$3:$R$335,0),3)</f>
        <v>0</v>
      </c>
      <c r="G1111" s="9">
        <f t="shared" si="98"/>
        <v>0</v>
      </c>
      <c r="H1111" s="11">
        <v>1.02</v>
      </c>
      <c r="I1111" s="12" cm="1">
        <f t="array" ref="I1111">INDEX(PERL[],MATCH(PERL[[#This Row],[Base Year]]&amp;PERL[[#This Row],[DistrictNumber]],PERL[[Fiscal Year]:[Fiscal Year]]&amp;PERL[[DistrictNumber]:[DistrictNumber]],0),9)*$H1111</f>
        <v>0</v>
      </c>
      <c r="J1111" s="15">
        <f>IF(PERL[[#This Row],[Unadjusted Maximum Revenue]]/(PERL[[#This Row],[Proposed Taxable Valuation]]/1000)&gt;PERL[[#This Row],[Max Debt RATE]],PERL[[#This Row],[Max Debt RATE]],PERL[[#This Row],[Unadjusted Maximum Revenue]]/(PERL[[#This Row],[Proposed Taxable Valuation]]/1000))</f>
        <v>0</v>
      </c>
      <c r="K1111" s="26">
        <f>ROUND(PERL[[#This Row],[Proposed Taxable Valuation]]/1000*PERL[[#This Row],[Adjusted Rate]],0)</f>
        <v>0</v>
      </c>
      <c r="L1111" s="19">
        <f t="shared" si="97"/>
        <v>0</v>
      </c>
      <c r="M1111" s="17">
        <f t="shared" si="99"/>
        <v>0</v>
      </c>
      <c r="N1111" s="5">
        <v>709740724</v>
      </c>
      <c r="O1111">
        <f>INDEX($R$3:$T$335,MATCH(PERL[[#This Row],[DistrictNumber]],$R$3:$R$335,0),3)</f>
        <v>0</v>
      </c>
      <c r="P1111" s="9">
        <f t="shared" si="100"/>
        <v>0</v>
      </c>
      <c r="V1111">
        <v>2029</v>
      </c>
      <c r="W1111" t="s">
        <v>260</v>
      </c>
      <c r="X1111" s="25">
        <v>926789431</v>
      </c>
    </row>
    <row r="1112" spans="1:24" x14ac:dyDescent="0.35">
      <c r="A1112" s="13">
        <v>2029</v>
      </c>
      <c r="B1112" s="13">
        <f t="shared" si="96"/>
        <v>2028</v>
      </c>
      <c r="C1112" t="s">
        <v>262</v>
      </c>
      <c r="D1112" t="s">
        <v>263</v>
      </c>
      <c r="E1112" s="5">
        <v>414881781</v>
      </c>
      <c r="F1112" s="13">
        <f>INDEX($R$3:$T$335,MATCH(PERL[[#This Row],[DistrictNumber]],$R$3:$R$335,0),3)</f>
        <v>0</v>
      </c>
      <c r="G1112" s="9">
        <f t="shared" si="98"/>
        <v>0</v>
      </c>
      <c r="H1112" s="11">
        <v>1.02</v>
      </c>
      <c r="I1112" s="12" cm="1">
        <f t="array" ref="I1112">INDEX(PERL[],MATCH(PERL[[#This Row],[Base Year]]&amp;PERL[[#This Row],[DistrictNumber]],PERL[[Fiscal Year]:[Fiscal Year]]&amp;PERL[[DistrictNumber]:[DistrictNumber]],0),9)*$H1112</f>
        <v>0</v>
      </c>
      <c r="J1112" s="15">
        <f>IF(PERL[[#This Row],[Unadjusted Maximum Revenue]]/(PERL[[#This Row],[Proposed Taxable Valuation]]/1000)&gt;PERL[[#This Row],[Max Debt RATE]],PERL[[#This Row],[Max Debt RATE]],PERL[[#This Row],[Unadjusted Maximum Revenue]]/(PERL[[#This Row],[Proposed Taxable Valuation]]/1000))</f>
        <v>0</v>
      </c>
      <c r="K1112" s="26">
        <f>ROUND(PERL[[#This Row],[Proposed Taxable Valuation]]/1000*PERL[[#This Row],[Adjusted Rate]],0)</f>
        <v>0</v>
      </c>
      <c r="L1112" s="19">
        <f t="shared" si="97"/>
        <v>0</v>
      </c>
      <c r="M1112" s="17">
        <f t="shared" si="99"/>
        <v>0</v>
      </c>
      <c r="N1112" s="5">
        <v>334866911</v>
      </c>
      <c r="O1112">
        <f>INDEX($R$3:$T$335,MATCH(PERL[[#This Row],[DistrictNumber]],$R$3:$R$335,0),3)</f>
        <v>0</v>
      </c>
      <c r="P1112" s="9">
        <f t="shared" si="100"/>
        <v>0</v>
      </c>
      <c r="V1112">
        <v>2029</v>
      </c>
      <c r="W1112" t="s">
        <v>262</v>
      </c>
      <c r="X1112" s="25">
        <v>414881781</v>
      </c>
    </row>
    <row r="1113" spans="1:24" x14ac:dyDescent="0.35">
      <c r="A1113" s="13">
        <v>2029</v>
      </c>
      <c r="B1113" s="13">
        <f t="shared" si="96"/>
        <v>2028</v>
      </c>
      <c r="C1113" t="s">
        <v>264</v>
      </c>
      <c r="D1113" t="s">
        <v>265</v>
      </c>
      <c r="E1113" s="5">
        <v>855712345</v>
      </c>
      <c r="F1113" s="13">
        <f>INDEX($R$3:$T$335,MATCH(PERL[[#This Row],[DistrictNumber]],$R$3:$R$335,0),3)</f>
        <v>0</v>
      </c>
      <c r="G1113" s="9">
        <f t="shared" si="98"/>
        <v>0</v>
      </c>
      <c r="H1113" s="11">
        <v>1.02</v>
      </c>
      <c r="I1113" s="12" cm="1">
        <f t="array" ref="I1113">INDEX(PERL[],MATCH(PERL[[#This Row],[Base Year]]&amp;PERL[[#This Row],[DistrictNumber]],PERL[[Fiscal Year]:[Fiscal Year]]&amp;PERL[[DistrictNumber]:[DistrictNumber]],0),9)*$H1113</f>
        <v>0</v>
      </c>
      <c r="J1113" s="15">
        <f>IF(PERL[[#This Row],[Unadjusted Maximum Revenue]]/(PERL[[#This Row],[Proposed Taxable Valuation]]/1000)&gt;PERL[[#This Row],[Max Debt RATE]],PERL[[#This Row],[Max Debt RATE]],PERL[[#This Row],[Unadjusted Maximum Revenue]]/(PERL[[#This Row],[Proposed Taxable Valuation]]/1000))</f>
        <v>0</v>
      </c>
      <c r="K1113" s="26">
        <f>ROUND(PERL[[#This Row],[Proposed Taxable Valuation]]/1000*PERL[[#This Row],[Adjusted Rate]],0)</f>
        <v>0</v>
      </c>
      <c r="L1113" s="19">
        <f t="shared" si="97"/>
        <v>0</v>
      </c>
      <c r="M1113" s="17">
        <f t="shared" si="99"/>
        <v>0</v>
      </c>
      <c r="N1113" s="5">
        <v>739240998</v>
      </c>
      <c r="O1113">
        <f>INDEX($R$3:$T$335,MATCH(PERL[[#This Row],[DistrictNumber]],$R$3:$R$335,0),3)</f>
        <v>0</v>
      </c>
      <c r="P1113" s="9">
        <f t="shared" si="100"/>
        <v>0</v>
      </c>
      <c r="V1113">
        <v>2029</v>
      </c>
      <c r="W1113" t="s">
        <v>264</v>
      </c>
      <c r="X1113" s="25">
        <v>855712345</v>
      </c>
    </row>
    <row r="1114" spans="1:24" x14ac:dyDescent="0.35">
      <c r="A1114" s="13">
        <v>2029</v>
      </c>
      <c r="B1114" s="13">
        <f t="shared" si="96"/>
        <v>2028</v>
      </c>
      <c r="C1114" t="s">
        <v>266</v>
      </c>
      <c r="D1114" t="s">
        <v>267</v>
      </c>
      <c r="E1114" s="5">
        <v>562026345</v>
      </c>
      <c r="F1114" s="13">
        <f>INDEX($R$3:$T$335,MATCH(PERL[[#This Row],[DistrictNumber]],$R$3:$R$335,0),3)</f>
        <v>0</v>
      </c>
      <c r="G1114" s="9">
        <f t="shared" si="98"/>
        <v>0</v>
      </c>
      <c r="H1114" s="11">
        <v>1.02</v>
      </c>
      <c r="I1114" s="12" cm="1">
        <f t="array" ref="I1114">INDEX(PERL[],MATCH(PERL[[#This Row],[Base Year]]&amp;PERL[[#This Row],[DistrictNumber]],PERL[[Fiscal Year]:[Fiscal Year]]&amp;PERL[[DistrictNumber]:[DistrictNumber]],0),9)*$H1114</f>
        <v>0</v>
      </c>
      <c r="J1114" s="15">
        <f>IF(PERL[[#This Row],[Unadjusted Maximum Revenue]]/(PERL[[#This Row],[Proposed Taxable Valuation]]/1000)&gt;PERL[[#This Row],[Max Debt RATE]],PERL[[#This Row],[Max Debt RATE]],PERL[[#This Row],[Unadjusted Maximum Revenue]]/(PERL[[#This Row],[Proposed Taxable Valuation]]/1000))</f>
        <v>0</v>
      </c>
      <c r="K1114" s="26">
        <f>ROUND(PERL[[#This Row],[Proposed Taxable Valuation]]/1000*PERL[[#This Row],[Adjusted Rate]],0)</f>
        <v>0</v>
      </c>
      <c r="L1114" s="19">
        <f t="shared" si="97"/>
        <v>0</v>
      </c>
      <c r="M1114" s="17">
        <f t="shared" si="99"/>
        <v>0</v>
      </c>
      <c r="N1114" s="5">
        <v>412762119</v>
      </c>
      <c r="O1114">
        <f>INDEX($R$3:$T$335,MATCH(PERL[[#This Row],[DistrictNumber]],$R$3:$R$335,0),3)</f>
        <v>0</v>
      </c>
      <c r="P1114" s="9">
        <f t="shared" si="100"/>
        <v>0</v>
      </c>
      <c r="V1114">
        <v>2029</v>
      </c>
      <c r="W1114" t="s">
        <v>266</v>
      </c>
      <c r="X1114" s="25">
        <v>562026345</v>
      </c>
    </row>
    <row r="1115" spans="1:24" x14ac:dyDescent="0.35">
      <c r="A1115" s="13">
        <v>2029</v>
      </c>
      <c r="B1115" s="13">
        <f t="shared" si="96"/>
        <v>2028</v>
      </c>
      <c r="C1115" t="s">
        <v>268</v>
      </c>
      <c r="D1115" t="s">
        <v>269</v>
      </c>
      <c r="E1115" s="5">
        <v>472699653</v>
      </c>
      <c r="F1115" s="13">
        <f>INDEX($R$3:$T$335,MATCH(PERL[[#This Row],[DistrictNumber]],$R$3:$R$335,0),3)</f>
        <v>0</v>
      </c>
      <c r="G1115" s="9">
        <f t="shared" si="98"/>
        <v>0</v>
      </c>
      <c r="H1115" s="11">
        <v>1.02</v>
      </c>
      <c r="I1115" s="12" cm="1">
        <f t="array" ref="I1115">INDEX(PERL[],MATCH(PERL[[#This Row],[Base Year]]&amp;PERL[[#This Row],[DistrictNumber]],PERL[[Fiscal Year]:[Fiscal Year]]&amp;PERL[[DistrictNumber]:[DistrictNumber]],0),9)*$H1115</f>
        <v>0</v>
      </c>
      <c r="J1115" s="15">
        <f>IF(PERL[[#This Row],[Unadjusted Maximum Revenue]]/(PERL[[#This Row],[Proposed Taxable Valuation]]/1000)&gt;PERL[[#This Row],[Max Debt RATE]],PERL[[#This Row],[Max Debt RATE]],PERL[[#This Row],[Unadjusted Maximum Revenue]]/(PERL[[#This Row],[Proposed Taxable Valuation]]/1000))</f>
        <v>0</v>
      </c>
      <c r="K1115" s="26">
        <f>ROUND(PERL[[#This Row],[Proposed Taxable Valuation]]/1000*PERL[[#This Row],[Adjusted Rate]],0)</f>
        <v>0</v>
      </c>
      <c r="L1115" s="19">
        <f t="shared" si="97"/>
        <v>0</v>
      </c>
      <c r="M1115" s="17">
        <f t="shared" si="99"/>
        <v>0</v>
      </c>
      <c r="N1115" s="5">
        <v>343070930</v>
      </c>
      <c r="O1115">
        <f>INDEX($R$3:$T$335,MATCH(PERL[[#This Row],[DistrictNumber]],$R$3:$R$335,0),3)</f>
        <v>0</v>
      </c>
      <c r="P1115" s="9">
        <f t="shared" si="100"/>
        <v>0</v>
      </c>
      <c r="V1115">
        <v>2029</v>
      </c>
      <c r="W1115" t="s">
        <v>268</v>
      </c>
      <c r="X1115" s="25">
        <v>472699653</v>
      </c>
    </row>
    <row r="1116" spans="1:24" x14ac:dyDescent="0.35">
      <c r="A1116" s="13">
        <v>2029</v>
      </c>
      <c r="B1116" s="13">
        <f t="shared" si="96"/>
        <v>2028</v>
      </c>
      <c r="C1116" t="s">
        <v>270</v>
      </c>
      <c r="D1116" t="s">
        <v>271</v>
      </c>
      <c r="E1116" s="5">
        <v>246844871</v>
      </c>
      <c r="F1116" s="13">
        <f>INDEX($R$3:$T$335,MATCH(PERL[[#This Row],[DistrictNumber]],$R$3:$R$335,0),3)</f>
        <v>0.13500000000000001</v>
      </c>
      <c r="G1116" s="9">
        <f t="shared" si="98"/>
        <v>33324.057585000002</v>
      </c>
      <c r="H1116" s="11">
        <v>1.02</v>
      </c>
      <c r="I1116" s="12" cm="1">
        <f t="array" ref="I1116">INDEX(PERL[],MATCH(PERL[[#This Row],[Base Year]]&amp;PERL[[#This Row],[DistrictNumber]],PERL[[Fiscal Year]:[Fiscal Year]]&amp;PERL[[DistrictNumber]:[DistrictNumber]],0),9)*$H1116</f>
        <v>27626.905354539605</v>
      </c>
      <c r="J1116" s="15">
        <f>IF(PERL[[#This Row],[Unadjusted Maximum Revenue]]/(PERL[[#This Row],[Proposed Taxable Valuation]]/1000)&gt;PERL[[#This Row],[Max Debt RATE]],PERL[[#This Row],[Max Debt RATE]],PERL[[#This Row],[Unadjusted Maximum Revenue]]/(PERL[[#This Row],[Proposed Taxable Valuation]]/1000))</f>
        <v>0.11192011096936912</v>
      </c>
      <c r="K1116" s="26">
        <f>ROUND(PERL[[#This Row],[Proposed Taxable Valuation]]/1000*PERL[[#This Row],[Adjusted Rate]],0)</f>
        <v>27627</v>
      </c>
      <c r="L1116" s="19">
        <f t="shared" si="97"/>
        <v>-5697.1522304603968</v>
      </c>
      <c r="M1116" s="17">
        <f t="shared" si="99"/>
        <v>-2.3079889030630893E-2</v>
      </c>
      <c r="N1116" s="5">
        <v>202823088</v>
      </c>
      <c r="O1116">
        <f>INDEX($R$3:$T$335,MATCH(PERL[[#This Row],[DistrictNumber]],$R$3:$R$335,0),3)</f>
        <v>0.13500000000000001</v>
      </c>
      <c r="P1116" s="9">
        <f t="shared" si="100"/>
        <v>27381.116880000001</v>
      </c>
      <c r="V1116">
        <v>2029</v>
      </c>
      <c r="W1116" t="s">
        <v>272</v>
      </c>
      <c r="X1116" s="25">
        <v>917627857</v>
      </c>
    </row>
    <row r="1117" spans="1:24" x14ac:dyDescent="0.35">
      <c r="A1117" s="13">
        <v>2029</v>
      </c>
      <c r="B1117" s="13">
        <f t="shared" si="96"/>
        <v>2028</v>
      </c>
      <c r="C1117" t="s">
        <v>272</v>
      </c>
      <c r="D1117" t="s">
        <v>273</v>
      </c>
      <c r="E1117" s="5">
        <v>917627857</v>
      </c>
      <c r="F1117" s="13">
        <f>INDEX($R$3:$T$335,MATCH(PERL[[#This Row],[DistrictNumber]],$R$3:$R$335,0),3)</f>
        <v>0</v>
      </c>
      <c r="G1117" s="9">
        <f t="shared" si="98"/>
        <v>0</v>
      </c>
      <c r="H1117" s="11">
        <v>1.02</v>
      </c>
      <c r="I1117" s="12" cm="1">
        <f t="array" ref="I1117">INDEX(PERL[],MATCH(PERL[[#This Row],[Base Year]]&amp;PERL[[#This Row],[DistrictNumber]],PERL[[Fiscal Year]:[Fiscal Year]]&amp;PERL[[DistrictNumber]:[DistrictNumber]],0),9)*$H1117</f>
        <v>0</v>
      </c>
      <c r="J1117" s="15">
        <f>IF(PERL[[#This Row],[Unadjusted Maximum Revenue]]/(PERL[[#This Row],[Proposed Taxable Valuation]]/1000)&gt;PERL[[#This Row],[Max Debt RATE]],PERL[[#This Row],[Max Debt RATE]],PERL[[#This Row],[Unadjusted Maximum Revenue]]/(PERL[[#This Row],[Proposed Taxable Valuation]]/1000))</f>
        <v>0</v>
      </c>
      <c r="K1117" s="26">
        <f>ROUND(PERL[[#This Row],[Proposed Taxable Valuation]]/1000*PERL[[#This Row],[Adjusted Rate]],0)</f>
        <v>0</v>
      </c>
      <c r="L1117" s="19">
        <f t="shared" si="97"/>
        <v>0</v>
      </c>
      <c r="M1117" s="17">
        <f t="shared" si="99"/>
        <v>0</v>
      </c>
      <c r="N1117" s="5">
        <v>719156450</v>
      </c>
      <c r="O1117">
        <f>INDEX($R$3:$T$335,MATCH(PERL[[#This Row],[DistrictNumber]],$R$3:$R$335,0),3)</f>
        <v>0</v>
      </c>
      <c r="P1117" s="9">
        <f t="shared" si="100"/>
        <v>0</v>
      </c>
      <c r="V1117">
        <v>2029</v>
      </c>
      <c r="W1117" t="s">
        <v>274</v>
      </c>
      <c r="X1117" s="25">
        <v>413954845</v>
      </c>
    </row>
    <row r="1118" spans="1:24" x14ac:dyDescent="0.35">
      <c r="A1118" s="13">
        <v>2029</v>
      </c>
      <c r="B1118" s="13">
        <f t="shared" si="96"/>
        <v>2028</v>
      </c>
      <c r="C1118" t="s">
        <v>274</v>
      </c>
      <c r="D1118" t="s">
        <v>275</v>
      </c>
      <c r="E1118" s="5">
        <v>413954845</v>
      </c>
      <c r="F1118" s="13">
        <f>INDEX($R$3:$T$335,MATCH(PERL[[#This Row],[DistrictNumber]],$R$3:$R$335,0),3)</f>
        <v>0</v>
      </c>
      <c r="G1118" s="9">
        <f t="shared" si="98"/>
        <v>0</v>
      </c>
      <c r="H1118" s="11">
        <v>1.02</v>
      </c>
      <c r="I1118" s="12" cm="1">
        <f t="array" ref="I1118">INDEX(PERL[],MATCH(PERL[[#This Row],[Base Year]]&amp;PERL[[#This Row],[DistrictNumber]],PERL[[Fiscal Year]:[Fiscal Year]]&amp;PERL[[DistrictNumber]:[DistrictNumber]],0),9)*$H1118</f>
        <v>0</v>
      </c>
      <c r="J1118" s="15">
        <f>IF(PERL[[#This Row],[Unadjusted Maximum Revenue]]/(PERL[[#This Row],[Proposed Taxable Valuation]]/1000)&gt;PERL[[#This Row],[Max Debt RATE]],PERL[[#This Row],[Max Debt RATE]],PERL[[#This Row],[Unadjusted Maximum Revenue]]/(PERL[[#This Row],[Proposed Taxable Valuation]]/1000))</f>
        <v>0</v>
      </c>
      <c r="K1118" s="26">
        <f>ROUND(PERL[[#This Row],[Proposed Taxable Valuation]]/1000*PERL[[#This Row],[Adjusted Rate]],0)</f>
        <v>0</v>
      </c>
      <c r="L1118" s="19">
        <f t="shared" si="97"/>
        <v>0</v>
      </c>
      <c r="M1118" s="17">
        <f t="shared" si="99"/>
        <v>0</v>
      </c>
      <c r="N1118" s="5">
        <v>358932698</v>
      </c>
      <c r="O1118">
        <f>INDEX($R$3:$T$335,MATCH(PERL[[#This Row],[DistrictNumber]],$R$3:$R$335,0),3)</f>
        <v>0</v>
      </c>
      <c r="P1118" s="9">
        <f t="shared" si="100"/>
        <v>0</v>
      </c>
      <c r="V1118">
        <v>2029</v>
      </c>
      <c r="W1118" t="s">
        <v>276</v>
      </c>
      <c r="X1118" s="25">
        <v>375581705</v>
      </c>
    </row>
    <row r="1119" spans="1:24" x14ac:dyDescent="0.35">
      <c r="A1119" s="13">
        <v>2029</v>
      </c>
      <c r="B1119" s="13">
        <f t="shared" si="96"/>
        <v>2028</v>
      </c>
      <c r="C1119" t="s">
        <v>276</v>
      </c>
      <c r="D1119" t="s">
        <v>277</v>
      </c>
      <c r="E1119" s="5">
        <v>375581705</v>
      </c>
      <c r="F1119" s="13">
        <f>INDEX($R$3:$T$335,MATCH(PERL[[#This Row],[DistrictNumber]],$R$3:$R$335,0),3)</f>
        <v>0</v>
      </c>
      <c r="G1119" s="9">
        <f t="shared" si="98"/>
        <v>0</v>
      </c>
      <c r="H1119" s="11">
        <v>1.02</v>
      </c>
      <c r="I1119" s="12" cm="1">
        <f t="array" ref="I1119">INDEX(PERL[],MATCH(PERL[[#This Row],[Base Year]]&amp;PERL[[#This Row],[DistrictNumber]],PERL[[Fiscal Year]:[Fiscal Year]]&amp;PERL[[DistrictNumber]:[DistrictNumber]],0),9)*$H1119</f>
        <v>0</v>
      </c>
      <c r="J1119" s="15">
        <f>IF(PERL[[#This Row],[Unadjusted Maximum Revenue]]/(PERL[[#This Row],[Proposed Taxable Valuation]]/1000)&gt;PERL[[#This Row],[Max Debt RATE]],PERL[[#This Row],[Max Debt RATE]],PERL[[#This Row],[Unadjusted Maximum Revenue]]/(PERL[[#This Row],[Proposed Taxable Valuation]]/1000))</f>
        <v>0</v>
      </c>
      <c r="K1119" s="26">
        <f>ROUND(PERL[[#This Row],[Proposed Taxable Valuation]]/1000*PERL[[#This Row],[Adjusted Rate]],0)</f>
        <v>0</v>
      </c>
      <c r="L1119" s="19">
        <f t="shared" si="97"/>
        <v>0</v>
      </c>
      <c r="M1119" s="17">
        <f t="shared" si="99"/>
        <v>0</v>
      </c>
      <c r="N1119" s="5">
        <v>266571704</v>
      </c>
      <c r="O1119">
        <f>INDEX($R$3:$T$335,MATCH(PERL[[#This Row],[DistrictNumber]],$R$3:$R$335,0),3)</f>
        <v>0</v>
      </c>
      <c r="P1119" s="9">
        <f t="shared" si="100"/>
        <v>0</v>
      </c>
      <c r="V1119">
        <v>2029</v>
      </c>
      <c r="W1119" t="s">
        <v>278</v>
      </c>
      <c r="X1119" s="25">
        <v>895761040</v>
      </c>
    </row>
    <row r="1120" spans="1:24" x14ac:dyDescent="0.35">
      <c r="A1120" s="13">
        <v>2029</v>
      </c>
      <c r="B1120" s="13">
        <f t="shared" si="96"/>
        <v>2028</v>
      </c>
      <c r="C1120" t="s">
        <v>278</v>
      </c>
      <c r="D1120" t="s">
        <v>279</v>
      </c>
      <c r="E1120" s="5">
        <v>895761040</v>
      </c>
      <c r="F1120" s="13">
        <f>INDEX($R$3:$T$335,MATCH(PERL[[#This Row],[DistrictNumber]],$R$3:$R$335,0),3)</f>
        <v>0</v>
      </c>
      <c r="G1120" s="9">
        <f t="shared" si="98"/>
        <v>0</v>
      </c>
      <c r="H1120" s="11">
        <v>1.02</v>
      </c>
      <c r="I1120" s="12" cm="1">
        <f t="array" ref="I1120">INDEX(PERL[],MATCH(PERL[[#This Row],[Base Year]]&amp;PERL[[#This Row],[DistrictNumber]],PERL[[Fiscal Year]:[Fiscal Year]]&amp;PERL[[DistrictNumber]:[DistrictNumber]],0),9)*$H1120</f>
        <v>0</v>
      </c>
      <c r="J1120" s="15">
        <f>IF(PERL[[#This Row],[Unadjusted Maximum Revenue]]/(PERL[[#This Row],[Proposed Taxable Valuation]]/1000)&gt;PERL[[#This Row],[Max Debt RATE]],PERL[[#This Row],[Max Debt RATE]],PERL[[#This Row],[Unadjusted Maximum Revenue]]/(PERL[[#This Row],[Proposed Taxable Valuation]]/1000))</f>
        <v>0</v>
      </c>
      <c r="K1120" s="26">
        <f>ROUND(PERL[[#This Row],[Proposed Taxable Valuation]]/1000*PERL[[#This Row],[Adjusted Rate]],0)</f>
        <v>0</v>
      </c>
      <c r="L1120" s="19">
        <f t="shared" si="97"/>
        <v>0</v>
      </c>
      <c r="M1120" s="17">
        <f t="shared" si="99"/>
        <v>0</v>
      </c>
      <c r="N1120" s="5">
        <v>687357789</v>
      </c>
      <c r="O1120">
        <f>INDEX($R$3:$T$335,MATCH(PERL[[#This Row],[DistrictNumber]],$R$3:$R$335,0),3)</f>
        <v>0</v>
      </c>
      <c r="P1120" s="9">
        <f t="shared" si="100"/>
        <v>0</v>
      </c>
      <c r="V1120">
        <v>2029</v>
      </c>
      <c r="W1120" t="s">
        <v>282</v>
      </c>
      <c r="X1120" s="25">
        <v>813831517</v>
      </c>
    </row>
    <row r="1121" spans="1:24" x14ac:dyDescent="0.35">
      <c r="A1121" s="13">
        <v>2029</v>
      </c>
      <c r="B1121" s="13">
        <f t="shared" si="96"/>
        <v>2028</v>
      </c>
      <c r="C1121" t="s">
        <v>280</v>
      </c>
      <c r="D1121" t="s">
        <v>281</v>
      </c>
      <c r="E1121" s="5">
        <v>626485034</v>
      </c>
      <c r="F1121" s="13">
        <f>INDEX($R$3:$T$335,MATCH(PERL[[#This Row],[DistrictNumber]],$R$3:$R$335,0),3)</f>
        <v>0</v>
      </c>
      <c r="G1121" s="9">
        <f t="shared" si="98"/>
        <v>0</v>
      </c>
      <c r="H1121" s="11">
        <v>1.02</v>
      </c>
      <c r="I1121" s="12" cm="1">
        <f t="array" ref="I1121">INDEX(PERL[],MATCH(PERL[[#This Row],[Base Year]]&amp;PERL[[#This Row],[DistrictNumber]],PERL[[Fiscal Year]:[Fiscal Year]]&amp;PERL[[DistrictNumber]:[DistrictNumber]],0),9)*$H1121</f>
        <v>0</v>
      </c>
      <c r="J1121" s="15">
        <f>IF(PERL[[#This Row],[Unadjusted Maximum Revenue]]/(PERL[[#This Row],[Proposed Taxable Valuation]]/1000)&gt;PERL[[#This Row],[Max Debt RATE]],PERL[[#This Row],[Max Debt RATE]],PERL[[#This Row],[Unadjusted Maximum Revenue]]/(PERL[[#This Row],[Proposed Taxable Valuation]]/1000))</f>
        <v>0</v>
      </c>
      <c r="K1121" s="26">
        <f>ROUND(PERL[[#This Row],[Proposed Taxable Valuation]]/1000*PERL[[#This Row],[Adjusted Rate]],0)</f>
        <v>0</v>
      </c>
      <c r="L1121" s="19">
        <f t="shared" si="97"/>
        <v>0</v>
      </c>
      <c r="M1121" s="17">
        <f t="shared" si="99"/>
        <v>0</v>
      </c>
      <c r="N1121" s="5">
        <v>528952203</v>
      </c>
      <c r="O1121">
        <f>INDEX($R$3:$T$335,MATCH(PERL[[#This Row],[DistrictNumber]],$R$3:$R$335,0),3)</f>
        <v>0</v>
      </c>
      <c r="P1121" s="9">
        <f t="shared" si="100"/>
        <v>0</v>
      </c>
      <c r="V1121">
        <v>2029</v>
      </c>
      <c r="W1121" t="s">
        <v>284</v>
      </c>
      <c r="X1121" s="25">
        <v>2148324289</v>
      </c>
    </row>
    <row r="1122" spans="1:24" x14ac:dyDescent="0.35">
      <c r="A1122" s="13">
        <v>2029</v>
      </c>
      <c r="B1122" s="13">
        <f t="shared" si="96"/>
        <v>2028</v>
      </c>
      <c r="C1122" t="s">
        <v>282</v>
      </c>
      <c r="D1122" t="s">
        <v>283</v>
      </c>
      <c r="E1122" s="5">
        <v>813831517</v>
      </c>
      <c r="F1122" s="13">
        <f>INDEX($R$3:$T$335,MATCH(PERL[[#This Row],[DistrictNumber]],$R$3:$R$335,0),3)</f>
        <v>0</v>
      </c>
      <c r="G1122" s="9">
        <f t="shared" si="98"/>
        <v>0</v>
      </c>
      <c r="H1122" s="11">
        <v>1.02</v>
      </c>
      <c r="I1122" s="12" cm="1">
        <f t="array" ref="I1122">INDEX(PERL[],MATCH(PERL[[#This Row],[Base Year]]&amp;PERL[[#This Row],[DistrictNumber]],PERL[[Fiscal Year]:[Fiscal Year]]&amp;PERL[[DistrictNumber]:[DistrictNumber]],0),9)*$H1122</f>
        <v>0</v>
      </c>
      <c r="J1122" s="15">
        <f>IF(PERL[[#This Row],[Unadjusted Maximum Revenue]]/(PERL[[#This Row],[Proposed Taxable Valuation]]/1000)&gt;PERL[[#This Row],[Max Debt RATE]],PERL[[#This Row],[Max Debt RATE]],PERL[[#This Row],[Unadjusted Maximum Revenue]]/(PERL[[#This Row],[Proposed Taxable Valuation]]/1000))</f>
        <v>0</v>
      </c>
      <c r="K1122" s="26">
        <f>ROUND(PERL[[#This Row],[Proposed Taxable Valuation]]/1000*PERL[[#This Row],[Adjusted Rate]],0)</f>
        <v>0</v>
      </c>
      <c r="L1122" s="19">
        <f t="shared" si="97"/>
        <v>0</v>
      </c>
      <c r="M1122" s="17">
        <f t="shared" si="99"/>
        <v>0</v>
      </c>
      <c r="N1122" s="5">
        <v>601286735</v>
      </c>
      <c r="O1122">
        <f>INDEX($R$3:$T$335,MATCH(PERL[[#This Row],[DistrictNumber]],$R$3:$R$335,0),3)</f>
        <v>0</v>
      </c>
      <c r="P1122" s="9">
        <f t="shared" si="100"/>
        <v>0</v>
      </c>
      <c r="V1122">
        <v>2029</v>
      </c>
      <c r="W1122" t="s">
        <v>286</v>
      </c>
      <c r="X1122" s="25">
        <v>550629735</v>
      </c>
    </row>
    <row r="1123" spans="1:24" x14ac:dyDescent="0.35">
      <c r="A1123" s="13">
        <v>2029</v>
      </c>
      <c r="B1123" s="13">
        <f t="shared" si="96"/>
        <v>2028</v>
      </c>
      <c r="C1123" t="s">
        <v>284</v>
      </c>
      <c r="D1123" t="s">
        <v>285</v>
      </c>
      <c r="E1123" s="5">
        <v>2148324289</v>
      </c>
      <c r="F1123" s="13">
        <f>INDEX($R$3:$T$335,MATCH(PERL[[#This Row],[DistrictNumber]],$R$3:$R$335,0),3)</f>
        <v>0.13500000000000001</v>
      </c>
      <c r="G1123" s="9">
        <f t="shared" si="98"/>
        <v>290023.77901499998</v>
      </c>
      <c r="H1123" s="11">
        <v>1.02</v>
      </c>
      <c r="I1123" s="12" cm="1">
        <f t="array" ref="I1123">INDEX(PERL[],MATCH(PERL[[#This Row],[Base Year]]&amp;PERL[[#This Row],[DistrictNumber]],PERL[[Fiscal Year]:[Fiscal Year]]&amp;PERL[[DistrictNumber]:[DistrictNumber]],0),9)*$H1123</f>
        <v>163775.05456684614</v>
      </c>
      <c r="J1123" s="15">
        <f>IF(PERL[[#This Row],[Unadjusted Maximum Revenue]]/(PERL[[#This Row],[Proposed Taxable Valuation]]/1000)&gt;PERL[[#This Row],[Max Debt RATE]],PERL[[#This Row],[Max Debt RATE]],PERL[[#This Row],[Unadjusted Maximum Revenue]]/(PERL[[#This Row],[Proposed Taxable Valuation]]/1000))</f>
        <v>7.6233860691059821E-2</v>
      </c>
      <c r="K1123" s="26">
        <f>ROUND(PERL[[#This Row],[Proposed Taxable Valuation]]/1000*PERL[[#This Row],[Adjusted Rate]],0)</f>
        <v>163775</v>
      </c>
      <c r="L1123" s="19">
        <f t="shared" si="97"/>
        <v>-126248.72444815384</v>
      </c>
      <c r="M1123" s="17">
        <f t="shared" si="99"/>
        <v>-5.8766139308940188E-2</v>
      </c>
      <c r="N1123" s="5">
        <v>1417646161</v>
      </c>
      <c r="O1123">
        <f>INDEX($R$3:$T$335,MATCH(PERL[[#This Row],[DistrictNumber]],$R$3:$R$335,0),3)</f>
        <v>0.13500000000000001</v>
      </c>
      <c r="P1123" s="9">
        <f t="shared" si="100"/>
        <v>191382.23173500004</v>
      </c>
      <c r="V1123">
        <v>2029</v>
      </c>
      <c r="W1123" t="s">
        <v>288</v>
      </c>
      <c r="X1123" s="25">
        <v>13425489603</v>
      </c>
    </row>
    <row r="1124" spans="1:24" x14ac:dyDescent="0.35">
      <c r="A1124" s="13">
        <v>2029</v>
      </c>
      <c r="B1124" s="13">
        <f t="shared" si="96"/>
        <v>2028</v>
      </c>
      <c r="C1124" t="s">
        <v>286</v>
      </c>
      <c r="D1124" t="s">
        <v>287</v>
      </c>
      <c r="E1124" s="5">
        <v>550629735</v>
      </c>
      <c r="F1124" s="13">
        <f>INDEX($R$3:$T$335,MATCH(PERL[[#This Row],[DistrictNumber]],$R$3:$R$335,0),3)</f>
        <v>0</v>
      </c>
      <c r="G1124" s="9">
        <f t="shared" si="98"/>
        <v>0</v>
      </c>
      <c r="H1124" s="11">
        <v>1.02</v>
      </c>
      <c r="I1124" s="12" cm="1">
        <f t="array" ref="I1124">INDEX(PERL[],MATCH(PERL[[#This Row],[Base Year]]&amp;PERL[[#This Row],[DistrictNumber]],PERL[[Fiscal Year]:[Fiscal Year]]&amp;PERL[[DistrictNumber]:[DistrictNumber]],0),9)*$H1124</f>
        <v>0</v>
      </c>
      <c r="J1124" s="15">
        <f>IF(PERL[[#This Row],[Unadjusted Maximum Revenue]]/(PERL[[#This Row],[Proposed Taxable Valuation]]/1000)&gt;PERL[[#This Row],[Max Debt RATE]],PERL[[#This Row],[Max Debt RATE]],PERL[[#This Row],[Unadjusted Maximum Revenue]]/(PERL[[#This Row],[Proposed Taxable Valuation]]/1000))</f>
        <v>0</v>
      </c>
      <c r="K1124" s="26">
        <f>ROUND(PERL[[#This Row],[Proposed Taxable Valuation]]/1000*PERL[[#This Row],[Adjusted Rate]],0)</f>
        <v>0</v>
      </c>
      <c r="L1124" s="19">
        <f t="shared" si="97"/>
        <v>0</v>
      </c>
      <c r="M1124" s="17">
        <f t="shared" si="99"/>
        <v>0</v>
      </c>
      <c r="N1124" s="5">
        <v>381992643</v>
      </c>
      <c r="O1124">
        <f>INDEX($R$3:$T$335,MATCH(PERL[[#This Row],[DistrictNumber]],$R$3:$R$335,0),3)</f>
        <v>0</v>
      </c>
      <c r="P1124" s="9">
        <f t="shared" si="100"/>
        <v>0</v>
      </c>
      <c r="V1124">
        <v>2029</v>
      </c>
      <c r="W1124" t="s">
        <v>290</v>
      </c>
      <c r="X1124" s="25">
        <v>616004377</v>
      </c>
    </row>
    <row r="1125" spans="1:24" x14ac:dyDescent="0.35">
      <c r="A1125" s="13">
        <v>2029</v>
      </c>
      <c r="B1125" s="13">
        <f t="shared" si="96"/>
        <v>2028</v>
      </c>
      <c r="C1125" t="s">
        <v>288</v>
      </c>
      <c r="D1125" t="s">
        <v>289</v>
      </c>
      <c r="E1125" s="5">
        <v>13425489603</v>
      </c>
      <c r="F1125" s="13">
        <f>INDEX($R$3:$T$335,MATCH(PERL[[#This Row],[DistrictNumber]],$R$3:$R$335,0),3)</f>
        <v>0</v>
      </c>
      <c r="G1125" s="9">
        <f t="shared" si="98"/>
        <v>0</v>
      </c>
      <c r="H1125" s="11">
        <v>1.02</v>
      </c>
      <c r="I1125" s="12" cm="1">
        <f t="array" ref="I1125">INDEX(PERL[],MATCH(PERL[[#This Row],[Base Year]]&amp;PERL[[#This Row],[DistrictNumber]],PERL[[Fiscal Year]:[Fiscal Year]]&amp;PERL[[DistrictNumber]:[DistrictNumber]],0),9)*$H1125</f>
        <v>0</v>
      </c>
      <c r="J1125" s="15">
        <f>IF(PERL[[#This Row],[Unadjusted Maximum Revenue]]/(PERL[[#This Row],[Proposed Taxable Valuation]]/1000)&gt;PERL[[#This Row],[Max Debt RATE]],PERL[[#This Row],[Max Debt RATE]],PERL[[#This Row],[Unadjusted Maximum Revenue]]/(PERL[[#This Row],[Proposed Taxable Valuation]]/1000))</f>
        <v>0</v>
      </c>
      <c r="K1125" s="26">
        <f>ROUND(PERL[[#This Row],[Proposed Taxable Valuation]]/1000*PERL[[#This Row],[Adjusted Rate]],0)</f>
        <v>0</v>
      </c>
      <c r="L1125" s="19">
        <f t="shared" si="97"/>
        <v>0</v>
      </c>
      <c r="M1125" s="17">
        <f t="shared" si="99"/>
        <v>0</v>
      </c>
      <c r="N1125" s="5">
        <v>8721796723</v>
      </c>
      <c r="O1125">
        <f>INDEX($R$3:$T$335,MATCH(PERL[[#This Row],[DistrictNumber]],$R$3:$R$335,0),3)</f>
        <v>0</v>
      </c>
      <c r="P1125" s="9">
        <f t="shared" si="100"/>
        <v>0</v>
      </c>
      <c r="V1125">
        <v>2029</v>
      </c>
      <c r="W1125" t="s">
        <v>292</v>
      </c>
      <c r="X1125" s="25">
        <v>282170565</v>
      </c>
    </row>
    <row r="1126" spans="1:24" x14ac:dyDescent="0.35">
      <c r="A1126" s="13">
        <v>2029</v>
      </c>
      <c r="B1126" s="13">
        <f t="shared" si="96"/>
        <v>2028</v>
      </c>
      <c r="C1126" t="s">
        <v>290</v>
      </c>
      <c r="D1126" t="s">
        <v>291</v>
      </c>
      <c r="E1126" s="5">
        <v>616004377</v>
      </c>
      <c r="F1126" s="13">
        <f>INDEX($R$3:$T$335,MATCH(PERL[[#This Row],[DistrictNumber]],$R$3:$R$335,0),3)</f>
        <v>0</v>
      </c>
      <c r="G1126" s="9">
        <f t="shared" si="98"/>
        <v>0</v>
      </c>
      <c r="H1126" s="11">
        <v>1.02</v>
      </c>
      <c r="I1126" s="12" cm="1">
        <f t="array" ref="I1126">INDEX(PERL[],MATCH(PERL[[#This Row],[Base Year]]&amp;PERL[[#This Row],[DistrictNumber]],PERL[[Fiscal Year]:[Fiscal Year]]&amp;PERL[[DistrictNumber]:[DistrictNumber]],0),9)*$H1126</f>
        <v>0</v>
      </c>
      <c r="J1126" s="15">
        <f>IF(PERL[[#This Row],[Unadjusted Maximum Revenue]]/(PERL[[#This Row],[Proposed Taxable Valuation]]/1000)&gt;PERL[[#This Row],[Max Debt RATE]],PERL[[#This Row],[Max Debt RATE]],PERL[[#This Row],[Unadjusted Maximum Revenue]]/(PERL[[#This Row],[Proposed Taxable Valuation]]/1000))</f>
        <v>0</v>
      </c>
      <c r="K1126" s="26">
        <f>ROUND(PERL[[#This Row],[Proposed Taxable Valuation]]/1000*PERL[[#This Row],[Adjusted Rate]],0)</f>
        <v>0</v>
      </c>
      <c r="L1126" s="19">
        <f t="shared" si="97"/>
        <v>0</v>
      </c>
      <c r="M1126" s="17">
        <f t="shared" si="99"/>
        <v>0</v>
      </c>
      <c r="N1126" s="5">
        <v>492478891</v>
      </c>
      <c r="O1126">
        <f>INDEX($R$3:$T$335,MATCH(PERL[[#This Row],[DistrictNumber]],$R$3:$R$335,0),3)</f>
        <v>0</v>
      </c>
      <c r="P1126" s="9">
        <f t="shared" si="100"/>
        <v>0</v>
      </c>
      <c r="V1126">
        <v>2029</v>
      </c>
      <c r="W1126" t="s">
        <v>280</v>
      </c>
      <c r="X1126" s="25">
        <v>626485034</v>
      </c>
    </row>
    <row r="1127" spans="1:24" x14ac:dyDescent="0.35">
      <c r="A1127" s="13">
        <v>2029</v>
      </c>
      <c r="B1127" s="13">
        <f t="shared" si="96"/>
        <v>2028</v>
      </c>
      <c r="C1127" t="s">
        <v>292</v>
      </c>
      <c r="D1127" t="s">
        <v>293</v>
      </c>
      <c r="E1127" s="5">
        <v>282170565</v>
      </c>
      <c r="F1127" s="13">
        <f>INDEX($R$3:$T$335,MATCH(PERL[[#This Row],[DistrictNumber]],$R$3:$R$335,0),3)</f>
        <v>0.13500000000000001</v>
      </c>
      <c r="G1127" s="9">
        <f t="shared" si="98"/>
        <v>38093.026275000004</v>
      </c>
      <c r="H1127" s="11">
        <v>1.02</v>
      </c>
      <c r="I1127" s="12" cm="1">
        <f t="array" ref="I1127">INDEX(PERL[],MATCH(PERL[[#This Row],[Base Year]]&amp;PERL[[#This Row],[DistrictNumber]],PERL[[Fiscal Year]:[Fiscal Year]]&amp;PERL[[DistrictNumber]:[DistrictNumber]],0),9)*$H1127</f>
        <v>27336.808648796759</v>
      </c>
      <c r="J1127" s="15">
        <f>IF(PERL[[#This Row],[Unadjusted Maximum Revenue]]/(PERL[[#This Row],[Proposed Taxable Valuation]]/1000)&gt;PERL[[#This Row],[Max Debt RATE]],PERL[[#This Row],[Max Debt RATE]],PERL[[#This Row],[Unadjusted Maximum Revenue]]/(PERL[[#This Row],[Proposed Taxable Valuation]]/1000))</f>
        <v>9.6880440554799746E-2</v>
      </c>
      <c r="K1127" s="26">
        <f>ROUND(PERL[[#This Row],[Proposed Taxable Valuation]]/1000*PERL[[#This Row],[Adjusted Rate]],0)</f>
        <v>27337</v>
      </c>
      <c r="L1127" s="19">
        <f t="shared" si="97"/>
        <v>-10756.217626203244</v>
      </c>
      <c r="M1127" s="17">
        <f t="shared" si="99"/>
        <v>-3.8119559445200263E-2</v>
      </c>
      <c r="N1127" s="5">
        <v>209651833</v>
      </c>
      <c r="O1127">
        <f>INDEX($R$3:$T$335,MATCH(PERL[[#This Row],[DistrictNumber]],$R$3:$R$335,0),3)</f>
        <v>0.13500000000000001</v>
      </c>
      <c r="P1127" s="9">
        <f t="shared" si="100"/>
        <v>28302.997455000004</v>
      </c>
      <c r="V1127">
        <v>2029</v>
      </c>
      <c r="W1127" t="s">
        <v>294</v>
      </c>
      <c r="X1127" s="25">
        <v>280448207</v>
      </c>
    </row>
    <row r="1128" spans="1:24" x14ac:dyDescent="0.35">
      <c r="A1128" s="13">
        <v>2029</v>
      </c>
      <c r="B1128" s="13">
        <f t="shared" si="96"/>
        <v>2028</v>
      </c>
      <c r="C1128" t="s">
        <v>294</v>
      </c>
      <c r="D1128" t="s">
        <v>295</v>
      </c>
      <c r="E1128" s="5">
        <v>280448207</v>
      </c>
      <c r="F1128" s="13">
        <f>INDEX($R$3:$T$335,MATCH(PERL[[#This Row],[DistrictNumber]],$R$3:$R$335,0),3)</f>
        <v>0</v>
      </c>
      <c r="G1128" s="9">
        <f t="shared" si="98"/>
        <v>0</v>
      </c>
      <c r="H1128" s="11">
        <v>1.02</v>
      </c>
      <c r="I1128" s="12" cm="1">
        <f t="array" ref="I1128">INDEX(PERL[],MATCH(PERL[[#This Row],[Base Year]]&amp;PERL[[#This Row],[DistrictNumber]],PERL[[Fiscal Year]:[Fiscal Year]]&amp;PERL[[DistrictNumber]:[DistrictNumber]],0),9)*$H1128</f>
        <v>0</v>
      </c>
      <c r="J1128" s="15">
        <f>IF(PERL[[#This Row],[Unadjusted Maximum Revenue]]/(PERL[[#This Row],[Proposed Taxable Valuation]]/1000)&gt;PERL[[#This Row],[Max Debt RATE]],PERL[[#This Row],[Max Debt RATE]],PERL[[#This Row],[Unadjusted Maximum Revenue]]/(PERL[[#This Row],[Proposed Taxable Valuation]]/1000))</f>
        <v>0</v>
      </c>
      <c r="K1128" s="26">
        <f>ROUND(PERL[[#This Row],[Proposed Taxable Valuation]]/1000*PERL[[#This Row],[Adjusted Rate]],0)</f>
        <v>0</v>
      </c>
      <c r="L1128" s="19">
        <f t="shared" si="97"/>
        <v>0</v>
      </c>
      <c r="M1128" s="17">
        <f t="shared" si="99"/>
        <v>0</v>
      </c>
      <c r="N1128" s="5">
        <v>192780280</v>
      </c>
      <c r="O1128">
        <f>INDEX($R$3:$T$335,MATCH(PERL[[#This Row],[DistrictNumber]],$R$3:$R$335,0),3)</f>
        <v>0</v>
      </c>
      <c r="P1128" s="9">
        <f t="shared" si="100"/>
        <v>0</v>
      </c>
      <c r="V1128">
        <v>2029</v>
      </c>
      <c r="W1128" t="s">
        <v>246</v>
      </c>
      <c r="X1128" s="25">
        <v>963803750</v>
      </c>
    </row>
    <row r="1129" spans="1:24" x14ac:dyDescent="0.35">
      <c r="A1129" s="13">
        <v>2029</v>
      </c>
      <c r="B1129" s="13">
        <f t="shared" si="96"/>
        <v>2028</v>
      </c>
      <c r="C1129" t="s">
        <v>296</v>
      </c>
      <c r="D1129" t="s">
        <v>297</v>
      </c>
      <c r="E1129" s="5">
        <v>513764512</v>
      </c>
      <c r="F1129" s="13">
        <f>INDEX($R$3:$T$335,MATCH(PERL[[#This Row],[DistrictNumber]],$R$3:$R$335,0),3)</f>
        <v>0</v>
      </c>
      <c r="G1129" s="9">
        <f t="shared" si="98"/>
        <v>0</v>
      </c>
      <c r="H1129" s="11">
        <v>1.02</v>
      </c>
      <c r="I1129" s="12" cm="1">
        <f t="array" ref="I1129">INDEX(PERL[],MATCH(PERL[[#This Row],[Base Year]]&amp;PERL[[#This Row],[DistrictNumber]],PERL[[Fiscal Year]:[Fiscal Year]]&amp;PERL[[DistrictNumber]:[DistrictNumber]],0),9)*$H1129</f>
        <v>0</v>
      </c>
      <c r="J1129" s="15">
        <f>IF(PERL[[#This Row],[Unadjusted Maximum Revenue]]/(PERL[[#This Row],[Proposed Taxable Valuation]]/1000)&gt;PERL[[#This Row],[Max Debt RATE]],PERL[[#This Row],[Max Debt RATE]],PERL[[#This Row],[Unadjusted Maximum Revenue]]/(PERL[[#This Row],[Proposed Taxable Valuation]]/1000))</f>
        <v>0</v>
      </c>
      <c r="K1129" s="26">
        <f>ROUND(PERL[[#This Row],[Proposed Taxable Valuation]]/1000*PERL[[#This Row],[Adjusted Rate]],0)</f>
        <v>0</v>
      </c>
      <c r="L1129" s="19">
        <f t="shared" si="97"/>
        <v>0</v>
      </c>
      <c r="M1129" s="17">
        <f t="shared" si="99"/>
        <v>0</v>
      </c>
      <c r="N1129" s="5">
        <v>380935605</v>
      </c>
      <c r="O1129">
        <f>INDEX($R$3:$T$335,MATCH(PERL[[#This Row],[DistrictNumber]],$R$3:$R$335,0),3)</f>
        <v>0</v>
      </c>
      <c r="P1129" s="9">
        <f t="shared" si="100"/>
        <v>0</v>
      </c>
      <c r="V1129">
        <v>2029</v>
      </c>
      <c r="W1129" t="s">
        <v>296</v>
      </c>
      <c r="X1129" s="25">
        <v>513764512</v>
      </c>
    </row>
    <row r="1130" spans="1:24" x14ac:dyDescent="0.35">
      <c r="A1130" s="13">
        <v>2029</v>
      </c>
      <c r="B1130" s="13">
        <f t="shared" si="96"/>
        <v>2028</v>
      </c>
      <c r="C1130" t="s">
        <v>298</v>
      </c>
      <c r="D1130" t="s">
        <v>299</v>
      </c>
      <c r="E1130" s="5">
        <v>5368377027</v>
      </c>
      <c r="F1130" s="13">
        <f>INDEX($R$3:$T$335,MATCH(PERL[[#This Row],[DistrictNumber]],$R$3:$R$335,0),3)</f>
        <v>0</v>
      </c>
      <c r="G1130" s="9">
        <f t="shared" si="98"/>
        <v>0</v>
      </c>
      <c r="H1130" s="11">
        <v>1.02</v>
      </c>
      <c r="I1130" s="12" cm="1">
        <f t="array" ref="I1130">INDEX(PERL[],MATCH(PERL[[#This Row],[Base Year]]&amp;PERL[[#This Row],[DistrictNumber]],PERL[[Fiscal Year]:[Fiscal Year]]&amp;PERL[[DistrictNumber]:[DistrictNumber]],0),9)*$H1130</f>
        <v>0</v>
      </c>
      <c r="J1130" s="15">
        <f>IF(PERL[[#This Row],[Unadjusted Maximum Revenue]]/(PERL[[#This Row],[Proposed Taxable Valuation]]/1000)&gt;PERL[[#This Row],[Max Debt RATE]],PERL[[#This Row],[Max Debt RATE]],PERL[[#This Row],[Unadjusted Maximum Revenue]]/(PERL[[#This Row],[Proposed Taxable Valuation]]/1000))</f>
        <v>0</v>
      </c>
      <c r="K1130" s="26">
        <f>ROUND(PERL[[#This Row],[Proposed Taxable Valuation]]/1000*PERL[[#This Row],[Adjusted Rate]],0)</f>
        <v>0</v>
      </c>
      <c r="L1130" s="19">
        <f t="shared" si="97"/>
        <v>0</v>
      </c>
      <c r="M1130" s="17">
        <f t="shared" si="99"/>
        <v>0</v>
      </c>
      <c r="N1130" s="5">
        <v>3558156976</v>
      </c>
      <c r="O1130">
        <f>INDEX($R$3:$T$335,MATCH(PERL[[#This Row],[DistrictNumber]],$R$3:$R$335,0),3)</f>
        <v>0</v>
      </c>
      <c r="P1130" s="9">
        <f t="shared" si="100"/>
        <v>0</v>
      </c>
      <c r="V1130">
        <v>2029</v>
      </c>
      <c r="W1130" t="s">
        <v>298</v>
      </c>
      <c r="X1130" s="25">
        <v>5368377027</v>
      </c>
    </row>
    <row r="1131" spans="1:24" x14ac:dyDescent="0.35">
      <c r="A1131" s="13">
        <v>2029</v>
      </c>
      <c r="B1131" s="13">
        <f t="shared" si="96"/>
        <v>2028</v>
      </c>
      <c r="C1131" t="s">
        <v>300</v>
      </c>
      <c r="D1131" t="s">
        <v>301</v>
      </c>
      <c r="E1131" s="5">
        <v>603257532</v>
      </c>
      <c r="F1131" s="13">
        <f>INDEX($R$3:$T$335,MATCH(PERL[[#This Row],[DistrictNumber]],$R$3:$R$335,0),3)</f>
        <v>0</v>
      </c>
      <c r="G1131" s="9">
        <f t="shared" si="98"/>
        <v>0</v>
      </c>
      <c r="H1131" s="11">
        <v>1.02</v>
      </c>
      <c r="I1131" s="12" cm="1">
        <f t="array" ref="I1131">INDEX(PERL[],MATCH(PERL[[#This Row],[Base Year]]&amp;PERL[[#This Row],[DistrictNumber]],PERL[[Fiscal Year]:[Fiscal Year]]&amp;PERL[[DistrictNumber]:[DistrictNumber]],0),9)*$H1131</f>
        <v>0</v>
      </c>
      <c r="J1131" s="15">
        <f>IF(PERL[[#This Row],[Unadjusted Maximum Revenue]]/(PERL[[#This Row],[Proposed Taxable Valuation]]/1000)&gt;PERL[[#This Row],[Max Debt RATE]],PERL[[#This Row],[Max Debt RATE]],PERL[[#This Row],[Unadjusted Maximum Revenue]]/(PERL[[#This Row],[Proposed Taxable Valuation]]/1000))</f>
        <v>0</v>
      </c>
      <c r="K1131" s="26">
        <f>ROUND(PERL[[#This Row],[Proposed Taxable Valuation]]/1000*PERL[[#This Row],[Adjusted Rate]],0)</f>
        <v>0</v>
      </c>
      <c r="L1131" s="19">
        <f t="shared" si="97"/>
        <v>0</v>
      </c>
      <c r="M1131" s="17">
        <f t="shared" si="99"/>
        <v>0</v>
      </c>
      <c r="N1131" s="5">
        <v>441837697</v>
      </c>
      <c r="O1131">
        <f>INDEX($R$3:$T$335,MATCH(PERL[[#This Row],[DistrictNumber]],$R$3:$R$335,0),3)</f>
        <v>0</v>
      </c>
      <c r="P1131" s="9">
        <f t="shared" si="100"/>
        <v>0</v>
      </c>
      <c r="V1131">
        <v>2029</v>
      </c>
      <c r="W1131" t="s">
        <v>300</v>
      </c>
      <c r="X1131" s="25">
        <v>603257532</v>
      </c>
    </row>
    <row r="1132" spans="1:24" x14ac:dyDescent="0.35">
      <c r="A1132" s="13">
        <v>2029</v>
      </c>
      <c r="B1132" s="13">
        <f t="shared" si="96"/>
        <v>2028</v>
      </c>
      <c r="C1132" t="s">
        <v>302</v>
      </c>
      <c r="D1132" t="s">
        <v>303</v>
      </c>
      <c r="E1132" s="5">
        <v>286993331</v>
      </c>
      <c r="F1132" s="13">
        <f>INDEX($R$3:$T$335,MATCH(PERL[[#This Row],[DistrictNumber]],$R$3:$R$335,0),3)</f>
        <v>0</v>
      </c>
      <c r="G1132" s="9">
        <f t="shared" si="98"/>
        <v>0</v>
      </c>
      <c r="H1132" s="11">
        <v>1.02</v>
      </c>
      <c r="I1132" s="12" cm="1">
        <f t="array" ref="I1132">INDEX(PERL[],MATCH(PERL[[#This Row],[Base Year]]&amp;PERL[[#This Row],[DistrictNumber]],PERL[[Fiscal Year]:[Fiscal Year]]&amp;PERL[[DistrictNumber]:[DistrictNumber]],0),9)*$H1132</f>
        <v>0</v>
      </c>
      <c r="J1132" s="15">
        <f>IF(PERL[[#This Row],[Unadjusted Maximum Revenue]]/(PERL[[#This Row],[Proposed Taxable Valuation]]/1000)&gt;PERL[[#This Row],[Max Debt RATE]],PERL[[#This Row],[Max Debt RATE]],PERL[[#This Row],[Unadjusted Maximum Revenue]]/(PERL[[#This Row],[Proposed Taxable Valuation]]/1000))</f>
        <v>0</v>
      </c>
      <c r="K1132" s="26">
        <f>ROUND(PERL[[#This Row],[Proposed Taxable Valuation]]/1000*PERL[[#This Row],[Adjusted Rate]],0)</f>
        <v>0</v>
      </c>
      <c r="L1132" s="19">
        <f t="shared" si="97"/>
        <v>0</v>
      </c>
      <c r="M1132" s="17">
        <f t="shared" si="99"/>
        <v>0</v>
      </c>
      <c r="N1132" s="5">
        <v>244519310</v>
      </c>
      <c r="O1132">
        <f>INDEX($R$3:$T$335,MATCH(PERL[[#This Row],[DistrictNumber]],$R$3:$R$335,0),3)</f>
        <v>0</v>
      </c>
      <c r="P1132" s="9">
        <f t="shared" si="100"/>
        <v>0</v>
      </c>
      <c r="V1132">
        <v>2029</v>
      </c>
      <c r="W1132" t="s">
        <v>302</v>
      </c>
      <c r="X1132" s="25">
        <v>286993331</v>
      </c>
    </row>
    <row r="1133" spans="1:24" x14ac:dyDescent="0.35">
      <c r="A1133" s="13">
        <v>2029</v>
      </c>
      <c r="B1133" s="13">
        <f t="shared" si="96"/>
        <v>2028</v>
      </c>
      <c r="C1133" t="s">
        <v>304</v>
      </c>
      <c r="D1133" t="s">
        <v>305</v>
      </c>
      <c r="E1133" s="5">
        <v>338668333</v>
      </c>
      <c r="F1133" s="13">
        <f>INDEX($R$3:$T$335,MATCH(PERL[[#This Row],[DistrictNumber]],$R$3:$R$335,0),3)</f>
        <v>0</v>
      </c>
      <c r="G1133" s="9">
        <f t="shared" si="98"/>
        <v>0</v>
      </c>
      <c r="H1133" s="11">
        <v>1.02</v>
      </c>
      <c r="I1133" s="12" cm="1">
        <f t="array" ref="I1133">INDEX(PERL[],MATCH(PERL[[#This Row],[Base Year]]&amp;PERL[[#This Row],[DistrictNumber]],PERL[[Fiscal Year]:[Fiscal Year]]&amp;PERL[[DistrictNumber]:[DistrictNumber]],0),9)*$H1133</f>
        <v>0</v>
      </c>
      <c r="J1133" s="15">
        <f>IF(PERL[[#This Row],[Unadjusted Maximum Revenue]]/(PERL[[#This Row],[Proposed Taxable Valuation]]/1000)&gt;PERL[[#This Row],[Max Debt RATE]],PERL[[#This Row],[Max Debt RATE]],PERL[[#This Row],[Unadjusted Maximum Revenue]]/(PERL[[#This Row],[Proposed Taxable Valuation]]/1000))</f>
        <v>0</v>
      </c>
      <c r="K1133" s="26">
        <f>ROUND(PERL[[#This Row],[Proposed Taxable Valuation]]/1000*PERL[[#This Row],[Adjusted Rate]],0)</f>
        <v>0</v>
      </c>
      <c r="L1133" s="19">
        <f t="shared" si="97"/>
        <v>0</v>
      </c>
      <c r="M1133" s="17">
        <f t="shared" si="99"/>
        <v>0</v>
      </c>
      <c r="N1133" s="5">
        <v>271572619</v>
      </c>
      <c r="O1133">
        <f>INDEX($R$3:$T$335,MATCH(PERL[[#This Row],[DistrictNumber]],$R$3:$R$335,0),3)</f>
        <v>0</v>
      </c>
      <c r="P1133" s="9">
        <f t="shared" si="100"/>
        <v>0</v>
      </c>
      <c r="V1133">
        <v>2029</v>
      </c>
      <c r="W1133" t="s">
        <v>304</v>
      </c>
      <c r="X1133" s="25">
        <v>338668333</v>
      </c>
    </row>
    <row r="1134" spans="1:24" x14ac:dyDescent="0.35">
      <c r="A1134" s="13">
        <v>2029</v>
      </c>
      <c r="B1134" s="13">
        <f t="shared" si="96"/>
        <v>2028</v>
      </c>
      <c r="C1134" t="s">
        <v>306</v>
      </c>
      <c r="D1134" t="s">
        <v>307</v>
      </c>
      <c r="E1134" s="5">
        <v>971802639</v>
      </c>
      <c r="F1134" s="13">
        <f>INDEX($R$3:$T$335,MATCH(PERL[[#This Row],[DistrictNumber]],$R$3:$R$335,0),3)</f>
        <v>0</v>
      </c>
      <c r="G1134" s="9">
        <f t="shared" si="98"/>
        <v>0</v>
      </c>
      <c r="H1134" s="11">
        <v>1.02</v>
      </c>
      <c r="I1134" s="12" cm="1">
        <f t="array" ref="I1134">INDEX(PERL[],MATCH(PERL[[#This Row],[Base Year]]&amp;PERL[[#This Row],[DistrictNumber]],PERL[[Fiscal Year]:[Fiscal Year]]&amp;PERL[[DistrictNumber]:[DistrictNumber]],0),9)*$H1134</f>
        <v>0</v>
      </c>
      <c r="J1134" s="15">
        <f>IF(PERL[[#This Row],[Unadjusted Maximum Revenue]]/(PERL[[#This Row],[Proposed Taxable Valuation]]/1000)&gt;PERL[[#This Row],[Max Debt RATE]],PERL[[#This Row],[Max Debt RATE]],PERL[[#This Row],[Unadjusted Maximum Revenue]]/(PERL[[#This Row],[Proposed Taxable Valuation]]/1000))</f>
        <v>0</v>
      </c>
      <c r="K1134" s="26">
        <f>ROUND(PERL[[#This Row],[Proposed Taxable Valuation]]/1000*PERL[[#This Row],[Adjusted Rate]],0)</f>
        <v>0</v>
      </c>
      <c r="L1134" s="19">
        <f t="shared" si="97"/>
        <v>0</v>
      </c>
      <c r="M1134" s="17">
        <f t="shared" si="99"/>
        <v>0</v>
      </c>
      <c r="N1134" s="5">
        <v>670799262</v>
      </c>
      <c r="O1134">
        <f>INDEX($R$3:$T$335,MATCH(PERL[[#This Row],[DistrictNumber]],$R$3:$R$335,0),3)</f>
        <v>0</v>
      </c>
      <c r="P1134" s="9">
        <f t="shared" si="100"/>
        <v>0</v>
      </c>
      <c r="V1134">
        <v>2029</v>
      </c>
      <c r="W1134" t="s">
        <v>306</v>
      </c>
      <c r="X1134" s="25">
        <v>971802639</v>
      </c>
    </row>
    <row r="1135" spans="1:24" x14ac:dyDescent="0.35">
      <c r="A1135" s="13">
        <v>2029</v>
      </c>
      <c r="B1135" s="13">
        <f t="shared" si="96"/>
        <v>2028</v>
      </c>
      <c r="C1135" t="s">
        <v>308</v>
      </c>
      <c r="D1135" t="s">
        <v>309</v>
      </c>
      <c r="E1135" s="5">
        <v>448374798</v>
      </c>
      <c r="F1135" s="13">
        <f>INDEX($R$3:$T$335,MATCH(PERL[[#This Row],[DistrictNumber]],$R$3:$R$335,0),3)</f>
        <v>0</v>
      </c>
      <c r="G1135" s="9">
        <f t="shared" si="98"/>
        <v>0</v>
      </c>
      <c r="H1135" s="11">
        <v>1.02</v>
      </c>
      <c r="I1135" s="12" cm="1">
        <f t="array" ref="I1135">INDEX(PERL[],MATCH(PERL[[#This Row],[Base Year]]&amp;PERL[[#This Row],[DistrictNumber]],PERL[[Fiscal Year]:[Fiscal Year]]&amp;PERL[[DistrictNumber]:[DistrictNumber]],0),9)*$H1135</f>
        <v>0</v>
      </c>
      <c r="J1135" s="15">
        <f>IF(PERL[[#This Row],[Unadjusted Maximum Revenue]]/(PERL[[#This Row],[Proposed Taxable Valuation]]/1000)&gt;PERL[[#This Row],[Max Debt RATE]],PERL[[#This Row],[Max Debt RATE]],PERL[[#This Row],[Unadjusted Maximum Revenue]]/(PERL[[#This Row],[Proposed Taxable Valuation]]/1000))</f>
        <v>0</v>
      </c>
      <c r="K1135" s="26">
        <f>ROUND(PERL[[#This Row],[Proposed Taxable Valuation]]/1000*PERL[[#This Row],[Adjusted Rate]],0)</f>
        <v>0</v>
      </c>
      <c r="L1135" s="19">
        <f t="shared" si="97"/>
        <v>0</v>
      </c>
      <c r="M1135" s="17">
        <f t="shared" si="99"/>
        <v>0</v>
      </c>
      <c r="N1135" s="5">
        <v>369128704</v>
      </c>
      <c r="O1135">
        <f>INDEX($R$3:$T$335,MATCH(PERL[[#This Row],[DistrictNumber]],$R$3:$R$335,0),3)</f>
        <v>0</v>
      </c>
      <c r="P1135" s="9">
        <f t="shared" si="100"/>
        <v>0</v>
      </c>
      <c r="V1135">
        <v>2029</v>
      </c>
      <c r="W1135" t="s">
        <v>308</v>
      </c>
      <c r="X1135" s="25">
        <v>448374798</v>
      </c>
    </row>
    <row r="1136" spans="1:24" x14ac:dyDescent="0.35">
      <c r="A1136" s="13">
        <v>2029</v>
      </c>
      <c r="B1136" s="13">
        <f t="shared" si="96"/>
        <v>2028</v>
      </c>
      <c r="C1136" t="s">
        <v>310</v>
      </c>
      <c r="D1136" t="s">
        <v>311</v>
      </c>
      <c r="E1136" s="5">
        <v>135244800</v>
      </c>
      <c r="F1136" s="13">
        <f>INDEX($R$3:$T$335,MATCH(PERL[[#This Row],[DistrictNumber]],$R$3:$R$335,0),3)</f>
        <v>0</v>
      </c>
      <c r="G1136" s="9">
        <f t="shared" si="98"/>
        <v>0</v>
      </c>
      <c r="H1136" s="11">
        <v>1.02</v>
      </c>
      <c r="I1136" s="12" cm="1">
        <f t="array" ref="I1136">INDEX(PERL[],MATCH(PERL[[#This Row],[Base Year]]&amp;PERL[[#This Row],[DistrictNumber]],PERL[[Fiscal Year]:[Fiscal Year]]&amp;PERL[[DistrictNumber]:[DistrictNumber]],0),9)*$H1136</f>
        <v>0</v>
      </c>
      <c r="J1136" s="15">
        <f>IF(PERL[[#This Row],[Unadjusted Maximum Revenue]]/(PERL[[#This Row],[Proposed Taxable Valuation]]/1000)&gt;PERL[[#This Row],[Max Debt RATE]],PERL[[#This Row],[Max Debt RATE]],PERL[[#This Row],[Unadjusted Maximum Revenue]]/(PERL[[#This Row],[Proposed Taxable Valuation]]/1000))</f>
        <v>0</v>
      </c>
      <c r="K1136" s="26">
        <f>ROUND(PERL[[#This Row],[Proposed Taxable Valuation]]/1000*PERL[[#This Row],[Adjusted Rate]],0)</f>
        <v>0</v>
      </c>
      <c r="L1136" s="19">
        <f t="shared" si="97"/>
        <v>0</v>
      </c>
      <c r="M1136" s="17">
        <f t="shared" si="99"/>
        <v>0</v>
      </c>
      <c r="N1136" s="5">
        <v>103071729</v>
      </c>
      <c r="O1136">
        <f>INDEX($R$3:$T$335,MATCH(PERL[[#This Row],[DistrictNumber]],$R$3:$R$335,0),3)</f>
        <v>0</v>
      </c>
      <c r="P1136" s="9">
        <f t="shared" si="100"/>
        <v>0</v>
      </c>
      <c r="V1136">
        <v>2029</v>
      </c>
      <c r="W1136" t="s">
        <v>310</v>
      </c>
      <c r="X1136" s="25">
        <v>135244800</v>
      </c>
    </row>
    <row r="1137" spans="1:24" x14ac:dyDescent="0.35">
      <c r="A1137" s="13">
        <v>2029</v>
      </c>
      <c r="B1137" s="13">
        <f t="shared" si="96"/>
        <v>2028</v>
      </c>
      <c r="C1137" t="s">
        <v>312</v>
      </c>
      <c r="D1137" t="s">
        <v>313</v>
      </c>
      <c r="E1137" s="5">
        <v>255842653</v>
      </c>
      <c r="F1137" s="13">
        <f>INDEX($R$3:$T$335,MATCH(PERL[[#This Row],[DistrictNumber]],$R$3:$R$335,0),3)</f>
        <v>0.13500000000000001</v>
      </c>
      <c r="G1137" s="9">
        <f t="shared" si="98"/>
        <v>34538.758155000003</v>
      </c>
      <c r="H1137" s="11">
        <v>1.02</v>
      </c>
      <c r="I1137" s="12" cm="1">
        <f t="array" ref="I1137">INDEX(PERL[],MATCH(PERL[[#This Row],[Base Year]]&amp;PERL[[#This Row],[DistrictNumber]],PERL[[Fiscal Year]:[Fiscal Year]]&amp;PERL[[DistrictNumber]:[DistrictNumber]],0),9)*$H1137</f>
        <v>30572.633815209359</v>
      </c>
      <c r="J1137" s="15">
        <f>IF(PERL[[#This Row],[Unadjusted Maximum Revenue]]/(PERL[[#This Row],[Proposed Taxable Valuation]]/1000)&gt;PERL[[#This Row],[Max Debt RATE]],PERL[[#This Row],[Max Debt RATE]],PERL[[#This Row],[Unadjusted Maximum Revenue]]/(PERL[[#This Row],[Proposed Taxable Valuation]]/1000))</f>
        <v>0.11949779857547585</v>
      </c>
      <c r="K1137" s="26">
        <f>ROUND(PERL[[#This Row],[Proposed Taxable Valuation]]/1000*PERL[[#This Row],[Adjusted Rate]],0)</f>
        <v>30573</v>
      </c>
      <c r="L1137" s="19">
        <f t="shared" si="97"/>
        <v>-3966.1243397906437</v>
      </c>
      <c r="M1137" s="17">
        <f t="shared" si="99"/>
        <v>-1.5502201424524159E-2</v>
      </c>
      <c r="N1137" s="5">
        <v>222462249</v>
      </c>
      <c r="O1137">
        <f>INDEX($R$3:$T$335,MATCH(PERL[[#This Row],[DistrictNumber]],$R$3:$R$335,0),3)</f>
        <v>0.13500000000000001</v>
      </c>
      <c r="P1137" s="9">
        <f t="shared" si="100"/>
        <v>30032.403615000003</v>
      </c>
      <c r="V1137">
        <v>2029</v>
      </c>
      <c r="W1137" t="s">
        <v>312</v>
      </c>
      <c r="X1137" s="25">
        <v>255842653</v>
      </c>
    </row>
    <row r="1138" spans="1:24" x14ac:dyDescent="0.35">
      <c r="A1138" s="13">
        <v>2029</v>
      </c>
      <c r="B1138" s="13">
        <f t="shared" si="96"/>
        <v>2028</v>
      </c>
      <c r="C1138" t="s">
        <v>314</v>
      </c>
      <c r="D1138" t="s">
        <v>315</v>
      </c>
      <c r="E1138" s="5">
        <v>460731566</v>
      </c>
      <c r="F1138" s="13">
        <f>INDEX($R$3:$T$335,MATCH(PERL[[#This Row],[DistrictNumber]],$R$3:$R$335,0),3)</f>
        <v>0</v>
      </c>
      <c r="G1138" s="9">
        <f t="shared" si="98"/>
        <v>0</v>
      </c>
      <c r="H1138" s="11">
        <v>1.02</v>
      </c>
      <c r="I1138" s="12" cm="1">
        <f t="array" ref="I1138">INDEX(PERL[],MATCH(PERL[[#This Row],[Base Year]]&amp;PERL[[#This Row],[DistrictNumber]],PERL[[Fiscal Year]:[Fiscal Year]]&amp;PERL[[DistrictNumber]:[DistrictNumber]],0),9)*$H1138</f>
        <v>0</v>
      </c>
      <c r="J1138" s="15">
        <f>IF(PERL[[#This Row],[Unadjusted Maximum Revenue]]/(PERL[[#This Row],[Proposed Taxable Valuation]]/1000)&gt;PERL[[#This Row],[Max Debt RATE]],PERL[[#This Row],[Max Debt RATE]],PERL[[#This Row],[Unadjusted Maximum Revenue]]/(PERL[[#This Row],[Proposed Taxable Valuation]]/1000))</f>
        <v>0</v>
      </c>
      <c r="K1138" s="26">
        <f>ROUND(PERL[[#This Row],[Proposed Taxable Valuation]]/1000*PERL[[#This Row],[Adjusted Rate]],0)</f>
        <v>0</v>
      </c>
      <c r="L1138" s="19">
        <f t="shared" si="97"/>
        <v>0</v>
      </c>
      <c r="M1138" s="17">
        <f t="shared" si="99"/>
        <v>0</v>
      </c>
      <c r="N1138" s="5">
        <v>334154522</v>
      </c>
      <c r="O1138">
        <f>INDEX($R$3:$T$335,MATCH(PERL[[#This Row],[DistrictNumber]],$R$3:$R$335,0),3)</f>
        <v>0</v>
      </c>
      <c r="P1138" s="9">
        <f t="shared" si="100"/>
        <v>0</v>
      </c>
      <c r="V1138">
        <v>2029</v>
      </c>
      <c r="W1138" t="s">
        <v>314</v>
      </c>
      <c r="X1138" s="25">
        <v>460731566</v>
      </c>
    </row>
    <row r="1139" spans="1:24" x14ac:dyDescent="0.35">
      <c r="A1139" s="13">
        <v>2029</v>
      </c>
      <c r="B1139" s="13">
        <f t="shared" si="96"/>
        <v>2028</v>
      </c>
      <c r="C1139" t="s">
        <v>316</v>
      </c>
      <c r="D1139" t="s">
        <v>317</v>
      </c>
      <c r="E1139" s="5">
        <v>1809895157</v>
      </c>
      <c r="F1139" s="13">
        <f>INDEX($R$3:$T$335,MATCH(PERL[[#This Row],[DistrictNumber]],$R$3:$R$335,0),3)</f>
        <v>0</v>
      </c>
      <c r="G1139" s="9">
        <f t="shared" si="98"/>
        <v>0</v>
      </c>
      <c r="H1139" s="11">
        <v>1.02</v>
      </c>
      <c r="I1139" s="12" cm="1">
        <f t="array" ref="I1139">INDEX(PERL[],MATCH(PERL[[#This Row],[Base Year]]&amp;PERL[[#This Row],[DistrictNumber]],PERL[[Fiscal Year]:[Fiscal Year]]&amp;PERL[[DistrictNumber]:[DistrictNumber]],0),9)*$H1139</f>
        <v>0</v>
      </c>
      <c r="J1139" s="15">
        <f>IF(PERL[[#This Row],[Unadjusted Maximum Revenue]]/(PERL[[#This Row],[Proposed Taxable Valuation]]/1000)&gt;PERL[[#This Row],[Max Debt RATE]],PERL[[#This Row],[Max Debt RATE]],PERL[[#This Row],[Unadjusted Maximum Revenue]]/(PERL[[#This Row],[Proposed Taxable Valuation]]/1000))</f>
        <v>0</v>
      </c>
      <c r="K1139" s="26">
        <f>ROUND(PERL[[#This Row],[Proposed Taxable Valuation]]/1000*PERL[[#This Row],[Adjusted Rate]],0)</f>
        <v>0</v>
      </c>
      <c r="L1139" s="19">
        <f t="shared" si="97"/>
        <v>0</v>
      </c>
      <c r="M1139" s="17">
        <f t="shared" si="99"/>
        <v>0</v>
      </c>
      <c r="N1139" s="5">
        <v>1340654082</v>
      </c>
      <c r="O1139">
        <f>INDEX($R$3:$T$335,MATCH(PERL[[#This Row],[DistrictNumber]],$R$3:$R$335,0),3)</f>
        <v>0</v>
      </c>
      <c r="P1139" s="9">
        <f t="shared" si="100"/>
        <v>0</v>
      </c>
      <c r="V1139">
        <v>2029</v>
      </c>
      <c r="W1139" t="s">
        <v>316</v>
      </c>
      <c r="X1139" s="25">
        <v>1809895157</v>
      </c>
    </row>
    <row r="1140" spans="1:24" x14ac:dyDescent="0.35">
      <c r="A1140" s="13">
        <v>2029</v>
      </c>
      <c r="B1140" s="13">
        <f t="shared" si="96"/>
        <v>2028</v>
      </c>
      <c r="C1140" t="s">
        <v>318</v>
      </c>
      <c r="D1140" t="s">
        <v>319</v>
      </c>
      <c r="E1140" s="5">
        <v>267626417</v>
      </c>
      <c r="F1140" s="13">
        <f>INDEX($R$3:$T$335,MATCH(PERL[[#This Row],[DistrictNumber]],$R$3:$R$335,0),3)</f>
        <v>0</v>
      </c>
      <c r="G1140" s="9">
        <f t="shared" si="98"/>
        <v>0</v>
      </c>
      <c r="H1140" s="11">
        <v>1.02</v>
      </c>
      <c r="I1140" s="12" cm="1">
        <f t="array" ref="I1140">INDEX(PERL[],MATCH(PERL[[#This Row],[Base Year]]&amp;PERL[[#This Row],[DistrictNumber]],PERL[[Fiscal Year]:[Fiscal Year]]&amp;PERL[[DistrictNumber]:[DistrictNumber]],0),9)*$H1140</f>
        <v>0</v>
      </c>
      <c r="J1140" s="15">
        <f>IF(PERL[[#This Row],[Unadjusted Maximum Revenue]]/(PERL[[#This Row],[Proposed Taxable Valuation]]/1000)&gt;PERL[[#This Row],[Max Debt RATE]],PERL[[#This Row],[Max Debt RATE]],PERL[[#This Row],[Unadjusted Maximum Revenue]]/(PERL[[#This Row],[Proposed Taxable Valuation]]/1000))</f>
        <v>0</v>
      </c>
      <c r="K1140" s="26">
        <f>ROUND(PERL[[#This Row],[Proposed Taxable Valuation]]/1000*PERL[[#This Row],[Adjusted Rate]],0)</f>
        <v>0</v>
      </c>
      <c r="L1140" s="19">
        <f t="shared" si="97"/>
        <v>0</v>
      </c>
      <c r="M1140" s="17">
        <f t="shared" si="99"/>
        <v>0</v>
      </c>
      <c r="N1140" s="5">
        <v>222567906</v>
      </c>
      <c r="O1140">
        <f>INDEX($R$3:$T$335,MATCH(PERL[[#This Row],[DistrictNumber]],$R$3:$R$335,0),3)</f>
        <v>0</v>
      </c>
      <c r="P1140" s="9">
        <f t="shared" si="100"/>
        <v>0</v>
      </c>
      <c r="V1140">
        <v>2029</v>
      </c>
      <c r="W1140" t="s">
        <v>318</v>
      </c>
      <c r="X1140" s="25">
        <v>267626417</v>
      </c>
    </row>
    <row r="1141" spans="1:24" x14ac:dyDescent="0.35">
      <c r="A1141" s="13">
        <v>2029</v>
      </c>
      <c r="B1141" s="13">
        <f t="shared" si="96"/>
        <v>2028</v>
      </c>
      <c r="C1141" t="s">
        <v>320</v>
      </c>
      <c r="D1141" t="s">
        <v>321</v>
      </c>
      <c r="E1141" s="5">
        <v>2806720668</v>
      </c>
      <c r="F1141" s="13">
        <f>INDEX($R$3:$T$335,MATCH(PERL[[#This Row],[DistrictNumber]],$R$3:$R$335,0),3)</f>
        <v>0</v>
      </c>
      <c r="G1141" s="9">
        <f t="shared" si="98"/>
        <v>0</v>
      </c>
      <c r="H1141" s="11">
        <v>1.02</v>
      </c>
      <c r="I1141" s="12" cm="1">
        <f t="array" ref="I1141">INDEX(PERL[],MATCH(PERL[[#This Row],[Base Year]]&amp;PERL[[#This Row],[DistrictNumber]],PERL[[Fiscal Year]:[Fiscal Year]]&amp;PERL[[DistrictNumber]:[DistrictNumber]],0),9)*$H1141</f>
        <v>0</v>
      </c>
      <c r="J1141" s="15">
        <f>IF(PERL[[#This Row],[Unadjusted Maximum Revenue]]/(PERL[[#This Row],[Proposed Taxable Valuation]]/1000)&gt;PERL[[#This Row],[Max Debt RATE]],PERL[[#This Row],[Max Debt RATE]],PERL[[#This Row],[Unadjusted Maximum Revenue]]/(PERL[[#This Row],[Proposed Taxable Valuation]]/1000))</f>
        <v>0</v>
      </c>
      <c r="K1141" s="26">
        <f>ROUND(PERL[[#This Row],[Proposed Taxable Valuation]]/1000*PERL[[#This Row],[Adjusted Rate]],0)</f>
        <v>0</v>
      </c>
      <c r="L1141" s="19">
        <f t="shared" si="97"/>
        <v>0</v>
      </c>
      <c r="M1141" s="17">
        <f t="shared" si="99"/>
        <v>0</v>
      </c>
      <c r="N1141" s="5">
        <v>2097037838</v>
      </c>
      <c r="O1141">
        <f>INDEX($R$3:$T$335,MATCH(PERL[[#This Row],[DistrictNumber]],$R$3:$R$335,0),3)</f>
        <v>0</v>
      </c>
      <c r="P1141" s="9">
        <f t="shared" si="100"/>
        <v>0</v>
      </c>
      <c r="V1141">
        <v>2029</v>
      </c>
      <c r="W1141" t="s">
        <v>320</v>
      </c>
      <c r="X1141" s="25">
        <v>2806720668</v>
      </c>
    </row>
    <row r="1142" spans="1:24" x14ac:dyDescent="0.35">
      <c r="A1142" s="13">
        <v>2029</v>
      </c>
      <c r="B1142" s="13">
        <f t="shared" si="96"/>
        <v>2028</v>
      </c>
      <c r="C1142" t="s">
        <v>322</v>
      </c>
      <c r="D1142" t="s">
        <v>323</v>
      </c>
      <c r="E1142" s="5">
        <v>4630342663</v>
      </c>
      <c r="F1142" s="13">
        <f>INDEX($R$3:$T$335,MATCH(PERL[[#This Row],[DistrictNumber]],$R$3:$R$335,0),3)</f>
        <v>0.13500000000000001</v>
      </c>
      <c r="G1142" s="9">
        <f t="shared" si="98"/>
        <v>625096.25950499997</v>
      </c>
      <c r="H1142" s="11">
        <v>1.02</v>
      </c>
      <c r="I1142" s="12" cm="1">
        <f t="array" ref="I1142">INDEX(PERL[],MATCH(PERL[[#This Row],[Base Year]]&amp;PERL[[#This Row],[DistrictNumber]],PERL[[Fiscal Year]:[Fiscal Year]]&amp;PERL[[DistrictNumber]:[DistrictNumber]],0),9)*$H1142</f>
        <v>394967.48526490427</v>
      </c>
      <c r="J1142" s="15">
        <f>IF(PERL[[#This Row],[Unadjusted Maximum Revenue]]/(PERL[[#This Row],[Proposed Taxable Valuation]]/1000)&gt;PERL[[#This Row],[Max Debt RATE]],PERL[[#This Row],[Max Debt RATE]],PERL[[#This Row],[Unadjusted Maximum Revenue]]/(PERL[[#This Row],[Proposed Taxable Valuation]]/1000))</f>
        <v>8.5299839344720282E-2</v>
      </c>
      <c r="K1142" s="26">
        <f>ROUND(PERL[[#This Row],[Proposed Taxable Valuation]]/1000*PERL[[#This Row],[Adjusted Rate]],0)</f>
        <v>394967</v>
      </c>
      <c r="L1142" s="19">
        <f t="shared" si="97"/>
        <v>-230128.77424009569</v>
      </c>
      <c r="M1142" s="17">
        <f t="shared" si="99"/>
        <v>-4.9700160655279726E-2</v>
      </c>
      <c r="N1142" s="5">
        <v>3076007911</v>
      </c>
      <c r="O1142">
        <f>INDEX($R$3:$T$335,MATCH(PERL[[#This Row],[DistrictNumber]],$R$3:$R$335,0),3)</f>
        <v>0.13500000000000001</v>
      </c>
      <c r="P1142" s="9">
        <f t="shared" si="100"/>
        <v>415261.06798500003</v>
      </c>
      <c r="V1142">
        <v>2029</v>
      </c>
      <c r="W1142" t="s">
        <v>406</v>
      </c>
      <c r="X1142" s="25">
        <v>588392180</v>
      </c>
    </row>
    <row r="1143" spans="1:24" x14ac:dyDescent="0.35">
      <c r="A1143" s="13">
        <v>2029</v>
      </c>
      <c r="B1143" s="13">
        <f t="shared" si="96"/>
        <v>2028</v>
      </c>
      <c r="C1143" t="s">
        <v>324</v>
      </c>
      <c r="D1143" t="s">
        <v>325</v>
      </c>
      <c r="E1143" s="5">
        <v>371892067</v>
      </c>
      <c r="F1143" s="13">
        <f>INDEX($R$3:$T$335,MATCH(PERL[[#This Row],[DistrictNumber]],$R$3:$R$335,0),3)</f>
        <v>0</v>
      </c>
      <c r="G1143" s="9">
        <f t="shared" si="98"/>
        <v>0</v>
      </c>
      <c r="H1143" s="11">
        <v>1.02</v>
      </c>
      <c r="I1143" s="12" cm="1">
        <f t="array" ref="I1143">INDEX(PERL[],MATCH(PERL[[#This Row],[Base Year]]&amp;PERL[[#This Row],[DistrictNumber]],PERL[[Fiscal Year]:[Fiscal Year]]&amp;PERL[[DistrictNumber]:[DistrictNumber]],0),9)*$H1143</f>
        <v>0</v>
      </c>
      <c r="J1143" s="15">
        <f>IF(PERL[[#This Row],[Unadjusted Maximum Revenue]]/(PERL[[#This Row],[Proposed Taxable Valuation]]/1000)&gt;PERL[[#This Row],[Max Debt RATE]],PERL[[#This Row],[Max Debt RATE]],PERL[[#This Row],[Unadjusted Maximum Revenue]]/(PERL[[#This Row],[Proposed Taxable Valuation]]/1000))</f>
        <v>0</v>
      </c>
      <c r="K1143" s="26">
        <f>ROUND(PERL[[#This Row],[Proposed Taxable Valuation]]/1000*PERL[[#This Row],[Adjusted Rate]],0)</f>
        <v>0</v>
      </c>
      <c r="L1143" s="19">
        <f t="shared" si="97"/>
        <v>0</v>
      </c>
      <c r="M1143" s="17">
        <f t="shared" si="99"/>
        <v>0</v>
      </c>
      <c r="N1143" s="5">
        <v>254833376</v>
      </c>
      <c r="O1143">
        <f>INDEX($R$3:$T$335,MATCH(PERL[[#This Row],[DistrictNumber]],$R$3:$R$335,0),3)</f>
        <v>0</v>
      </c>
      <c r="P1143" s="9">
        <f t="shared" si="100"/>
        <v>0</v>
      </c>
      <c r="V1143">
        <v>2029</v>
      </c>
      <c r="W1143" t="s">
        <v>322</v>
      </c>
      <c r="X1143" s="25">
        <v>4630342663</v>
      </c>
    </row>
    <row r="1144" spans="1:24" x14ac:dyDescent="0.35">
      <c r="A1144" s="13">
        <v>2029</v>
      </c>
      <c r="B1144" s="13">
        <f t="shared" si="96"/>
        <v>2028</v>
      </c>
      <c r="C1144" t="s">
        <v>326</v>
      </c>
      <c r="D1144" t="s">
        <v>327</v>
      </c>
      <c r="E1144" s="5">
        <v>379406962</v>
      </c>
      <c r="F1144" s="13">
        <f>INDEX($R$3:$T$335,MATCH(PERL[[#This Row],[DistrictNumber]],$R$3:$R$335,0),3)</f>
        <v>0</v>
      </c>
      <c r="G1144" s="9">
        <f t="shared" si="98"/>
        <v>0</v>
      </c>
      <c r="H1144" s="11">
        <v>1.02</v>
      </c>
      <c r="I1144" s="12" cm="1">
        <f t="array" ref="I1144">INDEX(PERL[],MATCH(PERL[[#This Row],[Base Year]]&amp;PERL[[#This Row],[DistrictNumber]],PERL[[Fiscal Year]:[Fiscal Year]]&amp;PERL[[DistrictNumber]:[DistrictNumber]],0),9)*$H1144</f>
        <v>0</v>
      </c>
      <c r="J1144" s="15">
        <f>IF(PERL[[#This Row],[Unadjusted Maximum Revenue]]/(PERL[[#This Row],[Proposed Taxable Valuation]]/1000)&gt;PERL[[#This Row],[Max Debt RATE]],PERL[[#This Row],[Max Debt RATE]],PERL[[#This Row],[Unadjusted Maximum Revenue]]/(PERL[[#This Row],[Proposed Taxable Valuation]]/1000))</f>
        <v>0</v>
      </c>
      <c r="K1144" s="26">
        <f>ROUND(PERL[[#This Row],[Proposed Taxable Valuation]]/1000*PERL[[#This Row],[Adjusted Rate]],0)</f>
        <v>0</v>
      </c>
      <c r="L1144" s="19">
        <f t="shared" si="97"/>
        <v>0</v>
      </c>
      <c r="M1144" s="17">
        <f t="shared" si="99"/>
        <v>0</v>
      </c>
      <c r="N1144" s="5">
        <v>285452400</v>
      </c>
      <c r="O1144">
        <f>INDEX($R$3:$T$335,MATCH(PERL[[#This Row],[DistrictNumber]],$R$3:$R$335,0),3)</f>
        <v>0</v>
      </c>
      <c r="P1144" s="9">
        <f t="shared" si="100"/>
        <v>0</v>
      </c>
      <c r="V1144">
        <v>2029</v>
      </c>
      <c r="W1144" t="s">
        <v>324</v>
      </c>
      <c r="X1144" s="25">
        <v>371892067</v>
      </c>
    </row>
    <row r="1145" spans="1:24" x14ac:dyDescent="0.35">
      <c r="A1145" s="13">
        <v>2029</v>
      </c>
      <c r="B1145" s="13">
        <f t="shared" si="96"/>
        <v>2028</v>
      </c>
      <c r="C1145" t="s">
        <v>328</v>
      </c>
      <c r="D1145" t="s">
        <v>329</v>
      </c>
      <c r="E1145" s="5">
        <v>289433830</v>
      </c>
      <c r="F1145" s="13">
        <f>INDEX($R$3:$T$335,MATCH(PERL[[#This Row],[DistrictNumber]],$R$3:$R$335,0),3)</f>
        <v>0</v>
      </c>
      <c r="G1145" s="9">
        <f t="shared" si="98"/>
        <v>0</v>
      </c>
      <c r="H1145" s="11">
        <v>1.02</v>
      </c>
      <c r="I1145" s="12" cm="1">
        <f t="array" ref="I1145">INDEX(PERL[],MATCH(PERL[[#This Row],[Base Year]]&amp;PERL[[#This Row],[DistrictNumber]],PERL[[Fiscal Year]:[Fiscal Year]]&amp;PERL[[DistrictNumber]:[DistrictNumber]],0),9)*$H1145</f>
        <v>0</v>
      </c>
      <c r="J1145" s="15">
        <f>IF(PERL[[#This Row],[Unadjusted Maximum Revenue]]/(PERL[[#This Row],[Proposed Taxable Valuation]]/1000)&gt;PERL[[#This Row],[Max Debt RATE]],PERL[[#This Row],[Max Debt RATE]],PERL[[#This Row],[Unadjusted Maximum Revenue]]/(PERL[[#This Row],[Proposed Taxable Valuation]]/1000))</f>
        <v>0</v>
      </c>
      <c r="K1145" s="26">
        <f>ROUND(PERL[[#This Row],[Proposed Taxable Valuation]]/1000*PERL[[#This Row],[Adjusted Rate]],0)</f>
        <v>0</v>
      </c>
      <c r="L1145" s="19">
        <f t="shared" si="97"/>
        <v>0</v>
      </c>
      <c r="M1145" s="17">
        <f t="shared" si="99"/>
        <v>0</v>
      </c>
      <c r="N1145" s="5">
        <v>220107747</v>
      </c>
      <c r="O1145">
        <f>INDEX($R$3:$T$335,MATCH(PERL[[#This Row],[DistrictNumber]],$R$3:$R$335,0),3)</f>
        <v>0</v>
      </c>
      <c r="P1145" s="9">
        <f t="shared" si="100"/>
        <v>0</v>
      </c>
      <c r="V1145">
        <v>2029</v>
      </c>
      <c r="W1145" t="s">
        <v>326</v>
      </c>
      <c r="X1145" s="25">
        <v>379406962</v>
      </c>
    </row>
    <row r="1146" spans="1:24" x14ac:dyDescent="0.35">
      <c r="A1146" s="13">
        <v>2029</v>
      </c>
      <c r="B1146" s="13">
        <f t="shared" si="96"/>
        <v>2028</v>
      </c>
      <c r="C1146" t="s">
        <v>330</v>
      </c>
      <c r="D1146" t="s">
        <v>331</v>
      </c>
      <c r="E1146" s="5">
        <v>448926000</v>
      </c>
      <c r="F1146" s="13">
        <f>INDEX($R$3:$T$335,MATCH(PERL[[#This Row],[DistrictNumber]],$R$3:$R$335,0),3)</f>
        <v>0</v>
      </c>
      <c r="G1146" s="9">
        <f t="shared" si="98"/>
        <v>0</v>
      </c>
      <c r="H1146" s="11">
        <v>1.02</v>
      </c>
      <c r="I1146" s="12" cm="1">
        <f t="array" ref="I1146">INDEX(PERL[],MATCH(PERL[[#This Row],[Base Year]]&amp;PERL[[#This Row],[DistrictNumber]],PERL[[Fiscal Year]:[Fiscal Year]]&amp;PERL[[DistrictNumber]:[DistrictNumber]],0),9)*$H1146</f>
        <v>0</v>
      </c>
      <c r="J1146" s="15">
        <f>IF(PERL[[#This Row],[Unadjusted Maximum Revenue]]/(PERL[[#This Row],[Proposed Taxable Valuation]]/1000)&gt;PERL[[#This Row],[Max Debt RATE]],PERL[[#This Row],[Max Debt RATE]],PERL[[#This Row],[Unadjusted Maximum Revenue]]/(PERL[[#This Row],[Proposed Taxable Valuation]]/1000))</f>
        <v>0</v>
      </c>
      <c r="K1146" s="26">
        <f>ROUND(PERL[[#This Row],[Proposed Taxable Valuation]]/1000*PERL[[#This Row],[Adjusted Rate]],0)</f>
        <v>0</v>
      </c>
      <c r="L1146" s="19">
        <f t="shared" si="97"/>
        <v>0</v>
      </c>
      <c r="M1146" s="17">
        <f t="shared" si="99"/>
        <v>0</v>
      </c>
      <c r="N1146" s="5">
        <v>346583214</v>
      </c>
      <c r="O1146">
        <f>INDEX($R$3:$T$335,MATCH(PERL[[#This Row],[DistrictNumber]],$R$3:$R$335,0),3)</f>
        <v>0</v>
      </c>
      <c r="P1146" s="9">
        <f t="shared" si="100"/>
        <v>0</v>
      </c>
      <c r="V1146">
        <v>2029</v>
      </c>
      <c r="W1146" t="s">
        <v>328</v>
      </c>
      <c r="X1146" s="25">
        <v>289433830</v>
      </c>
    </row>
    <row r="1147" spans="1:24" x14ac:dyDescent="0.35">
      <c r="A1147" s="13">
        <v>2029</v>
      </c>
      <c r="B1147" s="13">
        <f t="shared" si="96"/>
        <v>2028</v>
      </c>
      <c r="C1147" t="s">
        <v>332</v>
      </c>
      <c r="D1147" t="s">
        <v>333</v>
      </c>
      <c r="E1147" s="5">
        <v>399291422</v>
      </c>
      <c r="F1147" s="13">
        <f>INDEX($R$3:$T$335,MATCH(PERL[[#This Row],[DistrictNumber]],$R$3:$R$335,0),3)</f>
        <v>0</v>
      </c>
      <c r="G1147" s="9">
        <f t="shared" si="98"/>
        <v>0</v>
      </c>
      <c r="H1147" s="11">
        <v>1.02</v>
      </c>
      <c r="I1147" s="12" cm="1">
        <f t="array" ref="I1147">INDEX(PERL[],MATCH(PERL[[#This Row],[Base Year]]&amp;PERL[[#This Row],[DistrictNumber]],PERL[[Fiscal Year]:[Fiscal Year]]&amp;PERL[[DistrictNumber]:[DistrictNumber]],0),9)*$H1147</f>
        <v>0</v>
      </c>
      <c r="J1147" s="15">
        <f>IF(PERL[[#This Row],[Unadjusted Maximum Revenue]]/(PERL[[#This Row],[Proposed Taxable Valuation]]/1000)&gt;PERL[[#This Row],[Max Debt RATE]],PERL[[#This Row],[Max Debt RATE]],PERL[[#This Row],[Unadjusted Maximum Revenue]]/(PERL[[#This Row],[Proposed Taxable Valuation]]/1000))</f>
        <v>0</v>
      </c>
      <c r="K1147" s="26">
        <f>ROUND(PERL[[#This Row],[Proposed Taxable Valuation]]/1000*PERL[[#This Row],[Adjusted Rate]],0)</f>
        <v>0</v>
      </c>
      <c r="L1147" s="19">
        <f t="shared" si="97"/>
        <v>0</v>
      </c>
      <c r="M1147" s="17">
        <f t="shared" si="99"/>
        <v>0</v>
      </c>
      <c r="N1147" s="5">
        <v>317404440</v>
      </c>
      <c r="O1147">
        <f>INDEX($R$3:$T$335,MATCH(PERL[[#This Row],[DistrictNumber]],$R$3:$R$335,0),3)</f>
        <v>0</v>
      </c>
      <c r="P1147" s="9">
        <f t="shared" si="100"/>
        <v>0</v>
      </c>
      <c r="V1147">
        <v>2029</v>
      </c>
      <c r="W1147" t="s">
        <v>330</v>
      </c>
      <c r="X1147" s="25">
        <v>448926000</v>
      </c>
    </row>
    <row r="1148" spans="1:24" x14ac:dyDescent="0.35">
      <c r="A1148" s="13">
        <v>2029</v>
      </c>
      <c r="B1148" s="13">
        <f t="shared" si="96"/>
        <v>2028</v>
      </c>
      <c r="C1148" t="s">
        <v>334</v>
      </c>
      <c r="D1148" t="s">
        <v>335</v>
      </c>
      <c r="E1148" s="5">
        <v>346945155</v>
      </c>
      <c r="F1148" s="13">
        <f>INDEX($R$3:$T$335,MATCH(PERL[[#This Row],[DistrictNumber]],$R$3:$R$335,0),3)</f>
        <v>0</v>
      </c>
      <c r="G1148" s="9">
        <f t="shared" si="98"/>
        <v>0</v>
      </c>
      <c r="H1148" s="11">
        <v>1.02</v>
      </c>
      <c r="I1148" s="12" cm="1">
        <f t="array" ref="I1148">INDEX(PERL[],MATCH(PERL[[#This Row],[Base Year]]&amp;PERL[[#This Row],[DistrictNumber]],PERL[[Fiscal Year]:[Fiscal Year]]&amp;PERL[[DistrictNumber]:[DistrictNumber]],0),9)*$H1148</f>
        <v>0</v>
      </c>
      <c r="J1148" s="15">
        <f>IF(PERL[[#This Row],[Unadjusted Maximum Revenue]]/(PERL[[#This Row],[Proposed Taxable Valuation]]/1000)&gt;PERL[[#This Row],[Max Debt RATE]],PERL[[#This Row],[Max Debt RATE]],PERL[[#This Row],[Unadjusted Maximum Revenue]]/(PERL[[#This Row],[Proposed Taxable Valuation]]/1000))</f>
        <v>0</v>
      </c>
      <c r="K1148" s="26">
        <f>ROUND(PERL[[#This Row],[Proposed Taxable Valuation]]/1000*PERL[[#This Row],[Adjusted Rate]],0)</f>
        <v>0</v>
      </c>
      <c r="L1148" s="19">
        <f t="shared" si="97"/>
        <v>0</v>
      </c>
      <c r="M1148" s="17">
        <f t="shared" si="99"/>
        <v>0</v>
      </c>
      <c r="N1148" s="5">
        <v>230361977</v>
      </c>
      <c r="O1148">
        <f>INDEX($R$3:$T$335,MATCH(PERL[[#This Row],[DistrictNumber]],$R$3:$R$335,0),3)</f>
        <v>0</v>
      </c>
      <c r="P1148" s="9">
        <f t="shared" si="100"/>
        <v>0</v>
      </c>
      <c r="V1148">
        <v>2029</v>
      </c>
      <c r="W1148" t="s">
        <v>332</v>
      </c>
      <c r="X1148" s="25">
        <v>399291422</v>
      </c>
    </row>
    <row r="1149" spans="1:24" x14ac:dyDescent="0.35">
      <c r="A1149" s="13">
        <v>2029</v>
      </c>
      <c r="B1149" s="13">
        <f t="shared" si="96"/>
        <v>2028</v>
      </c>
      <c r="C1149" t="s">
        <v>336</v>
      </c>
      <c r="D1149" t="s">
        <v>337</v>
      </c>
      <c r="E1149" s="5">
        <v>625009348</v>
      </c>
      <c r="F1149" s="13">
        <f>INDEX($R$3:$T$335,MATCH(PERL[[#This Row],[DistrictNumber]],$R$3:$R$335,0),3)</f>
        <v>0</v>
      </c>
      <c r="G1149" s="9">
        <f t="shared" si="98"/>
        <v>0</v>
      </c>
      <c r="H1149" s="11">
        <v>1.02</v>
      </c>
      <c r="I1149" s="12" cm="1">
        <f t="array" ref="I1149">INDEX(PERL[],MATCH(PERL[[#This Row],[Base Year]]&amp;PERL[[#This Row],[DistrictNumber]],PERL[[Fiscal Year]:[Fiscal Year]]&amp;PERL[[DistrictNumber]:[DistrictNumber]],0),9)*$H1149</f>
        <v>0</v>
      </c>
      <c r="J1149" s="15">
        <f>IF(PERL[[#This Row],[Unadjusted Maximum Revenue]]/(PERL[[#This Row],[Proposed Taxable Valuation]]/1000)&gt;PERL[[#This Row],[Max Debt RATE]],PERL[[#This Row],[Max Debt RATE]],PERL[[#This Row],[Unadjusted Maximum Revenue]]/(PERL[[#This Row],[Proposed Taxable Valuation]]/1000))</f>
        <v>0</v>
      </c>
      <c r="K1149" s="26">
        <f>ROUND(PERL[[#This Row],[Proposed Taxable Valuation]]/1000*PERL[[#This Row],[Adjusted Rate]],0)</f>
        <v>0</v>
      </c>
      <c r="L1149" s="19">
        <f t="shared" si="97"/>
        <v>0</v>
      </c>
      <c r="M1149" s="17">
        <f t="shared" si="99"/>
        <v>0</v>
      </c>
      <c r="N1149" s="5">
        <v>500695571</v>
      </c>
      <c r="O1149">
        <f>INDEX($R$3:$T$335,MATCH(PERL[[#This Row],[DistrictNumber]],$R$3:$R$335,0),3)</f>
        <v>0</v>
      </c>
      <c r="P1149" s="9">
        <f t="shared" si="100"/>
        <v>0</v>
      </c>
      <c r="V1149">
        <v>2029</v>
      </c>
      <c r="W1149" t="s">
        <v>334</v>
      </c>
      <c r="X1149" s="25">
        <v>346945155</v>
      </c>
    </row>
    <row r="1150" spans="1:24" x14ac:dyDescent="0.35">
      <c r="A1150" s="13">
        <v>2029</v>
      </c>
      <c r="B1150" s="13">
        <f t="shared" si="96"/>
        <v>2028</v>
      </c>
      <c r="C1150" t="s">
        <v>338</v>
      </c>
      <c r="D1150" t="s">
        <v>339</v>
      </c>
      <c r="E1150" s="5">
        <v>595331222</v>
      </c>
      <c r="F1150" s="13">
        <f>INDEX($R$3:$T$335,MATCH(PERL[[#This Row],[DistrictNumber]],$R$3:$R$335,0),3)</f>
        <v>0</v>
      </c>
      <c r="G1150" s="9">
        <f t="shared" si="98"/>
        <v>0</v>
      </c>
      <c r="H1150" s="11">
        <v>1.02</v>
      </c>
      <c r="I1150" s="12" cm="1">
        <f t="array" ref="I1150">INDEX(PERL[],MATCH(PERL[[#This Row],[Base Year]]&amp;PERL[[#This Row],[DistrictNumber]],PERL[[Fiscal Year]:[Fiscal Year]]&amp;PERL[[DistrictNumber]:[DistrictNumber]],0),9)*$H1150</f>
        <v>0</v>
      </c>
      <c r="J1150" s="15">
        <f>IF(PERL[[#This Row],[Unadjusted Maximum Revenue]]/(PERL[[#This Row],[Proposed Taxable Valuation]]/1000)&gt;PERL[[#This Row],[Max Debt RATE]],PERL[[#This Row],[Max Debt RATE]],PERL[[#This Row],[Unadjusted Maximum Revenue]]/(PERL[[#This Row],[Proposed Taxable Valuation]]/1000))</f>
        <v>0</v>
      </c>
      <c r="K1150" s="26">
        <f>ROUND(PERL[[#This Row],[Proposed Taxable Valuation]]/1000*PERL[[#This Row],[Adjusted Rate]],0)</f>
        <v>0</v>
      </c>
      <c r="L1150" s="19">
        <f t="shared" si="97"/>
        <v>0</v>
      </c>
      <c r="M1150" s="17">
        <f t="shared" si="99"/>
        <v>0</v>
      </c>
      <c r="N1150" s="5">
        <v>504406386</v>
      </c>
      <c r="O1150">
        <f>INDEX($R$3:$T$335,MATCH(PERL[[#This Row],[DistrictNumber]],$R$3:$R$335,0),3)</f>
        <v>0</v>
      </c>
      <c r="P1150" s="9">
        <f t="shared" si="100"/>
        <v>0</v>
      </c>
      <c r="V1150">
        <v>2029</v>
      </c>
      <c r="W1150" t="s">
        <v>190</v>
      </c>
      <c r="X1150" s="25">
        <v>536778499</v>
      </c>
    </row>
    <row r="1151" spans="1:24" x14ac:dyDescent="0.35">
      <c r="A1151" s="13">
        <v>2029</v>
      </c>
      <c r="B1151" s="13">
        <f t="shared" si="96"/>
        <v>2028</v>
      </c>
      <c r="C1151" t="s">
        <v>340</v>
      </c>
      <c r="D1151" t="s">
        <v>341</v>
      </c>
      <c r="E1151" s="5">
        <v>726820786</v>
      </c>
      <c r="F1151" s="13">
        <f>INDEX($R$3:$T$335,MATCH(PERL[[#This Row],[DistrictNumber]],$R$3:$R$335,0),3)</f>
        <v>0</v>
      </c>
      <c r="G1151" s="9">
        <f t="shared" si="98"/>
        <v>0</v>
      </c>
      <c r="H1151" s="11">
        <v>1.02</v>
      </c>
      <c r="I1151" s="12" cm="1">
        <f t="array" ref="I1151">INDEX(PERL[],MATCH(PERL[[#This Row],[Base Year]]&amp;PERL[[#This Row],[DistrictNumber]],PERL[[Fiscal Year]:[Fiscal Year]]&amp;PERL[[DistrictNumber]:[DistrictNumber]],0),9)*$H1151</f>
        <v>0</v>
      </c>
      <c r="J1151" s="15">
        <f>IF(PERL[[#This Row],[Unadjusted Maximum Revenue]]/(PERL[[#This Row],[Proposed Taxable Valuation]]/1000)&gt;PERL[[#This Row],[Max Debt RATE]],PERL[[#This Row],[Max Debt RATE]],PERL[[#This Row],[Unadjusted Maximum Revenue]]/(PERL[[#This Row],[Proposed Taxable Valuation]]/1000))</f>
        <v>0</v>
      </c>
      <c r="K1151" s="26">
        <f>ROUND(PERL[[#This Row],[Proposed Taxable Valuation]]/1000*PERL[[#This Row],[Adjusted Rate]],0)</f>
        <v>0</v>
      </c>
      <c r="L1151" s="19">
        <f t="shared" si="97"/>
        <v>0</v>
      </c>
      <c r="M1151" s="17">
        <f t="shared" si="99"/>
        <v>0</v>
      </c>
      <c r="N1151" s="5">
        <v>527385106</v>
      </c>
      <c r="O1151">
        <f>INDEX($R$3:$T$335,MATCH(PERL[[#This Row],[DistrictNumber]],$R$3:$R$335,0),3)</f>
        <v>0</v>
      </c>
      <c r="P1151" s="9">
        <f t="shared" si="100"/>
        <v>0</v>
      </c>
      <c r="V1151">
        <v>2029</v>
      </c>
      <c r="W1151" t="s">
        <v>336</v>
      </c>
      <c r="X1151" s="25">
        <v>625009348</v>
      </c>
    </row>
    <row r="1152" spans="1:24" x14ac:dyDescent="0.35">
      <c r="A1152" s="13">
        <v>2029</v>
      </c>
      <c r="B1152" s="13">
        <f t="shared" si="96"/>
        <v>2028</v>
      </c>
      <c r="C1152" t="s">
        <v>342</v>
      </c>
      <c r="D1152" t="s">
        <v>343</v>
      </c>
      <c r="E1152" s="5">
        <v>819093437</v>
      </c>
      <c r="F1152" s="13">
        <f>INDEX($R$3:$T$335,MATCH(PERL[[#This Row],[DistrictNumber]],$R$3:$R$335,0),3)</f>
        <v>0</v>
      </c>
      <c r="G1152" s="9">
        <f t="shared" si="98"/>
        <v>0</v>
      </c>
      <c r="H1152" s="11">
        <v>1.02</v>
      </c>
      <c r="I1152" s="12" cm="1">
        <f t="array" ref="I1152">INDEX(PERL[],MATCH(PERL[[#This Row],[Base Year]]&amp;PERL[[#This Row],[DistrictNumber]],PERL[[Fiscal Year]:[Fiscal Year]]&amp;PERL[[DistrictNumber]:[DistrictNumber]],0),9)*$H1152</f>
        <v>0</v>
      </c>
      <c r="J1152" s="15">
        <f>IF(PERL[[#This Row],[Unadjusted Maximum Revenue]]/(PERL[[#This Row],[Proposed Taxable Valuation]]/1000)&gt;PERL[[#This Row],[Max Debt RATE]],PERL[[#This Row],[Max Debt RATE]],PERL[[#This Row],[Unadjusted Maximum Revenue]]/(PERL[[#This Row],[Proposed Taxable Valuation]]/1000))</f>
        <v>0</v>
      </c>
      <c r="K1152" s="26">
        <f>ROUND(PERL[[#This Row],[Proposed Taxable Valuation]]/1000*PERL[[#This Row],[Adjusted Rate]],0)</f>
        <v>0</v>
      </c>
      <c r="L1152" s="19">
        <f t="shared" si="97"/>
        <v>0</v>
      </c>
      <c r="M1152" s="17">
        <f t="shared" si="99"/>
        <v>0</v>
      </c>
      <c r="N1152" s="5">
        <v>575825930</v>
      </c>
      <c r="O1152">
        <f>INDEX($R$3:$T$335,MATCH(PERL[[#This Row],[DistrictNumber]],$R$3:$R$335,0),3)</f>
        <v>0</v>
      </c>
      <c r="P1152" s="9">
        <f t="shared" si="100"/>
        <v>0</v>
      </c>
      <c r="V1152">
        <v>2029</v>
      </c>
      <c r="W1152" t="s">
        <v>338</v>
      </c>
      <c r="X1152" s="25">
        <v>595331222</v>
      </c>
    </row>
    <row r="1153" spans="1:24" x14ac:dyDescent="0.35">
      <c r="A1153" s="13">
        <v>2029</v>
      </c>
      <c r="B1153" s="13">
        <f t="shared" si="96"/>
        <v>2028</v>
      </c>
      <c r="C1153" t="s">
        <v>344</v>
      </c>
      <c r="D1153" t="s">
        <v>345</v>
      </c>
      <c r="E1153" s="5">
        <v>576753743</v>
      </c>
      <c r="F1153" s="13">
        <f>INDEX($R$3:$T$335,MATCH(PERL[[#This Row],[DistrictNumber]],$R$3:$R$335,0),3)</f>
        <v>0</v>
      </c>
      <c r="G1153" s="9">
        <f t="shared" si="98"/>
        <v>0</v>
      </c>
      <c r="H1153" s="11">
        <v>1.02</v>
      </c>
      <c r="I1153" s="12" cm="1">
        <f t="array" ref="I1153">INDEX(PERL[],MATCH(PERL[[#This Row],[Base Year]]&amp;PERL[[#This Row],[DistrictNumber]],PERL[[Fiscal Year]:[Fiscal Year]]&amp;PERL[[DistrictNumber]:[DistrictNumber]],0),9)*$H1153</f>
        <v>0</v>
      </c>
      <c r="J1153" s="15">
        <f>IF(PERL[[#This Row],[Unadjusted Maximum Revenue]]/(PERL[[#This Row],[Proposed Taxable Valuation]]/1000)&gt;PERL[[#This Row],[Max Debt RATE]],PERL[[#This Row],[Max Debt RATE]],PERL[[#This Row],[Unadjusted Maximum Revenue]]/(PERL[[#This Row],[Proposed Taxable Valuation]]/1000))</f>
        <v>0</v>
      </c>
      <c r="K1153" s="26">
        <f>ROUND(PERL[[#This Row],[Proposed Taxable Valuation]]/1000*PERL[[#This Row],[Adjusted Rate]],0)</f>
        <v>0</v>
      </c>
      <c r="L1153" s="19">
        <f t="shared" si="97"/>
        <v>0</v>
      </c>
      <c r="M1153" s="17">
        <f t="shared" si="99"/>
        <v>0</v>
      </c>
      <c r="N1153" s="5">
        <v>496708382</v>
      </c>
      <c r="O1153">
        <f>INDEX($R$3:$T$335,MATCH(PERL[[#This Row],[DistrictNumber]],$R$3:$R$335,0),3)</f>
        <v>0</v>
      </c>
      <c r="P1153" s="9">
        <f t="shared" si="100"/>
        <v>0</v>
      </c>
      <c r="V1153">
        <v>2029</v>
      </c>
      <c r="W1153" t="s">
        <v>340</v>
      </c>
      <c r="X1153" s="25">
        <v>726820786</v>
      </c>
    </row>
    <row r="1154" spans="1:24" x14ac:dyDescent="0.35">
      <c r="A1154" s="13">
        <v>2029</v>
      </c>
      <c r="B1154" s="13">
        <f t="shared" si="96"/>
        <v>2028</v>
      </c>
      <c r="C1154" t="s">
        <v>346</v>
      </c>
      <c r="D1154" t="s">
        <v>347</v>
      </c>
      <c r="E1154" s="5">
        <v>957345657</v>
      </c>
      <c r="F1154" s="13">
        <f>INDEX($R$3:$T$335,MATCH(PERL[[#This Row],[DistrictNumber]],$R$3:$R$335,0),3)</f>
        <v>0</v>
      </c>
      <c r="G1154" s="9">
        <f t="shared" si="98"/>
        <v>0</v>
      </c>
      <c r="H1154" s="11">
        <v>1.02</v>
      </c>
      <c r="I1154" s="12" cm="1">
        <f t="array" ref="I1154">INDEX(PERL[],MATCH(PERL[[#This Row],[Base Year]]&amp;PERL[[#This Row],[DistrictNumber]],PERL[[Fiscal Year]:[Fiscal Year]]&amp;PERL[[DistrictNumber]:[DistrictNumber]],0),9)*$H1154</f>
        <v>0</v>
      </c>
      <c r="J1154" s="15">
        <f>IF(PERL[[#This Row],[Unadjusted Maximum Revenue]]/(PERL[[#This Row],[Proposed Taxable Valuation]]/1000)&gt;PERL[[#This Row],[Max Debt RATE]],PERL[[#This Row],[Max Debt RATE]],PERL[[#This Row],[Unadjusted Maximum Revenue]]/(PERL[[#This Row],[Proposed Taxable Valuation]]/1000))</f>
        <v>0</v>
      </c>
      <c r="K1154" s="26">
        <f>ROUND(PERL[[#This Row],[Proposed Taxable Valuation]]/1000*PERL[[#This Row],[Adjusted Rate]],0)</f>
        <v>0</v>
      </c>
      <c r="L1154" s="19">
        <f t="shared" si="97"/>
        <v>0</v>
      </c>
      <c r="M1154" s="17">
        <f t="shared" si="99"/>
        <v>0</v>
      </c>
      <c r="N1154" s="5">
        <v>641624617</v>
      </c>
      <c r="O1154">
        <f>INDEX($R$3:$T$335,MATCH(PERL[[#This Row],[DistrictNumber]],$R$3:$R$335,0),3)</f>
        <v>0</v>
      </c>
      <c r="P1154" s="9">
        <f t="shared" si="100"/>
        <v>0</v>
      </c>
      <c r="V1154">
        <v>2029</v>
      </c>
      <c r="W1154" t="s">
        <v>342</v>
      </c>
      <c r="X1154" s="25">
        <v>819093437</v>
      </c>
    </row>
    <row r="1155" spans="1:24" x14ac:dyDescent="0.35">
      <c r="A1155" s="13">
        <v>2029</v>
      </c>
      <c r="B1155" s="13">
        <f t="shared" si="96"/>
        <v>2028</v>
      </c>
      <c r="C1155" t="s">
        <v>348</v>
      </c>
      <c r="D1155" t="s">
        <v>349</v>
      </c>
      <c r="E1155" s="5">
        <v>1975894532</v>
      </c>
      <c r="F1155" s="13">
        <f>INDEX($R$3:$T$335,MATCH(PERL[[#This Row],[DistrictNumber]],$R$3:$R$335,0),3)</f>
        <v>0.13500000000000001</v>
      </c>
      <c r="G1155" s="9">
        <f t="shared" si="98"/>
        <v>266745.76182000001</v>
      </c>
      <c r="H1155" s="11">
        <v>1.02</v>
      </c>
      <c r="I1155" s="12" cm="1">
        <f t="array" ref="I1155">INDEX(PERL[],MATCH(PERL[[#This Row],[Base Year]]&amp;PERL[[#This Row],[DistrictNumber]],PERL[[Fiscal Year]:[Fiscal Year]]&amp;PERL[[DistrictNumber]:[DistrictNumber]],0),9)*$H1155</f>
        <v>187940.55356878357</v>
      </c>
      <c r="J1155" s="15">
        <f>IF(PERL[[#This Row],[Unadjusted Maximum Revenue]]/(PERL[[#This Row],[Proposed Taxable Valuation]]/1000)&gt;PERL[[#This Row],[Max Debt RATE]],PERL[[#This Row],[Max Debt RATE]],PERL[[#This Row],[Unadjusted Maximum Revenue]]/(PERL[[#This Row],[Proposed Taxable Valuation]]/1000))</f>
        <v>9.5116692983886239E-2</v>
      </c>
      <c r="K1155" s="26">
        <f>ROUND(PERL[[#This Row],[Proposed Taxable Valuation]]/1000*PERL[[#This Row],[Adjusted Rate]],0)</f>
        <v>187941</v>
      </c>
      <c r="L1155" s="19">
        <f t="shared" si="97"/>
        <v>-78805.208251216449</v>
      </c>
      <c r="M1155" s="17">
        <f t="shared" si="99"/>
        <v>-3.988330701611377E-2</v>
      </c>
      <c r="N1155" s="5">
        <v>1396270129</v>
      </c>
      <c r="O1155">
        <f>INDEX($R$3:$T$335,MATCH(PERL[[#This Row],[DistrictNumber]],$R$3:$R$335,0),3)</f>
        <v>0.13500000000000001</v>
      </c>
      <c r="P1155" s="9">
        <f t="shared" si="100"/>
        <v>188496.46741500002</v>
      </c>
      <c r="V1155">
        <v>2029</v>
      </c>
      <c r="W1155" t="s">
        <v>344</v>
      </c>
      <c r="X1155" s="25">
        <v>576753743</v>
      </c>
    </row>
    <row r="1156" spans="1:24" x14ac:dyDescent="0.35">
      <c r="A1156" s="13">
        <v>2029</v>
      </c>
      <c r="B1156" s="13">
        <f t="shared" si="96"/>
        <v>2028</v>
      </c>
      <c r="C1156" t="s">
        <v>350</v>
      </c>
      <c r="D1156" t="s">
        <v>351</v>
      </c>
      <c r="E1156" s="5">
        <v>417917043</v>
      </c>
      <c r="F1156" s="13">
        <f>INDEX($R$3:$T$335,MATCH(PERL[[#This Row],[DistrictNumber]],$R$3:$R$335,0),3)</f>
        <v>0</v>
      </c>
      <c r="G1156" s="9">
        <f t="shared" si="98"/>
        <v>0</v>
      </c>
      <c r="H1156" s="11">
        <v>1.02</v>
      </c>
      <c r="I1156" s="12" cm="1">
        <f t="array" ref="I1156">INDEX(PERL[],MATCH(PERL[[#This Row],[Base Year]]&amp;PERL[[#This Row],[DistrictNumber]],PERL[[Fiscal Year]:[Fiscal Year]]&amp;PERL[[DistrictNumber]:[DistrictNumber]],0),9)*$H1156</f>
        <v>0</v>
      </c>
      <c r="J1156" s="15">
        <f>IF(PERL[[#This Row],[Unadjusted Maximum Revenue]]/(PERL[[#This Row],[Proposed Taxable Valuation]]/1000)&gt;PERL[[#This Row],[Max Debt RATE]],PERL[[#This Row],[Max Debt RATE]],PERL[[#This Row],[Unadjusted Maximum Revenue]]/(PERL[[#This Row],[Proposed Taxable Valuation]]/1000))</f>
        <v>0</v>
      </c>
      <c r="K1156" s="26">
        <f>ROUND(PERL[[#This Row],[Proposed Taxable Valuation]]/1000*PERL[[#This Row],[Adjusted Rate]],0)</f>
        <v>0</v>
      </c>
      <c r="L1156" s="19">
        <f t="shared" si="97"/>
        <v>0</v>
      </c>
      <c r="M1156" s="17">
        <f t="shared" si="99"/>
        <v>0</v>
      </c>
      <c r="N1156" s="5">
        <v>275305892</v>
      </c>
      <c r="O1156">
        <f>INDEX($R$3:$T$335,MATCH(PERL[[#This Row],[DistrictNumber]],$R$3:$R$335,0),3)</f>
        <v>0</v>
      </c>
      <c r="P1156" s="9">
        <f t="shared" si="100"/>
        <v>0</v>
      </c>
      <c r="V1156">
        <v>2029</v>
      </c>
      <c r="W1156" t="s">
        <v>346</v>
      </c>
      <c r="X1156" s="25">
        <v>957345657</v>
      </c>
    </row>
    <row r="1157" spans="1:24" x14ac:dyDescent="0.35">
      <c r="A1157" s="13">
        <v>2029</v>
      </c>
      <c r="B1157" s="13">
        <f t="shared" ref="B1157:B1220" si="101">A1157-1</f>
        <v>2028</v>
      </c>
      <c r="C1157" t="s">
        <v>352</v>
      </c>
      <c r="D1157" t="s">
        <v>353</v>
      </c>
      <c r="E1157" s="5">
        <v>2306706685</v>
      </c>
      <c r="F1157" s="13">
        <f>INDEX($R$3:$T$335,MATCH(PERL[[#This Row],[DistrictNumber]],$R$3:$R$335,0),3)</f>
        <v>0</v>
      </c>
      <c r="G1157" s="9">
        <f t="shared" si="98"/>
        <v>0</v>
      </c>
      <c r="H1157" s="11">
        <v>1.02</v>
      </c>
      <c r="I1157" s="12" cm="1">
        <f t="array" ref="I1157">INDEX(PERL[],MATCH(PERL[[#This Row],[Base Year]]&amp;PERL[[#This Row],[DistrictNumber]],PERL[[Fiscal Year]:[Fiscal Year]]&amp;PERL[[DistrictNumber]:[DistrictNumber]],0),9)*$H1157</f>
        <v>0</v>
      </c>
      <c r="J1157" s="15">
        <f>IF(PERL[[#This Row],[Unadjusted Maximum Revenue]]/(PERL[[#This Row],[Proposed Taxable Valuation]]/1000)&gt;PERL[[#This Row],[Max Debt RATE]],PERL[[#This Row],[Max Debt RATE]],PERL[[#This Row],[Unadjusted Maximum Revenue]]/(PERL[[#This Row],[Proposed Taxable Valuation]]/1000))</f>
        <v>0</v>
      </c>
      <c r="K1157" s="26">
        <f>ROUND(PERL[[#This Row],[Proposed Taxable Valuation]]/1000*PERL[[#This Row],[Adjusted Rate]],0)</f>
        <v>0</v>
      </c>
      <c r="L1157" s="19">
        <f t="shared" ref="L1157:L1220" si="102">I1157-G1157</f>
        <v>0</v>
      </c>
      <c r="M1157" s="17">
        <f t="shared" si="99"/>
        <v>0</v>
      </c>
      <c r="N1157" s="5">
        <v>1657287833</v>
      </c>
      <c r="O1157">
        <f>INDEX($R$3:$T$335,MATCH(PERL[[#This Row],[DistrictNumber]],$R$3:$R$335,0),3)</f>
        <v>0</v>
      </c>
      <c r="P1157" s="9">
        <f t="shared" si="100"/>
        <v>0</v>
      </c>
      <c r="V1157">
        <v>2029</v>
      </c>
      <c r="W1157" t="s">
        <v>348</v>
      </c>
      <c r="X1157" s="25">
        <v>1975894532</v>
      </c>
    </row>
    <row r="1158" spans="1:24" x14ac:dyDescent="0.35">
      <c r="A1158" s="13">
        <v>2029</v>
      </c>
      <c r="B1158" s="13">
        <f t="shared" si="101"/>
        <v>2028</v>
      </c>
      <c r="C1158" t="s">
        <v>354</v>
      </c>
      <c r="D1158" t="s">
        <v>355</v>
      </c>
      <c r="E1158" s="5">
        <v>534427930</v>
      </c>
      <c r="F1158" s="13">
        <f>INDEX($R$3:$T$335,MATCH(PERL[[#This Row],[DistrictNumber]],$R$3:$R$335,0),3)</f>
        <v>0</v>
      </c>
      <c r="G1158" s="9">
        <f t="shared" si="98"/>
        <v>0</v>
      </c>
      <c r="H1158" s="11">
        <v>1.02</v>
      </c>
      <c r="I1158" s="12" cm="1">
        <f t="array" ref="I1158">INDEX(PERL[],MATCH(PERL[[#This Row],[Base Year]]&amp;PERL[[#This Row],[DistrictNumber]],PERL[[Fiscal Year]:[Fiscal Year]]&amp;PERL[[DistrictNumber]:[DistrictNumber]],0),9)*$H1158</f>
        <v>0</v>
      </c>
      <c r="J1158" s="15">
        <f>IF(PERL[[#This Row],[Unadjusted Maximum Revenue]]/(PERL[[#This Row],[Proposed Taxable Valuation]]/1000)&gt;PERL[[#This Row],[Max Debt RATE]],PERL[[#This Row],[Max Debt RATE]],PERL[[#This Row],[Unadjusted Maximum Revenue]]/(PERL[[#This Row],[Proposed Taxable Valuation]]/1000))</f>
        <v>0</v>
      </c>
      <c r="K1158" s="26">
        <f>ROUND(PERL[[#This Row],[Proposed Taxable Valuation]]/1000*PERL[[#This Row],[Adjusted Rate]],0)</f>
        <v>0</v>
      </c>
      <c r="L1158" s="19">
        <f t="shared" si="102"/>
        <v>0</v>
      </c>
      <c r="M1158" s="17">
        <f t="shared" si="99"/>
        <v>0</v>
      </c>
      <c r="N1158" s="5">
        <v>420050298</v>
      </c>
      <c r="O1158">
        <f>INDEX($R$3:$T$335,MATCH(PERL[[#This Row],[DistrictNumber]],$R$3:$R$335,0),3)</f>
        <v>0</v>
      </c>
      <c r="P1158" s="9">
        <f t="shared" si="100"/>
        <v>0</v>
      </c>
      <c r="V1158">
        <v>2029</v>
      </c>
      <c r="W1158" t="s">
        <v>350</v>
      </c>
      <c r="X1158" s="25">
        <v>417917043</v>
      </c>
    </row>
    <row r="1159" spans="1:24" x14ac:dyDescent="0.35">
      <c r="A1159" s="13">
        <v>2029</v>
      </c>
      <c r="B1159" s="13">
        <f t="shared" si="101"/>
        <v>2028</v>
      </c>
      <c r="C1159" t="s">
        <v>356</v>
      </c>
      <c r="D1159" t="s">
        <v>357</v>
      </c>
      <c r="E1159" s="5">
        <v>145870114</v>
      </c>
      <c r="F1159" s="13">
        <f>INDEX($R$3:$T$335,MATCH(PERL[[#This Row],[DistrictNumber]],$R$3:$R$335,0),3)</f>
        <v>0</v>
      </c>
      <c r="G1159" s="9">
        <f t="shared" si="98"/>
        <v>0</v>
      </c>
      <c r="H1159" s="11">
        <v>1.02</v>
      </c>
      <c r="I1159" s="12" cm="1">
        <f t="array" ref="I1159">INDEX(PERL[],MATCH(PERL[[#This Row],[Base Year]]&amp;PERL[[#This Row],[DistrictNumber]],PERL[[Fiscal Year]:[Fiscal Year]]&amp;PERL[[DistrictNumber]:[DistrictNumber]],0),9)*$H1159</f>
        <v>0</v>
      </c>
      <c r="J1159" s="15">
        <f>IF(PERL[[#This Row],[Unadjusted Maximum Revenue]]/(PERL[[#This Row],[Proposed Taxable Valuation]]/1000)&gt;PERL[[#This Row],[Max Debt RATE]],PERL[[#This Row],[Max Debt RATE]],PERL[[#This Row],[Unadjusted Maximum Revenue]]/(PERL[[#This Row],[Proposed Taxable Valuation]]/1000))</f>
        <v>0</v>
      </c>
      <c r="K1159" s="26">
        <f>ROUND(PERL[[#This Row],[Proposed Taxable Valuation]]/1000*PERL[[#This Row],[Adjusted Rate]],0)</f>
        <v>0</v>
      </c>
      <c r="L1159" s="19">
        <f t="shared" si="102"/>
        <v>0</v>
      </c>
      <c r="M1159" s="17">
        <f t="shared" si="99"/>
        <v>0</v>
      </c>
      <c r="N1159" s="5">
        <v>110193723</v>
      </c>
      <c r="O1159">
        <f>INDEX($R$3:$T$335,MATCH(PERL[[#This Row],[DistrictNumber]],$R$3:$R$335,0),3)</f>
        <v>0</v>
      </c>
      <c r="P1159" s="9">
        <f t="shared" si="100"/>
        <v>0</v>
      </c>
      <c r="V1159">
        <v>2029</v>
      </c>
      <c r="W1159" t="s">
        <v>352</v>
      </c>
      <c r="X1159" s="25">
        <v>2306706685</v>
      </c>
    </row>
    <row r="1160" spans="1:24" x14ac:dyDescent="0.35">
      <c r="A1160" s="13">
        <v>2029</v>
      </c>
      <c r="B1160" s="13">
        <f t="shared" si="101"/>
        <v>2028</v>
      </c>
      <c r="C1160" t="s">
        <v>358</v>
      </c>
      <c r="D1160" t="s">
        <v>359</v>
      </c>
      <c r="E1160" s="5">
        <v>468912596</v>
      </c>
      <c r="F1160" s="13">
        <f>INDEX($R$3:$T$335,MATCH(PERL[[#This Row],[DistrictNumber]],$R$3:$R$335,0),3)</f>
        <v>0</v>
      </c>
      <c r="G1160" s="9">
        <f t="shared" si="98"/>
        <v>0</v>
      </c>
      <c r="H1160" s="11">
        <v>1.02</v>
      </c>
      <c r="I1160" s="12" cm="1">
        <f t="array" ref="I1160">INDEX(PERL[],MATCH(PERL[[#This Row],[Base Year]]&amp;PERL[[#This Row],[DistrictNumber]],PERL[[Fiscal Year]:[Fiscal Year]]&amp;PERL[[DistrictNumber]:[DistrictNumber]],0),9)*$H1160</f>
        <v>0</v>
      </c>
      <c r="J1160" s="15">
        <f>IF(PERL[[#This Row],[Unadjusted Maximum Revenue]]/(PERL[[#This Row],[Proposed Taxable Valuation]]/1000)&gt;PERL[[#This Row],[Max Debt RATE]],PERL[[#This Row],[Max Debt RATE]],PERL[[#This Row],[Unadjusted Maximum Revenue]]/(PERL[[#This Row],[Proposed Taxable Valuation]]/1000))</f>
        <v>0</v>
      </c>
      <c r="K1160" s="26">
        <f>ROUND(PERL[[#This Row],[Proposed Taxable Valuation]]/1000*PERL[[#This Row],[Adjusted Rate]],0)</f>
        <v>0</v>
      </c>
      <c r="L1160" s="19">
        <f t="shared" si="102"/>
        <v>0</v>
      </c>
      <c r="M1160" s="17">
        <f t="shared" si="99"/>
        <v>0</v>
      </c>
      <c r="N1160" s="5">
        <v>351457130</v>
      </c>
      <c r="O1160">
        <f>INDEX($R$3:$T$335,MATCH(PERL[[#This Row],[DistrictNumber]],$R$3:$R$335,0),3)</f>
        <v>0</v>
      </c>
      <c r="P1160" s="9">
        <f t="shared" si="100"/>
        <v>0</v>
      </c>
      <c r="V1160">
        <v>2029</v>
      </c>
      <c r="W1160" t="s">
        <v>366</v>
      </c>
      <c r="X1160" s="25">
        <v>1347877431</v>
      </c>
    </row>
    <row r="1161" spans="1:24" x14ac:dyDescent="0.35">
      <c r="A1161" s="13">
        <v>2029</v>
      </c>
      <c r="B1161" s="13">
        <f t="shared" si="101"/>
        <v>2028</v>
      </c>
      <c r="C1161" t="s">
        <v>360</v>
      </c>
      <c r="D1161" t="s">
        <v>361</v>
      </c>
      <c r="E1161" s="5">
        <v>378859262</v>
      </c>
      <c r="F1161" s="13">
        <f>INDEX($R$3:$T$335,MATCH(PERL[[#This Row],[DistrictNumber]],$R$3:$R$335,0),3)</f>
        <v>0</v>
      </c>
      <c r="G1161" s="9">
        <f t="shared" si="98"/>
        <v>0</v>
      </c>
      <c r="H1161" s="11">
        <v>1.02</v>
      </c>
      <c r="I1161" s="12" cm="1">
        <f t="array" ref="I1161">INDEX(PERL[],MATCH(PERL[[#This Row],[Base Year]]&amp;PERL[[#This Row],[DistrictNumber]],PERL[[Fiscal Year]:[Fiscal Year]]&amp;PERL[[DistrictNumber]:[DistrictNumber]],0),9)*$H1161</f>
        <v>0</v>
      </c>
      <c r="J1161" s="15">
        <f>IF(PERL[[#This Row],[Unadjusted Maximum Revenue]]/(PERL[[#This Row],[Proposed Taxable Valuation]]/1000)&gt;PERL[[#This Row],[Max Debt RATE]],PERL[[#This Row],[Max Debt RATE]],PERL[[#This Row],[Unadjusted Maximum Revenue]]/(PERL[[#This Row],[Proposed Taxable Valuation]]/1000))</f>
        <v>0</v>
      </c>
      <c r="K1161" s="26">
        <f>ROUND(PERL[[#This Row],[Proposed Taxable Valuation]]/1000*PERL[[#This Row],[Adjusted Rate]],0)</f>
        <v>0</v>
      </c>
      <c r="L1161" s="19">
        <f t="shared" si="102"/>
        <v>0</v>
      </c>
      <c r="M1161" s="17">
        <f t="shared" si="99"/>
        <v>0</v>
      </c>
      <c r="N1161" s="5">
        <v>318486100</v>
      </c>
      <c r="O1161">
        <f>INDEX($R$3:$T$335,MATCH(PERL[[#This Row],[DistrictNumber]],$R$3:$R$335,0),3)</f>
        <v>0</v>
      </c>
      <c r="P1161" s="9">
        <f t="shared" si="100"/>
        <v>0</v>
      </c>
      <c r="V1161">
        <v>2029</v>
      </c>
      <c r="W1161" t="s">
        <v>354</v>
      </c>
      <c r="X1161" s="25">
        <v>534427930</v>
      </c>
    </row>
    <row r="1162" spans="1:24" x14ac:dyDescent="0.35">
      <c r="A1162" s="13">
        <v>2029</v>
      </c>
      <c r="B1162" s="13">
        <f t="shared" si="101"/>
        <v>2028</v>
      </c>
      <c r="C1162" t="s">
        <v>362</v>
      </c>
      <c r="D1162" t="s">
        <v>363</v>
      </c>
      <c r="E1162" s="5">
        <v>966858749</v>
      </c>
      <c r="F1162" s="13">
        <f>INDEX($R$3:$T$335,MATCH(PERL[[#This Row],[DistrictNumber]],$R$3:$R$335,0),3)</f>
        <v>0</v>
      </c>
      <c r="G1162" s="9">
        <f t="shared" ref="G1162:G1225" si="103">E1162/1000*F1162</f>
        <v>0</v>
      </c>
      <c r="H1162" s="11">
        <v>1.02</v>
      </c>
      <c r="I1162" s="12" cm="1">
        <f t="array" ref="I1162">INDEX(PERL[],MATCH(PERL[[#This Row],[Base Year]]&amp;PERL[[#This Row],[DistrictNumber]],PERL[[Fiscal Year]:[Fiscal Year]]&amp;PERL[[DistrictNumber]:[DistrictNumber]],0),9)*$H1162</f>
        <v>0</v>
      </c>
      <c r="J1162" s="15">
        <f>IF(PERL[[#This Row],[Unadjusted Maximum Revenue]]/(PERL[[#This Row],[Proposed Taxable Valuation]]/1000)&gt;PERL[[#This Row],[Max Debt RATE]],PERL[[#This Row],[Max Debt RATE]],PERL[[#This Row],[Unadjusted Maximum Revenue]]/(PERL[[#This Row],[Proposed Taxable Valuation]]/1000))</f>
        <v>0</v>
      </c>
      <c r="K1162" s="26">
        <f>ROUND(PERL[[#This Row],[Proposed Taxable Valuation]]/1000*PERL[[#This Row],[Adjusted Rate]],0)</f>
        <v>0</v>
      </c>
      <c r="L1162" s="19">
        <f t="shared" si="102"/>
        <v>0</v>
      </c>
      <c r="M1162" s="17">
        <f t="shared" si="99"/>
        <v>0</v>
      </c>
      <c r="N1162" s="5">
        <v>700896933</v>
      </c>
      <c r="O1162">
        <f>INDEX($R$3:$T$335,MATCH(PERL[[#This Row],[DistrictNumber]],$R$3:$R$335,0),3)</f>
        <v>0</v>
      </c>
      <c r="P1162" s="9">
        <f t="shared" si="100"/>
        <v>0</v>
      </c>
      <c r="V1162">
        <v>2029</v>
      </c>
      <c r="W1162" t="s">
        <v>356</v>
      </c>
      <c r="X1162" s="25">
        <v>145870114</v>
      </c>
    </row>
    <row r="1163" spans="1:24" x14ac:dyDescent="0.35">
      <c r="A1163" s="13">
        <v>2029</v>
      </c>
      <c r="B1163" s="13">
        <f t="shared" si="101"/>
        <v>2028</v>
      </c>
      <c r="C1163" t="s">
        <v>364</v>
      </c>
      <c r="D1163" t="s">
        <v>365</v>
      </c>
      <c r="E1163" s="5">
        <v>599062730</v>
      </c>
      <c r="F1163" s="13">
        <f>INDEX($R$3:$T$335,MATCH(PERL[[#This Row],[DistrictNumber]],$R$3:$R$335,0),3)</f>
        <v>0.13500000000000001</v>
      </c>
      <c r="G1163" s="9">
        <f t="shared" si="103"/>
        <v>80873.468550000005</v>
      </c>
      <c r="H1163" s="11">
        <v>1.02</v>
      </c>
      <c r="I1163" s="12" cm="1">
        <f t="array" ref="I1163">INDEX(PERL[],MATCH(PERL[[#This Row],[Base Year]]&amp;PERL[[#This Row],[DistrictNumber]],PERL[[Fiscal Year]:[Fiscal Year]]&amp;PERL[[DistrictNumber]:[DistrictNumber]],0),9)*$H1163</f>
        <v>55553.711766964931</v>
      </c>
      <c r="J1163" s="15">
        <f>IF(PERL[[#This Row],[Unadjusted Maximum Revenue]]/(PERL[[#This Row],[Proposed Taxable Valuation]]/1000)&gt;PERL[[#This Row],[Max Debt RATE]],PERL[[#This Row],[Max Debt RATE]],PERL[[#This Row],[Unadjusted Maximum Revenue]]/(PERL[[#This Row],[Proposed Taxable Valuation]]/1000))</f>
        <v>9.2734381534576402E-2</v>
      </c>
      <c r="K1163" s="26">
        <f>ROUND(PERL[[#This Row],[Proposed Taxable Valuation]]/1000*PERL[[#This Row],[Adjusted Rate]],0)</f>
        <v>55554</v>
      </c>
      <c r="L1163" s="19">
        <f t="shared" si="102"/>
        <v>-25319.756783035074</v>
      </c>
      <c r="M1163" s="17">
        <f t="shared" ref="M1163:M1226" si="104">J1163-F1163</f>
        <v>-4.2265618465423607E-2</v>
      </c>
      <c r="N1163" s="5">
        <v>436995265</v>
      </c>
      <c r="O1163">
        <f>INDEX($R$3:$T$335,MATCH(PERL[[#This Row],[DistrictNumber]],$R$3:$R$335,0),3)</f>
        <v>0.13500000000000001</v>
      </c>
      <c r="P1163" s="9">
        <f t="shared" si="100"/>
        <v>58994.360775000008</v>
      </c>
      <c r="V1163">
        <v>2029</v>
      </c>
      <c r="W1163" t="s">
        <v>360</v>
      </c>
      <c r="X1163" s="25">
        <v>378859262</v>
      </c>
    </row>
    <row r="1164" spans="1:24" x14ac:dyDescent="0.35">
      <c r="A1164" s="13">
        <v>2029</v>
      </c>
      <c r="B1164" s="13">
        <f t="shared" si="101"/>
        <v>2028</v>
      </c>
      <c r="C1164" t="s">
        <v>366</v>
      </c>
      <c r="D1164" t="s">
        <v>367</v>
      </c>
      <c r="E1164" s="5">
        <v>1347877431</v>
      </c>
      <c r="F1164" s="13">
        <f>INDEX($R$3:$T$335,MATCH(PERL[[#This Row],[DistrictNumber]],$R$3:$R$335,0),3)</f>
        <v>0</v>
      </c>
      <c r="G1164" s="9">
        <f t="shared" si="103"/>
        <v>0</v>
      </c>
      <c r="H1164" s="11">
        <v>1.02</v>
      </c>
      <c r="I1164" s="12" cm="1">
        <f t="array" ref="I1164">INDEX(PERL[],MATCH(PERL[[#This Row],[Base Year]]&amp;PERL[[#This Row],[DistrictNumber]],PERL[[Fiscal Year]:[Fiscal Year]]&amp;PERL[[DistrictNumber]:[DistrictNumber]],0),9)*$H1164</f>
        <v>0</v>
      </c>
      <c r="J1164" s="15">
        <f>IF(PERL[[#This Row],[Unadjusted Maximum Revenue]]/(PERL[[#This Row],[Proposed Taxable Valuation]]/1000)&gt;PERL[[#This Row],[Max Debt RATE]],PERL[[#This Row],[Max Debt RATE]],PERL[[#This Row],[Unadjusted Maximum Revenue]]/(PERL[[#This Row],[Proposed Taxable Valuation]]/1000))</f>
        <v>0</v>
      </c>
      <c r="K1164" s="26">
        <f>ROUND(PERL[[#This Row],[Proposed Taxable Valuation]]/1000*PERL[[#This Row],[Adjusted Rate]],0)</f>
        <v>0</v>
      </c>
      <c r="L1164" s="19">
        <f t="shared" si="102"/>
        <v>0</v>
      </c>
      <c r="M1164" s="17">
        <f t="shared" si="104"/>
        <v>0</v>
      </c>
      <c r="N1164" s="5">
        <v>1016224869</v>
      </c>
      <c r="O1164">
        <f>INDEX($R$3:$T$335,MATCH(PERL[[#This Row],[DistrictNumber]],$R$3:$R$335,0),3)</f>
        <v>0</v>
      </c>
      <c r="P1164" s="9">
        <f t="shared" si="100"/>
        <v>0</v>
      </c>
      <c r="V1164">
        <v>2029</v>
      </c>
      <c r="W1164" t="s">
        <v>362</v>
      </c>
      <c r="X1164" s="25">
        <v>966858749</v>
      </c>
    </row>
    <row r="1165" spans="1:24" x14ac:dyDescent="0.35">
      <c r="A1165" s="13">
        <v>2029</v>
      </c>
      <c r="B1165" s="13">
        <f t="shared" si="101"/>
        <v>2028</v>
      </c>
      <c r="C1165" t="s">
        <v>368</v>
      </c>
      <c r="D1165" t="s">
        <v>369</v>
      </c>
      <c r="E1165" s="5">
        <v>815655145</v>
      </c>
      <c r="F1165" s="13">
        <f>INDEX($R$3:$T$335,MATCH(PERL[[#This Row],[DistrictNumber]],$R$3:$R$335,0),3)</f>
        <v>0</v>
      </c>
      <c r="G1165" s="9">
        <f t="shared" si="103"/>
        <v>0</v>
      </c>
      <c r="H1165" s="11">
        <v>1.02</v>
      </c>
      <c r="I1165" s="12" cm="1">
        <f t="array" ref="I1165">INDEX(PERL[],MATCH(PERL[[#This Row],[Base Year]]&amp;PERL[[#This Row],[DistrictNumber]],PERL[[Fiscal Year]:[Fiscal Year]]&amp;PERL[[DistrictNumber]:[DistrictNumber]],0),9)*$H1165</f>
        <v>0</v>
      </c>
      <c r="J1165" s="15">
        <f>IF(PERL[[#This Row],[Unadjusted Maximum Revenue]]/(PERL[[#This Row],[Proposed Taxable Valuation]]/1000)&gt;PERL[[#This Row],[Max Debt RATE]],PERL[[#This Row],[Max Debt RATE]],PERL[[#This Row],[Unadjusted Maximum Revenue]]/(PERL[[#This Row],[Proposed Taxable Valuation]]/1000))</f>
        <v>0</v>
      </c>
      <c r="K1165" s="26">
        <f>ROUND(PERL[[#This Row],[Proposed Taxable Valuation]]/1000*PERL[[#This Row],[Adjusted Rate]],0)</f>
        <v>0</v>
      </c>
      <c r="L1165" s="19">
        <f t="shared" si="102"/>
        <v>0</v>
      </c>
      <c r="M1165" s="17">
        <f t="shared" si="104"/>
        <v>0</v>
      </c>
      <c r="N1165" s="5">
        <v>602478359</v>
      </c>
      <c r="O1165">
        <f>INDEX($R$3:$T$335,MATCH(PERL[[#This Row],[DistrictNumber]],$R$3:$R$335,0),3)</f>
        <v>0</v>
      </c>
      <c r="P1165" s="9">
        <f t="shared" si="100"/>
        <v>0</v>
      </c>
      <c r="V1165">
        <v>2029</v>
      </c>
      <c r="W1165" t="s">
        <v>364</v>
      </c>
      <c r="X1165" s="25">
        <v>599062730</v>
      </c>
    </row>
    <row r="1166" spans="1:24" x14ac:dyDescent="0.35">
      <c r="A1166" s="13">
        <v>2029</v>
      </c>
      <c r="B1166" s="13">
        <f t="shared" si="101"/>
        <v>2028</v>
      </c>
      <c r="C1166" t="s">
        <v>370</v>
      </c>
      <c r="D1166" t="s">
        <v>371</v>
      </c>
      <c r="E1166" s="5">
        <v>647920640</v>
      </c>
      <c r="F1166" s="13">
        <f>INDEX($R$3:$T$335,MATCH(PERL[[#This Row],[DistrictNumber]],$R$3:$R$335,0),3)</f>
        <v>0</v>
      </c>
      <c r="G1166" s="9">
        <f t="shared" si="103"/>
        <v>0</v>
      </c>
      <c r="H1166" s="11">
        <v>1.02</v>
      </c>
      <c r="I1166" s="12" cm="1">
        <f t="array" ref="I1166">INDEX(PERL[],MATCH(PERL[[#This Row],[Base Year]]&amp;PERL[[#This Row],[DistrictNumber]],PERL[[Fiscal Year]:[Fiscal Year]]&amp;PERL[[DistrictNumber]:[DistrictNumber]],0),9)*$H1166</f>
        <v>0</v>
      </c>
      <c r="J1166" s="15">
        <f>IF(PERL[[#This Row],[Unadjusted Maximum Revenue]]/(PERL[[#This Row],[Proposed Taxable Valuation]]/1000)&gt;PERL[[#This Row],[Max Debt RATE]],PERL[[#This Row],[Max Debt RATE]],PERL[[#This Row],[Unadjusted Maximum Revenue]]/(PERL[[#This Row],[Proposed Taxable Valuation]]/1000))</f>
        <v>0</v>
      </c>
      <c r="K1166" s="26">
        <f>ROUND(PERL[[#This Row],[Proposed Taxable Valuation]]/1000*PERL[[#This Row],[Adjusted Rate]],0)</f>
        <v>0</v>
      </c>
      <c r="L1166" s="19">
        <f t="shared" si="102"/>
        <v>0</v>
      </c>
      <c r="M1166" s="17">
        <f t="shared" si="104"/>
        <v>0</v>
      </c>
      <c r="N1166" s="5">
        <v>485235239</v>
      </c>
      <c r="O1166">
        <f>INDEX($R$3:$T$335,MATCH(PERL[[#This Row],[DistrictNumber]],$R$3:$R$335,0),3)</f>
        <v>0</v>
      </c>
      <c r="P1166" s="9">
        <f t="shared" si="100"/>
        <v>0</v>
      </c>
      <c r="V1166">
        <v>2029</v>
      </c>
      <c r="W1166" t="s">
        <v>358</v>
      </c>
      <c r="X1166" s="25">
        <v>468912596</v>
      </c>
    </row>
    <row r="1167" spans="1:24" x14ac:dyDescent="0.35">
      <c r="A1167" s="13">
        <v>2029</v>
      </c>
      <c r="B1167" s="13">
        <f t="shared" si="101"/>
        <v>2028</v>
      </c>
      <c r="C1167" t="s">
        <v>372</v>
      </c>
      <c r="D1167" t="s">
        <v>373</v>
      </c>
      <c r="E1167" s="5">
        <v>296433493</v>
      </c>
      <c r="F1167" s="13">
        <f>INDEX($R$3:$T$335,MATCH(PERL[[#This Row],[DistrictNumber]],$R$3:$R$335,0),3)</f>
        <v>0</v>
      </c>
      <c r="G1167" s="9">
        <f t="shared" si="103"/>
        <v>0</v>
      </c>
      <c r="H1167" s="11">
        <v>1.02</v>
      </c>
      <c r="I1167" s="12" cm="1">
        <f t="array" ref="I1167">INDEX(PERL[],MATCH(PERL[[#This Row],[Base Year]]&amp;PERL[[#This Row],[DistrictNumber]],PERL[[Fiscal Year]:[Fiscal Year]]&amp;PERL[[DistrictNumber]:[DistrictNumber]],0),9)*$H1167</f>
        <v>0</v>
      </c>
      <c r="J1167" s="15">
        <f>IF(PERL[[#This Row],[Unadjusted Maximum Revenue]]/(PERL[[#This Row],[Proposed Taxable Valuation]]/1000)&gt;PERL[[#This Row],[Max Debt RATE]],PERL[[#This Row],[Max Debt RATE]],PERL[[#This Row],[Unadjusted Maximum Revenue]]/(PERL[[#This Row],[Proposed Taxable Valuation]]/1000))</f>
        <v>0</v>
      </c>
      <c r="K1167" s="26">
        <f>ROUND(PERL[[#This Row],[Proposed Taxable Valuation]]/1000*PERL[[#This Row],[Adjusted Rate]],0)</f>
        <v>0</v>
      </c>
      <c r="L1167" s="19">
        <f t="shared" si="102"/>
        <v>0</v>
      </c>
      <c r="M1167" s="17">
        <f t="shared" si="104"/>
        <v>0</v>
      </c>
      <c r="N1167" s="5">
        <v>208883861</v>
      </c>
      <c r="O1167">
        <f>INDEX($R$3:$T$335,MATCH(PERL[[#This Row],[DistrictNumber]],$R$3:$R$335,0),3)</f>
        <v>0</v>
      </c>
      <c r="P1167" s="9">
        <f t="shared" si="100"/>
        <v>0</v>
      </c>
      <c r="V1167">
        <v>2029</v>
      </c>
      <c r="W1167" t="s">
        <v>368</v>
      </c>
      <c r="X1167" s="25">
        <v>815655145</v>
      </c>
    </row>
    <row r="1168" spans="1:24" x14ac:dyDescent="0.35">
      <c r="A1168" s="13">
        <v>2029</v>
      </c>
      <c r="B1168" s="13">
        <f t="shared" si="101"/>
        <v>2028</v>
      </c>
      <c r="C1168" t="s">
        <v>374</v>
      </c>
      <c r="D1168" t="s">
        <v>375</v>
      </c>
      <c r="E1168" s="5">
        <v>159806808</v>
      </c>
      <c r="F1168" s="13">
        <f>INDEX($R$3:$T$335,MATCH(PERL[[#This Row],[DistrictNumber]],$R$3:$R$335,0),3)</f>
        <v>0</v>
      </c>
      <c r="G1168" s="9">
        <f t="shared" si="103"/>
        <v>0</v>
      </c>
      <c r="H1168" s="11">
        <v>1.02</v>
      </c>
      <c r="I1168" s="12" cm="1">
        <f t="array" ref="I1168">INDEX(PERL[],MATCH(PERL[[#This Row],[Base Year]]&amp;PERL[[#This Row],[DistrictNumber]],PERL[[Fiscal Year]:[Fiscal Year]]&amp;PERL[[DistrictNumber]:[DistrictNumber]],0),9)*$H1168</f>
        <v>0</v>
      </c>
      <c r="J1168" s="15">
        <f>IF(PERL[[#This Row],[Unadjusted Maximum Revenue]]/(PERL[[#This Row],[Proposed Taxable Valuation]]/1000)&gt;PERL[[#This Row],[Max Debt RATE]],PERL[[#This Row],[Max Debt RATE]],PERL[[#This Row],[Unadjusted Maximum Revenue]]/(PERL[[#This Row],[Proposed Taxable Valuation]]/1000))</f>
        <v>0</v>
      </c>
      <c r="K1168" s="26">
        <f>ROUND(PERL[[#This Row],[Proposed Taxable Valuation]]/1000*PERL[[#This Row],[Adjusted Rate]],0)</f>
        <v>0</v>
      </c>
      <c r="L1168" s="19">
        <f t="shared" si="102"/>
        <v>0</v>
      </c>
      <c r="M1168" s="17">
        <f t="shared" si="104"/>
        <v>0</v>
      </c>
      <c r="N1168" s="5">
        <v>131849102</v>
      </c>
      <c r="O1168">
        <f>INDEX($R$3:$T$335,MATCH(PERL[[#This Row],[DistrictNumber]],$R$3:$R$335,0),3)</f>
        <v>0</v>
      </c>
      <c r="P1168" s="9">
        <f t="shared" si="100"/>
        <v>0</v>
      </c>
      <c r="V1168">
        <v>2029</v>
      </c>
      <c r="W1168" t="s">
        <v>370</v>
      </c>
      <c r="X1168" s="25">
        <v>647920640</v>
      </c>
    </row>
    <row r="1169" spans="1:24" x14ac:dyDescent="0.35">
      <c r="A1169" s="13">
        <v>2029</v>
      </c>
      <c r="B1169" s="13">
        <f t="shared" si="101"/>
        <v>2028</v>
      </c>
      <c r="C1169" t="s">
        <v>376</v>
      </c>
      <c r="D1169" t="s">
        <v>377</v>
      </c>
      <c r="E1169" s="5">
        <v>106244246</v>
      </c>
      <c r="F1169" s="13">
        <f>INDEX($R$3:$T$335,MATCH(PERL[[#This Row],[DistrictNumber]],$R$3:$R$335,0),3)</f>
        <v>0</v>
      </c>
      <c r="G1169" s="9">
        <f t="shared" si="103"/>
        <v>0</v>
      </c>
      <c r="H1169" s="11">
        <v>1.02</v>
      </c>
      <c r="I1169" s="12" cm="1">
        <f t="array" ref="I1169">INDEX(PERL[],MATCH(PERL[[#This Row],[Base Year]]&amp;PERL[[#This Row],[DistrictNumber]],PERL[[Fiscal Year]:[Fiscal Year]]&amp;PERL[[DistrictNumber]:[DistrictNumber]],0),9)*$H1169</f>
        <v>0</v>
      </c>
      <c r="J1169" s="15">
        <f>IF(PERL[[#This Row],[Unadjusted Maximum Revenue]]/(PERL[[#This Row],[Proposed Taxable Valuation]]/1000)&gt;PERL[[#This Row],[Max Debt RATE]],PERL[[#This Row],[Max Debt RATE]],PERL[[#This Row],[Unadjusted Maximum Revenue]]/(PERL[[#This Row],[Proposed Taxable Valuation]]/1000))</f>
        <v>0</v>
      </c>
      <c r="K1169" s="26">
        <f>ROUND(PERL[[#This Row],[Proposed Taxable Valuation]]/1000*PERL[[#This Row],[Adjusted Rate]],0)</f>
        <v>0</v>
      </c>
      <c r="L1169" s="19">
        <f t="shared" si="102"/>
        <v>0</v>
      </c>
      <c r="M1169" s="17">
        <f t="shared" si="104"/>
        <v>0</v>
      </c>
      <c r="N1169" s="5">
        <v>84966831</v>
      </c>
      <c r="O1169">
        <f>INDEX($R$3:$T$335,MATCH(PERL[[#This Row],[DistrictNumber]],$R$3:$R$335,0),3)</f>
        <v>0</v>
      </c>
      <c r="P1169" s="9">
        <f t="shared" si="100"/>
        <v>0</v>
      </c>
      <c r="V1169">
        <v>2029</v>
      </c>
      <c r="W1169" t="s">
        <v>372</v>
      </c>
      <c r="X1169" s="25">
        <v>296433493</v>
      </c>
    </row>
    <row r="1170" spans="1:24" x14ac:dyDescent="0.35">
      <c r="A1170" s="13">
        <v>2029</v>
      </c>
      <c r="B1170" s="13">
        <f t="shared" si="101"/>
        <v>2028</v>
      </c>
      <c r="C1170" t="s">
        <v>378</v>
      </c>
      <c r="D1170" t="s">
        <v>379</v>
      </c>
      <c r="E1170" s="5">
        <v>160214850</v>
      </c>
      <c r="F1170" s="13">
        <f>INDEX($R$3:$T$335,MATCH(PERL[[#This Row],[DistrictNumber]],$R$3:$R$335,0),3)</f>
        <v>0</v>
      </c>
      <c r="G1170" s="9">
        <f t="shared" si="103"/>
        <v>0</v>
      </c>
      <c r="H1170" s="11">
        <v>1.02</v>
      </c>
      <c r="I1170" s="12" cm="1">
        <f t="array" ref="I1170">INDEX(PERL[],MATCH(PERL[[#This Row],[Base Year]]&amp;PERL[[#This Row],[DistrictNumber]],PERL[[Fiscal Year]:[Fiscal Year]]&amp;PERL[[DistrictNumber]:[DistrictNumber]],0),9)*$H1170</f>
        <v>0</v>
      </c>
      <c r="J1170" s="15">
        <f>IF(PERL[[#This Row],[Unadjusted Maximum Revenue]]/(PERL[[#This Row],[Proposed Taxable Valuation]]/1000)&gt;PERL[[#This Row],[Max Debt RATE]],PERL[[#This Row],[Max Debt RATE]],PERL[[#This Row],[Unadjusted Maximum Revenue]]/(PERL[[#This Row],[Proposed Taxable Valuation]]/1000))</f>
        <v>0</v>
      </c>
      <c r="K1170" s="26">
        <f>ROUND(PERL[[#This Row],[Proposed Taxable Valuation]]/1000*PERL[[#This Row],[Adjusted Rate]],0)</f>
        <v>0</v>
      </c>
      <c r="L1170" s="19">
        <f t="shared" si="102"/>
        <v>0</v>
      </c>
      <c r="M1170" s="17">
        <f t="shared" si="104"/>
        <v>0</v>
      </c>
      <c r="N1170" s="5">
        <v>123476609</v>
      </c>
      <c r="O1170">
        <f>INDEX($R$3:$T$335,MATCH(PERL[[#This Row],[DistrictNumber]],$R$3:$R$335,0),3)</f>
        <v>0</v>
      </c>
      <c r="P1170" s="9">
        <f t="shared" si="100"/>
        <v>0</v>
      </c>
      <c r="V1170">
        <v>2029</v>
      </c>
      <c r="W1170" t="s">
        <v>374</v>
      </c>
      <c r="X1170" s="25">
        <v>159806808</v>
      </c>
    </row>
    <row r="1171" spans="1:24" x14ac:dyDescent="0.35">
      <c r="A1171" s="13">
        <v>2029</v>
      </c>
      <c r="B1171" s="13">
        <f t="shared" si="101"/>
        <v>2028</v>
      </c>
      <c r="C1171" t="s">
        <v>380</v>
      </c>
      <c r="D1171" t="s">
        <v>381</v>
      </c>
      <c r="E1171" s="5">
        <v>627492445</v>
      </c>
      <c r="F1171" s="13">
        <f>INDEX($R$3:$T$335,MATCH(PERL[[#This Row],[DistrictNumber]],$R$3:$R$335,0),3)</f>
        <v>0</v>
      </c>
      <c r="G1171" s="9">
        <f t="shared" si="103"/>
        <v>0</v>
      </c>
      <c r="H1171" s="11">
        <v>1.02</v>
      </c>
      <c r="I1171" s="12" cm="1">
        <f t="array" ref="I1171">INDEX(PERL[],MATCH(PERL[[#This Row],[Base Year]]&amp;PERL[[#This Row],[DistrictNumber]],PERL[[Fiscal Year]:[Fiscal Year]]&amp;PERL[[DistrictNumber]:[DistrictNumber]],0),9)*$H1171</f>
        <v>0</v>
      </c>
      <c r="J1171" s="15">
        <f>IF(PERL[[#This Row],[Unadjusted Maximum Revenue]]/(PERL[[#This Row],[Proposed Taxable Valuation]]/1000)&gt;PERL[[#This Row],[Max Debt RATE]],PERL[[#This Row],[Max Debt RATE]],PERL[[#This Row],[Unadjusted Maximum Revenue]]/(PERL[[#This Row],[Proposed Taxable Valuation]]/1000))</f>
        <v>0</v>
      </c>
      <c r="K1171" s="26">
        <f>ROUND(PERL[[#This Row],[Proposed Taxable Valuation]]/1000*PERL[[#This Row],[Adjusted Rate]],0)</f>
        <v>0</v>
      </c>
      <c r="L1171" s="19">
        <f t="shared" si="102"/>
        <v>0</v>
      </c>
      <c r="M1171" s="17">
        <f t="shared" si="104"/>
        <v>0</v>
      </c>
      <c r="N1171" s="5">
        <v>458381269</v>
      </c>
      <c r="O1171">
        <f>INDEX($R$3:$T$335,MATCH(PERL[[#This Row],[DistrictNumber]],$R$3:$R$335,0),3)</f>
        <v>0</v>
      </c>
      <c r="P1171" s="9">
        <f t="shared" si="100"/>
        <v>0</v>
      </c>
      <c r="V1171">
        <v>2029</v>
      </c>
      <c r="W1171" t="s">
        <v>376</v>
      </c>
      <c r="X1171" s="25">
        <v>106244246</v>
      </c>
    </row>
    <row r="1172" spans="1:24" x14ac:dyDescent="0.35">
      <c r="A1172" s="13">
        <v>2029</v>
      </c>
      <c r="B1172" s="13">
        <f t="shared" si="101"/>
        <v>2028</v>
      </c>
      <c r="C1172" t="s">
        <v>382</v>
      </c>
      <c r="D1172" t="s">
        <v>383</v>
      </c>
      <c r="E1172" s="5">
        <v>1000594611</v>
      </c>
      <c r="F1172" s="13">
        <f>INDEX($R$3:$T$335,MATCH(PERL[[#This Row],[DistrictNumber]],$R$3:$R$335,0),3)</f>
        <v>0</v>
      </c>
      <c r="G1172" s="9">
        <f t="shared" si="103"/>
        <v>0</v>
      </c>
      <c r="H1172" s="11">
        <v>1.02</v>
      </c>
      <c r="I1172" s="12" cm="1">
        <f t="array" ref="I1172">INDEX(PERL[],MATCH(PERL[[#This Row],[Base Year]]&amp;PERL[[#This Row],[DistrictNumber]],PERL[[Fiscal Year]:[Fiscal Year]]&amp;PERL[[DistrictNumber]:[DistrictNumber]],0),9)*$H1172</f>
        <v>0</v>
      </c>
      <c r="J1172" s="15">
        <f>IF(PERL[[#This Row],[Unadjusted Maximum Revenue]]/(PERL[[#This Row],[Proposed Taxable Valuation]]/1000)&gt;PERL[[#This Row],[Max Debt RATE]],PERL[[#This Row],[Max Debt RATE]],PERL[[#This Row],[Unadjusted Maximum Revenue]]/(PERL[[#This Row],[Proposed Taxable Valuation]]/1000))</f>
        <v>0</v>
      </c>
      <c r="K1172" s="26">
        <f>ROUND(PERL[[#This Row],[Proposed Taxable Valuation]]/1000*PERL[[#This Row],[Adjusted Rate]],0)</f>
        <v>0</v>
      </c>
      <c r="L1172" s="19">
        <f t="shared" si="102"/>
        <v>0</v>
      </c>
      <c r="M1172" s="17">
        <f t="shared" si="104"/>
        <v>0</v>
      </c>
      <c r="N1172" s="5">
        <v>737146023</v>
      </c>
      <c r="O1172">
        <f>INDEX($R$3:$T$335,MATCH(PERL[[#This Row],[DistrictNumber]],$R$3:$R$335,0),3)</f>
        <v>0</v>
      </c>
      <c r="P1172" s="9">
        <f t="shared" si="100"/>
        <v>0</v>
      </c>
      <c r="V1172">
        <v>2029</v>
      </c>
      <c r="W1172" t="s">
        <v>378</v>
      </c>
      <c r="X1172" s="25">
        <v>160214850</v>
      </c>
    </row>
    <row r="1173" spans="1:24" x14ac:dyDescent="0.35">
      <c r="A1173" s="13">
        <v>2029</v>
      </c>
      <c r="B1173" s="13">
        <f t="shared" si="101"/>
        <v>2028</v>
      </c>
      <c r="C1173" t="s">
        <v>384</v>
      </c>
      <c r="D1173" t="s">
        <v>385</v>
      </c>
      <c r="E1173" s="5">
        <v>652179407</v>
      </c>
      <c r="F1173" s="13">
        <f>INDEX($R$3:$T$335,MATCH(PERL[[#This Row],[DistrictNumber]],$R$3:$R$335,0),3)</f>
        <v>0.13500000000000001</v>
      </c>
      <c r="G1173" s="9">
        <f t="shared" si="103"/>
        <v>88044.219945000004</v>
      </c>
      <c r="H1173" s="11">
        <v>1.02</v>
      </c>
      <c r="I1173" s="12" cm="1">
        <f t="array" ref="I1173">INDEX(PERL[],MATCH(PERL[[#This Row],[Base Year]]&amp;PERL[[#This Row],[DistrictNumber]],PERL[[Fiscal Year]:[Fiscal Year]]&amp;PERL[[DistrictNumber]:[DistrictNumber]],0),9)*$H1173</f>
        <v>56769.921765373685</v>
      </c>
      <c r="J1173" s="15">
        <f>IF(PERL[[#This Row],[Unadjusted Maximum Revenue]]/(PERL[[#This Row],[Proposed Taxable Valuation]]/1000)&gt;PERL[[#This Row],[Max Debt RATE]],PERL[[#This Row],[Max Debt RATE]],PERL[[#This Row],[Unadjusted Maximum Revenue]]/(PERL[[#This Row],[Proposed Taxable Valuation]]/1000))</f>
        <v>8.704648008822162E-2</v>
      </c>
      <c r="K1173" s="26">
        <f>ROUND(PERL[[#This Row],[Proposed Taxable Valuation]]/1000*PERL[[#This Row],[Adjusted Rate]],0)</f>
        <v>56770</v>
      </c>
      <c r="L1173" s="19">
        <f t="shared" si="102"/>
        <v>-31274.298179626319</v>
      </c>
      <c r="M1173" s="17">
        <f t="shared" si="104"/>
        <v>-4.7953519911778389E-2</v>
      </c>
      <c r="N1173" s="5">
        <v>443420349</v>
      </c>
      <c r="O1173">
        <f>INDEX($R$3:$T$335,MATCH(PERL[[#This Row],[DistrictNumber]],$R$3:$R$335,0),3)</f>
        <v>0.13500000000000001</v>
      </c>
      <c r="P1173" s="9">
        <f t="shared" si="100"/>
        <v>59861.747115000006</v>
      </c>
      <c r="V1173">
        <v>2029</v>
      </c>
      <c r="W1173" t="s">
        <v>380</v>
      </c>
      <c r="X1173" s="25">
        <v>627492445</v>
      </c>
    </row>
    <row r="1174" spans="1:24" x14ac:dyDescent="0.35">
      <c r="A1174" s="13">
        <v>2029</v>
      </c>
      <c r="B1174" s="13">
        <f t="shared" si="101"/>
        <v>2028</v>
      </c>
      <c r="C1174" t="s">
        <v>386</v>
      </c>
      <c r="D1174" t="s">
        <v>387</v>
      </c>
      <c r="E1174" s="5">
        <v>121891993</v>
      </c>
      <c r="F1174" s="13">
        <f>INDEX($R$3:$T$335,MATCH(PERL[[#This Row],[DistrictNumber]],$R$3:$R$335,0),3)</f>
        <v>0</v>
      </c>
      <c r="G1174" s="9">
        <f t="shared" si="103"/>
        <v>0</v>
      </c>
      <c r="H1174" s="11">
        <v>1.02</v>
      </c>
      <c r="I1174" s="12" cm="1">
        <f t="array" ref="I1174">INDEX(PERL[],MATCH(PERL[[#This Row],[Base Year]]&amp;PERL[[#This Row],[DistrictNumber]],PERL[[Fiscal Year]:[Fiscal Year]]&amp;PERL[[DistrictNumber]:[DistrictNumber]],0),9)*$H1174</f>
        <v>0</v>
      </c>
      <c r="J1174" s="15">
        <f>IF(PERL[[#This Row],[Unadjusted Maximum Revenue]]/(PERL[[#This Row],[Proposed Taxable Valuation]]/1000)&gt;PERL[[#This Row],[Max Debt RATE]],PERL[[#This Row],[Max Debt RATE]],PERL[[#This Row],[Unadjusted Maximum Revenue]]/(PERL[[#This Row],[Proposed Taxable Valuation]]/1000))</f>
        <v>0</v>
      </c>
      <c r="K1174" s="26">
        <f>ROUND(PERL[[#This Row],[Proposed Taxable Valuation]]/1000*PERL[[#This Row],[Adjusted Rate]],0)</f>
        <v>0</v>
      </c>
      <c r="L1174" s="19">
        <f t="shared" si="102"/>
        <v>0</v>
      </c>
      <c r="M1174" s="17">
        <f t="shared" si="104"/>
        <v>0</v>
      </c>
      <c r="N1174" s="5">
        <v>97156800</v>
      </c>
      <c r="O1174">
        <f>INDEX($R$3:$T$335,MATCH(PERL[[#This Row],[DistrictNumber]],$R$3:$R$335,0),3)</f>
        <v>0</v>
      </c>
      <c r="P1174" s="9">
        <f t="shared" ref="P1174:P1237" si="105">N1174/1000*O1174</f>
        <v>0</v>
      </c>
      <c r="V1174">
        <v>2029</v>
      </c>
      <c r="W1174" t="s">
        <v>382</v>
      </c>
      <c r="X1174" s="25">
        <v>1000594611</v>
      </c>
    </row>
    <row r="1175" spans="1:24" x14ac:dyDescent="0.35">
      <c r="A1175" s="13">
        <v>2029</v>
      </c>
      <c r="B1175" s="13">
        <f t="shared" si="101"/>
        <v>2028</v>
      </c>
      <c r="C1175" t="s">
        <v>388</v>
      </c>
      <c r="D1175" t="s">
        <v>389</v>
      </c>
      <c r="E1175" s="5">
        <v>2481263583</v>
      </c>
      <c r="F1175" s="13">
        <f>INDEX($R$3:$T$335,MATCH(PERL[[#This Row],[DistrictNumber]],$R$3:$R$335,0),3)</f>
        <v>0</v>
      </c>
      <c r="G1175" s="9">
        <f t="shared" si="103"/>
        <v>0</v>
      </c>
      <c r="H1175" s="11">
        <v>1.02</v>
      </c>
      <c r="I1175" s="12" cm="1">
        <f t="array" ref="I1175">INDEX(PERL[],MATCH(PERL[[#This Row],[Base Year]]&amp;PERL[[#This Row],[DistrictNumber]],PERL[[Fiscal Year]:[Fiscal Year]]&amp;PERL[[DistrictNumber]:[DistrictNumber]],0),9)*$H1175</f>
        <v>0</v>
      </c>
      <c r="J1175" s="15">
        <f>IF(PERL[[#This Row],[Unadjusted Maximum Revenue]]/(PERL[[#This Row],[Proposed Taxable Valuation]]/1000)&gt;PERL[[#This Row],[Max Debt RATE]],PERL[[#This Row],[Max Debt RATE]],PERL[[#This Row],[Unadjusted Maximum Revenue]]/(PERL[[#This Row],[Proposed Taxable Valuation]]/1000))</f>
        <v>0</v>
      </c>
      <c r="K1175" s="26">
        <f>ROUND(PERL[[#This Row],[Proposed Taxable Valuation]]/1000*PERL[[#This Row],[Adjusted Rate]],0)</f>
        <v>0</v>
      </c>
      <c r="L1175" s="19">
        <f t="shared" si="102"/>
        <v>0</v>
      </c>
      <c r="M1175" s="17">
        <f t="shared" si="104"/>
        <v>0</v>
      </c>
      <c r="N1175" s="5">
        <v>1761671775</v>
      </c>
      <c r="O1175">
        <f>INDEX($R$3:$T$335,MATCH(PERL[[#This Row],[DistrictNumber]],$R$3:$R$335,0),3)</f>
        <v>0</v>
      </c>
      <c r="P1175" s="9">
        <f t="shared" si="105"/>
        <v>0</v>
      </c>
      <c r="V1175">
        <v>2029</v>
      </c>
      <c r="W1175" t="s">
        <v>384</v>
      </c>
      <c r="X1175" s="25">
        <v>652179407</v>
      </c>
    </row>
    <row r="1176" spans="1:24" x14ac:dyDescent="0.35">
      <c r="A1176" s="13">
        <v>2029</v>
      </c>
      <c r="B1176" s="13">
        <f t="shared" si="101"/>
        <v>2028</v>
      </c>
      <c r="C1176" t="s">
        <v>390</v>
      </c>
      <c r="D1176" t="s">
        <v>391</v>
      </c>
      <c r="E1176" s="5">
        <v>421433199</v>
      </c>
      <c r="F1176" s="13">
        <f>INDEX($R$3:$T$335,MATCH(PERL[[#This Row],[DistrictNumber]],$R$3:$R$335,0),3)</f>
        <v>0</v>
      </c>
      <c r="G1176" s="9">
        <f t="shared" si="103"/>
        <v>0</v>
      </c>
      <c r="H1176" s="11">
        <v>1.02</v>
      </c>
      <c r="I1176" s="12" cm="1">
        <f t="array" ref="I1176">INDEX(PERL[],MATCH(PERL[[#This Row],[Base Year]]&amp;PERL[[#This Row],[DistrictNumber]],PERL[[Fiscal Year]:[Fiscal Year]]&amp;PERL[[DistrictNumber]:[DistrictNumber]],0),9)*$H1176</f>
        <v>0</v>
      </c>
      <c r="J1176" s="15">
        <f>IF(PERL[[#This Row],[Unadjusted Maximum Revenue]]/(PERL[[#This Row],[Proposed Taxable Valuation]]/1000)&gt;PERL[[#This Row],[Max Debt RATE]],PERL[[#This Row],[Max Debt RATE]],PERL[[#This Row],[Unadjusted Maximum Revenue]]/(PERL[[#This Row],[Proposed Taxable Valuation]]/1000))</f>
        <v>0</v>
      </c>
      <c r="K1176" s="26">
        <f>ROUND(PERL[[#This Row],[Proposed Taxable Valuation]]/1000*PERL[[#This Row],[Adjusted Rate]],0)</f>
        <v>0</v>
      </c>
      <c r="L1176" s="19">
        <f t="shared" si="102"/>
        <v>0</v>
      </c>
      <c r="M1176" s="17">
        <f t="shared" si="104"/>
        <v>0</v>
      </c>
      <c r="N1176" s="5">
        <v>326009553</v>
      </c>
      <c r="O1176">
        <f>INDEX($R$3:$T$335,MATCH(PERL[[#This Row],[DistrictNumber]],$R$3:$R$335,0),3)</f>
        <v>0</v>
      </c>
      <c r="P1176" s="9">
        <f t="shared" si="105"/>
        <v>0</v>
      </c>
      <c r="V1176">
        <v>2029</v>
      </c>
      <c r="W1176" t="s">
        <v>386</v>
      </c>
      <c r="X1176" s="25">
        <v>121891993</v>
      </c>
    </row>
    <row r="1177" spans="1:24" x14ac:dyDescent="0.35">
      <c r="A1177" s="13">
        <v>2029</v>
      </c>
      <c r="B1177" s="13">
        <f t="shared" si="101"/>
        <v>2028</v>
      </c>
      <c r="C1177" t="s">
        <v>392</v>
      </c>
      <c r="D1177" t="s">
        <v>393</v>
      </c>
      <c r="E1177" s="5">
        <v>953198278</v>
      </c>
      <c r="F1177" s="13">
        <f>INDEX($R$3:$T$335,MATCH(PERL[[#This Row],[DistrictNumber]],$R$3:$R$335,0),3)</f>
        <v>0</v>
      </c>
      <c r="G1177" s="9">
        <f t="shared" si="103"/>
        <v>0</v>
      </c>
      <c r="H1177" s="11">
        <v>1.02</v>
      </c>
      <c r="I1177" s="12" cm="1">
        <f t="array" ref="I1177">INDEX(PERL[],MATCH(PERL[[#This Row],[Base Year]]&amp;PERL[[#This Row],[DistrictNumber]],PERL[[Fiscal Year]:[Fiscal Year]]&amp;PERL[[DistrictNumber]:[DistrictNumber]],0),9)*$H1177</f>
        <v>0</v>
      </c>
      <c r="J1177" s="15">
        <f>IF(PERL[[#This Row],[Unadjusted Maximum Revenue]]/(PERL[[#This Row],[Proposed Taxable Valuation]]/1000)&gt;PERL[[#This Row],[Max Debt RATE]],PERL[[#This Row],[Max Debt RATE]],PERL[[#This Row],[Unadjusted Maximum Revenue]]/(PERL[[#This Row],[Proposed Taxable Valuation]]/1000))</f>
        <v>0</v>
      </c>
      <c r="K1177" s="26">
        <f>ROUND(PERL[[#This Row],[Proposed Taxable Valuation]]/1000*PERL[[#This Row],[Adjusted Rate]],0)</f>
        <v>0</v>
      </c>
      <c r="L1177" s="19">
        <f t="shared" si="102"/>
        <v>0</v>
      </c>
      <c r="M1177" s="17">
        <f t="shared" si="104"/>
        <v>0</v>
      </c>
      <c r="N1177" s="5">
        <v>689942861</v>
      </c>
      <c r="O1177">
        <f>INDEX($R$3:$T$335,MATCH(PERL[[#This Row],[DistrictNumber]],$R$3:$R$335,0),3)</f>
        <v>0</v>
      </c>
      <c r="P1177" s="9">
        <f t="shared" si="105"/>
        <v>0</v>
      </c>
      <c r="V1177">
        <v>2029</v>
      </c>
      <c r="W1177" t="s">
        <v>388</v>
      </c>
      <c r="X1177" s="25">
        <v>2481263583</v>
      </c>
    </row>
    <row r="1178" spans="1:24" x14ac:dyDescent="0.35">
      <c r="A1178" s="13">
        <v>2029</v>
      </c>
      <c r="B1178" s="13">
        <f t="shared" si="101"/>
        <v>2028</v>
      </c>
      <c r="C1178" t="s">
        <v>394</v>
      </c>
      <c r="D1178" t="s">
        <v>395</v>
      </c>
      <c r="E1178" s="5">
        <v>794960494</v>
      </c>
      <c r="F1178" s="13">
        <f>INDEX($R$3:$T$335,MATCH(PERL[[#This Row],[DistrictNumber]],$R$3:$R$335,0),3)</f>
        <v>0</v>
      </c>
      <c r="G1178" s="9">
        <f t="shared" si="103"/>
        <v>0</v>
      </c>
      <c r="H1178" s="11">
        <v>1.02</v>
      </c>
      <c r="I1178" s="12" cm="1">
        <f t="array" ref="I1178">INDEX(PERL[],MATCH(PERL[[#This Row],[Base Year]]&amp;PERL[[#This Row],[DistrictNumber]],PERL[[Fiscal Year]:[Fiscal Year]]&amp;PERL[[DistrictNumber]:[DistrictNumber]],0),9)*$H1178</f>
        <v>0</v>
      </c>
      <c r="J1178" s="15">
        <f>IF(PERL[[#This Row],[Unadjusted Maximum Revenue]]/(PERL[[#This Row],[Proposed Taxable Valuation]]/1000)&gt;PERL[[#This Row],[Max Debt RATE]],PERL[[#This Row],[Max Debt RATE]],PERL[[#This Row],[Unadjusted Maximum Revenue]]/(PERL[[#This Row],[Proposed Taxable Valuation]]/1000))</f>
        <v>0</v>
      </c>
      <c r="K1178" s="26">
        <f>ROUND(PERL[[#This Row],[Proposed Taxable Valuation]]/1000*PERL[[#This Row],[Adjusted Rate]],0)</f>
        <v>0</v>
      </c>
      <c r="L1178" s="19">
        <f t="shared" si="102"/>
        <v>0</v>
      </c>
      <c r="M1178" s="17">
        <f t="shared" si="104"/>
        <v>0</v>
      </c>
      <c r="N1178" s="5">
        <v>639264621</v>
      </c>
      <c r="O1178">
        <f>INDEX($R$3:$T$335,MATCH(PERL[[#This Row],[DistrictNumber]],$R$3:$R$335,0),3)</f>
        <v>0</v>
      </c>
      <c r="P1178" s="9">
        <f t="shared" si="105"/>
        <v>0</v>
      </c>
      <c r="V1178">
        <v>2029</v>
      </c>
      <c r="W1178" t="s">
        <v>390</v>
      </c>
      <c r="X1178" s="25">
        <v>421433199</v>
      </c>
    </row>
    <row r="1179" spans="1:24" x14ac:dyDescent="0.35">
      <c r="A1179" s="13">
        <v>2029</v>
      </c>
      <c r="B1179" s="13">
        <f t="shared" si="101"/>
        <v>2028</v>
      </c>
      <c r="C1179" t="s">
        <v>396</v>
      </c>
      <c r="D1179" t="s">
        <v>397</v>
      </c>
      <c r="E1179" s="5">
        <v>223419726</v>
      </c>
      <c r="F1179" s="13">
        <f>INDEX($R$3:$T$335,MATCH(PERL[[#This Row],[DistrictNumber]],$R$3:$R$335,0),3)</f>
        <v>0.13500000000000001</v>
      </c>
      <c r="G1179" s="9">
        <f t="shared" si="103"/>
        <v>30161.66301</v>
      </c>
      <c r="H1179" s="11">
        <v>1.02</v>
      </c>
      <c r="I1179" s="12" cm="1">
        <f t="array" ref="I1179">INDEX(PERL[],MATCH(PERL[[#This Row],[Base Year]]&amp;PERL[[#This Row],[DistrictNumber]],PERL[[Fiscal Year]:[Fiscal Year]]&amp;PERL[[DistrictNumber]:[DistrictNumber]],0),9)*$H1179</f>
        <v>21225.599629466764</v>
      </c>
      <c r="J1179" s="15">
        <f>IF(PERL[[#This Row],[Unadjusted Maximum Revenue]]/(PERL[[#This Row],[Proposed Taxable Valuation]]/1000)&gt;PERL[[#This Row],[Max Debt RATE]],PERL[[#This Row],[Max Debt RATE]],PERL[[#This Row],[Unadjusted Maximum Revenue]]/(PERL[[#This Row],[Proposed Taxable Valuation]]/1000))</f>
        <v>9.5003247965073437E-2</v>
      </c>
      <c r="K1179" s="26">
        <f>ROUND(PERL[[#This Row],[Proposed Taxable Valuation]]/1000*PERL[[#This Row],[Adjusted Rate]],0)</f>
        <v>21226</v>
      </c>
      <c r="L1179" s="19">
        <f t="shared" si="102"/>
        <v>-8936.0633805332363</v>
      </c>
      <c r="M1179" s="17">
        <f t="shared" si="104"/>
        <v>-3.9996752034926572E-2</v>
      </c>
      <c r="N1179" s="5">
        <v>161763140</v>
      </c>
      <c r="O1179">
        <f>INDEX($R$3:$T$335,MATCH(PERL[[#This Row],[DistrictNumber]],$R$3:$R$335,0),3)</f>
        <v>0.13500000000000001</v>
      </c>
      <c r="P1179" s="9">
        <f t="shared" si="105"/>
        <v>21838.023900000004</v>
      </c>
      <c r="V1179">
        <v>2029</v>
      </c>
      <c r="W1179" t="s">
        <v>392</v>
      </c>
      <c r="X1179" s="25">
        <v>953198278</v>
      </c>
    </row>
    <row r="1180" spans="1:24" x14ac:dyDescent="0.35">
      <c r="A1180" s="13">
        <v>2029</v>
      </c>
      <c r="B1180" s="13">
        <f t="shared" si="101"/>
        <v>2028</v>
      </c>
      <c r="C1180" t="s">
        <v>398</v>
      </c>
      <c r="D1180" t="s">
        <v>399</v>
      </c>
      <c r="E1180" s="5">
        <v>423362868</v>
      </c>
      <c r="F1180" s="13">
        <f>INDEX($R$3:$T$335,MATCH(PERL[[#This Row],[DistrictNumber]],$R$3:$R$335,0),3)</f>
        <v>0</v>
      </c>
      <c r="G1180" s="9">
        <f t="shared" si="103"/>
        <v>0</v>
      </c>
      <c r="H1180" s="11">
        <v>1.02</v>
      </c>
      <c r="I1180" s="12" cm="1">
        <f t="array" ref="I1180">INDEX(PERL[],MATCH(PERL[[#This Row],[Base Year]]&amp;PERL[[#This Row],[DistrictNumber]],PERL[[Fiscal Year]:[Fiscal Year]]&amp;PERL[[DistrictNumber]:[DistrictNumber]],0),9)*$H1180</f>
        <v>0</v>
      </c>
      <c r="J1180" s="15">
        <f>IF(PERL[[#This Row],[Unadjusted Maximum Revenue]]/(PERL[[#This Row],[Proposed Taxable Valuation]]/1000)&gt;PERL[[#This Row],[Max Debt RATE]],PERL[[#This Row],[Max Debt RATE]],PERL[[#This Row],[Unadjusted Maximum Revenue]]/(PERL[[#This Row],[Proposed Taxable Valuation]]/1000))</f>
        <v>0</v>
      </c>
      <c r="K1180" s="26">
        <f>ROUND(PERL[[#This Row],[Proposed Taxable Valuation]]/1000*PERL[[#This Row],[Adjusted Rate]],0)</f>
        <v>0</v>
      </c>
      <c r="L1180" s="19">
        <f t="shared" si="102"/>
        <v>0</v>
      </c>
      <c r="M1180" s="17">
        <f t="shared" si="104"/>
        <v>0</v>
      </c>
      <c r="N1180" s="5">
        <v>373060237</v>
      </c>
      <c r="O1180">
        <f>INDEX($R$3:$T$335,MATCH(PERL[[#This Row],[DistrictNumber]],$R$3:$R$335,0),3)</f>
        <v>0</v>
      </c>
      <c r="P1180" s="9">
        <f t="shared" si="105"/>
        <v>0</v>
      </c>
      <c r="V1180">
        <v>2029</v>
      </c>
      <c r="W1180" t="s">
        <v>398</v>
      </c>
      <c r="X1180" s="25">
        <v>423362868</v>
      </c>
    </row>
    <row r="1181" spans="1:24" x14ac:dyDescent="0.35">
      <c r="A1181" s="13">
        <v>2029</v>
      </c>
      <c r="B1181" s="13">
        <f t="shared" si="101"/>
        <v>2028</v>
      </c>
      <c r="C1181" t="s">
        <v>400</v>
      </c>
      <c r="D1181" t="s">
        <v>401</v>
      </c>
      <c r="E1181" s="5">
        <v>1589031237</v>
      </c>
      <c r="F1181" s="13">
        <f>INDEX($R$3:$T$335,MATCH(PERL[[#This Row],[DistrictNumber]],$R$3:$R$335,0),3)</f>
        <v>0</v>
      </c>
      <c r="G1181" s="9">
        <f t="shared" si="103"/>
        <v>0</v>
      </c>
      <c r="H1181" s="11">
        <v>1.02</v>
      </c>
      <c r="I1181" s="12" cm="1">
        <f t="array" ref="I1181">INDEX(PERL[],MATCH(PERL[[#This Row],[Base Year]]&amp;PERL[[#This Row],[DistrictNumber]],PERL[[Fiscal Year]:[Fiscal Year]]&amp;PERL[[DistrictNumber]:[DistrictNumber]],0),9)*$H1181</f>
        <v>0</v>
      </c>
      <c r="J1181" s="15">
        <f>IF(PERL[[#This Row],[Unadjusted Maximum Revenue]]/(PERL[[#This Row],[Proposed Taxable Valuation]]/1000)&gt;PERL[[#This Row],[Max Debt RATE]],PERL[[#This Row],[Max Debt RATE]],PERL[[#This Row],[Unadjusted Maximum Revenue]]/(PERL[[#This Row],[Proposed Taxable Valuation]]/1000))</f>
        <v>0</v>
      </c>
      <c r="K1181" s="26">
        <f>ROUND(PERL[[#This Row],[Proposed Taxable Valuation]]/1000*PERL[[#This Row],[Adjusted Rate]],0)</f>
        <v>0</v>
      </c>
      <c r="L1181" s="19">
        <f t="shared" si="102"/>
        <v>0</v>
      </c>
      <c r="M1181" s="17">
        <f t="shared" si="104"/>
        <v>0</v>
      </c>
      <c r="N1181" s="5">
        <v>1127158529</v>
      </c>
      <c r="O1181">
        <f>INDEX($R$3:$T$335,MATCH(PERL[[#This Row],[DistrictNumber]],$R$3:$R$335,0),3)</f>
        <v>0</v>
      </c>
      <c r="P1181" s="9">
        <f t="shared" si="105"/>
        <v>0</v>
      </c>
      <c r="V1181">
        <v>2029</v>
      </c>
      <c r="W1181" t="s">
        <v>394</v>
      </c>
      <c r="X1181" s="25">
        <v>794960494</v>
      </c>
    </row>
    <row r="1182" spans="1:24" x14ac:dyDescent="0.35">
      <c r="A1182" s="13">
        <v>2029</v>
      </c>
      <c r="B1182" s="13">
        <f t="shared" si="101"/>
        <v>2028</v>
      </c>
      <c r="C1182" t="s">
        <v>402</v>
      </c>
      <c r="D1182" t="s">
        <v>403</v>
      </c>
      <c r="E1182" s="5">
        <v>446439100</v>
      </c>
      <c r="F1182" s="13">
        <f>INDEX($R$3:$T$335,MATCH(PERL[[#This Row],[DistrictNumber]],$R$3:$R$335,0),3)</f>
        <v>0</v>
      </c>
      <c r="G1182" s="9">
        <f t="shared" si="103"/>
        <v>0</v>
      </c>
      <c r="H1182" s="11">
        <v>1.02</v>
      </c>
      <c r="I1182" s="12" cm="1">
        <f t="array" ref="I1182">INDEX(PERL[],MATCH(PERL[[#This Row],[Base Year]]&amp;PERL[[#This Row],[DistrictNumber]],PERL[[Fiscal Year]:[Fiscal Year]]&amp;PERL[[DistrictNumber]:[DistrictNumber]],0),9)*$H1182</f>
        <v>0</v>
      </c>
      <c r="J1182" s="15">
        <f>IF(PERL[[#This Row],[Unadjusted Maximum Revenue]]/(PERL[[#This Row],[Proposed Taxable Valuation]]/1000)&gt;PERL[[#This Row],[Max Debt RATE]],PERL[[#This Row],[Max Debt RATE]],PERL[[#This Row],[Unadjusted Maximum Revenue]]/(PERL[[#This Row],[Proposed Taxable Valuation]]/1000))</f>
        <v>0</v>
      </c>
      <c r="K1182" s="26">
        <f>ROUND(PERL[[#This Row],[Proposed Taxable Valuation]]/1000*PERL[[#This Row],[Adjusted Rate]],0)</f>
        <v>0</v>
      </c>
      <c r="L1182" s="19">
        <f t="shared" si="102"/>
        <v>0</v>
      </c>
      <c r="M1182" s="17">
        <f t="shared" si="104"/>
        <v>0</v>
      </c>
      <c r="N1182" s="5">
        <v>362725020</v>
      </c>
      <c r="O1182">
        <f>INDEX($R$3:$T$335,MATCH(PERL[[#This Row],[DistrictNumber]],$R$3:$R$335,0),3)</f>
        <v>0</v>
      </c>
      <c r="P1182" s="9">
        <f t="shared" si="105"/>
        <v>0</v>
      </c>
      <c r="V1182">
        <v>2029</v>
      </c>
      <c r="W1182" t="s">
        <v>396</v>
      </c>
      <c r="X1182" s="25">
        <v>223419726</v>
      </c>
    </row>
    <row r="1183" spans="1:24" x14ac:dyDescent="0.35">
      <c r="A1183" s="13">
        <v>2029</v>
      </c>
      <c r="B1183" s="13">
        <f t="shared" si="101"/>
        <v>2028</v>
      </c>
      <c r="C1183" t="s">
        <v>404</v>
      </c>
      <c r="D1183" t="s">
        <v>405</v>
      </c>
      <c r="E1183" s="5">
        <v>411440699</v>
      </c>
      <c r="F1183" s="13">
        <f>INDEX($R$3:$T$335,MATCH(PERL[[#This Row],[DistrictNumber]],$R$3:$R$335,0),3)</f>
        <v>0</v>
      </c>
      <c r="G1183" s="9">
        <f t="shared" si="103"/>
        <v>0</v>
      </c>
      <c r="H1183" s="11">
        <v>1.02</v>
      </c>
      <c r="I1183" s="12" cm="1">
        <f t="array" ref="I1183">INDEX(PERL[],MATCH(PERL[[#This Row],[Base Year]]&amp;PERL[[#This Row],[DistrictNumber]],PERL[[Fiscal Year]:[Fiscal Year]]&amp;PERL[[DistrictNumber]:[DistrictNumber]],0),9)*$H1183</f>
        <v>0</v>
      </c>
      <c r="J1183" s="15">
        <f>IF(PERL[[#This Row],[Unadjusted Maximum Revenue]]/(PERL[[#This Row],[Proposed Taxable Valuation]]/1000)&gt;PERL[[#This Row],[Max Debt RATE]],PERL[[#This Row],[Max Debt RATE]],PERL[[#This Row],[Unadjusted Maximum Revenue]]/(PERL[[#This Row],[Proposed Taxable Valuation]]/1000))</f>
        <v>0</v>
      </c>
      <c r="K1183" s="26">
        <f>ROUND(PERL[[#This Row],[Proposed Taxable Valuation]]/1000*PERL[[#This Row],[Adjusted Rate]],0)</f>
        <v>0</v>
      </c>
      <c r="L1183" s="19">
        <f t="shared" si="102"/>
        <v>0</v>
      </c>
      <c r="M1183" s="17">
        <f t="shared" si="104"/>
        <v>0</v>
      </c>
      <c r="N1183" s="5">
        <v>335723529</v>
      </c>
      <c r="O1183">
        <f>INDEX($R$3:$T$335,MATCH(PERL[[#This Row],[DistrictNumber]],$R$3:$R$335,0),3)</f>
        <v>0</v>
      </c>
      <c r="P1183" s="9">
        <f t="shared" si="105"/>
        <v>0</v>
      </c>
      <c r="V1183">
        <v>2029</v>
      </c>
      <c r="W1183" t="s">
        <v>400</v>
      </c>
      <c r="X1183" s="25">
        <v>1589031237</v>
      </c>
    </row>
    <row r="1184" spans="1:24" x14ac:dyDescent="0.35">
      <c r="A1184" s="13">
        <v>2029</v>
      </c>
      <c r="B1184" s="13">
        <f t="shared" si="101"/>
        <v>2028</v>
      </c>
      <c r="C1184" t="s">
        <v>406</v>
      </c>
      <c r="D1184" t="s">
        <v>407</v>
      </c>
      <c r="E1184" s="5">
        <v>588392180</v>
      </c>
      <c r="F1184" s="13">
        <f>INDEX($R$3:$T$335,MATCH(PERL[[#This Row],[DistrictNumber]],$R$3:$R$335,0),3)</f>
        <v>0</v>
      </c>
      <c r="G1184" s="9">
        <f t="shared" si="103"/>
        <v>0</v>
      </c>
      <c r="H1184" s="11">
        <v>1.02</v>
      </c>
      <c r="I1184" s="12" cm="1">
        <f t="array" ref="I1184">INDEX(PERL[],MATCH(PERL[[#This Row],[Base Year]]&amp;PERL[[#This Row],[DistrictNumber]],PERL[[Fiscal Year]:[Fiscal Year]]&amp;PERL[[DistrictNumber]:[DistrictNumber]],0),9)*$H1184</f>
        <v>0</v>
      </c>
      <c r="J1184" s="15">
        <f>IF(PERL[[#This Row],[Unadjusted Maximum Revenue]]/(PERL[[#This Row],[Proposed Taxable Valuation]]/1000)&gt;PERL[[#This Row],[Max Debt RATE]],PERL[[#This Row],[Max Debt RATE]],PERL[[#This Row],[Unadjusted Maximum Revenue]]/(PERL[[#This Row],[Proposed Taxable Valuation]]/1000))</f>
        <v>0</v>
      </c>
      <c r="K1184" s="26">
        <f>ROUND(PERL[[#This Row],[Proposed Taxable Valuation]]/1000*PERL[[#This Row],[Adjusted Rate]],0)</f>
        <v>0</v>
      </c>
      <c r="L1184" s="19">
        <f t="shared" si="102"/>
        <v>0</v>
      </c>
      <c r="M1184" s="17">
        <f t="shared" si="104"/>
        <v>0</v>
      </c>
      <c r="N1184" s="5">
        <v>463282509</v>
      </c>
      <c r="O1184">
        <f>INDEX($R$3:$T$335,MATCH(PERL[[#This Row],[DistrictNumber]],$R$3:$R$335,0),3)</f>
        <v>0</v>
      </c>
      <c r="P1184" s="9">
        <f t="shared" si="105"/>
        <v>0</v>
      </c>
      <c r="V1184">
        <v>2029</v>
      </c>
      <c r="W1184" t="s">
        <v>108</v>
      </c>
      <c r="X1184" s="25">
        <v>626251145</v>
      </c>
    </row>
    <row r="1185" spans="1:24" x14ac:dyDescent="0.35">
      <c r="A1185" s="13">
        <v>2029</v>
      </c>
      <c r="B1185" s="13">
        <f t="shared" si="101"/>
        <v>2028</v>
      </c>
      <c r="C1185" t="s">
        <v>408</v>
      </c>
      <c r="D1185" t="s">
        <v>409</v>
      </c>
      <c r="E1185" s="5">
        <v>774062316</v>
      </c>
      <c r="F1185" s="13">
        <f>INDEX($R$3:$T$335,MATCH(PERL[[#This Row],[DistrictNumber]],$R$3:$R$335,0),3)</f>
        <v>0</v>
      </c>
      <c r="G1185" s="9">
        <f t="shared" si="103"/>
        <v>0</v>
      </c>
      <c r="H1185" s="11">
        <v>1.02</v>
      </c>
      <c r="I1185" s="12" cm="1">
        <f t="array" ref="I1185">INDEX(PERL[],MATCH(PERL[[#This Row],[Base Year]]&amp;PERL[[#This Row],[DistrictNumber]],PERL[[Fiscal Year]:[Fiscal Year]]&amp;PERL[[DistrictNumber]:[DistrictNumber]],0),9)*$H1185</f>
        <v>0</v>
      </c>
      <c r="J1185" s="15">
        <f>IF(PERL[[#This Row],[Unadjusted Maximum Revenue]]/(PERL[[#This Row],[Proposed Taxable Valuation]]/1000)&gt;PERL[[#This Row],[Max Debt RATE]],PERL[[#This Row],[Max Debt RATE]],PERL[[#This Row],[Unadjusted Maximum Revenue]]/(PERL[[#This Row],[Proposed Taxable Valuation]]/1000))</f>
        <v>0</v>
      </c>
      <c r="K1185" s="26">
        <f>ROUND(PERL[[#This Row],[Proposed Taxable Valuation]]/1000*PERL[[#This Row],[Adjusted Rate]],0)</f>
        <v>0</v>
      </c>
      <c r="L1185" s="19">
        <f t="shared" si="102"/>
        <v>0</v>
      </c>
      <c r="M1185" s="17">
        <f t="shared" si="104"/>
        <v>0</v>
      </c>
      <c r="N1185" s="5">
        <v>595351917</v>
      </c>
      <c r="O1185">
        <f>INDEX($R$3:$T$335,MATCH(PERL[[#This Row],[DistrictNumber]],$R$3:$R$335,0),3)</f>
        <v>0</v>
      </c>
      <c r="P1185" s="9">
        <f t="shared" si="105"/>
        <v>0</v>
      </c>
      <c r="V1185">
        <v>2029</v>
      </c>
      <c r="W1185" t="s">
        <v>426</v>
      </c>
      <c r="X1185" s="25">
        <v>360868103</v>
      </c>
    </row>
    <row r="1186" spans="1:24" x14ac:dyDescent="0.35">
      <c r="A1186" s="13">
        <v>2029</v>
      </c>
      <c r="B1186" s="13">
        <f t="shared" si="101"/>
        <v>2028</v>
      </c>
      <c r="C1186" t="s">
        <v>410</v>
      </c>
      <c r="D1186" t="s">
        <v>411</v>
      </c>
      <c r="E1186" s="5">
        <v>512568100</v>
      </c>
      <c r="F1186" s="13">
        <f>INDEX($R$3:$T$335,MATCH(PERL[[#This Row],[DistrictNumber]],$R$3:$R$335,0),3)</f>
        <v>0.13500000000000001</v>
      </c>
      <c r="G1186" s="9">
        <f t="shared" si="103"/>
        <v>69196.693500000008</v>
      </c>
      <c r="H1186" s="11">
        <v>1.02</v>
      </c>
      <c r="I1186" s="12" cm="1">
        <f t="array" ref="I1186">INDEX(PERL[],MATCH(PERL[[#This Row],[Base Year]]&amp;PERL[[#This Row],[DistrictNumber]],PERL[[Fiscal Year]:[Fiscal Year]]&amp;PERL[[DistrictNumber]:[DistrictNumber]],0),9)*$H1186</f>
        <v>65369.697731519409</v>
      </c>
      <c r="J1186" s="15">
        <f>IF(PERL[[#This Row],[Unadjusted Maximum Revenue]]/(PERL[[#This Row],[Proposed Taxable Valuation]]/1000)&gt;PERL[[#This Row],[Max Debt RATE]],PERL[[#This Row],[Max Debt RATE]],PERL[[#This Row],[Unadjusted Maximum Revenue]]/(PERL[[#This Row],[Proposed Taxable Valuation]]/1000))</f>
        <v>0.12753368329304809</v>
      </c>
      <c r="K1186" s="26">
        <f>ROUND(PERL[[#This Row],[Proposed Taxable Valuation]]/1000*PERL[[#This Row],[Adjusted Rate]],0)</f>
        <v>65370</v>
      </c>
      <c r="L1186" s="19">
        <f t="shared" si="102"/>
        <v>-3826.9957684805995</v>
      </c>
      <c r="M1186" s="17">
        <f t="shared" si="104"/>
        <v>-7.4663167069519143E-3</v>
      </c>
      <c r="N1186" s="5">
        <v>455276100</v>
      </c>
      <c r="O1186">
        <f>INDEX($R$3:$T$335,MATCH(PERL[[#This Row],[DistrictNumber]],$R$3:$R$335,0),3)</f>
        <v>0.13500000000000001</v>
      </c>
      <c r="P1186" s="9">
        <f t="shared" si="105"/>
        <v>61462.273500000003</v>
      </c>
      <c r="V1186">
        <v>2029</v>
      </c>
      <c r="W1186" t="s">
        <v>408</v>
      </c>
      <c r="X1186" s="25">
        <v>774062316</v>
      </c>
    </row>
    <row r="1187" spans="1:24" x14ac:dyDescent="0.35">
      <c r="A1187" s="13">
        <v>2029</v>
      </c>
      <c r="B1187" s="13">
        <f t="shared" si="101"/>
        <v>2028</v>
      </c>
      <c r="C1187" t="s">
        <v>412</v>
      </c>
      <c r="D1187" t="s">
        <v>413</v>
      </c>
      <c r="E1187" s="5">
        <v>394014477</v>
      </c>
      <c r="F1187" s="13">
        <f>INDEX($R$3:$T$335,MATCH(PERL[[#This Row],[DistrictNumber]],$R$3:$R$335,0),3)</f>
        <v>0</v>
      </c>
      <c r="G1187" s="9">
        <f t="shared" si="103"/>
        <v>0</v>
      </c>
      <c r="H1187" s="11">
        <v>1.02</v>
      </c>
      <c r="I1187" s="12" cm="1">
        <f t="array" ref="I1187">INDEX(PERL[],MATCH(PERL[[#This Row],[Base Year]]&amp;PERL[[#This Row],[DistrictNumber]],PERL[[Fiscal Year]:[Fiscal Year]]&amp;PERL[[DistrictNumber]:[DistrictNumber]],0),9)*$H1187</f>
        <v>0</v>
      </c>
      <c r="J1187" s="15">
        <f>IF(PERL[[#This Row],[Unadjusted Maximum Revenue]]/(PERL[[#This Row],[Proposed Taxable Valuation]]/1000)&gt;PERL[[#This Row],[Max Debt RATE]],PERL[[#This Row],[Max Debt RATE]],PERL[[#This Row],[Unadjusted Maximum Revenue]]/(PERL[[#This Row],[Proposed Taxable Valuation]]/1000))</f>
        <v>0</v>
      </c>
      <c r="K1187" s="26">
        <f>ROUND(PERL[[#This Row],[Proposed Taxable Valuation]]/1000*PERL[[#This Row],[Adjusted Rate]],0)</f>
        <v>0</v>
      </c>
      <c r="L1187" s="19">
        <f t="shared" si="102"/>
        <v>0</v>
      </c>
      <c r="M1187" s="17">
        <f t="shared" si="104"/>
        <v>0</v>
      </c>
      <c r="N1187" s="5">
        <v>354482676</v>
      </c>
      <c r="O1187">
        <f>INDEX($R$3:$T$335,MATCH(PERL[[#This Row],[DistrictNumber]],$R$3:$R$335,0),3)</f>
        <v>0</v>
      </c>
      <c r="P1187" s="9">
        <f t="shared" si="105"/>
        <v>0</v>
      </c>
      <c r="V1187">
        <v>2029</v>
      </c>
      <c r="W1187" t="s">
        <v>416</v>
      </c>
      <c r="X1187" s="25">
        <v>401401715</v>
      </c>
    </row>
    <row r="1188" spans="1:24" x14ac:dyDescent="0.35">
      <c r="A1188" s="13">
        <v>2029</v>
      </c>
      <c r="B1188" s="13">
        <f t="shared" si="101"/>
        <v>2028</v>
      </c>
      <c r="C1188" t="s">
        <v>414</v>
      </c>
      <c r="D1188" t="s">
        <v>415</v>
      </c>
      <c r="E1188" s="5">
        <v>416425209</v>
      </c>
      <c r="F1188" s="13">
        <f>INDEX($R$3:$T$335,MATCH(PERL[[#This Row],[DistrictNumber]],$R$3:$R$335,0),3)</f>
        <v>0</v>
      </c>
      <c r="G1188" s="9">
        <f t="shared" si="103"/>
        <v>0</v>
      </c>
      <c r="H1188" s="11">
        <v>1.02</v>
      </c>
      <c r="I1188" s="12" cm="1">
        <f t="array" ref="I1188">INDEX(PERL[],MATCH(PERL[[#This Row],[Base Year]]&amp;PERL[[#This Row],[DistrictNumber]],PERL[[Fiscal Year]:[Fiscal Year]]&amp;PERL[[DistrictNumber]:[DistrictNumber]],0),9)*$H1188</f>
        <v>0</v>
      </c>
      <c r="J1188" s="15">
        <f>IF(PERL[[#This Row],[Unadjusted Maximum Revenue]]/(PERL[[#This Row],[Proposed Taxable Valuation]]/1000)&gt;PERL[[#This Row],[Max Debt RATE]],PERL[[#This Row],[Max Debt RATE]],PERL[[#This Row],[Unadjusted Maximum Revenue]]/(PERL[[#This Row],[Proposed Taxable Valuation]]/1000))</f>
        <v>0</v>
      </c>
      <c r="K1188" s="26">
        <f>ROUND(PERL[[#This Row],[Proposed Taxable Valuation]]/1000*PERL[[#This Row],[Adjusted Rate]],0)</f>
        <v>0</v>
      </c>
      <c r="L1188" s="19">
        <f t="shared" si="102"/>
        <v>0</v>
      </c>
      <c r="M1188" s="17">
        <f t="shared" si="104"/>
        <v>0</v>
      </c>
      <c r="N1188" s="5">
        <v>315707756</v>
      </c>
      <c r="O1188">
        <f>INDEX($R$3:$T$335,MATCH(PERL[[#This Row],[DistrictNumber]],$R$3:$R$335,0),3)</f>
        <v>0</v>
      </c>
      <c r="P1188" s="9">
        <f t="shared" si="105"/>
        <v>0</v>
      </c>
      <c r="V1188">
        <v>2029</v>
      </c>
      <c r="W1188" t="s">
        <v>414</v>
      </c>
      <c r="X1188" s="25">
        <v>416425209</v>
      </c>
    </row>
    <row r="1189" spans="1:24" x14ac:dyDescent="0.35">
      <c r="A1189" s="13">
        <v>2029</v>
      </c>
      <c r="B1189" s="13">
        <f t="shared" si="101"/>
        <v>2028</v>
      </c>
      <c r="C1189" t="s">
        <v>416</v>
      </c>
      <c r="D1189" t="s">
        <v>417</v>
      </c>
      <c r="E1189" s="5">
        <v>401401715</v>
      </c>
      <c r="F1189" s="13">
        <f>INDEX($R$3:$T$335,MATCH(PERL[[#This Row],[DistrictNumber]],$R$3:$R$335,0),3)</f>
        <v>0</v>
      </c>
      <c r="G1189" s="9">
        <f t="shared" si="103"/>
        <v>0</v>
      </c>
      <c r="H1189" s="11">
        <v>1.02</v>
      </c>
      <c r="I1189" s="12" cm="1">
        <f t="array" ref="I1189">INDEX(PERL[],MATCH(PERL[[#This Row],[Base Year]]&amp;PERL[[#This Row],[DistrictNumber]],PERL[[Fiscal Year]:[Fiscal Year]]&amp;PERL[[DistrictNumber]:[DistrictNumber]],0),9)*$H1189</f>
        <v>0</v>
      </c>
      <c r="J1189" s="15">
        <f>IF(PERL[[#This Row],[Unadjusted Maximum Revenue]]/(PERL[[#This Row],[Proposed Taxable Valuation]]/1000)&gt;PERL[[#This Row],[Max Debt RATE]],PERL[[#This Row],[Max Debt RATE]],PERL[[#This Row],[Unadjusted Maximum Revenue]]/(PERL[[#This Row],[Proposed Taxable Valuation]]/1000))</f>
        <v>0</v>
      </c>
      <c r="K1189" s="26">
        <f>ROUND(PERL[[#This Row],[Proposed Taxable Valuation]]/1000*PERL[[#This Row],[Adjusted Rate]],0)</f>
        <v>0</v>
      </c>
      <c r="L1189" s="19">
        <f t="shared" si="102"/>
        <v>0</v>
      </c>
      <c r="M1189" s="17">
        <f t="shared" si="104"/>
        <v>0</v>
      </c>
      <c r="N1189" s="5">
        <v>341226056</v>
      </c>
      <c r="O1189">
        <f>INDEX($R$3:$T$335,MATCH(PERL[[#This Row],[DistrictNumber]],$R$3:$R$335,0),3)</f>
        <v>0</v>
      </c>
      <c r="P1189" s="9">
        <f t="shared" si="105"/>
        <v>0</v>
      </c>
      <c r="V1189">
        <v>2029</v>
      </c>
      <c r="W1189" t="s">
        <v>412</v>
      </c>
      <c r="X1189" s="25">
        <v>394014477</v>
      </c>
    </row>
    <row r="1190" spans="1:24" x14ac:dyDescent="0.35">
      <c r="A1190" s="13">
        <v>2029</v>
      </c>
      <c r="B1190" s="13">
        <f t="shared" si="101"/>
        <v>2028</v>
      </c>
      <c r="C1190" t="s">
        <v>418</v>
      </c>
      <c r="D1190" t="s">
        <v>419</v>
      </c>
      <c r="E1190" s="5">
        <v>1370925448</v>
      </c>
      <c r="F1190" s="13">
        <f>INDEX($R$3:$T$335,MATCH(PERL[[#This Row],[DistrictNumber]],$R$3:$R$335,0),3)</f>
        <v>0</v>
      </c>
      <c r="G1190" s="9">
        <f t="shared" si="103"/>
        <v>0</v>
      </c>
      <c r="H1190" s="11">
        <v>1.02</v>
      </c>
      <c r="I1190" s="12" cm="1">
        <f t="array" ref="I1190">INDEX(PERL[],MATCH(PERL[[#This Row],[Base Year]]&amp;PERL[[#This Row],[DistrictNumber]],PERL[[Fiscal Year]:[Fiscal Year]]&amp;PERL[[DistrictNumber]:[DistrictNumber]],0),9)*$H1190</f>
        <v>0</v>
      </c>
      <c r="J1190" s="15">
        <f>IF(PERL[[#This Row],[Unadjusted Maximum Revenue]]/(PERL[[#This Row],[Proposed Taxable Valuation]]/1000)&gt;PERL[[#This Row],[Max Debt RATE]],PERL[[#This Row],[Max Debt RATE]],PERL[[#This Row],[Unadjusted Maximum Revenue]]/(PERL[[#This Row],[Proposed Taxable Valuation]]/1000))</f>
        <v>0</v>
      </c>
      <c r="K1190" s="26">
        <f>ROUND(PERL[[#This Row],[Proposed Taxable Valuation]]/1000*PERL[[#This Row],[Adjusted Rate]],0)</f>
        <v>0</v>
      </c>
      <c r="L1190" s="19">
        <f t="shared" si="102"/>
        <v>0</v>
      </c>
      <c r="M1190" s="17">
        <f t="shared" si="104"/>
        <v>0</v>
      </c>
      <c r="N1190" s="5">
        <v>895013004</v>
      </c>
      <c r="O1190">
        <f>INDEX($R$3:$T$335,MATCH(PERL[[#This Row],[DistrictNumber]],$R$3:$R$335,0),3)</f>
        <v>0</v>
      </c>
      <c r="P1190" s="9">
        <f t="shared" si="105"/>
        <v>0</v>
      </c>
      <c r="V1190">
        <v>2029</v>
      </c>
      <c r="W1190" t="s">
        <v>418</v>
      </c>
      <c r="X1190" s="25">
        <v>1370925448</v>
      </c>
    </row>
    <row r="1191" spans="1:24" x14ac:dyDescent="0.35">
      <c r="A1191" s="13">
        <v>2029</v>
      </c>
      <c r="B1191" s="13">
        <f t="shared" si="101"/>
        <v>2028</v>
      </c>
      <c r="C1191" t="s">
        <v>420</v>
      </c>
      <c r="D1191" t="s">
        <v>421</v>
      </c>
      <c r="E1191" s="5">
        <v>2392413843</v>
      </c>
      <c r="F1191" s="13">
        <f>INDEX($R$3:$T$335,MATCH(PERL[[#This Row],[DistrictNumber]],$R$3:$R$335,0),3)</f>
        <v>0.13500000000000001</v>
      </c>
      <c r="G1191" s="9">
        <f t="shared" si="103"/>
        <v>322975.86880499998</v>
      </c>
      <c r="H1191" s="11">
        <v>1.02</v>
      </c>
      <c r="I1191" s="12" cm="1">
        <f t="array" ref="I1191">INDEX(PERL[],MATCH(PERL[[#This Row],[Base Year]]&amp;PERL[[#This Row],[DistrictNumber]],PERL[[Fiscal Year]:[Fiscal Year]]&amp;PERL[[DistrictNumber]:[DistrictNumber]],0),9)*$H1191</f>
        <v>216698.01249925228</v>
      </c>
      <c r="J1191" s="15">
        <f>IF(PERL[[#This Row],[Unadjusted Maximum Revenue]]/(PERL[[#This Row],[Proposed Taxable Valuation]]/1000)&gt;PERL[[#This Row],[Max Debt RATE]],PERL[[#This Row],[Max Debt RATE]],PERL[[#This Row],[Unadjusted Maximum Revenue]]/(PERL[[#This Row],[Proposed Taxable Valuation]]/1000))</f>
        <v>9.057714372172368E-2</v>
      </c>
      <c r="K1191" s="26">
        <f>ROUND(PERL[[#This Row],[Proposed Taxable Valuation]]/1000*PERL[[#This Row],[Adjusted Rate]],0)</f>
        <v>216698</v>
      </c>
      <c r="L1191" s="19">
        <f t="shared" si="102"/>
        <v>-106277.8563057477</v>
      </c>
      <c r="M1191" s="17">
        <f t="shared" si="104"/>
        <v>-4.4422856278276329E-2</v>
      </c>
      <c r="N1191" s="5">
        <v>1726450712</v>
      </c>
      <c r="O1191">
        <f>INDEX($R$3:$T$335,MATCH(PERL[[#This Row],[DistrictNumber]],$R$3:$R$335,0),3)</f>
        <v>0.13500000000000001</v>
      </c>
      <c r="P1191" s="9">
        <f t="shared" si="105"/>
        <v>233070.84612000003</v>
      </c>
      <c r="V1191">
        <v>2029</v>
      </c>
      <c r="W1191" t="s">
        <v>420</v>
      </c>
      <c r="X1191" s="25">
        <v>2392413843</v>
      </c>
    </row>
    <row r="1192" spans="1:24" x14ac:dyDescent="0.35">
      <c r="A1192" s="13">
        <v>2029</v>
      </c>
      <c r="B1192" s="13">
        <f t="shared" si="101"/>
        <v>2028</v>
      </c>
      <c r="C1192" t="s">
        <v>422</v>
      </c>
      <c r="D1192" t="s">
        <v>423</v>
      </c>
      <c r="E1192" s="5">
        <v>345219122</v>
      </c>
      <c r="F1192" s="13">
        <f>INDEX($R$3:$T$335,MATCH(PERL[[#This Row],[DistrictNumber]],$R$3:$R$335,0),3)</f>
        <v>0</v>
      </c>
      <c r="G1192" s="9">
        <f t="shared" si="103"/>
        <v>0</v>
      </c>
      <c r="H1192" s="11">
        <v>1.02</v>
      </c>
      <c r="I1192" s="12" cm="1">
        <f t="array" ref="I1192">INDEX(PERL[],MATCH(PERL[[#This Row],[Base Year]]&amp;PERL[[#This Row],[DistrictNumber]],PERL[[Fiscal Year]:[Fiscal Year]]&amp;PERL[[DistrictNumber]:[DistrictNumber]],0),9)*$H1192</f>
        <v>0</v>
      </c>
      <c r="J1192" s="15">
        <f>IF(PERL[[#This Row],[Unadjusted Maximum Revenue]]/(PERL[[#This Row],[Proposed Taxable Valuation]]/1000)&gt;PERL[[#This Row],[Max Debt RATE]],PERL[[#This Row],[Max Debt RATE]],PERL[[#This Row],[Unadjusted Maximum Revenue]]/(PERL[[#This Row],[Proposed Taxable Valuation]]/1000))</f>
        <v>0</v>
      </c>
      <c r="K1192" s="26">
        <f>ROUND(PERL[[#This Row],[Proposed Taxable Valuation]]/1000*PERL[[#This Row],[Adjusted Rate]],0)</f>
        <v>0</v>
      </c>
      <c r="L1192" s="19">
        <f t="shared" si="102"/>
        <v>0</v>
      </c>
      <c r="M1192" s="17">
        <f t="shared" si="104"/>
        <v>0</v>
      </c>
      <c r="N1192" s="5">
        <v>280366329</v>
      </c>
      <c r="O1192">
        <f>INDEX($R$3:$T$335,MATCH(PERL[[#This Row],[DistrictNumber]],$R$3:$R$335,0),3)</f>
        <v>0</v>
      </c>
      <c r="P1192" s="9">
        <f t="shared" si="105"/>
        <v>0</v>
      </c>
      <c r="V1192">
        <v>2029</v>
      </c>
      <c r="W1192" t="s">
        <v>422</v>
      </c>
      <c r="X1192" s="25">
        <v>345219122</v>
      </c>
    </row>
    <row r="1193" spans="1:24" x14ac:dyDescent="0.35">
      <c r="A1193" s="13">
        <v>2029</v>
      </c>
      <c r="B1193" s="13">
        <f t="shared" si="101"/>
        <v>2028</v>
      </c>
      <c r="C1193" t="s">
        <v>424</v>
      </c>
      <c r="D1193" t="s">
        <v>425</v>
      </c>
      <c r="E1193" s="5">
        <v>478650093</v>
      </c>
      <c r="F1193" s="13">
        <f>INDEX($R$3:$T$335,MATCH(PERL[[#This Row],[DistrictNumber]],$R$3:$R$335,0),3)</f>
        <v>0</v>
      </c>
      <c r="G1193" s="9">
        <f t="shared" si="103"/>
        <v>0</v>
      </c>
      <c r="H1193" s="11">
        <v>1.02</v>
      </c>
      <c r="I1193" s="12" cm="1">
        <f t="array" ref="I1193">INDEX(PERL[],MATCH(PERL[[#This Row],[Base Year]]&amp;PERL[[#This Row],[DistrictNumber]],PERL[[Fiscal Year]:[Fiscal Year]]&amp;PERL[[DistrictNumber]:[DistrictNumber]],0),9)*$H1193</f>
        <v>0</v>
      </c>
      <c r="J1193" s="15">
        <f>IF(PERL[[#This Row],[Unadjusted Maximum Revenue]]/(PERL[[#This Row],[Proposed Taxable Valuation]]/1000)&gt;PERL[[#This Row],[Max Debt RATE]],PERL[[#This Row],[Max Debt RATE]],PERL[[#This Row],[Unadjusted Maximum Revenue]]/(PERL[[#This Row],[Proposed Taxable Valuation]]/1000))</f>
        <v>0</v>
      </c>
      <c r="K1193" s="26">
        <f>ROUND(PERL[[#This Row],[Proposed Taxable Valuation]]/1000*PERL[[#This Row],[Adjusted Rate]],0)</f>
        <v>0</v>
      </c>
      <c r="L1193" s="19">
        <f t="shared" si="102"/>
        <v>0</v>
      </c>
      <c r="M1193" s="17">
        <f t="shared" si="104"/>
        <v>0</v>
      </c>
      <c r="N1193" s="5">
        <v>425413024</v>
      </c>
      <c r="O1193">
        <f>INDEX($R$3:$T$335,MATCH(PERL[[#This Row],[DistrictNumber]],$R$3:$R$335,0),3)</f>
        <v>0</v>
      </c>
      <c r="P1193" s="9">
        <f t="shared" si="105"/>
        <v>0</v>
      </c>
      <c r="V1193">
        <v>2029</v>
      </c>
      <c r="W1193" t="s">
        <v>428</v>
      </c>
      <c r="X1193" s="25">
        <v>397726752</v>
      </c>
    </row>
    <row r="1194" spans="1:24" x14ac:dyDescent="0.35">
      <c r="A1194" s="13">
        <v>2029</v>
      </c>
      <c r="B1194" s="13">
        <f t="shared" si="101"/>
        <v>2028</v>
      </c>
      <c r="C1194" t="s">
        <v>426</v>
      </c>
      <c r="D1194" t="s">
        <v>427</v>
      </c>
      <c r="E1194" s="5">
        <v>360868103</v>
      </c>
      <c r="F1194" s="13">
        <f>INDEX($R$3:$T$335,MATCH(PERL[[#This Row],[DistrictNumber]],$R$3:$R$335,0),3)</f>
        <v>0</v>
      </c>
      <c r="G1194" s="9">
        <f t="shared" si="103"/>
        <v>0</v>
      </c>
      <c r="H1194" s="11">
        <v>1.02</v>
      </c>
      <c r="I1194" s="12" cm="1">
        <f t="array" ref="I1194">INDEX(PERL[],MATCH(PERL[[#This Row],[Base Year]]&amp;PERL[[#This Row],[DistrictNumber]],PERL[[Fiscal Year]:[Fiscal Year]]&amp;PERL[[DistrictNumber]:[DistrictNumber]],0),9)*$H1194</f>
        <v>0</v>
      </c>
      <c r="J1194" s="15">
        <f>IF(PERL[[#This Row],[Unadjusted Maximum Revenue]]/(PERL[[#This Row],[Proposed Taxable Valuation]]/1000)&gt;PERL[[#This Row],[Max Debt RATE]],PERL[[#This Row],[Max Debt RATE]],PERL[[#This Row],[Unadjusted Maximum Revenue]]/(PERL[[#This Row],[Proposed Taxable Valuation]]/1000))</f>
        <v>0</v>
      </c>
      <c r="K1194" s="26">
        <f>ROUND(PERL[[#This Row],[Proposed Taxable Valuation]]/1000*PERL[[#This Row],[Adjusted Rate]],0)</f>
        <v>0</v>
      </c>
      <c r="L1194" s="19">
        <f t="shared" si="102"/>
        <v>0</v>
      </c>
      <c r="M1194" s="17">
        <f t="shared" si="104"/>
        <v>0</v>
      </c>
      <c r="N1194" s="5">
        <v>280132903</v>
      </c>
      <c r="O1194">
        <f>INDEX($R$3:$T$335,MATCH(PERL[[#This Row],[DistrictNumber]],$R$3:$R$335,0),3)</f>
        <v>0</v>
      </c>
      <c r="P1194" s="9">
        <f t="shared" si="105"/>
        <v>0</v>
      </c>
      <c r="V1194">
        <v>2029</v>
      </c>
      <c r="W1194" t="s">
        <v>430</v>
      </c>
      <c r="X1194" s="25">
        <v>2176127022</v>
      </c>
    </row>
    <row r="1195" spans="1:24" x14ac:dyDescent="0.35">
      <c r="A1195" s="13">
        <v>2029</v>
      </c>
      <c r="B1195" s="13">
        <f t="shared" si="101"/>
        <v>2028</v>
      </c>
      <c r="C1195" t="s">
        <v>428</v>
      </c>
      <c r="D1195" t="s">
        <v>429</v>
      </c>
      <c r="E1195" s="5">
        <v>397726752</v>
      </c>
      <c r="F1195" s="13">
        <f>INDEX($R$3:$T$335,MATCH(PERL[[#This Row],[DistrictNumber]],$R$3:$R$335,0),3)</f>
        <v>0</v>
      </c>
      <c r="G1195" s="9">
        <f t="shared" si="103"/>
        <v>0</v>
      </c>
      <c r="H1195" s="11">
        <v>1.02</v>
      </c>
      <c r="I1195" s="12" cm="1">
        <f t="array" ref="I1195">INDEX(PERL[],MATCH(PERL[[#This Row],[Base Year]]&amp;PERL[[#This Row],[DistrictNumber]],PERL[[Fiscal Year]:[Fiscal Year]]&amp;PERL[[DistrictNumber]:[DistrictNumber]],0),9)*$H1195</f>
        <v>0</v>
      </c>
      <c r="J1195" s="15">
        <f>IF(PERL[[#This Row],[Unadjusted Maximum Revenue]]/(PERL[[#This Row],[Proposed Taxable Valuation]]/1000)&gt;PERL[[#This Row],[Max Debt RATE]],PERL[[#This Row],[Max Debt RATE]],PERL[[#This Row],[Unadjusted Maximum Revenue]]/(PERL[[#This Row],[Proposed Taxable Valuation]]/1000))</f>
        <v>0</v>
      </c>
      <c r="K1195" s="26">
        <f>ROUND(PERL[[#This Row],[Proposed Taxable Valuation]]/1000*PERL[[#This Row],[Adjusted Rate]],0)</f>
        <v>0</v>
      </c>
      <c r="L1195" s="19">
        <f t="shared" si="102"/>
        <v>0</v>
      </c>
      <c r="M1195" s="17">
        <f t="shared" si="104"/>
        <v>0</v>
      </c>
      <c r="N1195" s="5">
        <v>319361551</v>
      </c>
      <c r="O1195">
        <f>INDEX($R$3:$T$335,MATCH(PERL[[#This Row],[DistrictNumber]],$R$3:$R$335,0),3)</f>
        <v>0</v>
      </c>
      <c r="P1195" s="9">
        <f t="shared" si="105"/>
        <v>0</v>
      </c>
      <c r="V1195">
        <v>2029</v>
      </c>
      <c r="W1195" t="s">
        <v>432</v>
      </c>
      <c r="X1195" s="25">
        <v>766782331</v>
      </c>
    </row>
    <row r="1196" spans="1:24" x14ac:dyDescent="0.35">
      <c r="A1196" s="13">
        <v>2029</v>
      </c>
      <c r="B1196" s="13">
        <f t="shared" si="101"/>
        <v>2028</v>
      </c>
      <c r="C1196" t="s">
        <v>430</v>
      </c>
      <c r="D1196" t="s">
        <v>431</v>
      </c>
      <c r="E1196" s="5">
        <v>2176127022</v>
      </c>
      <c r="F1196" s="13">
        <f>INDEX($R$3:$T$335,MATCH(PERL[[#This Row],[DistrictNumber]],$R$3:$R$335,0),3)</f>
        <v>0</v>
      </c>
      <c r="G1196" s="9">
        <f t="shared" si="103"/>
        <v>0</v>
      </c>
      <c r="H1196" s="11">
        <v>1.02</v>
      </c>
      <c r="I1196" s="12" cm="1">
        <f t="array" ref="I1196">INDEX(PERL[],MATCH(PERL[[#This Row],[Base Year]]&amp;PERL[[#This Row],[DistrictNumber]],PERL[[Fiscal Year]:[Fiscal Year]]&amp;PERL[[DistrictNumber]:[DistrictNumber]],0),9)*$H1196</f>
        <v>0</v>
      </c>
      <c r="J1196" s="15">
        <f>IF(PERL[[#This Row],[Unadjusted Maximum Revenue]]/(PERL[[#This Row],[Proposed Taxable Valuation]]/1000)&gt;PERL[[#This Row],[Max Debt RATE]],PERL[[#This Row],[Max Debt RATE]],PERL[[#This Row],[Unadjusted Maximum Revenue]]/(PERL[[#This Row],[Proposed Taxable Valuation]]/1000))</f>
        <v>0</v>
      </c>
      <c r="K1196" s="26">
        <f>ROUND(PERL[[#This Row],[Proposed Taxable Valuation]]/1000*PERL[[#This Row],[Adjusted Rate]],0)</f>
        <v>0</v>
      </c>
      <c r="L1196" s="19">
        <f t="shared" si="102"/>
        <v>0</v>
      </c>
      <c r="M1196" s="17">
        <f t="shared" si="104"/>
        <v>0</v>
      </c>
      <c r="N1196" s="5">
        <v>1387964009</v>
      </c>
      <c r="O1196">
        <f>INDEX($R$3:$T$335,MATCH(PERL[[#This Row],[DistrictNumber]],$R$3:$R$335,0),3)</f>
        <v>0</v>
      </c>
      <c r="P1196" s="9">
        <f t="shared" si="105"/>
        <v>0</v>
      </c>
      <c r="V1196">
        <v>2029</v>
      </c>
      <c r="W1196" t="s">
        <v>434</v>
      </c>
      <c r="X1196" s="25">
        <v>558366700</v>
      </c>
    </row>
    <row r="1197" spans="1:24" x14ac:dyDescent="0.35">
      <c r="A1197" s="13">
        <v>2029</v>
      </c>
      <c r="B1197" s="13">
        <f t="shared" si="101"/>
        <v>2028</v>
      </c>
      <c r="C1197" t="s">
        <v>432</v>
      </c>
      <c r="D1197" t="s">
        <v>433</v>
      </c>
      <c r="E1197" s="5">
        <v>766782331</v>
      </c>
      <c r="F1197" s="13">
        <f>INDEX($R$3:$T$335,MATCH(PERL[[#This Row],[DistrictNumber]],$R$3:$R$335,0),3)</f>
        <v>0</v>
      </c>
      <c r="G1197" s="9">
        <f t="shared" si="103"/>
        <v>0</v>
      </c>
      <c r="H1197" s="11">
        <v>1.02</v>
      </c>
      <c r="I1197" s="12" cm="1">
        <f t="array" ref="I1197">INDEX(PERL[],MATCH(PERL[[#This Row],[Base Year]]&amp;PERL[[#This Row],[DistrictNumber]],PERL[[Fiscal Year]:[Fiscal Year]]&amp;PERL[[DistrictNumber]:[DistrictNumber]],0),9)*$H1197</f>
        <v>0</v>
      </c>
      <c r="J1197" s="15">
        <f>IF(PERL[[#This Row],[Unadjusted Maximum Revenue]]/(PERL[[#This Row],[Proposed Taxable Valuation]]/1000)&gt;PERL[[#This Row],[Max Debt RATE]],PERL[[#This Row],[Max Debt RATE]],PERL[[#This Row],[Unadjusted Maximum Revenue]]/(PERL[[#This Row],[Proposed Taxable Valuation]]/1000))</f>
        <v>0</v>
      </c>
      <c r="K1197" s="26">
        <f>ROUND(PERL[[#This Row],[Proposed Taxable Valuation]]/1000*PERL[[#This Row],[Adjusted Rate]],0)</f>
        <v>0</v>
      </c>
      <c r="L1197" s="19">
        <f t="shared" si="102"/>
        <v>0</v>
      </c>
      <c r="M1197" s="17">
        <f t="shared" si="104"/>
        <v>0</v>
      </c>
      <c r="N1197" s="5">
        <v>644239217</v>
      </c>
      <c r="O1197">
        <f>INDEX($R$3:$T$335,MATCH(PERL[[#This Row],[DistrictNumber]],$R$3:$R$335,0),3)</f>
        <v>0</v>
      </c>
      <c r="P1197" s="9">
        <f t="shared" si="105"/>
        <v>0</v>
      </c>
      <c r="V1197">
        <v>2029</v>
      </c>
      <c r="W1197" t="s">
        <v>436</v>
      </c>
      <c r="X1197" s="25">
        <v>578235655</v>
      </c>
    </row>
    <row r="1198" spans="1:24" x14ac:dyDescent="0.35">
      <c r="A1198" s="13">
        <v>2029</v>
      </c>
      <c r="B1198" s="13">
        <f t="shared" si="101"/>
        <v>2028</v>
      </c>
      <c r="C1198" t="s">
        <v>434</v>
      </c>
      <c r="D1198" t="s">
        <v>435</v>
      </c>
      <c r="E1198" s="5">
        <v>558366700</v>
      </c>
      <c r="F1198" s="13">
        <f>INDEX($R$3:$T$335,MATCH(PERL[[#This Row],[DistrictNumber]],$R$3:$R$335,0),3)</f>
        <v>0</v>
      </c>
      <c r="G1198" s="9">
        <f t="shared" si="103"/>
        <v>0</v>
      </c>
      <c r="H1198" s="11">
        <v>1.02</v>
      </c>
      <c r="I1198" s="12" cm="1">
        <f t="array" ref="I1198">INDEX(PERL[],MATCH(PERL[[#This Row],[Base Year]]&amp;PERL[[#This Row],[DistrictNumber]],PERL[[Fiscal Year]:[Fiscal Year]]&amp;PERL[[DistrictNumber]:[DistrictNumber]],0),9)*$H1198</f>
        <v>0</v>
      </c>
      <c r="J1198" s="15">
        <f>IF(PERL[[#This Row],[Unadjusted Maximum Revenue]]/(PERL[[#This Row],[Proposed Taxable Valuation]]/1000)&gt;PERL[[#This Row],[Max Debt RATE]],PERL[[#This Row],[Max Debt RATE]],PERL[[#This Row],[Unadjusted Maximum Revenue]]/(PERL[[#This Row],[Proposed Taxable Valuation]]/1000))</f>
        <v>0</v>
      </c>
      <c r="K1198" s="26">
        <f>ROUND(PERL[[#This Row],[Proposed Taxable Valuation]]/1000*PERL[[#This Row],[Adjusted Rate]],0)</f>
        <v>0</v>
      </c>
      <c r="L1198" s="19">
        <f t="shared" si="102"/>
        <v>0</v>
      </c>
      <c r="M1198" s="17">
        <f t="shared" si="104"/>
        <v>0</v>
      </c>
      <c r="N1198" s="5">
        <v>427128083</v>
      </c>
      <c r="O1198">
        <f>INDEX($R$3:$T$335,MATCH(PERL[[#This Row],[DistrictNumber]],$R$3:$R$335,0),3)</f>
        <v>0</v>
      </c>
      <c r="P1198" s="9">
        <f t="shared" si="105"/>
        <v>0</v>
      </c>
      <c r="V1198">
        <v>2029</v>
      </c>
      <c r="W1198" t="s">
        <v>438</v>
      </c>
      <c r="X1198" s="25">
        <v>3671860736</v>
      </c>
    </row>
    <row r="1199" spans="1:24" x14ac:dyDescent="0.35">
      <c r="A1199" s="13">
        <v>2029</v>
      </c>
      <c r="B1199" s="13">
        <f t="shared" si="101"/>
        <v>2028</v>
      </c>
      <c r="C1199" t="s">
        <v>436</v>
      </c>
      <c r="D1199" t="s">
        <v>437</v>
      </c>
      <c r="E1199" s="5">
        <v>578235655</v>
      </c>
      <c r="F1199" s="13">
        <f>INDEX($R$3:$T$335,MATCH(PERL[[#This Row],[DistrictNumber]],$R$3:$R$335,0),3)</f>
        <v>0.13500000000000001</v>
      </c>
      <c r="G1199" s="9">
        <f t="shared" si="103"/>
        <v>78061.813425000015</v>
      </c>
      <c r="H1199" s="11">
        <v>1.02</v>
      </c>
      <c r="I1199" s="12" cm="1">
        <f t="array" ref="I1199">INDEX(PERL[],MATCH(PERL[[#This Row],[Base Year]]&amp;PERL[[#This Row],[DistrictNumber]],PERL[[Fiscal Year]:[Fiscal Year]]&amp;PERL[[DistrictNumber]:[DistrictNumber]],0),9)*$H1199</f>
        <v>60282.544525812729</v>
      </c>
      <c r="J1199" s="15">
        <f>IF(PERL[[#This Row],[Unadjusted Maximum Revenue]]/(PERL[[#This Row],[Proposed Taxable Valuation]]/1000)&gt;PERL[[#This Row],[Max Debt RATE]],PERL[[#This Row],[Max Debt RATE]],PERL[[#This Row],[Unadjusted Maximum Revenue]]/(PERL[[#This Row],[Proposed Taxable Valuation]]/1000))</f>
        <v>0.10425255517287796</v>
      </c>
      <c r="K1199" s="26">
        <f>ROUND(PERL[[#This Row],[Proposed Taxable Valuation]]/1000*PERL[[#This Row],[Adjusted Rate]],0)</f>
        <v>60283</v>
      </c>
      <c r="L1199" s="19">
        <f t="shared" si="102"/>
        <v>-17779.268899187286</v>
      </c>
      <c r="M1199" s="17">
        <f t="shared" si="104"/>
        <v>-3.074744482712205E-2</v>
      </c>
      <c r="N1199" s="5">
        <v>455388493</v>
      </c>
      <c r="O1199">
        <f>INDEX($R$3:$T$335,MATCH(PERL[[#This Row],[DistrictNumber]],$R$3:$R$335,0),3)</f>
        <v>0.13500000000000001</v>
      </c>
      <c r="P1199" s="9">
        <f t="shared" si="105"/>
        <v>61477.44655500001</v>
      </c>
      <c r="V1199">
        <v>2029</v>
      </c>
      <c r="W1199" t="s">
        <v>440</v>
      </c>
      <c r="X1199" s="25">
        <v>160704366</v>
      </c>
    </row>
    <row r="1200" spans="1:24" x14ac:dyDescent="0.35">
      <c r="A1200" s="13">
        <v>2029</v>
      </c>
      <c r="B1200" s="13">
        <f t="shared" si="101"/>
        <v>2028</v>
      </c>
      <c r="C1200" t="s">
        <v>438</v>
      </c>
      <c r="D1200" t="s">
        <v>439</v>
      </c>
      <c r="E1200" s="5">
        <v>3671860736</v>
      </c>
      <c r="F1200" s="13">
        <f>INDEX($R$3:$T$335,MATCH(PERL[[#This Row],[DistrictNumber]],$R$3:$R$335,0),3)</f>
        <v>0</v>
      </c>
      <c r="G1200" s="9">
        <f t="shared" si="103"/>
        <v>0</v>
      </c>
      <c r="H1200" s="11">
        <v>1.02</v>
      </c>
      <c r="I1200" s="12" cm="1">
        <f t="array" ref="I1200">INDEX(PERL[],MATCH(PERL[[#This Row],[Base Year]]&amp;PERL[[#This Row],[DistrictNumber]],PERL[[Fiscal Year]:[Fiscal Year]]&amp;PERL[[DistrictNumber]:[DistrictNumber]],0),9)*$H1200</f>
        <v>0</v>
      </c>
      <c r="J1200" s="15">
        <f>IF(PERL[[#This Row],[Unadjusted Maximum Revenue]]/(PERL[[#This Row],[Proposed Taxable Valuation]]/1000)&gt;PERL[[#This Row],[Max Debt RATE]],PERL[[#This Row],[Max Debt RATE]],PERL[[#This Row],[Unadjusted Maximum Revenue]]/(PERL[[#This Row],[Proposed Taxable Valuation]]/1000))</f>
        <v>0</v>
      </c>
      <c r="K1200" s="26">
        <f>ROUND(PERL[[#This Row],[Proposed Taxable Valuation]]/1000*PERL[[#This Row],[Adjusted Rate]],0)</f>
        <v>0</v>
      </c>
      <c r="L1200" s="19">
        <f t="shared" si="102"/>
        <v>0</v>
      </c>
      <c r="M1200" s="17">
        <f t="shared" si="104"/>
        <v>0</v>
      </c>
      <c r="N1200" s="5">
        <v>2360482673</v>
      </c>
      <c r="O1200">
        <f>INDEX($R$3:$T$335,MATCH(PERL[[#This Row],[DistrictNumber]],$R$3:$R$335,0),3)</f>
        <v>0</v>
      </c>
      <c r="P1200" s="9">
        <f t="shared" si="105"/>
        <v>0</v>
      </c>
      <c r="V1200">
        <v>2029</v>
      </c>
      <c r="W1200" t="s">
        <v>442</v>
      </c>
      <c r="X1200" s="25">
        <v>316201252</v>
      </c>
    </row>
    <row r="1201" spans="1:24" x14ac:dyDescent="0.35">
      <c r="A1201" s="13">
        <v>2029</v>
      </c>
      <c r="B1201" s="13">
        <f t="shared" si="101"/>
        <v>2028</v>
      </c>
      <c r="C1201" t="s">
        <v>440</v>
      </c>
      <c r="D1201" t="s">
        <v>441</v>
      </c>
      <c r="E1201" s="5">
        <v>160704366</v>
      </c>
      <c r="F1201" s="13">
        <f>INDEX($R$3:$T$335,MATCH(PERL[[#This Row],[DistrictNumber]],$R$3:$R$335,0),3)</f>
        <v>0.13500000000000001</v>
      </c>
      <c r="G1201" s="9">
        <f t="shared" si="103"/>
        <v>21695.089410000004</v>
      </c>
      <c r="H1201" s="11">
        <v>1.02</v>
      </c>
      <c r="I1201" s="12" cm="1">
        <f t="array" ref="I1201">INDEX(PERL[],MATCH(PERL[[#This Row],[Base Year]]&amp;PERL[[#This Row],[DistrictNumber]],PERL[[Fiscal Year]:[Fiscal Year]]&amp;PERL[[DistrictNumber]:[DistrictNumber]],0),9)*$H1201</f>
        <v>18061.164318238203</v>
      </c>
      <c r="J1201" s="15">
        <f>IF(PERL[[#This Row],[Unadjusted Maximum Revenue]]/(PERL[[#This Row],[Proposed Taxable Valuation]]/1000)&gt;PERL[[#This Row],[Max Debt RATE]],PERL[[#This Row],[Max Debt RATE]],PERL[[#This Row],[Unadjusted Maximum Revenue]]/(PERL[[#This Row],[Proposed Taxable Valuation]]/1000))</f>
        <v>0.11238751483726461</v>
      </c>
      <c r="K1201" s="26">
        <f>ROUND(PERL[[#This Row],[Proposed Taxable Valuation]]/1000*PERL[[#This Row],[Adjusted Rate]],0)</f>
        <v>18061</v>
      </c>
      <c r="L1201" s="19">
        <f t="shared" si="102"/>
        <v>-3633.925091761801</v>
      </c>
      <c r="M1201" s="17">
        <f t="shared" si="104"/>
        <v>-2.2612485162735396E-2</v>
      </c>
      <c r="N1201" s="5">
        <v>130546338</v>
      </c>
      <c r="O1201">
        <f>INDEX($R$3:$T$335,MATCH(PERL[[#This Row],[DistrictNumber]],$R$3:$R$335,0),3)</f>
        <v>0.13500000000000001</v>
      </c>
      <c r="P1201" s="9">
        <f t="shared" si="105"/>
        <v>17623.755630000003</v>
      </c>
      <c r="V1201">
        <v>2029</v>
      </c>
      <c r="W1201" t="s">
        <v>444</v>
      </c>
      <c r="X1201" s="25">
        <v>634293417</v>
      </c>
    </row>
    <row r="1202" spans="1:24" x14ac:dyDescent="0.35">
      <c r="A1202" s="13">
        <v>2029</v>
      </c>
      <c r="B1202" s="13">
        <f t="shared" si="101"/>
        <v>2028</v>
      </c>
      <c r="C1202" t="s">
        <v>442</v>
      </c>
      <c r="D1202" t="s">
        <v>443</v>
      </c>
      <c r="E1202" s="5">
        <v>316201252</v>
      </c>
      <c r="F1202" s="13">
        <f>INDEX($R$3:$T$335,MATCH(PERL[[#This Row],[DistrictNumber]],$R$3:$R$335,0),3)</f>
        <v>0.13500000000000001</v>
      </c>
      <c r="G1202" s="9">
        <f t="shared" si="103"/>
        <v>42687.169020000001</v>
      </c>
      <c r="H1202" s="11">
        <v>1.02</v>
      </c>
      <c r="I1202" s="12" cm="1">
        <f t="array" ref="I1202">INDEX(PERL[],MATCH(PERL[[#This Row],[Base Year]]&amp;PERL[[#This Row],[DistrictNumber]],PERL[[Fiscal Year]:[Fiscal Year]]&amp;PERL[[DistrictNumber]:[DistrictNumber]],0),9)*$H1202</f>
        <v>30586.860125579526</v>
      </c>
      <c r="J1202" s="15">
        <f>IF(PERL[[#This Row],[Unadjusted Maximum Revenue]]/(PERL[[#This Row],[Proposed Taxable Valuation]]/1000)&gt;PERL[[#This Row],[Max Debt RATE]],PERL[[#This Row],[Max Debt RATE]],PERL[[#This Row],[Unadjusted Maximum Revenue]]/(PERL[[#This Row],[Proposed Taxable Valuation]]/1000))</f>
        <v>9.6732254955080088E-2</v>
      </c>
      <c r="K1202" s="26">
        <f>ROUND(PERL[[#This Row],[Proposed Taxable Valuation]]/1000*PERL[[#This Row],[Adjusted Rate]],0)</f>
        <v>30587</v>
      </c>
      <c r="L1202" s="19">
        <f t="shared" si="102"/>
        <v>-12100.308894420476</v>
      </c>
      <c r="M1202" s="17">
        <f t="shared" si="104"/>
        <v>-3.8267745044919921E-2</v>
      </c>
      <c r="N1202" s="5">
        <v>278457188</v>
      </c>
      <c r="O1202">
        <f>INDEX($R$3:$T$335,MATCH(PERL[[#This Row],[DistrictNumber]],$R$3:$R$335,0),3)</f>
        <v>0.13500000000000001</v>
      </c>
      <c r="P1202" s="9">
        <f t="shared" si="105"/>
        <v>37591.720380000006</v>
      </c>
      <c r="V1202">
        <v>2029</v>
      </c>
      <c r="W1202" t="s">
        <v>446</v>
      </c>
      <c r="X1202" s="25">
        <v>1147564729</v>
      </c>
    </row>
    <row r="1203" spans="1:24" x14ac:dyDescent="0.35">
      <c r="A1203" s="13">
        <v>2029</v>
      </c>
      <c r="B1203" s="13">
        <f t="shared" si="101"/>
        <v>2028</v>
      </c>
      <c r="C1203" t="s">
        <v>444</v>
      </c>
      <c r="D1203" t="s">
        <v>445</v>
      </c>
      <c r="E1203" s="5">
        <v>634293417</v>
      </c>
      <c r="F1203" s="13">
        <f>INDEX($R$3:$T$335,MATCH(PERL[[#This Row],[DistrictNumber]],$R$3:$R$335,0),3)</f>
        <v>0</v>
      </c>
      <c r="G1203" s="9">
        <f t="shared" si="103"/>
        <v>0</v>
      </c>
      <c r="H1203" s="11">
        <v>1.02</v>
      </c>
      <c r="I1203" s="12" cm="1">
        <f t="array" ref="I1203">INDEX(PERL[],MATCH(PERL[[#This Row],[Base Year]]&amp;PERL[[#This Row],[DistrictNumber]],PERL[[Fiscal Year]:[Fiscal Year]]&amp;PERL[[DistrictNumber]:[DistrictNumber]],0),9)*$H1203</f>
        <v>0</v>
      </c>
      <c r="J1203" s="15">
        <f>IF(PERL[[#This Row],[Unadjusted Maximum Revenue]]/(PERL[[#This Row],[Proposed Taxable Valuation]]/1000)&gt;PERL[[#This Row],[Max Debt RATE]],PERL[[#This Row],[Max Debt RATE]],PERL[[#This Row],[Unadjusted Maximum Revenue]]/(PERL[[#This Row],[Proposed Taxable Valuation]]/1000))</f>
        <v>0</v>
      </c>
      <c r="K1203" s="26">
        <f>ROUND(PERL[[#This Row],[Proposed Taxable Valuation]]/1000*PERL[[#This Row],[Adjusted Rate]],0)</f>
        <v>0</v>
      </c>
      <c r="L1203" s="19">
        <f t="shared" si="102"/>
        <v>0</v>
      </c>
      <c r="M1203" s="17">
        <f t="shared" si="104"/>
        <v>0</v>
      </c>
      <c r="N1203" s="5">
        <v>486222169</v>
      </c>
      <c r="O1203">
        <f>INDEX($R$3:$T$335,MATCH(PERL[[#This Row],[DistrictNumber]],$R$3:$R$335,0),3)</f>
        <v>0</v>
      </c>
      <c r="P1203" s="9">
        <f t="shared" si="105"/>
        <v>0</v>
      </c>
      <c r="V1203">
        <v>2029</v>
      </c>
      <c r="W1203" t="s">
        <v>448</v>
      </c>
      <c r="X1203" s="25">
        <v>1502866720</v>
      </c>
    </row>
    <row r="1204" spans="1:24" x14ac:dyDescent="0.35">
      <c r="A1204" s="13">
        <v>2029</v>
      </c>
      <c r="B1204" s="13">
        <f t="shared" si="101"/>
        <v>2028</v>
      </c>
      <c r="C1204" t="s">
        <v>446</v>
      </c>
      <c r="D1204" t="s">
        <v>447</v>
      </c>
      <c r="E1204" s="5">
        <v>1147564729</v>
      </c>
      <c r="F1204" s="13">
        <f>INDEX($R$3:$T$335,MATCH(PERL[[#This Row],[DistrictNumber]],$R$3:$R$335,0),3)</f>
        <v>0</v>
      </c>
      <c r="G1204" s="9">
        <f t="shared" si="103"/>
        <v>0</v>
      </c>
      <c r="H1204" s="11">
        <v>1.02</v>
      </c>
      <c r="I1204" s="12" cm="1">
        <f t="array" ref="I1204">INDEX(PERL[],MATCH(PERL[[#This Row],[Base Year]]&amp;PERL[[#This Row],[DistrictNumber]],PERL[[Fiscal Year]:[Fiscal Year]]&amp;PERL[[DistrictNumber]:[DistrictNumber]],0),9)*$H1204</f>
        <v>0</v>
      </c>
      <c r="J1204" s="15">
        <f>IF(PERL[[#This Row],[Unadjusted Maximum Revenue]]/(PERL[[#This Row],[Proposed Taxable Valuation]]/1000)&gt;PERL[[#This Row],[Max Debt RATE]],PERL[[#This Row],[Max Debt RATE]],PERL[[#This Row],[Unadjusted Maximum Revenue]]/(PERL[[#This Row],[Proposed Taxable Valuation]]/1000))</f>
        <v>0</v>
      </c>
      <c r="K1204" s="26">
        <f>ROUND(PERL[[#This Row],[Proposed Taxable Valuation]]/1000*PERL[[#This Row],[Adjusted Rate]],0)</f>
        <v>0</v>
      </c>
      <c r="L1204" s="19">
        <f t="shared" si="102"/>
        <v>0</v>
      </c>
      <c r="M1204" s="17">
        <f t="shared" si="104"/>
        <v>0</v>
      </c>
      <c r="N1204" s="5">
        <v>845003741</v>
      </c>
      <c r="O1204">
        <f>INDEX($R$3:$T$335,MATCH(PERL[[#This Row],[DistrictNumber]],$R$3:$R$335,0),3)</f>
        <v>0</v>
      </c>
      <c r="P1204" s="9">
        <f t="shared" si="105"/>
        <v>0</v>
      </c>
      <c r="V1204">
        <v>2029</v>
      </c>
      <c r="W1204" t="s">
        <v>450</v>
      </c>
      <c r="X1204" s="25">
        <v>1049130073</v>
      </c>
    </row>
    <row r="1205" spans="1:24" x14ac:dyDescent="0.35">
      <c r="A1205" s="13">
        <v>2029</v>
      </c>
      <c r="B1205" s="13">
        <f t="shared" si="101"/>
        <v>2028</v>
      </c>
      <c r="C1205" t="s">
        <v>448</v>
      </c>
      <c r="D1205" t="s">
        <v>449</v>
      </c>
      <c r="E1205" s="5">
        <v>1502866720</v>
      </c>
      <c r="F1205" s="13">
        <f>INDEX($R$3:$T$335,MATCH(PERL[[#This Row],[DistrictNumber]],$R$3:$R$335,0),3)</f>
        <v>0.13500000000000001</v>
      </c>
      <c r="G1205" s="9">
        <f t="shared" si="103"/>
        <v>202887.00720000002</v>
      </c>
      <c r="H1205" s="11">
        <v>1.02</v>
      </c>
      <c r="I1205" s="12" cm="1">
        <f t="array" ref="I1205">INDEX(PERL[],MATCH(PERL[[#This Row],[Base Year]]&amp;PERL[[#This Row],[DistrictNumber]],PERL[[Fiscal Year]:[Fiscal Year]]&amp;PERL[[DistrictNumber]:[DistrictNumber]],0),9)*$H1205</f>
        <v>142189.50788151016</v>
      </c>
      <c r="J1205" s="15">
        <f>IF(PERL[[#This Row],[Unadjusted Maximum Revenue]]/(PERL[[#This Row],[Proposed Taxable Valuation]]/1000)&gt;PERL[[#This Row],[Max Debt RATE]],PERL[[#This Row],[Max Debt RATE]],PERL[[#This Row],[Unadjusted Maximum Revenue]]/(PERL[[#This Row],[Proposed Taxable Valuation]]/1000))</f>
        <v>9.4612187487597144E-2</v>
      </c>
      <c r="K1205" s="26">
        <f>ROUND(PERL[[#This Row],[Proposed Taxable Valuation]]/1000*PERL[[#This Row],[Adjusted Rate]],0)</f>
        <v>142190</v>
      </c>
      <c r="L1205" s="19">
        <f t="shared" si="102"/>
        <v>-60697.499318489863</v>
      </c>
      <c r="M1205" s="17">
        <f t="shared" si="104"/>
        <v>-4.0387812512402865E-2</v>
      </c>
      <c r="N1205" s="5">
        <v>1079022963</v>
      </c>
      <c r="O1205">
        <f>INDEX($R$3:$T$335,MATCH(PERL[[#This Row],[DistrictNumber]],$R$3:$R$335,0),3)</f>
        <v>0.13500000000000001</v>
      </c>
      <c r="P1205" s="9">
        <f t="shared" si="105"/>
        <v>145668.10000500001</v>
      </c>
      <c r="V1205">
        <v>2029</v>
      </c>
      <c r="W1205" t="s">
        <v>452</v>
      </c>
      <c r="X1205" s="25">
        <v>196641983</v>
      </c>
    </row>
    <row r="1206" spans="1:24" x14ac:dyDescent="0.35">
      <c r="A1206" s="13">
        <v>2029</v>
      </c>
      <c r="B1206" s="13">
        <f t="shared" si="101"/>
        <v>2028</v>
      </c>
      <c r="C1206" t="s">
        <v>450</v>
      </c>
      <c r="D1206" t="s">
        <v>451</v>
      </c>
      <c r="E1206" s="5">
        <v>1049130073</v>
      </c>
      <c r="F1206" s="13">
        <f>INDEX($R$3:$T$335,MATCH(PERL[[#This Row],[DistrictNumber]],$R$3:$R$335,0),3)</f>
        <v>0</v>
      </c>
      <c r="G1206" s="9">
        <f t="shared" si="103"/>
        <v>0</v>
      </c>
      <c r="H1206" s="11">
        <v>1.02</v>
      </c>
      <c r="I1206" s="12" cm="1">
        <f t="array" ref="I1206">INDEX(PERL[],MATCH(PERL[[#This Row],[Base Year]]&amp;PERL[[#This Row],[DistrictNumber]],PERL[[Fiscal Year]:[Fiscal Year]]&amp;PERL[[DistrictNumber]:[DistrictNumber]],0),9)*$H1206</f>
        <v>0</v>
      </c>
      <c r="J1206" s="15">
        <f>IF(PERL[[#This Row],[Unadjusted Maximum Revenue]]/(PERL[[#This Row],[Proposed Taxable Valuation]]/1000)&gt;PERL[[#This Row],[Max Debt RATE]],PERL[[#This Row],[Max Debt RATE]],PERL[[#This Row],[Unadjusted Maximum Revenue]]/(PERL[[#This Row],[Proposed Taxable Valuation]]/1000))</f>
        <v>0</v>
      </c>
      <c r="K1206" s="26">
        <f>ROUND(PERL[[#This Row],[Proposed Taxable Valuation]]/1000*PERL[[#This Row],[Adjusted Rate]],0)</f>
        <v>0</v>
      </c>
      <c r="L1206" s="19">
        <f t="shared" si="102"/>
        <v>0</v>
      </c>
      <c r="M1206" s="17">
        <f t="shared" si="104"/>
        <v>0</v>
      </c>
      <c r="N1206" s="5">
        <v>713929339</v>
      </c>
      <c r="O1206">
        <f>INDEX($R$3:$T$335,MATCH(PERL[[#This Row],[DistrictNumber]],$R$3:$R$335,0),3)</f>
        <v>0</v>
      </c>
      <c r="P1206" s="9">
        <f t="shared" si="105"/>
        <v>0</v>
      </c>
      <c r="V1206">
        <v>2029</v>
      </c>
      <c r="W1206" t="s">
        <v>454</v>
      </c>
      <c r="X1206" s="25">
        <v>611022120</v>
      </c>
    </row>
    <row r="1207" spans="1:24" x14ac:dyDescent="0.35">
      <c r="A1207" s="13">
        <v>2029</v>
      </c>
      <c r="B1207" s="13">
        <f t="shared" si="101"/>
        <v>2028</v>
      </c>
      <c r="C1207" t="s">
        <v>452</v>
      </c>
      <c r="D1207" t="s">
        <v>453</v>
      </c>
      <c r="E1207" s="5">
        <v>196641983</v>
      </c>
      <c r="F1207" s="13">
        <f>INDEX($R$3:$T$335,MATCH(PERL[[#This Row],[DistrictNumber]],$R$3:$R$335,0),3)</f>
        <v>0</v>
      </c>
      <c r="G1207" s="9">
        <f t="shared" si="103"/>
        <v>0</v>
      </c>
      <c r="H1207" s="11">
        <v>1.02</v>
      </c>
      <c r="I1207" s="12" cm="1">
        <f t="array" ref="I1207">INDEX(PERL[],MATCH(PERL[[#This Row],[Base Year]]&amp;PERL[[#This Row],[DistrictNumber]],PERL[[Fiscal Year]:[Fiscal Year]]&amp;PERL[[DistrictNumber]:[DistrictNumber]],0),9)*$H1207</f>
        <v>0</v>
      </c>
      <c r="J1207" s="15">
        <f>IF(PERL[[#This Row],[Unadjusted Maximum Revenue]]/(PERL[[#This Row],[Proposed Taxable Valuation]]/1000)&gt;PERL[[#This Row],[Max Debt RATE]],PERL[[#This Row],[Max Debt RATE]],PERL[[#This Row],[Unadjusted Maximum Revenue]]/(PERL[[#This Row],[Proposed Taxable Valuation]]/1000))</f>
        <v>0</v>
      </c>
      <c r="K1207" s="26">
        <f>ROUND(PERL[[#This Row],[Proposed Taxable Valuation]]/1000*PERL[[#This Row],[Adjusted Rate]],0)</f>
        <v>0</v>
      </c>
      <c r="L1207" s="19">
        <f t="shared" si="102"/>
        <v>0</v>
      </c>
      <c r="M1207" s="17">
        <f t="shared" si="104"/>
        <v>0</v>
      </c>
      <c r="N1207" s="5">
        <v>174603357</v>
      </c>
      <c r="O1207">
        <f>INDEX($R$3:$T$335,MATCH(PERL[[#This Row],[DistrictNumber]],$R$3:$R$335,0),3)</f>
        <v>0</v>
      </c>
      <c r="P1207" s="9">
        <f t="shared" si="105"/>
        <v>0</v>
      </c>
      <c r="V1207">
        <v>2029</v>
      </c>
      <c r="W1207" t="s">
        <v>456</v>
      </c>
      <c r="X1207" s="25">
        <v>432439644</v>
      </c>
    </row>
    <row r="1208" spans="1:24" x14ac:dyDescent="0.35">
      <c r="A1208" s="13">
        <v>2029</v>
      </c>
      <c r="B1208" s="13">
        <f t="shared" si="101"/>
        <v>2028</v>
      </c>
      <c r="C1208" t="s">
        <v>454</v>
      </c>
      <c r="D1208" t="s">
        <v>455</v>
      </c>
      <c r="E1208" s="5">
        <v>611022120</v>
      </c>
      <c r="F1208" s="13">
        <f>INDEX($R$3:$T$335,MATCH(PERL[[#This Row],[DistrictNumber]],$R$3:$R$335,0),3)</f>
        <v>0</v>
      </c>
      <c r="G1208" s="9">
        <f t="shared" si="103"/>
        <v>0</v>
      </c>
      <c r="H1208" s="11">
        <v>1.02</v>
      </c>
      <c r="I1208" s="12" cm="1">
        <f t="array" ref="I1208">INDEX(PERL[],MATCH(PERL[[#This Row],[Base Year]]&amp;PERL[[#This Row],[DistrictNumber]],PERL[[Fiscal Year]:[Fiscal Year]]&amp;PERL[[DistrictNumber]:[DistrictNumber]],0),9)*$H1208</f>
        <v>0</v>
      </c>
      <c r="J1208" s="15">
        <f>IF(PERL[[#This Row],[Unadjusted Maximum Revenue]]/(PERL[[#This Row],[Proposed Taxable Valuation]]/1000)&gt;PERL[[#This Row],[Max Debt RATE]],PERL[[#This Row],[Max Debt RATE]],PERL[[#This Row],[Unadjusted Maximum Revenue]]/(PERL[[#This Row],[Proposed Taxable Valuation]]/1000))</f>
        <v>0</v>
      </c>
      <c r="K1208" s="26">
        <f>ROUND(PERL[[#This Row],[Proposed Taxable Valuation]]/1000*PERL[[#This Row],[Adjusted Rate]],0)</f>
        <v>0</v>
      </c>
      <c r="L1208" s="19">
        <f t="shared" si="102"/>
        <v>0</v>
      </c>
      <c r="M1208" s="17">
        <f t="shared" si="104"/>
        <v>0</v>
      </c>
      <c r="N1208" s="5">
        <v>446606952</v>
      </c>
      <c r="O1208">
        <f>INDEX($R$3:$T$335,MATCH(PERL[[#This Row],[DistrictNumber]],$R$3:$R$335,0),3)</f>
        <v>0</v>
      </c>
      <c r="P1208" s="9">
        <f t="shared" si="105"/>
        <v>0</v>
      </c>
      <c r="V1208">
        <v>2029</v>
      </c>
      <c r="W1208" t="s">
        <v>458</v>
      </c>
      <c r="X1208" s="25">
        <v>1959509204</v>
      </c>
    </row>
    <row r="1209" spans="1:24" x14ac:dyDescent="0.35">
      <c r="A1209" s="13">
        <v>2029</v>
      </c>
      <c r="B1209" s="13">
        <f t="shared" si="101"/>
        <v>2028</v>
      </c>
      <c r="C1209" t="s">
        <v>456</v>
      </c>
      <c r="D1209" t="s">
        <v>457</v>
      </c>
      <c r="E1209" s="5">
        <v>432439644</v>
      </c>
      <c r="F1209" s="13">
        <f>INDEX($R$3:$T$335,MATCH(PERL[[#This Row],[DistrictNumber]],$R$3:$R$335,0),3)</f>
        <v>0</v>
      </c>
      <c r="G1209" s="9">
        <f t="shared" si="103"/>
        <v>0</v>
      </c>
      <c r="H1209" s="11">
        <v>1.02</v>
      </c>
      <c r="I1209" s="12" cm="1">
        <f t="array" ref="I1209">INDEX(PERL[],MATCH(PERL[[#This Row],[Base Year]]&amp;PERL[[#This Row],[DistrictNumber]],PERL[[Fiscal Year]:[Fiscal Year]]&amp;PERL[[DistrictNumber]:[DistrictNumber]],0),9)*$H1209</f>
        <v>0</v>
      </c>
      <c r="J1209" s="15">
        <f>IF(PERL[[#This Row],[Unadjusted Maximum Revenue]]/(PERL[[#This Row],[Proposed Taxable Valuation]]/1000)&gt;PERL[[#This Row],[Max Debt RATE]],PERL[[#This Row],[Max Debt RATE]],PERL[[#This Row],[Unadjusted Maximum Revenue]]/(PERL[[#This Row],[Proposed Taxable Valuation]]/1000))</f>
        <v>0</v>
      </c>
      <c r="K1209" s="26">
        <f>ROUND(PERL[[#This Row],[Proposed Taxable Valuation]]/1000*PERL[[#This Row],[Adjusted Rate]],0)</f>
        <v>0</v>
      </c>
      <c r="L1209" s="19">
        <f t="shared" si="102"/>
        <v>0</v>
      </c>
      <c r="M1209" s="17">
        <f t="shared" si="104"/>
        <v>0</v>
      </c>
      <c r="N1209" s="5">
        <v>370901883</v>
      </c>
      <c r="O1209">
        <f>INDEX($R$3:$T$335,MATCH(PERL[[#This Row],[DistrictNumber]],$R$3:$R$335,0),3)</f>
        <v>0</v>
      </c>
      <c r="P1209" s="9">
        <f t="shared" si="105"/>
        <v>0</v>
      </c>
      <c r="V1209">
        <v>2029</v>
      </c>
      <c r="W1209" t="s">
        <v>460</v>
      </c>
      <c r="X1209" s="25">
        <v>744425185</v>
      </c>
    </row>
    <row r="1210" spans="1:24" x14ac:dyDescent="0.35">
      <c r="A1210" s="13">
        <v>2029</v>
      </c>
      <c r="B1210" s="13">
        <f t="shared" si="101"/>
        <v>2028</v>
      </c>
      <c r="C1210" t="s">
        <v>458</v>
      </c>
      <c r="D1210" t="s">
        <v>459</v>
      </c>
      <c r="E1210" s="5">
        <v>1959509204</v>
      </c>
      <c r="F1210" s="13">
        <f>INDEX($R$3:$T$335,MATCH(PERL[[#This Row],[DistrictNumber]],$R$3:$R$335,0),3)</f>
        <v>0</v>
      </c>
      <c r="G1210" s="9">
        <f t="shared" si="103"/>
        <v>0</v>
      </c>
      <c r="H1210" s="11">
        <v>1.02</v>
      </c>
      <c r="I1210" s="12" cm="1">
        <f t="array" ref="I1210">INDEX(PERL[],MATCH(PERL[[#This Row],[Base Year]]&amp;PERL[[#This Row],[DistrictNumber]],PERL[[Fiscal Year]:[Fiscal Year]]&amp;PERL[[DistrictNumber]:[DistrictNumber]],0),9)*$H1210</f>
        <v>0</v>
      </c>
      <c r="J1210" s="15">
        <f>IF(PERL[[#This Row],[Unadjusted Maximum Revenue]]/(PERL[[#This Row],[Proposed Taxable Valuation]]/1000)&gt;PERL[[#This Row],[Max Debt RATE]],PERL[[#This Row],[Max Debt RATE]],PERL[[#This Row],[Unadjusted Maximum Revenue]]/(PERL[[#This Row],[Proposed Taxable Valuation]]/1000))</f>
        <v>0</v>
      </c>
      <c r="K1210" s="26">
        <f>ROUND(PERL[[#This Row],[Proposed Taxable Valuation]]/1000*PERL[[#This Row],[Adjusted Rate]],0)</f>
        <v>0</v>
      </c>
      <c r="L1210" s="19">
        <f t="shared" si="102"/>
        <v>0</v>
      </c>
      <c r="M1210" s="17">
        <f t="shared" si="104"/>
        <v>0</v>
      </c>
      <c r="N1210" s="5">
        <v>1340540493</v>
      </c>
      <c r="O1210">
        <f>INDEX($R$3:$T$335,MATCH(PERL[[#This Row],[DistrictNumber]],$R$3:$R$335,0),3)</f>
        <v>0</v>
      </c>
      <c r="P1210" s="9">
        <f t="shared" si="105"/>
        <v>0</v>
      </c>
      <c r="V1210">
        <v>2029</v>
      </c>
      <c r="W1210" t="s">
        <v>462</v>
      </c>
      <c r="X1210" s="25">
        <v>3997368157</v>
      </c>
    </row>
    <row r="1211" spans="1:24" x14ac:dyDescent="0.35">
      <c r="A1211" s="13">
        <v>2029</v>
      </c>
      <c r="B1211" s="13">
        <f t="shared" si="101"/>
        <v>2028</v>
      </c>
      <c r="C1211" t="s">
        <v>460</v>
      </c>
      <c r="D1211" t="s">
        <v>461</v>
      </c>
      <c r="E1211" s="5">
        <v>744425185</v>
      </c>
      <c r="F1211" s="13">
        <f>INDEX($R$3:$T$335,MATCH(PERL[[#This Row],[DistrictNumber]],$R$3:$R$335,0),3)</f>
        <v>0</v>
      </c>
      <c r="G1211" s="9">
        <f t="shared" si="103"/>
        <v>0</v>
      </c>
      <c r="H1211" s="11">
        <v>1.02</v>
      </c>
      <c r="I1211" s="12" cm="1">
        <f t="array" ref="I1211">INDEX(PERL[],MATCH(PERL[[#This Row],[Base Year]]&amp;PERL[[#This Row],[DistrictNumber]],PERL[[Fiscal Year]:[Fiscal Year]]&amp;PERL[[DistrictNumber]:[DistrictNumber]],0),9)*$H1211</f>
        <v>0</v>
      </c>
      <c r="J1211" s="15">
        <f>IF(PERL[[#This Row],[Unadjusted Maximum Revenue]]/(PERL[[#This Row],[Proposed Taxable Valuation]]/1000)&gt;PERL[[#This Row],[Max Debt RATE]],PERL[[#This Row],[Max Debt RATE]],PERL[[#This Row],[Unadjusted Maximum Revenue]]/(PERL[[#This Row],[Proposed Taxable Valuation]]/1000))</f>
        <v>0</v>
      </c>
      <c r="K1211" s="26">
        <f>ROUND(PERL[[#This Row],[Proposed Taxable Valuation]]/1000*PERL[[#This Row],[Adjusted Rate]],0)</f>
        <v>0</v>
      </c>
      <c r="L1211" s="19">
        <f t="shared" si="102"/>
        <v>0</v>
      </c>
      <c r="M1211" s="17">
        <f t="shared" si="104"/>
        <v>0</v>
      </c>
      <c r="N1211" s="5">
        <v>540682972</v>
      </c>
      <c r="O1211">
        <f>INDEX($R$3:$T$335,MATCH(PERL[[#This Row],[DistrictNumber]],$R$3:$R$335,0),3)</f>
        <v>0</v>
      </c>
      <c r="P1211" s="9">
        <f t="shared" si="105"/>
        <v>0</v>
      </c>
      <c r="V1211">
        <v>2029</v>
      </c>
      <c r="W1211" t="s">
        <v>464</v>
      </c>
      <c r="X1211" s="25">
        <v>369654879</v>
      </c>
    </row>
    <row r="1212" spans="1:24" x14ac:dyDescent="0.35">
      <c r="A1212" s="13">
        <v>2029</v>
      </c>
      <c r="B1212" s="13">
        <f t="shared" si="101"/>
        <v>2028</v>
      </c>
      <c r="C1212" t="s">
        <v>462</v>
      </c>
      <c r="D1212" t="s">
        <v>463</v>
      </c>
      <c r="E1212" s="5">
        <v>3997368157</v>
      </c>
      <c r="F1212" s="13">
        <f>INDEX($R$3:$T$335,MATCH(PERL[[#This Row],[DistrictNumber]],$R$3:$R$335,0),3)</f>
        <v>0</v>
      </c>
      <c r="G1212" s="9">
        <f t="shared" si="103"/>
        <v>0</v>
      </c>
      <c r="H1212" s="11">
        <v>1.02</v>
      </c>
      <c r="I1212" s="12" cm="1">
        <f t="array" ref="I1212">INDEX(PERL[],MATCH(PERL[[#This Row],[Base Year]]&amp;PERL[[#This Row],[DistrictNumber]],PERL[[Fiscal Year]:[Fiscal Year]]&amp;PERL[[DistrictNumber]:[DistrictNumber]],0),9)*$H1212</f>
        <v>0</v>
      </c>
      <c r="J1212" s="15">
        <f>IF(PERL[[#This Row],[Unadjusted Maximum Revenue]]/(PERL[[#This Row],[Proposed Taxable Valuation]]/1000)&gt;PERL[[#This Row],[Max Debt RATE]],PERL[[#This Row],[Max Debt RATE]],PERL[[#This Row],[Unadjusted Maximum Revenue]]/(PERL[[#This Row],[Proposed Taxable Valuation]]/1000))</f>
        <v>0</v>
      </c>
      <c r="K1212" s="26">
        <f>ROUND(PERL[[#This Row],[Proposed Taxable Valuation]]/1000*PERL[[#This Row],[Adjusted Rate]],0)</f>
        <v>0</v>
      </c>
      <c r="L1212" s="19">
        <f t="shared" si="102"/>
        <v>0</v>
      </c>
      <c r="M1212" s="17">
        <f t="shared" si="104"/>
        <v>0</v>
      </c>
      <c r="N1212" s="5">
        <v>2579476269</v>
      </c>
      <c r="O1212">
        <f>INDEX($R$3:$T$335,MATCH(PERL[[#This Row],[DistrictNumber]],$R$3:$R$335,0),3)</f>
        <v>0</v>
      </c>
      <c r="P1212" s="9">
        <f t="shared" si="105"/>
        <v>0</v>
      </c>
      <c r="V1212">
        <v>2029</v>
      </c>
      <c r="W1212" t="s">
        <v>466</v>
      </c>
      <c r="X1212" s="25">
        <v>890862367</v>
      </c>
    </row>
    <row r="1213" spans="1:24" x14ac:dyDescent="0.35">
      <c r="A1213" s="13">
        <v>2029</v>
      </c>
      <c r="B1213" s="13">
        <f t="shared" si="101"/>
        <v>2028</v>
      </c>
      <c r="C1213" t="s">
        <v>464</v>
      </c>
      <c r="D1213" t="s">
        <v>465</v>
      </c>
      <c r="E1213" s="5">
        <v>369654879</v>
      </c>
      <c r="F1213" s="13">
        <f>INDEX($R$3:$T$335,MATCH(PERL[[#This Row],[DistrictNumber]],$R$3:$R$335,0),3)</f>
        <v>0</v>
      </c>
      <c r="G1213" s="9">
        <f t="shared" si="103"/>
        <v>0</v>
      </c>
      <c r="H1213" s="11">
        <v>1.02</v>
      </c>
      <c r="I1213" s="12" cm="1">
        <f t="array" ref="I1213">INDEX(PERL[],MATCH(PERL[[#This Row],[Base Year]]&amp;PERL[[#This Row],[DistrictNumber]],PERL[[Fiscal Year]:[Fiscal Year]]&amp;PERL[[DistrictNumber]:[DistrictNumber]],0),9)*$H1213</f>
        <v>0</v>
      </c>
      <c r="J1213" s="15">
        <f>IF(PERL[[#This Row],[Unadjusted Maximum Revenue]]/(PERL[[#This Row],[Proposed Taxable Valuation]]/1000)&gt;PERL[[#This Row],[Max Debt RATE]],PERL[[#This Row],[Max Debt RATE]],PERL[[#This Row],[Unadjusted Maximum Revenue]]/(PERL[[#This Row],[Proposed Taxable Valuation]]/1000))</f>
        <v>0</v>
      </c>
      <c r="K1213" s="26">
        <f>ROUND(PERL[[#This Row],[Proposed Taxable Valuation]]/1000*PERL[[#This Row],[Adjusted Rate]],0)</f>
        <v>0</v>
      </c>
      <c r="L1213" s="19">
        <f t="shared" si="102"/>
        <v>0</v>
      </c>
      <c r="M1213" s="17">
        <f t="shared" si="104"/>
        <v>0</v>
      </c>
      <c r="N1213" s="5">
        <v>265098155</v>
      </c>
      <c r="O1213">
        <f>INDEX($R$3:$T$335,MATCH(PERL[[#This Row],[DistrictNumber]],$R$3:$R$335,0),3)</f>
        <v>0</v>
      </c>
      <c r="P1213" s="9">
        <f t="shared" si="105"/>
        <v>0</v>
      </c>
      <c r="V1213">
        <v>2029</v>
      </c>
      <c r="W1213" t="s">
        <v>468</v>
      </c>
      <c r="X1213" s="25">
        <v>286141088</v>
      </c>
    </row>
    <row r="1214" spans="1:24" x14ac:dyDescent="0.35">
      <c r="A1214" s="13">
        <v>2029</v>
      </c>
      <c r="B1214" s="13">
        <f t="shared" si="101"/>
        <v>2028</v>
      </c>
      <c r="C1214" t="s">
        <v>466</v>
      </c>
      <c r="D1214" t="s">
        <v>467</v>
      </c>
      <c r="E1214" s="5">
        <v>890862367</v>
      </c>
      <c r="F1214" s="13">
        <f>INDEX($R$3:$T$335,MATCH(PERL[[#This Row],[DistrictNumber]],$R$3:$R$335,0),3)</f>
        <v>0</v>
      </c>
      <c r="G1214" s="9">
        <f t="shared" si="103"/>
        <v>0</v>
      </c>
      <c r="H1214" s="11">
        <v>1.02</v>
      </c>
      <c r="I1214" s="12" cm="1">
        <f t="array" ref="I1214">INDEX(PERL[],MATCH(PERL[[#This Row],[Base Year]]&amp;PERL[[#This Row],[DistrictNumber]],PERL[[Fiscal Year]:[Fiscal Year]]&amp;PERL[[DistrictNumber]:[DistrictNumber]],0),9)*$H1214</f>
        <v>0</v>
      </c>
      <c r="J1214" s="15">
        <f>IF(PERL[[#This Row],[Unadjusted Maximum Revenue]]/(PERL[[#This Row],[Proposed Taxable Valuation]]/1000)&gt;PERL[[#This Row],[Max Debt RATE]],PERL[[#This Row],[Max Debt RATE]],PERL[[#This Row],[Unadjusted Maximum Revenue]]/(PERL[[#This Row],[Proposed Taxable Valuation]]/1000))</f>
        <v>0</v>
      </c>
      <c r="K1214" s="26">
        <f>ROUND(PERL[[#This Row],[Proposed Taxable Valuation]]/1000*PERL[[#This Row],[Adjusted Rate]],0)</f>
        <v>0</v>
      </c>
      <c r="L1214" s="19">
        <f t="shared" si="102"/>
        <v>0</v>
      </c>
      <c r="M1214" s="17">
        <f t="shared" si="104"/>
        <v>0</v>
      </c>
      <c r="N1214" s="5">
        <v>775248327</v>
      </c>
      <c r="O1214">
        <f>INDEX($R$3:$T$335,MATCH(PERL[[#This Row],[DistrictNumber]],$R$3:$R$335,0),3)</f>
        <v>0</v>
      </c>
      <c r="P1214" s="9">
        <f t="shared" si="105"/>
        <v>0</v>
      </c>
      <c r="V1214">
        <v>2029</v>
      </c>
      <c r="W1214" t="s">
        <v>470</v>
      </c>
      <c r="X1214" s="25">
        <v>614748100</v>
      </c>
    </row>
    <row r="1215" spans="1:24" x14ac:dyDescent="0.35">
      <c r="A1215" s="13">
        <v>2029</v>
      </c>
      <c r="B1215" s="13">
        <f t="shared" si="101"/>
        <v>2028</v>
      </c>
      <c r="C1215" t="s">
        <v>468</v>
      </c>
      <c r="D1215" t="s">
        <v>469</v>
      </c>
      <c r="E1215" s="5">
        <v>286141088</v>
      </c>
      <c r="F1215" s="13">
        <f>INDEX($R$3:$T$335,MATCH(PERL[[#This Row],[DistrictNumber]],$R$3:$R$335,0),3)</f>
        <v>0</v>
      </c>
      <c r="G1215" s="9">
        <f t="shared" si="103"/>
        <v>0</v>
      </c>
      <c r="H1215" s="11">
        <v>1.02</v>
      </c>
      <c r="I1215" s="12" cm="1">
        <f t="array" ref="I1215">INDEX(PERL[],MATCH(PERL[[#This Row],[Base Year]]&amp;PERL[[#This Row],[DistrictNumber]],PERL[[Fiscal Year]:[Fiscal Year]]&amp;PERL[[DistrictNumber]:[DistrictNumber]],0),9)*$H1215</f>
        <v>0</v>
      </c>
      <c r="J1215" s="15">
        <f>IF(PERL[[#This Row],[Unadjusted Maximum Revenue]]/(PERL[[#This Row],[Proposed Taxable Valuation]]/1000)&gt;PERL[[#This Row],[Max Debt RATE]],PERL[[#This Row],[Max Debt RATE]],PERL[[#This Row],[Unadjusted Maximum Revenue]]/(PERL[[#This Row],[Proposed Taxable Valuation]]/1000))</f>
        <v>0</v>
      </c>
      <c r="K1215" s="26">
        <f>ROUND(PERL[[#This Row],[Proposed Taxable Valuation]]/1000*PERL[[#This Row],[Adjusted Rate]],0)</f>
        <v>0</v>
      </c>
      <c r="L1215" s="19">
        <f t="shared" si="102"/>
        <v>0</v>
      </c>
      <c r="M1215" s="17">
        <f t="shared" si="104"/>
        <v>0</v>
      </c>
      <c r="N1215" s="5">
        <v>229244471</v>
      </c>
      <c r="O1215">
        <f>INDEX($R$3:$T$335,MATCH(PERL[[#This Row],[DistrictNumber]],$R$3:$R$335,0),3)</f>
        <v>0</v>
      </c>
      <c r="P1215" s="9">
        <f t="shared" si="105"/>
        <v>0</v>
      </c>
      <c r="V1215">
        <v>2029</v>
      </c>
      <c r="W1215" t="s">
        <v>472</v>
      </c>
      <c r="X1215" s="25">
        <v>485136160</v>
      </c>
    </row>
    <row r="1216" spans="1:24" x14ac:dyDescent="0.35">
      <c r="A1216" s="13">
        <v>2029</v>
      </c>
      <c r="B1216" s="13">
        <f t="shared" si="101"/>
        <v>2028</v>
      </c>
      <c r="C1216" t="s">
        <v>470</v>
      </c>
      <c r="D1216" t="s">
        <v>471</v>
      </c>
      <c r="E1216" s="5">
        <v>614748100</v>
      </c>
      <c r="F1216" s="13">
        <f>INDEX($R$3:$T$335,MATCH(PERL[[#This Row],[DistrictNumber]],$R$3:$R$335,0),3)</f>
        <v>0</v>
      </c>
      <c r="G1216" s="9">
        <f t="shared" si="103"/>
        <v>0</v>
      </c>
      <c r="H1216" s="11">
        <v>1.02</v>
      </c>
      <c r="I1216" s="12" cm="1">
        <f t="array" ref="I1216">INDEX(PERL[],MATCH(PERL[[#This Row],[Base Year]]&amp;PERL[[#This Row],[DistrictNumber]],PERL[[Fiscal Year]:[Fiscal Year]]&amp;PERL[[DistrictNumber]:[DistrictNumber]],0),9)*$H1216</f>
        <v>0</v>
      </c>
      <c r="J1216" s="15">
        <f>IF(PERL[[#This Row],[Unadjusted Maximum Revenue]]/(PERL[[#This Row],[Proposed Taxable Valuation]]/1000)&gt;PERL[[#This Row],[Max Debt RATE]],PERL[[#This Row],[Max Debt RATE]],PERL[[#This Row],[Unadjusted Maximum Revenue]]/(PERL[[#This Row],[Proposed Taxable Valuation]]/1000))</f>
        <v>0</v>
      </c>
      <c r="K1216" s="26">
        <f>ROUND(PERL[[#This Row],[Proposed Taxable Valuation]]/1000*PERL[[#This Row],[Adjusted Rate]],0)</f>
        <v>0</v>
      </c>
      <c r="L1216" s="19">
        <f t="shared" si="102"/>
        <v>0</v>
      </c>
      <c r="M1216" s="17">
        <f t="shared" si="104"/>
        <v>0</v>
      </c>
      <c r="N1216" s="5">
        <v>483908901</v>
      </c>
      <c r="O1216">
        <f>INDEX($R$3:$T$335,MATCH(PERL[[#This Row],[DistrictNumber]],$R$3:$R$335,0),3)</f>
        <v>0</v>
      </c>
      <c r="P1216" s="9">
        <f t="shared" si="105"/>
        <v>0</v>
      </c>
      <c r="V1216">
        <v>2029</v>
      </c>
      <c r="W1216" t="s">
        <v>474</v>
      </c>
      <c r="X1216" s="25">
        <v>395466526</v>
      </c>
    </row>
    <row r="1217" spans="1:24" x14ac:dyDescent="0.35">
      <c r="A1217" s="13">
        <v>2029</v>
      </c>
      <c r="B1217" s="13">
        <f t="shared" si="101"/>
        <v>2028</v>
      </c>
      <c r="C1217" t="s">
        <v>472</v>
      </c>
      <c r="D1217" t="s">
        <v>473</v>
      </c>
      <c r="E1217" s="5">
        <v>485136160</v>
      </c>
      <c r="F1217" s="13">
        <f>INDEX($R$3:$T$335,MATCH(PERL[[#This Row],[DistrictNumber]],$R$3:$R$335,0),3)</f>
        <v>0</v>
      </c>
      <c r="G1217" s="9">
        <f t="shared" si="103"/>
        <v>0</v>
      </c>
      <c r="H1217" s="11">
        <v>1.02</v>
      </c>
      <c r="I1217" s="12" cm="1">
        <f t="array" ref="I1217">INDEX(PERL[],MATCH(PERL[[#This Row],[Base Year]]&amp;PERL[[#This Row],[DistrictNumber]],PERL[[Fiscal Year]:[Fiscal Year]]&amp;PERL[[DistrictNumber]:[DistrictNumber]],0),9)*$H1217</f>
        <v>0</v>
      </c>
      <c r="J1217" s="15">
        <f>IF(PERL[[#This Row],[Unadjusted Maximum Revenue]]/(PERL[[#This Row],[Proposed Taxable Valuation]]/1000)&gt;PERL[[#This Row],[Max Debt RATE]],PERL[[#This Row],[Max Debt RATE]],PERL[[#This Row],[Unadjusted Maximum Revenue]]/(PERL[[#This Row],[Proposed Taxable Valuation]]/1000))</f>
        <v>0</v>
      </c>
      <c r="K1217" s="26">
        <f>ROUND(PERL[[#This Row],[Proposed Taxable Valuation]]/1000*PERL[[#This Row],[Adjusted Rate]],0)</f>
        <v>0</v>
      </c>
      <c r="L1217" s="19">
        <f t="shared" si="102"/>
        <v>0</v>
      </c>
      <c r="M1217" s="17">
        <f t="shared" si="104"/>
        <v>0</v>
      </c>
      <c r="N1217" s="5">
        <v>390777419</v>
      </c>
      <c r="O1217">
        <f>INDEX($R$3:$T$335,MATCH(PERL[[#This Row],[DistrictNumber]],$R$3:$R$335,0),3)</f>
        <v>0</v>
      </c>
      <c r="P1217" s="9">
        <f t="shared" si="105"/>
        <v>0</v>
      </c>
      <c r="V1217">
        <v>2029</v>
      </c>
      <c r="W1217" t="s">
        <v>478</v>
      </c>
      <c r="X1217" s="25">
        <v>554422181</v>
      </c>
    </row>
    <row r="1218" spans="1:24" x14ac:dyDescent="0.35">
      <c r="A1218" s="13">
        <v>2029</v>
      </c>
      <c r="B1218" s="13">
        <f t="shared" si="101"/>
        <v>2028</v>
      </c>
      <c r="C1218" t="s">
        <v>474</v>
      </c>
      <c r="D1218" t="s">
        <v>475</v>
      </c>
      <c r="E1218" s="5">
        <v>395466526</v>
      </c>
      <c r="F1218" s="13">
        <f>INDEX($R$3:$T$335,MATCH(PERL[[#This Row],[DistrictNumber]],$R$3:$R$335,0),3)</f>
        <v>0</v>
      </c>
      <c r="G1218" s="9">
        <f t="shared" si="103"/>
        <v>0</v>
      </c>
      <c r="H1218" s="11">
        <v>1.02</v>
      </c>
      <c r="I1218" s="12" cm="1">
        <f t="array" ref="I1218">INDEX(PERL[],MATCH(PERL[[#This Row],[Base Year]]&amp;PERL[[#This Row],[DistrictNumber]],PERL[[Fiscal Year]:[Fiscal Year]]&amp;PERL[[DistrictNumber]:[DistrictNumber]],0),9)*$H1218</f>
        <v>0</v>
      </c>
      <c r="J1218" s="15">
        <f>IF(PERL[[#This Row],[Unadjusted Maximum Revenue]]/(PERL[[#This Row],[Proposed Taxable Valuation]]/1000)&gt;PERL[[#This Row],[Max Debt RATE]],PERL[[#This Row],[Max Debt RATE]],PERL[[#This Row],[Unadjusted Maximum Revenue]]/(PERL[[#This Row],[Proposed Taxable Valuation]]/1000))</f>
        <v>0</v>
      </c>
      <c r="K1218" s="26">
        <f>ROUND(PERL[[#This Row],[Proposed Taxable Valuation]]/1000*PERL[[#This Row],[Adjusted Rate]],0)</f>
        <v>0</v>
      </c>
      <c r="L1218" s="19">
        <f t="shared" si="102"/>
        <v>0</v>
      </c>
      <c r="M1218" s="17">
        <f t="shared" si="104"/>
        <v>0</v>
      </c>
      <c r="N1218" s="5">
        <v>339630275</v>
      </c>
      <c r="O1218">
        <f>INDEX($R$3:$T$335,MATCH(PERL[[#This Row],[DistrictNumber]],$R$3:$R$335,0),3)</f>
        <v>0</v>
      </c>
      <c r="P1218" s="9">
        <f t="shared" si="105"/>
        <v>0</v>
      </c>
      <c r="V1218">
        <v>2029</v>
      </c>
      <c r="W1218" t="s">
        <v>480</v>
      </c>
      <c r="X1218" s="25">
        <v>580517138</v>
      </c>
    </row>
    <row r="1219" spans="1:24" x14ac:dyDescent="0.35">
      <c r="A1219" s="13">
        <v>2029</v>
      </c>
      <c r="B1219" s="13">
        <f t="shared" si="101"/>
        <v>2028</v>
      </c>
      <c r="C1219" t="s">
        <v>476</v>
      </c>
      <c r="D1219" t="s">
        <v>477</v>
      </c>
      <c r="E1219" s="5">
        <v>340562743</v>
      </c>
      <c r="F1219" s="13">
        <f>INDEX($R$3:$T$335,MATCH(PERL[[#This Row],[DistrictNumber]],$R$3:$R$335,0),3)</f>
        <v>0</v>
      </c>
      <c r="G1219" s="9">
        <f t="shared" si="103"/>
        <v>0</v>
      </c>
      <c r="H1219" s="11">
        <v>1.02</v>
      </c>
      <c r="I1219" s="12" cm="1">
        <f t="array" ref="I1219">INDEX(PERL[],MATCH(PERL[[#This Row],[Base Year]]&amp;PERL[[#This Row],[DistrictNumber]],PERL[[Fiscal Year]:[Fiscal Year]]&amp;PERL[[DistrictNumber]:[DistrictNumber]],0),9)*$H1219</f>
        <v>0</v>
      </c>
      <c r="J1219" s="15">
        <f>IF(PERL[[#This Row],[Unadjusted Maximum Revenue]]/(PERL[[#This Row],[Proposed Taxable Valuation]]/1000)&gt;PERL[[#This Row],[Max Debt RATE]],PERL[[#This Row],[Max Debt RATE]],PERL[[#This Row],[Unadjusted Maximum Revenue]]/(PERL[[#This Row],[Proposed Taxable Valuation]]/1000))</f>
        <v>0</v>
      </c>
      <c r="K1219" s="26">
        <f>ROUND(PERL[[#This Row],[Proposed Taxable Valuation]]/1000*PERL[[#This Row],[Adjusted Rate]],0)</f>
        <v>0</v>
      </c>
      <c r="L1219" s="19">
        <f t="shared" si="102"/>
        <v>0</v>
      </c>
      <c r="M1219" s="17">
        <f t="shared" si="104"/>
        <v>0</v>
      </c>
      <c r="N1219" s="5">
        <v>292635042</v>
      </c>
      <c r="O1219">
        <f>INDEX($R$3:$T$335,MATCH(PERL[[#This Row],[DistrictNumber]],$R$3:$R$335,0),3)</f>
        <v>0</v>
      </c>
      <c r="P1219" s="9">
        <f t="shared" si="105"/>
        <v>0</v>
      </c>
      <c r="V1219">
        <v>2029</v>
      </c>
      <c r="W1219" t="s">
        <v>482</v>
      </c>
      <c r="X1219" s="25">
        <v>646136862</v>
      </c>
    </row>
    <row r="1220" spans="1:24" x14ac:dyDescent="0.35">
      <c r="A1220" s="13">
        <v>2029</v>
      </c>
      <c r="B1220" s="13">
        <f t="shared" si="101"/>
        <v>2028</v>
      </c>
      <c r="C1220" t="s">
        <v>478</v>
      </c>
      <c r="D1220" t="s">
        <v>479</v>
      </c>
      <c r="E1220" s="5">
        <v>554422181</v>
      </c>
      <c r="F1220" s="13">
        <f>INDEX($R$3:$T$335,MATCH(PERL[[#This Row],[DistrictNumber]],$R$3:$R$335,0),3)</f>
        <v>0</v>
      </c>
      <c r="G1220" s="9">
        <f t="shared" si="103"/>
        <v>0</v>
      </c>
      <c r="H1220" s="11">
        <v>1.02</v>
      </c>
      <c r="I1220" s="12" cm="1">
        <f t="array" ref="I1220">INDEX(PERL[],MATCH(PERL[[#This Row],[Base Year]]&amp;PERL[[#This Row],[DistrictNumber]],PERL[[Fiscal Year]:[Fiscal Year]]&amp;PERL[[DistrictNumber]:[DistrictNumber]],0),9)*$H1220</f>
        <v>0</v>
      </c>
      <c r="J1220" s="15">
        <f>IF(PERL[[#This Row],[Unadjusted Maximum Revenue]]/(PERL[[#This Row],[Proposed Taxable Valuation]]/1000)&gt;PERL[[#This Row],[Max Debt RATE]],PERL[[#This Row],[Max Debt RATE]],PERL[[#This Row],[Unadjusted Maximum Revenue]]/(PERL[[#This Row],[Proposed Taxable Valuation]]/1000))</f>
        <v>0</v>
      </c>
      <c r="K1220" s="26">
        <f>ROUND(PERL[[#This Row],[Proposed Taxable Valuation]]/1000*PERL[[#This Row],[Adjusted Rate]],0)</f>
        <v>0</v>
      </c>
      <c r="L1220" s="19">
        <f t="shared" si="102"/>
        <v>0</v>
      </c>
      <c r="M1220" s="17">
        <f t="shared" si="104"/>
        <v>0</v>
      </c>
      <c r="N1220" s="5">
        <v>454316558</v>
      </c>
      <c r="O1220">
        <f>INDEX($R$3:$T$335,MATCH(PERL[[#This Row],[DistrictNumber]],$R$3:$R$335,0),3)</f>
        <v>0</v>
      </c>
      <c r="P1220" s="9">
        <f t="shared" si="105"/>
        <v>0</v>
      </c>
      <c r="V1220">
        <v>2029</v>
      </c>
      <c r="W1220" t="s">
        <v>484</v>
      </c>
      <c r="X1220" s="25">
        <v>333387622</v>
      </c>
    </row>
    <row r="1221" spans="1:24" x14ac:dyDescent="0.35">
      <c r="A1221" s="13">
        <v>2029</v>
      </c>
      <c r="B1221" s="13">
        <f t="shared" ref="B1221:B1284" si="106">A1221-1</f>
        <v>2028</v>
      </c>
      <c r="C1221" t="s">
        <v>480</v>
      </c>
      <c r="D1221" t="s">
        <v>481</v>
      </c>
      <c r="E1221" s="5">
        <v>580517138</v>
      </c>
      <c r="F1221" s="13">
        <f>INDEX($R$3:$T$335,MATCH(PERL[[#This Row],[DistrictNumber]],$R$3:$R$335,0),3)</f>
        <v>0</v>
      </c>
      <c r="G1221" s="9">
        <f t="shared" si="103"/>
        <v>0</v>
      </c>
      <c r="H1221" s="11">
        <v>1.02</v>
      </c>
      <c r="I1221" s="12" cm="1">
        <f t="array" ref="I1221">INDEX(PERL[],MATCH(PERL[[#This Row],[Base Year]]&amp;PERL[[#This Row],[DistrictNumber]],PERL[[Fiscal Year]:[Fiscal Year]]&amp;PERL[[DistrictNumber]:[DistrictNumber]],0),9)*$H1221</f>
        <v>0</v>
      </c>
      <c r="J1221" s="15">
        <f>IF(PERL[[#This Row],[Unadjusted Maximum Revenue]]/(PERL[[#This Row],[Proposed Taxable Valuation]]/1000)&gt;PERL[[#This Row],[Max Debt RATE]],PERL[[#This Row],[Max Debt RATE]],PERL[[#This Row],[Unadjusted Maximum Revenue]]/(PERL[[#This Row],[Proposed Taxable Valuation]]/1000))</f>
        <v>0</v>
      </c>
      <c r="K1221" s="26">
        <f>ROUND(PERL[[#This Row],[Proposed Taxable Valuation]]/1000*PERL[[#This Row],[Adjusted Rate]],0)</f>
        <v>0</v>
      </c>
      <c r="L1221" s="19">
        <f t="shared" ref="L1221:L1284" si="107">I1221-G1221</f>
        <v>0</v>
      </c>
      <c r="M1221" s="17">
        <f t="shared" si="104"/>
        <v>0</v>
      </c>
      <c r="N1221" s="5">
        <v>438544861</v>
      </c>
      <c r="O1221">
        <f>INDEX($R$3:$T$335,MATCH(PERL[[#This Row],[DistrictNumber]],$R$3:$R$335,0),3)</f>
        <v>0</v>
      </c>
      <c r="P1221" s="9">
        <f t="shared" si="105"/>
        <v>0</v>
      </c>
      <c r="V1221">
        <v>2029</v>
      </c>
      <c r="W1221" t="s">
        <v>486</v>
      </c>
      <c r="X1221" s="25">
        <v>203875117</v>
      </c>
    </row>
    <row r="1222" spans="1:24" x14ac:dyDescent="0.35">
      <c r="A1222" s="13">
        <v>2029</v>
      </c>
      <c r="B1222" s="13">
        <f t="shared" si="106"/>
        <v>2028</v>
      </c>
      <c r="C1222" t="s">
        <v>482</v>
      </c>
      <c r="D1222" t="s">
        <v>483</v>
      </c>
      <c r="E1222" s="5">
        <v>646136862</v>
      </c>
      <c r="F1222" s="13">
        <f>INDEX($R$3:$T$335,MATCH(PERL[[#This Row],[DistrictNumber]],$R$3:$R$335,0),3)</f>
        <v>0</v>
      </c>
      <c r="G1222" s="9">
        <f t="shared" si="103"/>
        <v>0</v>
      </c>
      <c r="H1222" s="11">
        <v>1.02</v>
      </c>
      <c r="I1222" s="12" cm="1">
        <f t="array" ref="I1222">INDEX(PERL[],MATCH(PERL[[#This Row],[Base Year]]&amp;PERL[[#This Row],[DistrictNumber]],PERL[[Fiscal Year]:[Fiscal Year]]&amp;PERL[[DistrictNumber]:[DistrictNumber]],0),9)*$H1222</f>
        <v>0</v>
      </c>
      <c r="J1222" s="15">
        <f>IF(PERL[[#This Row],[Unadjusted Maximum Revenue]]/(PERL[[#This Row],[Proposed Taxable Valuation]]/1000)&gt;PERL[[#This Row],[Max Debt RATE]],PERL[[#This Row],[Max Debt RATE]],PERL[[#This Row],[Unadjusted Maximum Revenue]]/(PERL[[#This Row],[Proposed Taxable Valuation]]/1000))</f>
        <v>0</v>
      </c>
      <c r="K1222" s="26">
        <f>ROUND(PERL[[#This Row],[Proposed Taxable Valuation]]/1000*PERL[[#This Row],[Adjusted Rate]],0)</f>
        <v>0</v>
      </c>
      <c r="L1222" s="19">
        <f t="shared" si="107"/>
        <v>0</v>
      </c>
      <c r="M1222" s="17">
        <f t="shared" si="104"/>
        <v>0</v>
      </c>
      <c r="N1222" s="5">
        <v>470608073</v>
      </c>
      <c r="O1222">
        <f>INDEX($R$3:$T$335,MATCH(PERL[[#This Row],[DistrictNumber]],$R$3:$R$335,0),3)</f>
        <v>0</v>
      </c>
      <c r="P1222" s="9">
        <f t="shared" si="105"/>
        <v>0</v>
      </c>
      <c r="V1222">
        <v>2029</v>
      </c>
      <c r="W1222" t="s">
        <v>540</v>
      </c>
      <c r="X1222" s="25">
        <v>553192657</v>
      </c>
    </row>
    <row r="1223" spans="1:24" x14ac:dyDescent="0.35">
      <c r="A1223" s="13">
        <v>2029</v>
      </c>
      <c r="B1223" s="13">
        <f t="shared" si="106"/>
        <v>2028</v>
      </c>
      <c r="C1223" t="s">
        <v>484</v>
      </c>
      <c r="D1223" t="s">
        <v>485</v>
      </c>
      <c r="E1223" s="5">
        <v>333387622</v>
      </c>
      <c r="F1223" s="13">
        <f>INDEX($R$3:$T$335,MATCH(PERL[[#This Row],[DistrictNumber]],$R$3:$R$335,0),3)</f>
        <v>0</v>
      </c>
      <c r="G1223" s="9">
        <f t="shared" si="103"/>
        <v>0</v>
      </c>
      <c r="H1223" s="11">
        <v>1.02</v>
      </c>
      <c r="I1223" s="12" cm="1">
        <f t="array" ref="I1223">INDEX(PERL[],MATCH(PERL[[#This Row],[Base Year]]&amp;PERL[[#This Row],[DistrictNumber]],PERL[[Fiscal Year]:[Fiscal Year]]&amp;PERL[[DistrictNumber]:[DistrictNumber]],0),9)*$H1223</f>
        <v>0</v>
      </c>
      <c r="J1223" s="15">
        <f>IF(PERL[[#This Row],[Unadjusted Maximum Revenue]]/(PERL[[#This Row],[Proposed Taxable Valuation]]/1000)&gt;PERL[[#This Row],[Max Debt RATE]],PERL[[#This Row],[Max Debt RATE]],PERL[[#This Row],[Unadjusted Maximum Revenue]]/(PERL[[#This Row],[Proposed Taxable Valuation]]/1000))</f>
        <v>0</v>
      </c>
      <c r="K1223" s="26">
        <f>ROUND(PERL[[#This Row],[Proposed Taxable Valuation]]/1000*PERL[[#This Row],[Adjusted Rate]],0)</f>
        <v>0</v>
      </c>
      <c r="L1223" s="19">
        <f t="shared" si="107"/>
        <v>0</v>
      </c>
      <c r="M1223" s="17">
        <f t="shared" si="104"/>
        <v>0</v>
      </c>
      <c r="N1223" s="5">
        <v>273975514</v>
      </c>
      <c r="O1223">
        <f>INDEX($R$3:$T$335,MATCH(PERL[[#This Row],[DistrictNumber]],$R$3:$R$335,0),3)</f>
        <v>0</v>
      </c>
      <c r="P1223" s="9">
        <f t="shared" si="105"/>
        <v>0</v>
      </c>
      <c r="V1223">
        <v>2029</v>
      </c>
      <c r="W1223" t="s">
        <v>488</v>
      </c>
      <c r="X1223" s="25">
        <v>2432501749</v>
      </c>
    </row>
    <row r="1224" spans="1:24" x14ac:dyDescent="0.35">
      <c r="A1224" s="13">
        <v>2029</v>
      </c>
      <c r="B1224" s="13">
        <f t="shared" si="106"/>
        <v>2028</v>
      </c>
      <c r="C1224" t="s">
        <v>486</v>
      </c>
      <c r="D1224" t="s">
        <v>487</v>
      </c>
      <c r="E1224" s="5">
        <v>203875117</v>
      </c>
      <c r="F1224" s="13">
        <f>INDEX($R$3:$T$335,MATCH(PERL[[#This Row],[DistrictNumber]],$R$3:$R$335,0),3)</f>
        <v>0</v>
      </c>
      <c r="G1224" s="9">
        <f t="shared" si="103"/>
        <v>0</v>
      </c>
      <c r="H1224" s="11">
        <v>1.02</v>
      </c>
      <c r="I1224" s="12" cm="1">
        <f t="array" ref="I1224">INDEX(PERL[],MATCH(PERL[[#This Row],[Base Year]]&amp;PERL[[#This Row],[DistrictNumber]],PERL[[Fiscal Year]:[Fiscal Year]]&amp;PERL[[DistrictNumber]:[DistrictNumber]],0),9)*$H1224</f>
        <v>0</v>
      </c>
      <c r="J1224" s="15">
        <f>IF(PERL[[#This Row],[Unadjusted Maximum Revenue]]/(PERL[[#This Row],[Proposed Taxable Valuation]]/1000)&gt;PERL[[#This Row],[Max Debt RATE]],PERL[[#This Row],[Max Debt RATE]],PERL[[#This Row],[Unadjusted Maximum Revenue]]/(PERL[[#This Row],[Proposed Taxable Valuation]]/1000))</f>
        <v>0</v>
      </c>
      <c r="K1224" s="26">
        <f>ROUND(PERL[[#This Row],[Proposed Taxable Valuation]]/1000*PERL[[#This Row],[Adjusted Rate]],0)</f>
        <v>0</v>
      </c>
      <c r="L1224" s="19">
        <f t="shared" si="107"/>
        <v>0</v>
      </c>
      <c r="M1224" s="17">
        <f t="shared" si="104"/>
        <v>0</v>
      </c>
      <c r="N1224" s="5">
        <v>163429287</v>
      </c>
      <c r="O1224">
        <f>INDEX($R$3:$T$335,MATCH(PERL[[#This Row],[DistrictNumber]],$R$3:$R$335,0),3)</f>
        <v>0</v>
      </c>
      <c r="P1224" s="9">
        <f t="shared" si="105"/>
        <v>0</v>
      </c>
      <c r="V1224">
        <v>2029</v>
      </c>
      <c r="W1224" t="s">
        <v>490</v>
      </c>
      <c r="X1224" s="25">
        <v>366278771</v>
      </c>
    </row>
    <row r="1225" spans="1:24" x14ac:dyDescent="0.35">
      <c r="A1225" s="13">
        <v>2029</v>
      </c>
      <c r="B1225" s="13">
        <f t="shared" si="106"/>
        <v>2028</v>
      </c>
      <c r="C1225" t="s">
        <v>488</v>
      </c>
      <c r="D1225" t="s">
        <v>489</v>
      </c>
      <c r="E1225" s="5">
        <v>2432501749</v>
      </c>
      <c r="F1225" s="13">
        <f>INDEX($R$3:$T$335,MATCH(PERL[[#This Row],[DistrictNumber]],$R$3:$R$335,0),3)</f>
        <v>0.13500000000000001</v>
      </c>
      <c r="G1225" s="9">
        <f t="shared" si="103"/>
        <v>328387.73611499998</v>
      </c>
      <c r="H1225" s="11">
        <v>1.02</v>
      </c>
      <c r="I1225" s="12" cm="1">
        <f t="array" ref="I1225">INDEX(PERL[],MATCH(PERL[[#This Row],[Base Year]]&amp;PERL[[#This Row],[DistrictNumber]],PERL[[Fiscal Year]:[Fiscal Year]]&amp;PERL[[DistrictNumber]:[DistrictNumber]],0),9)*$H1225</f>
        <v>226713.51866311347</v>
      </c>
      <c r="J1225" s="15">
        <f>IF(PERL[[#This Row],[Unadjusted Maximum Revenue]]/(PERL[[#This Row],[Proposed Taxable Valuation]]/1000)&gt;PERL[[#This Row],[Max Debt RATE]],PERL[[#This Row],[Max Debt RATE]],PERL[[#This Row],[Unadjusted Maximum Revenue]]/(PERL[[#This Row],[Proposed Taxable Valuation]]/1000))</f>
        <v>9.3201790607680052E-2</v>
      </c>
      <c r="K1225" s="26">
        <f>ROUND(PERL[[#This Row],[Proposed Taxable Valuation]]/1000*PERL[[#This Row],[Adjusted Rate]],0)</f>
        <v>226714</v>
      </c>
      <c r="L1225" s="19">
        <f t="shared" si="107"/>
        <v>-101674.21745188651</v>
      </c>
      <c r="M1225" s="17">
        <f t="shared" si="104"/>
        <v>-4.1798209392319957E-2</v>
      </c>
      <c r="N1225" s="5">
        <v>1962603314</v>
      </c>
      <c r="O1225">
        <f>INDEX($R$3:$T$335,MATCH(PERL[[#This Row],[DistrictNumber]],$R$3:$R$335,0),3)</f>
        <v>0.13500000000000001</v>
      </c>
      <c r="P1225" s="9">
        <f t="shared" si="105"/>
        <v>264951.44739000004</v>
      </c>
      <c r="V1225">
        <v>2029</v>
      </c>
      <c r="W1225" t="s">
        <v>492</v>
      </c>
      <c r="X1225" s="25">
        <v>280688028</v>
      </c>
    </row>
    <row r="1226" spans="1:24" x14ac:dyDescent="0.35">
      <c r="A1226" s="13">
        <v>2029</v>
      </c>
      <c r="B1226" s="13">
        <f t="shared" si="106"/>
        <v>2028</v>
      </c>
      <c r="C1226" t="s">
        <v>490</v>
      </c>
      <c r="D1226" t="s">
        <v>491</v>
      </c>
      <c r="E1226" s="5">
        <v>366278771</v>
      </c>
      <c r="F1226" s="13">
        <f>INDEX($R$3:$T$335,MATCH(PERL[[#This Row],[DistrictNumber]],$R$3:$R$335,0),3)</f>
        <v>0</v>
      </c>
      <c r="G1226" s="9">
        <f t="shared" ref="G1226:G1289" si="108">E1226/1000*F1226</f>
        <v>0</v>
      </c>
      <c r="H1226" s="11">
        <v>1.02</v>
      </c>
      <c r="I1226" s="12" cm="1">
        <f t="array" ref="I1226">INDEX(PERL[],MATCH(PERL[[#This Row],[Base Year]]&amp;PERL[[#This Row],[DistrictNumber]],PERL[[Fiscal Year]:[Fiscal Year]]&amp;PERL[[DistrictNumber]:[DistrictNumber]],0),9)*$H1226</f>
        <v>0</v>
      </c>
      <c r="J1226" s="15">
        <f>IF(PERL[[#This Row],[Unadjusted Maximum Revenue]]/(PERL[[#This Row],[Proposed Taxable Valuation]]/1000)&gt;PERL[[#This Row],[Max Debt RATE]],PERL[[#This Row],[Max Debt RATE]],PERL[[#This Row],[Unadjusted Maximum Revenue]]/(PERL[[#This Row],[Proposed Taxable Valuation]]/1000))</f>
        <v>0</v>
      </c>
      <c r="K1226" s="26">
        <f>ROUND(PERL[[#This Row],[Proposed Taxable Valuation]]/1000*PERL[[#This Row],[Adjusted Rate]],0)</f>
        <v>0</v>
      </c>
      <c r="L1226" s="19">
        <f t="shared" si="107"/>
        <v>0</v>
      </c>
      <c r="M1226" s="17">
        <f t="shared" si="104"/>
        <v>0</v>
      </c>
      <c r="N1226" s="5">
        <v>315758577</v>
      </c>
      <c r="O1226">
        <f>INDEX($R$3:$T$335,MATCH(PERL[[#This Row],[DistrictNumber]],$R$3:$R$335,0),3)</f>
        <v>0</v>
      </c>
      <c r="P1226" s="9">
        <f t="shared" si="105"/>
        <v>0</v>
      </c>
      <c r="V1226">
        <v>2029</v>
      </c>
      <c r="W1226" t="s">
        <v>494</v>
      </c>
      <c r="X1226" s="25">
        <v>1615806313</v>
      </c>
    </row>
    <row r="1227" spans="1:24" x14ac:dyDescent="0.35">
      <c r="A1227" s="13">
        <v>2029</v>
      </c>
      <c r="B1227" s="13">
        <f t="shared" si="106"/>
        <v>2028</v>
      </c>
      <c r="C1227" t="s">
        <v>492</v>
      </c>
      <c r="D1227" t="s">
        <v>493</v>
      </c>
      <c r="E1227" s="5">
        <v>280688028</v>
      </c>
      <c r="F1227" s="13">
        <f>INDEX($R$3:$T$335,MATCH(PERL[[#This Row],[DistrictNumber]],$R$3:$R$335,0),3)</f>
        <v>0</v>
      </c>
      <c r="G1227" s="9">
        <f t="shared" si="108"/>
        <v>0</v>
      </c>
      <c r="H1227" s="11">
        <v>1.02</v>
      </c>
      <c r="I1227" s="12" cm="1">
        <f t="array" ref="I1227">INDEX(PERL[],MATCH(PERL[[#This Row],[Base Year]]&amp;PERL[[#This Row],[DistrictNumber]],PERL[[Fiscal Year]:[Fiscal Year]]&amp;PERL[[DistrictNumber]:[DistrictNumber]],0),9)*$H1227</f>
        <v>0</v>
      </c>
      <c r="J1227" s="15">
        <f>IF(PERL[[#This Row],[Unadjusted Maximum Revenue]]/(PERL[[#This Row],[Proposed Taxable Valuation]]/1000)&gt;PERL[[#This Row],[Max Debt RATE]],PERL[[#This Row],[Max Debt RATE]],PERL[[#This Row],[Unadjusted Maximum Revenue]]/(PERL[[#This Row],[Proposed Taxable Valuation]]/1000))</f>
        <v>0</v>
      </c>
      <c r="K1227" s="26">
        <f>ROUND(PERL[[#This Row],[Proposed Taxable Valuation]]/1000*PERL[[#This Row],[Adjusted Rate]],0)</f>
        <v>0</v>
      </c>
      <c r="L1227" s="19">
        <f t="shared" si="107"/>
        <v>0</v>
      </c>
      <c r="M1227" s="17">
        <f t="shared" ref="M1227:M1290" si="109">J1227-F1227</f>
        <v>0</v>
      </c>
      <c r="N1227" s="5">
        <v>240639119</v>
      </c>
      <c r="O1227">
        <f>INDEX($R$3:$T$335,MATCH(PERL[[#This Row],[DistrictNumber]],$R$3:$R$335,0),3)</f>
        <v>0</v>
      </c>
      <c r="P1227" s="9">
        <f t="shared" si="105"/>
        <v>0</v>
      </c>
      <c r="V1227">
        <v>2029</v>
      </c>
      <c r="W1227" t="s">
        <v>496</v>
      </c>
      <c r="X1227" s="25">
        <v>200859328</v>
      </c>
    </row>
    <row r="1228" spans="1:24" x14ac:dyDescent="0.35">
      <c r="A1228" s="13">
        <v>2029</v>
      </c>
      <c r="B1228" s="13">
        <f t="shared" si="106"/>
        <v>2028</v>
      </c>
      <c r="C1228" t="s">
        <v>494</v>
      </c>
      <c r="D1228" t="s">
        <v>495</v>
      </c>
      <c r="E1228" s="5">
        <v>1615806313</v>
      </c>
      <c r="F1228" s="13">
        <f>INDEX($R$3:$T$335,MATCH(PERL[[#This Row],[DistrictNumber]],$R$3:$R$335,0),3)</f>
        <v>0</v>
      </c>
      <c r="G1228" s="9">
        <f t="shared" si="108"/>
        <v>0</v>
      </c>
      <c r="H1228" s="11">
        <v>1.02</v>
      </c>
      <c r="I1228" s="12" cm="1">
        <f t="array" ref="I1228">INDEX(PERL[],MATCH(PERL[[#This Row],[Base Year]]&amp;PERL[[#This Row],[DistrictNumber]],PERL[[Fiscal Year]:[Fiscal Year]]&amp;PERL[[DistrictNumber]:[DistrictNumber]],0),9)*$H1228</f>
        <v>0</v>
      </c>
      <c r="J1228" s="15">
        <f>IF(PERL[[#This Row],[Unadjusted Maximum Revenue]]/(PERL[[#This Row],[Proposed Taxable Valuation]]/1000)&gt;PERL[[#This Row],[Max Debt RATE]],PERL[[#This Row],[Max Debt RATE]],PERL[[#This Row],[Unadjusted Maximum Revenue]]/(PERL[[#This Row],[Proposed Taxable Valuation]]/1000))</f>
        <v>0</v>
      </c>
      <c r="K1228" s="26">
        <f>ROUND(PERL[[#This Row],[Proposed Taxable Valuation]]/1000*PERL[[#This Row],[Adjusted Rate]],0)</f>
        <v>0</v>
      </c>
      <c r="L1228" s="19">
        <f t="shared" si="107"/>
        <v>0</v>
      </c>
      <c r="M1228" s="17">
        <f t="shared" si="109"/>
        <v>0</v>
      </c>
      <c r="N1228" s="5">
        <v>1296632272</v>
      </c>
      <c r="O1228">
        <f>INDEX($R$3:$T$335,MATCH(PERL[[#This Row],[DistrictNumber]],$R$3:$R$335,0),3)</f>
        <v>0</v>
      </c>
      <c r="P1228" s="9">
        <f t="shared" si="105"/>
        <v>0</v>
      </c>
      <c r="V1228">
        <v>2029</v>
      </c>
      <c r="W1228" t="s">
        <v>616</v>
      </c>
      <c r="X1228" s="25">
        <v>623259866</v>
      </c>
    </row>
    <row r="1229" spans="1:24" x14ac:dyDescent="0.35">
      <c r="A1229" s="13">
        <v>2029</v>
      </c>
      <c r="B1229" s="13">
        <f t="shared" si="106"/>
        <v>2028</v>
      </c>
      <c r="C1229" t="s">
        <v>496</v>
      </c>
      <c r="D1229" t="s">
        <v>497</v>
      </c>
      <c r="E1229" s="5">
        <v>200859328</v>
      </c>
      <c r="F1229" s="13">
        <f>INDEX($R$3:$T$335,MATCH(PERL[[#This Row],[DistrictNumber]],$R$3:$R$335,0),3)</f>
        <v>0</v>
      </c>
      <c r="G1229" s="9">
        <f t="shared" si="108"/>
        <v>0</v>
      </c>
      <c r="H1229" s="11">
        <v>1.02</v>
      </c>
      <c r="I1229" s="12" cm="1">
        <f t="array" ref="I1229">INDEX(PERL[],MATCH(PERL[[#This Row],[Base Year]]&amp;PERL[[#This Row],[DistrictNumber]],PERL[[Fiscal Year]:[Fiscal Year]]&amp;PERL[[DistrictNumber]:[DistrictNumber]],0),9)*$H1229</f>
        <v>0</v>
      </c>
      <c r="J1229" s="15">
        <f>IF(PERL[[#This Row],[Unadjusted Maximum Revenue]]/(PERL[[#This Row],[Proposed Taxable Valuation]]/1000)&gt;PERL[[#This Row],[Max Debt RATE]],PERL[[#This Row],[Max Debt RATE]],PERL[[#This Row],[Unadjusted Maximum Revenue]]/(PERL[[#This Row],[Proposed Taxable Valuation]]/1000))</f>
        <v>0</v>
      </c>
      <c r="K1229" s="26">
        <f>ROUND(PERL[[#This Row],[Proposed Taxable Valuation]]/1000*PERL[[#This Row],[Adjusted Rate]],0)</f>
        <v>0</v>
      </c>
      <c r="L1229" s="19">
        <f t="shared" si="107"/>
        <v>0</v>
      </c>
      <c r="M1229" s="17">
        <f t="shared" si="109"/>
        <v>0</v>
      </c>
      <c r="N1229" s="5">
        <v>162061014</v>
      </c>
      <c r="O1229">
        <f>INDEX($R$3:$T$335,MATCH(PERL[[#This Row],[DistrictNumber]],$R$3:$R$335,0),3)</f>
        <v>0</v>
      </c>
      <c r="P1229" s="9">
        <f t="shared" si="105"/>
        <v>0</v>
      </c>
      <c r="V1229">
        <v>2029</v>
      </c>
      <c r="W1229" t="s">
        <v>498</v>
      </c>
      <c r="X1229" s="25">
        <v>689761365</v>
      </c>
    </row>
    <row r="1230" spans="1:24" x14ac:dyDescent="0.35">
      <c r="A1230" s="13">
        <v>2029</v>
      </c>
      <c r="B1230" s="13">
        <f t="shared" si="106"/>
        <v>2028</v>
      </c>
      <c r="C1230" t="s">
        <v>498</v>
      </c>
      <c r="D1230" t="s">
        <v>499</v>
      </c>
      <c r="E1230" s="5">
        <v>689761365</v>
      </c>
      <c r="F1230" s="13">
        <f>INDEX($R$3:$T$335,MATCH(PERL[[#This Row],[DistrictNumber]],$R$3:$R$335,0),3)</f>
        <v>0</v>
      </c>
      <c r="G1230" s="9">
        <f t="shared" si="108"/>
        <v>0</v>
      </c>
      <c r="H1230" s="11">
        <v>1.02</v>
      </c>
      <c r="I1230" s="12" cm="1">
        <f t="array" ref="I1230">INDEX(PERL[],MATCH(PERL[[#This Row],[Base Year]]&amp;PERL[[#This Row],[DistrictNumber]],PERL[[Fiscal Year]:[Fiscal Year]]&amp;PERL[[DistrictNumber]:[DistrictNumber]],0),9)*$H1230</f>
        <v>0</v>
      </c>
      <c r="J1230" s="15">
        <f>IF(PERL[[#This Row],[Unadjusted Maximum Revenue]]/(PERL[[#This Row],[Proposed Taxable Valuation]]/1000)&gt;PERL[[#This Row],[Max Debt RATE]],PERL[[#This Row],[Max Debt RATE]],PERL[[#This Row],[Unadjusted Maximum Revenue]]/(PERL[[#This Row],[Proposed Taxable Valuation]]/1000))</f>
        <v>0</v>
      </c>
      <c r="K1230" s="26">
        <f>ROUND(PERL[[#This Row],[Proposed Taxable Valuation]]/1000*PERL[[#This Row],[Adjusted Rate]],0)</f>
        <v>0</v>
      </c>
      <c r="L1230" s="19">
        <f t="shared" si="107"/>
        <v>0</v>
      </c>
      <c r="M1230" s="17">
        <f t="shared" si="109"/>
        <v>0</v>
      </c>
      <c r="N1230" s="5">
        <v>544075975</v>
      </c>
      <c r="O1230">
        <f>INDEX($R$3:$T$335,MATCH(PERL[[#This Row],[DistrictNumber]],$R$3:$R$335,0),3)</f>
        <v>0</v>
      </c>
      <c r="P1230" s="9">
        <f t="shared" si="105"/>
        <v>0</v>
      </c>
      <c r="V1230">
        <v>2029</v>
      </c>
      <c r="W1230" t="s">
        <v>500</v>
      </c>
      <c r="X1230" s="25">
        <v>652352594</v>
      </c>
    </row>
    <row r="1231" spans="1:24" x14ac:dyDescent="0.35">
      <c r="A1231" s="13">
        <v>2029</v>
      </c>
      <c r="B1231" s="13">
        <f t="shared" si="106"/>
        <v>2028</v>
      </c>
      <c r="C1231" t="s">
        <v>500</v>
      </c>
      <c r="D1231" t="s">
        <v>501</v>
      </c>
      <c r="E1231" s="5">
        <v>652352594</v>
      </c>
      <c r="F1231" s="13">
        <f>INDEX($R$3:$T$335,MATCH(PERL[[#This Row],[DistrictNumber]],$R$3:$R$335,0),3)</f>
        <v>0</v>
      </c>
      <c r="G1231" s="9">
        <f t="shared" si="108"/>
        <v>0</v>
      </c>
      <c r="H1231" s="11">
        <v>1.02</v>
      </c>
      <c r="I1231" s="12" cm="1">
        <f t="array" ref="I1231">INDEX(PERL[],MATCH(PERL[[#This Row],[Base Year]]&amp;PERL[[#This Row],[DistrictNumber]],PERL[[Fiscal Year]:[Fiscal Year]]&amp;PERL[[DistrictNumber]:[DistrictNumber]],0),9)*$H1231</f>
        <v>0</v>
      </c>
      <c r="J1231" s="15">
        <f>IF(PERL[[#This Row],[Unadjusted Maximum Revenue]]/(PERL[[#This Row],[Proposed Taxable Valuation]]/1000)&gt;PERL[[#This Row],[Max Debt RATE]],PERL[[#This Row],[Max Debt RATE]],PERL[[#This Row],[Unadjusted Maximum Revenue]]/(PERL[[#This Row],[Proposed Taxable Valuation]]/1000))</f>
        <v>0</v>
      </c>
      <c r="K1231" s="26">
        <f>ROUND(PERL[[#This Row],[Proposed Taxable Valuation]]/1000*PERL[[#This Row],[Adjusted Rate]],0)</f>
        <v>0</v>
      </c>
      <c r="L1231" s="19">
        <f t="shared" si="107"/>
        <v>0</v>
      </c>
      <c r="M1231" s="17">
        <f t="shared" si="109"/>
        <v>0</v>
      </c>
      <c r="N1231" s="5">
        <v>516221637</v>
      </c>
      <c r="O1231">
        <f>INDEX($R$3:$T$335,MATCH(PERL[[#This Row],[DistrictNumber]],$R$3:$R$335,0),3)</f>
        <v>0</v>
      </c>
      <c r="P1231" s="9">
        <f t="shared" si="105"/>
        <v>0</v>
      </c>
      <c r="V1231">
        <v>2029</v>
      </c>
      <c r="W1231" t="s">
        <v>502</v>
      </c>
      <c r="X1231" s="25">
        <v>469008235</v>
      </c>
    </row>
    <row r="1232" spans="1:24" x14ac:dyDescent="0.35">
      <c r="A1232" s="13">
        <v>2029</v>
      </c>
      <c r="B1232" s="13">
        <f t="shared" si="106"/>
        <v>2028</v>
      </c>
      <c r="C1232" t="s">
        <v>502</v>
      </c>
      <c r="D1232" t="s">
        <v>503</v>
      </c>
      <c r="E1232" s="5">
        <v>469008235</v>
      </c>
      <c r="F1232" s="13">
        <f>INDEX($R$3:$T$335,MATCH(PERL[[#This Row],[DistrictNumber]],$R$3:$R$335,0),3)</f>
        <v>0</v>
      </c>
      <c r="G1232" s="9">
        <f t="shared" si="108"/>
        <v>0</v>
      </c>
      <c r="H1232" s="11">
        <v>1.02</v>
      </c>
      <c r="I1232" s="12" cm="1">
        <f t="array" ref="I1232">INDEX(PERL[],MATCH(PERL[[#This Row],[Base Year]]&amp;PERL[[#This Row],[DistrictNumber]],PERL[[Fiscal Year]:[Fiscal Year]]&amp;PERL[[DistrictNumber]:[DistrictNumber]],0),9)*$H1232</f>
        <v>0</v>
      </c>
      <c r="J1232" s="15">
        <f>IF(PERL[[#This Row],[Unadjusted Maximum Revenue]]/(PERL[[#This Row],[Proposed Taxable Valuation]]/1000)&gt;PERL[[#This Row],[Max Debt RATE]],PERL[[#This Row],[Max Debt RATE]],PERL[[#This Row],[Unadjusted Maximum Revenue]]/(PERL[[#This Row],[Proposed Taxable Valuation]]/1000))</f>
        <v>0</v>
      </c>
      <c r="K1232" s="26">
        <f>ROUND(PERL[[#This Row],[Proposed Taxable Valuation]]/1000*PERL[[#This Row],[Adjusted Rate]],0)</f>
        <v>0</v>
      </c>
      <c r="L1232" s="19">
        <f t="shared" si="107"/>
        <v>0</v>
      </c>
      <c r="M1232" s="17">
        <f t="shared" si="109"/>
        <v>0</v>
      </c>
      <c r="N1232" s="5">
        <v>393416168</v>
      </c>
      <c r="O1232">
        <f>INDEX($R$3:$T$335,MATCH(PERL[[#This Row],[DistrictNumber]],$R$3:$R$335,0),3)</f>
        <v>0</v>
      </c>
      <c r="P1232" s="9">
        <f t="shared" si="105"/>
        <v>0</v>
      </c>
      <c r="V1232">
        <v>2029</v>
      </c>
      <c r="W1232" t="s">
        <v>504</v>
      </c>
      <c r="X1232" s="25">
        <v>282870584</v>
      </c>
    </row>
    <row r="1233" spans="1:24" x14ac:dyDescent="0.35">
      <c r="A1233" s="13">
        <v>2029</v>
      </c>
      <c r="B1233" s="13">
        <f t="shared" si="106"/>
        <v>2028</v>
      </c>
      <c r="C1233" t="s">
        <v>504</v>
      </c>
      <c r="D1233" t="s">
        <v>505</v>
      </c>
      <c r="E1233" s="5">
        <v>282870584</v>
      </c>
      <c r="F1233" s="13">
        <f>INDEX($R$3:$T$335,MATCH(PERL[[#This Row],[DistrictNumber]],$R$3:$R$335,0),3)</f>
        <v>0</v>
      </c>
      <c r="G1233" s="9">
        <f t="shared" si="108"/>
        <v>0</v>
      </c>
      <c r="H1233" s="11">
        <v>1.02</v>
      </c>
      <c r="I1233" s="12" cm="1">
        <f t="array" ref="I1233">INDEX(PERL[],MATCH(PERL[[#This Row],[Base Year]]&amp;PERL[[#This Row],[DistrictNumber]],PERL[[Fiscal Year]:[Fiscal Year]]&amp;PERL[[DistrictNumber]:[DistrictNumber]],0),9)*$H1233</f>
        <v>0</v>
      </c>
      <c r="J1233" s="15">
        <f>IF(PERL[[#This Row],[Unadjusted Maximum Revenue]]/(PERL[[#This Row],[Proposed Taxable Valuation]]/1000)&gt;PERL[[#This Row],[Max Debt RATE]],PERL[[#This Row],[Max Debt RATE]],PERL[[#This Row],[Unadjusted Maximum Revenue]]/(PERL[[#This Row],[Proposed Taxable Valuation]]/1000))</f>
        <v>0</v>
      </c>
      <c r="K1233" s="26">
        <f>ROUND(PERL[[#This Row],[Proposed Taxable Valuation]]/1000*PERL[[#This Row],[Adjusted Rate]],0)</f>
        <v>0</v>
      </c>
      <c r="L1233" s="19">
        <f t="shared" si="107"/>
        <v>0</v>
      </c>
      <c r="M1233" s="17">
        <f t="shared" si="109"/>
        <v>0</v>
      </c>
      <c r="N1233" s="5">
        <v>230362004</v>
      </c>
      <c r="O1233">
        <f>INDEX($R$3:$T$335,MATCH(PERL[[#This Row],[DistrictNumber]],$R$3:$R$335,0),3)</f>
        <v>0</v>
      </c>
      <c r="P1233" s="9">
        <f t="shared" si="105"/>
        <v>0</v>
      </c>
      <c r="V1233">
        <v>2029</v>
      </c>
      <c r="W1233" t="s">
        <v>506</v>
      </c>
      <c r="X1233" s="25">
        <v>315404973</v>
      </c>
    </row>
    <row r="1234" spans="1:24" x14ac:dyDescent="0.35">
      <c r="A1234" s="13">
        <v>2029</v>
      </c>
      <c r="B1234" s="13">
        <f t="shared" si="106"/>
        <v>2028</v>
      </c>
      <c r="C1234" t="s">
        <v>506</v>
      </c>
      <c r="D1234" t="s">
        <v>507</v>
      </c>
      <c r="E1234" s="5">
        <v>315404973</v>
      </c>
      <c r="F1234" s="13">
        <f>INDEX($R$3:$T$335,MATCH(PERL[[#This Row],[DistrictNumber]],$R$3:$R$335,0),3)</f>
        <v>0</v>
      </c>
      <c r="G1234" s="9">
        <f t="shared" si="108"/>
        <v>0</v>
      </c>
      <c r="H1234" s="11">
        <v>1.02</v>
      </c>
      <c r="I1234" s="12" cm="1">
        <f t="array" ref="I1234">INDEX(PERL[],MATCH(PERL[[#This Row],[Base Year]]&amp;PERL[[#This Row],[DistrictNumber]],PERL[[Fiscal Year]:[Fiscal Year]]&amp;PERL[[DistrictNumber]:[DistrictNumber]],0),9)*$H1234</f>
        <v>0</v>
      </c>
      <c r="J1234" s="15">
        <f>IF(PERL[[#This Row],[Unadjusted Maximum Revenue]]/(PERL[[#This Row],[Proposed Taxable Valuation]]/1000)&gt;PERL[[#This Row],[Max Debt RATE]],PERL[[#This Row],[Max Debt RATE]],PERL[[#This Row],[Unadjusted Maximum Revenue]]/(PERL[[#This Row],[Proposed Taxable Valuation]]/1000))</f>
        <v>0</v>
      </c>
      <c r="K1234" s="26">
        <f>ROUND(PERL[[#This Row],[Proposed Taxable Valuation]]/1000*PERL[[#This Row],[Adjusted Rate]],0)</f>
        <v>0</v>
      </c>
      <c r="L1234" s="19">
        <f t="shared" si="107"/>
        <v>0</v>
      </c>
      <c r="M1234" s="17">
        <f t="shared" si="109"/>
        <v>0</v>
      </c>
      <c r="N1234" s="5">
        <v>250948606</v>
      </c>
      <c r="O1234">
        <f>INDEX($R$3:$T$335,MATCH(PERL[[#This Row],[DistrictNumber]],$R$3:$R$335,0),3)</f>
        <v>0</v>
      </c>
      <c r="P1234" s="9">
        <f t="shared" si="105"/>
        <v>0</v>
      </c>
      <c r="V1234">
        <v>2029</v>
      </c>
      <c r="W1234" t="s">
        <v>508</v>
      </c>
      <c r="X1234" s="25">
        <v>1055702402</v>
      </c>
    </row>
    <row r="1235" spans="1:24" x14ac:dyDescent="0.35">
      <c r="A1235" s="13">
        <v>2029</v>
      </c>
      <c r="B1235" s="13">
        <f t="shared" si="106"/>
        <v>2028</v>
      </c>
      <c r="C1235" t="s">
        <v>508</v>
      </c>
      <c r="D1235" t="s">
        <v>509</v>
      </c>
      <c r="E1235" s="5">
        <v>1055702402</v>
      </c>
      <c r="F1235" s="13">
        <f>INDEX($R$3:$T$335,MATCH(PERL[[#This Row],[DistrictNumber]],$R$3:$R$335,0),3)</f>
        <v>0</v>
      </c>
      <c r="G1235" s="9">
        <f t="shared" si="108"/>
        <v>0</v>
      </c>
      <c r="H1235" s="11">
        <v>1.02</v>
      </c>
      <c r="I1235" s="12" cm="1">
        <f t="array" ref="I1235">INDEX(PERL[],MATCH(PERL[[#This Row],[Base Year]]&amp;PERL[[#This Row],[DistrictNumber]],PERL[[Fiscal Year]:[Fiscal Year]]&amp;PERL[[DistrictNumber]:[DistrictNumber]],0),9)*$H1235</f>
        <v>0</v>
      </c>
      <c r="J1235" s="15">
        <f>IF(PERL[[#This Row],[Unadjusted Maximum Revenue]]/(PERL[[#This Row],[Proposed Taxable Valuation]]/1000)&gt;PERL[[#This Row],[Max Debt RATE]],PERL[[#This Row],[Max Debt RATE]],PERL[[#This Row],[Unadjusted Maximum Revenue]]/(PERL[[#This Row],[Proposed Taxable Valuation]]/1000))</f>
        <v>0</v>
      </c>
      <c r="K1235" s="26">
        <f>ROUND(PERL[[#This Row],[Proposed Taxable Valuation]]/1000*PERL[[#This Row],[Adjusted Rate]],0)</f>
        <v>0</v>
      </c>
      <c r="L1235" s="19">
        <f t="shared" si="107"/>
        <v>0</v>
      </c>
      <c r="M1235" s="17">
        <f t="shared" si="109"/>
        <v>0</v>
      </c>
      <c r="N1235" s="5">
        <v>752100281</v>
      </c>
      <c r="O1235">
        <f>INDEX($R$3:$T$335,MATCH(PERL[[#This Row],[DistrictNumber]],$R$3:$R$335,0),3)</f>
        <v>0</v>
      </c>
      <c r="P1235" s="9">
        <f t="shared" si="105"/>
        <v>0</v>
      </c>
      <c r="V1235">
        <v>2029</v>
      </c>
      <c r="W1235" t="s">
        <v>510</v>
      </c>
      <c r="X1235" s="25">
        <v>386406315</v>
      </c>
    </row>
    <row r="1236" spans="1:24" x14ac:dyDescent="0.35">
      <c r="A1236" s="13">
        <v>2029</v>
      </c>
      <c r="B1236" s="13">
        <f t="shared" si="106"/>
        <v>2028</v>
      </c>
      <c r="C1236" t="s">
        <v>510</v>
      </c>
      <c r="D1236" t="s">
        <v>511</v>
      </c>
      <c r="E1236" s="5">
        <v>386406315</v>
      </c>
      <c r="F1236" s="13">
        <f>INDEX($R$3:$T$335,MATCH(PERL[[#This Row],[DistrictNumber]],$R$3:$R$335,0),3)</f>
        <v>0</v>
      </c>
      <c r="G1236" s="9">
        <f t="shared" si="108"/>
        <v>0</v>
      </c>
      <c r="H1236" s="11">
        <v>1.02</v>
      </c>
      <c r="I1236" s="12" cm="1">
        <f t="array" ref="I1236">INDEX(PERL[],MATCH(PERL[[#This Row],[Base Year]]&amp;PERL[[#This Row],[DistrictNumber]],PERL[[Fiscal Year]:[Fiscal Year]]&amp;PERL[[DistrictNumber]:[DistrictNumber]],0),9)*$H1236</f>
        <v>0</v>
      </c>
      <c r="J1236" s="15">
        <f>IF(PERL[[#This Row],[Unadjusted Maximum Revenue]]/(PERL[[#This Row],[Proposed Taxable Valuation]]/1000)&gt;PERL[[#This Row],[Max Debt RATE]],PERL[[#This Row],[Max Debt RATE]],PERL[[#This Row],[Unadjusted Maximum Revenue]]/(PERL[[#This Row],[Proposed Taxable Valuation]]/1000))</f>
        <v>0</v>
      </c>
      <c r="K1236" s="26">
        <f>ROUND(PERL[[#This Row],[Proposed Taxable Valuation]]/1000*PERL[[#This Row],[Adjusted Rate]],0)</f>
        <v>0</v>
      </c>
      <c r="L1236" s="19">
        <f t="shared" si="107"/>
        <v>0</v>
      </c>
      <c r="M1236" s="17">
        <f t="shared" si="109"/>
        <v>0</v>
      </c>
      <c r="N1236" s="5">
        <v>328788002</v>
      </c>
      <c r="O1236">
        <f>INDEX($R$3:$T$335,MATCH(PERL[[#This Row],[DistrictNumber]],$R$3:$R$335,0),3)</f>
        <v>0</v>
      </c>
      <c r="P1236" s="9">
        <f t="shared" si="105"/>
        <v>0</v>
      </c>
      <c r="V1236">
        <v>2029</v>
      </c>
      <c r="W1236" t="s">
        <v>512</v>
      </c>
      <c r="X1236" s="25">
        <v>5901457561</v>
      </c>
    </row>
    <row r="1237" spans="1:24" x14ac:dyDescent="0.35">
      <c r="A1237" s="13">
        <v>2029</v>
      </c>
      <c r="B1237" s="13">
        <f t="shared" si="106"/>
        <v>2028</v>
      </c>
      <c r="C1237" t="s">
        <v>512</v>
      </c>
      <c r="D1237" t="s">
        <v>513</v>
      </c>
      <c r="E1237" s="5">
        <v>5901457561</v>
      </c>
      <c r="F1237" s="13">
        <f>INDEX($R$3:$T$335,MATCH(PERL[[#This Row],[DistrictNumber]],$R$3:$R$335,0),3)</f>
        <v>0</v>
      </c>
      <c r="G1237" s="9">
        <f t="shared" si="108"/>
        <v>0</v>
      </c>
      <c r="H1237" s="11">
        <v>1.02</v>
      </c>
      <c r="I1237" s="12" cm="1">
        <f t="array" ref="I1237">INDEX(PERL[],MATCH(PERL[[#This Row],[Base Year]]&amp;PERL[[#This Row],[DistrictNumber]],PERL[[Fiscal Year]:[Fiscal Year]]&amp;PERL[[DistrictNumber]:[DistrictNumber]],0),9)*$H1237</f>
        <v>0</v>
      </c>
      <c r="J1237" s="15">
        <f>IF(PERL[[#This Row],[Unadjusted Maximum Revenue]]/(PERL[[#This Row],[Proposed Taxable Valuation]]/1000)&gt;PERL[[#This Row],[Max Debt RATE]],PERL[[#This Row],[Max Debt RATE]],PERL[[#This Row],[Unadjusted Maximum Revenue]]/(PERL[[#This Row],[Proposed Taxable Valuation]]/1000))</f>
        <v>0</v>
      </c>
      <c r="K1237" s="26">
        <f>ROUND(PERL[[#This Row],[Proposed Taxable Valuation]]/1000*PERL[[#This Row],[Adjusted Rate]],0)</f>
        <v>0</v>
      </c>
      <c r="L1237" s="19">
        <f t="shared" si="107"/>
        <v>0</v>
      </c>
      <c r="M1237" s="17">
        <f t="shared" si="109"/>
        <v>0</v>
      </c>
      <c r="N1237" s="5">
        <v>3976263865</v>
      </c>
      <c r="O1237">
        <f>INDEX($R$3:$T$335,MATCH(PERL[[#This Row],[DistrictNumber]],$R$3:$R$335,0),3)</f>
        <v>0</v>
      </c>
      <c r="P1237" s="9">
        <f t="shared" si="105"/>
        <v>0</v>
      </c>
      <c r="V1237">
        <v>2029</v>
      </c>
      <c r="W1237" t="s">
        <v>516</v>
      </c>
      <c r="X1237" s="25">
        <v>831461457</v>
      </c>
    </row>
    <row r="1238" spans="1:24" x14ac:dyDescent="0.35">
      <c r="A1238" s="13">
        <v>2029</v>
      </c>
      <c r="B1238" s="13">
        <f t="shared" si="106"/>
        <v>2028</v>
      </c>
      <c r="C1238" t="s">
        <v>514</v>
      </c>
      <c r="D1238" t="s">
        <v>515</v>
      </c>
      <c r="E1238" s="5">
        <v>1143090078</v>
      </c>
      <c r="F1238" s="13">
        <f>INDEX($R$3:$T$335,MATCH(PERL[[#This Row],[DistrictNumber]],$R$3:$R$335,0),3)</f>
        <v>0</v>
      </c>
      <c r="G1238" s="9">
        <f t="shared" si="108"/>
        <v>0</v>
      </c>
      <c r="H1238" s="11">
        <v>1.02</v>
      </c>
      <c r="I1238" s="12" cm="1">
        <f t="array" ref="I1238">INDEX(PERL[],MATCH(PERL[[#This Row],[Base Year]]&amp;PERL[[#This Row],[DistrictNumber]],PERL[[Fiscal Year]:[Fiscal Year]]&amp;PERL[[DistrictNumber]:[DistrictNumber]],0),9)*$H1238</f>
        <v>0</v>
      </c>
      <c r="J1238" s="15">
        <f>IF(PERL[[#This Row],[Unadjusted Maximum Revenue]]/(PERL[[#This Row],[Proposed Taxable Valuation]]/1000)&gt;PERL[[#This Row],[Max Debt RATE]],PERL[[#This Row],[Max Debt RATE]],PERL[[#This Row],[Unadjusted Maximum Revenue]]/(PERL[[#This Row],[Proposed Taxable Valuation]]/1000))</f>
        <v>0</v>
      </c>
      <c r="K1238" s="26">
        <f>ROUND(PERL[[#This Row],[Proposed Taxable Valuation]]/1000*PERL[[#This Row],[Adjusted Rate]],0)</f>
        <v>0</v>
      </c>
      <c r="L1238" s="19">
        <f t="shared" si="107"/>
        <v>0</v>
      </c>
      <c r="M1238" s="17">
        <f t="shared" si="109"/>
        <v>0</v>
      </c>
      <c r="N1238" s="5">
        <v>733178062</v>
      </c>
      <c r="O1238">
        <f>INDEX($R$3:$T$335,MATCH(PERL[[#This Row],[DistrictNumber]],$R$3:$R$335,0),3)</f>
        <v>0</v>
      </c>
      <c r="P1238" s="9">
        <f t="shared" ref="P1238:P1301" si="110">N1238/1000*O1238</f>
        <v>0</v>
      </c>
      <c r="V1238">
        <v>2029</v>
      </c>
      <c r="W1238" t="s">
        <v>514</v>
      </c>
      <c r="X1238" s="25">
        <v>1143090078</v>
      </c>
    </row>
    <row r="1239" spans="1:24" x14ac:dyDescent="0.35">
      <c r="A1239" s="13">
        <v>2029</v>
      </c>
      <c r="B1239" s="13">
        <f t="shared" si="106"/>
        <v>2028</v>
      </c>
      <c r="C1239" t="s">
        <v>516</v>
      </c>
      <c r="D1239" t="s">
        <v>517</v>
      </c>
      <c r="E1239" s="5">
        <v>831461457</v>
      </c>
      <c r="F1239" s="13">
        <f>INDEX($R$3:$T$335,MATCH(PERL[[#This Row],[DistrictNumber]],$R$3:$R$335,0),3)</f>
        <v>0</v>
      </c>
      <c r="G1239" s="9">
        <f t="shared" si="108"/>
        <v>0</v>
      </c>
      <c r="H1239" s="11">
        <v>1.02</v>
      </c>
      <c r="I1239" s="12" cm="1">
        <f t="array" ref="I1239">INDEX(PERL[],MATCH(PERL[[#This Row],[Base Year]]&amp;PERL[[#This Row],[DistrictNumber]],PERL[[Fiscal Year]:[Fiscal Year]]&amp;PERL[[DistrictNumber]:[DistrictNumber]],0),9)*$H1239</f>
        <v>0</v>
      </c>
      <c r="J1239" s="15">
        <f>IF(PERL[[#This Row],[Unadjusted Maximum Revenue]]/(PERL[[#This Row],[Proposed Taxable Valuation]]/1000)&gt;PERL[[#This Row],[Max Debt RATE]],PERL[[#This Row],[Max Debt RATE]],PERL[[#This Row],[Unadjusted Maximum Revenue]]/(PERL[[#This Row],[Proposed Taxable Valuation]]/1000))</f>
        <v>0</v>
      </c>
      <c r="K1239" s="26">
        <f>ROUND(PERL[[#This Row],[Proposed Taxable Valuation]]/1000*PERL[[#This Row],[Adjusted Rate]],0)</f>
        <v>0</v>
      </c>
      <c r="L1239" s="19">
        <f t="shared" si="107"/>
        <v>0</v>
      </c>
      <c r="M1239" s="17">
        <f t="shared" si="109"/>
        <v>0</v>
      </c>
      <c r="N1239" s="5">
        <v>702026314</v>
      </c>
      <c r="O1239">
        <f>INDEX($R$3:$T$335,MATCH(PERL[[#This Row],[DistrictNumber]],$R$3:$R$335,0),3)</f>
        <v>0</v>
      </c>
      <c r="P1239" s="9">
        <f t="shared" si="110"/>
        <v>0</v>
      </c>
      <c r="V1239">
        <v>2029</v>
      </c>
      <c r="W1239" t="s">
        <v>530</v>
      </c>
      <c r="X1239" s="25">
        <v>325107685</v>
      </c>
    </row>
    <row r="1240" spans="1:24" x14ac:dyDescent="0.35">
      <c r="A1240" s="13">
        <v>2029</v>
      </c>
      <c r="B1240" s="13">
        <f t="shared" si="106"/>
        <v>2028</v>
      </c>
      <c r="C1240" t="s">
        <v>518</v>
      </c>
      <c r="D1240" t="s">
        <v>519</v>
      </c>
      <c r="E1240" s="5">
        <v>526449522</v>
      </c>
      <c r="F1240" s="13">
        <f>INDEX($R$3:$T$335,MATCH(PERL[[#This Row],[DistrictNumber]],$R$3:$R$335,0),3)</f>
        <v>0</v>
      </c>
      <c r="G1240" s="9">
        <f t="shared" si="108"/>
        <v>0</v>
      </c>
      <c r="H1240" s="11">
        <v>1.02</v>
      </c>
      <c r="I1240" s="12" cm="1">
        <f t="array" ref="I1240">INDEX(PERL[],MATCH(PERL[[#This Row],[Base Year]]&amp;PERL[[#This Row],[DistrictNumber]],PERL[[Fiscal Year]:[Fiscal Year]]&amp;PERL[[DistrictNumber]:[DistrictNumber]],0),9)*$H1240</f>
        <v>0</v>
      </c>
      <c r="J1240" s="15">
        <f>IF(PERL[[#This Row],[Unadjusted Maximum Revenue]]/(PERL[[#This Row],[Proposed Taxable Valuation]]/1000)&gt;PERL[[#This Row],[Max Debt RATE]],PERL[[#This Row],[Max Debt RATE]],PERL[[#This Row],[Unadjusted Maximum Revenue]]/(PERL[[#This Row],[Proposed Taxable Valuation]]/1000))</f>
        <v>0</v>
      </c>
      <c r="K1240" s="26">
        <f>ROUND(PERL[[#This Row],[Proposed Taxable Valuation]]/1000*PERL[[#This Row],[Adjusted Rate]],0)</f>
        <v>0</v>
      </c>
      <c r="L1240" s="19">
        <f t="shared" si="107"/>
        <v>0</v>
      </c>
      <c r="M1240" s="17">
        <f t="shared" si="109"/>
        <v>0</v>
      </c>
      <c r="N1240" s="5">
        <v>423211020</v>
      </c>
      <c r="O1240">
        <f>INDEX($R$3:$T$335,MATCH(PERL[[#This Row],[DistrictNumber]],$R$3:$R$335,0),3)</f>
        <v>0</v>
      </c>
      <c r="P1240" s="9">
        <f t="shared" si="110"/>
        <v>0</v>
      </c>
      <c r="V1240">
        <v>2029</v>
      </c>
      <c r="W1240" t="s">
        <v>518</v>
      </c>
      <c r="X1240" s="25">
        <v>526449522</v>
      </c>
    </row>
    <row r="1241" spans="1:24" x14ac:dyDescent="0.35">
      <c r="A1241" s="13">
        <v>2029</v>
      </c>
      <c r="B1241" s="13">
        <f t="shared" si="106"/>
        <v>2028</v>
      </c>
      <c r="C1241" t="s">
        <v>520</v>
      </c>
      <c r="D1241" t="s">
        <v>521</v>
      </c>
      <c r="E1241" s="5">
        <v>1117427232</v>
      </c>
      <c r="F1241" s="13">
        <f>INDEX($R$3:$T$335,MATCH(PERL[[#This Row],[DistrictNumber]],$R$3:$R$335,0),3)</f>
        <v>0</v>
      </c>
      <c r="G1241" s="9">
        <f t="shared" si="108"/>
        <v>0</v>
      </c>
      <c r="H1241" s="11">
        <v>1.02</v>
      </c>
      <c r="I1241" s="12" cm="1">
        <f t="array" ref="I1241">INDEX(PERL[],MATCH(PERL[[#This Row],[Base Year]]&amp;PERL[[#This Row],[DistrictNumber]],PERL[[Fiscal Year]:[Fiscal Year]]&amp;PERL[[DistrictNumber]:[DistrictNumber]],0),9)*$H1241</f>
        <v>0</v>
      </c>
      <c r="J1241" s="15">
        <f>IF(PERL[[#This Row],[Unadjusted Maximum Revenue]]/(PERL[[#This Row],[Proposed Taxable Valuation]]/1000)&gt;PERL[[#This Row],[Max Debt RATE]],PERL[[#This Row],[Max Debt RATE]],PERL[[#This Row],[Unadjusted Maximum Revenue]]/(PERL[[#This Row],[Proposed Taxable Valuation]]/1000))</f>
        <v>0</v>
      </c>
      <c r="K1241" s="26">
        <f>ROUND(PERL[[#This Row],[Proposed Taxable Valuation]]/1000*PERL[[#This Row],[Adjusted Rate]],0)</f>
        <v>0</v>
      </c>
      <c r="L1241" s="19">
        <f t="shared" si="107"/>
        <v>0</v>
      </c>
      <c r="M1241" s="17">
        <f t="shared" si="109"/>
        <v>0</v>
      </c>
      <c r="N1241" s="5">
        <v>989790321</v>
      </c>
      <c r="O1241">
        <f>INDEX($R$3:$T$335,MATCH(PERL[[#This Row],[DistrictNumber]],$R$3:$R$335,0),3)</f>
        <v>0</v>
      </c>
      <c r="P1241" s="9">
        <f t="shared" si="110"/>
        <v>0</v>
      </c>
      <c r="V1241">
        <v>2029</v>
      </c>
      <c r="W1241" t="s">
        <v>532</v>
      </c>
      <c r="X1241" s="25">
        <v>1158825804</v>
      </c>
    </row>
    <row r="1242" spans="1:24" x14ac:dyDescent="0.35">
      <c r="A1242" s="13">
        <v>2029</v>
      </c>
      <c r="B1242" s="13">
        <f t="shared" si="106"/>
        <v>2028</v>
      </c>
      <c r="C1242" t="s">
        <v>522</v>
      </c>
      <c r="D1242" t="s">
        <v>523</v>
      </c>
      <c r="E1242" s="5">
        <v>165845685</v>
      </c>
      <c r="F1242" s="13">
        <f>INDEX($R$3:$T$335,MATCH(PERL[[#This Row],[DistrictNumber]],$R$3:$R$335,0),3)</f>
        <v>0</v>
      </c>
      <c r="G1242" s="9">
        <f t="shared" si="108"/>
        <v>0</v>
      </c>
      <c r="H1242" s="11">
        <v>1.02</v>
      </c>
      <c r="I1242" s="12" cm="1">
        <f t="array" ref="I1242">INDEX(PERL[],MATCH(PERL[[#This Row],[Base Year]]&amp;PERL[[#This Row],[DistrictNumber]],PERL[[Fiscal Year]:[Fiscal Year]]&amp;PERL[[DistrictNumber]:[DistrictNumber]],0),9)*$H1242</f>
        <v>0</v>
      </c>
      <c r="J1242" s="15">
        <f>IF(PERL[[#This Row],[Unadjusted Maximum Revenue]]/(PERL[[#This Row],[Proposed Taxable Valuation]]/1000)&gt;PERL[[#This Row],[Max Debt RATE]],PERL[[#This Row],[Max Debt RATE]],PERL[[#This Row],[Unadjusted Maximum Revenue]]/(PERL[[#This Row],[Proposed Taxable Valuation]]/1000))</f>
        <v>0</v>
      </c>
      <c r="K1242" s="26">
        <f>ROUND(PERL[[#This Row],[Proposed Taxable Valuation]]/1000*PERL[[#This Row],[Adjusted Rate]],0)</f>
        <v>0</v>
      </c>
      <c r="L1242" s="19">
        <f t="shared" si="107"/>
        <v>0</v>
      </c>
      <c r="M1242" s="17">
        <f t="shared" si="109"/>
        <v>0</v>
      </c>
      <c r="N1242" s="5">
        <v>142857946</v>
      </c>
      <c r="O1242">
        <f>INDEX($R$3:$T$335,MATCH(PERL[[#This Row],[DistrictNumber]],$R$3:$R$335,0),3)</f>
        <v>0</v>
      </c>
      <c r="P1242" s="9">
        <f t="shared" si="110"/>
        <v>0</v>
      </c>
      <c r="V1242">
        <v>2029</v>
      </c>
      <c r="W1242" t="s">
        <v>522</v>
      </c>
      <c r="X1242" s="25">
        <v>165845685</v>
      </c>
    </row>
    <row r="1243" spans="1:24" x14ac:dyDescent="0.35">
      <c r="A1243" s="13">
        <v>2029</v>
      </c>
      <c r="B1243" s="13">
        <f t="shared" si="106"/>
        <v>2028</v>
      </c>
      <c r="C1243" t="s">
        <v>524</v>
      </c>
      <c r="D1243" t="s">
        <v>525</v>
      </c>
      <c r="E1243" s="5">
        <v>617320020</v>
      </c>
      <c r="F1243" s="13">
        <f>INDEX($R$3:$T$335,MATCH(PERL[[#This Row],[DistrictNumber]],$R$3:$R$335,0),3)</f>
        <v>0</v>
      </c>
      <c r="G1243" s="9">
        <f t="shared" si="108"/>
        <v>0</v>
      </c>
      <c r="H1243" s="11">
        <v>1.02</v>
      </c>
      <c r="I1243" s="12" cm="1">
        <f t="array" ref="I1243">INDEX(PERL[],MATCH(PERL[[#This Row],[Base Year]]&amp;PERL[[#This Row],[DistrictNumber]],PERL[[Fiscal Year]:[Fiscal Year]]&amp;PERL[[DistrictNumber]:[DistrictNumber]],0),9)*$H1243</f>
        <v>0</v>
      </c>
      <c r="J1243" s="15">
        <f>IF(PERL[[#This Row],[Unadjusted Maximum Revenue]]/(PERL[[#This Row],[Proposed Taxable Valuation]]/1000)&gt;PERL[[#This Row],[Max Debt RATE]],PERL[[#This Row],[Max Debt RATE]],PERL[[#This Row],[Unadjusted Maximum Revenue]]/(PERL[[#This Row],[Proposed Taxable Valuation]]/1000))</f>
        <v>0</v>
      </c>
      <c r="K1243" s="26">
        <f>ROUND(PERL[[#This Row],[Proposed Taxable Valuation]]/1000*PERL[[#This Row],[Adjusted Rate]],0)</f>
        <v>0</v>
      </c>
      <c r="L1243" s="19">
        <f t="shared" si="107"/>
        <v>0</v>
      </c>
      <c r="M1243" s="17">
        <f t="shared" si="109"/>
        <v>0</v>
      </c>
      <c r="N1243" s="5">
        <v>484103091</v>
      </c>
      <c r="O1243">
        <f>INDEX($R$3:$T$335,MATCH(PERL[[#This Row],[DistrictNumber]],$R$3:$R$335,0),3)</f>
        <v>0</v>
      </c>
      <c r="P1243" s="9">
        <f t="shared" si="110"/>
        <v>0</v>
      </c>
      <c r="V1243">
        <v>2029</v>
      </c>
      <c r="W1243" t="s">
        <v>524</v>
      </c>
      <c r="X1243" s="25">
        <v>617320020</v>
      </c>
    </row>
    <row r="1244" spans="1:24" x14ac:dyDescent="0.35">
      <c r="A1244" s="13">
        <v>2029</v>
      </c>
      <c r="B1244" s="13">
        <f t="shared" si="106"/>
        <v>2028</v>
      </c>
      <c r="C1244" t="s">
        <v>526</v>
      </c>
      <c r="D1244" t="s">
        <v>527</v>
      </c>
      <c r="E1244" s="5">
        <v>430507671</v>
      </c>
      <c r="F1244" s="13">
        <f>INDEX($R$3:$T$335,MATCH(PERL[[#This Row],[DistrictNumber]],$R$3:$R$335,0),3)</f>
        <v>0</v>
      </c>
      <c r="G1244" s="9">
        <f t="shared" si="108"/>
        <v>0</v>
      </c>
      <c r="H1244" s="11">
        <v>1.02</v>
      </c>
      <c r="I1244" s="12" cm="1">
        <f t="array" ref="I1244">INDEX(PERL[],MATCH(PERL[[#This Row],[Base Year]]&amp;PERL[[#This Row],[DistrictNumber]],PERL[[Fiscal Year]:[Fiscal Year]]&amp;PERL[[DistrictNumber]:[DistrictNumber]],0),9)*$H1244</f>
        <v>0</v>
      </c>
      <c r="J1244" s="15">
        <f>IF(PERL[[#This Row],[Unadjusted Maximum Revenue]]/(PERL[[#This Row],[Proposed Taxable Valuation]]/1000)&gt;PERL[[#This Row],[Max Debt RATE]],PERL[[#This Row],[Max Debt RATE]],PERL[[#This Row],[Unadjusted Maximum Revenue]]/(PERL[[#This Row],[Proposed Taxable Valuation]]/1000))</f>
        <v>0</v>
      </c>
      <c r="K1244" s="26">
        <f>ROUND(PERL[[#This Row],[Proposed Taxable Valuation]]/1000*PERL[[#This Row],[Adjusted Rate]],0)</f>
        <v>0</v>
      </c>
      <c r="L1244" s="19">
        <f t="shared" si="107"/>
        <v>0</v>
      </c>
      <c r="M1244" s="17">
        <f t="shared" si="109"/>
        <v>0</v>
      </c>
      <c r="N1244" s="5">
        <v>322985086</v>
      </c>
      <c r="O1244">
        <f>INDEX($R$3:$T$335,MATCH(PERL[[#This Row],[DistrictNumber]],$R$3:$R$335,0),3)</f>
        <v>0</v>
      </c>
      <c r="P1244" s="9">
        <f t="shared" si="110"/>
        <v>0</v>
      </c>
      <c r="V1244">
        <v>2029</v>
      </c>
      <c r="W1244" t="s">
        <v>520</v>
      </c>
      <c r="X1244" s="25">
        <v>1117427232</v>
      </c>
    </row>
    <row r="1245" spans="1:24" x14ac:dyDescent="0.35">
      <c r="A1245" s="13">
        <v>2029</v>
      </c>
      <c r="B1245" s="13">
        <f t="shared" si="106"/>
        <v>2028</v>
      </c>
      <c r="C1245" t="s">
        <v>528</v>
      </c>
      <c r="D1245" t="s">
        <v>529</v>
      </c>
      <c r="E1245" s="5">
        <v>4721364443</v>
      </c>
      <c r="F1245" s="13">
        <f>INDEX($R$3:$T$335,MATCH(PERL[[#This Row],[DistrictNumber]],$R$3:$R$335,0),3)</f>
        <v>0</v>
      </c>
      <c r="G1245" s="9">
        <f t="shared" si="108"/>
        <v>0</v>
      </c>
      <c r="H1245" s="11">
        <v>1.02</v>
      </c>
      <c r="I1245" s="12" cm="1">
        <f t="array" ref="I1245">INDEX(PERL[],MATCH(PERL[[#This Row],[Base Year]]&amp;PERL[[#This Row],[DistrictNumber]],PERL[[Fiscal Year]:[Fiscal Year]]&amp;PERL[[DistrictNumber]:[DistrictNumber]],0),9)*$H1245</f>
        <v>0</v>
      </c>
      <c r="J1245" s="15">
        <f>IF(PERL[[#This Row],[Unadjusted Maximum Revenue]]/(PERL[[#This Row],[Proposed Taxable Valuation]]/1000)&gt;PERL[[#This Row],[Max Debt RATE]],PERL[[#This Row],[Max Debt RATE]],PERL[[#This Row],[Unadjusted Maximum Revenue]]/(PERL[[#This Row],[Proposed Taxable Valuation]]/1000))</f>
        <v>0</v>
      </c>
      <c r="K1245" s="26">
        <f>ROUND(PERL[[#This Row],[Proposed Taxable Valuation]]/1000*PERL[[#This Row],[Adjusted Rate]],0)</f>
        <v>0</v>
      </c>
      <c r="L1245" s="19">
        <f t="shared" si="107"/>
        <v>0</v>
      </c>
      <c r="M1245" s="17">
        <f t="shared" si="109"/>
        <v>0</v>
      </c>
      <c r="N1245" s="5">
        <v>3181792383</v>
      </c>
      <c r="O1245">
        <f>INDEX($R$3:$T$335,MATCH(PERL[[#This Row],[DistrictNumber]],$R$3:$R$335,0),3)</f>
        <v>0</v>
      </c>
      <c r="P1245" s="9">
        <f t="shared" si="110"/>
        <v>0</v>
      </c>
      <c r="V1245">
        <v>2029</v>
      </c>
      <c r="W1245" t="s">
        <v>526</v>
      </c>
      <c r="X1245" s="25">
        <v>430507671</v>
      </c>
    </row>
    <row r="1246" spans="1:24" x14ac:dyDescent="0.35">
      <c r="A1246" s="13">
        <v>2029</v>
      </c>
      <c r="B1246" s="13">
        <f t="shared" si="106"/>
        <v>2028</v>
      </c>
      <c r="C1246" t="s">
        <v>530</v>
      </c>
      <c r="D1246" t="s">
        <v>531</v>
      </c>
      <c r="E1246" s="5">
        <v>325107685</v>
      </c>
      <c r="F1246" s="13">
        <f>INDEX($R$3:$T$335,MATCH(PERL[[#This Row],[DistrictNumber]],$R$3:$R$335,0),3)</f>
        <v>0</v>
      </c>
      <c r="G1246" s="9">
        <f t="shared" si="108"/>
        <v>0</v>
      </c>
      <c r="H1246" s="11">
        <v>1.02</v>
      </c>
      <c r="I1246" s="12" cm="1">
        <f t="array" ref="I1246">INDEX(PERL[],MATCH(PERL[[#This Row],[Base Year]]&amp;PERL[[#This Row],[DistrictNumber]],PERL[[Fiscal Year]:[Fiscal Year]]&amp;PERL[[DistrictNumber]:[DistrictNumber]],0),9)*$H1246</f>
        <v>0</v>
      </c>
      <c r="J1246" s="15">
        <f>IF(PERL[[#This Row],[Unadjusted Maximum Revenue]]/(PERL[[#This Row],[Proposed Taxable Valuation]]/1000)&gt;PERL[[#This Row],[Max Debt RATE]],PERL[[#This Row],[Max Debt RATE]],PERL[[#This Row],[Unadjusted Maximum Revenue]]/(PERL[[#This Row],[Proposed Taxable Valuation]]/1000))</f>
        <v>0</v>
      </c>
      <c r="K1246" s="26">
        <f>ROUND(PERL[[#This Row],[Proposed Taxable Valuation]]/1000*PERL[[#This Row],[Adjusted Rate]],0)</f>
        <v>0</v>
      </c>
      <c r="L1246" s="19">
        <f t="shared" si="107"/>
        <v>0</v>
      </c>
      <c r="M1246" s="17">
        <f t="shared" si="109"/>
        <v>0</v>
      </c>
      <c r="N1246" s="5">
        <v>229195021</v>
      </c>
      <c r="O1246">
        <f>INDEX($R$3:$T$335,MATCH(PERL[[#This Row],[DistrictNumber]],$R$3:$R$335,0),3)</f>
        <v>0</v>
      </c>
      <c r="P1246" s="9">
        <f t="shared" si="110"/>
        <v>0</v>
      </c>
      <c r="V1246">
        <v>2029</v>
      </c>
      <c r="W1246" t="s">
        <v>528</v>
      </c>
      <c r="X1246" s="25">
        <v>4721364443</v>
      </c>
    </row>
    <row r="1247" spans="1:24" x14ac:dyDescent="0.35">
      <c r="A1247" s="13">
        <v>2029</v>
      </c>
      <c r="B1247" s="13">
        <f t="shared" si="106"/>
        <v>2028</v>
      </c>
      <c r="C1247" t="s">
        <v>532</v>
      </c>
      <c r="D1247" t="s">
        <v>533</v>
      </c>
      <c r="E1247" s="5">
        <v>1158825804</v>
      </c>
      <c r="F1247" s="13">
        <f>INDEX($R$3:$T$335,MATCH(PERL[[#This Row],[DistrictNumber]],$R$3:$R$335,0),3)</f>
        <v>0</v>
      </c>
      <c r="G1247" s="9">
        <f t="shared" si="108"/>
        <v>0</v>
      </c>
      <c r="H1247" s="11">
        <v>1.02</v>
      </c>
      <c r="I1247" s="12" cm="1">
        <f t="array" ref="I1247">INDEX(PERL[],MATCH(PERL[[#This Row],[Base Year]]&amp;PERL[[#This Row],[DistrictNumber]],PERL[[Fiscal Year]:[Fiscal Year]]&amp;PERL[[DistrictNumber]:[DistrictNumber]],0),9)*$H1247</f>
        <v>0</v>
      </c>
      <c r="J1247" s="15">
        <f>IF(PERL[[#This Row],[Unadjusted Maximum Revenue]]/(PERL[[#This Row],[Proposed Taxable Valuation]]/1000)&gt;PERL[[#This Row],[Max Debt RATE]],PERL[[#This Row],[Max Debt RATE]],PERL[[#This Row],[Unadjusted Maximum Revenue]]/(PERL[[#This Row],[Proposed Taxable Valuation]]/1000))</f>
        <v>0</v>
      </c>
      <c r="K1247" s="26">
        <f>ROUND(PERL[[#This Row],[Proposed Taxable Valuation]]/1000*PERL[[#This Row],[Adjusted Rate]],0)</f>
        <v>0</v>
      </c>
      <c r="L1247" s="19">
        <f t="shared" si="107"/>
        <v>0</v>
      </c>
      <c r="M1247" s="17">
        <f t="shared" si="109"/>
        <v>0</v>
      </c>
      <c r="N1247" s="5">
        <v>1009937442</v>
      </c>
      <c r="O1247">
        <f>INDEX($R$3:$T$335,MATCH(PERL[[#This Row],[DistrictNumber]],$R$3:$R$335,0),3)</f>
        <v>0</v>
      </c>
      <c r="P1247" s="9">
        <f t="shared" si="110"/>
        <v>0</v>
      </c>
      <c r="V1247">
        <v>2029</v>
      </c>
      <c r="W1247" t="s">
        <v>534</v>
      </c>
      <c r="X1247" s="25">
        <v>1221653750</v>
      </c>
    </row>
    <row r="1248" spans="1:24" x14ac:dyDescent="0.35">
      <c r="A1248" s="13">
        <v>2029</v>
      </c>
      <c r="B1248" s="13">
        <f t="shared" si="106"/>
        <v>2028</v>
      </c>
      <c r="C1248" t="s">
        <v>534</v>
      </c>
      <c r="D1248" t="s">
        <v>535</v>
      </c>
      <c r="E1248" s="5">
        <v>1221653750</v>
      </c>
      <c r="F1248" s="13">
        <f>INDEX($R$3:$T$335,MATCH(PERL[[#This Row],[DistrictNumber]],$R$3:$R$335,0),3)</f>
        <v>0</v>
      </c>
      <c r="G1248" s="9">
        <f t="shared" si="108"/>
        <v>0</v>
      </c>
      <c r="H1248" s="11">
        <v>1.02</v>
      </c>
      <c r="I1248" s="12" cm="1">
        <f t="array" ref="I1248">INDEX(PERL[],MATCH(PERL[[#This Row],[Base Year]]&amp;PERL[[#This Row],[DistrictNumber]],PERL[[Fiscal Year]:[Fiscal Year]]&amp;PERL[[DistrictNumber]:[DistrictNumber]],0),9)*$H1248</f>
        <v>0</v>
      </c>
      <c r="J1248" s="15">
        <f>IF(PERL[[#This Row],[Unadjusted Maximum Revenue]]/(PERL[[#This Row],[Proposed Taxable Valuation]]/1000)&gt;PERL[[#This Row],[Max Debt RATE]],PERL[[#This Row],[Max Debt RATE]],PERL[[#This Row],[Unadjusted Maximum Revenue]]/(PERL[[#This Row],[Proposed Taxable Valuation]]/1000))</f>
        <v>0</v>
      </c>
      <c r="K1248" s="26">
        <f>ROUND(PERL[[#This Row],[Proposed Taxable Valuation]]/1000*PERL[[#This Row],[Adjusted Rate]],0)</f>
        <v>0</v>
      </c>
      <c r="L1248" s="19">
        <f t="shared" si="107"/>
        <v>0</v>
      </c>
      <c r="M1248" s="17">
        <f t="shared" si="109"/>
        <v>0</v>
      </c>
      <c r="N1248" s="5">
        <v>887532774</v>
      </c>
      <c r="O1248">
        <f>INDEX($R$3:$T$335,MATCH(PERL[[#This Row],[DistrictNumber]],$R$3:$R$335,0),3)</f>
        <v>0</v>
      </c>
      <c r="P1248" s="9">
        <f t="shared" si="110"/>
        <v>0</v>
      </c>
      <c r="V1248">
        <v>2029</v>
      </c>
      <c r="W1248" t="s">
        <v>536</v>
      </c>
      <c r="X1248" s="25">
        <v>3108696770</v>
      </c>
    </row>
    <row r="1249" spans="1:24" x14ac:dyDescent="0.35">
      <c r="A1249" s="13">
        <v>2029</v>
      </c>
      <c r="B1249" s="13">
        <f t="shared" si="106"/>
        <v>2028</v>
      </c>
      <c r="C1249" t="s">
        <v>536</v>
      </c>
      <c r="D1249" t="s">
        <v>537</v>
      </c>
      <c r="E1249" s="5">
        <v>3108696770</v>
      </c>
      <c r="F1249" s="13">
        <f>INDEX($R$3:$T$335,MATCH(PERL[[#This Row],[DistrictNumber]],$R$3:$R$335,0),3)</f>
        <v>0</v>
      </c>
      <c r="G1249" s="9">
        <f t="shared" si="108"/>
        <v>0</v>
      </c>
      <c r="H1249" s="11">
        <v>1.02</v>
      </c>
      <c r="I1249" s="12" cm="1">
        <f t="array" ref="I1249">INDEX(PERL[],MATCH(PERL[[#This Row],[Base Year]]&amp;PERL[[#This Row],[DistrictNumber]],PERL[[Fiscal Year]:[Fiscal Year]]&amp;PERL[[DistrictNumber]:[DistrictNumber]],0),9)*$H1249</f>
        <v>0</v>
      </c>
      <c r="J1249" s="15">
        <f>IF(PERL[[#This Row],[Unadjusted Maximum Revenue]]/(PERL[[#This Row],[Proposed Taxable Valuation]]/1000)&gt;PERL[[#This Row],[Max Debt RATE]],PERL[[#This Row],[Max Debt RATE]],PERL[[#This Row],[Unadjusted Maximum Revenue]]/(PERL[[#This Row],[Proposed Taxable Valuation]]/1000))</f>
        <v>0</v>
      </c>
      <c r="K1249" s="26">
        <f>ROUND(PERL[[#This Row],[Proposed Taxable Valuation]]/1000*PERL[[#This Row],[Adjusted Rate]],0)</f>
        <v>0</v>
      </c>
      <c r="L1249" s="19">
        <f t="shared" si="107"/>
        <v>0</v>
      </c>
      <c r="M1249" s="17">
        <f t="shared" si="109"/>
        <v>0</v>
      </c>
      <c r="N1249" s="5">
        <v>2007316399</v>
      </c>
      <c r="O1249">
        <f>INDEX($R$3:$T$335,MATCH(PERL[[#This Row],[DistrictNumber]],$R$3:$R$335,0),3)</f>
        <v>0</v>
      </c>
      <c r="P1249" s="9">
        <f t="shared" si="110"/>
        <v>0</v>
      </c>
      <c r="V1249">
        <v>2029</v>
      </c>
      <c r="W1249" t="s">
        <v>538</v>
      </c>
      <c r="X1249" s="25">
        <v>293062458</v>
      </c>
    </row>
    <row r="1250" spans="1:24" x14ac:dyDescent="0.35">
      <c r="A1250" s="13">
        <v>2029</v>
      </c>
      <c r="B1250" s="13">
        <f t="shared" si="106"/>
        <v>2028</v>
      </c>
      <c r="C1250" t="s">
        <v>538</v>
      </c>
      <c r="D1250" t="s">
        <v>539</v>
      </c>
      <c r="E1250" s="5">
        <v>293062458</v>
      </c>
      <c r="F1250" s="13">
        <f>INDEX($R$3:$T$335,MATCH(PERL[[#This Row],[DistrictNumber]],$R$3:$R$335,0),3)</f>
        <v>0</v>
      </c>
      <c r="G1250" s="9">
        <f t="shared" si="108"/>
        <v>0</v>
      </c>
      <c r="H1250" s="11">
        <v>1.02</v>
      </c>
      <c r="I1250" s="12" cm="1">
        <f t="array" ref="I1250">INDEX(PERL[],MATCH(PERL[[#This Row],[Base Year]]&amp;PERL[[#This Row],[DistrictNumber]],PERL[[Fiscal Year]:[Fiscal Year]]&amp;PERL[[DistrictNumber]:[DistrictNumber]],0),9)*$H1250</f>
        <v>0</v>
      </c>
      <c r="J1250" s="15">
        <f>IF(PERL[[#This Row],[Unadjusted Maximum Revenue]]/(PERL[[#This Row],[Proposed Taxable Valuation]]/1000)&gt;PERL[[#This Row],[Max Debt RATE]],PERL[[#This Row],[Max Debt RATE]],PERL[[#This Row],[Unadjusted Maximum Revenue]]/(PERL[[#This Row],[Proposed Taxable Valuation]]/1000))</f>
        <v>0</v>
      </c>
      <c r="K1250" s="26">
        <f>ROUND(PERL[[#This Row],[Proposed Taxable Valuation]]/1000*PERL[[#This Row],[Adjusted Rate]],0)</f>
        <v>0</v>
      </c>
      <c r="L1250" s="19">
        <f t="shared" si="107"/>
        <v>0</v>
      </c>
      <c r="M1250" s="17">
        <f t="shared" si="109"/>
        <v>0</v>
      </c>
      <c r="N1250" s="5">
        <v>205952568</v>
      </c>
      <c r="O1250">
        <f>INDEX($R$3:$T$335,MATCH(PERL[[#This Row],[DistrictNumber]],$R$3:$R$335,0),3)</f>
        <v>0</v>
      </c>
      <c r="P1250" s="9">
        <f t="shared" si="110"/>
        <v>0</v>
      </c>
      <c r="V1250">
        <v>2029</v>
      </c>
      <c r="W1250" t="s">
        <v>542</v>
      </c>
      <c r="X1250" s="25">
        <v>127399749</v>
      </c>
    </row>
    <row r="1251" spans="1:24" x14ac:dyDescent="0.35">
      <c r="A1251" s="13">
        <v>2029</v>
      </c>
      <c r="B1251" s="13">
        <f t="shared" si="106"/>
        <v>2028</v>
      </c>
      <c r="C1251" t="s">
        <v>540</v>
      </c>
      <c r="D1251" t="s">
        <v>541</v>
      </c>
      <c r="E1251" s="5">
        <v>553192657</v>
      </c>
      <c r="F1251" s="13">
        <f>INDEX($R$3:$T$335,MATCH(PERL[[#This Row],[DistrictNumber]],$R$3:$R$335,0),3)</f>
        <v>0</v>
      </c>
      <c r="G1251" s="9">
        <f t="shared" si="108"/>
        <v>0</v>
      </c>
      <c r="H1251" s="11">
        <v>1.02</v>
      </c>
      <c r="I1251" s="12" cm="1">
        <f t="array" ref="I1251">INDEX(PERL[],MATCH(PERL[[#This Row],[Base Year]]&amp;PERL[[#This Row],[DistrictNumber]],PERL[[Fiscal Year]:[Fiscal Year]]&amp;PERL[[DistrictNumber]:[DistrictNumber]],0),9)*$H1251</f>
        <v>0</v>
      </c>
      <c r="J1251" s="15">
        <f>IF(PERL[[#This Row],[Unadjusted Maximum Revenue]]/(PERL[[#This Row],[Proposed Taxable Valuation]]/1000)&gt;PERL[[#This Row],[Max Debt RATE]],PERL[[#This Row],[Max Debt RATE]],PERL[[#This Row],[Unadjusted Maximum Revenue]]/(PERL[[#This Row],[Proposed Taxable Valuation]]/1000))</f>
        <v>0</v>
      </c>
      <c r="K1251" s="26">
        <f>ROUND(PERL[[#This Row],[Proposed Taxable Valuation]]/1000*PERL[[#This Row],[Adjusted Rate]],0)</f>
        <v>0</v>
      </c>
      <c r="L1251" s="19">
        <f t="shared" si="107"/>
        <v>0</v>
      </c>
      <c r="M1251" s="17">
        <f t="shared" si="109"/>
        <v>0</v>
      </c>
      <c r="N1251" s="5">
        <v>454889937</v>
      </c>
      <c r="O1251">
        <f>INDEX($R$3:$T$335,MATCH(PERL[[#This Row],[DistrictNumber]],$R$3:$R$335,0),3)</f>
        <v>0</v>
      </c>
      <c r="P1251" s="9">
        <f t="shared" si="110"/>
        <v>0</v>
      </c>
      <c r="V1251">
        <v>2029</v>
      </c>
      <c r="W1251" t="s">
        <v>544</v>
      </c>
      <c r="X1251" s="25">
        <v>416049476</v>
      </c>
    </row>
    <row r="1252" spans="1:24" x14ac:dyDescent="0.35">
      <c r="A1252" s="13">
        <v>2029</v>
      </c>
      <c r="B1252" s="13">
        <f t="shared" si="106"/>
        <v>2028</v>
      </c>
      <c r="C1252" t="s">
        <v>542</v>
      </c>
      <c r="D1252" t="s">
        <v>543</v>
      </c>
      <c r="E1252" s="5">
        <v>127399749</v>
      </c>
      <c r="F1252" s="13">
        <f>INDEX($R$3:$T$335,MATCH(PERL[[#This Row],[DistrictNumber]],$R$3:$R$335,0),3)</f>
        <v>0</v>
      </c>
      <c r="G1252" s="9">
        <f t="shared" si="108"/>
        <v>0</v>
      </c>
      <c r="H1252" s="11">
        <v>1.02</v>
      </c>
      <c r="I1252" s="12" cm="1">
        <f t="array" ref="I1252">INDEX(PERL[],MATCH(PERL[[#This Row],[Base Year]]&amp;PERL[[#This Row],[DistrictNumber]],PERL[[Fiscal Year]:[Fiscal Year]]&amp;PERL[[DistrictNumber]:[DistrictNumber]],0),9)*$H1252</f>
        <v>0</v>
      </c>
      <c r="J1252" s="15">
        <f>IF(PERL[[#This Row],[Unadjusted Maximum Revenue]]/(PERL[[#This Row],[Proposed Taxable Valuation]]/1000)&gt;PERL[[#This Row],[Max Debt RATE]],PERL[[#This Row],[Max Debt RATE]],PERL[[#This Row],[Unadjusted Maximum Revenue]]/(PERL[[#This Row],[Proposed Taxable Valuation]]/1000))</f>
        <v>0</v>
      </c>
      <c r="K1252" s="26">
        <f>ROUND(PERL[[#This Row],[Proposed Taxable Valuation]]/1000*PERL[[#This Row],[Adjusted Rate]],0)</f>
        <v>0</v>
      </c>
      <c r="L1252" s="19">
        <f t="shared" si="107"/>
        <v>0</v>
      </c>
      <c r="M1252" s="17">
        <f t="shared" si="109"/>
        <v>0</v>
      </c>
      <c r="N1252" s="5">
        <v>103495949</v>
      </c>
      <c r="O1252">
        <f>INDEX($R$3:$T$335,MATCH(PERL[[#This Row],[DistrictNumber]],$R$3:$R$335,0),3)</f>
        <v>0</v>
      </c>
      <c r="P1252" s="9">
        <f t="shared" si="110"/>
        <v>0</v>
      </c>
      <c r="V1252">
        <v>2029</v>
      </c>
      <c r="W1252" t="s">
        <v>546</v>
      </c>
      <c r="X1252" s="25">
        <v>921247788</v>
      </c>
    </row>
    <row r="1253" spans="1:24" x14ac:dyDescent="0.35">
      <c r="A1253" s="13">
        <v>2029</v>
      </c>
      <c r="B1253" s="13">
        <f t="shared" si="106"/>
        <v>2028</v>
      </c>
      <c r="C1253" t="s">
        <v>544</v>
      </c>
      <c r="D1253" t="s">
        <v>545</v>
      </c>
      <c r="E1253" s="5">
        <v>416049476</v>
      </c>
      <c r="F1253" s="13">
        <f>INDEX($R$3:$T$335,MATCH(PERL[[#This Row],[DistrictNumber]],$R$3:$R$335,0),3)</f>
        <v>0</v>
      </c>
      <c r="G1253" s="9">
        <f t="shared" si="108"/>
        <v>0</v>
      </c>
      <c r="H1253" s="11">
        <v>1.02</v>
      </c>
      <c r="I1253" s="12" cm="1">
        <f t="array" ref="I1253">INDEX(PERL[],MATCH(PERL[[#This Row],[Base Year]]&amp;PERL[[#This Row],[DistrictNumber]],PERL[[Fiscal Year]:[Fiscal Year]]&amp;PERL[[DistrictNumber]:[DistrictNumber]],0),9)*$H1253</f>
        <v>0</v>
      </c>
      <c r="J1253" s="15">
        <f>IF(PERL[[#This Row],[Unadjusted Maximum Revenue]]/(PERL[[#This Row],[Proposed Taxable Valuation]]/1000)&gt;PERL[[#This Row],[Max Debt RATE]],PERL[[#This Row],[Max Debt RATE]],PERL[[#This Row],[Unadjusted Maximum Revenue]]/(PERL[[#This Row],[Proposed Taxable Valuation]]/1000))</f>
        <v>0</v>
      </c>
      <c r="K1253" s="26">
        <f>ROUND(PERL[[#This Row],[Proposed Taxable Valuation]]/1000*PERL[[#This Row],[Adjusted Rate]],0)</f>
        <v>0</v>
      </c>
      <c r="L1253" s="19">
        <f t="shared" si="107"/>
        <v>0</v>
      </c>
      <c r="M1253" s="17">
        <f t="shared" si="109"/>
        <v>0</v>
      </c>
      <c r="N1253" s="5">
        <v>340526382</v>
      </c>
      <c r="O1253">
        <f>INDEX($R$3:$T$335,MATCH(PERL[[#This Row],[DistrictNumber]],$R$3:$R$335,0),3)</f>
        <v>0</v>
      </c>
      <c r="P1253" s="9">
        <f t="shared" si="110"/>
        <v>0</v>
      </c>
      <c r="V1253">
        <v>2029</v>
      </c>
      <c r="W1253" t="s">
        <v>548</v>
      </c>
      <c r="X1253" s="25">
        <v>141424305</v>
      </c>
    </row>
    <row r="1254" spans="1:24" x14ac:dyDescent="0.35">
      <c r="A1254" s="13">
        <v>2029</v>
      </c>
      <c r="B1254" s="13">
        <f t="shared" si="106"/>
        <v>2028</v>
      </c>
      <c r="C1254" t="s">
        <v>546</v>
      </c>
      <c r="D1254" t="s">
        <v>547</v>
      </c>
      <c r="E1254" s="5">
        <v>921247788</v>
      </c>
      <c r="F1254" s="13">
        <f>INDEX($R$3:$T$335,MATCH(PERL[[#This Row],[DistrictNumber]],$R$3:$R$335,0),3)</f>
        <v>0</v>
      </c>
      <c r="G1254" s="9">
        <f t="shared" si="108"/>
        <v>0</v>
      </c>
      <c r="H1254" s="11">
        <v>1.02</v>
      </c>
      <c r="I1254" s="12" cm="1">
        <f t="array" ref="I1254">INDEX(PERL[],MATCH(PERL[[#This Row],[Base Year]]&amp;PERL[[#This Row],[DistrictNumber]],PERL[[Fiscal Year]:[Fiscal Year]]&amp;PERL[[DistrictNumber]:[DistrictNumber]],0),9)*$H1254</f>
        <v>0</v>
      </c>
      <c r="J1254" s="15">
        <f>IF(PERL[[#This Row],[Unadjusted Maximum Revenue]]/(PERL[[#This Row],[Proposed Taxable Valuation]]/1000)&gt;PERL[[#This Row],[Max Debt RATE]],PERL[[#This Row],[Max Debt RATE]],PERL[[#This Row],[Unadjusted Maximum Revenue]]/(PERL[[#This Row],[Proposed Taxable Valuation]]/1000))</f>
        <v>0</v>
      </c>
      <c r="K1254" s="26">
        <f>ROUND(PERL[[#This Row],[Proposed Taxable Valuation]]/1000*PERL[[#This Row],[Adjusted Rate]],0)</f>
        <v>0</v>
      </c>
      <c r="L1254" s="19">
        <f t="shared" si="107"/>
        <v>0</v>
      </c>
      <c r="M1254" s="17">
        <f t="shared" si="109"/>
        <v>0</v>
      </c>
      <c r="N1254" s="5">
        <v>655771511</v>
      </c>
      <c r="O1254">
        <f>INDEX($R$3:$T$335,MATCH(PERL[[#This Row],[DistrictNumber]],$R$3:$R$335,0),3)</f>
        <v>0</v>
      </c>
      <c r="P1254" s="9">
        <f t="shared" si="110"/>
        <v>0</v>
      </c>
      <c r="V1254">
        <v>2029</v>
      </c>
      <c r="W1254" t="s">
        <v>610</v>
      </c>
      <c r="X1254" s="25">
        <v>946316307</v>
      </c>
    </row>
    <row r="1255" spans="1:24" x14ac:dyDescent="0.35">
      <c r="A1255" s="13">
        <v>2029</v>
      </c>
      <c r="B1255" s="13">
        <f t="shared" si="106"/>
        <v>2028</v>
      </c>
      <c r="C1255" t="s">
        <v>548</v>
      </c>
      <c r="D1255" t="s">
        <v>549</v>
      </c>
      <c r="E1255" s="5">
        <v>141424305</v>
      </c>
      <c r="F1255" s="13">
        <f>INDEX($R$3:$T$335,MATCH(PERL[[#This Row],[DistrictNumber]],$R$3:$R$335,0),3)</f>
        <v>0</v>
      </c>
      <c r="G1255" s="9">
        <f t="shared" si="108"/>
        <v>0</v>
      </c>
      <c r="H1255" s="11">
        <v>1.02</v>
      </c>
      <c r="I1255" s="12" cm="1">
        <f t="array" ref="I1255">INDEX(PERL[],MATCH(PERL[[#This Row],[Base Year]]&amp;PERL[[#This Row],[DistrictNumber]],PERL[[Fiscal Year]:[Fiscal Year]]&amp;PERL[[DistrictNumber]:[DistrictNumber]],0),9)*$H1255</f>
        <v>0</v>
      </c>
      <c r="J1255" s="15">
        <f>IF(PERL[[#This Row],[Unadjusted Maximum Revenue]]/(PERL[[#This Row],[Proposed Taxable Valuation]]/1000)&gt;PERL[[#This Row],[Max Debt RATE]],PERL[[#This Row],[Max Debt RATE]],PERL[[#This Row],[Unadjusted Maximum Revenue]]/(PERL[[#This Row],[Proposed Taxable Valuation]]/1000))</f>
        <v>0</v>
      </c>
      <c r="K1255" s="26">
        <f>ROUND(PERL[[#This Row],[Proposed Taxable Valuation]]/1000*PERL[[#This Row],[Adjusted Rate]],0)</f>
        <v>0</v>
      </c>
      <c r="L1255" s="19">
        <f t="shared" si="107"/>
        <v>0</v>
      </c>
      <c r="M1255" s="17">
        <f t="shared" si="109"/>
        <v>0</v>
      </c>
      <c r="N1255" s="5">
        <v>112024191</v>
      </c>
      <c r="O1255">
        <f>INDEX($R$3:$T$335,MATCH(PERL[[#This Row],[DistrictNumber]],$R$3:$R$335,0),3)</f>
        <v>0</v>
      </c>
      <c r="P1255" s="9">
        <f t="shared" si="110"/>
        <v>0</v>
      </c>
      <c r="V1255">
        <v>2029</v>
      </c>
      <c r="W1255" t="s">
        <v>550</v>
      </c>
      <c r="X1255" s="25">
        <v>547331683</v>
      </c>
    </row>
    <row r="1256" spans="1:24" x14ac:dyDescent="0.35">
      <c r="A1256" s="13">
        <v>2029</v>
      </c>
      <c r="B1256" s="13">
        <f t="shared" si="106"/>
        <v>2028</v>
      </c>
      <c r="C1256" t="s">
        <v>550</v>
      </c>
      <c r="D1256" t="s">
        <v>551</v>
      </c>
      <c r="E1256" s="5">
        <v>547331683</v>
      </c>
      <c r="F1256" s="13">
        <f>INDEX($R$3:$T$335,MATCH(PERL[[#This Row],[DistrictNumber]],$R$3:$R$335,0),3)</f>
        <v>0</v>
      </c>
      <c r="G1256" s="9">
        <f t="shared" si="108"/>
        <v>0</v>
      </c>
      <c r="H1256" s="11">
        <v>1.02</v>
      </c>
      <c r="I1256" s="12" cm="1">
        <f t="array" ref="I1256">INDEX(PERL[],MATCH(PERL[[#This Row],[Base Year]]&amp;PERL[[#This Row],[DistrictNumber]],PERL[[Fiscal Year]:[Fiscal Year]]&amp;PERL[[DistrictNumber]:[DistrictNumber]],0),9)*$H1256</f>
        <v>0</v>
      </c>
      <c r="J1256" s="15">
        <f>IF(PERL[[#This Row],[Unadjusted Maximum Revenue]]/(PERL[[#This Row],[Proposed Taxable Valuation]]/1000)&gt;PERL[[#This Row],[Max Debt RATE]],PERL[[#This Row],[Max Debt RATE]],PERL[[#This Row],[Unadjusted Maximum Revenue]]/(PERL[[#This Row],[Proposed Taxable Valuation]]/1000))</f>
        <v>0</v>
      </c>
      <c r="K1256" s="26">
        <f>ROUND(PERL[[#This Row],[Proposed Taxable Valuation]]/1000*PERL[[#This Row],[Adjusted Rate]],0)</f>
        <v>0</v>
      </c>
      <c r="L1256" s="19">
        <f t="shared" si="107"/>
        <v>0</v>
      </c>
      <c r="M1256" s="17">
        <f t="shared" si="109"/>
        <v>0</v>
      </c>
      <c r="N1256" s="5">
        <v>441318406</v>
      </c>
      <c r="O1256">
        <f>INDEX($R$3:$T$335,MATCH(PERL[[#This Row],[DistrictNumber]],$R$3:$R$335,0),3)</f>
        <v>0</v>
      </c>
      <c r="P1256" s="9">
        <f t="shared" si="110"/>
        <v>0</v>
      </c>
      <c r="V1256">
        <v>2029</v>
      </c>
      <c r="W1256" t="s">
        <v>552</v>
      </c>
      <c r="X1256" s="25">
        <v>576976824</v>
      </c>
    </row>
    <row r="1257" spans="1:24" x14ac:dyDescent="0.35">
      <c r="A1257" s="13">
        <v>2029</v>
      </c>
      <c r="B1257" s="13">
        <f t="shared" si="106"/>
        <v>2028</v>
      </c>
      <c r="C1257" t="s">
        <v>552</v>
      </c>
      <c r="D1257" t="s">
        <v>553</v>
      </c>
      <c r="E1257" s="5">
        <v>576976824</v>
      </c>
      <c r="F1257" s="13">
        <f>INDEX($R$3:$T$335,MATCH(PERL[[#This Row],[DistrictNumber]],$R$3:$R$335,0),3)</f>
        <v>0</v>
      </c>
      <c r="G1257" s="9">
        <f t="shared" si="108"/>
        <v>0</v>
      </c>
      <c r="H1257" s="11">
        <v>1.02</v>
      </c>
      <c r="I1257" s="12" cm="1">
        <f t="array" ref="I1257">INDEX(PERL[],MATCH(PERL[[#This Row],[Base Year]]&amp;PERL[[#This Row],[DistrictNumber]],PERL[[Fiscal Year]:[Fiscal Year]]&amp;PERL[[DistrictNumber]:[DistrictNumber]],0),9)*$H1257</f>
        <v>0</v>
      </c>
      <c r="J1257" s="15">
        <f>IF(PERL[[#This Row],[Unadjusted Maximum Revenue]]/(PERL[[#This Row],[Proposed Taxable Valuation]]/1000)&gt;PERL[[#This Row],[Max Debt RATE]],PERL[[#This Row],[Max Debt RATE]],PERL[[#This Row],[Unadjusted Maximum Revenue]]/(PERL[[#This Row],[Proposed Taxable Valuation]]/1000))</f>
        <v>0</v>
      </c>
      <c r="K1257" s="26">
        <f>ROUND(PERL[[#This Row],[Proposed Taxable Valuation]]/1000*PERL[[#This Row],[Adjusted Rate]],0)</f>
        <v>0</v>
      </c>
      <c r="L1257" s="19">
        <f t="shared" si="107"/>
        <v>0</v>
      </c>
      <c r="M1257" s="17">
        <f t="shared" si="109"/>
        <v>0</v>
      </c>
      <c r="N1257" s="5">
        <v>419172884</v>
      </c>
      <c r="O1257">
        <f>INDEX($R$3:$T$335,MATCH(PERL[[#This Row],[DistrictNumber]],$R$3:$R$335,0),3)</f>
        <v>0</v>
      </c>
      <c r="P1257" s="9">
        <f t="shared" si="110"/>
        <v>0</v>
      </c>
      <c r="V1257">
        <v>2029</v>
      </c>
      <c r="W1257" t="s">
        <v>554</v>
      </c>
      <c r="X1257" s="25">
        <v>455579181</v>
      </c>
    </row>
    <row r="1258" spans="1:24" x14ac:dyDescent="0.35">
      <c r="A1258" s="13">
        <v>2029</v>
      </c>
      <c r="B1258" s="13">
        <f t="shared" si="106"/>
        <v>2028</v>
      </c>
      <c r="C1258" t="s">
        <v>554</v>
      </c>
      <c r="D1258" t="s">
        <v>555</v>
      </c>
      <c r="E1258" s="5">
        <v>455579181</v>
      </c>
      <c r="F1258" s="13">
        <f>INDEX($R$3:$T$335,MATCH(PERL[[#This Row],[DistrictNumber]],$R$3:$R$335,0),3)</f>
        <v>0</v>
      </c>
      <c r="G1258" s="9">
        <f t="shared" si="108"/>
        <v>0</v>
      </c>
      <c r="H1258" s="11">
        <v>1.02</v>
      </c>
      <c r="I1258" s="12" cm="1">
        <f t="array" ref="I1258">INDEX(PERL[],MATCH(PERL[[#This Row],[Base Year]]&amp;PERL[[#This Row],[DistrictNumber]],PERL[[Fiscal Year]:[Fiscal Year]]&amp;PERL[[DistrictNumber]:[DistrictNumber]],0),9)*$H1258</f>
        <v>0</v>
      </c>
      <c r="J1258" s="15">
        <f>IF(PERL[[#This Row],[Unadjusted Maximum Revenue]]/(PERL[[#This Row],[Proposed Taxable Valuation]]/1000)&gt;PERL[[#This Row],[Max Debt RATE]],PERL[[#This Row],[Max Debt RATE]],PERL[[#This Row],[Unadjusted Maximum Revenue]]/(PERL[[#This Row],[Proposed Taxable Valuation]]/1000))</f>
        <v>0</v>
      </c>
      <c r="K1258" s="26">
        <f>ROUND(PERL[[#This Row],[Proposed Taxable Valuation]]/1000*PERL[[#This Row],[Adjusted Rate]],0)</f>
        <v>0</v>
      </c>
      <c r="L1258" s="19">
        <f t="shared" si="107"/>
        <v>0</v>
      </c>
      <c r="M1258" s="17">
        <f t="shared" si="109"/>
        <v>0</v>
      </c>
      <c r="N1258" s="5">
        <v>319064816</v>
      </c>
      <c r="O1258">
        <f>INDEX($R$3:$T$335,MATCH(PERL[[#This Row],[DistrictNumber]],$R$3:$R$335,0),3)</f>
        <v>0</v>
      </c>
      <c r="P1258" s="9">
        <f t="shared" si="110"/>
        <v>0</v>
      </c>
      <c r="V1258">
        <v>2029</v>
      </c>
      <c r="W1258" t="s">
        <v>556</v>
      </c>
      <c r="X1258" s="25">
        <v>431955645</v>
      </c>
    </row>
    <row r="1259" spans="1:24" x14ac:dyDescent="0.35">
      <c r="A1259" s="13">
        <v>2029</v>
      </c>
      <c r="B1259" s="13">
        <f t="shared" si="106"/>
        <v>2028</v>
      </c>
      <c r="C1259" t="s">
        <v>556</v>
      </c>
      <c r="D1259" t="s">
        <v>557</v>
      </c>
      <c r="E1259" s="5">
        <v>431955645</v>
      </c>
      <c r="F1259" s="13">
        <f>INDEX($R$3:$T$335,MATCH(PERL[[#This Row],[DistrictNumber]],$R$3:$R$335,0),3)</f>
        <v>0</v>
      </c>
      <c r="G1259" s="9">
        <f t="shared" si="108"/>
        <v>0</v>
      </c>
      <c r="H1259" s="11">
        <v>1.02</v>
      </c>
      <c r="I1259" s="12" cm="1">
        <f t="array" ref="I1259">INDEX(PERL[],MATCH(PERL[[#This Row],[Base Year]]&amp;PERL[[#This Row],[DistrictNumber]],PERL[[Fiscal Year]:[Fiscal Year]]&amp;PERL[[DistrictNumber]:[DistrictNumber]],0),9)*$H1259</f>
        <v>0</v>
      </c>
      <c r="J1259" s="15">
        <f>IF(PERL[[#This Row],[Unadjusted Maximum Revenue]]/(PERL[[#This Row],[Proposed Taxable Valuation]]/1000)&gt;PERL[[#This Row],[Max Debt RATE]],PERL[[#This Row],[Max Debt RATE]],PERL[[#This Row],[Unadjusted Maximum Revenue]]/(PERL[[#This Row],[Proposed Taxable Valuation]]/1000))</f>
        <v>0</v>
      </c>
      <c r="K1259" s="26">
        <f>ROUND(PERL[[#This Row],[Proposed Taxable Valuation]]/1000*PERL[[#This Row],[Adjusted Rate]],0)</f>
        <v>0</v>
      </c>
      <c r="L1259" s="19">
        <f t="shared" si="107"/>
        <v>0</v>
      </c>
      <c r="M1259" s="17">
        <f t="shared" si="109"/>
        <v>0</v>
      </c>
      <c r="N1259" s="5">
        <v>332336550</v>
      </c>
      <c r="O1259">
        <f>INDEX($R$3:$T$335,MATCH(PERL[[#This Row],[DistrictNumber]],$R$3:$R$335,0),3)</f>
        <v>0</v>
      </c>
      <c r="P1259" s="9">
        <f t="shared" si="110"/>
        <v>0</v>
      </c>
      <c r="V1259">
        <v>2029</v>
      </c>
      <c r="W1259" t="s">
        <v>558</v>
      </c>
      <c r="X1259" s="25">
        <v>192184744</v>
      </c>
    </row>
    <row r="1260" spans="1:24" x14ac:dyDescent="0.35">
      <c r="A1260" s="13">
        <v>2029</v>
      </c>
      <c r="B1260" s="13">
        <f t="shared" si="106"/>
        <v>2028</v>
      </c>
      <c r="C1260" t="s">
        <v>558</v>
      </c>
      <c r="D1260" t="s">
        <v>559</v>
      </c>
      <c r="E1260" s="5">
        <v>192184744</v>
      </c>
      <c r="F1260" s="13">
        <f>INDEX($R$3:$T$335,MATCH(PERL[[#This Row],[DistrictNumber]],$R$3:$R$335,0),3)</f>
        <v>0</v>
      </c>
      <c r="G1260" s="9">
        <f t="shared" si="108"/>
        <v>0</v>
      </c>
      <c r="H1260" s="11">
        <v>1.02</v>
      </c>
      <c r="I1260" s="12" cm="1">
        <f t="array" ref="I1260">INDEX(PERL[],MATCH(PERL[[#This Row],[Base Year]]&amp;PERL[[#This Row],[DistrictNumber]],PERL[[Fiscal Year]:[Fiscal Year]]&amp;PERL[[DistrictNumber]:[DistrictNumber]],0),9)*$H1260</f>
        <v>0</v>
      </c>
      <c r="J1260" s="15">
        <f>IF(PERL[[#This Row],[Unadjusted Maximum Revenue]]/(PERL[[#This Row],[Proposed Taxable Valuation]]/1000)&gt;PERL[[#This Row],[Max Debt RATE]],PERL[[#This Row],[Max Debt RATE]],PERL[[#This Row],[Unadjusted Maximum Revenue]]/(PERL[[#This Row],[Proposed Taxable Valuation]]/1000))</f>
        <v>0</v>
      </c>
      <c r="K1260" s="26">
        <f>ROUND(PERL[[#This Row],[Proposed Taxable Valuation]]/1000*PERL[[#This Row],[Adjusted Rate]],0)</f>
        <v>0</v>
      </c>
      <c r="L1260" s="19">
        <f t="shared" si="107"/>
        <v>0</v>
      </c>
      <c r="M1260" s="17">
        <f t="shared" si="109"/>
        <v>0</v>
      </c>
      <c r="N1260" s="5">
        <v>164787344</v>
      </c>
      <c r="O1260">
        <f>INDEX($R$3:$T$335,MATCH(PERL[[#This Row],[DistrictNumber]],$R$3:$R$335,0),3)</f>
        <v>0</v>
      </c>
      <c r="P1260" s="9">
        <f t="shared" si="110"/>
        <v>0</v>
      </c>
      <c r="V1260">
        <v>2029</v>
      </c>
      <c r="W1260" t="s">
        <v>560</v>
      </c>
      <c r="X1260" s="25">
        <v>227122977</v>
      </c>
    </row>
    <row r="1261" spans="1:24" x14ac:dyDescent="0.35">
      <c r="A1261" s="13">
        <v>2029</v>
      </c>
      <c r="B1261" s="13">
        <f t="shared" si="106"/>
        <v>2028</v>
      </c>
      <c r="C1261" t="s">
        <v>560</v>
      </c>
      <c r="D1261" t="s">
        <v>561</v>
      </c>
      <c r="E1261" s="5">
        <v>227122977</v>
      </c>
      <c r="F1261" s="13">
        <f>INDEX($R$3:$T$335,MATCH(PERL[[#This Row],[DistrictNumber]],$R$3:$R$335,0),3)</f>
        <v>0</v>
      </c>
      <c r="G1261" s="9">
        <f t="shared" si="108"/>
        <v>0</v>
      </c>
      <c r="H1261" s="11">
        <v>1.02</v>
      </c>
      <c r="I1261" s="12" cm="1">
        <f t="array" ref="I1261">INDEX(PERL[],MATCH(PERL[[#This Row],[Base Year]]&amp;PERL[[#This Row],[DistrictNumber]],PERL[[Fiscal Year]:[Fiscal Year]]&amp;PERL[[DistrictNumber]:[DistrictNumber]],0),9)*$H1261</f>
        <v>0</v>
      </c>
      <c r="J1261" s="15">
        <f>IF(PERL[[#This Row],[Unadjusted Maximum Revenue]]/(PERL[[#This Row],[Proposed Taxable Valuation]]/1000)&gt;PERL[[#This Row],[Max Debt RATE]],PERL[[#This Row],[Max Debt RATE]],PERL[[#This Row],[Unadjusted Maximum Revenue]]/(PERL[[#This Row],[Proposed Taxable Valuation]]/1000))</f>
        <v>0</v>
      </c>
      <c r="K1261" s="26">
        <f>ROUND(PERL[[#This Row],[Proposed Taxable Valuation]]/1000*PERL[[#This Row],[Adjusted Rate]],0)</f>
        <v>0</v>
      </c>
      <c r="L1261" s="19">
        <f t="shared" si="107"/>
        <v>0</v>
      </c>
      <c r="M1261" s="17">
        <f t="shared" si="109"/>
        <v>0</v>
      </c>
      <c r="N1261" s="5">
        <v>173802674</v>
      </c>
      <c r="O1261">
        <f>INDEX($R$3:$T$335,MATCH(PERL[[#This Row],[DistrictNumber]],$R$3:$R$335,0),3)</f>
        <v>0</v>
      </c>
      <c r="P1261" s="9">
        <f t="shared" si="110"/>
        <v>0</v>
      </c>
      <c r="V1261">
        <v>2029</v>
      </c>
      <c r="W1261" t="s">
        <v>562</v>
      </c>
      <c r="X1261" s="25">
        <v>345995434</v>
      </c>
    </row>
    <row r="1262" spans="1:24" x14ac:dyDescent="0.35">
      <c r="A1262" s="13">
        <v>2029</v>
      </c>
      <c r="B1262" s="13">
        <f t="shared" si="106"/>
        <v>2028</v>
      </c>
      <c r="C1262" t="s">
        <v>562</v>
      </c>
      <c r="D1262" t="s">
        <v>563</v>
      </c>
      <c r="E1262" s="5">
        <v>345995434</v>
      </c>
      <c r="F1262" s="13">
        <f>INDEX($R$3:$T$335,MATCH(PERL[[#This Row],[DistrictNumber]],$R$3:$R$335,0),3)</f>
        <v>0</v>
      </c>
      <c r="G1262" s="9">
        <f t="shared" si="108"/>
        <v>0</v>
      </c>
      <c r="H1262" s="11">
        <v>1.02</v>
      </c>
      <c r="I1262" s="12" cm="1">
        <f t="array" ref="I1262">INDEX(PERL[],MATCH(PERL[[#This Row],[Base Year]]&amp;PERL[[#This Row],[DistrictNumber]],PERL[[Fiscal Year]:[Fiscal Year]]&amp;PERL[[DistrictNumber]:[DistrictNumber]],0),9)*$H1262</f>
        <v>0</v>
      </c>
      <c r="J1262" s="15">
        <f>IF(PERL[[#This Row],[Unadjusted Maximum Revenue]]/(PERL[[#This Row],[Proposed Taxable Valuation]]/1000)&gt;PERL[[#This Row],[Max Debt RATE]],PERL[[#This Row],[Max Debt RATE]],PERL[[#This Row],[Unadjusted Maximum Revenue]]/(PERL[[#This Row],[Proposed Taxable Valuation]]/1000))</f>
        <v>0</v>
      </c>
      <c r="K1262" s="26">
        <f>ROUND(PERL[[#This Row],[Proposed Taxable Valuation]]/1000*PERL[[#This Row],[Adjusted Rate]],0)</f>
        <v>0</v>
      </c>
      <c r="L1262" s="19">
        <f t="shared" si="107"/>
        <v>0</v>
      </c>
      <c r="M1262" s="17">
        <f t="shared" si="109"/>
        <v>0</v>
      </c>
      <c r="N1262" s="5">
        <v>278084587</v>
      </c>
      <c r="O1262">
        <f>INDEX($R$3:$T$335,MATCH(PERL[[#This Row],[DistrictNumber]],$R$3:$R$335,0),3)</f>
        <v>0</v>
      </c>
      <c r="P1262" s="9">
        <f t="shared" si="110"/>
        <v>0</v>
      </c>
      <c r="V1262">
        <v>2029</v>
      </c>
      <c r="W1262" t="s">
        <v>564</v>
      </c>
      <c r="X1262" s="25">
        <v>206520354</v>
      </c>
    </row>
    <row r="1263" spans="1:24" x14ac:dyDescent="0.35">
      <c r="A1263" s="13">
        <v>2029</v>
      </c>
      <c r="B1263" s="13">
        <f t="shared" si="106"/>
        <v>2028</v>
      </c>
      <c r="C1263" t="s">
        <v>564</v>
      </c>
      <c r="D1263" t="s">
        <v>565</v>
      </c>
      <c r="E1263" s="5">
        <v>206520354</v>
      </c>
      <c r="F1263" s="13">
        <f>INDEX($R$3:$T$335,MATCH(PERL[[#This Row],[DistrictNumber]],$R$3:$R$335,0),3)</f>
        <v>0</v>
      </c>
      <c r="G1263" s="9">
        <f t="shared" si="108"/>
        <v>0</v>
      </c>
      <c r="H1263" s="11">
        <v>1.02</v>
      </c>
      <c r="I1263" s="12" cm="1">
        <f t="array" ref="I1263">INDEX(PERL[],MATCH(PERL[[#This Row],[Base Year]]&amp;PERL[[#This Row],[DistrictNumber]],PERL[[Fiscal Year]:[Fiscal Year]]&amp;PERL[[DistrictNumber]:[DistrictNumber]],0),9)*$H1263</f>
        <v>0</v>
      </c>
      <c r="J1263" s="15">
        <f>IF(PERL[[#This Row],[Unadjusted Maximum Revenue]]/(PERL[[#This Row],[Proposed Taxable Valuation]]/1000)&gt;PERL[[#This Row],[Max Debt RATE]],PERL[[#This Row],[Max Debt RATE]],PERL[[#This Row],[Unadjusted Maximum Revenue]]/(PERL[[#This Row],[Proposed Taxable Valuation]]/1000))</f>
        <v>0</v>
      </c>
      <c r="K1263" s="26">
        <f>ROUND(PERL[[#This Row],[Proposed Taxable Valuation]]/1000*PERL[[#This Row],[Adjusted Rate]],0)</f>
        <v>0</v>
      </c>
      <c r="L1263" s="19">
        <f t="shared" si="107"/>
        <v>0</v>
      </c>
      <c r="M1263" s="17">
        <f t="shared" si="109"/>
        <v>0</v>
      </c>
      <c r="N1263" s="5">
        <v>163237361</v>
      </c>
      <c r="O1263">
        <f>INDEX($R$3:$T$335,MATCH(PERL[[#This Row],[DistrictNumber]],$R$3:$R$335,0),3)</f>
        <v>0</v>
      </c>
      <c r="P1263" s="9">
        <f t="shared" si="110"/>
        <v>0</v>
      </c>
      <c r="V1263">
        <v>2029</v>
      </c>
      <c r="W1263" t="s">
        <v>566</v>
      </c>
      <c r="X1263" s="25">
        <v>221940393</v>
      </c>
    </row>
    <row r="1264" spans="1:24" x14ac:dyDescent="0.35">
      <c r="A1264" s="13">
        <v>2029</v>
      </c>
      <c r="B1264" s="13">
        <f t="shared" si="106"/>
        <v>2028</v>
      </c>
      <c r="C1264" t="s">
        <v>566</v>
      </c>
      <c r="D1264" t="s">
        <v>567</v>
      </c>
      <c r="E1264" s="5">
        <v>221940393</v>
      </c>
      <c r="F1264" s="13">
        <f>INDEX($R$3:$T$335,MATCH(PERL[[#This Row],[DistrictNumber]],$R$3:$R$335,0),3)</f>
        <v>0</v>
      </c>
      <c r="G1264" s="9">
        <f t="shared" si="108"/>
        <v>0</v>
      </c>
      <c r="H1264" s="11">
        <v>1.02</v>
      </c>
      <c r="I1264" s="12" cm="1">
        <f t="array" ref="I1264">INDEX(PERL[],MATCH(PERL[[#This Row],[Base Year]]&amp;PERL[[#This Row],[DistrictNumber]],PERL[[Fiscal Year]:[Fiscal Year]]&amp;PERL[[DistrictNumber]:[DistrictNumber]],0),9)*$H1264</f>
        <v>0</v>
      </c>
      <c r="J1264" s="15">
        <f>IF(PERL[[#This Row],[Unadjusted Maximum Revenue]]/(PERL[[#This Row],[Proposed Taxable Valuation]]/1000)&gt;PERL[[#This Row],[Max Debt RATE]],PERL[[#This Row],[Max Debt RATE]],PERL[[#This Row],[Unadjusted Maximum Revenue]]/(PERL[[#This Row],[Proposed Taxable Valuation]]/1000))</f>
        <v>0</v>
      </c>
      <c r="K1264" s="26">
        <f>ROUND(PERL[[#This Row],[Proposed Taxable Valuation]]/1000*PERL[[#This Row],[Adjusted Rate]],0)</f>
        <v>0</v>
      </c>
      <c r="L1264" s="19">
        <f t="shared" si="107"/>
        <v>0</v>
      </c>
      <c r="M1264" s="17">
        <f t="shared" si="109"/>
        <v>0</v>
      </c>
      <c r="N1264" s="5">
        <v>193830322</v>
      </c>
      <c r="O1264">
        <f>INDEX($R$3:$T$335,MATCH(PERL[[#This Row],[DistrictNumber]],$R$3:$R$335,0),3)</f>
        <v>0</v>
      </c>
      <c r="P1264" s="9">
        <f t="shared" si="110"/>
        <v>0</v>
      </c>
      <c r="V1264">
        <v>2029</v>
      </c>
      <c r="W1264" t="s">
        <v>568</v>
      </c>
      <c r="X1264" s="25">
        <v>525456324</v>
      </c>
    </row>
    <row r="1265" spans="1:24" x14ac:dyDescent="0.35">
      <c r="A1265" s="13">
        <v>2029</v>
      </c>
      <c r="B1265" s="13">
        <f t="shared" si="106"/>
        <v>2028</v>
      </c>
      <c r="C1265" t="s">
        <v>568</v>
      </c>
      <c r="D1265" t="s">
        <v>569</v>
      </c>
      <c r="E1265" s="5">
        <v>525456324</v>
      </c>
      <c r="F1265" s="13">
        <f>INDEX($R$3:$T$335,MATCH(PERL[[#This Row],[DistrictNumber]],$R$3:$R$335,0),3)</f>
        <v>0</v>
      </c>
      <c r="G1265" s="9">
        <f t="shared" si="108"/>
        <v>0</v>
      </c>
      <c r="H1265" s="11">
        <v>1.02</v>
      </c>
      <c r="I1265" s="12" cm="1">
        <f t="array" ref="I1265">INDEX(PERL[],MATCH(PERL[[#This Row],[Base Year]]&amp;PERL[[#This Row],[DistrictNumber]],PERL[[Fiscal Year]:[Fiscal Year]]&amp;PERL[[DistrictNumber]:[DistrictNumber]],0),9)*$H1265</f>
        <v>0</v>
      </c>
      <c r="J1265" s="15">
        <f>IF(PERL[[#This Row],[Unadjusted Maximum Revenue]]/(PERL[[#This Row],[Proposed Taxable Valuation]]/1000)&gt;PERL[[#This Row],[Max Debt RATE]],PERL[[#This Row],[Max Debt RATE]],PERL[[#This Row],[Unadjusted Maximum Revenue]]/(PERL[[#This Row],[Proposed Taxable Valuation]]/1000))</f>
        <v>0</v>
      </c>
      <c r="K1265" s="26">
        <f>ROUND(PERL[[#This Row],[Proposed Taxable Valuation]]/1000*PERL[[#This Row],[Adjusted Rate]],0)</f>
        <v>0</v>
      </c>
      <c r="L1265" s="19">
        <f t="shared" si="107"/>
        <v>0</v>
      </c>
      <c r="M1265" s="17">
        <f t="shared" si="109"/>
        <v>0</v>
      </c>
      <c r="N1265" s="5">
        <v>377756004</v>
      </c>
      <c r="O1265">
        <f>INDEX($R$3:$T$335,MATCH(PERL[[#This Row],[DistrictNumber]],$R$3:$R$335,0),3)</f>
        <v>0</v>
      </c>
      <c r="P1265" s="9">
        <f t="shared" si="110"/>
        <v>0</v>
      </c>
      <c r="V1265">
        <v>2029</v>
      </c>
      <c r="W1265" t="s">
        <v>570</v>
      </c>
      <c r="X1265" s="25">
        <v>670498391</v>
      </c>
    </row>
    <row r="1266" spans="1:24" x14ac:dyDescent="0.35">
      <c r="A1266" s="13">
        <v>2029</v>
      </c>
      <c r="B1266" s="13">
        <f t="shared" si="106"/>
        <v>2028</v>
      </c>
      <c r="C1266" t="s">
        <v>570</v>
      </c>
      <c r="D1266" t="s">
        <v>571</v>
      </c>
      <c r="E1266" s="5">
        <v>670498391</v>
      </c>
      <c r="F1266" s="13">
        <f>INDEX($R$3:$T$335,MATCH(PERL[[#This Row],[DistrictNumber]],$R$3:$R$335,0),3)</f>
        <v>0</v>
      </c>
      <c r="G1266" s="9">
        <f t="shared" si="108"/>
        <v>0</v>
      </c>
      <c r="H1266" s="11">
        <v>1.02</v>
      </c>
      <c r="I1266" s="12" cm="1">
        <f t="array" ref="I1266">INDEX(PERL[],MATCH(PERL[[#This Row],[Base Year]]&amp;PERL[[#This Row],[DistrictNumber]],PERL[[Fiscal Year]:[Fiscal Year]]&amp;PERL[[DistrictNumber]:[DistrictNumber]],0),9)*$H1266</f>
        <v>0</v>
      </c>
      <c r="J1266" s="15">
        <f>IF(PERL[[#This Row],[Unadjusted Maximum Revenue]]/(PERL[[#This Row],[Proposed Taxable Valuation]]/1000)&gt;PERL[[#This Row],[Max Debt RATE]],PERL[[#This Row],[Max Debt RATE]],PERL[[#This Row],[Unadjusted Maximum Revenue]]/(PERL[[#This Row],[Proposed Taxable Valuation]]/1000))</f>
        <v>0</v>
      </c>
      <c r="K1266" s="26">
        <f>ROUND(PERL[[#This Row],[Proposed Taxable Valuation]]/1000*PERL[[#This Row],[Adjusted Rate]],0)</f>
        <v>0</v>
      </c>
      <c r="L1266" s="19">
        <f t="shared" si="107"/>
        <v>0</v>
      </c>
      <c r="M1266" s="17">
        <f t="shared" si="109"/>
        <v>0</v>
      </c>
      <c r="N1266" s="5">
        <v>519093440</v>
      </c>
      <c r="O1266">
        <f>INDEX($R$3:$T$335,MATCH(PERL[[#This Row],[DistrictNumber]],$R$3:$R$335,0),3)</f>
        <v>0</v>
      </c>
      <c r="P1266" s="9">
        <f t="shared" si="110"/>
        <v>0</v>
      </c>
      <c r="V1266">
        <v>2029</v>
      </c>
      <c r="W1266" t="s">
        <v>572</v>
      </c>
      <c r="X1266" s="25">
        <v>584074434</v>
      </c>
    </row>
    <row r="1267" spans="1:24" x14ac:dyDescent="0.35">
      <c r="A1267" s="13">
        <v>2029</v>
      </c>
      <c r="B1267" s="13">
        <f t="shared" si="106"/>
        <v>2028</v>
      </c>
      <c r="C1267" t="s">
        <v>572</v>
      </c>
      <c r="D1267" t="s">
        <v>573</v>
      </c>
      <c r="E1267" s="5">
        <v>584074434</v>
      </c>
      <c r="F1267" s="13">
        <f>INDEX($R$3:$T$335,MATCH(PERL[[#This Row],[DistrictNumber]],$R$3:$R$335,0),3)</f>
        <v>0</v>
      </c>
      <c r="G1267" s="9">
        <f t="shared" si="108"/>
        <v>0</v>
      </c>
      <c r="H1267" s="11">
        <v>1.02</v>
      </c>
      <c r="I1267" s="12" cm="1">
        <f t="array" ref="I1267">INDEX(PERL[],MATCH(PERL[[#This Row],[Base Year]]&amp;PERL[[#This Row],[DistrictNumber]],PERL[[Fiscal Year]:[Fiscal Year]]&amp;PERL[[DistrictNumber]:[DistrictNumber]],0),9)*$H1267</f>
        <v>0</v>
      </c>
      <c r="J1267" s="15">
        <f>IF(PERL[[#This Row],[Unadjusted Maximum Revenue]]/(PERL[[#This Row],[Proposed Taxable Valuation]]/1000)&gt;PERL[[#This Row],[Max Debt RATE]],PERL[[#This Row],[Max Debt RATE]],PERL[[#This Row],[Unadjusted Maximum Revenue]]/(PERL[[#This Row],[Proposed Taxable Valuation]]/1000))</f>
        <v>0</v>
      </c>
      <c r="K1267" s="26">
        <f>ROUND(PERL[[#This Row],[Proposed Taxable Valuation]]/1000*PERL[[#This Row],[Adjusted Rate]],0)</f>
        <v>0</v>
      </c>
      <c r="L1267" s="19">
        <f t="shared" si="107"/>
        <v>0</v>
      </c>
      <c r="M1267" s="17">
        <f t="shared" si="109"/>
        <v>0</v>
      </c>
      <c r="N1267" s="5">
        <v>455855746</v>
      </c>
      <c r="O1267">
        <f>INDEX($R$3:$T$335,MATCH(PERL[[#This Row],[DistrictNumber]],$R$3:$R$335,0),3)</f>
        <v>0</v>
      </c>
      <c r="P1267" s="9">
        <f t="shared" si="110"/>
        <v>0</v>
      </c>
      <c r="V1267">
        <v>2029</v>
      </c>
      <c r="W1267" t="s">
        <v>574</v>
      </c>
      <c r="X1267" s="25">
        <v>2858679098</v>
      </c>
    </row>
    <row r="1268" spans="1:24" x14ac:dyDescent="0.35">
      <c r="A1268" s="13">
        <v>2029</v>
      </c>
      <c r="B1268" s="13">
        <f t="shared" si="106"/>
        <v>2028</v>
      </c>
      <c r="C1268" t="s">
        <v>574</v>
      </c>
      <c r="D1268" t="s">
        <v>575</v>
      </c>
      <c r="E1268" s="5">
        <v>2858679098</v>
      </c>
      <c r="F1268" s="13">
        <f>INDEX($R$3:$T$335,MATCH(PERL[[#This Row],[DistrictNumber]],$R$3:$R$335,0),3)</f>
        <v>0.13500000000000001</v>
      </c>
      <c r="G1268" s="9">
        <f t="shared" si="108"/>
        <v>385921.67823000008</v>
      </c>
      <c r="H1268" s="11">
        <v>1.02</v>
      </c>
      <c r="I1268" s="12" cm="1">
        <f t="array" ref="I1268">INDEX(PERL[],MATCH(PERL[[#This Row],[Base Year]]&amp;PERL[[#This Row],[DistrictNumber]],PERL[[Fiscal Year]:[Fiscal Year]]&amp;PERL[[DistrictNumber]:[DistrictNumber]],0),9)*$H1268</f>
        <v>241002.19632294221</v>
      </c>
      <c r="J1268" s="15">
        <f>IF(PERL[[#This Row],[Unadjusted Maximum Revenue]]/(PERL[[#This Row],[Proposed Taxable Valuation]]/1000)&gt;PERL[[#This Row],[Max Debt RATE]],PERL[[#This Row],[Max Debt RATE]],PERL[[#This Row],[Unadjusted Maximum Revenue]]/(PERL[[#This Row],[Proposed Taxable Valuation]]/1000))</f>
        <v>8.430543900207374E-2</v>
      </c>
      <c r="K1268" s="26">
        <f>ROUND(PERL[[#This Row],[Proposed Taxable Valuation]]/1000*PERL[[#This Row],[Adjusted Rate]],0)</f>
        <v>241002</v>
      </c>
      <c r="L1268" s="19">
        <f t="shared" si="107"/>
        <v>-144919.48190705787</v>
      </c>
      <c r="M1268" s="17">
        <f t="shared" si="109"/>
        <v>-5.0694560997926269E-2</v>
      </c>
      <c r="N1268" s="5">
        <v>1945841670</v>
      </c>
      <c r="O1268">
        <f>INDEX($R$3:$T$335,MATCH(PERL[[#This Row],[DistrictNumber]],$R$3:$R$335,0),3)</f>
        <v>0.13500000000000001</v>
      </c>
      <c r="P1268" s="9">
        <f t="shared" si="110"/>
        <v>262688.62544999999</v>
      </c>
      <c r="V1268">
        <v>2029</v>
      </c>
      <c r="W1268" t="s">
        <v>576</v>
      </c>
      <c r="X1268" s="25">
        <v>736048635</v>
      </c>
    </row>
    <row r="1269" spans="1:24" x14ac:dyDescent="0.35">
      <c r="A1269" s="13">
        <v>2029</v>
      </c>
      <c r="B1269" s="13">
        <f t="shared" si="106"/>
        <v>2028</v>
      </c>
      <c r="C1269" t="s">
        <v>576</v>
      </c>
      <c r="D1269" t="s">
        <v>577</v>
      </c>
      <c r="E1269" s="5">
        <v>736048635</v>
      </c>
      <c r="F1269" s="13">
        <f>INDEX($R$3:$T$335,MATCH(PERL[[#This Row],[DistrictNumber]],$R$3:$R$335,0),3)</f>
        <v>0</v>
      </c>
      <c r="G1269" s="9">
        <f t="shared" si="108"/>
        <v>0</v>
      </c>
      <c r="H1269" s="11">
        <v>1.02</v>
      </c>
      <c r="I1269" s="12" cm="1">
        <f t="array" ref="I1269">INDEX(PERL[],MATCH(PERL[[#This Row],[Base Year]]&amp;PERL[[#This Row],[DistrictNumber]],PERL[[Fiscal Year]:[Fiscal Year]]&amp;PERL[[DistrictNumber]:[DistrictNumber]],0),9)*$H1269</f>
        <v>0</v>
      </c>
      <c r="J1269" s="15">
        <f>IF(PERL[[#This Row],[Unadjusted Maximum Revenue]]/(PERL[[#This Row],[Proposed Taxable Valuation]]/1000)&gt;PERL[[#This Row],[Max Debt RATE]],PERL[[#This Row],[Max Debt RATE]],PERL[[#This Row],[Unadjusted Maximum Revenue]]/(PERL[[#This Row],[Proposed Taxable Valuation]]/1000))</f>
        <v>0</v>
      </c>
      <c r="K1269" s="26">
        <f>ROUND(PERL[[#This Row],[Proposed Taxable Valuation]]/1000*PERL[[#This Row],[Adjusted Rate]],0)</f>
        <v>0</v>
      </c>
      <c r="L1269" s="19">
        <f t="shared" si="107"/>
        <v>0</v>
      </c>
      <c r="M1269" s="17">
        <f t="shared" si="109"/>
        <v>0</v>
      </c>
      <c r="N1269" s="5">
        <v>592687797</v>
      </c>
      <c r="O1269">
        <f>INDEX($R$3:$T$335,MATCH(PERL[[#This Row],[DistrictNumber]],$R$3:$R$335,0),3)</f>
        <v>0</v>
      </c>
      <c r="P1269" s="9">
        <f t="shared" si="110"/>
        <v>0</v>
      </c>
      <c r="V1269">
        <v>2029</v>
      </c>
      <c r="W1269" t="s">
        <v>578</v>
      </c>
      <c r="X1269" s="25">
        <v>722510163</v>
      </c>
    </row>
    <row r="1270" spans="1:24" x14ac:dyDescent="0.35">
      <c r="A1270" s="13">
        <v>2029</v>
      </c>
      <c r="B1270" s="13">
        <f t="shared" si="106"/>
        <v>2028</v>
      </c>
      <c r="C1270" t="s">
        <v>578</v>
      </c>
      <c r="D1270" t="s">
        <v>579</v>
      </c>
      <c r="E1270" s="5">
        <v>722510163</v>
      </c>
      <c r="F1270" s="13">
        <f>INDEX($R$3:$T$335,MATCH(PERL[[#This Row],[DistrictNumber]],$R$3:$R$335,0),3)</f>
        <v>0</v>
      </c>
      <c r="G1270" s="9">
        <f t="shared" si="108"/>
        <v>0</v>
      </c>
      <c r="H1270" s="11">
        <v>1.02</v>
      </c>
      <c r="I1270" s="12" cm="1">
        <f t="array" ref="I1270">INDEX(PERL[],MATCH(PERL[[#This Row],[Base Year]]&amp;PERL[[#This Row],[DistrictNumber]],PERL[[Fiscal Year]:[Fiscal Year]]&amp;PERL[[DistrictNumber]:[DistrictNumber]],0),9)*$H1270</f>
        <v>0</v>
      </c>
      <c r="J1270" s="15">
        <f>IF(PERL[[#This Row],[Unadjusted Maximum Revenue]]/(PERL[[#This Row],[Proposed Taxable Valuation]]/1000)&gt;PERL[[#This Row],[Max Debt RATE]],PERL[[#This Row],[Max Debt RATE]],PERL[[#This Row],[Unadjusted Maximum Revenue]]/(PERL[[#This Row],[Proposed Taxable Valuation]]/1000))</f>
        <v>0</v>
      </c>
      <c r="K1270" s="26">
        <f>ROUND(PERL[[#This Row],[Proposed Taxable Valuation]]/1000*PERL[[#This Row],[Adjusted Rate]],0)</f>
        <v>0</v>
      </c>
      <c r="L1270" s="19">
        <f t="shared" si="107"/>
        <v>0</v>
      </c>
      <c r="M1270" s="17">
        <f t="shared" si="109"/>
        <v>0</v>
      </c>
      <c r="N1270" s="5">
        <v>471425692</v>
      </c>
      <c r="O1270">
        <f>INDEX($R$3:$T$335,MATCH(PERL[[#This Row],[DistrictNumber]],$R$3:$R$335,0),3)</f>
        <v>0</v>
      </c>
      <c r="P1270" s="9">
        <f t="shared" si="110"/>
        <v>0</v>
      </c>
      <c r="V1270">
        <v>2029</v>
      </c>
      <c r="W1270" t="s">
        <v>580</v>
      </c>
      <c r="X1270" s="25">
        <v>219592883</v>
      </c>
    </row>
    <row r="1271" spans="1:24" x14ac:dyDescent="0.35">
      <c r="A1271" s="13">
        <v>2029</v>
      </c>
      <c r="B1271" s="13">
        <f t="shared" si="106"/>
        <v>2028</v>
      </c>
      <c r="C1271" t="s">
        <v>580</v>
      </c>
      <c r="D1271" t="s">
        <v>581</v>
      </c>
      <c r="E1271" s="5">
        <v>219592883</v>
      </c>
      <c r="F1271" s="13">
        <f>INDEX($R$3:$T$335,MATCH(PERL[[#This Row],[DistrictNumber]],$R$3:$R$335,0),3)</f>
        <v>0</v>
      </c>
      <c r="G1271" s="9">
        <f t="shared" si="108"/>
        <v>0</v>
      </c>
      <c r="H1271" s="11">
        <v>1.02</v>
      </c>
      <c r="I1271" s="12" cm="1">
        <f t="array" ref="I1271">INDEX(PERL[],MATCH(PERL[[#This Row],[Base Year]]&amp;PERL[[#This Row],[DistrictNumber]],PERL[[Fiscal Year]:[Fiscal Year]]&amp;PERL[[DistrictNumber]:[DistrictNumber]],0),9)*$H1271</f>
        <v>0</v>
      </c>
      <c r="J1271" s="15">
        <f>IF(PERL[[#This Row],[Unadjusted Maximum Revenue]]/(PERL[[#This Row],[Proposed Taxable Valuation]]/1000)&gt;PERL[[#This Row],[Max Debt RATE]],PERL[[#This Row],[Max Debt RATE]],PERL[[#This Row],[Unadjusted Maximum Revenue]]/(PERL[[#This Row],[Proposed Taxable Valuation]]/1000))</f>
        <v>0</v>
      </c>
      <c r="K1271" s="26">
        <f>ROUND(PERL[[#This Row],[Proposed Taxable Valuation]]/1000*PERL[[#This Row],[Adjusted Rate]],0)</f>
        <v>0</v>
      </c>
      <c r="L1271" s="19">
        <f t="shared" si="107"/>
        <v>0</v>
      </c>
      <c r="M1271" s="17">
        <f t="shared" si="109"/>
        <v>0</v>
      </c>
      <c r="N1271" s="5">
        <v>187030135</v>
      </c>
      <c r="O1271">
        <f>INDEX($R$3:$T$335,MATCH(PERL[[#This Row],[DistrictNumber]],$R$3:$R$335,0),3)</f>
        <v>0</v>
      </c>
      <c r="P1271" s="9">
        <f t="shared" si="110"/>
        <v>0</v>
      </c>
      <c r="V1271">
        <v>2029</v>
      </c>
      <c r="W1271" t="s">
        <v>582</v>
      </c>
      <c r="X1271" s="25">
        <v>982438640</v>
      </c>
    </row>
    <row r="1272" spans="1:24" x14ac:dyDescent="0.35">
      <c r="A1272" s="13">
        <v>2029</v>
      </c>
      <c r="B1272" s="13">
        <f t="shared" si="106"/>
        <v>2028</v>
      </c>
      <c r="C1272" t="s">
        <v>582</v>
      </c>
      <c r="D1272" t="s">
        <v>583</v>
      </c>
      <c r="E1272" s="5">
        <v>982438640</v>
      </c>
      <c r="F1272" s="13">
        <f>INDEX($R$3:$T$335,MATCH(PERL[[#This Row],[DistrictNumber]],$R$3:$R$335,0),3)</f>
        <v>0</v>
      </c>
      <c r="G1272" s="9">
        <f t="shared" si="108"/>
        <v>0</v>
      </c>
      <c r="H1272" s="11">
        <v>1.02</v>
      </c>
      <c r="I1272" s="12" cm="1">
        <f t="array" ref="I1272">INDEX(PERL[],MATCH(PERL[[#This Row],[Base Year]]&amp;PERL[[#This Row],[DistrictNumber]],PERL[[Fiscal Year]:[Fiscal Year]]&amp;PERL[[DistrictNumber]:[DistrictNumber]],0),9)*$H1272</f>
        <v>0</v>
      </c>
      <c r="J1272" s="15">
        <f>IF(PERL[[#This Row],[Unadjusted Maximum Revenue]]/(PERL[[#This Row],[Proposed Taxable Valuation]]/1000)&gt;PERL[[#This Row],[Max Debt RATE]],PERL[[#This Row],[Max Debt RATE]],PERL[[#This Row],[Unadjusted Maximum Revenue]]/(PERL[[#This Row],[Proposed Taxable Valuation]]/1000))</f>
        <v>0</v>
      </c>
      <c r="K1272" s="26">
        <f>ROUND(PERL[[#This Row],[Proposed Taxable Valuation]]/1000*PERL[[#This Row],[Adjusted Rate]],0)</f>
        <v>0</v>
      </c>
      <c r="L1272" s="19">
        <f t="shared" si="107"/>
        <v>0</v>
      </c>
      <c r="M1272" s="17">
        <f t="shared" si="109"/>
        <v>0</v>
      </c>
      <c r="N1272" s="5">
        <v>711119570</v>
      </c>
      <c r="O1272">
        <f>INDEX($R$3:$T$335,MATCH(PERL[[#This Row],[DistrictNumber]],$R$3:$R$335,0),3)</f>
        <v>0</v>
      </c>
      <c r="P1272" s="9">
        <f t="shared" si="110"/>
        <v>0</v>
      </c>
      <c r="V1272">
        <v>2029</v>
      </c>
      <c r="W1272" t="s">
        <v>584</v>
      </c>
      <c r="X1272" s="25">
        <v>277929687</v>
      </c>
    </row>
    <row r="1273" spans="1:24" x14ac:dyDescent="0.35">
      <c r="A1273" s="13">
        <v>2029</v>
      </c>
      <c r="B1273" s="13">
        <f t="shared" si="106"/>
        <v>2028</v>
      </c>
      <c r="C1273" t="s">
        <v>584</v>
      </c>
      <c r="D1273" t="s">
        <v>585</v>
      </c>
      <c r="E1273" s="5">
        <v>277929687</v>
      </c>
      <c r="F1273" s="13">
        <f>INDEX($R$3:$T$335,MATCH(PERL[[#This Row],[DistrictNumber]],$R$3:$R$335,0),3)</f>
        <v>0</v>
      </c>
      <c r="G1273" s="9">
        <f t="shared" si="108"/>
        <v>0</v>
      </c>
      <c r="H1273" s="11">
        <v>1.02</v>
      </c>
      <c r="I1273" s="12" cm="1">
        <f t="array" ref="I1273">INDEX(PERL[],MATCH(PERL[[#This Row],[Base Year]]&amp;PERL[[#This Row],[DistrictNumber]],PERL[[Fiscal Year]:[Fiscal Year]]&amp;PERL[[DistrictNumber]:[DistrictNumber]],0),9)*$H1273</f>
        <v>0</v>
      </c>
      <c r="J1273" s="15">
        <f>IF(PERL[[#This Row],[Unadjusted Maximum Revenue]]/(PERL[[#This Row],[Proposed Taxable Valuation]]/1000)&gt;PERL[[#This Row],[Max Debt RATE]],PERL[[#This Row],[Max Debt RATE]],PERL[[#This Row],[Unadjusted Maximum Revenue]]/(PERL[[#This Row],[Proposed Taxable Valuation]]/1000))</f>
        <v>0</v>
      </c>
      <c r="K1273" s="26">
        <f>ROUND(PERL[[#This Row],[Proposed Taxable Valuation]]/1000*PERL[[#This Row],[Adjusted Rate]],0)</f>
        <v>0</v>
      </c>
      <c r="L1273" s="19">
        <f t="shared" si="107"/>
        <v>0</v>
      </c>
      <c r="M1273" s="17">
        <f t="shared" si="109"/>
        <v>0</v>
      </c>
      <c r="N1273" s="5">
        <v>215953203</v>
      </c>
      <c r="O1273">
        <f>INDEX($R$3:$T$335,MATCH(PERL[[#This Row],[DistrictNumber]],$R$3:$R$335,0),3)</f>
        <v>0</v>
      </c>
      <c r="P1273" s="9">
        <f t="shared" si="110"/>
        <v>0</v>
      </c>
      <c r="V1273">
        <v>2029</v>
      </c>
      <c r="W1273" t="s">
        <v>192</v>
      </c>
      <c r="X1273" s="25">
        <v>767272156</v>
      </c>
    </row>
    <row r="1274" spans="1:24" x14ac:dyDescent="0.35">
      <c r="A1274" s="13">
        <v>2029</v>
      </c>
      <c r="B1274" s="13">
        <f t="shared" si="106"/>
        <v>2028</v>
      </c>
      <c r="C1274" t="s">
        <v>586</v>
      </c>
      <c r="D1274" t="s">
        <v>587</v>
      </c>
      <c r="E1274" s="5">
        <v>344336297</v>
      </c>
      <c r="F1274" s="13">
        <f>INDEX($R$3:$T$335,MATCH(PERL[[#This Row],[DistrictNumber]],$R$3:$R$335,0),3)</f>
        <v>0</v>
      </c>
      <c r="G1274" s="9">
        <f t="shared" si="108"/>
        <v>0</v>
      </c>
      <c r="H1274" s="11">
        <v>1.02</v>
      </c>
      <c r="I1274" s="12" cm="1">
        <f t="array" ref="I1274">INDEX(PERL[],MATCH(PERL[[#This Row],[Base Year]]&amp;PERL[[#This Row],[DistrictNumber]],PERL[[Fiscal Year]:[Fiscal Year]]&amp;PERL[[DistrictNumber]:[DistrictNumber]],0),9)*$H1274</f>
        <v>0</v>
      </c>
      <c r="J1274" s="15">
        <f>IF(PERL[[#This Row],[Unadjusted Maximum Revenue]]/(PERL[[#This Row],[Proposed Taxable Valuation]]/1000)&gt;PERL[[#This Row],[Max Debt RATE]],PERL[[#This Row],[Max Debt RATE]],PERL[[#This Row],[Unadjusted Maximum Revenue]]/(PERL[[#This Row],[Proposed Taxable Valuation]]/1000))</f>
        <v>0</v>
      </c>
      <c r="K1274" s="26">
        <f>ROUND(PERL[[#This Row],[Proposed Taxable Valuation]]/1000*PERL[[#This Row],[Adjusted Rate]],0)</f>
        <v>0</v>
      </c>
      <c r="L1274" s="19">
        <f t="shared" si="107"/>
        <v>0</v>
      </c>
      <c r="M1274" s="17">
        <f t="shared" si="109"/>
        <v>0</v>
      </c>
      <c r="N1274" s="5">
        <v>273353996</v>
      </c>
      <c r="O1274">
        <f>INDEX($R$3:$T$335,MATCH(PERL[[#This Row],[DistrictNumber]],$R$3:$R$335,0),3)</f>
        <v>0</v>
      </c>
      <c r="P1274" s="9">
        <f t="shared" si="110"/>
        <v>0</v>
      </c>
      <c r="V1274">
        <v>2029</v>
      </c>
      <c r="W1274" t="s">
        <v>586</v>
      </c>
      <c r="X1274" s="25">
        <v>344336297</v>
      </c>
    </row>
    <row r="1275" spans="1:24" x14ac:dyDescent="0.35">
      <c r="A1275" s="13">
        <v>2029</v>
      </c>
      <c r="B1275" s="13">
        <f t="shared" si="106"/>
        <v>2028</v>
      </c>
      <c r="C1275" t="s">
        <v>588</v>
      </c>
      <c r="D1275" t="s">
        <v>589</v>
      </c>
      <c r="E1275" s="5">
        <v>393265427</v>
      </c>
      <c r="F1275" s="13">
        <f>INDEX($R$3:$T$335,MATCH(PERL[[#This Row],[DistrictNumber]],$R$3:$R$335,0),3)</f>
        <v>0</v>
      </c>
      <c r="G1275" s="9">
        <f t="shared" si="108"/>
        <v>0</v>
      </c>
      <c r="H1275" s="11">
        <v>1.02</v>
      </c>
      <c r="I1275" s="12" cm="1">
        <f t="array" ref="I1275">INDEX(PERL[],MATCH(PERL[[#This Row],[Base Year]]&amp;PERL[[#This Row],[DistrictNumber]],PERL[[Fiscal Year]:[Fiscal Year]]&amp;PERL[[DistrictNumber]:[DistrictNumber]],0),9)*$H1275</f>
        <v>0</v>
      </c>
      <c r="J1275" s="15">
        <f>IF(PERL[[#This Row],[Unadjusted Maximum Revenue]]/(PERL[[#This Row],[Proposed Taxable Valuation]]/1000)&gt;PERL[[#This Row],[Max Debt RATE]],PERL[[#This Row],[Max Debt RATE]],PERL[[#This Row],[Unadjusted Maximum Revenue]]/(PERL[[#This Row],[Proposed Taxable Valuation]]/1000))</f>
        <v>0</v>
      </c>
      <c r="K1275" s="26">
        <f>ROUND(PERL[[#This Row],[Proposed Taxable Valuation]]/1000*PERL[[#This Row],[Adjusted Rate]],0)</f>
        <v>0</v>
      </c>
      <c r="L1275" s="19">
        <f t="shared" si="107"/>
        <v>0</v>
      </c>
      <c r="M1275" s="17">
        <f t="shared" si="109"/>
        <v>0</v>
      </c>
      <c r="N1275" s="5">
        <v>297823300</v>
      </c>
      <c r="O1275">
        <f>INDEX($R$3:$T$335,MATCH(PERL[[#This Row],[DistrictNumber]],$R$3:$R$335,0),3)</f>
        <v>0</v>
      </c>
      <c r="P1275" s="9">
        <f t="shared" si="110"/>
        <v>0</v>
      </c>
      <c r="V1275">
        <v>2029</v>
      </c>
      <c r="W1275" t="s">
        <v>588</v>
      </c>
      <c r="X1275" s="25">
        <v>393265427</v>
      </c>
    </row>
    <row r="1276" spans="1:24" x14ac:dyDescent="0.35">
      <c r="A1276" s="13">
        <v>2029</v>
      </c>
      <c r="B1276" s="13">
        <f t="shared" si="106"/>
        <v>2028</v>
      </c>
      <c r="C1276" t="s">
        <v>590</v>
      </c>
      <c r="D1276" t="s">
        <v>591</v>
      </c>
      <c r="E1276" s="5">
        <v>864766521</v>
      </c>
      <c r="F1276" s="13">
        <f>INDEX($R$3:$T$335,MATCH(PERL[[#This Row],[DistrictNumber]],$R$3:$R$335,0),3)</f>
        <v>0</v>
      </c>
      <c r="G1276" s="9">
        <f t="shared" si="108"/>
        <v>0</v>
      </c>
      <c r="H1276" s="11">
        <v>1.02</v>
      </c>
      <c r="I1276" s="12" cm="1">
        <f t="array" ref="I1276">INDEX(PERL[],MATCH(PERL[[#This Row],[Base Year]]&amp;PERL[[#This Row],[DistrictNumber]],PERL[[Fiscal Year]:[Fiscal Year]]&amp;PERL[[DistrictNumber]:[DistrictNumber]],0),9)*$H1276</f>
        <v>0</v>
      </c>
      <c r="J1276" s="15">
        <f>IF(PERL[[#This Row],[Unadjusted Maximum Revenue]]/(PERL[[#This Row],[Proposed Taxable Valuation]]/1000)&gt;PERL[[#This Row],[Max Debt RATE]],PERL[[#This Row],[Max Debt RATE]],PERL[[#This Row],[Unadjusted Maximum Revenue]]/(PERL[[#This Row],[Proposed Taxable Valuation]]/1000))</f>
        <v>0</v>
      </c>
      <c r="K1276" s="26">
        <f>ROUND(PERL[[#This Row],[Proposed Taxable Valuation]]/1000*PERL[[#This Row],[Adjusted Rate]],0)</f>
        <v>0</v>
      </c>
      <c r="L1276" s="19">
        <f t="shared" si="107"/>
        <v>0</v>
      </c>
      <c r="M1276" s="17">
        <f t="shared" si="109"/>
        <v>0</v>
      </c>
      <c r="N1276" s="5">
        <v>635221490</v>
      </c>
      <c r="O1276">
        <f>INDEX($R$3:$T$335,MATCH(PERL[[#This Row],[DistrictNumber]],$R$3:$R$335,0),3)</f>
        <v>0</v>
      </c>
      <c r="P1276" s="9">
        <f t="shared" si="110"/>
        <v>0</v>
      </c>
      <c r="V1276">
        <v>2029</v>
      </c>
      <c r="W1276" t="s">
        <v>590</v>
      </c>
      <c r="X1276" s="25">
        <v>864766521</v>
      </c>
    </row>
    <row r="1277" spans="1:24" x14ac:dyDescent="0.35">
      <c r="A1277" s="13">
        <v>2029</v>
      </c>
      <c r="B1277" s="13">
        <f t="shared" si="106"/>
        <v>2028</v>
      </c>
      <c r="C1277" t="s">
        <v>592</v>
      </c>
      <c r="D1277" t="s">
        <v>593</v>
      </c>
      <c r="E1277" s="5">
        <v>4608234221</v>
      </c>
      <c r="F1277" s="13">
        <f>INDEX($R$3:$T$335,MATCH(PERL[[#This Row],[DistrictNumber]],$R$3:$R$335,0),3)</f>
        <v>0</v>
      </c>
      <c r="G1277" s="9">
        <f t="shared" si="108"/>
        <v>0</v>
      </c>
      <c r="H1277" s="11">
        <v>1.02</v>
      </c>
      <c r="I1277" s="12" cm="1">
        <f t="array" ref="I1277">INDEX(PERL[],MATCH(PERL[[#This Row],[Base Year]]&amp;PERL[[#This Row],[DistrictNumber]],PERL[[Fiscal Year]:[Fiscal Year]]&amp;PERL[[DistrictNumber]:[DistrictNumber]],0),9)*$H1277</f>
        <v>0</v>
      </c>
      <c r="J1277" s="15">
        <f>IF(PERL[[#This Row],[Unadjusted Maximum Revenue]]/(PERL[[#This Row],[Proposed Taxable Valuation]]/1000)&gt;PERL[[#This Row],[Max Debt RATE]],PERL[[#This Row],[Max Debt RATE]],PERL[[#This Row],[Unadjusted Maximum Revenue]]/(PERL[[#This Row],[Proposed Taxable Valuation]]/1000))</f>
        <v>0</v>
      </c>
      <c r="K1277" s="26">
        <f>ROUND(PERL[[#This Row],[Proposed Taxable Valuation]]/1000*PERL[[#This Row],[Adjusted Rate]],0)</f>
        <v>0</v>
      </c>
      <c r="L1277" s="19">
        <f t="shared" si="107"/>
        <v>0</v>
      </c>
      <c r="M1277" s="17">
        <f t="shared" si="109"/>
        <v>0</v>
      </c>
      <c r="N1277" s="5">
        <v>3204653609</v>
      </c>
      <c r="O1277">
        <f>INDEX($R$3:$T$335,MATCH(PERL[[#This Row],[DistrictNumber]],$R$3:$R$335,0),3)</f>
        <v>0</v>
      </c>
      <c r="P1277" s="9">
        <f t="shared" si="110"/>
        <v>0</v>
      </c>
      <c r="V1277">
        <v>2029</v>
      </c>
      <c r="W1277" t="s">
        <v>592</v>
      </c>
      <c r="X1277" s="25">
        <v>4608234221</v>
      </c>
    </row>
    <row r="1278" spans="1:24" x14ac:dyDescent="0.35">
      <c r="A1278" s="13">
        <v>2029</v>
      </c>
      <c r="B1278" s="13">
        <f t="shared" si="106"/>
        <v>2028</v>
      </c>
      <c r="C1278" t="s">
        <v>594</v>
      </c>
      <c r="D1278" t="s">
        <v>595</v>
      </c>
      <c r="E1278" s="5">
        <v>13804586057</v>
      </c>
      <c r="F1278" s="13">
        <f>INDEX($R$3:$T$335,MATCH(PERL[[#This Row],[DistrictNumber]],$R$3:$R$335,0),3)</f>
        <v>0</v>
      </c>
      <c r="G1278" s="9">
        <f t="shared" si="108"/>
        <v>0</v>
      </c>
      <c r="H1278" s="11">
        <v>1.02</v>
      </c>
      <c r="I1278" s="12" cm="1">
        <f t="array" ref="I1278">INDEX(PERL[],MATCH(PERL[[#This Row],[Base Year]]&amp;PERL[[#This Row],[DistrictNumber]],PERL[[Fiscal Year]:[Fiscal Year]]&amp;PERL[[DistrictNumber]:[DistrictNumber]],0),9)*$H1278</f>
        <v>0</v>
      </c>
      <c r="J1278" s="15">
        <f>IF(PERL[[#This Row],[Unadjusted Maximum Revenue]]/(PERL[[#This Row],[Proposed Taxable Valuation]]/1000)&gt;PERL[[#This Row],[Max Debt RATE]],PERL[[#This Row],[Max Debt RATE]],PERL[[#This Row],[Unadjusted Maximum Revenue]]/(PERL[[#This Row],[Proposed Taxable Valuation]]/1000))</f>
        <v>0</v>
      </c>
      <c r="K1278" s="26">
        <f>ROUND(PERL[[#This Row],[Proposed Taxable Valuation]]/1000*PERL[[#This Row],[Adjusted Rate]],0)</f>
        <v>0</v>
      </c>
      <c r="L1278" s="19">
        <f t="shared" si="107"/>
        <v>0</v>
      </c>
      <c r="M1278" s="17">
        <f t="shared" si="109"/>
        <v>0</v>
      </c>
      <c r="N1278" s="5">
        <v>9041651330</v>
      </c>
      <c r="O1278">
        <f>INDEX($R$3:$T$335,MATCH(PERL[[#This Row],[DistrictNumber]],$R$3:$R$335,0),3)</f>
        <v>0</v>
      </c>
      <c r="P1278" s="9">
        <f t="shared" si="110"/>
        <v>0</v>
      </c>
      <c r="V1278">
        <v>2029</v>
      </c>
      <c r="W1278" t="s">
        <v>594</v>
      </c>
      <c r="X1278" s="25">
        <v>13804586057</v>
      </c>
    </row>
    <row r="1279" spans="1:24" x14ac:dyDescent="0.35">
      <c r="A1279" s="13">
        <v>2029</v>
      </c>
      <c r="B1279" s="13">
        <f t="shared" si="106"/>
        <v>2028</v>
      </c>
      <c r="C1279" t="s">
        <v>596</v>
      </c>
      <c r="D1279" t="s">
        <v>597</v>
      </c>
      <c r="E1279" s="5">
        <v>1455102082</v>
      </c>
      <c r="F1279" s="13">
        <f>INDEX($R$3:$T$335,MATCH(PERL[[#This Row],[DistrictNumber]],$R$3:$R$335,0),3)</f>
        <v>0</v>
      </c>
      <c r="G1279" s="9">
        <f t="shared" si="108"/>
        <v>0</v>
      </c>
      <c r="H1279" s="11">
        <v>1.02</v>
      </c>
      <c r="I1279" s="12" cm="1">
        <f t="array" ref="I1279">INDEX(PERL[],MATCH(PERL[[#This Row],[Base Year]]&amp;PERL[[#This Row],[DistrictNumber]],PERL[[Fiscal Year]:[Fiscal Year]]&amp;PERL[[DistrictNumber]:[DistrictNumber]],0),9)*$H1279</f>
        <v>0</v>
      </c>
      <c r="J1279" s="15">
        <f>IF(PERL[[#This Row],[Unadjusted Maximum Revenue]]/(PERL[[#This Row],[Proposed Taxable Valuation]]/1000)&gt;PERL[[#This Row],[Max Debt RATE]],PERL[[#This Row],[Max Debt RATE]],PERL[[#This Row],[Unadjusted Maximum Revenue]]/(PERL[[#This Row],[Proposed Taxable Valuation]]/1000))</f>
        <v>0</v>
      </c>
      <c r="K1279" s="26">
        <f>ROUND(PERL[[#This Row],[Proposed Taxable Valuation]]/1000*PERL[[#This Row],[Adjusted Rate]],0)</f>
        <v>0</v>
      </c>
      <c r="L1279" s="19">
        <f t="shared" si="107"/>
        <v>0</v>
      </c>
      <c r="M1279" s="17">
        <f t="shared" si="109"/>
        <v>0</v>
      </c>
      <c r="N1279" s="5">
        <v>1009181557</v>
      </c>
      <c r="O1279">
        <f>INDEX($R$3:$T$335,MATCH(PERL[[#This Row],[DistrictNumber]],$R$3:$R$335,0),3)</f>
        <v>0</v>
      </c>
      <c r="P1279" s="9">
        <f t="shared" si="110"/>
        <v>0</v>
      </c>
      <c r="V1279">
        <v>2029</v>
      </c>
      <c r="W1279" t="s">
        <v>596</v>
      </c>
      <c r="X1279" s="25">
        <v>1455102082</v>
      </c>
    </row>
    <row r="1280" spans="1:24" x14ac:dyDescent="0.35">
      <c r="A1280" s="13">
        <v>2029</v>
      </c>
      <c r="B1280" s="13">
        <f t="shared" si="106"/>
        <v>2028</v>
      </c>
      <c r="C1280" t="s">
        <v>598</v>
      </c>
      <c r="D1280" t="s">
        <v>599</v>
      </c>
      <c r="E1280" s="5">
        <v>437080965</v>
      </c>
      <c r="F1280" s="13">
        <f>INDEX($R$3:$T$335,MATCH(PERL[[#This Row],[DistrictNumber]],$R$3:$R$335,0),3)</f>
        <v>0</v>
      </c>
      <c r="G1280" s="9">
        <f t="shared" si="108"/>
        <v>0</v>
      </c>
      <c r="H1280" s="11">
        <v>1.02</v>
      </c>
      <c r="I1280" s="12" cm="1">
        <f t="array" ref="I1280">INDEX(PERL[],MATCH(PERL[[#This Row],[Base Year]]&amp;PERL[[#This Row],[DistrictNumber]],PERL[[Fiscal Year]:[Fiscal Year]]&amp;PERL[[DistrictNumber]:[DistrictNumber]],0),9)*$H1280</f>
        <v>0</v>
      </c>
      <c r="J1280" s="15">
        <f>IF(PERL[[#This Row],[Unadjusted Maximum Revenue]]/(PERL[[#This Row],[Proposed Taxable Valuation]]/1000)&gt;PERL[[#This Row],[Max Debt RATE]],PERL[[#This Row],[Max Debt RATE]],PERL[[#This Row],[Unadjusted Maximum Revenue]]/(PERL[[#This Row],[Proposed Taxable Valuation]]/1000))</f>
        <v>0</v>
      </c>
      <c r="K1280" s="26">
        <f>ROUND(PERL[[#This Row],[Proposed Taxable Valuation]]/1000*PERL[[#This Row],[Adjusted Rate]],0)</f>
        <v>0</v>
      </c>
      <c r="L1280" s="19">
        <f t="shared" si="107"/>
        <v>0</v>
      </c>
      <c r="M1280" s="17">
        <f t="shared" si="109"/>
        <v>0</v>
      </c>
      <c r="N1280" s="5">
        <v>362319712</v>
      </c>
      <c r="O1280">
        <f>INDEX($R$3:$T$335,MATCH(PERL[[#This Row],[DistrictNumber]],$R$3:$R$335,0),3)</f>
        <v>0</v>
      </c>
      <c r="P1280" s="9">
        <f t="shared" si="110"/>
        <v>0</v>
      </c>
      <c r="V1280">
        <v>2029</v>
      </c>
      <c r="W1280" t="s">
        <v>598</v>
      </c>
      <c r="X1280" s="25">
        <v>437080965</v>
      </c>
    </row>
    <row r="1281" spans="1:24" x14ac:dyDescent="0.35">
      <c r="A1281" s="13">
        <v>2029</v>
      </c>
      <c r="B1281" s="13">
        <f t="shared" si="106"/>
        <v>2028</v>
      </c>
      <c r="C1281" t="s">
        <v>600</v>
      </c>
      <c r="D1281" t="s">
        <v>601</v>
      </c>
      <c r="E1281" s="5">
        <v>1132302731</v>
      </c>
      <c r="F1281" s="13">
        <f>INDEX($R$3:$T$335,MATCH(PERL[[#This Row],[DistrictNumber]],$R$3:$R$335,0),3)</f>
        <v>0</v>
      </c>
      <c r="G1281" s="9">
        <f t="shared" si="108"/>
        <v>0</v>
      </c>
      <c r="H1281" s="11">
        <v>1.02</v>
      </c>
      <c r="I1281" s="12" cm="1">
        <f t="array" ref="I1281">INDEX(PERL[],MATCH(PERL[[#This Row],[Base Year]]&amp;PERL[[#This Row],[DistrictNumber]],PERL[[Fiscal Year]:[Fiscal Year]]&amp;PERL[[DistrictNumber]:[DistrictNumber]],0),9)*$H1281</f>
        <v>0</v>
      </c>
      <c r="J1281" s="15">
        <f>IF(PERL[[#This Row],[Unadjusted Maximum Revenue]]/(PERL[[#This Row],[Proposed Taxable Valuation]]/1000)&gt;PERL[[#This Row],[Max Debt RATE]],PERL[[#This Row],[Max Debt RATE]],PERL[[#This Row],[Unadjusted Maximum Revenue]]/(PERL[[#This Row],[Proposed Taxable Valuation]]/1000))</f>
        <v>0</v>
      </c>
      <c r="K1281" s="26">
        <f>ROUND(PERL[[#This Row],[Proposed Taxable Valuation]]/1000*PERL[[#This Row],[Adjusted Rate]],0)</f>
        <v>0</v>
      </c>
      <c r="L1281" s="19">
        <f t="shared" si="107"/>
        <v>0</v>
      </c>
      <c r="M1281" s="17">
        <f t="shared" si="109"/>
        <v>0</v>
      </c>
      <c r="N1281" s="5">
        <v>899254960</v>
      </c>
      <c r="O1281">
        <f>INDEX($R$3:$T$335,MATCH(PERL[[#This Row],[DistrictNumber]],$R$3:$R$335,0),3)</f>
        <v>0</v>
      </c>
      <c r="P1281" s="9">
        <f t="shared" si="110"/>
        <v>0</v>
      </c>
      <c r="V1281">
        <v>2029</v>
      </c>
      <c r="W1281" t="s">
        <v>600</v>
      </c>
      <c r="X1281" s="25">
        <v>1132302731</v>
      </c>
    </row>
    <row r="1282" spans="1:24" x14ac:dyDescent="0.35">
      <c r="A1282" s="13">
        <v>2029</v>
      </c>
      <c r="B1282" s="13">
        <f t="shared" si="106"/>
        <v>2028</v>
      </c>
      <c r="C1282" t="s">
        <v>602</v>
      </c>
      <c r="D1282" t="s">
        <v>603</v>
      </c>
      <c r="E1282" s="5">
        <v>321588147</v>
      </c>
      <c r="F1282" s="13">
        <f>INDEX($R$3:$T$335,MATCH(PERL[[#This Row],[DistrictNumber]],$R$3:$R$335,0),3)</f>
        <v>0.13500000000000001</v>
      </c>
      <c r="G1282" s="9">
        <f t="shared" si="108"/>
        <v>43414.399845</v>
      </c>
      <c r="H1282" s="11">
        <v>1.02</v>
      </c>
      <c r="I1282" s="12" cm="1">
        <f t="array" ref="I1282">INDEX(PERL[],MATCH(PERL[[#This Row],[Base Year]]&amp;PERL[[#This Row],[DistrictNumber]],PERL[[Fiscal Year]:[Fiscal Year]]&amp;PERL[[DistrictNumber]:[DistrictNumber]],0),9)*$H1282</f>
        <v>38386.550470956849</v>
      </c>
      <c r="J1282" s="15">
        <f>IF(PERL[[#This Row],[Unadjusted Maximum Revenue]]/(PERL[[#This Row],[Proposed Taxable Valuation]]/1000)&gt;PERL[[#This Row],[Max Debt RATE]],PERL[[#This Row],[Max Debt RATE]],PERL[[#This Row],[Unadjusted Maximum Revenue]]/(PERL[[#This Row],[Proposed Taxable Valuation]]/1000))</f>
        <v>0.11936556377793628</v>
      </c>
      <c r="K1282" s="26">
        <f>ROUND(PERL[[#This Row],[Proposed Taxable Valuation]]/1000*PERL[[#This Row],[Adjusted Rate]],0)</f>
        <v>38387</v>
      </c>
      <c r="L1282" s="19">
        <f t="shared" si="107"/>
        <v>-5027.8493740431513</v>
      </c>
      <c r="M1282" s="17">
        <f t="shared" si="109"/>
        <v>-1.563443622206373E-2</v>
      </c>
      <c r="N1282" s="5">
        <v>273494561</v>
      </c>
      <c r="O1282">
        <f>INDEX($R$3:$T$335,MATCH(PERL[[#This Row],[DistrictNumber]],$R$3:$R$335,0),3)</f>
        <v>0.13500000000000001</v>
      </c>
      <c r="P1282" s="9">
        <f t="shared" si="110"/>
        <v>36921.765735000001</v>
      </c>
      <c r="V1282">
        <v>2029</v>
      </c>
      <c r="W1282" t="s">
        <v>602</v>
      </c>
      <c r="X1282" s="25">
        <v>321588147</v>
      </c>
    </row>
    <row r="1283" spans="1:24" x14ac:dyDescent="0.35">
      <c r="A1283" s="13">
        <v>2029</v>
      </c>
      <c r="B1283" s="13">
        <f t="shared" si="106"/>
        <v>2028</v>
      </c>
      <c r="C1283" t="s">
        <v>604</v>
      </c>
      <c r="D1283" t="s">
        <v>605</v>
      </c>
      <c r="E1283" s="5">
        <v>727225708</v>
      </c>
      <c r="F1283" s="13">
        <f>INDEX($R$3:$T$335,MATCH(PERL[[#This Row],[DistrictNumber]],$R$3:$R$335,0),3)</f>
        <v>0</v>
      </c>
      <c r="G1283" s="9">
        <f t="shared" si="108"/>
        <v>0</v>
      </c>
      <c r="H1283" s="11">
        <v>1.02</v>
      </c>
      <c r="I1283" s="12" cm="1">
        <f t="array" ref="I1283">INDEX(PERL[],MATCH(PERL[[#This Row],[Base Year]]&amp;PERL[[#This Row],[DistrictNumber]],PERL[[Fiscal Year]:[Fiscal Year]]&amp;PERL[[DistrictNumber]:[DistrictNumber]],0),9)*$H1283</f>
        <v>0</v>
      </c>
      <c r="J1283" s="15">
        <f>IF(PERL[[#This Row],[Unadjusted Maximum Revenue]]/(PERL[[#This Row],[Proposed Taxable Valuation]]/1000)&gt;PERL[[#This Row],[Max Debt RATE]],PERL[[#This Row],[Max Debt RATE]],PERL[[#This Row],[Unadjusted Maximum Revenue]]/(PERL[[#This Row],[Proposed Taxable Valuation]]/1000))</f>
        <v>0</v>
      </c>
      <c r="K1283" s="26">
        <f>ROUND(PERL[[#This Row],[Proposed Taxable Valuation]]/1000*PERL[[#This Row],[Adjusted Rate]],0)</f>
        <v>0</v>
      </c>
      <c r="L1283" s="19">
        <f t="shared" si="107"/>
        <v>0</v>
      </c>
      <c r="M1283" s="17">
        <f t="shared" si="109"/>
        <v>0</v>
      </c>
      <c r="N1283" s="5">
        <v>533513963</v>
      </c>
      <c r="O1283">
        <f>INDEX($R$3:$T$335,MATCH(PERL[[#This Row],[DistrictNumber]],$R$3:$R$335,0),3)</f>
        <v>0</v>
      </c>
      <c r="P1283" s="9">
        <f t="shared" si="110"/>
        <v>0</v>
      </c>
      <c r="V1283">
        <v>2029</v>
      </c>
      <c r="W1283" t="s">
        <v>604</v>
      </c>
      <c r="X1283" s="25">
        <v>727225708</v>
      </c>
    </row>
    <row r="1284" spans="1:24" x14ac:dyDescent="0.35">
      <c r="A1284" s="13">
        <v>2029</v>
      </c>
      <c r="B1284" s="13">
        <f t="shared" si="106"/>
        <v>2028</v>
      </c>
      <c r="C1284" t="s">
        <v>606</v>
      </c>
      <c r="D1284" t="s">
        <v>607</v>
      </c>
      <c r="E1284" s="5">
        <v>291235569</v>
      </c>
      <c r="F1284" s="13">
        <f>INDEX($R$3:$T$335,MATCH(PERL[[#This Row],[DistrictNumber]],$R$3:$R$335,0),3)</f>
        <v>0</v>
      </c>
      <c r="G1284" s="9">
        <f t="shared" si="108"/>
        <v>0</v>
      </c>
      <c r="H1284" s="11">
        <v>1.02</v>
      </c>
      <c r="I1284" s="12" cm="1">
        <f t="array" ref="I1284">INDEX(PERL[],MATCH(PERL[[#This Row],[Base Year]]&amp;PERL[[#This Row],[DistrictNumber]],PERL[[Fiscal Year]:[Fiscal Year]]&amp;PERL[[DistrictNumber]:[DistrictNumber]],0),9)*$H1284</f>
        <v>0</v>
      </c>
      <c r="J1284" s="15">
        <f>IF(PERL[[#This Row],[Unadjusted Maximum Revenue]]/(PERL[[#This Row],[Proposed Taxable Valuation]]/1000)&gt;PERL[[#This Row],[Max Debt RATE]],PERL[[#This Row],[Max Debt RATE]],PERL[[#This Row],[Unadjusted Maximum Revenue]]/(PERL[[#This Row],[Proposed Taxable Valuation]]/1000))</f>
        <v>0</v>
      </c>
      <c r="K1284" s="26">
        <f>ROUND(PERL[[#This Row],[Proposed Taxable Valuation]]/1000*PERL[[#This Row],[Adjusted Rate]],0)</f>
        <v>0</v>
      </c>
      <c r="L1284" s="19">
        <f t="shared" si="107"/>
        <v>0</v>
      </c>
      <c r="M1284" s="17">
        <f t="shared" si="109"/>
        <v>0</v>
      </c>
      <c r="N1284" s="5">
        <v>225247526</v>
      </c>
      <c r="O1284">
        <f>INDEX($R$3:$T$335,MATCH(PERL[[#This Row],[DistrictNumber]],$R$3:$R$335,0),3)</f>
        <v>0</v>
      </c>
      <c r="P1284" s="9">
        <f t="shared" si="110"/>
        <v>0</v>
      </c>
      <c r="V1284">
        <v>2029</v>
      </c>
      <c r="W1284" t="s">
        <v>606</v>
      </c>
      <c r="X1284" s="25">
        <v>291235569</v>
      </c>
    </row>
    <row r="1285" spans="1:24" x14ac:dyDescent="0.35">
      <c r="A1285" s="13">
        <v>2029</v>
      </c>
      <c r="B1285" s="13">
        <f t="shared" ref="B1285:B1348" si="111">A1285-1</f>
        <v>2028</v>
      </c>
      <c r="C1285" t="s">
        <v>608</v>
      </c>
      <c r="D1285" t="s">
        <v>609</v>
      </c>
      <c r="E1285" s="5">
        <v>244886113</v>
      </c>
      <c r="F1285" s="13">
        <f>INDEX($R$3:$T$335,MATCH(PERL[[#This Row],[DistrictNumber]],$R$3:$R$335,0),3)</f>
        <v>0</v>
      </c>
      <c r="G1285" s="9">
        <f t="shared" si="108"/>
        <v>0</v>
      </c>
      <c r="H1285" s="11">
        <v>1.02</v>
      </c>
      <c r="I1285" s="12" cm="1">
        <f t="array" ref="I1285">INDEX(PERL[],MATCH(PERL[[#This Row],[Base Year]]&amp;PERL[[#This Row],[DistrictNumber]],PERL[[Fiscal Year]:[Fiscal Year]]&amp;PERL[[DistrictNumber]:[DistrictNumber]],0),9)*$H1285</f>
        <v>0</v>
      </c>
      <c r="J1285" s="15">
        <f>IF(PERL[[#This Row],[Unadjusted Maximum Revenue]]/(PERL[[#This Row],[Proposed Taxable Valuation]]/1000)&gt;PERL[[#This Row],[Max Debt RATE]],PERL[[#This Row],[Max Debt RATE]],PERL[[#This Row],[Unadjusted Maximum Revenue]]/(PERL[[#This Row],[Proposed Taxable Valuation]]/1000))</f>
        <v>0</v>
      </c>
      <c r="K1285" s="26">
        <f>ROUND(PERL[[#This Row],[Proposed Taxable Valuation]]/1000*PERL[[#This Row],[Adjusted Rate]],0)</f>
        <v>0</v>
      </c>
      <c r="L1285" s="19">
        <f t="shared" ref="L1285:L1348" si="112">I1285-G1285</f>
        <v>0</v>
      </c>
      <c r="M1285" s="17">
        <f t="shared" si="109"/>
        <v>0</v>
      </c>
      <c r="N1285" s="5">
        <v>208458102</v>
      </c>
      <c r="O1285">
        <f>INDEX($R$3:$T$335,MATCH(PERL[[#This Row],[DistrictNumber]],$R$3:$R$335,0),3)</f>
        <v>0</v>
      </c>
      <c r="P1285" s="9">
        <f t="shared" si="110"/>
        <v>0</v>
      </c>
      <c r="V1285">
        <v>2029</v>
      </c>
      <c r="W1285" t="s">
        <v>608</v>
      </c>
      <c r="X1285" s="25">
        <v>244886113</v>
      </c>
    </row>
    <row r="1286" spans="1:24" x14ac:dyDescent="0.35">
      <c r="A1286" s="13">
        <v>2029</v>
      </c>
      <c r="B1286" s="13">
        <f t="shared" si="111"/>
        <v>2028</v>
      </c>
      <c r="C1286" t="s">
        <v>610</v>
      </c>
      <c r="D1286" t="s">
        <v>611</v>
      </c>
      <c r="E1286" s="5">
        <v>946316307</v>
      </c>
      <c r="F1286" s="13">
        <f>INDEX($R$3:$T$335,MATCH(PERL[[#This Row],[DistrictNumber]],$R$3:$R$335,0),3)</f>
        <v>0</v>
      </c>
      <c r="G1286" s="9">
        <f t="shared" si="108"/>
        <v>0</v>
      </c>
      <c r="H1286" s="11">
        <v>1.02</v>
      </c>
      <c r="I1286" s="12" cm="1">
        <f t="array" ref="I1286">INDEX(PERL[],MATCH(PERL[[#This Row],[Base Year]]&amp;PERL[[#This Row],[DistrictNumber]],PERL[[Fiscal Year]:[Fiscal Year]]&amp;PERL[[DistrictNumber]:[DistrictNumber]],0),9)*$H1286</f>
        <v>0</v>
      </c>
      <c r="J1286" s="15">
        <f>IF(PERL[[#This Row],[Unadjusted Maximum Revenue]]/(PERL[[#This Row],[Proposed Taxable Valuation]]/1000)&gt;PERL[[#This Row],[Max Debt RATE]],PERL[[#This Row],[Max Debt RATE]],PERL[[#This Row],[Unadjusted Maximum Revenue]]/(PERL[[#This Row],[Proposed Taxable Valuation]]/1000))</f>
        <v>0</v>
      </c>
      <c r="K1286" s="26">
        <f>ROUND(PERL[[#This Row],[Proposed Taxable Valuation]]/1000*PERL[[#This Row],[Adjusted Rate]],0)</f>
        <v>0</v>
      </c>
      <c r="L1286" s="19">
        <f t="shared" si="112"/>
        <v>0</v>
      </c>
      <c r="M1286" s="17">
        <f t="shared" si="109"/>
        <v>0</v>
      </c>
      <c r="N1286" s="5">
        <v>768103388</v>
      </c>
      <c r="O1286">
        <f>INDEX($R$3:$T$335,MATCH(PERL[[#This Row],[DistrictNumber]],$R$3:$R$335,0),3)</f>
        <v>0</v>
      </c>
      <c r="P1286" s="9">
        <f t="shared" si="110"/>
        <v>0</v>
      </c>
      <c r="V1286">
        <v>2029</v>
      </c>
      <c r="W1286" t="s">
        <v>612</v>
      </c>
      <c r="X1286" s="25">
        <v>1149142399</v>
      </c>
    </row>
    <row r="1287" spans="1:24" x14ac:dyDescent="0.35">
      <c r="A1287" s="13">
        <v>2029</v>
      </c>
      <c r="B1287" s="13">
        <f t="shared" si="111"/>
        <v>2028</v>
      </c>
      <c r="C1287" t="s">
        <v>612</v>
      </c>
      <c r="D1287" t="s">
        <v>613</v>
      </c>
      <c r="E1287" s="5">
        <v>1149142399</v>
      </c>
      <c r="F1287" s="13">
        <f>INDEX($R$3:$T$335,MATCH(PERL[[#This Row],[DistrictNumber]],$R$3:$R$335,0),3)</f>
        <v>0</v>
      </c>
      <c r="G1287" s="9">
        <f t="shared" si="108"/>
        <v>0</v>
      </c>
      <c r="H1287" s="11">
        <v>1.02</v>
      </c>
      <c r="I1287" s="12" cm="1">
        <f t="array" ref="I1287">INDEX(PERL[],MATCH(PERL[[#This Row],[Base Year]]&amp;PERL[[#This Row],[DistrictNumber]],PERL[[Fiscal Year]:[Fiscal Year]]&amp;PERL[[DistrictNumber]:[DistrictNumber]],0),9)*$H1287</f>
        <v>0</v>
      </c>
      <c r="J1287" s="15">
        <f>IF(PERL[[#This Row],[Unadjusted Maximum Revenue]]/(PERL[[#This Row],[Proposed Taxable Valuation]]/1000)&gt;PERL[[#This Row],[Max Debt RATE]],PERL[[#This Row],[Max Debt RATE]],PERL[[#This Row],[Unadjusted Maximum Revenue]]/(PERL[[#This Row],[Proposed Taxable Valuation]]/1000))</f>
        <v>0</v>
      </c>
      <c r="K1287" s="26">
        <f>ROUND(PERL[[#This Row],[Proposed Taxable Valuation]]/1000*PERL[[#This Row],[Adjusted Rate]],0)</f>
        <v>0</v>
      </c>
      <c r="L1287" s="19">
        <f t="shared" si="112"/>
        <v>0</v>
      </c>
      <c r="M1287" s="17">
        <f t="shared" si="109"/>
        <v>0</v>
      </c>
      <c r="N1287" s="5">
        <v>859099897</v>
      </c>
      <c r="O1287">
        <f>INDEX($R$3:$T$335,MATCH(PERL[[#This Row],[DistrictNumber]],$R$3:$R$335,0),3)</f>
        <v>0</v>
      </c>
      <c r="P1287" s="9">
        <f t="shared" si="110"/>
        <v>0</v>
      </c>
      <c r="V1287">
        <v>2029</v>
      </c>
      <c r="W1287" t="s">
        <v>614</v>
      </c>
      <c r="X1287" s="25">
        <v>10004158603</v>
      </c>
    </row>
    <row r="1288" spans="1:24" x14ac:dyDescent="0.35">
      <c r="A1288" s="13">
        <v>2029</v>
      </c>
      <c r="B1288" s="13">
        <f t="shared" si="111"/>
        <v>2028</v>
      </c>
      <c r="C1288" t="s">
        <v>614</v>
      </c>
      <c r="D1288" t="s">
        <v>615</v>
      </c>
      <c r="E1288" s="5">
        <v>10004158603</v>
      </c>
      <c r="F1288" s="13">
        <f>INDEX($R$3:$T$335,MATCH(PERL[[#This Row],[DistrictNumber]],$R$3:$R$335,0),3)</f>
        <v>0.13500000000000001</v>
      </c>
      <c r="G1288" s="9">
        <f t="shared" si="108"/>
        <v>1350561.4114050001</v>
      </c>
      <c r="H1288" s="11">
        <v>1.02</v>
      </c>
      <c r="I1288" s="12" cm="1">
        <f t="array" ref="I1288">INDEX(PERL[],MATCH(PERL[[#This Row],[Base Year]]&amp;PERL[[#This Row],[DistrictNumber]],PERL[[Fiscal Year]:[Fiscal Year]]&amp;PERL[[DistrictNumber]:[DistrictNumber]],0),9)*$H1288</f>
        <v>844586.20254136296</v>
      </c>
      <c r="J1288" s="15">
        <f>IF(PERL[[#This Row],[Unadjusted Maximum Revenue]]/(PERL[[#This Row],[Proposed Taxable Valuation]]/1000)&gt;PERL[[#This Row],[Max Debt RATE]],PERL[[#This Row],[Max Debt RATE]],PERL[[#This Row],[Unadjusted Maximum Revenue]]/(PERL[[#This Row],[Proposed Taxable Valuation]]/1000))</f>
        <v>8.4423511867164167E-2</v>
      </c>
      <c r="K1288" s="26">
        <f>ROUND(PERL[[#This Row],[Proposed Taxable Valuation]]/1000*PERL[[#This Row],[Adjusted Rate]],0)</f>
        <v>844586</v>
      </c>
      <c r="L1288" s="19">
        <f t="shared" si="112"/>
        <v>-505975.20886363718</v>
      </c>
      <c r="M1288" s="17">
        <f t="shared" si="109"/>
        <v>-5.0576488132835842E-2</v>
      </c>
      <c r="N1288" s="5">
        <v>6870339010</v>
      </c>
      <c r="O1288">
        <f>INDEX($R$3:$T$335,MATCH(PERL[[#This Row],[DistrictNumber]],$R$3:$R$335,0),3)</f>
        <v>0.13500000000000001</v>
      </c>
      <c r="P1288" s="9">
        <f t="shared" si="110"/>
        <v>927495.76635000005</v>
      </c>
      <c r="V1288">
        <v>2029</v>
      </c>
      <c r="W1288" t="s">
        <v>632</v>
      </c>
      <c r="X1288" s="25">
        <v>2800737794</v>
      </c>
    </row>
    <row r="1289" spans="1:24" x14ac:dyDescent="0.35">
      <c r="A1289" s="13">
        <v>2029</v>
      </c>
      <c r="B1289" s="13">
        <f t="shared" si="111"/>
        <v>2028</v>
      </c>
      <c r="C1289" t="s">
        <v>616</v>
      </c>
      <c r="D1289" t="s">
        <v>617</v>
      </c>
      <c r="E1289" s="5">
        <v>623259866</v>
      </c>
      <c r="F1289" s="13">
        <f>INDEX($R$3:$T$335,MATCH(PERL[[#This Row],[DistrictNumber]],$R$3:$R$335,0),3)</f>
        <v>0</v>
      </c>
      <c r="G1289" s="9">
        <f t="shared" si="108"/>
        <v>0</v>
      </c>
      <c r="H1289" s="11">
        <v>1.02</v>
      </c>
      <c r="I1289" s="12" cm="1">
        <f t="array" ref="I1289">INDEX(PERL[],MATCH(PERL[[#This Row],[Base Year]]&amp;PERL[[#This Row],[DistrictNumber]],PERL[[Fiscal Year]:[Fiscal Year]]&amp;PERL[[DistrictNumber]:[DistrictNumber]],0),9)*$H1289</f>
        <v>0</v>
      </c>
      <c r="J1289" s="15">
        <f>IF(PERL[[#This Row],[Unadjusted Maximum Revenue]]/(PERL[[#This Row],[Proposed Taxable Valuation]]/1000)&gt;PERL[[#This Row],[Max Debt RATE]],PERL[[#This Row],[Max Debt RATE]],PERL[[#This Row],[Unadjusted Maximum Revenue]]/(PERL[[#This Row],[Proposed Taxable Valuation]]/1000))</f>
        <v>0</v>
      </c>
      <c r="K1289" s="26">
        <f>ROUND(PERL[[#This Row],[Proposed Taxable Valuation]]/1000*PERL[[#This Row],[Adjusted Rate]],0)</f>
        <v>0</v>
      </c>
      <c r="L1289" s="19">
        <f t="shared" si="112"/>
        <v>0</v>
      </c>
      <c r="M1289" s="17">
        <f t="shared" si="109"/>
        <v>0</v>
      </c>
      <c r="N1289" s="5">
        <v>521823078</v>
      </c>
      <c r="O1289">
        <f>INDEX($R$3:$T$335,MATCH(PERL[[#This Row],[DistrictNumber]],$R$3:$R$335,0),3)</f>
        <v>0</v>
      </c>
      <c r="P1289" s="9">
        <f t="shared" si="110"/>
        <v>0</v>
      </c>
      <c r="V1289">
        <v>2029</v>
      </c>
      <c r="W1289" t="s">
        <v>620</v>
      </c>
      <c r="X1289" s="25">
        <v>391757548</v>
      </c>
    </row>
    <row r="1290" spans="1:24" x14ac:dyDescent="0.35">
      <c r="A1290" s="13">
        <v>2029</v>
      </c>
      <c r="B1290" s="13">
        <f t="shared" si="111"/>
        <v>2028</v>
      </c>
      <c r="C1290" t="s">
        <v>618</v>
      </c>
      <c r="D1290" t="s">
        <v>619</v>
      </c>
      <c r="E1290" s="5">
        <v>472793640</v>
      </c>
      <c r="F1290" s="13">
        <f>INDEX($R$3:$T$335,MATCH(PERL[[#This Row],[DistrictNumber]],$R$3:$R$335,0),3)</f>
        <v>0.13500000000000001</v>
      </c>
      <c r="G1290" s="9">
        <f t="shared" ref="G1290:G1353" si="113">E1290/1000*F1290</f>
        <v>63827.141400000008</v>
      </c>
      <c r="H1290" s="11">
        <v>1.02</v>
      </c>
      <c r="I1290" s="12" cm="1">
        <f t="array" ref="I1290">INDEX(PERL[],MATCH(PERL[[#This Row],[Base Year]]&amp;PERL[[#This Row],[DistrictNumber]],PERL[[Fiscal Year]:[Fiscal Year]]&amp;PERL[[DistrictNumber]:[DistrictNumber]],0),9)*$H1290</f>
        <v>50819.284155053894</v>
      </c>
      <c r="J1290" s="15">
        <f>IF(PERL[[#This Row],[Unadjusted Maximum Revenue]]/(PERL[[#This Row],[Proposed Taxable Valuation]]/1000)&gt;PERL[[#This Row],[Max Debt RATE]],PERL[[#This Row],[Max Debt RATE]],PERL[[#This Row],[Unadjusted Maximum Revenue]]/(PERL[[#This Row],[Proposed Taxable Valuation]]/1000))</f>
        <v>0.10748724148458065</v>
      </c>
      <c r="K1290" s="26">
        <f>ROUND(PERL[[#This Row],[Proposed Taxable Valuation]]/1000*PERL[[#This Row],[Adjusted Rate]],0)</f>
        <v>50819</v>
      </c>
      <c r="L1290" s="19">
        <f t="shared" si="112"/>
        <v>-13007.857244946113</v>
      </c>
      <c r="M1290" s="17">
        <f t="shared" si="109"/>
        <v>-2.7512758515419358E-2</v>
      </c>
      <c r="N1290" s="5">
        <v>392508115</v>
      </c>
      <c r="O1290">
        <f>INDEX($R$3:$T$335,MATCH(PERL[[#This Row],[DistrictNumber]],$R$3:$R$335,0),3)</f>
        <v>0.13500000000000001</v>
      </c>
      <c r="P1290" s="9">
        <f t="shared" si="110"/>
        <v>52988.595525000004</v>
      </c>
      <c r="V1290">
        <v>2029</v>
      </c>
      <c r="W1290" t="s">
        <v>622</v>
      </c>
      <c r="X1290" s="25">
        <v>548081743</v>
      </c>
    </row>
    <row r="1291" spans="1:24" x14ac:dyDescent="0.35">
      <c r="A1291" s="13">
        <v>2029</v>
      </c>
      <c r="B1291" s="13">
        <f t="shared" si="111"/>
        <v>2028</v>
      </c>
      <c r="C1291" t="s">
        <v>620</v>
      </c>
      <c r="D1291" t="s">
        <v>621</v>
      </c>
      <c r="E1291" s="5">
        <v>391757548</v>
      </c>
      <c r="F1291" s="13">
        <f>INDEX($R$3:$T$335,MATCH(PERL[[#This Row],[DistrictNumber]],$R$3:$R$335,0),3)</f>
        <v>0</v>
      </c>
      <c r="G1291" s="9">
        <f t="shared" si="113"/>
        <v>0</v>
      </c>
      <c r="H1291" s="11">
        <v>1.02</v>
      </c>
      <c r="I1291" s="12" cm="1">
        <f t="array" ref="I1291">INDEX(PERL[],MATCH(PERL[[#This Row],[Base Year]]&amp;PERL[[#This Row],[DistrictNumber]],PERL[[Fiscal Year]:[Fiscal Year]]&amp;PERL[[DistrictNumber]:[DistrictNumber]],0),9)*$H1291</f>
        <v>0</v>
      </c>
      <c r="J1291" s="15">
        <f>IF(PERL[[#This Row],[Unadjusted Maximum Revenue]]/(PERL[[#This Row],[Proposed Taxable Valuation]]/1000)&gt;PERL[[#This Row],[Max Debt RATE]],PERL[[#This Row],[Max Debt RATE]],PERL[[#This Row],[Unadjusted Maximum Revenue]]/(PERL[[#This Row],[Proposed Taxable Valuation]]/1000))</f>
        <v>0</v>
      </c>
      <c r="K1291" s="26">
        <f>ROUND(PERL[[#This Row],[Proposed Taxable Valuation]]/1000*PERL[[#This Row],[Adjusted Rate]],0)</f>
        <v>0</v>
      </c>
      <c r="L1291" s="19">
        <f t="shared" si="112"/>
        <v>0</v>
      </c>
      <c r="M1291" s="17">
        <f t="shared" ref="M1291:M1354" si="114">J1291-F1291</f>
        <v>0</v>
      </c>
      <c r="N1291" s="5">
        <v>323015277</v>
      </c>
      <c r="O1291">
        <f>INDEX($R$3:$T$335,MATCH(PERL[[#This Row],[DistrictNumber]],$R$3:$R$335,0),3)</f>
        <v>0</v>
      </c>
      <c r="P1291" s="9">
        <f t="shared" si="110"/>
        <v>0</v>
      </c>
      <c r="V1291">
        <v>2029</v>
      </c>
      <c r="W1291" t="s">
        <v>624</v>
      </c>
      <c r="X1291" s="25">
        <v>839895559</v>
      </c>
    </row>
    <row r="1292" spans="1:24" x14ac:dyDescent="0.35">
      <c r="A1292" s="13">
        <v>2029</v>
      </c>
      <c r="B1292" s="13">
        <f t="shared" si="111"/>
        <v>2028</v>
      </c>
      <c r="C1292" t="s">
        <v>622</v>
      </c>
      <c r="D1292" t="s">
        <v>623</v>
      </c>
      <c r="E1292" s="5">
        <v>548081743</v>
      </c>
      <c r="F1292" s="13">
        <f>INDEX($R$3:$T$335,MATCH(PERL[[#This Row],[DistrictNumber]],$R$3:$R$335,0),3)</f>
        <v>0</v>
      </c>
      <c r="G1292" s="9">
        <f t="shared" si="113"/>
        <v>0</v>
      </c>
      <c r="H1292" s="11">
        <v>1.02</v>
      </c>
      <c r="I1292" s="12" cm="1">
        <f t="array" ref="I1292">INDEX(PERL[],MATCH(PERL[[#This Row],[Base Year]]&amp;PERL[[#This Row],[DistrictNumber]],PERL[[Fiscal Year]:[Fiscal Year]]&amp;PERL[[DistrictNumber]:[DistrictNumber]],0),9)*$H1292</f>
        <v>0</v>
      </c>
      <c r="J1292" s="15">
        <f>IF(PERL[[#This Row],[Unadjusted Maximum Revenue]]/(PERL[[#This Row],[Proposed Taxable Valuation]]/1000)&gt;PERL[[#This Row],[Max Debt RATE]],PERL[[#This Row],[Max Debt RATE]],PERL[[#This Row],[Unadjusted Maximum Revenue]]/(PERL[[#This Row],[Proposed Taxable Valuation]]/1000))</f>
        <v>0</v>
      </c>
      <c r="K1292" s="26">
        <f>ROUND(PERL[[#This Row],[Proposed Taxable Valuation]]/1000*PERL[[#This Row],[Adjusted Rate]],0)</f>
        <v>0</v>
      </c>
      <c r="L1292" s="19">
        <f t="shared" si="112"/>
        <v>0</v>
      </c>
      <c r="M1292" s="17">
        <f t="shared" si="114"/>
        <v>0</v>
      </c>
      <c r="N1292" s="5">
        <v>403600986</v>
      </c>
      <c r="O1292">
        <f>INDEX($R$3:$T$335,MATCH(PERL[[#This Row],[DistrictNumber]],$R$3:$R$335,0),3)</f>
        <v>0</v>
      </c>
      <c r="P1292" s="9">
        <f t="shared" si="110"/>
        <v>0</v>
      </c>
      <c r="V1292">
        <v>2029</v>
      </c>
      <c r="W1292" t="s">
        <v>626</v>
      </c>
      <c r="X1292" s="25">
        <v>507475099</v>
      </c>
    </row>
    <row r="1293" spans="1:24" x14ac:dyDescent="0.35">
      <c r="A1293" s="13">
        <v>2029</v>
      </c>
      <c r="B1293" s="13">
        <f t="shared" si="111"/>
        <v>2028</v>
      </c>
      <c r="C1293" t="s">
        <v>624</v>
      </c>
      <c r="D1293" t="s">
        <v>625</v>
      </c>
      <c r="E1293" s="5">
        <v>839895559</v>
      </c>
      <c r="F1293" s="13">
        <f>INDEX($R$3:$T$335,MATCH(PERL[[#This Row],[DistrictNumber]],$R$3:$R$335,0),3)</f>
        <v>0</v>
      </c>
      <c r="G1293" s="9">
        <f t="shared" si="113"/>
        <v>0</v>
      </c>
      <c r="H1293" s="11">
        <v>1.02</v>
      </c>
      <c r="I1293" s="12" cm="1">
        <f t="array" ref="I1293">INDEX(PERL[],MATCH(PERL[[#This Row],[Base Year]]&amp;PERL[[#This Row],[DistrictNumber]],PERL[[Fiscal Year]:[Fiscal Year]]&amp;PERL[[DistrictNumber]:[DistrictNumber]],0),9)*$H1293</f>
        <v>0</v>
      </c>
      <c r="J1293" s="15">
        <f>IF(PERL[[#This Row],[Unadjusted Maximum Revenue]]/(PERL[[#This Row],[Proposed Taxable Valuation]]/1000)&gt;PERL[[#This Row],[Max Debt RATE]],PERL[[#This Row],[Max Debt RATE]],PERL[[#This Row],[Unadjusted Maximum Revenue]]/(PERL[[#This Row],[Proposed Taxable Valuation]]/1000))</f>
        <v>0</v>
      </c>
      <c r="K1293" s="26">
        <f>ROUND(PERL[[#This Row],[Proposed Taxable Valuation]]/1000*PERL[[#This Row],[Adjusted Rate]],0)</f>
        <v>0</v>
      </c>
      <c r="L1293" s="19">
        <f t="shared" si="112"/>
        <v>0</v>
      </c>
      <c r="M1293" s="17">
        <f t="shared" si="114"/>
        <v>0</v>
      </c>
      <c r="N1293" s="5">
        <v>655853886</v>
      </c>
      <c r="O1293">
        <f>INDEX($R$3:$T$335,MATCH(PERL[[#This Row],[DistrictNumber]],$R$3:$R$335,0),3)</f>
        <v>0</v>
      </c>
      <c r="P1293" s="9">
        <f t="shared" si="110"/>
        <v>0</v>
      </c>
      <c r="V1293">
        <v>2029</v>
      </c>
      <c r="W1293" t="s">
        <v>628</v>
      </c>
      <c r="X1293" s="25">
        <v>498857103</v>
      </c>
    </row>
    <row r="1294" spans="1:24" x14ac:dyDescent="0.35">
      <c r="A1294" s="13">
        <v>2029</v>
      </c>
      <c r="B1294" s="13">
        <f t="shared" si="111"/>
        <v>2028</v>
      </c>
      <c r="C1294" t="s">
        <v>626</v>
      </c>
      <c r="D1294" t="s">
        <v>627</v>
      </c>
      <c r="E1294" s="5">
        <v>507475099</v>
      </c>
      <c r="F1294" s="13">
        <f>INDEX($R$3:$T$335,MATCH(PERL[[#This Row],[DistrictNumber]],$R$3:$R$335,0),3)</f>
        <v>0</v>
      </c>
      <c r="G1294" s="9">
        <f t="shared" si="113"/>
        <v>0</v>
      </c>
      <c r="H1294" s="11">
        <v>1.02</v>
      </c>
      <c r="I1294" s="12" cm="1">
        <f t="array" ref="I1294">INDEX(PERL[],MATCH(PERL[[#This Row],[Base Year]]&amp;PERL[[#This Row],[DistrictNumber]],PERL[[Fiscal Year]:[Fiscal Year]]&amp;PERL[[DistrictNumber]:[DistrictNumber]],0),9)*$H1294</f>
        <v>0</v>
      </c>
      <c r="J1294" s="15">
        <f>IF(PERL[[#This Row],[Unadjusted Maximum Revenue]]/(PERL[[#This Row],[Proposed Taxable Valuation]]/1000)&gt;PERL[[#This Row],[Max Debt RATE]],PERL[[#This Row],[Max Debt RATE]],PERL[[#This Row],[Unadjusted Maximum Revenue]]/(PERL[[#This Row],[Proposed Taxable Valuation]]/1000))</f>
        <v>0</v>
      </c>
      <c r="K1294" s="26">
        <f>ROUND(PERL[[#This Row],[Proposed Taxable Valuation]]/1000*PERL[[#This Row],[Adjusted Rate]],0)</f>
        <v>0</v>
      </c>
      <c r="L1294" s="19">
        <f t="shared" si="112"/>
        <v>0</v>
      </c>
      <c r="M1294" s="17">
        <f t="shared" si="114"/>
        <v>0</v>
      </c>
      <c r="N1294" s="5">
        <v>387258059</v>
      </c>
      <c r="O1294">
        <f>INDEX($R$3:$T$335,MATCH(PERL[[#This Row],[DistrictNumber]],$R$3:$R$335,0),3)</f>
        <v>0</v>
      </c>
      <c r="P1294" s="9">
        <f t="shared" si="110"/>
        <v>0</v>
      </c>
      <c r="V1294">
        <v>2029</v>
      </c>
      <c r="W1294" t="s">
        <v>630</v>
      </c>
      <c r="X1294" s="25">
        <v>378572407</v>
      </c>
    </row>
    <row r="1295" spans="1:24" x14ac:dyDescent="0.35">
      <c r="A1295" s="13">
        <v>2029</v>
      </c>
      <c r="B1295" s="13">
        <f t="shared" si="111"/>
        <v>2028</v>
      </c>
      <c r="C1295" t="s">
        <v>628</v>
      </c>
      <c r="D1295" t="s">
        <v>629</v>
      </c>
      <c r="E1295" s="5">
        <v>498857103</v>
      </c>
      <c r="F1295" s="13">
        <f>INDEX($R$3:$T$335,MATCH(PERL[[#This Row],[DistrictNumber]],$R$3:$R$335,0),3)</f>
        <v>0</v>
      </c>
      <c r="G1295" s="9">
        <f t="shared" si="113"/>
        <v>0</v>
      </c>
      <c r="H1295" s="11">
        <v>1.02</v>
      </c>
      <c r="I1295" s="12" cm="1">
        <f t="array" ref="I1295">INDEX(PERL[],MATCH(PERL[[#This Row],[Base Year]]&amp;PERL[[#This Row],[DistrictNumber]],PERL[[Fiscal Year]:[Fiscal Year]]&amp;PERL[[DistrictNumber]:[DistrictNumber]],0),9)*$H1295</f>
        <v>0</v>
      </c>
      <c r="J1295" s="15">
        <f>IF(PERL[[#This Row],[Unadjusted Maximum Revenue]]/(PERL[[#This Row],[Proposed Taxable Valuation]]/1000)&gt;PERL[[#This Row],[Max Debt RATE]],PERL[[#This Row],[Max Debt RATE]],PERL[[#This Row],[Unadjusted Maximum Revenue]]/(PERL[[#This Row],[Proposed Taxable Valuation]]/1000))</f>
        <v>0</v>
      </c>
      <c r="K1295" s="26">
        <f>ROUND(PERL[[#This Row],[Proposed Taxable Valuation]]/1000*PERL[[#This Row],[Adjusted Rate]],0)</f>
        <v>0</v>
      </c>
      <c r="L1295" s="19">
        <f t="shared" si="112"/>
        <v>0</v>
      </c>
      <c r="M1295" s="17">
        <f t="shared" si="114"/>
        <v>0</v>
      </c>
      <c r="N1295" s="5">
        <v>406174795</v>
      </c>
      <c r="O1295">
        <f>INDEX($R$3:$T$335,MATCH(PERL[[#This Row],[DistrictNumber]],$R$3:$R$335,0),3)</f>
        <v>0</v>
      </c>
      <c r="P1295" s="9">
        <f t="shared" si="110"/>
        <v>0</v>
      </c>
      <c r="V1295">
        <v>2029</v>
      </c>
      <c r="W1295" t="s">
        <v>634</v>
      </c>
      <c r="X1295" s="25">
        <v>596490878</v>
      </c>
    </row>
    <row r="1296" spans="1:24" x14ac:dyDescent="0.35">
      <c r="A1296" s="13">
        <v>2029</v>
      </c>
      <c r="B1296" s="13">
        <f t="shared" si="111"/>
        <v>2028</v>
      </c>
      <c r="C1296" t="s">
        <v>630</v>
      </c>
      <c r="D1296" t="s">
        <v>631</v>
      </c>
      <c r="E1296" s="5">
        <v>378572407</v>
      </c>
      <c r="F1296" s="13">
        <f>INDEX($R$3:$T$335,MATCH(PERL[[#This Row],[DistrictNumber]],$R$3:$R$335,0),3)</f>
        <v>0</v>
      </c>
      <c r="G1296" s="9">
        <f t="shared" si="113"/>
        <v>0</v>
      </c>
      <c r="H1296" s="11">
        <v>1.02</v>
      </c>
      <c r="I1296" s="12" cm="1">
        <f t="array" ref="I1296">INDEX(PERL[],MATCH(PERL[[#This Row],[Base Year]]&amp;PERL[[#This Row],[DistrictNumber]],PERL[[Fiscal Year]:[Fiscal Year]]&amp;PERL[[DistrictNumber]:[DistrictNumber]],0),9)*$H1296</f>
        <v>0</v>
      </c>
      <c r="J1296" s="15">
        <f>IF(PERL[[#This Row],[Unadjusted Maximum Revenue]]/(PERL[[#This Row],[Proposed Taxable Valuation]]/1000)&gt;PERL[[#This Row],[Max Debt RATE]],PERL[[#This Row],[Max Debt RATE]],PERL[[#This Row],[Unadjusted Maximum Revenue]]/(PERL[[#This Row],[Proposed Taxable Valuation]]/1000))</f>
        <v>0</v>
      </c>
      <c r="K1296" s="26">
        <f>ROUND(PERL[[#This Row],[Proposed Taxable Valuation]]/1000*PERL[[#This Row],[Adjusted Rate]],0)</f>
        <v>0</v>
      </c>
      <c r="L1296" s="19">
        <f t="shared" si="112"/>
        <v>0</v>
      </c>
      <c r="M1296" s="17">
        <f t="shared" si="114"/>
        <v>0</v>
      </c>
      <c r="N1296" s="5">
        <v>300592440</v>
      </c>
      <c r="O1296">
        <f>INDEX($R$3:$T$335,MATCH(PERL[[#This Row],[DistrictNumber]],$R$3:$R$335,0),3)</f>
        <v>0</v>
      </c>
      <c r="P1296" s="9">
        <f t="shared" si="110"/>
        <v>0</v>
      </c>
      <c r="V1296">
        <v>2029</v>
      </c>
      <c r="W1296" t="s">
        <v>636</v>
      </c>
      <c r="X1296" s="25">
        <v>191187301</v>
      </c>
    </row>
    <row r="1297" spans="1:24" x14ac:dyDescent="0.35">
      <c r="A1297" s="13">
        <v>2029</v>
      </c>
      <c r="B1297" s="13">
        <f t="shared" si="111"/>
        <v>2028</v>
      </c>
      <c r="C1297" t="s">
        <v>632</v>
      </c>
      <c r="D1297" t="s">
        <v>633</v>
      </c>
      <c r="E1297" s="5">
        <v>2800737794</v>
      </c>
      <c r="F1297" s="13">
        <f>INDEX($R$3:$T$335,MATCH(PERL[[#This Row],[DistrictNumber]],$R$3:$R$335,0),3)</f>
        <v>0</v>
      </c>
      <c r="G1297" s="9">
        <f t="shared" si="113"/>
        <v>0</v>
      </c>
      <c r="H1297" s="11">
        <v>1.02</v>
      </c>
      <c r="I1297" s="12" cm="1">
        <f t="array" ref="I1297">INDEX(PERL[],MATCH(PERL[[#This Row],[Base Year]]&amp;PERL[[#This Row],[DistrictNumber]],PERL[[Fiscal Year]:[Fiscal Year]]&amp;PERL[[DistrictNumber]:[DistrictNumber]],0),9)*$H1297</f>
        <v>0</v>
      </c>
      <c r="J1297" s="15">
        <f>IF(PERL[[#This Row],[Unadjusted Maximum Revenue]]/(PERL[[#This Row],[Proposed Taxable Valuation]]/1000)&gt;PERL[[#This Row],[Max Debt RATE]],PERL[[#This Row],[Max Debt RATE]],PERL[[#This Row],[Unadjusted Maximum Revenue]]/(PERL[[#This Row],[Proposed Taxable Valuation]]/1000))</f>
        <v>0</v>
      </c>
      <c r="K1297" s="26">
        <f>ROUND(PERL[[#This Row],[Proposed Taxable Valuation]]/1000*PERL[[#This Row],[Adjusted Rate]],0)</f>
        <v>0</v>
      </c>
      <c r="L1297" s="19">
        <f t="shared" si="112"/>
        <v>0</v>
      </c>
      <c r="M1297" s="17">
        <f t="shared" si="114"/>
        <v>0</v>
      </c>
      <c r="N1297" s="5">
        <v>2016076272</v>
      </c>
      <c r="O1297">
        <f>INDEX($R$3:$T$335,MATCH(PERL[[#This Row],[DistrictNumber]],$R$3:$R$335,0),3)</f>
        <v>0</v>
      </c>
      <c r="P1297" s="9">
        <f t="shared" si="110"/>
        <v>0</v>
      </c>
      <c r="V1297">
        <v>2029</v>
      </c>
      <c r="W1297" t="s">
        <v>638</v>
      </c>
      <c r="X1297" s="25">
        <v>729000105</v>
      </c>
    </row>
    <row r="1298" spans="1:24" x14ac:dyDescent="0.35">
      <c r="A1298" s="13">
        <v>2029</v>
      </c>
      <c r="B1298" s="13">
        <f t="shared" si="111"/>
        <v>2028</v>
      </c>
      <c r="C1298" t="s">
        <v>634</v>
      </c>
      <c r="D1298" t="s">
        <v>635</v>
      </c>
      <c r="E1298" s="5">
        <v>596490878</v>
      </c>
      <c r="F1298" s="13">
        <f>INDEX($R$3:$T$335,MATCH(PERL[[#This Row],[DistrictNumber]],$R$3:$R$335,0),3)</f>
        <v>0</v>
      </c>
      <c r="G1298" s="9">
        <f t="shared" si="113"/>
        <v>0</v>
      </c>
      <c r="H1298" s="11">
        <v>1.02</v>
      </c>
      <c r="I1298" s="12" cm="1">
        <f t="array" ref="I1298">INDEX(PERL[],MATCH(PERL[[#This Row],[Base Year]]&amp;PERL[[#This Row],[DistrictNumber]],PERL[[Fiscal Year]:[Fiscal Year]]&amp;PERL[[DistrictNumber]:[DistrictNumber]],0),9)*$H1298</f>
        <v>0</v>
      </c>
      <c r="J1298" s="15">
        <f>IF(PERL[[#This Row],[Unadjusted Maximum Revenue]]/(PERL[[#This Row],[Proposed Taxable Valuation]]/1000)&gt;PERL[[#This Row],[Max Debt RATE]],PERL[[#This Row],[Max Debt RATE]],PERL[[#This Row],[Unadjusted Maximum Revenue]]/(PERL[[#This Row],[Proposed Taxable Valuation]]/1000))</f>
        <v>0</v>
      </c>
      <c r="K1298" s="26">
        <f>ROUND(PERL[[#This Row],[Proposed Taxable Valuation]]/1000*PERL[[#This Row],[Adjusted Rate]],0)</f>
        <v>0</v>
      </c>
      <c r="L1298" s="19">
        <f t="shared" si="112"/>
        <v>0</v>
      </c>
      <c r="M1298" s="17">
        <f t="shared" si="114"/>
        <v>0</v>
      </c>
      <c r="N1298" s="5">
        <v>497252357</v>
      </c>
      <c r="O1298">
        <f>INDEX($R$3:$T$335,MATCH(PERL[[#This Row],[DistrictNumber]],$R$3:$R$335,0),3)</f>
        <v>0</v>
      </c>
      <c r="P1298" s="9">
        <f t="shared" si="110"/>
        <v>0</v>
      </c>
      <c r="V1298">
        <v>2029</v>
      </c>
      <c r="W1298" t="s">
        <v>640</v>
      </c>
      <c r="X1298" s="25">
        <v>473779285</v>
      </c>
    </row>
    <row r="1299" spans="1:24" x14ac:dyDescent="0.35">
      <c r="A1299" s="13">
        <v>2029</v>
      </c>
      <c r="B1299" s="13">
        <f t="shared" si="111"/>
        <v>2028</v>
      </c>
      <c r="C1299" t="s">
        <v>636</v>
      </c>
      <c r="D1299" t="s">
        <v>637</v>
      </c>
      <c r="E1299" s="5">
        <v>191187301</v>
      </c>
      <c r="F1299" s="13">
        <f>INDEX($R$3:$T$335,MATCH(PERL[[#This Row],[DistrictNumber]],$R$3:$R$335,0),3)</f>
        <v>0</v>
      </c>
      <c r="G1299" s="9">
        <f t="shared" si="113"/>
        <v>0</v>
      </c>
      <c r="H1299" s="11">
        <v>1.02</v>
      </c>
      <c r="I1299" s="12" cm="1">
        <f t="array" ref="I1299">INDEX(PERL[],MATCH(PERL[[#This Row],[Base Year]]&amp;PERL[[#This Row],[DistrictNumber]],PERL[[Fiscal Year]:[Fiscal Year]]&amp;PERL[[DistrictNumber]:[DistrictNumber]],0),9)*$H1299</f>
        <v>0</v>
      </c>
      <c r="J1299" s="15">
        <f>IF(PERL[[#This Row],[Unadjusted Maximum Revenue]]/(PERL[[#This Row],[Proposed Taxable Valuation]]/1000)&gt;PERL[[#This Row],[Max Debt RATE]],PERL[[#This Row],[Max Debt RATE]],PERL[[#This Row],[Unadjusted Maximum Revenue]]/(PERL[[#This Row],[Proposed Taxable Valuation]]/1000))</f>
        <v>0</v>
      </c>
      <c r="K1299" s="26">
        <f>ROUND(PERL[[#This Row],[Proposed Taxable Valuation]]/1000*PERL[[#This Row],[Adjusted Rate]],0)</f>
        <v>0</v>
      </c>
      <c r="L1299" s="19">
        <f t="shared" si="112"/>
        <v>0</v>
      </c>
      <c r="M1299" s="17">
        <f t="shared" si="114"/>
        <v>0</v>
      </c>
      <c r="N1299" s="5">
        <v>164658380</v>
      </c>
      <c r="O1299">
        <f>INDEX($R$3:$T$335,MATCH(PERL[[#This Row],[DistrictNumber]],$R$3:$R$335,0),3)</f>
        <v>0</v>
      </c>
      <c r="P1299" s="9">
        <f t="shared" si="110"/>
        <v>0</v>
      </c>
      <c r="V1299">
        <v>2029</v>
      </c>
      <c r="W1299" t="s">
        <v>642</v>
      </c>
      <c r="X1299" s="25">
        <v>171838967</v>
      </c>
    </row>
    <row r="1300" spans="1:24" x14ac:dyDescent="0.35">
      <c r="A1300" s="13">
        <v>2029</v>
      </c>
      <c r="B1300" s="13">
        <f t="shared" si="111"/>
        <v>2028</v>
      </c>
      <c r="C1300" t="s">
        <v>638</v>
      </c>
      <c r="D1300" t="s">
        <v>639</v>
      </c>
      <c r="E1300" s="5">
        <v>729000105</v>
      </c>
      <c r="F1300" s="13">
        <f>INDEX($R$3:$T$335,MATCH(PERL[[#This Row],[DistrictNumber]],$R$3:$R$335,0),3)</f>
        <v>0</v>
      </c>
      <c r="G1300" s="9">
        <f t="shared" si="113"/>
        <v>0</v>
      </c>
      <c r="H1300" s="11">
        <v>1.02</v>
      </c>
      <c r="I1300" s="12" cm="1">
        <f t="array" ref="I1300">INDEX(PERL[],MATCH(PERL[[#This Row],[Base Year]]&amp;PERL[[#This Row],[DistrictNumber]],PERL[[Fiscal Year]:[Fiscal Year]]&amp;PERL[[DistrictNumber]:[DistrictNumber]],0),9)*$H1300</f>
        <v>0</v>
      </c>
      <c r="J1300" s="15">
        <f>IF(PERL[[#This Row],[Unadjusted Maximum Revenue]]/(PERL[[#This Row],[Proposed Taxable Valuation]]/1000)&gt;PERL[[#This Row],[Max Debt RATE]],PERL[[#This Row],[Max Debt RATE]],PERL[[#This Row],[Unadjusted Maximum Revenue]]/(PERL[[#This Row],[Proposed Taxable Valuation]]/1000))</f>
        <v>0</v>
      </c>
      <c r="K1300" s="26">
        <f>ROUND(PERL[[#This Row],[Proposed Taxable Valuation]]/1000*PERL[[#This Row],[Adjusted Rate]],0)</f>
        <v>0</v>
      </c>
      <c r="L1300" s="19">
        <f t="shared" si="112"/>
        <v>0</v>
      </c>
      <c r="M1300" s="17">
        <f t="shared" si="114"/>
        <v>0</v>
      </c>
      <c r="N1300" s="5">
        <v>543007106</v>
      </c>
      <c r="O1300">
        <f>INDEX($R$3:$T$335,MATCH(PERL[[#This Row],[DistrictNumber]],$R$3:$R$335,0),3)</f>
        <v>0</v>
      </c>
      <c r="P1300" s="9">
        <f t="shared" si="110"/>
        <v>0</v>
      </c>
      <c r="V1300">
        <v>2029</v>
      </c>
      <c r="W1300" t="s">
        <v>644</v>
      </c>
      <c r="X1300" s="25">
        <v>1215381337</v>
      </c>
    </row>
    <row r="1301" spans="1:24" x14ac:dyDescent="0.35">
      <c r="A1301" s="13">
        <v>2029</v>
      </c>
      <c r="B1301" s="13">
        <f t="shared" si="111"/>
        <v>2028</v>
      </c>
      <c r="C1301" t="s">
        <v>640</v>
      </c>
      <c r="D1301" t="s">
        <v>641</v>
      </c>
      <c r="E1301" s="5">
        <v>473779285</v>
      </c>
      <c r="F1301" s="13">
        <f>INDEX($R$3:$T$335,MATCH(PERL[[#This Row],[DistrictNumber]],$R$3:$R$335,0),3)</f>
        <v>0</v>
      </c>
      <c r="G1301" s="9">
        <f t="shared" si="113"/>
        <v>0</v>
      </c>
      <c r="H1301" s="11">
        <v>1.02</v>
      </c>
      <c r="I1301" s="12" cm="1">
        <f t="array" ref="I1301">INDEX(PERL[],MATCH(PERL[[#This Row],[Base Year]]&amp;PERL[[#This Row],[DistrictNumber]],PERL[[Fiscal Year]:[Fiscal Year]]&amp;PERL[[DistrictNumber]:[DistrictNumber]],0),9)*$H1301</f>
        <v>0</v>
      </c>
      <c r="J1301" s="15">
        <f>IF(PERL[[#This Row],[Unadjusted Maximum Revenue]]/(PERL[[#This Row],[Proposed Taxable Valuation]]/1000)&gt;PERL[[#This Row],[Max Debt RATE]],PERL[[#This Row],[Max Debt RATE]],PERL[[#This Row],[Unadjusted Maximum Revenue]]/(PERL[[#This Row],[Proposed Taxable Valuation]]/1000))</f>
        <v>0</v>
      </c>
      <c r="K1301" s="26">
        <f>ROUND(PERL[[#This Row],[Proposed Taxable Valuation]]/1000*PERL[[#This Row],[Adjusted Rate]],0)</f>
        <v>0</v>
      </c>
      <c r="L1301" s="19">
        <f t="shared" si="112"/>
        <v>0</v>
      </c>
      <c r="M1301" s="17">
        <f t="shared" si="114"/>
        <v>0</v>
      </c>
      <c r="N1301" s="5">
        <v>348627082</v>
      </c>
      <c r="O1301">
        <f>INDEX($R$3:$T$335,MATCH(PERL[[#This Row],[DistrictNumber]],$R$3:$R$335,0),3)</f>
        <v>0</v>
      </c>
      <c r="P1301" s="9">
        <f t="shared" si="110"/>
        <v>0</v>
      </c>
      <c r="V1301">
        <v>2029</v>
      </c>
      <c r="W1301" t="s">
        <v>646</v>
      </c>
      <c r="X1301" s="25">
        <v>333775108</v>
      </c>
    </row>
    <row r="1302" spans="1:24" x14ac:dyDescent="0.35">
      <c r="A1302" s="13">
        <v>2029</v>
      </c>
      <c r="B1302" s="13">
        <f t="shared" si="111"/>
        <v>2028</v>
      </c>
      <c r="C1302" t="s">
        <v>642</v>
      </c>
      <c r="D1302" t="s">
        <v>643</v>
      </c>
      <c r="E1302" s="5">
        <v>171838967</v>
      </c>
      <c r="F1302" s="13">
        <f>INDEX($R$3:$T$335,MATCH(PERL[[#This Row],[DistrictNumber]],$R$3:$R$335,0),3)</f>
        <v>0</v>
      </c>
      <c r="G1302" s="9">
        <f t="shared" si="113"/>
        <v>0</v>
      </c>
      <c r="H1302" s="11">
        <v>1.02</v>
      </c>
      <c r="I1302" s="12" cm="1">
        <f t="array" ref="I1302">INDEX(PERL[],MATCH(PERL[[#This Row],[Base Year]]&amp;PERL[[#This Row],[DistrictNumber]],PERL[[Fiscal Year]:[Fiscal Year]]&amp;PERL[[DistrictNumber]:[DistrictNumber]],0),9)*$H1302</f>
        <v>0</v>
      </c>
      <c r="J1302" s="15">
        <f>IF(PERL[[#This Row],[Unadjusted Maximum Revenue]]/(PERL[[#This Row],[Proposed Taxable Valuation]]/1000)&gt;PERL[[#This Row],[Max Debt RATE]],PERL[[#This Row],[Max Debt RATE]],PERL[[#This Row],[Unadjusted Maximum Revenue]]/(PERL[[#This Row],[Proposed Taxable Valuation]]/1000))</f>
        <v>0</v>
      </c>
      <c r="K1302" s="26">
        <f>ROUND(PERL[[#This Row],[Proposed Taxable Valuation]]/1000*PERL[[#This Row],[Adjusted Rate]],0)</f>
        <v>0</v>
      </c>
      <c r="L1302" s="19">
        <f t="shared" si="112"/>
        <v>0</v>
      </c>
      <c r="M1302" s="17">
        <f t="shared" si="114"/>
        <v>0</v>
      </c>
      <c r="N1302" s="5">
        <v>141459179</v>
      </c>
      <c r="O1302">
        <f>INDEX($R$3:$T$335,MATCH(PERL[[#This Row],[DistrictNumber]],$R$3:$R$335,0),3)</f>
        <v>0</v>
      </c>
      <c r="P1302" s="9">
        <f t="shared" ref="P1302:P1306" si="115">N1302/1000*O1302</f>
        <v>0</v>
      </c>
      <c r="V1302">
        <v>2029</v>
      </c>
      <c r="W1302" t="s">
        <v>648</v>
      </c>
      <c r="X1302" s="25">
        <v>362124196</v>
      </c>
    </row>
    <row r="1303" spans="1:24" x14ac:dyDescent="0.35">
      <c r="A1303" s="13">
        <v>2029</v>
      </c>
      <c r="B1303" s="13">
        <f t="shared" si="111"/>
        <v>2028</v>
      </c>
      <c r="C1303" t="s">
        <v>644</v>
      </c>
      <c r="D1303" t="s">
        <v>645</v>
      </c>
      <c r="E1303" s="5">
        <v>1215381337</v>
      </c>
      <c r="F1303" s="13">
        <f>INDEX($R$3:$T$335,MATCH(PERL[[#This Row],[DistrictNumber]],$R$3:$R$335,0),3)</f>
        <v>0</v>
      </c>
      <c r="G1303" s="9">
        <f t="shared" si="113"/>
        <v>0</v>
      </c>
      <c r="H1303" s="11">
        <v>1.02</v>
      </c>
      <c r="I1303" s="12" cm="1">
        <f t="array" ref="I1303">INDEX(PERL[],MATCH(PERL[[#This Row],[Base Year]]&amp;PERL[[#This Row],[DistrictNumber]],PERL[[Fiscal Year]:[Fiscal Year]]&amp;PERL[[DistrictNumber]:[DistrictNumber]],0),9)*$H1303</f>
        <v>0</v>
      </c>
      <c r="J1303" s="15">
        <f>IF(PERL[[#This Row],[Unadjusted Maximum Revenue]]/(PERL[[#This Row],[Proposed Taxable Valuation]]/1000)&gt;PERL[[#This Row],[Max Debt RATE]],PERL[[#This Row],[Max Debt RATE]],PERL[[#This Row],[Unadjusted Maximum Revenue]]/(PERL[[#This Row],[Proposed Taxable Valuation]]/1000))</f>
        <v>0</v>
      </c>
      <c r="K1303" s="26">
        <f>ROUND(PERL[[#This Row],[Proposed Taxable Valuation]]/1000*PERL[[#This Row],[Adjusted Rate]],0)</f>
        <v>0</v>
      </c>
      <c r="L1303" s="19">
        <f t="shared" si="112"/>
        <v>0</v>
      </c>
      <c r="M1303" s="17">
        <f t="shared" si="114"/>
        <v>0</v>
      </c>
      <c r="N1303" s="5">
        <v>840138021</v>
      </c>
      <c r="O1303">
        <f>INDEX($R$3:$T$335,MATCH(PERL[[#This Row],[DistrictNumber]],$R$3:$R$335,0),3)</f>
        <v>0</v>
      </c>
      <c r="P1303" s="9">
        <f t="shared" si="115"/>
        <v>0</v>
      </c>
      <c r="V1303">
        <v>2029</v>
      </c>
      <c r="W1303" t="s">
        <v>650</v>
      </c>
      <c r="X1303" s="25">
        <v>754849993</v>
      </c>
    </row>
    <row r="1304" spans="1:24" x14ac:dyDescent="0.35">
      <c r="A1304" s="13">
        <v>2029</v>
      </c>
      <c r="B1304" s="13">
        <f t="shared" si="111"/>
        <v>2028</v>
      </c>
      <c r="C1304" t="s">
        <v>646</v>
      </c>
      <c r="D1304" t="s">
        <v>647</v>
      </c>
      <c r="E1304" s="5">
        <v>333775108</v>
      </c>
      <c r="F1304" s="13">
        <f>INDEX($R$3:$T$335,MATCH(PERL[[#This Row],[DistrictNumber]],$R$3:$R$335,0),3)</f>
        <v>0</v>
      </c>
      <c r="G1304" s="9">
        <f t="shared" si="113"/>
        <v>0</v>
      </c>
      <c r="H1304" s="11">
        <v>1.02</v>
      </c>
      <c r="I1304" s="12" cm="1">
        <f t="array" ref="I1304">INDEX(PERL[],MATCH(PERL[[#This Row],[Base Year]]&amp;PERL[[#This Row],[DistrictNumber]],PERL[[Fiscal Year]:[Fiscal Year]]&amp;PERL[[DistrictNumber]:[DistrictNumber]],0),9)*$H1304</f>
        <v>0</v>
      </c>
      <c r="J1304" s="15">
        <f>IF(PERL[[#This Row],[Unadjusted Maximum Revenue]]/(PERL[[#This Row],[Proposed Taxable Valuation]]/1000)&gt;PERL[[#This Row],[Max Debt RATE]],PERL[[#This Row],[Max Debt RATE]],PERL[[#This Row],[Unadjusted Maximum Revenue]]/(PERL[[#This Row],[Proposed Taxable Valuation]]/1000))</f>
        <v>0</v>
      </c>
      <c r="K1304" s="26">
        <f>ROUND(PERL[[#This Row],[Proposed Taxable Valuation]]/1000*PERL[[#This Row],[Adjusted Rate]],0)</f>
        <v>0</v>
      </c>
      <c r="L1304" s="19">
        <f t="shared" si="112"/>
        <v>0</v>
      </c>
      <c r="M1304" s="17">
        <f t="shared" si="114"/>
        <v>0</v>
      </c>
      <c r="N1304" s="5">
        <v>261013128</v>
      </c>
      <c r="O1304">
        <f>INDEX($R$3:$T$335,MATCH(PERL[[#This Row],[DistrictNumber]],$R$3:$R$335,0),3)</f>
        <v>0</v>
      </c>
      <c r="P1304" s="9">
        <f t="shared" si="115"/>
        <v>0</v>
      </c>
      <c r="V1304">
        <v>2030</v>
      </c>
      <c r="W1304" t="s">
        <v>6</v>
      </c>
      <c r="X1304" s="25">
        <v>744402834</v>
      </c>
    </row>
    <row r="1305" spans="1:24" x14ac:dyDescent="0.35">
      <c r="A1305" s="13">
        <v>2029</v>
      </c>
      <c r="B1305" s="13">
        <f t="shared" si="111"/>
        <v>2028</v>
      </c>
      <c r="C1305" t="s">
        <v>648</v>
      </c>
      <c r="D1305" t="s">
        <v>649</v>
      </c>
      <c r="E1305" s="5">
        <v>362124196</v>
      </c>
      <c r="F1305" s="13">
        <f>INDEX($R$3:$T$335,MATCH(PERL[[#This Row],[DistrictNumber]],$R$3:$R$335,0),3)</f>
        <v>0</v>
      </c>
      <c r="G1305" s="9">
        <f t="shared" si="113"/>
        <v>0</v>
      </c>
      <c r="H1305" s="11">
        <v>1.02</v>
      </c>
      <c r="I1305" s="12" cm="1">
        <f t="array" ref="I1305">INDEX(PERL[],MATCH(PERL[[#This Row],[Base Year]]&amp;PERL[[#This Row],[DistrictNumber]],PERL[[Fiscal Year]:[Fiscal Year]]&amp;PERL[[DistrictNumber]:[DistrictNumber]],0),9)*$H1305</f>
        <v>0</v>
      </c>
      <c r="J1305" s="15">
        <f>IF(PERL[[#This Row],[Unadjusted Maximum Revenue]]/(PERL[[#This Row],[Proposed Taxable Valuation]]/1000)&gt;PERL[[#This Row],[Max Debt RATE]],PERL[[#This Row],[Max Debt RATE]],PERL[[#This Row],[Unadjusted Maximum Revenue]]/(PERL[[#This Row],[Proposed Taxable Valuation]]/1000))</f>
        <v>0</v>
      </c>
      <c r="K1305" s="26">
        <f>ROUND(PERL[[#This Row],[Proposed Taxable Valuation]]/1000*PERL[[#This Row],[Adjusted Rate]],0)</f>
        <v>0</v>
      </c>
      <c r="L1305" s="19">
        <f t="shared" si="112"/>
        <v>0</v>
      </c>
      <c r="M1305" s="17">
        <f t="shared" si="114"/>
        <v>0</v>
      </c>
      <c r="N1305" s="5">
        <v>278319041</v>
      </c>
      <c r="O1305">
        <f>INDEX($R$3:$T$335,MATCH(PERL[[#This Row],[DistrictNumber]],$R$3:$R$335,0),3)</f>
        <v>0</v>
      </c>
      <c r="P1305" s="9">
        <f t="shared" si="115"/>
        <v>0</v>
      </c>
      <c r="V1305">
        <v>2030</v>
      </c>
      <c r="W1305" t="s">
        <v>2</v>
      </c>
      <c r="X1305" s="25">
        <v>311453145</v>
      </c>
    </row>
    <row r="1306" spans="1:24" x14ac:dyDescent="0.35">
      <c r="A1306" s="13">
        <v>2029</v>
      </c>
      <c r="B1306" s="13">
        <f t="shared" si="111"/>
        <v>2028</v>
      </c>
      <c r="C1306" t="s">
        <v>650</v>
      </c>
      <c r="D1306" t="s">
        <v>651</v>
      </c>
      <c r="E1306" s="5">
        <v>754849993</v>
      </c>
      <c r="F1306" s="13">
        <f>INDEX($R$3:$T$335,MATCH(PERL[[#This Row],[DistrictNumber]],$R$3:$R$335,0),3)</f>
        <v>0</v>
      </c>
      <c r="G1306" s="9">
        <f t="shared" si="113"/>
        <v>0</v>
      </c>
      <c r="H1306" s="11">
        <v>1.02</v>
      </c>
      <c r="I1306" s="12" cm="1">
        <f t="array" ref="I1306">INDEX(PERL[],MATCH(PERL[[#This Row],[Base Year]]&amp;PERL[[#This Row],[DistrictNumber]],PERL[[Fiscal Year]:[Fiscal Year]]&amp;PERL[[DistrictNumber]:[DistrictNumber]],0),9)*$H1306</f>
        <v>0</v>
      </c>
      <c r="J1306" s="15">
        <f>IF(PERL[[#This Row],[Unadjusted Maximum Revenue]]/(PERL[[#This Row],[Proposed Taxable Valuation]]/1000)&gt;PERL[[#This Row],[Max Debt RATE]],PERL[[#This Row],[Max Debt RATE]],PERL[[#This Row],[Unadjusted Maximum Revenue]]/(PERL[[#This Row],[Proposed Taxable Valuation]]/1000))</f>
        <v>0</v>
      </c>
      <c r="K1306" s="26">
        <f>ROUND(PERL[[#This Row],[Proposed Taxable Valuation]]/1000*PERL[[#This Row],[Adjusted Rate]],0)</f>
        <v>0</v>
      </c>
      <c r="L1306" s="19">
        <f t="shared" si="112"/>
        <v>0</v>
      </c>
      <c r="M1306" s="17">
        <f t="shared" si="114"/>
        <v>0</v>
      </c>
      <c r="N1306" s="5">
        <v>509597935</v>
      </c>
      <c r="O1306">
        <f>INDEX($R$3:$T$335,MATCH(PERL[[#This Row],[DistrictNumber]],$R$3:$R$335,0),3)</f>
        <v>0</v>
      </c>
      <c r="P1306" s="9">
        <f t="shared" si="115"/>
        <v>0</v>
      </c>
      <c r="V1306">
        <v>2030</v>
      </c>
      <c r="W1306" t="s">
        <v>4</v>
      </c>
      <c r="X1306" s="25">
        <v>1710676416</v>
      </c>
    </row>
    <row r="1307" spans="1:24" x14ac:dyDescent="0.35">
      <c r="A1307" s="13">
        <v>2029</v>
      </c>
      <c r="B1307" s="13">
        <f t="shared" si="111"/>
        <v>2028</v>
      </c>
      <c r="C1307" s="10" t="s">
        <v>660</v>
      </c>
      <c r="D1307" t="s">
        <v>661</v>
      </c>
      <c r="E1307" s="5">
        <f>SUM(E982:E1306)</f>
        <v>350093739970</v>
      </c>
      <c r="F1307" s="13">
        <f>INDEX($R$3:$T$335,MATCH(PERL[[#This Row],[DistrictNumber]],$R$3:$R$335,0),3)</f>
        <v>0</v>
      </c>
      <c r="G1307" s="9">
        <f t="shared" si="113"/>
        <v>0</v>
      </c>
      <c r="H1307" s="11">
        <v>1.02</v>
      </c>
      <c r="I1307" s="12" cm="1">
        <f t="array" ref="I1307">INDEX(PERL[],MATCH(PERL[[#This Row],[Base Year]]&amp;PERL[[#This Row],[DistrictNumber]],PERL[[Fiscal Year]:[Fiscal Year]]&amp;PERL[[DistrictNumber]:[DistrictNumber]],0),9)*$H1307</f>
        <v>0</v>
      </c>
      <c r="J1307" s="15">
        <f>IF(PERL[[#This Row],[Unadjusted Maximum Revenue]]/(PERL[[#This Row],[Proposed Taxable Valuation]]/1000)&gt;PERL[[#This Row],[Max Debt RATE]],PERL[[#This Row],[Max Debt RATE]],PERL[[#This Row],[Unadjusted Maximum Revenue]]/(PERL[[#This Row],[Proposed Taxable Valuation]]/1000))</f>
        <v>0</v>
      </c>
      <c r="K1307" s="26">
        <f>SUM(K982:K1306)</f>
        <v>4729298</v>
      </c>
      <c r="L1307" s="19">
        <f t="shared" si="112"/>
        <v>0</v>
      </c>
      <c r="M1307" s="17">
        <f t="shared" si="114"/>
        <v>0</v>
      </c>
      <c r="N1307" s="5">
        <f>SUM(N982:N1306)</f>
        <v>252390513213</v>
      </c>
      <c r="O1307">
        <f>INDEX($R$3:$T$335,MATCH(PERL[[#This Row],[DistrictNumber]],$R$3:$R$335,0),3)</f>
        <v>0</v>
      </c>
      <c r="P1307" s="26">
        <f>SUM(P982:P1306)</f>
        <v>5150549.6929799998</v>
      </c>
      <c r="V1307">
        <v>2030</v>
      </c>
      <c r="W1307" t="s">
        <v>10</v>
      </c>
      <c r="X1307" s="25">
        <v>420467604</v>
      </c>
    </row>
    <row r="1308" spans="1:24" x14ac:dyDescent="0.35">
      <c r="A1308" s="13">
        <v>2030</v>
      </c>
      <c r="B1308" s="13">
        <f t="shared" si="111"/>
        <v>2029</v>
      </c>
      <c r="C1308" t="s">
        <v>2</v>
      </c>
      <c r="D1308" t="s">
        <v>3</v>
      </c>
      <c r="E1308" s="5">
        <v>311453145</v>
      </c>
      <c r="F1308" s="13">
        <f>INDEX($R$3:$T$335,MATCH(PERL[[#This Row],[DistrictNumber]],$R$3:$R$335,0),3)</f>
        <v>0</v>
      </c>
      <c r="G1308" s="9">
        <f t="shared" si="113"/>
        <v>0</v>
      </c>
      <c r="H1308" s="11">
        <v>1.02</v>
      </c>
      <c r="I1308" s="12" cm="1">
        <f t="array" ref="I1308">INDEX(PERL[],MATCH(PERL[[#This Row],[Base Year]]&amp;PERL[[#This Row],[DistrictNumber]],PERL[[Fiscal Year]:[Fiscal Year]]&amp;PERL[[DistrictNumber]:[DistrictNumber]],0),9)*$H1308</f>
        <v>0</v>
      </c>
      <c r="J1308" s="15">
        <f>IF(PERL[[#This Row],[Unadjusted Maximum Revenue]]/(PERL[[#This Row],[Proposed Taxable Valuation]]/1000)&gt;PERL[[#This Row],[Max Debt RATE]],PERL[[#This Row],[Max Debt RATE]],PERL[[#This Row],[Unadjusted Maximum Revenue]]/(PERL[[#This Row],[Proposed Taxable Valuation]]/1000))</f>
        <v>0</v>
      </c>
      <c r="K1308" s="26">
        <f>ROUND(PERL[[#This Row],[Proposed Taxable Valuation]]/1000*PERL[[#This Row],[Adjusted Rate]],0)</f>
        <v>0</v>
      </c>
      <c r="L1308" s="19">
        <f t="shared" si="112"/>
        <v>0</v>
      </c>
      <c r="M1308" s="17">
        <f t="shared" si="114"/>
        <v>0</v>
      </c>
      <c r="N1308" s="5">
        <v>253664407</v>
      </c>
      <c r="O1308">
        <f>INDEX($R$3:$T$335,MATCH(PERL[[#This Row],[DistrictNumber]],$R$3:$R$335,0),3)</f>
        <v>0</v>
      </c>
      <c r="P1308" s="9">
        <f t="shared" ref="P1308:P1371" si="116">N1308/1000*O1308</f>
        <v>0</v>
      </c>
      <c r="V1308">
        <v>2030</v>
      </c>
      <c r="W1308" t="s">
        <v>12</v>
      </c>
      <c r="X1308" s="25">
        <v>249777505</v>
      </c>
    </row>
    <row r="1309" spans="1:24" x14ac:dyDescent="0.35">
      <c r="A1309" s="13">
        <v>2030</v>
      </c>
      <c r="B1309" s="13">
        <f t="shared" si="111"/>
        <v>2029</v>
      </c>
      <c r="C1309" t="s">
        <v>4</v>
      </c>
      <c r="D1309" t="s">
        <v>5</v>
      </c>
      <c r="E1309" s="5">
        <v>1710676416</v>
      </c>
      <c r="F1309" s="13">
        <f>INDEX($R$3:$T$335,MATCH(PERL[[#This Row],[DistrictNumber]],$R$3:$R$335,0),3)</f>
        <v>0</v>
      </c>
      <c r="G1309" s="9">
        <f t="shared" si="113"/>
        <v>0</v>
      </c>
      <c r="H1309" s="11">
        <v>1.02</v>
      </c>
      <c r="I1309" s="12" cm="1">
        <f t="array" ref="I1309">INDEX(PERL[],MATCH(PERL[[#This Row],[Base Year]]&amp;PERL[[#This Row],[DistrictNumber]],PERL[[Fiscal Year]:[Fiscal Year]]&amp;PERL[[DistrictNumber]:[DistrictNumber]],0),9)*$H1309</f>
        <v>0</v>
      </c>
      <c r="J1309" s="15">
        <f>IF(PERL[[#This Row],[Unadjusted Maximum Revenue]]/(PERL[[#This Row],[Proposed Taxable Valuation]]/1000)&gt;PERL[[#This Row],[Max Debt RATE]],PERL[[#This Row],[Max Debt RATE]],PERL[[#This Row],[Unadjusted Maximum Revenue]]/(PERL[[#This Row],[Proposed Taxable Valuation]]/1000))</f>
        <v>0</v>
      </c>
      <c r="K1309" s="26">
        <f>ROUND(PERL[[#This Row],[Proposed Taxable Valuation]]/1000*PERL[[#This Row],[Adjusted Rate]],0)</f>
        <v>0</v>
      </c>
      <c r="L1309" s="19">
        <f t="shared" si="112"/>
        <v>0</v>
      </c>
      <c r="M1309" s="17">
        <f t="shared" si="114"/>
        <v>0</v>
      </c>
      <c r="N1309" s="5">
        <v>1062450558</v>
      </c>
      <c r="O1309">
        <f>INDEX($R$3:$T$335,MATCH(PERL[[#This Row],[DistrictNumber]],$R$3:$R$335,0),3)</f>
        <v>0</v>
      </c>
      <c r="P1309" s="9">
        <f t="shared" si="116"/>
        <v>0</v>
      </c>
      <c r="V1309">
        <v>2030</v>
      </c>
      <c r="W1309" t="s">
        <v>14</v>
      </c>
      <c r="X1309" s="25">
        <v>606573387</v>
      </c>
    </row>
    <row r="1310" spans="1:24" x14ac:dyDescent="0.35">
      <c r="A1310" s="13">
        <v>2030</v>
      </c>
      <c r="B1310" s="13">
        <f t="shared" si="111"/>
        <v>2029</v>
      </c>
      <c r="C1310" t="s">
        <v>6</v>
      </c>
      <c r="D1310" t="s">
        <v>7</v>
      </c>
      <c r="E1310" s="5">
        <v>744402834</v>
      </c>
      <c r="F1310" s="13">
        <f>INDEX($R$3:$T$335,MATCH(PERL[[#This Row],[DistrictNumber]],$R$3:$R$335,0),3)</f>
        <v>0</v>
      </c>
      <c r="G1310" s="9">
        <f t="shared" si="113"/>
        <v>0</v>
      </c>
      <c r="H1310" s="11">
        <v>1.02</v>
      </c>
      <c r="I1310" s="12" cm="1">
        <f t="array" ref="I1310">INDEX(PERL[],MATCH(PERL[[#This Row],[Base Year]]&amp;PERL[[#This Row],[DistrictNumber]],PERL[[Fiscal Year]:[Fiscal Year]]&amp;PERL[[DistrictNumber]:[DistrictNumber]],0),9)*$H1310</f>
        <v>0</v>
      </c>
      <c r="J1310" s="15">
        <f>IF(PERL[[#This Row],[Unadjusted Maximum Revenue]]/(PERL[[#This Row],[Proposed Taxable Valuation]]/1000)&gt;PERL[[#This Row],[Max Debt RATE]],PERL[[#This Row],[Max Debt RATE]],PERL[[#This Row],[Unadjusted Maximum Revenue]]/(PERL[[#This Row],[Proposed Taxable Valuation]]/1000))</f>
        <v>0</v>
      </c>
      <c r="K1310" s="26">
        <f>ROUND(PERL[[#This Row],[Proposed Taxable Valuation]]/1000*PERL[[#This Row],[Adjusted Rate]],0)</f>
        <v>0</v>
      </c>
      <c r="L1310" s="19">
        <f t="shared" si="112"/>
        <v>0</v>
      </c>
      <c r="M1310" s="17">
        <f t="shared" si="114"/>
        <v>0</v>
      </c>
      <c r="N1310" s="5">
        <v>622451817</v>
      </c>
      <c r="O1310">
        <f>INDEX($R$3:$T$335,MATCH(PERL[[#This Row],[DistrictNumber]],$R$3:$R$335,0),3)</f>
        <v>0</v>
      </c>
      <c r="P1310" s="9">
        <f t="shared" si="116"/>
        <v>0</v>
      </c>
      <c r="V1310">
        <v>2030</v>
      </c>
      <c r="W1310" t="s">
        <v>16</v>
      </c>
      <c r="X1310" s="25">
        <v>512286204</v>
      </c>
    </row>
    <row r="1311" spans="1:24" x14ac:dyDescent="0.35">
      <c r="A1311" s="13">
        <v>2030</v>
      </c>
      <c r="B1311" s="13">
        <f t="shared" si="111"/>
        <v>2029</v>
      </c>
      <c r="C1311" t="s">
        <v>8</v>
      </c>
      <c r="D1311" t="s">
        <v>9</v>
      </c>
      <c r="E1311" s="5">
        <v>811461082</v>
      </c>
      <c r="F1311" s="13">
        <f>INDEX($R$3:$T$335,MATCH(PERL[[#This Row],[DistrictNumber]],$R$3:$R$335,0),3)</f>
        <v>0</v>
      </c>
      <c r="G1311" s="9">
        <f t="shared" si="113"/>
        <v>0</v>
      </c>
      <c r="H1311" s="11">
        <v>1.02</v>
      </c>
      <c r="I1311" s="12" cm="1">
        <f t="array" ref="I1311">INDEX(PERL[],MATCH(PERL[[#This Row],[Base Year]]&amp;PERL[[#This Row],[DistrictNumber]],PERL[[Fiscal Year]:[Fiscal Year]]&amp;PERL[[DistrictNumber]:[DistrictNumber]],0),9)*$H1311</f>
        <v>0</v>
      </c>
      <c r="J1311" s="15">
        <f>IF(PERL[[#This Row],[Unadjusted Maximum Revenue]]/(PERL[[#This Row],[Proposed Taxable Valuation]]/1000)&gt;PERL[[#This Row],[Max Debt RATE]],PERL[[#This Row],[Max Debt RATE]],PERL[[#This Row],[Unadjusted Maximum Revenue]]/(PERL[[#This Row],[Proposed Taxable Valuation]]/1000))</f>
        <v>0</v>
      </c>
      <c r="K1311" s="26">
        <f>ROUND(PERL[[#This Row],[Proposed Taxable Valuation]]/1000*PERL[[#This Row],[Adjusted Rate]],0)</f>
        <v>0</v>
      </c>
      <c r="L1311" s="19">
        <f t="shared" si="112"/>
        <v>0</v>
      </c>
      <c r="M1311" s="17">
        <f t="shared" si="114"/>
        <v>0</v>
      </c>
      <c r="N1311" s="5">
        <v>643718971</v>
      </c>
      <c r="O1311">
        <f>INDEX($R$3:$T$335,MATCH(PERL[[#This Row],[DistrictNumber]],$R$3:$R$335,0),3)</f>
        <v>0</v>
      </c>
      <c r="P1311" s="9">
        <f t="shared" si="116"/>
        <v>0</v>
      </c>
      <c r="V1311">
        <v>2030</v>
      </c>
      <c r="W1311" t="s">
        <v>18</v>
      </c>
      <c r="X1311" s="25">
        <v>218037200</v>
      </c>
    </row>
    <row r="1312" spans="1:24" x14ac:dyDescent="0.35">
      <c r="A1312" s="13">
        <v>2030</v>
      </c>
      <c r="B1312" s="13">
        <f t="shared" si="111"/>
        <v>2029</v>
      </c>
      <c r="C1312" t="s">
        <v>10</v>
      </c>
      <c r="D1312" t="s">
        <v>11</v>
      </c>
      <c r="E1312" s="5">
        <v>420467604</v>
      </c>
      <c r="F1312" s="13">
        <f>INDEX($R$3:$T$335,MATCH(PERL[[#This Row],[DistrictNumber]],$R$3:$R$335,0),3)</f>
        <v>0</v>
      </c>
      <c r="G1312" s="9">
        <f t="shared" si="113"/>
        <v>0</v>
      </c>
      <c r="H1312" s="11">
        <v>1.02</v>
      </c>
      <c r="I1312" s="12" cm="1">
        <f t="array" ref="I1312">INDEX(PERL[],MATCH(PERL[[#This Row],[Base Year]]&amp;PERL[[#This Row],[DistrictNumber]],PERL[[Fiscal Year]:[Fiscal Year]]&amp;PERL[[DistrictNumber]:[DistrictNumber]],0),9)*$H1312</f>
        <v>0</v>
      </c>
      <c r="J1312" s="15">
        <f>IF(PERL[[#This Row],[Unadjusted Maximum Revenue]]/(PERL[[#This Row],[Proposed Taxable Valuation]]/1000)&gt;PERL[[#This Row],[Max Debt RATE]],PERL[[#This Row],[Max Debt RATE]],PERL[[#This Row],[Unadjusted Maximum Revenue]]/(PERL[[#This Row],[Proposed Taxable Valuation]]/1000))</f>
        <v>0</v>
      </c>
      <c r="K1312" s="26">
        <f>ROUND(PERL[[#This Row],[Proposed Taxable Valuation]]/1000*PERL[[#This Row],[Adjusted Rate]],0)</f>
        <v>0</v>
      </c>
      <c r="L1312" s="19">
        <f t="shared" si="112"/>
        <v>0</v>
      </c>
      <c r="M1312" s="17">
        <f t="shared" si="114"/>
        <v>0</v>
      </c>
      <c r="N1312" s="5">
        <v>295125467</v>
      </c>
      <c r="O1312">
        <f>INDEX($R$3:$T$335,MATCH(PERL[[#This Row],[DistrictNumber]],$R$3:$R$335,0),3)</f>
        <v>0</v>
      </c>
      <c r="P1312" s="9">
        <f t="shared" si="116"/>
        <v>0</v>
      </c>
      <c r="V1312">
        <v>2030</v>
      </c>
      <c r="W1312" t="s">
        <v>20</v>
      </c>
      <c r="X1312" s="25">
        <v>1681281975</v>
      </c>
    </row>
    <row r="1313" spans="1:24" x14ac:dyDescent="0.35">
      <c r="A1313" s="13">
        <v>2030</v>
      </c>
      <c r="B1313" s="13">
        <f t="shared" si="111"/>
        <v>2029</v>
      </c>
      <c r="C1313" t="s">
        <v>12</v>
      </c>
      <c r="D1313" t="s">
        <v>13</v>
      </c>
      <c r="E1313" s="5">
        <v>249777505</v>
      </c>
      <c r="F1313" s="13">
        <f>INDEX($R$3:$T$335,MATCH(PERL[[#This Row],[DistrictNumber]],$R$3:$R$335,0),3)</f>
        <v>0</v>
      </c>
      <c r="G1313" s="9">
        <f t="shared" si="113"/>
        <v>0</v>
      </c>
      <c r="H1313" s="11">
        <v>1.02</v>
      </c>
      <c r="I1313" s="12" cm="1">
        <f t="array" ref="I1313">INDEX(PERL[],MATCH(PERL[[#This Row],[Base Year]]&amp;PERL[[#This Row],[DistrictNumber]],PERL[[Fiscal Year]:[Fiscal Year]]&amp;PERL[[DistrictNumber]:[DistrictNumber]],0),9)*$H1313</f>
        <v>0</v>
      </c>
      <c r="J1313" s="15">
        <f>IF(PERL[[#This Row],[Unadjusted Maximum Revenue]]/(PERL[[#This Row],[Proposed Taxable Valuation]]/1000)&gt;PERL[[#This Row],[Max Debt RATE]],PERL[[#This Row],[Max Debt RATE]],PERL[[#This Row],[Unadjusted Maximum Revenue]]/(PERL[[#This Row],[Proposed Taxable Valuation]]/1000))</f>
        <v>0</v>
      </c>
      <c r="K1313" s="26">
        <f>ROUND(PERL[[#This Row],[Proposed Taxable Valuation]]/1000*PERL[[#This Row],[Adjusted Rate]],0)</f>
        <v>0</v>
      </c>
      <c r="L1313" s="19">
        <f t="shared" si="112"/>
        <v>0</v>
      </c>
      <c r="M1313" s="17">
        <f t="shared" si="114"/>
        <v>0</v>
      </c>
      <c r="N1313" s="5">
        <v>209241219</v>
      </c>
      <c r="O1313">
        <f>INDEX($R$3:$T$335,MATCH(PERL[[#This Row],[DistrictNumber]],$R$3:$R$335,0),3)</f>
        <v>0</v>
      </c>
      <c r="P1313" s="9">
        <f t="shared" si="116"/>
        <v>0</v>
      </c>
      <c r="V1313">
        <v>2030</v>
      </c>
      <c r="W1313" t="s">
        <v>22</v>
      </c>
      <c r="X1313" s="25">
        <v>1094190858</v>
      </c>
    </row>
    <row r="1314" spans="1:24" x14ac:dyDescent="0.35">
      <c r="A1314" s="13">
        <v>2030</v>
      </c>
      <c r="B1314" s="13">
        <f t="shared" si="111"/>
        <v>2029</v>
      </c>
      <c r="C1314" t="s">
        <v>14</v>
      </c>
      <c r="D1314" t="s">
        <v>15</v>
      </c>
      <c r="E1314" s="5">
        <v>606573387</v>
      </c>
      <c r="F1314" s="13">
        <f>INDEX($R$3:$T$335,MATCH(PERL[[#This Row],[DistrictNumber]],$R$3:$R$335,0),3)</f>
        <v>0</v>
      </c>
      <c r="G1314" s="9">
        <f t="shared" si="113"/>
        <v>0</v>
      </c>
      <c r="H1314" s="11">
        <v>1.02</v>
      </c>
      <c r="I1314" s="12" cm="1">
        <f t="array" ref="I1314">INDEX(PERL[],MATCH(PERL[[#This Row],[Base Year]]&amp;PERL[[#This Row],[DistrictNumber]],PERL[[Fiscal Year]:[Fiscal Year]]&amp;PERL[[DistrictNumber]:[DistrictNumber]],0),9)*$H1314</f>
        <v>0</v>
      </c>
      <c r="J1314" s="15">
        <f>IF(PERL[[#This Row],[Unadjusted Maximum Revenue]]/(PERL[[#This Row],[Proposed Taxable Valuation]]/1000)&gt;PERL[[#This Row],[Max Debt RATE]],PERL[[#This Row],[Max Debt RATE]],PERL[[#This Row],[Unadjusted Maximum Revenue]]/(PERL[[#This Row],[Proposed Taxable Valuation]]/1000))</f>
        <v>0</v>
      </c>
      <c r="K1314" s="26">
        <f>ROUND(PERL[[#This Row],[Proposed Taxable Valuation]]/1000*PERL[[#This Row],[Adjusted Rate]],0)</f>
        <v>0</v>
      </c>
      <c r="L1314" s="19">
        <f t="shared" si="112"/>
        <v>0</v>
      </c>
      <c r="M1314" s="17">
        <f t="shared" si="114"/>
        <v>0</v>
      </c>
      <c r="N1314" s="5">
        <v>429623009</v>
      </c>
      <c r="O1314">
        <f>INDEX($R$3:$T$335,MATCH(PERL[[#This Row],[DistrictNumber]],$R$3:$R$335,0),3)</f>
        <v>0</v>
      </c>
      <c r="P1314" s="9">
        <f t="shared" si="116"/>
        <v>0</v>
      </c>
      <c r="V1314">
        <v>2030</v>
      </c>
      <c r="W1314" t="s">
        <v>404</v>
      </c>
      <c r="X1314" s="25">
        <v>437919341</v>
      </c>
    </row>
    <row r="1315" spans="1:24" x14ac:dyDescent="0.35">
      <c r="A1315" s="13">
        <v>2030</v>
      </c>
      <c r="B1315" s="13">
        <f t="shared" si="111"/>
        <v>2029</v>
      </c>
      <c r="C1315" t="s">
        <v>16</v>
      </c>
      <c r="D1315" t="s">
        <v>17</v>
      </c>
      <c r="E1315" s="5">
        <v>512286204</v>
      </c>
      <c r="F1315" s="13">
        <f>INDEX($R$3:$T$335,MATCH(PERL[[#This Row],[DistrictNumber]],$R$3:$R$335,0),3)</f>
        <v>0</v>
      </c>
      <c r="G1315" s="9">
        <f t="shared" si="113"/>
        <v>0</v>
      </c>
      <c r="H1315" s="11">
        <v>1.02</v>
      </c>
      <c r="I1315" s="12" cm="1">
        <f t="array" ref="I1315">INDEX(PERL[],MATCH(PERL[[#This Row],[Base Year]]&amp;PERL[[#This Row],[DistrictNumber]],PERL[[Fiscal Year]:[Fiscal Year]]&amp;PERL[[DistrictNumber]:[DistrictNumber]],0),9)*$H1315</f>
        <v>0</v>
      </c>
      <c r="J1315" s="15">
        <f>IF(PERL[[#This Row],[Unadjusted Maximum Revenue]]/(PERL[[#This Row],[Proposed Taxable Valuation]]/1000)&gt;PERL[[#This Row],[Max Debt RATE]],PERL[[#This Row],[Max Debt RATE]],PERL[[#This Row],[Unadjusted Maximum Revenue]]/(PERL[[#This Row],[Proposed Taxable Valuation]]/1000))</f>
        <v>0</v>
      </c>
      <c r="K1315" s="26">
        <f>ROUND(PERL[[#This Row],[Proposed Taxable Valuation]]/1000*PERL[[#This Row],[Adjusted Rate]],0)</f>
        <v>0</v>
      </c>
      <c r="L1315" s="19">
        <f t="shared" si="112"/>
        <v>0</v>
      </c>
      <c r="M1315" s="17">
        <f t="shared" si="114"/>
        <v>0</v>
      </c>
      <c r="N1315" s="5">
        <v>317225087</v>
      </c>
      <c r="O1315">
        <f>INDEX($R$3:$T$335,MATCH(PERL[[#This Row],[DistrictNumber]],$R$3:$R$335,0),3)</f>
        <v>0</v>
      </c>
      <c r="P1315" s="9">
        <f t="shared" si="116"/>
        <v>0</v>
      </c>
      <c r="V1315">
        <v>2030</v>
      </c>
      <c r="W1315" t="s">
        <v>24</v>
      </c>
      <c r="X1315" s="25">
        <v>746700839</v>
      </c>
    </row>
    <row r="1316" spans="1:24" x14ac:dyDescent="0.35">
      <c r="A1316" s="13">
        <v>2030</v>
      </c>
      <c r="B1316" s="13">
        <f t="shared" si="111"/>
        <v>2029</v>
      </c>
      <c r="C1316" t="s">
        <v>18</v>
      </c>
      <c r="D1316" t="s">
        <v>19</v>
      </c>
      <c r="E1316" s="5">
        <v>218037200</v>
      </c>
      <c r="F1316" s="13">
        <f>INDEX($R$3:$T$335,MATCH(PERL[[#This Row],[DistrictNumber]],$R$3:$R$335,0),3)</f>
        <v>0</v>
      </c>
      <c r="G1316" s="9">
        <f t="shared" si="113"/>
        <v>0</v>
      </c>
      <c r="H1316" s="11">
        <v>1.02</v>
      </c>
      <c r="I1316" s="12" cm="1">
        <f t="array" ref="I1316">INDEX(PERL[],MATCH(PERL[[#This Row],[Base Year]]&amp;PERL[[#This Row],[DistrictNumber]],PERL[[Fiscal Year]:[Fiscal Year]]&amp;PERL[[DistrictNumber]:[DistrictNumber]],0),9)*$H1316</f>
        <v>0</v>
      </c>
      <c r="J1316" s="15">
        <f>IF(PERL[[#This Row],[Unadjusted Maximum Revenue]]/(PERL[[#This Row],[Proposed Taxable Valuation]]/1000)&gt;PERL[[#This Row],[Max Debt RATE]],PERL[[#This Row],[Max Debt RATE]],PERL[[#This Row],[Unadjusted Maximum Revenue]]/(PERL[[#This Row],[Proposed Taxable Valuation]]/1000))</f>
        <v>0</v>
      </c>
      <c r="K1316" s="26">
        <f>ROUND(PERL[[#This Row],[Proposed Taxable Valuation]]/1000*PERL[[#This Row],[Adjusted Rate]],0)</f>
        <v>0</v>
      </c>
      <c r="L1316" s="19">
        <f t="shared" si="112"/>
        <v>0</v>
      </c>
      <c r="M1316" s="17">
        <f t="shared" si="114"/>
        <v>0</v>
      </c>
      <c r="N1316" s="5">
        <v>184172206</v>
      </c>
      <c r="O1316">
        <f>INDEX($R$3:$T$335,MATCH(PERL[[#This Row],[DistrictNumber]],$R$3:$R$335,0),3)</f>
        <v>0</v>
      </c>
      <c r="P1316" s="9">
        <f t="shared" si="116"/>
        <v>0</v>
      </c>
      <c r="V1316">
        <v>2030</v>
      </c>
      <c r="W1316" t="s">
        <v>26</v>
      </c>
      <c r="X1316" s="25">
        <v>6329671694</v>
      </c>
    </row>
    <row r="1317" spans="1:24" x14ac:dyDescent="0.35">
      <c r="A1317" s="13">
        <v>2030</v>
      </c>
      <c r="B1317" s="13">
        <f t="shared" si="111"/>
        <v>2029</v>
      </c>
      <c r="C1317" t="s">
        <v>20</v>
      </c>
      <c r="D1317" t="s">
        <v>21</v>
      </c>
      <c r="E1317" s="5">
        <v>1681281975</v>
      </c>
      <c r="F1317" s="13">
        <f>INDEX($R$3:$T$335,MATCH(PERL[[#This Row],[DistrictNumber]],$R$3:$R$335,0),3)</f>
        <v>0</v>
      </c>
      <c r="G1317" s="9">
        <f t="shared" si="113"/>
        <v>0</v>
      </c>
      <c r="H1317" s="11">
        <v>1.02</v>
      </c>
      <c r="I1317" s="12" cm="1">
        <f t="array" ref="I1317">INDEX(PERL[],MATCH(PERL[[#This Row],[Base Year]]&amp;PERL[[#This Row],[DistrictNumber]],PERL[[Fiscal Year]:[Fiscal Year]]&amp;PERL[[DistrictNumber]:[DistrictNumber]],0),9)*$H1317</f>
        <v>0</v>
      </c>
      <c r="J1317" s="15">
        <f>IF(PERL[[#This Row],[Unadjusted Maximum Revenue]]/(PERL[[#This Row],[Proposed Taxable Valuation]]/1000)&gt;PERL[[#This Row],[Max Debt RATE]],PERL[[#This Row],[Max Debt RATE]],PERL[[#This Row],[Unadjusted Maximum Revenue]]/(PERL[[#This Row],[Proposed Taxable Valuation]]/1000))</f>
        <v>0</v>
      </c>
      <c r="K1317" s="26">
        <f>ROUND(PERL[[#This Row],[Proposed Taxable Valuation]]/1000*PERL[[#This Row],[Adjusted Rate]],0)</f>
        <v>0</v>
      </c>
      <c r="L1317" s="19">
        <f t="shared" si="112"/>
        <v>0</v>
      </c>
      <c r="M1317" s="17">
        <f t="shared" si="114"/>
        <v>0</v>
      </c>
      <c r="N1317" s="5">
        <v>1309103453</v>
      </c>
      <c r="O1317">
        <f>INDEX($R$3:$T$335,MATCH(PERL[[#This Row],[DistrictNumber]],$R$3:$R$335,0),3)</f>
        <v>0</v>
      </c>
      <c r="P1317" s="9">
        <f t="shared" si="116"/>
        <v>0</v>
      </c>
      <c r="V1317">
        <v>2030</v>
      </c>
      <c r="W1317" t="s">
        <v>28</v>
      </c>
      <c r="X1317" s="25">
        <v>921083580</v>
      </c>
    </row>
    <row r="1318" spans="1:24" x14ac:dyDescent="0.35">
      <c r="A1318" s="13">
        <v>2030</v>
      </c>
      <c r="B1318" s="13">
        <f t="shared" si="111"/>
        <v>2029</v>
      </c>
      <c r="C1318" t="s">
        <v>22</v>
      </c>
      <c r="D1318" t="s">
        <v>23</v>
      </c>
      <c r="E1318" s="5">
        <v>1094190858</v>
      </c>
      <c r="F1318" s="13">
        <f>INDEX($R$3:$T$335,MATCH(PERL[[#This Row],[DistrictNumber]],$R$3:$R$335,0),3)</f>
        <v>0</v>
      </c>
      <c r="G1318" s="9">
        <f t="shared" si="113"/>
        <v>0</v>
      </c>
      <c r="H1318" s="11">
        <v>1.02</v>
      </c>
      <c r="I1318" s="12" cm="1">
        <f t="array" ref="I1318">INDEX(PERL[],MATCH(PERL[[#This Row],[Base Year]]&amp;PERL[[#This Row],[DistrictNumber]],PERL[[Fiscal Year]:[Fiscal Year]]&amp;PERL[[DistrictNumber]:[DistrictNumber]],0),9)*$H1318</f>
        <v>0</v>
      </c>
      <c r="J1318" s="15">
        <f>IF(PERL[[#This Row],[Unadjusted Maximum Revenue]]/(PERL[[#This Row],[Proposed Taxable Valuation]]/1000)&gt;PERL[[#This Row],[Max Debt RATE]],PERL[[#This Row],[Max Debt RATE]],PERL[[#This Row],[Unadjusted Maximum Revenue]]/(PERL[[#This Row],[Proposed Taxable Valuation]]/1000))</f>
        <v>0</v>
      </c>
      <c r="K1318" s="26">
        <f>ROUND(PERL[[#This Row],[Proposed Taxable Valuation]]/1000*PERL[[#This Row],[Adjusted Rate]],0)</f>
        <v>0</v>
      </c>
      <c r="L1318" s="19">
        <f t="shared" si="112"/>
        <v>0</v>
      </c>
      <c r="M1318" s="17">
        <f t="shared" si="114"/>
        <v>0</v>
      </c>
      <c r="N1318" s="5">
        <v>737002124</v>
      </c>
      <c r="O1318">
        <f>INDEX($R$3:$T$335,MATCH(PERL[[#This Row],[DistrictNumber]],$R$3:$R$335,0),3)</f>
        <v>0</v>
      </c>
      <c r="P1318" s="9">
        <f t="shared" si="116"/>
        <v>0</v>
      </c>
      <c r="V1318">
        <v>2030</v>
      </c>
      <c r="W1318" t="s">
        <v>30</v>
      </c>
      <c r="X1318" s="25">
        <v>211009000</v>
      </c>
    </row>
    <row r="1319" spans="1:24" x14ac:dyDescent="0.35">
      <c r="A1319" s="13">
        <v>2030</v>
      </c>
      <c r="B1319" s="13">
        <f t="shared" si="111"/>
        <v>2029</v>
      </c>
      <c r="C1319" t="s">
        <v>24</v>
      </c>
      <c r="D1319" t="s">
        <v>25</v>
      </c>
      <c r="E1319" s="5">
        <v>746700839</v>
      </c>
      <c r="F1319" s="13">
        <f>INDEX($R$3:$T$335,MATCH(PERL[[#This Row],[DistrictNumber]],$R$3:$R$335,0),3)</f>
        <v>0.13500000000000001</v>
      </c>
      <c r="G1319" s="9">
        <f t="shared" si="113"/>
        <v>100804.61326500001</v>
      </c>
      <c r="H1319" s="11">
        <v>1.02</v>
      </c>
      <c r="I1319" s="12" cm="1">
        <f t="array" ref="I1319">INDEX(PERL[],MATCH(PERL[[#This Row],[Base Year]]&amp;PERL[[#This Row],[DistrictNumber]],PERL[[Fiscal Year]:[Fiscal Year]]&amp;PERL[[DistrictNumber]:[DistrictNumber]],0),9)*$H1319</f>
        <v>78939.645237694756</v>
      </c>
      <c r="J1319" s="15">
        <f>IF(PERL[[#This Row],[Unadjusted Maximum Revenue]]/(PERL[[#This Row],[Proposed Taxable Valuation]]/1000)&gt;PERL[[#This Row],[Max Debt RATE]],PERL[[#This Row],[Max Debt RATE]],PERL[[#This Row],[Unadjusted Maximum Revenue]]/(PERL[[#This Row],[Proposed Taxable Valuation]]/1000))</f>
        <v>0.10571790081743132</v>
      </c>
      <c r="K1319" s="26">
        <f>ROUND(PERL[[#This Row],[Proposed Taxable Valuation]]/1000*PERL[[#This Row],[Adjusted Rate]],0)</f>
        <v>78940</v>
      </c>
      <c r="L1319" s="19">
        <f t="shared" si="112"/>
        <v>-21864.968027305251</v>
      </c>
      <c r="M1319" s="17">
        <f t="shared" si="114"/>
        <v>-2.9282099182568688E-2</v>
      </c>
      <c r="N1319" s="5">
        <v>580151358</v>
      </c>
      <c r="O1319">
        <f>INDEX($R$3:$T$335,MATCH(PERL[[#This Row],[DistrictNumber]],$R$3:$R$335,0),3)</f>
        <v>0.13500000000000001</v>
      </c>
      <c r="P1319" s="9">
        <f t="shared" si="116"/>
        <v>78320.43333</v>
      </c>
      <c r="V1319">
        <v>2030</v>
      </c>
      <c r="W1319" t="s">
        <v>32</v>
      </c>
      <c r="X1319" s="25">
        <v>12454529513</v>
      </c>
    </row>
    <row r="1320" spans="1:24" x14ac:dyDescent="0.35">
      <c r="A1320" s="13">
        <v>2030</v>
      </c>
      <c r="B1320" s="13">
        <f t="shared" si="111"/>
        <v>2029</v>
      </c>
      <c r="C1320" t="s">
        <v>26</v>
      </c>
      <c r="D1320" t="s">
        <v>27</v>
      </c>
      <c r="E1320" s="5">
        <v>6329671694</v>
      </c>
      <c r="F1320" s="13">
        <f>INDEX($R$3:$T$335,MATCH(PERL[[#This Row],[DistrictNumber]],$R$3:$R$335,0),3)</f>
        <v>0</v>
      </c>
      <c r="G1320" s="9">
        <f t="shared" si="113"/>
        <v>0</v>
      </c>
      <c r="H1320" s="11">
        <v>1.02</v>
      </c>
      <c r="I1320" s="12" cm="1">
        <f t="array" ref="I1320">INDEX(PERL[],MATCH(PERL[[#This Row],[Base Year]]&amp;PERL[[#This Row],[DistrictNumber]],PERL[[Fiscal Year]:[Fiscal Year]]&amp;PERL[[DistrictNumber]:[DistrictNumber]],0),9)*$H1320</f>
        <v>0</v>
      </c>
      <c r="J1320" s="15">
        <f>IF(PERL[[#This Row],[Unadjusted Maximum Revenue]]/(PERL[[#This Row],[Proposed Taxable Valuation]]/1000)&gt;PERL[[#This Row],[Max Debt RATE]],PERL[[#This Row],[Max Debt RATE]],PERL[[#This Row],[Unadjusted Maximum Revenue]]/(PERL[[#This Row],[Proposed Taxable Valuation]]/1000))</f>
        <v>0</v>
      </c>
      <c r="K1320" s="26">
        <f>ROUND(PERL[[#This Row],[Proposed Taxable Valuation]]/1000*PERL[[#This Row],[Adjusted Rate]],0)</f>
        <v>0</v>
      </c>
      <c r="L1320" s="19">
        <f t="shared" si="112"/>
        <v>0</v>
      </c>
      <c r="M1320" s="17">
        <f t="shared" si="114"/>
        <v>0</v>
      </c>
      <c r="N1320" s="5">
        <v>3902748752</v>
      </c>
      <c r="O1320">
        <f>INDEX($R$3:$T$335,MATCH(PERL[[#This Row],[DistrictNumber]],$R$3:$R$335,0),3)</f>
        <v>0</v>
      </c>
      <c r="P1320" s="9">
        <f t="shared" si="116"/>
        <v>0</v>
      </c>
      <c r="V1320">
        <v>2030</v>
      </c>
      <c r="W1320" t="s">
        <v>34</v>
      </c>
      <c r="X1320" s="25">
        <v>541064153</v>
      </c>
    </row>
    <row r="1321" spans="1:24" x14ac:dyDescent="0.35">
      <c r="A1321" s="13">
        <v>2030</v>
      </c>
      <c r="B1321" s="13">
        <f t="shared" si="111"/>
        <v>2029</v>
      </c>
      <c r="C1321" t="s">
        <v>28</v>
      </c>
      <c r="D1321" t="s">
        <v>29</v>
      </c>
      <c r="E1321" s="5">
        <v>921083580</v>
      </c>
      <c r="F1321" s="13">
        <f>INDEX($R$3:$T$335,MATCH(PERL[[#This Row],[DistrictNumber]],$R$3:$R$335,0),3)</f>
        <v>0</v>
      </c>
      <c r="G1321" s="9">
        <f t="shared" si="113"/>
        <v>0</v>
      </c>
      <c r="H1321" s="11">
        <v>1.02</v>
      </c>
      <c r="I1321" s="12" cm="1">
        <f t="array" ref="I1321">INDEX(PERL[],MATCH(PERL[[#This Row],[Base Year]]&amp;PERL[[#This Row],[DistrictNumber]],PERL[[Fiscal Year]:[Fiscal Year]]&amp;PERL[[DistrictNumber]:[DistrictNumber]],0),9)*$H1321</f>
        <v>0</v>
      </c>
      <c r="J1321" s="15">
        <f>IF(PERL[[#This Row],[Unadjusted Maximum Revenue]]/(PERL[[#This Row],[Proposed Taxable Valuation]]/1000)&gt;PERL[[#This Row],[Max Debt RATE]],PERL[[#This Row],[Max Debt RATE]],PERL[[#This Row],[Unadjusted Maximum Revenue]]/(PERL[[#This Row],[Proposed Taxable Valuation]]/1000))</f>
        <v>0</v>
      </c>
      <c r="K1321" s="26">
        <f>ROUND(PERL[[#This Row],[Proposed Taxable Valuation]]/1000*PERL[[#This Row],[Adjusted Rate]],0)</f>
        <v>0</v>
      </c>
      <c r="L1321" s="19">
        <f t="shared" si="112"/>
        <v>0</v>
      </c>
      <c r="M1321" s="17">
        <f t="shared" si="114"/>
        <v>0</v>
      </c>
      <c r="N1321" s="5">
        <v>582669783</v>
      </c>
      <c r="O1321">
        <f>INDEX($R$3:$T$335,MATCH(PERL[[#This Row],[DistrictNumber]],$R$3:$R$335,0),3)</f>
        <v>0</v>
      </c>
      <c r="P1321" s="9">
        <f t="shared" si="116"/>
        <v>0</v>
      </c>
      <c r="V1321">
        <v>2030</v>
      </c>
      <c r="W1321" t="s">
        <v>424</v>
      </c>
      <c r="X1321" s="25">
        <v>495325537</v>
      </c>
    </row>
    <row r="1322" spans="1:24" x14ac:dyDescent="0.35">
      <c r="A1322" s="13">
        <v>2030</v>
      </c>
      <c r="B1322" s="13">
        <f t="shared" si="111"/>
        <v>2029</v>
      </c>
      <c r="C1322" t="s">
        <v>30</v>
      </c>
      <c r="D1322" t="s">
        <v>31</v>
      </c>
      <c r="E1322" s="5">
        <v>211009000</v>
      </c>
      <c r="F1322" s="13">
        <f>INDEX($R$3:$T$335,MATCH(PERL[[#This Row],[DistrictNumber]],$R$3:$R$335,0),3)</f>
        <v>0</v>
      </c>
      <c r="G1322" s="9">
        <f t="shared" si="113"/>
        <v>0</v>
      </c>
      <c r="H1322" s="11">
        <v>1.02</v>
      </c>
      <c r="I1322" s="12" cm="1">
        <f t="array" ref="I1322">INDEX(PERL[],MATCH(PERL[[#This Row],[Base Year]]&amp;PERL[[#This Row],[DistrictNumber]],PERL[[Fiscal Year]:[Fiscal Year]]&amp;PERL[[DistrictNumber]:[DistrictNumber]],0),9)*$H1322</f>
        <v>0</v>
      </c>
      <c r="J1322" s="15">
        <f>IF(PERL[[#This Row],[Unadjusted Maximum Revenue]]/(PERL[[#This Row],[Proposed Taxable Valuation]]/1000)&gt;PERL[[#This Row],[Max Debt RATE]],PERL[[#This Row],[Max Debt RATE]],PERL[[#This Row],[Unadjusted Maximum Revenue]]/(PERL[[#This Row],[Proposed Taxable Valuation]]/1000))</f>
        <v>0</v>
      </c>
      <c r="K1322" s="26">
        <f>ROUND(PERL[[#This Row],[Proposed Taxable Valuation]]/1000*PERL[[#This Row],[Adjusted Rate]],0)</f>
        <v>0</v>
      </c>
      <c r="L1322" s="19">
        <f t="shared" si="112"/>
        <v>0</v>
      </c>
      <c r="M1322" s="17">
        <f t="shared" si="114"/>
        <v>0</v>
      </c>
      <c r="N1322" s="5">
        <v>150959484</v>
      </c>
      <c r="O1322">
        <f>INDEX($R$3:$T$335,MATCH(PERL[[#This Row],[DistrictNumber]],$R$3:$R$335,0),3)</f>
        <v>0</v>
      </c>
      <c r="P1322" s="9">
        <f t="shared" si="116"/>
        <v>0</v>
      </c>
      <c r="V1322">
        <v>2030</v>
      </c>
      <c r="W1322" t="s">
        <v>36</v>
      </c>
      <c r="X1322" s="25">
        <v>398642399</v>
      </c>
    </row>
    <row r="1323" spans="1:24" x14ac:dyDescent="0.35">
      <c r="A1323" s="13">
        <v>2030</v>
      </c>
      <c r="B1323" s="13">
        <f t="shared" si="111"/>
        <v>2029</v>
      </c>
      <c r="C1323" t="s">
        <v>32</v>
      </c>
      <c r="D1323" t="s">
        <v>33</v>
      </c>
      <c r="E1323" s="5">
        <v>12454529513</v>
      </c>
      <c r="F1323" s="13">
        <f>INDEX($R$3:$T$335,MATCH(PERL[[#This Row],[DistrictNumber]],$R$3:$R$335,0),3)</f>
        <v>0</v>
      </c>
      <c r="G1323" s="9">
        <f t="shared" si="113"/>
        <v>0</v>
      </c>
      <c r="H1323" s="11">
        <v>1.02</v>
      </c>
      <c r="I1323" s="12" cm="1">
        <f t="array" ref="I1323">INDEX(PERL[],MATCH(PERL[[#This Row],[Base Year]]&amp;PERL[[#This Row],[DistrictNumber]],PERL[[Fiscal Year]:[Fiscal Year]]&amp;PERL[[DistrictNumber]:[DistrictNumber]],0),9)*$H1323</f>
        <v>0</v>
      </c>
      <c r="J1323" s="15">
        <f>IF(PERL[[#This Row],[Unadjusted Maximum Revenue]]/(PERL[[#This Row],[Proposed Taxable Valuation]]/1000)&gt;PERL[[#This Row],[Max Debt RATE]],PERL[[#This Row],[Max Debt RATE]],PERL[[#This Row],[Unadjusted Maximum Revenue]]/(PERL[[#This Row],[Proposed Taxable Valuation]]/1000))</f>
        <v>0</v>
      </c>
      <c r="K1323" s="26">
        <f>ROUND(PERL[[#This Row],[Proposed Taxable Valuation]]/1000*PERL[[#This Row],[Adjusted Rate]],0)</f>
        <v>0</v>
      </c>
      <c r="L1323" s="19">
        <f t="shared" si="112"/>
        <v>0</v>
      </c>
      <c r="M1323" s="17">
        <f t="shared" si="114"/>
        <v>0</v>
      </c>
      <c r="N1323" s="5">
        <v>7416020687</v>
      </c>
      <c r="O1323">
        <f>INDEX($R$3:$T$335,MATCH(PERL[[#This Row],[DistrictNumber]],$R$3:$R$335,0),3)</f>
        <v>0</v>
      </c>
      <c r="P1323" s="9">
        <f t="shared" si="116"/>
        <v>0</v>
      </c>
      <c r="V1323">
        <v>2030</v>
      </c>
      <c r="W1323" t="s">
        <v>38</v>
      </c>
      <c r="X1323" s="25">
        <v>876056531</v>
      </c>
    </row>
    <row r="1324" spans="1:24" x14ac:dyDescent="0.35">
      <c r="A1324" s="13">
        <v>2030</v>
      </c>
      <c r="B1324" s="13">
        <f t="shared" si="111"/>
        <v>2029</v>
      </c>
      <c r="C1324" t="s">
        <v>34</v>
      </c>
      <c r="D1324" t="s">
        <v>35</v>
      </c>
      <c r="E1324" s="5">
        <v>541064153</v>
      </c>
      <c r="F1324" s="13">
        <f>INDEX($R$3:$T$335,MATCH(PERL[[#This Row],[DistrictNumber]],$R$3:$R$335,0),3)</f>
        <v>0</v>
      </c>
      <c r="G1324" s="9">
        <f t="shared" si="113"/>
        <v>0</v>
      </c>
      <c r="H1324" s="11">
        <v>1.02</v>
      </c>
      <c r="I1324" s="12" cm="1">
        <f t="array" ref="I1324">INDEX(PERL[],MATCH(PERL[[#This Row],[Base Year]]&amp;PERL[[#This Row],[DistrictNumber]],PERL[[Fiscal Year]:[Fiscal Year]]&amp;PERL[[DistrictNumber]:[DistrictNumber]],0),9)*$H1324</f>
        <v>0</v>
      </c>
      <c r="J1324" s="15">
        <f>IF(PERL[[#This Row],[Unadjusted Maximum Revenue]]/(PERL[[#This Row],[Proposed Taxable Valuation]]/1000)&gt;PERL[[#This Row],[Max Debt RATE]],PERL[[#This Row],[Max Debt RATE]],PERL[[#This Row],[Unadjusted Maximum Revenue]]/(PERL[[#This Row],[Proposed Taxable Valuation]]/1000))</f>
        <v>0</v>
      </c>
      <c r="K1324" s="26">
        <f>ROUND(PERL[[#This Row],[Proposed Taxable Valuation]]/1000*PERL[[#This Row],[Adjusted Rate]],0)</f>
        <v>0</v>
      </c>
      <c r="L1324" s="19">
        <f t="shared" si="112"/>
        <v>0</v>
      </c>
      <c r="M1324" s="17">
        <f t="shared" si="114"/>
        <v>0</v>
      </c>
      <c r="N1324" s="5">
        <v>391694989</v>
      </c>
      <c r="O1324">
        <f>INDEX($R$3:$T$335,MATCH(PERL[[#This Row],[DistrictNumber]],$R$3:$R$335,0),3)</f>
        <v>0</v>
      </c>
      <c r="P1324" s="9">
        <f t="shared" si="116"/>
        <v>0</v>
      </c>
      <c r="V1324">
        <v>2030</v>
      </c>
      <c r="W1324" t="s">
        <v>40</v>
      </c>
      <c r="X1324" s="25">
        <v>518969425</v>
      </c>
    </row>
    <row r="1325" spans="1:24" x14ac:dyDescent="0.35">
      <c r="A1325" s="13">
        <v>2030</v>
      </c>
      <c r="B1325" s="13">
        <f t="shared" si="111"/>
        <v>2029</v>
      </c>
      <c r="C1325" t="s">
        <v>36</v>
      </c>
      <c r="D1325" t="s">
        <v>37</v>
      </c>
      <c r="E1325" s="5">
        <v>398642399</v>
      </c>
      <c r="F1325" s="13">
        <f>INDEX($R$3:$T$335,MATCH(PERL[[#This Row],[DistrictNumber]],$R$3:$R$335,0),3)</f>
        <v>0.13500000000000001</v>
      </c>
      <c r="G1325" s="9">
        <f t="shared" si="113"/>
        <v>53816.723865</v>
      </c>
      <c r="H1325" s="11">
        <v>1.02</v>
      </c>
      <c r="I1325" s="12" cm="1">
        <f t="array" ref="I1325">INDEX(PERL[],MATCH(PERL[[#This Row],[Base Year]]&amp;PERL[[#This Row],[DistrictNumber]],PERL[[Fiscal Year]:[Fiscal Year]]&amp;PERL[[DistrictNumber]:[DistrictNumber]],0),9)*$H1325</f>
        <v>45984.826647591966</v>
      </c>
      <c r="J1325" s="15">
        <f>IF(PERL[[#This Row],[Unadjusted Maximum Revenue]]/(PERL[[#This Row],[Proposed Taxable Valuation]]/1000)&gt;PERL[[#This Row],[Max Debt RATE]],PERL[[#This Row],[Max Debt RATE]],PERL[[#This Row],[Unadjusted Maximum Revenue]]/(PERL[[#This Row],[Proposed Taxable Valuation]]/1000))</f>
        <v>0.11535357694752377</v>
      </c>
      <c r="K1325" s="26">
        <f>ROUND(PERL[[#This Row],[Proposed Taxable Valuation]]/1000*PERL[[#This Row],[Adjusted Rate]],0)</f>
        <v>45985</v>
      </c>
      <c r="L1325" s="19">
        <f t="shared" si="112"/>
        <v>-7831.8972174080336</v>
      </c>
      <c r="M1325" s="17">
        <f t="shared" si="114"/>
        <v>-1.9646423052476242E-2</v>
      </c>
      <c r="N1325" s="5">
        <v>333085502</v>
      </c>
      <c r="O1325">
        <f>INDEX($R$3:$T$335,MATCH(PERL[[#This Row],[DistrictNumber]],$R$3:$R$335,0),3)</f>
        <v>0.13500000000000001</v>
      </c>
      <c r="P1325" s="9">
        <f t="shared" si="116"/>
        <v>44966.54277</v>
      </c>
      <c r="V1325">
        <v>2030</v>
      </c>
      <c r="W1325" t="s">
        <v>8</v>
      </c>
      <c r="X1325" s="25">
        <v>811461082</v>
      </c>
    </row>
    <row r="1326" spans="1:24" x14ac:dyDescent="0.35">
      <c r="A1326" s="13">
        <v>2030</v>
      </c>
      <c r="B1326" s="13">
        <f t="shared" si="111"/>
        <v>2029</v>
      </c>
      <c r="C1326" t="s">
        <v>38</v>
      </c>
      <c r="D1326" t="s">
        <v>39</v>
      </c>
      <c r="E1326" s="5">
        <v>876056531</v>
      </c>
      <c r="F1326" s="13">
        <f>INDEX($R$3:$T$335,MATCH(PERL[[#This Row],[DistrictNumber]],$R$3:$R$335,0),3)</f>
        <v>0</v>
      </c>
      <c r="G1326" s="9">
        <f t="shared" si="113"/>
        <v>0</v>
      </c>
      <c r="H1326" s="11">
        <v>1.02</v>
      </c>
      <c r="I1326" s="12" cm="1">
        <f t="array" ref="I1326">INDEX(PERL[],MATCH(PERL[[#This Row],[Base Year]]&amp;PERL[[#This Row],[DistrictNumber]],PERL[[Fiscal Year]:[Fiscal Year]]&amp;PERL[[DistrictNumber]:[DistrictNumber]],0),9)*$H1326</f>
        <v>0</v>
      </c>
      <c r="J1326" s="15">
        <f>IF(PERL[[#This Row],[Unadjusted Maximum Revenue]]/(PERL[[#This Row],[Proposed Taxable Valuation]]/1000)&gt;PERL[[#This Row],[Max Debt RATE]],PERL[[#This Row],[Max Debt RATE]],PERL[[#This Row],[Unadjusted Maximum Revenue]]/(PERL[[#This Row],[Proposed Taxable Valuation]]/1000))</f>
        <v>0</v>
      </c>
      <c r="K1326" s="26">
        <f>ROUND(PERL[[#This Row],[Proposed Taxable Valuation]]/1000*PERL[[#This Row],[Adjusted Rate]],0)</f>
        <v>0</v>
      </c>
      <c r="L1326" s="19">
        <f t="shared" si="112"/>
        <v>0</v>
      </c>
      <c r="M1326" s="17">
        <f t="shared" si="114"/>
        <v>0</v>
      </c>
      <c r="N1326" s="5">
        <v>629859490</v>
      </c>
      <c r="O1326">
        <f>INDEX($R$3:$T$335,MATCH(PERL[[#This Row],[DistrictNumber]],$R$3:$R$335,0),3)</f>
        <v>0</v>
      </c>
      <c r="P1326" s="9">
        <f t="shared" si="116"/>
        <v>0</v>
      </c>
      <c r="V1326">
        <v>2030</v>
      </c>
      <c r="W1326" t="s">
        <v>42</v>
      </c>
      <c r="X1326" s="25">
        <v>1136397910</v>
      </c>
    </row>
    <row r="1327" spans="1:24" x14ac:dyDescent="0.35">
      <c r="A1327" s="13">
        <v>2030</v>
      </c>
      <c r="B1327" s="13">
        <f t="shared" si="111"/>
        <v>2029</v>
      </c>
      <c r="C1327" t="s">
        <v>40</v>
      </c>
      <c r="D1327" t="s">
        <v>41</v>
      </c>
      <c r="E1327" s="5">
        <v>518969425</v>
      </c>
      <c r="F1327" s="13">
        <f>INDEX($R$3:$T$335,MATCH(PERL[[#This Row],[DistrictNumber]],$R$3:$R$335,0),3)</f>
        <v>0</v>
      </c>
      <c r="G1327" s="9">
        <f t="shared" si="113"/>
        <v>0</v>
      </c>
      <c r="H1327" s="11">
        <v>1.02</v>
      </c>
      <c r="I1327" s="12" cm="1">
        <f t="array" ref="I1327">INDEX(PERL[],MATCH(PERL[[#This Row],[Base Year]]&amp;PERL[[#This Row],[DistrictNumber]],PERL[[Fiscal Year]:[Fiscal Year]]&amp;PERL[[DistrictNumber]:[DistrictNumber]],0),9)*$H1327</f>
        <v>0</v>
      </c>
      <c r="J1327" s="15">
        <f>IF(PERL[[#This Row],[Unadjusted Maximum Revenue]]/(PERL[[#This Row],[Proposed Taxable Valuation]]/1000)&gt;PERL[[#This Row],[Max Debt RATE]],PERL[[#This Row],[Max Debt RATE]],PERL[[#This Row],[Unadjusted Maximum Revenue]]/(PERL[[#This Row],[Proposed Taxable Valuation]]/1000))</f>
        <v>0</v>
      </c>
      <c r="K1327" s="26">
        <f>ROUND(PERL[[#This Row],[Proposed Taxable Valuation]]/1000*PERL[[#This Row],[Adjusted Rate]],0)</f>
        <v>0</v>
      </c>
      <c r="L1327" s="19">
        <f t="shared" si="112"/>
        <v>0</v>
      </c>
      <c r="M1327" s="17">
        <f t="shared" si="114"/>
        <v>0</v>
      </c>
      <c r="N1327" s="5">
        <v>422537261</v>
      </c>
      <c r="O1327">
        <f>INDEX($R$3:$T$335,MATCH(PERL[[#This Row],[DistrictNumber]],$R$3:$R$335,0),3)</f>
        <v>0</v>
      </c>
      <c r="P1327" s="9">
        <f t="shared" si="116"/>
        <v>0</v>
      </c>
      <c r="V1327">
        <v>2030</v>
      </c>
      <c r="W1327" t="s">
        <v>44</v>
      </c>
      <c r="X1327" s="25">
        <v>240714006</v>
      </c>
    </row>
    <row r="1328" spans="1:24" x14ac:dyDescent="0.35">
      <c r="A1328" s="13">
        <v>2030</v>
      </c>
      <c r="B1328" s="13">
        <f t="shared" si="111"/>
        <v>2029</v>
      </c>
      <c r="C1328" t="s">
        <v>42</v>
      </c>
      <c r="D1328" t="s">
        <v>43</v>
      </c>
      <c r="E1328" s="5">
        <v>1136397910</v>
      </c>
      <c r="F1328" s="13">
        <f>INDEX($R$3:$T$335,MATCH(PERL[[#This Row],[DistrictNumber]],$R$3:$R$335,0),3)</f>
        <v>0</v>
      </c>
      <c r="G1328" s="9">
        <f t="shared" si="113"/>
        <v>0</v>
      </c>
      <c r="H1328" s="11">
        <v>1.02</v>
      </c>
      <c r="I1328" s="12" cm="1">
        <f t="array" ref="I1328">INDEX(PERL[],MATCH(PERL[[#This Row],[Base Year]]&amp;PERL[[#This Row],[DistrictNumber]],PERL[[Fiscal Year]:[Fiscal Year]]&amp;PERL[[DistrictNumber]:[DistrictNumber]],0),9)*$H1328</f>
        <v>0</v>
      </c>
      <c r="J1328" s="15">
        <f>IF(PERL[[#This Row],[Unadjusted Maximum Revenue]]/(PERL[[#This Row],[Proposed Taxable Valuation]]/1000)&gt;PERL[[#This Row],[Max Debt RATE]],PERL[[#This Row],[Max Debt RATE]],PERL[[#This Row],[Unadjusted Maximum Revenue]]/(PERL[[#This Row],[Proposed Taxable Valuation]]/1000))</f>
        <v>0</v>
      </c>
      <c r="K1328" s="26">
        <f>ROUND(PERL[[#This Row],[Proposed Taxable Valuation]]/1000*PERL[[#This Row],[Adjusted Rate]],0)</f>
        <v>0</v>
      </c>
      <c r="L1328" s="19">
        <f t="shared" si="112"/>
        <v>0</v>
      </c>
      <c r="M1328" s="17">
        <f t="shared" si="114"/>
        <v>0</v>
      </c>
      <c r="N1328" s="5">
        <v>743174090</v>
      </c>
      <c r="O1328">
        <f>INDEX($R$3:$T$335,MATCH(PERL[[#This Row],[DistrictNumber]],$R$3:$R$335,0),3)</f>
        <v>0</v>
      </c>
      <c r="P1328" s="9">
        <f t="shared" si="116"/>
        <v>0</v>
      </c>
      <c r="V1328">
        <v>2030</v>
      </c>
      <c r="W1328" t="s">
        <v>46</v>
      </c>
      <c r="X1328" s="25">
        <v>457753583</v>
      </c>
    </row>
    <row r="1329" spans="1:24" x14ac:dyDescent="0.35">
      <c r="A1329" s="13">
        <v>2030</v>
      </c>
      <c r="B1329" s="13">
        <f t="shared" si="111"/>
        <v>2029</v>
      </c>
      <c r="C1329" t="s">
        <v>44</v>
      </c>
      <c r="D1329" t="s">
        <v>45</v>
      </c>
      <c r="E1329" s="5">
        <v>240714006</v>
      </c>
      <c r="F1329" s="13">
        <f>INDEX($R$3:$T$335,MATCH(PERL[[#This Row],[DistrictNumber]],$R$3:$R$335,0),3)</f>
        <v>0</v>
      </c>
      <c r="G1329" s="9">
        <f t="shared" si="113"/>
        <v>0</v>
      </c>
      <c r="H1329" s="11">
        <v>1.02</v>
      </c>
      <c r="I1329" s="12" cm="1">
        <f t="array" ref="I1329">INDEX(PERL[],MATCH(PERL[[#This Row],[Base Year]]&amp;PERL[[#This Row],[DistrictNumber]],PERL[[Fiscal Year]:[Fiscal Year]]&amp;PERL[[DistrictNumber]:[DistrictNumber]],0),9)*$H1329</f>
        <v>0</v>
      </c>
      <c r="J1329" s="15">
        <f>IF(PERL[[#This Row],[Unadjusted Maximum Revenue]]/(PERL[[#This Row],[Proposed Taxable Valuation]]/1000)&gt;PERL[[#This Row],[Max Debt RATE]],PERL[[#This Row],[Max Debt RATE]],PERL[[#This Row],[Unadjusted Maximum Revenue]]/(PERL[[#This Row],[Proposed Taxable Valuation]]/1000))</f>
        <v>0</v>
      </c>
      <c r="K1329" s="26">
        <f>ROUND(PERL[[#This Row],[Proposed Taxable Valuation]]/1000*PERL[[#This Row],[Adjusted Rate]],0)</f>
        <v>0</v>
      </c>
      <c r="L1329" s="19">
        <f t="shared" si="112"/>
        <v>0</v>
      </c>
      <c r="M1329" s="17">
        <f t="shared" si="114"/>
        <v>0</v>
      </c>
      <c r="N1329" s="5">
        <v>160217953</v>
      </c>
      <c r="O1329">
        <f>INDEX($R$3:$T$335,MATCH(PERL[[#This Row],[DistrictNumber]],$R$3:$R$335,0),3)</f>
        <v>0</v>
      </c>
      <c r="P1329" s="9">
        <f t="shared" si="116"/>
        <v>0</v>
      </c>
      <c r="V1329">
        <v>2030</v>
      </c>
      <c r="W1329" t="s">
        <v>48</v>
      </c>
      <c r="X1329" s="25">
        <v>466465715</v>
      </c>
    </row>
    <row r="1330" spans="1:24" x14ac:dyDescent="0.35">
      <c r="A1330" s="13">
        <v>2030</v>
      </c>
      <c r="B1330" s="13">
        <f t="shared" si="111"/>
        <v>2029</v>
      </c>
      <c r="C1330" t="s">
        <v>46</v>
      </c>
      <c r="D1330" t="s">
        <v>47</v>
      </c>
      <c r="E1330" s="5">
        <v>457753583</v>
      </c>
      <c r="F1330" s="13">
        <f>INDEX($R$3:$T$335,MATCH(PERL[[#This Row],[DistrictNumber]],$R$3:$R$335,0),3)</f>
        <v>0.13500000000000001</v>
      </c>
      <c r="G1330" s="9">
        <f t="shared" si="113"/>
        <v>61796.733704999999</v>
      </c>
      <c r="H1330" s="11">
        <v>1.02</v>
      </c>
      <c r="I1330" s="12" cm="1">
        <f t="array" ref="I1330">INDEX(PERL[],MATCH(PERL[[#This Row],[Base Year]]&amp;PERL[[#This Row],[DistrictNumber]],PERL[[Fiscal Year]:[Fiscal Year]]&amp;PERL[[DistrictNumber]:[DistrictNumber]],0),9)*$H1330</f>
        <v>49550.608500481132</v>
      </c>
      <c r="J1330" s="15">
        <f>IF(PERL[[#This Row],[Unadjusted Maximum Revenue]]/(PERL[[#This Row],[Proposed Taxable Valuation]]/1000)&gt;PERL[[#This Row],[Max Debt RATE]],PERL[[#This Row],[Max Debt RATE]],PERL[[#This Row],[Unadjusted Maximum Revenue]]/(PERL[[#This Row],[Proposed Taxable Valuation]]/1000))</f>
        <v>0.10824734167177701</v>
      </c>
      <c r="K1330" s="26">
        <f>ROUND(PERL[[#This Row],[Proposed Taxable Valuation]]/1000*PERL[[#This Row],[Adjusted Rate]],0)</f>
        <v>49551</v>
      </c>
      <c r="L1330" s="19">
        <f t="shared" si="112"/>
        <v>-12246.125204518867</v>
      </c>
      <c r="M1330" s="17">
        <f t="shared" si="114"/>
        <v>-2.6752658328223003E-2</v>
      </c>
      <c r="N1330" s="5">
        <v>365246618</v>
      </c>
      <c r="O1330">
        <f>INDEX($R$3:$T$335,MATCH(PERL[[#This Row],[DistrictNumber]],$R$3:$R$335,0),3)</f>
        <v>0.13500000000000001</v>
      </c>
      <c r="P1330" s="9">
        <f t="shared" si="116"/>
        <v>49308.293430000005</v>
      </c>
      <c r="V1330">
        <v>2030</v>
      </c>
      <c r="W1330" t="s">
        <v>50</v>
      </c>
      <c r="X1330" s="25">
        <v>297960698</v>
      </c>
    </row>
    <row r="1331" spans="1:24" x14ac:dyDescent="0.35">
      <c r="A1331" s="13">
        <v>2030</v>
      </c>
      <c r="B1331" s="13">
        <f t="shared" si="111"/>
        <v>2029</v>
      </c>
      <c r="C1331" t="s">
        <v>48</v>
      </c>
      <c r="D1331" t="s">
        <v>49</v>
      </c>
      <c r="E1331" s="5">
        <v>466465715</v>
      </c>
      <c r="F1331" s="13">
        <f>INDEX($R$3:$T$335,MATCH(PERL[[#This Row],[DistrictNumber]],$R$3:$R$335,0),3)</f>
        <v>0</v>
      </c>
      <c r="G1331" s="9">
        <f t="shared" si="113"/>
        <v>0</v>
      </c>
      <c r="H1331" s="11">
        <v>1.02</v>
      </c>
      <c r="I1331" s="12" cm="1">
        <f t="array" ref="I1331">INDEX(PERL[],MATCH(PERL[[#This Row],[Base Year]]&amp;PERL[[#This Row],[DistrictNumber]],PERL[[Fiscal Year]:[Fiscal Year]]&amp;PERL[[DistrictNumber]:[DistrictNumber]],0),9)*$H1331</f>
        <v>0</v>
      </c>
      <c r="J1331" s="15">
        <f>IF(PERL[[#This Row],[Unadjusted Maximum Revenue]]/(PERL[[#This Row],[Proposed Taxable Valuation]]/1000)&gt;PERL[[#This Row],[Max Debt RATE]],PERL[[#This Row],[Max Debt RATE]],PERL[[#This Row],[Unadjusted Maximum Revenue]]/(PERL[[#This Row],[Proposed Taxable Valuation]]/1000))</f>
        <v>0</v>
      </c>
      <c r="K1331" s="26">
        <f>ROUND(PERL[[#This Row],[Proposed Taxable Valuation]]/1000*PERL[[#This Row],[Adjusted Rate]],0)</f>
        <v>0</v>
      </c>
      <c r="L1331" s="19">
        <f t="shared" si="112"/>
        <v>0</v>
      </c>
      <c r="M1331" s="17">
        <f t="shared" si="114"/>
        <v>0</v>
      </c>
      <c r="N1331" s="5">
        <v>385879387</v>
      </c>
      <c r="O1331">
        <f>INDEX($R$3:$T$335,MATCH(PERL[[#This Row],[DistrictNumber]],$R$3:$R$335,0),3)</f>
        <v>0</v>
      </c>
      <c r="P1331" s="9">
        <f t="shared" si="116"/>
        <v>0</v>
      </c>
      <c r="V1331">
        <v>2030</v>
      </c>
      <c r="W1331" t="s">
        <v>52</v>
      </c>
      <c r="X1331" s="25">
        <v>621720133</v>
      </c>
    </row>
    <row r="1332" spans="1:24" x14ac:dyDescent="0.35">
      <c r="A1332" s="13">
        <v>2030</v>
      </c>
      <c r="B1332" s="13">
        <f t="shared" si="111"/>
        <v>2029</v>
      </c>
      <c r="C1332" t="s">
        <v>50</v>
      </c>
      <c r="D1332" t="s">
        <v>51</v>
      </c>
      <c r="E1332" s="5">
        <v>297960698</v>
      </c>
      <c r="F1332" s="13">
        <f>INDEX($R$3:$T$335,MATCH(PERL[[#This Row],[DistrictNumber]],$R$3:$R$335,0),3)</f>
        <v>0</v>
      </c>
      <c r="G1332" s="9">
        <f t="shared" si="113"/>
        <v>0</v>
      </c>
      <c r="H1332" s="11">
        <v>1.02</v>
      </c>
      <c r="I1332" s="12" cm="1">
        <f t="array" ref="I1332">INDEX(PERL[],MATCH(PERL[[#This Row],[Base Year]]&amp;PERL[[#This Row],[DistrictNumber]],PERL[[Fiscal Year]:[Fiscal Year]]&amp;PERL[[DistrictNumber]:[DistrictNumber]],0),9)*$H1332</f>
        <v>0</v>
      </c>
      <c r="J1332" s="15">
        <f>IF(PERL[[#This Row],[Unadjusted Maximum Revenue]]/(PERL[[#This Row],[Proposed Taxable Valuation]]/1000)&gt;PERL[[#This Row],[Max Debt RATE]],PERL[[#This Row],[Max Debt RATE]],PERL[[#This Row],[Unadjusted Maximum Revenue]]/(PERL[[#This Row],[Proposed Taxable Valuation]]/1000))</f>
        <v>0</v>
      </c>
      <c r="K1332" s="26">
        <f>ROUND(PERL[[#This Row],[Proposed Taxable Valuation]]/1000*PERL[[#This Row],[Adjusted Rate]],0)</f>
        <v>0</v>
      </c>
      <c r="L1332" s="19">
        <f t="shared" si="112"/>
        <v>0</v>
      </c>
      <c r="M1332" s="17">
        <f t="shared" si="114"/>
        <v>0</v>
      </c>
      <c r="N1332" s="5">
        <v>218383270</v>
      </c>
      <c r="O1332">
        <f>INDEX($R$3:$T$335,MATCH(PERL[[#This Row],[DistrictNumber]],$R$3:$R$335,0),3)</f>
        <v>0</v>
      </c>
      <c r="P1332" s="9">
        <f t="shared" si="116"/>
        <v>0</v>
      </c>
      <c r="V1332">
        <v>2030</v>
      </c>
      <c r="W1332" t="s">
        <v>54</v>
      </c>
      <c r="X1332" s="25">
        <v>521364436</v>
      </c>
    </row>
    <row r="1333" spans="1:24" x14ac:dyDescent="0.35">
      <c r="A1333" s="13">
        <v>2030</v>
      </c>
      <c r="B1333" s="13">
        <f t="shared" si="111"/>
        <v>2029</v>
      </c>
      <c r="C1333" t="s">
        <v>52</v>
      </c>
      <c r="D1333" t="s">
        <v>53</v>
      </c>
      <c r="E1333" s="5">
        <v>621720133</v>
      </c>
      <c r="F1333" s="13">
        <f>INDEX($R$3:$T$335,MATCH(PERL[[#This Row],[DistrictNumber]],$R$3:$R$335,0),3)</f>
        <v>0</v>
      </c>
      <c r="G1333" s="9">
        <f t="shared" si="113"/>
        <v>0</v>
      </c>
      <c r="H1333" s="11">
        <v>1.02</v>
      </c>
      <c r="I1333" s="12" cm="1">
        <f t="array" ref="I1333">INDEX(PERL[],MATCH(PERL[[#This Row],[Base Year]]&amp;PERL[[#This Row],[DistrictNumber]],PERL[[Fiscal Year]:[Fiscal Year]]&amp;PERL[[DistrictNumber]:[DistrictNumber]],0),9)*$H1333</f>
        <v>0</v>
      </c>
      <c r="J1333" s="15">
        <f>IF(PERL[[#This Row],[Unadjusted Maximum Revenue]]/(PERL[[#This Row],[Proposed Taxable Valuation]]/1000)&gt;PERL[[#This Row],[Max Debt RATE]],PERL[[#This Row],[Max Debt RATE]],PERL[[#This Row],[Unadjusted Maximum Revenue]]/(PERL[[#This Row],[Proposed Taxable Valuation]]/1000))</f>
        <v>0</v>
      </c>
      <c r="K1333" s="26">
        <f>ROUND(PERL[[#This Row],[Proposed Taxable Valuation]]/1000*PERL[[#This Row],[Adjusted Rate]],0)</f>
        <v>0</v>
      </c>
      <c r="L1333" s="19">
        <f t="shared" si="112"/>
        <v>0</v>
      </c>
      <c r="M1333" s="17">
        <f t="shared" si="114"/>
        <v>0</v>
      </c>
      <c r="N1333" s="5">
        <v>391956038</v>
      </c>
      <c r="O1333">
        <f>INDEX($R$3:$T$335,MATCH(PERL[[#This Row],[DistrictNumber]],$R$3:$R$335,0),3)</f>
        <v>0</v>
      </c>
      <c r="P1333" s="9">
        <f t="shared" si="116"/>
        <v>0</v>
      </c>
      <c r="V1333">
        <v>2030</v>
      </c>
      <c r="W1333" t="s">
        <v>56</v>
      </c>
      <c r="X1333" s="25">
        <v>186306936</v>
      </c>
    </row>
    <row r="1334" spans="1:24" x14ac:dyDescent="0.35">
      <c r="A1334" s="13">
        <v>2030</v>
      </c>
      <c r="B1334" s="13">
        <f t="shared" si="111"/>
        <v>2029</v>
      </c>
      <c r="C1334" t="s">
        <v>54</v>
      </c>
      <c r="D1334" t="s">
        <v>55</v>
      </c>
      <c r="E1334" s="5">
        <v>521364436</v>
      </c>
      <c r="F1334" s="13">
        <f>INDEX($R$3:$T$335,MATCH(PERL[[#This Row],[DistrictNumber]],$R$3:$R$335,0),3)</f>
        <v>0</v>
      </c>
      <c r="G1334" s="9">
        <f t="shared" si="113"/>
        <v>0</v>
      </c>
      <c r="H1334" s="11">
        <v>1.02</v>
      </c>
      <c r="I1334" s="12" cm="1">
        <f t="array" ref="I1334">INDEX(PERL[],MATCH(PERL[[#This Row],[Base Year]]&amp;PERL[[#This Row],[DistrictNumber]],PERL[[Fiscal Year]:[Fiscal Year]]&amp;PERL[[DistrictNumber]:[DistrictNumber]],0),9)*$H1334</f>
        <v>0</v>
      </c>
      <c r="J1334" s="15">
        <f>IF(PERL[[#This Row],[Unadjusted Maximum Revenue]]/(PERL[[#This Row],[Proposed Taxable Valuation]]/1000)&gt;PERL[[#This Row],[Max Debt RATE]],PERL[[#This Row],[Max Debt RATE]],PERL[[#This Row],[Unadjusted Maximum Revenue]]/(PERL[[#This Row],[Proposed Taxable Valuation]]/1000))</f>
        <v>0</v>
      </c>
      <c r="K1334" s="26">
        <f>ROUND(PERL[[#This Row],[Proposed Taxable Valuation]]/1000*PERL[[#This Row],[Adjusted Rate]],0)</f>
        <v>0</v>
      </c>
      <c r="L1334" s="19">
        <f t="shared" si="112"/>
        <v>0</v>
      </c>
      <c r="M1334" s="17">
        <f t="shared" si="114"/>
        <v>0</v>
      </c>
      <c r="N1334" s="5">
        <v>411039866</v>
      </c>
      <c r="O1334">
        <f>INDEX($R$3:$T$335,MATCH(PERL[[#This Row],[DistrictNumber]],$R$3:$R$335,0),3)</f>
        <v>0</v>
      </c>
      <c r="P1334" s="9">
        <f t="shared" si="116"/>
        <v>0</v>
      </c>
      <c r="V1334">
        <v>2030</v>
      </c>
      <c r="W1334" t="s">
        <v>58</v>
      </c>
      <c r="X1334" s="25">
        <v>1263864662</v>
      </c>
    </row>
    <row r="1335" spans="1:24" x14ac:dyDescent="0.35">
      <c r="A1335" s="13">
        <v>2030</v>
      </c>
      <c r="B1335" s="13">
        <f t="shared" si="111"/>
        <v>2029</v>
      </c>
      <c r="C1335" t="s">
        <v>56</v>
      </c>
      <c r="D1335" t="s">
        <v>57</v>
      </c>
      <c r="E1335" s="5">
        <v>186306936</v>
      </c>
      <c r="F1335" s="13">
        <f>INDEX($R$3:$T$335,MATCH(PERL[[#This Row],[DistrictNumber]],$R$3:$R$335,0),3)</f>
        <v>0</v>
      </c>
      <c r="G1335" s="9">
        <f t="shared" si="113"/>
        <v>0</v>
      </c>
      <c r="H1335" s="11">
        <v>1.02</v>
      </c>
      <c r="I1335" s="12" cm="1">
        <f t="array" ref="I1335">INDEX(PERL[],MATCH(PERL[[#This Row],[Base Year]]&amp;PERL[[#This Row],[DistrictNumber]],PERL[[Fiscal Year]:[Fiscal Year]]&amp;PERL[[DistrictNumber]:[DistrictNumber]],0),9)*$H1335</f>
        <v>0</v>
      </c>
      <c r="J1335" s="15">
        <f>IF(PERL[[#This Row],[Unadjusted Maximum Revenue]]/(PERL[[#This Row],[Proposed Taxable Valuation]]/1000)&gt;PERL[[#This Row],[Max Debt RATE]],PERL[[#This Row],[Max Debt RATE]],PERL[[#This Row],[Unadjusted Maximum Revenue]]/(PERL[[#This Row],[Proposed Taxable Valuation]]/1000))</f>
        <v>0</v>
      </c>
      <c r="K1335" s="26">
        <f>ROUND(PERL[[#This Row],[Proposed Taxable Valuation]]/1000*PERL[[#This Row],[Adjusted Rate]],0)</f>
        <v>0</v>
      </c>
      <c r="L1335" s="19">
        <f t="shared" si="112"/>
        <v>0</v>
      </c>
      <c r="M1335" s="17">
        <f t="shared" si="114"/>
        <v>0</v>
      </c>
      <c r="N1335" s="5">
        <v>142766689</v>
      </c>
      <c r="O1335">
        <f>INDEX($R$3:$T$335,MATCH(PERL[[#This Row],[DistrictNumber]],$R$3:$R$335,0),3)</f>
        <v>0</v>
      </c>
      <c r="P1335" s="9">
        <f t="shared" si="116"/>
        <v>0</v>
      </c>
      <c r="V1335">
        <v>2030</v>
      </c>
      <c r="W1335" t="s">
        <v>60</v>
      </c>
      <c r="X1335" s="25">
        <v>3304804559</v>
      </c>
    </row>
    <row r="1336" spans="1:24" x14ac:dyDescent="0.35">
      <c r="A1336" s="13">
        <v>2030</v>
      </c>
      <c r="B1336" s="13">
        <f t="shared" si="111"/>
        <v>2029</v>
      </c>
      <c r="C1336" t="s">
        <v>58</v>
      </c>
      <c r="D1336" t="s">
        <v>59</v>
      </c>
      <c r="E1336" s="5">
        <v>1263864662</v>
      </c>
      <c r="F1336" s="13">
        <f>INDEX($R$3:$T$335,MATCH(PERL[[#This Row],[DistrictNumber]],$R$3:$R$335,0),3)</f>
        <v>0</v>
      </c>
      <c r="G1336" s="9">
        <f t="shared" si="113"/>
        <v>0</v>
      </c>
      <c r="H1336" s="11">
        <v>1.02</v>
      </c>
      <c r="I1336" s="12" cm="1">
        <f t="array" ref="I1336">INDEX(PERL[],MATCH(PERL[[#This Row],[Base Year]]&amp;PERL[[#This Row],[DistrictNumber]],PERL[[Fiscal Year]:[Fiscal Year]]&amp;PERL[[DistrictNumber]:[DistrictNumber]],0),9)*$H1336</f>
        <v>0</v>
      </c>
      <c r="J1336" s="15">
        <f>IF(PERL[[#This Row],[Unadjusted Maximum Revenue]]/(PERL[[#This Row],[Proposed Taxable Valuation]]/1000)&gt;PERL[[#This Row],[Max Debt RATE]],PERL[[#This Row],[Max Debt RATE]],PERL[[#This Row],[Unadjusted Maximum Revenue]]/(PERL[[#This Row],[Proposed Taxable Valuation]]/1000))</f>
        <v>0</v>
      </c>
      <c r="K1336" s="26">
        <f>ROUND(PERL[[#This Row],[Proposed Taxable Valuation]]/1000*PERL[[#This Row],[Adjusted Rate]],0)</f>
        <v>0</v>
      </c>
      <c r="L1336" s="19">
        <f t="shared" si="112"/>
        <v>0</v>
      </c>
      <c r="M1336" s="17">
        <f t="shared" si="114"/>
        <v>0</v>
      </c>
      <c r="N1336" s="5">
        <v>889181864</v>
      </c>
      <c r="O1336">
        <f>INDEX($R$3:$T$335,MATCH(PERL[[#This Row],[DistrictNumber]],$R$3:$R$335,0),3)</f>
        <v>0</v>
      </c>
      <c r="P1336" s="9">
        <f t="shared" si="116"/>
        <v>0</v>
      </c>
      <c r="V1336">
        <v>2030</v>
      </c>
      <c r="W1336" t="s">
        <v>200</v>
      </c>
      <c r="X1336" s="25">
        <v>780488980</v>
      </c>
    </row>
    <row r="1337" spans="1:24" x14ac:dyDescent="0.35">
      <c r="A1337" s="13">
        <v>2030</v>
      </c>
      <c r="B1337" s="13">
        <f t="shared" si="111"/>
        <v>2029</v>
      </c>
      <c r="C1337" t="s">
        <v>60</v>
      </c>
      <c r="D1337" t="s">
        <v>61</v>
      </c>
      <c r="E1337" s="5">
        <v>3304804559</v>
      </c>
      <c r="F1337" s="13">
        <f>INDEX($R$3:$T$335,MATCH(PERL[[#This Row],[DistrictNumber]],$R$3:$R$335,0),3)</f>
        <v>0</v>
      </c>
      <c r="G1337" s="9">
        <f t="shared" si="113"/>
        <v>0</v>
      </c>
      <c r="H1337" s="11">
        <v>1.02</v>
      </c>
      <c r="I1337" s="12" cm="1">
        <f t="array" ref="I1337">INDEX(PERL[],MATCH(PERL[[#This Row],[Base Year]]&amp;PERL[[#This Row],[DistrictNumber]],PERL[[Fiscal Year]:[Fiscal Year]]&amp;PERL[[DistrictNumber]:[DistrictNumber]],0),9)*$H1337</f>
        <v>0</v>
      </c>
      <c r="J1337" s="15">
        <f>IF(PERL[[#This Row],[Unadjusted Maximum Revenue]]/(PERL[[#This Row],[Proposed Taxable Valuation]]/1000)&gt;PERL[[#This Row],[Max Debt RATE]],PERL[[#This Row],[Max Debt RATE]],PERL[[#This Row],[Unadjusted Maximum Revenue]]/(PERL[[#This Row],[Proposed Taxable Valuation]]/1000))</f>
        <v>0</v>
      </c>
      <c r="K1337" s="26">
        <f>ROUND(PERL[[#This Row],[Proposed Taxable Valuation]]/1000*PERL[[#This Row],[Adjusted Rate]],0)</f>
        <v>0</v>
      </c>
      <c r="L1337" s="19">
        <f t="shared" si="112"/>
        <v>0</v>
      </c>
      <c r="M1337" s="17">
        <f t="shared" si="114"/>
        <v>0</v>
      </c>
      <c r="N1337" s="5">
        <v>2076455473</v>
      </c>
      <c r="O1337">
        <f>INDEX($R$3:$T$335,MATCH(PERL[[#This Row],[DistrictNumber]],$R$3:$R$335,0),3)</f>
        <v>0</v>
      </c>
      <c r="P1337" s="9">
        <f t="shared" si="116"/>
        <v>0</v>
      </c>
      <c r="V1337">
        <v>2030</v>
      </c>
      <c r="W1337" t="s">
        <v>62</v>
      </c>
      <c r="X1337" s="25">
        <v>1795353226</v>
      </c>
    </row>
    <row r="1338" spans="1:24" x14ac:dyDescent="0.35">
      <c r="A1338" s="13">
        <v>2030</v>
      </c>
      <c r="B1338" s="13">
        <f t="shared" si="111"/>
        <v>2029</v>
      </c>
      <c r="C1338" t="s">
        <v>62</v>
      </c>
      <c r="D1338" t="s">
        <v>63</v>
      </c>
      <c r="E1338" s="5">
        <v>1795353226</v>
      </c>
      <c r="F1338" s="13">
        <f>INDEX($R$3:$T$335,MATCH(PERL[[#This Row],[DistrictNumber]],$R$3:$R$335,0),3)</f>
        <v>0</v>
      </c>
      <c r="G1338" s="9">
        <f t="shared" si="113"/>
        <v>0</v>
      </c>
      <c r="H1338" s="11">
        <v>1.02</v>
      </c>
      <c r="I1338" s="12" cm="1">
        <f t="array" ref="I1338">INDEX(PERL[],MATCH(PERL[[#This Row],[Base Year]]&amp;PERL[[#This Row],[DistrictNumber]],PERL[[Fiscal Year]:[Fiscal Year]]&amp;PERL[[DistrictNumber]:[DistrictNumber]],0),9)*$H1338</f>
        <v>0</v>
      </c>
      <c r="J1338" s="15">
        <f>IF(PERL[[#This Row],[Unadjusted Maximum Revenue]]/(PERL[[#This Row],[Proposed Taxable Valuation]]/1000)&gt;PERL[[#This Row],[Max Debt RATE]],PERL[[#This Row],[Max Debt RATE]],PERL[[#This Row],[Unadjusted Maximum Revenue]]/(PERL[[#This Row],[Proposed Taxable Valuation]]/1000))</f>
        <v>0</v>
      </c>
      <c r="K1338" s="26">
        <f>ROUND(PERL[[#This Row],[Proposed Taxable Valuation]]/1000*PERL[[#This Row],[Adjusted Rate]],0)</f>
        <v>0</v>
      </c>
      <c r="L1338" s="19">
        <f t="shared" si="112"/>
        <v>0</v>
      </c>
      <c r="M1338" s="17">
        <f t="shared" si="114"/>
        <v>0</v>
      </c>
      <c r="N1338" s="5">
        <v>1187901420</v>
      </c>
      <c r="O1338">
        <f>INDEX($R$3:$T$335,MATCH(PERL[[#This Row],[DistrictNumber]],$R$3:$R$335,0),3)</f>
        <v>0</v>
      </c>
      <c r="P1338" s="9">
        <f t="shared" si="116"/>
        <v>0</v>
      </c>
      <c r="V1338">
        <v>2030</v>
      </c>
      <c r="W1338" t="s">
        <v>64</v>
      </c>
      <c r="X1338" s="25">
        <v>1377342681</v>
      </c>
    </row>
    <row r="1339" spans="1:24" x14ac:dyDescent="0.35">
      <c r="A1339" s="13">
        <v>2030</v>
      </c>
      <c r="B1339" s="13">
        <f t="shared" si="111"/>
        <v>2029</v>
      </c>
      <c r="C1339" t="s">
        <v>64</v>
      </c>
      <c r="D1339" t="s">
        <v>65</v>
      </c>
      <c r="E1339" s="5">
        <v>1377342681</v>
      </c>
      <c r="F1339" s="13">
        <f>INDEX($R$3:$T$335,MATCH(PERL[[#This Row],[DistrictNumber]],$R$3:$R$335,0),3)</f>
        <v>0.13500000000000001</v>
      </c>
      <c r="G1339" s="9">
        <f t="shared" si="113"/>
        <v>185941.26193500002</v>
      </c>
      <c r="H1339" s="11">
        <v>1.02</v>
      </c>
      <c r="I1339" s="12" cm="1">
        <f t="array" ref="I1339">INDEX(PERL[],MATCH(PERL[[#This Row],[Base Year]]&amp;PERL[[#This Row],[DistrictNumber]],PERL[[Fiscal Year]:[Fiscal Year]]&amp;PERL[[DistrictNumber]:[DistrictNumber]],0),9)*$H1339</f>
        <v>101241.82930393776</v>
      </c>
      <c r="J1339" s="15">
        <f>IF(PERL[[#This Row],[Unadjusted Maximum Revenue]]/(PERL[[#This Row],[Proposed Taxable Valuation]]/1000)&gt;PERL[[#This Row],[Max Debt RATE]],PERL[[#This Row],[Max Debt RATE]],PERL[[#This Row],[Unadjusted Maximum Revenue]]/(PERL[[#This Row],[Proposed Taxable Valuation]]/1000))</f>
        <v>7.3505185529016331E-2</v>
      </c>
      <c r="K1339" s="26">
        <f>ROUND(PERL[[#This Row],[Proposed Taxable Valuation]]/1000*PERL[[#This Row],[Adjusted Rate]],0)</f>
        <v>101242</v>
      </c>
      <c r="L1339" s="19">
        <f t="shared" si="112"/>
        <v>-84699.432631062256</v>
      </c>
      <c r="M1339" s="17">
        <f t="shared" si="114"/>
        <v>-6.1494814470983677E-2</v>
      </c>
      <c r="N1339" s="5">
        <v>877059585</v>
      </c>
      <c r="O1339">
        <f>INDEX($R$3:$T$335,MATCH(PERL[[#This Row],[DistrictNumber]],$R$3:$R$335,0),3)</f>
        <v>0.13500000000000001</v>
      </c>
      <c r="P1339" s="9">
        <f t="shared" si="116"/>
        <v>118403.04397500001</v>
      </c>
      <c r="V1339">
        <v>2030</v>
      </c>
      <c r="W1339" t="s">
        <v>66</v>
      </c>
      <c r="X1339" s="25">
        <v>520344746</v>
      </c>
    </row>
    <row r="1340" spans="1:24" x14ac:dyDescent="0.35">
      <c r="A1340" s="13">
        <v>2030</v>
      </c>
      <c r="B1340" s="13">
        <f t="shared" si="111"/>
        <v>2029</v>
      </c>
      <c r="C1340" t="s">
        <v>66</v>
      </c>
      <c r="D1340" t="s">
        <v>67</v>
      </c>
      <c r="E1340" s="5">
        <v>520344746</v>
      </c>
      <c r="F1340" s="13">
        <f>INDEX($R$3:$T$335,MATCH(PERL[[#This Row],[DistrictNumber]],$R$3:$R$335,0),3)</f>
        <v>0</v>
      </c>
      <c r="G1340" s="9">
        <f t="shared" si="113"/>
        <v>0</v>
      </c>
      <c r="H1340" s="11">
        <v>1.02</v>
      </c>
      <c r="I1340" s="12" cm="1">
        <f t="array" ref="I1340">INDEX(PERL[],MATCH(PERL[[#This Row],[Base Year]]&amp;PERL[[#This Row],[DistrictNumber]],PERL[[Fiscal Year]:[Fiscal Year]]&amp;PERL[[DistrictNumber]:[DistrictNumber]],0),9)*$H1340</f>
        <v>0</v>
      </c>
      <c r="J1340" s="15">
        <f>IF(PERL[[#This Row],[Unadjusted Maximum Revenue]]/(PERL[[#This Row],[Proposed Taxable Valuation]]/1000)&gt;PERL[[#This Row],[Max Debt RATE]],PERL[[#This Row],[Max Debt RATE]],PERL[[#This Row],[Unadjusted Maximum Revenue]]/(PERL[[#This Row],[Proposed Taxable Valuation]]/1000))</f>
        <v>0</v>
      </c>
      <c r="K1340" s="26">
        <f>ROUND(PERL[[#This Row],[Proposed Taxable Valuation]]/1000*PERL[[#This Row],[Adjusted Rate]],0)</f>
        <v>0</v>
      </c>
      <c r="L1340" s="19">
        <f t="shared" si="112"/>
        <v>0</v>
      </c>
      <c r="M1340" s="17">
        <f t="shared" si="114"/>
        <v>0</v>
      </c>
      <c r="N1340" s="5">
        <v>367957596</v>
      </c>
      <c r="O1340">
        <f>INDEX($R$3:$T$335,MATCH(PERL[[#This Row],[DistrictNumber]],$R$3:$R$335,0),3)</f>
        <v>0</v>
      </c>
      <c r="P1340" s="9">
        <f t="shared" si="116"/>
        <v>0</v>
      </c>
      <c r="V1340">
        <v>2030</v>
      </c>
      <c r="W1340" t="s">
        <v>618</v>
      </c>
      <c r="X1340" s="25">
        <v>508302853</v>
      </c>
    </row>
    <row r="1341" spans="1:24" x14ac:dyDescent="0.35">
      <c r="A1341" s="13">
        <v>2030</v>
      </c>
      <c r="B1341" s="13">
        <f t="shared" si="111"/>
        <v>2029</v>
      </c>
      <c r="C1341" t="s">
        <v>68</v>
      </c>
      <c r="D1341" t="s">
        <v>69</v>
      </c>
      <c r="E1341" s="5">
        <v>401280005</v>
      </c>
      <c r="F1341" s="13">
        <f>INDEX($R$3:$T$335,MATCH(PERL[[#This Row],[DistrictNumber]],$R$3:$R$335,0),3)</f>
        <v>0</v>
      </c>
      <c r="G1341" s="9">
        <f t="shared" si="113"/>
        <v>0</v>
      </c>
      <c r="H1341" s="11">
        <v>1.02</v>
      </c>
      <c r="I1341" s="12" cm="1">
        <f t="array" ref="I1341">INDEX(PERL[],MATCH(PERL[[#This Row],[Base Year]]&amp;PERL[[#This Row],[DistrictNumber]],PERL[[Fiscal Year]:[Fiscal Year]]&amp;PERL[[DistrictNumber]:[DistrictNumber]],0),9)*$H1341</f>
        <v>0</v>
      </c>
      <c r="J1341" s="15">
        <f>IF(PERL[[#This Row],[Unadjusted Maximum Revenue]]/(PERL[[#This Row],[Proposed Taxable Valuation]]/1000)&gt;PERL[[#This Row],[Max Debt RATE]],PERL[[#This Row],[Max Debt RATE]],PERL[[#This Row],[Unadjusted Maximum Revenue]]/(PERL[[#This Row],[Proposed Taxable Valuation]]/1000))</f>
        <v>0</v>
      </c>
      <c r="K1341" s="26">
        <f>ROUND(PERL[[#This Row],[Proposed Taxable Valuation]]/1000*PERL[[#This Row],[Adjusted Rate]],0)</f>
        <v>0</v>
      </c>
      <c r="L1341" s="19">
        <f t="shared" si="112"/>
        <v>0</v>
      </c>
      <c r="M1341" s="17">
        <f t="shared" si="114"/>
        <v>0</v>
      </c>
      <c r="N1341" s="5">
        <v>319229256</v>
      </c>
      <c r="O1341">
        <f>INDEX($R$3:$T$335,MATCH(PERL[[#This Row],[DistrictNumber]],$R$3:$R$335,0),3)</f>
        <v>0</v>
      </c>
      <c r="P1341" s="9">
        <f t="shared" si="116"/>
        <v>0</v>
      </c>
      <c r="V1341">
        <v>2030</v>
      </c>
      <c r="W1341" t="s">
        <v>70</v>
      </c>
      <c r="X1341" s="25">
        <v>584111852</v>
      </c>
    </row>
    <row r="1342" spans="1:24" x14ac:dyDescent="0.35">
      <c r="A1342" s="13">
        <v>2030</v>
      </c>
      <c r="B1342" s="13">
        <f t="shared" si="111"/>
        <v>2029</v>
      </c>
      <c r="C1342" t="s">
        <v>70</v>
      </c>
      <c r="D1342" t="s">
        <v>71</v>
      </c>
      <c r="E1342" s="5">
        <v>584111852</v>
      </c>
      <c r="F1342" s="13">
        <f>INDEX($R$3:$T$335,MATCH(PERL[[#This Row],[DistrictNumber]],$R$3:$R$335,0),3)</f>
        <v>0</v>
      </c>
      <c r="G1342" s="9">
        <f t="shared" si="113"/>
        <v>0</v>
      </c>
      <c r="H1342" s="11">
        <v>1.02</v>
      </c>
      <c r="I1342" s="12" cm="1">
        <f t="array" ref="I1342">INDEX(PERL[],MATCH(PERL[[#This Row],[Base Year]]&amp;PERL[[#This Row],[DistrictNumber]],PERL[[Fiscal Year]:[Fiscal Year]]&amp;PERL[[DistrictNumber]:[DistrictNumber]],0),9)*$H1342</f>
        <v>0</v>
      </c>
      <c r="J1342" s="15">
        <f>IF(PERL[[#This Row],[Unadjusted Maximum Revenue]]/(PERL[[#This Row],[Proposed Taxable Valuation]]/1000)&gt;PERL[[#This Row],[Max Debt RATE]],PERL[[#This Row],[Max Debt RATE]],PERL[[#This Row],[Unadjusted Maximum Revenue]]/(PERL[[#This Row],[Proposed Taxable Valuation]]/1000))</f>
        <v>0</v>
      </c>
      <c r="K1342" s="26">
        <f>ROUND(PERL[[#This Row],[Proposed Taxable Valuation]]/1000*PERL[[#This Row],[Adjusted Rate]],0)</f>
        <v>0</v>
      </c>
      <c r="L1342" s="19">
        <f t="shared" si="112"/>
        <v>0</v>
      </c>
      <c r="M1342" s="17">
        <f t="shared" si="114"/>
        <v>0</v>
      </c>
      <c r="N1342" s="5">
        <v>409584045</v>
      </c>
      <c r="O1342">
        <f>INDEX($R$3:$T$335,MATCH(PERL[[#This Row],[DistrictNumber]],$R$3:$R$335,0),3)</f>
        <v>0</v>
      </c>
      <c r="P1342" s="9">
        <f t="shared" si="116"/>
        <v>0</v>
      </c>
      <c r="V1342">
        <v>2030</v>
      </c>
      <c r="W1342" t="s">
        <v>410</v>
      </c>
      <c r="X1342" s="25">
        <v>534433803</v>
      </c>
    </row>
    <row r="1343" spans="1:24" x14ac:dyDescent="0.35">
      <c r="A1343" s="13">
        <v>2030</v>
      </c>
      <c r="B1343" s="13">
        <f t="shared" si="111"/>
        <v>2029</v>
      </c>
      <c r="C1343" t="s">
        <v>72</v>
      </c>
      <c r="D1343" t="s">
        <v>73</v>
      </c>
      <c r="E1343" s="5">
        <v>1886559823</v>
      </c>
      <c r="F1343" s="13">
        <f>INDEX($R$3:$T$335,MATCH(PERL[[#This Row],[DistrictNumber]],$R$3:$R$335,0),3)</f>
        <v>0</v>
      </c>
      <c r="G1343" s="9">
        <f t="shared" si="113"/>
        <v>0</v>
      </c>
      <c r="H1343" s="11">
        <v>1.02</v>
      </c>
      <c r="I1343" s="12" cm="1">
        <f t="array" ref="I1343">INDEX(PERL[],MATCH(PERL[[#This Row],[Base Year]]&amp;PERL[[#This Row],[DistrictNumber]],PERL[[Fiscal Year]:[Fiscal Year]]&amp;PERL[[DistrictNumber]:[DistrictNumber]],0),9)*$H1343</f>
        <v>0</v>
      </c>
      <c r="J1343" s="15">
        <f>IF(PERL[[#This Row],[Unadjusted Maximum Revenue]]/(PERL[[#This Row],[Proposed Taxable Valuation]]/1000)&gt;PERL[[#This Row],[Max Debt RATE]],PERL[[#This Row],[Max Debt RATE]],PERL[[#This Row],[Unadjusted Maximum Revenue]]/(PERL[[#This Row],[Proposed Taxable Valuation]]/1000))</f>
        <v>0</v>
      </c>
      <c r="K1343" s="26">
        <f>ROUND(PERL[[#This Row],[Proposed Taxable Valuation]]/1000*PERL[[#This Row],[Adjusted Rate]],0)</f>
        <v>0</v>
      </c>
      <c r="L1343" s="19">
        <f t="shared" si="112"/>
        <v>0</v>
      </c>
      <c r="M1343" s="17">
        <f t="shared" si="114"/>
        <v>0</v>
      </c>
      <c r="N1343" s="5">
        <v>1274640297</v>
      </c>
      <c r="O1343">
        <f>INDEX($R$3:$T$335,MATCH(PERL[[#This Row],[DistrictNumber]],$R$3:$R$335,0),3)</f>
        <v>0</v>
      </c>
      <c r="P1343" s="9">
        <f t="shared" si="116"/>
        <v>0</v>
      </c>
      <c r="V1343">
        <v>2030</v>
      </c>
      <c r="W1343" t="s">
        <v>72</v>
      </c>
      <c r="X1343" s="25">
        <v>1886559823</v>
      </c>
    </row>
    <row r="1344" spans="1:24" x14ac:dyDescent="0.35">
      <c r="A1344" s="13">
        <v>2030</v>
      </c>
      <c r="B1344" s="13">
        <f t="shared" si="111"/>
        <v>2029</v>
      </c>
      <c r="C1344" t="s">
        <v>74</v>
      </c>
      <c r="D1344" t="s">
        <v>75</v>
      </c>
      <c r="E1344" s="5">
        <v>260269435</v>
      </c>
      <c r="F1344" s="13">
        <f>INDEX($R$3:$T$335,MATCH(PERL[[#This Row],[DistrictNumber]],$R$3:$R$335,0),3)</f>
        <v>0</v>
      </c>
      <c r="G1344" s="9">
        <f t="shared" si="113"/>
        <v>0</v>
      </c>
      <c r="H1344" s="11">
        <v>1.02</v>
      </c>
      <c r="I1344" s="12" cm="1">
        <f t="array" ref="I1344">INDEX(PERL[],MATCH(PERL[[#This Row],[Base Year]]&amp;PERL[[#This Row],[DistrictNumber]],PERL[[Fiscal Year]:[Fiscal Year]]&amp;PERL[[DistrictNumber]:[DistrictNumber]],0),9)*$H1344</f>
        <v>0</v>
      </c>
      <c r="J1344" s="15">
        <f>IF(PERL[[#This Row],[Unadjusted Maximum Revenue]]/(PERL[[#This Row],[Proposed Taxable Valuation]]/1000)&gt;PERL[[#This Row],[Max Debt RATE]],PERL[[#This Row],[Max Debt RATE]],PERL[[#This Row],[Unadjusted Maximum Revenue]]/(PERL[[#This Row],[Proposed Taxable Valuation]]/1000))</f>
        <v>0</v>
      </c>
      <c r="K1344" s="26">
        <f>ROUND(PERL[[#This Row],[Proposed Taxable Valuation]]/1000*PERL[[#This Row],[Adjusted Rate]],0)</f>
        <v>0</v>
      </c>
      <c r="L1344" s="19">
        <f t="shared" si="112"/>
        <v>0</v>
      </c>
      <c r="M1344" s="17">
        <f t="shared" si="114"/>
        <v>0</v>
      </c>
      <c r="N1344" s="5">
        <v>221654745</v>
      </c>
      <c r="O1344">
        <f>INDEX($R$3:$T$335,MATCH(PERL[[#This Row],[DistrictNumber]],$R$3:$R$335,0),3)</f>
        <v>0</v>
      </c>
      <c r="P1344" s="9">
        <f t="shared" si="116"/>
        <v>0</v>
      </c>
      <c r="V1344">
        <v>2030</v>
      </c>
      <c r="W1344" t="s">
        <v>78</v>
      </c>
      <c r="X1344" s="25">
        <v>689619763</v>
      </c>
    </row>
    <row r="1345" spans="1:24" x14ac:dyDescent="0.35">
      <c r="A1345" s="13">
        <v>2030</v>
      </c>
      <c r="B1345" s="13">
        <f t="shared" si="111"/>
        <v>2029</v>
      </c>
      <c r="C1345" t="s">
        <v>76</v>
      </c>
      <c r="D1345" t="s">
        <v>77</v>
      </c>
      <c r="E1345" s="5">
        <v>326990825</v>
      </c>
      <c r="F1345" s="13">
        <f>INDEX($R$3:$T$335,MATCH(PERL[[#This Row],[DistrictNumber]],$R$3:$R$335,0),3)</f>
        <v>0</v>
      </c>
      <c r="G1345" s="9">
        <f t="shared" si="113"/>
        <v>0</v>
      </c>
      <c r="H1345" s="11">
        <v>1.02</v>
      </c>
      <c r="I1345" s="12" cm="1">
        <f t="array" ref="I1345">INDEX(PERL[],MATCH(PERL[[#This Row],[Base Year]]&amp;PERL[[#This Row],[DistrictNumber]],PERL[[Fiscal Year]:[Fiscal Year]]&amp;PERL[[DistrictNumber]:[DistrictNumber]],0),9)*$H1345</f>
        <v>0</v>
      </c>
      <c r="J1345" s="15">
        <f>IF(PERL[[#This Row],[Unadjusted Maximum Revenue]]/(PERL[[#This Row],[Proposed Taxable Valuation]]/1000)&gt;PERL[[#This Row],[Max Debt RATE]],PERL[[#This Row],[Max Debt RATE]],PERL[[#This Row],[Unadjusted Maximum Revenue]]/(PERL[[#This Row],[Proposed Taxable Valuation]]/1000))</f>
        <v>0</v>
      </c>
      <c r="K1345" s="26">
        <f>ROUND(PERL[[#This Row],[Proposed Taxable Valuation]]/1000*PERL[[#This Row],[Adjusted Rate]],0)</f>
        <v>0</v>
      </c>
      <c r="L1345" s="19">
        <f t="shared" si="112"/>
        <v>0</v>
      </c>
      <c r="M1345" s="17">
        <f t="shared" si="114"/>
        <v>0</v>
      </c>
      <c r="N1345" s="5">
        <v>247304509</v>
      </c>
      <c r="O1345">
        <f>INDEX($R$3:$T$335,MATCH(PERL[[#This Row],[DistrictNumber]],$R$3:$R$335,0),3)</f>
        <v>0</v>
      </c>
      <c r="P1345" s="9">
        <f t="shared" si="116"/>
        <v>0</v>
      </c>
      <c r="V1345">
        <v>2030</v>
      </c>
      <c r="W1345" t="s">
        <v>74</v>
      </c>
      <c r="X1345" s="25">
        <v>260269435</v>
      </c>
    </row>
    <row r="1346" spans="1:24" x14ac:dyDescent="0.35">
      <c r="A1346" s="13">
        <v>2030</v>
      </c>
      <c r="B1346" s="13">
        <f t="shared" si="111"/>
        <v>2029</v>
      </c>
      <c r="C1346" t="s">
        <v>78</v>
      </c>
      <c r="D1346" t="s">
        <v>79</v>
      </c>
      <c r="E1346" s="5">
        <v>689619763</v>
      </c>
      <c r="F1346" s="13">
        <f>INDEX($R$3:$T$335,MATCH(PERL[[#This Row],[DistrictNumber]],$R$3:$R$335,0),3)</f>
        <v>0</v>
      </c>
      <c r="G1346" s="9">
        <f t="shared" si="113"/>
        <v>0</v>
      </c>
      <c r="H1346" s="11">
        <v>1.02</v>
      </c>
      <c r="I1346" s="12" cm="1">
        <f t="array" ref="I1346">INDEX(PERL[],MATCH(PERL[[#This Row],[Base Year]]&amp;PERL[[#This Row],[DistrictNumber]],PERL[[Fiscal Year]:[Fiscal Year]]&amp;PERL[[DistrictNumber]:[DistrictNumber]],0),9)*$H1346</f>
        <v>0</v>
      </c>
      <c r="J1346" s="15">
        <f>IF(PERL[[#This Row],[Unadjusted Maximum Revenue]]/(PERL[[#This Row],[Proposed Taxable Valuation]]/1000)&gt;PERL[[#This Row],[Max Debt RATE]],PERL[[#This Row],[Max Debt RATE]],PERL[[#This Row],[Unadjusted Maximum Revenue]]/(PERL[[#This Row],[Proposed Taxable Valuation]]/1000))</f>
        <v>0</v>
      </c>
      <c r="K1346" s="26">
        <f>ROUND(PERL[[#This Row],[Proposed Taxable Valuation]]/1000*PERL[[#This Row],[Adjusted Rate]],0)</f>
        <v>0</v>
      </c>
      <c r="L1346" s="19">
        <f t="shared" si="112"/>
        <v>0</v>
      </c>
      <c r="M1346" s="17">
        <f t="shared" si="114"/>
        <v>0</v>
      </c>
      <c r="N1346" s="5">
        <v>577890757</v>
      </c>
      <c r="O1346">
        <f>INDEX($R$3:$T$335,MATCH(PERL[[#This Row],[DistrictNumber]],$R$3:$R$335,0),3)</f>
        <v>0</v>
      </c>
      <c r="P1346" s="9">
        <f t="shared" si="116"/>
        <v>0</v>
      </c>
      <c r="V1346">
        <v>2030</v>
      </c>
      <c r="W1346" t="s">
        <v>76</v>
      </c>
      <c r="X1346" s="25">
        <v>326990825</v>
      </c>
    </row>
    <row r="1347" spans="1:24" x14ac:dyDescent="0.35">
      <c r="A1347" s="13">
        <v>2030</v>
      </c>
      <c r="B1347" s="13">
        <f t="shared" si="111"/>
        <v>2029</v>
      </c>
      <c r="C1347" t="s">
        <v>80</v>
      </c>
      <c r="D1347" t="s">
        <v>81</v>
      </c>
      <c r="E1347" s="5">
        <v>605867307</v>
      </c>
      <c r="F1347" s="13">
        <f>INDEX($R$3:$T$335,MATCH(PERL[[#This Row],[DistrictNumber]],$R$3:$R$335,0),3)</f>
        <v>0</v>
      </c>
      <c r="G1347" s="9">
        <f t="shared" si="113"/>
        <v>0</v>
      </c>
      <c r="H1347" s="11">
        <v>1.02</v>
      </c>
      <c r="I1347" s="12" cm="1">
        <f t="array" ref="I1347">INDEX(PERL[],MATCH(PERL[[#This Row],[Base Year]]&amp;PERL[[#This Row],[DistrictNumber]],PERL[[Fiscal Year]:[Fiscal Year]]&amp;PERL[[DistrictNumber]:[DistrictNumber]],0),9)*$H1347</f>
        <v>0</v>
      </c>
      <c r="J1347" s="15">
        <f>IF(PERL[[#This Row],[Unadjusted Maximum Revenue]]/(PERL[[#This Row],[Proposed Taxable Valuation]]/1000)&gt;PERL[[#This Row],[Max Debt RATE]],PERL[[#This Row],[Max Debt RATE]],PERL[[#This Row],[Unadjusted Maximum Revenue]]/(PERL[[#This Row],[Proposed Taxable Valuation]]/1000))</f>
        <v>0</v>
      </c>
      <c r="K1347" s="26">
        <f>ROUND(PERL[[#This Row],[Proposed Taxable Valuation]]/1000*PERL[[#This Row],[Adjusted Rate]],0)</f>
        <v>0</v>
      </c>
      <c r="L1347" s="19">
        <f t="shared" si="112"/>
        <v>0</v>
      </c>
      <c r="M1347" s="17">
        <f t="shared" si="114"/>
        <v>0</v>
      </c>
      <c r="N1347" s="5">
        <v>422210820</v>
      </c>
      <c r="O1347">
        <f>INDEX($R$3:$T$335,MATCH(PERL[[#This Row],[DistrictNumber]],$R$3:$R$335,0),3)</f>
        <v>0</v>
      </c>
      <c r="P1347" s="9">
        <f t="shared" si="116"/>
        <v>0</v>
      </c>
      <c r="V1347">
        <v>2030</v>
      </c>
      <c r="W1347" t="s">
        <v>80</v>
      </c>
      <c r="X1347" s="25">
        <v>605867307</v>
      </c>
    </row>
    <row r="1348" spans="1:24" x14ac:dyDescent="0.35">
      <c r="A1348" s="13">
        <v>2030</v>
      </c>
      <c r="B1348" s="13">
        <f t="shared" si="111"/>
        <v>2029</v>
      </c>
      <c r="C1348" t="s">
        <v>82</v>
      </c>
      <c r="D1348" t="s">
        <v>83</v>
      </c>
      <c r="E1348" s="5">
        <v>307154590</v>
      </c>
      <c r="F1348" s="13">
        <f>INDEX($R$3:$T$335,MATCH(PERL[[#This Row],[DistrictNumber]],$R$3:$R$335,0),3)</f>
        <v>0</v>
      </c>
      <c r="G1348" s="9">
        <f t="shared" si="113"/>
        <v>0</v>
      </c>
      <c r="H1348" s="11">
        <v>1.02</v>
      </c>
      <c r="I1348" s="12" cm="1">
        <f t="array" ref="I1348">INDEX(PERL[],MATCH(PERL[[#This Row],[Base Year]]&amp;PERL[[#This Row],[DistrictNumber]],PERL[[Fiscal Year]:[Fiscal Year]]&amp;PERL[[DistrictNumber]:[DistrictNumber]],0),9)*$H1348</f>
        <v>0</v>
      </c>
      <c r="J1348" s="15">
        <f>IF(PERL[[#This Row],[Unadjusted Maximum Revenue]]/(PERL[[#This Row],[Proposed Taxable Valuation]]/1000)&gt;PERL[[#This Row],[Max Debt RATE]],PERL[[#This Row],[Max Debt RATE]],PERL[[#This Row],[Unadjusted Maximum Revenue]]/(PERL[[#This Row],[Proposed Taxable Valuation]]/1000))</f>
        <v>0</v>
      </c>
      <c r="K1348" s="26">
        <f>ROUND(PERL[[#This Row],[Proposed Taxable Valuation]]/1000*PERL[[#This Row],[Adjusted Rate]],0)</f>
        <v>0</v>
      </c>
      <c r="L1348" s="19">
        <f t="shared" si="112"/>
        <v>0</v>
      </c>
      <c r="M1348" s="17">
        <f t="shared" si="114"/>
        <v>0</v>
      </c>
      <c r="N1348" s="5">
        <v>224229035</v>
      </c>
      <c r="O1348">
        <f>INDEX($R$3:$T$335,MATCH(PERL[[#This Row],[DistrictNumber]],$R$3:$R$335,0),3)</f>
        <v>0</v>
      </c>
      <c r="P1348" s="9">
        <f t="shared" si="116"/>
        <v>0</v>
      </c>
      <c r="V1348">
        <v>2030</v>
      </c>
      <c r="W1348" t="s">
        <v>82</v>
      </c>
      <c r="X1348" s="25">
        <v>307154590</v>
      </c>
    </row>
    <row r="1349" spans="1:24" x14ac:dyDescent="0.35">
      <c r="A1349" s="13">
        <v>2030</v>
      </c>
      <c r="B1349" s="13">
        <f t="shared" ref="B1349:B1412" si="117">A1349-1</f>
        <v>2029</v>
      </c>
      <c r="C1349" t="s">
        <v>84</v>
      </c>
      <c r="D1349" t="s">
        <v>85</v>
      </c>
      <c r="E1349" s="5">
        <v>1039900906</v>
      </c>
      <c r="F1349" s="13">
        <f>INDEX($R$3:$T$335,MATCH(PERL[[#This Row],[DistrictNumber]],$R$3:$R$335,0),3)</f>
        <v>0</v>
      </c>
      <c r="G1349" s="9">
        <f t="shared" si="113"/>
        <v>0</v>
      </c>
      <c r="H1349" s="11">
        <v>1.02</v>
      </c>
      <c r="I1349" s="12" cm="1">
        <f t="array" ref="I1349">INDEX(PERL[],MATCH(PERL[[#This Row],[Base Year]]&amp;PERL[[#This Row],[DistrictNumber]],PERL[[Fiscal Year]:[Fiscal Year]]&amp;PERL[[DistrictNumber]:[DistrictNumber]],0),9)*$H1349</f>
        <v>0</v>
      </c>
      <c r="J1349" s="15">
        <f>IF(PERL[[#This Row],[Unadjusted Maximum Revenue]]/(PERL[[#This Row],[Proposed Taxable Valuation]]/1000)&gt;PERL[[#This Row],[Max Debt RATE]],PERL[[#This Row],[Max Debt RATE]],PERL[[#This Row],[Unadjusted Maximum Revenue]]/(PERL[[#This Row],[Proposed Taxable Valuation]]/1000))</f>
        <v>0</v>
      </c>
      <c r="K1349" s="26">
        <f>ROUND(PERL[[#This Row],[Proposed Taxable Valuation]]/1000*PERL[[#This Row],[Adjusted Rate]],0)</f>
        <v>0</v>
      </c>
      <c r="L1349" s="19">
        <f t="shared" ref="L1349:L1412" si="118">I1349-G1349</f>
        <v>0</v>
      </c>
      <c r="M1349" s="17">
        <f t="shared" si="114"/>
        <v>0</v>
      </c>
      <c r="N1349" s="5">
        <v>626592393</v>
      </c>
      <c r="O1349">
        <f>INDEX($R$3:$T$335,MATCH(PERL[[#This Row],[DistrictNumber]],$R$3:$R$335,0),3)</f>
        <v>0</v>
      </c>
      <c r="P1349" s="9">
        <f t="shared" si="116"/>
        <v>0</v>
      </c>
      <c r="V1349">
        <v>2030</v>
      </c>
      <c r="W1349" t="s">
        <v>84</v>
      </c>
      <c r="X1349" s="25">
        <v>1039900906</v>
      </c>
    </row>
    <row r="1350" spans="1:24" x14ac:dyDescent="0.35">
      <c r="A1350" s="13">
        <v>2030</v>
      </c>
      <c r="B1350" s="13">
        <f t="shared" si="117"/>
        <v>2029</v>
      </c>
      <c r="C1350" t="s">
        <v>86</v>
      </c>
      <c r="D1350" t="s">
        <v>87</v>
      </c>
      <c r="E1350" s="5">
        <v>1843210743</v>
      </c>
      <c r="F1350" s="13">
        <f>INDEX($R$3:$T$335,MATCH(PERL[[#This Row],[DistrictNumber]],$R$3:$R$335,0),3)</f>
        <v>0</v>
      </c>
      <c r="G1350" s="9">
        <f t="shared" si="113"/>
        <v>0</v>
      </c>
      <c r="H1350" s="11">
        <v>1.02</v>
      </c>
      <c r="I1350" s="12" cm="1">
        <f t="array" ref="I1350">INDEX(PERL[],MATCH(PERL[[#This Row],[Base Year]]&amp;PERL[[#This Row],[DistrictNumber]],PERL[[Fiscal Year]:[Fiscal Year]]&amp;PERL[[DistrictNumber]:[DistrictNumber]],0),9)*$H1350</f>
        <v>0</v>
      </c>
      <c r="J1350" s="15">
        <f>IF(PERL[[#This Row],[Unadjusted Maximum Revenue]]/(PERL[[#This Row],[Proposed Taxable Valuation]]/1000)&gt;PERL[[#This Row],[Max Debt RATE]],PERL[[#This Row],[Max Debt RATE]],PERL[[#This Row],[Unadjusted Maximum Revenue]]/(PERL[[#This Row],[Proposed Taxable Valuation]]/1000))</f>
        <v>0</v>
      </c>
      <c r="K1350" s="26">
        <f>ROUND(PERL[[#This Row],[Proposed Taxable Valuation]]/1000*PERL[[#This Row],[Adjusted Rate]],0)</f>
        <v>0</v>
      </c>
      <c r="L1350" s="19">
        <f t="shared" si="118"/>
        <v>0</v>
      </c>
      <c r="M1350" s="17">
        <f t="shared" si="114"/>
        <v>0</v>
      </c>
      <c r="N1350" s="5">
        <v>1295952336</v>
      </c>
      <c r="O1350">
        <f>INDEX($R$3:$T$335,MATCH(PERL[[#This Row],[DistrictNumber]],$R$3:$R$335,0),3)</f>
        <v>0</v>
      </c>
      <c r="P1350" s="9">
        <f t="shared" si="116"/>
        <v>0</v>
      </c>
      <c r="V1350">
        <v>2030</v>
      </c>
      <c r="W1350" t="s">
        <v>86</v>
      </c>
      <c r="X1350" s="25">
        <v>1843210743</v>
      </c>
    </row>
    <row r="1351" spans="1:24" x14ac:dyDescent="0.35">
      <c r="A1351" s="13">
        <v>2030</v>
      </c>
      <c r="B1351" s="13">
        <f t="shared" si="117"/>
        <v>2029</v>
      </c>
      <c r="C1351" t="s">
        <v>88</v>
      </c>
      <c r="D1351" t="s">
        <v>89</v>
      </c>
      <c r="E1351" s="5">
        <v>4414646842</v>
      </c>
      <c r="F1351" s="13">
        <f>INDEX($R$3:$T$335,MATCH(PERL[[#This Row],[DistrictNumber]],$R$3:$R$335,0),3)</f>
        <v>0</v>
      </c>
      <c r="G1351" s="9">
        <f t="shared" si="113"/>
        <v>0</v>
      </c>
      <c r="H1351" s="11">
        <v>1.02</v>
      </c>
      <c r="I1351" s="12" cm="1">
        <f t="array" ref="I1351">INDEX(PERL[],MATCH(PERL[[#This Row],[Base Year]]&amp;PERL[[#This Row],[DistrictNumber]],PERL[[Fiscal Year]:[Fiscal Year]]&amp;PERL[[DistrictNumber]:[DistrictNumber]],0),9)*$H1351</f>
        <v>0</v>
      </c>
      <c r="J1351" s="15">
        <f>IF(PERL[[#This Row],[Unadjusted Maximum Revenue]]/(PERL[[#This Row],[Proposed Taxable Valuation]]/1000)&gt;PERL[[#This Row],[Max Debt RATE]],PERL[[#This Row],[Max Debt RATE]],PERL[[#This Row],[Unadjusted Maximum Revenue]]/(PERL[[#This Row],[Proposed Taxable Valuation]]/1000))</f>
        <v>0</v>
      </c>
      <c r="K1351" s="26">
        <f>ROUND(PERL[[#This Row],[Proposed Taxable Valuation]]/1000*PERL[[#This Row],[Adjusted Rate]],0)</f>
        <v>0</v>
      </c>
      <c r="L1351" s="19">
        <f t="shared" si="118"/>
        <v>0</v>
      </c>
      <c r="M1351" s="17">
        <f t="shared" si="114"/>
        <v>0</v>
      </c>
      <c r="N1351" s="5">
        <v>2691600096</v>
      </c>
      <c r="O1351">
        <f>INDEX($R$3:$T$335,MATCH(PERL[[#This Row],[DistrictNumber]],$R$3:$R$335,0),3)</f>
        <v>0</v>
      </c>
      <c r="P1351" s="9">
        <f t="shared" si="116"/>
        <v>0</v>
      </c>
      <c r="V1351">
        <v>2030</v>
      </c>
      <c r="W1351" t="s">
        <v>88</v>
      </c>
      <c r="X1351" s="25">
        <v>4414646842</v>
      </c>
    </row>
    <row r="1352" spans="1:24" x14ac:dyDescent="0.35">
      <c r="A1352" s="13">
        <v>2030</v>
      </c>
      <c r="B1352" s="13">
        <f t="shared" si="117"/>
        <v>2029</v>
      </c>
      <c r="C1352" t="s">
        <v>90</v>
      </c>
      <c r="D1352" t="s">
        <v>91</v>
      </c>
      <c r="E1352" s="5">
        <v>12339402125</v>
      </c>
      <c r="F1352" s="13">
        <f>INDEX($R$3:$T$335,MATCH(PERL[[#This Row],[DistrictNumber]],$R$3:$R$335,0),3)</f>
        <v>0</v>
      </c>
      <c r="G1352" s="9">
        <f t="shared" si="113"/>
        <v>0</v>
      </c>
      <c r="H1352" s="11">
        <v>1.02</v>
      </c>
      <c r="I1352" s="12" cm="1">
        <f t="array" ref="I1352">INDEX(PERL[],MATCH(PERL[[#This Row],[Base Year]]&amp;PERL[[#This Row],[DistrictNumber]],PERL[[Fiscal Year]:[Fiscal Year]]&amp;PERL[[DistrictNumber]:[DistrictNumber]],0),9)*$H1352</f>
        <v>0</v>
      </c>
      <c r="J1352" s="15">
        <f>IF(PERL[[#This Row],[Unadjusted Maximum Revenue]]/(PERL[[#This Row],[Proposed Taxable Valuation]]/1000)&gt;PERL[[#This Row],[Max Debt RATE]],PERL[[#This Row],[Max Debt RATE]],PERL[[#This Row],[Unadjusted Maximum Revenue]]/(PERL[[#This Row],[Proposed Taxable Valuation]]/1000))</f>
        <v>0</v>
      </c>
      <c r="K1352" s="26">
        <f>ROUND(PERL[[#This Row],[Proposed Taxable Valuation]]/1000*PERL[[#This Row],[Adjusted Rate]],0)</f>
        <v>0</v>
      </c>
      <c r="L1352" s="19">
        <f t="shared" si="118"/>
        <v>0</v>
      </c>
      <c r="M1352" s="17">
        <f t="shared" si="114"/>
        <v>0</v>
      </c>
      <c r="N1352" s="5">
        <v>7667325731</v>
      </c>
      <c r="O1352">
        <f>INDEX($R$3:$T$335,MATCH(PERL[[#This Row],[DistrictNumber]],$R$3:$R$335,0),3)</f>
        <v>0</v>
      </c>
      <c r="P1352" s="9">
        <f t="shared" si="116"/>
        <v>0</v>
      </c>
      <c r="V1352">
        <v>2030</v>
      </c>
      <c r="W1352" t="s">
        <v>90</v>
      </c>
      <c r="X1352" s="25">
        <v>12339402125</v>
      </c>
    </row>
    <row r="1353" spans="1:24" x14ac:dyDescent="0.35">
      <c r="A1353" s="13">
        <v>2030</v>
      </c>
      <c r="B1353" s="13">
        <f t="shared" si="117"/>
        <v>2029</v>
      </c>
      <c r="C1353" t="s">
        <v>92</v>
      </c>
      <c r="D1353" t="s">
        <v>93</v>
      </c>
      <c r="E1353" s="5">
        <v>737249127</v>
      </c>
      <c r="F1353" s="13">
        <f>INDEX($R$3:$T$335,MATCH(PERL[[#This Row],[DistrictNumber]],$R$3:$R$335,0),3)</f>
        <v>0</v>
      </c>
      <c r="G1353" s="9">
        <f t="shared" si="113"/>
        <v>0</v>
      </c>
      <c r="H1353" s="11">
        <v>1.02</v>
      </c>
      <c r="I1353" s="12" cm="1">
        <f t="array" ref="I1353">INDEX(PERL[],MATCH(PERL[[#This Row],[Base Year]]&amp;PERL[[#This Row],[DistrictNumber]],PERL[[Fiscal Year]:[Fiscal Year]]&amp;PERL[[DistrictNumber]:[DistrictNumber]],0),9)*$H1353</f>
        <v>0</v>
      </c>
      <c r="J1353" s="15">
        <f>IF(PERL[[#This Row],[Unadjusted Maximum Revenue]]/(PERL[[#This Row],[Proposed Taxable Valuation]]/1000)&gt;PERL[[#This Row],[Max Debt RATE]],PERL[[#This Row],[Max Debt RATE]],PERL[[#This Row],[Unadjusted Maximum Revenue]]/(PERL[[#This Row],[Proposed Taxable Valuation]]/1000))</f>
        <v>0</v>
      </c>
      <c r="K1353" s="26">
        <f>ROUND(PERL[[#This Row],[Proposed Taxable Valuation]]/1000*PERL[[#This Row],[Adjusted Rate]],0)</f>
        <v>0</v>
      </c>
      <c r="L1353" s="19">
        <f t="shared" si="118"/>
        <v>0</v>
      </c>
      <c r="M1353" s="17">
        <f t="shared" si="114"/>
        <v>0</v>
      </c>
      <c r="N1353" s="5">
        <v>462175725</v>
      </c>
      <c r="O1353">
        <f>INDEX($R$3:$T$335,MATCH(PERL[[#This Row],[DistrictNumber]],$R$3:$R$335,0),3)</f>
        <v>0</v>
      </c>
      <c r="P1353" s="9">
        <f t="shared" si="116"/>
        <v>0</v>
      </c>
      <c r="V1353">
        <v>2030</v>
      </c>
      <c r="W1353" t="s">
        <v>92</v>
      </c>
      <c r="X1353" s="25">
        <v>737249127</v>
      </c>
    </row>
    <row r="1354" spans="1:24" x14ac:dyDescent="0.35">
      <c r="A1354" s="13">
        <v>2030</v>
      </c>
      <c r="B1354" s="13">
        <f t="shared" si="117"/>
        <v>2029</v>
      </c>
      <c r="C1354" t="s">
        <v>94</v>
      </c>
      <c r="D1354" t="s">
        <v>95</v>
      </c>
      <c r="E1354" s="5">
        <v>613966281</v>
      </c>
      <c r="F1354" s="13">
        <f>INDEX($R$3:$T$335,MATCH(PERL[[#This Row],[DistrictNumber]],$R$3:$R$335,0),3)</f>
        <v>0</v>
      </c>
      <c r="G1354" s="9">
        <f t="shared" ref="G1354:G1417" si="119">E1354/1000*F1354</f>
        <v>0</v>
      </c>
      <c r="H1354" s="11">
        <v>1.02</v>
      </c>
      <c r="I1354" s="12" cm="1">
        <f t="array" ref="I1354">INDEX(PERL[],MATCH(PERL[[#This Row],[Base Year]]&amp;PERL[[#This Row],[DistrictNumber]],PERL[[Fiscal Year]:[Fiscal Year]]&amp;PERL[[DistrictNumber]:[DistrictNumber]],0),9)*$H1354</f>
        <v>0</v>
      </c>
      <c r="J1354" s="15">
        <f>IF(PERL[[#This Row],[Unadjusted Maximum Revenue]]/(PERL[[#This Row],[Proposed Taxable Valuation]]/1000)&gt;PERL[[#This Row],[Max Debt RATE]],PERL[[#This Row],[Max Debt RATE]],PERL[[#This Row],[Unadjusted Maximum Revenue]]/(PERL[[#This Row],[Proposed Taxable Valuation]]/1000))</f>
        <v>0</v>
      </c>
      <c r="K1354" s="26">
        <f>ROUND(PERL[[#This Row],[Proposed Taxable Valuation]]/1000*PERL[[#This Row],[Adjusted Rate]],0)</f>
        <v>0</v>
      </c>
      <c r="L1354" s="19">
        <f t="shared" si="118"/>
        <v>0</v>
      </c>
      <c r="M1354" s="17">
        <f t="shared" si="114"/>
        <v>0</v>
      </c>
      <c r="N1354" s="5">
        <v>416358095</v>
      </c>
      <c r="O1354">
        <f>INDEX($R$3:$T$335,MATCH(PERL[[#This Row],[DistrictNumber]],$R$3:$R$335,0),3)</f>
        <v>0</v>
      </c>
      <c r="P1354" s="9">
        <f t="shared" si="116"/>
        <v>0</v>
      </c>
      <c r="V1354">
        <v>2030</v>
      </c>
      <c r="W1354" t="s">
        <v>94</v>
      </c>
      <c r="X1354" s="25">
        <v>613966281</v>
      </c>
    </row>
    <row r="1355" spans="1:24" x14ac:dyDescent="0.35">
      <c r="A1355" s="13">
        <v>2030</v>
      </c>
      <c r="B1355" s="13">
        <f t="shared" si="117"/>
        <v>2029</v>
      </c>
      <c r="C1355" t="s">
        <v>96</v>
      </c>
      <c r="D1355" t="s">
        <v>97</v>
      </c>
      <c r="E1355" s="5">
        <v>325134314</v>
      </c>
      <c r="F1355" s="13">
        <f>INDEX($R$3:$T$335,MATCH(PERL[[#This Row],[DistrictNumber]],$R$3:$R$335,0),3)</f>
        <v>0</v>
      </c>
      <c r="G1355" s="9">
        <f t="shared" si="119"/>
        <v>0</v>
      </c>
      <c r="H1355" s="11">
        <v>1.02</v>
      </c>
      <c r="I1355" s="12" cm="1">
        <f t="array" ref="I1355">INDEX(PERL[],MATCH(PERL[[#This Row],[Base Year]]&amp;PERL[[#This Row],[DistrictNumber]],PERL[[Fiscal Year]:[Fiscal Year]]&amp;PERL[[DistrictNumber]:[DistrictNumber]],0),9)*$H1355</f>
        <v>0</v>
      </c>
      <c r="J1355" s="15">
        <f>IF(PERL[[#This Row],[Unadjusted Maximum Revenue]]/(PERL[[#This Row],[Proposed Taxable Valuation]]/1000)&gt;PERL[[#This Row],[Max Debt RATE]],PERL[[#This Row],[Max Debt RATE]],PERL[[#This Row],[Unadjusted Maximum Revenue]]/(PERL[[#This Row],[Proposed Taxable Valuation]]/1000))</f>
        <v>0</v>
      </c>
      <c r="K1355" s="26">
        <f>ROUND(PERL[[#This Row],[Proposed Taxable Valuation]]/1000*PERL[[#This Row],[Adjusted Rate]],0)</f>
        <v>0</v>
      </c>
      <c r="L1355" s="19">
        <f t="shared" si="118"/>
        <v>0</v>
      </c>
      <c r="M1355" s="17">
        <f t="shared" ref="M1355:M1418" si="120">J1355-F1355</f>
        <v>0</v>
      </c>
      <c r="N1355" s="5">
        <v>214649772</v>
      </c>
      <c r="O1355">
        <f>INDEX($R$3:$T$335,MATCH(PERL[[#This Row],[DistrictNumber]],$R$3:$R$335,0),3)</f>
        <v>0</v>
      </c>
      <c r="P1355" s="9">
        <f t="shared" si="116"/>
        <v>0</v>
      </c>
      <c r="V1355">
        <v>2030</v>
      </c>
      <c r="W1355" t="s">
        <v>104</v>
      </c>
      <c r="X1355" s="25">
        <v>618922577</v>
      </c>
    </row>
    <row r="1356" spans="1:24" x14ac:dyDescent="0.35">
      <c r="A1356" s="13">
        <v>2030</v>
      </c>
      <c r="B1356" s="13">
        <f t="shared" si="117"/>
        <v>2029</v>
      </c>
      <c r="C1356" t="s">
        <v>98</v>
      </c>
      <c r="D1356" t="s">
        <v>99</v>
      </c>
      <c r="E1356" s="5">
        <v>334291533</v>
      </c>
      <c r="F1356" s="13">
        <f>INDEX($R$3:$T$335,MATCH(PERL[[#This Row],[DistrictNumber]],$R$3:$R$335,0),3)</f>
        <v>0</v>
      </c>
      <c r="G1356" s="9">
        <f t="shared" si="119"/>
        <v>0</v>
      </c>
      <c r="H1356" s="11">
        <v>1.02</v>
      </c>
      <c r="I1356" s="12" cm="1">
        <f t="array" ref="I1356">INDEX(PERL[],MATCH(PERL[[#This Row],[Base Year]]&amp;PERL[[#This Row],[DistrictNumber]],PERL[[Fiscal Year]:[Fiscal Year]]&amp;PERL[[DistrictNumber]:[DistrictNumber]],0),9)*$H1356</f>
        <v>0</v>
      </c>
      <c r="J1356" s="15">
        <f>IF(PERL[[#This Row],[Unadjusted Maximum Revenue]]/(PERL[[#This Row],[Proposed Taxable Valuation]]/1000)&gt;PERL[[#This Row],[Max Debt RATE]],PERL[[#This Row],[Max Debt RATE]],PERL[[#This Row],[Unadjusted Maximum Revenue]]/(PERL[[#This Row],[Proposed Taxable Valuation]]/1000))</f>
        <v>0</v>
      </c>
      <c r="K1356" s="26">
        <f>ROUND(PERL[[#This Row],[Proposed Taxable Valuation]]/1000*PERL[[#This Row],[Adjusted Rate]],0)</f>
        <v>0</v>
      </c>
      <c r="L1356" s="19">
        <f t="shared" si="118"/>
        <v>0</v>
      </c>
      <c r="M1356" s="17">
        <f t="shared" si="120"/>
        <v>0</v>
      </c>
      <c r="N1356" s="5">
        <v>244529099</v>
      </c>
      <c r="O1356">
        <f>INDEX($R$3:$T$335,MATCH(PERL[[#This Row],[DistrictNumber]],$R$3:$R$335,0),3)</f>
        <v>0</v>
      </c>
      <c r="P1356" s="9">
        <f t="shared" si="116"/>
        <v>0</v>
      </c>
      <c r="V1356">
        <v>2030</v>
      </c>
      <c r="W1356" t="s">
        <v>98</v>
      </c>
      <c r="X1356" s="25">
        <v>334291533</v>
      </c>
    </row>
    <row r="1357" spans="1:24" x14ac:dyDescent="0.35">
      <c r="A1357" s="13">
        <v>2030</v>
      </c>
      <c r="B1357" s="13">
        <f t="shared" si="117"/>
        <v>2029</v>
      </c>
      <c r="C1357" t="s">
        <v>100</v>
      </c>
      <c r="D1357" t="s">
        <v>101</v>
      </c>
      <c r="E1357" s="5">
        <v>1122497494</v>
      </c>
      <c r="F1357" s="13">
        <f>INDEX($R$3:$T$335,MATCH(PERL[[#This Row],[DistrictNumber]],$R$3:$R$335,0),3)</f>
        <v>0</v>
      </c>
      <c r="G1357" s="9">
        <f t="shared" si="119"/>
        <v>0</v>
      </c>
      <c r="H1357" s="11">
        <v>1.02</v>
      </c>
      <c r="I1357" s="12" cm="1">
        <f t="array" ref="I1357">INDEX(PERL[],MATCH(PERL[[#This Row],[Base Year]]&amp;PERL[[#This Row],[DistrictNumber]],PERL[[Fiscal Year]:[Fiscal Year]]&amp;PERL[[DistrictNumber]:[DistrictNumber]],0),9)*$H1357</f>
        <v>0</v>
      </c>
      <c r="J1357" s="15">
        <f>IF(PERL[[#This Row],[Unadjusted Maximum Revenue]]/(PERL[[#This Row],[Proposed Taxable Valuation]]/1000)&gt;PERL[[#This Row],[Max Debt RATE]],PERL[[#This Row],[Max Debt RATE]],PERL[[#This Row],[Unadjusted Maximum Revenue]]/(PERL[[#This Row],[Proposed Taxable Valuation]]/1000))</f>
        <v>0</v>
      </c>
      <c r="K1357" s="26">
        <f>ROUND(PERL[[#This Row],[Proposed Taxable Valuation]]/1000*PERL[[#This Row],[Adjusted Rate]],0)</f>
        <v>0</v>
      </c>
      <c r="L1357" s="19">
        <f t="shared" si="118"/>
        <v>0</v>
      </c>
      <c r="M1357" s="17">
        <f t="shared" si="120"/>
        <v>0</v>
      </c>
      <c r="N1357" s="5">
        <v>761832919</v>
      </c>
      <c r="O1357">
        <f>INDEX($R$3:$T$335,MATCH(PERL[[#This Row],[DistrictNumber]],$R$3:$R$335,0),3)</f>
        <v>0</v>
      </c>
      <c r="P1357" s="9">
        <f t="shared" si="116"/>
        <v>0</v>
      </c>
      <c r="V1357">
        <v>2030</v>
      </c>
      <c r="W1357" t="s">
        <v>100</v>
      </c>
      <c r="X1357" s="25">
        <v>1122497494</v>
      </c>
    </row>
    <row r="1358" spans="1:24" x14ac:dyDescent="0.35">
      <c r="A1358" s="13">
        <v>2030</v>
      </c>
      <c r="B1358" s="13">
        <f t="shared" si="117"/>
        <v>2029</v>
      </c>
      <c r="C1358" t="s">
        <v>102</v>
      </c>
      <c r="D1358" t="s">
        <v>103</v>
      </c>
      <c r="E1358" s="5">
        <v>273681674</v>
      </c>
      <c r="F1358" s="13">
        <f>INDEX($R$3:$T$335,MATCH(PERL[[#This Row],[DistrictNumber]],$R$3:$R$335,0),3)</f>
        <v>0</v>
      </c>
      <c r="G1358" s="9">
        <f t="shared" si="119"/>
        <v>0</v>
      </c>
      <c r="H1358" s="11">
        <v>1.02</v>
      </c>
      <c r="I1358" s="12" cm="1">
        <f t="array" ref="I1358">INDEX(PERL[],MATCH(PERL[[#This Row],[Base Year]]&amp;PERL[[#This Row],[DistrictNumber]],PERL[[Fiscal Year]:[Fiscal Year]]&amp;PERL[[DistrictNumber]:[DistrictNumber]],0),9)*$H1358</f>
        <v>0</v>
      </c>
      <c r="J1358" s="15">
        <f>IF(PERL[[#This Row],[Unadjusted Maximum Revenue]]/(PERL[[#This Row],[Proposed Taxable Valuation]]/1000)&gt;PERL[[#This Row],[Max Debt RATE]],PERL[[#This Row],[Max Debt RATE]],PERL[[#This Row],[Unadjusted Maximum Revenue]]/(PERL[[#This Row],[Proposed Taxable Valuation]]/1000))</f>
        <v>0</v>
      </c>
      <c r="K1358" s="26">
        <f>ROUND(PERL[[#This Row],[Proposed Taxable Valuation]]/1000*PERL[[#This Row],[Adjusted Rate]],0)</f>
        <v>0</v>
      </c>
      <c r="L1358" s="19">
        <f t="shared" si="118"/>
        <v>0</v>
      </c>
      <c r="M1358" s="17">
        <f t="shared" si="120"/>
        <v>0</v>
      </c>
      <c r="N1358" s="5">
        <v>201824687</v>
      </c>
      <c r="O1358">
        <f>INDEX($R$3:$T$335,MATCH(PERL[[#This Row],[DistrictNumber]],$R$3:$R$335,0),3)</f>
        <v>0</v>
      </c>
      <c r="P1358" s="9">
        <f t="shared" si="116"/>
        <v>0</v>
      </c>
      <c r="V1358">
        <v>2030</v>
      </c>
      <c r="W1358" t="s">
        <v>96</v>
      </c>
      <c r="X1358" s="25">
        <v>325134314</v>
      </c>
    </row>
    <row r="1359" spans="1:24" x14ac:dyDescent="0.35">
      <c r="A1359" s="13">
        <v>2030</v>
      </c>
      <c r="B1359" s="13">
        <f t="shared" si="117"/>
        <v>2029</v>
      </c>
      <c r="C1359" t="s">
        <v>104</v>
      </c>
      <c r="D1359" t="s">
        <v>105</v>
      </c>
      <c r="E1359" s="5">
        <v>618922577</v>
      </c>
      <c r="F1359" s="13">
        <f>INDEX($R$3:$T$335,MATCH(PERL[[#This Row],[DistrictNumber]],$R$3:$R$335,0),3)</f>
        <v>0</v>
      </c>
      <c r="G1359" s="9">
        <f t="shared" si="119"/>
        <v>0</v>
      </c>
      <c r="H1359" s="11">
        <v>1.02</v>
      </c>
      <c r="I1359" s="12" cm="1">
        <f t="array" ref="I1359">INDEX(PERL[],MATCH(PERL[[#This Row],[Base Year]]&amp;PERL[[#This Row],[DistrictNumber]],PERL[[Fiscal Year]:[Fiscal Year]]&amp;PERL[[DistrictNumber]:[DistrictNumber]],0),9)*$H1359</f>
        <v>0</v>
      </c>
      <c r="J1359" s="15">
        <f>IF(PERL[[#This Row],[Unadjusted Maximum Revenue]]/(PERL[[#This Row],[Proposed Taxable Valuation]]/1000)&gt;PERL[[#This Row],[Max Debt RATE]],PERL[[#This Row],[Max Debt RATE]],PERL[[#This Row],[Unadjusted Maximum Revenue]]/(PERL[[#This Row],[Proposed Taxable Valuation]]/1000))</f>
        <v>0</v>
      </c>
      <c r="K1359" s="26">
        <f>ROUND(PERL[[#This Row],[Proposed Taxable Valuation]]/1000*PERL[[#This Row],[Adjusted Rate]],0)</f>
        <v>0</v>
      </c>
      <c r="L1359" s="19">
        <f t="shared" si="118"/>
        <v>0</v>
      </c>
      <c r="M1359" s="17">
        <f t="shared" si="120"/>
        <v>0</v>
      </c>
      <c r="N1359" s="5">
        <v>476425329</v>
      </c>
      <c r="O1359">
        <f>INDEX($R$3:$T$335,MATCH(PERL[[#This Row],[DistrictNumber]],$R$3:$R$335,0),3)</f>
        <v>0</v>
      </c>
      <c r="P1359" s="9">
        <f t="shared" si="116"/>
        <v>0</v>
      </c>
      <c r="V1359">
        <v>2030</v>
      </c>
      <c r="W1359" t="s">
        <v>102</v>
      </c>
      <c r="X1359" s="25">
        <v>273681674</v>
      </c>
    </row>
    <row r="1360" spans="1:24" x14ac:dyDescent="0.35">
      <c r="A1360" s="13">
        <v>2030</v>
      </c>
      <c r="B1360" s="13">
        <f t="shared" si="117"/>
        <v>2029</v>
      </c>
      <c r="C1360" t="s">
        <v>106</v>
      </c>
      <c r="D1360" t="s">
        <v>107</v>
      </c>
      <c r="E1360" s="5">
        <v>645946770</v>
      </c>
      <c r="F1360" s="13">
        <f>INDEX($R$3:$T$335,MATCH(PERL[[#This Row],[DistrictNumber]],$R$3:$R$335,0),3)</f>
        <v>0.13500000000000001</v>
      </c>
      <c r="G1360" s="9">
        <f t="shared" si="119"/>
        <v>87202.813950000011</v>
      </c>
      <c r="H1360" s="11">
        <v>1.02</v>
      </c>
      <c r="I1360" s="12" cm="1">
        <f t="array" ref="I1360">INDEX(PERL[],MATCH(PERL[[#This Row],[Base Year]]&amp;PERL[[#This Row],[DistrictNumber]],PERL[[Fiscal Year]:[Fiscal Year]]&amp;PERL[[DistrictNumber]:[DistrictNumber]],0),9)*$H1360</f>
        <v>55132.300236704563</v>
      </c>
      <c r="J1360" s="15">
        <f>IF(PERL[[#This Row],[Unadjusted Maximum Revenue]]/(PERL[[#This Row],[Proposed Taxable Valuation]]/1000)&gt;PERL[[#This Row],[Max Debt RATE]],PERL[[#This Row],[Max Debt RATE]],PERL[[#This Row],[Unadjusted Maximum Revenue]]/(PERL[[#This Row],[Proposed Taxable Valuation]]/1000))</f>
        <v>8.5351150895459332E-2</v>
      </c>
      <c r="K1360" s="26">
        <f>ROUND(PERL[[#This Row],[Proposed Taxable Valuation]]/1000*PERL[[#This Row],[Adjusted Rate]],0)</f>
        <v>55132</v>
      </c>
      <c r="L1360" s="19">
        <f t="shared" si="118"/>
        <v>-32070.513713295448</v>
      </c>
      <c r="M1360" s="17">
        <f t="shared" si="120"/>
        <v>-4.9648849104540677E-2</v>
      </c>
      <c r="N1360" s="5">
        <v>462763729</v>
      </c>
      <c r="O1360">
        <f>INDEX($R$3:$T$335,MATCH(PERL[[#This Row],[DistrictNumber]],$R$3:$R$335,0),3)</f>
        <v>0.13500000000000001</v>
      </c>
      <c r="P1360" s="9">
        <f t="shared" si="116"/>
        <v>62473.103415000005</v>
      </c>
      <c r="V1360">
        <v>2030</v>
      </c>
      <c r="W1360" t="s">
        <v>106</v>
      </c>
      <c r="X1360" s="25">
        <v>645946770</v>
      </c>
    </row>
    <row r="1361" spans="1:24" x14ac:dyDescent="0.35">
      <c r="A1361" s="13">
        <v>2030</v>
      </c>
      <c r="B1361" s="13">
        <f t="shared" si="117"/>
        <v>2029</v>
      </c>
      <c r="C1361" t="s">
        <v>108</v>
      </c>
      <c r="D1361" t="s">
        <v>109</v>
      </c>
      <c r="E1361" s="5">
        <v>679164107</v>
      </c>
      <c r="F1361" s="13">
        <f>INDEX($R$3:$T$335,MATCH(PERL[[#This Row],[DistrictNumber]],$R$3:$R$335,0),3)</f>
        <v>0</v>
      </c>
      <c r="G1361" s="9">
        <f t="shared" si="119"/>
        <v>0</v>
      </c>
      <c r="H1361" s="11">
        <v>1.02</v>
      </c>
      <c r="I1361" s="12" cm="1">
        <f t="array" ref="I1361">INDEX(PERL[],MATCH(PERL[[#This Row],[Base Year]]&amp;PERL[[#This Row],[DistrictNumber]],PERL[[Fiscal Year]:[Fiscal Year]]&amp;PERL[[DistrictNumber]:[DistrictNumber]],0),9)*$H1361</f>
        <v>0</v>
      </c>
      <c r="J1361" s="15">
        <f>IF(PERL[[#This Row],[Unadjusted Maximum Revenue]]/(PERL[[#This Row],[Proposed Taxable Valuation]]/1000)&gt;PERL[[#This Row],[Max Debt RATE]],PERL[[#This Row],[Max Debt RATE]],PERL[[#This Row],[Unadjusted Maximum Revenue]]/(PERL[[#This Row],[Proposed Taxable Valuation]]/1000))</f>
        <v>0</v>
      </c>
      <c r="K1361" s="26">
        <f>ROUND(PERL[[#This Row],[Proposed Taxable Valuation]]/1000*PERL[[#This Row],[Adjusted Rate]],0)</f>
        <v>0</v>
      </c>
      <c r="L1361" s="19">
        <f t="shared" si="118"/>
        <v>0</v>
      </c>
      <c r="M1361" s="17">
        <f t="shared" si="120"/>
        <v>0</v>
      </c>
      <c r="N1361" s="5">
        <v>509373578</v>
      </c>
      <c r="O1361">
        <f>INDEX($R$3:$T$335,MATCH(PERL[[#This Row],[DistrictNumber]],$R$3:$R$335,0),3)</f>
        <v>0</v>
      </c>
      <c r="P1361" s="9">
        <f t="shared" si="116"/>
        <v>0</v>
      </c>
      <c r="V1361">
        <v>2030</v>
      </c>
      <c r="W1361" t="s">
        <v>110</v>
      </c>
      <c r="X1361" s="25">
        <v>712644566</v>
      </c>
    </row>
    <row r="1362" spans="1:24" x14ac:dyDescent="0.35">
      <c r="A1362" s="13">
        <v>2030</v>
      </c>
      <c r="B1362" s="13">
        <f t="shared" si="117"/>
        <v>2029</v>
      </c>
      <c r="C1362" t="s">
        <v>110</v>
      </c>
      <c r="D1362" t="s">
        <v>111</v>
      </c>
      <c r="E1362" s="5">
        <v>712644566</v>
      </c>
      <c r="F1362" s="13">
        <f>INDEX($R$3:$T$335,MATCH(PERL[[#This Row],[DistrictNumber]],$R$3:$R$335,0),3)</f>
        <v>0</v>
      </c>
      <c r="G1362" s="9">
        <f t="shared" si="119"/>
        <v>0</v>
      </c>
      <c r="H1362" s="11">
        <v>1.02</v>
      </c>
      <c r="I1362" s="12" cm="1">
        <f t="array" ref="I1362">INDEX(PERL[],MATCH(PERL[[#This Row],[Base Year]]&amp;PERL[[#This Row],[DistrictNumber]],PERL[[Fiscal Year]:[Fiscal Year]]&amp;PERL[[DistrictNumber]:[DistrictNumber]],0),9)*$H1362</f>
        <v>0</v>
      </c>
      <c r="J1362" s="15">
        <f>IF(PERL[[#This Row],[Unadjusted Maximum Revenue]]/(PERL[[#This Row],[Proposed Taxable Valuation]]/1000)&gt;PERL[[#This Row],[Max Debt RATE]],PERL[[#This Row],[Max Debt RATE]],PERL[[#This Row],[Unadjusted Maximum Revenue]]/(PERL[[#This Row],[Proposed Taxable Valuation]]/1000))</f>
        <v>0</v>
      </c>
      <c r="K1362" s="26">
        <f>ROUND(PERL[[#This Row],[Proposed Taxable Valuation]]/1000*PERL[[#This Row],[Adjusted Rate]],0)</f>
        <v>0</v>
      </c>
      <c r="L1362" s="19">
        <f t="shared" si="118"/>
        <v>0</v>
      </c>
      <c r="M1362" s="17">
        <f t="shared" si="120"/>
        <v>0</v>
      </c>
      <c r="N1362" s="5">
        <v>498793882</v>
      </c>
      <c r="O1362">
        <f>INDEX($R$3:$T$335,MATCH(PERL[[#This Row],[DistrictNumber]],$R$3:$R$335,0),3)</f>
        <v>0</v>
      </c>
      <c r="P1362" s="9">
        <f t="shared" si="116"/>
        <v>0</v>
      </c>
      <c r="V1362">
        <v>2030</v>
      </c>
      <c r="W1362" t="s">
        <v>112</v>
      </c>
      <c r="X1362" s="25">
        <v>1000435516</v>
      </c>
    </row>
    <row r="1363" spans="1:24" x14ac:dyDescent="0.35">
      <c r="A1363" s="13">
        <v>2030</v>
      </c>
      <c r="B1363" s="13">
        <f t="shared" si="117"/>
        <v>2029</v>
      </c>
      <c r="C1363" t="s">
        <v>112</v>
      </c>
      <c r="D1363" t="s">
        <v>113</v>
      </c>
      <c r="E1363" s="5">
        <v>1000435516</v>
      </c>
      <c r="F1363" s="13">
        <f>INDEX($R$3:$T$335,MATCH(PERL[[#This Row],[DistrictNumber]],$R$3:$R$335,0),3)</f>
        <v>0</v>
      </c>
      <c r="G1363" s="9">
        <f t="shared" si="119"/>
        <v>0</v>
      </c>
      <c r="H1363" s="11">
        <v>1.02</v>
      </c>
      <c r="I1363" s="12" cm="1">
        <f t="array" ref="I1363">INDEX(PERL[],MATCH(PERL[[#This Row],[Base Year]]&amp;PERL[[#This Row],[DistrictNumber]],PERL[[Fiscal Year]:[Fiscal Year]]&amp;PERL[[DistrictNumber]:[DistrictNumber]],0),9)*$H1363</f>
        <v>0</v>
      </c>
      <c r="J1363" s="15">
        <f>IF(PERL[[#This Row],[Unadjusted Maximum Revenue]]/(PERL[[#This Row],[Proposed Taxable Valuation]]/1000)&gt;PERL[[#This Row],[Max Debt RATE]],PERL[[#This Row],[Max Debt RATE]],PERL[[#This Row],[Unadjusted Maximum Revenue]]/(PERL[[#This Row],[Proposed Taxable Valuation]]/1000))</f>
        <v>0</v>
      </c>
      <c r="K1363" s="26">
        <f>ROUND(PERL[[#This Row],[Proposed Taxable Valuation]]/1000*PERL[[#This Row],[Adjusted Rate]],0)</f>
        <v>0</v>
      </c>
      <c r="L1363" s="19">
        <f t="shared" si="118"/>
        <v>0</v>
      </c>
      <c r="M1363" s="17">
        <f t="shared" si="120"/>
        <v>0</v>
      </c>
      <c r="N1363" s="5">
        <v>719567645</v>
      </c>
      <c r="O1363">
        <f>INDEX($R$3:$T$335,MATCH(PERL[[#This Row],[DistrictNumber]],$R$3:$R$335,0),3)</f>
        <v>0</v>
      </c>
      <c r="P1363" s="9">
        <f t="shared" si="116"/>
        <v>0</v>
      </c>
      <c r="V1363">
        <v>2030</v>
      </c>
      <c r="W1363" t="s">
        <v>114</v>
      </c>
      <c r="X1363" s="25">
        <v>275528573</v>
      </c>
    </row>
    <row r="1364" spans="1:24" x14ac:dyDescent="0.35">
      <c r="A1364" s="13">
        <v>2030</v>
      </c>
      <c r="B1364" s="13">
        <f t="shared" si="117"/>
        <v>2029</v>
      </c>
      <c r="C1364" t="s">
        <v>114</v>
      </c>
      <c r="D1364" t="s">
        <v>115</v>
      </c>
      <c r="E1364" s="5">
        <v>275528573</v>
      </c>
      <c r="F1364" s="13">
        <f>INDEX($R$3:$T$335,MATCH(PERL[[#This Row],[DistrictNumber]],$R$3:$R$335,0),3)</f>
        <v>0</v>
      </c>
      <c r="G1364" s="9">
        <f t="shared" si="119"/>
        <v>0</v>
      </c>
      <c r="H1364" s="11">
        <v>1.02</v>
      </c>
      <c r="I1364" s="12" cm="1">
        <f t="array" ref="I1364">INDEX(PERL[],MATCH(PERL[[#This Row],[Base Year]]&amp;PERL[[#This Row],[DistrictNumber]],PERL[[Fiscal Year]:[Fiscal Year]]&amp;PERL[[DistrictNumber]:[DistrictNumber]],0),9)*$H1364</f>
        <v>0</v>
      </c>
      <c r="J1364" s="15">
        <f>IF(PERL[[#This Row],[Unadjusted Maximum Revenue]]/(PERL[[#This Row],[Proposed Taxable Valuation]]/1000)&gt;PERL[[#This Row],[Max Debt RATE]],PERL[[#This Row],[Max Debt RATE]],PERL[[#This Row],[Unadjusted Maximum Revenue]]/(PERL[[#This Row],[Proposed Taxable Valuation]]/1000))</f>
        <v>0</v>
      </c>
      <c r="K1364" s="26">
        <f>ROUND(PERL[[#This Row],[Proposed Taxable Valuation]]/1000*PERL[[#This Row],[Adjusted Rate]],0)</f>
        <v>0</v>
      </c>
      <c r="L1364" s="19">
        <f t="shared" si="118"/>
        <v>0</v>
      </c>
      <c r="M1364" s="17">
        <f t="shared" si="120"/>
        <v>0</v>
      </c>
      <c r="N1364" s="5">
        <v>233897025</v>
      </c>
      <c r="O1364">
        <f>INDEX($R$3:$T$335,MATCH(PERL[[#This Row],[DistrictNumber]],$R$3:$R$335,0),3)</f>
        <v>0</v>
      </c>
      <c r="P1364" s="9">
        <f t="shared" si="116"/>
        <v>0</v>
      </c>
      <c r="V1364">
        <v>2030</v>
      </c>
      <c r="W1364" t="s">
        <v>116</v>
      </c>
      <c r="X1364" s="25">
        <v>624034902</v>
      </c>
    </row>
    <row r="1365" spans="1:24" x14ac:dyDescent="0.35">
      <c r="A1365" s="13">
        <v>2030</v>
      </c>
      <c r="B1365" s="13">
        <f t="shared" si="117"/>
        <v>2029</v>
      </c>
      <c r="C1365" t="s">
        <v>116</v>
      </c>
      <c r="D1365" t="s">
        <v>117</v>
      </c>
      <c r="E1365" s="5">
        <v>624034902</v>
      </c>
      <c r="F1365" s="13">
        <f>INDEX($R$3:$T$335,MATCH(PERL[[#This Row],[DistrictNumber]],$R$3:$R$335,0),3)</f>
        <v>0</v>
      </c>
      <c r="G1365" s="9">
        <f t="shared" si="119"/>
        <v>0</v>
      </c>
      <c r="H1365" s="11">
        <v>1.02</v>
      </c>
      <c r="I1365" s="12" cm="1">
        <f t="array" ref="I1365">INDEX(PERL[],MATCH(PERL[[#This Row],[Base Year]]&amp;PERL[[#This Row],[DistrictNumber]],PERL[[Fiscal Year]:[Fiscal Year]]&amp;PERL[[DistrictNumber]:[DistrictNumber]],0),9)*$H1365</f>
        <v>0</v>
      </c>
      <c r="J1365" s="15">
        <f>IF(PERL[[#This Row],[Unadjusted Maximum Revenue]]/(PERL[[#This Row],[Proposed Taxable Valuation]]/1000)&gt;PERL[[#This Row],[Max Debt RATE]],PERL[[#This Row],[Max Debt RATE]],PERL[[#This Row],[Unadjusted Maximum Revenue]]/(PERL[[#This Row],[Proposed Taxable Valuation]]/1000))</f>
        <v>0</v>
      </c>
      <c r="K1365" s="26">
        <f>ROUND(PERL[[#This Row],[Proposed Taxable Valuation]]/1000*PERL[[#This Row],[Adjusted Rate]],0)</f>
        <v>0</v>
      </c>
      <c r="L1365" s="19">
        <f t="shared" si="118"/>
        <v>0</v>
      </c>
      <c r="M1365" s="17">
        <f t="shared" si="120"/>
        <v>0</v>
      </c>
      <c r="N1365" s="5">
        <v>445674307</v>
      </c>
      <c r="O1365">
        <f>INDEX($R$3:$T$335,MATCH(PERL[[#This Row],[DistrictNumber]],$R$3:$R$335,0),3)</f>
        <v>0</v>
      </c>
      <c r="P1365" s="9">
        <f t="shared" si="116"/>
        <v>0</v>
      </c>
      <c r="V1365">
        <v>2030</v>
      </c>
      <c r="W1365" t="s">
        <v>118</v>
      </c>
      <c r="X1365" s="25">
        <v>590313330</v>
      </c>
    </row>
    <row r="1366" spans="1:24" x14ac:dyDescent="0.35">
      <c r="A1366" s="13">
        <v>2030</v>
      </c>
      <c r="B1366" s="13">
        <f t="shared" si="117"/>
        <v>2029</v>
      </c>
      <c r="C1366" t="s">
        <v>118</v>
      </c>
      <c r="D1366" t="s">
        <v>119</v>
      </c>
      <c r="E1366" s="5">
        <v>590313330</v>
      </c>
      <c r="F1366" s="13">
        <f>INDEX($R$3:$T$335,MATCH(PERL[[#This Row],[DistrictNumber]],$R$3:$R$335,0),3)</f>
        <v>0</v>
      </c>
      <c r="G1366" s="9">
        <f t="shared" si="119"/>
        <v>0</v>
      </c>
      <c r="H1366" s="11">
        <v>1.02</v>
      </c>
      <c r="I1366" s="12" cm="1">
        <f t="array" ref="I1366">INDEX(PERL[],MATCH(PERL[[#This Row],[Base Year]]&amp;PERL[[#This Row],[DistrictNumber]],PERL[[Fiscal Year]:[Fiscal Year]]&amp;PERL[[DistrictNumber]:[DistrictNumber]],0),9)*$H1366</f>
        <v>0</v>
      </c>
      <c r="J1366" s="15">
        <f>IF(PERL[[#This Row],[Unadjusted Maximum Revenue]]/(PERL[[#This Row],[Proposed Taxable Valuation]]/1000)&gt;PERL[[#This Row],[Max Debt RATE]],PERL[[#This Row],[Max Debt RATE]],PERL[[#This Row],[Unadjusted Maximum Revenue]]/(PERL[[#This Row],[Proposed Taxable Valuation]]/1000))</f>
        <v>0</v>
      </c>
      <c r="K1366" s="26">
        <f>ROUND(PERL[[#This Row],[Proposed Taxable Valuation]]/1000*PERL[[#This Row],[Adjusted Rate]],0)</f>
        <v>0</v>
      </c>
      <c r="L1366" s="19">
        <f t="shared" si="118"/>
        <v>0</v>
      </c>
      <c r="M1366" s="17">
        <f t="shared" si="120"/>
        <v>0</v>
      </c>
      <c r="N1366" s="5">
        <v>427572261</v>
      </c>
      <c r="O1366">
        <f>INDEX($R$3:$T$335,MATCH(PERL[[#This Row],[DistrictNumber]],$R$3:$R$335,0),3)</f>
        <v>0</v>
      </c>
      <c r="P1366" s="9">
        <f t="shared" si="116"/>
        <v>0</v>
      </c>
      <c r="V1366">
        <v>2030</v>
      </c>
      <c r="W1366" t="s">
        <v>120</v>
      </c>
      <c r="X1366" s="25">
        <v>837650526</v>
      </c>
    </row>
    <row r="1367" spans="1:24" x14ac:dyDescent="0.35">
      <c r="A1367" s="13">
        <v>2030</v>
      </c>
      <c r="B1367" s="13">
        <f t="shared" si="117"/>
        <v>2029</v>
      </c>
      <c r="C1367" t="s">
        <v>120</v>
      </c>
      <c r="D1367" t="s">
        <v>121</v>
      </c>
      <c r="E1367" s="5">
        <v>837650526</v>
      </c>
      <c r="F1367" s="13">
        <f>INDEX($R$3:$T$335,MATCH(PERL[[#This Row],[DistrictNumber]],$R$3:$R$335,0),3)</f>
        <v>0</v>
      </c>
      <c r="G1367" s="9">
        <f t="shared" si="119"/>
        <v>0</v>
      </c>
      <c r="H1367" s="11">
        <v>1.02</v>
      </c>
      <c r="I1367" s="12" cm="1">
        <f t="array" ref="I1367">INDEX(PERL[],MATCH(PERL[[#This Row],[Base Year]]&amp;PERL[[#This Row],[DistrictNumber]],PERL[[Fiscal Year]:[Fiscal Year]]&amp;PERL[[DistrictNumber]:[DistrictNumber]],0),9)*$H1367</f>
        <v>0</v>
      </c>
      <c r="J1367" s="15">
        <f>IF(PERL[[#This Row],[Unadjusted Maximum Revenue]]/(PERL[[#This Row],[Proposed Taxable Valuation]]/1000)&gt;PERL[[#This Row],[Max Debt RATE]],PERL[[#This Row],[Max Debt RATE]],PERL[[#This Row],[Unadjusted Maximum Revenue]]/(PERL[[#This Row],[Proposed Taxable Valuation]]/1000))</f>
        <v>0</v>
      </c>
      <c r="K1367" s="26">
        <f>ROUND(PERL[[#This Row],[Proposed Taxable Valuation]]/1000*PERL[[#This Row],[Adjusted Rate]],0)</f>
        <v>0</v>
      </c>
      <c r="L1367" s="19">
        <f t="shared" si="118"/>
        <v>0</v>
      </c>
      <c r="M1367" s="17">
        <f t="shared" si="120"/>
        <v>0</v>
      </c>
      <c r="N1367" s="5">
        <v>669634199</v>
      </c>
      <c r="O1367">
        <f>INDEX($R$3:$T$335,MATCH(PERL[[#This Row],[DistrictNumber]],$R$3:$R$335,0),3)</f>
        <v>0</v>
      </c>
      <c r="P1367" s="9">
        <f t="shared" si="116"/>
        <v>0</v>
      </c>
      <c r="V1367">
        <v>2030</v>
      </c>
      <c r="W1367" t="s">
        <v>122</v>
      </c>
      <c r="X1367" s="25">
        <v>695726797</v>
      </c>
    </row>
    <row r="1368" spans="1:24" x14ac:dyDescent="0.35">
      <c r="A1368" s="13">
        <v>2030</v>
      </c>
      <c r="B1368" s="13">
        <f t="shared" si="117"/>
        <v>2029</v>
      </c>
      <c r="C1368" t="s">
        <v>122</v>
      </c>
      <c r="D1368" t="s">
        <v>123</v>
      </c>
      <c r="E1368" s="5">
        <v>695726797</v>
      </c>
      <c r="F1368" s="13">
        <f>INDEX($R$3:$T$335,MATCH(PERL[[#This Row],[DistrictNumber]],$R$3:$R$335,0),3)</f>
        <v>0</v>
      </c>
      <c r="G1368" s="9">
        <f t="shared" si="119"/>
        <v>0</v>
      </c>
      <c r="H1368" s="11">
        <v>1.02</v>
      </c>
      <c r="I1368" s="12" cm="1">
        <f t="array" ref="I1368">INDEX(PERL[],MATCH(PERL[[#This Row],[Base Year]]&amp;PERL[[#This Row],[DistrictNumber]],PERL[[Fiscal Year]:[Fiscal Year]]&amp;PERL[[DistrictNumber]:[DistrictNumber]],0),9)*$H1368</f>
        <v>0</v>
      </c>
      <c r="J1368" s="15">
        <f>IF(PERL[[#This Row],[Unadjusted Maximum Revenue]]/(PERL[[#This Row],[Proposed Taxable Valuation]]/1000)&gt;PERL[[#This Row],[Max Debt RATE]],PERL[[#This Row],[Max Debt RATE]],PERL[[#This Row],[Unadjusted Maximum Revenue]]/(PERL[[#This Row],[Proposed Taxable Valuation]]/1000))</f>
        <v>0</v>
      </c>
      <c r="K1368" s="26">
        <f>ROUND(PERL[[#This Row],[Proposed Taxable Valuation]]/1000*PERL[[#This Row],[Adjusted Rate]],0)</f>
        <v>0</v>
      </c>
      <c r="L1368" s="19">
        <f t="shared" si="118"/>
        <v>0</v>
      </c>
      <c r="M1368" s="17">
        <f t="shared" si="120"/>
        <v>0</v>
      </c>
      <c r="N1368" s="5">
        <v>478641335</v>
      </c>
      <c r="O1368">
        <f>INDEX($R$3:$T$335,MATCH(PERL[[#This Row],[DistrictNumber]],$R$3:$R$335,0),3)</f>
        <v>0</v>
      </c>
      <c r="P1368" s="9">
        <f t="shared" si="116"/>
        <v>0</v>
      </c>
      <c r="V1368">
        <v>2030</v>
      </c>
      <c r="W1368" t="s">
        <v>124</v>
      </c>
      <c r="X1368" s="25">
        <v>188160236</v>
      </c>
    </row>
    <row r="1369" spans="1:24" x14ac:dyDescent="0.35">
      <c r="A1369" s="13">
        <v>2030</v>
      </c>
      <c r="B1369" s="13">
        <f t="shared" si="117"/>
        <v>2029</v>
      </c>
      <c r="C1369" t="s">
        <v>124</v>
      </c>
      <c r="D1369" t="s">
        <v>125</v>
      </c>
      <c r="E1369" s="5">
        <v>188160236</v>
      </c>
      <c r="F1369" s="13">
        <f>INDEX($R$3:$T$335,MATCH(PERL[[#This Row],[DistrictNumber]],$R$3:$R$335,0),3)</f>
        <v>0</v>
      </c>
      <c r="G1369" s="9">
        <f t="shared" si="119"/>
        <v>0</v>
      </c>
      <c r="H1369" s="11">
        <v>1.02</v>
      </c>
      <c r="I1369" s="12" cm="1">
        <f t="array" ref="I1369">INDEX(PERL[],MATCH(PERL[[#This Row],[Base Year]]&amp;PERL[[#This Row],[DistrictNumber]],PERL[[Fiscal Year]:[Fiscal Year]]&amp;PERL[[DistrictNumber]:[DistrictNumber]],0),9)*$H1369</f>
        <v>0</v>
      </c>
      <c r="J1369" s="15">
        <f>IF(PERL[[#This Row],[Unadjusted Maximum Revenue]]/(PERL[[#This Row],[Proposed Taxable Valuation]]/1000)&gt;PERL[[#This Row],[Max Debt RATE]],PERL[[#This Row],[Max Debt RATE]],PERL[[#This Row],[Unadjusted Maximum Revenue]]/(PERL[[#This Row],[Proposed Taxable Valuation]]/1000))</f>
        <v>0</v>
      </c>
      <c r="K1369" s="26">
        <f>ROUND(PERL[[#This Row],[Proposed Taxable Valuation]]/1000*PERL[[#This Row],[Adjusted Rate]],0)</f>
        <v>0</v>
      </c>
      <c r="L1369" s="19">
        <f t="shared" si="118"/>
        <v>0</v>
      </c>
      <c r="M1369" s="17">
        <f t="shared" si="120"/>
        <v>0</v>
      </c>
      <c r="N1369" s="5">
        <v>135147476</v>
      </c>
      <c r="O1369">
        <f>INDEX($R$3:$T$335,MATCH(PERL[[#This Row],[DistrictNumber]],$R$3:$R$335,0),3)</f>
        <v>0</v>
      </c>
      <c r="P1369" s="9">
        <f t="shared" si="116"/>
        <v>0</v>
      </c>
      <c r="V1369">
        <v>2030</v>
      </c>
      <c r="W1369" t="s">
        <v>126</v>
      </c>
      <c r="X1369" s="25">
        <v>418853269</v>
      </c>
    </row>
    <row r="1370" spans="1:24" x14ac:dyDescent="0.35">
      <c r="A1370" s="13">
        <v>2030</v>
      </c>
      <c r="B1370" s="13">
        <f t="shared" si="117"/>
        <v>2029</v>
      </c>
      <c r="C1370" t="s">
        <v>126</v>
      </c>
      <c r="D1370" t="s">
        <v>127</v>
      </c>
      <c r="E1370" s="5">
        <v>418853269</v>
      </c>
      <c r="F1370" s="13">
        <f>INDEX($R$3:$T$335,MATCH(PERL[[#This Row],[DistrictNumber]],$R$3:$R$335,0),3)</f>
        <v>0</v>
      </c>
      <c r="G1370" s="9">
        <f t="shared" si="119"/>
        <v>0</v>
      </c>
      <c r="H1370" s="11">
        <v>1.02</v>
      </c>
      <c r="I1370" s="12" cm="1">
        <f t="array" ref="I1370">INDEX(PERL[],MATCH(PERL[[#This Row],[Base Year]]&amp;PERL[[#This Row],[DistrictNumber]],PERL[[Fiscal Year]:[Fiscal Year]]&amp;PERL[[DistrictNumber]:[DistrictNumber]],0),9)*$H1370</f>
        <v>0</v>
      </c>
      <c r="J1370" s="15">
        <f>IF(PERL[[#This Row],[Unadjusted Maximum Revenue]]/(PERL[[#This Row],[Proposed Taxable Valuation]]/1000)&gt;PERL[[#This Row],[Max Debt RATE]],PERL[[#This Row],[Max Debt RATE]],PERL[[#This Row],[Unadjusted Maximum Revenue]]/(PERL[[#This Row],[Proposed Taxable Valuation]]/1000))</f>
        <v>0</v>
      </c>
      <c r="K1370" s="26">
        <f>ROUND(PERL[[#This Row],[Proposed Taxable Valuation]]/1000*PERL[[#This Row],[Adjusted Rate]],0)</f>
        <v>0</v>
      </c>
      <c r="L1370" s="19">
        <f t="shared" si="118"/>
        <v>0</v>
      </c>
      <c r="M1370" s="17">
        <f t="shared" si="120"/>
        <v>0</v>
      </c>
      <c r="N1370" s="5">
        <v>354084524</v>
      </c>
      <c r="O1370">
        <f>INDEX($R$3:$T$335,MATCH(PERL[[#This Row],[DistrictNumber]],$R$3:$R$335,0),3)</f>
        <v>0</v>
      </c>
      <c r="P1370" s="9">
        <f t="shared" si="116"/>
        <v>0</v>
      </c>
      <c r="V1370">
        <v>2030</v>
      </c>
      <c r="W1370" t="s">
        <v>130</v>
      </c>
      <c r="X1370" s="25">
        <v>2952112410</v>
      </c>
    </row>
    <row r="1371" spans="1:24" x14ac:dyDescent="0.35">
      <c r="A1371" s="13">
        <v>2030</v>
      </c>
      <c r="B1371" s="13">
        <f t="shared" si="117"/>
        <v>2029</v>
      </c>
      <c r="C1371" t="s">
        <v>128</v>
      </c>
      <c r="D1371" t="s">
        <v>129</v>
      </c>
      <c r="E1371" s="5">
        <v>681635302</v>
      </c>
      <c r="F1371" s="13">
        <f>INDEX($R$3:$T$335,MATCH(PERL[[#This Row],[DistrictNumber]],$R$3:$R$335,0),3)</f>
        <v>0</v>
      </c>
      <c r="G1371" s="9">
        <f t="shared" si="119"/>
        <v>0</v>
      </c>
      <c r="H1371" s="11">
        <v>1.02</v>
      </c>
      <c r="I1371" s="12" cm="1">
        <f t="array" ref="I1371">INDEX(PERL[],MATCH(PERL[[#This Row],[Base Year]]&amp;PERL[[#This Row],[DistrictNumber]],PERL[[Fiscal Year]:[Fiscal Year]]&amp;PERL[[DistrictNumber]:[DistrictNumber]],0),9)*$H1371</f>
        <v>0</v>
      </c>
      <c r="J1371" s="15">
        <f>IF(PERL[[#This Row],[Unadjusted Maximum Revenue]]/(PERL[[#This Row],[Proposed Taxable Valuation]]/1000)&gt;PERL[[#This Row],[Max Debt RATE]],PERL[[#This Row],[Max Debt RATE]],PERL[[#This Row],[Unadjusted Maximum Revenue]]/(PERL[[#This Row],[Proposed Taxable Valuation]]/1000))</f>
        <v>0</v>
      </c>
      <c r="K1371" s="26">
        <f>ROUND(PERL[[#This Row],[Proposed Taxable Valuation]]/1000*PERL[[#This Row],[Adjusted Rate]],0)</f>
        <v>0</v>
      </c>
      <c r="L1371" s="19">
        <f t="shared" si="118"/>
        <v>0</v>
      </c>
      <c r="M1371" s="17">
        <f t="shared" si="120"/>
        <v>0</v>
      </c>
      <c r="N1371" s="5">
        <v>455947119</v>
      </c>
      <c r="O1371">
        <f>INDEX($R$3:$T$335,MATCH(PERL[[#This Row],[DistrictNumber]],$R$3:$R$335,0),3)</f>
        <v>0</v>
      </c>
      <c r="P1371" s="9">
        <f t="shared" si="116"/>
        <v>0</v>
      </c>
      <c r="V1371">
        <v>2030</v>
      </c>
      <c r="W1371" t="s">
        <v>132</v>
      </c>
      <c r="X1371" s="25">
        <v>2210014222</v>
      </c>
    </row>
    <row r="1372" spans="1:24" x14ac:dyDescent="0.35">
      <c r="A1372" s="13">
        <v>2030</v>
      </c>
      <c r="B1372" s="13">
        <f t="shared" si="117"/>
        <v>2029</v>
      </c>
      <c r="C1372" t="s">
        <v>130</v>
      </c>
      <c r="D1372" t="s">
        <v>131</v>
      </c>
      <c r="E1372" s="5">
        <v>2952112410</v>
      </c>
      <c r="F1372" s="13">
        <f>INDEX($R$3:$T$335,MATCH(PERL[[#This Row],[DistrictNumber]],$R$3:$R$335,0),3)</f>
        <v>0</v>
      </c>
      <c r="G1372" s="9">
        <f t="shared" si="119"/>
        <v>0</v>
      </c>
      <c r="H1372" s="11">
        <v>1.02</v>
      </c>
      <c r="I1372" s="12" cm="1">
        <f t="array" ref="I1372">INDEX(PERL[],MATCH(PERL[[#This Row],[Base Year]]&amp;PERL[[#This Row],[DistrictNumber]],PERL[[Fiscal Year]:[Fiscal Year]]&amp;PERL[[DistrictNumber]:[DistrictNumber]],0),9)*$H1372</f>
        <v>0</v>
      </c>
      <c r="J1372" s="15">
        <f>IF(PERL[[#This Row],[Unadjusted Maximum Revenue]]/(PERL[[#This Row],[Proposed Taxable Valuation]]/1000)&gt;PERL[[#This Row],[Max Debt RATE]],PERL[[#This Row],[Max Debt RATE]],PERL[[#This Row],[Unadjusted Maximum Revenue]]/(PERL[[#This Row],[Proposed Taxable Valuation]]/1000))</f>
        <v>0</v>
      </c>
      <c r="K1372" s="26">
        <f>ROUND(PERL[[#This Row],[Proposed Taxable Valuation]]/1000*PERL[[#This Row],[Adjusted Rate]],0)</f>
        <v>0</v>
      </c>
      <c r="L1372" s="19">
        <f t="shared" si="118"/>
        <v>0</v>
      </c>
      <c r="M1372" s="17">
        <f t="shared" si="120"/>
        <v>0</v>
      </c>
      <c r="N1372" s="5">
        <v>1852183909</v>
      </c>
      <c r="O1372">
        <f>INDEX($R$3:$T$335,MATCH(PERL[[#This Row],[DistrictNumber]],$R$3:$R$335,0),3)</f>
        <v>0</v>
      </c>
      <c r="P1372" s="9">
        <f t="shared" ref="P1372:P1435" si="121">N1372/1000*O1372</f>
        <v>0</v>
      </c>
      <c r="V1372">
        <v>2030</v>
      </c>
      <c r="W1372" t="s">
        <v>134</v>
      </c>
      <c r="X1372" s="25">
        <v>1577795709</v>
      </c>
    </row>
    <row r="1373" spans="1:24" x14ac:dyDescent="0.35">
      <c r="A1373" s="13">
        <v>2030</v>
      </c>
      <c r="B1373" s="13">
        <f t="shared" si="117"/>
        <v>2029</v>
      </c>
      <c r="C1373" t="s">
        <v>132</v>
      </c>
      <c r="D1373" t="s">
        <v>133</v>
      </c>
      <c r="E1373" s="5">
        <v>2210014222</v>
      </c>
      <c r="F1373" s="13">
        <f>INDEX($R$3:$T$335,MATCH(PERL[[#This Row],[DistrictNumber]],$R$3:$R$335,0),3)</f>
        <v>0</v>
      </c>
      <c r="G1373" s="9">
        <f t="shared" si="119"/>
        <v>0</v>
      </c>
      <c r="H1373" s="11">
        <v>1.02</v>
      </c>
      <c r="I1373" s="12" cm="1">
        <f t="array" ref="I1373">INDEX(PERL[],MATCH(PERL[[#This Row],[Base Year]]&amp;PERL[[#This Row],[DistrictNumber]],PERL[[Fiscal Year]:[Fiscal Year]]&amp;PERL[[DistrictNumber]:[DistrictNumber]],0),9)*$H1373</f>
        <v>0</v>
      </c>
      <c r="J1373" s="15">
        <f>IF(PERL[[#This Row],[Unadjusted Maximum Revenue]]/(PERL[[#This Row],[Proposed Taxable Valuation]]/1000)&gt;PERL[[#This Row],[Max Debt RATE]],PERL[[#This Row],[Max Debt RATE]],PERL[[#This Row],[Unadjusted Maximum Revenue]]/(PERL[[#This Row],[Proposed Taxable Valuation]]/1000))</f>
        <v>0</v>
      </c>
      <c r="K1373" s="26">
        <f>ROUND(PERL[[#This Row],[Proposed Taxable Valuation]]/1000*PERL[[#This Row],[Adjusted Rate]],0)</f>
        <v>0</v>
      </c>
      <c r="L1373" s="19">
        <f t="shared" si="118"/>
        <v>0</v>
      </c>
      <c r="M1373" s="17">
        <f t="shared" si="120"/>
        <v>0</v>
      </c>
      <c r="N1373" s="5">
        <v>1346245667</v>
      </c>
      <c r="O1373">
        <f>INDEX($R$3:$T$335,MATCH(PERL[[#This Row],[DistrictNumber]],$R$3:$R$335,0),3)</f>
        <v>0</v>
      </c>
      <c r="P1373" s="9">
        <f t="shared" si="121"/>
        <v>0</v>
      </c>
      <c r="V1373">
        <v>2030</v>
      </c>
      <c r="W1373" t="s">
        <v>136</v>
      </c>
      <c r="X1373" s="25">
        <v>515803329</v>
      </c>
    </row>
    <row r="1374" spans="1:24" x14ac:dyDescent="0.35">
      <c r="A1374" s="13">
        <v>2030</v>
      </c>
      <c r="B1374" s="13">
        <f t="shared" si="117"/>
        <v>2029</v>
      </c>
      <c r="C1374" t="s">
        <v>134</v>
      </c>
      <c r="D1374" t="s">
        <v>135</v>
      </c>
      <c r="E1374" s="5">
        <v>1577795709</v>
      </c>
      <c r="F1374" s="13">
        <f>INDEX($R$3:$T$335,MATCH(PERL[[#This Row],[DistrictNumber]],$R$3:$R$335,0),3)</f>
        <v>0</v>
      </c>
      <c r="G1374" s="9">
        <f t="shared" si="119"/>
        <v>0</v>
      </c>
      <c r="H1374" s="11">
        <v>1.02</v>
      </c>
      <c r="I1374" s="12" cm="1">
        <f t="array" ref="I1374">INDEX(PERL[],MATCH(PERL[[#This Row],[Base Year]]&amp;PERL[[#This Row],[DistrictNumber]],PERL[[Fiscal Year]:[Fiscal Year]]&amp;PERL[[DistrictNumber]:[DistrictNumber]],0),9)*$H1374</f>
        <v>0</v>
      </c>
      <c r="J1374" s="15">
        <f>IF(PERL[[#This Row],[Unadjusted Maximum Revenue]]/(PERL[[#This Row],[Proposed Taxable Valuation]]/1000)&gt;PERL[[#This Row],[Max Debt RATE]],PERL[[#This Row],[Max Debt RATE]],PERL[[#This Row],[Unadjusted Maximum Revenue]]/(PERL[[#This Row],[Proposed Taxable Valuation]]/1000))</f>
        <v>0</v>
      </c>
      <c r="K1374" s="26">
        <f>ROUND(PERL[[#This Row],[Proposed Taxable Valuation]]/1000*PERL[[#This Row],[Adjusted Rate]],0)</f>
        <v>0</v>
      </c>
      <c r="L1374" s="19">
        <f t="shared" si="118"/>
        <v>0</v>
      </c>
      <c r="M1374" s="17">
        <f t="shared" si="120"/>
        <v>0</v>
      </c>
      <c r="N1374" s="5">
        <v>1097908252</v>
      </c>
      <c r="O1374">
        <f>INDEX($R$3:$T$335,MATCH(PERL[[#This Row],[DistrictNumber]],$R$3:$R$335,0),3)</f>
        <v>0</v>
      </c>
      <c r="P1374" s="9">
        <f t="shared" si="121"/>
        <v>0</v>
      </c>
      <c r="V1374">
        <v>2030</v>
      </c>
      <c r="W1374" t="s">
        <v>138</v>
      </c>
      <c r="X1374" s="25">
        <v>4669927324</v>
      </c>
    </row>
    <row r="1375" spans="1:24" x14ac:dyDescent="0.35">
      <c r="A1375" s="13">
        <v>2030</v>
      </c>
      <c r="B1375" s="13">
        <f t="shared" si="117"/>
        <v>2029</v>
      </c>
      <c r="C1375" t="s">
        <v>136</v>
      </c>
      <c r="D1375" t="s">
        <v>137</v>
      </c>
      <c r="E1375" s="5">
        <v>515803329</v>
      </c>
      <c r="F1375" s="13">
        <f>INDEX($R$3:$T$335,MATCH(PERL[[#This Row],[DistrictNumber]],$R$3:$R$335,0),3)</f>
        <v>0</v>
      </c>
      <c r="G1375" s="9">
        <f t="shared" si="119"/>
        <v>0</v>
      </c>
      <c r="H1375" s="11">
        <v>1.02</v>
      </c>
      <c r="I1375" s="12" cm="1">
        <f t="array" ref="I1375">INDEX(PERL[],MATCH(PERL[[#This Row],[Base Year]]&amp;PERL[[#This Row],[DistrictNumber]],PERL[[Fiscal Year]:[Fiscal Year]]&amp;PERL[[DistrictNumber]:[DistrictNumber]],0),9)*$H1375</f>
        <v>0</v>
      </c>
      <c r="J1375" s="15">
        <f>IF(PERL[[#This Row],[Unadjusted Maximum Revenue]]/(PERL[[#This Row],[Proposed Taxable Valuation]]/1000)&gt;PERL[[#This Row],[Max Debt RATE]],PERL[[#This Row],[Max Debt RATE]],PERL[[#This Row],[Unadjusted Maximum Revenue]]/(PERL[[#This Row],[Proposed Taxable Valuation]]/1000))</f>
        <v>0</v>
      </c>
      <c r="K1375" s="26">
        <f>ROUND(PERL[[#This Row],[Proposed Taxable Valuation]]/1000*PERL[[#This Row],[Adjusted Rate]],0)</f>
        <v>0</v>
      </c>
      <c r="L1375" s="19">
        <f t="shared" si="118"/>
        <v>0</v>
      </c>
      <c r="M1375" s="17">
        <f t="shared" si="120"/>
        <v>0</v>
      </c>
      <c r="N1375" s="5">
        <v>357417349</v>
      </c>
      <c r="O1375">
        <f>INDEX($R$3:$T$335,MATCH(PERL[[#This Row],[DistrictNumber]],$R$3:$R$335,0),3)</f>
        <v>0</v>
      </c>
      <c r="P1375" s="9">
        <f t="shared" si="121"/>
        <v>0</v>
      </c>
      <c r="V1375">
        <v>2030</v>
      </c>
      <c r="W1375" t="s">
        <v>140</v>
      </c>
      <c r="X1375" s="25">
        <v>350013372</v>
      </c>
    </row>
    <row r="1376" spans="1:24" x14ac:dyDescent="0.35">
      <c r="A1376" s="13">
        <v>2030</v>
      </c>
      <c r="B1376" s="13">
        <f t="shared" si="117"/>
        <v>2029</v>
      </c>
      <c r="C1376" t="s">
        <v>138</v>
      </c>
      <c r="D1376" t="s">
        <v>139</v>
      </c>
      <c r="E1376" s="5">
        <v>4669927324</v>
      </c>
      <c r="F1376" s="13">
        <f>INDEX($R$3:$T$335,MATCH(PERL[[#This Row],[DistrictNumber]],$R$3:$R$335,0),3)</f>
        <v>0</v>
      </c>
      <c r="G1376" s="9">
        <f t="shared" si="119"/>
        <v>0</v>
      </c>
      <c r="H1376" s="11">
        <v>1.02</v>
      </c>
      <c r="I1376" s="12" cm="1">
        <f t="array" ref="I1376">INDEX(PERL[],MATCH(PERL[[#This Row],[Base Year]]&amp;PERL[[#This Row],[DistrictNumber]],PERL[[Fiscal Year]:[Fiscal Year]]&amp;PERL[[DistrictNumber]:[DistrictNumber]],0),9)*$H1376</f>
        <v>0</v>
      </c>
      <c r="J1376" s="15">
        <f>IF(PERL[[#This Row],[Unadjusted Maximum Revenue]]/(PERL[[#This Row],[Proposed Taxable Valuation]]/1000)&gt;PERL[[#This Row],[Max Debt RATE]],PERL[[#This Row],[Max Debt RATE]],PERL[[#This Row],[Unadjusted Maximum Revenue]]/(PERL[[#This Row],[Proposed Taxable Valuation]]/1000))</f>
        <v>0</v>
      </c>
      <c r="K1376" s="26">
        <f>ROUND(PERL[[#This Row],[Proposed Taxable Valuation]]/1000*PERL[[#This Row],[Adjusted Rate]],0)</f>
        <v>0</v>
      </c>
      <c r="L1376" s="19">
        <f t="shared" si="118"/>
        <v>0</v>
      </c>
      <c r="M1376" s="17">
        <f t="shared" si="120"/>
        <v>0</v>
      </c>
      <c r="N1376" s="5">
        <v>3178846403</v>
      </c>
      <c r="O1376">
        <f>INDEX($R$3:$T$335,MATCH(PERL[[#This Row],[DistrictNumber]],$R$3:$R$335,0),3)</f>
        <v>0</v>
      </c>
      <c r="P1376" s="9">
        <f t="shared" si="121"/>
        <v>0</v>
      </c>
      <c r="V1376">
        <v>2030</v>
      </c>
      <c r="W1376" t="s">
        <v>142</v>
      </c>
      <c r="X1376" s="25">
        <v>513986812</v>
      </c>
    </row>
    <row r="1377" spans="1:24" x14ac:dyDescent="0.35">
      <c r="A1377" s="13">
        <v>2030</v>
      </c>
      <c r="B1377" s="13">
        <f t="shared" si="117"/>
        <v>2029</v>
      </c>
      <c r="C1377" t="s">
        <v>140</v>
      </c>
      <c r="D1377" t="s">
        <v>141</v>
      </c>
      <c r="E1377" s="5">
        <v>350013372</v>
      </c>
      <c r="F1377" s="13">
        <f>INDEX($R$3:$T$335,MATCH(PERL[[#This Row],[DistrictNumber]],$R$3:$R$335,0),3)</f>
        <v>0</v>
      </c>
      <c r="G1377" s="9">
        <f t="shared" si="119"/>
        <v>0</v>
      </c>
      <c r="H1377" s="11">
        <v>1.02</v>
      </c>
      <c r="I1377" s="12" cm="1">
        <f t="array" ref="I1377">INDEX(PERL[],MATCH(PERL[[#This Row],[Base Year]]&amp;PERL[[#This Row],[DistrictNumber]],PERL[[Fiscal Year]:[Fiscal Year]]&amp;PERL[[DistrictNumber]:[DistrictNumber]],0),9)*$H1377</f>
        <v>0</v>
      </c>
      <c r="J1377" s="15">
        <f>IF(PERL[[#This Row],[Unadjusted Maximum Revenue]]/(PERL[[#This Row],[Proposed Taxable Valuation]]/1000)&gt;PERL[[#This Row],[Max Debt RATE]],PERL[[#This Row],[Max Debt RATE]],PERL[[#This Row],[Unadjusted Maximum Revenue]]/(PERL[[#This Row],[Proposed Taxable Valuation]]/1000))</f>
        <v>0</v>
      </c>
      <c r="K1377" s="26">
        <f>ROUND(PERL[[#This Row],[Proposed Taxable Valuation]]/1000*PERL[[#This Row],[Adjusted Rate]],0)</f>
        <v>0</v>
      </c>
      <c r="L1377" s="19">
        <f t="shared" si="118"/>
        <v>0</v>
      </c>
      <c r="M1377" s="17">
        <f t="shared" si="120"/>
        <v>0</v>
      </c>
      <c r="N1377" s="5">
        <v>242861496</v>
      </c>
      <c r="O1377">
        <f>INDEX($R$3:$T$335,MATCH(PERL[[#This Row],[DistrictNumber]],$R$3:$R$335,0),3)</f>
        <v>0</v>
      </c>
      <c r="P1377" s="9">
        <f t="shared" si="121"/>
        <v>0</v>
      </c>
      <c r="V1377">
        <v>2030</v>
      </c>
      <c r="W1377" t="s">
        <v>144</v>
      </c>
      <c r="X1377" s="25">
        <v>429191566</v>
      </c>
    </row>
    <row r="1378" spans="1:24" x14ac:dyDescent="0.35">
      <c r="A1378" s="13">
        <v>2030</v>
      </c>
      <c r="B1378" s="13">
        <f t="shared" si="117"/>
        <v>2029</v>
      </c>
      <c r="C1378" t="s">
        <v>142</v>
      </c>
      <c r="D1378" t="s">
        <v>143</v>
      </c>
      <c r="E1378" s="5">
        <v>513986812</v>
      </c>
      <c r="F1378" s="13">
        <f>INDEX($R$3:$T$335,MATCH(PERL[[#This Row],[DistrictNumber]],$R$3:$R$335,0),3)</f>
        <v>0</v>
      </c>
      <c r="G1378" s="9">
        <f t="shared" si="119"/>
        <v>0</v>
      </c>
      <c r="H1378" s="11">
        <v>1.02</v>
      </c>
      <c r="I1378" s="12" cm="1">
        <f t="array" ref="I1378">INDEX(PERL[],MATCH(PERL[[#This Row],[Base Year]]&amp;PERL[[#This Row],[DistrictNumber]],PERL[[Fiscal Year]:[Fiscal Year]]&amp;PERL[[DistrictNumber]:[DistrictNumber]],0),9)*$H1378</f>
        <v>0</v>
      </c>
      <c r="J1378" s="15">
        <f>IF(PERL[[#This Row],[Unadjusted Maximum Revenue]]/(PERL[[#This Row],[Proposed Taxable Valuation]]/1000)&gt;PERL[[#This Row],[Max Debt RATE]],PERL[[#This Row],[Max Debt RATE]],PERL[[#This Row],[Unadjusted Maximum Revenue]]/(PERL[[#This Row],[Proposed Taxable Valuation]]/1000))</f>
        <v>0</v>
      </c>
      <c r="K1378" s="26">
        <f>ROUND(PERL[[#This Row],[Proposed Taxable Valuation]]/1000*PERL[[#This Row],[Adjusted Rate]],0)</f>
        <v>0</v>
      </c>
      <c r="L1378" s="19">
        <f t="shared" si="118"/>
        <v>0</v>
      </c>
      <c r="M1378" s="17">
        <f t="shared" si="120"/>
        <v>0</v>
      </c>
      <c r="N1378" s="5">
        <v>393779025</v>
      </c>
      <c r="O1378">
        <f>INDEX($R$3:$T$335,MATCH(PERL[[#This Row],[DistrictNumber]],$R$3:$R$335,0),3)</f>
        <v>0</v>
      </c>
      <c r="P1378" s="9">
        <f t="shared" si="121"/>
        <v>0</v>
      </c>
      <c r="V1378">
        <v>2030</v>
      </c>
      <c r="W1378" t="s">
        <v>146</v>
      </c>
      <c r="X1378" s="25">
        <v>344498559</v>
      </c>
    </row>
    <row r="1379" spans="1:24" x14ac:dyDescent="0.35">
      <c r="A1379" s="13">
        <v>2030</v>
      </c>
      <c r="B1379" s="13">
        <f t="shared" si="117"/>
        <v>2029</v>
      </c>
      <c r="C1379" t="s">
        <v>144</v>
      </c>
      <c r="D1379" t="s">
        <v>145</v>
      </c>
      <c r="E1379" s="5">
        <v>429191566</v>
      </c>
      <c r="F1379" s="13">
        <f>INDEX($R$3:$T$335,MATCH(PERL[[#This Row],[DistrictNumber]],$R$3:$R$335,0),3)</f>
        <v>0.13500000000000001</v>
      </c>
      <c r="G1379" s="9">
        <f t="shared" si="119"/>
        <v>57940.861410000005</v>
      </c>
      <c r="H1379" s="11">
        <v>1.02</v>
      </c>
      <c r="I1379" s="12" cm="1">
        <f t="array" ref="I1379">INDEX(PERL[],MATCH(PERL[[#This Row],[Base Year]]&amp;PERL[[#This Row],[DistrictNumber]],PERL[[Fiscal Year]:[Fiscal Year]]&amp;PERL[[DistrictNumber]:[DistrictNumber]],0),9)*$H1379</f>
        <v>44482.22164366769</v>
      </c>
      <c r="J1379" s="15">
        <f>IF(PERL[[#This Row],[Unadjusted Maximum Revenue]]/(PERL[[#This Row],[Proposed Taxable Valuation]]/1000)&gt;PERL[[#This Row],[Max Debt RATE]],PERL[[#This Row],[Max Debt RATE]],PERL[[#This Row],[Unadjusted Maximum Revenue]]/(PERL[[#This Row],[Proposed Taxable Valuation]]/1000))</f>
        <v>0.10364188201141793</v>
      </c>
      <c r="K1379" s="26">
        <f>ROUND(PERL[[#This Row],[Proposed Taxable Valuation]]/1000*PERL[[#This Row],[Adjusted Rate]],0)</f>
        <v>44482</v>
      </c>
      <c r="L1379" s="19">
        <f t="shared" si="118"/>
        <v>-13458.639766332315</v>
      </c>
      <c r="M1379" s="17">
        <f t="shared" si="120"/>
        <v>-3.1358117988582082E-2</v>
      </c>
      <c r="N1379" s="5">
        <v>343440595</v>
      </c>
      <c r="O1379">
        <f>INDEX($R$3:$T$335,MATCH(PERL[[#This Row],[DistrictNumber]],$R$3:$R$335,0),3)</f>
        <v>0.13500000000000001</v>
      </c>
      <c r="P1379" s="9">
        <f t="shared" si="121"/>
        <v>46364.480324999997</v>
      </c>
      <c r="V1379">
        <v>2030</v>
      </c>
      <c r="W1379" t="s">
        <v>148</v>
      </c>
      <c r="X1379" s="25">
        <v>551369623</v>
      </c>
    </row>
    <row r="1380" spans="1:24" x14ac:dyDescent="0.35">
      <c r="A1380" s="13">
        <v>2030</v>
      </c>
      <c r="B1380" s="13">
        <f t="shared" si="117"/>
        <v>2029</v>
      </c>
      <c r="C1380" t="s">
        <v>146</v>
      </c>
      <c r="D1380" t="s">
        <v>147</v>
      </c>
      <c r="E1380" s="5">
        <v>344498559</v>
      </c>
      <c r="F1380" s="13">
        <f>INDEX($R$3:$T$335,MATCH(PERL[[#This Row],[DistrictNumber]],$R$3:$R$335,0),3)</f>
        <v>0</v>
      </c>
      <c r="G1380" s="9">
        <f t="shared" si="119"/>
        <v>0</v>
      </c>
      <c r="H1380" s="11">
        <v>1.02</v>
      </c>
      <c r="I1380" s="12" cm="1">
        <f t="array" ref="I1380">INDEX(PERL[],MATCH(PERL[[#This Row],[Base Year]]&amp;PERL[[#This Row],[DistrictNumber]],PERL[[Fiscal Year]:[Fiscal Year]]&amp;PERL[[DistrictNumber]:[DistrictNumber]],0),9)*$H1380</f>
        <v>0</v>
      </c>
      <c r="J1380" s="15">
        <f>IF(PERL[[#This Row],[Unadjusted Maximum Revenue]]/(PERL[[#This Row],[Proposed Taxable Valuation]]/1000)&gt;PERL[[#This Row],[Max Debt RATE]],PERL[[#This Row],[Max Debt RATE]],PERL[[#This Row],[Unadjusted Maximum Revenue]]/(PERL[[#This Row],[Proposed Taxable Valuation]]/1000))</f>
        <v>0</v>
      </c>
      <c r="K1380" s="26">
        <f>ROUND(PERL[[#This Row],[Proposed Taxable Valuation]]/1000*PERL[[#This Row],[Adjusted Rate]],0)</f>
        <v>0</v>
      </c>
      <c r="L1380" s="19">
        <f t="shared" si="118"/>
        <v>0</v>
      </c>
      <c r="M1380" s="17">
        <f t="shared" si="120"/>
        <v>0</v>
      </c>
      <c r="N1380" s="5">
        <v>280068372</v>
      </c>
      <c r="O1380">
        <f>INDEX($R$3:$T$335,MATCH(PERL[[#This Row],[DistrictNumber]],$R$3:$R$335,0),3)</f>
        <v>0</v>
      </c>
      <c r="P1380" s="9">
        <f t="shared" si="121"/>
        <v>0</v>
      </c>
      <c r="V1380">
        <v>2030</v>
      </c>
      <c r="W1380" t="s">
        <v>150</v>
      </c>
      <c r="X1380" s="25">
        <v>4947498920</v>
      </c>
    </row>
    <row r="1381" spans="1:24" x14ac:dyDescent="0.35">
      <c r="A1381" s="13">
        <v>2030</v>
      </c>
      <c r="B1381" s="13">
        <f t="shared" si="117"/>
        <v>2029</v>
      </c>
      <c r="C1381" t="s">
        <v>148</v>
      </c>
      <c r="D1381" t="s">
        <v>149</v>
      </c>
      <c r="E1381" s="5">
        <v>551369623</v>
      </c>
      <c r="F1381" s="13">
        <f>INDEX($R$3:$T$335,MATCH(PERL[[#This Row],[DistrictNumber]],$R$3:$R$335,0),3)</f>
        <v>0</v>
      </c>
      <c r="G1381" s="9">
        <f t="shared" si="119"/>
        <v>0</v>
      </c>
      <c r="H1381" s="11">
        <v>1.02</v>
      </c>
      <c r="I1381" s="12" cm="1">
        <f t="array" ref="I1381">INDEX(PERL[],MATCH(PERL[[#This Row],[Base Year]]&amp;PERL[[#This Row],[DistrictNumber]],PERL[[Fiscal Year]:[Fiscal Year]]&amp;PERL[[DistrictNumber]:[DistrictNumber]],0),9)*$H1381</f>
        <v>0</v>
      </c>
      <c r="J1381" s="15">
        <f>IF(PERL[[#This Row],[Unadjusted Maximum Revenue]]/(PERL[[#This Row],[Proposed Taxable Valuation]]/1000)&gt;PERL[[#This Row],[Max Debt RATE]],PERL[[#This Row],[Max Debt RATE]],PERL[[#This Row],[Unadjusted Maximum Revenue]]/(PERL[[#This Row],[Proposed Taxable Valuation]]/1000))</f>
        <v>0</v>
      </c>
      <c r="K1381" s="26">
        <f>ROUND(PERL[[#This Row],[Proposed Taxable Valuation]]/1000*PERL[[#This Row],[Adjusted Rate]],0)</f>
        <v>0</v>
      </c>
      <c r="L1381" s="19">
        <f t="shared" si="118"/>
        <v>0</v>
      </c>
      <c r="M1381" s="17">
        <f t="shared" si="120"/>
        <v>0</v>
      </c>
      <c r="N1381" s="5">
        <v>448835134</v>
      </c>
      <c r="O1381">
        <f>INDEX($R$3:$T$335,MATCH(PERL[[#This Row],[DistrictNumber]],$R$3:$R$335,0),3)</f>
        <v>0</v>
      </c>
      <c r="P1381" s="9">
        <f t="shared" si="121"/>
        <v>0</v>
      </c>
      <c r="V1381">
        <v>2030</v>
      </c>
      <c r="W1381" t="s">
        <v>152</v>
      </c>
      <c r="X1381" s="25">
        <v>899376333</v>
      </c>
    </row>
    <row r="1382" spans="1:24" x14ac:dyDescent="0.35">
      <c r="A1382" s="13">
        <v>2030</v>
      </c>
      <c r="B1382" s="13">
        <f t="shared" si="117"/>
        <v>2029</v>
      </c>
      <c r="C1382" t="s">
        <v>150</v>
      </c>
      <c r="D1382" t="s">
        <v>151</v>
      </c>
      <c r="E1382" s="5">
        <v>4947498920</v>
      </c>
      <c r="F1382" s="13">
        <f>INDEX($R$3:$T$335,MATCH(PERL[[#This Row],[DistrictNumber]],$R$3:$R$335,0),3)</f>
        <v>0</v>
      </c>
      <c r="G1382" s="9">
        <f t="shared" si="119"/>
        <v>0</v>
      </c>
      <c r="H1382" s="11">
        <v>1.02</v>
      </c>
      <c r="I1382" s="12" cm="1">
        <f t="array" ref="I1382">INDEX(PERL[],MATCH(PERL[[#This Row],[Base Year]]&amp;PERL[[#This Row],[DistrictNumber]],PERL[[Fiscal Year]:[Fiscal Year]]&amp;PERL[[DistrictNumber]:[DistrictNumber]],0),9)*$H1382</f>
        <v>0</v>
      </c>
      <c r="J1382" s="15">
        <f>IF(PERL[[#This Row],[Unadjusted Maximum Revenue]]/(PERL[[#This Row],[Proposed Taxable Valuation]]/1000)&gt;PERL[[#This Row],[Max Debt RATE]],PERL[[#This Row],[Max Debt RATE]],PERL[[#This Row],[Unadjusted Maximum Revenue]]/(PERL[[#This Row],[Proposed Taxable Valuation]]/1000))</f>
        <v>0</v>
      </c>
      <c r="K1382" s="26">
        <f>ROUND(PERL[[#This Row],[Proposed Taxable Valuation]]/1000*PERL[[#This Row],[Adjusted Rate]],0)</f>
        <v>0</v>
      </c>
      <c r="L1382" s="19">
        <f t="shared" si="118"/>
        <v>0</v>
      </c>
      <c r="M1382" s="17">
        <f t="shared" si="120"/>
        <v>0</v>
      </c>
      <c r="N1382" s="5">
        <v>3177270557</v>
      </c>
      <c r="O1382">
        <f>INDEX($R$3:$T$335,MATCH(PERL[[#This Row],[DistrictNumber]],$R$3:$R$335,0),3)</f>
        <v>0</v>
      </c>
      <c r="P1382" s="9">
        <f t="shared" si="121"/>
        <v>0</v>
      </c>
      <c r="V1382">
        <v>2030</v>
      </c>
      <c r="W1382" t="s">
        <v>154</v>
      </c>
      <c r="X1382" s="25">
        <v>3012901430</v>
      </c>
    </row>
    <row r="1383" spans="1:24" x14ac:dyDescent="0.35">
      <c r="A1383" s="13">
        <v>2030</v>
      </c>
      <c r="B1383" s="13">
        <f t="shared" si="117"/>
        <v>2029</v>
      </c>
      <c r="C1383" t="s">
        <v>152</v>
      </c>
      <c r="D1383" t="s">
        <v>153</v>
      </c>
      <c r="E1383" s="5">
        <v>899376333</v>
      </c>
      <c r="F1383" s="13">
        <f>INDEX($R$3:$T$335,MATCH(PERL[[#This Row],[DistrictNumber]],$R$3:$R$335,0),3)</f>
        <v>0</v>
      </c>
      <c r="G1383" s="9">
        <f t="shared" si="119"/>
        <v>0</v>
      </c>
      <c r="H1383" s="11">
        <v>1.02</v>
      </c>
      <c r="I1383" s="12" cm="1">
        <f t="array" ref="I1383">INDEX(PERL[],MATCH(PERL[[#This Row],[Base Year]]&amp;PERL[[#This Row],[DistrictNumber]],PERL[[Fiscal Year]:[Fiscal Year]]&amp;PERL[[DistrictNumber]:[DistrictNumber]],0),9)*$H1383</f>
        <v>0</v>
      </c>
      <c r="J1383" s="15">
        <f>IF(PERL[[#This Row],[Unadjusted Maximum Revenue]]/(PERL[[#This Row],[Proposed Taxable Valuation]]/1000)&gt;PERL[[#This Row],[Max Debt RATE]],PERL[[#This Row],[Max Debt RATE]],PERL[[#This Row],[Unadjusted Maximum Revenue]]/(PERL[[#This Row],[Proposed Taxable Valuation]]/1000))</f>
        <v>0</v>
      </c>
      <c r="K1383" s="26">
        <f>ROUND(PERL[[#This Row],[Proposed Taxable Valuation]]/1000*PERL[[#This Row],[Adjusted Rate]],0)</f>
        <v>0</v>
      </c>
      <c r="L1383" s="19">
        <f t="shared" si="118"/>
        <v>0</v>
      </c>
      <c r="M1383" s="17">
        <f t="shared" si="120"/>
        <v>0</v>
      </c>
      <c r="N1383" s="5">
        <v>631781372</v>
      </c>
      <c r="O1383">
        <f>INDEX($R$3:$T$335,MATCH(PERL[[#This Row],[DistrictNumber]],$R$3:$R$335,0),3)</f>
        <v>0</v>
      </c>
      <c r="P1383" s="9">
        <f t="shared" si="121"/>
        <v>0</v>
      </c>
      <c r="V1383">
        <v>2030</v>
      </c>
      <c r="W1383" t="s">
        <v>156</v>
      </c>
      <c r="X1383" s="25">
        <v>273129528</v>
      </c>
    </row>
    <row r="1384" spans="1:24" x14ac:dyDescent="0.35">
      <c r="A1384" s="13">
        <v>2030</v>
      </c>
      <c r="B1384" s="13">
        <f t="shared" si="117"/>
        <v>2029</v>
      </c>
      <c r="C1384" t="s">
        <v>154</v>
      </c>
      <c r="D1384" t="s">
        <v>155</v>
      </c>
      <c r="E1384" s="5">
        <v>3012901430</v>
      </c>
      <c r="F1384" s="13">
        <f>INDEX($R$3:$T$335,MATCH(PERL[[#This Row],[DistrictNumber]],$R$3:$R$335,0),3)</f>
        <v>0</v>
      </c>
      <c r="G1384" s="9">
        <f t="shared" si="119"/>
        <v>0</v>
      </c>
      <c r="H1384" s="11">
        <v>1.02</v>
      </c>
      <c r="I1384" s="12" cm="1">
        <f t="array" ref="I1384">INDEX(PERL[],MATCH(PERL[[#This Row],[Base Year]]&amp;PERL[[#This Row],[DistrictNumber]],PERL[[Fiscal Year]:[Fiscal Year]]&amp;PERL[[DistrictNumber]:[DistrictNumber]],0),9)*$H1384</f>
        <v>0</v>
      </c>
      <c r="J1384" s="15">
        <f>IF(PERL[[#This Row],[Unadjusted Maximum Revenue]]/(PERL[[#This Row],[Proposed Taxable Valuation]]/1000)&gt;PERL[[#This Row],[Max Debt RATE]],PERL[[#This Row],[Max Debt RATE]],PERL[[#This Row],[Unadjusted Maximum Revenue]]/(PERL[[#This Row],[Proposed Taxable Valuation]]/1000))</f>
        <v>0</v>
      </c>
      <c r="K1384" s="26">
        <f>ROUND(PERL[[#This Row],[Proposed Taxable Valuation]]/1000*PERL[[#This Row],[Adjusted Rate]],0)</f>
        <v>0</v>
      </c>
      <c r="L1384" s="19">
        <f t="shared" si="118"/>
        <v>0</v>
      </c>
      <c r="M1384" s="17">
        <f t="shared" si="120"/>
        <v>0</v>
      </c>
      <c r="N1384" s="5">
        <v>1962428893</v>
      </c>
      <c r="O1384">
        <f>INDEX($R$3:$T$335,MATCH(PERL[[#This Row],[DistrictNumber]],$R$3:$R$335,0),3)</f>
        <v>0</v>
      </c>
      <c r="P1384" s="9">
        <f t="shared" si="121"/>
        <v>0</v>
      </c>
      <c r="V1384">
        <v>2030</v>
      </c>
      <c r="W1384" t="s">
        <v>158</v>
      </c>
      <c r="X1384" s="25">
        <v>9535505983</v>
      </c>
    </row>
    <row r="1385" spans="1:24" x14ac:dyDescent="0.35">
      <c r="A1385" s="13">
        <v>2030</v>
      </c>
      <c r="B1385" s="13">
        <f t="shared" si="117"/>
        <v>2029</v>
      </c>
      <c r="C1385" t="s">
        <v>156</v>
      </c>
      <c r="D1385" t="s">
        <v>157</v>
      </c>
      <c r="E1385" s="5">
        <v>273129528</v>
      </c>
      <c r="F1385" s="13">
        <f>INDEX($R$3:$T$335,MATCH(PERL[[#This Row],[DistrictNumber]],$R$3:$R$335,0),3)</f>
        <v>0</v>
      </c>
      <c r="G1385" s="9">
        <f t="shared" si="119"/>
        <v>0</v>
      </c>
      <c r="H1385" s="11">
        <v>1.02</v>
      </c>
      <c r="I1385" s="12" cm="1">
        <f t="array" ref="I1385">INDEX(PERL[],MATCH(PERL[[#This Row],[Base Year]]&amp;PERL[[#This Row],[DistrictNumber]],PERL[[Fiscal Year]:[Fiscal Year]]&amp;PERL[[DistrictNumber]:[DistrictNumber]],0),9)*$H1385</f>
        <v>0</v>
      </c>
      <c r="J1385" s="15">
        <f>IF(PERL[[#This Row],[Unadjusted Maximum Revenue]]/(PERL[[#This Row],[Proposed Taxable Valuation]]/1000)&gt;PERL[[#This Row],[Max Debt RATE]],PERL[[#This Row],[Max Debt RATE]],PERL[[#This Row],[Unadjusted Maximum Revenue]]/(PERL[[#This Row],[Proposed Taxable Valuation]]/1000))</f>
        <v>0</v>
      </c>
      <c r="K1385" s="26">
        <f>ROUND(PERL[[#This Row],[Proposed Taxable Valuation]]/1000*PERL[[#This Row],[Adjusted Rate]],0)</f>
        <v>0</v>
      </c>
      <c r="L1385" s="19">
        <f t="shared" si="118"/>
        <v>0</v>
      </c>
      <c r="M1385" s="17">
        <f t="shared" si="120"/>
        <v>0</v>
      </c>
      <c r="N1385" s="5">
        <v>190184568</v>
      </c>
      <c r="O1385">
        <f>INDEX($R$3:$T$335,MATCH(PERL[[#This Row],[DistrictNumber]],$R$3:$R$335,0),3)</f>
        <v>0</v>
      </c>
      <c r="P1385" s="9">
        <f t="shared" si="121"/>
        <v>0</v>
      </c>
      <c r="V1385">
        <v>2030</v>
      </c>
      <c r="W1385" t="s">
        <v>160</v>
      </c>
      <c r="X1385" s="25">
        <v>755078889</v>
      </c>
    </row>
    <row r="1386" spans="1:24" x14ac:dyDescent="0.35">
      <c r="A1386" s="13">
        <v>2030</v>
      </c>
      <c r="B1386" s="13">
        <f t="shared" si="117"/>
        <v>2029</v>
      </c>
      <c r="C1386" t="s">
        <v>158</v>
      </c>
      <c r="D1386" t="s">
        <v>159</v>
      </c>
      <c r="E1386" s="5">
        <v>9535505983</v>
      </c>
      <c r="F1386" s="13">
        <f>INDEX($R$3:$T$335,MATCH(PERL[[#This Row],[DistrictNumber]],$R$3:$R$335,0),3)</f>
        <v>0</v>
      </c>
      <c r="G1386" s="9">
        <f t="shared" si="119"/>
        <v>0</v>
      </c>
      <c r="H1386" s="11">
        <v>1.02</v>
      </c>
      <c r="I1386" s="12" cm="1">
        <f t="array" ref="I1386">INDEX(PERL[],MATCH(PERL[[#This Row],[Base Year]]&amp;PERL[[#This Row],[DistrictNumber]],PERL[[Fiscal Year]:[Fiscal Year]]&amp;PERL[[DistrictNumber]:[DistrictNumber]],0),9)*$H1386</f>
        <v>0</v>
      </c>
      <c r="J1386" s="15">
        <f>IF(PERL[[#This Row],[Unadjusted Maximum Revenue]]/(PERL[[#This Row],[Proposed Taxable Valuation]]/1000)&gt;PERL[[#This Row],[Max Debt RATE]],PERL[[#This Row],[Max Debt RATE]],PERL[[#This Row],[Unadjusted Maximum Revenue]]/(PERL[[#This Row],[Proposed Taxable Valuation]]/1000))</f>
        <v>0</v>
      </c>
      <c r="K1386" s="26">
        <f>ROUND(PERL[[#This Row],[Proposed Taxable Valuation]]/1000*PERL[[#This Row],[Adjusted Rate]],0)</f>
        <v>0</v>
      </c>
      <c r="L1386" s="19">
        <f t="shared" si="118"/>
        <v>0</v>
      </c>
      <c r="M1386" s="17">
        <f t="shared" si="120"/>
        <v>0</v>
      </c>
      <c r="N1386" s="5">
        <v>6113089511</v>
      </c>
      <c r="O1386">
        <f>INDEX($R$3:$T$335,MATCH(PERL[[#This Row],[DistrictNumber]],$R$3:$R$335,0),3)</f>
        <v>0</v>
      </c>
      <c r="P1386" s="9">
        <f t="shared" si="121"/>
        <v>0</v>
      </c>
      <c r="V1386">
        <v>2030</v>
      </c>
      <c r="W1386" t="s">
        <v>162</v>
      </c>
      <c r="X1386" s="25">
        <v>1626429134</v>
      </c>
    </row>
    <row r="1387" spans="1:24" x14ac:dyDescent="0.35">
      <c r="A1387" s="13">
        <v>2030</v>
      </c>
      <c r="B1387" s="13">
        <f t="shared" si="117"/>
        <v>2029</v>
      </c>
      <c r="C1387" t="s">
        <v>160</v>
      </c>
      <c r="D1387" t="s">
        <v>161</v>
      </c>
      <c r="E1387" s="5">
        <v>755078889</v>
      </c>
      <c r="F1387" s="13">
        <f>INDEX($R$3:$T$335,MATCH(PERL[[#This Row],[DistrictNumber]],$R$3:$R$335,0),3)</f>
        <v>0</v>
      </c>
      <c r="G1387" s="9">
        <f t="shared" si="119"/>
        <v>0</v>
      </c>
      <c r="H1387" s="11">
        <v>1.02</v>
      </c>
      <c r="I1387" s="12" cm="1">
        <f t="array" ref="I1387">INDEX(PERL[],MATCH(PERL[[#This Row],[Base Year]]&amp;PERL[[#This Row],[DistrictNumber]],PERL[[Fiscal Year]:[Fiscal Year]]&amp;PERL[[DistrictNumber]:[DistrictNumber]],0),9)*$H1387</f>
        <v>0</v>
      </c>
      <c r="J1387" s="15">
        <f>IF(PERL[[#This Row],[Unadjusted Maximum Revenue]]/(PERL[[#This Row],[Proposed Taxable Valuation]]/1000)&gt;PERL[[#This Row],[Max Debt RATE]],PERL[[#This Row],[Max Debt RATE]],PERL[[#This Row],[Unadjusted Maximum Revenue]]/(PERL[[#This Row],[Proposed Taxable Valuation]]/1000))</f>
        <v>0</v>
      </c>
      <c r="K1387" s="26">
        <f>ROUND(PERL[[#This Row],[Proposed Taxable Valuation]]/1000*PERL[[#This Row],[Adjusted Rate]],0)</f>
        <v>0</v>
      </c>
      <c r="L1387" s="19">
        <f t="shared" si="118"/>
        <v>0</v>
      </c>
      <c r="M1387" s="17">
        <f t="shared" si="120"/>
        <v>0</v>
      </c>
      <c r="N1387" s="5">
        <v>551007651</v>
      </c>
      <c r="O1387">
        <f>INDEX($R$3:$T$335,MATCH(PERL[[#This Row],[DistrictNumber]],$R$3:$R$335,0),3)</f>
        <v>0</v>
      </c>
      <c r="P1387" s="9">
        <f t="shared" si="121"/>
        <v>0</v>
      </c>
      <c r="V1387">
        <v>2030</v>
      </c>
      <c r="W1387" t="s">
        <v>164</v>
      </c>
      <c r="X1387" s="25">
        <v>156549693</v>
      </c>
    </row>
    <row r="1388" spans="1:24" x14ac:dyDescent="0.35">
      <c r="A1388" s="13">
        <v>2030</v>
      </c>
      <c r="B1388" s="13">
        <f t="shared" si="117"/>
        <v>2029</v>
      </c>
      <c r="C1388" t="s">
        <v>162</v>
      </c>
      <c r="D1388" t="s">
        <v>163</v>
      </c>
      <c r="E1388" s="5">
        <v>1626429134</v>
      </c>
      <c r="F1388" s="13">
        <f>INDEX($R$3:$T$335,MATCH(PERL[[#This Row],[DistrictNumber]],$R$3:$R$335,0),3)</f>
        <v>0</v>
      </c>
      <c r="G1388" s="9">
        <f t="shared" si="119"/>
        <v>0</v>
      </c>
      <c r="H1388" s="11">
        <v>1.02</v>
      </c>
      <c r="I1388" s="12" cm="1">
        <f t="array" ref="I1388">INDEX(PERL[],MATCH(PERL[[#This Row],[Base Year]]&amp;PERL[[#This Row],[DistrictNumber]],PERL[[Fiscal Year]:[Fiscal Year]]&amp;PERL[[DistrictNumber]:[DistrictNumber]],0),9)*$H1388</f>
        <v>0</v>
      </c>
      <c r="J1388" s="15">
        <f>IF(PERL[[#This Row],[Unadjusted Maximum Revenue]]/(PERL[[#This Row],[Proposed Taxable Valuation]]/1000)&gt;PERL[[#This Row],[Max Debt RATE]],PERL[[#This Row],[Max Debt RATE]],PERL[[#This Row],[Unadjusted Maximum Revenue]]/(PERL[[#This Row],[Proposed Taxable Valuation]]/1000))</f>
        <v>0</v>
      </c>
      <c r="K1388" s="26">
        <f>ROUND(PERL[[#This Row],[Proposed Taxable Valuation]]/1000*PERL[[#This Row],[Adjusted Rate]],0)</f>
        <v>0</v>
      </c>
      <c r="L1388" s="19">
        <f t="shared" si="118"/>
        <v>0</v>
      </c>
      <c r="M1388" s="17">
        <f t="shared" si="120"/>
        <v>0</v>
      </c>
      <c r="N1388" s="5">
        <v>1052609980</v>
      </c>
      <c r="O1388">
        <f>INDEX($R$3:$T$335,MATCH(PERL[[#This Row],[DistrictNumber]],$R$3:$R$335,0),3)</f>
        <v>0</v>
      </c>
      <c r="P1388" s="9">
        <f t="shared" si="121"/>
        <v>0</v>
      </c>
      <c r="V1388">
        <v>2030</v>
      </c>
      <c r="W1388" t="s">
        <v>166</v>
      </c>
      <c r="X1388" s="25">
        <v>878283435</v>
      </c>
    </row>
    <row r="1389" spans="1:24" x14ac:dyDescent="0.35">
      <c r="A1389" s="13">
        <v>2030</v>
      </c>
      <c r="B1389" s="13">
        <f t="shared" si="117"/>
        <v>2029</v>
      </c>
      <c r="C1389" t="s">
        <v>164</v>
      </c>
      <c r="D1389" t="s">
        <v>165</v>
      </c>
      <c r="E1389" s="5">
        <v>156549693</v>
      </c>
      <c r="F1389" s="13">
        <f>INDEX($R$3:$T$335,MATCH(PERL[[#This Row],[DistrictNumber]],$R$3:$R$335,0),3)</f>
        <v>0</v>
      </c>
      <c r="G1389" s="9">
        <f t="shared" si="119"/>
        <v>0</v>
      </c>
      <c r="H1389" s="11">
        <v>1.02</v>
      </c>
      <c r="I1389" s="12" cm="1">
        <f t="array" ref="I1389">INDEX(PERL[],MATCH(PERL[[#This Row],[Base Year]]&amp;PERL[[#This Row],[DistrictNumber]],PERL[[Fiscal Year]:[Fiscal Year]]&amp;PERL[[DistrictNumber]:[DistrictNumber]],0),9)*$H1389</f>
        <v>0</v>
      </c>
      <c r="J1389" s="15">
        <f>IF(PERL[[#This Row],[Unadjusted Maximum Revenue]]/(PERL[[#This Row],[Proposed Taxable Valuation]]/1000)&gt;PERL[[#This Row],[Max Debt RATE]],PERL[[#This Row],[Max Debt RATE]],PERL[[#This Row],[Unadjusted Maximum Revenue]]/(PERL[[#This Row],[Proposed Taxable Valuation]]/1000))</f>
        <v>0</v>
      </c>
      <c r="K1389" s="26">
        <f>ROUND(PERL[[#This Row],[Proposed Taxable Valuation]]/1000*PERL[[#This Row],[Adjusted Rate]],0)</f>
        <v>0</v>
      </c>
      <c r="L1389" s="19">
        <f t="shared" si="118"/>
        <v>0</v>
      </c>
      <c r="M1389" s="17">
        <f t="shared" si="120"/>
        <v>0</v>
      </c>
      <c r="N1389" s="5">
        <v>119439807</v>
      </c>
      <c r="O1389">
        <f>INDEX($R$3:$T$335,MATCH(PERL[[#This Row],[DistrictNumber]],$R$3:$R$335,0),3)</f>
        <v>0</v>
      </c>
      <c r="P1389" s="9">
        <f t="shared" si="121"/>
        <v>0</v>
      </c>
      <c r="V1389">
        <v>2030</v>
      </c>
      <c r="W1389" t="s">
        <v>168</v>
      </c>
      <c r="X1389" s="25">
        <v>501736586</v>
      </c>
    </row>
    <row r="1390" spans="1:24" x14ac:dyDescent="0.35">
      <c r="A1390" s="13">
        <v>2030</v>
      </c>
      <c r="B1390" s="13">
        <f t="shared" si="117"/>
        <v>2029</v>
      </c>
      <c r="C1390" t="s">
        <v>166</v>
      </c>
      <c r="D1390" t="s">
        <v>167</v>
      </c>
      <c r="E1390" s="5">
        <v>878283435</v>
      </c>
      <c r="F1390" s="13">
        <f>INDEX($R$3:$T$335,MATCH(PERL[[#This Row],[DistrictNumber]],$R$3:$R$335,0),3)</f>
        <v>0</v>
      </c>
      <c r="G1390" s="9">
        <f t="shared" si="119"/>
        <v>0</v>
      </c>
      <c r="H1390" s="11">
        <v>1.02</v>
      </c>
      <c r="I1390" s="12" cm="1">
        <f t="array" ref="I1390">INDEX(PERL[],MATCH(PERL[[#This Row],[Base Year]]&amp;PERL[[#This Row],[DistrictNumber]],PERL[[Fiscal Year]:[Fiscal Year]]&amp;PERL[[DistrictNumber]:[DistrictNumber]],0),9)*$H1390</f>
        <v>0</v>
      </c>
      <c r="J1390" s="15">
        <f>IF(PERL[[#This Row],[Unadjusted Maximum Revenue]]/(PERL[[#This Row],[Proposed Taxable Valuation]]/1000)&gt;PERL[[#This Row],[Max Debt RATE]],PERL[[#This Row],[Max Debt RATE]],PERL[[#This Row],[Unadjusted Maximum Revenue]]/(PERL[[#This Row],[Proposed Taxable Valuation]]/1000))</f>
        <v>0</v>
      </c>
      <c r="K1390" s="26">
        <f>ROUND(PERL[[#This Row],[Proposed Taxable Valuation]]/1000*PERL[[#This Row],[Adjusted Rate]],0)</f>
        <v>0</v>
      </c>
      <c r="L1390" s="19">
        <f t="shared" si="118"/>
        <v>0</v>
      </c>
      <c r="M1390" s="17">
        <f t="shared" si="120"/>
        <v>0</v>
      </c>
      <c r="N1390" s="5">
        <v>621428862</v>
      </c>
      <c r="O1390">
        <f>INDEX($R$3:$T$335,MATCH(PERL[[#This Row],[DistrictNumber]],$R$3:$R$335,0),3)</f>
        <v>0</v>
      </c>
      <c r="P1390" s="9">
        <f t="shared" si="121"/>
        <v>0</v>
      </c>
      <c r="V1390">
        <v>2030</v>
      </c>
      <c r="W1390" t="s">
        <v>170</v>
      </c>
      <c r="X1390" s="25">
        <v>19149712212</v>
      </c>
    </row>
    <row r="1391" spans="1:24" x14ac:dyDescent="0.35">
      <c r="A1391" s="13">
        <v>2030</v>
      </c>
      <c r="B1391" s="13">
        <f t="shared" si="117"/>
        <v>2029</v>
      </c>
      <c r="C1391" t="s">
        <v>168</v>
      </c>
      <c r="D1391" t="s">
        <v>169</v>
      </c>
      <c r="E1391" s="5">
        <v>501736586</v>
      </c>
      <c r="F1391" s="13">
        <f>INDEX($R$3:$T$335,MATCH(PERL[[#This Row],[DistrictNumber]],$R$3:$R$335,0),3)</f>
        <v>0</v>
      </c>
      <c r="G1391" s="9">
        <f t="shared" si="119"/>
        <v>0</v>
      </c>
      <c r="H1391" s="11">
        <v>1.02</v>
      </c>
      <c r="I1391" s="12" cm="1">
        <f t="array" ref="I1391">INDEX(PERL[],MATCH(PERL[[#This Row],[Base Year]]&amp;PERL[[#This Row],[DistrictNumber]],PERL[[Fiscal Year]:[Fiscal Year]]&amp;PERL[[DistrictNumber]:[DistrictNumber]],0),9)*$H1391</f>
        <v>0</v>
      </c>
      <c r="J1391" s="15">
        <f>IF(PERL[[#This Row],[Unadjusted Maximum Revenue]]/(PERL[[#This Row],[Proposed Taxable Valuation]]/1000)&gt;PERL[[#This Row],[Max Debt RATE]],PERL[[#This Row],[Max Debt RATE]],PERL[[#This Row],[Unadjusted Maximum Revenue]]/(PERL[[#This Row],[Proposed Taxable Valuation]]/1000))</f>
        <v>0</v>
      </c>
      <c r="K1391" s="26">
        <f>ROUND(PERL[[#This Row],[Proposed Taxable Valuation]]/1000*PERL[[#This Row],[Adjusted Rate]],0)</f>
        <v>0</v>
      </c>
      <c r="L1391" s="19">
        <f t="shared" si="118"/>
        <v>0</v>
      </c>
      <c r="M1391" s="17">
        <f t="shared" si="120"/>
        <v>0</v>
      </c>
      <c r="N1391" s="5">
        <v>315869242</v>
      </c>
      <c r="O1391">
        <f>INDEX($R$3:$T$335,MATCH(PERL[[#This Row],[DistrictNumber]],$R$3:$R$335,0),3)</f>
        <v>0</v>
      </c>
      <c r="P1391" s="9">
        <f t="shared" si="121"/>
        <v>0</v>
      </c>
      <c r="V1391">
        <v>2030</v>
      </c>
      <c r="W1391" t="s">
        <v>172</v>
      </c>
      <c r="X1391" s="25">
        <v>70395316</v>
      </c>
    </row>
    <row r="1392" spans="1:24" x14ac:dyDescent="0.35">
      <c r="A1392" s="13">
        <v>2030</v>
      </c>
      <c r="B1392" s="13">
        <f t="shared" si="117"/>
        <v>2029</v>
      </c>
      <c r="C1392" t="s">
        <v>170</v>
      </c>
      <c r="D1392" t="s">
        <v>171</v>
      </c>
      <c r="E1392" s="5">
        <v>19149712212</v>
      </c>
      <c r="F1392" s="13">
        <f>INDEX($R$3:$T$335,MATCH(PERL[[#This Row],[DistrictNumber]],$R$3:$R$335,0),3)</f>
        <v>0.13500000000000001</v>
      </c>
      <c r="G1392" s="9">
        <f t="shared" si="119"/>
        <v>2585211.1486200001</v>
      </c>
      <c r="H1392" s="11">
        <v>1.02</v>
      </c>
      <c r="I1392" s="12" cm="1">
        <f t="array" ref="I1392">INDEX(PERL[],MATCH(PERL[[#This Row],[Base Year]]&amp;PERL[[#This Row],[DistrictNumber]],PERL[[Fiscal Year]:[Fiscal Year]]&amp;PERL[[DistrictNumber]:[DistrictNumber]],0),9)*$H1392</f>
        <v>1368691.1969337503</v>
      </c>
      <c r="J1392" s="15">
        <f>IF(PERL[[#This Row],[Unadjusted Maximum Revenue]]/(PERL[[#This Row],[Proposed Taxable Valuation]]/1000)&gt;PERL[[#This Row],[Max Debt RATE]],PERL[[#This Row],[Max Debt RATE]],PERL[[#This Row],[Unadjusted Maximum Revenue]]/(PERL[[#This Row],[Proposed Taxable Valuation]]/1000))</f>
        <v>7.1473199272210047E-2</v>
      </c>
      <c r="K1392" s="26">
        <f>ROUND(PERL[[#This Row],[Proposed Taxable Valuation]]/1000*PERL[[#This Row],[Adjusted Rate]],0)</f>
        <v>1368691</v>
      </c>
      <c r="L1392" s="19">
        <f t="shared" si="118"/>
        <v>-1216519.9516862498</v>
      </c>
      <c r="M1392" s="17">
        <f t="shared" si="120"/>
        <v>-6.3526800727789962E-2</v>
      </c>
      <c r="N1392" s="5">
        <v>11983435070</v>
      </c>
      <c r="O1392">
        <f>INDEX($R$3:$T$335,MATCH(PERL[[#This Row],[DistrictNumber]],$R$3:$R$335,0),3)</f>
        <v>0.13500000000000001</v>
      </c>
      <c r="P1392" s="9">
        <f t="shared" si="121"/>
        <v>1617763.7344500001</v>
      </c>
      <c r="V1392">
        <v>2030</v>
      </c>
      <c r="W1392" t="s">
        <v>174</v>
      </c>
      <c r="X1392" s="25">
        <v>581692783</v>
      </c>
    </row>
    <row r="1393" spans="1:24" x14ac:dyDescent="0.35">
      <c r="A1393" s="13">
        <v>2030</v>
      </c>
      <c r="B1393" s="13">
        <f t="shared" si="117"/>
        <v>2029</v>
      </c>
      <c r="C1393" t="s">
        <v>172</v>
      </c>
      <c r="D1393" t="s">
        <v>173</v>
      </c>
      <c r="E1393" s="5">
        <v>70395316</v>
      </c>
      <c r="F1393" s="13">
        <f>INDEX($R$3:$T$335,MATCH(PERL[[#This Row],[DistrictNumber]],$R$3:$R$335,0),3)</f>
        <v>0</v>
      </c>
      <c r="G1393" s="9">
        <f t="shared" si="119"/>
        <v>0</v>
      </c>
      <c r="H1393" s="11">
        <v>1.02</v>
      </c>
      <c r="I1393" s="12" cm="1">
        <f t="array" ref="I1393">INDEX(PERL[],MATCH(PERL[[#This Row],[Base Year]]&amp;PERL[[#This Row],[DistrictNumber]],PERL[[Fiscal Year]:[Fiscal Year]]&amp;PERL[[DistrictNumber]:[DistrictNumber]],0),9)*$H1393</f>
        <v>0</v>
      </c>
      <c r="J1393" s="15">
        <f>IF(PERL[[#This Row],[Unadjusted Maximum Revenue]]/(PERL[[#This Row],[Proposed Taxable Valuation]]/1000)&gt;PERL[[#This Row],[Max Debt RATE]],PERL[[#This Row],[Max Debt RATE]],PERL[[#This Row],[Unadjusted Maximum Revenue]]/(PERL[[#This Row],[Proposed Taxable Valuation]]/1000))</f>
        <v>0</v>
      </c>
      <c r="K1393" s="26">
        <f>ROUND(PERL[[#This Row],[Proposed Taxable Valuation]]/1000*PERL[[#This Row],[Adjusted Rate]],0)</f>
        <v>0</v>
      </c>
      <c r="L1393" s="19">
        <f t="shared" si="118"/>
        <v>0</v>
      </c>
      <c r="M1393" s="17">
        <f t="shared" si="120"/>
        <v>0</v>
      </c>
      <c r="N1393" s="5">
        <v>57682802</v>
      </c>
      <c r="O1393">
        <f>INDEX($R$3:$T$335,MATCH(PERL[[#This Row],[DistrictNumber]],$R$3:$R$335,0),3)</f>
        <v>0</v>
      </c>
      <c r="P1393" s="9">
        <f t="shared" si="121"/>
        <v>0</v>
      </c>
      <c r="V1393">
        <v>2030</v>
      </c>
      <c r="W1393" t="s">
        <v>176</v>
      </c>
      <c r="X1393" s="25">
        <v>8359584725</v>
      </c>
    </row>
    <row r="1394" spans="1:24" x14ac:dyDescent="0.35">
      <c r="A1394" s="13">
        <v>2030</v>
      </c>
      <c r="B1394" s="13">
        <f t="shared" si="117"/>
        <v>2029</v>
      </c>
      <c r="C1394" t="s">
        <v>174</v>
      </c>
      <c r="D1394" t="s">
        <v>175</v>
      </c>
      <c r="E1394" s="5">
        <v>581692783</v>
      </c>
      <c r="F1394" s="13">
        <f>INDEX($R$3:$T$335,MATCH(PERL[[#This Row],[DistrictNumber]],$R$3:$R$335,0),3)</f>
        <v>0</v>
      </c>
      <c r="G1394" s="9">
        <f t="shared" si="119"/>
        <v>0</v>
      </c>
      <c r="H1394" s="11">
        <v>1.02</v>
      </c>
      <c r="I1394" s="12" cm="1">
        <f t="array" ref="I1394">INDEX(PERL[],MATCH(PERL[[#This Row],[Base Year]]&amp;PERL[[#This Row],[DistrictNumber]],PERL[[Fiscal Year]:[Fiscal Year]]&amp;PERL[[DistrictNumber]:[DistrictNumber]],0),9)*$H1394</f>
        <v>0</v>
      </c>
      <c r="J1394" s="15">
        <f>IF(PERL[[#This Row],[Unadjusted Maximum Revenue]]/(PERL[[#This Row],[Proposed Taxable Valuation]]/1000)&gt;PERL[[#This Row],[Max Debt RATE]],PERL[[#This Row],[Max Debt RATE]],PERL[[#This Row],[Unadjusted Maximum Revenue]]/(PERL[[#This Row],[Proposed Taxable Valuation]]/1000))</f>
        <v>0</v>
      </c>
      <c r="K1394" s="26">
        <f>ROUND(PERL[[#This Row],[Proposed Taxable Valuation]]/1000*PERL[[#This Row],[Adjusted Rate]],0)</f>
        <v>0</v>
      </c>
      <c r="L1394" s="19">
        <f t="shared" si="118"/>
        <v>0</v>
      </c>
      <c r="M1394" s="17">
        <f t="shared" si="120"/>
        <v>0</v>
      </c>
      <c r="N1394" s="5">
        <v>401451620</v>
      </c>
      <c r="O1394">
        <f>INDEX($R$3:$T$335,MATCH(PERL[[#This Row],[DistrictNumber]],$R$3:$R$335,0),3)</f>
        <v>0</v>
      </c>
      <c r="P1394" s="9">
        <f t="shared" si="121"/>
        <v>0</v>
      </c>
      <c r="V1394">
        <v>2030</v>
      </c>
      <c r="W1394" t="s">
        <v>178</v>
      </c>
      <c r="X1394" s="25">
        <v>289197319</v>
      </c>
    </row>
    <row r="1395" spans="1:24" x14ac:dyDescent="0.35">
      <c r="A1395" s="13">
        <v>2030</v>
      </c>
      <c r="B1395" s="13">
        <f t="shared" si="117"/>
        <v>2029</v>
      </c>
      <c r="C1395" t="s">
        <v>176</v>
      </c>
      <c r="D1395" t="s">
        <v>177</v>
      </c>
      <c r="E1395" s="5">
        <v>8359584725</v>
      </c>
      <c r="F1395" s="13">
        <f>INDEX($R$3:$T$335,MATCH(PERL[[#This Row],[DistrictNumber]],$R$3:$R$335,0),3)</f>
        <v>0</v>
      </c>
      <c r="G1395" s="9">
        <f t="shared" si="119"/>
        <v>0</v>
      </c>
      <c r="H1395" s="11">
        <v>1.02</v>
      </c>
      <c r="I1395" s="12" cm="1">
        <f t="array" ref="I1395">INDEX(PERL[],MATCH(PERL[[#This Row],[Base Year]]&amp;PERL[[#This Row],[DistrictNumber]],PERL[[Fiscal Year]:[Fiscal Year]]&amp;PERL[[DistrictNumber]:[DistrictNumber]],0),9)*$H1395</f>
        <v>0</v>
      </c>
      <c r="J1395" s="15">
        <f>IF(PERL[[#This Row],[Unadjusted Maximum Revenue]]/(PERL[[#This Row],[Proposed Taxable Valuation]]/1000)&gt;PERL[[#This Row],[Max Debt RATE]],PERL[[#This Row],[Max Debt RATE]],PERL[[#This Row],[Unadjusted Maximum Revenue]]/(PERL[[#This Row],[Proposed Taxable Valuation]]/1000))</f>
        <v>0</v>
      </c>
      <c r="K1395" s="26">
        <f>ROUND(PERL[[#This Row],[Proposed Taxable Valuation]]/1000*PERL[[#This Row],[Adjusted Rate]],0)</f>
        <v>0</v>
      </c>
      <c r="L1395" s="19">
        <f t="shared" si="118"/>
        <v>0</v>
      </c>
      <c r="M1395" s="17">
        <f t="shared" si="120"/>
        <v>0</v>
      </c>
      <c r="N1395" s="5">
        <v>5165079900</v>
      </c>
      <c r="O1395">
        <f>INDEX($R$3:$T$335,MATCH(PERL[[#This Row],[DistrictNumber]],$R$3:$R$335,0),3)</f>
        <v>0</v>
      </c>
      <c r="P1395" s="9">
        <f t="shared" si="121"/>
        <v>0</v>
      </c>
      <c r="V1395">
        <v>2030</v>
      </c>
      <c r="W1395" t="s">
        <v>68</v>
      </c>
      <c r="X1395" s="25">
        <v>401280005</v>
      </c>
    </row>
    <row r="1396" spans="1:24" x14ac:dyDescent="0.35">
      <c r="A1396" s="13">
        <v>2030</v>
      </c>
      <c r="B1396" s="13">
        <f t="shared" si="117"/>
        <v>2029</v>
      </c>
      <c r="C1396" t="s">
        <v>178</v>
      </c>
      <c r="D1396" t="s">
        <v>179</v>
      </c>
      <c r="E1396" s="5">
        <v>289197319</v>
      </c>
      <c r="F1396" s="13">
        <f>INDEX($R$3:$T$335,MATCH(PERL[[#This Row],[DistrictNumber]],$R$3:$R$335,0),3)</f>
        <v>0</v>
      </c>
      <c r="G1396" s="9">
        <f t="shared" si="119"/>
        <v>0</v>
      </c>
      <c r="H1396" s="11">
        <v>1.02</v>
      </c>
      <c r="I1396" s="12" cm="1">
        <f t="array" ref="I1396">INDEX(PERL[],MATCH(PERL[[#This Row],[Base Year]]&amp;PERL[[#This Row],[DistrictNumber]],PERL[[Fiscal Year]:[Fiscal Year]]&amp;PERL[[DistrictNumber]:[DistrictNumber]],0),9)*$H1396</f>
        <v>0</v>
      </c>
      <c r="J1396" s="15">
        <f>IF(PERL[[#This Row],[Unadjusted Maximum Revenue]]/(PERL[[#This Row],[Proposed Taxable Valuation]]/1000)&gt;PERL[[#This Row],[Max Debt RATE]],PERL[[#This Row],[Max Debt RATE]],PERL[[#This Row],[Unadjusted Maximum Revenue]]/(PERL[[#This Row],[Proposed Taxable Valuation]]/1000))</f>
        <v>0</v>
      </c>
      <c r="K1396" s="26">
        <f>ROUND(PERL[[#This Row],[Proposed Taxable Valuation]]/1000*PERL[[#This Row],[Adjusted Rate]],0)</f>
        <v>0</v>
      </c>
      <c r="L1396" s="19">
        <f t="shared" si="118"/>
        <v>0</v>
      </c>
      <c r="M1396" s="17">
        <f t="shared" si="120"/>
        <v>0</v>
      </c>
      <c r="N1396" s="5">
        <v>205039818</v>
      </c>
      <c r="O1396">
        <f>INDEX($R$3:$T$335,MATCH(PERL[[#This Row],[DistrictNumber]],$R$3:$R$335,0),3)</f>
        <v>0</v>
      </c>
      <c r="P1396" s="9">
        <f t="shared" si="121"/>
        <v>0</v>
      </c>
      <c r="V1396">
        <v>2030</v>
      </c>
      <c r="W1396" t="s">
        <v>180</v>
      </c>
      <c r="X1396" s="25">
        <v>457794031</v>
      </c>
    </row>
    <row r="1397" spans="1:24" x14ac:dyDescent="0.35">
      <c r="A1397" s="13">
        <v>2030</v>
      </c>
      <c r="B1397" s="13">
        <f t="shared" si="117"/>
        <v>2029</v>
      </c>
      <c r="C1397" t="s">
        <v>180</v>
      </c>
      <c r="D1397" t="s">
        <v>181</v>
      </c>
      <c r="E1397" s="5">
        <v>457794031</v>
      </c>
      <c r="F1397" s="13">
        <f>INDEX($R$3:$T$335,MATCH(PERL[[#This Row],[DistrictNumber]],$R$3:$R$335,0),3)</f>
        <v>0</v>
      </c>
      <c r="G1397" s="9">
        <f t="shared" si="119"/>
        <v>0</v>
      </c>
      <c r="H1397" s="11">
        <v>1.02</v>
      </c>
      <c r="I1397" s="12" cm="1">
        <f t="array" ref="I1397">INDEX(PERL[],MATCH(PERL[[#This Row],[Base Year]]&amp;PERL[[#This Row],[DistrictNumber]],PERL[[Fiscal Year]:[Fiscal Year]]&amp;PERL[[DistrictNumber]:[DistrictNumber]],0),9)*$H1397</f>
        <v>0</v>
      </c>
      <c r="J1397" s="15">
        <f>IF(PERL[[#This Row],[Unadjusted Maximum Revenue]]/(PERL[[#This Row],[Proposed Taxable Valuation]]/1000)&gt;PERL[[#This Row],[Max Debt RATE]],PERL[[#This Row],[Max Debt RATE]],PERL[[#This Row],[Unadjusted Maximum Revenue]]/(PERL[[#This Row],[Proposed Taxable Valuation]]/1000))</f>
        <v>0</v>
      </c>
      <c r="K1397" s="26">
        <f>ROUND(PERL[[#This Row],[Proposed Taxable Valuation]]/1000*PERL[[#This Row],[Adjusted Rate]],0)</f>
        <v>0</v>
      </c>
      <c r="L1397" s="19">
        <f t="shared" si="118"/>
        <v>0</v>
      </c>
      <c r="M1397" s="17">
        <f t="shared" si="120"/>
        <v>0</v>
      </c>
      <c r="N1397" s="5">
        <v>329123469</v>
      </c>
      <c r="O1397">
        <f>INDEX($R$3:$T$335,MATCH(PERL[[#This Row],[DistrictNumber]],$R$3:$R$335,0),3)</f>
        <v>0</v>
      </c>
      <c r="P1397" s="9">
        <f t="shared" si="121"/>
        <v>0</v>
      </c>
      <c r="V1397">
        <v>2030</v>
      </c>
      <c r="W1397" t="s">
        <v>182</v>
      </c>
      <c r="X1397" s="25">
        <v>577601679</v>
      </c>
    </row>
    <row r="1398" spans="1:24" x14ac:dyDescent="0.35">
      <c r="A1398" s="13">
        <v>2030</v>
      </c>
      <c r="B1398" s="13">
        <f t="shared" si="117"/>
        <v>2029</v>
      </c>
      <c r="C1398" t="s">
        <v>182</v>
      </c>
      <c r="D1398" t="s">
        <v>183</v>
      </c>
      <c r="E1398" s="5">
        <v>577601679</v>
      </c>
      <c r="F1398" s="13">
        <f>INDEX($R$3:$T$335,MATCH(PERL[[#This Row],[DistrictNumber]],$R$3:$R$335,0),3)</f>
        <v>0</v>
      </c>
      <c r="G1398" s="9">
        <f t="shared" si="119"/>
        <v>0</v>
      </c>
      <c r="H1398" s="11">
        <v>1.02</v>
      </c>
      <c r="I1398" s="12" cm="1">
        <f t="array" ref="I1398">INDEX(PERL[],MATCH(PERL[[#This Row],[Base Year]]&amp;PERL[[#This Row],[DistrictNumber]],PERL[[Fiscal Year]:[Fiscal Year]]&amp;PERL[[DistrictNumber]:[DistrictNumber]],0),9)*$H1398</f>
        <v>0</v>
      </c>
      <c r="J1398" s="15">
        <f>IF(PERL[[#This Row],[Unadjusted Maximum Revenue]]/(PERL[[#This Row],[Proposed Taxable Valuation]]/1000)&gt;PERL[[#This Row],[Max Debt RATE]],PERL[[#This Row],[Max Debt RATE]],PERL[[#This Row],[Unadjusted Maximum Revenue]]/(PERL[[#This Row],[Proposed Taxable Valuation]]/1000))</f>
        <v>0</v>
      </c>
      <c r="K1398" s="26">
        <f>ROUND(PERL[[#This Row],[Proposed Taxable Valuation]]/1000*PERL[[#This Row],[Adjusted Rate]],0)</f>
        <v>0</v>
      </c>
      <c r="L1398" s="19">
        <f t="shared" si="118"/>
        <v>0</v>
      </c>
      <c r="M1398" s="17">
        <f t="shared" si="120"/>
        <v>0</v>
      </c>
      <c r="N1398" s="5">
        <v>468840492</v>
      </c>
      <c r="O1398">
        <f>INDEX($R$3:$T$335,MATCH(PERL[[#This Row],[DistrictNumber]],$R$3:$R$335,0),3)</f>
        <v>0</v>
      </c>
      <c r="P1398" s="9">
        <f t="shared" si="121"/>
        <v>0</v>
      </c>
      <c r="V1398">
        <v>2030</v>
      </c>
      <c r="W1398" t="s">
        <v>184</v>
      </c>
      <c r="X1398" s="25">
        <v>485081193</v>
      </c>
    </row>
    <row r="1399" spans="1:24" x14ac:dyDescent="0.35">
      <c r="A1399" s="13">
        <v>2030</v>
      </c>
      <c r="B1399" s="13">
        <f t="shared" si="117"/>
        <v>2029</v>
      </c>
      <c r="C1399" t="s">
        <v>184</v>
      </c>
      <c r="D1399" t="s">
        <v>185</v>
      </c>
      <c r="E1399" s="5">
        <v>485081193</v>
      </c>
      <c r="F1399" s="13">
        <f>INDEX($R$3:$T$335,MATCH(PERL[[#This Row],[DistrictNumber]],$R$3:$R$335,0),3)</f>
        <v>0</v>
      </c>
      <c r="G1399" s="9">
        <f t="shared" si="119"/>
        <v>0</v>
      </c>
      <c r="H1399" s="11">
        <v>1.02</v>
      </c>
      <c r="I1399" s="12" cm="1">
        <f t="array" ref="I1399">INDEX(PERL[],MATCH(PERL[[#This Row],[Base Year]]&amp;PERL[[#This Row],[DistrictNumber]],PERL[[Fiscal Year]:[Fiscal Year]]&amp;PERL[[DistrictNumber]:[DistrictNumber]],0),9)*$H1399</f>
        <v>0</v>
      </c>
      <c r="J1399" s="15">
        <f>IF(PERL[[#This Row],[Unadjusted Maximum Revenue]]/(PERL[[#This Row],[Proposed Taxable Valuation]]/1000)&gt;PERL[[#This Row],[Max Debt RATE]],PERL[[#This Row],[Max Debt RATE]],PERL[[#This Row],[Unadjusted Maximum Revenue]]/(PERL[[#This Row],[Proposed Taxable Valuation]]/1000))</f>
        <v>0</v>
      </c>
      <c r="K1399" s="26">
        <f>ROUND(PERL[[#This Row],[Proposed Taxable Valuation]]/1000*PERL[[#This Row],[Adjusted Rate]],0)</f>
        <v>0</v>
      </c>
      <c r="L1399" s="19">
        <f t="shared" si="118"/>
        <v>0</v>
      </c>
      <c r="M1399" s="17">
        <f t="shared" si="120"/>
        <v>0</v>
      </c>
      <c r="N1399" s="5">
        <v>304272475</v>
      </c>
      <c r="O1399">
        <f>INDEX($R$3:$T$335,MATCH(PERL[[#This Row],[DistrictNumber]],$R$3:$R$335,0),3)</f>
        <v>0</v>
      </c>
      <c r="P1399" s="9">
        <f t="shared" si="121"/>
        <v>0</v>
      </c>
      <c r="V1399">
        <v>2030</v>
      </c>
      <c r="W1399" t="s">
        <v>186</v>
      </c>
      <c r="X1399" s="25">
        <v>363740699</v>
      </c>
    </row>
    <row r="1400" spans="1:24" x14ac:dyDescent="0.35">
      <c r="A1400" s="13">
        <v>2030</v>
      </c>
      <c r="B1400" s="13">
        <f t="shared" si="117"/>
        <v>2029</v>
      </c>
      <c r="C1400" t="s">
        <v>186</v>
      </c>
      <c r="D1400" t="s">
        <v>187</v>
      </c>
      <c r="E1400" s="5">
        <v>363740699</v>
      </c>
      <c r="F1400" s="13">
        <f>INDEX($R$3:$T$335,MATCH(PERL[[#This Row],[DistrictNumber]],$R$3:$R$335,0),3)</f>
        <v>0</v>
      </c>
      <c r="G1400" s="9">
        <f t="shared" si="119"/>
        <v>0</v>
      </c>
      <c r="H1400" s="11">
        <v>1.02</v>
      </c>
      <c r="I1400" s="12" cm="1">
        <f t="array" ref="I1400">INDEX(PERL[],MATCH(PERL[[#This Row],[Base Year]]&amp;PERL[[#This Row],[DistrictNumber]],PERL[[Fiscal Year]:[Fiscal Year]]&amp;PERL[[DistrictNumber]:[DistrictNumber]],0),9)*$H1400</f>
        <v>0</v>
      </c>
      <c r="J1400" s="15">
        <f>IF(PERL[[#This Row],[Unadjusted Maximum Revenue]]/(PERL[[#This Row],[Proposed Taxable Valuation]]/1000)&gt;PERL[[#This Row],[Max Debt RATE]],PERL[[#This Row],[Max Debt RATE]],PERL[[#This Row],[Unadjusted Maximum Revenue]]/(PERL[[#This Row],[Proposed Taxable Valuation]]/1000))</f>
        <v>0</v>
      </c>
      <c r="K1400" s="26">
        <f>ROUND(PERL[[#This Row],[Proposed Taxable Valuation]]/1000*PERL[[#This Row],[Adjusted Rate]],0)</f>
        <v>0</v>
      </c>
      <c r="L1400" s="19">
        <f t="shared" si="118"/>
        <v>0</v>
      </c>
      <c r="M1400" s="17">
        <f t="shared" si="120"/>
        <v>0</v>
      </c>
      <c r="N1400" s="5">
        <v>277512211</v>
      </c>
      <c r="O1400">
        <f>INDEX($R$3:$T$335,MATCH(PERL[[#This Row],[DistrictNumber]],$R$3:$R$335,0),3)</f>
        <v>0</v>
      </c>
      <c r="P1400" s="9">
        <f t="shared" si="121"/>
        <v>0</v>
      </c>
      <c r="V1400">
        <v>2030</v>
      </c>
      <c r="W1400" t="s">
        <v>198</v>
      </c>
      <c r="X1400" s="25">
        <v>455102408</v>
      </c>
    </row>
    <row r="1401" spans="1:24" x14ac:dyDescent="0.35">
      <c r="A1401" s="13">
        <v>2030</v>
      </c>
      <c r="B1401" s="13">
        <f t="shared" si="117"/>
        <v>2029</v>
      </c>
      <c r="C1401" t="s">
        <v>188</v>
      </c>
      <c r="D1401" t="s">
        <v>189</v>
      </c>
      <c r="E1401" s="5">
        <v>515378274</v>
      </c>
      <c r="F1401" s="13">
        <f>INDEX($R$3:$T$335,MATCH(PERL[[#This Row],[DistrictNumber]],$R$3:$R$335,0),3)</f>
        <v>0.13500000000000001</v>
      </c>
      <c r="G1401" s="9">
        <f t="shared" si="119"/>
        <v>69576.066990000007</v>
      </c>
      <c r="H1401" s="11">
        <v>1.02</v>
      </c>
      <c r="I1401" s="12" cm="1">
        <f t="array" ref="I1401">INDEX(PERL[],MATCH(PERL[[#This Row],[Base Year]]&amp;PERL[[#This Row],[DistrictNumber]],PERL[[Fiscal Year]:[Fiscal Year]]&amp;PERL[[DistrictNumber]:[DistrictNumber]],0),9)*$H1401</f>
        <v>50938.289116613989</v>
      </c>
      <c r="J1401" s="15">
        <f>IF(PERL[[#This Row],[Unadjusted Maximum Revenue]]/(PERL[[#This Row],[Proposed Taxable Valuation]]/1000)&gt;PERL[[#This Row],[Max Debt RATE]],PERL[[#This Row],[Max Debt RATE]],PERL[[#This Row],[Unadjusted Maximum Revenue]]/(PERL[[#This Row],[Proposed Taxable Valuation]]/1000))</f>
        <v>9.8836702450157979E-2</v>
      </c>
      <c r="K1401" s="26">
        <f>ROUND(PERL[[#This Row],[Proposed Taxable Valuation]]/1000*PERL[[#This Row],[Adjusted Rate]],0)</f>
        <v>50938</v>
      </c>
      <c r="L1401" s="19">
        <f t="shared" si="118"/>
        <v>-18637.777873386018</v>
      </c>
      <c r="M1401" s="17">
        <f t="shared" si="120"/>
        <v>-3.616329754984203E-2</v>
      </c>
      <c r="N1401" s="5">
        <v>386027671</v>
      </c>
      <c r="O1401">
        <f>INDEX($R$3:$T$335,MATCH(PERL[[#This Row],[DistrictNumber]],$R$3:$R$335,0),3)</f>
        <v>0.13500000000000001</v>
      </c>
      <c r="P1401" s="9">
        <f t="shared" si="121"/>
        <v>52113.735585000002</v>
      </c>
      <c r="V1401">
        <v>2030</v>
      </c>
      <c r="W1401" t="s">
        <v>188</v>
      </c>
      <c r="X1401" s="25">
        <v>515378274</v>
      </c>
    </row>
    <row r="1402" spans="1:24" x14ac:dyDescent="0.35">
      <c r="A1402" s="13">
        <v>2030</v>
      </c>
      <c r="B1402" s="13">
        <f t="shared" si="117"/>
        <v>2029</v>
      </c>
      <c r="C1402" t="s">
        <v>190</v>
      </c>
      <c r="D1402" t="s">
        <v>191</v>
      </c>
      <c r="E1402" s="5">
        <v>583555561</v>
      </c>
      <c r="F1402" s="13">
        <f>INDEX($R$3:$T$335,MATCH(PERL[[#This Row],[DistrictNumber]],$R$3:$R$335,0),3)</f>
        <v>0</v>
      </c>
      <c r="G1402" s="9">
        <f t="shared" si="119"/>
        <v>0</v>
      </c>
      <c r="H1402" s="11">
        <v>1.02</v>
      </c>
      <c r="I1402" s="12" cm="1">
        <f t="array" ref="I1402">INDEX(PERL[],MATCH(PERL[[#This Row],[Base Year]]&amp;PERL[[#This Row],[DistrictNumber]],PERL[[Fiscal Year]:[Fiscal Year]]&amp;PERL[[DistrictNumber]:[DistrictNumber]],0),9)*$H1402</f>
        <v>0</v>
      </c>
      <c r="J1402" s="15">
        <f>IF(PERL[[#This Row],[Unadjusted Maximum Revenue]]/(PERL[[#This Row],[Proposed Taxable Valuation]]/1000)&gt;PERL[[#This Row],[Max Debt RATE]],PERL[[#This Row],[Max Debt RATE]],PERL[[#This Row],[Unadjusted Maximum Revenue]]/(PERL[[#This Row],[Proposed Taxable Valuation]]/1000))</f>
        <v>0</v>
      </c>
      <c r="K1402" s="26">
        <f>ROUND(PERL[[#This Row],[Proposed Taxable Valuation]]/1000*PERL[[#This Row],[Adjusted Rate]],0)</f>
        <v>0</v>
      </c>
      <c r="L1402" s="19">
        <f t="shared" si="118"/>
        <v>0</v>
      </c>
      <c r="M1402" s="17">
        <f t="shared" si="120"/>
        <v>0</v>
      </c>
      <c r="N1402" s="5">
        <v>437587707</v>
      </c>
      <c r="O1402">
        <f>INDEX($R$3:$T$335,MATCH(PERL[[#This Row],[DistrictNumber]],$R$3:$R$335,0),3)</f>
        <v>0</v>
      </c>
      <c r="P1402" s="9">
        <f t="shared" si="121"/>
        <v>0</v>
      </c>
      <c r="V1402">
        <v>2030</v>
      </c>
      <c r="W1402" t="s">
        <v>194</v>
      </c>
      <c r="X1402" s="25">
        <v>295801142</v>
      </c>
    </row>
    <row r="1403" spans="1:24" x14ac:dyDescent="0.35">
      <c r="A1403" s="13">
        <v>2030</v>
      </c>
      <c r="B1403" s="13">
        <f t="shared" si="117"/>
        <v>2029</v>
      </c>
      <c r="C1403" t="s">
        <v>192</v>
      </c>
      <c r="D1403" t="s">
        <v>193</v>
      </c>
      <c r="E1403" s="5">
        <v>844283138</v>
      </c>
      <c r="F1403" s="13">
        <f>INDEX($R$3:$T$335,MATCH(PERL[[#This Row],[DistrictNumber]],$R$3:$R$335,0),3)</f>
        <v>0</v>
      </c>
      <c r="G1403" s="9">
        <f t="shared" si="119"/>
        <v>0</v>
      </c>
      <c r="H1403" s="11">
        <v>1.02</v>
      </c>
      <c r="I1403" s="12" cm="1">
        <f t="array" ref="I1403">INDEX(PERL[],MATCH(PERL[[#This Row],[Base Year]]&amp;PERL[[#This Row],[DistrictNumber]],PERL[[Fiscal Year]:[Fiscal Year]]&amp;PERL[[DistrictNumber]:[DistrictNumber]],0),9)*$H1403</f>
        <v>0</v>
      </c>
      <c r="J1403" s="15">
        <f>IF(PERL[[#This Row],[Unadjusted Maximum Revenue]]/(PERL[[#This Row],[Proposed Taxable Valuation]]/1000)&gt;PERL[[#This Row],[Max Debt RATE]],PERL[[#This Row],[Max Debt RATE]],PERL[[#This Row],[Unadjusted Maximum Revenue]]/(PERL[[#This Row],[Proposed Taxable Valuation]]/1000))</f>
        <v>0</v>
      </c>
      <c r="K1403" s="26">
        <f>ROUND(PERL[[#This Row],[Proposed Taxable Valuation]]/1000*PERL[[#This Row],[Adjusted Rate]],0)</f>
        <v>0</v>
      </c>
      <c r="L1403" s="19">
        <f t="shared" si="118"/>
        <v>0</v>
      </c>
      <c r="M1403" s="17">
        <f t="shared" si="120"/>
        <v>0</v>
      </c>
      <c r="N1403" s="5">
        <v>602355626</v>
      </c>
      <c r="O1403">
        <f>INDEX($R$3:$T$335,MATCH(PERL[[#This Row],[DistrictNumber]],$R$3:$R$335,0),3)</f>
        <v>0</v>
      </c>
      <c r="P1403" s="9">
        <f t="shared" si="121"/>
        <v>0</v>
      </c>
      <c r="V1403">
        <v>2030</v>
      </c>
      <c r="W1403" t="s">
        <v>196</v>
      </c>
      <c r="X1403" s="25">
        <v>381047617</v>
      </c>
    </row>
    <row r="1404" spans="1:24" x14ac:dyDescent="0.35">
      <c r="A1404" s="13">
        <v>2030</v>
      </c>
      <c r="B1404" s="13">
        <f t="shared" si="117"/>
        <v>2029</v>
      </c>
      <c r="C1404" t="s">
        <v>194</v>
      </c>
      <c r="D1404" t="s">
        <v>195</v>
      </c>
      <c r="E1404" s="5">
        <v>295801142</v>
      </c>
      <c r="F1404" s="13">
        <f>INDEX($R$3:$T$335,MATCH(PERL[[#This Row],[DistrictNumber]],$R$3:$R$335,0),3)</f>
        <v>0</v>
      </c>
      <c r="G1404" s="9">
        <f t="shared" si="119"/>
        <v>0</v>
      </c>
      <c r="H1404" s="11">
        <v>1.02</v>
      </c>
      <c r="I1404" s="12" cm="1">
        <f t="array" ref="I1404">INDEX(PERL[],MATCH(PERL[[#This Row],[Base Year]]&amp;PERL[[#This Row],[DistrictNumber]],PERL[[Fiscal Year]:[Fiscal Year]]&amp;PERL[[DistrictNumber]:[DistrictNumber]],0),9)*$H1404</f>
        <v>0</v>
      </c>
      <c r="J1404" s="15">
        <f>IF(PERL[[#This Row],[Unadjusted Maximum Revenue]]/(PERL[[#This Row],[Proposed Taxable Valuation]]/1000)&gt;PERL[[#This Row],[Max Debt RATE]],PERL[[#This Row],[Max Debt RATE]],PERL[[#This Row],[Unadjusted Maximum Revenue]]/(PERL[[#This Row],[Proposed Taxable Valuation]]/1000))</f>
        <v>0</v>
      </c>
      <c r="K1404" s="26">
        <f>ROUND(PERL[[#This Row],[Proposed Taxable Valuation]]/1000*PERL[[#This Row],[Adjusted Rate]],0)</f>
        <v>0</v>
      </c>
      <c r="L1404" s="19">
        <f t="shared" si="118"/>
        <v>0</v>
      </c>
      <c r="M1404" s="17">
        <f t="shared" si="120"/>
        <v>0</v>
      </c>
      <c r="N1404" s="5">
        <v>214505907</v>
      </c>
      <c r="O1404">
        <f>INDEX($R$3:$T$335,MATCH(PERL[[#This Row],[DistrictNumber]],$R$3:$R$335,0),3)</f>
        <v>0</v>
      </c>
      <c r="P1404" s="9">
        <f t="shared" si="121"/>
        <v>0</v>
      </c>
      <c r="V1404">
        <v>2030</v>
      </c>
      <c r="W1404" t="s">
        <v>476</v>
      </c>
      <c r="X1404" s="25">
        <v>360769112</v>
      </c>
    </row>
    <row r="1405" spans="1:24" x14ac:dyDescent="0.35">
      <c r="A1405" s="13">
        <v>2030</v>
      </c>
      <c r="B1405" s="13">
        <f t="shared" si="117"/>
        <v>2029</v>
      </c>
      <c r="C1405" t="s">
        <v>196</v>
      </c>
      <c r="D1405" t="s">
        <v>197</v>
      </c>
      <c r="E1405" s="5">
        <v>381047617</v>
      </c>
      <c r="F1405" s="13">
        <f>INDEX($R$3:$T$335,MATCH(PERL[[#This Row],[DistrictNumber]],$R$3:$R$335,0),3)</f>
        <v>0</v>
      </c>
      <c r="G1405" s="9">
        <f t="shared" si="119"/>
        <v>0</v>
      </c>
      <c r="H1405" s="11">
        <v>1.02</v>
      </c>
      <c r="I1405" s="12" cm="1">
        <f t="array" ref="I1405">INDEX(PERL[],MATCH(PERL[[#This Row],[Base Year]]&amp;PERL[[#This Row],[DistrictNumber]],PERL[[Fiscal Year]:[Fiscal Year]]&amp;PERL[[DistrictNumber]:[DistrictNumber]],0),9)*$H1405</f>
        <v>0</v>
      </c>
      <c r="J1405" s="15">
        <f>IF(PERL[[#This Row],[Unadjusted Maximum Revenue]]/(PERL[[#This Row],[Proposed Taxable Valuation]]/1000)&gt;PERL[[#This Row],[Max Debt RATE]],PERL[[#This Row],[Max Debt RATE]],PERL[[#This Row],[Unadjusted Maximum Revenue]]/(PERL[[#This Row],[Proposed Taxable Valuation]]/1000))</f>
        <v>0</v>
      </c>
      <c r="K1405" s="26">
        <f>ROUND(PERL[[#This Row],[Proposed Taxable Valuation]]/1000*PERL[[#This Row],[Adjusted Rate]],0)</f>
        <v>0</v>
      </c>
      <c r="L1405" s="19">
        <f t="shared" si="118"/>
        <v>0</v>
      </c>
      <c r="M1405" s="17">
        <f t="shared" si="120"/>
        <v>0</v>
      </c>
      <c r="N1405" s="5">
        <v>248588903</v>
      </c>
      <c r="O1405">
        <f>INDEX($R$3:$T$335,MATCH(PERL[[#This Row],[DistrictNumber]],$R$3:$R$335,0),3)</f>
        <v>0</v>
      </c>
      <c r="P1405" s="9">
        <f t="shared" si="121"/>
        <v>0</v>
      </c>
      <c r="V1405">
        <v>2030</v>
      </c>
      <c r="W1405" t="s">
        <v>202</v>
      </c>
      <c r="X1405" s="25">
        <v>322125902</v>
      </c>
    </row>
    <row r="1406" spans="1:24" x14ac:dyDescent="0.35">
      <c r="A1406" s="13">
        <v>2030</v>
      </c>
      <c r="B1406" s="13">
        <f t="shared" si="117"/>
        <v>2029</v>
      </c>
      <c r="C1406" t="s">
        <v>198</v>
      </c>
      <c r="D1406" t="s">
        <v>199</v>
      </c>
      <c r="E1406" s="5">
        <v>455102408</v>
      </c>
      <c r="F1406" s="13">
        <f>INDEX($R$3:$T$335,MATCH(PERL[[#This Row],[DistrictNumber]],$R$3:$R$335,0),3)</f>
        <v>0</v>
      </c>
      <c r="G1406" s="9">
        <f t="shared" si="119"/>
        <v>0</v>
      </c>
      <c r="H1406" s="11">
        <v>1.02</v>
      </c>
      <c r="I1406" s="12" cm="1">
        <f t="array" ref="I1406">INDEX(PERL[],MATCH(PERL[[#This Row],[Base Year]]&amp;PERL[[#This Row],[DistrictNumber]],PERL[[Fiscal Year]:[Fiscal Year]]&amp;PERL[[DistrictNumber]:[DistrictNumber]],0),9)*$H1406</f>
        <v>0</v>
      </c>
      <c r="J1406" s="15">
        <f>IF(PERL[[#This Row],[Unadjusted Maximum Revenue]]/(PERL[[#This Row],[Proposed Taxable Valuation]]/1000)&gt;PERL[[#This Row],[Max Debt RATE]],PERL[[#This Row],[Max Debt RATE]],PERL[[#This Row],[Unadjusted Maximum Revenue]]/(PERL[[#This Row],[Proposed Taxable Valuation]]/1000))</f>
        <v>0</v>
      </c>
      <c r="K1406" s="26">
        <f>ROUND(PERL[[#This Row],[Proposed Taxable Valuation]]/1000*PERL[[#This Row],[Adjusted Rate]],0)</f>
        <v>0</v>
      </c>
      <c r="L1406" s="19">
        <f t="shared" si="118"/>
        <v>0</v>
      </c>
      <c r="M1406" s="17">
        <f t="shared" si="120"/>
        <v>0</v>
      </c>
      <c r="N1406" s="5">
        <v>323828763</v>
      </c>
      <c r="O1406">
        <f>INDEX($R$3:$T$335,MATCH(PERL[[#This Row],[DistrictNumber]],$R$3:$R$335,0),3)</f>
        <v>0</v>
      </c>
      <c r="P1406" s="9">
        <f t="shared" si="121"/>
        <v>0</v>
      </c>
      <c r="V1406">
        <v>2030</v>
      </c>
      <c r="W1406" t="s">
        <v>204</v>
      </c>
      <c r="X1406" s="25">
        <v>377555701</v>
      </c>
    </row>
    <row r="1407" spans="1:24" x14ac:dyDescent="0.35">
      <c r="A1407" s="13">
        <v>2030</v>
      </c>
      <c r="B1407" s="13">
        <f t="shared" si="117"/>
        <v>2029</v>
      </c>
      <c r="C1407" t="s">
        <v>200</v>
      </c>
      <c r="D1407" t="s">
        <v>201</v>
      </c>
      <c r="E1407" s="5">
        <v>780488980</v>
      </c>
      <c r="F1407" s="13">
        <f>INDEX($R$3:$T$335,MATCH(PERL[[#This Row],[DistrictNumber]],$R$3:$R$335,0),3)</f>
        <v>0</v>
      </c>
      <c r="G1407" s="9">
        <f t="shared" si="119"/>
        <v>0</v>
      </c>
      <c r="H1407" s="11">
        <v>1.02</v>
      </c>
      <c r="I1407" s="12" cm="1">
        <f t="array" ref="I1407">INDEX(PERL[],MATCH(PERL[[#This Row],[Base Year]]&amp;PERL[[#This Row],[DistrictNumber]],PERL[[Fiscal Year]:[Fiscal Year]]&amp;PERL[[DistrictNumber]:[DistrictNumber]],0),9)*$H1407</f>
        <v>0</v>
      </c>
      <c r="J1407" s="15">
        <f>IF(PERL[[#This Row],[Unadjusted Maximum Revenue]]/(PERL[[#This Row],[Proposed Taxable Valuation]]/1000)&gt;PERL[[#This Row],[Max Debt RATE]],PERL[[#This Row],[Max Debt RATE]],PERL[[#This Row],[Unadjusted Maximum Revenue]]/(PERL[[#This Row],[Proposed Taxable Valuation]]/1000))</f>
        <v>0</v>
      </c>
      <c r="K1407" s="26">
        <f>ROUND(PERL[[#This Row],[Proposed Taxable Valuation]]/1000*PERL[[#This Row],[Adjusted Rate]],0)</f>
        <v>0</v>
      </c>
      <c r="L1407" s="19">
        <f t="shared" si="118"/>
        <v>0</v>
      </c>
      <c r="M1407" s="17">
        <f t="shared" si="120"/>
        <v>0</v>
      </c>
      <c r="N1407" s="5">
        <v>631846278</v>
      </c>
      <c r="O1407">
        <f>INDEX($R$3:$T$335,MATCH(PERL[[#This Row],[DistrictNumber]],$R$3:$R$335,0),3)</f>
        <v>0</v>
      </c>
      <c r="P1407" s="9">
        <f t="shared" si="121"/>
        <v>0</v>
      </c>
      <c r="V1407">
        <v>2030</v>
      </c>
      <c r="W1407" t="s">
        <v>206</v>
      </c>
      <c r="X1407" s="25">
        <v>629351240</v>
      </c>
    </row>
    <row r="1408" spans="1:24" x14ac:dyDescent="0.35">
      <c r="A1408" s="13">
        <v>2030</v>
      </c>
      <c r="B1408" s="13">
        <f t="shared" si="117"/>
        <v>2029</v>
      </c>
      <c r="C1408" t="s">
        <v>202</v>
      </c>
      <c r="D1408" t="s">
        <v>203</v>
      </c>
      <c r="E1408" s="5">
        <v>322125902</v>
      </c>
      <c r="F1408" s="13">
        <f>INDEX($R$3:$T$335,MATCH(PERL[[#This Row],[DistrictNumber]],$R$3:$R$335,0),3)</f>
        <v>0</v>
      </c>
      <c r="G1408" s="9">
        <f t="shared" si="119"/>
        <v>0</v>
      </c>
      <c r="H1408" s="11">
        <v>1.02</v>
      </c>
      <c r="I1408" s="12" cm="1">
        <f t="array" ref="I1408">INDEX(PERL[],MATCH(PERL[[#This Row],[Base Year]]&amp;PERL[[#This Row],[DistrictNumber]],PERL[[Fiscal Year]:[Fiscal Year]]&amp;PERL[[DistrictNumber]:[DistrictNumber]],0),9)*$H1408</f>
        <v>0</v>
      </c>
      <c r="J1408" s="15">
        <f>IF(PERL[[#This Row],[Unadjusted Maximum Revenue]]/(PERL[[#This Row],[Proposed Taxable Valuation]]/1000)&gt;PERL[[#This Row],[Max Debt RATE]],PERL[[#This Row],[Max Debt RATE]],PERL[[#This Row],[Unadjusted Maximum Revenue]]/(PERL[[#This Row],[Proposed Taxable Valuation]]/1000))</f>
        <v>0</v>
      </c>
      <c r="K1408" s="26">
        <f>ROUND(PERL[[#This Row],[Proposed Taxable Valuation]]/1000*PERL[[#This Row],[Adjusted Rate]],0)</f>
        <v>0</v>
      </c>
      <c r="L1408" s="19">
        <f t="shared" si="118"/>
        <v>0</v>
      </c>
      <c r="M1408" s="17">
        <f t="shared" si="120"/>
        <v>0</v>
      </c>
      <c r="N1408" s="5">
        <v>233607661</v>
      </c>
      <c r="O1408">
        <f>INDEX($R$3:$T$335,MATCH(PERL[[#This Row],[DistrictNumber]],$R$3:$R$335,0),3)</f>
        <v>0</v>
      </c>
      <c r="P1408" s="9">
        <f t="shared" si="121"/>
        <v>0</v>
      </c>
      <c r="V1408">
        <v>2030</v>
      </c>
      <c r="W1408" t="s">
        <v>208</v>
      </c>
      <c r="X1408" s="25">
        <v>342508940</v>
      </c>
    </row>
    <row r="1409" spans="1:24" x14ac:dyDescent="0.35">
      <c r="A1409" s="13">
        <v>2030</v>
      </c>
      <c r="B1409" s="13">
        <f t="shared" si="117"/>
        <v>2029</v>
      </c>
      <c r="C1409" t="s">
        <v>204</v>
      </c>
      <c r="D1409" t="s">
        <v>205</v>
      </c>
      <c r="E1409" s="5">
        <v>377555701</v>
      </c>
      <c r="F1409" s="13">
        <f>INDEX($R$3:$T$335,MATCH(PERL[[#This Row],[DistrictNumber]],$R$3:$R$335,0),3)</f>
        <v>0</v>
      </c>
      <c r="G1409" s="9">
        <f t="shared" si="119"/>
        <v>0</v>
      </c>
      <c r="H1409" s="11">
        <v>1.02</v>
      </c>
      <c r="I1409" s="12" cm="1">
        <f t="array" ref="I1409">INDEX(PERL[],MATCH(PERL[[#This Row],[Base Year]]&amp;PERL[[#This Row],[DistrictNumber]],PERL[[Fiscal Year]:[Fiscal Year]]&amp;PERL[[DistrictNumber]:[DistrictNumber]],0),9)*$H1409</f>
        <v>0</v>
      </c>
      <c r="J1409" s="15">
        <f>IF(PERL[[#This Row],[Unadjusted Maximum Revenue]]/(PERL[[#This Row],[Proposed Taxable Valuation]]/1000)&gt;PERL[[#This Row],[Max Debt RATE]],PERL[[#This Row],[Max Debt RATE]],PERL[[#This Row],[Unadjusted Maximum Revenue]]/(PERL[[#This Row],[Proposed Taxable Valuation]]/1000))</f>
        <v>0</v>
      </c>
      <c r="K1409" s="26">
        <f>ROUND(PERL[[#This Row],[Proposed Taxable Valuation]]/1000*PERL[[#This Row],[Adjusted Rate]],0)</f>
        <v>0</v>
      </c>
      <c r="L1409" s="19">
        <f t="shared" si="118"/>
        <v>0</v>
      </c>
      <c r="M1409" s="17">
        <f t="shared" si="120"/>
        <v>0</v>
      </c>
      <c r="N1409" s="5">
        <v>300930174</v>
      </c>
      <c r="O1409">
        <f>INDEX($R$3:$T$335,MATCH(PERL[[#This Row],[DistrictNumber]],$R$3:$R$335,0),3)</f>
        <v>0</v>
      </c>
      <c r="P1409" s="9">
        <f t="shared" si="121"/>
        <v>0</v>
      </c>
      <c r="V1409">
        <v>2030</v>
      </c>
      <c r="W1409" t="s">
        <v>210</v>
      </c>
      <c r="X1409" s="25">
        <v>152873499</v>
      </c>
    </row>
    <row r="1410" spans="1:24" x14ac:dyDescent="0.35">
      <c r="A1410" s="13">
        <v>2030</v>
      </c>
      <c r="B1410" s="13">
        <f t="shared" si="117"/>
        <v>2029</v>
      </c>
      <c r="C1410" t="s">
        <v>206</v>
      </c>
      <c r="D1410" t="s">
        <v>207</v>
      </c>
      <c r="E1410" s="5">
        <v>629351240</v>
      </c>
      <c r="F1410" s="13">
        <f>INDEX($R$3:$T$335,MATCH(PERL[[#This Row],[DistrictNumber]],$R$3:$R$335,0),3)</f>
        <v>0</v>
      </c>
      <c r="G1410" s="9">
        <f t="shared" si="119"/>
        <v>0</v>
      </c>
      <c r="H1410" s="11">
        <v>1.02</v>
      </c>
      <c r="I1410" s="12" cm="1">
        <f t="array" ref="I1410">INDEX(PERL[],MATCH(PERL[[#This Row],[Base Year]]&amp;PERL[[#This Row],[DistrictNumber]],PERL[[Fiscal Year]:[Fiscal Year]]&amp;PERL[[DistrictNumber]:[DistrictNumber]],0),9)*$H1410</f>
        <v>0</v>
      </c>
      <c r="J1410" s="15">
        <f>IF(PERL[[#This Row],[Unadjusted Maximum Revenue]]/(PERL[[#This Row],[Proposed Taxable Valuation]]/1000)&gt;PERL[[#This Row],[Max Debt RATE]],PERL[[#This Row],[Max Debt RATE]],PERL[[#This Row],[Unadjusted Maximum Revenue]]/(PERL[[#This Row],[Proposed Taxable Valuation]]/1000))</f>
        <v>0</v>
      </c>
      <c r="K1410" s="26">
        <f>ROUND(PERL[[#This Row],[Proposed Taxable Valuation]]/1000*PERL[[#This Row],[Adjusted Rate]],0)</f>
        <v>0</v>
      </c>
      <c r="L1410" s="19">
        <f t="shared" si="118"/>
        <v>0</v>
      </c>
      <c r="M1410" s="17">
        <f t="shared" si="120"/>
        <v>0</v>
      </c>
      <c r="N1410" s="5">
        <v>484568877</v>
      </c>
      <c r="O1410">
        <f>INDEX($R$3:$T$335,MATCH(PERL[[#This Row],[DistrictNumber]],$R$3:$R$335,0),3)</f>
        <v>0</v>
      </c>
      <c r="P1410" s="9">
        <f t="shared" si="121"/>
        <v>0</v>
      </c>
      <c r="V1410">
        <v>2030</v>
      </c>
      <c r="W1410" t="s">
        <v>212</v>
      </c>
      <c r="X1410" s="25">
        <v>657059582</v>
      </c>
    </row>
    <row r="1411" spans="1:24" x14ac:dyDescent="0.35">
      <c r="A1411" s="13">
        <v>2030</v>
      </c>
      <c r="B1411" s="13">
        <f t="shared" si="117"/>
        <v>2029</v>
      </c>
      <c r="C1411" t="s">
        <v>208</v>
      </c>
      <c r="D1411" t="s">
        <v>209</v>
      </c>
      <c r="E1411" s="5">
        <v>342508940</v>
      </c>
      <c r="F1411" s="13">
        <f>INDEX($R$3:$T$335,MATCH(PERL[[#This Row],[DistrictNumber]],$R$3:$R$335,0),3)</f>
        <v>0</v>
      </c>
      <c r="G1411" s="9">
        <f t="shared" si="119"/>
        <v>0</v>
      </c>
      <c r="H1411" s="11">
        <v>1.02</v>
      </c>
      <c r="I1411" s="12" cm="1">
        <f t="array" ref="I1411">INDEX(PERL[],MATCH(PERL[[#This Row],[Base Year]]&amp;PERL[[#This Row],[DistrictNumber]],PERL[[Fiscal Year]:[Fiscal Year]]&amp;PERL[[DistrictNumber]:[DistrictNumber]],0),9)*$H1411</f>
        <v>0</v>
      </c>
      <c r="J1411" s="15">
        <f>IF(PERL[[#This Row],[Unadjusted Maximum Revenue]]/(PERL[[#This Row],[Proposed Taxable Valuation]]/1000)&gt;PERL[[#This Row],[Max Debt RATE]],PERL[[#This Row],[Max Debt RATE]],PERL[[#This Row],[Unadjusted Maximum Revenue]]/(PERL[[#This Row],[Proposed Taxable Valuation]]/1000))</f>
        <v>0</v>
      </c>
      <c r="K1411" s="26">
        <f>ROUND(PERL[[#This Row],[Proposed Taxable Valuation]]/1000*PERL[[#This Row],[Adjusted Rate]],0)</f>
        <v>0</v>
      </c>
      <c r="L1411" s="19">
        <f t="shared" si="118"/>
        <v>0</v>
      </c>
      <c r="M1411" s="17">
        <f t="shared" si="120"/>
        <v>0</v>
      </c>
      <c r="N1411" s="5">
        <v>267952737</v>
      </c>
      <c r="O1411">
        <f>INDEX($R$3:$T$335,MATCH(PERL[[#This Row],[DistrictNumber]],$R$3:$R$335,0),3)</f>
        <v>0</v>
      </c>
      <c r="P1411" s="9">
        <f t="shared" si="121"/>
        <v>0</v>
      </c>
      <c r="V1411">
        <v>2030</v>
      </c>
      <c r="W1411" t="s">
        <v>214</v>
      </c>
      <c r="X1411" s="25">
        <v>393890275</v>
      </c>
    </row>
    <row r="1412" spans="1:24" x14ac:dyDescent="0.35">
      <c r="A1412" s="13">
        <v>2030</v>
      </c>
      <c r="B1412" s="13">
        <f t="shared" si="117"/>
        <v>2029</v>
      </c>
      <c r="C1412" t="s">
        <v>210</v>
      </c>
      <c r="D1412" t="s">
        <v>211</v>
      </c>
      <c r="E1412" s="5">
        <v>152873499</v>
      </c>
      <c r="F1412" s="13">
        <f>INDEX($R$3:$T$335,MATCH(PERL[[#This Row],[DistrictNumber]],$R$3:$R$335,0),3)</f>
        <v>0</v>
      </c>
      <c r="G1412" s="9">
        <f t="shared" si="119"/>
        <v>0</v>
      </c>
      <c r="H1412" s="11">
        <v>1.02</v>
      </c>
      <c r="I1412" s="12" cm="1">
        <f t="array" ref="I1412">INDEX(PERL[],MATCH(PERL[[#This Row],[Base Year]]&amp;PERL[[#This Row],[DistrictNumber]],PERL[[Fiscal Year]:[Fiscal Year]]&amp;PERL[[DistrictNumber]:[DistrictNumber]],0),9)*$H1412</f>
        <v>0</v>
      </c>
      <c r="J1412" s="15">
        <f>IF(PERL[[#This Row],[Unadjusted Maximum Revenue]]/(PERL[[#This Row],[Proposed Taxable Valuation]]/1000)&gt;PERL[[#This Row],[Max Debt RATE]],PERL[[#This Row],[Max Debt RATE]],PERL[[#This Row],[Unadjusted Maximum Revenue]]/(PERL[[#This Row],[Proposed Taxable Valuation]]/1000))</f>
        <v>0</v>
      </c>
      <c r="K1412" s="26">
        <f>ROUND(PERL[[#This Row],[Proposed Taxable Valuation]]/1000*PERL[[#This Row],[Adjusted Rate]],0)</f>
        <v>0</v>
      </c>
      <c r="L1412" s="19">
        <f t="shared" si="118"/>
        <v>0</v>
      </c>
      <c r="M1412" s="17">
        <f t="shared" si="120"/>
        <v>0</v>
      </c>
      <c r="N1412" s="5">
        <v>122232180</v>
      </c>
      <c r="O1412">
        <f>INDEX($R$3:$T$335,MATCH(PERL[[#This Row],[DistrictNumber]],$R$3:$R$335,0),3)</f>
        <v>0</v>
      </c>
      <c r="P1412" s="9">
        <f t="shared" si="121"/>
        <v>0</v>
      </c>
      <c r="V1412">
        <v>2030</v>
      </c>
      <c r="W1412" t="s">
        <v>216</v>
      </c>
      <c r="X1412" s="25">
        <v>1614386563</v>
      </c>
    </row>
    <row r="1413" spans="1:24" x14ac:dyDescent="0.35">
      <c r="A1413" s="13">
        <v>2030</v>
      </c>
      <c r="B1413" s="13">
        <f t="shared" ref="B1413:B1476" si="122">A1413-1</f>
        <v>2029</v>
      </c>
      <c r="C1413" t="s">
        <v>212</v>
      </c>
      <c r="D1413" t="s">
        <v>213</v>
      </c>
      <c r="E1413" s="5">
        <v>657059582</v>
      </c>
      <c r="F1413" s="13">
        <f>INDEX($R$3:$T$335,MATCH(PERL[[#This Row],[DistrictNumber]],$R$3:$R$335,0),3)</f>
        <v>0</v>
      </c>
      <c r="G1413" s="9">
        <f t="shared" si="119"/>
        <v>0</v>
      </c>
      <c r="H1413" s="11">
        <v>1.02</v>
      </c>
      <c r="I1413" s="12" cm="1">
        <f t="array" ref="I1413">INDEX(PERL[],MATCH(PERL[[#This Row],[Base Year]]&amp;PERL[[#This Row],[DistrictNumber]],PERL[[Fiscal Year]:[Fiscal Year]]&amp;PERL[[DistrictNumber]:[DistrictNumber]],0),9)*$H1413</f>
        <v>0</v>
      </c>
      <c r="J1413" s="15">
        <f>IF(PERL[[#This Row],[Unadjusted Maximum Revenue]]/(PERL[[#This Row],[Proposed Taxable Valuation]]/1000)&gt;PERL[[#This Row],[Max Debt RATE]],PERL[[#This Row],[Max Debt RATE]],PERL[[#This Row],[Unadjusted Maximum Revenue]]/(PERL[[#This Row],[Proposed Taxable Valuation]]/1000))</f>
        <v>0</v>
      </c>
      <c r="K1413" s="26">
        <f>ROUND(PERL[[#This Row],[Proposed Taxable Valuation]]/1000*PERL[[#This Row],[Adjusted Rate]],0)</f>
        <v>0</v>
      </c>
      <c r="L1413" s="19">
        <f t="shared" ref="L1413:L1476" si="123">I1413-G1413</f>
        <v>0</v>
      </c>
      <c r="M1413" s="17">
        <f t="shared" si="120"/>
        <v>0</v>
      </c>
      <c r="N1413" s="5">
        <v>495495549</v>
      </c>
      <c r="O1413">
        <f>INDEX($R$3:$T$335,MATCH(PERL[[#This Row],[DistrictNumber]],$R$3:$R$335,0),3)</f>
        <v>0</v>
      </c>
      <c r="P1413" s="9">
        <f t="shared" si="121"/>
        <v>0</v>
      </c>
      <c r="V1413">
        <v>2030</v>
      </c>
      <c r="W1413" t="s">
        <v>218</v>
      </c>
      <c r="X1413" s="25">
        <v>780747558</v>
      </c>
    </row>
    <row r="1414" spans="1:24" x14ac:dyDescent="0.35">
      <c r="A1414" s="13">
        <v>2030</v>
      </c>
      <c r="B1414" s="13">
        <f t="shared" si="122"/>
        <v>2029</v>
      </c>
      <c r="C1414" t="s">
        <v>214</v>
      </c>
      <c r="D1414" t="s">
        <v>215</v>
      </c>
      <c r="E1414" s="5">
        <v>393890275</v>
      </c>
      <c r="F1414" s="13">
        <f>INDEX($R$3:$T$335,MATCH(PERL[[#This Row],[DistrictNumber]],$R$3:$R$335,0),3)</f>
        <v>0</v>
      </c>
      <c r="G1414" s="9">
        <f t="shared" si="119"/>
        <v>0</v>
      </c>
      <c r="H1414" s="11">
        <v>1.02</v>
      </c>
      <c r="I1414" s="12" cm="1">
        <f t="array" ref="I1414">INDEX(PERL[],MATCH(PERL[[#This Row],[Base Year]]&amp;PERL[[#This Row],[DistrictNumber]],PERL[[Fiscal Year]:[Fiscal Year]]&amp;PERL[[DistrictNumber]:[DistrictNumber]],0),9)*$H1414</f>
        <v>0</v>
      </c>
      <c r="J1414" s="15">
        <f>IF(PERL[[#This Row],[Unadjusted Maximum Revenue]]/(PERL[[#This Row],[Proposed Taxable Valuation]]/1000)&gt;PERL[[#This Row],[Max Debt RATE]],PERL[[#This Row],[Max Debt RATE]],PERL[[#This Row],[Unadjusted Maximum Revenue]]/(PERL[[#This Row],[Proposed Taxable Valuation]]/1000))</f>
        <v>0</v>
      </c>
      <c r="K1414" s="26">
        <f>ROUND(PERL[[#This Row],[Proposed Taxable Valuation]]/1000*PERL[[#This Row],[Adjusted Rate]],0)</f>
        <v>0</v>
      </c>
      <c r="L1414" s="19">
        <f t="shared" si="123"/>
        <v>0</v>
      </c>
      <c r="M1414" s="17">
        <f t="shared" si="120"/>
        <v>0</v>
      </c>
      <c r="N1414" s="5">
        <v>324211029</v>
      </c>
      <c r="O1414">
        <f>INDEX($R$3:$T$335,MATCH(PERL[[#This Row],[DistrictNumber]],$R$3:$R$335,0),3)</f>
        <v>0</v>
      </c>
      <c r="P1414" s="9">
        <f t="shared" si="121"/>
        <v>0</v>
      </c>
      <c r="V1414">
        <v>2030</v>
      </c>
      <c r="W1414" t="s">
        <v>220</v>
      </c>
      <c r="X1414" s="25">
        <v>1977494342</v>
      </c>
    </row>
    <row r="1415" spans="1:24" x14ac:dyDescent="0.35">
      <c r="A1415" s="13">
        <v>2030</v>
      </c>
      <c r="B1415" s="13">
        <f t="shared" si="122"/>
        <v>2029</v>
      </c>
      <c r="C1415" t="s">
        <v>216</v>
      </c>
      <c r="D1415" t="s">
        <v>217</v>
      </c>
      <c r="E1415" s="5">
        <v>1614386563</v>
      </c>
      <c r="F1415" s="13">
        <f>INDEX($R$3:$T$335,MATCH(PERL[[#This Row],[DistrictNumber]],$R$3:$R$335,0),3)</f>
        <v>0</v>
      </c>
      <c r="G1415" s="9">
        <f t="shared" si="119"/>
        <v>0</v>
      </c>
      <c r="H1415" s="11">
        <v>1.02</v>
      </c>
      <c r="I1415" s="12" cm="1">
        <f t="array" ref="I1415">INDEX(PERL[],MATCH(PERL[[#This Row],[Base Year]]&amp;PERL[[#This Row],[DistrictNumber]],PERL[[Fiscal Year]:[Fiscal Year]]&amp;PERL[[DistrictNumber]:[DistrictNumber]],0),9)*$H1415</f>
        <v>0</v>
      </c>
      <c r="J1415" s="15">
        <f>IF(PERL[[#This Row],[Unadjusted Maximum Revenue]]/(PERL[[#This Row],[Proposed Taxable Valuation]]/1000)&gt;PERL[[#This Row],[Max Debt RATE]],PERL[[#This Row],[Max Debt RATE]],PERL[[#This Row],[Unadjusted Maximum Revenue]]/(PERL[[#This Row],[Proposed Taxable Valuation]]/1000))</f>
        <v>0</v>
      </c>
      <c r="K1415" s="26">
        <f>ROUND(PERL[[#This Row],[Proposed Taxable Valuation]]/1000*PERL[[#This Row],[Adjusted Rate]],0)</f>
        <v>0</v>
      </c>
      <c r="L1415" s="19">
        <f t="shared" si="123"/>
        <v>0</v>
      </c>
      <c r="M1415" s="17">
        <f t="shared" si="120"/>
        <v>0</v>
      </c>
      <c r="N1415" s="5">
        <v>1157837147</v>
      </c>
      <c r="O1415">
        <f>INDEX($R$3:$T$335,MATCH(PERL[[#This Row],[DistrictNumber]],$R$3:$R$335,0),3)</f>
        <v>0</v>
      </c>
      <c r="P1415" s="9">
        <f t="shared" si="121"/>
        <v>0</v>
      </c>
      <c r="V1415">
        <v>2030</v>
      </c>
      <c r="W1415" t="s">
        <v>222</v>
      </c>
      <c r="X1415" s="25">
        <v>1360365427</v>
      </c>
    </row>
    <row r="1416" spans="1:24" x14ac:dyDescent="0.35">
      <c r="A1416" s="13">
        <v>2030</v>
      </c>
      <c r="B1416" s="13">
        <f t="shared" si="122"/>
        <v>2029</v>
      </c>
      <c r="C1416" t="s">
        <v>218</v>
      </c>
      <c r="D1416" t="s">
        <v>219</v>
      </c>
      <c r="E1416" s="5">
        <v>780747558</v>
      </c>
      <c r="F1416" s="13">
        <f>INDEX($R$3:$T$335,MATCH(PERL[[#This Row],[DistrictNumber]],$R$3:$R$335,0),3)</f>
        <v>0</v>
      </c>
      <c r="G1416" s="9">
        <f t="shared" si="119"/>
        <v>0</v>
      </c>
      <c r="H1416" s="11">
        <v>1.02</v>
      </c>
      <c r="I1416" s="12" cm="1">
        <f t="array" ref="I1416">INDEX(PERL[],MATCH(PERL[[#This Row],[Base Year]]&amp;PERL[[#This Row],[DistrictNumber]],PERL[[Fiscal Year]:[Fiscal Year]]&amp;PERL[[DistrictNumber]:[DistrictNumber]],0),9)*$H1416</f>
        <v>0</v>
      </c>
      <c r="J1416" s="15">
        <f>IF(PERL[[#This Row],[Unadjusted Maximum Revenue]]/(PERL[[#This Row],[Proposed Taxable Valuation]]/1000)&gt;PERL[[#This Row],[Max Debt RATE]],PERL[[#This Row],[Max Debt RATE]],PERL[[#This Row],[Unadjusted Maximum Revenue]]/(PERL[[#This Row],[Proposed Taxable Valuation]]/1000))</f>
        <v>0</v>
      </c>
      <c r="K1416" s="26">
        <f>ROUND(PERL[[#This Row],[Proposed Taxable Valuation]]/1000*PERL[[#This Row],[Adjusted Rate]],0)</f>
        <v>0</v>
      </c>
      <c r="L1416" s="19">
        <f t="shared" si="123"/>
        <v>0</v>
      </c>
      <c r="M1416" s="17">
        <f t="shared" si="120"/>
        <v>0</v>
      </c>
      <c r="N1416" s="5">
        <v>571945855</v>
      </c>
      <c r="O1416">
        <f>INDEX($R$3:$T$335,MATCH(PERL[[#This Row],[DistrictNumber]],$R$3:$R$335,0),3)</f>
        <v>0</v>
      </c>
      <c r="P1416" s="9">
        <f t="shared" si="121"/>
        <v>0</v>
      </c>
      <c r="V1416">
        <v>2030</v>
      </c>
      <c r="W1416" t="s">
        <v>224</v>
      </c>
      <c r="X1416" s="25">
        <v>345697949</v>
      </c>
    </row>
    <row r="1417" spans="1:24" x14ac:dyDescent="0.35">
      <c r="A1417" s="13">
        <v>2030</v>
      </c>
      <c r="B1417" s="13">
        <f t="shared" si="122"/>
        <v>2029</v>
      </c>
      <c r="C1417" t="s">
        <v>220</v>
      </c>
      <c r="D1417" t="s">
        <v>221</v>
      </c>
      <c r="E1417" s="5">
        <v>1977494342</v>
      </c>
      <c r="F1417" s="13">
        <f>INDEX($R$3:$T$335,MATCH(PERL[[#This Row],[DistrictNumber]],$R$3:$R$335,0),3)</f>
        <v>0</v>
      </c>
      <c r="G1417" s="9">
        <f t="shared" si="119"/>
        <v>0</v>
      </c>
      <c r="H1417" s="11">
        <v>1.02</v>
      </c>
      <c r="I1417" s="12" cm="1">
        <f t="array" ref="I1417">INDEX(PERL[],MATCH(PERL[[#This Row],[Base Year]]&amp;PERL[[#This Row],[DistrictNumber]],PERL[[Fiscal Year]:[Fiscal Year]]&amp;PERL[[DistrictNumber]:[DistrictNumber]],0),9)*$H1417</f>
        <v>0</v>
      </c>
      <c r="J1417" s="15">
        <f>IF(PERL[[#This Row],[Unadjusted Maximum Revenue]]/(PERL[[#This Row],[Proposed Taxable Valuation]]/1000)&gt;PERL[[#This Row],[Max Debt RATE]],PERL[[#This Row],[Max Debt RATE]],PERL[[#This Row],[Unadjusted Maximum Revenue]]/(PERL[[#This Row],[Proposed Taxable Valuation]]/1000))</f>
        <v>0</v>
      </c>
      <c r="K1417" s="26">
        <f>ROUND(PERL[[#This Row],[Proposed Taxable Valuation]]/1000*PERL[[#This Row],[Adjusted Rate]],0)</f>
        <v>0</v>
      </c>
      <c r="L1417" s="19">
        <f t="shared" si="123"/>
        <v>0</v>
      </c>
      <c r="M1417" s="17">
        <f t="shared" si="120"/>
        <v>0</v>
      </c>
      <c r="N1417" s="5">
        <v>1364940921</v>
      </c>
      <c r="O1417">
        <f>INDEX($R$3:$T$335,MATCH(PERL[[#This Row],[DistrictNumber]],$R$3:$R$335,0),3)</f>
        <v>0</v>
      </c>
      <c r="P1417" s="9">
        <f t="shared" si="121"/>
        <v>0</v>
      </c>
      <c r="V1417">
        <v>2030</v>
      </c>
      <c r="W1417" t="s">
        <v>226</v>
      </c>
      <c r="X1417" s="25">
        <v>446728044</v>
      </c>
    </row>
    <row r="1418" spans="1:24" x14ac:dyDescent="0.35">
      <c r="A1418" s="13">
        <v>2030</v>
      </c>
      <c r="B1418" s="13">
        <f t="shared" si="122"/>
        <v>2029</v>
      </c>
      <c r="C1418" t="s">
        <v>222</v>
      </c>
      <c r="D1418" t="s">
        <v>223</v>
      </c>
      <c r="E1418" s="5">
        <v>1360365427</v>
      </c>
      <c r="F1418" s="13">
        <f>INDEX($R$3:$T$335,MATCH(PERL[[#This Row],[DistrictNumber]],$R$3:$R$335,0),3)</f>
        <v>0</v>
      </c>
      <c r="G1418" s="9">
        <f t="shared" ref="G1418:G1481" si="124">E1418/1000*F1418</f>
        <v>0</v>
      </c>
      <c r="H1418" s="11">
        <v>1.02</v>
      </c>
      <c r="I1418" s="12" cm="1">
        <f t="array" ref="I1418">INDEX(PERL[],MATCH(PERL[[#This Row],[Base Year]]&amp;PERL[[#This Row],[DistrictNumber]],PERL[[Fiscal Year]:[Fiscal Year]]&amp;PERL[[DistrictNumber]:[DistrictNumber]],0),9)*$H1418</f>
        <v>0</v>
      </c>
      <c r="J1418" s="15">
        <f>IF(PERL[[#This Row],[Unadjusted Maximum Revenue]]/(PERL[[#This Row],[Proposed Taxable Valuation]]/1000)&gt;PERL[[#This Row],[Max Debt RATE]],PERL[[#This Row],[Max Debt RATE]],PERL[[#This Row],[Unadjusted Maximum Revenue]]/(PERL[[#This Row],[Proposed Taxable Valuation]]/1000))</f>
        <v>0</v>
      </c>
      <c r="K1418" s="26">
        <f>ROUND(PERL[[#This Row],[Proposed Taxable Valuation]]/1000*PERL[[#This Row],[Adjusted Rate]],0)</f>
        <v>0</v>
      </c>
      <c r="L1418" s="19">
        <f t="shared" si="123"/>
        <v>0</v>
      </c>
      <c r="M1418" s="17">
        <f t="shared" si="120"/>
        <v>0</v>
      </c>
      <c r="N1418" s="5">
        <v>961724141</v>
      </c>
      <c r="O1418">
        <f>INDEX($R$3:$T$335,MATCH(PERL[[#This Row],[DistrictNumber]],$R$3:$R$335,0),3)</f>
        <v>0</v>
      </c>
      <c r="P1418" s="9">
        <f t="shared" si="121"/>
        <v>0</v>
      </c>
      <c r="V1418">
        <v>2030</v>
      </c>
      <c r="W1418" t="s">
        <v>228</v>
      </c>
      <c r="X1418" s="25">
        <v>1183631954</v>
      </c>
    </row>
    <row r="1419" spans="1:24" x14ac:dyDescent="0.35">
      <c r="A1419" s="13">
        <v>2030</v>
      </c>
      <c r="B1419" s="13">
        <f t="shared" si="122"/>
        <v>2029</v>
      </c>
      <c r="C1419" t="s">
        <v>224</v>
      </c>
      <c r="D1419" t="s">
        <v>225</v>
      </c>
      <c r="E1419" s="5">
        <v>345697949</v>
      </c>
      <c r="F1419" s="13">
        <f>INDEX($R$3:$T$335,MATCH(PERL[[#This Row],[DistrictNumber]],$R$3:$R$335,0),3)</f>
        <v>0</v>
      </c>
      <c r="G1419" s="9">
        <f t="shared" si="124"/>
        <v>0</v>
      </c>
      <c r="H1419" s="11">
        <v>1.02</v>
      </c>
      <c r="I1419" s="12" cm="1">
        <f t="array" ref="I1419">INDEX(PERL[],MATCH(PERL[[#This Row],[Base Year]]&amp;PERL[[#This Row],[DistrictNumber]],PERL[[Fiscal Year]:[Fiscal Year]]&amp;PERL[[DistrictNumber]:[DistrictNumber]],0),9)*$H1419</f>
        <v>0</v>
      </c>
      <c r="J1419" s="15">
        <f>IF(PERL[[#This Row],[Unadjusted Maximum Revenue]]/(PERL[[#This Row],[Proposed Taxable Valuation]]/1000)&gt;PERL[[#This Row],[Max Debt RATE]],PERL[[#This Row],[Max Debt RATE]],PERL[[#This Row],[Unadjusted Maximum Revenue]]/(PERL[[#This Row],[Proposed Taxable Valuation]]/1000))</f>
        <v>0</v>
      </c>
      <c r="K1419" s="26">
        <f>ROUND(PERL[[#This Row],[Proposed Taxable Valuation]]/1000*PERL[[#This Row],[Adjusted Rate]],0)</f>
        <v>0</v>
      </c>
      <c r="L1419" s="19">
        <f t="shared" si="123"/>
        <v>0</v>
      </c>
      <c r="M1419" s="17">
        <f t="shared" ref="M1419:M1482" si="125">J1419-F1419</f>
        <v>0</v>
      </c>
      <c r="N1419" s="5">
        <v>256450519</v>
      </c>
      <c r="O1419">
        <f>INDEX($R$3:$T$335,MATCH(PERL[[#This Row],[DistrictNumber]],$R$3:$R$335,0),3)</f>
        <v>0</v>
      </c>
      <c r="P1419" s="9">
        <f t="shared" si="121"/>
        <v>0</v>
      </c>
      <c r="V1419">
        <v>2030</v>
      </c>
      <c r="W1419" t="s">
        <v>230</v>
      </c>
      <c r="X1419" s="25">
        <v>406768064</v>
      </c>
    </row>
    <row r="1420" spans="1:24" x14ac:dyDescent="0.35">
      <c r="A1420" s="13">
        <v>2030</v>
      </c>
      <c r="B1420" s="13">
        <f t="shared" si="122"/>
        <v>2029</v>
      </c>
      <c r="C1420" t="s">
        <v>226</v>
      </c>
      <c r="D1420" t="s">
        <v>227</v>
      </c>
      <c r="E1420" s="5">
        <v>446728044</v>
      </c>
      <c r="F1420" s="13">
        <f>INDEX($R$3:$T$335,MATCH(PERL[[#This Row],[DistrictNumber]],$R$3:$R$335,0),3)</f>
        <v>0</v>
      </c>
      <c r="G1420" s="9">
        <f t="shared" si="124"/>
        <v>0</v>
      </c>
      <c r="H1420" s="11">
        <v>1.02</v>
      </c>
      <c r="I1420" s="12" cm="1">
        <f t="array" ref="I1420">INDEX(PERL[],MATCH(PERL[[#This Row],[Base Year]]&amp;PERL[[#This Row],[DistrictNumber]],PERL[[Fiscal Year]:[Fiscal Year]]&amp;PERL[[DistrictNumber]:[DistrictNumber]],0),9)*$H1420</f>
        <v>0</v>
      </c>
      <c r="J1420" s="15">
        <f>IF(PERL[[#This Row],[Unadjusted Maximum Revenue]]/(PERL[[#This Row],[Proposed Taxable Valuation]]/1000)&gt;PERL[[#This Row],[Max Debt RATE]],PERL[[#This Row],[Max Debt RATE]],PERL[[#This Row],[Unadjusted Maximum Revenue]]/(PERL[[#This Row],[Proposed Taxable Valuation]]/1000))</f>
        <v>0</v>
      </c>
      <c r="K1420" s="26">
        <f>ROUND(PERL[[#This Row],[Proposed Taxable Valuation]]/1000*PERL[[#This Row],[Adjusted Rate]],0)</f>
        <v>0</v>
      </c>
      <c r="L1420" s="19">
        <f t="shared" si="123"/>
        <v>0</v>
      </c>
      <c r="M1420" s="17">
        <f t="shared" si="125"/>
        <v>0</v>
      </c>
      <c r="N1420" s="5">
        <v>357257396</v>
      </c>
      <c r="O1420">
        <f>INDEX($R$3:$T$335,MATCH(PERL[[#This Row],[DistrictNumber]],$R$3:$R$335,0),3)</f>
        <v>0</v>
      </c>
      <c r="P1420" s="9">
        <f t="shared" si="121"/>
        <v>0</v>
      </c>
      <c r="V1420">
        <v>2030</v>
      </c>
      <c r="W1420" t="s">
        <v>232</v>
      </c>
      <c r="X1420" s="25">
        <v>1585447882</v>
      </c>
    </row>
    <row r="1421" spans="1:24" x14ac:dyDescent="0.35">
      <c r="A1421" s="13">
        <v>2030</v>
      </c>
      <c r="B1421" s="13">
        <f t="shared" si="122"/>
        <v>2029</v>
      </c>
      <c r="C1421" t="s">
        <v>228</v>
      </c>
      <c r="D1421" t="s">
        <v>229</v>
      </c>
      <c r="E1421" s="5">
        <v>1183631954</v>
      </c>
      <c r="F1421" s="13">
        <f>INDEX($R$3:$T$335,MATCH(PERL[[#This Row],[DistrictNumber]],$R$3:$R$335,0),3)</f>
        <v>0</v>
      </c>
      <c r="G1421" s="9">
        <f t="shared" si="124"/>
        <v>0</v>
      </c>
      <c r="H1421" s="11">
        <v>1.02</v>
      </c>
      <c r="I1421" s="12" cm="1">
        <f t="array" ref="I1421">INDEX(PERL[],MATCH(PERL[[#This Row],[Base Year]]&amp;PERL[[#This Row],[DistrictNumber]],PERL[[Fiscal Year]:[Fiscal Year]]&amp;PERL[[DistrictNumber]:[DistrictNumber]],0),9)*$H1421</f>
        <v>0</v>
      </c>
      <c r="J1421" s="15">
        <f>IF(PERL[[#This Row],[Unadjusted Maximum Revenue]]/(PERL[[#This Row],[Proposed Taxable Valuation]]/1000)&gt;PERL[[#This Row],[Max Debt RATE]],PERL[[#This Row],[Max Debt RATE]],PERL[[#This Row],[Unadjusted Maximum Revenue]]/(PERL[[#This Row],[Proposed Taxable Valuation]]/1000))</f>
        <v>0</v>
      </c>
      <c r="K1421" s="26">
        <f>ROUND(PERL[[#This Row],[Proposed Taxable Valuation]]/1000*PERL[[#This Row],[Adjusted Rate]],0)</f>
        <v>0</v>
      </c>
      <c r="L1421" s="19">
        <f t="shared" si="123"/>
        <v>0</v>
      </c>
      <c r="M1421" s="17">
        <f t="shared" si="125"/>
        <v>0</v>
      </c>
      <c r="N1421" s="5">
        <v>814962309</v>
      </c>
      <c r="O1421">
        <f>INDEX($R$3:$T$335,MATCH(PERL[[#This Row],[DistrictNumber]],$R$3:$R$335,0),3)</f>
        <v>0</v>
      </c>
      <c r="P1421" s="9">
        <f t="shared" si="121"/>
        <v>0</v>
      </c>
      <c r="V1421">
        <v>2030</v>
      </c>
      <c r="W1421" t="s">
        <v>234</v>
      </c>
      <c r="X1421" s="25">
        <v>171981008</v>
      </c>
    </row>
    <row r="1422" spans="1:24" x14ac:dyDescent="0.35">
      <c r="A1422" s="13">
        <v>2030</v>
      </c>
      <c r="B1422" s="13">
        <f t="shared" si="122"/>
        <v>2029</v>
      </c>
      <c r="C1422" t="s">
        <v>230</v>
      </c>
      <c r="D1422" t="s">
        <v>231</v>
      </c>
      <c r="E1422" s="5">
        <v>406768064</v>
      </c>
      <c r="F1422" s="13">
        <f>INDEX($R$3:$T$335,MATCH(PERL[[#This Row],[DistrictNumber]],$R$3:$R$335,0),3)</f>
        <v>0.13500000000000001</v>
      </c>
      <c r="G1422" s="9">
        <f t="shared" si="124"/>
        <v>54913.688640000008</v>
      </c>
      <c r="H1422" s="11">
        <v>1.02</v>
      </c>
      <c r="I1422" s="12" cm="1">
        <f t="array" ref="I1422">INDEX(PERL[],MATCH(PERL[[#This Row],[Base Year]]&amp;PERL[[#This Row],[DistrictNumber]],PERL[[Fiscal Year]:[Fiscal Year]]&amp;PERL[[DistrictNumber]:[DistrictNumber]],0),9)*$H1422</f>
        <v>44906.370260915653</v>
      </c>
      <c r="J1422" s="15">
        <f>IF(PERL[[#This Row],[Unadjusted Maximum Revenue]]/(PERL[[#This Row],[Proposed Taxable Valuation]]/1000)&gt;PERL[[#This Row],[Max Debt RATE]],PERL[[#This Row],[Max Debt RATE]],PERL[[#This Row],[Unadjusted Maximum Revenue]]/(PERL[[#This Row],[Proposed Taxable Valuation]]/1000))</f>
        <v>0.11039797426406527</v>
      </c>
      <c r="K1422" s="26">
        <f>ROUND(PERL[[#This Row],[Proposed Taxable Valuation]]/1000*PERL[[#This Row],[Adjusted Rate]],0)</f>
        <v>44906</v>
      </c>
      <c r="L1422" s="19">
        <f t="shared" si="123"/>
        <v>-10007.318379084354</v>
      </c>
      <c r="M1422" s="17">
        <f t="shared" si="125"/>
        <v>-2.4602025735934743E-2</v>
      </c>
      <c r="N1422" s="5">
        <v>324290091</v>
      </c>
      <c r="O1422">
        <f>INDEX($R$3:$T$335,MATCH(PERL[[#This Row],[DistrictNumber]],$R$3:$R$335,0),3)</f>
        <v>0.13500000000000001</v>
      </c>
      <c r="P1422" s="9">
        <f t="shared" si="121"/>
        <v>43779.162285000006</v>
      </c>
      <c r="V1422">
        <v>2030</v>
      </c>
      <c r="W1422" t="s">
        <v>236</v>
      </c>
      <c r="X1422" s="25">
        <v>542610453</v>
      </c>
    </row>
    <row r="1423" spans="1:24" x14ac:dyDescent="0.35">
      <c r="A1423" s="13">
        <v>2030</v>
      </c>
      <c r="B1423" s="13">
        <f t="shared" si="122"/>
        <v>2029</v>
      </c>
      <c r="C1423" t="s">
        <v>232</v>
      </c>
      <c r="D1423" t="s">
        <v>233</v>
      </c>
      <c r="E1423" s="5">
        <v>1585447882</v>
      </c>
      <c r="F1423" s="13">
        <f>INDEX($R$3:$T$335,MATCH(PERL[[#This Row],[DistrictNumber]],$R$3:$R$335,0),3)</f>
        <v>0</v>
      </c>
      <c r="G1423" s="9">
        <f t="shared" si="124"/>
        <v>0</v>
      </c>
      <c r="H1423" s="11">
        <v>1.02</v>
      </c>
      <c r="I1423" s="12" cm="1">
        <f t="array" ref="I1423">INDEX(PERL[],MATCH(PERL[[#This Row],[Base Year]]&amp;PERL[[#This Row],[DistrictNumber]],PERL[[Fiscal Year]:[Fiscal Year]]&amp;PERL[[DistrictNumber]:[DistrictNumber]],0),9)*$H1423</f>
        <v>0</v>
      </c>
      <c r="J1423" s="15">
        <f>IF(PERL[[#This Row],[Unadjusted Maximum Revenue]]/(PERL[[#This Row],[Proposed Taxable Valuation]]/1000)&gt;PERL[[#This Row],[Max Debt RATE]],PERL[[#This Row],[Max Debt RATE]],PERL[[#This Row],[Unadjusted Maximum Revenue]]/(PERL[[#This Row],[Proposed Taxable Valuation]]/1000))</f>
        <v>0</v>
      </c>
      <c r="K1423" s="26">
        <f>ROUND(PERL[[#This Row],[Proposed Taxable Valuation]]/1000*PERL[[#This Row],[Adjusted Rate]],0)</f>
        <v>0</v>
      </c>
      <c r="L1423" s="19">
        <f t="shared" si="123"/>
        <v>0</v>
      </c>
      <c r="M1423" s="17">
        <f t="shared" si="125"/>
        <v>0</v>
      </c>
      <c r="N1423" s="5">
        <v>916625427</v>
      </c>
      <c r="O1423">
        <f>INDEX($R$3:$T$335,MATCH(PERL[[#This Row],[DistrictNumber]],$R$3:$R$335,0),3)</f>
        <v>0</v>
      </c>
      <c r="P1423" s="9">
        <f t="shared" si="121"/>
        <v>0</v>
      </c>
      <c r="V1423">
        <v>2030</v>
      </c>
      <c r="W1423" t="s">
        <v>238</v>
      </c>
      <c r="X1423" s="25">
        <v>1650308204</v>
      </c>
    </row>
    <row r="1424" spans="1:24" x14ac:dyDescent="0.35">
      <c r="A1424" s="13">
        <v>2030</v>
      </c>
      <c r="B1424" s="13">
        <f t="shared" si="122"/>
        <v>2029</v>
      </c>
      <c r="C1424" t="s">
        <v>234</v>
      </c>
      <c r="D1424" t="s">
        <v>235</v>
      </c>
      <c r="E1424" s="5">
        <v>171981008</v>
      </c>
      <c r="F1424" s="13">
        <f>INDEX($R$3:$T$335,MATCH(PERL[[#This Row],[DistrictNumber]],$R$3:$R$335,0),3)</f>
        <v>0</v>
      </c>
      <c r="G1424" s="9">
        <f t="shared" si="124"/>
        <v>0</v>
      </c>
      <c r="H1424" s="11">
        <v>1.02</v>
      </c>
      <c r="I1424" s="12" cm="1">
        <f t="array" ref="I1424">INDEX(PERL[],MATCH(PERL[[#This Row],[Base Year]]&amp;PERL[[#This Row],[DistrictNumber]],PERL[[Fiscal Year]:[Fiscal Year]]&amp;PERL[[DistrictNumber]:[DistrictNumber]],0),9)*$H1424</f>
        <v>0</v>
      </c>
      <c r="J1424" s="15">
        <f>IF(PERL[[#This Row],[Unadjusted Maximum Revenue]]/(PERL[[#This Row],[Proposed Taxable Valuation]]/1000)&gt;PERL[[#This Row],[Max Debt RATE]],PERL[[#This Row],[Max Debt RATE]],PERL[[#This Row],[Unadjusted Maximum Revenue]]/(PERL[[#This Row],[Proposed Taxable Valuation]]/1000))</f>
        <v>0</v>
      </c>
      <c r="K1424" s="26">
        <f>ROUND(PERL[[#This Row],[Proposed Taxable Valuation]]/1000*PERL[[#This Row],[Adjusted Rate]],0)</f>
        <v>0</v>
      </c>
      <c r="L1424" s="19">
        <f t="shared" si="123"/>
        <v>0</v>
      </c>
      <c r="M1424" s="17">
        <f t="shared" si="125"/>
        <v>0</v>
      </c>
      <c r="N1424" s="5">
        <v>148276022</v>
      </c>
      <c r="O1424">
        <f>INDEX($R$3:$T$335,MATCH(PERL[[#This Row],[DistrictNumber]],$R$3:$R$335,0),3)</f>
        <v>0</v>
      </c>
      <c r="P1424" s="9">
        <f t="shared" si="121"/>
        <v>0</v>
      </c>
      <c r="V1424">
        <v>2030</v>
      </c>
      <c r="W1424" t="s">
        <v>240</v>
      </c>
      <c r="X1424" s="25">
        <v>285168479</v>
      </c>
    </row>
    <row r="1425" spans="1:24" x14ac:dyDescent="0.35">
      <c r="A1425" s="13">
        <v>2030</v>
      </c>
      <c r="B1425" s="13">
        <f t="shared" si="122"/>
        <v>2029</v>
      </c>
      <c r="C1425" t="s">
        <v>236</v>
      </c>
      <c r="D1425" t="s">
        <v>237</v>
      </c>
      <c r="E1425" s="5">
        <v>542610453</v>
      </c>
      <c r="F1425" s="13">
        <f>INDEX($R$3:$T$335,MATCH(PERL[[#This Row],[DistrictNumber]],$R$3:$R$335,0),3)</f>
        <v>0</v>
      </c>
      <c r="G1425" s="9">
        <f t="shared" si="124"/>
        <v>0</v>
      </c>
      <c r="H1425" s="11">
        <v>1.02</v>
      </c>
      <c r="I1425" s="12" cm="1">
        <f t="array" ref="I1425">INDEX(PERL[],MATCH(PERL[[#This Row],[Base Year]]&amp;PERL[[#This Row],[DistrictNumber]],PERL[[Fiscal Year]:[Fiscal Year]]&amp;PERL[[DistrictNumber]:[DistrictNumber]],0),9)*$H1425</f>
        <v>0</v>
      </c>
      <c r="J1425" s="15">
        <f>IF(PERL[[#This Row],[Unadjusted Maximum Revenue]]/(PERL[[#This Row],[Proposed Taxable Valuation]]/1000)&gt;PERL[[#This Row],[Max Debt RATE]],PERL[[#This Row],[Max Debt RATE]],PERL[[#This Row],[Unadjusted Maximum Revenue]]/(PERL[[#This Row],[Proposed Taxable Valuation]]/1000))</f>
        <v>0</v>
      </c>
      <c r="K1425" s="26">
        <f>ROUND(PERL[[#This Row],[Proposed Taxable Valuation]]/1000*PERL[[#This Row],[Adjusted Rate]],0)</f>
        <v>0</v>
      </c>
      <c r="L1425" s="19">
        <f t="shared" si="123"/>
        <v>0</v>
      </c>
      <c r="M1425" s="17">
        <f t="shared" si="125"/>
        <v>0</v>
      </c>
      <c r="N1425" s="5">
        <v>410488898</v>
      </c>
      <c r="O1425">
        <f>INDEX($R$3:$T$335,MATCH(PERL[[#This Row],[DistrictNumber]],$R$3:$R$335,0),3)</f>
        <v>0</v>
      </c>
      <c r="P1425" s="9">
        <f t="shared" si="121"/>
        <v>0</v>
      </c>
      <c r="V1425">
        <v>2030</v>
      </c>
      <c r="W1425" t="s">
        <v>244</v>
      </c>
      <c r="X1425" s="25">
        <v>387667595</v>
      </c>
    </row>
    <row r="1426" spans="1:24" x14ac:dyDescent="0.35">
      <c r="A1426" s="13">
        <v>2030</v>
      </c>
      <c r="B1426" s="13">
        <f t="shared" si="122"/>
        <v>2029</v>
      </c>
      <c r="C1426" t="s">
        <v>238</v>
      </c>
      <c r="D1426" t="s">
        <v>239</v>
      </c>
      <c r="E1426" s="5">
        <v>1650308204</v>
      </c>
      <c r="F1426" s="13">
        <f>INDEX($R$3:$T$335,MATCH(PERL[[#This Row],[DistrictNumber]],$R$3:$R$335,0),3)</f>
        <v>0</v>
      </c>
      <c r="G1426" s="9">
        <f t="shared" si="124"/>
        <v>0</v>
      </c>
      <c r="H1426" s="11">
        <v>1.02</v>
      </c>
      <c r="I1426" s="12" cm="1">
        <f t="array" ref="I1426">INDEX(PERL[],MATCH(PERL[[#This Row],[Base Year]]&amp;PERL[[#This Row],[DistrictNumber]],PERL[[Fiscal Year]:[Fiscal Year]]&amp;PERL[[DistrictNumber]:[DistrictNumber]],0),9)*$H1426</f>
        <v>0</v>
      </c>
      <c r="J1426" s="15">
        <f>IF(PERL[[#This Row],[Unadjusted Maximum Revenue]]/(PERL[[#This Row],[Proposed Taxable Valuation]]/1000)&gt;PERL[[#This Row],[Max Debt RATE]],PERL[[#This Row],[Max Debt RATE]],PERL[[#This Row],[Unadjusted Maximum Revenue]]/(PERL[[#This Row],[Proposed Taxable Valuation]]/1000))</f>
        <v>0</v>
      </c>
      <c r="K1426" s="26">
        <f>ROUND(PERL[[#This Row],[Proposed Taxable Valuation]]/1000*PERL[[#This Row],[Adjusted Rate]],0)</f>
        <v>0</v>
      </c>
      <c r="L1426" s="19">
        <f t="shared" si="123"/>
        <v>0</v>
      </c>
      <c r="M1426" s="17">
        <f t="shared" si="125"/>
        <v>0</v>
      </c>
      <c r="N1426" s="5">
        <v>1016931315</v>
      </c>
      <c r="O1426">
        <f>INDEX($R$3:$T$335,MATCH(PERL[[#This Row],[DistrictNumber]],$R$3:$R$335,0),3)</f>
        <v>0</v>
      </c>
      <c r="P1426" s="9">
        <f t="shared" si="121"/>
        <v>0</v>
      </c>
      <c r="V1426">
        <v>2030</v>
      </c>
      <c r="W1426" t="s">
        <v>402</v>
      </c>
      <c r="X1426" s="25">
        <v>483110121</v>
      </c>
    </row>
    <row r="1427" spans="1:24" x14ac:dyDescent="0.35">
      <c r="A1427" s="13">
        <v>2030</v>
      </c>
      <c r="B1427" s="13">
        <f t="shared" si="122"/>
        <v>2029</v>
      </c>
      <c r="C1427" t="s">
        <v>240</v>
      </c>
      <c r="D1427" t="s">
        <v>241</v>
      </c>
      <c r="E1427" s="5">
        <v>285168479</v>
      </c>
      <c r="F1427" s="13">
        <f>INDEX($R$3:$T$335,MATCH(PERL[[#This Row],[DistrictNumber]],$R$3:$R$335,0),3)</f>
        <v>0</v>
      </c>
      <c r="G1427" s="9">
        <f t="shared" si="124"/>
        <v>0</v>
      </c>
      <c r="H1427" s="11">
        <v>1.02</v>
      </c>
      <c r="I1427" s="12" cm="1">
        <f t="array" ref="I1427">INDEX(PERL[],MATCH(PERL[[#This Row],[Base Year]]&amp;PERL[[#This Row],[DistrictNumber]],PERL[[Fiscal Year]:[Fiscal Year]]&amp;PERL[[DistrictNumber]:[DistrictNumber]],0),9)*$H1427</f>
        <v>0</v>
      </c>
      <c r="J1427" s="15">
        <f>IF(PERL[[#This Row],[Unadjusted Maximum Revenue]]/(PERL[[#This Row],[Proposed Taxable Valuation]]/1000)&gt;PERL[[#This Row],[Max Debt RATE]],PERL[[#This Row],[Max Debt RATE]],PERL[[#This Row],[Unadjusted Maximum Revenue]]/(PERL[[#This Row],[Proposed Taxable Valuation]]/1000))</f>
        <v>0</v>
      </c>
      <c r="K1427" s="26">
        <f>ROUND(PERL[[#This Row],[Proposed Taxable Valuation]]/1000*PERL[[#This Row],[Adjusted Rate]],0)</f>
        <v>0</v>
      </c>
      <c r="L1427" s="19">
        <f t="shared" si="123"/>
        <v>0</v>
      </c>
      <c r="M1427" s="17">
        <f t="shared" si="125"/>
        <v>0</v>
      </c>
      <c r="N1427" s="5">
        <v>226579731</v>
      </c>
      <c r="O1427">
        <f>INDEX($R$3:$T$335,MATCH(PERL[[#This Row],[DistrictNumber]],$R$3:$R$335,0),3)</f>
        <v>0</v>
      </c>
      <c r="P1427" s="9">
        <f t="shared" si="121"/>
        <v>0</v>
      </c>
      <c r="V1427">
        <v>2030</v>
      </c>
      <c r="W1427" t="s">
        <v>242</v>
      </c>
      <c r="X1427" s="25">
        <v>292508085</v>
      </c>
    </row>
    <row r="1428" spans="1:24" x14ac:dyDescent="0.35">
      <c r="A1428" s="13">
        <v>2030</v>
      </c>
      <c r="B1428" s="13">
        <f t="shared" si="122"/>
        <v>2029</v>
      </c>
      <c r="C1428" t="s">
        <v>242</v>
      </c>
      <c r="D1428" t="s">
        <v>243</v>
      </c>
      <c r="E1428" s="5">
        <v>292508085</v>
      </c>
      <c r="F1428" s="13">
        <f>INDEX($R$3:$T$335,MATCH(PERL[[#This Row],[DistrictNumber]],$R$3:$R$335,0),3)</f>
        <v>0</v>
      </c>
      <c r="G1428" s="9">
        <f t="shared" si="124"/>
        <v>0</v>
      </c>
      <c r="H1428" s="11">
        <v>1.02</v>
      </c>
      <c r="I1428" s="12" cm="1">
        <f t="array" ref="I1428">INDEX(PERL[],MATCH(PERL[[#This Row],[Base Year]]&amp;PERL[[#This Row],[DistrictNumber]],PERL[[Fiscal Year]:[Fiscal Year]]&amp;PERL[[DistrictNumber]:[DistrictNumber]],0),9)*$H1428</f>
        <v>0</v>
      </c>
      <c r="J1428" s="15">
        <f>IF(PERL[[#This Row],[Unadjusted Maximum Revenue]]/(PERL[[#This Row],[Proposed Taxable Valuation]]/1000)&gt;PERL[[#This Row],[Max Debt RATE]],PERL[[#This Row],[Max Debt RATE]],PERL[[#This Row],[Unadjusted Maximum Revenue]]/(PERL[[#This Row],[Proposed Taxable Valuation]]/1000))</f>
        <v>0</v>
      </c>
      <c r="K1428" s="26">
        <f>ROUND(PERL[[#This Row],[Proposed Taxable Valuation]]/1000*PERL[[#This Row],[Adjusted Rate]],0)</f>
        <v>0</v>
      </c>
      <c r="L1428" s="19">
        <f t="shared" si="123"/>
        <v>0</v>
      </c>
      <c r="M1428" s="17">
        <f t="shared" si="125"/>
        <v>0</v>
      </c>
      <c r="N1428" s="5">
        <v>230110612</v>
      </c>
      <c r="O1428">
        <f>INDEX($R$3:$T$335,MATCH(PERL[[#This Row],[DistrictNumber]],$R$3:$R$335,0),3)</f>
        <v>0</v>
      </c>
      <c r="P1428" s="9">
        <f t="shared" si="121"/>
        <v>0</v>
      </c>
      <c r="V1428">
        <v>2030</v>
      </c>
      <c r="W1428" t="s">
        <v>248</v>
      </c>
      <c r="X1428" s="25">
        <v>1217223090</v>
      </c>
    </row>
    <row r="1429" spans="1:24" x14ac:dyDescent="0.35">
      <c r="A1429" s="13">
        <v>2030</v>
      </c>
      <c r="B1429" s="13">
        <f t="shared" si="122"/>
        <v>2029</v>
      </c>
      <c r="C1429" t="s">
        <v>244</v>
      </c>
      <c r="D1429" t="s">
        <v>245</v>
      </c>
      <c r="E1429" s="5">
        <v>387667595</v>
      </c>
      <c r="F1429" s="13">
        <f>INDEX($R$3:$T$335,MATCH(PERL[[#This Row],[DistrictNumber]],$R$3:$R$335,0),3)</f>
        <v>0</v>
      </c>
      <c r="G1429" s="9">
        <f t="shared" si="124"/>
        <v>0</v>
      </c>
      <c r="H1429" s="11">
        <v>1.02</v>
      </c>
      <c r="I1429" s="12" cm="1">
        <f t="array" ref="I1429">INDEX(PERL[],MATCH(PERL[[#This Row],[Base Year]]&amp;PERL[[#This Row],[DistrictNumber]],PERL[[Fiscal Year]:[Fiscal Year]]&amp;PERL[[DistrictNumber]:[DistrictNumber]],0),9)*$H1429</f>
        <v>0</v>
      </c>
      <c r="J1429" s="15">
        <f>IF(PERL[[#This Row],[Unadjusted Maximum Revenue]]/(PERL[[#This Row],[Proposed Taxable Valuation]]/1000)&gt;PERL[[#This Row],[Max Debt RATE]],PERL[[#This Row],[Max Debt RATE]],PERL[[#This Row],[Unadjusted Maximum Revenue]]/(PERL[[#This Row],[Proposed Taxable Valuation]]/1000))</f>
        <v>0</v>
      </c>
      <c r="K1429" s="26">
        <f>ROUND(PERL[[#This Row],[Proposed Taxable Valuation]]/1000*PERL[[#This Row],[Adjusted Rate]],0)</f>
        <v>0</v>
      </c>
      <c r="L1429" s="19">
        <f t="shared" si="123"/>
        <v>0</v>
      </c>
      <c r="M1429" s="17">
        <f t="shared" si="125"/>
        <v>0</v>
      </c>
      <c r="N1429" s="5">
        <v>315711165</v>
      </c>
      <c r="O1429">
        <f>INDEX($R$3:$T$335,MATCH(PERL[[#This Row],[DistrictNumber]],$R$3:$R$335,0),3)</f>
        <v>0</v>
      </c>
      <c r="P1429" s="9">
        <f t="shared" si="121"/>
        <v>0</v>
      </c>
      <c r="V1429">
        <v>2030</v>
      </c>
      <c r="W1429" t="s">
        <v>250</v>
      </c>
      <c r="X1429" s="25">
        <v>443673861</v>
      </c>
    </row>
    <row r="1430" spans="1:24" x14ac:dyDescent="0.35">
      <c r="A1430" s="13">
        <v>2030</v>
      </c>
      <c r="B1430" s="13">
        <f t="shared" si="122"/>
        <v>2029</v>
      </c>
      <c r="C1430" t="s">
        <v>246</v>
      </c>
      <c r="D1430" t="s">
        <v>247</v>
      </c>
      <c r="E1430" s="5">
        <v>1056093042</v>
      </c>
      <c r="F1430" s="13">
        <f>INDEX($R$3:$T$335,MATCH(PERL[[#This Row],[DistrictNumber]],$R$3:$R$335,0),3)</f>
        <v>0</v>
      </c>
      <c r="G1430" s="9">
        <f t="shared" si="124"/>
        <v>0</v>
      </c>
      <c r="H1430" s="11">
        <v>1.02</v>
      </c>
      <c r="I1430" s="12" cm="1">
        <f t="array" ref="I1430">INDEX(PERL[],MATCH(PERL[[#This Row],[Base Year]]&amp;PERL[[#This Row],[DistrictNumber]],PERL[[Fiscal Year]:[Fiscal Year]]&amp;PERL[[DistrictNumber]:[DistrictNumber]],0),9)*$H1430</f>
        <v>0</v>
      </c>
      <c r="J1430" s="15">
        <f>IF(PERL[[#This Row],[Unadjusted Maximum Revenue]]/(PERL[[#This Row],[Proposed Taxable Valuation]]/1000)&gt;PERL[[#This Row],[Max Debt RATE]],PERL[[#This Row],[Max Debt RATE]],PERL[[#This Row],[Unadjusted Maximum Revenue]]/(PERL[[#This Row],[Proposed Taxable Valuation]]/1000))</f>
        <v>0</v>
      </c>
      <c r="K1430" s="26">
        <f>ROUND(PERL[[#This Row],[Proposed Taxable Valuation]]/1000*PERL[[#This Row],[Adjusted Rate]],0)</f>
        <v>0</v>
      </c>
      <c r="L1430" s="19">
        <f t="shared" si="123"/>
        <v>0</v>
      </c>
      <c r="M1430" s="17">
        <f t="shared" si="125"/>
        <v>0</v>
      </c>
      <c r="N1430" s="5">
        <v>845844374</v>
      </c>
      <c r="O1430">
        <f>INDEX($R$3:$T$335,MATCH(PERL[[#This Row],[DistrictNumber]],$R$3:$R$335,0),3)</f>
        <v>0</v>
      </c>
      <c r="P1430" s="9">
        <f t="shared" si="121"/>
        <v>0</v>
      </c>
      <c r="V1430">
        <v>2030</v>
      </c>
      <c r="W1430" t="s">
        <v>252</v>
      </c>
      <c r="X1430" s="25">
        <v>472784283</v>
      </c>
    </row>
    <row r="1431" spans="1:24" x14ac:dyDescent="0.35">
      <c r="A1431" s="13">
        <v>2030</v>
      </c>
      <c r="B1431" s="13">
        <f t="shared" si="122"/>
        <v>2029</v>
      </c>
      <c r="C1431" t="s">
        <v>248</v>
      </c>
      <c r="D1431" t="s">
        <v>249</v>
      </c>
      <c r="E1431" s="5">
        <v>1217223090</v>
      </c>
      <c r="F1431" s="13">
        <f>INDEX($R$3:$T$335,MATCH(PERL[[#This Row],[DistrictNumber]],$R$3:$R$335,0),3)</f>
        <v>0</v>
      </c>
      <c r="G1431" s="9">
        <f t="shared" si="124"/>
        <v>0</v>
      </c>
      <c r="H1431" s="11">
        <v>1.02</v>
      </c>
      <c r="I1431" s="12" cm="1">
        <f t="array" ref="I1431">INDEX(PERL[],MATCH(PERL[[#This Row],[Base Year]]&amp;PERL[[#This Row],[DistrictNumber]],PERL[[Fiscal Year]:[Fiscal Year]]&amp;PERL[[DistrictNumber]:[DistrictNumber]],0),9)*$H1431</f>
        <v>0</v>
      </c>
      <c r="J1431" s="15">
        <f>IF(PERL[[#This Row],[Unadjusted Maximum Revenue]]/(PERL[[#This Row],[Proposed Taxable Valuation]]/1000)&gt;PERL[[#This Row],[Max Debt RATE]],PERL[[#This Row],[Max Debt RATE]],PERL[[#This Row],[Unadjusted Maximum Revenue]]/(PERL[[#This Row],[Proposed Taxable Valuation]]/1000))</f>
        <v>0</v>
      </c>
      <c r="K1431" s="26">
        <f>ROUND(PERL[[#This Row],[Proposed Taxable Valuation]]/1000*PERL[[#This Row],[Adjusted Rate]],0)</f>
        <v>0</v>
      </c>
      <c r="L1431" s="19">
        <f t="shared" si="123"/>
        <v>0</v>
      </c>
      <c r="M1431" s="17">
        <f t="shared" si="125"/>
        <v>0</v>
      </c>
      <c r="N1431" s="5">
        <v>847667387</v>
      </c>
      <c r="O1431">
        <f>INDEX($R$3:$T$335,MATCH(PERL[[#This Row],[DistrictNumber]],$R$3:$R$335,0),3)</f>
        <v>0</v>
      </c>
      <c r="P1431" s="9">
        <f t="shared" si="121"/>
        <v>0</v>
      </c>
      <c r="V1431">
        <v>2030</v>
      </c>
      <c r="W1431" t="s">
        <v>254</v>
      </c>
      <c r="X1431" s="25">
        <v>325782561</v>
      </c>
    </row>
    <row r="1432" spans="1:24" x14ac:dyDescent="0.35">
      <c r="A1432" s="13">
        <v>2030</v>
      </c>
      <c r="B1432" s="13">
        <f t="shared" si="122"/>
        <v>2029</v>
      </c>
      <c r="C1432" t="s">
        <v>250</v>
      </c>
      <c r="D1432" t="s">
        <v>251</v>
      </c>
      <c r="E1432" s="5">
        <v>443673861</v>
      </c>
      <c r="F1432" s="13">
        <f>INDEX($R$3:$T$335,MATCH(PERL[[#This Row],[DistrictNumber]],$R$3:$R$335,0),3)</f>
        <v>0</v>
      </c>
      <c r="G1432" s="9">
        <f t="shared" si="124"/>
        <v>0</v>
      </c>
      <c r="H1432" s="11">
        <v>1.02</v>
      </c>
      <c r="I1432" s="12" cm="1">
        <f t="array" ref="I1432">INDEX(PERL[],MATCH(PERL[[#This Row],[Base Year]]&amp;PERL[[#This Row],[DistrictNumber]],PERL[[Fiscal Year]:[Fiscal Year]]&amp;PERL[[DistrictNumber]:[DistrictNumber]],0),9)*$H1432</f>
        <v>0</v>
      </c>
      <c r="J1432" s="15">
        <f>IF(PERL[[#This Row],[Unadjusted Maximum Revenue]]/(PERL[[#This Row],[Proposed Taxable Valuation]]/1000)&gt;PERL[[#This Row],[Max Debt RATE]],PERL[[#This Row],[Max Debt RATE]],PERL[[#This Row],[Unadjusted Maximum Revenue]]/(PERL[[#This Row],[Proposed Taxable Valuation]]/1000))</f>
        <v>0</v>
      </c>
      <c r="K1432" s="26">
        <f>ROUND(PERL[[#This Row],[Proposed Taxable Valuation]]/1000*PERL[[#This Row],[Adjusted Rate]],0)</f>
        <v>0</v>
      </c>
      <c r="L1432" s="19">
        <f t="shared" si="123"/>
        <v>0</v>
      </c>
      <c r="M1432" s="17">
        <f t="shared" si="125"/>
        <v>0</v>
      </c>
      <c r="N1432" s="5">
        <v>356651722</v>
      </c>
      <c r="O1432">
        <f>INDEX($R$3:$T$335,MATCH(PERL[[#This Row],[DistrictNumber]],$R$3:$R$335,0),3)</f>
        <v>0</v>
      </c>
      <c r="P1432" s="9">
        <f t="shared" si="121"/>
        <v>0</v>
      </c>
      <c r="V1432">
        <v>2030</v>
      </c>
      <c r="W1432" t="s">
        <v>128</v>
      </c>
      <c r="X1432" s="25">
        <v>681635302</v>
      </c>
    </row>
    <row r="1433" spans="1:24" x14ac:dyDescent="0.35">
      <c r="A1433" s="13">
        <v>2030</v>
      </c>
      <c r="B1433" s="13">
        <f t="shared" si="122"/>
        <v>2029</v>
      </c>
      <c r="C1433" t="s">
        <v>252</v>
      </c>
      <c r="D1433" t="s">
        <v>253</v>
      </c>
      <c r="E1433" s="5">
        <v>472784283</v>
      </c>
      <c r="F1433" s="13">
        <f>INDEX($R$3:$T$335,MATCH(PERL[[#This Row],[DistrictNumber]],$R$3:$R$335,0),3)</f>
        <v>0</v>
      </c>
      <c r="G1433" s="9">
        <f t="shared" si="124"/>
        <v>0</v>
      </c>
      <c r="H1433" s="11">
        <v>1.02</v>
      </c>
      <c r="I1433" s="12" cm="1">
        <f t="array" ref="I1433">INDEX(PERL[],MATCH(PERL[[#This Row],[Base Year]]&amp;PERL[[#This Row],[DistrictNumber]],PERL[[Fiscal Year]:[Fiscal Year]]&amp;PERL[[DistrictNumber]:[DistrictNumber]],0),9)*$H1433</f>
        <v>0</v>
      </c>
      <c r="J1433" s="15">
        <f>IF(PERL[[#This Row],[Unadjusted Maximum Revenue]]/(PERL[[#This Row],[Proposed Taxable Valuation]]/1000)&gt;PERL[[#This Row],[Max Debt RATE]],PERL[[#This Row],[Max Debt RATE]],PERL[[#This Row],[Unadjusted Maximum Revenue]]/(PERL[[#This Row],[Proposed Taxable Valuation]]/1000))</f>
        <v>0</v>
      </c>
      <c r="K1433" s="26">
        <f>ROUND(PERL[[#This Row],[Proposed Taxable Valuation]]/1000*PERL[[#This Row],[Adjusted Rate]],0)</f>
        <v>0</v>
      </c>
      <c r="L1433" s="19">
        <f t="shared" si="123"/>
        <v>0</v>
      </c>
      <c r="M1433" s="17">
        <f t="shared" si="125"/>
        <v>0</v>
      </c>
      <c r="N1433" s="5">
        <v>348543294</v>
      </c>
      <c r="O1433">
        <f>INDEX($R$3:$T$335,MATCH(PERL[[#This Row],[DistrictNumber]],$R$3:$R$335,0),3)</f>
        <v>0</v>
      </c>
      <c r="P1433" s="9">
        <f t="shared" si="121"/>
        <v>0</v>
      </c>
      <c r="V1433">
        <v>2030</v>
      </c>
      <c r="W1433" t="s">
        <v>270</v>
      </c>
      <c r="X1433" s="25">
        <v>264228796</v>
      </c>
    </row>
    <row r="1434" spans="1:24" x14ac:dyDescent="0.35">
      <c r="A1434" s="13">
        <v>2030</v>
      </c>
      <c r="B1434" s="13">
        <f t="shared" si="122"/>
        <v>2029</v>
      </c>
      <c r="C1434" t="s">
        <v>254</v>
      </c>
      <c r="D1434" t="s">
        <v>255</v>
      </c>
      <c r="E1434" s="5">
        <v>325782561</v>
      </c>
      <c r="F1434" s="13">
        <f>INDEX($R$3:$T$335,MATCH(PERL[[#This Row],[DistrictNumber]],$R$3:$R$335,0),3)</f>
        <v>0</v>
      </c>
      <c r="G1434" s="9">
        <f t="shared" si="124"/>
        <v>0</v>
      </c>
      <c r="H1434" s="11">
        <v>1.02</v>
      </c>
      <c r="I1434" s="12" cm="1">
        <f t="array" ref="I1434">INDEX(PERL[],MATCH(PERL[[#This Row],[Base Year]]&amp;PERL[[#This Row],[DistrictNumber]],PERL[[Fiscal Year]:[Fiscal Year]]&amp;PERL[[DistrictNumber]:[DistrictNumber]],0),9)*$H1434</f>
        <v>0</v>
      </c>
      <c r="J1434" s="15">
        <f>IF(PERL[[#This Row],[Unadjusted Maximum Revenue]]/(PERL[[#This Row],[Proposed Taxable Valuation]]/1000)&gt;PERL[[#This Row],[Max Debt RATE]],PERL[[#This Row],[Max Debt RATE]],PERL[[#This Row],[Unadjusted Maximum Revenue]]/(PERL[[#This Row],[Proposed Taxable Valuation]]/1000))</f>
        <v>0</v>
      </c>
      <c r="K1434" s="26">
        <f>ROUND(PERL[[#This Row],[Proposed Taxable Valuation]]/1000*PERL[[#This Row],[Adjusted Rate]],0)</f>
        <v>0</v>
      </c>
      <c r="L1434" s="19">
        <f t="shared" si="123"/>
        <v>0</v>
      </c>
      <c r="M1434" s="17">
        <f t="shared" si="125"/>
        <v>0</v>
      </c>
      <c r="N1434" s="5">
        <v>253002726</v>
      </c>
      <c r="O1434">
        <f>INDEX($R$3:$T$335,MATCH(PERL[[#This Row],[DistrictNumber]],$R$3:$R$335,0),3)</f>
        <v>0</v>
      </c>
      <c r="P1434" s="9">
        <f t="shared" si="121"/>
        <v>0</v>
      </c>
      <c r="V1434">
        <v>2030</v>
      </c>
      <c r="W1434" t="s">
        <v>256</v>
      </c>
      <c r="X1434" s="25">
        <v>223519524</v>
      </c>
    </row>
    <row r="1435" spans="1:24" x14ac:dyDescent="0.35">
      <c r="A1435" s="13">
        <v>2030</v>
      </c>
      <c r="B1435" s="13">
        <f t="shared" si="122"/>
        <v>2029</v>
      </c>
      <c r="C1435" t="s">
        <v>256</v>
      </c>
      <c r="D1435" t="s">
        <v>257</v>
      </c>
      <c r="E1435" s="5">
        <v>223519524</v>
      </c>
      <c r="F1435" s="13">
        <f>INDEX($R$3:$T$335,MATCH(PERL[[#This Row],[DistrictNumber]],$R$3:$R$335,0),3)</f>
        <v>0.13500000000000001</v>
      </c>
      <c r="G1435" s="9">
        <f t="shared" si="124"/>
        <v>30175.135740000002</v>
      </c>
      <c r="H1435" s="11">
        <v>1.02</v>
      </c>
      <c r="I1435" s="12" cm="1">
        <f t="array" ref="I1435">INDEX(PERL[],MATCH(PERL[[#This Row],[Base Year]]&amp;PERL[[#This Row],[DistrictNumber]],PERL[[Fiscal Year]:[Fiscal Year]]&amp;PERL[[DistrictNumber]:[DistrictNumber]],0),9)*$H1435</f>
        <v>25541.197082598097</v>
      </c>
      <c r="J1435" s="15">
        <f>IF(PERL[[#This Row],[Unadjusted Maximum Revenue]]/(PERL[[#This Row],[Proposed Taxable Valuation]]/1000)&gt;PERL[[#This Row],[Max Debt RATE]],PERL[[#This Row],[Max Debt RATE]],PERL[[#This Row],[Unadjusted Maximum Revenue]]/(PERL[[#This Row],[Proposed Taxable Valuation]]/1000))</f>
        <v>0.11426830473474923</v>
      </c>
      <c r="K1435" s="26">
        <f>ROUND(PERL[[#This Row],[Proposed Taxable Valuation]]/1000*PERL[[#This Row],[Adjusted Rate]],0)</f>
        <v>25541</v>
      </c>
      <c r="L1435" s="19">
        <f t="shared" si="123"/>
        <v>-4633.9386574019045</v>
      </c>
      <c r="M1435" s="17">
        <f t="shared" si="125"/>
        <v>-2.0731695265250774E-2</v>
      </c>
      <c r="N1435" s="5">
        <v>181099574</v>
      </c>
      <c r="O1435">
        <f>INDEX($R$3:$T$335,MATCH(PERL[[#This Row],[DistrictNumber]],$R$3:$R$335,0),3)</f>
        <v>0.13500000000000001</v>
      </c>
      <c r="P1435" s="9">
        <f t="shared" si="121"/>
        <v>24448.442490000001</v>
      </c>
      <c r="V1435">
        <v>2030</v>
      </c>
      <c r="W1435" t="s">
        <v>258</v>
      </c>
      <c r="X1435" s="25">
        <v>677620497</v>
      </c>
    </row>
    <row r="1436" spans="1:24" x14ac:dyDescent="0.35">
      <c r="A1436" s="13">
        <v>2030</v>
      </c>
      <c r="B1436" s="13">
        <f t="shared" si="122"/>
        <v>2029</v>
      </c>
      <c r="C1436" t="s">
        <v>258</v>
      </c>
      <c r="D1436" t="s">
        <v>259</v>
      </c>
      <c r="E1436" s="5">
        <v>677620497</v>
      </c>
      <c r="F1436" s="13">
        <f>INDEX($R$3:$T$335,MATCH(PERL[[#This Row],[DistrictNumber]],$R$3:$R$335,0),3)</f>
        <v>0</v>
      </c>
      <c r="G1436" s="9">
        <f t="shared" si="124"/>
        <v>0</v>
      </c>
      <c r="H1436" s="11">
        <v>1.02</v>
      </c>
      <c r="I1436" s="12" cm="1">
        <f t="array" ref="I1436">INDEX(PERL[],MATCH(PERL[[#This Row],[Base Year]]&amp;PERL[[#This Row],[DistrictNumber]],PERL[[Fiscal Year]:[Fiscal Year]]&amp;PERL[[DistrictNumber]:[DistrictNumber]],0),9)*$H1436</f>
        <v>0</v>
      </c>
      <c r="J1436" s="15">
        <f>IF(PERL[[#This Row],[Unadjusted Maximum Revenue]]/(PERL[[#This Row],[Proposed Taxable Valuation]]/1000)&gt;PERL[[#This Row],[Max Debt RATE]],PERL[[#This Row],[Max Debt RATE]],PERL[[#This Row],[Unadjusted Maximum Revenue]]/(PERL[[#This Row],[Proposed Taxable Valuation]]/1000))</f>
        <v>0</v>
      </c>
      <c r="K1436" s="26">
        <f>ROUND(PERL[[#This Row],[Proposed Taxable Valuation]]/1000*PERL[[#This Row],[Adjusted Rate]],0)</f>
        <v>0</v>
      </c>
      <c r="L1436" s="19">
        <f t="shared" si="123"/>
        <v>0</v>
      </c>
      <c r="M1436" s="17">
        <f t="shared" si="125"/>
        <v>0</v>
      </c>
      <c r="N1436" s="5">
        <v>530206441</v>
      </c>
      <c r="O1436">
        <f>INDEX($R$3:$T$335,MATCH(PERL[[#This Row],[DistrictNumber]],$R$3:$R$335,0),3)</f>
        <v>0</v>
      </c>
      <c r="P1436" s="9">
        <f t="shared" ref="P1436:P1499" si="126">N1436/1000*O1436</f>
        <v>0</v>
      </c>
      <c r="V1436">
        <v>2030</v>
      </c>
      <c r="W1436" t="s">
        <v>260</v>
      </c>
      <c r="X1436" s="25">
        <v>1007758271</v>
      </c>
    </row>
    <row r="1437" spans="1:24" x14ac:dyDescent="0.35">
      <c r="A1437" s="13">
        <v>2030</v>
      </c>
      <c r="B1437" s="13">
        <f t="shared" si="122"/>
        <v>2029</v>
      </c>
      <c r="C1437" t="s">
        <v>260</v>
      </c>
      <c r="D1437" t="s">
        <v>261</v>
      </c>
      <c r="E1437" s="5">
        <v>1007758271</v>
      </c>
      <c r="F1437" s="13">
        <f>INDEX($R$3:$T$335,MATCH(PERL[[#This Row],[DistrictNumber]],$R$3:$R$335,0),3)</f>
        <v>0</v>
      </c>
      <c r="G1437" s="9">
        <f t="shared" si="124"/>
        <v>0</v>
      </c>
      <c r="H1437" s="11">
        <v>1.02</v>
      </c>
      <c r="I1437" s="12" cm="1">
        <f t="array" ref="I1437">INDEX(PERL[],MATCH(PERL[[#This Row],[Base Year]]&amp;PERL[[#This Row],[DistrictNumber]],PERL[[Fiscal Year]:[Fiscal Year]]&amp;PERL[[DistrictNumber]:[DistrictNumber]],0),9)*$H1437</f>
        <v>0</v>
      </c>
      <c r="J1437" s="15">
        <f>IF(PERL[[#This Row],[Unadjusted Maximum Revenue]]/(PERL[[#This Row],[Proposed Taxable Valuation]]/1000)&gt;PERL[[#This Row],[Max Debt RATE]],PERL[[#This Row],[Max Debt RATE]],PERL[[#This Row],[Unadjusted Maximum Revenue]]/(PERL[[#This Row],[Proposed Taxable Valuation]]/1000))</f>
        <v>0</v>
      </c>
      <c r="K1437" s="26">
        <f>ROUND(PERL[[#This Row],[Proposed Taxable Valuation]]/1000*PERL[[#This Row],[Adjusted Rate]],0)</f>
        <v>0</v>
      </c>
      <c r="L1437" s="19">
        <f t="shared" si="123"/>
        <v>0</v>
      </c>
      <c r="M1437" s="17">
        <f t="shared" si="125"/>
        <v>0</v>
      </c>
      <c r="N1437" s="5">
        <v>722299610</v>
      </c>
      <c r="O1437">
        <f>INDEX($R$3:$T$335,MATCH(PERL[[#This Row],[DistrictNumber]],$R$3:$R$335,0),3)</f>
        <v>0</v>
      </c>
      <c r="P1437" s="9">
        <f t="shared" si="126"/>
        <v>0</v>
      </c>
      <c r="V1437">
        <v>2030</v>
      </c>
      <c r="W1437" t="s">
        <v>262</v>
      </c>
      <c r="X1437" s="25">
        <v>449386428</v>
      </c>
    </row>
    <row r="1438" spans="1:24" x14ac:dyDescent="0.35">
      <c r="A1438" s="13">
        <v>2030</v>
      </c>
      <c r="B1438" s="13">
        <f t="shared" si="122"/>
        <v>2029</v>
      </c>
      <c r="C1438" t="s">
        <v>262</v>
      </c>
      <c r="D1438" t="s">
        <v>263</v>
      </c>
      <c r="E1438" s="5">
        <v>449386428</v>
      </c>
      <c r="F1438" s="13">
        <f>INDEX($R$3:$T$335,MATCH(PERL[[#This Row],[DistrictNumber]],$R$3:$R$335,0),3)</f>
        <v>0</v>
      </c>
      <c r="G1438" s="9">
        <f t="shared" si="124"/>
        <v>0</v>
      </c>
      <c r="H1438" s="11">
        <v>1.02</v>
      </c>
      <c r="I1438" s="12" cm="1">
        <f t="array" ref="I1438">INDEX(PERL[],MATCH(PERL[[#This Row],[Base Year]]&amp;PERL[[#This Row],[DistrictNumber]],PERL[[Fiscal Year]:[Fiscal Year]]&amp;PERL[[DistrictNumber]:[DistrictNumber]],0),9)*$H1438</f>
        <v>0</v>
      </c>
      <c r="J1438" s="15">
        <f>IF(PERL[[#This Row],[Unadjusted Maximum Revenue]]/(PERL[[#This Row],[Proposed Taxable Valuation]]/1000)&gt;PERL[[#This Row],[Max Debt RATE]],PERL[[#This Row],[Max Debt RATE]],PERL[[#This Row],[Unadjusted Maximum Revenue]]/(PERL[[#This Row],[Proposed Taxable Valuation]]/1000))</f>
        <v>0</v>
      </c>
      <c r="K1438" s="26">
        <f>ROUND(PERL[[#This Row],[Proposed Taxable Valuation]]/1000*PERL[[#This Row],[Adjusted Rate]],0)</f>
        <v>0</v>
      </c>
      <c r="L1438" s="19">
        <f t="shared" si="123"/>
        <v>0</v>
      </c>
      <c r="M1438" s="17">
        <f t="shared" si="125"/>
        <v>0</v>
      </c>
      <c r="N1438" s="5">
        <v>342070829</v>
      </c>
      <c r="O1438">
        <f>INDEX($R$3:$T$335,MATCH(PERL[[#This Row],[DistrictNumber]],$R$3:$R$335,0),3)</f>
        <v>0</v>
      </c>
      <c r="P1438" s="9">
        <f t="shared" si="126"/>
        <v>0</v>
      </c>
      <c r="V1438">
        <v>2030</v>
      </c>
      <c r="W1438" t="s">
        <v>264</v>
      </c>
      <c r="X1438" s="25">
        <v>971934308</v>
      </c>
    </row>
    <row r="1439" spans="1:24" x14ac:dyDescent="0.35">
      <c r="A1439" s="13">
        <v>2030</v>
      </c>
      <c r="B1439" s="13">
        <f t="shared" si="122"/>
        <v>2029</v>
      </c>
      <c r="C1439" t="s">
        <v>264</v>
      </c>
      <c r="D1439" t="s">
        <v>265</v>
      </c>
      <c r="E1439" s="5">
        <v>971934308</v>
      </c>
      <c r="F1439" s="13">
        <f>INDEX($R$3:$T$335,MATCH(PERL[[#This Row],[DistrictNumber]],$R$3:$R$335,0),3)</f>
        <v>0</v>
      </c>
      <c r="G1439" s="9">
        <f t="shared" si="124"/>
        <v>0</v>
      </c>
      <c r="H1439" s="11">
        <v>1.02</v>
      </c>
      <c r="I1439" s="12" cm="1">
        <f t="array" ref="I1439">INDEX(PERL[],MATCH(PERL[[#This Row],[Base Year]]&amp;PERL[[#This Row],[DistrictNumber]],PERL[[Fiscal Year]:[Fiscal Year]]&amp;PERL[[DistrictNumber]:[DistrictNumber]],0),9)*$H1439</f>
        <v>0</v>
      </c>
      <c r="J1439" s="15">
        <f>IF(PERL[[#This Row],[Unadjusted Maximum Revenue]]/(PERL[[#This Row],[Proposed Taxable Valuation]]/1000)&gt;PERL[[#This Row],[Max Debt RATE]],PERL[[#This Row],[Max Debt RATE]],PERL[[#This Row],[Unadjusted Maximum Revenue]]/(PERL[[#This Row],[Proposed Taxable Valuation]]/1000))</f>
        <v>0</v>
      </c>
      <c r="K1439" s="26">
        <f>ROUND(PERL[[#This Row],[Proposed Taxable Valuation]]/1000*PERL[[#This Row],[Adjusted Rate]],0)</f>
        <v>0</v>
      </c>
      <c r="L1439" s="19">
        <f t="shared" si="123"/>
        <v>0</v>
      </c>
      <c r="M1439" s="17">
        <f t="shared" si="125"/>
        <v>0</v>
      </c>
      <c r="N1439" s="5">
        <v>814324007</v>
      </c>
      <c r="O1439">
        <f>INDEX($R$3:$T$335,MATCH(PERL[[#This Row],[DistrictNumber]],$R$3:$R$335,0),3)</f>
        <v>0</v>
      </c>
      <c r="P1439" s="9">
        <f t="shared" si="126"/>
        <v>0</v>
      </c>
      <c r="V1439">
        <v>2030</v>
      </c>
      <c r="W1439" t="s">
        <v>266</v>
      </c>
      <c r="X1439" s="25">
        <v>627324585</v>
      </c>
    </row>
    <row r="1440" spans="1:24" x14ac:dyDescent="0.35">
      <c r="A1440" s="13">
        <v>2030</v>
      </c>
      <c r="B1440" s="13">
        <f t="shared" si="122"/>
        <v>2029</v>
      </c>
      <c r="C1440" t="s">
        <v>266</v>
      </c>
      <c r="D1440" t="s">
        <v>267</v>
      </c>
      <c r="E1440" s="5">
        <v>627324585</v>
      </c>
      <c r="F1440" s="13">
        <f>INDEX($R$3:$T$335,MATCH(PERL[[#This Row],[DistrictNumber]],$R$3:$R$335,0),3)</f>
        <v>0</v>
      </c>
      <c r="G1440" s="9">
        <f t="shared" si="124"/>
        <v>0</v>
      </c>
      <c r="H1440" s="11">
        <v>1.02</v>
      </c>
      <c r="I1440" s="12" cm="1">
        <f t="array" ref="I1440">INDEX(PERL[],MATCH(PERL[[#This Row],[Base Year]]&amp;PERL[[#This Row],[DistrictNumber]],PERL[[Fiscal Year]:[Fiscal Year]]&amp;PERL[[DistrictNumber]:[DistrictNumber]],0),9)*$H1440</f>
        <v>0</v>
      </c>
      <c r="J1440" s="15">
        <f>IF(PERL[[#This Row],[Unadjusted Maximum Revenue]]/(PERL[[#This Row],[Proposed Taxable Valuation]]/1000)&gt;PERL[[#This Row],[Max Debt RATE]],PERL[[#This Row],[Max Debt RATE]],PERL[[#This Row],[Unadjusted Maximum Revenue]]/(PERL[[#This Row],[Proposed Taxable Valuation]]/1000))</f>
        <v>0</v>
      </c>
      <c r="K1440" s="26">
        <f>ROUND(PERL[[#This Row],[Proposed Taxable Valuation]]/1000*PERL[[#This Row],[Adjusted Rate]],0)</f>
        <v>0</v>
      </c>
      <c r="L1440" s="19">
        <f t="shared" si="123"/>
        <v>0</v>
      </c>
      <c r="M1440" s="17">
        <f t="shared" si="125"/>
        <v>0</v>
      </c>
      <c r="N1440" s="5">
        <v>426834226</v>
      </c>
      <c r="O1440">
        <f>INDEX($R$3:$T$335,MATCH(PERL[[#This Row],[DistrictNumber]],$R$3:$R$335,0),3)</f>
        <v>0</v>
      </c>
      <c r="P1440" s="9">
        <f t="shared" si="126"/>
        <v>0</v>
      </c>
      <c r="V1440">
        <v>2030</v>
      </c>
      <c r="W1440" t="s">
        <v>268</v>
      </c>
      <c r="X1440" s="25">
        <v>535339479</v>
      </c>
    </row>
    <row r="1441" spans="1:24" x14ac:dyDescent="0.35">
      <c r="A1441" s="13">
        <v>2030</v>
      </c>
      <c r="B1441" s="13">
        <f t="shared" si="122"/>
        <v>2029</v>
      </c>
      <c r="C1441" t="s">
        <v>268</v>
      </c>
      <c r="D1441" t="s">
        <v>269</v>
      </c>
      <c r="E1441" s="5">
        <v>535339479</v>
      </c>
      <c r="F1441" s="13">
        <f>INDEX($R$3:$T$335,MATCH(PERL[[#This Row],[DistrictNumber]],$R$3:$R$335,0),3)</f>
        <v>0</v>
      </c>
      <c r="G1441" s="9">
        <f t="shared" si="124"/>
        <v>0</v>
      </c>
      <c r="H1441" s="11">
        <v>1.02</v>
      </c>
      <c r="I1441" s="12" cm="1">
        <f t="array" ref="I1441">INDEX(PERL[],MATCH(PERL[[#This Row],[Base Year]]&amp;PERL[[#This Row],[DistrictNumber]],PERL[[Fiscal Year]:[Fiscal Year]]&amp;PERL[[DistrictNumber]:[DistrictNumber]],0),9)*$H1441</f>
        <v>0</v>
      </c>
      <c r="J1441" s="15">
        <f>IF(PERL[[#This Row],[Unadjusted Maximum Revenue]]/(PERL[[#This Row],[Proposed Taxable Valuation]]/1000)&gt;PERL[[#This Row],[Max Debt RATE]],PERL[[#This Row],[Max Debt RATE]],PERL[[#This Row],[Unadjusted Maximum Revenue]]/(PERL[[#This Row],[Proposed Taxable Valuation]]/1000))</f>
        <v>0</v>
      </c>
      <c r="K1441" s="26">
        <f>ROUND(PERL[[#This Row],[Proposed Taxable Valuation]]/1000*PERL[[#This Row],[Adjusted Rate]],0)</f>
        <v>0</v>
      </c>
      <c r="L1441" s="19">
        <f t="shared" si="123"/>
        <v>0</v>
      </c>
      <c r="M1441" s="17">
        <f t="shared" si="125"/>
        <v>0</v>
      </c>
      <c r="N1441" s="5">
        <v>356704439</v>
      </c>
      <c r="O1441">
        <f>INDEX($R$3:$T$335,MATCH(PERL[[#This Row],[DistrictNumber]],$R$3:$R$335,0),3)</f>
        <v>0</v>
      </c>
      <c r="P1441" s="9">
        <f t="shared" si="126"/>
        <v>0</v>
      </c>
      <c r="V1441">
        <v>2030</v>
      </c>
      <c r="W1441" t="s">
        <v>272</v>
      </c>
      <c r="X1441" s="25">
        <v>998916727</v>
      </c>
    </row>
    <row r="1442" spans="1:24" x14ac:dyDescent="0.35">
      <c r="A1442" s="13">
        <v>2030</v>
      </c>
      <c r="B1442" s="13">
        <f t="shared" si="122"/>
        <v>2029</v>
      </c>
      <c r="C1442" t="s">
        <v>270</v>
      </c>
      <c r="D1442" t="s">
        <v>271</v>
      </c>
      <c r="E1442" s="5">
        <v>264228796</v>
      </c>
      <c r="F1442" s="13">
        <f>INDEX($R$3:$T$335,MATCH(PERL[[#This Row],[DistrictNumber]],$R$3:$R$335,0),3)</f>
        <v>0.13500000000000001</v>
      </c>
      <c r="G1442" s="9">
        <f t="shared" si="124"/>
        <v>35670.887459999998</v>
      </c>
      <c r="H1442" s="11">
        <v>1.02</v>
      </c>
      <c r="I1442" s="12" cm="1">
        <f t="array" ref="I1442">INDEX(PERL[],MATCH(PERL[[#This Row],[Base Year]]&amp;PERL[[#This Row],[DistrictNumber]],PERL[[Fiscal Year]:[Fiscal Year]]&amp;PERL[[DistrictNumber]:[DistrictNumber]],0),9)*$H1442</f>
        <v>28179.443461630399</v>
      </c>
      <c r="J1442" s="15">
        <f>IF(PERL[[#This Row],[Unadjusted Maximum Revenue]]/(PERL[[#This Row],[Proposed Taxable Valuation]]/1000)&gt;PERL[[#This Row],[Max Debt RATE]],PERL[[#This Row],[Max Debt RATE]],PERL[[#This Row],[Unadjusted Maximum Revenue]]/(PERL[[#This Row],[Proposed Taxable Valuation]]/1000))</f>
        <v>0.10664788958744073</v>
      </c>
      <c r="K1442" s="26">
        <f>ROUND(PERL[[#This Row],[Proposed Taxable Valuation]]/1000*PERL[[#This Row],[Adjusted Rate]],0)</f>
        <v>28179</v>
      </c>
      <c r="L1442" s="19">
        <f t="shared" si="123"/>
        <v>-7491.4439983695993</v>
      </c>
      <c r="M1442" s="17">
        <f t="shared" si="125"/>
        <v>-2.8352110412559278E-2</v>
      </c>
      <c r="N1442" s="5">
        <v>206681640</v>
      </c>
      <c r="O1442">
        <f>INDEX($R$3:$T$335,MATCH(PERL[[#This Row],[DistrictNumber]],$R$3:$R$335,0),3)</f>
        <v>0.13500000000000001</v>
      </c>
      <c r="P1442" s="9">
        <f t="shared" si="126"/>
        <v>27902.021400000005</v>
      </c>
      <c r="V1442">
        <v>2030</v>
      </c>
      <c r="W1442" t="s">
        <v>274</v>
      </c>
      <c r="X1442" s="25">
        <v>436179579</v>
      </c>
    </row>
    <row r="1443" spans="1:24" x14ac:dyDescent="0.35">
      <c r="A1443" s="13">
        <v>2030</v>
      </c>
      <c r="B1443" s="13">
        <f t="shared" si="122"/>
        <v>2029</v>
      </c>
      <c r="C1443" t="s">
        <v>272</v>
      </c>
      <c r="D1443" t="s">
        <v>273</v>
      </c>
      <c r="E1443" s="5">
        <v>998916727</v>
      </c>
      <c r="F1443" s="13">
        <f>INDEX($R$3:$T$335,MATCH(PERL[[#This Row],[DistrictNumber]],$R$3:$R$335,0),3)</f>
        <v>0</v>
      </c>
      <c r="G1443" s="9">
        <f t="shared" si="124"/>
        <v>0</v>
      </c>
      <c r="H1443" s="11">
        <v>1.02</v>
      </c>
      <c r="I1443" s="12" cm="1">
        <f t="array" ref="I1443">INDEX(PERL[],MATCH(PERL[[#This Row],[Base Year]]&amp;PERL[[#This Row],[DistrictNumber]],PERL[[Fiscal Year]:[Fiscal Year]]&amp;PERL[[DistrictNumber]:[DistrictNumber]],0),9)*$H1443</f>
        <v>0</v>
      </c>
      <c r="J1443" s="15">
        <f>IF(PERL[[#This Row],[Unadjusted Maximum Revenue]]/(PERL[[#This Row],[Proposed Taxable Valuation]]/1000)&gt;PERL[[#This Row],[Max Debt RATE]],PERL[[#This Row],[Max Debt RATE]],PERL[[#This Row],[Unadjusted Maximum Revenue]]/(PERL[[#This Row],[Proposed Taxable Valuation]]/1000))</f>
        <v>0</v>
      </c>
      <c r="K1443" s="26">
        <f>ROUND(PERL[[#This Row],[Proposed Taxable Valuation]]/1000*PERL[[#This Row],[Adjusted Rate]],0)</f>
        <v>0</v>
      </c>
      <c r="L1443" s="19">
        <f t="shared" si="123"/>
        <v>0</v>
      </c>
      <c r="M1443" s="17">
        <f t="shared" si="125"/>
        <v>0</v>
      </c>
      <c r="N1443" s="5">
        <v>735738005</v>
      </c>
      <c r="O1443">
        <f>INDEX($R$3:$T$335,MATCH(PERL[[#This Row],[DistrictNumber]],$R$3:$R$335,0),3)</f>
        <v>0</v>
      </c>
      <c r="P1443" s="9">
        <f t="shared" si="126"/>
        <v>0</v>
      </c>
      <c r="V1443">
        <v>2030</v>
      </c>
      <c r="W1443" t="s">
        <v>276</v>
      </c>
      <c r="X1443" s="25">
        <v>414578452</v>
      </c>
    </row>
    <row r="1444" spans="1:24" x14ac:dyDescent="0.35">
      <c r="A1444" s="13">
        <v>2030</v>
      </c>
      <c r="B1444" s="13">
        <f t="shared" si="122"/>
        <v>2029</v>
      </c>
      <c r="C1444" t="s">
        <v>274</v>
      </c>
      <c r="D1444" t="s">
        <v>275</v>
      </c>
      <c r="E1444" s="5">
        <v>436179579</v>
      </c>
      <c r="F1444" s="13">
        <f>INDEX($R$3:$T$335,MATCH(PERL[[#This Row],[DistrictNumber]],$R$3:$R$335,0),3)</f>
        <v>0</v>
      </c>
      <c r="G1444" s="9">
        <f t="shared" si="124"/>
        <v>0</v>
      </c>
      <c r="H1444" s="11">
        <v>1.02</v>
      </c>
      <c r="I1444" s="12" cm="1">
        <f t="array" ref="I1444">INDEX(PERL[],MATCH(PERL[[#This Row],[Base Year]]&amp;PERL[[#This Row],[DistrictNumber]],PERL[[Fiscal Year]:[Fiscal Year]]&amp;PERL[[DistrictNumber]:[DistrictNumber]],0),9)*$H1444</f>
        <v>0</v>
      </c>
      <c r="J1444" s="15">
        <f>IF(PERL[[#This Row],[Unadjusted Maximum Revenue]]/(PERL[[#This Row],[Proposed Taxable Valuation]]/1000)&gt;PERL[[#This Row],[Max Debt RATE]],PERL[[#This Row],[Max Debt RATE]],PERL[[#This Row],[Unadjusted Maximum Revenue]]/(PERL[[#This Row],[Proposed Taxable Valuation]]/1000))</f>
        <v>0</v>
      </c>
      <c r="K1444" s="26">
        <f>ROUND(PERL[[#This Row],[Proposed Taxable Valuation]]/1000*PERL[[#This Row],[Adjusted Rate]],0)</f>
        <v>0</v>
      </c>
      <c r="L1444" s="19">
        <f t="shared" si="123"/>
        <v>0</v>
      </c>
      <c r="M1444" s="17">
        <f t="shared" si="125"/>
        <v>0</v>
      </c>
      <c r="N1444" s="5">
        <v>364765397</v>
      </c>
      <c r="O1444">
        <f>INDEX($R$3:$T$335,MATCH(PERL[[#This Row],[DistrictNumber]],$R$3:$R$335,0),3)</f>
        <v>0</v>
      </c>
      <c r="P1444" s="9">
        <f t="shared" si="126"/>
        <v>0</v>
      </c>
      <c r="V1444">
        <v>2030</v>
      </c>
      <c r="W1444" t="s">
        <v>278</v>
      </c>
      <c r="X1444" s="25">
        <v>994847502</v>
      </c>
    </row>
    <row r="1445" spans="1:24" x14ac:dyDescent="0.35">
      <c r="A1445" s="13">
        <v>2030</v>
      </c>
      <c r="B1445" s="13">
        <f t="shared" si="122"/>
        <v>2029</v>
      </c>
      <c r="C1445" t="s">
        <v>276</v>
      </c>
      <c r="D1445" t="s">
        <v>277</v>
      </c>
      <c r="E1445" s="5">
        <v>414578452</v>
      </c>
      <c r="F1445" s="13">
        <f>INDEX($R$3:$T$335,MATCH(PERL[[#This Row],[DistrictNumber]],$R$3:$R$335,0),3)</f>
        <v>0</v>
      </c>
      <c r="G1445" s="9">
        <f t="shared" si="124"/>
        <v>0</v>
      </c>
      <c r="H1445" s="11">
        <v>1.02</v>
      </c>
      <c r="I1445" s="12" cm="1">
        <f t="array" ref="I1445">INDEX(PERL[],MATCH(PERL[[#This Row],[Base Year]]&amp;PERL[[#This Row],[DistrictNumber]],PERL[[Fiscal Year]:[Fiscal Year]]&amp;PERL[[DistrictNumber]:[DistrictNumber]],0),9)*$H1445</f>
        <v>0</v>
      </c>
      <c r="J1445" s="15">
        <f>IF(PERL[[#This Row],[Unadjusted Maximum Revenue]]/(PERL[[#This Row],[Proposed Taxable Valuation]]/1000)&gt;PERL[[#This Row],[Max Debt RATE]],PERL[[#This Row],[Max Debt RATE]],PERL[[#This Row],[Unadjusted Maximum Revenue]]/(PERL[[#This Row],[Proposed Taxable Valuation]]/1000))</f>
        <v>0</v>
      </c>
      <c r="K1445" s="26">
        <f>ROUND(PERL[[#This Row],[Proposed Taxable Valuation]]/1000*PERL[[#This Row],[Adjusted Rate]],0)</f>
        <v>0</v>
      </c>
      <c r="L1445" s="19">
        <f t="shared" si="123"/>
        <v>0</v>
      </c>
      <c r="M1445" s="17">
        <f t="shared" si="125"/>
        <v>0</v>
      </c>
      <c r="N1445" s="5">
        <v>271484495</v>
      </c>
      <c r="O1445">
        <f>INDEX($R$3:$T$335,MATCH(PERL[[#This Row],[DistrictNumber]],$R$3:$R$335,0),3)</f>
        <v>0</v>
      </c>
      <c r="P1445" s="9">
        <f t="shared" si="126"/>
        <v>0</v>
      </c>
      <c r="V1445">
        <v>2030</v>
      </c>
      <c r="W1445" t="s">
        <v>282</v>
      </c>
      <c r="X1445" s="25">
        <v>891672389</v>
      </c>
    </row>
    <row r="1446" spans="1:24" x14ac:dyDescent="0.35">
      <c r="A1446" s="13">
        <v>2030</v>
      </c>
      <c r="B1446" s="13">
        <f t="shared" si="122"/>
        <v>2029</v>
      </c>
      <c r="C1446" t="s">
        <v>278</v>
      </c>
      <c r="D1446" t="s">
        <v>279</v>
      </c>
      <c r="E1446" s="5">
        <v>994847502</v>
      </c>
      <c r="F1446" s="13">
        <f>INDEX($R$3:$T$335,MATCH(PERL[[#This Row],[DistrictNumber]],$R$3:$R$335,0),3)</f>
        <v>0</v>
      </c>
      <c r="G1446" s="9">
        <f t="shared" si="124"/>
        <v>0</v>
      </c>
      <c r="H1446" s="11">
        <v>1.02</v>
      </c>
      <c r="I1446" s="12" cm="1">
        <f t="array" ref="I1446">INDEX(PERL[],MATCH(PERL[[#This Row],[Base Year]]&amp;PERL[[#This Row],[DistrictNumber]],PERL[[Fiscal Year]:[Fiscal Year]]&amp;PERL[[DistrictNumber]:[DistrictNumber]],0),9)*$H1446</f>
        <v>0</v>
      </c>
      <c r="J1446" s="15">
        <f>IF(PERL[[#This Row],[Unadjusted Maximum Revenue]]/(PERL[[#This Row],[Proposed Taxable Valuation]]/1000)&gt;PERL[[#This Row],[Max Debt RATE]],PERL[[#This Row],[Max Debt RATE]],PERL[[#This Row],[Unadjusted Maximum Revenue]]/(PERL[[#This Row],[Proposed Taxable Valuation]]/1000))</f>
        <v>0</v>
      </c>
      <c r="K1446" s="26">
        <f>ROUND(PERL[[#This Row],[Proposed Taxable Valuation]]/1000*PERL[[#This Row],[Adjusted Rate]],0)</f>
        <v>0</v>
      </c>
      <c r="L1446" s="19">
        <f t="shared" si="123"/>
        <v>0</v>
      </c>
      <c r="M1446" s="17">
        <f t="shared" si="125"/>
        <v>0</v>
      </c>
      <c r="N1446" s="5">
        <v>712107726</v>
      </c>
      <c r="O1446">
        <f>INDEX($R$3:$T$335,MATCH(PERL[[#This Row],[DistrictNumber]],$R$3:$R$335,0),3)</f>
        <v>0</v>
      </c>
      <c r="P1446" s="9">
        <f t="shared" si="126"/>
        <v>0</v>
      </c>
      <c r="V1446">
        <v>2030</v>
      </c>
      <c r="W1446" t="s">
        <v>284</v>
      </c>
      <c r="X1446" s="25">
        <v>2520144940</v>
      </c>
    </row>
    <row r="1447" spans="1:24" x14ac:dyDescent="0.35">
      <c r="A1447" s="13">
        <v>2030</v>
      </c>
      <c r="B1447" s="13">
        <f t="shared" si="122"/>
        <v>2029</v>
      </c>
      <c r="C1447" t="s">
        <v>280</v>
      </c>
      <c r="D1447" t="s">
        <v>281</v>
      </c>
      <c r="E1447" s="5">
        <v>663756967</v>
      </c>
      <c r="F1447" s="13">
        <f>INDEX($R$3:$T$335,MATCH(PERL[[#This Row],[DistrictNumber]],$R$3:$R$335,0),3)</f>
        <v>0</v>
      </c>
      <c r="G1447" s="9">
        <f t="shared" si="124"/>
        <v>0</v>
      </c>
      <c r="H1447" s="11">
        <v>1.02</v>
      </c>
      <c r="I1447" s="12" cm="1">
        <f t="array" ref="I1447">INDEX(PERL[],MATCH(PERL[[#This Row],[Base Year]]&amp;PERL[[#This Row],[DistrictNumber]],PERL[[Fiscal Year]:[Fiscal Year]]&amp;PERL[[DistrictNumber]:[DistrictNumber]],0),9)*$H1447</f>
        <v>0</v>
      </c>
      <c r="J1447" s="15">
        <f>IF(PERL[[#This Row],[Unadjusted Maximum Revenue]]/(PERL[[#This Row],[Proposed Taxable Valuation]]/1000)&gt;PERL[[#This Row],[Max Debt RATE]],PERL[[#This Row],[Max Debt RATE]],PERL[[#This Row],[Unadjusted Maximum Revenue]]/(PERL[[#This Row],[Proposed Taxable Valuation]]/1000))</f>
        <v>0</v>
      </c>
      <c r="K1447" s="26">
        <f>ROUND(PERL[[#This Row],[Proposed Taxable Valuation]]/1000*PERL[[#This Row],[Adjusted Rate]],0)</f>
        <v>0</v>
      </c>
      <c r="L1447" s="19">
        <f t="shared" si="123"/>
        <v>0</v>
      </c>
      <c r="M1447" s="17">
        <f t="shared" si="125"/>
        <v>0</v>
      </c>
      <c r="N1447" s="5">
        <v>535469568</v>
      </c>
      <c r="O1447">
        <f>INDEX($R$3:$T$335,MATCH(PERL[[#This Row],[DistrictNumber]],$R$3:$R$335,0),3)</f>
        <v>0</v>
      </c>
      <c r="P1447" s="9">
        <f t="shared" si="126"/>
        <v>0</v>
      </c>
      <c r="V1447">
        <v>2030</v>
      </c>
      <c r="W1447" t="s">
        <v>286</v>
      </c>
      <c r="X1447" s="25">
        <v>630493871</v>
      </c>
    </row>
    <row r="1448" spans="1:24" x14ac:dyDescent="0.35">
      <c r="A1448" s="13">
        <v>2030</v>
      </c>
      <c r="B1448" s="13">
        <f t="shared" si="122"/>
        <v>2029</v>
      </c>
      <c r="C1448" t="s">
        <v>282</v>
      </c>
      <c r="D1448" t="s">
        <v>283</v>
      </c>
      <c r="E1448" s="5">
        <v>891672389</v>
      </c>
      <c r="F1448" s="13">
        <f>INDEX($R$3:$T$335,MATCH(PERL[[#This Row],[DistrictNumber]],$R$3:$R$335,0),3)</f>
        <v>0</v>
      </c>
      <c r="G1448" s="9">
        <f t="shared" si="124"/>
        <v>0</v>
      </c>
      <c r="H1448" s="11">
        <v>1.02</v>
      </c>
      <c r="I1448" s="12" cm="1">
        <f t="array" ref="I1448">INDEX(PERL[],MATCH(PERL[[#This Row],[Base Year]]&amp;PERL[[#This Row],[DistrictNumber]],PERL[[Fiscal Year]:[Fiscal Year]]&amp;PERL[[DistrictNumber]:[DistrictNumber]],0),9)*$H1448</f>
        <v>0</v>
      </c>
      <c r="J1448" s="15">
        <f>IF(PERL[[#This Row],[Unadjusted Maximum Revenue]]/(PERL[[#This Row],[Proposed Taxable Valuation]]/1000)&gt;PERL[[#This Row],[Max Debt RATE]],PERL[[#This Row],[Max Debt RATE]],PERL[[#This Row],[Unadjusted Maximum Revenue]]/(PERL[[#This Row],[Proposed Taxable Valuation]]/1000))</f>
        <v>0</v>
      </c>
      <c r="K1448" s="26">
        <f>ROUND(PERL[[#This Row],[Proposed Taxable Valuation]]/1000*PERL[[#This Row],[Adjusted Rate]],0)</f>
        <v>0</v>
      </c>
      <c r="L1448" s="19">
        <f t="shared" si="123"/>
        <v>0</v>
      </c>
      <c r="M1448" s="17">
        <f t="shared" si="125"/>
        <v>0</v>
      </c>
      <c r="N1448" s="5">
        <v>617134178</v>
      </c>
      <c r="O1448">
        <f>INDEX($R$3:$T$335,MATCH(PERL[[#This Row],[DistrictNumber]],$R$3:$R$335,0),3)</f>
        <v>0</v>
      </c>
      <c r="P1448" s="9">
        <f t="shared" si="126"/>
        <v>0</v>
      </c>
      <c r="V1448">
        <v>2030</v>
      </c>
      <c r="W1448" t="s">
        <v>288</v>
      </c>
      <c r="X1448" s="25">
        <v>15719832941</v>
      </c>
    </row>
    <row r="1449" spans="1:24" x14ac:dyDescent="0.35">
      <c r="A1449" s="13">
        <v>2030</v>
      </c>
      <c r="B1449" s="13">
        <f t="shared" si="122"/>
        <v>2029</v>
      </c>
      <c r="C1449" t="s">
        <v>284</v>
      </c>
      <c r="D1449" t="s">
        <v>285</v>
      </c>
      <c r="E1449" s="5">
        <v>2520144940</v>
      </c>
      <c r="F1449" s="13">
        <f>INDEX($R$3:$T$335,MATCH(PERL[[#This Row],[DistrictNumber]],$R$3:$R$335,0),3)</f>
        <v>0.13500000000000001</v>
      </c>
      <c r="G1449" s="9">
        <f t="shared" si="124"/>
        <v>340219.56690000003</v>
      </c>
      <c r="H1449" s="11">
        <v>1.02</v>
      </c>
      <c r="I1449" s="12" cm="1">
        <f t="array" ref="I1449">INDEX(PERL[],MATCH(PERL[[#This Row],[Base Year]]&amp;PERL[[#This Row],[DistrictNumber]],PERL[[Fiscal Year]:[Fiscal Year]]&amp;PERL[[DistrictNumber]:[DistrictNumber]],0),9)*$H1449</f>
        <v>167050.55565818306</v>
      </c>
      <c r="J1449" s="15">
        <f>IF(PERL[[#This Row],[Unadjusted Maximum Revenue]]/(PERL[[#This Row],[Proposed Taxable Valuation]]/1000)&gt;PERL[[#This Row],[Max Debt RATE]],PERL[[#This Row],[Max Debt RATE]],PERL[[#This Row],[Unadjusted Maximum Revenue]]/(PERL[[#This Row],[Proposed Taxable Valuation]]/1000))</f>
        <v>6.628609053659551E-2</v>
      </c>
      <c r="K1449" s="26">
        <f>ROUND(PERL[[#This Row],[Proposed Taxable Valuation]]/1000*PERL[[#This Row],[Adjusted Rate]],0)</f>
        <v>167051</v>
      </c>
      <c r="L1449" s="19">
        <f t="shared" si="123"/>
        <v>-173169.01124181697</v>
      </c>
      <c r="M1449" s="17">
        <f t="shared" si="125"/>
        <v>-6.8713909463404499E-2</v>
      </c>
      <c r="N1449" s="5">
        <v>1512533530</v>
      </c>
      <c r="O1449">
        <f>INDEX($R$3:$T$335,MATCH(PERL[[#This Row],[DistrictNumber]],$R$3:$R$335,0),3)</f>
        <v>0.13500000000000001</v>
      </c>
      <c r="P1449" s="9">
        <f t="shared" si="126"/>
        <v>204192.02655000001</v>
      </c>
      <c r="V1449">
        <v>2030</v>
      </c>
      <c r="W1449" t="s">
        <v>290</v>
      </c>
      <c r="X1449" s="25">
        <v>669019663</v>
      </c>
    </row>
    <row r="1450" spans="1:24" x14ac:dyDescent="0.35">
      <c r="A1450" s="13">
        <v>2030</v>
      </c>
      <c r="B1450" s="13">
        <f t="shared" si="122"/>
        <v>2029</v>
      </c>
      <c r="C1450" t="s">
        <v>286</v>
      </c>
      <c r="D1450" t="s">
        <v>287</v>
      </c>
      <c r="E1450" s="5">
        <v>630493871</v>
      </c>
      <c r="F1450" s="13">
        <f>INDEX($R$3:$T$335,MATCH(PERL[[#This Row],[DistrictNumber]],$R$3:$R$335,0),3)</f>
        <v>0</v>
      </c>
      <c r="G1450" s="9">
        <f t="shared" si="124"/>
        <v>0</v>
      </c>
      <c r="H1450" s="11">
        <v>1.02</v>
      </c>
      <c r="I1450" s="12" cm="1">
        <f t="array" ref="I1450">INDEX(PERL[],MATCH(PERL[[#This Row],[Base Year]]&amp;PERL[[#This Row],[DistrictNumber]],PERL[[Fiscal Year]:[Fiscal Year]]&amp;PERL[[DistrictNumber]:[DistrictNumber]],0),9)*$H1450</f>
        <v>0</v>
      </c>
      <c r="J1450" s="15">
        <f>IF(PERL[[#This Row],[Unadjusted Maximum Revenue]]/(PERL[[#This Row],[Proposed Taxable Valuation]]/1000)&gt;PERL[[#This Row],[Max Debt RATE]],PERL[[#This Row],[Max Debt RATE]],PERL[[#This Row],[Unadjusted Maximum Revenue]]/(PERL[[#This Row],[Proposed Taxable Valuation]]/1000))</f>
        <v>0</v>
      </c>
      <c r="K1450" s="26">
        <f>ROUND(PERL[[#This Row],[Proposed Taxable Valuation]]/1000*PERL[[#This Row],[Adjusted Rate]],0)</f>
        <v>0</v>
      </c>
      <c r="L1450" s="19">
        <f t="shared" si="123"/>
        <v>0</v>
      </c>
      <c r="M1450" s="17">
        <f t="shared" si="125"/>
        <v>0</v>
      </c>
      <c r="N1450" s="5">
        <v>398149048</v>
      </c>
      <c r="O1450">
        <f>INDEX($R$3:$T$335,MATCH(PERL[[#This Row],[DistrictNumber]],$R$3:$R$335,0),3)</f>
        <v>0</v>
      </c>
      <c r="P1450" s="9">
        <f t="shared" si="126"/>
        <v>0</v>
      </c>
      <c r="V1450">
        <v>2030</v>
      </c>
      <c r="W1450" t="s">
        <v>292</v>
      </c>
      <c r="X1450" s="25">
        <v>309865559</v>
      </c>
    </row>
    <row r="1451" spans="1:24" x14ac:dyDescent="0.35">
      <c r="A1451" s="13">
        <v>2030</v>
      </c>
      <c r="B1451" s="13">
        <f t="shared" si="122"/>
        <v>2029</v>
      </c>
      <c r="C1451" t="s">
        <v>288</v>
      </c>
      <c r="D1451" t="s">
        <v>289</v>
      </c>
      <c r="E1451" s="5">
        <v>15719832941</v>
      </c>
      <c r="F1451" s="13">
        <f>INDEX($R$3:$T$335,MATCH(PERL[[#This Row],[DistrictNumber]],$R$3:$R$335,0),3)</f>
        <v>0</v>
      </c>
      <c r="G1451" s="9">
        <f t="shared" si="124"/>
        <v>0</v>
      </c>
      <c r="H1451" s="11">
        <v>1.02</v>
      </c>
      <c r="I1451" s="12" cm="1">
        <f t="array" ref="I1451">INDEX(PERL[],MATCH(PERL[[#This Row],[Base Year]]&amp;PERL[[#This Row],[DistrictNumber]],PERL[[Fiscal Year]:[Fiscal Year]]&amp;PERL[[DistrictNumber]:[DistrictNumber]],0),9)*$H1451</f>
        <v>0</v>
      </c>
      <c r="J1451" s="15">
        <f>IF(PERL[[#This Row],[Unadjusted Maximum Revenue]]/(PERL[[#This Row],[Proposed Taxable Valuation]]/1000)&gt;PERL[[#This Row],[Max Debt RATE]],PERL[[#This Row],[Max Debt RATE]],PERL[[#This Row],[Unadjusted Maximum Revenue]]/(PERL[[#This Row],[Proposed Taxable Valuation]]/1000))</f>
        <v>0</v>
      </c>
      <c r="K1451" s="26">
        <f>ROUND(PERL[[#This Row],[Proposed Taxable Valuation]]/1000*PERL[[#This Row],[Adjusted Rate]],0)</f>
        <v>0</v>
      </c>
      <c r="L1451" s="19">
        <f t="shared" si="123"/>
        <v>0</v>
      </c>
      <c r="M1451" s="17">
        <f t="shared" si="125"/>
        <v>0</v>
      </c>
      <c r="N1451" s="5">
        <v>9204508634</v>
      </c>
      <c r="O1451">
        <f>INDEX($R$3:$T$335,MATCH(PERL[[#This Row],[DistrictNumber]],$R$3:$R$335,0),3)</f>
        <v>0</v>
      </c>
      <c r="P1451" s="9">
        <f t="shared" si="126"/>
        <v>0</v>
      </c>
      <c r="V1451">
        <v>2030</v>
      </c>
      <c r="W1451" t="s">
        <v>280</v>
      </c>
      <c r="X1451" s="25">
        <v>663756967</v>
      </c>
    </row>
    <row r="1452" spans="1:24" x14ac:dyDescent="0.35">
      <c r="A1452" s="13">
        <v>2030</v>
      </c>
      <c r="B1452" s="13">
        <f t="shared" si="122"/>
        <v>2029</v>
      </c>
      <c r="C1452" t="s">
        <v>290</v>
      </c>
      <c r="D1452" t="s">
        <v>291</v>
      </c>
      <c r="E1452" s="5">
        <v>669019663</v>
      </c>
      <c r="F1452" s="13">
        <f>INDEX($R$3:$T$335,MATCH(PERL[[#This Row],[DistrictNumber]],$R$3:$R$335,0),3)</f>
        <v>0</v>
      </c>
      <c r="G1452" s="9">
        <f t="shared" si="124"/>
        <v>0</v>
      </c>
      <c r="H1452" s="11">
        <v>1.02</v>
      </c>
      <c r="I1452" s="12" cm="1">
        <f t="array" ref="I1452">INDEX(PERL[],MATCH(PERL[[#This Row],[Base Year]]&amp;PERL[[#This Row],[DistrictNumber]],PERL[[Fiscal Year]:[Fiscal Year]]&amp;PERL[[DistrictNumber]:[DistrictNumber]],0),9)*$H1452</f>
        <v>0</v>
      </c>
      <c r="J1452" s="15">
        <f>IF(PERL[[#This Row],[Unadjusted Maximum Revenue]]/(PERL[[#This Row],[Proposed Taxable Valuation]]/1000)&gt;PERL[[#This Row],[Max Debt RATE]],PERL[[#This Row],[Max Debt RATE]],PERL[[#This Row],[Unadjusted Maximum Revenue]]/(PERL[[#This Row],[Proposed Taxable Valuation]]/1000))</f>
        <v>0</v>
      </c>
      <c r="K1452" s="26">
        <f>ROUND(PERL[[#This Row],[Proposed Taxable Valuation]]/1000*PERL[[#This Row],[Adjusted Rate]],0)</f>
        <v>0</v>
      </c>
      <c r="L1452" s="19">
        <f t="shared" si="123"/>
        <v>0</v>
      </c>
      <c r="M1452" s="17">
        <f t="shared" si="125"/>
        <v>0</v>
      </c>
      <c r="N1452" s="5">
        <v>509810564</v>
      </c>
      <c r="O1452">
        <f>INDEX($R$3:$T$335,MATCH(PERL[[#This Row],[DistrictNumber]],$R$3:$R$335,0),3)</f>
        <v>0</v>
      </c>
      <c r="P1452" s="9">
        <f t="shared" si="126"/>
        <v>0</v>
      </c>
      <c r="V1452">
        <v>2030</v>
      </c>
      <c r="W1452" t="s">
        <v>294</v>
      </c>
      <c r="X1452" s="25">
        <v>313713144</v>
      </c>
    </row>
    <row r="1453" spans="1:24" x14ac:dyDescent="0.35">
      <c r="A1453" s="13">
        <v>2030</v>
      </c>
      <c r="B1453" s="13">
        <f t="shared" si="122"/>
        <v>2029</v>
      </c>
      <c r="C1453" t="s">
        <v>292</v>
      </c>
      <c r="D1453" t="s">
        <v>293</v>
      </c>
      <c r="E1453" s="5">
        <v>309865559</v>
      </c>
      <c r="F1453" s="13">
        <f>INDEX($R$3:$T$335,MATCH(PERL[[#This Row],[DistrictNumber]],$R$3:$R$335,0),3)</f>
        <v>0.13500000000000001</v>
      </c>
      <c r="G1453" s="9">
        <f t="shared" si="124"/>
        <v>41831.850465000003</v>
      </c>
      <c r="H1453" s="11">
        <v>1.02</v>
      </c>
      <c r="I1453" s="12" cm="1">
        <f t="array" ref="I1453">INDEX(PERL[],MATCH(PERL[[#This Row],[Base Year]]&amp;PERL[[#This Row],[DistrictNumber]],PERL[[Fiscal Year]:[Fiscal Year]]&amp;PERL[[DistrictNumber]:[DistrictNumber]],0),9)*$H1453</f>
        <v>27883.544821772695</v>
      </c>
      <c r="J1453" s="15">
        <f>IF(PERL[[#This Row],[Unadjusted Maximum Revenue]]/(PERL[[#This Row],[Proposed Taxable Valuation]]/1000)&gt;PERL[[#This Row],[Max Debt RATE]],PERL[[#This Row],[Max Debt RATE]],PERL[[#This Row],[Unadjusted Maximum Revenue]]/(PERL[[#This Row],[Proposed Taxable Valuation]]/1000))</f>
        <v>8.9985943942136187E-2</v>
      </c>
      <c r="K1453" s="26">
        <f>ROUND(PERL[[#This Row],[Proposed Taxable Valuation]]/1000*PERL[[#This Row],[Adjusted Rate]],0)</f>
        <v>27884</v>
      </c>
      <c r="L1453" s="19">
        <f t="shared" si="123"/>
        <v>-13948.305643227308</v>
      </c>
      <c r="M1453" s="17">
        <f t="shared" si="125"/>
        <v>-4.5014056057863822E-2</v>
      </c>
      <c r="N1453" s="5">
        <v>215105430</v>
      </c>
      <c r="O1453">
        <f>INDEX($R$3:$T$335,MATCH(PERL[[#This Row],[DistrictNumber]],$R$3:$R$335,0),3)</f>
        <v>0.13500000000000001</v>
      </c>
      <c r="P1453" s="9">
        <f t="shared" si="126"/>
        <v>29039.233050000003</v>
      </c>
      <c r="V1453">
        <v>2030</v>
      </c>
      <c r="W1453" t="s">
        <v>246</v>
      </c>
      <c r="X1453" s="25">
        <v>1056093042</v>
      </c>
    </row>
    <row r="1454" spans="1:24" x14ac:dyDescent="0.35">
      <c r="A1454" s="13">
        <v>2030</v>
      </c>
      <c r="B1454" s="13">
        <f t="shared" si="122"/>
        <v>2029</v>
      </c>
      <c r="C1454" t="s">
        <v>294</v>
      </c>
      <c r="D1454" t="s">
        <v>295</v>
      </c>
      <c r="E1454" s="5">
        <v>313713144</v>
      </c>
      <c r="F1454" s="13">
        <f>INDEX($R$3:$T$335,MATCH(PERL[[#This Row],[DistrictNumber]],$R$3:$R$335,0),3)</f>
        <v>0</v>
      </c>
      <c r="G1454" s="9">
        <f t="shared" si="124"/>
        <v>0</v>
      </c>
      <c r="H1454" s="11">
        <v>1.02</v>
      </c>
      <c r="I1454" s="12" cm="1">
        <f t="array" ref="I1454">INDEX(PERL[],MATCH(PERL[[#This Row],[Base Year]]&amp;PERL[[#This Row],[DistrictNumber]],PERL[[Fiscal Year]:[Fiscal Year]]&amp;PERL[[DistrictNumber]:[DistrictNumber]],0),9)*$H1454</f>
        <v>0</v>
      </c>
      <c r="J1454" s="15">
        <f>IF(PERL[[#This Row],[Unadjusted Maximum Revenue]]/(PERL[[#This Row],[Proposed Taxable Valuation]]/1000)&gt;PERL[[#This Row],[Max Debt RATE]],PERL[[#This Row],[Max Debt RATE]],PERL[[#This Row],[Unadjusted Maximum Revenue]]/(PERL[[#This Row],[Proposed Taxable Valuation]]/1000))</f>
        <v>0</v>
      </c>
      <c r="K1454" s="26">
        <f>ROUND(PERL[[#This Row],[Proposed Taxable Valuation]]/1000*PERL[[#This Row],[Adjusted Rate]],0)</f>
        <v>0</v>
      </c>
      <c r="L1454" s="19">
        <f t="shared" si="123"/>
        <v>0</v>
      </c>
      <c r="M1454" s="17">
        <f t="shared" si="125"/>
        <v>0</v>
      </c>
      <c r="N1454" s="5">
        <v>197996765</v>
      </c>
      <c r="O1454">
        <f>INDEX($R$3:$T$335,MATCH(PERL[[#This Row],[DistrictNumber]],$R$3:$R$335,0),3)</f>
        <v>0</v>
      </c>
      <c r="P1454" s="9">
        <f t="shared" si="126"/>
        <v>0</v>
      </c>
      <c r="V1454">
        <v>2030</v>
      </c>
      <c r="W1454" t="s">
        <v>296</v>
      </c>
      <c r="X1454" s="25">
        <v>562659239</v>
      </c>
    </row>
    <row r="1455" spans="1:24" x14ac:dyDescent="0.35">
      <c r="A1455" s="13">
        <v>2030</v>
      </c>
      <c r="B1455" s="13">
        <f t="shared" si="122"/>
        <v>2029</v>
      </c>
      <c r="C1455" t="s">
        <v>296</v>
      </c>
      <c r="D1455" t="s">
        <v>297</v>
      </c>
      <c r="E1455" s="5">
        <v>562659239</v>
      </c>
      <c r="F1455" s="13">
        <f>INDEX($R$3:$T$335,MATCH(PERL[[#This Row],[DistrictNumber]],$R$3:$R$335,0),3)</f>
        <v>0</v>
      </c>
      <c r="G1455" s="9">
        <f t="shared" si="124"/>
        <v>0</v>
      </c>
      <c r="H1455" s="11">
        <v>1.02</v>
      </c>
      <c r="I1455" s="12" cm="1">
        <f t="array" ref="I1455">INDEX(PERL[],MATCH(PERL[[#This Row],[Base Year]]&amp;PERL[[#This Row],[DistrictNumber]],PERL[[Fiscal Year]:[Fiscal Year]]&amp;PERL[[DistrictNumber]:[DistrictNumber]],0),9)*$H1455</f>
        <v>0</v>
      </c>
      <c r="J1455" s="15">
        <f>IF(PERL[[#This Row],[Unadjusted Maximum Revenue]]/(PERL[[#This Row],[Proposed Taxable Valuation]]/1000)&gt;PERL[[#This Row],[Max Debt RATE]],PERL[[#This Row],[Max Debt RATE]],PERL[[#This Row],[Unadjusted Maximum Revenue]]/(PERL[[#This Row],[Proposed Taxable Valuation]]/1000))</f>
        <v>0</v>
      </c>
      <c r="K1455" s="26">
        <f>ROUND(PERL[[#This Row],[Proposed Taxable Valuation]]/1000*PERL[[#This Row],[Adjusted Rate]],0)</f>
        <v>0</v>
      </c>
      <c r="L1455" s="19">
        <f t="shared" si="123"/>
        <v>0</v>
      </c>
      <c r="M1455" s="17">
        <f t="shared" si="125"/>
        <v>0</v>
      </c>
      <c r="N1455" s="5">
        <v>388756088</v>
      </c>
      <c r="O1455">
        <f>INDEX($R$3:$T$335,MATCH(PERL[[#This Row],[DistrictNumber]],$R$3:$R$335,0),3)</f>
        <v>0</v>
      </c>
      <c r="P1455" s="9">
        <f t="shared" si="126"/>
        <v>0</v>
      </c>
      <c r="V1455">
        <v>2030</v>
      </c>
      <c r="W1455" t="s">
        <v>298</v>
      </c>
      <c r="X1455" s="25">
        <v>6272354194</v>
      </c>
    </row>
    <row r="1456" spans="1:24" x14ac:dyDescent="0.35">
      <c r="A1456" s="13">
        <v>2030</v>
      </c>
      <c r="B1456" s="13">
        <f t="shared" si="122"/>
        <v>2029</v>
      </c>
      <c r="C1456" t="s">
        <v>298</v>
      </c>
      <c r="D1456" t="s">
        <v>299</v>
      </c>
      <c r="E1456" s="5">
        <v>6272354194</v>
      </c>
      <c r="F1456" s="13">
        <f>INDEX($R$3:$T$335,MATCH(PERL[[#This Row],[DistrictNumber]],$R$3:$R$335,0),3)</f>
        <v>0</v>
      </c>
      <c r="G1456" s="9">
        <f t="shared" si="124"/>
        <v>0</v>
      </c>
      <c r="H1456" s="11">
        <v>1.02</v>
      </c>
      <c r="I1456" s="12" cm="1">
        <f t="array" ref="I1456">INDEX(PERL[],MATCH(PERL[[#This Row],[Base Year]]&amp;PERL[[#This Row],[DistrictNumber]],PERL[[Fiscal Year]:[Fiscal Year]]&amp;PERL[[DistrictNumber]:[DistrictNumber]],0),9)*$H1456</f>
        <v>0</v>
      </c>
      <c r="J1456" s="15">
        <f>IF(PERL[[#This Row],[Unadjusted Maximum Revenue]]/(PERL[[#This Row],[Proposed Taxable Valuation]]/1000)&gt;PERL[[#This Row],[Max Debt RATE]],PERL[[#This Row],[Max Debt RATE]],PERL[[#This Row],[Unadjusted Maximum Revenue]]/(PERL[[#This Row],[Proposed Taxable Valuation]]/1000))</f>
        <v>0</v>
      </c>
      <c r="K1456" s="26">
        <f>ROUND(PERL[[#This Row],[Proposed Taxable Valuation]]/1000*PERL[[#This Row],[Adjusted Rate]],0)</f>
        <v>0</v>
      </c>
      <c r="L1456" s="19">
        <f t="shared" si="123"/>
        <v>0</v>
      </c>
      <c r="M1456" s="17">
        <f t="shared" si="125"/>
        <v>0</v>
      </c>
      <c r="N1456" s="5">
        <v>3775713582</v>
      </c>
      <c r="O1456">
        <f>INDEX($R$3:$T$335,MATCH(PERL[[#This Row],[DistrictNumber]],$R$3:$R$335,0),3)</f>
        <v>0</v>
      </c>
      <c r="P1456" s="9">
        <f t="shared" si="126"/>
        <v>0</v>
      </c>
      <c r="V1456">
        <v>2030</v>
      </c>
      <c r="W1456" t="s">
        <v>300</v>
      </c>
      <c r="X1456" s="25">
        <v>654561375</v>
      </c>
    </row>
    <row r="1457" spans="1:24" x14ac:dyDescent="0.35">
      <c r="A1457" s="13">
        <v>2030</v>
      </c>
      <c r="B1457" s="13">
        <f t="shared" si="122"/>
        <v>2029</v>
      </c>
      <c r="C1457" t="s">
        <v>300</v>
      </c>
      <c r="D1457" t="s">
        <v>301</v>
      </c>
      <c r="E1457" s="5">
        <v>654561375</v>
      </c>
      <c r="F1457" s="13">
        <f>INDEX($R$3:$T$335,MATCH(PERL[[#This Row],[DistrictNumber]],$R$3:$R$335,0),3)</f>
        <v>0</v>
      </c>
      <c r="G1457" s="9">
        <f t="shared" si="124"/>
        <v>0</v>
      </c>
      <c r="H1457" s="11">
        <v>1.02</v>
      </c>
      <c r="I1457" s="12" cm="1">
        <f t="array" ref="I1457">INDEX(PERL[],MATCH(PERL[[#This Row],[Base Year]]&amp;PERL[[#This Row],[DistrictNumber]],PERL[[Fiscal Year]:[Fiscal Year]]&amp;PERL[[DistrictNumber]:[DistrictNumber]],0),9)*$H1457</f>
        <v>0</v>
      </c>
      <c r="J1457" s="15">
        <f>IF(PERL[[#This Row],[Unadjusted Maximum Revenue]]/(PERL[[#This Row],[Proposed Taxable Valuation]]/1000)&gt;PERL[[#This Row],[Max Debt RATE]],PERL[[#This Row],[Max Debt RATE]],PERL[[#This Row],[Unadjusted Maximum Revenue]]/(PERL[[#This Row],[Proposed Taxable Valuation]]/1000))</f>
        <v>0</v>
      </c>
      <c r="K1457" s="26">
        <f>ROUND(PERL[[#This Row],[Proposed Taxable Valuation]]/1000*PERL[[#This Row],[Adjusted Rate]],0)</f>
        <v>0</v>
      </c>
      <c r="L1457" s="19">
        <f t="shared" si="123"/>
        <v>0</v>
      </c>
      <c r="M1457" s="17">
        <f t="shared" si="125"/>
        <v>0</v>
      </c>
      <c r="N1457" s="5">
        <v>451566067</v>
      </c>
      <c r="O1457">
        <f>INDEX($R$3:$T$335,MATCH(PERL[[#This Row],[DistrictNumber]],$R$3:$R$335,0),3)</f>
        <v>0</v>
      </c>
      <c r="P1457" s="9">
        <f t="shared" si="126"/>
        <v>0</v>
      </c>
      <c r="V1457">
        <v>2030</v>
      </c>
      <c r="W1457" t="s">
        <v>302</v>
      </c>
      <c r="X1457" s="25">
        <v>304453732</v>
      </c>
    </row>
    <row r="1458" spans="1:24" x14ac:dyDescent="0.35">
      <c r="A1458" s="13">
        <v>2030</v>
      </c>
      <c r="B1458" s="13">
        <f t="shared" si="122"/>
        <v>2029</v>
      </c>
      <c r="C1458" t="s">
        <v>302</v>
      </c>
      <c r="D1458" t="s">
        <v>303</v>
      </c>
      <c r="E1458" s="5">
        <v>304453732</v>
      </c>
      <c r="F1458" s="13">
        <f>INDEX($R$3:$T$335,MATCH(PERL[[#This Row],[DistrictNumber]],$R$3:$R$335,0),3)</f>
        <v>0</v>
      </c>
      <c r="G1458" s="9">
        <f t="shared" si="124"/>
        <v>0</v>
      </c>
      <c r="H1458" s="11">
        <v>1.02</v>
      </c>
      <c r="I1458" s="12" cm="1">
        <f t="array" ref="I1458">INDEX(PERL[],MATCH(PERL[[#This Row],[Base Year]]&amp;PERL[[#This Row],[DistrictNumber]],PERL[[Fiscal Year]:[Fiscal Year]]&amp;PERL[[DistrictNumber]:[DistrictNumber]],0),9)*$H1458</f>
        <v>0</v>
      </c>
      <c r="J1458" s="15">
        <f>IF(PERL[[#This Row],[Unadjusted Maximum Revenue]]/(PERL[[#This Row],[Proposed Taxable Valuation]]/1000)&gt;PERL[[#This Row],[Max Debt RATE]],PERL[[#This Row],[Max Debt RATE]],PERL[[#This Row],[Unadjusted Maximum Revenue]]/(PERL[[#This Row],[Proposed Taxable Valuation]]/1000))</f>
        <v>0</v>
      </c>
      <c r="K1458" s="26">
        <f>ROUND(PERL[[#This Row],[Proposed Taxable Valuation]]/1000*PERL[[#This Row],[Adjusted Rate]],0)</f>
        <v>0</v>
      </c>
      <c r="L1458" s="19">
        <f t="shared" si="123"/>
        <v>0</v>
      </c>
      <c r="M1458" s="17">
        <f t="shared" si="125"/>
        <v>0</v>
      </c>
      <c r="N1458" s="5">
        <v>248835949</v>
      </c>
      <c r="O1458">
        <f>INDEX($R$3:$T$335,MATCH(PERL[[#This Row],[DistrictNumber]],$R$3:$R$335,0),3)</f>
        <v>0</v>
      </c>
      <c r="P1458" s="9">
        <f t="shared" si="126"/>
        <v>0</v>
      </c>
      <c r="V1458">
        <v>2030</v>
      </c>
      <c r="W1458" t="s">
        <v>304</v>
      </c>
      <c r="X1458" s="25">
        <v>367549191</v>
      </c>
    </row>
    <row r="1459" spans="1:24" x14ac:dyDescent="0.35">
      <c r="A1459" s="13">
        <v>2030</v>
      </c>
      <c r="B1459" s="13">
        <f t="shared" si="122"/>
        <v>2029</v>
      </c>
      <c r="C1459" t="s">
        <v>304</v>
      </c>
      <c r="D1459" t="s">
        <v>305</v>
      </c>
      <c r="E1459" s="5">
        <v>367549191</v>
      </c>
      <c r="F1459" s="13">
        <f>INDEX($R$3:$T$335,MATCH(PERL[[#This Row],[DistrictNumber]],$R$3:$R$335,0),3)</f>
        <v>0</v>
      </c>
      <c r="G1459" s="9">
        <f t="shared" si="124"/>
        <v>0</v>
      </c>
      <c r="H1459" s="11">
        <v>1.02</v>
      </c>
      <c r="I1459" s="12" cm="1">
        <f t="array" ref="I1459">INDEX(PERL[],MATCH(PERL[[#This Row],[Base Year]]&amp;PERL[[#This Row],[DistrictNumber]],PERL[[Fiscal Year]:[Fiscal Year]]&amp;PERL[[DistrictNumber]:[DistrictNumber]],0),9)*$H1459</f>
        <v>0</v>
      </c>
      <c r="J1459" s="15">
        <f>IF(PERL[[#This Row],[Unadjusted Maximum Revenue]]/(PERL[[#This Row],[Proposed Taxable Valuation]]/1000)&gt;PERL[[#This Row],[Max Debt RATE]],PERL[[#This Row],[Max Debt RATE]],PERL[[#This Row],[Unadjusted Maximum Revenue]]/(PERL[[#This Row],[Proposed Taxable Valuation]]/1000))</f>
        <v>0</v>
      </c>
      <c r="K1459" s="26">
        <f>ROUND(PERL[[#This Row],[Proposed Taxable Valuation]]/1000*PERL[[#This Row],[Adjusted Rate]],0)</f>
        <v>0</v>
      </c>
      <c r="L1459" s="19">
        <f t="shared" si="123"/>
        <v>0</v>
      </c>
      <c r="M1459" s="17">
        <f t="shared" si="125"/>
        <v>0</v>
      </c>
      <c r="N1459" s="5">
        <v>276782073</v>
      </c>
      <c r="O1459">
        <f>INDEX($R$3:$T$335,MATCH(PERL[[#This Row],[DistrictNumber]],$R$3:$R$335,0),3)</f>
        <v>0</v>
      </c>
      <c r="P1459" s="9">
        <f t="shared" si="126"/>
        <v>0</v>
      </c>
      <c r="V1459">
        <v>2030</v>
      </c>
      <c r="W1459" t="s">
        <v>306</v>
      </c>
      <c r="X1459" s="25">
        <v>1115488666</v>
      </c>
    </row>
    <row r="1460" spans="1:24" x14ac:dyDescent="0.35">
      <c r="A1460" s="13">
        <v>2030</v>
      </c>
      <c r="B1460" s="13">
        <f t="shared" si="122"/>
        <v>2029</v>
      </c>
      <c r="C1460" t="s">
        <v>306</v>
      </c>
      <c r="D1460" t="s">
        <v>307</v>
      </c>
      <c r="E1460" s="5">
        <v>1115488666</v>
      </c>
      <c r="F1460" s="13">
        <f>INDEX($R$3:$T$335,MATCH(PERL[[#This Row],[DistrictNumber]],$R$3:$R$335,0),3)</f>
        <v>0</v>
      </c>
      <c r="G1460" s="9">
        <f t="shared" si="124"/>
        <v>0</v>
      </c>
      <c r="H1460" s="11">
        <v>1.02</v>
      </c>
      <c r="I1460" s="12" cm="1">
        <f t="array" ref="I1460">INDEX(PERL[],MATCH(PERL[[#This Row],[Base Year]]&amp;PERL[[#This Row],[DistrictNumber]],PERL[[Fiscal Year]:[Fiscal Year]]&amp;PERL[[DistrictNumber]:[DistrictNumber]],0),9)*$H1460</f>
        <v>0</v>
      </c>
      <c r="J1460" s="15">
        <f>IF(PERL[[#This Row],[Unadjusted Maximum Revenue]]/(PERL[[#This Row],[Proposed Taxable Valuation]]/1000)&gt;PERL[[#This Row],[Max Debt RATE]],PERL[[#This Row],[Max Debt RATE]],PERL[[#This Row],[Unadjusted Maximum Revenue]]/(PERL[[#This Row],[Proposed Taxable Valuation]]/1000))</f>
        <v>0</v>
      </c>
      <c r="K1460" s="26">
        <f>ROUND(PERL[[#This Row],[Proposed Taxable Valuation]]/1000*PERL[[#This Row],[Adjusted Rate]],0)</f>
        <v>0</v>
      </c>
      <c r="L1460" s="19">
        <f t="shared" si="123"/>
        <v>0</v>
      </c>
      <c r="M1460" s="17">
        <f t="shared" si="125"/>
        <v>0</v>
      </c>
      <c r="N1460" s="5">
        <v>705472476</v>
      </c>
      <c r="O1460">
        <f>INDEX($R$3:$T$335,MATCH(PERL[[#This Row],[DistrictNumber]],$R$3:$R$335,0),3)</f>
        <v>0</v>
      </c>
      <c r="P1460" s="9">
        <f t="shared" si="126"/>
        <v>0</v>
      </c>
      <c r="V1460">
        <v>2030</v>
      </c>
      <c r="W1460" t="s">
        <v>308</v>
      </c>
      <c r="X1460" s="25">
        <v>480098747</v>
      </c>
    </row>
    <row r="1461" spans="1:24" x14ac:dyDescent="0.35">
      <c r="A1461" s="13">
        <v>2030</v>
      </c>
      <c r="B1461" s="13">
        <f t="shared" si="122"/>
        <v>2029</v>
      </c>
      <c r="C1461" t="s">
        <v>308</v>
      </c>
      <c r="D1461" t="s">
        <v>309</v>
      </c>
      <c r="E1461" s="5">
        <v>480098747</v>
      </c>
      <c r="F1461" s="13">
        <f>INDEX($R$3:$T$335,MATCH(PERL[[#This Row],[DistrictNumber]],$R$3:$R$335,0),3)</f>
        <v>0</v>
      </c>
      <c r="G1461" s="9">
        <f t="shared" si="124"/>
        <v>0</v>
      </c>
      <c r="H1461" s="11">
        <v>1.02</v>
      </c>
      <c r="I1461" s="12" cm="1">
        <f t="array" ref="I1461">INDEX(PERL[],MATCH(PERL[[#This Row],[Base Year]]&amp;PERL[[#This Row],[DistrictNumber]],PERL[[Fiscal Year]:[Fiscal Year]]&amp;PERL[[DistrictNumber]:[DistrictNumber]],0),9)*$H1461</f>
        <v>0</v>
      </c>
      <c r="J1461" s="15">
        <f>IF(PERL[[#This Row],[Unadjusted Maximum Revenue]]/(PERL[[#This Row],[Proposed Taxable Valuation]]/1000)&gt;PERL[[#This Row],[Max Debt RATE]],PERL[[#This Row],[Max Debt RATE]],PERL[[#This Row],[Unadjusted Maximum Revenue]]/(PERL[[#This Row],[Proposed Taxable Valuation]]/1000))</f>
        <v>0</v>
      </c>
      <c r="K1461" s="26">
        <f>ROUND(PERL[[#This Row],[Proposed Taxable Valuation]]/1000*PERL[[#This Row],[Adjusted Rate]],0)</f>
        <v>0</v>
      </c>
      <c r="L1461" s="19">
        <f t="shared" si="123"/>
        <v>0</v>
      </c>
      <c r="M1461" s="17">
        <f t="shared" si="125"/>
        <v>0</v>
      </c>
      <c r="N1461" s="5">
        <v>377261657</v>
      </c>
      <c r="O1461">
        <f>INDEX($R$3:$T$335,MATCH(PERL[[#This Row],[DistrictNumber]],$R$3:$R$335,0),3)</f>
        <v>0</v>
      </c>
      <c r="P1461" s="9">
        <f t="shared" si="126"/>
        <v>0</v>
      </c>
      <c r="V1461">
        <v>2030</v>
      </c>
      <c r="W1461" t="s">
        <v>310</v>
      </c>
      <c r="X1461" s="25">
        <v>145855386</v>
      </c>
    </row>
    <row r="1462" spans="1:24" x14ac:dyDescent="0.35">
      <c r="A1462" s="13">
        <v>2030</v>
      </c>
      <c r="B1462" s="13">
        <f t="shared" si="122"/>
        <v>2029</v>
      </c>
      <c r="C1462" t="s">
        <v>310</v>
      </c>
      <c r="D1462" t="s">
        <v>311</v>
      </c>
      <c r="E1462" s="5">
        <v>145855386</v>
      </c>
      <c r="F1462" s="13">
        <f>INDEX($R$3:$T$335,MATCH(PERL[[#This Row],[DistrictNumber]],$R$3:$R$335,0),3)</f>
        <v>0</v>
      </c>
      <c r="G1462" s="9">
        <f t="shared" si="124"/>
        <v>0</v>
      </c>
      <c r="H1462" s="11">
        <v>1.02</v>
      </c>
      <c r="I1462" s="12" cm="1">
        <f t="array" ref="I1462">INDEX(PERL[],MATCH(PERL[[#This Row],[Base Year]]&amp;PERL[[#This Row],[DistrictNumber]],PERL[[Fiscal Year]:[Fiscal Year]]&amp;PERL[[DistrictNumber]:[DistrictNumber]],0),9)*$H1462</f>
        <v>0</v>
      </c>
      <c r="J1462" s="15">
        <f>IF(PERL[[#This Row],[Unadjusted Maximum Revenue]]/(PERL[[#This Row],[Proposed Taxable Valuation]]/1000)&gt;PERL[[#This Row],[Max Debt RATE]],PERL[[#This Row],[Max Debt RATE]],PERL[[#This Row],[Unadjusted Maximum Revenue]]/(PERL[[#This Row],[Proposed Taxable Valuation]]/1000))</f>
        <v>0</v>
      </c>
      <c r="K1462" s="26">
        <f>ROUND(PERL[[#This Row],[Proposed Taxable Valuation]]/1000*PERL[[#This Row],[Adjusted Rate]],0)</f>
        <v>0</v>
      </c>
      <c r="L1462" s="19">
        <f t="shared" si="123"/>
        <v>0</v>
      </c>
      <c r="M1462" s="17">
        <f t="shared" si="125"/>
        <v>0</v>
      </c>
      <c r="N1462" s="5">
        <v>104712024</v>
      </c>
      <c r="O1462">
        <f>INDEX($R$3:$T$335,MATCH(PERL[[#This Row],[DistrictNumber]],$R$3:$R$335,0),3)</f>
        <v>0</v>
      </c>
      <c r="P1462" s="9">
        <f t="shared" si="126"/>
        <v>0</v>
      </c>
      <c r="V1462">
        <v>2030</v>
      </c>
      <c r="W1462" t="s">
        <v>312</v>
      </c>
      <c r="X1462" s="25">
        <v>269080608</v>
      </c>
    </row>
    <row r="1463" spans="1:24" x14ac:dyDescent="0.35">
      <c r="A1463" s="13">
        <v>2030</v>
      </c>
      <c r="B1463" s="13">
        <f t="shared" si="122"/>
        <v>2029</v>
      </c>
      <c r="C1463" t="s">
        <v>312</v>
      </c>
      <c r="D1463" t="s">
        <v>313</v>
      </c>
      <c r="E1463" s="5">
        <v>269080608</v>
      </c>
      <c r="F1463" s="13">
        <f>INDEX($R$3:$T$335,MATCH(PERL[[#This Row],[DistrictNumber]],$R$3:$R$335,0),3)</f>
        <v>0.13500000000000001</v>
      </c>
      <c r="G1463" s="9">
        <f t="shared" si="124"/>
        <v>36325.882080000003</v>
      </c>
      <c r="H1463" s="11">
        <v>1.02</v>
      </c>
      <c r="I1463" s="12" cm="1">
        <f t="array" ref="I1463">INDEX(PERL[],MATCH(PERL[[#This Row],[Base Year]]&amp;PERL[[#This Row],[DistrictNumber]],PERL[[Fiscal Year]:[Fiscal Year]]&amp;PERL[[DistrictNumber]:[DistrictNumber]],0),9)*$H1463</f>
        <v>31184.086491513546</v>
      </c>
      <c r="J1463" s="15">
        <f>IF(PERL[[#This Row],[Unadjusted Maximum Revenue]]/(PERL[[#This Row],[Proposed Taxable Valuation]]/1000)&gt;PERL[[#This Row],[Max Debt RATE]],PERL[[#This Row],[Max Debt RATE]],PERL[[#This Row],[Unadjusted Maximum Revenue]]/(PERL[[#This Row],[Proposed Taxable Valuation]]/1000))</f>
        <v>0.11589124434977323</v>
      </c>
      <c r="K1463" s="26">
        <f>ROUND(PERL[[#This Row],[Proposed Taxable Valuation]]/1000*PERL[[#This Row],[Adjusted Rate]],0)</f>
        <v>31184</v>
      </c>
      <c r="L1463" s="19">
        <f t="shared" si="123"/>
        <v>-5141.7955884864568</v>
      </c>
      <c r="M1463" s="17">
        <f t="shared" si="125"/>
        <v>-1.910875565022678E-2</v>
      </c>
      <c r="N1463" s="5">
        <v>226216164</v>
      </c>
      <c r="O1463">
        <f>INDEX($R$3:$T$335,MATCH(PERL[[#This Row],[DistrictNumber]],$R$3:$R$335,0),3)</f>
        <v>0.13500000000000001</v>
      </c>
      <c r="P1463" s="9">
        <f t="shared" si="126"/>
        <v>30539.182140000001</v>
      </c>
      <c r="V1463">
        <v>2030</v>
      </c>
      <c r="W1463" t="s">
        <v>314</v>
      </c>
      <c r="X1463" s="25">
        <v>519274396</v>
      </c>
    </row>
    <row r="1464" spans="1:24" x14ac:dyDescent="0.35">
      <c r="A1464" s="13">
        <v>2030</v>
      </c>
      <c r="B1464" s="13">
        <f t="shared" si="122"/>
        <v>2029</v>
      </c>
      <c r="C1464" t="s">
        <v>314</v>
      </c>
      <c r="D1464" t="s">
        <v>315</v>
      </c>
      <c r="E1464" s="5">
        <v>519274396</v>
      </c>
      <c r="F1464" s="13">
        <f>INDEX($R$3:$T$335,MATCH(PERL[[#This Row],[DistrictNumber]],$R$3:$R$335,0),3)</f>
        <v>0</v>
      </c>
      <c r="G1464" s="9">
        <f t="shared" si="124"/>
        <v>0</v>
      </c>
      <c r="H1464" s="11">
        <v>1.02</v>
      </c>
      <c r="I1464" s="12" cm="1">
        <f t="array" ref="I1464">INDEX(PERL[],MATCH(PERL[[#This Row],[Base Year]]&amp;PERL[[#This Row],[DistrictNumber]],PERL[[Fiscal Year]:[Fiscal Year]]&amp;PERL[[DistrictNumber]:[DistrictNumber]],0),9)*$H1464</f>
        <v>0</v>
      </c>
      <c r="J1464" s="15">
        <f>IF(PERL[[#This Row],[Unadjusted Maximum Revenue]]/(PERL[[#This Row],[Proposed Taxable Valuation]]/1000)&gt;PERL[[#This Row],[Max Debt RATE]],PERL[[#This Row],[Max Debt RATE]],PERL[[#This Row],[Unadjusted Maximum Revenue]]/(PERL[[#This Row],[Proposed Taxable Valuation]]/1000))</f>
        <v>0</v>
      </c>
      <c r="K1464" s="26">
        <f>ROUND(PERL[[#This Row],[Proposed Taxable Valuation]]/1000*PERL[[#This Row],[Adjusted Rate]],0)</f>
        <v>0</v>
      </c>
      <c r="L1464" s="19">
        <f t="shared" si="123"/>
        <v>0</v>
      </c>
      <c r="M1464" s="17">
        <f t="shared" si="125"/>
        <v>0</v>
      </c>
      <c r="N1464" s="5">
        <v>346626246</v>
      </c>
      <c r="O1464">
        <f>INDEX($R$3:$T$335,MATCH(PERL[[#This Row],[DistrictNumber]],$R$3:$R$335,0),3)</f>
        <v>0</v>
      </c>
      <c r="P1464" s="9">
        <f t="shared" si="126"/>
        <v>0</v>
      </c>
      <c r="V1464">
        <v>2030</v>
      </c>
      <c r="W1464" t="s">
        <v>316</v>
      </c>
      <c r="X1464" s="25">
        <v>2019200513</v>
      </c>
    </row>
    <row r="1465" spans="1:24" x14ac:dyDescent="0.35">
      <c r="A1465" s="13">
        <v>2030</v>
      </c>
      <c r="B1465" s="13">
        <f t="shared" si="122"/>
        <v>2029</v>
      </c>
      <c r="C1465" t="s">
        <v>316</v>
      </c>
      <c r="D1465" t="s">
        <v>317</v>
      </c>
      <c r="E1465" s="5">
        <v>2019200513</v>
      </c>
      <c r="F1465" s="13">
        <f>INDEX($R$3:$T$335,MATCH(PERL[[#This Row],[DistrictNumber]],$R$3:$R$335,0),3)</f>
        <v>0</v>
      </c>
      <c r="G1465" s="9">
        <f t="shared" si="124"/>
        <v>0</v>
      </c>
      <c r="H1465" s="11">
        <v>1.02</v>
      </c>
      <c r="I1465" s="12" cm="1">
        <f t="array" ref="I1465">INDEX(PERL[],MATCH(PERL[[#This Row],[Base Year]]&amp;PERL[[#This Row],[DistrictNumber]],PERL[[Fiscal Year]:[Fiscal Year]]&amp;PERL[[DistrictNumber]:[DistrictNumber]],0),9)*$H1465</f>
        <v>0</v>
      </c>
      <c r="J1465" s="15">
        <f>IF(PERL[[#This Row],[Unadjusted Maximum Revenue]]/(PERL[[#This Row],[Proposed Taxable Valuation]]/1000)&gt;PERL[[#This Row],[Max Debt RATE]],PERL[[#This Row],[Max Debt RATE]],PERL[[#This Row],[Unadjusted Maximum Revenue]]/(PERL[[#This Row],[Proposed Taxable Valuation]]/1000))</f>
        <v>0</v>
      </c>
      <c r="K1465" s="26">
        <f>ROUND(PERL[[#This Row],[Proposed Taxable Valuation]]/1000*PERL[[#This Row],[Adjusted Rate]],0)</f>
        <v>0</v>
      </c>
      <c r="L1465" s="19">
        <f t="shared" si="123"/>
        <v>0</v>
      </c>
      <c r="M1465" s="17">
        <f t="shared" si="125"/>
        <v>0</v>
      </c>
      <c r="N1465" s="5">
        <v>1386725303</v>
      </c>
      <c r="O1465">
        <f>INDEX($R$3:$T$335,MATCH(PERL[[#This Row],[DistrictNumber]],$R$3:$R$335,0),3)</f>
        <v>0</v>
      </c>
      <c r="P1465" s="9">
        <f t="shared" si="126"/>
        <v>0</v>
      </c>
      <c r="V1465">
        <v>2030</v>
      </c>
      <c r="W1465" t="s">
        <v>318</v>
      </c>
      <c r="X1465" s="25">
        <v>287607280</v>
      </c>
    </row>
    <row r="1466" spans="1:24" x14ac:dyDescent="0.35">
      <c r="A1466" s="13">
        <v>2030</v>
      </c>
      <c r="B1466" s="13">
        <f t="shared" si="122"/>
        <v>2029</v>
      </c>
      <c r="C1466" t="s">
        <v>318</v>
      </c>
      <c r="D1466" t="s">
        <v>319</v>
      </c>
      <c r="E1466" s="5">
        <v>287607280</v>
      </c>
      <c r="F1466" s="13">
        <f>INDEX($R$3:$T$335,MATCH(PERL[[#This Row],[DistrictNumber]],$R$3:$R$335,0),3)</f>
        <v>0</v>
      </c>
      <c r="G1466" s="9">
        <f t="shared" si="124"/>
        <v>0</v>
      </c>
      <c r="H1466" s="11">
        <v>1.02</v>
      </c>
      <c r="I1466" s="12" cm="1">
        <f t="array" ref="I1466">INDEX(PERL[],MATCH(PERL[[#This Row],[Base Year]]&amp;PERL[[#This Row],[DistrictNumber]],PERL[[Fiscal Year]:[Fiscal Year]]&amp;PERL[[DistrictNumber]:[DistrictNumber]],0),9)*$H1466</f>
        <v>0</v>
      </c>
      <c r="J1466" s="15">
        <f>IF(PERL[[#This Row],[Unadjusted Maximum Revenue]]/(PERL[[#This Row],[Proposed Taxable Valuation]]/1000)&gt;PERL[[#This Row],[Max Debt RATE]],PERL[[#This Row],[Max Debt RATE]],PERL[[#This Row],[Unadjusted Maximum Revenue]]/(PERL[[#This Row],[Proposed Taxable Valuation]]/1000))</f>
        <v>0</v>
      </c>
      <c r="K1466" s="26">
        <f>ROUND(PERL[[#This Row],[Proposed Taxable Valuation]]/1000*PERL[[#This Row],[Adjusted Rate]],0)</f>
        <v>0</v>
      </c>
      <c r="L1466" s="19">
        <f t="shared" si="123"/>
        <v>0</v>
      </c>
      <c r="M1466" s="17">
        <f t="shared" si="125"/>
        <v>0</v>
      </c>
      <c r="N1466" s="5">
        <v>228729627</v>
      </c>
      <c r="O1466">
        <f>INDEX($R$3:$T$335,MATCH(PERL[[#This Row],[DistrictNumber]],$R$3:$R$335,0),3)</f>
        <v>0</v>
      </c>
      <c r="P1466" s="9">
        <f t="shared" si="126"/>
        <v>0</v>
      </c>
      <c r="V1466">
        <v>2030</v>
      </c>
      <c r="W1466" t="s">
        <v>320</v>
      </c>
      <c r="X1466" s="25">
        <v>3108898553</v>
      </c>
    </row>
    <row r="1467" spans="1:24" x14ac:dyDescent="0.35">
      <c r="A1467" s="13">
        <v>2030</v>
      </c>
      <c r="B1467" s="13">
        <f t="shared" si="122"/>
        <v>2029</v>
      </c>
      <c r="C1467" t="s">
        <v>320</v>
      </c>
      <c r="D1467" t="s">
        <v>321</v>
      </c>
      <c r="E1467" s="5">
        <v>3108898553</v>
      </c>
      <c r="F1467" s="13">
        <f>INDEX($R$3:$T$335,MATCH(PERL[[#This Row],[DistrictNumber]],$R$3:$R$335,0),3)</f>
        <v>0</v>
      </c>
      <c r="G1467" s="9">
        <f t="shared" si="124"/>
        <v>0</v>
      </c>
      <c r="H1467" s="11">
        <v>1.02</v>
      </c>
      <c r="I1467" s="12" cm="1">
        <f t="array" ref="I1467">INDEX(PERL[],MATCH(PERL[[#This Row],[Base Year]]&amp;PERL[[#This Row],[DistrictNumber]],PERL[[Fiscal Year]:[Fiscal Year]]&amp;PERL[[DistrictNumber]:[DistrictNumber]],0),9)*$H1467</f>
        <v>0</v>
      </c>
      <c r="J1467" s="15">
        <f>IF(PERL[[#This Row],[Unadjusted Maximum Revenue]]/(PERL[[#This Row],[Proposed Taxable Valuation]]/1000)&gt;PERL[[#This Row],[Max Debt RATE]],PERL[[#This Row],[Max Debt RATE]],PERL[[#This Row],[Unadjusted Maximum Revenue]]/(PERL[[#This Row],[Proposed Taxable Valuation]]/1000))</f>
        <v>0</v>
      </c>
      <c r="K1467" s="26">
        <f>ROUND(PERL[[#This Row],[Proposed Taxable Valuation]]/1000*PERL[[#This Row],[Adjusted Rate]],0)</f>
        <v>0</v>
      </c>
      <c r="L1467" s="19">
        <f t="shared" si="123"/>
        <v>0</v>
      </c>
      <c r="M1467" s="17">
        <f t="shared" si="125"/>
        <v>0</v>
      </c>
      <c r="N1467" s="5">
        <v>2167202199</v>
      </c>
      <c r="O1467">
        <f>INDEX($R$3:$T$335,MATCH(PERL[[#This Row],[DistrictNumber]],$R$3:$R$335,0),3)</f>
        <v>0</v>
      </c>
      <c r="P1467" s="9">
        <f t="shared" si="126"/>
        <v>0</v>
      </c>
      <c r="V1467">
        <v>2030</v>
      </c>
      <c r="W1467" t="s">
        <v>406</v>
      </c>
      <c r="X1467" s="25">
        <v>639964655</v>
      </c>
    </row>
    <row r="1468" spans="1:24" x14ac:dyDescent="0.35">
      <c r="A1468" s="13">
        <v>2030</v>
      </c>
      <c r="B1468" s="13">
        <f t="shared" si="122"/>
        <v>2029</v>
      </c>
      <c r="C1468" t="s">
        <v>322</v>
      </c>
      <c r="D1468" t="s">
        <v>323</v>
      </c>
      <c r="E1468" s="5">
        <v>5288543711</v>
      </c>
      <c r="F1468" s="13">
        <f>INDEX($R$3:$T$335,MATCH(PERL[[#This Row],[DistrictNumber]],$R$3:$R$335,0),3)</f>
        <v>0.13500000000000001</v>
      </c>
      <c r="G1468" s="9">
        <f t="shared" si="124"/>
        <v>713953.40098500007</v>
      </c>
      <c r="H1468" s="11">
        <v>1.02</v>
      </c>
      <c r="I1468" s="12" cm="1">
        <f t="array" ref="I1468">INDEX(PERL[],MATCH(PERL[[#This Row],[Base Year]]&amp;PERL[[#This Row],[DistrictNumber]],PERL[[Fiscal Year]:[Fiscal Year]]&amp;PERL[[DistrictNumber]:[DistrictNumber]],0),9)*$H1468</f>
        <v>402866.83497020236</v>
      </c>
      <c r="J1468" s="15">
        <f>IF(PERL[[#This Row],[Unadjusted Maximum Revenue]]/(PERL[[#This Row],[Proposed Taxable Valuation]]/1000)&gt;PERL[[#This Row],[Max Debt RATE]],PERL[[#This Row],[Max Debt RATE]],PERL[[#This Row],[Unadjusted Maximum Revenue]]/(PERL[[#This Row],[Proposed Taxable Valuation]]/1000))</f>
        <v>7.617727241853979E-2</v>
      </c>
      <c r="K1468" s="26">
        <f>ROUND(PERL[[#This Row],[Proposed Taxable Valuation]]/1000*PERL[[#This Row],[Adjusted Rate]],0)</f>
        <v>402867</v>
      </c>
      <c r="L1468" s="19">
        <f t="shared" si="123"/>
        <v>-311086.56601479772</v>
      </c>
      <c r="M1468" s="17">
        <f t="shared" si="125"/>
        <v>-5.8822727581460219E-2</v>
      </c>
      <c r="N1468" s="5">
        <v>3205539752</v>
      </c>
      <c r="O1468">
        <f>INDEX($R$3:$T$335,MATCH(PERL[[#This Row],[DistrictNumber]],$R$3:$R$335,0),3)</f>
        <v>0.13500000000000001</v>
      </c>
      <c r="P1468" s="9">
        <f t="shared" si="126"/>
        <v>432747.86651999998</v>
      </c>
      <c r="V1468">
        <v>2030</v>
      </c>
      <c r="W1468" t="s">
        <v>322</v>
      </c>
      <c r="X1468" s="25">
        <v>5288543711</v>
      </c>
    </row>
    <row r="1469" spans="1:24" x14ac:dyDescent="0.35">
      <c r="A1469" s="13">
        <v>2030</v>
      </c>
      <c r="B1469" s="13">
        <f t="shared" si="122"/>
        <v>2029</v>
      </c>
      <c r="C1469" t="s">
        <v>324</v>
      </c>
      <c r="D1469" t="s">
        <v>325</v>
      </c>
      <c r="E1469" s="5">
        <v>422175183</v>
      </c>
      <c r="F1469" s="13">
        <f>INDEX($R$3:$T$335,MATCH(PERL[[#This Row],[DistrictNumber]],$R$3:$R$335,0),3)</f>
        <v>0</v>
      </c>
      <c r="G1469" s="9">
        <f t="shared" si="124"/>
        <v>0</v>
      </c>
      <c r="H1469" s="11">
        <v>1.02</v>
      </c>
      <c r="I1469" s="12" cm="1">
        <f t="array" ref="I1469">INDEX(PERL[],MATCH(PERL[[#This Row],[Base Year]]&amp;PERL[[#This Row],[DistrictNumber]],PERL[[Fiscal Year]:[Fiscal Year]]&amp;PERL[[DistrictNumber]:[DistrictNumber]],0),9)*$H1469</f>
        <v>0</v>
      </c>
      <c r="J1469" s="15">
        <f>IF(PERL[[#This Row],[Unadjusted Maximum Revenue]]/(PERL[[#This Row],[Proposed Taxable Valuation]]/1000)&gt;PERL[[#This Row],[Max Debt RATE]],PERL[[#This Row],[Max Debt RATE]],PERL[[#This Row],[Unadjusted Maximum Revenue]]/(PERL[[#This Row],[Proposed Taxable Valuation]]/1000))</f>
        <v>0</v>
      </c>
      <c r="K1469" s="26">
        <f>ROUND(PERL[[#This Row],[Proposed Taxable Valuation]]/1000*PERL[[#This Row],[Adjusted Rate]],0)</f>
        <v>0</v>
      </c>
      <c r="L1469" s="19">
        <f t="shared" si="123"/>
        <v>0</v>
      </c>
      <c r="M1469" s="17">
        <f t="shared" si="125"/>
        <v>0</v>
      </c>
      <c r="N1469" s="5">
        <v>264344352</v>
      </c>
      <c r="O1469">
        <f>INDEX($R$3:$T$335,MATCH(PERL[[#This Row],[DistrictNumber]],$R$3:$R$335,0),3)</f>
        <v>0</v>
      </c>
      <c r="P1469" s="9">
        <f t="shared" si="126"/>
        <v>0</v>
      </c>
      <c r="V1469">
        <v>2030</v>
      </c>
      <c r="W1469" t="s">
        <v>324</v>
      </c>
      <c r="X1469" s="25">
        <v>422175183</v>
      </c>
    </row>
    <row r="1470" spans="1:24" x14ac:dyDescent="0.35">
      <c r="A1470" s="13">
        <v>2030</v>
      </c>
      <c r="B1470" s="13">
        <f t="shared" si="122"/>
        <v>2029</v>
      </c>
      <c r="C1470" t="s">
        <v>326</v>
      </c>
      <c r="D1470" t="s">
        <v>327</v>
      </c>
      <c r="E1470" s="5">
        <v>425756995</v>
      </c>
      <c r="F1470" s="13">
        <f>INDEX($R$3:$T$335,MATCH(PERL[[#This Row],[DistrictNumber]],$R$3:$R$335,0),3)</f>
        <v>0</v>
      </c>
      <c r="G1470" s="9">
        <f t="shared" si="124"/>
        <v>0</v>
      </c>
      <c r="H1470" s="11">
        <v>1.02</v>
      </c>
      <c r="I1470" s="12" cm="1">
        <f t="array" ref="I1470">INDEX(PERL[],MATCH(PERL[[#This Row],[Base Year]]&amp;PERL[[#This Row],[DistrictNumber]],PERL[[Fiscal Year]:[Fiscal Year]]&amp;PERL[[DistrictNumber]:[DistrictNumber]],0),9)*$H1470</f>
        <v>0</v>
      </c>
      <c r="J1470" s="15">
        <f>IF(PERL[[#This Row],[Unadjusted Maximum Revenue]]/(PERL[[#This Row],[Proposed Taxable Valuation]]/1000)&gt;PERL[[#This Row],[Max Debt RATE]],PERL[[#This Row],[Max Debt RATE]],PERL[[#This Row],[Unadjusted Maximum Revenue]]/(PERL[[#This Row],[Proposed Taxable Valuation]]/1000))</f>
        <v>0</v>
      </c>
      <c r="K1470" s="26">
        <f>ROUND(PERL[[#This Row],[Proposed Taxable Valuation]]/1000*PERL[[#This Row],[Adjusted Rate]],0)</f>
        <v>0</v>
      </c>
      <c r="L1470" s="19">
        <f t="shared" si="123"/>
        <v>0</v>
      </c>
      <c r="M1470" s="17">
        <f t="shared" si="125"/>
        <v>0</v>
      </c>
      <c r="N1470" s="5">
        <v>296569094</v>
      </c>
      <c r="O1470">
        <f>INDEX($R$3:$T$335,MATCH(PERL[[#This Row],[DistrictNumber]],$R$3:$R$335,0),3)</f>
        <v>0</v>
      </c>
      <c r="P1470" s="9">
        <f t="shared" si="126"/>
        <v>0</v>
      </c>
      <c r="V1470">
        <v>2030</v>
      </c>
      <c r="W1470" t="s">
        <v>326</v>
      </c>
      <c r="X1470" s="25">
        <v>425756995</v>
      </c>
    </row>
    <row r="1471" spans="1:24" x14ac:dyDescent="0.35">
      <c r="A1471" s="13">
        <v>2030</v>
      </c>
      <c r="B1471" s="13">
        <f t="shared" si="122"/>
        <v>2029</v>
      </c>
      <c r="C1471" t="s">
        <v>328</v>
      </c>
      <c r="D1471" t="s">
        <v>329</v>
      </c>
      <c r="E1471" s="5">
        <v>319900050</v>
      </c>
      <c r="F1471" s="13">
        <f>INDEX($R$3:$T$335,MATCH(PERL[[#This Row],[DistrictNumber]],$R$3:$R$335,0),3)</f>
        <v>0</v>
      </c>
      <c r="G1471" s="9">
        <f t="shared" si="124"/>
        <v>0</v>
      </c>
      <c r="H1471" s="11">
        <v>1.02</v>
      </c>
      <c r="I1471" s="12" cm="1">
        <f t="array" ref="I1471">INDEX(PERL[],MATCH(PERL[[#This Row],[Base Year]]&amp;PERL[[#This Row],[DistrictNumber]],PERL[[Fiscal Year]:[Fiscal Year]]&amp;PERL[[DistrictNumber]:[DistrictNumber]],0),9)*$H1471</f>
        <v>0</v>
      </c>
      <c r="J1471" s="15">
        <f>IF(PERL[[#This Row],[Unadjusted Maximum Revenue]]/(PERL[[#This Row],[Proposed Taxable Valuation]]/1000)&gt;PERL[[#This Row],[Max Debt RATE]],PERL[[#This Row],[Max Debt RATE]],PERL[[#This Row],[Unadjusted Maximum Revenue]]/(PERL[[#This Row],[Proposed Taxable Valuation]]/1000))</f>
        <v>0</v>
      </c>
      <c r="K1471" s="26">
        <f>ROUND(PERL[[#This Row],[Proposed Taxable Valuation]]/1000*PERL[[#This Row],[Adjusted Rate]],0)</f>
        <v>0</v>
      </c>
      <c r="L1471" s="19">
        <f t="shared" si="123"/>
        <v>0</v>
      </c>
      <c r="M1471" s="17">
        <f t="shared" si="125"/>
        <v>0</v>
      </c>
      <c r="N1471" s="5">
        <v>226263763</v>
      </c>
      <c r="O1471">
        <f>INDEX($R$3:$T$335,MATCH(PERL[[#This Row],[DistrictNumber]],$R$3:$R$335,0),3)</f>
        <v>0</v>
      </c>
      <c r="P1471" s="9">
        <f t="shared" si="126"/>
        <v>0</v>
      </c>
      <c r="V1471">
        <v>2030</v>
      </c>
      <c r="W1471" t="s">
        <v>328</v>
      </c>
      <c r="X1471" s="25">
        <v>319900050</v>
      </c>
    </row>
    <row r="1472" spans="1:24" x14ac:dyDescent="0.35">
      <c r="A1472" s="13">
        <v>2030</v>
      </c>
      <c r="B1472" s="13">
        <f t="shared" si="122"/>
        <v>2029</v>
      </c>
      <c r="C1472" t="s">
        <v>330</v>
      </c>
      <c r="D1472" t="s">
        <v>331</v>
      </c>
      <c r="E1472" s="5">
        <v>488940464</v>
      </c>
      <c r="F1472" s="13">
        <f>INDEX($R$3:$T$335,MATCH(PERL[[#This Row],[DistrictNumber]],$R$3:$R$335,0),3)</f>
        <v>0</v>
      </c>
      <c r="G1472" s="9">
        <f t="shared" si="124"/>
        <v>0</v>
      </c>
      <c r="H1472" s="11">
        <v>1.02</v>
      </c>
      <c r="I1472" s="12" cm="1">
        <f t="array" ref="I1472">INDEX(PERL[],MATCH(PERL[[#This Row],[Base Year]]&amp;PERL[[#This Row],[DistrictNumber]],PERL[[Fiscal Year]:[Fiscal Year]]&amp;PERL[[DistrictNumber]:[DistrictNumber]],0),9)*$H1472</f>
        <v>0</v>
      </c>
      <c r="J1472" s="15">
        <f>IF(PERL[[#This Row],[Unadjusted Maximum Revenue]]/(PERL[[#This Row],[Proposed Taxable Valuation]]/1000)&gt;PERL[[#This Row],[Max Debt RATE]],PERL[[#This Row],[Max Debt RATE]],PERL[[#This Row],[Unadjusted Maximum Revenue]]/(PERL[[#This Row],[Proposed Taxable Valuation]]/1000))</f>
        <v>0</v>
      </c>
      <c r="K1472" s="26">
        <f>ROUND(PERL[[#This Row],[Proposed Taxable Valuation]]/1000*PERL[[#This Row],[Adjusted Rate]],0)</f>
        <v>0</v>
      </c>
      <c r="L1472" s="19">
        <f t="shared" si="123"/>
        <v>0</v>
      </c>
      <c r="M1472" s="17">
        <f t="shared" si="125"/>
        <v>0</v>
      </c>
      <c r="N1472" s="5">
        <v>354370358</v>
      </c>
      <c r="O1472">
        <f>INDEX($R$3:$T$335,MATCH(PERL[[#This Row],[DistrictNumber]],$R$3:$R$335,0),3)</f>
        <v>0</v>
      </c>
      <c r="P1472" s="9">
        <f t="shared" si="126"/>
        <v>0</v>
      </c>
      <c r="V1472">
        <v>2030</v>
      </c>
      <c r="W1472" t="s">
        <v>330</v>
      </c>
      <c r="X1472" s="25">
        <v>488940464</v>
      </c>
    </row>
    <row r="1473" spans="1:24" x14ac:dyDescent="0.35">
      <c r="A1473" s="13">
        <v>2030</v>
      </c>
      <c r="B1473" s="13">
        <f t="shared" si="122"/>
        <v>2029</v>
      </c>
      <c r="C1473" t="s">
        <v>332</v>
      </c>
      <c r="D1473" t="s">
        <v>333</v>
      </c>
      <c r="E1473" s="5">
        <v>437326183</v>
      </c>
      <c r="F1473" s="13">
        <f>INDEX($R$3:$T$335,MATCH(PERL[[#This Row],[DistrictNumber]],$R$3:$R$335,0),3)</f>
        <v>0</v>
      </c>
      <c r="G1473" s="9">
        <f t="shared" si="124"/>
        <v>0</v>
      </c>
      <c r="H1473" s="11">
        <v>1.02</v>
      </c>
      <c r="I1473" s="12" cm="1">
        <f t="array" ref="I1473">INDEX(PERL[],MATCH(PERL[[#This Row],[Base Year]]&amp;PERL[[#This Row],[DistrictNumber]],PERL[[Fiscal Year]:[Fiscal Year]]&amp;PERL[[DistrictNumber]:[DistrictNumber]],0),9)*$H1473</f>
        <v>0</v>
      </c>
      <c r="J1473" s="15">
        <f>IF(PERL[[#This Row],[Unadjusted Maximum Revenue]]/(PERL[[#This Row],[Proposed Taxable Valuation]]/1000)&gt;PERL[[#This Row],[Max Debt RATE]],PERL[[#This Row],[Max Debt RATE]],PERL[[#This Row],[Unadjusted Maximum Revenue]]/(PERL[[#This Row],[Proposed Taxable Valuation]]/1000))</f>
        <v>0</v>
      </c>
      <c r="K1473" s="26">
        <f>ROUND(PERL[[#This Row],[Proposed Taxable Valuation]]/1000*PERL[[#This Row],[Adjusted Rate]],0)</f>
        <v>0</v>
      </c>
      <c r="L1473" s="19">
        <f t="shared" si="123"/>
        <v>0</v>
      </c>
      <c r="M1473" s="17">
        <f t="shared" si="125"/>
        <v>0</v>
      </c>
      <c r="N1473" s="5">
        <v>326770459</v>
      </c>
      <c r="O1473">
        <f>INDEX($R$3:$T$335,MATCH(PERL[[#This Row],[DistrictNumber]],$R$3:$R$335,0),3)</f>
        <v>0</v>
      </c>
      <c r="P1473" s="9">
        <f t="shared" si="126"/>
        <v>0</v>
      </c>
      <c r="V1473">
        <v>2030</v>
      </c>
      <c r="W1473" t="s">
        <v>332</v>
      </c>
      <c r="X1473" s="25">
        <v>437326183</v>
      </c>
    </row>
    <row r="1474" spans="1:24" x14ac:dyDescent="0.35">
      <c r="A1474" s="13">
        <v>2030</v>
      </c>
      <c r="B1474" s="13">
        <f t="shared" si="122"/>
        <v>2029</v>
      </c>
      <c r="C1474" t="s">
        <v>334</v>
      </c>
      <c r="D1474" t="s">
        <v>335</v>
      </c>
      <c r="E1474" s="5">
        <v>399283487</v>
      </c>
      <c r="F1474" s="13">
        <f>INDEX($R$3:$T$335,MATCH(PERL[[#This Row],[DistrictNumber]],$R$3:$R$335,0),3)</f>
        <v>0</v>
      </c>
      <c r="G1474" s="9">
        <f t="shared" si="124"/>
        <v>0</v>
      </c>
      <c r="H1474" s="11">
        <v>1.02</v>
      </c>
      <c r="I1474" s="12" cm="1">
        <f t="array" ref="I1474">INDEX(PERL[],MATCH(PERL[[#This Row],[Base Year]]&amp;PERL[[#This Row],[DistrictNumber]],PERL[[Fiscal Year]:[Fiscal Year]]&amp;PERL[[DistrictNumber]:[DistrictNumber]],0),9)*$H1474</f>
        <v>0</v>
      </c>
      <c r="J1474" s="15">
        <f>IF(PERL[[#This Row],[Unadjusted Maximum Revenue]]/(PERL[[#This Row],[Proposed Taxable Valuation]]/1000)&gt;PERL[[#This Row],[Max Debt RATE]],PERL[[#This Row],[Max Debt RATE]],PERL[[#This Row],[Unadjusted Maximum Revenue]]/(PERL[[#This Row],[Proposed Taxable Valuation]]/1000))</f>
        <v>0</v>
      </c>
      <c r="K1474" s="26">
        <f>ROUND(PERL[[#This Row],[Proposed Taxable Valuation]]/1000*PERL[[#This Row],[Adjusted Rate]],0)</f>
        <v>0</v>
      </c>
      <c r="L1474" s="19">
        <f t="shared" si="123"/>
        <v>0</v>
      </c>
      <c r="M1474" s="17">
        <f t="shared" si="125"/>
        <v>0</v>
      </c>
      <c r="N1474" s="5">
        <v>240539445</v>
      </c>
      <c r="O1474">
        <f>INDEX($R$3:$T$335,MATCH(PERL[[#This Row],[DistrictNumber]],$R$3:$R$335,0),3)</f>
        <v>0</v>
      </c>
      <c r="P1474" s="9">
        <f t="shared" si="126"/>
        <v>0</v>
      </c>
      <c r="V1474">
        <v>2030</v>
      </c>
      <c r="W1474" t="s">
        <v>334</v>
      </c>
      <c r="X1474" s="25">
        <v>399283487</v>
      </c>
    </row>
    <row r="1475" spans="1:24" x14ac:dyDescent="0.35">
      <c r="A1475" s="13">
        <v>2030</v>
      </c>
      <c r="B1475" s="13">
        <f t="shared" si="122"/>
        <v>2029</v>
      </c>
      <c r="C1475" t="s">
        <v>336</v>
      </c>
      <c r="D1475" t="s">
        <v>337</v>
      </c>
      <c r="E1475" s="5">
        <v>680254619</v>
      </c>
      <c r="F1475" s="13">
        <f>INDEX($R$3:$T$335,MATCH(PERL[[#This Row],[DistrictNumber]],$R$3:$R$335,0),3)</f>
        <v>0</v>
      </c>
      <c r="G1475" s="9">
        <f t="shared" si="124"/>
        <v>0</v>
      </c>
      <c r="H1475" s="11">
        <v>1.02</v>
      </c>
      <c r="I1475" s="12" cm="1">
        <f t="array" ref="I1475">INDEX(PERL[],MATCH(PERL[[#This Row],[Base Year]]&amp;PERL[[#This Row],[DistrictNumber]],PERL[[Fiscal Year]:[Fiscal Year]]&amp;PERL[[DistrictNumber]:[DistrictNumber]],0),9)*$H1475</f>
        <v>0</v>
      </c>
      <c r="J1475" s="15">
        <f>IF(PERL[[#This Row],[Unadjusted Maximum Revenue]]/(PERL[[#This Row],[Proposed Taxable Valuation]]/1000)&gt;PERL[[#This Row],[Max Debt RATE]],PERL[[#This Row],[Max Debt RATE]],PERL[[#This Row],[Unadjusted Maximum Revenue]]/(PERL[[#This Row],[Proposed Taxable Valuation]]/1000))</f>
        <v>0</v>
      </c>
      <c r="K1475" s="26">
        <f>ROUND(PERL[[#This Row],[Proposed Taxable Valuation]]/1000*PERL[[#This Row],[Adjusted Rate]],0)</f>
        <v>0</v>
      </c>
      <c r="L1475" s="19">
        <f t="shared" si="123"/>
        <v>0</v>
      </c>
      <c r="M1475" s="17">
        <f t="shared" si="125"/>
        <v>0</v>
      </c>
      <c r="N1475" s="5">
        <v>514459370</v>
      </c>
      <c r="O1475">
        <f>INDEX($R$3:$T$335,MATCH(PERL[[#This Row],[DistrictNumber]],$R$3:$R$335,0),3)</f>
        <v>0</v>
      </c>
      <c r="P1475" s="9">
        <f t="shared" si="126"/>
        <v>0</v>
      </c>
      <c r="V1475">
        <v>2030</v>
      </c>
      <c r="W1475" t="s">
        <v>190</v>
      </c>
      <c r="X1475" s="25">
        <v>583555561</v>
      </c>
    </row>
    <row r="1476" spans="1:24" x14ac:dyDescent="0.35">
      <c r="A1476" s="13">
        <v>2030</v>
      </c>
      <c r="B1476" s="13">
        <f t="shared" si="122"/>
        <v>2029</v>
      </c>
      <c r="C1476" t="s">
        <v>338</v>
      </c>
      <c r="D1476" t="s">
        <v>339</v>
      </c>
      <c r="E1476" s="5">
        <v>636308625</v>
      </c>
      <c r="F1476" s="13">
        <f>INDEX($R$3:$T$335,MATCH(PERL[[#This Row],[DistrictNumber]],$R$3:$R$335,0),3)</f>
        <v>0</v>
      </c>
      <c r="G1476" s="9">
        <f t="shared" si="124"/>
        <v>0</v>
      </c>
      <c r="H1476" s="11">
        <v>1.02</v>
      </c>
      <c r="I1476" s="12" cm="1">
        <f t="array" ref="I1476">INDEX(PERL[],MATCH(PERL[[#This Row],[Base Year]]&amp;PERL[[#This Row],[DistrictNumber]],PERL[[Fiscal Year]:[Fiscal Year]]&amp;PERL[[DistrictNumber]:[DistrictNumber]],0),9)*$H1476</f>
        <v>0</v>
      </c>
      <c r="J1476" s="15">
        <f>IF(PERL[[#This Row],[Unadjusted Maximum Revenue]]/(PERL[[#This Row],[Proposed Taxable Valuation]]/1000)&gt;PERL[[#This Row],[Max Debt RATE]],PERL[[#This Row],[Max Debt RATE]],PERL[[#This Row],[Unadjusted Maximum Revenue]]/(PERL[[#This Row],[Proposed Taxable Valuation]]/1000))</f>
        <v>0</v>
      </c>
      <c r="K1476" s="26">
        <f>ROUND(PERL[[#This Row],[Proposed Taxable Valuation]]/1000*PERL[[#This Row],[Adjusted Rate]],0)</f>
        <v>0</v>
      </c>
      <c r="L1476" s="19">
        <f t="shared" si="123"/>
        <v>0</v>
      </c>
      <c r="M1476" s="17">
        <f t="shared" si="125"/>
        <v>0</v>
      </c>
      <c r="N1476" s="5">
        <v>513876896</v>
      </c>
      <c r="O1476">
        <f>INDEX($R$3:$T$335,MATCH(PERL[[#This Row],[DistrictNumber]],$R$3:$R$335,0),3)</f>
        <v>0</v>
      </c>
      <c r="P1476" s="9">
        <f t="shared" si="126"/>
        <v>0</v>
      </c>
      <c r="V1476">
        <v>2030</v>
      </c>
      <c r="W1476" t="s">
        <v>336</v>
      </c>
      <c r="X1476" s="25">
        <v>680254619</v>
      </c>
    </row>
    <row r="1477" spans="1:24" x14ac:dyDescent="0.35">
      <c r="A1477" s="13">
        <v>2030</v>
      </c>
      <c r="B1477" s="13">
        <f t="shared" ref="B1477:B1540" si="127">A1477-1</f>
        <v>2029</v>
      </c>
      <c r="C1477" t="s">
        <v>340</v>
      </c>
      <c r="D1477" t="s">
        <v>341</v>
      </c>
      <c r="E1477" s="5">
        <v>801282804</v>
      </c>
      <c r="F1477" s="13">
        <f>INDEX($R$3:$T$335,MATCH(PERL[[#This Row],[DistrictNumber]],$R$3:$R$335,0),3)</f>
        <v>0</v>
      </c>
      <c r="G1477" s="9">
        <f t="shared" si="124"/>
        <v>0</v>
      </c>
      <c r="H1477" s="11">
        <v>1.02</v>
      </c>
      <c r="I1477" s="12" cm="1">
        <f t="array" ref="I1477">INDEX(PERL[],MATCH(PERL[[#This Row],[Base Year]]&amp;PERL[[#This Row],[DistrictNumber]],PERL[[Fiscal Year]:[Fiscal Year]]&amp;PERL[[DistrictNumber]:[DistrictNumber]],0),9)*$H1477</f>
        <v>0</v>
      </c>
      <c r="J1477" s="15">
        <f>IF(PERL[[#This Row],[Unadjusted Maximum Revenue]]/(PERL[[#This Row],[Proposed Taxable Valuation]]/1000)&gt;PERL[[#This Row],[Max Debt RATE]],PERL[[#This Row],[Max Debt RATE]],PERL[[#This Row],[Unadjusted Maximum Revenue]]/(PERL[[#This Row],[Proposed Taxable Valuation]]/1000))</f>
        <v>0</v>
      </c>
      <c r="K1477" s="26">
        <f>ROUND(PERL[[#This Row],[Proposed Taxable Valuation]]/1000*PERL[[#This Row],[Adjusted Rate]],0)</f>
        <v>0</v>
      </c>
      <c r="L1477" s="19">
        <f t="shared" ref="L1477:L1540" si="128">I1477-G1477</f>
        <v>0</v>
      </c>
      <c r="M1477" s="17">
        <f t="shared" si="125"/>
        <v>0</v>
      </c>
      <c r="N1477" s="5">
        <v>540221155</v>
      </c>
      <c r="O1477">
        <f>INDEX($R$3:$T$335,MATCH(PERL[[#This Row],[DistrictNumber]],$R$3:$R$335,0),3)</f>
        <v>0</v>
      </c>
      <c r="P1477" s="9">
        <f t="shared" si="126"/>
        <v>0</v>
      </c>
      <c r="V1477">
        <v>2030</v>
      </c>
      <c r="W1477" t="s">
        <v>338</v>
      </c>
      <c r="X1477" s="25">
        <v>636308625</v>
      </c>
    </row>
    <row r="1478" spans="1:24" x14ac:dyDescent="0.35">
      <c r="A1478" s="13">
        <v>2030</v>
      </c>
      <c r="B1478" s="13">
        <f t="shared" si="127"/>
        <v>2029</v>
      </c>
      <c r="C1478" t="s">
        <v>342</v>
      </c>
      <c r="D1478" t="s">
        <v>343</v>
      </c>
      <c r="E1478" s="5">
        <v>941840859</v>
      </c>
      <c r="F1478" s="13">
        <f>INDEX($R$3:$T$335,MATCH(PERL[[#This Row],[DistrictNumber]],$R$3:$R$335,0),3)</f>
        <v>0</v>
      </c>
      <c r="G1478" s="9">
        <f t="shared" si="124"/>
        <v>0</v>
      </c>
      <c r="H1478" s="11">
        <v>1.02</v>
      </c>
      <c r="I1478" s="12" cm="1">
        <f t="array" ref="I1478">INDEX(PERL[],MATCH(PERL[[#This Row],[Base Year]]&amp;PERL[[#This Row],[DistrictNumber]],PERL[[Fiscal Year]:[Fiscal Year]]&amp;PERL[[DistrictNumber]:[DistrictNumber]],0),9)*$H1478</f>
        <v>0</v>
      </c>
      <c r="J1478" s="15">
        <f>IF(PERL[[#This Row],[Unadjusted Maximum Revenue]]/(PERL[[#This Row],[Proposed Taxable Valuation]]/1000)&gt;PERL[[#This Row],[Max Debt RATE]],PERL[[#This Row],[Max Debt RATE]],PERL[[#This Row],[Unadjusted Maximum Revenue]]/(PERL[[#This Row],[Proposed Taxable Valuation]]/1000))</f>
        <v>0</v>
      </c>
      <c r="K1478" s="26">
        <f>ROUND(PERL[[#This Row],[Proposed Taxable Valuation]]/1000*PERL[[#This Row],[Adjusted Rate]],0)</f>
        <v>0</v>
      </c>
      <c r="L1478" s="19">
        <f t="shared" si="128"/>
        <v>0</v>
      </c>
      <c r="M1478" s="17">
        <f t="shared" si="125"/>
        <v>0</v>
      </c>
      <c r="N1478" s="5">
        <v>604763213</v>
      </c>
      <c r="O1478">
        <f>INDEX($R$3:$T$335,MATCH(PERL[[#This Row],[DistrictNumber]],$R$3:$R$335,0),3)</f>
        <v>0</v>
      </c>
      <c r="P1478" s="9">
        <f t="shared" si="126"/>
        <v>0</v>
      </c>
      <c r="V1478">
        <v>2030</v>
      </c>
      <c r="W1478" t="s">
        <v>340</v>
      </c>
      <c r="X1478" s="25">
        <v>801282804</v>
      </c>
    </row>
    <row r="1479" spans="1:24" x14ac:dyDescent="0.35">
      <c r="A1479" s="13">
        <v>2030</v>
      </c>
      <c r="B1479" s="13">
        <f t="shared" si="127"/>
        <v>2029</v>
      </c>
      <c r="C1479" t="s">
        <v>344</v>
      </c>
      <c r="D1479" t="s">
        <v>345</v>
      </c>
      <c r="E1479" s="5">
        <v>618248143</v>
      </c>
      <c r="F1479" s="13">
        <f>INDEX($R$3:$T$335,MATCH(PERL[[#This Row],[DistrictNumber]],$R$3:$R$335,0),3)</f>
        <v>0</v>
      </c>
      <c r="G1479" s="9">
        <f t="shared" si="124"/>
        <v>0</v>
      </c>
      <c r="H1479" s="11">
        <v>1.02</v>
      </c>
      <c r="I1479" s="12" cm="1">
        <f t="array" ref="I1479">INDEX(PERL[],MATCH(PERL[[#This Row],[Base Year]]&amp;PERL[[#This Row],[DistrictNumber]],PERL[[Fiscal Year]:[Fiscal Year]]&amp;PERL[[DistrictNumber]:[DistrictNumber]],0),9)*$H1479</f>
        <v>0</v>
      </c>
      <c r="J1479" s="15">
        <f>IF(PERL[[#This Row],[Unadjusted Maximum Revenue]]/(PERL[[#This Row],[Proposed Taxable Valuation]]/1000)&gt;PERL[[#This Row],[Max Debt RATE]],PERL[[#This Row],[Max Debt RATE]],PERL[[#This Row],[Unadjusted Maximum Revenue]]/(PERL[[#This Row],[Proposed Taxable Valuation]]/1000))</f>
        <v>0</v>
      </c>
      <c r="K1479" s="26">
        <f>ROUND(PERL[[#This Row],[Proposed Taxable Valuation]]/1000*PERL[[#This Row],[Adjusted Rate]],0)</f>
        <v>0</v>
      </c>
      <c r="L1479" s="19">
        <f t="shared" si="128"/>
        <v>0</v>
      </c>
      <c r="M1479" s="17">
        <f t="shared" si="125"/>
        <v>0</v>
      </c>
      <c r="N1479" s="5">
        <v>510505304</v>
      </c>
      <c r="O1479">
        <f>INDEX($R$3:$T$335,MATCH(PERL[[#This Row],[DistrictNumber]],$R$3:$R$335,0),3)</f>
        <v>0</v>
      </c>
      <c r="P1479" s="9">
        <f t="shared" si="126"/>
        <v>0</v>
      </c>
      <c r="V1479">
        <v>2030</v>
      </c>
      <c r="W1479" t="s">
        <v>342</v>
      </c>
      <c r="X1479" s="25">
        <v>941840859</v>
      </c>
    </row>
    <row r="1480" spans="1:24" x14ac:dyDescent="0.35">
      <c r="A1480" s="13">
        <v>2030</v>
      </c>
      <c r="B1480" s="13">
        <f t="shared" si="127"/>
        <v>2029</v>
      </c>
      <c r="C1480" t="s">
        <v>346</v>
      </c>
      <c r="D1480" t="s">
        <v>347</v>
      </c>
      <c r="E1480" s="5">
        <v>1086807386</v>
      </c>
      <c r="F1480" s="13">
        <f>INDEX($R$3:$T$335,MATCH(PERL[[#This Row],[DistrictNumber]],$R$3:$R$335,0),3)</f>
        <v>0</v>
      </c>
      <c r="G1480" s="9">
        <f t="shared" si="124"/>
        <v>0</v>
      </c>
      <c r="H1480" s="11">
        <v>1.02</v>
      </c>
      <c r="I1480" s="12" cm="1">
        <f t="array" ref="I1480">INDEX(PERL[],MATCH(PERL[[#This Row],[Base Year]]&amp;PERL[[#This Row],[DistrictNumber]],PERL[[Fiscal Year]:[Fiscal Year]]&amp;PERL[[DistrictNumber]:[DistrictNumber]],0),9)*$H1480</f>
        <v>0</v>
      </c>
      <c r="J1480" s="15">
        <f>IF(PERL[[#This Row],[Unadjusted Maximum Revenue]]/(PERL[[#This Row],[Proposed Taxable Valuation]]/1000)&gt;PERL[[#This Row],[Max Debt RATE]],PERL[[#This Row],[Max Debt RATE]],PERL[[#This Row],[Unadjusted Maximum Revenue]]/(PERL[[#This Row],[Proposed Taxable Valuation]]/1000))</f>
        <v>0</v>
      </c>
      <c r="K1480" s="26">
        <f>ROUND(PERL[[#This Row],[Proposed Taxable Valuation]]/1000*PERL[[#This Row],[Adjusted Rate]],0)</f>
        <v>0</v>
      </c>
      <c r="L1480" s="19">
        <f t="shared" si="128"/>
        <v>0</v>
      </c>
      <c r="M1480" s="17">
        <f t="shared" si="125"/>
        <v>0</v>
      </c>
      <c r="N1480" s="5">
        <v>669158015</v>
      </c>
      <c r="O1480">
        <f>INDEX($R$3:$T$335,MATCH(PERL[[#This Row],[DistrictNumber]],$R$3:$R$335,0),3)</f>
        <v>0</v>
      </c>
      <c r="P1480" s="9">
        <f t="shared" si="126"/>
        <v>0</v>
      </c>
      <c r="V1480">
        <v>2030</v>
      </c>
      <c r="W1480" t="s">
        <v>344</v>
      </c>
      <c r="X1480" s="25">
        <v>618248143</v>
      </c>
    </row>
    <row r="1481" spans="1:24" x14ac:dyDescent="0.35">
      <c r="A1481" s="13">
        <v>2030</v>
      </c>
      <c r="B1481" s="13">
        <f t="shared" si="127"/>
        <v>2029</v>
      </c>
      <c r="C1481" t="s">
        <v>348</v>
      </c>
      <c r="D1481" t="s">
        <v>349</v>
      </c>
      <c r="E1481" s="5">
        <v>2205766125</v>
      </c>
      <c r="F1481" s="13">
        <f>INDEX($R$3:$T$335,MATCH(PERL[[#This Row],[DistrictNumber]],$R$3:$R$335,0),3)</f>
        <v>0.13500000000000001</v>
      </c>
      <c r="G1481" s="9">
        <f t="shared" si="124"/>
        <v>297778.426875</v>
      </c>
      <c r="H1481" s="11">
        <v>1.02</v>
      </c>
      <c r="I1481" s="12" cm="1">
        <f t="array" ref="I1481">INDEX(PERL[],MATCH(PERL[[#This Row],[Base Year]]&amp;PERL[[#This Row],[DistrictNumber]],PERL[[Fiscal Year]:[Fiscal Year]]&amp;PERL[[DistrictNumber]:[DistrictNumber]],0),9)*$H1481</f>
        <v>191699.36464015924</v>
      </c>
      <c r="J1481" s="15">
        <f>IF(PERL[[#This Row],[Unadjusted Maximum Revenue]]/(PERL[[#This Row],[Proposed Taxable Valuation]]/1000)&gt;PERL[[#This Row],[Max Debt RATE]],PERL[[#This Row],[Max Debt RATE]],PERL[[#This Row],[Unadjusted Maximum Revenue]]/(PERL[[#This Row],[Proposed Taxable Valuation]]/1000))</f>
        <v>8.690829116806717E-2</v>
      </c>
      <c r="K1481" s="26">
        <f>ROUND(PERL[[#This Row],[Proposed Taxable Valuation]]/1000*PERL[[#This Row],[Adjusted Rate]],0)</f>
        <v>191699</v>
      </c>
      <c r="L1481" s="19">
        <f t="shared" si="128"/>
        <v>-106079.06223484076</v>
      </c>
      <c r="M1481" s="17">
        <f t="shared" si="125"/>
        <v>-4.8091708831932839E-2</v>
      </c>
      <c r="N1481" s="5">
        <v>1433744716</v>
      </c>
      <c r="O1481">
        <f>INDEX($R$3:$T$335,MATCH(PERL[[#This Row],[DistrictNumber]],$R$3:$R$335,0),3)</f>
        <v>0.13500000000000001</v>
      </c>
      <c r="P1481" s="9">
        <f t="shared" si="126"/>
        <v>193555.53666000001</v>
      </c>
      <c r="V1481">
        <v>2030</v>
      </c>
      <c r="W1481" t="s">
        <v>346</v>
      </c>
      <c r="X1481" s="25">
        <v>1086807386</v>
      </c>
    </row>
    <row r="1482" spans="1:24" x14ac:dyDescent="0.35">
      <c r="A1482" s="13">
        <v>2030</v>
      </c>
      <c r="B1482" s="13">
        <f t="shared" si="127"/>
        <v>2029</v>
      </c>
      <c r="C1482" t="s">
        <v>350</v>
      </c>
      <c r="D1482" t="s">
        <v>351</v>
      </c>
      <c r="E1482" s="5">
        <v>486456284</v>
      </c>
      <c r="F1482" s="13">
        <f>INDEX($R$3:$T$335,MATCH(PERL[[#This Row],[DistrictNumber]],$R$3:$R$335,0),3)</f>
        <v>0</v>
      </c>
      <c r="G1482" s="9">
        <f t="shared" ref="G1482:G1545" si="129">E1482/1000*F1482</f>
        <v>0</v>
      </c>
      <c r="H1482" s="11">
        <v>1.02</v>
      </c>
      <c r="I1482" s="12" cm="1">
        <f t="array" ref="I1482">INDEX(PERL[],MATCH(PERL[[#This Row],[Base Year]]&amp;PERL[[#This Row],[DistrictNumber]],PERL[[Fiscal Year]:[Fiscal Year]]&amp;PERL[[DistrictNumber]:[DistrictNumber]],0),9)*$H1482</f>
        <v>0</v>
      </c>
      <c r="J1482" s="15">
        <f>IF(PERL[[#This Row],[Unadjusted Maximum Revenue]]/(PERL[[#This Row],[Proposed Taxable Valuation]]/1000)&gt;PERL[[#This Row],[Max Debt RATE]],PERL[[#This Row],[Max Debt RATE]],PERL[[#This Row],[Unadjusted Maximum Revenue]]/(PERL[[#This Row],[Proposed Taxable Valuation]]/1000))</f>
        <v>0</v>
      </c>
      <c r="K1482" s="26">
        <f>ROUND(PERL[[#This Row],[Proposed Taxable Valuation]]/1000*PERL[[#This Row],[Adjusted Rate]],0)</f>
        <v>0</v>
      </c>
      <c r="L1482" s="19">
        <f t="shared" si="128"/>
        <v>0</v>
      </c>
      <c r="M1482" s="17">
        <f t="shared" si="125"/>
        <v>0</v>
      </c>
      <c r="N1482" s="5">
        <v>289422028</v>
      </c>
      <c r="O1482">
        <f>INDEX($R$3:$T$335,MATCH(PERL[[#This Row],[DistrictNumber]],$R$3:$R$335,0),3)</f>
        <v>0</v>
      </c>
      <c r="P1482" s="9">
        <f t="shared" si="126"/>
        <v>0</v>
      </c>
      <c r="V1482">
        <v>2030</v>
      </c>
      <c r="W1482" t="s">
        <v>348</v>
      </c>
      <c r="X1482" s="25">
        <v>2205766125</v>
      </c>
    </row>
    <row r="1483" spans="1:24" x14ac:dyDescent="0.35">
      <c r="A1483" s="13">
        <v>2030</v>
      </c>
      <c r="B1483" s="13">
        <f t="shared" si="127"/>
        <v>2029</v>
      </c>
      <c r="C1483" t="s">
        <v>352</v>
      </c>
      <c r="D1483" t="s">
        <v>353</v>
      </c>
      <c r="E1483" s="5">
        <v>2568494109</v>
      </c>
      <c r="F1483" s="13">
        <f>INDEX($R$3:$T$335,MATCH(PERL[[#This Row],[DistrictNumber]],$R$3:$R$335,0),3)</f>
        <v>0</v>
      </c>
      <c r="G1483" s="9">
        <f t="shared" si="129"/>
        <v>0</v>
      </c>
      <c r="H1483" s="11">
        <v>1.02</v>
      </c>
      <c r="I1483" s="12" cm="1">
        <f t="array" ref="I1483">INDEX(PERL[],MATCH(PERL[[#This Row],[Base Year]]&amp;PERL[[#This Row],[DistrictNumber]],PERL[[Fiscal Year]:[Fiscal Year]]&amp;PERL[[DistrictNumber]:[DistrictNumber]],0),9)*$H1483</f>
        <v>0</v>
      </c>
      <c r="J1483" s="15">
        <f>IF(PERL[[#This Row],[Unadjusted Maximum Revenue]]/(PERL[[#This Row],[Proposed Taxable Valuation]]/1000)&gt;PERL[[#This Row],[Max Debt RATE]],PERL[[#This Row],[Max Debt RATE]],PERL[[#This Row],[Unadjusted Maximum Revenue]]/(PERL[[#This Row],[Proposed Taxable Valuation]]/1000))</f>
        <v>0</v>
      </c>
      <c r="K1483" s="26">
        <f>ROUND(PERL[[#This Row],[Proposed Taxable Valuation]]/1000*PERL[[#This Row],[Adjusted Rate]],0)</f>
        <v>0</v>
      </c>
      <c r="L1483" s="19">
        <f t="shared" si="128"/>
        <v>0</v>
      </c>
      <c r="M1483" s="17">
        <f t="shared" ref="M1483:M1546" si="130">J1483-F1483</f>
        <v>0</v>
      </c>
      <c r="N1483" s="5">
        <v>1725392715</v>
      </c>
      <c r="O1483">
        <f>INDEX($R$3:$T$335,MATCH(PERL[[#This Row],[DistrictNumber]],$R$3:$R$335,0),3)</f>
        <v>0</v>
      </c>
      <c r="P1483" s="9">
        <f t="shared" si="126"/>
        <v>0</v>
      </c>
      <c r="V1483">
        <v>2030</v>
      </c>
      <c r="W1483" t="s">
        <v>350</v>
      </c>
      <c r="X1483" s="25">
        <v>486456284</v>
      </c>
    </row>
    <row r="1484" spans="1:24" x14ac:dyDescent="0.35">
      <c r="A1484" s="13">
        <v>2030</v>
      </c>
      <c r="B1484" s="13">
        <f t="shared" si="127"/>
        <v>2029</v>
      </c>
      <c r="C1484" t="s">
        <v>354</v>
      </c>
      <c r="D1484" t="s">
        <v>355</v>
      </c>
      <c r="E1484" s="5">
        <v>575897676</v>
      </c>
      <c r="F1484" s="13">
        <f>INDEX($R$3:$T$335,MATCH(PERL[[#This Row],[DistrictNumber]],$R$3:$R$335,0),3)</f>
        <v>0</v>
      </c>
      <c r="G1484" s="9">
        <f t="shared" si="129"/>
        <v>0</v>
      </c>
      <c r="H1484" s="11">
        <v>1.02</v>
      </c>
      <c r="I1484" s="12" cm="1">
        <f t="array" ref="I1484">INDEX(PERL[],MATCH(PERL[[#This Row],[Base Year]]&amp;PERL[[#This Row],[DistrictNumber]],PERL[[Fiscal Year]:[Fiscal Year]]&amp;PERL[[DistrictNumber]:[DistrictNumber]],0),9)*$H1484</f>
        <v>0</v>
      </c>
      <c r="J1484" s="15">
        <f>IF(PERL[[#This Row],[Unadjusted Maximum Revenue]]/(PERL[[#This Row],[Proposed Taxable Valuation]]/1000)&gt;PERL[[#This Row],[Max Debt RATE]],PERL[[#This Row],[Max Debt RATE]],PERL[[#This Row],[Unadjusted Maximum Revenue]]/(PERL[[#This Row],[Proposed Taxable Valuation]]/1000))</f>
        <v>0</v>
      </c>
      <c r="K1484" s="26">
        <f>ROUND(PERL[[#This Row],[Proposed Taxable Valuation]]/1000*PERL[[#This Row],[Adjusted Rate]],0)</f>
        <v>0</v>
      </c>
      <c r="L1484" s="19">
        <f t="shared" si="128"/>
        <v>0</v>
      </c>
      <c r="M1484" s="17">
        <f t="shared" si="130"/>
        <v>0</v>
      </c>
      <c r="N1484" s="5">
        <v>427554692</v>
      </c>
      <c r="O1484">
        <f>INDEX($R$3:$T$335,MATCH(PERL[[#This Row],[DistrictNumber]],$R$3:$R$335,0),3)</f>
        <v>0</v>
      </c>
      <c r="P1484" s="9">
        <f t="shared" si="126"/>
        <v>0</v>
      </c>
      <c r="V1484">
        <v>2030</v>
      </c>
      <c r="W1484" t="s">
        <v>352</v>
      </c>
      <c r="X1484" s="25">
        <v>2568494109</v>
      </c>
    </row>
    <row r="1485" spans="1:24" x14ac:dyDescent="0.35">
      <c r="A1485" s="13">
        <v>2030</v>
      </c>
      <c r="B1485" s="13">
        <f t="shared" si="127"/>
        <v>2029</v>
      </c>
      <c r="C1485" t="s">
        <v>356</v>
      </c>
      <c r="D1485" t="s">
        <v>357</v>
      </c>
      <c r="E1485" s="5">
        <v>162957782</v>
      </c>
      <c r="F1485" s="13">
        <f>INDEX($R$3:$T$335,MATCH(PERL[[#This Row],[DistrictNumber]],$R$3:$R$335,0),3)</f>
        <v>0</v>
      </c>
      <c r="G1485" s="9">
        <f t="shared" si="129"/>
        <v>0</v>
      </c>
      <c r="H1485" s="11">
        <v>1.02</v>
      </c>
      <c r="I1485" s="12" cm="1">
        <f t="array" ref="I1485">INDEX(PERL[],MATCH(PERL[[#This Row],[Base Year]]&amp;PERL[[#This Row],[DistrictNumber]],PERL[[Fiscal Year]:[Fiscal Year]]&amp;PERL[[DistrictNumber]:[DistrictNumber]],0),9)*$H1485</f>
        <v>0</v>
      </c>
      <c r="J1485" s="15">
        <f>IF(PERL[[#This Row],[Unadjusted Maximum Revenue]]/(PERL[[#This Row],[Proposed Taxable Valuation]]/1000)&gt;PERL[[#This Row],[Max Debt RATE]],PERL[[#This Row],[Max Debt RATE]],PERL[[#This Row],[Unadjusted Maximum Revenue]]/(PERL[[#This Row],[Proposed Taxable Valuation]]/1000))</f>
        <v>0</v>
      </c>
      <c r="K1485" s="26">
        <f>ROUND(PERL[[#This Row],[Proposed Taxable Valuation]]/1000*PERL[[#This Row],[Adjusted Rate]],0)</f>
        <v>0</v>
      </c>
      <c r="L1485" s="19">
        <f t="shared" si="128"/>
        <v>0</v>
      </c>
      <c r="M1485" s="17">
        <f t="shared" si="130"/>
        <v>0</v>
      </c>
      <c r="N1485" s="5">
        <v>114941167</v>
      </c>
      <c r="O1485">
        <f>INDEX($R$3:$T$335,MATCH(PERL[[#This Row],[DistrictNumber]],$R$3:$R$335,0),3)</f>
        <v>0</v>
      </c>
      <c r="P1485" s="9">
        <f t="shared" si="126"/>
        <v>0</v>
      </c>
      <c r="V1485">
        <v>2030</v>
      </c>
      <c r="W1485" t="s">
        <v>366</v>
      </c>
      <c r="X1485" s="25">
        <v>1508472221</v>
      </c>
    </row>
    <row r="1486" spans="1:24" x14ac:dyDescent="0.35">
      <c r="A1486" s="13">
        <v>2030</v>
      </c>
      <c r="B1486" s="13">
        <f t="shared" si="127"/>
        <v>2029</v>
      </c>
      <c r="C1486" t="s">
        <v>358</v>
      </c>
      <c r="D1486" t="s">
        <v>359</v>
      </c>
      <c r="E1486" s="5">
        <v>513497690</v>
      </c>
      <c r="F1486" s="13">
        <f>INDEX($R$3:$T$335,MATCH(PERL[[#This Row],[DistrictNumber]],$R$3:$R$335,0),3)</f>
        <v>0</v>
      </c>
      <c r="G1486" s="9">
        <f t="shared" si="129"/>
        <v>0</v>
      </c>
      <c r="H1486" s="11">
        <v>1.02</v>
      </c>
      <c r="I1486" s="12" cm="1">
        <f t="array" ref="I1486">INDEX(PERL[],MATCH(PERL[[#This Row],[Base Year]]&amp;PERL[[#This Row],[DistrictNumber]],PERL[[Fiscal Year]:[Fiscal Year]]&amp;PERL[[DistrictNumber]:[DistrictNumber]],0),9)*$H1486</f>
        <v>0</v>
      </c>
      <c r="J1486" s="15">
        <f>IF(PERL[[#This Row],[Unadjusted Maximum Revenue]]/(PERL[[#This Row],[Proposed Taxable Valuation]]/1000)&gt;PERL[[#This Row],[Max Debt RATE]],PERL[[#This Row],[Max Debt RATE]],PERL[[#This Row],[Unadjusted Maximum Revenue]]/(PERL[[#This Row],[Proposed Taxable Valuation]]/1000))</f>
        <v>0</v>
      </c>
      <c r="K1486" s="26">
        <f>ROUND(PERL[[#This Row],[Proposed Taxable Valuation]]/1000*PERL[[#This Row],[Adjusted Rate]],0)</f>
        <v>0</v>
      </c>
      <c r="L1486" s="19">
        <f t="shared" si="128"/>
        <v>0</v>
      </c>
      <c r="M1486" s="17">
        <f t="shared" si="130"/>
        <v>0</v>
      </c>
      <c r="N1486" s="5">
        <v>361028715</v>
      </c>
      <c r="O1486">
        <f>INDEX($R$3:$T$335,MATCH(PERL[[#This Row],[DistrictNumber]],$R$3:$R$335,0),3)</f>
        <v>0</v>
      </c>
      <c r="P1486" s="9">
        <f t="shared" si="126"/>
        <v>0</v>
      </c>
      <c r="V1486">
        <v>2030</v>
      </c>
      <c r="W1486" t="s">
        <v>354</v>
      </c>
      <c r="X1486" s="25">
        <v>575897676</v>
      </c>
    </row>
    <row r="1487" spans="1:24" x14ac:dyDescent="0.35">
      <c r="A1487" s="13">
        <v>2030</v>
      </c>
      <c r="B1487" s="13">
        <f t="shared" si="127"/>
        <v>2029</v>
      </c>
      <c r="C1487" t="s">
        <v>360</v>
      </c>
      <c r="D1487" t="s">
        <v>361</v>
      </c>
      <c r="E1487" s="5">
        <v>399474922</v>
      </c>
      <c r="F1487" s="13">
        <f>INDEX($R$3:$T$335,MATCH(PERL[[#This Row],[DistrictNumber]],$R$3:$R$335,0),3)</f>
        <v>0</v>
      </c>
      <c r="G1487" s="9">
        <f t="shared" si="129"/>
        <v>0</v>
      </c>
      <c r="H1487" s="11">
        <v>1.02</v>
      </c>
      <c r="I1487" s="12" cm="1">
        <f t="array" ref="I1487">INDEX(PERL[],MATCH(PERL[[#This Row],[Base Year]]&amp;PERL[[#This Row],[DistrictNumber]],PERL[[Fiscal Year]:[Fiscal Year]]&amp;PERL[[DistrictNumber]:[DistrictNumber]],0),9)*$H1487</f>
        <v>0</v>
      </c>
      <c r="J1487" s="15">
        <f>IF(PERL[[#This Row],[Unadjusted Maximum Revenue]]/(PERL[[#This Row],[Proposed Taxable Valuation]]/1000)&gt;PERL[[#This Row],[Max Debt RATE]],PERL[[#This Row],[Max Debt RATE]],PERL[[#This Row],[Unadjusted Maximum Revenue]]/(PERL[[#This Row],[Proposed Taxable Valuation]]/1000))</f>
        <v>0</v>
      </c>
      <c r="K1487" s="26">
        <f>ROUND(PERL[[#This Row],[Proposed Taxable Valuation]]/1000*PERL[[#This Row],[Adjusted Rate]],0)</f>
        <v>0</v>
      </c>
      <c r="L1487" s="19">
        <f t="shared" si="128"/>
        <v>0</v>
      </c>
      <c r="M1487" s="17">
        <f t="shared" si="130"/>
        <v>0</v>
      </c>
      <c r="N1487" s="5">
        <v>321900002</v>
      </c>
      <c r="O1487">
        <f>INDEX($R$3:$T$335,MATCH(PERL[[#This Row],[DistrictNumber]],$R$3:$R$335,0),3)</f>
        <v>0</v>
      </c>
      <c r="P1487" s="9">
        <f t="shared" si="126"/>
        <v>0</v>
      </c>
      <c r="V1487">
        <v>2030</v>
      </c>
      <c r="W1487" t="s">
        <v>356</v>
      </c>
      <c r="X1487" s="25">
        <v>162957782</v>
      </c>
    </row>
    <row r="1488" spans="1:24" x14ac:dyDescent="0.35">
      <c r="A1488" s="13">
        <v>2030</v>
      </c>
      <c r="B1488" s="13">
        <f t="shared" si="127"/>
        <v>2029</v>
      </c>
      <c r="C1488" t="s">
        <v>362</v>
      </c>
      <c r="D1488" t="s">
        <v>363</v>
      </c>
      <c r="E1488" s="5">
        <v>1079054640</v>
      </c>
      <c r="F1488" s="13">
        <f>INDEX($R$3:$T$335,MATCH(PERL[[#This Row],[DistrictNumber]],$R$3:$R$335,0),3)</f>
        <v>0</v>
      </c>
      <c r="G1488" s="9">
        <f t="shared" si="129"/>
        <v>0</v>
      </c>
      <c r="H1488" s="11">
        <v>1.02</v>
      </c>
      <c r="I1488" s="12" cm="1">
        <f t="array" ref="I1488">INDEX(PERL[],MATCH(PERL[[#This Row],[Base Year]]&amp;PERL[[#This Row],[DistrictNumber]],PERL[[Fiscal Year]:[Fiscal Year]]&amp;PERL[[DistrictNumber]:[DistrictNumber]],0),9)*$H1488</f>
        <v>0</v>
      </c>
      <c r="J1488" s="15">
        <f>IF(PERL[[#This Row],[Unadjusted Maximum Revenue]]/(PERL[[#This Row],[Proposed Taxable Valuation]]/1000)&gt;PERL[[#This Row],[Max Debt RATE]],PERL[[#This Row],[Max Debt RATE]],PERL[[#This Row],[Unadjusted Maximum Revenue]]/(PERL[[#This Row],[Proposed Taxable Valuation]]/1000))</f>
        <v>0</v>
      </c>
      <c r="K1488" s="26">
        <f>ROUND(PERL[[#This Row],[Proposed Taxable Valuation]]/1000*PERL[[#This Row],[Adjusted Rate]],0)</f>
        <v>0</v>
      </c>
      <c r="L1488" s="19">
        <f t="shared" si="128"/>
        <v>0</v>
      </c>
      <c r="M1488" s="17">
        <f t="shared" si="130"/>
        <v>0</v>
      </c>
      <c r="N1488" s="5">
        <v>722932199</v>
      </c>
      <c r="O1488">
        <f>INDEX($R$3:$T$335,MATCH(PERL[[#This Row],[DistrictNumber]],$R$3:$R$335,0),3)</f>
        <v>0</v>
      </c>
      <c r="P1488" s="9">
        <f t="shared" si="126"/>
        <v>0</v>
      </c>
      <c r="V1488">
        <v>2030</v>
      </c>
      <c r="W1488" t="s">
        <v>360</v>
      </c>
      <c r="X1488" s="25">
        <v>399474922</v>
      </c>
    </row>
    <row r="1489" spans="1:24" x14ac:dyDescent="0.35">
      <c r="A1489" s="13">
        <v>2030</v>
      </c>
      <c r="B1489" s="13">
        <f t="shared" si="127"/>
        <v>2029</v>
      </c>
      <c r="C1489" t="s">
        <v>364</v>
      </c>
      <c r="D1489" t="s">
        <v>365</v>
      </c>
      <c r="E1489" s="5">
        <v>678193237</v>
      </c>
      <c r="F1489" s="13">
        <f>INDEX($R$3:$T$335,MATCH(PERL[[#This Row],[DistrictNumber]],$R$3:$R$335,0),3)</f>
        <v>0.13500000000000001</v>
      </c>
      <c r="G1489" s="9">
        <f t="shared" si="129"/>
        <v>91556.086995000005</v>
      </c>
      <c r="H1489" s="11">
        <v>1.02</v>
      </c>
      <c r="I1489" s="12" cm="1">
        <f t="array" ref="I1489">INDEX(PERL[],MATCH(PERL[[#This Row],[Base Year]]&amp;PERL[[#This Row],[DistrictNumber]],PERL[[Fiscal Year]:[Fiscal Year]]&amp;PERL[[DistrictNumber]:[DistrictNumber]],0),9)*$H1489</f>
        <v>56664.78600230423</v>
      </c>
      <c r="J1489" s="15">
        <f>IF(PERL[[#This Row],[Unadjusted Maximum Revenue]]/(PERL[[#This Row],[Proposed Taxable Valuation]]/1000)&gt;PERL[[#This Row],[Max Debt RATE]],PERL[[#This Row],[Max Debt RATE]],PERL[[#This Row],[Unadjusted Maximum Revenue]]/(PERL[[#This Row],[Proposed Taxable Valuation]]/1000))</f>
        <v>8.3552567190085733E-2</v>
      </c>
      <c r="K1489" s="26">
        <f>ROUND(PERL[[#This Row],[Proposed Taxable Valuation]]/1000*PERL[[#This Row],[Adjusted Rate]],0)</f>
        <v>56665</v>
      </c>
      <c r="L1489" s="19">
        <f t="shared" si="128"/>
        <v>-34891.300992695775</v>
      </c>
      <c r="M1489" s="17">
        <f t="shared" si="130"/>
        <v>-5.1447432809914276E-2</v>
      </c>
      <c r="N1489" s="5">
        <v>456745289</v>
      </c>
      <c r="O1489">
        <f>INDEX($R$3:$T$335,MATCH(PERL[[#This Row],[DistrictNumber]],$R$3:$R$335,0),3)</f>
        <v>0.13500000000000001</v>
      </c>
      <c r="P1489" s="9">
        <f t="shared" si="126"/>
        <v>61660.614014999999</v>
      </c>
      <c r="V1489">
        <v>2030</v>
      </c>
      <c r="W1489" t="s">
        <v>362</v>
      </c>
      <c r="X1489" s="25">
        <v>1079054640</v>
      </c>
    </row>
    <row r="1490" spans="1:24" x14ac:dyDescent="0.35">
      <c r="A1490" s="13">
        <v>2030</v>
      </c>
      <c r="B1490" s="13">
        <f t="shared" si="127"/>
        <v>2029</v>
      </c>
      <c r="C1490" t="s">
        <v>366</v>
      </c>
      <c r="D1490" t="s">
        <v>367</v>
      </c>
      <c r="E1490" s="5">
        <v>1508472221</v>
      </c>
      <c r="F1490" s="13">
        <f>INDEX($R$3:$T$335,MATCH(PERL[[#This Row],[DistrictNumber]],$R$3:$R$335,0),3)</f>
        <v>0</v>
      </c>
      <c r="G1490" s="9">
        <f t="shared" si="129"/>
        <v>0</v>
      </c>
      <c r="H1490" s="11">
        <v>1.02</v>
      </c>
      <c r="I1490" s="12" cm="1">
        <f t="array" ref="I1490">INDEX(PERL[],MATCH(PERL[[#This Row],[Base Year]]&amp;PERL[[#This Row],[DistrictNumber]],PERL[[Fiscal Year]:[Fiscal Year]]&amp;PERL[[DistrictNumber]:[DistrictNumber]],0),9)*$H1490</f>
        <v>0</v>
      </c>
      <c r="J1490" s="15">
        <f>IF(PERL[[#This Row],[Unadjusted Maximum Revenue]]/(PERL[[#This Row],[Proposed Taxable Valuation]]/1000)&gt;PERL[[#This Row],[Max Debt RATE]],PERL[[#This Row],[Max Debt RATE]],PERL[[#This Row],[Unadjusted Maximum Revenue]]/(PERL[[#This Row],[Proposed Taxable Valuation]]/1000))</f>
        <v>0</v>
      </c>
      <c r="K1490" s="26">
        <f>ROUND(PERL[[#This Row],[Proposed Taxable Valuation]]/1000*PERL[[#This Row],[Adjusted Rate]],0)</f>
        <v>0</v>
      </c>
      <c r="L1490" s="19">
        <f t="shared" si="128"/>
        <v>0</v>
      </c>
      <c r="M1490" s="17">
        <f t="shared" si="130"/>
        <v>0</v>
      </c>
      <c r="N1490" s="5">
        <v>1059280600</v>
      </c>
      <c r="O1490">
        <f>INDEX($R$3:$T$335,MATCH(PERL[[#This Row],[DistrictNumber]],$R$3:$R$335,0),3)</f>
        <v>0</v>
      </c>
      <c r="P1490" s="9">
        <f t="shared" si="126"/>
        <v>0</v>
      </c>
      <c r="V1490">
        <v>2030</v>
      </c>
      <c r="W1490" t="s">
        <v>364</v>
      </c>
      <c r="X1490" s="25">
        <v>678193237</v>
      </c>
    </row>
    <row r="1491" spans="1:24" x14ac:dyDescent="0.35">
      <c r="A1491" s="13">
        <v>2030</v>
      </c>
      <c r="B1491" s="13">
        <f t="shared" si="127"/>
        <v>2029</v>
      </c>
      <c r="C1491" t="s">
        <v>368</v>
      </c>
      <c r="D1491" t="s">
        <v>369</v>
      </c>
      <c r="E1491" s="5">
        <v>948701859</v>
      </c>
      <c r="F1491" s="13">
        <f>INDEX($R$3:$T$335,MATCH(PERL[[#This Row],[DistrictNumber]],$R$3:$R$335,0),3)</f>
        <v>0</v>
      </c>
      <c r="G1491" s="9">
        <f t="shared" si="129"/>
        <v>0</v>
      </c>
      <c r="H1491" s="11">
        <v>1.02</v>
      </c>
      <c r="I1491" s="12" cm="1">
        <f t="array" ref="I1491">INDEX(PERL[],MATCH(PERL[[#This Row],[Base Year]]&amp;PERL[[#This Row],[DistrictNumber]],PERL[[Fiscal Year]:[Fiscal Year]]&amp;PERL[[DistrictNumber]:[DistrictNumber]],0),9)*$H1491</f>
        <v>0</v>
      </c>
      <c r="J1491" s="15">
        <f>IF(PERL[[#This Row],[Unadjusted Maximum Revenue]]/(PERL[[#This Row],[Proposed Taxable Valuation]]/1000)&gt;PERL[[#This Row],[Max Debt RATE]],PERL[[#This Row],[Max Debt RATE]],PERL[[#This Row],[Unadjusted Maximum Revenue]]/(PERL[[#This Row],[Proposed Taxable Valuation]]/1000))</f>
        <v>0</v>
      </c>
      <c r="K1491" s="26">
        <f>ROUND(PERL[[#This Row],[Proposed Taxable Valuation]]/1000*PERL[[#This Row],[Adjusted Rate]],0)</f>
        <v>0</v>
      </c>
      <c r="L1491" s="19">
        <f t="shared" si="128"/>
        <v>0</v>
      </c>
      <c r="M1491" s="17">
        <f t="shared" si="130"/>
        <v>0</v>
      </c>
      <c r="N1491" s="5">
        <v>650726633</v>
      </c>
      <c r="O1491">
        <f>INDEX($R$3:$T$335,MATCH(PERL[[#This Row],[DistrictNumber]],$R$3:$R$335,0),3)</f>
        <v>0</v>
      </c>
      <c r="P1491" s="9">
        <f t="shared" si="126"/>
        <v>0</v>
      </c>
      <c r="V1491">
        <v>2030</v>
      </c>
      <c r="W1491" t="s">
        <v>358</v>
      </c>
      <c r="X1491" s="25">
        <v>513497690</v>
      </c>
    </row>
    <row r="1492" spans="1:24" x14ac:dyDescent="0.35">
      <c r="A1492" s="13">
        <v>2030</v>
      </c>
      <c r="B1492" s="13">
        <f t="shared" si="127"/>
        <v>2029</v>
      </c>
      <c r="C1492" t="s">
        <v>370</v>
      </c>
      <c r="D1492" t="s">
        <v>371</v>
      </c>
      <c r="E1492" s="5">
        <v>710789446</v>
      </c>
      <c r="F1492" s="13">
        <f>INDEX($R$3:$T$335,MATCH(PERL[[#This Row],[DistrictNumber]],$R$3:$R$335,0),3)</f>
        <v>0</v>
      </c>
      <c r="G1492" s="9">
        <f t="shared" si="129"/>
        <v>0</v>
      </c>
      <c r="H1492" s="11">
        <v>1.02</v>
      </c>
      <c r="I1492" s="12" cm="1">
        <f t="array" ref="I1492">INDEX(PERL[],MATCH(PERL[[#This Row],[Base Year]]&amp;PERL[[#This Row],[DistrictNumber]],PERL[[Fiscal Year]:[Fiscal Year]]&amp;PERL[[DistrictNumber]:[DistrictNumber]],0),9)*$H1492</f>
        <v>0</v>
      </c>
      <c r="J1492" s="15">
        <f>IF(PERL[[#This Row],[Unadjusted Maximum Revenue]]/(PERL[[#This Row],[Proposed Taxable Valuation]]/1000)&gt;PERL[[#This Row],[Max Debt RATE]],PERL[[#This Row],[Max Debt RATE]],PERL[[#This Row],[Unadjusted Maximum Revenue]]/(PERL[[#This Row],[Proposed Taxable Valuation]]/1000))</f>
        <v>0</v>
      </c>
      <c r="K1492" s="26">
        <f>ROUND(PERL[[#This Row],[Proposed Taxable Valuation]]/1000*PERL[[#This Row],[Adjusted Rate]],0)</f>
        <v>0</v>
      </c>
      <c r="L1492" s="19">
        <f t="shared" si="128"/>
        <v>0</v>
      </c>
      <c r="M1492" s="17">
        <f t="shared" si="130"/>
        <v>0</v>
      </c>
      <c r="N1492" s="5">
        <v>496489283</v>
      </c>
      <c r="O1492">
        <f>INDEX($R$3:$T$335,MATCH(PERL[[#This Row],[DistrictNumber]],$R$3:$R$335,0),3)</f>
        <v>0</v>
      </c>
      <c r="P1492" s="9">
        <f t="shared" si="126"/>
        <v>0</v>
      </c>
      <c r="V1492">
        <v>2030</v>
      </c>
      <c r="W1492" t="s">
        <v>368</v>
      </c>
      <c r="X1492" s="25">
        <v>948701859</v>
      </c>
    </row>
    <row r="1493" spans="1:24" x14ac:dyDescent="0.35">
      <c r="A1493" s="13">
        <v>2030</v>
      </c>
      <c r="B1493" s="13">
        <f t="shared" si="127"/>
        <v>2029</v>
      </c>
      <c r="C1493" t="s">
        <v>372</v>
      </c>
      <c r="D1493" t="s">
        <v>373</v>
      </c>
      <c r="E1493" s="5">
        <v>341987867</v>
      </c>
      <c r="F1493" s="13">
        <f>INDEX($R$3:$T$335,MATCH(PERL[[#This Row],[DistrictNumber]],$R$3:$R$335,0),3)</f>
        <v>0</v>
      </c>
      <c r="G1493" s="9">
        <f t="shared" si="129"/>
        <v>0</v>
      </c>
      <c r="H1493" s="11">
        <v>1.02</v>
      </c>
      <c r="I1493" s="12" cm="1">
        <f t="array" ref="I1493">INDEX(PERL[],MATCH(PERL[[#This Row],[Base Year]]&amp;PERL[[#This Row],[DistrictNumber]],PERL[[Fiscal Year]:[Fiscal Year]]&amp;PERL[[DistrictNumber]:[DistrictNumber]],0),9)*$H1493</f>
        <v>0</v>
      </c>
      <c r="J1493" s="15">
        <f>IF(PERL[[#This Row],[Unadjusted Maximum Revenue]]/(PERL[[#This Row],[Proposed Taxable Valuation]]/1000)&gt;PERL[[#This Row],[Max Debt RATE]],PERL[[#This Row],[Max Debt RATE]],PERL[[#This Row],[Unadjusted Maximum Revenue]]/(PERL[[#This Row],[Proposed Taxable Valuation]]/1000))</f>
        <v>0</v>
      </c>
      <c r="K1493" s="26">
        <f>ROUND(PERL[[#This Row],[Proposed Taxable Valuation]]/1000*PERL[[#This Row],[Adjusted Rate]],0)</f>
        <v>0</v>
      </c>
      <c r="L1493" s="19">
        <f t="shared" si="128"/>
        <v>0</v>
      </c>
      <c r="M1493" s="17">
        <f t="shared" si="130"/>
        <v>0</v>
      </c>
      <c r="N1493" s="5">
        <v>220556395</v>
      </c>
      <c r="O1493">
        <f>INDEX($R$3:$T$335,MATCH(PERL[[#This Row],[DistrictNumber]],$R$3:$R$335,0),3)</f>
        <v>0</v>
      </c>
      <c r="P1493" s="9">
        <f t="shared" si="126"/>
        <v>0</v>
      </c>
      <c r="V1493">
        <v>2030</v>
      </c>
      <c r="W1493" t="s">
        <v>370</v>
      </c>
      <c r="X1493" s="25">
        <v>710789446</v>
      </c>
    </row>
    <row r="1494" spans="1:24" x14ac:dyDescent="0.35">
      <c r="A1494" s="13">
        <v>2030</v>
      </c>
      <c r="B1494" s="13">
        <f t="shared" si="127"/>
        <v>2029</v>
      </c>
      <c r="C1494" t="s">
        <v>374</v>
      </c>
      <c r="D1494" t="s">
        <v>375</v>
      </c>
      <c r="E1494" s="5">
        <v>171657491</v>
      </c>
      <c r="F1494" s="13">
        <f>INDEX($R$3:$T$335,MATCH(PERL[[#This Row],[DistrictNumber]],$R$3:$R$335,0),3)</f>
        <v>0</v>
      </c>
      <c r="G1494" s="9">
        <f t="shared" si="129"/>
        <v>0</v>
      </c>
      <c r="H1494" s="11">
        <v>1.02</v>
      </c>
      <c r="I1494" s="12" cm="1">
        <f t="array" ref="I1494">INDEX(PERL[],MATCH(PERL[[#This Row],[Base Year]]&amp;PERL[[#This Row],[DistrictNumber]],PERL[[Fiscal Year]:[Fiscal Year]]&amp;PERL[[DistrictNumber]:[DistrictNumber]],0),9)*$H1494</f>
        <v>0</v>
      </c>
      <c r="J1494" s="15">
        <f>IF(PERL[[#This Row],[Unadjusted Maximum Revenue]]/(PERL[[#This Row],[Proposed Taxable Valuation]]/1000)&gt;PERL[[#This Row],[Max Debt RATE]],PERL[[#This Row],[Max Debt RATE]],PERL[[#This Row],[Unadjusted Maximum Revenue]]/(PERL[[#This Row],[Proposed Taxable Valuation]]/1000))</f>
        <v>0</v>
      </c>
      <c r="K1494" s="26">
        <f>ROUND(PERL[[#This Row],[Proposed Taxable Valuation]]/1000*PERL[[#This Row],[Adjusted Rate]],0)</f>
        <v>0</v>
      </c>
      <c r="L1494" s="19">
        <f t="shared" si="128"/>
        <v>0</v>
      </c>
      <c r="M1494" s="17">
        <f t="shared" si="130"/>
        <v>0</v>
      </c>
      <c r="N1494" s="5">
        <v>134795050</v>
      </c>
      <c r="O1494">
        <f>INDEX($R$3:$T$335,MATCH(PERL[[#This Row],[DistrictNumber]],$R$3:$R$335,0),3)</f>
        <v>0</v>
      </c>
      <c r="P1494" s="9">
        <f t="shared" si="126"/>
        <v>0</v>
      </c>
      <c r="V1494">
        <v>2030</v>
      </c>
      <c r="W1494" t="s">
        <v>372</v>
      </c>
      <c r="X1494" s="25">
        <v>341987867</v>
      </c>
    </row>
    <row r="1495" spans="1:24" x14ac:dyDescent="0.35">
      <c r="A1495" s="13">
        <v>2030</v>
      </c>
      <c r="B1495" s="13">
        <f t="shared" si="127"/>
        <v>2029</v>
      </c>
      <c r="C1495" t="s">
        <v>376</v>
      </c>
      <c r="D1495" t="s">
        <v>377</v>
      </c>
      <c r="E1495" s="5">
        <v>113341529</v>
      </c>
      <c r="F1495" s="13">
        <f>INDEX($R$3:$T$335,MATCH(PERL[[#This Row],[DistrictNumber]],$R$3:$R$335,0),3)</f>
        <v>0</v>
      </c>
      <c r="G1495" s="9">
        <f t="shared" si="129"/>
        <v>0</v>
      </c>
      <c r="H1495" s="11">
        <v>1.02</v>
      </c>
      <c r="I1495" s="12" cm="1">
        <f t="array" ref="I1495">INDEX(PERL[],MATCH(PERL[[#This Row],[Base Year]]&amp;PERL[[#This Row],[DistrictNumber]],PERL[[Fiscal Year]:[Fiscal Year]]&amp;PERL[[DistrictNumber]:[DistrictNumber]],0),9)*$H1495</f>
        <v>0</v>
      </c>
      <c r="J1495" s="15">
        <f>IF(PERL[[#This Row],[Unadjusted Maximum Revenue]]/(PERL[[#This Row],[Proposed Taxable Valuation]]/1000)&gt;PERL[[#This Row],[Max Debt RATE]],PERL[[#This Row],[Max Debt RATE]],PERL[[#This Row],[Unadjusted Maximum Revenue]]/(PERL[[#This Row],[Proposed Taxable Valuation]]/1000))</f>
        <v>0</v>
      </c>
      <c r="K1495" s="26">
        <f>ROUND(PERL[[#This Row],[Proposed Taxable Valuation]]/1000*PERL[[#This Row],[Adjusted Rate]],0)</f>
        <v>0</v>
      </c>
      <c r="L1495" s="19">
        <f t="shared" si="128"/>
        <v>0</v>
      </c>
      <c r="M1495" s="17">
        <f t="shared" si="130"/>
        <v>0</v>
      </c>
      <c r="N1495" s="5">
        <v>86051553</v>
      </c>
      <c r="O1495">
        <f>INDEX($R$3:$T$335,MATCH(PERL[[#This Row],[DistrictNumber]],$R$3:$R$335,0),3)</f>
        <v>0</v>
      </c>
      <c r="P1495" s="9">
        <f t="shared" si="126"/>
        <v>0</v>
      </c>
      <c r="V1495">
        <v>2030</v>
      </c>
      <c r="W1495" t="s">
        <v>374</v>
      </c>
      <c r="X1495" s="25">
        <v>171657491</v>
      </c>
    </row>
    <row r="1496" spans="1:24" x14ac:dyDescent="0.35">
      <c r="A1496" s="13">
        <v>2030</v>
      </c>
      <c r="B1496" s="13">
        <f t="shared" si="127"/>
        <v>2029</v>
      </c>
      <c r="C1496" t="s">
        <v>378</v>
      </c>
      <c r="D1496" t="s">
        <v>379</v>
      </c>
      <c r="E1496" s="5">
        <v>178548884</v>
      </c>
      <c r="F1496" s="13">
        <f>INDEX($R$3:$T$335,MATCH(PERL[[#This Row],[DistrictNumber]],$R$3:$R$335,0),3)</f>
        <v>0</v>
      </c>
      <c r="G1496" s="9">
        <f t="shared" si="129"/>
        <v>0</v>
      </c>
      <c r="H1496" s="11">
        <v>1.02</v>
      </c>
      <c r="I1496" s="12" cm="1">
        <f t="array" ref="I1496">INDEX(PERL[],MATCH(PERL[[#This Row],[Base Year]]&amp;PERL[[#This Row],[DistrictNumber]],PERL[[Fiscal Year]:[Fiscal Year]]&amp;PERL[[DistrictNumber]:[DistrictNumber]],0),9)*$H1496</f>
        <v>0</v>
      </c>
      <c r="J1496" s="15">
        <f>IF(PERL[[#This Row],[Unadjusted Maximum Revenue]]/(PERL[[#This Row],[Proposed Taxable Valuation]]/1000)&gt;PERL[[#This Row],[Max Debt RATE]],PERL[[#This Row],[Max Debt RATE]],PERL[[#This Row],[Unadjusted Maximum Revenue]]/(PERL[[#This Row],[Proposed Taxable Valuation]]/1000))</f>
        <v>0</v>
      </c>
      <c r="K1496" s="26">
        <f>ROUND(PERL[[#This Row],[Proposed Taxable Valuation]]/1000*PERL[[#This Row],[Adjusted Rate]],0)</f>
        <v>0</v>
      </c>
      <c r="L1496" s="19">
        <f t="shared" si="128"/>
        <v>0</v>
      </c>
      <c r="M1496" s="17">
        <f t="shared" si="130"/>
        <v>0</v>
      </c>
      <c r="N1496" s="5">
        <v>127915555</v>
      </c>
      <c r="O1496">
        <f>INDEX($R$3:$T$335,MATCH(PERL[[#This Row],[DistrictNumber]],$R$3:$R$335,0),3)</f>
        <v>0</v>
      </c>
      <c r="P1496" s="9">
        <f t="shared" si="126"/>
        <v>0</v>
      </c>
      <c r="V1496">
        <v>2030</v>
      </c>
      <c r="W1496" t="s">
        <v>376</v>
      </c>
      <c r="X1496" s="25">
        <v>113341529</v>
      </c>
    </row>
    <row r="1497" spans="1:24" x14ac:dyDescent="0.35">
      <c r="A1497" s="13">
        <v>2030</v>
      </c>
      <c r="B1497" s="13">
        <f t="shared" si="127"/>
        <v>2029</v>
      </c>
      <c r="C1497" t="s">
        <v>380</v>
      </c>
      <c r="D1497" t="s">
        <v>381</v>
      </c>
      <c r="E1497" s="5">
        <v>710655051</v>
      </c>
      <c r="F1497" s="13">
        <f>INDEX($R$3:$T$335,MATCH(PERL[[#This Row],[DistrictNumber]],$R$3:$R$335,0),3)</f>
        <v>0</v>
      </c>
      <c r="G1497" s="9">
        <f t="shared" si="129"/>
        <v>0</v>
      </c>
      <c r="H1497" s="11">
        <v>1.02</v>
      </c>
      <c r="I1497" s="12" cm="1">
        <f t="array" ref="I1497">INDEX(PERL[],MATCH(PERL[[#This Row],[Base Year]]&amp;PERL[[#This Row],[DistrictNumber]],PERL[[Fiscal Year]:[Fiscal Year]]&amp;PERL[[DistrictNumber]:[DistrictNumber]],0),9)*$H1497</f>
        <v>0</v>
      </c>
      <c r="J1497" s="15">
        <f>IF(PERL[[#This Row],[Unadjusted Maximum Revenue]]/(PERL[[#This Row],[Proposed Taxable Valuation]]/1000)&gt;PERL[[#This Row],[Max Debt RATE]],PERL[[#This Row],[Max Debt RATE]],PERL[[#This Row],[Unadjusted Maximum Revenue]]/(PERL[[#This Row],[Proposed Taxable Valuation]]/1000))</f>
        <v>0</v>
      </c>
      <c r="K1497" s="26">
        <f>ROUND(PERL[[#This Row],[Proposed Taxable Valuation]]/1000*PERL[[#This Row],[Adjusted Rate]],0)</f>
        <v>0</v>
      </c>
      <c r="L1497" s="19">
        <f t="shared" si="128"/>
        <v>0</v>
      </c>
      <c r="M1497" s="17">
        <f t="shared" si="130"/>
        <v>0</v>
      </c>
      <c r="N1497" s="5">
        <v>477197539</v>
      </c>
      <c r="O1497">
        <f>INDEX($R$3:$T$335,MATCH(PERL[[#This Row],[DistrictNumber]],$R$3:$R$335,0),3)</f>
        <v>0</v>
      </c>
      <c r="P1497" s="9">
        <f t="shared" si="126"/>
        <v>0</v>
      </c>
      <c r="V1497">
        <v>2030</v>
      </c>
      <c r="W1497" t="s">
        <v>378</v>
      </c>
      <c r="X1497" s="25">
        <v>178548884</v>
      </c>
    </row>
    <row r="1498" spans="1:24" x14ac:dyDescent="0.35">
      <c r="A1498" s="13">
        <v>2030</v>
      </c>
      <c r="B1498" s="13">
        <f t="shared" si="127"/>
        <v>2029</v>
      </c>
      <c r="C1498" t="s">
        <v>382</v>
      </c>
      <c r="D1498" t="s">
        <v>383</v>
      </c>
      <c r="E1498" s="5">
        <v>1105082796</v>
      </c>
      <c r="F1498" s="13">
        <f>INDEX($R$3:$T$335,MATCH(PERL[[#This Row],[DistrictNumber]],$R$3:$R$335,0),3)</f>
        <v>0</v>
      </c>
      <c r="G1498" s="9">
        <f t="shared" si="129"/>
        <v>0</v>
      </c>
      <c r="H1498" s="11">
        <v>1.02</v>
      </c>
      <c r="I1498" s="12" cm="1">
        <f t="array" ref="I1498">INDEX(PERL[],MATCH(PERL[[#This Row],[Base Year]]&amp;PERL[[#This Row],[DistrictNumber]],PERL[[Fiscal Year]:[Fiscal Year]]&amp;PERL[[DistrictNumber]:[DistrictNumber]],0),9)*$H1498</f>
        <v>0</v>
      </c>
      <c r="J1498" s="15">
        <f>IF(PERL[[#This Row],[Unadjusted Maximum Revenue]]/(PERL[[#This Row],[Proposed Taxable Valuation]]/1000)&gt;PERL[[#This Row],[Max Debt RATE]],PERL[[#This Row],[Max Debt RATE]],PERL[[#This Row],[Unadjusted Maximum Revenue]]/(PERL[[#This Row],[Proposed Taxable Valuation]]/1000))</f>
        <v>0</v>
      </c>
      <c r="K1498" s="26">
        <f>ROUND(PERL[[#This Row],[Proposed Taxable Valuation]]/1000*PERL[[#This Row],[Adjusted Rate]],0)</f>
        <v>0</v>
      </c>
      <c r="L1498" s="19">
        <f t="shared" si="128"/>
        <v>0</v>
      </c>
      <c r="M1498" s="17">
        <f t="shared" si="130"/>
        <v>0</v>
      </c>
      <c r="N1498" s="5">
        <v>757850705</v>
      </c>
      <c r="O1498">
        <f>INDEX($R$3:$T$335,MATCH(PERL[[#This Row],[DistrictNumber]],$R$3:$R$335,0),3)</f>
        <v>0</v>
      </c>
      <c r="P1498" s="9">
        <f t="shared" si="126"/>
        <v>0</v>
      </c>
      <c r="V1498">
        <v>2030</v>
      </c>
      <c r="W1498" t="s">
        <v>380</v>
      </c>
      <c r="X1498" s="25">
        <v>710655051</v>
      </c>
    </row>
    <row r="1499" spans="1:24" x14ac:dyDescent="0.35">
      <c r="A1499" s="13">
        <v>2030</v>
      </c>
      <c r="B1499" s="13">
        <f t="shared" si="127"/>
        <v>2029</v>
      </c>
      <c r="C1499" t="s">
        <v>384</v>
      </c>
      <c r="D1499" t="s">
        <v>385</v>
      </c>
      <c r="E1499" s="5">
        <v>738111152</v>
      </c>
      <c r="F1499" s="13">
        <f>INDEX($R$3:$T$335,MATCH(PERL[[#This Row],[DistrictNumber]],$R$3:$R$335,0),3)</f>
        <v>0.13500000000000001</v>
      </c>
      <c r="G1499" s="9">
        <f t="shared" si="129"/>
        <v>99645.005520000006</v>
      </c>
      <c r="H1499" s="11">
        <v>1.02</v>
      </c>
      <c r="I1499" s="12" cm="1">
        <f t="array" ref="I1499">INDEX(PERL[],MATCH(PERL[[#This Row],[Base Year]]&amp;PERL[[#This Row],[DistrictNumber]],PERL[[Fiscal Year]:[Fiscal Year]]&amp;PERL[[DistrictNumber]:[DistrictNumber]],0),9)*$H1499</f>
        <v>57905.320200681163</v>
      </c>
      <c r="J1499" s="15">
        <f>IF(PERL[[#This Row],[Unadjusted Maximum Revenue]]/(PERL[[#This Row],[Proposed Taxable Valuation]]/1000)&gt;PERL[[#This Row],[Max Debt RATE]],PERL[[#This Row],[Max Debt RATE]],PERL[[#This Row],[Unadjusted Maximum Revenue]]/(PERL[[#This Row],[Proposed Taxable Valuation]]/1000))</f>
        <v>7.8450677846798281E-2</v>
      </c>
      <c r="K1499" s="26">
        <f>ROUND(PERL[[#This Row],[Proposed Taxable Valuation]]/1000*PERL[[#This Row],[Adjusted Rate]],0)</f>
        <v>57905</v>
      </c>
      <c r="L1499" s="19">
        <f t="shared" si="128"/>
        <v>-41739.685319318844</v>
      </c>
      <c r="M1499" s="17">
        <f t="shared" si="130"/>
        <v>-5.6549322153201728E-2</v>
      </c>
      <c r="N1499" s="5">
        <v>458507280</v>
      </c>
      <c r="O1499">
        <f>INDEX($R$3:$T$335,MATCH(PERL[[#This Row],[DistrictNumber]],$R$3:$R$335,0),3)</f>
        <v>0.13500000000000001</v>
      </c>
      <c r="P1499" s="9">
        <f t="shared" si="126"/>
        <v>61898.482800000005</v>
      </c>
      <c r="V1499">
        <v>2030</v>
      </c>
      <c r="W1499" t="s">
        <v>382</v>
      </c>
      <c r="X1499" s="25">
        <v>1105082796</v>
      </c>
    </row>
    <row r="1500" spans="1:24" x14ac:dyDescent="0.35">
      <c r="A1500" s="13">
        <v>2030</v>
      </c>
      <c r="B1500" s="13">
        <f t="shared" si="127"/>
        <v>2029</v>
      </c>
      <c r="C1500" t="s">
        <v>386</v>
      </c>
      <c r="D1500" t="s">
        <v>387</v>
      </c>
      <c r="E1500" s="5">
        <v>132885449</v>
      </c>
      <c r="F1500" s="13">
        <f>INDEX($R$3:$T$335,MATCH(PERL[[#This Row],[DistrictNumber]],$R$3:$R$335,0),3)</f>
        <v>0</v>
      </c>
      <c r="G1500" s="9">
        <f t="shared" si="129"/>
        <v>0</v>
      </c>
      <c r="H1500" s="11">
        <v>1.02</v>
      </c>
      <c r="I1500" s="12" cm="1">
        <f t="array" ref="I1500">INDEX(PERL[],MATCH(PERL[[#This Row],[Base Year]]&amp;PERL[[#This Row],[DistrictNumber]],PERL[[Fiscal Year]:[Fiscal Year]]&amp;PERL[[DistrictNumber]:[DistrictNumber]],0),9)*$H1500</f>
        <v>0</v>
      </c>
      <c r="J1500" s="15">
        <f>IF(PERL[[#This Row],[Unadjusted Maximum Revenue]]/(PERL[[#This Row],[Proposed Taxable Valuation]]/1000)&gt;PERL[[#This Row],[Max Debt RATE]],PERL[[#This Row],[Max Debt RATE]],PERL[[#This Row],[Unadjusted Maximum Revenue]]/(PERL[[#This Row],[Proposed Taxable Valuation]]/1000))</f>
        <v>0</v>
      </c>
      <c r="K1500" s="26">
        <f>ROUND(PERL[[#This Row],[Proposed Taxable Valuation]]/1000*PERL[[#This Row],[Adjusted Rate]],0)</f>
        <v>0</v>
      </c>
      <c r="L1500" s="19">
        <f t="shared" si="128"/>
        <v>0</v>
      </c>
      <c r="M1500" s="17">
        <f t="shared" si="130"/>
        <v>0</v>
      </c>
      <c r="N1500" s="5">
        <v>99983817</v>
      </c>
      <c r="O1500">
        <f>INDEX($R$3:$T$335,MATCH(PERL[[#This Row],[DistrictNumber]],$R$3:$R$335,0),3)</f>
        <v>0</v>
      </c>
      <c r="P1500" s="9">
        <f t="shared" ref="P1500:P1563" si="131">N1500/1000*O1500</f>
        <v>0</v>
      </c>
      <c r="V1500">
        <v>2030</v>
      </c>
      <c r="W1500" t="s">
        <v>384</v>
      </c>
      <c r="X1500" s="25">
        <v>738111152</v>
      </c>
    </row>
    <row r="1501" spans="1:24" x14ac:dyDescent="0.35">
      <c r="A1501" s="13">
        <v>2030</v>
      </c>
      <c r="B1501" s="13">
        <f t="shared" si="127"/>
        <v>2029</v>
      </c>
      <c r="C1501" t="s">
        <v>388</v>
      </c>
      <c r="D1501" t="s">
        <v>389</v>
      </c>
      <c r="E1501" s="5">
        <v>2778760576</v>
      </c>
      <c r="F1501" s="13">
        <f>INDEX($R$3:$T$335,MATCH(PERL[[#This Row],[DistrictNumber]],$R$3:$R$335,0),3)</f>
        <v>0</v>
      </c>
      <c r="G1501" s="9">
        <f t="shared" si="129"/>
        <v>0</v>
      </c>
      <c r="H1501" s="11">
        <v>1.02</v>
      </c>
      <c r="I1501" s="12" cm="1">
        <f t="array" ref="I1501">INDEX(PERL[],MATCH(PERL[[#This Row],[Base Year]]&amp;PERL[[#This Row],[DistrictNumber]],PERL[[Fiscal Year]:[Fiscal Year]]&amp;PERL[[DistrictNumber]:[DistrictNumber]],0),9)*$H1501</f>
        <v>0</v>
      </c>
      <c r="J1501" s="15">
        <f>IF(PERL[[#This Row],[Unadjusted Maximum Revenue]]/(PERL[[#This Row],[Proposed Taxable Valuation]]/1000)&gt;PERL[[#This Row],[Max Debt RATE]],PERL[[#This Row],[Max Debt RATE]],PERL[[#This Row],[Unadjusted Maximum Revenue]]/(PERL[[#This Row],[Proposed Taxable Valuation]]/1000))</f>
        <v>0</v>
      </c>
      <c r="K1501" s="26">
        <f>ROUND(PERL[[#This Row],[Proposed Taxable Valuation]]/1000*PERL[[#This Row],[Adjusted Rate]],0)</f>
        <v>0</v>
      </c>
      <c r="L1501" s="19">
        <f t="shared" si="128"/>
        <v>0</v>
      </c>
      <c r="M1501" s="17">
        <f t="shared" si="130"/>
        <v>0</v>
      </c>
      <c r="N1501" s="5">
        <v>1828012188</v>
      </c>
      <c r="O1501">
        <f>INDEX($R$3:$T$335,MATCH(PERL[[#This Row],[DistrictNumber]],$R$3:$R$335,0),3)</f>
        <v>0</v>
      </c>
      <c r="P1501" s="9">
        <f t="shared" si="131"/>
        <v>0</v>
      </c>
      <c r="V1501">
        <v>2030</v>
      </c>
      <c r="W1501" t="s">
        <v>386</v>
      </c>
      <c r="X1501" s="25">
        <v>132885449</v>
      </c>
    </row>
    <row r="1502" spans="1:24" x14ac:dyDescent="0.35">
      <c r="A1502" s="13">
        <v>2030</v>
      </c>
      <c r="B1502" s="13">
        <f t="shared" si="127"/>
        <v>2029</v>
      </c>
      <c r="C1502" t="s">
        <v>390</v>
      </c>
      <c r="D1502" t="s">
        <v>391</v>
      </c>
      <c r="E1502" s="5">
        <v>457448340</v>
      </c>
      <c r="F1502" s="13">
        <f>INDEX($R$3:$T$335,MATCH(PERL[[#This Row],[DistrictNumber]],$R$3:$R$335,0),3)</f>
        <v>0</v>
      </c>
      <c r="G1502" s="9">
        <f t="shared" si="129"/>
        <v>0</v>
      </c>
      <c r="H1502" s="11">
        <v>1.02</v>
      </c>
      <c r="I1502" s="12" cm="1">
        <f t="array" ref="I1502">INDEX(PERL[],MATCH(PERL[[#This Row],[Base Year]]&amp;PERL[[#This Row],[DistrictNumber]],PERL[[Fiscal Year]:[Fiscal Year]]&amp;PERL[[DistrictNumber]:[DistrictNumber]],0),9)*$H1502</f>
        <v>0</v>
      </c>
      <c r="J1502" s="15">
        <f>IF(PERL[[#This Row],[Unadjusted Maximum Revenue]]/(PERL[[#This Row],[Proposed Taxable Valuation]]/1000)&gt;PERL[[#This Row],[Max Debt RATE]],PERL[[#This Row],[Max Debt RATE]],PERL[[#This Row],[Unadjusted Maximum Revenue]]/(PERL[[#This Row],[Proposed Taxable Valuation]]/1000))</f>
        <v>0</v>
      </c>
      <c r="K1502" s="26">
        <f>ROUND(PERL[[#This Row],[Proposed Taxable Valuation]]/1000*PERL[[#This Row],[Adjusted Rate]],0)</f>
        <v>0</v>
      </c>
      <c r="L1502" s="19">
        <f t="shared" si="128"/>
        <v>0</v>
      </c>
      <c r="M1502" s="17">
        <f t="shared" si="130"/>
        <v>0</v>
      </c>
      <c r="N1502" s="5">
        <v>332205124</v>
      </c>
      <c r="O1502">
        <f>INDEX($R$3:$T$335,MATCH(PERL[[#This Row],[DistrictNumber]],$R$3:$R$335,0),3)</f>
        <v>0</v>
      </c>
      <c r="P1502" s="9">
        <f t="shared" si="131"/>
        <v>0</v>
      </c>
      <c r="V1502">
        <v>2030</v>
      </c>
      <c r="W1502" t="s">
        <v>388</v>
      </c>
      <c r="X1502" s="25">
        <v>2778760576</v>
      </c>
    </row>
    <row r="1503" spans="1:24" x14ac:dyDescent="0.35">
      <c r="A1503" s="13">
        <v>2030</v>
      </c>
      <c r="B1503" s="13">
        <f t="shared" si="127"/>
        <v>2029</v>
      </c>
      <c r="C1503" t="s">
        <v>392</v>
      </c>
      <c r="D1503" t="s">
        <v>393</v>
      </c>
      <c r="E1503" s="5">
        <v>1071958020</v>
      </c>
      <c r="F1503" s="13">
        <f>INDEX($R$3:$T$335,MATCH(PERL[[#This Row],[DistrictNumber]],$R$3:$R$335,0),3)</f>
        <v>0</v>
      </c>
      <c r="G1503" s="9">
        <f t="shared" si="129"/>
        <v>0</v>
      </c>
      <c r="H1503" s="11">
        <v>1.02</v>
      </c>
      <c r="I1503" s="12" cm="1">
        <f t="array" ref="I1503">INDEX(PERL[],MATCH(PERL[[#This Row],[Base Year]]&amp;PERL[[#This Row],[DistrictNumber]],PERL[[Fiscal Year]:[Fiscal Year]]&amp;PERL[[DistrictNumber]:[DistrictNumber]],0),9)*$H1503</f>
        <v>0</v>
      </c>
      <c r="J1503" s="15">
        <f>IF(PERL[[#This Row],[Unadjusted Maximum Revenue]]/(PERL[[#This Row],[Proposed Taxable Valuation]]/1000)&gt;PERL[[#This Row],[Max Debt RATE]],PERL[[#This Row],[Max Debt RATE]],PERL[[#This Row],[Unadjusted Maximum Revenue]]/(PERL[[#This Row],[Proposed Taxable Valuation]]/1000))</f>
        <v>0</v>
      </c>
      <c r="K1503" s="26">
        <f>ROUND(PERL[[#This Row],[Proposed Taxable Valuation]]/1000*PERL[[#This Row],[Adjusted Rate]],0)</f>
        <v>0</v>
      </c>
      <c r="L1503" s="19">
        <f t="shared" si="128"/>
        <v>0</v>
      </c>
      <c r="M1503" s="17">
        <f t="shared" si="130"/>
        <v>0</v>
      </c>
      <c r="N1503" s="5">
        <v>718167616</v>
      </c>
      <c r="O1503">
        <f>INDEX($R$3:$T$335,MATCH(PERL[[#This Row],[DistrictNumber]],$R$3:$R$335,0),3)</f>
        <v>0</v>
      </c>
      <c r="P1503" s="9">
        <f t="shared" si="131"/>
        <v>0</v>
      </c>
      <c r="V1503">
        <v>2030</v>
      </c>
      <c r="W1503" t="s">
        <v>390</v>
      </c>
      <c r="X1503" s="25">
        <v>457448340</v>
      </c>
    </row>
    <row r="1504" spans="1:24" x14ac:dyDescent="0.35">
      <c r="A1504" s="13">
        <v>2030</v>
      </c>
      <c r="B1504" s="13">
        <f t="shared" si="127"/>
        <v>2029</v>
      </c>
      <c r="C1504" t="s">
        <v>394</v>
      </c>
      <c r="D1504" t="s">
        <v>395</v>
      </c>
      <c r="E1504" s="5">
        <v>856767861</v>
      </c>
      <c r="F1504" s="13">
        <f>INDEX($R$3:$T$335,MATCH(PERL[[#This Row],[DistrictNumber]],$R$3:$R$335,0),3)</f>
        <v>0</v>
      </c>
      <c r="G1504" s="9">
        <f t="shared" si="129"/>
        <v>0</v>
      </c>
      <c r="H1504" s="11">
        <v>1.02</v>
      </c>
      <c r="I1504" s="12" cm="1">
        <f t="array" ref="I1504">INDEX(PERL[],MATCH(PERL[[#This Row],[Base Year]]&amp;PERL[[#This Row],[DistrictNumber]],PERL[[Fiscal Year]:[Fiscal Year]]&amp;PERL[[DistrictNumber]:[DistrictNumber]],0),9)*$H1504</f>
        <v>0</v>
      </c>
      <c r="J1504" s="15">
        <f>IF(PERL[[#This Row],[Unadjusted Maximum Revenue]]/(PERL[[#This Row],[Proposed Taxable Valuation]]/1000)&gt;PERL[[#This Row],[Max Debt RATE]],PERL[[#This Row],[Max Debt RATE]],PERL[[#This Row],[Unadjusted Maximum Revenue]]/(PERL[[#This Row],[Proposed Taxable Valuation]]/1000))</f>
        <v>0</v>
      </c>
      <c r="K1504" s="26">
        <f>ROUND(PERL[[#This Row],[Proposed Taxable Valuation]]/1000*PERL[[#This Row],[Adjusted Rate]],0)</f>
        <v>0</v>
      </c>
      <c r="L1504" s="19">
        <f t="shared" si="128"/>
        <v>0</v>
      </c>
      <c r="M1504" s="17">
        <f t="shared" si="130"/>
        <v>0</v>
      </c>
      <c r="N1504" s="5">
        <v>654995417</v>
      </c>
      <c r="O1504">
        <f>INDEX($R$3:$T$335,MATCH(PERL[[#This Row],[DistrictNumber]],$R$3:$R$335,0),3)</f>
        <v>0</v>
      </c>
      <c r="P1504" s="9">
        <f t="shared" si="131"/>
        <v>0</v>
      </c>
      <c r="V1504">
        <v>2030</v>
      </c>
      <c r="W1504" t="s">
        <v>392</v>
      </c>
      <c r="X1504" s="25">
        <v>1071958020</v>
      </c>
    </row>
    <row r="1505" spans="1:24" x14ac:dyDescent="0.35">
      <c r="A1505" s="13">
        <v>2030</v>
      </c>
      <c r="B1505" s="13">
        <f t="shared" si="127"/>
        <v>2029</v>
      </c>
      <c r="C1505" t="s">
        <v>396</v>
      </c>
      <c r="D1505" t="s">
        <v>397</v>
      </c>
      <c r="E1505" s="5">
        <v>248110848</v>
      </c>
      <c r="F1505" s="13">
        <f>INDEX($R$3:$T$335,MATCH(PERL[[#This Row],[DistrictNumber]],$R$3:$R$335,0),3)</f>
        <v>0.13500000000000001</v>
      </c>
      <c r="G1505" s="9">
        <f t="shared" si="129"/>
        <v>33494.964480000002</v>
      </c>
      <c r="H1505" s="11">
        <v>1.02</v>
      </c>
      <c r="I1505" s="12" cm="1">
        <f t="array" ref="I1505">INDEX(PERL[],MATCH(PERL[[#This Row],[Base Year]]&amp;PERL[[#This Row],[DistrictNumber]],PERL[[Fiscal Year]:[Fiscal Year]]&amp;PERL[[DistrictNumber]:[DistrictNumber]],0),9)*$H1505</f>
        <v>21650.111622056098</v>
      </c>
      <c r="J1505" s="15">
        <f>IF(PERL[[#This Row],[Unadjusted Maximum Revenue]]/(PERL[[#This Row],[Proposed Taxable Valuation]]/1000)&gt;PERL[[#This Row],[Max Debt RATE]],PERL[[#This Row],[Max Debt RATE]],PERL[[#This Row],[Unadjusted Maximum Revenue]]/(PERL[[#This Row],[Proposed Taxable Valuation]]/1000))</f>
        <v>8.725983485436356E-2</v>
      </c>
      <c r="K1505" s="26">
        <f>ROUND(PERL[[#This Row],[Proposed Taxable Valuation]]/1000*PERL[[#This Row],[Adjusted Rate]],0)</f>
        <v>21650</v>
      </c>
      <c r="L1505" s="19">
        <f t="shared" si="128"/>
        <v>-11844.852857943904</v>
      </c>
      <c r="M1505" s="17">
        <f t="shared" si="130"/>
        <v>-4.7740165145636448E-2</v>
      </c>
      <c r="N1505" s="5">
        <v>166555856</v>
      </c>
      <c r="O1505">
        <f>INDEX($R$3:$T$335,MATCH(PERL[[#This Row],[DistrictNumber]],$R$3:$R$335,0),3)</f>
        <v>0.13500000000000001</v>
      </c>
      <c r="P1505" s="9">
        <f t="shared" si="131"/>
        <v>22485.040560000001</v>
      </c>
      <c r="V1505">
        <v>2030</v>
      </c>
      <c r="W1505" t="s">
        <v>398</v>
      </c>
      <c r="X1505" s="25">
        <v>445552641</v>
      </c>
    </row>
    <row r="1506" spans="1:24" x14ac:dyDescent="0.35">
      <c r="A1506" s="13">
        <v>2030</v>
      </c>
      <c r="B1506" s="13">
        <f t="shared" si="127"/>
        <v>2029</v>
      </c>
      <c r="C1506" t="s">
        <v>398</v>
      </c>
      <c r="D1506" t="s">
        <v>399</v>
      </c>
      <c r="E1506" s="5">
        <v>445552641</v>
      </c>
      <c r="F1506" s="13">
        <f>INDEX($R$3:$T$335,MATCH(PERL[[#This Row],[DistrictNumber]],$R$3:$R$335,0),3)</f>
        <v>0</v>
      </c>
      <c r="G1506" s="9">
        <f t="shared" si="129"/>
        <v>0</v>
      </c>
      <c r="H1506" s="11">
        <v>1.02</v>
      </c>
      <c r="I1506" s="12" cm="1">
        <f t="array" ref="I1506">INDEX(PERL[],MATCH(PERL[[#This Row],[Base Year]]&amp;PERL[[#This Row],[DistrictNumber]],PERL[[Fiscal Year]:[Fiscal Year]]&amp;PERL[[DistrictNumber]:[DistrictNumber]],0),9)*$H1506</f>
        <v>0</v>
      </c>
      <c r="J1506" s="15">
        <f>IF(PERL[[#This Row],[Unadjusted Maximum Revenue]]/(PERL[[#This Row],[Proposed Taxable Valuation]]/1000)&gt;PERL[[#This Row],[Max Debt RATE]],PERL[[#This Row],[Max Debt RATE]],PERL[[#This Row],[Unadjusted Maximum Revenue]]/(PERL[[#This Row],[Proposed Taxable Valuation]]/1000))</f>
        <v>0</v>
      </c>
      <c r="K1506" s="26">
        <f>ROUND(PERL[[#This Row],[Proposed Taxable Valuation]]/1000*PERL[[#This Row],[Adjusted Rate]],0)</f>
        <v>0</v>
      </c>
      <c r="L1506" s="19">
        <f t="shared" si="128"/>
        <v>0</v>
      </c>
      <c r="M1506" s="17">
        <f t="shared" si="130"/>
        <v>0</v>
      </c>
      <c r="N1506" s="5">
        <v>379850550</v>
      </c>
      <c r="O1506">
        <f>INDEX($R$3:$T$335,MATCH(PERL[[#This Row],[DistrictNumber]],$R$3:$R$335,0),3)</f>
        <v>0</v>
      </c>
      <c r="P1506" s="9">
        <f t="shared" si="131"/>
        <v>0</v>
      </c>
      <c r="V1506">
        <v>2030</v>
      </c>
      <c r="W1506" t="s">
        <v>394</v>
      </c>
      <c r="X1506" s="25">
        <v>856767861</v>
      </c>
    </row>
    <row r="1507" spans="1:24" x14ac:dyDescent="0.35">
      <c r="A1507" s="13">
        <v>2030</v>
      </c>
      <c r="B1507" s="13">
        <f t="shared" si="127"/>
        <v>2029</v>
      </c>
      <c r="C1507" t="s">
        <v>400</v>
      </c>
      <c r="D1507" t="s">
        <v>401</v>
      </c>
      <c r="E1507" s="5">
        <v>1789963920</v>
      </c>
      <c r="F1507" s="13">
        <f>INDEX($R$3:$T$335,MATCH(PERL[[#This Row],[DistrictNumber]],$R$3:$R$335,0),3)</f>
        <v>0</v>
      </c>
      <c r="G1507" s="9">
        <f t="shared" si="129"/>
        <v>0</v>
      </c>
      <c r="H1507" s="11">
        <v>1.02</v>
      </c>
      <c r="I1507" s="12" cm="1">
        <f t="array" ref="I1507">INDEX(PERL[],MATCH(PERL[[#This Row],[Base Year]]&amp;PERL[[#This Row],[DistrictNumber]],PERL[[Fiscal Year]:[Fiscal Year]]&amp;PERL[[DistrictNumber]:[DistrictNumber]],0),9)*$H1507</f>
        <v>0</v>
      </c>
      <c r="J1507" s="15">
        <f>IF(PERL[[#This Row],[Unadjusted Maximum Revenue]]/(PERL[[#This Row],[Proposed Taxable Valuation]]/1000)&gt;PERL[[#This Row],[Max Debt RATE]],PERL[[#This Row],[Max Debt RATE]],PERL[[#This Row],[Unadjusted Maximum Revenue]]/(PERL[[#This Row],[Proposed Taxable Valuation]]/1000))</f>
        <v>0</v>
      </c>
      <c r="K1507" s="26">
        <f>ROUND(PERL[[#This Row],[Proposed Taxable Valuation]]/1000*PERL[[#This Row],[Adjusted Rate]],0)</f>
        <v>0</v>
      </c>
      <c r="L1507" s="19">
        <f t="shared" si="128"/>
        <v>0</v>
      </c>
      <c r="M1507" s="17">
        <f t="shared" si="130"/>
        <v>0</v>
      </c>
      <c r="N1507" s="5">
        <v>1171544400</v>
      </c>
      <c r="O1507">
        <f>INDEX($R$3:$T$335,MATCH(PERL[[#This Row],[DistrictNumber]],$R$3:$R$335,0),3)</f>
        <v>0</v>
      </c>
      <c r="P1507" s="9">
        <f t="shared" si="131"/>
        <v>0</v>
      </c>
      <c r="V1507">
        <v>2030</v>
      </c>
      <c r="W1507" t="s">
        <v>396</v>
      </c>
      <c r="X1507" s="25">
        <v>248110848</v>
      </c>
    </row>
    <row r="1508" spans="1:24" x14ac:dyDescent="0.35">
      <c r="A1508" s="13">
        <v>2030</v>
      </c>
      <c r="B1508" s="13">
        <f t="shared" si="127"/>
        <v>2029</v>
      </c>
      <c r="C1508" t="s">
        <v>402</v>
      </c>
      <c r="D1508" t="s">
        <v>403</v>
      </c>
      <c r="E1508" s="5">
        <v>483110121</v>
      </c>
      <c r="F1508" s="13">
        <f>INDEX($R$3:$T$335,MATCH(PERL[[#This Row],[DistrictNumber]],$R$3:$R$335,0),3)</f>
        <v>0</v>
      </c>
      <c r="G1508" s="9">
        <f t="shared" si="129"/>
        <v>0</v>
      </c>
      <c r="H1508" s="11">
        <v>1.02</v>
      </c>
      <c r="I1508" s="12" cm="1">
        <f t="array" ref="I1508">INDEX(PERL[],MATCH(PERL[[#This Row],[Base Year]]&amp;PERL[[#This Row],[DistrictNumber]],PERL[[Fiscal Year]:[Fiscal Year]]&amp;PERL[[DistrictNumber]:[DistrictNumber]],0),9)*$H1508</f>
        <v>0</v>
      </c>
      <c r="J1508" s="15">
        <f>IF(PERL[[#This Row],[Unadjusted Maximum Revenue]]/(PERL[[#This Row],[Proposed Taxable Valuation]]/1000)&gt;PERL[[#This Row],[Max Debt RATE]],PERL[[#This Row],[Max Debt RATE]],PERL[[#This Row],[Unadjusted Maximum Revenue]]/(PERL[[#This Row],[Proposed Taxable Valuation]]/1000))</f>
        <v>0</v>
      </c>
      <c r="K1508" s="26">
        <f>ROUND(PERL[[#This Row],[Proposed Taxable Valuation]]/1000*PERL[[#This Row],[Adjusted Rate]],0)</f>
        <v>0</v>
      </c>
      <c r="L1508" s="19">
        <f t="shared" si="128"/>
        <v>0</v>
      </c>
      <c r="M1508" s="17">
        <f t="shared" si="130"/>
        <v>0</v>
      </c>
      <c r="N1508" s="5">
        <v>373851160</v>
      </c>
      <c r="O1508">
        <f>INDEX($R$3:$T$335,MATCH(PERL[[#This Row],[DistrictNumber]],$R$3:$R$335,0),3)</f>
        <v>0</v>
      </c>
      <c r="P1508" s="9">
        <f t="shared" si="131"/>
        <v>0</v>
      </c>
      <c r="V1508">
        <v>2030</v>
      </c>
      <c r="W1508" t="s">
        <v>400</v>
      </c>
      <c r="X1508" s="25">
        <v>1789963920</v>
      </c>
    </row>
    <row r="1509" spans="1:24" x14ac:dyDescent="0.35">
      <c r="A1509" s="13">
        <v>2030</v>
      </c>
      <c r="B1509" s="13">
        <f t="shared" si="127"/>
        <v>2029</v>
      </c>
      <c r="C1509" t="s">
        <v>404</v>
      </c>
      <c r="D1509" t="s">
        <v>405</v>
      </c>
      <c r="E1509" s="5">
        <v>437919341</v>
      </c>
      <c r="F1509" s="13">
        <f>INDEX($R$3:$T$335,MATCH(PERL[[#This Row],[DistrictNumber]],$R$3:$R$335,0),3)</f>
        <v>0</v>
      </c>
      <c r="G1509" s="9">
        <f t="shared" si="129"/>
        <v>0</v>
      </c>
      <c r="H1509" s="11">
        <v>1.02</v>
      </c>
      <c r="I1509" s="12" cm="1">
        <f t="array" ref="I1509">INDEX(PERL[],MATCH(PERL[[#This Row],[Base Year]]&amp;PERL[[#This Row],[DistrictNumber]],PERL[[Fiscal Year]:[Fiscal Year]]&amp;PERL[[DistrictNumber]:[DistrictNumber]],0),9)*$H1509</f>
        <v>0</v>
      </c>
      <c r="J1509" s="15">
        <f>IF(PERL[[#This Row],[Unadjusted Maximum Revenue]]/(PERL[[#This Row],[Proposed Taxable Valuation]]/1000)&gt;PERL[[#This Row],[Max Debt RATE]],PERL[[#This Row],[Max Debt RATE]],PERL[[#This Row],[Unadjusted Maximum Revenue]]/(PERL[[#This Row],[Proposed Taxable Valuation]]/1000))</f>
        <v>0</v>
      </c>
      <c r="K1509" s="26">
        <f>ROUND(PERL[[#This Row],[Proposed Taxable Valuation]]/1000*PERL[[#This Row],[Adjusted Rate]],0)</f>
        <v>0</v>
      </c>
      <c r="L1509" s="19">
        <f t="shared" si="128"/>
        <v>0</v>
      </c>
      <c r="M1509" s="17">
        <f t="shared" si="130"/>
        <v>0</v>
      </c>
      <c r="N1509" s="5">
        <v>340513608</v>
      </c>
      <c r="O1509">
        <f>INDEX($R$3:$T$335,MATCH(PERL[[#This Row],[DistrictNumber]],$R$3:$R$335,0),3)</f>
        <v>0</v>
      </c>
      <c r="P1509" s="9">
        <f t="shared" si="131"/>
        <v>0</v>
      </c>
      <c r="V1509">
        <v>2030</v>
      </c>
      <c r="W1509" t="s">
        <v>108</v>
      </c>
      <c r="X1509" s="25">
        <v>679164107</v>
      </c>
    </row>
    <row r="1510" spans="1:24" x14ac:dyDescent="0.35">
      <c r="A1510" s="13">
        <v>2030</v>
      </c>
      <c r="B1510" s="13">
        <f t="shared" si="127"/>
        <v>2029</v>
      </c>
      <c r="C1510" t="s">
        <v>406</v>
      </c>
      <c r="D1510" t="s">
        <v>407</v>
      </c>
      <c r="E1510" s="5">
        <v>639964655</v>
      </c>
      <c r="F1510" s="13">
        <f>INDEX($R$3:$T$335,MATCH(PERL[[#This Row],[DistrictNumber]],$R$3:$R$335,0),3)</f>
        <v>0</v>
      </c>
      <c r="G1510" s="9">
        <f t="shared" si="129"/>
        <v>0</v>
      </c>
      <c r="H1510" s="11">
        <v>1.02</v>
      </c>
      <c r="I1510" s="12" cm="1">
        <f t="array" ref="I1510">INDEX(PERL[],MATCH(PERL[[#This Row],[Base Year]]&amp;PERL[[#This Row],[DistrictNumber]],PERL[[Fiscal Year]:[Fiscal Year]]&amp;PERL[[DistrictNumber]:[DistrictNumber]],0),9)*$H1510</f>
        <v>0</v>
      </c>
      <c r="J1510" s="15">
        <f>IF(PERL[[#This Row],[Unadjusted Maximum Revenue]]/(PERL[[#This Row],[Proposed Taxable Valuation]]/1000)&gt;PERL[[#This Row],[Max Debt RATE]],PERL[[#This Row],[Max Debt RATE]],PERL[[#This Row],[Unadjusted Maximum Revenue]]/(PERL[[#This Row],[Proposed Taxable Valuation]]/1000))</f>
        <v>0</v>
      </c>
      <c r="K1510" s="26">
        <f>ROUND(PERL[[#This Row],[Proposed Taxable Valuation]]/1000*PERL[[#This Row],[Adjusted Rate]],0)</f>
        <v>0</v>
      </c>
      <c r="L1510" s="19">
        <f t="shared" si="128"/>
        <v>0</v>
      </c>
      <c r="M1510" s="17">
        <f t="shared" si="130"/>
        <v>0</v>
      </c>
      <c r="N1510" s="5">
        <v>473949457</v>
      </c>
      <c r="O1510">
        <f>INDEX($R$3:$T$335,MATCH(PERL[[#This Row],[DistrictNumber]],$R$3:$R$335,0),3)</f>
        <v>0</v>
      </c>
      <c r="P1510" s="9">
        <f t="shared" si="131"/>
        <v>0</v>
      </c>
      <c r="V1510">
        <v>2030</v>
      </c>
      <c r="W1510" t="s">
        <v>426</v>
      </c>
      <c r="X1510" s="25">
        <v>393156789</v>
      </c>
    </row>
    <row r="1511" spans="1:24" x14ac:dyDescent="0.35">
      <c r="A1511" s="13">
        <v>2030</v>
      </c>
      <c r="B1511" s="13">
        <f t="shared" si="127"/>
        <v>2029</v>
      </c>
      <c r="C1511" t="s">
        <v>408</v>
      </c>
      <c r="D1511" t="s">
        <v>409</v>
      </c>
      <c r="E1511" s="5">
        <v>847727953</v>
      </c>
      <c r="F1511" s="13">
        <f>INDEX($R$3:$T$335,MATCH(PERL[[#This Row],[DistrictNumber]],$R$3:$R$335,0),3)</f>
        <v>0</v>
      </c>
      <c r="G1511" s="9">
        <f t="shared" si="129"/>
        <v>0</v>
      </c>
      <c r="H1511" s="11">
        <v>1.02</v>
      </c>
      <c r="I1511" s="12" cm="1">
        <f t="array" ref="I1511">INDEX(PERL[],MATCH(PERL[[#This Row],[Base Year]]&amp;PERL[[#This Row],[DistrictNumber]],PERL[[Fiscal Year]:[Fiscal Year]]&amp;PERL[[DistrictNumber]:[DistrictNumber]],0),9)*$H1511</f>
        <v>0</v>
      </c>
      <c r="J1511" s="15">
        <f>IF(PERL[[#This Row],[Unadjusted Maximum Revenue]]/(PERL[[#This Row],[Proposed Taxable Valuation]]/1000)&gt;PERL[[#This Row],[Max Debt RATE]],PERL[[#This Row],[Max Debt RATE]],PERL[[#This Row],[Unadjusted Maximum Revenue]]/(PERL[[#This Row],[Proposed Taxable Valuation]]/1000))</f>
        <v>0</v>
      </c>
      <c r="K1511" s="26">
        <f>ROUND(PERL[[#This Row],[Proposed Taxable Valuation]]/1000*PERL[[#This Row],[Adjusted Rate]],0)</f>
        <v>0</v>
      </c>
      <c r="L1511" s="19">
        <f t="shared" si="128"/>
        <v>0</v>
      </c>
      <c r="M1511" s="17">
        <f t="shared" si="130"/>
        <v>0</v>
      </c>
      <c r="N1511" s="5">
        <v>613697312</v>
      </c>
      <c r="O1511">
        <f>INDEX($R$3:$T$335,MATCH(PERL[[#This Row],[DistrictNumber]],$R$3:$R$335,0),3)</f>
        <v>0</v>
      </c>
      <c r="P1511" s="9">
        <f t="shared" si="131"/>
        <v>0</v>
      </c>
      <c r="V1511">
        <v>2030</v>
      </c>
      <c r="W1511" t="s">
        <v>408</v>
      </c>
      <c r="X1511" s="25">
        <v>847727953</v>
      </c>
    </row>
    <row r="1512" spans="1:24" x14ac:dyDescent="0.35">
      <c r="A1512" s="13">
        <v>2030</v>
      </c>
      <c r="B1512" s="13">
        <f t="shared" si="127"/>
        <v>2029</v>
      </c>
      <c r="C1512" t="s">
        <v>410</v>
      </c>
      <c r="D1512" t="s">
        <v>411</v>
      </c>
      <c r="E1512" s="5">
        <v>534433803</v>
      </c>
      <c r="F1512" s="13">
        <f>INDEX($R$3:$T$335,MATCH(PERL[[#This Row],[DistrictNumber]],$R$3:$R$335,0),3)</f>
        <v>0.13500000000000001</v>
      </c>
      <c r="G1512" s="9">
        <f t="shared" si="129"/>
        <v>72148.563404999994</v>
      </c>
      <c r="H1512" s="11">
        <v>1.02</v>
      </c>
      <c r="I1512" s="12" cm="1">
        <f t="array" ref="I1512">INDEX(PERL[],MATCH(PERL[[#This Row],[Base Year]]&amp;PERL[[#This Row],[DistrictNumber]],PERL[[Fiscal Year]:[Fiscal Year]]&amp;PERL[[DistrictNumber]:[DistrictNumber]],0),9)*$H1512</f>
        <v>66677.091686149797</v>
      </c>
      <c r="J1512" s="15">
        <f>IF(PERL[[#This Row],[Unadjusted Maximum Revenue]]/(PERL[[#This Row],[Proposed Taxable Valuation]]/1000)&gt;PERL[[#This Row],[Max Debt RATE]],PERL[[#This Row],[Max Debt RATE]],PERL[[#This Row],[Unadjusted Maximum Revenue]]/(PERL[[#This Row],[Proposed Taxable Valuation]]/1000))</f>
        <v>0.12476211518033375</v>
      </c>
      <c r="K1512" s="26">
        <f>ROUND(PERL[[#This Row],[Proposed Taxable Valuation]]/1000*PERL[[#This Row],[Adjusted Rate]],0)</f>
        <v>66677</v>
      </c>
      <c r="L1512" s="19">
        <f t="shared" si="128"/>
        <v>-5471.4717188501963</v>
      </c>
      <c r="M1512" s="17">
        <f t="shared" si="130"/>
        <v>-1.0237884819666254E-2</v>
      </c>
      <c r="N1512" s="5">
        <v>461529102</v>
      </c>
      <c r="O1512">
        <f>INDEX($R$3:$T$335,MATCH(PERL[[#This Row],[DistrictNumber]],$R$3:$R$335,0),3)</f>
        <v>0.13500000000000001</v>
      </c>
      <c r="P1512" s="9">
        <f t="shared" si="131"/>
        <v>62306.428770000006</v>
      </c>
      <c r="V1512">
        <v>2030</v>
      </c>
      <c r="W1512" t="s">
        <v>416</v>
      </c>
      <c r="X1512" s="25">
        <v>428913068</v>
      </c>
    </row>
    <row r="1513" spans="1:24" x14ac:dyDescent="0.35">
      <c r="A1513" s="13">
        <v>2030</v>
      </c>
      <c r="B1513" s="13">
        <f t="shared" si="127"/>
        <v>2029</v>
      </c>
      <c r="C1513" t="s">
        <v>412</v>
      </c>
      <c r="D1513" t="s">
        <v>413</v>
      </c>
      <c r="E1513" s="5">
        <v>412373813</v>
      </c>
      <c r="F1513" s="13">
        <f>INDEX($R$3:$T$335,MATCH(PERL[[#This Row],[DistrictNumber]],$R$3:$R$335,0),3)</f>
        <v>0</v>
      </c>
      <c r="G1513" s="9">
        <f t="shared" si="129"/>
        <v>0</v>
      </c>
      <c r="H1513" s="11">
        <v>1.02</v>
      </c>
      <c r="I1513" s="12" cm="1">
        <f t="array" ref="I1513">INDEX(PERL[],MATCH(PERL[[#This Row],[Base Year]]&amp;PERL[[#This Row],[DistrictNumber]],PERL[[Fiscal Year]:[Fiscal Year]]&amp;PERL[[DistrictNumber]:[DistrictNumber]],0),9)*$H1513</f>
        <v>0</v>
      </c>
      <c r="J1513" s="15">
        <f>IF(PERL[[#This Row],[Unadjusted Maximum Revenue]]/(PERL[[#This Row],[Proposed Taxable Valuation]]/1000)&gt;PERL[[#This Row],[Max Debt RATE]],PERL[[#This Row],[Max Debt RATE]],PERL[[#This Row],[Unadjusted Maximum Revenue]]/(PERL[[#This Row],[Proposed Taxable Valuation]]/1000))</f>
        <v>0</v>
      </c>
      <c r="K1513" s="26">
        <f>ROUND(PERL[[#This Row],[Proposed Taxable Valuation]]/1000*PERL[[#This Row],[Adjusted Rate]],0)</f>
        <v>0</v>
      </c>
      <c r="L1513" s="19">
        <f t="shared" si="128"/>
        <v>0</v>
      </c>
      <c r="M1513" s="17">
        <f t="shared" si="130"/>
        <v>0</v>
      </c>
      <c r="N1513" s="5">
        <v>361377964</v>
      </c>
      <c r="O1513">
        <f>INDEX($R$3:$T$335,MATCH(PERL[[#This Row],[DistrictNumber]],$R$3:$R$335,0),3)</f>
        <v>0</v>
      </c>
      <c r="P1513" s="9">
        <f t="shared" si="131"/>
        <v>0</v>
      </c>
      <c r="V1513">
        <v>2030</v>
      </c>
      <c r="W1513" t="s">
        <v>414</v>
      </c>
      <c r="X1513" s="25">
        <v>457088850</v>
      </c>
    </row>
    <row r="1514" spans="1:24" x14ac:dyDescent="0.35">
      <c r="A1514" s="13">
        <v>2030</v>
      </c>
      <c r="B1514" s="13">
        <f t="shared" si="127"/>
        <v>2029</v>
      </c>
      <c r="C1514" t="s">
        <v>414</v>
      </c>
      <c r="D1514" t="s">
        <v>415</v>
      </c>
      <c r="E1514" s="5">
        <v>457088850</v>
      </c>
      <c r="F1514" s="13">
        <f>INDEX($R$3:$T$335,MATCH(PERL[[#This Row],[DistrictNumber]],$R$3:$R$335,0),3)</f>
        <v>0</v>
      </c>
      <c r="G1514" s="9">
        <f t="shared" si="129"/>
        <v>0</v>
      </c>
      <c r="H1514" s="11">
        <v>1.02</v>
      </c>
      <c r="I1514" s="12" cm="1">
        <f t="array" ref="I1514">INDEX(PERL[],MATCH(PERL[[#This Row],[Base Year]]&amp;PERL[[#This Row],[DistrictNumber]],PERL[[Fiscal Year]:[Fiscal Year]]&amp;PERL[[DistrictNumber]:[DistrictNumber]],0),9)*$H1514</f>
        <v>0</v>
      </c>
      <c r="J1514" s="15">
        <f>IF(PERL[[#This Row],[Unadjusted Maximum Revenue]]/(PERL[[#This Row],[Proposed Taxable Valuation]]/1000)&gt;PERL[[#This Row],[Max Debt RATE]],PERL[[#This Row],[Max Debt RATE]],PERL[[#This Row],[Unadjusted Maximum Revenue]]/(PERL[[#This Row],[Proposed Taxable Valuation]]/1000))</f>
        <v>0</v>
      </c>
      <c r="K1514" s="26">
        <f>ROUND(PERL[[#This Row],[Proposed Taxable Valuation]]/1000*PERL[[#This Row],[Adjusted Rate]],0)</f>
        <v>0</v>
      </c>
      <c r="L1514" s="19">
        <f t="shared" si="128"/>
        <v>0</v>
      </c>
      <c r="M1514" s="17">
        <f t="shared" si="130"/>
        <v>0</v>
      </c>
      <c r="N1514" s="5">
        <v>322975602</v>
      </c>
      <c r="O1514">
        <f>INDEX($R$3:$T$335,MATCH(PERL[[#This Row],[DistrictNumber]],$R$3:$R$335,0),3)</f>
        <v>0</v>
      </c>
      <c r="P1514" s="9">
        <f t="shared" si="131"/>
        <v>0</v>
      </c>
      <c r="V1514">
        <v>2030</v>
      </c>
      <c r="W1514" t="s">
        <v>412</v>
      </c>
      <c r="X1514" s="25">
        <v>412373813</v>
      </c>
    </row>
    <row r="1515" spans="1:24" x14ac:dyDescent="0.35">
      <c r="A1515" s="13">
        <v>2030</v>
      </c>
      <c r="B1515" s="13">
        <f t="shared" si="127"/>
        <v>2029</v>
      </c>
      <c r="C1515" t="s">
        <v>416</v>
      </c>
      <c r="D1515" t="s">
        <v>417</v>
      </c>
      <c r="E1515" s="5">
        <v>428913068</v>
      </c>
      <c r="F1515" s="13">
        <f>INDEX($R$3:$T$335,MATCH(PERL[[#This Row],[DistrictNumber]],$R$3:$R$335,0),3)</f>
        <v>0</v>
      </c>
      <c r="G1515" s="9">
        <f t="shared" si="129"/>
        <v>0</v>
      </c>
      <c r="H1515" s="11">
        <v>1.02</v>
      </c>
      <c r="I1515" s="12" cm="1">
        <f t="array" ref="I1515">INDEX(PERL[],MATCH(PERL[[#This Row],[Base Year]]&amp;PERL[[#This Row],[DistrictNumber]],PERL[[Fiscal Year]:[Fiscal Year]]&amp;PERL[[DistrictNumber]:[DistrictNumber]],0),9)*$H1515</f>
        <v>0</v>
      </c>
      <c r="J1515" s="15">
        <f>IF(PERL[[#This Row],[Unadjusted Maximum Revenue]]/(PERL[[#This Row],[Proposed Taxable Valuation]]/1000)&gt;PERL[[#This Row],[Max Debt RATE]],PERL[[#This Row],[Max Debt RATE]],PERL[[#This Row],[Unadjusted Maximum Revenue]]/(PERL[[#This Row],[Proposed Taxable Valuation]]/1000))</f>
        <v>0</v>
      </c>
      <c r="K1515" s="26">
        <f>ROUND(PERL[[#This Row],[Proposed Taxable Valuation]]/1000*PERL[[#This Row],[Adjusted Rate]],0)</f>
        <v>0</v>
      </c>
      <c r="L1515" s="19">
        <f t="shared" si="128"/>
        <v>0</v>
      </c>
      <c r="M1515" s="17">
        <f t="shared" si="130"/>
        <v>0</v>
      </c>
      <c r="N1515" s="5">
        <v>349149890</v>
      </c>
      <c r="O1515">
        <f>INDEX($R$3:$T$335,MATCH(PERL[[#This Row],[DistrictNumber]],$R$3:$R$335,0),3)</f>
        <v>0</v>
      </c>
      <c r="P1515" s="9">
        <f t="shared" si="131"/>
        <v>0</v>
      </c>
      <c r="V1515">
        <v>2030</v>
      </c>
      <c r="W1515" t="s">
        <v>418</v>
      </c>
      <c r="X1515" s="25">
        <v>1609260400</v>
      </c>
    </row>
    <row r="1516" spans="1:24" x14ac:dyDescent="0.35">
      <c r="A1516" s="13">
        <v>2030</v>
      </c>
      <c r="B1516" s="13">
        <f t="shared" si="127"/>
        <v>2029</v>
      </c>
      <c r="C1516" t="s">
        <v>418</v>
      </c>
      <c r="D1516" t="s">
        <v>419</v>
      </c>
      <c r="E1516" s="5">
        <v>1609260400</v>
      </c>
      <c r="F1516" s="13">
        <f>INDEX($R$3:$T$335,MATCH(PERL[[#This Row],[DistrictNumber]],$R$3:$R$335,0),3)</f>
        <v>0</v>
      </c>
      <c r="G1516" s="9">
        <f t="shared" si="129"/>
        <v>0</v>
      </c>
      <c r="H1516" s="11">
        <v>1.02</v>
      </c>
      <c r="I1516" s="12" cm="1">
        <f t="array" ref="I1516">INDEX(PERL[],MATCH(PERL[[#This Row],[Base Year]]&amp;PERL[[#This Row],[DistrictNumber]],PERL[[Fiscal Year]:[Fiscal Year]]&amp;PERL[[DistrictNumber]:[DistrictNumber]],0),9)*$H1516</f>
        <v>0</v>
      </c>
      <c r="J1516" s="15">
        <f>IF(PERL[[#This Row],[Unadjusted Maximum Revenue]]/(PERL[[#This Row],[Proposed Taxable Valuation]]/1000)&gt;PERL[[#This Row],[Max Debt RATE]],PERL[[#This Row],[Max Debt RATE]],PERL[[#This Row],[Unadjusted Maximum Revenue]]/(PERL[[#This Row],[Proposed Taxable Valuation]]/1000))</f>
        <v>0</v>
      </c>
      <c r="K1516" s="26">
        <f>ROUND(PERL[[#This Row],[Proposed Taxable Valuation]]/1000*PERL[[#This Row],[Adjusted Rate]],0)</f>
        <v>0</v>
      </c>
      <c r="L1516" s="19">
        <f t="shared" si="128"/>
        <v>0</v>
      </c>
      <c r="M1516" s="17">
        <f t="shared" si="130"/>
        <v>0</v>
      </c>
      <c r="N1516" s="5">
        <v>948245705</v>
      </c>
      <c r="O1516">
        <f>INDEX($R$3:$T$335,MATCH(PERL[[#This Row],[DistrictNumber]],$R$3:$R$335,0),3)</f>
        <v>0</v>
      </c>
      <c r="P1516" s="9">
        <f t="shared" si="131"/>
        <v>0</v>
      </c>
      <c r="V1516">
        <v>2030</v>
      </c>
      <c r="W1516" t="s">
        <v>420</v>
      </c>
      <c r="X1516" s="25">
        <v>2672805303</v>
      </c>
    </row>
    <row r="1517" spans="1:24" x14ac:dyDescent="0.35">
      <c r="A1517" s="13">
        <v>2030</v>
      </c>
      <c r="B1517" s="13">
        <f t="shared" si="127"/>
        <v>2029</v>
      </c>
      <c r="C1517" t="s">
        <v>420</v>
      </c>
      <c r="D1517" t="s">
        <v>421</v>
      </c>
      <c r="E1517" s="5">
        <v>2672805303</v>
      </c>
      <c r="F1517" s="13">
        <f>INDEX($R$3:$T$335,MATCH(PERL[[#This Row],[DistrictNumber]],$R$3:$R$335,0),3)</f>
        <v>0.13500000000000001</v>
      </c>
      <c r="G1517" s="9">
        <f t="shared" si="129"/>
        <v>360828.71590499999</v>
      </c>
      <c r="H1517" s="11">
        <v>1.02</v>
      </c>
      <c r="I1517" s="12" cm="1">
        <f t="array" ref="I1517">INDEX(PERL[],MATCH(PERL[[#This Row],[Base Year]]&amp;PERL[[#This Row],[DistrictNumber]],PERL[[Fiscal Year]:[Fiscal Year]]&amp;PERL[[DistrictNumber]:[DistrictNumber]],0),9)*$H1517</f>
        <v>221031.97274923732</v>
      </c>
      <c r="J1517" s="15">
        <f>IF(PERL[[#This Row],[Unadjusted Maximum Revenue]]/(PERL[[#This Row],[Proposed Taxable Valuation]]/1000)&gt;PERL[[#This Row],[Max Debt RATE]],PERL[[#This Row],[Max Debt RATE]],PERL[[#This Row],[Unadjusted Maximum Revenue]]/(PERL[[#This Row],[Proposed Taxable Valuation]]/1000))</f>
        <v>8.2696623095272773E-2</v>
      </c>
      <c r="K1517" s="26">
        <f>ROUND(PERL[[#This Row],[Proposed Taxable Valuation]]/1000*PERL[[#This Row],[Adjusted Rate]],0)</f>
        <v>221032</v>
      </c>
      <c r="L1517" s="19">
        <f t="shared" si="128"/>
        <v>-139796.74315576267</v>
      </c>
      <c r="M1517" s="17">
        <f t="shared" si="130"/>
        <v>-5.2303376904727236E-2</v>
      </c>
      <c r="N1517" s="5">
        <v>1785481864</v>
      </c>
      <c r="O1517">
        <f>INDEX($R$3:$T$335,MATCH(PERL[[#This Row],[DistrictNumber]],$R$3:$R$335,0),3)</f>
        <v>0.13500000000000001</v>
      </c>
      <c r="P1517" s="9">
        <f t="shared" si="131"/>
        <v>241040.05164000002</v>
      </c>
      <c r="V1517">
        <v>2030</v>
      </c>
      <c r="W1517" t="s">
        <v>422</v>
      </c>
      <c r="X1517" s="25">
        <v>371126213</v>
      </c>
    </row>
    <row r="1518" spans="1:24" x14ac:dyDescent="0.35">
      <c r="A1518" s="13">
        <v>2030</v>
      </c>
      <c r="B1518" s="13">
        <f t="shared" si="127"/>
        <v>2029</v>
      </c>
      <c r="C1518" t="s">
        <v>422</v>
      </c>
      <c r="D1518" t="s">
        <v>423</v>
      </c>
      <c r="E1518" s="5">
        <v>371126213</v>
      </c>
      <c r="F1518" s="13">
        <f>INDEX($R$3:$T$335,MATCH(PERL[[#This Row],[DistrictNumber]],$R$3:$R$335,0),3)</f>
        <v>0</v>
      </c>
      <c r="G1518" s="9">
        <f t="shared" si="129"/>
        <v>0</v>
      </c>
      <c r="H1518" s="11">
        <v>1.02</v>
      </c>
      <c r="I1518" s="12" cm="1">
        <f t="array" ref="I1518">INDEX(PERL[],MATCH(PERL[[#This Row],[Base Year]]&amp;PERL[[#This Row],[DistrictNumber]],PERL[[Fiscal Year]:[Fiscal Year]]&amp;PERL[[DistrictNumber]:[DistrictNumber]],0),9)*$H1518</f>
        <v>0</v>
      </c>
      <c r="J1518" s="15">
        <f>IF(PERL[[#This Row],[Unadjusted Maximum Revenue]]/(PERL[[#This Row],[Proposed Taxable Valuation]]/1000)&gt;PERL[[#This Row],[Max Debt RATE]],PERL[[#This Row],[Max Debt RATE]],PERL[[#This Row],[Unadjusted Maximum Revenue]]/(PERL[[#This Row],[Proposed Taxable Valuation]]/1000))</f>
        <v>0</v>
      </c>
      <c r="K1518" s="26">
        <f>ROUND(PERL[[#This Row],[Proposed Taxable Valuation]]/1000*PERL[[#This Row],[Adjusted Rate]],0)</f>
        <v>0</v>
      </c>
      <c r="L1518" s="19">
        <f t="shared" si="128"/>
        <v>0</v>
      </c>
      <c r="M1518" s="17">
        <f t="shared" si="130"/>
        <v>0</v>
      </c>
      <c r="N1518" s="5">
        <v>285962956</v>
      </c>
      <c r="O1518">
        <f>INDEX($R$3:$T$335,MATCH(PERL[[#This Row],[DistrictNumber]],$R$3:$R$335,0),3)</f>
        <v>0</v>
      </c>
      <c r="P1518" s="9">
        <f t="shared" si="131"/>
        <v>0</v>
      </c>
      <c r="V1518">
        <v>2030</v>
      </c>
      <c r="W1518" t="s">
        <v>428</v>
      </c>
      <c r="X1518" s="25">
        <v>426859094</v>
      </c>
    </row>
    <row r="1519" spans="1:24" x14ac:dyDescent="0.35">
      <c r="A1519" s="13">
        <v>2030</v>
      </c>
      <c r="B1519" s="13">
        <f t="shared" si="127"/>
        <v>2029</v>
      </c>
      <c r="C1519" t="s">
        <v>424</v>
      </c>
      <c r="D1519" t="s">
        <v>425</v>
      </c>
      <c r="E1519" s="5">
        <v>495325537</v>
      </c>
      <c r="F1519" s="13">
        <f>INDEX($R$3:$T$335,MATCH(PERL[[#This Row],[DistrictNumber]],$R$3:$R$335,0),3)</f>
        <v>0</v>
      </c>
      <c r="G1519" s="9">
        <f t="shared" si="129"/>
        <v>0</v>
      </c>
      <c r="H1519" s="11">
        <v>1.02</v>
      </c>
      <c r="I1519" s="12" cm="1">
        <f t="array" ref="I1519">INDEX(PERL[],MATCH(PERL[[#This Row],[Base Year]]&amp;PERL[[#This Row],[DistrictNumber]],PERL[[Fiscal Year]:[Fiscal Year]]&amp;PERL[[DistrictNumber]:[DistrictNumber]],0),9)*$H1519</f>
        <v>0</v>
      </c>
      <c r="J1519" s="15">
        <f>IF(PERL[[#This Row],[Unadjusted Maximum Revenue]]/(PERL[[#This Row],[Proposed Taxable Valuation]]/1000)&gt;PERL[[#This Row],[Max Debt RATE]],PERL[[#This Row],[Max Debt RATE]],PERL[[#This Row],[Unadjusted Maximum Revenue]]/(PERL[[#This Row],[Proposed Taxable Valuation]]/1000))</f>
        <v>0</v>
      </c>
      <c r="K1519" s="26">
        <f>ROUND(PERL[[#This Row],[Proposed Taxable Valuation]]/1000*PERL[[#This Row],[Adjusted Rate]],0)</f>
        <v>0</v>
      </c>
      <c r="L1519" s="19">
        <f t="shared" si="128"/>
        <v>0</v>
      </c>
      <c r="M1519" s="17">
        <f t="shared" si="130"/>
        <v>0</v>
      </c>
      <c r="N1519" s="5">
        <v>427094257</v>
      </c>
      <c r="O1519">
        <f>INDEX($R$3:$T$335,MATCH(PERL[[#This Row],[DistrictNumber]],$R$3:$R$335,0),3)</f>
        <v>0</v>
      </c>
      <c r="P1519" s="9">
        <f t="shared" si="131"/>
        <v>0</v>
      </c>
      <c r="V1519">
        <v>2030</v>
      </c>
      <c r="W1519" t="s">
        <v>430</v>
      </c>
      <c r="X1519" s="25">
        <v>2587891146</v>
      </c>
    </row>
    <row r="1520" spans="1:24" x14ac:dyDescent="0.35">
      <c r="A1520" s="13">
        <v>2030</v>
      </c>
      <c r="B1520" s="13">
        <f t="shared" si="127"/>
        <v>2029</v>
      </c>
      <c r="C1520" t="s">
        <v>426</v>
      </c>
      <c r="D1520" t="s">
        <v>427</v>
      </c>
      <c r="E1520" s="5">
        <v>393156789</v>
      </c>
      <c r="F1520" s="13">
        <f>INDEX($R$3:$T$335,MATCH(PERL[[#This Row],[DistrictNumber]],$R$3:$R$335,0),3)</f>
        <v>0</v>
      </c>
      <c r="G1520" s="9">
        <f t="shared" si="129"/>
        <v>0</v>
      </c>
      <c r="H1520" s="11">
        <v>1.02</v>
      </c>
      <c r="I1520" s="12" cm="1">
        <f t="array" ref="I1520">INDEX(PERL[],MATCH(PERL[[#This Row],[Base Year]]&amp;PERL[[#This Row],[DistrictNumber]],PERL[[Fiscal Year]:[Fiscal Year]]&amp;PERL[[DistrictNumber]:[DistrictNumber]],0),9)*$H1520</f>
        <v>0</v>
      </c>
      <c r="J1520" s="15">
        <f>IF(PERL[[#This Row],[Unadjusted Maximum Revenue]]/(PERL[[#This Row],[Proposed Taxable Valuation]]/1000)&gt;PERL[[#This Row],[Max Debt RATE]],PERL[[#This Row],[Max Debt RATE]],PERL[[#This Row],[Unadjusted Maximum Revenue]]/(PERL[[#This Row],[Proposed Taxable Valuation]]/1000))</f>
        <v>0</v>
      </c>
      <c r="K1520" s="26">
        <f>ROUND(PERL[[#This Row],[Proposed Taxable Valuation]]/1000*PERL[[#This Row],[Adjusted Rate]],0)</f>
        <v>0</v>
      </c>
      <c r="L1520" s="19">
        <f t="shared" si="128"/>
        <v>0</v>
      </c>
      <c r="M1520" s="17">
        <f t="shared" si="130"/>
        <v>0</v>
      </c>
      <c r="N1520" s="5">
        <v>285480084</v>
      </c>
      <c r="O1520">
        <f>INDEX($R$3:$T$335,MATCH(PERL[[#This Row],[DistrictNumber]],$R$3:$R$335,0),3)</f>
        <v>0</v>
      </c>
      <c r="P1520" s="9">
        <f t="shared" si="131"/>
        <v>0</v>
      </c>
      <c r="V1520">
        <v>2030</v>
      </c>
      <c r="W1520" t="s">
        <v>432</v>
      </c>
      <c r="X1520" s="25">
        <v>825495727</v>
      </c>
    </row>
    <row r="1521" spans="1:24" x14ac:dyDescent="0.35">
      <c r="A1521" s="13">
        <v>2030</v>
      </c>
      <c r="B1521" s="13">
        <f t="shared" si="127"/>
        <v>2029</v>
      </c>
      <c r="C1521" t="s">
        <v>428</v>
      </c>
      <c r="D1521" t="s">
        <v>429</v>
      </c>
      <c r="E1521" s="5">
        <v>426859094</v>
      </c>
      <c r="F1521" s="13">
        <f>INDEX($R$3:$T$335,MATCH(PERL[[#This Row],[DistrictNumber]],$R$3:$R$335,0),3)</f>
        <v>0</v>
      </c>
      <c r="G1521" s="9">
        <f t="shared" si="129"/>
        <v>0</v>
      </c>
      <c r="H1521" s="11">
        <v>1.02</v>
      </c>
      <c r="I1521" s="12" cm="1">
        <f t="array" ref="I1521">INDEX(PERL[],MATCH(PERL[[#This Row],[Base Year]]&amp;PERL[[#This Row],[DistrictNumber]],PERL[[Fiscal Year]:[Fiscal Year]]&amp;PERL[[DistrictNumber]:[DistrictNumber]],0),9)*$H1521</f>
        <v>0</v>
      </c>
      <c r="J1521" s="15">
        <f>IF(PERL[[#This Row],[Unadjusted Maximum Revenue]]/(PERL[[#This Row],[Proposed Taxable Valuation]]/1000)&gt;PERL[[#This Row],[Max Debt RATE]],PERL[[#This Row],[Max Debt RATE]],PERL[[#This Row],[Unadjusted Maximum Revenue]]/(PERL[[#This Row],[Proposed Taxable Valuation]]/1000))</f>
        <v>0</v>
      </c>
      <c r="K1521" s="26">
        <f>ROUND(PERL[[#This Row],[Proposed Taxable Valuation]]/1000*PERL[[#This Row],[Adjusted Rate]],0)</f>
        <v>0</v>
      </c>
      <c r="L1521" s="19">
        <f t="shared" si="128"/>
        <v>0</v>
      </c>
      <c r="M1521" s="17">
        <f t="shared" si="130"/>
        <v>0</v>
      </c>
      <c r="N1521" s="5">
        <v>325081132</v>
      </c>
      <c r="O1521">
        <f>INDEX($R$3:$T$335,MATCH(PERL[[#This Row],[DistrictNumber]],$R$3:$R$335,0),3)</f>
        <v>0</v>
      </c>
      <c r="P1521" s="9">
        <f t="shared" si="131"/>
        <v>0</v>
      </c>
      <c r="V1521">
        <v>2030</v>
      </c>
      <c r="W1521" t="s">
        <v>434</v>
      </c>
      <c r="X1521" s="25">
        <v>608400295</v>
      </c>
    </row>
    <row r="1522" spans="1:24" x14ac:dyDescent="0.35">
      <c r="A1522" s="13">
        <v>2030</v>
      </c>
      <c r="B1522" s="13">
        <f t="shared" si="127"/>
        <v>2029</v>
      </c>
      <c r="C1522" t="s">
        <v>430</v>
      </c>
      <c r="D1522" t="s">
        <v>431</v>
      </c>
      <c r="E1522" s="5">
        <v>2587891146</v>
      </c>
      <c r="F1522" s="13">
        <f>INDEX($R$3:$T$335,MATCH(PERL[[#This Row],[DistrictNumber]],$R$3:$R$335,0),3)</f>
        <v>0</v>
      </c>
      <c r="G1522" s="9">
        <f t="shared" si="129"/>
        <v>0</v>
      </c>
      <c r="H1522" s="11">
        <v>1.02</v>
      </c>
      <c r="I1522" s="12" cm="1">
        <f t="array" ref="I1522">INDEX(PERL[],MATCH(PERL[[#This Row],[Base Year]]&amp;PERL[[#This Row],[DistrictNumber]],PERL[[Fiscal Year]:[Fiscal Year]]&amp;PERL[[DistrictNumber]:[DistrictNumber]],0),9)*$H1522</f>
        <v>0</v>
      </c>
      <c r="J1522" s="15">
        <f>IF(PERL[[#This Row],[Unadjusted Maximum Revenue]]/(PERL[[#This Row],[Proposed Taxable Valuation]]/1000)&gt;PERL[[#This Row],[Max Debt RATE]],PERL[[#This Row],[Max Debt RATE]],PERL[[#This Row],[Unadjusted Maximum Revenue]]/(PERL[[#This Row],[Proposed Taxable Valuation]]/1000))</f>
        <v>0</v>
      </c>
      <c r="K1522" s="26">
        <f>ROUND(PERL[[#This Row],[Proposed Taxable Valuation]]/1000*PERL[[#This Row],[Adjusted Rate]],0)</f>
        <v>0</v>
      </c>
      <c r="L1522" s="19">
        <f t="shared" si="128"/>
        <v>0</v>
      </c>
      <c r="M1522" s="17">
        <f t="shared" si="130"/>
        <v>0</v>
      </c>
      <c r="N1522" s="5">
        <v>1485933485</v>
      </c>
      <c r="O1522">
        <f>INDEX($R$3:$T$335,MATCH(PERL[[#This Row],[DistrictNumber]],$R$3:$R$335,0),3)</f>
        <v>0</v>
      </c>
      <c r="P1522" s="9">
        <f t="shared" si="131"/>
        <v>0</v>
      </c>
      <c r="V1522">
        <v>2030</v>
      </c>
      <c r="W1522" t="s">
        <v>436</v>
      </c>
      <c r="X1522" s="25">
        <v>640523254</v>
      </c>
    </row>
    <row r="1523" spans="1:24" x14ac:dyDescent="0.35">
      <c r="A1523" s="13">
        <v>2030</v>
      </c>
      <c r="B1523" s="13">
        <f t="shared" si="127"/>
        <v>2029</v>
      </c>
      <c r="C1523" t="s">
        <v>432</v>
      </c>
      <c r="D1523" t="s">
        <v>433</v>
      </c>
      <c r="E1523" s="5">
        <v>825495727</v>
      </c>
      <c r="F1523" s="13">
        <f>INDEX($R$3:$T$335,MATCH(PERL[[#This Row],[DistrictNumber]],$R$3:$R$335,0),3)</f>
        <v>0</v>
      </c>
      <c r="G1523" s="9">
        <f t="shared" si="129"/>
        <v>0</v>
      </c>
      <c r="H1523" s="11">
        <v>1.02</v>
      </c>
      <c r="I1523" s="12" cm="1">
        <f t="array" ref="I1523">INDEX(PERL[],MATCH(PERL[[#This Row],[Base Year]]&amp;PERL[[#This Row],[DistrictNumber]],PERL[[Fiscal Year]:[Fiscal Year]]&amp;PERL[[DistrictNumber]:[DistrictNumber]],0),9)*$H1523</f>
        <v>0</v>
      </c>
      <c r="J1523" s="15">
        <f>IF(PERL[[#This Row],[Unadjusted Maximum Revenue]]/(PERL[[#This Row],[Proposed Taxable Valuation]]/1000)&gt;PERL[[#This Row],[Max Debt RATE]],PERL[[#This Row],[Max Debt RATE]],PERL[[#This Row],[Unadjusted Maximum Revenue]]/(PERL[[#This Row],[Proposed Taxable Valuation]]/1000))</f>
        <v>0</v>
      </c>
      <c r="K1523" s="26">
        <f>ROUND(PERL[[#This Row],[Proposed Taxable Valuation]]/1000*PERL[[#This Row],[Adjusted Rate]],0)</f>
        <v>0</v>
      </c>
      <c r="L1523" s="19">
        <f t="shared" si="128"/>
        <v>0</v>
      </c>
      <c r="M1523" s="17">
        <f t="shared" si="130"/>
        <v>0</v>
      </c>
      <c r="N1523" s="5">
        <v>661793006</v>
      </c>
      <c r="O1523">
        <f>INDEX($R$3:$T$335,MATCH(PERL[[#This Row],[DistrictNumber]],$R$3:$R$335,0),3)</f>
        <v>0</v>
      </c>
      <c r="P1523" s="9">
        <f t="shared" si="131"/>
        <v>0</v>
      </c>
      <c r="V1523">
        <v>2030</v>
      </c>
      <c r="W1523" t="s">
        <v>438</v>
      </c>
      <c r="X1523" s="25">
        <v>4296152831</v>
      </c>
    </row>
    <row r="1524" spans="1:24" x14ac:dyDescent="0.35">
      <c r="A1524" s="13">
        <v>2030</v>
      </c>
      <c r="B1524" s="13">
        <f t="shared" si="127"/>
        <v>2029</v>
      </c>
      <c r="C1524" t="s">
        <v>434</v>
      </c>
      <c r="D1524" t="s">
        <v>435</v>
      </c>
      <c r="E1524" s="5">
        <v>608400295</v>
      </c>
      <c r="F1524" s="13">
        <f>INDEX($R$3:$T$335,MATCH(PERL[[#This Row],[DistrictNumber]],$R$3:$R$335,0),3)</f>
        <v>0</v>
      </c>
      <c r="G1524" s="9">
        <f t="shared" si="129"/>
        <v>0</v>
      </c>
      <c r="H1524" s="11">
        <v>1.02</v>
      </c>
      <c r="I1524" s="12" cm="1">
        <f t="array" ref="I1524">INDEX(PERL[],MATCH(PERL[[#This Row],[Base Year]]&amp;PERL[[#This Row],[DistrictNumber]],PERL[[Fiscal Year]:[Fiscal Year]]&amp;PERL[[DistrictNumber]:[DistrictNumber]],0),9)*$H1524</f>
        <v>0</v>
      </c>
      <c r="J1524" s="15">
        <f>IF(PERL[[#This Row],[Unadjusted Maximum Revenue]]/(PERL[[#This Row],[Proposed Taxable Valuation]]/1000)&gt;PERL[[#This Row],[Max Debt RATE]],PERL[[#This Row],[Max Debt RATE]],PERL[[#This Row],[Unadjusted Maximum Revenue]]/(PERL[[#This Row],[Proposed Taxable Valuation]]/1000))</f>
        <v>0</v>
      </c>
      <c r="K1524" s="26">
        <f>ROUND(PERL[[#This Row],[Proposed Taxable Valuation]]/1000*PERL[[#This Row],[Adjusted Rate]],0)</f>
        <v>0</v>
      </c>
      <c r="L1524" s="19">
        <f t="shared" si="128"/>
        <v>0</v>
      </c>
      <c r="M1524" s="17">
        <f t="shared" si="130"/>
        <v>0</v>
      </c>
      <c r="N1524" s="5">
        <v>440489876</v>
      </c>
      <c r="O1524">
        <f>INDEX($R$3:$T$335,MATCH(PERL[[#This Row],[DistrictNumber]],$R$3:$R$335,0),3)</f>
        <v>0</v>
      </c>
      <c r="P1524" s="9">
        <f t="shared" si="131"/>
        <v>0</v>
      </c>
      <c r="V1524">
        <v>2030</v>
      </c>
      <c r="W1524" t="s">
        <v>440</v>
      </c>
      <c r="X1524" s="25">
        <v>171936239</v>
      </c>
    </row>
    <row r="1525" spans="1:24" x14ac:dyDescent="0.35">
      <c r="A1525" s="13">
        <v>2030</v>
      </c>
      <c r="B1525" s="13">
        <f t="shared" si="127"/>
        <v>2029</v>
      </c>
      <c r="C1525" t="s">
        <v>436</v>
      </c>
      <c r="D1525" t="s">
        <v>437</v>
      </c>
      <c r="E1525" s="5">
        <v>640523254</v>
      </c>
      <c r="F1525" s="13">
        <f>INDEX($R$3:$T$335,MATCH(PERL[[#This Row],[DistrictNumber]],$R$3:$R$335,0),3)</f>
        <v>0.13500000000000001</v>
      </c>
      <c r="G1525" s="9">
        <f t="shared" si="129"/>
        <v>86470.639290000006</v>
      </c>
      <c r="H1525" s="11">
        <v>1.02</v>
      </c>
      <c r="I1525" s="12" cm="1">
        <f t="array" ref="I1525">INDEX(PERL[],MATCH(PERL[[#This Row],[Base Year]]&amp;PERL[[#This Row],[DistrictNumber]],PERL[[Fiscal Year]:[Fiscal Year]]&amp;PERL[[DistrictNumber]:[DistrictNumber]],0),9)*$H1525</f>
        <v>61488.195416328985</v>
      </c>
      <c r="J1525" s="15">
        <f>IF(PERL[[#This Row],[Unadjusted Maximum Revenue]]/(PERL[[#This Row],[Proposed Taxable Valuation]]/1000)&gt;PERL[[#This Row],[Max Debt RATE]],PERL[[#This Row],[Max Debt RATE]],PERL[[#This Row],[Unadjusted Maximum Revenue]]/(PERL[[#This Row],[Proposed Taxable Valuation]]/1000))</f>
        <v>9.5996819838064754E-2</v>
      </c>
      <c r="K1525" s="26">
        <f>ROUND(PERL[[#This Row],[Proposed Taxable Valuation]]/1000*PERL[[#This Row],[Adjusted Rate]],0)</f>
        <v>61488</v>
      </c>
      <c r="L1525" s="19">
        <f t="shared" si="128"/>
        <v>-24982.443873671022</v>
      </c>
      <c r="M1525" s="17">
        <f t="shared" si="130"/>
        <v>-3.9003180161935255E-2</v>
      </c>
      <c r="N1525" s="5">
        <v>474639374</v>
      </c>
      <c r="O1525">
        <f>INDEX($R$3:$T$335,MATCH(PERL[[#This Row],[DistrictNumber]],$R$3:$R$335,0),3)</f>
        <v>0.13500000000000001</v>
      </c>
      <c r="P1525" s="9">
        <f t="shared" si="131"/>
        <v>64076.315490000008</v>
      </c>
      <c r="V1525">
        <v>2030</v>
      </c>
      <c r="W1525" t="s">
        <v>442</v>
      </c>
      <c r="X1525" s="25">
        <v>351067353</v>
      </c>
    </row>
    <row r="1526" spans="1:24" x14ac:dyDescent="0.35">
      <c r="A1526" s="13">
        <v>2030</v>
      </c>
      <c r="B1526" s="13">
        <f t="shared" si="127"/>
        <v>2029</v>
      </c>
      <c r="C1526" t="s">
        <v>438</v>
      </c>
      <c r="D1526" t="s">
        <v>439</v>
      </c>
      <c r="E1526" s="5">
        <v>4296152831</v>
      </c>
      <c r="F1526" s="13">
        <f>INDEX($R$3:$T$335,MATCH(PERL[[#This Row],[DistrictNumber]],$R$3:$R$335,0),3)</f>
        <v>0</v>
      </c>
      <c r="G1526" s="9">
        <f t="shared" si="129"/>
        <v>0</v>
      </c>
      <c r="H1526" s="11">
        <v>1.02</v>
      </c>
      <c r="I1526" s="12" cm="1">
        <f t="array" ref="I1526">INDEX(PERL[],MATCH(PERL[[#This Row],[Base Year]]&amp;PERL[[#This Row],[DistrictNumber]],PERL[[Fiscal Year]:[Fiscal Year]]&amp;PERL[[DistrictNumber]:[DistrictNumber]],0),9)*$H1526</f>
        <v>0</v>
      </c>
      <c r="J1526" s="15">
        <f>IF(PERL[[#This Row],[Unadjusted Maximum Revenue]]/(PERL[[#This Row],[Proposed Taxable Valuation]]/1000)&gt;PERL[[#This Row],[Max Debt RATE]],PERL[[#This Row],[Max Debt RATE]],PERL[[#This Row],[Unadjusted Maximum Revenue]]/(PERL[[#This Row],[Proposed Taxable Valuation]]/1000))</f>
        <v>0</v>
      </c>
      <c r="K1526" s="26">
        <f>ROUND(PERL[[#This Row],[Proposed Taxable Valuation]]/1000*PERL[[#This Row],[Adjusted Rate]],0)</f>
        <v>0</v>
      </c>
      <c r="L1526" s="19">
        <f t="shared" si="128"/>
        <v>0</v>
      </c>
      <c r="M1526" s="17">
        <f t="shared" si="130"/>
        <v>0</v>
      </c>
      <c r="N1526" s="5">
        <v>2475679150</v>
      </c>
      <c r="O1526">
        <f>INDEX($R$3:$T$335,MATCH(PERL[[#This Row],[DistrictNumber]],$R$3:$R$335,0),3)</f>
        <v>0</v>
      </c>
      <c r="P1526" s="9">
        <f t="shared" si="131"/>
        <v>0</v>
      </c>
      <c r="V1526">
        <v>2030</v>
      </c>
      <c r="W1526" t="s">
        <v>444</v>
      </c>
      <c r="X1526" s="25">
        <v>695201136</v>
      </c>
    </row>
    <row r="1527" spans="1:24" x14ac:dyDescent="0.35">
      <c r="A1527" s="13">
        <v>2030</v>
      </c>
      <c r="B1527" s="13">
        <f t="shared" si="127"/>
        <v>2029</v>
      </c>
      <c r="C1527" t="s">
        <v>440</v>
      </c>
      <c r="D1527" t="s">
        <v>441</v>
      </c>
      <c r="E1527" s="5">
        <v>171936239</v>
      </c>
      <c r="F1527" s="13">
        <f>INDEX($R$3:$T$335,MATCH(PERL[[#This Row],[DistrictNumber]],$R$3:$R$335,0),3)</f>
        <v>0.13500000000000001</v>
      </c>
      <c r="G1527" s="9">
        <f t="shared" si="129"/>
        <v>23211.392265000002</v>
      </c>
      <c r="H1527" s="11">
        <v>1.02</v>
      </c>
      <c r="I1527" s="12" cm="1">
        <f t="array" ref="I1527">INDEX(PERL[],MATCH(PERL[[#This Row],[Base Year]]&amp;PERL[[#This Row],[DistrictNumber]],PERL[[Fiscal Year]:[Fiscal Year]]&amp;PERL[[DistrictNumber]:[DistrictNumber]],0),9)*$H1527</f>
        <v>18422.387604602969</v>
      </c>
      <c r="J1527" s="15">
        <f>IF(PERL[[#This Row],[Unadjusted Maximum Revenue]]/(PERL[[#This Row],[Proposed Taxable Valuation]]/1000)&gt;PERL[[#This Row],[Max Debt RATE]],PERL[[#This Row],[Max Debt RATE]],PERL[[#This Row],[Unadjusted Maximum Revenue]]/(PERL[[#This Row],[Proposed Taxable Valuation]]/1000))</f>
        <v>0.10714662430532151</v>
      </c>
      <c r="K1527" s="26">
        <f>ROUND(PERL[[#This Row],[Proposed Taxable Valuation]]/1000*PERL[[#This Row],[Adjusted Rate]],0)</f>
        <v>18422</v>
      </c>
      <c r="L1527" s="19">
        <f t="shared" si="128"/>
        <v>-4789.0046603970331</v>
      </c>
      <c r="M1527" s="17">
        <f t="shared" si="130"/>
        <v>-2.7853375694678495E-2</v>
      </c>
      <c r="N1527" s="5">
        <v>132389579</v>
      </c>
      <c r="O1527">
        <f>INDEX($R$3:$T$335,MATCH(PERL[[#This Row],[DistrictNumber]],$R$3:$R$335,0),3)</f>
        <v>0.13500000000000001</v>
      </c>
      <c r="P1527" s="9">
        <f t="shared" si="131"/>
        <v>17872.593165000002</v>
      </c>
      <c r="V1527">
        <v>2030</v>
      </c>
      <c r="W1527" t="s">
        <v>446</v>
      </c>
      <c r="X1527" s="25">
        <v>1264729054</v>
      </c>
    </row>
    <row r="1528" spans="1:24" x14ac:dyDescent="0.35">
      <c r="A1528" s="13">
        <v>2030</v>
      </c>
      <c r="B1528" s="13">
        <f t="shared" si="127"/>
        <v>2029</v>
      </c>
      <c r="C1528" t="s">
        <v>442</v>
      </c>
      <c r="D1528" t="s">
        <v>443</v>
      </c>
      <c r="E1528" s="5">
        <v>351067353</v>
      </c>
      <c r="F1528" s="13">
        <f>INDEX($R$3:$T$335,MATCH(PERL[[#This Row],[DistrictNumber]],$R$3:$R$335,0),3)</f>
        <v>0.13500000000000001</v>
      </c>
      <c r="G1528" s="9">
        <f t="shared" si="129"/>
        <v>47394.092655</v>
      </c>
      <c r="H1528" s="11">
        <v>1.02</v>
      </c>
      <c r="I1528" s="12" cm="1">
        <f t="array" ref="I1528">INDEX(PERL[],MATCH(PERL[[#This Row],[Base Year]]&amp;PERL[[#This Row],[DistrictNumber]],PERL[[Fiscal Year]:[Fiscal Year]]&amp;PERL[[DistrictNumber]:[DistrictNumber]],0),9)*$H1528</f>
        <v>31198.597328091117</v>
      </c>
      <c r="J1528" s="15">
        <f>IF(PERL[[#This Row],[Unadjusted Maximum Revenue]]/(PERL[[#This Row],[Proposed Taxable Valuation]]/1000)&gt;PERL[[#This Row],[Max Debt RATE]],PERL[[#This Row],[Max Debt RATE]],PERL[[#This Row],[Unadjusted Maximum Revenue]]/(PERL[[#This Row],[Proposed Taxable Valuation]]/1000))</f>
        <v>8.886783992156376E-2</v>
      </c>
      <c r="K1528" s="26">
        <f>ROUND(PERL[[#This Row],[Proposed Taxable Valuation]]/1000*PERL[[#This Row],[Adjusted Rate]],0)</f>
        <v>31199</v>
      </c>
      <c r="L1528" s="19">
        <f t="shared" si="128"/>
        <v>-16195.495326908884</v>
      </c>
      <c r="M1528" s="17">
        <f t="shared" si="130"/>
        <v>-4.6132160078436249E-2</v>
      </c>
      <c r="N1528" s="5">
        <v>299217238</v>
      </c>
      <c r="O1528">
        <f>INDEX($R$3:$T$335,MATCH(PERL[[#This Row],[DistrictNumber]],$R$3:$R$335,0),3)</f>
        <v>0.13500000000000001</v>
      </c>
      <c r="P1528" s="9">
        <f t="shared" si="131"/>
        <v>40394.327130000005</v>
      </c>
      <c r="V1528">
        <v>2030</v>
      </c>
      <c r="W1528" t="s">
        <v>448</v>
      </c>
      <c r="X1528" s="25">
        <v>1645766132</v>
      </c>
    </row>
    <row r="1529" spans="1:24" x14ac:dyDescent="0.35">
      <c r="A1529" s="13">
        <v>2030</v>
      </c>
      <c r="B1529" s="13">
        <f t="shared" si="127"/>
        <v>2029</v>
      </c>
      <c r="C1529" t="s">
        <v>444</v>
      </c>
      <c r="D1529" t="s">
        <v>445</v>
      </c>
      <c r="E1529" s="5">
        <v>695201136</v>
      </c>
      <c r="F1529" s="13">
        <f>INDEX($R$3:$T$335,MATCH(PERL[[#This Row],[DistrictNumber]],$R$3:$R$335,0),3)</f>
        <v>0</v>
      </c>
      <c r="G1529" s="9">
        <f t="shared" si="129"/>
        <v>0</v>
      </c>
      <c r="H1529" s="11">
        <v>1.02</v>
      </c>
      <c r="I1529" s="12" cm="1">
        <f t="array" ref="I1529">INDEX(PERL[],MATCH(PERL[[#This Row],[Base Year]]&amp;PERL[[#This Row],[DistrictNumber]],PERL[[Fiscal Year]:[Fiscal Year]]&amp;PERL[[DistrictNumber]:[DistrictNumber]],0),9)*$H1529</f>
        <v>0</v>
      </c>
      <c r="J1529" s="15">
        <f>IF(PERL[[#This Row],[Unadjusted Maximum Revenue]]/(PERL[[#This Row],[Proposed Taxable Valuation]]/1000)&gt;PERL[[#This Row],[Max Debt RATE]],PERL[[#This Row],[Max Debt RATE]],PERL[[#This Row],[Unadjusted Maximum Revenue]]/(PERL[[#This Row],[Proposed Taxable Valuation]]/1000))</f>
        <v>0</v>
      </c>
      <c r="K1529" s="26">
        <f>ROUND(PERL[[#This Row],[Proposed Taxable Valuation]]/1000*PERL[[#This Row],[Adjusted Rate]],0)</f>
        <v>0</v>
      </c>
      <c r="L1529" s="19">
        <f t="shared" si="128"/>
        <v>0</v>
      </c>
      <c r="M1529" s="17">
        <f t="shared" si="130"/>
        <v>0</v>
      </c>
      <c r="N1529" s="5">
        <v>498234830</v>
      </c>
      <c r="O1529">
        <f>INDEX($R$3:$T$335,MATCH(PERL[[#This Row],[DistrictNumber]],$R$3:$R$335,0),3)</f>
        <v>0</v>
      </c>
      <c r="P1529" s="9">
        <f t="shared" si="131"/>
        <v>0</v>
      </c>
      <c r="V1529">
        <v>2030</v>
      </c>
      <c r="W1529" t="s">
        <v>450</v>
      </c>
      <c r="X1529" s="25">
        <v>1212494036</v>
      </c>
    </row>
    <row r="1530" spans="1:24" x14ac:dyDescent="0.35">
      <c r="A1530" s="13">
        <v>2030</v>
      </c>
      <c r="B1530" s="13">
        <f t="shared" si="127"/>
        <v>2029</v>
      </c>
      <c r="C1530" t="s">
        <v>446</v>
      </c>
      <c r="D1530" t="s">
        <v>447</v>
      </c>
      <c r="E1530" s="5">
        <v>1264729054</v>
      </c>
      <c r="F1530" s="13">
        <f>INDEX($R$3:$T$335,MATCH(PERL[[#This Row],[DistrictNumber]],$R$3:$R$335,0),3)</f>
        <v>0</v>
      </c>
      <c r="G1530" s="9">
        <f t="shared" si="129"/>
        <v>0</v>
      </c>
      <c r="H1530" s="11">
        <v>1.02</v>
      </c>
      <c r="I1530" s="12" cm="1">
        <f t="array" ref="I1530">INDEX(PERL[],MATCH(PERL[[#This Row],[Base Year]]&amp;PERL[[#This Row],[DistrictNumber]],PERL[[Fiscal Year]:[Fiscal Year]]&amp;PERL[[DistrictNumber]:[DistrictNumber]],0),9)*$H1530</f>
        <v>0</v>
      </c>
      <c r="J1530" s="15">
        <f>IF(PERL[[#This Row],[Unadjusted Maximum Revenue]]/(PERL[[#This Row],[Proposed Taxable Valuation]]/1000)&gt;PERL[[#This Row],[Max Debt RATE]],PERL[[#This Row],[Max Debt RATE]],PERL[[#This Row],[Unadjusted Maximum Revenue]]/(PERL[[#This Row],[Proposed Taxable Valuation]]/1000))</f>
        <v>0</v>
      </c>
      <c r="K1530" s="26">
        <f>ROUND(PERL[[#This Row],[Proposed Taxable Valuation]]/1000*PERL[[#This Row],[Adjusted Rate]],0)</f>
        <v>0</v>
      </c>
      <c r="L1530" s="19">
        <f t="shared" si="128"/>
        <v>0</v>
      </c>
      <c r="M1530" s="17">
        <f t="shared" si="130"/>
        <v>0</v>
      </c>
      <c r="N1530" s="5">
        <v>867058581</v>
      </c>
      <c r="O1530">
        <f>INDEX($R$3:$T$335,MATCH(PERL[[#This Row],[DistrictNumber]],$R$3:$R$335,0),3)</f>
        <v>0</v>
      </c>
      <c r="P1530" s="9">
        <f t="shared" si="131"/>
        <v>0</v>
      </c>
      <c r="V1530">
        <v>2030</v>
      </c>
      <c r="W1530" t="s">
        <v>452</v>
      </c>
      <c r="X1530" s="25">
        <v>210266080</v>
      </c>
    </row>
    <row r="1531" spans="1:24" x14ac:dyDescent="0.35">
      <c r="A1531" s="13">
        <v>2030</v>
      </c>
      <c r="B1531" s="13">
        <f t="shared" si="127"/>
        <v>2029</v>
      </c>
      <c r="C1531" t="s">
        <v>448</v>
      </c>
      <c r="D1531" t="s">
        <v>449</v>
      </c>
      <c r="E1531" s="5">
        <v>1645766132</v>
      </c>
      <c r="F1531" s="13">
        <f>INDEX($R$3:$T$335,MATCH(PERL[[#This Row],[DistrictNumber]],$R$3:$R$335,0),3)</f>
        <v>0.13500000000000001</v>
      </c>
      <c r="G1531" s="9">
        <f t="shared" si="129"/>
        <v>222178.42782000001</v>
      </c>
      <c r="H1531" s="11">
        <v>1.02</v>
      </c>
      <c r="I1531" s="12" cm="1">
        <f t="array" ref="I1531">INDEX(PERL[],MATCH(PERL[[#This Row],[Base Year]]&amp;PERL[[#This Row],[DistrictNumber]],PERL[[Fiscal Year]:[Fiscal Year]]&amp;PERL[[DistrictNumber]:[DistrictNumber]],0),9)*$H1531</f>
        <v>145033.29803914035</v>
      </c>
      <c r="J1531" s="15">
        <f>IF(PERL[[#This Row],[Unadjusted Maximum Revenue]]/(PERL[[#This Row],[Proposed Taxable Valuation]]/1000)&gt;PERL[[#This Row],[Max Debt RATE]],PERL[[#This Row],[Max Debt RATE]],PERL[[#This Row],[Unadjusted Maximum Revenue]]/(PERL[[#This Row],[Proposed Taxable Valuation]]/1000))</f>
        <v>8.812509579528785E-2</v>
      </c>
      <c r="K1531" s="26">
        <f>ROUND(PERL[[#This Row],[Proposed Taxable Valuation]]/1000*PERL[[#This Row],[Adjusted Rate]],0)</f>
        <v>145033</v>
      </c>
      <c r="L1531" s="19">
        <f t="shared" si="128"/>
        <v>-77145.129780859657</v>
      </c>
      <c r="M1531" s="17">
        <f t="shared" si="130"/>
        <v>-4.6874904204712159E-2</v>
      </c>
      <c r="N1531" s="5">
        <v>1109470352</v>
      </c>
      <c r="O1531">
        <f>INDEX($R$3:$T$335,MATCH(PERL[[#This Row],[DistrictNumber]],$R$3:$R$335,0),3)</f>
        <v>0.13500000000000001</v>
      </c>
      <c r="P1531" s="9">
        <f t="shared" si="131"/>
        <v>149778.49752</v>
      </c>
      <c r="V1531">
        <v>2030</v>
      </c>
      <c r="W1531" t="s">
        <v>454</v>
      </c>
      <c r="X1531" s="25">
        <v>683936219</v>
      </c>
    </row>
    <row r="1532" spans="1:24" x14ac:dyDescent="0.35">
      <c r="A1532" s="13">
        <v>2030</v>
      </c>
      <c r="B1532" s="13">
        <f t="shared" si="127"/>
        <v>2029</v>
      </c>
      <c r="C1532" t="s">
        <v>450</v>
      </c>
      <c r="D1532" t="s">
        <v>451</v>
      </c>
      <c r="E1532" s="5">
        <v>1212494036</v>
      </c>
      <c r="F1532" s="13">
        <f>INDEX($R$3:$T$335,MATCH(PERL[[#This Row],[DistrictNumber]],$R$3:$R$335,0),3)</f>
        <v>0</v>
      </c>
      <c r="G1532" s="9">
        <f t="shared" si="129"/>
        <v>0</v>
      </c>
      <c r="H1532" s="11">
        <v>1.02</v>
      </c>
      <c r="I1532" s="12" cm="1">
        <f t="array" ref="I1532">INDEX(PERL[],MATCH(PERL[[#This Row],[Base Year]]&amp;PERL[[#This Row],[DistrictNumber]],PERL[[Fiscal Year]:[Fiscal Year]]&amp;PERL[[DistrictNumber]:[DistrictNumber]],0),9)*$H1532</f>
        <v>0</v>
      </c>
      <c r="J1532" s="15">
        <f>IF(PERL[[#This Row],[Unadjusted Maximum Revenue]]/(PERL[[#This Row],[Proposed Taxable Valuation]]/1000)&gt;PERL[[#This Row],[Max Debt RATE]],PERL[[#This Row],[Max Debt RATE]],PERL[[#This Row],[Unadjusted Maximum Revenue]]/(PERL[[#This Row],[Proposed Taxable Valuation]]/1000))</f>
        <v>0</v>
      </c>
      <c r="K1532" s="26">
        <f>ROUND(PERL[[#This Row],[Proposed Taxable Valuation]]/1000*PERL[[#This Row],[Adjusted Rate]],0)</f>
        <v>0</v>
      </c>
      <c r="L1532" s="19">
        <f t="shared" si="128"/>
        <v>0</v>
      </c>
      <c r="M1532" s="17">
        <f t="shared" si="130"/>
        <v>0</v>
      </c>
      <c r="N1532" s="5">
        <v>745923323</v>
      </c>
      <c r="O1532">
        <f>INDEX($R$3:$T$335,MATCH(PERL[[#This Row],[DistrictNumber]],$R$3:$R$335,0),3)</f>
        <v>0</v>
      </c>
      <c r="P1532" s="9">
        <f t="shared" si="131"/>
        <v>0</v>
      </c>
      <c r="V1532">
        <v>2030</v>
      </c>
      <c r="W1532" t="s">
        <v>456</v>
      </c>
      <c r="X1532" s="25">
        <v>455339147</v>
      </c>
    </row>
    <row r="1533" spans="1:24" x14ac:dyDescent="0.35">
      <c r="A1533" s="13">
        <v>2030</v>
      </c>
      <c r="B1533" s="13">
        <f t="shared" si="127"/>
        <v>2029</v>
      </c>
      <c r="C1533" t="s">
        <v>452</v>
      </c>
      <c r="D1533" t="s">
        <v>453</v>
      </c>
      <c r="E1533" s="5">
        <v>210266080</v>
      </c>
      <c r="F1533" s="13">
        <f>INDEX($R$3:$T$335,MATCH(PERL[[#This Row],[DistrictNumber]],$R$3:$R$335,0),3)</f>
        <v>0</v>
      </c>
      <c r="G1533" s="9">
        <f t="shared" si="129"/>
        <v>0</v>
      </c>
      <c r="H1533" s="11">
        <v>1.02</v>
      </c>
      <c r="I1533" s="12" cm="1">
        <f t="array" ref="I1533">INDEX(PERL[],MATCH(PERL[[#This Row],[Base Year]]&amp;PERL[[#This Row],[DistrictNumber]],PERL[[Fiscal Year]:[Fiscal Year]]&amp;PERL[[DistrictNumber]:[DistrictNumber]],0),9)*$H1533</f>
        <v>0</v>
      </c>
      <c r="J1533" s="15">
        <f>IF(PERL[[#This Row],[Unadjusted Maximum Revenue]]/(PERL[[#This Row],[Proposed Taxable Valuation]]/1000)&gt;PERL[[#This Row],[Max Debt RATE]],PERL[[#This Row],[Max Debt RATE]],PERL[[#This Row],[Unadjusted Maximum Revenue]]/(PERL[[#This Row],[Proposed Taxable Valuation]]/1000))</f>
        <v>0</v>
      </c>
      <c r="K1533" s="26">
        <f>ROUND(PERL[[#This Row],[Proposed Taxable Valuation]]/1000*PERL[[#This Row],[Adjusted Rate]],0)</f>
        <v>0</v>
      </c>
      <c r="L1533" s="19">
        <f t="shared" si="128"/>
        <v>0</v>
      </c>
      <c r="M1533" s="17">
        <f t="shared" si="130"/>
        <v>0</v>
      </c>
      <c r="N1533" s="5">
        <v>180977711</v>
      </c>
      <c r="O1533">
        <f>INDEX($R$3:$T$335,MATCH(PERL[[#This Row],[DistrictNumber]],$R$3:$R$335,0),3)</f>
        <v>0</v>
      </c>
      <c r="P1533" s="9">
        <f t="shared" si="131"/>
        <v>0</v>
      </c>
      <c r="V1533">
        <v>2030</v>
      </c>
      <c r="W1533" t="s">
        <v>458</v>
      </c>
      <c r="X1533" s="25">
        <v>2255767196</v>
      </c>
    </row>
    <row r="1534" spans="1:24" x14ac:dyDescent="0.35">
      <c r="A1534" s="13">
        <v>2030</v>
      </c>
      <c r="B1534" s="13">
        <f t="shared" si="127"/>
        <v>2029</v>
      </c>
      <c r="C1534" t="s">
        <v>454</v>
      </c>
      <c r="D1534" t="s">
        <v>455</v>
      </c>
      <c r="E1534" s="5">
        <v>683936219</v>
      </c>
      <c r="F1534" s="13">
        <f>INDEX($R$3:$T$335,MATCH(PERL[[#This Row],[DistrictNumber]],$R$3:$R$335,0),3)</f>
        <v>0</v>
      </c>
      <c r="G1534" s="9">
        <f t="shared" si="129"/>
        <v>0</v>
      </c>
      <c r="H1534" s="11">
        <v>1.02</v>
      </c>
      <c r="I1534" s="12" cm="1">
        <f t="array" ref="I1534">INDEX(PERL[],MATCH(PERL[[#This Row],[Base Year]]&amp;PERL[[#This Row],[DistrictNumber]],PERL[[Fiscal Year]:[Fiscal Year]]&amp;PERL[[DistrictNumber]:[DistrictNumber]],0),9)*$H1534</f>
        <v>0</v>
      </c>
      <c r="J1534" s="15">
        <f>IF(PERL[[#This Row],[Unadjusted Maximum Revenue]]/(PERL[[#This Row],[Proposed Taxable Valuation]]/1000)&gt;PERL[[#This Row],[Max Debt RATE]],PERL[[#This Row],[Max Debt RATE]],PERL[[#This Row],[Unadjusted Maximum Revenue]]/(PERL[[#This Row],[Proposed Taxable Valuation]]/1000))</f>
        <v>0</v>
      </c>
      <c r="K1534" s="26">
        <f>ROUND(PERL[[#This Row],[Proposed Taxable Valuation]]/1000*PERL[[#This Row],[Adjusted Rate]],0)</f>
        <v>0</v>
      </c>
      <c r="L1534" s="19">
        <f t="shared" si="128"/>
        <v>0</v>
      </c>
      <c r="M1534" s="17">
        <f t="shared" si="130"/>
        <v>0</v>
      </c>
      <c r="N1534" s="5">
        <v>461325933</v>
      </c>
      <c r="O1534">
        <f>INDEX($R$3:$T$335,MATCH(PERL[[#This Row],[DistrictNumber]],$R$3:$R$335,0),3)</f>
        <v>0</v>
      </c>
      <c r="P1534" s="9">
        <f t="shared" si="131"/>
        <v>0</v>
      </c>
      <c r="V1534">
        <v>2030</v>
      </c>
      <c r="W1534" t="s">
        <v>460</v>
      </c>
      <c r="X1534" s="25">
        <v>859183882</v>
      </c>
    </row>
    <row r="1535" spans="1:24" x14ac:dyDescent="0.35">
      <c r="A1535" s="13">
        <v>2030</v>
      </c>
      <c r="B1535" s="13">
        <f t="shared" si="127"/>
        <v>2029</v>
      </c>
      <c r="C1535" t="s">
        <v>456</v>
      </c>
      <c r="D1535" t="s">
        <v>457</v>
      </c>
      <c r="E1535" s="5">
        <v>455339147</v>
      </c>
      <c r="F1535" s="13">
        <f>INDEX($R$3:$T$335,MATCH(PERL[[#This Row],[DistrictNumber]],$R$3:$R$335,0),3)</f>
        <v>0</v>
      </c>
      <c r="G1535" s="9">
        <f t="shared" si="129"/>
        <v>0</v>
      </c>
      <c r="H1535" s="11">
        <v>1.02</v>
      </c>
      <c r="I1535" s="12" cm="1">
        <f t="array" ref="I1535">INDEX(PERL[],MATCH(PERL[[#This Row],[Base Year]]&amp;PERL[[#This Row],[DistrictNumber]],PERL[[Fiscal Year]:[Fiscal Year]]&amp;PERL[[DistrictNumber]:[DistrictNumber]],0),9)*$H1535</f>
        <v>0</v>
      </c>
      <c r="J1535" s="15">
        <f>IF(PERL[[#This Row],[Unadjusted Maximum Revenue]]/(PERL[[#This Row],[Proposed Taxable Valuation]]/1000)&gt;PERL[[#This Row],[Max Debt RATE]],PERL[[#This Row],[Max Debt RATE]],PERL[[#This Row],[Unadjusted Maximum Revenue]]/(PERL[[#This Row],[Proposed Taxable Valuation]]/1000))</f>
        <v>0</v>
      </c>
      <c r="K1535" s="26">
        <f>ROUND(PERL[[#This Row],[Proposed Taxable Valuation]]/1000*PERL[[#This Row],[Adjusted Rate]],0)</f>
        <v>0</v>
      </c>
      <c r="L1535" s="19">
        <f t="shared" si="128"/>
        <v>0</v>
      </c>
      <c r="M1535" s="17">
        <f t="shared" si="130"/>
        <v>0</v>
      </c>
      <c r="N1535" s="5">
        <v>376015339</v>
      </c>
      <c r="O1535">
        <f>INDEX($R$3:$T$335,MATCH(PERL[[#This Row],[DistrictNumber]],$R$3:$R$335,0),3)</f>
        <v>0</v>
      </c>
      <c r="P1535" s="9">
        <f t="shared" si="131"/>
        <v>0</v>
      </c>
      <c r="V1535">
        <v>2030</v>
      </c>
      <c r="W1535" t="s">
        <v>462</v>
      </c>
      <c r="X1535" s="25">
        <v>4622709785</v>
      </c>
    </row>
    <row r="1536" spans="1:24" x14ac:dyDescent="0.35">
      <c r="A1536" s="13">
        <v>2030</v>
      </c>
      <c r="B1536" s="13">
        <f t="shared" si="127"/>
        <v>2029</v>
      </c>
      <c r="C1536" t="s">
        <v>458</v>
      </c>
      <c r="D1536" t="s">
        <v>459</v>
      </c>
      <c r="E1536" s="5">
        <v>2255767196</v>
      </c>
      <c r="F1536" s="13">
        <f>INDEX($R$3:$T$335,MATCH(PERL[[#This Row],[DistrictNumber]],$R$3:$R$335,0),3)</f>
        <v>0</v>
      </c>
      <c r="G1536" s="9">
        <f t="shared" si="129"/>
        <v>0</v>
      </c>
      <c r="H1536" s="11">
        <v>1.02</v>
      </c>
      <c r="I1536" s="12" cm="1">
        <f t="array" ref="I1536">INDEX(PERL[],MATCH(PERL[[#This Row],[Base Year]]&amp;PERL[[#This Row],[DistrictNumber]],PERL[[Fiscal Year]:[Fiscal Year]]&amp;PERL[[DistrictNumber]:[DistrictNumber]],0),9)*$H1536</f>
        <v>0</v>
      </c>
      <c r="J1536" s="15">
        <f>IF(PERL[[#This Row],[Unadjusted Maximum Revenue]]/(PERL[[#This Row],[Proposed Taxable Valuation]]/1000)&gt;PERL[[#This Row],[Max Debt RATE]],PERL[[#This Row],[Max Debt RATE]],PERL[[#This Row],[Unadjusted Maximum Revenue]]/(PERL[[#This Row],[Proposed Taxable Valuation]]/1000))</f>
        <v>0</v>
      </c>
      <c r="K1536" s="26">
        <f>ROUND(PERL[[#This Row],[Proposed Taxable Valuation]]/1000*PERL[[#This Row],[Adjusted Rate]],0)</f>
        <v>0</v>
      </c>
      <c r="L1536" s="19">
        <f t="shared" si="128"/>
        <v>0</v>
      </c>
      <c r="M1536" s="17">
        <f t="shared" si="130"/>
        <v>0</v>
      </c>
      <c r="N1536" s="5">
        <v>1405141033</v>
      </c>
      <c r="O1536">
        <f>INDEX($R$3:$T$335,MATCH(PERL[[#This Row],[DistrictNumber]],$R$3:$R$335,0),3)</f>
        <v>0</v>
      </c>
      <c r="P1536" s="9">
        <f t="shared" si="131"/>
        <v>0</v>
      </c>
      <c r="V1536">
        <v>2030</v>
      </c>
      <c r="W1536" t="s">
        <v>464</v>
      </c>
      <c r="X1536" s="25">
        <v>421216416</v>
      </c>
    </row>
    <row r="1537" spans="1:24" x14ac:dyDescent="0.35">
      <c r="A1537" s="13">
        <v>2030</v>
      </c>
      <c r="B1537" s="13">
        <f t="shared" si="127"/>
        <v>2029</v>
      </c>
      <c r="C1537" t="s">
        <v>460</v>
      </c>
      <c r="D1537" t="s">
        <v>461</v>
      </c>
      <c r="E1537" s="5">
        <v>859183882</v>
      </c>
      <c r="F1537" s="13">
        <f>INDEX($R$3:$T$335,MATCH(PERL[[#This Row],[DistrictNumber]],$R$3:$R$335,0),3)</f>
        <v>0</v>
      </c>
      <c r="G1537" s="9">
        <f t="shared" si="129"/>
        <v>0</v>
      </c>
      <c r="H1537" s="11">
        <v>1.02</v>
      </c>
      <c r="I1537" s="12" cm="1">
        <f t="array" ref="I1537">INDEX(PERL[],MATCH(PERL[[#This Row],[Base Year]]&amp;PERL[[#This Row],[DistrictNumber]],PERL[[Fiscal Year]:[Fiscal Year]]&amp;PERL[[DistrictNumber]:[DistrictNumber]],0),9)*$H1537</f>
        <v>0</v>
      </c>
      <c r="J1537" s="15">
        <f>IF(PERL[[#This Row],[Unadjusted Maximum Revenue]]/(PERL[[#This Row],[Proposed Taxable Valuation]]/1000)&gt;PERL[[#This Row],[Max Debt RATE]],PERL[[#This Row],[Max Debt RATE]],PERL[[#This Row],[Unadjusted Maximum Revenue]]/(PERL[[#This Row],[Proposed Taxable Valuation]]/1000))</f>
        <v>0</v>
      </c>
      <c r="K1537" s="26">
        <f>ROUND(PERL[[#This Row],[Proposed Taxable Valuation]]/1000*PERL[[#This Row],[Adjusted Rate]],0)</f>
        <v>0</v>
      </c>
      <c r="L1537" s="19">
        <f t="shared" si="128"/>
        <v>0</v>
      </c>
      <c r="M1537" s="17">
        <f t="shared" si="130"/>
        <v>0</v>
      </c>
      <c r="N1537" s="5">
        <v>574096579</v>
      </c>
      <c r="O1537">
        <f>INDEX($R$3:$T$335,MATCH(PERL[[#This Row],[DistrictNumber]],$R$3:$R$335,0),3)</f>
        <v>0</v>
      </c>
      <c r="P1537" s="9">
        <f t="shared" si="131"/>
        <v>0</v>
      </c>
      <c r="V1537">
        <v>2030</v>
      </c>
      <c r="W1537" t="s">
        <v>466</v>
      </c>
      <c r="X1537" s="25">
        <v>940814628</v>
      </c>
    </row>
    <row r="1538" spans="1:24" x14ac:dyDescent="0.35">
      <c r="A1538" s="13">
        <v>2030</v>
      </c>
      <c r="B1538" s="13">
        <f t="shared" si="127"/>
        <v>2029</v>
      </c>
      <c r="C1538" t="s">
        <v>462</v>
      </c>
      <c r="D1538" t="s">
        <v>463</v>
      </c>
      <c r="E1538" s="5">
        <v>4622709785</v>
      </c>
      <c r="F1538" s="13">
        <f>INDEX($R$3:$T$335,MATCH(PERL[[#This Row],[DistrictNumber]],$R$3:$R$335,0),3)</f>
        <v>0</v>
      </c>
      <c r="G1538" s="9">
        <f t="shared" si="129"/>
        <v>0</v>
      </c>
      <c r="H1538" s="11">
        <v>1.02</v>
      </c>
      <c r="I1538" s="12" cm="1">
        <f t="array" ref="I1538">INDEX(PERL[],MATCH(PERL[[#This Row],[Base Year]]&amp;PERL[[#This Row],[DistrictNumber]],PERL[[Fiscal Year]:[Fiscal Year]]&amp;PERL[[DistrictNumber]:[DistrictNumber]],0),9)*$H1538</f>
        <v>0</v>
      </c>
      <c r="J1538" s="15">
        <f>IF(PERL[[#This Row],[Unadjusted Maximum Revenue]]/(PERL[[#This Row],[Proposed Taxable Valuation]]/1000)&gt;PERL[[#This Row],[Max Debt RATE]],PERL[[#This Row],[Max Debt RATE]],PERL[[#This Row],[Unadjusted Maximum Revenue]]/(PERL[[#This Row],[Proposed Taxable Valuation]]/1000))</f>
        <v>0</v>
      </c>
      <c r="K1538" s="26">
        <f>ROUND(PERL[[#This Row],[Proposed Taxable Valuation]]/1000*PERL[[#This Row],[Adjusted Rate]],0)</f>
        <v>0</v>
      </c>
      <c r="L1538" s="19">
        <f t="shared" si="128"/>
        <v>0</v>
      </c>
      <c r="M1538" s="17">
        <f t="shared" si="130"/>
        <v>0</v>
      </c>
      <c r="N1538" s="5">
        <v>2691772512</v>
      </c>
      <c r="O1538">
        <f>INDEX($R$3:$T$335,MATCH(PERL[[#This Row],[DistrictNumber]],$R$3:$R$335,0),3)</f>
        <v>0</v>
      </c>
      <c r="P1538" s="9">
        <f t="shared" si="131"/>
        <v>0</v>
      </c>
      <c r="V1538">
        <v>2030</v>
      </c>
      <c r="W1538" t="s">
        <v>468</v>
      </c>
      <c r="X1538" s="25">
        <v>308160754</v>
      </c>
    </row>
    <row r="1539" spans="1:24" x14ac:dyDescent="0.35">
      <c r="A1539" s="13">
        <v>2030</v>
      </c>
      <c r="B1539" s="13">
        <f t="shared" si="127"/>
        <v>2029</v>
      </c>
      <c r="C1539" t="s">
        <v>464</v>
      </c>
      <c r="D1539" t="s">
        <v>465</v>
      </c>
      <c r="E1539" s="5">
        <v>421216416</v>
      </c>
      <c r="F1539" s="13">
        <f>INDEX($R$3:$T$335,MATCH(PERL[[#This Row],[DistrictNumber]],$R$3:$R$335,0),3)</f>
        <v>0</v>
      </c>
      <c r="G1539" s="9">
        <f t="shared" si="129"/>
        <v>0</v>
      </c>
      <c r="H1539" s="11">
        <v>1.02</v>
      </c>
      <c r="I1539" s="12" cm="1">
        <f t="array" ref="I1539">INDEX(PERL[],MATCH(PERL[[#This Row],[Base Year]]&amp;PERL[[#This Row],[DistrictNumber]],PERL[[Fiscal Year]:[Fiscal Year]]&amp;PERL[[DistrictNumber]:[DistrictNumber]],0),9)*$H1539</f>
        <v>0</v>
      </c>
      <c r="J1539" s="15">
        <f>IF(PERL[[#This Row],[Unadjusted Maximum Revenue]]/(PERL[[#This Row],[Proposed Taxable Valuation]]/1000)&gt;PERL[[#This Row],[Max Debt RATE]],PERL[[#This Row],[Max Debt RATE]],PERL[[#This Row],[Unadjusted Maximum Revenue]]/(PERL[[#This Row],[Proposed Taxable Valuation]]/1000))</f>
        <v>0</v>
      </c>
      <c r="K1539" s="26">
        <f>ROUND(PERL[[#This Row],[Proposed Taxable Valuation]]/1000*PERL[[#This Row],[Adjusted Rate]],0)</f>
        <v>0</v>
      </c>
      <c r="L1539" s="19">
        <f t="shared" si="128"/>
        <v>0</v>
      </c>
      <c r="M1539" s="17">
        <f t="shared" si="130"/>
        <v>0</v>
      </c>
      <c r="N1539" s="5">
        <v>277645076</v>
      </c>
      <c r="O1539">
        <f>INDEX($R$3:$T$335,MATCH(PERL[[#This Row],[DistrictNumber]],$R$3:$R$335,0),3)</f>
        <v>0</v>
      </c>
      <c r="P1539" s="9">
        <f t="shared" si="131"/>
        <v>0</v>
      </c>
      <c r="V1539">
        <v>2030</v>
      </c>
      <c r="W1539" t="s">
        <v>470</v>
      </c>
      <c r="X1539" s="25">
        <v>660278143</v>
      </c>
    </row>
    <row r="1540" spans="1:24" x14ac:dyDescent="0.35">
      <c r="A1540" s="13">
        <v>2030</v>
      </c>
      <c r="B1540" s="13">
        <f t="shared" si="127"/>
        <v>2029</v>
      </c>
      <c r="C1540" t="s">
        <v>466</v>
      </c>
      <c r="D1540" t="s">
        <v>467</v>
      </c>
      <c r="E1540" s="5">
        <v>940814628</v>
      </c>
      <c r="F1540" s="13">
        <f>INDEX($R$3:$T$335,MATCH(PERL[[#This Row],[DistrictNumber]],$R$3:$R$335,0),3)</f>
        <v>0</v>
      </c>
      <c r="G1540" s="9">
        <f t="shared" si="129"/>
        <v>0</v>
      </c>
      <c r="H1540" s="11">
        <v>1.02</v>
      </c>
      <c r="I1540" s="12" cm="1">
        <f t="array" ref="I1540">INDEX(PERL[],MATCH(PERL[[#This Row],[Base Year]]&amp;PERL[[#This Row],[DistrictNumber]],PERL[[Fiscal Year]:[Fiscal Year]]&amp;PERL[[DistrictNumber]:[DistrictNumber]],0),9)*$H1540</f>
        <v>0</v>
      </c>
      <c r="J1540" s="15">
        <f>IF(PERL[[#This Row],[Unadjusted Maximum Revenue]]/(PERL[[#This Row],[Proposed Taxable Valuation]]/1000)&gt;PERL[[#This Row],[Max Debt RATE]],PERL[[#This Row],[Max Debt RATE]],PERL[[#This Row],[Unadjusted Maximum Revenue]]/(PERL[[#This Row],[Proposed Taxable Valuation]]/1000))</f>
        <v>0</v>
      </c>
      <c r="K1540" s="26">
        <f>ROUND(PERL[[#This Row],[Proposed Taxable Valuation]]/1000*PERL[[#This Row],[Adjusted Rate]],0)</f>
        <v>0</v>
      </c>
      <c r="L1540" s="19">
        <f t="shared" si="128"/>
        <v>0</v>
      </c>
      <c r="M1540" s="17">
        <f t="shared" si="130"/>
        <v>0</v>
      </c>
      <c r="N1540" s="5">
        <v>790797061</v>
      </c>
      <c r="O1540">
        <f>INDEX($R$3:$T$335,MATCH(PERL[[#This Row],[DistrictNumber]],$R$3:$R$335,0),3)</f>
        <v>0</v>
      </c>
      <c r="P1540" s="9">
        <f t="shared" si="131"/>
        <v>0</v>
      </c>
      <c r="V1540">
        <v>2030</v>
      </c>
      <c r="W1540" t="s">
        <v>472</v>
      </c>
      <c r="X1540" s="25">
        <v>525298019</v>
      </c>
    </row>
    <row r="1541" spans="1:24" x14ac:dyDescent="0.35">
      <c r="A1541" s="13">
        <v>2030</v>
      </c>
      <c r="B1541" s="13">
        <f t="shared" ref="B1541:B1604" si="132">A1541-1</f>
        <v>2029</v>
      </c>
      <c r="C1541" t="s">
        <v>468</v>
      </c>
      <c r="D1541" t="s">
        <v>469</v>
      </c>
      <c r="E1541" s="5">
        <v>308160754</v>
      </c>
      <c r="F1541" s="13">
        <f>INDEX($R$3:$T$335,MATCH(PERL[[#This Row],[DistrictNumber]],$R$3:$R$335,0),3)</f>
        <v>0</v>
      </c>
      <c r="G1541" s="9">
        <f t="shared" si="129"/>
        <v>0</v>
      </c>
      <c r="H1541" s="11">
        <v>1.02</v>
      </c>
      <c r="I1541" s="12" cm="1">
        <f t="array" ref="I1541">INDEX(PERL[],MATCH(PERL[[#This Row],[Base Year]]&amp;PERL[[#This Row],[DistrictNumber]],PERL[[Fiscal Year]:[Fiscal Year]]&amp;PERL[[DistrictNumber]:[DistrictNumber]],0),9)*$H1541</f>
        <v>0</v>
      </c>
      <c r="J1541" s="15">
        <f>IF(PERL[[#This Row],[Unadjusted Maximum Revenue]]/(PERL[[#This Row],[Proposed Taxable Valuation]]/1000)&gt;PERL[[#This Row],[Max Debt RATE]],PERL[[#This Row],[Max Debt RATE]],PERL[[#This Row],[Unadjusted Maximum Revenue]]/(PERL[[#This Row],[Proposed Taxable Valuation]]/1000))</f>
        <v>0</v>
      </c>
      <c r="K1541" s="26">
        <f>ROUND(PERL[[#This Row],[Proposed Taxable Valuation]]/1000*PERL[[#This Row],[Adjusted Rate]],0)</f>
        <v>0</v>
      </c>
      <c r="L1541" s="19">
        <f t="shared" ref="L1541:L1604" si="133">I1541-G1541</f>
        <v>0</v>
      </c>
      <c r="M1541" s="17">
        <f t="shared" si="130"/>
        <v>0</v>
      </c>
      <c r="N1541" s="5">
        <v>233965594</v>
      </c>
      <c r="O1541">
        <f>INDEX($R$3:$T$335,MATCH(PERL[[#This Row],[DistrictNumber]],$R$3:$R$335,0),3)</f>
        <v>0</v>
      </c>
      <c r="P1541" s="9">
        <f t="shared" si="131"/>
        <v>0</v>
      </c>
      <c r="V1541">
        <v>2030</v>
      </c>
      <c r="W1541" t="s">
        <v>474</v>
      </c>
      <c r="X1541" s="25">
        <v>418047344</v>
      </c>
    </row>
    <row r="1542" spans="1:24" x14ac:dyDescent="0.35">
      <c r="A1542" s="13">
        <v>2030</v>
      </c>
      <c r="B1542" s="13">
        <f t="shared" si="132"/>
        <v>2029</v>
      </c>
      <c r="C1542" t="s">
        <v>470</v>
      </c>
      <c r="D1542" t="s">
        <v>471</v>
      </c>
      <c r="E1542" s="5">
        <v>660278143</v>
      </c>
      <c r="F1542" s="13">
        <f>INDEX($R$3:$T$335,MATCH(PERL[[#This Row],[DistrictNumber]],$R$3:$R$335,0),3)</f>
        <v>0</v>
      </c>
      <c r="G1542" s="9">
        <f t="shared" si="129"/>
        <v>0</v>
      </c>
      <c r="H1542" s="11">
        <v>1.02</v>
      </c>
      <c r="I1542" s="12" cm="1">
        <f t="array" ref="I1542">INDEX(PERL[],MATCH(PERL[[#This Row],[Base Year]]&amp;PERL[[#This Row],[DistrictNumber]],PERL[[Fiscal Year]:[Fiscal Year]]&amp;PERL[[DistrictNumber]:[DistrictNumber]],0),9)*$H1542</f>
        <v>0</v>
      </c>
      <c r="J1542" s="15">
        <f>IF(PERL[[#This Row],[Unadjusted Maximum Revenue]]/(PERL[[#This Row],[Proposed Taxable Valuation]]/1000)&gt;PERL[[#This Row],[Max Debt RATE]],PERL[[#This Row],[Max Debt RATE]],PERL[[#This Row],[Unadjusted Maximum Revenue]]/(PERL[[#This Row],[Proposed Taxable Valuation]]/1000))</f>
        <v>0</v>
      </c>
      <c r="K1542" s="26">
        <f>ROUND(PERL[[#This Row],[Proposed Taxable Valuation]]/1000*PERL[[#This Row],[Adjusted Rate]],0)</f>
        <v>0</v>
      </c>
      <c r="L1542" s="19">
        <f t="shared" si="133"/>
        <v>0</v>
      </c>
      <c r="M1542" s="17">
        <f t="shared" si="130"/>
        <v>0</v>
      </c>
      <c r="N1542" s="5">
        <v>491307400</v>
      </c>
      <c r="O1542">
        <f>INDEX($R$3:$T$335,MATCH(PERL[[#This Row],[DistrictNumber]],$R$3:$R$335,0),3)</f>
        <v>0</v>
      </c>
      <c r="P1542" s="9">
        <f t="shared" si="131"/>
        <v>0</v>
      </c>
      <c r="V1542">
        <v>2030</v>
      </c>
      <c r="W1542" t="s">
        <v>478</v>
      </c>
      <c r="X1542" s="25">
        <v>592224865</v>
      </c>
    </row>
    <row r="1543" spans="1:24" x14ac:dyDescent="0.35">
      <c r="A1543" s="13">
        <v>2030</v>
      </c>
      <c r="B1543" s="13">
        <f t="shared" si="132"/>
        <v>2029</v>
      </c>
      <c r="C1543" t="s">
        <v>472</v>
      </c>
      <c r="D1543" t="s">
        <v>473</v>
      </c>
      <c r="E1543" s="5">
        <v>525298019</v>
      </c>
      <c r="F1543" s="13">
        <f>INDEX($R$3:$T$335,MATCH(PERL[[#This Row],[DistrictNumber]],$R$3:$R$335,0),3)</f>
        <v>0</v>
      </c>
      <c r="G1543" s="9">
        <f t="shared" si="129"/>
        <v>0</v>
      </c>
      <c r="H1543" s="11">
        <v>1.02</v>
      </c>
      <c r="I1543" s="12" cm="1">
        <f t="array" ref="I1543">INDEX(PERL[],MATCH(PERL[[#This Row],[Base Year]]&amp;PERL[[#This Row],[DistrictNumber]],PERL[[Fiscal Year]:[Fiscal Year]]&amp;PERL[[DistrictNumber]:[DistrictNumber]],0),9)*$H1543</f>
        <v>0</v>
      </c>
      <c r="J1543" s="15">
        <f>IF(PERL[[#This Row],[Unadjusted Maximum Revenue]]/(PERL[[#This Row],[Proposed Taxable Valuation]]/1000)&gt;PERL[[#This Row],[Max Debt RATE]],PERL[[#This Row],[Max Debt RATE]],PERL[[#This Row],[Unadjusted Maximum Revenue]]/(PERL[[#This Row],[Proposed Taxable Valuation]]/1000))</f>
        <v>0</v>
      </c>
      <c r="K1543" s="26">
        <f>ROUND(PERL[[#This Row],[Proposed Taxable Valuation]]/1000*PERL[[#This Row],[Adjusted Rate]],0)</f>
        <v>0</v>
      </c>
      <c r="L1543" s="19">
        <f t="shared" si="133"/>
        <v>0</v>
      </c>
      <c r="M1543" s="17">
        <f t="shared" si="130"/>
        <v>0</v>
      </c>
      <c r="N1543" s="5">
        <v>397422670</v>
      </c>
      <c r="O1543">
        <f>INDEX($R$3:$T$335,MATCH(PERL[[#This Row],[DistrictNumber]],$R$3:$R$335,0),3)</f>
        <v>0</v>
      </c>
      <c r="P1543" s="9">
        <f t="shared" si="131"/>
        <v>0</v>
      </c>
      <c r="V1543">
        <v>2030</v>
      </c>
      <c r="W1543" t="s">
        <v>480</v>
      </c>
      <c r="X1543" s="25">
        <v>649497892</v>
      </c>
    </row>
    <row r="1544" spans="1:24" x14ac:dyDescent="0.35">
      <c r="A1544" s="13">
        <v>2030</v>
      </c>
      <c r="B1544" s="13">
        <f t="shared" si="132"/>
        <v>2029</v>
      </c>
      <c r="C1544" t="s">
        <v>474</v>
      </c>
      <c r="D1544" t="s">
        <v>475</v>
      </c>
      <c r="E1544" s="5">
        <v>418047344</v>
      </c>
      <c r="F1544" s="13">
        <f>INDEX($R$3:$T$335,MATCH(PERL[[#This Row],[DistrictNumber]],$R$3:$R$335,0),3)</f>
        <v>0</v>
      </c>
      <c r="G1544" s="9">
        <f t="shared" si="129"/>
        <v>0</v>
      </c>
      <c r="H1544" s="11">
        <v>1.02</v>
      </c>
      <c r="I1544" s="12" cm="1">
        <f t="array" ref="I1544">INDEX(PERL[],MATCH(PERL[[#This Row],[Base Year]]&amp;PERL[[#This Row],[DistrictNumber]],PERL[[Fiscal Year]:[Fiscal Year]]&amp;PERL[[DistrictNumber]:[DistrictNumber]],0),9)*$H1544</f>
        <v>0</v>
      </c>
      <c r="J1544" s="15">
        <f>IF(PERL[[#This Row],[Unadjusted Maximum Revenue]]/(PERL[[#This Row],[Proposed Taxable Valuation]]/1000)&gt;PERL[[#This Row],[Max Debt RATE]],PERL[[#This Row],[Max Debt RATE]],PERL[[#This Row],[Unadjusted Maximum Revenue]]/(PERL[[#This Row],[Proposed Taxable Valuation]]/1000))</f>
        <v>0</v>
      </c>
      <c r="K1544" s="26">
        <f>ROUND(PERL[[#This Row],[Proposed Taxable Valuation]]/1000*PERL[[#This Row],[Adjusted Rate]],0)</f>
        <v>0</v>
      </c>
      <c r="L1544" s="19">
        <f t="shared" si="133"/>
        <v>0</v>
      </c>
      <c r="M1544" s="17">
        <f t="shared" si="130"/>
        <v>0</v>
      </c>
      <c r="N1544" s="5">
        <v>343734253</v>
      </c>
      <c r="O1544">
        <f>INDEX($R$3:$T$335,MATCH(PERL[[#This Row],[DistrictNumber]],$R$3:$R$335,0),3)</f>
        <v>0</v>
      </c>
      <c r="P1544" s="9">
        <f t="shared" si="131"/>
        <v>0</v>
      </c>
      <c r="V1544">
        <v>2030</v>
      </c>
      <c r="W1544" t="s">
        <v>482</v>
      </c>
      <c r="X1544" s="25">
        <v>723740686</v>
      </c>
    </row>
    <row r="1545" spans="1:24" x14ac:dyDescent="0.35">
      <c r="A1545" s="13">
        <v>2030</v>
      </c>
      <c r="B1545" s="13">
        <f t="shared" si="132"/>
        <v>2029</v>
      </c>
      <c r="C1545" t="s">
        <v>476</v>
      </c>
      <c r="D1545" t="s">
        <v>477</v>
      </c>
      <c r="E1545" s="5">
        <v>360769112</v>
      </c>
      <c r="F1545" s="13">
        <f>INDEX($R$3:$T$335,MATCH(PERL[[#This Row],[DistrictNumber]],$R$3:$R$335,0),3)</f>
        <v>0</v>
      </c>
      <c r="G1545" s="9">
        <f t="shared" si="129"/>
        <v>0</v>
      </c>
      <c r="H1545" s="11">
        <v>1.02</v>
      </c>
      <c r="I1545" s="12" cm="1">
        <f t="array" ref="I1545">INDEX(PERL[],MATCH(PERL[[#This Row],[Base Year]]&amp;PERL[[#This Row],[DistrictNumber]],PERL[[Fiscal Year]:[Fiscal Year]]&amp;PERL[[DistrictNumber]:[DistrictNumber]],0),9)*$H1545</f>
        <v>0</v>
      </c>
      <c r="J1545" s="15">
        <f>IF(PERL[[#This Row],[Unadjusted Maximum Revenue]]/(PERL[[#This Row],[Proposed Taxable Valuation]]/1000)&gt;PERL[[#This Row],[Max Debt RATE]],PERL[[#This Row],[Max Debt RATE]],PERL[[#This Row],[Unadjusted Maximum Revenue]]/(PERL[[#This Row],[Proposed Taxable Valuation]]/1000))</f>
        <v>0</v>
      </c>
      <c r="K1545" s="26">
        <f>ROUND(PERL[[#This Row],[Proposed Taxable Valuation]]/1000*PERL[[#This Row],[Adjusted Rate]],0)</f>
        <v>0</v>
      </c>
      <c r="L1545" s="19">
        <f t="shared" si="133"/>
        <v>0</v>
      </c>
      <c r="M1545" s="17">
        <f t="shared" si="130"/>
        <v>0</v>
      </c>
      <c r="N1545" s="5">
        <v>296912692</v>
      </c>
      <c r="O1545">
        <f>INDEX($R$3:$T$335,MATCH(PERL[[#This Row],[DistrictNumber]],$R$3:$R$335,0),3)</f>
        <v>0</v>
      </c>
      <c r="P1545" s="9">
        <f t="shared" si="131"/>
        <v>0</v>
      </c>
      <c r="V1545">
        <v>2030</v>
      </c>
      <c r="W1545" t="s">
        <v>484</v>
      </c>
      <c r="X1545" s="25">
        <v>353175657</v>
      </c>
    </row>
    <row r="1546" spans="1:24" x14ac:dyDescent="0.35">
      <c r="A1546" s="13">
        <v>2030</v>
      </c>
      <c r="B1546" s="13">
        <f t="shared" si="132"/>
        <v>2029</v>
      </c>
      <c r="C1546" t="s">
        <v>478</v>
      </c>
      <c r="D1546" t="s">
        <v>479</v>
      </c>
      <c r="E1546" s="5">
        <v>592224865</v>
      </c>
      <c r="F1546" s="13">
        <f>INDEX($R$3:$T$335,MATCH(PERL[[#This Row],[DistrictNumber]],$R$3:$R$335,0),3)</f>
        <v>0</v>
      </c>
      <c r="G1546" s="9">
        <f t="shared" ref="G1546:G1609" si="134">E1546/1000*F1546</f>
        <v>0</v>
      </c>
      <c r="H1546" s="11">
        <v>1.02</v>
      </c>
      <c r="I1546" s="12" cm="1">
        <f t="array" ref="I1546">INDEX(PERL[],MATCH(PERL[[#This Row],[Base Year]]&amp;PERL[[#This Row],[DistrictNumber]],PERL[[Fiscal Year]:[Fiscal Year]]&amp;PERL[[DistrictNumber]:[DistrictNumber]],0),9)*$H1546</f>
        <v>0</v>
      </c>
      <c r="J1546" s="15">
        <f>IF(PERL[[#This Row],[Unadjusted Maximum Revenue]]/(PERL[[#This Row],[Proposed Taxable Valuation]]/1000)&gt;PERL[[#This Row],[Max Debt RATE]],PERL[[#This Row],[Max Debt RATE]],PERL[[#This Row],[Unadjusted Maximum Revenue]]/(PERL[[#This Row],[Proposed Taxable Valuation]]/1000))</f>
        <v>0</v>
      </c>
      <c r="K1546" s="26">
        <f>ROUND(PERL[[#This Row],[Proposed Taxable Valuation]]/1000*PERL[[#This Row],[Adjusted Rate]],0)</f>
        <v>0</v>
      </c>
      <c r="L1546" s="19">
        <f t="shared" si="133"/>
        <v>0</v>
      </c>
      <c r="M1546" s="17">
        <f t="shared" si="130"/>
        <v>0</v>
      </c>
      <c r="N1546" s="5">
        <v>459337164</v>
      </c>
      <c r="O1546">
        <f>INDEX($R$3:$T$335,MATCH(PERL[[#This Row],[DistrictNumber]],$R$3:$R$335,0),3)</f>
        <v>0</v>
      </c>
      <c r="P1546" s="9">
        <f t="shared" si="131"/>
        <v>0</v>
      </c>
      <c r="V1546">
        <v>2030</v>
      </c>
      <c r="W1546" t="s">
        <v>486</v>
      </c>
      <c r="X1546" s="25">
        <v>220565578</v>
      </c>
    </row>
    <row r="1547" spans="1:24" x14ac:dyDescent="0.35">
      <c r="A1547" s="13">
        <v>2030</v>
      </c>
      <c r="B1547" s="13">
        <f t="shared" si="132"/>
        <v>2029</v>
      </c>
      <c r="C1547" t="s">
        <v>480</v>
      </c>
      <c r="D1547" t="s">
        <v>481</v>
      </c>
      <c r="E1547" s="5">
        <v>649497892</v>
      </c>
      <c r="F1547" s="13">
        <f>INDEX($R$3:$T$335,MATCH(PERL[[#This Row],[DistrictNumber]],$R$3:$R$335,0),3)</f>
        <v>0</v>
      </c>
      <c r="G1547" s="9">
        <f t="shared" si="134"/>
        <v>0</v>
      </c>
      <c r="H1547" s="11">
        <v>1.02</v>
      </c>
      <c r="I1547" s="12" cm="1">
        <f t="array" ref="I1547">INDEX(PERL[],MATCH(PERL[[#This Row],[Base Year]]&amp;PERL[[#This Row],[DistrictNumber]],PERL[[Fiscal Year]:[Fiscal Year]]&amp;PERL[[DistrictNumber]:[DistrictNumber]],0),9)*$H1547</f>
        <v>0</v>
      </c>
      <c r="J1547" s="15">
        <f>IF(PERL[[#This Row],[Unadjusted Maximum Revenue]]/(PERL[[#This Row],[Proposed Taxable Valuation]]/1000)&gt;PERL[[#This Row],[Max Debt RATE]],PERL[[#This Row],[Max Debt RATE]],PERL[[#This Row],[Unadjusted Maximum Revenue]]/(PERL[[#This Row],[Proposed Taxable Valuation]]/1000))</f>
        <v>0</v>
      </c>
      <c r="K1547" s="26">
        <f>ROUND(PERL[[#This Row],[Proposed Taxable Valuation]]/1000*PERL[[#This Row],[Adjusted Rate]],0)</f>
        <v>0</v>
      </c>
      <c r="L1547" s="19">
        <f t="shared" si="133"/>
        <v>0</v>
      </c>
      <c r="M1547" s="17">
        <f t="shared" ref="M1547:M1610" si="135">J1547-F1547</f>
        <v>0</v>
      </c>
      <c r="N1547" s="5">
        <v>456707665</v>
      </c>
      <c r="O1547">
        <f>INDEX($R$3:$T$335,MATCH(PERL[[#This Row],[DistrictNumber]],$R$3:$R$335,0),3)</f>
        <v>0</v>
      </c>
      <c r="P1547" s="9">
        <f t="shared" si="131"/>
        <v>0</v>
      </c>
      <c r="V1547">
        <v>2030</v>
      </c>
      <c r="W1547" t="s">
        <v>540</v>
      </c>
      <c r="X1547" s="25">
        <v>593959540</v>
      </c>
    </row>
    <row r="1548" spans="1:24" x14ac:dyDescent="0.35">
      <c r="A1548" s="13">
        <v>2030</v>
      </c>
      <c r="B1548" s="13">
        <f t="shared" si="132"/>
        <v>2029</v>
      </c>
      <c r="C1548" t="s">
        <v>482</v>
      </c>
      <c r="D1548" t="s">
        <v>483</v>
      </c>
      <c r="E1548" s="5">
        <v>723740686</v>
      </c>
      <c r="F1548" s="13">
        <f>INDEX($R$3:$T$335,MATCH(PERL[[#This Row],[DistrictNumber]],$R$3:$R$335,0),3)</f>
        <v>0</v>
      </c>
      <c r="G1548" s="9">
        <f t="shared" si="134"/>
        <v>0</v>
      </c>
      <c r="H1548" s="11">
        <v>1.02</v>
      </c>
      <c r="I1548" s="12" cm="1">
        <f t="array" ref="I1548">INDEX(PERL[],MATCH(PERL[[#This Row],[Base Year]]&amp;PERL[[#This Row],[DistrictNumber]],PERL[[Fiscal Year]:[Fiscal Year]]&amp;PERL[[DistrictNumber]:[DistrictNumber]],0),9)*$H1548</f>
        <v>0</v>
      </c>
      <c r="J1548" s="15">
        <f>IF(PERL[[#This Row],[Unadjusted Maximum Revenue]]/(PERL[[#This Row],[Proposed Taxable Valuation]]/1000)&gt;PERL[[#This Row],[Max Debt RATE]],PERL[[#This Row],[Max Debt RATE]],PERL[[#This Row],[Unadjusted Maximum Revenue]]/(PERL[[#This Row],[Proposed Taxable Valuation]]/1000))</f>
        <v>0</v>
      </c>
      <c r="K1548" s="26">
        <f>ROUND(PERL[[#This Row],[Proposed Taxable Valuation]]/1000*PERL[[#This Row],[Adjusted Rate]],0)</f>
        <v>0</v>
      </c>
      <c r="L1548" s="19">
        <f t="shared" si="133"/>
        <v>0</v>
      </c>
      <c r="M1548" s="17">
        <f t="shared" si="135"/>
        <v>0</v>
      </c>
      <c r="N1548" s="5">
        <v>488400653</v>
      </c>
      <c r="O1548">
        <f>INDEX($R$3:$T$335,MATCH(PERL[[#This Row],[DistrictNumber]],$R$3:$R$335,0),3)</f>
        <v>0</v>
      </c>
      <c r="P1548" s="9">
        <f t="shared" si="131"/>
        <v>0</v>
      </c>
      <c r="V1548">
        <v>2030</v>
      </c>
      <c r="W1548" t="s">
        <v>488</v>
      </c>
      <c r="X1548" s="25">
        <v>2761931432</v>
      </c>
    </row>
    <row r="1549" spans="1:24" x14ac:dyDescent="0.35">
      <c r="A1549" s="13">
        <v>2030</v>
      </c>
      <c r="B1549" s="13">
        <f t="shared" si="132"/>
        <v>2029</v>
      </c>
      <c r="C1549" t="s">
        <v>484</v>
      </c>
      <c r="D1549" t="s">
        <v>485</v>
      </c>
      <c r="E1549" s="5">
        <v>353175657</v>
      </c>
      <c r="F1549" s="13">
        <f>INDEX($R$3:$T$335,MATCH(PERL[[#This Row],[DistrictNumber]],$R$3:$R$335,0),3)</f>
        <v>0</v>
      </c>
      <c r="G1549" s="9">
        <f t="shared" si="134"/>
        <v>0</v>
      </c>
      <c r="H1549" s="11">
        <v>1.02</v>
      </c>
      <c r="I1549" s="12" cm="1">
        <f t="array" ref="I1549">INDEX(PERL[],MATCH(PERL[[#This Row],[Base Year]]&amp;PERL[[#This Row],[DistrictNumber]],PERL[[Fiscal Year]:[Fiscal Year]]&amp;PERL[[DistrictNumber]:[DistrictNumber]],0),9)*$H1549</f>
        <v>0</v>
      </c>
      <c r="J1549" s="15">
        <f>IF(PERL[[#This Row],[Unadjusted Maximum Revenue]]/(PERL[[#This Row],[Proposed Taxable Valuation]]/1000)&gt;PERL[[#This Row],[Max Debt RATE]],PERL[[#This Row],[Max Debt RATE]],PERL[[#This Row],[Unadjusted Maximum Revenue]]/(PERL[[#This Row],[Proposed Taxable Valuation]]/1000))</f>
        <v>0</v>
      </c>
      <c r="K1549" s="26">
        <f>ROUND(PERL[[#This Row],[Proposed Taxable Valuation]]/1000*PERL[[#This Row],[Adjusted Rate]],0)</f>
        <v>0</v>
      </c>
      <c r="L1549" s="19">
        <f t="shared" si="133"/>
        <v>0</v>
      </c>
      <c r="M1549" s="17">
        <f t="shared" si="135"/>
        <v>0</v>
      </c>
      <c r="N1549" s="5">
        <v>275281544</v>
      </c>
      <c r="O1549">
        <f>INDEX($R$3:$T$335,MATCH(PERL[[#This Row],[DistrictNumber]],$R$3:$R$335,0),3)</f>
        <v>0</v>
      </c>
      <c r="P1549" s="9">
        <f t="shared" si="131"/>
        <v>0</v>
      </c>
      <c r="V1549">
        <v>2030</v>
      </c>
      <c r="W1549" t="s">
        <v>490</v>
      </c>
      <c r="X1549" s="25">
        <v>390020412</v>
      </c>
    </row>
    <row r="1550" spans="1:24" x14ac:dyDescent="0.35">
      <c r="A1550" s="13">
        <v>2030</v>
      </c>
      <c r="B1550" s="13">
        <f t="shared" si="132"/>
        <v>2029</v>
      </c>
      <c r="C1550" t="s">
        <v>486</v>
      </c>
      <c r="D1550" t="s">
        <v>487</v>
      </c>
      <c r="E1550" s="5">
        <v>220565578</v>
      </c>
      <c r="F1550" s="13">
        <f>INDEX($R$3:$T$335,MATCH(PERL[[#This Row],[DistrictNumber]],$R$3:$R$335,0),3)</f>
        <v>0</v>
      </c>
      <c r="G1550" s="9">
        <f t="shared" si="134"/>
        <v>0</v>
      </c>
      <c r="H1550" s="11">
        <v>1.02</v>
      </c>
      <c r="I1550" s="12" cm="1">
        <f t="array" ref="I1550">INDEX(PERL[],MATCH(PERL[[#This Row],[Base Year]]&amp;PERL[[#This Row],[DistrictNumber]],PERL[[Fiscal Year]:[Fiscal Year]]&amp;PERL[[DistrictNumber]:[DistrictNumber]],0),9)*$H1550</f>
        <v>0</v>
      </c>
      <c r="J1550" s="15">
        <f>IF(PERL[[#This Row],[Unadjusted Maximum Revenue]]/(PERL[[#This Row],[Proposed Taxable Valuation]]/1000)&gt;PERL[[#This Row],[Max Debt RATE]],PERL[[#This Row],[Max Debt RATE]],PERL[[#This Row],[Unadjusted Maximum Revenue]]/(PERL[[#This Row],[Proposed Taxable Valuation]]/1000))</f>
        <v>0</v>
      </c>
      <c r="K1550" s="26">
        <f>ROUND(PERL[[#This Row],[Proposed Taxable Valuation]]/1000*PERL[[#This Row],[Adjusted Rate]],0)</f>
        <v>0</v>
      </c>
      <c r="L1550" s="19">
        <f t="shared" si="133"/>
        <v>0</v>
      </c>
      <c r="M1550" s="17">
        <f t="shared" si="135"/>
        <v>0</v>
      </c>
      <c r="N1550" s="5">
        <v>167043132</v>
      </c>
      <c r="O1550">
        <f>INDEX($R$3:$T$335,MATCH(PERL[[#This Row],[DistrictNumber]],$R$3:$R$335,0),3)</f>
        <v>0</v>
      </c>
      <c r="P1550" s="9">
        <f t="shared" si="131"/>
        <v>0</v>
      </c>
      <c r="V1550">
        <v>2030</v>
      </c>
      <c r="W1550" t="s">
        <v>492</v>
      </c>
      <c r="X1550" s="25">
        <v>297488463</v>
      </c>
    </row>
    <row r="1551" spans="1:24" x14ac:dyDescent="0.35">
      <c r="A1551" s="13">
        <v>2030</v>
      </c>
      <c r="B1551" s="13">
        <f t="shared" si="132"/>
        <v>2029</v>
      </c>
      <c r="C1551" t="s">
        <v>488</v>
      </c>
      <c r="D1551" t="s">
        <v>489</v>
      </c>
      <c r="E1551" s="5">
        <v>2761931432</v>
      </c>
      <c r="F1551" s="13">
        <f>INDEX($R$3:$T$335,MATCH(PERL[[#This Row],[DistrictNumber]],$R$3:$R$335,0),3)</f>
        <v>0.13500000000000001</v>
      </c>
      <c r="G1551" s="9">
        <f t="shared" si="134"/>
        <v>372860.74332000001</v>
      </c>
      <c r="H1551" s="11">
        <v>1.02</v>
      </c>
      <c r="I1551" s="12" cm="1">
        <f t="array" ref="I1551">INDEX(PERL[],MATCH(PERL[[#This Row],[Base Year]]&amp;PERL[[#This Row],[DistrictNumber]],PERL[[Fiscal Year]:[Fiscal Year]]&amp;PERL[[DistrictNumber]:[DistrictNumber]],0),9)*$H1551</f>
        <v>231247.78903637573</v>
      </c>
      <c r="J1551" s="15">
        <f>IF(PERL[[#This Row],[Unadjusted Maximum Revenue]]/(PERL[[#This Row],[Proposed Taxable Valuation]]/1000)&gt;PERL[[#This Row],[Max Debt RATE]],PERL[[#This Row],[Max Debt RATE]],PERL[[#This Row],[Unadjusted Maximum Revenue]]/(PERL[[#This Row],[Proposed Taxable Valuation]]/1000))</f>
        <v>8.3726839253544419E-2</v>
      </c>
      <c r="K1551" s="26">
        <f>ROUND(PERL[[#This Row],[Proposed Taxable Valuation]]/1000*PERL[[#This Row],[Adjusted Rate]],0)</f>
        <v>231248</v>
      </c>
      <c r="L1551" s="19">
        <f t="shared" si="133"/>
        <v>-141612.95428362428</v>
      </c>
      <c r="M1551" s="17">
        <f t="shared" si="135"/>
        <v>-5.127316074645559E-2</v>
      </c>
      <c r="N1551" s="5">
        <v>2140061497</v>
      </c>
      <c r="O1551">
        <f>INDEX($R$3:$T$335,MATCH(PERL[[#This Row],[DistrictNumber]],$R$3:$R$335,0),3)</f>
        <v>0.13500000000000001</v>
      </c>
      <c r="P1551" s="9">
        <f t="shared" si="131"/>
        <v>288908.30209499999</v>
      </c>
      <c r="V1551">
        <v>2030</v>
      </c>
      <c r="W1551" t="s">
        <v>494</v>
      </c>
      <c r="X1551" s="25">
        <v>1843069100</v>
      </c>
    </row>
    <row r="1552" spans="1:24" x14ac:dyDescent="0.35">
      <c r="A1552" s="13">
        <v>2030</v>
      </c>
      <c r="B1552" s="13">
        <f t="shared" si="132"/>
        <v>2029</v>
      </c>
      <c r="C1552" t="s">
        <v>490</v>
      </c>
      <c r="D1552" t="s">
        <v>491</v>
      </c>
      <c r="E1552" s="5">
        <v>390020412</v>
      </c>
      <c r="F1552" s="13">
        <f>INDEX($R$3:$T$335,MATCH(PERL[[#This Row],[DistrictNumber]],$R$3:$R$335,0),3)</f>
        <v>0</v>
      </c>
      <c r="G1552" s="9">
        <f t="shared" si="134"/>
        <v>0</v>
      </c>
      <c r="H1552" s="11">
        <v>1.02</v>
      </c>
      <c r="I1552" s="12" cm="1">
        <f t="array" ref="I1552">INDEX(PERL[],MATCH(PERL[[#This Row],[Base Year]]&amp;PERL[[#This Row],[DistrictNumber]],PERL[[Fiscal Year]:[Fiscal Year]]&amp;PERL[[DistrictNumber]:[DistrictNumber]],0),9)*$H1552</f>
        <v>0</v>
      </c>
      <c r="J1552" s="15">
        <f>IF(PERL[[#This Row],[Unadjusted Maximum Revenue]]/(PERL[[#This Row],[Proposed Taxable Valuation]]/1000)&gt;PERL[[#This Row],[Max Debt RATE]],PERL[[#This Row],[Max Debt RATE]],PERL[[#This Row],[Unadjusted Maximum Revenue]]/(PERL[[#This Row],[Proposed Taxable Valuation]]/1000))</f>
        <v>0</v>
      </c>
      <c r="K1552" s="26">
        <f>ROUND(PERL[[#This Row],[Proposed Taxable Valuation]]/1000*PERL[[#This Row],[Adjusted Rate]],0)</f>
        <v>0</v>
      </c>
      <c r="L1552" s="19">
        <f t="shared" si="133"/>
        <v>0</v>
      </c>
      <c r="M1552" s="17">
        <f t="shared" si="135"/>
        <v>0</v>
      </c>
      <c r="N1552" s="5">
        <v>323739283</v>
      </c>
      <c r="O1552">
        <f>INDEX($R$3:$T$335,MATCH(PERL[[#This Row],[DistrictNumber]],$R$3:$R$335,0),3)</f>
        <v>0</v>
      </c>
      <c r="P1552" s="9">
        <f t="shared" si="131"/>
        <v>0</v>
      </c>
      <c r="V1552">
        <v>2030</v>
      </c>
      <c r="W1552" t="s">
        <v>496</v>
      </c>
      <c r="X1552" s="25">
        <v>219483938</v>
      </c>
    </row>
    <row r="1553" spans="1:24" x14ac:dyDescent="0.35">
      <c r="A1553" s="13">
        <v>2030</v>
      </c>
      <c r="B1553" s="13">
        <f t="shared" si="132"/>
        <v>2029</v>
      </c>
      <c r="C1553" t="s">
        <v>492</v>
      </c>
      <c r="D1553" t="s">
        <v>493</v>
      </c>
      <c r="E1553" s="5">
        <v>297488463</v>
      </c>
      <c r="F1553" s="13">
        <f>INDEX($R$3:$T$335,MATCH(PERL[[#This Row],[DistrictNumber]],$R$3:$R$335,0),3)</f>
        <v>0</v>
      </c>
      <c r="G1553" s="9">
        <f t="shared" si="134"/>
        <v>0</v>
      </c>
      <c r="H1553" s="11">
        <v>1.02</v>
      </c>
      <c r="I1553" s="12" cm="1">
        <f t="array" ref="I1553">INDEX(PERL[],MATCH(PERL[[#This Row],[Base Year]]&amp;PERL[[#This Row],[DistrictNumber]],PERL[[Fiscal Year]:[Fiscal Year]]&amp;PERL[[DistrictNumber]:[DistrictNumber]],0),9)*$H1553</f>
        <v>0</v>
      </c>
      <c r="J1553" s="15">
        <f>IF(PERL[[#This Row],[Unadjusted Maximum Revenue]]/(PERL[[#This Row],[Proposed Taxable Valuation]]/1000)&gt;PERL[[#This Row],[Max Debt RATE]],PERL[[#This Row],[Max Debt RATE]],PERL[[#This Row],[Unadjusted Maximum Revenue]]/(PERL[[#This Row],[Proposed Taxable Valuation]]/1000))</f>
        <v>0</v>
      </c>
      <c r="K1553" s="26">
        <f>ROUND(PERL[[#This Row],[Proposed Taxable Valuation]]/1000*PERL[[#This Row],[Adjusted Rate]],0)</f>
        <v>0</v>
      </c>
      <c r="L1553" s="19">
        <f t="shared" si="133"/>
        <v>0</v>
      </c>
      <c r="M1553" s="17">
        <f t="shared" si="135"/>
        <v>0</v>
      </c>
      <c r="N1553" s="5">
        <v>244475431</v>
      </c>
      <c r="O1553">
        <f>INDEX($R$3:$T$335,MATCH(PERL[[#This Row],[DistrictNumber]],$R$3:$R$335,0),3)</f>
        <v>0</v>
      </c>
      <c r="P1553" s="9">
        <f t="shared" si="131"/>
        <v>0</v>
      </c>
      <c r="V1553">
        <v>2030</v>
      </c>
      <c r="W1553" t="s">
        <v>616</v>
      </c>
      <c r="X1553" s="25">
        <v>663785749</v>
      </c>
    </row>
    <row r="1554" spans="1:24" x14ac:dyDescent="0.35">
      <c r="A1554" s="13">
        <v>2030</v>
      </c>
      <c r="B1554" s="13">
        <f t="shared" si="132"/>
        <v>2029</v>
      </c>
      <c r="C1554" t="s">
        <v>494</v>
      </c>
      <c r="D1554" t="s">
        <v>495</v>
      </c>
      <c r="E1554" s="5">
        <v>1843069100</v>
      </c>
      <c r="F1554" s="13">
        <f>INDEX($R$3:$T$335,MATCH(PERL[[#This Row],[DistrictNumber]],$R$3:$R$335,0),3)</f>
        <v>0</v>
      </c>
      <c r="G1554" s="9">
        <f t="shared" si="134"/>
        <v>0</v>
      </c>
      <c r="H1554" s="11">
        <v>1.02</v>
      </c>
      <c r="I1554" s="12" cm="1">
        <f t="array" ref="I1554">INDEX(PERL[],MATCH(PERL[[#This Row],[Base Year]]&amp;PERL[[#This Row],[DistrictNumber]],PERL[[Fiscal Year]:[Fiscal Year]]&amp;PERL[[DistrictNumber]:[DistrictNumber]],0),9)*$H1554</f>
        <v>0</v>
      </c>
      <c r="J1554" s="15">
        <f>IF(PERL[[#This Row],[Unadjusted Maximum Revenue]]/(PERL[[#This Row],[Proposed Taxable Valuation]]/1000)&gt;PERL[[#This Row],[Max Debt RATE]],PERL[[#This Row],[Max Debt RATE]],PERL[[#This Row],[Unadjusted Maximum Revenue]]/(PERL[[#This Row],[Proposed Taxable Valuation]]/1000))</f>
        <v>0</v>
      </c>
      <c r="K1554" s="26">
        <f>ROUND(PERL[[#This Row],[Proposed Taxable Valuation]]/1000*PERL[[#This Row],[Adjusted Rate]],0)</f>
        <v>0</v>
      </c>
      <c r="L1554" s="19">
        <f t="shared" si="133"/>
        <v>0</v>
      </c>
      <c r="M1554" s="17">
        <f t="shared" si="135"/>
        <v>0</v>
      </c>
      <c r="N1554" s="5">
        <v>1406218408</v>
      </c>
      <c r="O1554">
        <f>INDEX($R$3:$T$335,MATCH(PERL[[#This Row],[DistrictNumber]],$R$3:$R$335,0),3)</f>
        <v>0</v>
      </c>
      <c r="P1554" s="9">
        <f t="shared" si="131"/>
        <v>0</v>
      </c>
      <c r="V1554">
        <v>2030</v>
      </c>
      <c r="W1554" t="s">
        <v>498</v>
      </c>
      <c r="X1554" s="25">
        <v>752341096</v>
      </c>
    </row>
    <row r="1555" spans="1:24" x14ac:dyDescent="0.35">
      <c r="A1555" s="13">
        <v>2030</v>
      </c>
      <c r="B1555" s="13">
        <f t="shared" si="132"/>
        <v>2029</v>
      </c>
      <c r="C1555" t="s">
        <v>496</v>
      </c>
      <c r="D1555" t="s">
        <v>497</v>
      </c>
      <c r="E1555" s="5">
        <v>219483938</v>
      </c>
      <c r="F1555" s="13">
        <f>INDEX($R$3:$T$335,MATCH(PERL[[#This Row],[DistrictNumber]],$R$3:$R$335,0),3)</f>
        <v>0</v>
      </c>
      <c r="G1555" s="9">
        <f t="shared" si="134"/>
        <v>0</v>
      </c>
      <c r="H1555" s="11">
        <v>1.02</v>
      </c>
      <c r="I1555" s="12" cm="1">
        <f t="array" ref="I1555">INDEX(PERL[],MATCH(PERL[[#This Row],[Base Year]]&amp;PERL[[#This Row],[DistrictNumber]],PERL[[Fiscal Year]:[Fiscal Year]]&amp;PERL[[DistrictNumber]:[DistrictNumber]],0),9)*$H1555</f>
        <v>0</v>
      </c>
      <c r="J1555" s="15">
        <f>IF(PERL[[#This Row],[Unadjusted Maximum Revenue]]/(PERL[[#This Row],[Proposed Taxable Valuation]]/1000)&gt;PERL[[#This Row],[Max Debt RATE]],PERL[[#This Row],[Max Debt RATE]],PERL[[#This Row],[Unadjusted Maximum Revenue]]/(PERL[[#This Row],[Proposed Taxable Valuation]]/1000))</f>
        <v>0</v>
      </c>
      <c r="K1555" s="26">
        <f>ROUND(PERL[[#This Row],[Proposed Taxable Valuation]]/1000*PERL[[#This Row],[Adjusted Rate]],0)</f>
        <v>0</v>
      </c>
      <c r="L1555" s="19">
        <f t="shared" si="133"/>
        <v>0</v>
      </c>
      <c r="M1555" s="17">
        <f t="shared" si="135"/>
        <v>0</v>
      </c>
      <c r="N1555" s="5">
        <v>167235285</v>
      </c>
      <c r="O1555">
        <f>INDEX($R$3:$T$335,MATCH(PERL[[#This Row],[DistrictNumber]],$R$3:$R$335,0),3)</f>
        <v>0</v>
      </c>
      <c r="P1555" s="9">
        <f t="shared" si="131"/>
        <v>0</v>
      </c>
      <c r="V1555">
        <v>2030</v>
      </c>
      <c r="W1555" t="s">
        <v>500</v>
      </c>
      <c r="X1555" s="25">
        <v>709268724</v>
      </c>
    </row>
    <row r="1556" spans="1:24" x14ac:dyDescent="0.35">
      <c r="A1556" s="13">
        <v>2030</v>
      </c>
      <c r="B1556" s="13">
        <f t="shared" si="132"/>
        <v>2029</v>
      </c>
      <c r="C1556" t="s">
        <v>498</v>
      </c>
      <c r="D1556" t="s">
        <v>499</v>
      </c>
      <c r="E1556" s="5">
        <v>752341096</v>
      </c>
      <c r="F1556" s="13">
        <f>INDEX($R$3:$T$335,MATCH(PERL[[#This Row],[DistrictNumber]],$R$3:$R$335,0),3)</f>
        <v>0</v>
      </c>
      <c r="G1556" s="9">
        <f t="shared" si="134"/>
        <v>0</v>
      </c>
      <c r="H1556" s="11">
        <v>1.02</v>
      </c>
      <c r="I1556" s="12" cm="1">
        <f t="array" ref="I1556">INDEX(PERL[],MATCH(PERL[[#This Row],[Base Year]]&amp;PERL[[#This Row],[DistrictNumber]],PERL[[Fiscal Year]:[Fiscal Year]]&amp;PERL[[DistrictNumber]:[DistrictNumber]],0),9)*$H1556</f>
        <v>0</v>
      </c>
      <c r="J1556" s="15">
        <f>IF(PERL[[#This Row],[Unadjusted Maximum Revenue]]/(PERL[[#This Row],[Proposed Taxable Valuation]]/1000)&gt;PERL[[#This Row],[Max Debt RATE]],PERL[[#This Row],[Max Debt RATE]],PERL[[#This Row],[Unadjusted Maximum Revenue]]/(PERL[[#This Row],[Proposed Taxable Valuation]]/1000))</f>
        <v>0</v>
      </c>
      <c r="K1556" s="26">
        <f>ROUND(PERL[[#This Row],[Proposed Taxable Valuation]]/1000*PERL[[#This Row],[Adjusted Rate]],0)</f>
        <v>0</v>
      </c>
      <c r="L1556" s="19">
        <f t="shared" si="133"/>
        <v>0</v>
      </c>
      <c r="M1556" s="17">
        <f t="shared" si="135"/>
        <v>0</v>
      </c>
      <c r="N1556" s="5">
        <v>560263031</v>
      </c>
      <c r="O1556">
        <f>INDEX($R$3:$T$335,MATCH(PERL[[#This Row],[DistrictNumber]],$R$3:$R$335,0),3)</f>
        <v>0</v>
      </c>
      <c r="P1556" s="9">
        <f t="shared" si="131"/>
        <v>0</v>
      </c>
      <c r="V1556">
        <v>2030</v>
      </c>
      <c r="W1556" t="s">
        <v>502</v>
      </c>
      <c r="X1556" s="25">
        <v>495476715</v>
      </c>
    </row>
    <row r="1557" spans="1:24" x14ac:dyDescent="0.35">
      <c r="A1557" s="13">
        <v>2030</v>
      </c>
      <c r="B1557" s="13">
        <f t="shared" si="132"/>
        <v>2029</v>
      </c>
      <c r="C1557" t="s">
        <v>500</v>
      </c>
      <c r="D1557" t="s">
        <v>501</v>
      </c>
      <c r="E1557" s="5">
        <v>709268724</v>
      </c>
      <c r="F1557" s="13">
        <f>INDEX($R$3:$T$335,MATCH(PERL[[#This Row],[DistrictNumber]],$R$3:$R$335,0),3)</f>
        <v>0</v>
      </c>
      <c r="G1557" s="9">
        <f t="shared" si="134"/>
        <v>0</v>
      </c>
      <c r="H1557" s="11">
        <v>1.02</v>
      </c>
      <c r="I1557" s="12" cm="1">
        <f t="array" ref="I1557">INDEX(PERL[],MATCH(PERL[[#This Row],[Base Year]]&amp;PERL[[#This Row],[DistrictNumber]],PERL[[Fiscal Year]:[Fiscal Year]]&amp;PERL[[DistrictNumber]:[DistrictNumber]],0),9)*$H1557</f>
        <v>0</v>
      </c>
      <c r="J1557" s="15">
        <f>IF(PERL[[#This Row],[Unadjusted Maximum Revenue]]/(PERL[[#This Row],[Proposed Taxable Valuation]]/1000)&gt;PERL[[#This Row],[Max Debt RATE]],PERL[[#This Row],[Max Debt RATE]],PERL[[#This Row],[Unadjusted Maximum Revenue]]/(PERL[[#This Row],[Proposed Taxable Valuation]]/1000))</f>
        <v>0</v>
      </c>
      <c r="K1557" s="26">
        <f>ROUND(PERL[[#This Row],[Proposed Taxable Valuation]]/1000*PERL[[#This Row],[Adjusted Rate]],0)</f>
        <v>0</v>
      </c>
      <c r="L1557" s="19">
        <f t="shared" si="133"/>
        <v>0</v>
      </c>
      <c r="M1557" s="17">
        <f t="shared" si="135"/>
        <v>0</v>
      </c>
      <c r="N1557" s="5">
        <v>530112023</v>
      </c>
      <c r="O1557">
        <f>INDEX($R$3:$T$335,MATCH(PERL[[#This Row],[DistrictNumber]],$R$3:$R$335,0),3)</f>
        <v>0</v>
      </c>
      <c r="P1557" s="9">
        <f t="shared" si="131"/>
        <v>0</v>
      </c>
      <c r="V1557">
        <v>2030</v>
      </c>
      <c r="W1557" t="s">
        <v>504</v>
      </c>
      <c r="X1557" s="25">
        <v>301165183</v>
      </c>
    </row>
    <row r="1558" spans="1:24" x14ac:dyDescent="0.35">
      <c r="A1558" s="13">
        <v>2030</v>
      </c>
      <c r="B1558" s="13">
        <f t="shared" si="132"/>
        <v>2029</v>
      </c>
      <c r="C1558" t="s">
        <v>502</v>
      </c>
      <c r="D1558" t="s">
        <v>503</v>
      </c>
      <c r="E1558" s="5">
        <v>495476715</v>
      </c>
      <c r="F1558" s="13">
        <f>INDEX($R$3:$T$335,MATCH(PERL[[#This Row],[DistrictNumber]],$R$3:$R$335,0),3)</f>
        <v>0</v>
      </c>
      <c r="G1558" s="9">
        <f t="shared" si="134"/>
        <v>0</v>
      </c>
      <c r="H1558" s="11">
        <v>1.02</v>
      </c>
      <c r="I1558" s="12" cm="1">
        <f t="array" ref="I1558">INDEX(PERL[],MATCH(PERL[[#This Row],[Base Year]]&amp;PERL[[#This Row],[DistrictNumber]],PERL[[Fiscal Year]:[Fiscal Year]]&amp;PERL[[DistrictNumber]:[DistrictNumber]],0),9)*$H1558</f>
        <v>0</v>
      </c>
      <c r="J1558" s="15">
        <f>IF(PERL[[#This Row],[Unadjusted Maximum Revenue]]/(PERL[[#This Row],[Proposed Taxable Valuation]]/1000)&gt;PERL[[#This Row],[Max Debt RATE]],PERL[[#This Row],[Max Debt RATE]],PERL[[#This Row],[Unadjusted Maximum Revenue]]/(PERL[[#This Row],[Proposed Taxable Valuation]]/1000))</f>
        <v>0</v>
      </c>
      <c r="K1558" s="26">
        <f>ROUND(PERL[[#This Row],[Proposed Taxable Valuation]]/1000*PERL[[#This Row],[Adjusted Rate]],0)</f>
        <v>0</v>
      </c>
      <c r="L1558" s="19">
        <f t="shared" si="133"/>
        <v>0</v>
      </c>
      <c r="M1558" s="17">
        <f t="shared" si="135"/>
        <v>0</v>
      </c>
      <c r="N1558" s="5">
        <v>398827480</v>
      </c>
      <c r="O1558">
        <f>INDEX($R$3:$T$335,MATCH(PERL[[#This Row],[DistrictNumber]],$R$3:$R$335,0),3)</f>
        <v>0</v>
      </c>
      <c r="P1558" s="9">
        <f t="shared" si="131"/>
        <v>0</v>
      </c>
      <c r="V1558">
        <v>2030</v>
      </c>
      <c r="W1558" t="s">
        <v>506</v>
      </c>
      <c r="X1558" s="25">
        <v>338045960</v>
      </c>
    </row>
    <row r="1559" spans="1:24" x14ac:dyDescent="0.35">
      <c r="A1559" s="13">
        <v>2030</v>
      </c>
      <c r="B1559" s="13">
        <f t="shared" si="132"/>
        <v>2029</v>
      </c>
      <c r="C1559" t="s">
        <v>504</v>
      </c>
      <c r="D1559" t="s">
        <v>505</v>
      </c>
      <c r="E1559" s="5">
        <v>301165183</v>
      </c>
      <c r="F1559" s="13">
        <f>INDEX($R$3:$T$335,MATCH(PERL[[#This Row],[DistrictNumber]],$R$3:$R$335,0),3)</f>
        <v>0</v>
      </c>
      <c r="G1559" s="9">
        <f t="shared" si="134"/>
        <v>0</v>
      </c>
      <c r="H1559" s="11">
        <v>1.02</v>
      </c>
      <c r="I1559" s="12" cm="1">
        <f t="array" ref="I1559">INDEX(PERL[],MATCH(PERL[[#This Row],[Base Year]]&amp;PERL[[#This Row],[DistrictNumber]],PERL[[Fiscal Year]:[Fiscal Year]]&amp;PERL[[DistrictNumber]:[DistrictNumber]],0),9)*$H1559</f>
        <v>0</v>
      </c>
      <c r="J1559" s="15">
        <f>IF(PERL[[#This Row],[Unadjusted Maximum Revenue]]/(PERL[[#This Row],[Proposed Taxable Valuation]]/1000)&gt;PERL[[#This Row],[Max Debt RATE]],PERL[[#This Row],[Max Debt RATE]],PERL[[#This Row],[Unadjusted Maximum Revenue]]/(PERL[[#This Row],[Proposed Taxable Valuation]]/1000))</f>
        <v>0</v>
      </c>
      <c r="K1559" s="26">
        <f>ROUND(PERL[[#This Row],[Proposed Taxable Valuation]]/1000*PERL[[#This Row],[Adjusted Rate]],0)</f>
        <v>0</v>
      </c>
      <c r="L1559" s="19">
        <f t="shared" si="133"/>
        <v>0</v>
      </c>
      <c r="M1559" s="17">
        <f t="shared" si="135"/>
        <v>0</v>
      </c>
      <c r="N1559" s="5">
        <v>231961101</v>
      </c>
      <c r="O1559">
        <f>INDEX($R$3:$T$335,MATCH(PERL[[#This Row],[DistrictNumber]],$R$3:$R$335,0),3)</f>
        <v>0</v>
      </c>
      <c r="P1559" s="9">
        <f t="shared" si="131"/>
        <v>0</v>
      </c>
      <c r="V1559">
        <v>2030</v>
      </c>
      <c r="W1559" t="s">
        <v>508</v>
      </c>
      <c r="X1559" s="25">
        <v>1203813587</v>
      </c>
    </row>
    <row r="1560" spans="1:24" x14ac:dyDescent="0.35">
      <c r="A1560" s="13">
        <v>2030</v>
      </c>
      <c r="B1560" s="13">
        <f t="shared" si="132"/>
        <v>2029</v>
      </c>
      <c r="C1560" t="s">
        <v>506</v>
      </c>
      <c r="D1560" t="s">
        <v>507</v>
      </c>
      <c r="E1560" s="5">
        <v>338045960</v>
      </c>
      <c r="F1560" s="13">
        <f>INDEX($R$3:$T$335,MATCH(PERL[[#This Row],[DistrictNumber]],$R$3:$R$335,0),3)</f>
        <v>0</v>
      </c>
      <c r="G1560" s="9">
        <f t="shared" si="134"/>
        <v>0</v>
      </c>
      <c r="H1560" s="11">
        <v>1.02</v>
      </c>
      <c r="I1560" s="12" cm="1">
        <f t="array" ref="I1560">INDEX(PERL[],MATCH(PERL[[#This Row],[Base Year]]&amp;PERL[[#This Row],[DistrictNumber]],PERL[[Fiscal Year]:[Fiscal Year]]&amp;PERL[[DistrictNumber]:[DistrictNumber]],0),9)*$H1560</f>
        <v>0</v>
      </c>
      <c r="J1560" s="15">
        <f>IF(PERL[[#This Row],[Unadjusted Maximum Revenue]]/(PERL[[#This Row],[Proposed Taxable Valuation]]/1000)&gt;PERL[[#This Row],[Max Debt RATE]],PERL[[#This Row],[Max Debt RATE]],PERL[[#This Row],[Unadjusted Maximum Revenue]]/(PERL[[#This Row],[Proposed Taxable Valuation]]/1000))</f>
        <v>0</v>
      </c>
      <c r="K1560" s="26">
        <f>ROUND(PERL[[#This Row],[Proposed Taxable Valuation]]/1000*PERL[[#This Row],[Adjusted Rate]],0)</f>
        <v>0</v>
      </c>
      <c r="L1560" s="19">
        <f t="shared" si="133"/>
        <v>0</v>
      </c>
      <c r="M1560" s="17">
        <f t="shared" si="135"/>
        <v>0</v>
      </c>
      <c r="N1560" s="5">
        <v>255747851</v>
      </c>
      <c r="O1560">
        <f>INDEX($R$3:$T$335,MATCH(PERL[[#This Row],[DistrictNumber]],$R$3:$R$335,0),3)</f>
        <v>0</v>
      </c>
      <c r="P1560" s="9">
        <f t="shared" si="131"/>
        <v>0</v>
      </c>
      <c r="V1560">
        <v>2030</v>
      </c>
      <c r="W1560" t="s">
        <v>510</v>
      </c>
      <c r="X1560" s="25">
        <v>407170820</v>
      </c>
    </row>
    <row r="1561" spans="1:24" x14ac:dyDescent="0.35">
      <c r="A1561" s="13">
        <v>2030</v>
      </c>
      <c r="B1561" s="13">
        <f t="shared" si="132"/>
        <v>2029</v>
      </c>
      <c r="C1561" t="s">
        <v>508</v>
      </c>
      <c r="D1561" t="s">
        <v>509</v>
      </c>
      <c r="E1561" s="5">
        <v>1203813587</v>
      </c>
      <c r="F1561" s="13">
        <f>INDEX($R$3:$T$335,MATCH(PERL[[#This Row],[DistrictNumber]],$R$3:$R$335,0),3)</f>
        <v>0</v>
      </c>
      <c r="G1561" s="9">
        <f t="shared" si="134"/>
        <v>0</v>
      </c>
      <c r="H1561" s="11">
        <v>1.02</v>
      </c>
      <c r="I1561" s="12" cm="1">
        <f t="array" ref="I1561">INDEX(PERL[],MATCH(PERL[[#This Row],[Base Year]]&amp;PERL[[#This Row],[DistrictNumber]],PERL[[Fiscal Year]:[Fiscal Year]]&amp;PERL[[DistrictNumber]:[DistrictNumber]],0),9)*$H1561</f>
        <v>0</v>
      </c>
      <c r="J1561" s="15">
        <f>IF(PERL[[#This Row],[Unadjusted Maximum Revenue]]/(PERL[[#This Row],[Proposed Taxable Valuation]]/1000)&gt;PERL[[#This Row],[Max Debt RATE]],PERL[[#This Row],[Max Debt RATE]],PERL[[#This Row],[Unadjusted Maximum Revenue]]/(PERL[[#This Row],[Proposed Taxable Valuation]]/1000))</f>
        <v>0</v>
      </c>
      <c r="K1561" s="26">
        <f>ROUND(PERL[[#This Row],[Proposed Taxable Valuation]]/1000*PERL[[#This Row],[Adjusted Rate]],0)</f>
        <v>0</v>
      </c>
      <c r="L1561" s="19">
        <f t="shared" si="133"/>
        <v>0</v>
      </c>
      <c r="M1561" s="17">
        <f t="shared" si="135"/>
        <v>0</v>
      </c>
      <c r="N1561" s="5">
        <v>789465835</v>
      </c>
      <c r="O1561">
        <f>INDEX($R$3:$T$335,MATCH(PERL[[#This Row],[DistrictNumber]],$R$3:$R$335,0),3)</f>
        <v>0</v>
      </c>
      <c r="P1561" s="9">
        <f t="shared" si="131"/>
        <v>0</v>
      </c>
      <c r="V1561">
        <v>2030</v>
      </c>
      <c r="W1561" t="s">
        <v>512</v>
      </c>
      <c r="X1561" s="25">
        <v>6845005695</v>
      </c>
    </row>
    <row r="1562" spans="1:24" x14ac:dyDescent="0.35">
      <c r="A1562" s="13">
        <v>2030</v>
      </c>
      <c r="B1562" s="13">
        <f t="shared" si="132"/>
        <v>2029</v>
      </c>
      <c r="C1562" t="s">
        <v>510</v>
      </c>
      <c r="D1562" t="s">
        <v>511</v>
      </c>
      <c r="E1562" s="5">
        <v>407170820</v>
      </c>
      <c r="F1562" s="13">
        <f>INDEX($R$3:$T$335,MATCH(PERL[[#This Row],[DistrictNumber]],$R$3:$R$335,0),3)</f>
        <v>0</v>
      </c>
      <c r="G1562" s="9">
        <f t="shared" si="134"/>
        <v>0</v>
      </c>
      <c r="H1562" s="11">
        <v>1.02</v>
      </c>
      <c r="I1562" s="12" cm="1">
        <f t="array" ref="I1562">INDEX(PERL[],MATCH(PERL[[#This Row],[Base Year]]&amp;PERL[[#This Row],[DistrictNumber]],PERL[[Fiscal Year]:[Fiscal Year]]&amp;PERL[[DistrictNumber]:[DistrictNumber]],0),9)*$H1562</f>
        <v>0</v>
      </c>
      <c r="J1562" s="15">
        <f>IF(PERL[[#This Row],[Unadjusted Maximum Revenue]]/(PERL[[#This Row],[Proposed Taxable Valuation]]/1000)&gt;PERL[[#This Row],[Max Debt RATE]],PERL[[#This Row],[Max Debt RATE]],PERL[[#This Row],[Unadjusted Maximum Revenue]]/(PERL[[#This Row],[Proposed Taxable Valuation]]/1000))</f>
        <v>0</v>
      </c>
      <c r="K1562" s="26">
        <f>ROUND(PERL[[#This Row],[Proposed Taxable Valuation]]/1000*PERL[[#This Row],[Adjusted Rate]],0)</f>
        <v>0</v>
      </c>
      <c r="L1562" s="19">
        <f t="shared" si="133"/>
        <v>0</v>
      </c>
      <c r="M1562" s="17">
        <f t="shared" si="135"/>
        <v>0</v>
      </c>
      <c r="N1562" s="5">
        <v>331806848</v>
      </c>
      <c r="O1562">
        <f>INDEX($R$3:$T$335,MATCH(PERL[[#This Row],[DistrictNumber]],$R$3:$R$335,0),3)</f>
        <v>0</v>
      </c>
      <c r="P1562" s="9">
        <f t="shared" si="131"/>
        <v>0</v>
      </c>
      <c r="V1562">
        <v>2030</v>
      </c>
      <c r="W1562" t="s">
        <v>516</v>
      </c>
      <c r="X1562" s="25">
        <v>884084118</v>
      </c>
    </row>
    <row r="1563" spans="1:24" x14ac:dyDescent="0.35">
      <c r="A1563" s="13">
        <v>2030</v>
      </c>
      <c r="B1563" s="13">
        <f t="shared" si="132"/>
        <v>2029</v>
      </c>
      <c r="C1563" t="s">
        <v>512</v>
      </c>
      <c r="D1563" t="s">
        <v>513</v>
      </c>
      <c r="E1563" s="5">
        <v>6845005695</v>
      </c>
      <c r="F1563" s="13">
        <f>INDEX($R$3:$T$335,MATCH(PERL[[#This Row],[DistrictNumber]],$R$3:$R$335,0),3)</f>
        <v>0</v>
      </c>
      <c r="G1563" s="9">
        <f t="shared" si="134"/>
        <v>0</v>
      </c>
      <c r="H1563" s="11">
        <v>1.02</v>
      </c>
      <c r="I1563" s="12" cm="1">
        <f t="array" ref="I1563">INDEX(PERL[],MATCH(PERL[[#This Row],[Base Year]]&amp;PERL[[#This Row],[DistrictNumber]],PERL[[Fiscal Year]:[Fiscal Year]]&amp;PERL[[DistrictNumber]:[DistrictNumber]],0),9)*$H1563</f>
        <v>0</v>
      </c>
      <c r="J1563" s="15">
        <f>IF(PERL[[#This Row],[Unadjusted Maximum Revenue]]/(PERL[[#This Row],[Proposed Taxable Valuation]]/1000)&gt;PERL[[#This Row],[Max Debt RATE]],PERL[[#This Row],[Max Debt RATE]],PERL[[#This Row],[Unadjusted Maximum Revenue]]/(PERL[[#This Row],[Proposed Taxable Valuation]]/1000))</f>
        <v>0</v>
      </c>
      <c r="K1563" s="26">
        <f>ROUND(PERL[[#This Row],[Proposed Taxable Valuation]]/1000*PERL[[#This Row],[Adjusted Rate]],0)</f>
        <v>0</v>
      </c>
      <c r="L1563" s="19">
        <f t="shared" si="133"/>
        <v>0</v>
      </c>
      <c r="M1563" s="17">
        <f t="shared" si="135"/>
        <v>0</v>
      </c>
      <c r="N1563" s="5">
        <v>4209042887</v>
      </c>
      <c r="O1563">
        <f>INDEX($R$3:$T$335,MATCH(PERL[[#This Row],[DistrictNumber]],$R$3:$R$335,0),3)</f>
        <v>0</v>
      </c>
      <c r="P1563" s="9">
        <f t="shared" si="131"/>
        <v>0</v>
      </c>
      <c r="V1563">
        <v>2030</v>
      </c>
      <c r="W1563" t="s">
        <v>514</v>
      </c>
      <c r="X1563" s="25">
        <v>1325190239</v>
      </c>
    </row>
    <row r="1564" spans="1:24" x14ac:dyDescent="0.35">
      <c r="A1564" s="13">
        <v>2030</v>
      </c>
      <c r="B1564" s="13">
        <f t="shared" si="132"/>
        <v>2029</v>
      </c>
      <c r="C1564" t="s">
        <v>514</v>
      </c>
      <c r="D1564" t="s">
        <v>515</v>
      </c>
      <c r="E1564" s="5">
        <v>1325190239</v>
      </c>
      <c r="F1564" s="13">
        <f>INDEX($R$3:$T$335,MATCH(PERL[[#This Row],[DistrictNumber]],$R$3:$R$335,0),3)</f>
        <v>0</v>
      </c>
      <c r="G1564" s="9">
        <f t="shared" si="134"/>
        <v>0</v>
      </c>
      <c r="H1564" s="11">
        <v>1.02</v>
      </c>
      <c r="I1564" s="12" cm="1">
        <f t="array" ref="I1564">INDEX(PERL[],MATCH(PERL[[#This Row],[Base Year]]&amp;PERL[[#This Row],[DistrictNumber]],PERL[[Fiscal Year]:[Fiscal Year]]&amp;PERL[[DistrictNumber]:[DistrictNumber]],0),9)*$H1564</f>
        <v>0</v>
      </c>
      <c r="J1564" s="15">
        <f>IF(PERL[[#This Row],[Unadjusted Maximum Revenue]]/(PERL[[#This Row],[Proposed Taxable Valuation]]/1000)&gt;PERL[[#This Row],[Max Debt RATE]],PERL[[#This Row],[Max Debt RATE]],PERL[[#This Row],[Unadjusted Maximum Revenue]]/(PERL[[#This Row],[Proposed Taxable Valuation]]/1000))</f>
        <v>0</v>
      </c>
      <c r="K1564" s="26">
        <f>ROUND(PERL[[#This Row],[Proposed Taxable Valuation]]/1000*PERL[[#This Row],[Adjusted Rate]],0)</f>
        <v>0</v>
      </c>
      <c r="L1564" s="19">
        <f t="shared" si="133"/>
        <v>0</v>
      </c>
      <c r="M1564" s="17">
        <f t="shared" si="135"/>
        <v>0</v>
      </c>
      <c r="N1564" s="5">
        <v>765282092</v>
      </c>
      <c r="O1564">
        <f>INDEX($R$3:$T$335,MATCH(PERL[[#This Row],[DistrictNumber]],$R$3:$R$335,0),3)</f>
        <v>0</v>
      </c>
      <c r="P1564" s="9">
        <f t="shared" ref="P1564:P1627" si="136">N1564/1000*O1564</f>
        <v>0</v>
      </c>
      <c r="V1564">
        <v>2030</v>
      </c>
      <c r="W1564" t="s">
        <v>530</v>
      </c>
      <c r="X1564" s="25">
        <v>368358613</v>
      </c>
    </row>
    <row r="1565" spans="1:24" x14ac:dyDescent="0.35">
      <c r="A1565" s="13">
        <v>2030</v>
      </c>
      <c r="B1565" s="13">
        <f t="shared" si="132"/>
        <v>2029</v>
      </c>
      <c r="C1565" t="s">
        <v>516</v>
      </c>
      <c r="D1565" t="s">
        <v>517</v>
      </c>
      <c r="E1565" s="5">
        <v>884084118</v>
      </c>
      <c r="F1565" s="13">
        <f>INDEX($R$3:$T$335,MATCH(PERL[[#This Row],[DistrictNumber]],$R$3:$R$335,0),3)</f>
        <v>0</v>
      </c>
      <c r="G1565" s="9">
        <f t="shared" si="134"/>
        <v>0</v>
      </c>
      <c r="H1565" s="11">
        <v>1.02</v>
      </c>
      <c r="I1565" s="12" cm="1">
        <f t="array" ref="I1565">INDEX(PERL[],MATCH(PERL[[#This Row],[Base Year]]&amp;PERL[[#This Row],[DistrictNumber]],PERL[[Fiscal Year]:[Fiscal Year]]&amp;PERL[[DistrictNumber]:[DistrictNumber]],0),9)*$H1565</f>
        <v>0</v>
      </c>
      <c r="J1565" s="15">
        <f>IF(PERL[[#This Row],[Unadjusted Maximum Revenue]]/(PERL[[#This Row],[Proposed Taxable Valuation]]/1000)&gt;PERL[[#This Row],[Max Debt RATE]],PERL[[#This Row],[Max Debt RATE]],PERL[[#This Row],[Unadjusted Maximum Revenue]]/(PERL[[#This Row],[Proposed Taxable Valuation]]/1000))</f>
        <v>0</v>
      </c>
      <c r="K1565" s="26">
        <f>ROUND(PERL[[#This Row],[Proposed Taxable Valuation]]/1000*PERL[[#This Row],[Adjusted Rate]],0)</f>
        <v>0</v>
      </c>
      <c r="L1565" s="19">
        <f t="shared" si="133"/>
        <v>0</v>
      </c>
      <c r="M1565" s="17">
        <f t="shared" si="135"/>
        <v>0</v>
      </c>
      <c r="N1565" s="5">
        <v>713514622</v>
      </c>
      <c r="O1565">
        <f>INDEX($R$3:$T$335,MATCH(PERL[[#This Row],[DistrictNumber]],$R$3:$R$335,0),3)</f>
        <v>0</v>
      </c>
      <c r="P1565" s="9">
        <f t="shared" si="136"/>
        <v>0</v>
      </c>
      <c r="V1565">
        <v>2030</v>
      </c>
      <c r="W1565" t="s">
        <v>518</v>
      </c>
      <c r="X1565" s="25">
        <v>569272845</v>
      </c>
    </row>
    <row r="1566" spans="1:24" x14ac:dyDescent="0.35">
      <c r="A1566" s="13">
        <v>2030</v>
      </c>
      <c r="B1566" s="13">
        <f t="shared" si="132"/>
        <v>2029</v>
      </c>
      <c r="C1566" t="s">
        <v>518</v>
      </c>
      <c r="D1566" t="s">
        <v>519</v>
      </c>
      <c r="E1566" s="5">
        <v>569272845</v>
      </c>
      <c r="F1566" s="13">
        <f>INDEX($R$3:$T$335,MATCH(PERL[[#This Row],[DistrictNumber]],$R$3:$R$335,0),3)</f>
        <v>0</v>
      </c>
      <c r="G1566" s="9">
        <f t="shared" si="134"/>
        <v>0</v>
      </c>
      <c r="H1566" s="11">
        <v>1.02</v>
      </c>
      <c r="I1566" s="12" cm="1">
        <f t="array" ref="I1566">INDEX(PERL[],MATCH(PERL[[#This Row],[Base Year]]&amp;PERL[[#This Row],[DistrictNumber]],PERL[[Fiscal Year]:[Fiscal Year]]&amp;PERL[[DistrictNumber]:[DistrictNumber]],0),9)*$H1566</f>
        <v>0</v>
      </c>
      <c r="J1566" s="15">
        <f>IF(PERL[[#This Row],[Unadjusted Maximum Revenue]]/(PERL[[#This Row],[Proposed Taxable Valuation]]/1000)&gt;PERL[[#This Row],[Max Debt RATE]],PERL[[#This Row],[Max Debt RATE]],PERL[[#This Row],[Unadjusted Maximum Revenue]]/(PERL[[#This Row],[Proposed Taxable Valuation]]/1000))</f>
        <v>0</v>
      </c>
      <c r="K1566" s="26">
        <f>ROUND(PERL[[#This Row],[Proposed Taxable Valuation]]/1000*PERL[[#This Row],[Adjusted Rate]],0)</f>
        <v>0</v>
      </c>
      <c r="L1566" s="19">
        <f t="shared" si="133"/>
        <v>0</v>
      </c>
      <c r="M1566" s="17">
        <f t="shared" si="135"/>
        <v>0</v>
      </c>
      <c r="N1566" s="5">
        <v>431158983</v>
      </c>
      <c r="O1566">
        <f>INDEX($R$3:$T$335,MATCH(PERL[[#This Row],[DistrictNumber]],$R$3:$R$335,0),3)</f>
        <v>0</v>
      </c>
      <c r="P1566" s="9">
        <f t="shared" si="136"/>
        <v>0</v>
      </c>
      <c r="V1566">
        <v>2030</v>
      </c>
      <c r="W1566" t="s">
        <v>532</v>
      </c>
      <c r="X1566" s="25">
        <v>1230379475</v>
      </c>
    </row>
    <row r="1567" spans="1:24" x14ac:dyDescent="0.35">
      <c r="A1567" s="13">
        <v>2030</v>
      </c>
      <c r="B1567" s="13">
        <f t="shared" si="132"/>
        <v>2029</v>
      </c>
      <c r="C1567" t="s">
        <v>520</v>
      </c>
      <c r="D1567" t="s">
        <v>521</v>
      </c>
      <c r="E1567" s="5">
        <v>1284423987</v>
      </c>
      <c r="F1567" s="13">
        <f>INDEX($R$3:$T$335,MATCH(PERL[[#This Row],[DistrictNumber]],$R$3:$R$335,0),3)</f>
        <v>0</v>
      </c>
      <c r="G1567" s="9">
        <f t="shared" si="134"/>
        <v>0</v>
      </c>
      <c r="H1567" s="11">
        <v>1.02</v>
      </c>
      <c r="I1567" s="12" cm="1">
        <f t="array" ref="I1567">INDEX(PERL[],MATCH(PERL[[#This Row],[Base Year]]&amp;PERL[[#This Row],[DistrictNumber]],PERL[[Fiscal Year]:[Fiscal Year]]&amp;PERL[[DistrictNumber]:[DistrictNumber]],0),9)*$H1567</f>
        <v>0</v>
      </c>
      <c r="J1567" s="15">
        <f>IF(PERL[[#This Row],[Unadjusted Maximum Revenue]]/(PERL[[#This Row],[Proposed Taxable Valuation]]/1000)&gt;PERL[[#This Row],[Max Debt RATE]],PERL[[#This Row],[Max Debt RATE]],PERL[[#This Row],[Unadjusted Maximum Revenue]]/(PERL[[#This Row],[Proposed Taxable Valuation]]/1000))</f>
        <v>0</v>
      </c>
      <c r="K1567" s="26">
        <f>ROUND(PERL[[#This Row],[Proposed Taxable Valuation]]/1000*PERL[[#This Row],[Adjusted Rate]],0)</f>
        <v>0</v>
      </c>
      <c r="L1567" s="19">
        <f t="shared" si="133"/>
        <v>0</v>
      </c>
      <c r="M1567" s="17">
        <f t="shared" si="135"/>
        <v>0</v>
      </c>
      <c r="N1567" s="5">
        <v>1108157377</v>
      </c>
      <c r="O1567">
        <f>INDEX($R$3:$T$335,MATCH(PERL[[#This Row],[DistrictNumber]],$R$3:$R$335,0),3)</f>
        <v>0</v>
      </c>
      <c r="P1567" s="9">
        <f t="shared" si="136"/>
        <v>0</v>
      </c>
      <c r="V1567">
        <v>2030</v>
      </c>
      <c r="W1567" t="s">
        <v>522</v>
      </c>
      <c r="X1567" s="25">
        <v>174204345</v>
      </c>
    </row>
    <row r="1568" spans="1:24" x14ac:dyDescent="0.35">
      <c r="A1568" s="13">
        <v>2030</v>
      </c>
      <c r="B1568" s="13">
        <f t="shared" si="132"/>
        <v>2029</v>
      </c>
      <c r="C1568" t="s">
        <v>522</v>
      </c>
      <c r="D1568" t="s">
        <v>523</v>
      </c>
      <c r="E1568" s="5">
        <v>174204345</v>
      </c>
      <c r="F1568" s="13">
        <f>INDEX($R$3:$T$335,MATCH(PERL[[#This Row],[DistrictNumber]],$R$3:$R$335,0),3)</f>
        <v>0</v>
      </c>
      <c r="G1568" s="9">
        <f t="shared" si="134"/>
        <v>0</v>
      </c>
      <c r="H1568" s="11">
        <v>1.02</v>
      </c>
      <c r="I1568" s="12" cm="1">
        <f t="array" ref="I1568">INDEX(PERL[],MATCH(PERL[[#This Row],[Base Year]]&amp;PERL[[#This Row],[DistrictNumber]],PERL[[Fiscal Year]:[Fiscal Year]]&amp;PERL[[DistrictNumber]:[DistrictNumber]],0),9)*$H1568</f>
        <v>0</v>
      </c>
      <c r="J1568" s="15">
        <f>IF(PERL[[#This Row],[Unadjusted Maximum Revenue]]/(PERL[[#This Row],[Proposed Taxable Valuation]]/1000)&gt;PERL[[#This Row],[Max Debt RATE]],PERL[[#This Row],[Max Debt RATE]],PERL[[#This Row],[Unadjusted Maximum Revenue]]/(PERL[[#This Row],[Proposed Taxable Valuation]]/1000))</f>
        <v>0</v>
      </c>
      <c r="K1568" s="26">
        <f>ROUND(PERL[[#This Row],[Proposed Taxable Valuation]]/1000*PERL[[#This Row],[Adjusted Rate]],0)</f>
        <v>0</v>
      </c>
      <c r="L1568" s="19">
        <f t="shared" si="133"/>
        <v>0</v>
      </c>
      <c r="M1568" s="17">
        <f t="shared" si="135"/>
        <v>0</v>
      </c>
      <c r="N1568" s="5">
        <v>144013270</v>
      </c>
      <c r="O1568">
        <f>INDEX($R$3:$T$335,MATCH(PERL[[#This Row],[DistrictNumber]],$R$3:$R$335,0),3)</f>
        <v>0</v>
      </c>
      <c r="P1568" s="9">
        <f t="shared" si="136"/>
        <v>0</v>
      </c>
      <c r="V1568">
        <v>2030</v>
      </c>
      <c r="W1568" t="s">
        <v>524</v>
      </c>
      <c r="X1568" s="25">
        <v>672877746</v>
      </c>
    </row>
    <row r="1569" spans="1:24" x14ac:dyDescent="0.35">
      <c r="A1569" s="13">
        <v>2030</v>
      </c>
      <c r="B1569" s="13">
        <f t="shared" si="132"/>
        <v>2029</v>
      </c>
      <c r="C1569" t="s">
        <v>524</v>
      </c>
      <c r="D1569" t="s">
        <v>525</v>
      </c>
      <c r="E1569" s="5">
        <v>672877746</v>
      </c>
      <c r="F1569" s="13">
        <f>INDEX($R$3:$T$335,MATCH(PERL[[#This Row],[DistrictNumber]],$R$3:$R$335,0),3)</f>
        <v>0</v>
      </c>
      <c r="G1569" s="9">
        <f t="shared" si="134"/>
        <v>0</v>
      </c>
      <c r="H1569" s="11">
        <v>1.02</v>
      </c>
      <c r="I1569" s="12" cm="1">
        <f t="array" ref="I1569">INDEX(PERL[],MATCH(PERL[[#This Row],[Base Year]]&amp;PERL[[#This Row],[DistrictNumber]],PERL[[Fiscal Year]:[Fiscal Year]]&amp;PERL[[DistrictNumber]:[DistrictNumber]],0),9)*$H1569</f>
        <v>0</v>
      </c>
      <c r="J1569" s="15">
        <f>IF(PERL[[#This Row],[Unadjusted Maximum Revenue]]/(PERL[[#This Row],[Proposed Taxable Valuation]]/1000)&gt;PERL[[#This Row],[Max Debt RATE]],PERL[[#This Row],[Max Debt RATE]],PERL[[#This Row],[Unadjusted Maximum Revenue]]/(PERL[[#This Row],[Proposed Taxable Valuation]]/1000))</f>
        <v>0</v>
      </c>
      <c r="K1569" s="26">
        <f>ROUND(PERL[[#This Row],[Proposed Taxable Valuation]]/1000*PERL[[#This Row],[Adjusted Rate]],0)</f>
        <v>0</v>
      </c>
      <c r="L1569" s="19">
        <f t="shared" si="133"/>
        <v>0</v>
      </c>
      <c r="M1569" s="17">
        <f t="shared" si="135"/>
        <v>0</v>
      </c>
      <c r="N1569" s="5">
        <v>498808821</v>
      </c>
      <c r="O1569">
        <f>INDEX($R$3:$T$335,MATCH(PERL[[#This Row],[DistrictNumber]],$R$3:$R$335,0),3)</f>
        <v>0</v>
      </c>
      <c r="P1569" s="9">
        <f t="shared" si="136"/>
        <v>0</v>
      </c>
      <c r="V1569">
        <v>2030</v>
      </c>
      <c r="W1569" t="s">
        <v>520</v>
      </c>
      <c r="X1569" s="25">
        <v>1284423987</v>
      </c>
    </row>
    <row r="1570" spans="1:24" x14ac:dyDescent="0.35">
      <c r="A1570" s="13">
        <v>2030</v>
      </c>
      <c r="B1570" s="13">
        <f t="shared" si="132"/>
        <v>2029</v>
      </c>
      <c r="C1570" t="s">
        <v>526</v>
      </c>
      <c r="D1570" t="s">
        <v>527</v>
      </c>
      <c r="E1570" s="5">
        <v>474567173</v>
      </c>
      <c r="F1570" s="13">
        <f>INDEX($R$3:$T$335,MATCH(PERL[[#This Row],[DistrictNumber]],$R$3:$R$335,0),3)</f>
        <v>0</v>
      </c>
      <c r="G1570" s="9">
        <f t="shared" si="134"/>
        <v>0</v>
      </c>
      <c r="H1570" s="11">
        <v>1.02</v>
      </c>
      <c r="I1570" s="12" cm="1">
        <f t="array" ref="I1570">INDEX(PERL[],MATCH(PERL[[#This Row],[Base Year]]&amp;PERL[[#This Row],[DistrictNumber]],PERL[[Fiscal Year]:[Fiscal Year]]&amp;PERL[[DistrictNumber]:[DistrictNumber]],0),9)*$H1570</f>
        <v>0</v>
      </c>
      <c r="J1570" s="15">
        <f>IF(PERL[[#This Row],[Unadjusted Maximum Revenue]]/(PERL[[#This Row],[Proposed Taxable Valuation]]/1000)&gt;PERL[[#This Row],[Max Debt RATE]],PERL[[#This Row],[Max Debt RATE]],PERL[[#This Row],[Unadjusted Maximum Revenue]]/(PERL[[#This Row],[Proposed Taxable Valuation]]/1000))</f>
        <v>0</v>
      </c>
      <c r="K1570" s="26">
        <f>ROUND(PERL[[#This Row],[Proposed Taxable Valuation]]/1000*PERL[[#This Row],[Adjusted Rate]],0)</f>
        <v>0</v>
      </c>
      <c r="L1570" s="19">
        <f t="shared" si="133"/>
        <v>0</v>
      </c>
      <c r="M1570" s="17">
        <f t="shared" si="135"/>
        <v>0</v>
      </c>
      <c r="N1570" s="5">
        <v>331385580</v>
      </c>
      <c r="O1570">
        <f>INDEX($R$3:$T$335,MATCH(PERL[[#This Row],[DistrictNumber]],$R$3:$R$335,0),3)</f>
        <v>0</v>
      </c>
      <c r="P1570" s="9">
        <f t="shared" si="136"/>
        <v>0</v>
      </c>
      <c r="V1570">
        <v>2030</v>
      </c>
      <c r="W1570" t="s">
        <v>526</v>
      </c>
      <c r="X1570" s="25">
        <v>474567173</v>
      </c>
    </row>
    <row r="1571" spans="1:24" x14ac:dyDescent="0.35">
      <c r="A1571" s="13">
        <v>2030</v>
      </c>
      <c r="B1571" s="13">
        <f t="shared" si="132"/>
        <v>2029</v>
      </c>
      <c r="C1571" t="s">
        <v>528</v>
      </c>
      <c r="D1571" t="s">
        <v>529</v>
      </c>
      <c r="E1571" s="5">
        <v>5481478509</v>
      </c>
      <c r="F1571" s="13">
        <f>INDEX($R$3:$T$335,MATCH(PERL[[#This Row],[DistrictNumber]],$R$3:$R$335,0),3)</f>
        <v>0</v>
      </c>
      <c r="G1571" s="9">
        <f t="shared" si="134"/>
        <v>0</v>
      </c>
      <c r="H1571" s="11">
        <v>1.02</v>
      </c>
      <c r="I1571" s="12" cm="1">
        <f t="array" ref="I1571">INDEX(PERL[],MATCH(PERL[[#This Row],[Base Year]]&amp;PERL[[#This Row],[DistrictNumber]],PERL[[Fiscal Year]:[Fiscal Year]]&amp;PERL[[DistrictNumber]:[DistrictNumber]],0),9)*$H1571</f>
        <v>0</v>
      </c>
      <c r="J1571" s="15">
        <f>IF(PERL[[#This Row],[Unadjusted Maximum Revenue]]/(PERL[[#This Row],[Proposed Taxable Valuation]]/1000)&gt;PERL[[#This Row],[Max Debt RATE]],PERL[[#This Row],[Max Debt RATE]],PERL[[#This Row],[Unadjusted Maximum Revenue]]/(PERL[[#This Row],[Proposed Taxable Valuation]]/1000))</f>
        <v>0</v>
      </c>
      <c r="K1571" s="26">
        <f>ROUND(PERL[[#This Row],[Proposed Taxable Valuation]]/1000*PERL[[#This Row],[Adjusted Rate]],0)</f>
        <v>0</v>
      </c>
      <c r="L1571" s="19">
        <f t="shared" si="133"/>
        <v>0</v>
      </c>
      <c r="M1571" s="17">
        <f t="shared" si="135"/>
        <v>0</v>
      </c>
      <c r="N1571" s="5">
        <v>3364288181</v>
      </c>
      <c r="O1571">
        <f>INDEX($R$3:$T$335,MATCH(PERL[[#This Row],[DistrictNumber]],$R$3:$R$335,0),3)</f>
        <v>0</v>
      </c>
      <c r="P1571" s="9">
        <f t="shared" si="136"/>
        <v>0</v>
      </c>
      <c r="V1571">
        <v>2030</v>
      </c>
      <c r="W1571" t="s">
        <v>528</v>
      </c>
      <c r="X1571" s="25">
        <v>5481478509</v>
      </c>
    </row>
    <row r="1572" spans="1:24" x14ac:dyDescent="0.35">
      <c r="A1572" s="13">
        <v>2030</v>
      </c>
      <c r="B1572" s="13">
        <f t="shared" si="132"/>
        <v>2029</v>
      </c>
      <c r="C1572" t="s">
        <v>530</v>
      </c>
      <c r="D1572" t="s">
        <v>531</v>
      </c>
      <c r="E1572" s="5">
        <v>368358613</v>
      </c>
      <c r="F1572" s="13">
        <f>INDEX($R$3:$T$335,MATCH(PERL[[#This Row],[DistrictNumber]],$R$3:$R$335,0),3)</f>
        <v>0</v>
      </c>
      <c r="G1572" s="9">
        <f t="shared" si="134"/>
        <v>0</v>
      </c>
      <c r="H1572" s="11">
        <v>1.02</v>
      </c>
      <c r="I1572" s="12" cm="1">
        <f t="array" ref="I1572">INDEX(PERL[],MATCH(PERL[[#This Row],[Base Year]]&amp;PERL[[#This Row],[DistrictNumber]],PERL[[Fiscal Year]:[Fiscal Year]]&amp;PERL[[DistrictNumber]:[DistrictNumber]],0),9)*$H1572</f>
        <v>0</v>
      </c>
      <c r="J1572" s="15">
        <f>IF(PERL[[#This Row],[Unadjusted Maximum Revenue]]/(PERL[[#This Row],[Proposed Taxable Valuation]]/1000)&gt;PERL[[#This Row],[Max Debt RATE]],PERL[[#This Row],[Max Debt RATE]],PERL[[#This Row],[Unadjusted Maximum Revenue]]/(PERL[[#This Row],[Proposed Taxable Valuation]]/1000))</f>
        <v>0</v>
      </c>
      <c r="K1572" s="26">
        <f>ROUND(PERL[[#This Row],[Proposed Taxable Valuation]]/1000*PERL[[#This Row],[Adjusted Rate]],0)</f>
        <v>0</v>
      </c>
      <c r="L1572" s="19">
        <f t="shared" si="133"/>
        <v>0</v>
      </c>
      <c r="M1572" s="17">
        <f t="shared" si="135"/>
        <v>0</v>
      </c>
      <c r="N1572" s="5">
        <v>237604660</v>
      </c>
      <c r="O1572">
        <f>INDEX($R$3:$T$335,MATCH(PERL[[#This Row],[DistrictNumber]],$R$3:$R$335,0),3)</f>
        <v>0</v>
      </c>
      <c r="P1572" s="9">
        <f t="shared" si="136"/>
        <v>0</v>
      </c>
      <c r="V1572">
        <v>2030</v>
      </c>
      <c r="W1572" t="s">
        <v>534</v>
      </c>
      <c r="X1572" s="25">
        <v>1361065048</v>
      </c>
    </row>
    <row r="1573" spans="1:24" x14ac:dyDescent="0.35">
      <c r="A1573" s="13">
        <v>2030</v>
      </c>
      <c r="B1573" s="13">
        <f t="shared" si="132"/>
        <v>2029</v>
      </c>
      <c r="C1573" t="s">
        <v>532</v>
      </c>
      <c r="D1573" t="s">
        <v>533</v>
      </c>
      <c r="E1573" s="5">
        <v>1230379475</v>
      </c>
      <c r="F1573" s="13">
        <f>INDEX($R$3:$T$335,MATCH(PERL[[#This Row],[DistrictNumber]],$R$3:$R$335,0),3)</f>
        <v>0</v>
      </c>
      <c r="G1573" s="9">
        <f t="shared" si="134"/>
        <v>0</v>
      </c>
      <c r="H1573" s="11">
        <v>1.02</v>
      </c>
      <c r="I1573" s="12" cm="1">
        <f t="array" ref="I1573">INDEX(PERL[],MATCH(PERL[[#This Row],[Base Year]]&amp;PERL[[#This Row],[DistrictNumber]],PERL[[Fiscal Year]:[Fiscal Year]]&amp;PERL[[DistrictNumber]:[DistrictNumber]],0),9)*$H1573</f>
        <v>0</v>
      </c>
      <c r="J1573" s="15">
        <f>IF(PERL[[#This Row],[Unadjusted Maximum Revenue]]/(PERL[[#This Row],[Proposed Taxable Valuation]]/1000)&gt;PERL[[#This Row],[Max Debt RATE]],PERL[[#This Row],[Max Debt RATE]],PERL[[#This Row],[Unadjusted Maximum Revenue]]/(PERL[[#This Row],[Proposed Taxable Valuation]]/1000))</f>
        <v>0</v>
      </c>
      <c r="K1573" s="26">
        <f>ROUND(PERL[[#This Row],[Proposed Taxable Valuation]]/1000*PERL[[#This Row],[Adjusted Rate]],0)</f>
        <v>0</v>
      </c>
      <c r="L1573" s="19">
        <f t="shared" si="133"/>
        <v>0</v>
      </c>
      <c r="M1573" s="17">
        <f t="shared" si="135"/>
        <v>0</v>
      </c>
      <c r="N1573" s="5">
        <v>1036254535</v>
      </c>
      <c r="O1573">
        <f>INDEX($R$3:$T$335,MATCH(PERL[[#This Row],[DistrictNumber]],$R$3:$R$335,0),3)</f>
        <v>0</v>
      </c>
      <c r="P1573" s="9">
        <f t="shared" si="136"/>
        <v>0</v>
      </c>
      <c r="V1573">
        <v>2030</v>
      </c>
      <c r="W1573" t="s">
        <v>536</v>
      </c>
      <c r="X1573" s="25">
        <v>3617520882</v>
      </c>
    </row>
    <row r="1574" spans="1:24" x14ac:dyDescent="0.35">
      <c r="A1574" s="13">
        <v>2030</v>
      </c>
      <c r="B1574" s="13">
        <f t="shared" si="132"/>
        <v>2029</v>
      </c>
      <c r="C1574" t="s">
        <v>534</v>
      </c>
      <c r="D1574" t="s">
        <v>535</v>
      </c>
      <c r="E1574" s="5">
        <v>1361065048</v>
      </c>
      <c r="F1574" s="13">
        <f>INDEX($R$3:$T$335,MATCH(PERL[[#This Row],[DistrictNumber]],$R$3:$R$335,0),3)</f>
        <v>0</v>
      </c>
      <c r="G1574" s="9">
        <f t="shared" si="134"/>
        <v>0</v>
      </c>
      <c r="H1574" s="11">
        <v>1.02</v>
      </c>
      <c r="I1574" s="12" cm="1">
        <f t="array" ref="I1574">INDEX(PERL[],MATCH(PERL[[#This Row],[Base Year]]&amp;PERL[[#This Row],[DistrictNumber]],PERL[[Fiscal Year]:[Fiscal Year]]&amp;PERL[[DistrictNumber]:[DistrictNumber]],0),9)*$H1574</f>
        <v>0</v>
      </c>
      <c r="J1574" s="15">
        <f>IF(PERL[[#This Row],[Unadjusted Maximum Revenue]]/(PERL[[#This Row],[Proposed Taxable Valuation]]/1000)&gt;PERL[[#This Row],[Max Debt RATE]],PERL[[#This Row],[Max Debt RATE]],PERL[[#This Row],[Unadjusted Maximum Revenue]]/(PERL[[#This Row],[Proposed Taxable Valuation]]/1000))</f>
        <v>0</v>
      </c>
      <c r="K1574" s="26">
        <f>ROUND(PERL[[#This Row],[Proposed Taxable Valuation]]/1000*PERL[[#This Row],[Adjusted Rate]],0)</f>
        <v>0</v>
      </c>
      <c r="L1574" s="19">
        <f t="shared" si="133"/>
        <v>0</v>
      </c>
      <c r="M1574" s="17">
        <f t="shared" si="135"/>
        <v>0</v>
      </c>
      <c r="N1574" s="5">
        <v>921957859</v>
      </c>
      <c r="O1574">
        <f>INDEX($R$3:$T$335,MATCH(PERL[[#This Row],[DistrictNumber]],$R$3:$R$335,0),3)</f>
        <v>0</v>
      </c>
      <c r="P1574" s="9">
        <f t="shared" si="136"/>
        <v>0</v>
      </c>
      <c r="V1574">
        <v>2030</v>
      </c>
      <c r="W1574" t="s">
        <v>538</v>
      </c>
      <c r="X1574" s="25">
        <v>327754331</v>
      </c>
    </row>
    <row r="1575" spans="1:24" x14ac:dyDescent="0.35">
      <c r="A1575" s="13">
        <v>2030</v>
      </c>
      <c r="B1575" s="13">
        <f t="shared" si="132"/>
        <v>2029</v>
      </c>
      <c r="C1575" t="s">
        <v>536</v>
      </c>
      <c r="D1575" t="s">
        <v>537</v>
      </c>
      <c r="E1575" s="5">
        <v>3617520882</v>
      </c>
      <c r="F1575" s="13">
        <f>INDEX($R$3:$T$335,MATCH(PERL[[#This Row],[DistrictNumber]],$R$3:$R$335,0),3)</f>
        <v>0</v>
      </c>
      <c r="G1575" s="9">
        <f t="shared" si="134"/>
        <v>0</v>
      </c>
      <c r="H1575" s="11">
        <v>1.02</v>
      </c>
      <c r="I1575" s="12" cm="1">
        <f t="array" ref="I1575">INDEX(PERL[],MATCH(PERL[[#This Row],[Base Year]]&amp;PERL[[#This Row],[DistrictNumber]],PERL[[Fiscal Year]:[Fiscal Year]]&amp;PERL[[DistrictNumber]:[DistrictNumber]],0),9)*$H1575</f>
        <v>0</v>
      </c>
      <c r="J1575" s="15">
        <f>IF(PERL[[#This Row],[Unadjusted Maximum Revenue]]/(PERL[[#This Row],[Proposed Taxable Valuation]]/1000)&gt;PERL[[#This Row],[Max Debt RATE]],PERL[[#This Row],[Max Debt RATE]],PERL[[#This Row],[Unadjusted Maximum Revenue]]/(PERL[[#This Row],[Proposed Taxable Valuation]]/1000))</f>
        <v>0</v>
      </c>
      <c r="K1575" s="26">
        <f>ROUND(PERL[[#This Row],[Proposed Taxable Valuation]]/1000*PERL[[#This Row],[Adjusted Rate]],0)</f>
        <v>0</v>
      </c>
      <c r="L1575" s="19">
        <f t="shared" si="133"/>
        <v>0</v>
      </c>
      <c r="M1575" s="17">
        <f t="shared" si="135"/>
        <v>0</v>
      </c>
      <c r="N1575" s="5">
        <v>2098408392</v>
      </c>
      <c r="O1575">
        <f>INDEX($R$3:$T$335,MATCH(PERL[[#This Row],[DistrictNumber]],$R$3:$R$335,0),3)</f>
        <v>0</v>
      </c>
      <c r="P1575" s="9">
        <f t="shared" si="136"/>
        <v>0</v>
      </c>
      <c r="V1575">
        <v>2030</v>
      </c>
      <c r="W1575" t="s">
        <v>542</v>
      </c>
      <c r="X1575" s="25">
        <v>135591352</v>
      </c>
    </row>
    <row r="1576" spans="1:24" x14ac:dyDescent="0.35">
      <c r="A1576" s="13">
        <v>2030</v>
      </c>
      <c r="B1576" s="13">
        <f t="shared" si="132"/>
        <v>2029</v>
      </c>
      <c r="C1576" t="s">
        <v>538</v>
      </c>
      <c r="D1576" t="s">
        <v>539</v>
      </c>
      <c r="E1576" s="5">
        <v>327754331</v>
      </c>
      <c r="F1576" s="13">
        <f>INDEX($R$3:$T$335,MATCH(PERL[[#This Row],[DistrictNumber]],$R$3:$R$335,0),3)</f>
        <v>0</v>
      </c>
      <c r="G1576" s="9">
        <f t="shared" si="134"/>
        <v>0</v>
      </c>
      <c r="H1576" s="11">
        <v>1.02</v>
      </c>
      <c r="I1576" s="12" cm="1">
        <f t="array" ref="I1576">INDEX(PERL[],MATCH(PERL[[#This Row],[Base Year]]&amp;PERL[[#This Row],[DistrictNumber]],PERL[[Fiscal Year]:[Fiscal Year]]&amp;PERL[[DistrictNumber]:[DistrictNumber]],0),9)*$H1576</f>
        <v>0</v>
      </c>
      <c r="J1576" s="15">
        <f>IF(PERL[[#This Row],[Unadjusted Maximum Revenue]]/(PERL[[#This Row],[Proposed Taxable Valuation]]/1000)&gt;PERL[[#This Row],[Max Debt RATE]],PERL[[#This Row],[Max Debt RATE]],PERL[[#This Row],[Unadjusted Maximum Revenue]]/(PERL[[#This Row],[Proposed Taxable Valuation]]/1000))</f>
        <v>0</v>
      </c>
      <c r="K1576" s="26">
        <f>ROUND(PERL[[#This Row],[Proposed Taxable Valuation]]/1000*PERL[[#This Row],[Adjusted Rate]],0)</f>
        <v>0</v>
      </c>
      <c r="L1576" s="19">
        <f t="shared" si="133"/>
        <v>0</v>
      </c>
      <c r="M1576" s="17">
        <f t="shared" si="135"/>
        <v>0</v>
      </c>
      <c r="N1576" s="5">
        <v>211575765</v>
      </c>
      <c r="O1576">
        <f>INDEX($R$3:$T$335,MATCH(PERL[[#This Row],[DistrictNumber]],$R$3:$R$335,0),3)</f>
        <v>0</v>
      </c>
      <c r="P1576" s="9">
        <f t="shared" si="136"/>
        <v>0</v>
      </c>
      <c r="V1576">
        <v>2030</v>
      </c>
      <c r="W1576" t="s">
        <v>544</v>
      </c>
      <c r="X1576" s="25">
        <v>445935559</v>
      </c>
    </row>
    <row r="1577" spans="1:24" x14ac:dyDescent="0.35">
      <c r="A1577" s="13">
        <v>2030</v>
      </c>
      <c r="B1577" s="13">
        <f t="shared" si="132"/>
        <v>2029</v>
      </c>
      <c r="C1577" t="s">
        <v>540</v>
      </c>
      <c r="D1577" t="s">
        <v>541</v>
      </c>
      <c r="E1577" s="5">
        <v>593959540</v>
      </c>
      <c r="F1577" s="13">
        <f>INDEX($R$3:$T$335,MATCH(PERL[[#This Row],[DistrictNumber]],$R$3:$R$335,0),3)</f>
        <v>0</v>
      </c>
      <c r="G1577" s="9">
        <f t="shared" si="134"/>
        <v>0</v>
      </c>
      <c r="H1577" s="11">
        <v>1.02</v>
      </c>
      <c r="I1577" s="12" cm="1">
        <f t="array" ref="I1577">INDEX(PERL[],MATCH(PERL[[#This Row],[Base Year]]&amp;PERL[[#This Row],[DistrictNumber]],PERL[[Fiscal Year]:[Fiscal Year]]&amp;PERL[[DistrictNumber]:[DistrictNumber]],0),9)*$H1577</f>
        <v>0</v>
      </c>
      <c r="J1577" s="15">
        <f>IF(PERL[[#This Row],[Unadjusted Maximum Revenue]]/(PERL[[#This Row],[Proposed Taxable Valuation]]/1000)&gt;PERL[[#This Row],[Max Debt RATE]],PERL[[#This Row],[Max Debt RATE]],PERL[[#This Row],[Unadjusted Maximum Revenue]]/(PERL[[#This Row],[Proposed Taxable Valuation]]/1000))</f>
        <v>0</v>
      </c>
      <c r="K1577" s="26">
        <f>ROUND(PERL[[#This Row],[Proposed Taxable Valuation]]/1000*PERL[[#This Row],[Adjusted Rate]],0)</f>
        <v>0</v>
      </c>
      <c r="L1577" s="19">
        <f t="shared" si="133"/>
        <v>0</v>
      </c>
      <c r="M1577" s="17">
        <f t="shared" si="135"/>
        <v>0</v>
      </c>
      <c r="N1577" s="5">
        <v>463585112</v>
      </c>
      <c r="O1577">
        <f>INDEX($R$3:$T$335,MATCH(PERL[[#This Row],[DistrictNumber]],$R$3:$R$335,0),3)</f>
        <v>0</v>
      </c>
      <c r="P1577" s="9">
        <f t="shared" si="136"/>
        <v>0</v>
      </c>
      <c r="V1577">
        <v>2030</v>
      </c>
      <c r="W1577" t="s">
        <v>546</v>
      </c>
      <c r="X1577" s="25">
        <v>1031328755</v>
      </c>
    </row>
    <row r="1578" spans="1:24" x14ac:dyDescent="0.35">
      <c r="A1578" s="13">
        <v>2030</v>
      </c>
      <c r="B1578" s="13">
        <f t="shared" si="132"/>
        <v>2029</v>
      </c>
      <c r="C1578" t="s">
        <v>542</v>
      </c>
      <c r="D1578" t="s">
        <v>543</v>
      </c>
      <c r="E1578" s="5">
        <v>135591352</v>
      </c>
      <c r="F1578" s="13">
        <f>INDEX($R$3:$T$335,MATCH(PERL[[#This Row],[DistrictNumber]],$R$3:$R$335,0),3)</f>
        <v>0</v>
      </c>
      <c r="G1578" s="9">
        <f t="shared" si="134"/>
        <v>0</v>
      </c>
      <c r="H1578" s="11">
        <v>1.02</v>
      </c>
      <c r="I1578" s="12" cm="1">
        <f t="array" ref="I1578">INDEX(PERL[],MATCH(PERL[[#This Row],[Base Year]]&amp;PERL[[#This Row],[DistrictNumber]],PERL[[Fiscal Year]:[Fiscal Year]]&amp;PERL[[DistrictNumber]:[DistrictNumber]],0),9)*$H1578</f>
        <v>0</v>
      </c>
      <c r="J1578" s="15">
        <f>IF(PERL[[#This Row],[Unadjusted Maximum Revenue]]/(PERL[[#This Row],[Proposed Taxable Valuation]]/1000)&gt;PERL[[#This Row],[Max Debt RATE]],PERL[[#This Row],[Max Debt RATE]],PERL[[#This Row],[Unadjusted Maximum Revenue]]/(PERL[[#This Row],[Proposed Taxable Valuation]]/1000))</f>
        <v>0</v>
      </c>
      <c r="K1578" s="26">
        <f>ROUND(PERL[[#This Row],[Proposed Taxable Valuation]]/1000*PERL[[#This Row],[Adjusted Rate]],0)</f>
        <v>0</v>
      </c>
      <c r="L1578" s="19">
        <f t="shared" si="133"/>
        <v>0</v>
      </c>
      <c r="M1578" s="17">
        <f t="shared" si="135"/>
        <v>0</v>
      </c>
      <c r="N1578" s="5">
        <v>104522204</v>
      </c>
      <c r="O1578">
        <f>INDEX($R$3:$T$335,MATCH(PERL[[#This Row],[DistrictNumber]],$R$3:$R$335,0),3)</f>
        <v>0</v>
      </c>
      <c r="P1578" s="9">
        <f t="shared" si="136"/>
        <v>0</v>
      </c>
      <c r="V1578">
        <v>2030</v>
      </c>
      <c r="W1578" t="s">
        <v>548</v>
      </c>
      <c r="X1578" s="25">
        <v>152995274</v>
      </c>
    </row>
    <row r="1579" spans="1:24" x14ac:dyDescent="0.35">
      <c r="A1579" s="13">
        <v>2030</v>
      </c>
      <c r="B1579" s="13">
        <f t="shared" si="132"/>
        <v>2029</v>
      </c>
      <c r="C1579" t="s">
        <v>544</v>
      </c>
      <c r="D1579" t="s">
        <v>545</v>
      </c>
      <c r="E1579" s="5">
        <v>445935559</v>
      </c>
      <c r="F1579" s="13">
        <f>INDEX($R$3:$T$335,MATCH(PERL[[#This Row],[DistrictNumber]],$R$3:$R$335,0),3)</f>
        <v>0</v>
      </c>
      <c r="G1579" s="9">
        <f t="shared" si="134"/>
        <v>0</v>
      </c>
      <c r="H1579" s="11">
        <v>1.02</v>
      </c>
      <c r="I1579" s="12" cm="1">
        <f t="array" ref="I1579">INDEX(PERL[],MATCH(PERL[[#This Row],[Base Year]]&amp;PERL[[#This Row],[DistrictNumber]],PERL[[Fiscal Year]:[Fiscal Year]]&amp;PERL[[DistrictNumber]:[DistrictNumber]],0),9)*$H1579</f>
        <v>0</v>
      </c>
      <c r="J1579" s="15">
        <f>IF(PERL[[#This Row],[Unadjusted Maximum Revenue]]/(PERL[[#This Row],[Proposed Taxable Valuation]]/1000)&gt;PERL[[#This Row],[Max Debt RATE]],PERL[[#This Row],[Max Debt RATE]],PERL[[#This Row],[Unadjusted Maximum Revenue]]/(PERL[[#This Row],[Proposed Taxable Valuation]]/1000))</f>
        <v>0</v>
      </c>
      <c r="K1579" s="26">
        <f>ROUND(PERL[[#This Row],[Proposed Taxable Valuation]]/1000*PERL[[#This Row],[Adjusted Rate]],0)</f>
        <v>0</v>
      </c>
      <c r="L1579" s="19">
        <f t="shared" si="133"/>
        <v>0</v>
      </c>
      <c r="M1579" s="17">
        <f t="shared" si="135"/>
        <v>0</v>
      </c>
      <c r="N1579" s="5">
        <v>347927500</v>
      </c>
      <c r="O1579">
        <f>INDEX($R$3:$T$335,MATCH(PERL[[#This Row],[DistrictNumber]],$R$3:$R$335,0),3)</f>
        <v>0</v>
      </c>
      <c r="P1579" s="9">
        <f t="shared" si="136"/>
        <v>0</v>
      </c>
      <c r="V1579">
        <v>2030</v>
      </c>
      <c r="W1579" t="s">
        <v>610</v>
      </c>
      <c r="X1579" s="25">
        <v>1052584634</v>
      </c>
    </row>
    <row r="1580" spans="1:24" x14ac:dyDescent="0.35">
      <c r="A1580" s="13">
        <v>2030</v>
      </c>
      <c r="B1580" s="13">
        <f t="shared" si="132"/>
        <v>2029</v>
      </c>
      <c r="C1580" t="s">
        <v>546</v>
      </c>
      <c r="D1580" t="s">
        <v>547</v>
      </c>
      <c r="E1580" s="5">
        <v>1031328755</v>
      </c>
      <c r="F1580" s="13">
        <f>INDEX($R$3:$T$335,MATCH(PERL[[#This Row],[DistrictNumber]],$R$3:$R$335,0),3)</f>
        <v>0</v>
      </c>
      <c r="G1580" s="9">
        <f t="shared" si="134"/>
        <v>0</v>
      </c>
      <c r="H1580" s="11">
        <v>1.02</v>
      </c>
      <c r="I1580" s="12" cm="1">
        <f t="array" ref="I1580">INDEX(PERL[],MATCH(PERL[[#This Row],[Base Year]]&amp;PERL[[#This Row],[DistrictNumber]],PERL[[Fiscal Year]:[Fiscal Year]]&amp;PERL[[DistrictNumber]:[DistrictNumber]],0),9)*$H1580</f>
        <v>0</v>
      </c>
      <c r="J1580" s="15">
        <f>IF(PERL[[#This Row],[Unadjusted Maximum Revenue]]/(PERL[[#This Row],[Proposed Taxable Valuation]]/1000)&gt;PERL[[#This Row],[Max Debt RATE]],PERL[[#This Row],[Max Debt RATE]],PERL[[#This Row],[Unadjusted Maximum Revenue]]/(PERL[[#This Row],[Proposed Taxable Valuation]]/1000))</f>
        <v>0</v>
      </c>
      <c r="K1580" s="26">
        <f>ROUND(PERL[[#This Row],[Proposed Taxable Valuation]]/1000*PERL[[#This Row],[Adjusted Rate]],0)</f>
        <v>0</v>
      </c>
      <c r="L1580" s="19">
        <f t="shared" si="133"/>
        <v>0</v>
      </c>
      <c r="M1580" s="17">
        <f t="shared" si="135"/>
        <v>0</v>
      </c>
      <c r="N1580" s="5">
        <v>677434586</v>
      </c>
      <c r="O1580">
        <f>INDEX($R$3:$T$335,MATCH(PERL[[#This Row],[DistrictNumber]],$R$3:$R$335,0),3)</f>
        <v>0</v>
      </c>
      <c r="P1580" s="9">
        <f t="shared" si="136"/>
        <v>0</v>
      </c>
      <c r="V1580">
        <v>2030</v>
      </c>
      <c r="W1580" t="s">
        <v>550</v>
      </c>
      <c r="X1580" s="25">
        <v>589177893</v>
      </c>
    </row>
    <row r="1581" spans="1:24" x14ac:dyDescent="0.35">
      <c r="A1581" s="13">
        <v>2030</v>
      </c>
      <c r="B1581" s="13">
        <f t="shared" si="132"/>
        <v>2029</v>
      </c>
      <c r="C1581" t="s">
        <v>548</v>
      </c>
      <c r="D1581" t="s">
        <v>549</v>
      </c>
      <c r="E1581" s="5">
        <v>152995274</v>
      </c>
      <c r="F1581" s="13">
        <f>INDEX($R$3:$T$335,MATCH(PERL[[#This Row],[DistrictNumber]],$R$3:$R$335,0),3)</f>
        <v>0</v>
      </c>
      <c r="G1581" s="9">
        <f t="shared" si="134"/>
        <v>0</v>
      </c>
      <c r="H1581" s="11">
        <v>1.02</v>
      </c>
      <c r="I1581" s="12" cm="1">
        <f t="array" ref="I1581">INDEX(PERL[],MATCH(PERL[[#This Row],[Base Year]]&amp;PERL[[#This Row],[DistrictNumber]],PERL[[Fiscal Year]:[Fiscal Year]]&amp;PERL[[DistrictNumber]:[DistrictNumber]],0),9)*$H1581</f>
        <v>0</v>
      </c>
      <c r="J1581" s="15">
        <f>IF(PERL[[#This Row],[Unadjusted Maximum Revenue]]/(PERL[[#This Row],[Proposed Taxable Valuation]]/1000)&gt;PERL[[#This Row],[Max Debt RATE]],PERL[[#This Row],[Max Debt RATE]],PERL[[#This Row],[Unadjusted Maximum Revenue]]/(PERL[[#This Row],[Proposed Taxable Valuation]]/1000))</f>
        <v>0</v>
      </c>
      <c r="K1581" s="26">
        <f>ROUND(PERL[[#This Row],[Proposed Taxable Valuation]]/1000*PERL[[#This Row],[Adjusted Rate]],0)</f>
        <v>0</v>
      </c>
      <c r="L1581" s="19">
        <f t="shared" si="133"/>
        <v>0</v>
      </c>
      <c r="M1581" s="17">
        <f t="shared" si="135"/>
        <v>0</v>
      </c>
      <c r="N1581" s="5">
        <v>113795333</v>
      </c>
      <c r="O1581">
        <f>INDEX($R$3:$T$335,MATCH(PERL[[#This Row],[DistrictNumber]],$R$3:$R$335,0),3)</f>
        <v>0</v>
      </c>
      <c r="P1581" s="9">
        <f t="shared" si="136"/>
        <v>0</v>
      </c>
      <c r="V1581">
        <v>2030</v>
      </c>
      <c r="W1581" t="s">
        <v>552</v>
      </c>
      <c r="X1581" s="25">
        <v>642094371</v>
      </c>
    </row>
    <row r="1582" spans="1:24" x14ac:dyDescent="0.35">
      <c r="A1582" s="13">
        <v>2030</v>
      </c>
      <c r="B1582" s="13">
        <f t="shared" si="132"/>
        <v>2029</v>
      </c>
      <c r="C1582" t="s">
        <v>550</v>
      </c>
      <c r="D1582" t="s">
        <v>551</v>
      </c>
      <c r="E1582" s="5">
        <v>589177893</v>
      </c>
      <c r="F1582" s="13">
        <f>INDEX($R$3:$T$335,MATCH(PERL[[#This Row],[DistrictNumber]],$R$3:$R$335,0),3)</f>
        <v>0</v>
      </c>
      <c r="G1582" s="9">
        <f t="shared" si="134"/>
        <v>0</v>
      </c>
      <c r="H1582" s="11">
        <v>1.02</v>
      </c>
      <c r="I1582" s="12" cm="1">
        <f t="array" ref="I1582">INDEX(PERL[],MATCH(PERL[[#This Row],[Base Year]]&amp;PERL[[#This Row],[DistrictNumber]],PERL[[Fiscal Year]:[Fiscal Year]]&amp;PERL[[DistrictNumber]:[DistrictNumber]],0),9)*$H1582</f>
        <v>0</v>
      </c>
      <c r="J1582" s="15">
        <f>IF(PERL[[#This Row],[Unadjusted Maximum Revenue]]/(PERL[[#This Row],[Proposed Taxable Valuation]]/1000)&gt;PERL[[#This Row],[Max Debt RATE]],PERL[[#This Row],[Max Debt RATE]],PERL[[#This Row],[Unadjusted Maximum Revenue]]/(PERL[[#This Row],[Proposed Taxable Valuation]]/1000))</f>
        <v>0</v>
      </c>
      <c r="K1582" s="26">
        <f>ROUND(PERL[[#This Row],[Proposed Taxable Valuation]]/1000*PERL[[#This Row],[Adjusted Rate]],0)</f>
        <v>0</v>
      </c>
      <c r="L1582" s="19">
        <f t="shared" si="133"/>
        <v>0</v>
      </c>
      <c r="M1582" s="17">
        <f t="shared" si="135"/>
        <v>0</v>
      </c>
      <c r="N1582" s="5">
        <v>451048729</v>
      </c>
      <c r="O1582">
        <f>INDEX($R$3:$T$335,MATCH(PERL[[#This Row],[DistrictNumber]],$R$3:$R$335,0),3)</f>
        <v>0</v>
      </c>
      <c r="P1582" s="9">
        <f t="shared" si="136"/>
        <v>0</v>
      </c>
      <c r="V1582">
        <v>2030</v>
      </c>
      <c r="W1582" t="s">
        <v>554</v>
      </c>
      <c r="X1582" s="25">
        <v>509785077</v>
      </c>
    </row>
    <row r="1583" spans="1:24" x14ac:dyDescent="0.35">
      <c r="A1583" s="13">
        <v>2030</v>
      </c>
      <c r="B1583" s="13">
        <f t="shared" si="132"/>
        <v>2029</v>
      </c>
      <c r="C1583" t="s">
        <v>552</v>
      </c>
      <c r="D1583" t="s">
        <v>553</v>
      </c>
      <c r="E1583" s="5">
        <v>642094371</v>
      </c>
      <c r="F1583" s="13">
        <f>INDEX($R$3:$T$335,MATCH(PERL[[#This Row],[DistrictNumber]],$R$3:$R$335,0),3)</f>
        <v>0</v>
      </c>
      <c r="G1583" s="9">
        <f t="shared" si="134"/>
        <v>0</v>
      </c>
      <c r="H1583" s="11">
        <v>1.02</v>
      </c>
      <c r="I1583" s="12" cm="1">
        <f t="array" ref="I1583">INDEX(PERL[],MATCH(PERL[[#This Row],[Base Year]]&amp;PERL[[#This Row],[DistrictNumber]],PERL[[Fiscal Year]:[Fiscal Year]]&amp;PERL[[DistrictNumber]:[DistrictNumber]],0),9)*$H1583</f>
        <v>0</v>
      </c>
      <c r="J1583" s="15">
        <f>IF(PERL[[#This Row],[Unadjusted Maximum Revenue]]/(PERL[[#This Row],[Proposed Taxable Valuation]]/1000)&gt;PERL[[#This Row],[Max Debt RATE]],PERL[[#This Row],[Max Debt RATE]],PERL[[#This Row],[Unadjusted Maximum Revenue]]/(PERL[[#This Row],[Proposed Taxable Valuation]]/1000))</f>
        <v>0</v>
      </c>
      <c r="K1583" s="26">
        <f>ROUND(PERL[[#This Row],[Proposed Taxable Valuation]]/1000*PERL[[#This Row],[Adjusted Rate]],0)</f>
        <v>0</v>
      </c>
      <c r="L1583" s="19">
        <f t="shared" si="133"/>
        <v>0</v>
      </c>
      <c r="M1583" s="17">
        <f t="shared" si="135"/>
        <v>0</v>
      </c>
      <c r="N1583" s="5">
        <v>431271820</v>
      </c>
      <c r="O1583">
        <f>INDEX($R$3:$T$335,MATCH(PERL[[#This Row],[DistrictNumber]],$R$3:$R$335,0),3)</f>
        <v>0</v>
      </c>
      <c r="P1583" s="9">
        <f t="shared" si="136"/>
        <v>0</v>
      </c>
      <c r="V1583">
        <v>2030</v>
      </c>
      <c r="W1583" t="s">
        <v>556</v>
      </c>
      <c r="X1583" s="25">
        <v>473851371</v>
      </c>
    </row>
    <row r="1584" spans="1:24" x14ac:dyDescent="0.35">
      <c r="A1584" s="13">
        <v>2030</v>
      </c>
      <c r="B1584" s="13">
        <f t="shared" si="132"/>
        <v>2029</v>
      </c>
      <c r="C1584" t="s">
        <v>554</v>
      </c>
      <c r="D1584" t="s">
        <v>555</v>
      </c>
      <c r="E1584" s="5">
        <v>509785077</v>
      </c>
      <c r="F1584" s="13">
        <f>INDEX($R$3:$T$335,MATCH(PERL[[#This Row],[DistrictNumber]],$R$3:$R$335,0),3)</f>
        <v>0</v>
      </c>
      <c r="G1584" s="9">
        <f t="shared" si="134"/>
        <v>0</v>
      </c>
      <c r="H1584" s="11">
        <v>1.02</v>
      </c>
      <c r="I1584" s="12" cm="1">
        <f t="array" ref="I1584">INDEX(PERL[],MATCH(PERL[[#This Row],[Base Year]]&amp;PERL[[#This Row],[DistrictNumber]],PERL[[Fiscal Year]:[Fiscal Year]]&amp;PERL[[DistrictNumber]:[DistrictNumber]],0),9)*$H1584</f>
        <v>0</v>
      </c>
      <c r="J1584" s="15">
        <f>IF(PERL[[#This Row],[Unadjusted Maximum Revenue]]/(PERL[[#This Row],[Proposed Taxable Valuation]]/1000)&gt;PERL[[#This Row],[Max Debt RATE]],PERL[[#This Row],[Max Debt RATE]],PERL[[#This Row],[Unadjusted Maximum Revenue]]/(PERL[[#This Row],[Proposed Taxable Valuation]]/1000))</f>
        <v>0</v>
      </c>
      <c r="K1584" s="26">
        <f>ROUND(PERL[[#This Row],[Proposed Taxable Valuation]]/1000*PERL[[#This Row],[Adjusted Rate]],0)</f>
        <v>0</v>
      </c>
      <c r="L1584" s="19">
        <f t="shared" si="133"/>
        <v>0</v>
      </c>
      <c r="M1584" s="17">
        <f t="shared" si="135"/>
        <v>0</v>
      </c>
      <c r="N1584" s="5">
        <v>326271151</v>
      </c>
      <c r="O1584">
        <f>INDEX($R$3:$T$335,MATCH(PERL[[#This Row],[DistrictNumber]],$R$3:$R$335,0),3)</f>
        <v>0</v>
      </c>
      <c r="P1584" s="9">
        <f t="shared" si="136"/>
        <v>0</v>
      </c>
      <c r="V1584">
        <v>2030</v>
      </c>
      <c r="W1584" t="s">
        <v>558</v>
      </c>
      <c r="X1584" s="25">
        <v>204827224</v>
      </c>
    </row>
    <row r="1585" spans="1:24" x14ac:dyDescent="0.35">
      <c r="A1585" s="13">
        <v>2030</v>
      </c>
      <c r="B1585" s="13">
        <f t="shared" si="132"/>
        <v>2029</v>
      </c>
      <c r="C1585" t="s">
        <v>556</v>
      </c>
      <c r="D1585" t="s">
        <v>557</v>
      </c>
      <c r="E1585" s="5">
        <v>473851371</v>
      </c>
      <c r="F1585" s="13">
        <f>INDEX($R$3:$T$335,MATCH(PERL[[#This Row],[DistrictNumber]],$R$3:$R$335,0),3)</f>
        <v>0</v>
      </c>
      <c r="G1585" s="9">
        <f t="shared" si="134"/>
        <v>0</v>
      </c>
      <c r="H1585" s="11">
        <v>1.02</v>
      </c>
      <c r="I1585" s="12" cm="1">
        <f t="array" ref="I1585">INDEX(PERL[],MATCH(PERL[[#This Row],[Base Year]]&amp;PERL[[#This Row],[DistrictNumber]],PERL[[Fiscal Year]:[Fiscal Year]]&amp;PERL[[DistrictNumber]:[DistrictNumber]],0),9)*$H1585</f>
        <v>0</v>
      </c>
      <c r="J1585" s="15">
        <f>IF(PERL[[#This Row],[Unadjusted Maximum Revenue]]/(PERL[[#This Row],[Proposed Taxable Valuation]]/1000)&gt;PERL[[#This Row],[Max Debt RATE]],PERL[[#This Row],[Max Debt RATE]],PERL[[#This Row],[Unadjusted Maximum Revenue]]/(PERL[[#This Row],[Proposed Taxable Valuation]]/1000))</f>
        <v>0</v>
      </c>
      <c r="K1585" s="26">
        <f>ROUND(PERL[[#This Row],[Proposed Taxable Valuation]]/1000*PERL[[#This Row],[Adjusted Rate]],0)</f>
        <v>0</v>
      </c>
      <c r="L1585" s="19">
        <f t="shared" si="133"/>
        <v>0</v>
      </c>
      <c r="M1585" s="17">
        <f t="shared" si="135"/>
        <v>0</v>
      </c>
      <c r="N1585" s="5">
        <v>339704253</v>
      </c>
      <c r="O1585">
        <f>INDEX($R$3:$T$335,MATCH(PERL[[#This Row],[DistrictNumber]],$R$3:$R$335,0),3)</f>
        <v>0</v>
      </c>
      <c r="P1585" s="9">
        <f t="shared" si="136"/>
        <v>0</v>
      </c>
      <c r="V1585">
        <v>2030</v>
      </c>
      <c r="W1585" t="s">
        <v>560</v>
      </c>
      <c r="X1585" s="25">
        <v>246321063</v>
      </c>
    </row>
    <row r="1586" spans="1:24" x14ac:dyDescent="0.35">
      <c r="A1586" s="13">
        <v>2030</v>
      </c>
      <c r="B1586" s="13">
        <f t="shared" si="132"/>
        <v>2029</v>
      </c>
      <c r="C1586" t="s">
        <v>558</v>
      </c>
      <c r="D1586" t="s">
        <v>559</v>
      </c>
      <c r="E1586" s="5">
        <v>204827224</v>
      </c>
      <c r="F1586" s="13">
        <f>INDEX($R$3:$T$335,MATCH(PERL[[#This Row],[DistrictNumber]],$R$3:$R$335,0),3)</f>
        <v>0</v>
      </c>
      <c r="G1586" s="9">
        <f t="shared" si="134"/>
        <v>0</v>
      </c>
      <c r="H1586" s="11">
        <v>1.02</v>
      </c>
      <c r="I1586" s="12" cm="1">
        <f t="array" ref="I1586">INDEX(PERL[],MATCH(PERL[[#This Row],[Base Year]]&amp;PERL[[#This Row],[DistrictNumber]],PERL[[Fiscal Year]:[Fiscal Year]]&amp;PERL[[DistrictNumber]:[DistrictNumber]],0),9)*$H1586</f>
        <v>0</v>
      </c>
      <c r="J1586" s="15">
        <f>IF(PERL[[#This Row],[Unadjusted Maximum Revenue]]/(PERL[[#This Row],[Proposed Taxable Valuation]]/1000)&gt;PERL[[#This Row],[Max Debt RATE]],PERL[[#This Row],[Max Debt RATE]],PERL[[#This Row],[Unadjusted Maximum Revenue]]/(PERL[[#This Row],[Proposed Taxable Valuation]]/1000))</f>
        <v>0</v>
      </c>
      <c r="K1586" s="26">
        <f>ROUND(PERL[[#This Row],[Proposed Taxable Valuation]]/1000*PERL[[#This Row],[Adjusted Rate]],0)</f>
        <v>0</v>
      </c>
      <c r="L1586" s="19">
        <f t="shared" si="133"/>
        <v>0</v>
      </c>
      <c r="M1586" s="17">
        <f t="shared" si="135"/>
        <v>0</v>
      </c>
      <c r="N1586" s="5">
        <v>169604134</v>
      </c>
      <c r="O1586">
        <f>INDEX($R$3:$T$335,MATCH(PERL[[#This Row],[DistrictNumber]],$R$3:$R$335,0),3)</f>
        <v>0</v>
      </c>
      <c r="P1586" s="9">
        <f t="shared" si="136"/>
        <v>0</v>
      </c>
      <c r="V1586">
        <v>2030</v>
      </c>
      <c r="W1586" t="s">
        <v>562</v>
      </c>
      <c r="X1586" s="25">
        <v>372779719</v>
      </c>
    </row>
    <row r="1587" spans="1:24" x14ac:dyDescent="0.35">
      <c r="A1587" s="13">
        <v>2030</v>
      </c>
      <c r="B1587" s="13">
        <f t="shared" si="132"/>
        <v>2029</v>
      </c>
      <c r="C1587" t="s">
        <v>560</v>
      </c>
      <c r="D1587" t="s">
        <v>561</v>
      </c>
      <c r="E1587" s="5">
        <v>246321063</v>
      </c>
      <c r="F1587" s="13">
        <f>INDEX($R$3:$T$335,MATCH(PERL[[#This Row],[DistrictNumber]],$R$3:$R$335,0),3)</f>
        <v>0</v>
      </c>
      <c r="G1587" s="9">
        <f t="shared" si="134"/>
        <v>0</v>
      </c>
      <c r="H1587" s="11">
        <v>1.02</v>
      </c>
      <c r="I1587" s="12" cm="1">
        <f t="array" ref="I1587">INDEX(PERL[],MATCH(PERL[[#This Row],[Base Year]]&amp;PERL[[#This Row],[DistrictNumber]],PERL[[Fiscal Year]:[Fiscal Year]]&amp;PERL[[DistrictNumber]:[DistrictNumber]],0),9)*$H1587</f>
        <v>0</v>
      </c>
      <c r="J1587" s="15">
        <f>IF(PERL[[#This Row],[Unadjusted Maximum Revenue]]/(PERL[[#This Row],[Proposed Taxable Valuation]]/1000)&gt;PERL[[#This Row],[Max Debt RATE]],PERL[[#This Row],[Max Debt RATE]],PERL[[#This Row],[Unadjusted Maximum Revenue]]/(PERL[[#This Row],[Proposed Taxable Valuation]]/1000))</f>
        <v>0</v>
      </c>
      <c r="K1587" s="26">
        <f>ROUND(PERL[[#This Row],[Proposed Taxable Valuation]]/1000*PERL[[#This Row],[Adjusted Rate]],0)</f>
        <v>0</v>
      </c>
      <c r="L1587" s="19">
        <f t="shared" si="133"/>
        <v>0</v>
      </c>
      <c r="M1587" s="17">
        <f t="shared" si="135"/>
        <v>0</v>
      </c>
      <c r="N1587" s="5">
        <v>176911714</v>
      </c>
      <c r="O1587">
        <f>INDEX($R$3:$T$335,MATCH(PERL[[#This Row],[DistrictNumber]],$R$3:$R$335,0),3)</f>
        <v>0</v>
      </c>
      <c r="P1587" s="9">
        <f t="shared" si="136"/>
        <v>0</v>
      </c>
      <c r="V1587">
        <v>2030</v>
      </c>
      <c r="W1587" t="s">
        <v>564</v>
      </c>
      <c r="X1587" s="25">
        <v>225835110</v>
      </c>
    </row>
    <row r="1588" spans="1:24" x14ac:dyDescent="0.35">
      <c r="A1588" s="13">
        <v>2030</v>
      </c>
      <c r="B1588" s="13">
        <f t="shared" si="132"/>
        <v>2029</v>
      </c>
      <c r="C1588" t="s">
        <v>562</v>
      </c>
      <c r="D1588" t="s">
        <v>563</v>
      </c>
      <c r="E1588" s="5">
        <v>372779719</v>
      </c>
      <c r="F1588" s="13">
        <f>INDEX($R$3:$T$335,MATCH(PERL[[#This Row],[DistrictNumber]],$R$3:$R$335,0),3)</f>
        <v>0</v>
      </c>
      <c r="G1588" s="9">
        <f t="shared" si="134"/>
        <v>0</v>
      </c>
      <c r="H1588" s="11">
        <v>1.02</v>
      </c>
      <c r="I1588" s="12" cm="1">
        <f t="array" ref="I1588">INDEX(PERL[],MATCH(PERL[[#This Row],[Base Year]]&amp;PERL[[#This Row],[DistrictNumber]],PERL[[Fiscal Year]:[Fiscal Year]]&amp;PERL[[DistrictNumber]:[DistrictNumber]],0),9)*$H1588</f>
        <v>0</v>
      </c>
      <c r="J1588" s="15">
        <f>IF(PERL[[#This Row],[Unadjusted Maximum Revenue]]/(PERL[[#This Row],[Proposed Taxable Valuation]]/1000)&gt;PERL[[#This Row],[Max Debt RATE]],PERL[[#This Row],[Max Debt RATE]],PERL[[#This Row],[Unadjusted Maximum Revenue]]/(PERL[[#This Row],[Proposed Taxable Valuation]]/1000))</f>
        <v>0</v>
      </c>
      <c r="K1588" s="26">
        <f>ROUND(PERL[[#This Row],[Proposed Taxable Valuation]]/1000*PERL[[#This Row],[Adjusted Rate]],0)</f>
        <v>0</v>
      </c>
      <c r="L1588" s="19">
        <f t="shared" si="133"/>
        <v>0</v>
      </c>
      <c r="M1588" s="17">
        <f t="shared" si="135"/>
        <v>0</v>
      </c>
      <c r="N1588" s="5">
        <v>283977661</v>
      </c>
      <c r="O1588">
        <f>INDEX($R$3:$T$335,MATCH(PERL[[#This Row],[DistrictNumber]],$R$3:$R$335,0),3)</f>
        <v>0</v>
      </c>
      <c r="P1588" s="9">
        <f t="shared" si="136"/>
        <v>0</v>
      </c>
      <c r="V1588">
        <v>2030</v>
      </c>
      <c r="W1588" t="s">
        <v>566</v>
      </c>
      <c r="X1588" s="25">
        <v>235938276</v>
      </c>
    </row>
    <row r="1589" spans="1:24" x14ac:dyDescent="0.35">
      <c r="A1589" s="13">
        <v>2030</v>
      </c>
      <c r="B1589" s="13">
        <f t="shared" si="132"/>
        <v>2029</v>
      </c>
      <c r="C1589" t="s">
        <v>564</v>
      </c>
      <c r="D1589" t="s">
        <v>565</v>
      </c>
      <c r="E1589" s="5">
        <v>225835110</v>
      </c>
      <c r="F1589" s="13">
        <f>INDEX($R$3:$T$335,MATCH(PERL[[#This Row],[DistrictNumber]],$R$3:$R$335,0),3)</f>
        <v>0</v>
      </c>
      <c r="G1589" s="9">
        <f t="shared" si="134"/>
        <v>0</v>
      </c>
      <c r="H1589" s="11">
        <v>1.02</v>
      </c>
      <c r="I1589" s="12" cm="1">
        <f t="array" ref="I1589">INDEX(PERL[],MATCH(PERL[[#This Row],[Base Year]]&amp;PERL[[#This Row],[DistrictNumber]],PERL[[Fiscal Year]:[Fiscal Year]]&amp;PERL[[DistrictNumber]:[DistrictNumber]],0),9)*$H1589</f>
        <v>0</v>
      </c>
      <c r="J1589" s="15">
        <f>IF(PERL[[#This Row],[Unadjusted Maximum Revenue]]/(PERL[[#This Row],[Proposed Taxable Valuation]]/1000)&gt;PERL[[#This Row],[Max Debt RATE]],PERL[[#This Row],[Max Debt RATE]],PERL[[#This Row],[Unadjusted Maximum Revenue]]/(PERL[[#This Row],[Proposed Taxable Valuation]]/1000))</f>
        <v>0</v>
      </c>
      <c r="K1589" s="26">
        <f>ROUND(PERL[[#This Row],[Proposed Taxable Valuation]]/1000*PERL[[#This Row],[Adjusted Rate]],0)</f>
        <v>0</v>
      </c>
      <c r="L1589" s="19">
        <f t="shared" si="133"/>
        <v>0</v>
      </c>
      <c r="M1589" s="17">
        <f t="shared" si="135"/>
        <v>0</v>
      </c>
      <c r="N1589" s="5">
        <v>168056173</v>
      </c>
      <c r="O1589">
        <f>INDEX($R$3:$T$335,MATCH(PERL[[#This Row],[DistrictNumber]],$R$3:$R$335,0),3)</f>
        <v>0</v>
      </c>
      <c r="P1589" s="9">
        <f t="shared" si="136"/>
        <v>0</v>
      </c>
      <c r="V1589">
        <v>2030</v>
      </c>
      <c r="W1589" t="s">
        <v>568</v>
      </c>
      <c r="X1589" s="25">
        <v>583823204</v>
      </c>
    </row>
    <row r="1590" spans="1:24" x14ac:dyDescent="0.35">
      <c r="A1590" s="13">
        <v>2030</v>
      </c>
      <c r="B1590" s="13">
        <f t="shared" si="132"/>
        <v>2029</v>
      </c>
      <c r="C1590" t="s">
        <v>566</v>
      </c>
      <c r="D1590" t="s">
        <v>567</v>
      </c>
      <c r="E1590" s="5">
        <v>235938276</v>
      </c>
      <c r="F1590" s="13">
        <f>INDEX($R$3:$T$335,MATCH(PERL[[#This Row],[DistrictNumber]],$R$3:$R$335,0),3)</f>
        <v>0</v>
      </c>
      <c r="G1590" s="9">
        <f t="shared" si="134"/>
        <v>0</v>
      </c>
      <c r="H1590" s="11">
        <v>1.02</v>
      </c>
      <c r="I1590" s="12" cm="1">
        <f t="array" ref="I1590">INDEX(PERL[],MATCH(PERL[[#This Row],[Base Year]]&amp;PERL[[#This Row],[DistrictNumber]],PERL[[Fiscal Year]:[Fiscal Year]]&amp;PERL[[DistrictNumber]:[DistrictNumber]],0),9)*$H1590</f>
        <v>0</v>
      </c>
      <c r="J1590" s="15">
        <f>IF(PERL[[#This Row],[Unadjusted Maximum Revenue]]/(PERL[[#This Row],[Proposed Taxable Valuation]]/1000)&gt;PERL[[#This Row],[Max Debt RATE]],PERL[[#This Row],[Max Debt RATE]],PERL[[#This Row],[Unadjusted Maximum Revenue]]/(PERL[[#This Row],[Proposed Taxable Valuation]]/1000))</f>
        <v>0</v>
      </c>
      <c r="K1590" s="26">
        <f>ROUND(PERL[[#This Row],[Proposed Taxable Valuation]]/1000*PERL[[#This Row],[Adjusted Rate]],0)</f>
        <v>0</v>
      </c>
      <c r="L1590" s="19">
        <f t="shared" si="133"/>
        <v>0</v>
      </c>
      <c r="M1590" s="17">
        <f t="shared" si="135"/>
        <v>0</v>
      </c>
      <c r="N1590" s="5">
        <v>198113032</v>
      </c>
      <c r="O1590">
        <f>INDEX($R$3:$T$335,MATCH(PERL[[#This Row],[DistrictNumber]],$R$3:$R$335,0),3)</f>
        <v>0</v>
      </c>
      <c r="P1590" s="9">
        <f t="shared" si="136"/>
        <v>0</v>
      </c>
      <c r="V1590">
        <v>2030</v>
      </c>
      <c r="W1590" t="s">
        <v>570</v>
      </c>
      <c r="X1590" s="25">
        <v>724202773</v>
      </c>
    </row>
    <row r="1591" spans="1:24" x14ac:dyDescent="0.35">
      <c r="A1591" s="13">
        <v>2030</v>
      </c>
      <c r="B1591" s="13">
        <f t="shared" si="132"/>
        <v>2029</v>
      </c>
      <c r="C1591" t="s">
        <v>568</v>
      </c>
      <c r="D1591" t="s">
        <v>569</v>
      </c>
      <c r="E1591" s="5">
        <v>583823204</v>
      </c>
      <c r="F1591" s="13">
        <f>INDEX($R$3:$T$335,MATCH(PERL[[#This Row],[DistrictNumber]],$R$3:$R$335,0),3)</f>
        <v>0</v>
      </c>
      <c r="G1591" s="9">
        <f t="shared" si="134"/>
        <v>0</v>
      </c>
      <c r="H1591" s="11">
        <v>1.02</v>
      </c>
      <c r="I1591" s="12" cm="1">
        <f t="array" ref="I1591">INDEX(PERL[],MATCH(PERL[[#This Row],[Base Year]]&amp;PERL[[#This Row],[DistrictNumber]],PERL[[Fiscal Year]:[Fiscal Year]]&amp;PERL[[DistrictNumber]:[DistrictNumber]],0),9)*$H1591</f>
        <v>0</v>
      </c>
      <c r="J1591" s="15">
        <f>IF(PERL[[#This Row],[Unadjusted Maximum Revenue]]/(PERL[[#This Row],[Proposed Taxable Valuation]]/1000)&gt;PERL[[#This Row],[Max Debt RATE]],PERL[[#This Row],[Max Debt RATE]],PERL[[#This Row],[Unadjusted Maximum Revenue]]/(PERL[[#This Row],[Proposed Taxable Valuation]]/1000))</f>
        <v>0</v>
      </c>
      <c r="K1591" s="26">
        <f>ROUND(PERL[[#This Row],[Proposed Taxable Valuation]]/1000*PERL[[#This Row],[Adjusted Rate]],0)</f>
        <v>0</v>
      </c>
      <c r="L1591" s="19">
        <f t="shared" si="133"/>
        <v>0</v>
      </c>
      <c r="M1591" s="17">
        <f t="shared" si="135"/>
        <v>0</v>
      </c>
      <c r="N1591" s="5">
        <v>386613471</v>
      </c>
      <c r="O1591">
        <f>INDEX($R$3:$T$335,MATCH(PERL[[#This Row],[DistrictNumber]],$R$3:$R$335,0),3)</f>
        <v>0</v>
      </c>
      <c r="P1591" s="9">
        <f t="shared" si="136"/>
        <v>0</v>
      </c>
      <c r="V1591">
        <v>2030</v>
      </c>
      <c r="W1591" t="s">
        <v>572</v>
      </c>
      <c r="X1591" s="25">
        <v>650602988</v>
      </c>
    </row>
    <row r="1592" spans="1:24" x14ac:dyDescent="0.35">
      <c r="A1592" s="13">
        <v>2030</v>
      </c>
      <c r="B1592" s="13">
        <f t="shared" si="132"/>
        <v>2029</v>
      </c>
      <c r="C1592" t="s">
        <v>570</v>
      </c>
      <c r="D1592" t="s">
        <v>571</v>
      </c>
      <c r="E1592" s="5">
        <v>724202773</v>
      </c>
      <c r="F1592" s="13">
        <f>INDEX($R$3:$T$335,MATCH(PERL[[#This Row],[DistrictNumber]],$R$3:$R$335,0),3)</f>
        <v>0</v>
      </c>
      <c r="G1592" s="9">
        <f t="shared" si="134"/>
        <v>0</v>
      </c>
      <c r="H1592" s="11">
        <v>1.02</v>
      </c>
      <c r="I1592" s="12" cm="1">
        <f t="array" ref="I1592">INDEX(PERL[],MATCH(PERL[[#This Row],[Base Year]]&amp;PERL[[#This Row],[DistrictNumber]],PERL[[Fiscal Year]:[Fiscal Year]]&amp;PERL[[DistrictNumber]:[DistrictNumber]],0),9)*$H1592</f>
        <v>0</v>
      </c>
      <c r="J1592" s="15">
        <f>IF(PERL[[#This Row],[Unadjusted Maximum Revenue]]/(PERL[[#This Row],[Proposed Taxable Valuation]]/1000)&gt;PERL[[#This Row],[Max Debt RATE]],PERL[[#This Row],[Max Debt RATE]],PERL[[#This Row],[Unadjusted Maximum Revenue]]/(PERL[[#This Row],[Proposed Taxable Valuation]]/1000))</f>
        <v>0</v>
      </c>
      <c r="K1592" s="26">
        <f>ROUND(PERL[[#This Row],[Proposed Taxable Valuation]]/1000*PERL[[#This Row],[Adjusted Rate]],0)</f>
        <v>0</v>
      </c>
      <c r="L1592" s="19">
        <f t="shared" si="133"/>
        <v>0</v>
      </c>
      <c r="M1592" s="17">
        <f t="shared" si="135"/>
        <v>0</v>
      </c>
      <c r="N1592" s="5">
        <v>526114412</v>
      </c>
      <c r="O1592">
        <f>INDEX($R$3:$T$335,MATCH(PERL[[#This Row],[DistrictNumber]],$R$3:$R$335,0),3)</f>
        <v>0</v>
      </c>
      <c r="P1592" s="9">
        <f t="shared" si="136"/>
        <v>0</v>
      </c>
      <c r="V1592">
        <v>2030</v>
      </c>
      <c r="W1592" t="s">
        <v>574</v>
      </c>
      <c r="X1592" s="25">
        <v>3312740048</v>
      </c>
    </row>
    <row r="1593" spans="1:24" x14ac:dyDescent="0.35">
      <c r="A1593" s="13">
        <v>2030</v>
      </c>
      <c r="B1593" s="13">
        <f t="shared" si="132"/>
        <v>2029</v>
      </c>
      <c r="C1593" t="s">
        <v>572</v>
      </c>
      <c r="D1593" t="s">
        <v>573</v>
      </c>
      <c r="E1593" s="5">
        <v>650602988</v>
      </c>
      <c r="F1593" s="13">
        <f>INDEX($R$3:$T$335,MATCH(PERL[[#This Row],[DistrictNumber]],$R$3:$R$335,0),3)</f>
        <v>0</v>
      </c>
      <c r="G1593" s="9">
        <f t="shared" si="134"/>
        <v>0</v>
      </c>
      <c r="H1593" s="11">
        <v>1.02</v>
      </c>
      <c r="I1593" s="12" cm="1">
        <f t="array" ref="I1593">INDEX(PERL[],MATCH(PERL[[#This Row],[Base Year]]&amp;PERL[[#This Row],[DistrictNumber]],PERL[[Fiscal Year]:[Fiscal Year]]&amp;PERL[[DistrictNumber]:[DistrictNumber]],0),9)*$H1593</f>
        <v>0</v>
      </c>
      <c r="J1593" s="15">
        <f>IF(PERL[[#This Row],[Unadjusted Maximum Revenue]]/(PERL[[#This Row],[Proposed Taxable Valuation]]/1000)&gt;PERL[[#This Row],[Max Debt RATE]],PERL[[#This Row],[Max Debt RATE]],PERL[[#This Row],[Unadjusted Maximum Revenue]]/(PERL[[#This Row],[Proposed Taxable Valuation]]/1000))</f>
        <v>0</v>
      </c>
      <c r="K1593" s="26">
        <f>ROUND(PERL[[#This Row],[Proposed Taxable Valuation]]/1000*PERL[[#This Row],[Adjusted Rate]],0)</f>
        <v>0</v>
      </c>
      <c r="L1593" s="19">
        <f t="shared" si="133"/>
        <v>0</v>
      </c>
      <c r="M1593" s="17">
        <f t="shared" si="135"/>
        <v>0</v>
      </c>
      <c r="N1593" s="5">
        <v>476318724</v>
      </c>
      <c r="O1593">
        <f>INDEX($R$3:$T$335,MATCH(PERL[[#This Row],[DistrictNumber]],$R$3:$R$335,0),3)</f>
        <v>0</v>
      </c>
      <c r="P1593" s="9">
        <f t="shared" si="136"/>
        <v>0</v>
      </c>
      <c r="V1593">
        <v>2030</v>
      </c>
      <c r="W1593" t="s">
        <v>576</v>
      </c>
      <c r="X1593" s="25">
        <v>802981354</v>
      </c>
    </row>
    <row r="1594" spans="1:24" x14ac:dyDescent="0.35">
      <c r="A1594" s="13">
        <v>2030</v>
      </c>
      <c r="B1594" s="13">
        <f t="shared" si="132"/>
        <v>2029</v>
      </c>
      <c r="C1594" t="s">
        <v>574</v>
      </c>
      <c r="D1594" t="s">
        <v>575</v>
      </c>
      <c r="E1594" s="5">
        <v>3312740048</v>
      </c>
      <c r="F1594" s="13">
        <f>INDEX($R$3:$T$335,MATCH(PERL[[#This Row],[DistrictNumber]],$R$3:$R$335,0),3)</f>
        <v>0.13500000000000001</v>
      </c>
      <c r="G1594" s="9">
        <f t="shared" si="134"/>
        <v>447219.90648000001</v>
      </c>
      <c r="H1594" s="11">
        <v>1.02</v>
      </c>
      <c r="I1594" s="12" cm="1">
        <f t="array" ref="I1594">INDEX(PERL[],MATCH(PERL[[#This Row],[Base Year]]&amp;PERL[[#This Row],[DistrictNumber]],PERL[[Fiscal Year]:[Fiscal Year]]&amp;PERL[[DistrictNumber]:[DistrictNumber]],0),9)*$H1594</f>
        <v>245822.24024940105</v>
      </c>
      <c r="J1594" s="15">
        <f>IF(PERL[[#This Row],[Unadjusted Maximum Revenue]]/(PERL[[#This Row],[Proposed Taxable Valuation]]/1000)&gt;PERL[[#This Row],[Max Debt RATE]],PERL[[#This Row],[Max Debt RATE]],PERL[[#This Row],[Unadjusted Maximum Revenue]]/(PERL[[#This Row],[Proposed Taxable Valuation]]/1000))</f>
        <v>7.4205110176939856E-2</v>
      </c>
      <c r="K1594" s="26">
        <f>ROUND(PERL[[#This Row],[Proposed Taxable Valuation]]/1000*PERL[[#This Row],[Adjusted Rate]],0)</f>
        <v>245822</v>
      </c>
      <c r="L1594" s="19">
        <f t="shared" si="133"/>
        <v>-201397.66623059896</v>
      </c>
      <c r="M1594" s="17">
        <f t="shared" si="135"/>
        <v>-6.0794889823060153E-2</v>
      </c>
      <c r="N1594" s="5">
        <v>2061128612</v>
      </c>
      <c r="O1594">
        <f>INDEX($R$3:$T$335,MATCH(PERL[[#This Row],[DistrictNumber]],$R$3:$R$335,0),3)</f>
        <v>0.13500000000000001</v>
      </c>
      <c r="P1594" s="9">
        <f t="shared" si="136"/>
        <v>278252.36262000003</v>
      </c>
      <c r="V1594">
        <v>2030</v>
      </c>
      <c r="W1594" t="s">
        <v>578</v>
      </c>
      <c r="X1594" s="25">
        <v>860811765</v>
      </c>
    </row>
    <row r="1595" spans="1:24" x14ac:dyDescent="0.35">
      <c r="A1595" s="13">
        <v>2030</v>
      </c>
      <c r="B1595" s="13">
        <f t="shared" si="132"/>
        <v>2029</v>
      </c>
      <c r="C1595" t="s">
        <v>576</v>
      </c>
      <c r="D1595" t="s">
        <v>577</v>
      </c>
      <c r="E1595" s="5">
        <v>802981354</v>
      </c>
      <c r="F1595" s="13">
        <f>INDEX($R$3:$T$335,MATCH(PERL[[#This Row],[DistrictNumber]],$R$3:$R$335,0),3)</f>
        <v>0</v>
      </c>
      <c r="G1595" s="9">
        <f t="shared" si="134"/>
        <v>0</v>
      </c>
      <c r="H1595" s="11">
        <v>1.02</v>
      </c>
      <c r="I1595" s="12" cm="1">
        <f t="array" ref="I1595">INDEX(PERL[],MATCH(PERL[[#This Row],[Base Year]]&amp;PERL[[#This Row],[DistrictNumber]],PERL[[Fiscal Year]:[Fiscal Year]]&amp;PERL[[DistrictNumber]:[DistrictNumber]],0),9)*$H1595</f>
        <v>0</v>
      </c>
      <c r="J1595" s="15">
        <f>IF(PERL[[#This Row],[Unadjusted Maximum Revenue]]/(PERL[[#This Row],[Proposed Taxable Valuation]]/1000)&gt;PERL[[#This Row],[Max Debt RATE]],PERL[[#This Row],[Max Debt RATE]],PERL[[#This Row],[Unadjusted Maximum Revenue]]/(PERL[[#This Row],[Proposed Taxable Valuation]]/1000))</f>
        <v>0</v>
      </c>
      <c r="K1595" s="26">
        <f>ROUND(PERL[[#This Row],[Proposed Taxable Valuation]]/1000*PERL[[#This Row],[Adjusted Rate]],0)</f>
        <v>0</v>
      </c>
      <c r="L1595" s="19">
        <f t="shared" si="133"/>
        <v>0</v>
      </c>
      <c r="M1595" s="17">
        <f t="shared" si="135"/>
        <v>0</v>
      </c>
      <c r="N1595" s="5">
        <v>613862425</v>
      </c>
      <c r="O1595">
        <f>INDEX($R$3:$T$335,MATCH(PERL[[#This Row],[DistrictNumber]],$R$3:$R$335,0),3)</f>
        <v>0</v>
      </c>
      <c r="P1595" s="9">
        <f t="shared" si="136"/>
        <v>0</v>
      </c>
      <c r="V1595">
        <v>2030</v>
      </c>
      <c r="W1595" t="s">
        <v>580</v>
      </c>
      <c r="X1595" s="25">
        <v>231090519</v>
      </c>
    </row>
    <row r="1596" spans="1:24" x14ac:dyDescent="0.35">
      <c r="A1596" s="13">
        <v>2030</v>
      </c>
      <c r="B1596" s="13">
        <f t="shared" si="132"/>
        <v>2029</v>
      </c>
      <c r="C1596" t="s">
        <v>578</v>
      </c>
      <c r="D1596" t="s">
        <v>579</v>
      </c>
      <c r="E1596" s="5">
        <v>860811765</v>
      </c>
      <c r="F1596" s="13">
        <f>INDEX($R$3:$T$335,MATCH(PERL[[#This Row],[DistrictNumber]],$R$3:$R$335,0),3)</f>
        <v>0</v>
      </c>
      <c r="G1596" s="9">
        <f t="shared" si="134"/>
        <v>0</v>
      </c>
      <c r="H1596" s="11">
        <v>1.02</v>
      </c>
      <c r="I1596" s="12" cm="1">
        <f t="array" ref="I1596">INDEX(PERL[],MATCH(PERL[[#This Row],[Base Year]]&amp;PERL[[#This Row],[DistrictNumber]],PERL[[Fiscal Year]:[Fiscal Year]]&amp;PERL[[DistrictNumber]:[DistrictNumber]],0),9)*$H1596</f>
        <v>0</v>
      </c>
      <c r="J1596" s="15">
        <f>IF(PERL[[#This Row],[Unadjusted Maximum Revenue]]/(PERL[[#This Row],[Proposed Taxable Valuation]]/1000)&gt;PERL[[#This Row],[Max Debt RATE]],PERL[[#This Row],[Max Debt RATE]],PERL[[#This Row],[Unadjusted Maximum Revenue]]/(PERL[[#This Row],[Proposed Taxable Valuation]]/1000))</f>
        <v>0</v>
      </c>
      <c r="K1596" s="26">
        <f>ROUND(PERL[[#This Row],[Proposed Taxable Valuation]]/1000*PERL[[#This Row],[Adjusted Rate]],0)</f>
        <v>0</v>
      </c>
      <c r="L1596" s="19">
        <f t="shared" si="133"/>
        <v>0</v>
      </c>
      <c r="M1596" s="17">
        <f t="shared" si="135"/>
        <v>0</v>
      </c>
      <c r="N1596" s="5">
        <v>504713423</v>
      </c>
      <c r="O1596">
        <f>INDEX($R$3:$T$335,MATCH(PERL[[#This Row],[DistrictNumber]],$R$3:$R$335,0),3)</f>
        <v>0</v>
      </c>
      <c r="P1596" s="9">
        <f t="shared" si="136"/>
        <v>0</v>
      </c>
      <c r="V1596">
        <v>2030</v>
      </c>
      <c r="W1596" t="s">
        <v>582</v>
      </c>
      <c r="X1596" s="25">
        <v>1087810059</v>
      </c>
    </row>
    <row r="1597" spans="1:24" x14ac:dyDescent="0.35">
      <c r="A1597" s="13">
        <v>2030</v>
      </c>
      <c r="B1597" s="13">
        <f t="shared" si="132"/>
        <v>2029</v>
      </c>
      <c r="C1597" t="s">
        <v>580</v>
      </c>
      <c r="D1597" t="s">
        <v>581</v>
      </c>
      <c r="E1597" s="5">
        <v>231090519</v>
      </c>
      <c r="F1597" s="13">
        <f>INDEX($R$3:$T$335,MATCH(PERL[[#This Row],[DistrictNumber]],$R$3:$R$335,0),3)</f>
        <v>0</v>
      </c>
      <c r="G1597" s="9">
        <f t="shared" si="134"/>
        <v>0</v>
      </c>
      <c r="H1597" s="11">
        <v>1.02</v>
      </c>
      <c r="I1597" s="12" cm="1">
        <f t="array" ref="I1597">INDEX(PERL[],MATCH(PERL[[#This Row],[Base Year]]&amp;PERL[[#This Row],[DistrictNumber]],PERL[[Fiscal Year]:[Fiscal Year]]&amp;PERL[[DistrictNumber]:[DistrictNumber]],0),9)*$H1597</f>
        <v>0</v>
      </c>
      <c r="J1597" s="15">
        <f>IF(PERL[[#This Row],[Unadjusted Maximum Revenue]]/(PERL[[#This Row],[Proposed Taxable Valuation]]/1000)&gt;PERL[[#This Row],[Max Debt RATE]],PERL[[#This Row],[Max Debt RATE]],PERL[[#This Row],[Unadjusted Maximum Revenue]]/(PERL[[#This Row],[Proposed Taxable Valuation]]/1000))</f>
        <v>0</v>
      </c>
      <c r="K1597" s="26">
        <f>ROUND(PERL[[#This Row],[Proposed Taxable Valuation]]/1000*PERL[[#This Row],[Adjusted Rate]],0)</f>
        <v>0</v>
      </c>
      <c r="L1597" s="19">
        <f t="shared" si="133"/>
        <v>0</v>
      </c>
      <c r="M1597" s="17">
        <f t="shared" si="135"/>
        <v>0</v>
      </c>
      <c r="N1597" s="5">
        <v>189040982</v>
      </c>
      <c r="O1597">
        <f>INDEX($R$3:$T$335,MATCH(PERL[[#This Row],[DistrictNumber]],$R$3:$R$335,0),3)</f>
        <v>0</v>
      </c>
      <c r="P1597" s="9">
        <f t="shared" si="136"/>
        <v>0</v>
      </c>
      <c r="V1597">
        <v>2030</v>
      </c>
      <c r="W1597" t="s">
        <v>584</v>
      </c>
      <c r="X1597" s="25">
        <v>303047425</v>
      </c>
    </row>
    <row r="1598" spans="1:24" x14ac:dyDescent="0.35">
      <c r="A1598" s="13">
        <v>2030</v>
      </c>
      <c r="B1598" s="13">
        <f t="shared" si="132"/>
        <v>2029</v>
      </c>
      <c r="C1598" t="s">
        <v>582</v>
      </c>
      <c r="D1598" t="s">
        <v>583</v>
      </c>
      <c r="E1598" s="5">
        <v>1087810059</v>
      </c>
      <c r="F1598" s="13">
        <f>INDEX($R$3:$T$335,MATCH(PERL[[#This Row],[DistrictNumber]],$R$3:$R$335,0),3)</f>
        <v>0</v>
      </c>
      <c r="G1598" s="9">
        <f t="shared" si="134"/>
        <v>0</v>
      </c>
      <c r="H1598" s="11">
        <v>1.02</v>
      </c>
      <c r="I1598" s="12" cm="1">
        <f t="array" ref="I1598">INDEX(PERL[],MATCH(PERL[[#This Row],[Base Year]]&amp;PERL[[#This Row],[DistrictNumber]],PERL[[Fiscal Year]:[Fiscal Year]]&amp;PERL[[DistrictNumber]:[DistrictNumber]],0),9)*$H1598</f>
        <v>0</v>
      </c>
      <c r="J1598" s="15">
        <f>IF(PERL[[#This Row],[Unadjusted Maximum Revenue]]/(PERL[[#This Row],[Proposed Taxable Valuation]]/1000)&gt;PERL[[#This Row],[Max Debt RATE]],PERL[[#This Row],[Max Debt RATE]],PERL[[#This Row],[Unadjusted Maximum Revenue]]/(PERL[[#This Row],[Proposed Taxable Valuation]]/1000))</f>
        <v>0</v>
      </c>
      <c r="K1598" s="26">
        <f>ROUND(PERL[[#This Row],[Proposed Taxable Valuation]]/1000*PERL[[#This Row],[Adjusted Rate]],0)</f>
        <v>0</v>
      </c>
      <c r="L1598" s="19">
        <f t="shared" si="133"/>
        <v>0</v>
      </c>
      <c r="M1598" s="17">
        <f t="shared" si="135"/>
        <v>0</v>
      </c>
      <c r="N1598" s="5">
        <v>730142719</v>
      </c>
      <c r="O1598">
        <f>INDEX($R$3:$T$335,MATCH(PERL[[#This Row],[DistrictNumber]],$R$3:$R$335,0),3)</f>
        <v>0</v>
      </c>
      <c r="P1598" s="9">
        <f t="shared" si="136"/>
        <v>0</v>
      </c>
      <c r="V1598">
        <v>2030</v>
      </c>
      <c r="W1598" t="s">
        <v>192</v>
      </c>
      <c r="X1598" s="25">
        <v>844283138</v>
      </c>
    </row>
    <row r="1599" spans="1:24" x14ac:dyDescent="0.35">
      <c r="A1599" s="13">
        <v>2030</v>
      </c>
      <c r="B1599" s="13">
        <f t="shared" si="132"/>
        <v>2029</v>
      </c>
      <c r="C1599" t="s">
        <v>584</v>
      </c>
      <c r="D1599" t="s">
        <v>585</v>
      </c>
      <c r="E1599" s="5">
        <v>303047425</v>
      </c>
      <c r="F1599" s="13">
        <f>INDEX($R$3:$T$335,MATCH(PERL[[#This Row],[DistrictNumber]],$R$3:$R$335,0),3)</f>
        <v>0</v>
      </c>
      <c r="G1599" s="9">
        <f t="shared" si="134"/>
        <v>0</v>
      </c>
      <c r="H1599" s="11">
        <v>1.02</v>
      </c>
      <c r="I1599" s="12" cm="1">
        <f t="array" ref="I1599">INDEX(PERL[],MATCH(PERL[[#This Row],[Base Year]]&amp;PERL[[#This Row],[DistrictNumber]],PERL[[Fiscal Year]:[Fiscal Year]]&amp;PERL[[DistrictNumber]:[DistrictNumber]],0),9)*$H1599</f>
        <v>0</v>
      </c>
      <c r="J1599" s="15">
        <f>IF(PERL[[#This Row],[Unadjusted Maximum Revenue]]/(PERL[[#This Row],[Proposed Taxable Valuation]]/1000)&gt;PERL[[#This Row],[Max Debt RATE]],PERL[[#This Row],[Max Debt RATE]],PERL[[#This Row],[Unadjusted Maximum Revenue]]/(PERL[[#This Row],[Proposed Taxable Valuation]]/1000))</f>
        <v>0</v>
      </c>
      <c r="K1599" s="26">
        <f>ROUND(PERL[[#This Row],[Proposed Taxable Valuation]]/1000*PERL[[#This Row],[Adjusted Rate]],0)</f>
        <v>0</v>
      </c>
      <c r="L1599" s="19">
        <f t="shared" si="133"/>
        <v>0</v>
      </c>
      <c r="M1599" s="17">
        <f t="shared" si="135"/>
        <v>0</v>
      </c>
      <c r="N1599" s="5">
        <v>220930174</v>
      </c>
      <c r="O1599">
        <f>INDEX($R$3:$T$335,MATCH(PERL[[#This Row],[DistrictNumber]],$R$3:$R$335,0),3)</f>
        <v>0</v>
      </c>
      <c r="P1599" s="9">
        <f t="shared" si="136"/>
        <v>0</v>
      </c>
      <c r="V1599">
        <v>2030</v>
      </c>
      <c r="W1599" t="s">
        <v>586</v>
      </c>
      <c r="X1599" s="25">
        <v>370209834</v>
      </c>
    </row>
    <row r="1600" spans="1:24" x14ac:dyDescent="0.35">
      <c r="A1600" s="13">
        <v>2030</v>
      </c>
      <c r="B1600" s="13">
        <f t="shared" si="132"/>
        <v>2029</v>
      </c>
      <c r="C1600" t="s">
        <v>586</v>
      </c>
      <c r="D1600" t="s">
        <v>587</v>
      </c>
      <c r="E1600" s="5">
        <v>370209834</v>
      </c>
      <c r="F1600" s="13">
        <f>INDEX($R$3:$T$335,MATCH(PERL[[#This Row],[DistrictNumber]],$R$3:$R$335,0),3)</f>
        <v>0</v>
      </c>
      <c r="G1600" s="9">
        <f t="shared" si="134"/>
        <v>0</v>
      </c>
      <c r="H1600" s="11">
        <v>1.02</v>
      </c>
      <c r="I1600" s="12" cm="1">
        <f t="array" ref="I1600">INDEX(PERL[],MATCH(PERL[[#This Row],[Base Year]]&amp;PERL[[#This Row],[DistrictNumber]],PERL[[Fiscal Year]:[Fiscal Year]]&amp;PERL[[DistrictNumber]:[DistrictNumber]],0),9)*$H1600</f>
        <v>0</v>
      </c>
      <c r="J1600" s="15">
        <f>IF(PERL[[#This Row],[Unadjusted Maximum Revenue]]/(PERL[[#This Row],[Proposed Taxable Valuation]]/1000)&gt;PERL[[#This Row],[Max Debt RATE]],PERL[[#This Row],[Max Debt RATE]],PERL[[#This Row],[Unadjusted Maximum Revenue]]/(PERL[[#This Row],[Proposed Taxable Valuation]]/1000))</f>
        <v>0</v>
      </c>
      <c r="K1600" s="26">
        <f>ROUND(PERL[[#This Row],[Proposed Taxable Valuation]]/1000*PERL[[#This Row],[Adjusted Rate]],0)</f>
        <v>0</v>
      </c>
      <c r="L1600" s="19">
        <f t="shared" si="133"/>
        <v>0</v>
      </c>
      <c r="M1600" s="17">
        <f t="shared" si="135"/>
        <v>0</v>
      </c>
      <c r="N1600" s="5">
        <v>278494841</v>
      </c>
      <c r="O1600">
        <f>INDEX($R$3:$T$335,MATCH(PERL[[#This Row],[DistrictNumber]],$R$3:$R$335,0),3)</f>
        <v>0</v>
      </c>
      <c r="P1600" s="9">
        <f t="shared" si="136"/>
        <v>0</v>
      </c>
      <c r="V1600">
        <v>2030</v>
      </c>
      <c r="W1600" t="s">
        <v>588</v>
      </c>
      <c r="X1600" s="25">
        <v>432245665</v>
      </c>
    </row>
    <row r="1601" spans="1:24" x14ac:dyDescent="0.35">
      <c r="A1601" s="13">
        <v>2030</v>
      </c>
      <c r="B1601" s="13">
        <f t="shared" si="132"/>
        <v>2029</v>
      </c>
      <c r="C1601" t="s">
        <v>588</v>
      </c>
      <c r="D1601" t="s">
        <v>589</v>
      </c>
      <c r="E1601" s="5">
        <v>432245665</v>
      </c>
      <c r="F1601" s="13">
        <f>INDEX($R$3:$T$335,MATCH(PERL[[#This Row],[DistrictNumber]],$R$3:$R$335,0),3)</f>
        <v>0</v>
      </c>
      <c r="G1601" s="9">
        <f t="shared" si="134"/>
        <v>0</v>
      </c>
      <c r="H1601" s="11">
        <v>1.02</v>
      </c>
      <c r="I1601" s="12" cm="1">
        <f t="array" ref="I1601">INDEX(PERL[],MATCH(PERL[[#This Row],[Base Year]]&amp;PERL[[#This Row],[DistrictNumber]],PERL[[Fiscal Year]:[Fiscal Year]]&amp;PERL[[DistrictNumber]:[DistrictNumber]],0),9)*$H1601</f>
        <v>0</v>
      </c>
      <c r="J1601" s="15">
        <f>IF(PERL[[#This Row],[Unadjusted Maximum Revenue]]/(PERL[[#This Row],[Proposed Taxable Valuation]]/1000)&gt;PERL[[#This Row],[Max Debt RATE]],PERL[[#This Row],[Max Debt RATE]],PERL[[#This Row],[Unadjusted Maximum Revenue]]/(PERL[[#This Row],[Proposed Taxable Valuation]]/1000))</f>
        <v>0</v>
      </c>
      <c r="K1601" s="26">
        <f>ROUND(PERL[[#This Row],[Proposed Taxable Valuation]]/1000*PERL[[#This Row],[Adjusted Rate]],0)</f>
        <v>0</v>
      </c>
      <c r="L1601" s="19">
        <f t="shared" si="133"/>
        <v>0</v>
      </c>
      <c r="M1601" s="17">
        <f t="shared" si="135"/>
        <v>0</v>
      </c>
      <c r="N1601" s="5">
        <v>306554442</v>
      </c>
      <c r="O1601">
        <f>INDEX($R$3:$T$335,MATCH(PERL[[#This Row],[DistrictNumber]],$R$3:$R$335,0),3)</f>
        <v>0</v>
      </c>
      <c r="P1601" s="9">
        <f t="shared" si="136"/>
        <v>0</v>
      </c>
      <c r="V1601">
        <v>2030</v>
      </c>
      <c r="W1601" t="s">
        <v>590</v>
      </c>
      <c r="X1601" s="25">
        <v>956464051</v>
      </c>
    </row>
    <row r="1602" spans="1:24" x14ac:dyDescent="0.35">
      <c r="A1602" s="13">
        <v>2030</v>
      </c>
      <c r="B1602" s="13">
        <f t="shared" si="132"/>
        <v>2029</v>
      </c>
      <c r="C1602" t="s">
        <v>590</v>
      </c>
      <c r="D1602" t="s">
        <v>591</v>
      </c>
      <c r="E1602" s="5">
        <v>956464051</v>
      </c>
      <c r="F1602" s="13">
        <f>INDEX($R$3:$T$335,MATCH(PERL[[#This Row],[DistrictNumber]],$R$3:$R$335,0),3)</f>
        <v>0</v>
      </c>
      <c r="G1602" s="9">
        <f t="shared" si="134"/>
        <v>0</v>
      </c>
      <c r="H1602" s="11">
        <v>1.02</v>
      </c>
      <c r="I1602" s="12" cm="1">
        <f t="array" ref="I1602">INDEX(PERL[],MATCH(PERL[[#This Row],[Base Year]]&amp;PERL[[#This Row],[DistrictNumber]],PERL[[Fiscal Year]:[Fiscal Year]]&amp;PERL[[DistrictNumber]:[DistrictNumber]],0),9)*$H1602</f>
        <v>0</v>
      </c>
      <c r="J1602" s="15">
        <f>IF(PERL[[#This Row],[Unadjusted Maximum Revenue]]/(PERL[[#This Row],[Proposed Taxable Valuation]]/1000)&gt;PERL[[#This Row],[Max Debt RATE]],PERL[[#This Row],[Max Debt RATE]],PERL[[#This Row],[Unadjusted Maximum Revenue]]/(PERL[[#This Row],[Proposed Taxable Valuation]]/1000))</f>
        <v>0</v>
      </c>
      <c r="K1602" s="26">
        <f>ROUND(PERL[[#This Row],[Proposed Taxable Valuation]]/1000*PERL[[#This Row],[Adjusted Rate]],0)</f>
        <v>0</v>
      </c>
      <c r="L1602" s="19">
        <f t="shared" si="133"/>
        <v>0</v>
      </c>
      <c r="M1602" s="17">
        <f t="shared" si="135"/>
        <v>0</v>
      </c>
      <c r="N1602" s="5">
        <v>654466129</v>
      </c>
      <c r="O1602">
        <f>INDEX($R$3:$T$335,MATCH(PERL[[#This Row],[DistrictNumber]],$R$3:$R$335,0),3)</f>
        <v>0</v>
      </c>
      <c r="P1602" s="9">
        <f t="shared" si="136"/>
        <v>0</v>
      </c>
      <c r="V1602">
        <v>2030</v>
      </c>
      <c r="W1602" t="s">
        <v>592</v>
      </c>
      <c r="X1602" s="25">
        <v>5086350085</v>
      </c>
    </row>
    <row r="1603" spans="1:24" x14ac:dyDescent="0.35">
      <c r="A1603" s="13">
        <v>2030</v>
      </c>
      <c r="B1603" s="13">
        <f t="shared" si="132"/>
        <v>2029</v>
      </c>
      <c r="C1603" t="s">
        <v>592</v>
      </c>
      <c r="D1603" t="s">
        <v>593</v>
      </c>
      <c r="E1603" s="5">
        <v>5086350085</v>
      </c>
      <c r="F1603" s="13">
        <f>INDEX($R$3:$T$335,MATCH(PERL[[#This Row],[DistrictNumber]],$R$3:$R$335,0),3)</f>
        <v>0</v>
      </c>
      <c r="G1603" s="9">
        <f t="shared" si="134"/>
        <v>0</v>
      </c>
      <c r="H1603" s="11">
        <v>1.02</v>
      </c>
      <c r="I1603" s="12" cm="1">
        <f t="array" ref="I1603">INDEX(PERL[],MATCH(PERL[[#This Row],[Base Year]]&amp;PERL[[#This Row],[DistrictNumber]],PERL[[Fiscal Year]:[Fiscal Year]]&amp;PERL[[DistrictNumber]:[DistrictNumber]],0),9)*$H1603</f>
        <v>0</v>
      </c>
      <c r="J1603" s="15">
        <f>IF(PERL[[#This Row],[Unadjusted Maximum Revenue]]/(PERL[[#This Row],[Proposed Taxable Valuation]]/1000)&gt;PERL[[#This Row],[Max Debt RATE]],PERL[[#This Row],[Max Debt RATE]],PERL[[#This Row],[Unadjusted Maximum Revenue]]/(PERL[[#This Row],[Proposed Taxable Valuation]]/1000))</f>
        <v>0</v>
      </c>
      <c r="K1603" s="26">
        <f>ROUND(PERL[[#This Row],[Proposed Taxable Valuation]]/1000*PERL[[#This Row],[Adjusted Rate]],0)</f>
        <v>0</v>
      </c>
      <c r="L1603" s="19">
        <f t="shared" si="133"/>
        <v>0</v>
      </c>
      <c r="M1603" s="17">
        <f t="shared" si="135"/>
        <v>0</v>
      </c>
      <c r="N1603" s="5">
        <v>3291222771</v>
      </c>
      <c r="O1603">
        <f>INDEX($R$3:$T$335,MATCH(PERL[[#This Row],[DistrictNumber]],$R$3:$R$335,0),3)</f>
        <v>0</v>
      </c>
      <c r="P1603" s="9">
        <f t="shared" si="136"/>
        <v>0</v>
      </c>
      <c r="V1603">
        <v>2030</v>
      </c>
      <c r="W1603" t="s">
        <v>594</v>
      </c>
      <c r="X1603" s="25">
        <v>16774242785</v>
      </c>
    </row>
    <row r="1604" spans="1:24" x14ac:dyDescent="0.35">
      <c r="A1604" s="13">
        <v>2030</v>
      </c>
      <c r="B1604" s="13">
        <f t="shared" si="132"/>
        <v>2029</v>
      </c>
      <c r="C1604" t="s">
        <v>594</v>
      </c>
      <c r="D1604" t="s">
        <v>595</v>
      </c>
      <c r="E1604" s="5">
        <v>16774242785</v>
      </c>
      <c r="F1604" s="13">
        <f>INDEX($R$3:$T$335,MATCH(PERL[[#This Row],[DistrictNumber]],$R$3:$R$335,0),3)</f>
        <v>0</v>
      </c>
      <c r="G1604" s="9">
        <f t="shared" si="134"/>
        <v>0</v>
      </c>
      <c r="H1604" s="11">
        <v>1.02</v>
      </c>
      <c r="I1604" s="12" cm="1">
        <f t="array" ref="I1604">INDEX(PERL[],MATCH(PERL[[#This Row],[Base Year]]&amp;PERL[[#This Row],[DistrictNumber]],PERL[[Fiscal Year]:[Fiscal Year]]&amp;PERL[[DistrictNumber]:[DistrictNumber]],0),9)*$H1604</f>
        <v>0</v>
      </c>
      <c r="J1604" s="15">
        <f>IF(PERL[[#This Row],[Unadjusted Maximum Revenue]]/(PERL[[#This Row],[Proposed Taxable Valuation]]/1000)&gt;PERL[[#This Row],[Max Debt RATE]],PERL[[#This Row],[Max Debt RATE]],PERL[[#This Row],[Unadjusted Maximum Revenue]]/(PERL[[#This Row],[Proposed Taxable Valuation]]/1000))</f>
        <v>0</v>
      </c>
      <c r="K1604" s="26">
        <f>ROUND(PERL[[#This Row],[Proposed Taxable Valuation]]/1000*PERL[[#This Row],[Adjusted Rate]],0)</f>
        <v>0</v>
      </c>
      <c r="L1604" s="19">
        <f t="shared" si="133"/>
        <v>0</v>
      </c>
      <c r="M1604" s="17">
        <f t="shared" si="135"/>
        <v>0</v>
      </c>
      <c r="N1604" s="5">
        <v>9909228877</v>
      </c>
      <c r="O1604">
        <f>INDEX($R$3:$T$335,MATCH(PERL[[#This Row],[DistrictNumber]],$R$3:$R$335,0),3)</f>
        <v>0</v>
      </c>
      <c r="P1604" s="9">
        <f t="shared" si="136"/>
        <v>0</v>
      </c>
      <c r="V1604">
        <v>2030</v>
      </c>
      <c r="W1604" t="s">
        <v>596</v>
      </c>
      <c r="X1604" s="25">
        <v>1629633450</v>
      </c>
    </row>
    <row r="1605" spans="1:24" x14ac:dyDescent="0.35">
      <c r="A1605" s="13">
        <v>2030</v>
      </c>
      <c r="B1605" s="13">
        <f t="shared" ref="B1605:B1668" si="137">A1605-1</f>
        <v>2029</v>
      </c>
      <c r="C1605" t="s">
        <v>596</v>
      </c>
      <c r="D1605" t="s">
        <v>597</v>
      </c>
      <c r="E1605" s="5">
        <v>1629633450</v>
      </c>
      <c r="F1605" s="13">
        <f>INDEX($R$3:$T$335,MATCH(PERL[[#This Row],[DistrictNumber]],$R$3:$R$335,0),3)</f>
        <v>0</v>
      </c>
      <c r="G1605" s="9">
        <f t="shared" si="134"/>
        <v>0</v>
      </c>
      <c r="H1605" s="11">
        <v>1.02</v>
      </c>
      <c r="I1605" s="12" cm="1">
        <f t="array" ref="I1605">INDEX(PERL[],MATCH(PERL[[#This Row],[Base Year]]&amp;PERL[[#This Row],[DistrictNumber]],PERL[[Fiscal Year]:[Fiscal Year]]&amp;PERL[[DistrictNumber]:[DistrictNumber]],0),9)*$H1605</f>
        <v>0</v>
      </c>
      <c r="J1605" s="15">
        <f>IF(PERL[[#This Row],[Unadjusted Maximum Revenue]]/(PERL[[#This Row],[Proposed Taxable Valuation]]/1000)&gt;PERL[[#This Row],[Max Debt RATE]],PERL[[#This Row],[Max Debt RATE]],PERL[[#This Row],[Unadjusted Maximum Revenue]]/(PERL[[#This Row],[Proposed Taxable Valuation]]/1000))</f>
        <v>0</v>
      </c>
      <c r="K1605" s="26">
        <f>ROUND(PERL[[#This Row],[Proposed Taxable Valuation]]/1000*PERL[[#This Row],[Adjusted Rate]],0)</f>
        <v>0</v>
      </c>
      <c r="L1605" s="19">
        <f t="shared" ref="L1605:L1668" si="138">I1605-G1605</f>
        <v>0</v>
      </c>
      <c r="M1605" s="17">
        <f t="shared" si="135"/>
        <v>0</v>
      </c>
      <c r="N1605" s="5">
        <v>1039156154</v>
      </c>
      <c r="O1605">
        <f>INDEX($R$3:$T$335,MATCH(PERL[[#This Row],[DistrictNumber]],$R$3:$R$335,0),3)</f>
        <v>0</v>
      </c>
      <c r="P1605" s="9">
        <f t="shared" si="136"/>
        <v>0</v>
      </c>
      <c r="V1605">
        <v>2030</v>
      </c>
      <c r="W1605" t="s">
        <v>598</v>
      </c>
      <c r="X1605" s="25">
        <v>477098106</v>
      </c>
    </row>
    <row r="1606" spans="1:24" x14ac:dyDescent="0.35">
      <c r="A1606" s="13">
        <v>2030</v>
      </c>
      <c r="B1606" s="13">
        <f t="shared" si="137"/>
        <v>2029</v>
      </c>
      <c r="C1606" t="s">
        <v>598</v>
      </c>
      <c r="D1606" t="s">
        <v>599</v>
      </c>
      <c r="E1606" s="5">
        <v>477098106</v>
      </c>
      <c r="F1606" s="13">
        <f>INDEX($R$3:$T$335,MATCH(PERL[[#This Row],[DistrictNumber]],$R$3:$R$335,0),3)</f>
        <v>0</v>
      </c>
      <c r="G1606" s="9">
        <f t="shared" si="134"/>
        <v>0</v>
      </c>
      <c r="H1606" s="11">
        <v>1.02</v>
      </c>
      <c r="I1606" s="12" cm="1">
        <f t="array" ref="I1606">INDEX(PERL[],MATCH(PERL[[#This Row],[Base Year]]&amp;PERL[[#This Row],[DistrictNumber]],PERL[[Fiscal Year]:[Fiscal Year]]&amp;PERL[[DistrictNumber]:[DistrictNumber]],0),9)*$H1606</f>
        <v>0</v>
      </c>
      <c r="J1606" s="15">
        <f>IF(PERL[[#This Row],[Unadjusted Maximum Revenue]]/(PERL[[#This Row],[Proposed Taxable Valuation]]/1000)&gt;PERL[[#This Row],[Max Debt RATE]],PERL[[#This Row],[Max Debt RATE]],PERL[[#This Row],[Unadjusted Maximum Revenue]]/(PERL[[#This Row],[Proposed Taxable Valuation]]/1000))</f>
        <v>0</v>
      </c>
      <c r="K1606" s="26">
        <f>ROUND(PERL[[#This Row],[Proposed Taxable Valuation]]/1000*PERL[[#This Row],[Adjusted Rate]],0)</f>
        <v>0</v>
      </c>
      <c r="L1606" s="19">
        <f t="shared" si="138"/>
        <v>0</v>
      </c>
      <c r="M1606" s="17">
        <f t="shared" si="135"/>
        <v>0</v>
      </c>
      <c r="N1606" s="5">
        <v>377491219</v>
      </c>
      <c r="O1606">
        <f>INDEX($R$3:$T$335,MATCH(PERL[[#This Row],[DistrictNumber]],$R$3:$R$335,0),3)</f>
        <v>0</v>
      </c>
      <c r="P1606" s="9">
        <f t="shared" si="136"/>
        <v>0</v>
      </c>
      <c r="V1606">
        <v>2030</v>
      </c>
      <c r="W1606" t="s">
        <v>600</v>
      </c>
      <c r="X1606" s="25">
        <v>1229403884</v>
      </c>
    </row>
    <row r="1607" spans="1:24" x14ac:dyDescent="0.35">
      <c r="A1607" s="13">
        <v>2030</v>
      </c>
      <c r="B1607" s="13">
        <f t="shared" si="137"/>
        <v>2029</v>
      </c>
      <c r="C1607" t="s">
        <v>600</v>
      </c>
      <c r="D1607" t="s">
        <v>601</v>
      </c>
      <c r="E1607" s="5">
        <v>1229403884</v>
      </c>
      <c r="F1607" s="13">
        <f>INDEX($R$3:$T$335,MATCH(PERL[[#This Row],[DistrictNumber]],$R$3:$R$335,0),3)</f>
        <v>0</v>
      </c>
      <c r="G1607" s="9">
        <f t="shared" si="134"/>
        <v>0</v>
      </c>
      <c r="H1607" s="11">
        <v>1.02</v>
      </c>
      <c r="I1607" s="12" cm="1">
        <f t="array" ref="I1607">INDEX(PERL[],MATCH(PERL[[#This Row],[Base Year]]&amp;PERL[[#This Row],[DistrictNumber]],PERL[[Fiscal Year]:[Fiscal Year]]&amp;PERL[[DistrictNumber]:[DistrictNumber]],0),9)*$H1607</f>
        <v>0</v>
      </c>
      <c r="J1607" s="15">
        <f>IF(PERL[[#This Row],[Unadjusted Maximum Revenue]]/(PERL[[#This Row],[Proposed Taxable Valuation]]/1000)&gt;PERL[[#This Row],[Max Debt RATE]],PERL[[#This Row],[Max Debt RATE]],PERL[[#This Row],[Unadjusted Maximum Revenue]]/(PERL[[#This Row],[Proposed Taxable Valuation]]/1000))</f>
        <v>0</v>
      </c>
      <c r="K1607" s="26">
        <f>ROUND(PERL[[#This Row],[Proposed Taxable Valuation]]/1000*PERL[[#This Row],[Adjusted Rate]],0)</f>
        <v>0</v>
      </c>
      <c r="L1607" s="19">
        <f t="shared" si="138"/>
        <v>0</v>
      </c>
      <c r="M1607" s="17">
        <f t="shared" si="135"/>
        <v>0</v>
      </c>
      <c r="N1607" s="5">
        <v>921737488</v>
      </c>
      <c r="O1607">
        <f>INDEX($R$3:$T$335,MATCH(PERL[[#This Row],[DistrictNumber]],$R$3:$R$335,0),3)</f>
        <v>0</v>
      </c>
      <c r="P1607" s="9">
        <f t="shared" si="136"/>
        <v>0</v>
      </c>
      <c r="V1607">
        <v>2030</v>
      </c>
      <c r="W1607" t="s">
        <v>602</v>
      </c>
      <c r="X1607" s="25">
        <v>338606170</v>
      </c>
    </row>
    <row r="1608" spans="1:24" x14ac:dyDescent="0.35">
      <c r="A1608" s="13">
        <v>2030</v>
      </c>
      <c r="B1608" s="13">
        <f t="shared" si="137"/>
        <v>2029</v>
      </c>
      <c r="C1608" t="s">
        <v>602</v>
      </c>
      <c r="D1608" t="s">
        <v>603</v>
      </c>
      <c r="E1608" s="5">
        <v>338606170</v>
      </c>
      <c r="F1608" s="13">
        <f>INDEX($R$3:$T$335,MATCH(PERL[[#This Row],[DistrictNumber]],$R$3:$R$335,0),3)</f>
        <v>0.13500000000000001</v>
      </c>
      <c r="G1608" s="9">
        <f t="shared" si="134"/>
        <v>45711.832950000004</v>
      </c>
      <c r="H1608" s="11">
        <v>1.02</v>
      </c>
      <c r="I1608" s="12" cm="1">
        <f t="array" ref="I1608">INDEX(PERL[],MATCH(PERL[[#This Row],[Base Year]]&amp;PERL[[#This Row],[DistrictNumber]],PERL[[Fiscal Year]:[Fiscal Year]]&amp;PERL[[DistrictNumber]:[DistrictNumber]],0),9)*$H1608</f>
        <v>39154.281480375983</v>
      </c>
      <c r="J1608" s="15">
        <f>IF(PERL[[#This Row],[Unadjusted Maximum Revenue]]/(PERL[[#This Row],[Proposed Taxable Valuation]]/1000)&gt;PERL[[#This Row],[Max Debt RATE]],PERL[[#This Row],[Max Debt RATE]],PERL[[#This Row],[Unadjusted Maximum Revenue]]/(PERL[[#This Row],[Proposed Taxable Valuation]]/1000))</f>
        <v>0.1156336917321264</v>
      </c>
      <c r="K1608" s="26">
        <f>ROUND(PERL[[#This Row],[Proposed Taxable Valuation]]/1000*PERL[[#This Row],[Adjusted Rate]],0)</f>
        <v>39154</v>
      </c>
      <c r="L1608" s="19">
        <f t="shared" si="138"/>
        <v>-6557.5514696240207</v>
      </c>
      <c r="M1608" s="17">
        <f t="shared" si="135"/>
        <v>-1.9366308267873611E-2</v>
      </c>
      <c r="N1608" s="5">
        <v>275585176</v>
      </c>
      <c r="O1608">
        <f>INDEX($R$3:$T$335,MATCH(PERL[[#This Row],[DistrictNumber]],$R$3:$R$335,0),3)</f>
        <v>0.13500000000000001</v>
      </c>
      <c r="P1608" s="9">
        <f t="shared" si="136"/>
        <v>37203.998760000002</v>
      </c>
      <c r="V1608">
        <v>2030</v>
      </c>
      <c r="W1608" t="s">
        <v>604</v>
      </c>
      <c r="X1608" s="25">
        <v>807869249</v>
      </c>
    </row>
    <row r="1609" spans="1:24" x14ac:dyDescent="0.35">
      <c r="A1609" s="13">
        <v>2030</v>
      </c>
      <c r="B1609" s="13">
        <f t="shared" si="137"/>
        <v>2029</v>
      </c>
      <c r="C1609" t="s">
        <v>604</v>
      </c>
      <c r="D1609" t="s">
        <v>605</v>
      </c>
      <c r="E1609" s="5">
        <v>807869249</v>
      </c>
      <c r="F1609" s="13">
        <f>INDEX($R$3:$T$335,MATCH(PERL[[#This Row],[DistrictNumber]],$R$3:$R$335,0),3)</f>
        <v>0</v>
      </c>
      <c r="G1609" s="9">
        <f t="shared" si="134"/>
        <v>0</v>
      </c>
      <c r="H1609" s="11">
        <v>1.02</v>
      </c>
      <c r="I1609" s="12" cm="1">
        <f t="array" ref="I1609">INDEX(PERL[],MATCH(PERL[[#This Row],[Base Year]]&amp;PERL[[#This Row],[DistrictNumber]],PERL[[Fiscal Year]:[Fiscal Year]]&amp;PERL[[DistrictNumber]:[DistrictNumber]],0),9)*$H1609</f>
        <v>0</v>
      </c>
      <c r="J1609" s="15">
        <f>IF(PERL[[#This Row],[Unadjusted Maximum Revenue]]/(PERL[[#This Row],[Proposed Taxable Valuation]]/1000)&gt;PERL[[#This Row],[Max Debt RATE]],PERL[[#This Row],[Max Debt RATE]],PERL[[#This Row],[Unadjusted Maximum Revenue]]/(PERL[[#This Row],[Proposed Taxable Valuation]]/1000))</f>
        <v>0</v>
      </c>
      <c r="K1609" s="26">
        <f>ROUND(PERL[[#This Row],[Proposed Taxable Valuation]]/1000*PERL[[#This Row],[Adjusted Rate]],0)</f>
        <v>0</v>
      </c>
      <c r="L1609" s="19">
        <f t="shared" si="138"/>
        <v>0</v>
      </c>
      <c r="M1609" s="17">
        <f t="shared" si="135"/>
        <v>0</v>
      </c>
      <c r="N1609" s="5">
        <v>549539244</v>
      </c>
      <c r="O1609">
        <f>INDEX($R$3:$T$335,MATCH(PERL[[#This Row],[DistrictNumber]],$R$3:$R$335,0),3)</f>
        <v>0</v>
      </c>
      <c r="P1609" s="9">
        <f t="shared" si="136"/>
        <v>0</v>
      </c>
      <c r="V1609">
        <v>2030</v>
      </c>
      <c r="W1609" t="s">
        <v>606</v>
      </c>
      <c r="X1609" s="25">
        <v>322265145</v>
      </c>
    </row>
    <row r="1610" spans="1:24" x14ac:dyDescent="0.35">
      <c r="A1610" s="13">
        <v>2030</v>
      </c>
      <c r="B1610" s="13">
        <f t="shared" si="137"/>
        <v>2029</v>
      </c>
      <c r="C1610" t="s">
        <v>606</v>
      </c>
      <c r="D1610" t="s">
        <v>607</v>
      </c>
      <c r="E1610" s="5">
        <v>322265145</v>
      </c>
      <c r="F1610" s="13">
        <f>INDEX($R$3:$T$335,MATCH(PERL[[#This Row],[DistrictNumber]],$R$3:$R$335,0),3)</f>
        <v>0</v>
      </c>
      <c r="G1610" s="9">
        <f t="shared" ref="G1610:G1673" si="139">E1610/1000*F1610</f>
        <v>0</v>
      </c>
      <c r="H1610" s="11">
        <v>1.02</v>
      </c>
      <c r="I1610" s="12" cm="1">
        <f t="array" ref="I1610">INDEX(PERL[],MATCH(PERL[[#This Row],[Base Year]]&amp;PERL[[#This Row],[DistrictNumber]],PERL[[Fiscal Year]:[Fiscal Year]]&amp;PERL[[DistrictNumber]:[DistrictNumber]],0),9)*$H1610</f>
        <v>0</v>
      </c>
      <c r="J1610" s="15">
        <f>IF(PERL[[#This Row],[Unadjusted Maximum Revenue]]/(PERL[[#This Row],[Proposed Taxable Valuation]]/1000)&gt;PERL[[#This Row],[Max Debt RATE]],PERL[[#This Row],[Max Debt RATE]],PERL[[#This Row],[Unadjusted Maximum Revenue]]/(PERL[[#This Row],[Proposed Taxable Valuation]]/1000))</f>
        <v>0</v>
      </c>
      <c r="K1610" s="26">
        <f>ROUND(PERL[[#This Row],[Proposed Taxable Valuation]]/1000*PERL[[#This Row],[Adjusted Rate]],0)</f>
        <v>0</v>
      </c>
      <c r="L1610" s="19">
        <f t="shared" si="138"/>
        <v>0</v>
      </c>
      <c r="M1610" s="17">
        <f t="shared" si="135"/>
        <v>0</v>
      </c>
      <c r="N1610" s="5">
        <v>238755888</v>
      </c>
      <c r="O1610">
        <f>INDEX($R$3:$T$335,MATCH(PERL[[#This Row],[DistrictNumber]],$R$3:$R$335,0),3)</f>
        <v>0</v>
      </c>
      <c r="P1610" s="9">
        <f t="shared" si="136"/>
        <v>0</v>
      </c>
      <c r="V1610">
        <v>2030</v>
      </c>
      <c r="W1610" t="s">
        <v>608</v>
      </c>
      <c r="X1610" s="25">
        <v>261014221</v>
      </c>
    </row>
    <row r="1611" spans="1:24" x14ac:dyDescent="0.35">
      <c r="A1611" s="13">
        <v>2030</v>
      </c>
      <c r="B1611" s="13">
        <f t="shared" si="137"/>
        <v>2029</v>
      </c>
      <c r="C1611" t="s">
        <v>608</v>
      </c>
      <c r="D1611" t="s">
        <v>609</v>
      </c>
      <c r="E1611" s="5">
        <v>261014221</v>
      </c>
      <c r="F1611" s="13">
        <f>INDEX($R$3:$T$335,MATCH(PERL[[#This Row],[DistrictNumber]],$R$3:$R$335,0),3)</f>
        <v>0</v>
      </c>
      <c r="G1611" s="9">
        <f t="shared" si="139"/>
        <v>0</v>
      </c>
      <c r="H1611" s="11">
        <v>1.02</v>
      </c>
      <c r="I1611" s="12" cm="1">
        <f t="array" ref="I1611">INDEX(PERL[],MATCH(PERL[[#This Row],[Base Year]]&amp;PERL[[#This Row],[DistrictNumber]],PERL[[Fiscal Year]:[Fiscal Year]]&amp;PERL[[DistrictNumber]:[DistrictNumber]],0),9)*$H1611</f>
        <v>0</v>
      </c>
      <c r="J1611" s="15">
        <f>IF(PERL[[#This Row],[Unadjusted Maximum Revenue]]/(PERL[[#This Row],[Proposed Taxable Valuation]]/1000)&gt;PERL[[#This Row],[Max Debt RATE]],PERL[[#This Row],[Max Debt RATE]],PERL[[#This Row],[Unadjusted Maximum Revenue]]/(PERL[[#This Row],[Proposed Taxable Valuation]]/1000))</f>
        <v>0</v>
      </c>
      <c r="K1611" s="26">
        <f>ROUND(PERL[[#This Row],[Proposed Taxable Valuation]]/1000*PERL[[#This Row],[Adjusted Rate]],0)</f>
        <v>0</v>
      </c>
      <c r="L1611" s="19">
        <f t="shared" si="138"/>
        <v>0</v>
      </c>
      <c r="M1611" s="17">
        <f t="shared" ref="M1611:M1674" si="140">J1611-F1611</f>
        <v>0</v>
      </c>
      <c r="N1611" s="5">
        <v>212727342</v>
      </c>
      <c r="O1611">
        <f>INDEX($R$3:$T$335,MATCH(PERL[[#This Row],[DistrictNumber]],$R$3:$R$335,0),3)</f>
        <v>0</v>
      </c>
      <c r="P1611" s="9">
        <f t="shared" si="136"/>
        <v>0</v>
      </c>
      <c r="V1611">
        <v>2030</v>
      </c>
      <c r="W1611" t="s">
        <v>612</v>
      </c>
      <c r="X1611" s="25">
        <v>1291309871</v>
      </c>
    </row>
    <row r="1612" spans="1:24" x14ac:dyDescent="0.35">
      <c r="A1612" s="13">
        <v>2030</v>
      </c>
      <c r="B1612" s="13">
        <f t="shared" si="137"/>
        <v>2029</v>
      </c>
      <c r="C1612" t="s">
        <v>610</v>
      </c>
      <c r="D1612" t="s">
        <v>611</v>
      </c>
      <c r="E1612" s="5">
        <v>1052584634</v>
      </c>
      <c r="F1612" s="13">
        <f>INDEX($R$3:$T$335,MATCH(PERL[[#This Row],[DistrictNumber]],$R$3:$R$335,0),3)</f>
        <v>0</v>
      </c>
      <c r="G1612" s="9">
        <f t="shared" si="139"/>
        <v>0</v>
      </c>
      <c r="H1612" s="11">
        <v>1.02</v>
      </c>
      <c r="I1612" s="12" cm="1">
        <f t="array" ref="I1612">INDEX(PERL[],MATCH(PERL[[#This Row],[Base Year]]&amp;PERL[[#This Row],[DistrictNumber]],PERL[[Fiscal Year]:[Fiscal Year]]&amp;PERL[[DistrictNumber]:[DistrictNumber]],0),9)*$H1612</f>
        <v>0</v>
      </c>
      <c r="J1612" s="15">
        <f>IF(PERL[[#This Row],[Unadjusted Maximum Revenue]]/(PERL[[#This Row],[Proposed Taxable Valuation]]/1000)&gt;PERL[[#This Row],[Max Debt RATE]],PERL[[#This Row],[Max Debt RATE]],PERL[[#This Row],[Unadjusted Maximum Revenue]]/(PERL[[#This Row],[Proposed Taxable Valuation]]/1000))</f>
        <v>0</v>
      </c>
      <c r="K1612" s="26">
        <f>ROUND(PERL[[#This Row],[Proposed Taxable Valuation]]/1000*PERL[[#This Row],[Adjusted Rate]],0)</f>
        <v>0</v>
      </c>
      <c r="L1612" s="19">
        <f t="shared" si="138"/>
        <v>0</v>
      </c>
      <c r="M1612" s="17">
        <f t="shared" si="140"/>
        <v>0</v>
      </c>
      <c r="N1612" s="5">
        <v>808959141</v>
      </c>
      <c r="O1612">
        <f>INDEX($R$3:$T$335,MATCH(PERL[[#This Row],[DistrictNumber]],$R$3:$R$335,0),3)</f>
        <v>0</v>
      </c>
      <c r="P1612" s="9">
        <f t="shared" si="136"/>
        <v>0</v>
      </c>
      <c r="V1612">
        <v>2030</v>
      </c>
      <c r="W1612" t="s">
        <v>614</v>
      </c>
      <c r="X1612" s="25">
        <v>11595616810</v>
      </c>
    </row>
    <row r="1613" spans="1:24" x14ac:dyDescent="0.35">
      <c r="A1613" s="13">
        <v>2030</v>
      </c>
      <c r="B1613" s="13">
        <f t="shared" si="137"/>
        <v>2029</v>
      </c>
      <c r="C1613" t="s">
        <v>612</v>
      </c>
      <c r="D1613" t="s">
        <v>613</v>
      </c>
      <c r="E1613" s="5">
        <v>1291309871</v>
      </c>
      <c r="F1613" s="13">
        <f>INDEX($R$3:$T$335,MATCH(PERL[[#This Row],[DistrictNumber]],$R$3:$R$335,0),3)</f>
        <v>0</v>
      </c>
      <c r="G1613" s="9">
        <f t="shared" si="139"/>
        <v>0</v>
      </c>
      <c r="H1613" s="11">
        <v>1.02</v>
      </c>
      <c r="I1613" s="12" cm="1">
        <f t="array" ref="I1613">INDEX(PERL[],MATCH(PERL[[#This Row],[Base Year]]&amp;PERL[[#This Row],[DistrictNumber]],PERL[[Fiscal Year]:[Fiscal Year]]&amp;PERL[[DistrictNumber]:[DistrictNumber]],0),9)*$H1613</f>
        <v>0</v>
      </c>
      <c r="J1613" s="15">
        <f>IF(PERL[[#This Row],[Unadjusted Maximum Revenue]]/(PERL[[#This Row],[Proposed Taxable Valuation]]/1000)&gt;PERL[[#This Row],[Max Debt RATE]],PERL[[#This Row],[Max Debt RATE]],PERL[[#This Row],[Unadjusted Maximum Revenue]]/(PERL[[#This Row],[Proposed Taxable Valuation]]/1000))</f>
        <v>0</v>
      </c>
      <c r="K1613" s="26">
        <f>ROUND(PERL[[#This Row],[Proposed Taxable Valuation]]/1000*PERL[[#This Row],[Adjusted Rate]],0)</f>
        <v>0</v>
      </c>
      <c r="L1613" s="19">
        <f t="shared" si="138"/>
        <v>0</v>
      </c>
      <c r="M1613" s="17">
        <f t="shared" si="140"/>
        <v>0</v>
      </c>
      <c r="N1613" s="5">
        <v>900441777</v>
      </c>
      <c r="O1613">
        <f>INDEX($R$3:$T$335,MATCH(PERL[[#This Row],[DistrictNumber]],$R$3:$R$335,0),3)</f>
        <v>0</v>
      </c>
      <c r="P1613" s="9">
        <f t="shared" si="136"/>
        <v>0</v>
      </c>
      <c r="V1613">
        <v>2030</v>
      </c>
      <c r="W1613" t="s">
        <v>632</v>
      </c>
      <c r="X1613" s="25">
        <v>3139157079</v>
      </c>
    </row>
    <row r="1614" spans="1:24" x14ac:dyDescent="0.35">
      <c r="A1614" s="13">
        <v>2030</v>
      </c>
      <c r="B1614" s="13">
        <f t="shared" si="137"/>
        <v>2029</v>
      </c>
      <c r="C1614" t="s">
        <v>614</v>
      </c>
      <c r="D1614" t="s">
        <v>615</v>
      </c>
      <c r="E1614" s="5">
        <v>11595616810</v>
      </c>
      <c r="F1614" s="13">
        <f>INDEX($R$3:$T$335,MATCH(PERL[[#This Row],[DistrictNumber]],$R$3:$R$335,0),3)</f>
        <v>0.13500000000000001</v>
      </c>
      <c r="G1614" s="9">
        <f t="shared" si="139"/>
        <v>1565408.2693500002</v>
      </c>
      <c r="H1614" s="11">
        <v>1.02</v>
      </c>
      <c r="I1614" s="12" cm="1">
        <f t="array" ref="I1614">INDEX(PERL[],MATCH(PERL[[#This Row],[Base Year]]&amp;PERL[[#This Row],[DistrictNumber]],PERL[[Fiscal Year]:[Fiscal Year]]&amp;PERL[[DistrictNumber]:[DistrictNumber]],0),9)*$H1614</f>
        <v>861477.92659219028</v>
      </c>
      <c r="J1614" s="15">
        <f>IF(PERL[[#This Row],[Unadjusted Maximum Revenue]]/(PERL[[#This Row],[Proposed Taxable Valuation]]/1000)&gt;PERL[[#This Row],[Max Debt RATE]],PERL[[#This Row],[Max Debt RATE]],PERL[[#This Row],[Unadjusted Maximum Revenue]]/(PERL[[#This Row],[Proposed Taxable Valuation]]/1000))</f>
        <v>7.4293411097308443E-2</v>
      </c>
      <c r="K1614" s="26">
        <f>ROUND(PERL[[#This Row],[Proposed Taxable Valuation]]/1000*PERL[[#This Row],[Adjusted Rate]],0)</f>
        <v>861478</v>
      </c>
      <c r="L1614" s="19">
        <f t="shared" si="138"/>
        <v>-703930.34275780991</v>
      </c>
      <c r="M1614" s="17">
        <f t="shared" si="140"/>
        <v>-6.0706588902691566E-2</v>
      </c>
      <c r="N1614" s="5">
        <v>7295683552</v>
      </c>
      <c r="O1614">
        <f>INDEX($R$3:$T$335,MATCH(PERL[[#This Row],[DistrictNumber]],$R$3:$R$335,0),3)</f>
        <v>0.13500000000000001</v>
      </c>
      <c r="P1614" s="9">
        <f t="shared" si="136"/>
        <v>984917.2795200001</v>
      </c>
      <c r="V1614">
        <v>2030</v>
      </c>
      <c r="W1614" t="s">
        <v>620</v>
      </c>
      <c r="X1614" s="25">
        <v>425435919</v>
      </c>
    </row>
    <row r="1615" spans="1:24" x14ac:dyDescent="0.35">
      <c r="A1615" s="13">
        <v>2030</v>
      </c>
      <c r="B1615" s="13">
        <f t="shared" si="137"/>
        <v>2029</v>
      </c>
      <c r="C1615" t="s">
        <v>616</v>
      </c>
      <c r="D1615" t="s">
        <v>617</v>
      </c>
      <c r="E1615" s="5">
        <v>663785749</v>
      </c>
      <c r="F1615" s="13">
        <f>INDEX($R$3:$T$335,MATCH(PERL[[#This Row],[DistrictNumber]],$R$3:$R$335,0),3)</f>
        <v>0</v>
      </c>
      <c r="G1615" s="9">
        <f t="shared" si="139"/>
        <v>0</v>
      </c>
      <c r="H1615" s="11">
        <v>1.02</v>
      </c>
      <c r="I1615" s="12" cm="1">
        <f t="array" ref="I1615">INDEX(PERL[],MATCH(PERL[[#This Row],[Base Year]]&amp;PERL[[#This Row],[DistrictNumber]],PERL[[Fiscal Year]:[Fiscal Year]]&amp;PERL[[DistrictNumber]:[DistrictNumber]],0),9)*$H1615</f>
        <v>0</v>
      </c>
      <c r="J1615" s="15">
        <f>IF(PERL[[#This Row],[Unadjusted Maximum Revenue]]/(PERL[[#This Row],[Proposed Taxable Valuation]]/1000)&gt;PERL[[#This Row],[Max Debt RATE]],PERL[[#This Row],[Max Debt RATE]],PERL[[#This Row],[Unadjusted Maximum Revenue]]/(PERL[[#This Row],[Proposed Taxable Valuation]]/1000))</f>
        <v>0</v>
      </c>
      <c r="K1615" s="26">
        <f>ROUND(PERL[[#This Row],[Proposed Taxable Valuation]]/1000*PERL[[#This Row],[Adjusted Rate]],0)</f>
        <v>0</v>
      </c>
      <c r="L1615" s="19">
        <f t="shared" si="138"/>
        <v>0</v>
      </c>
      <c r="M1615" s="17">
        <f t="shared" si="140"/>
        <v>0</v>
      </c>
      <c r="N1615" s="5">
        <v>530190885</v>
      </c>
      <c r="O1615">
        <f>INDEX($R$3:$T$335,MATCH(PERL[[#This Row],[DistrictNumber]],$R$3:$R$335,0),3)</f>
        <v>0</v>
      </c>
      <c r="P1615" s="9">
        <f t="shared" si="136"/>
        <v>0</v>
      </c>
      <c r="V1615">
        <v>2030</v>
      </c>
      <c r="W1615" t="s">
        <v>622</v>
      </c>
      <c r="X1615" s="25">
        <v>607841045</v>
      </c>
    </row>
    <row r="1616" spans="1:24" x14ac:dyDescent="0.35">
      <c r="A1616" s="13">
        <v>2030</v>
      </c>
      <c r="B1616" s="13">
        <f t="shared" si="137"/>
        <v>2029</v>
      </c>
      <c r="C1616" t="s">
        <v>618</v>
      </c>
      <c r="D1616" t="s">
        <v>619</v>
      </c>
      <c r="E1616" s="5">
        <v>508302853</v>
      </c>
      <c r="F1616" s="13">
        <f>INDEX($R$3:$T$335,MATCH(PERL[[#This Row],[DistrictNumber]],$R$3:$R$335,0),3)</f>
        <v>0.13500000000000001</v>
      </c>
      <c r="G1616" s="9">
        <f t="shared" si="139"/>
        <v>68620.885155000011</v>
      </c>
      <c r="H1616" s="11">
        <v>1.02</v>
      </c>
      <c r="I1616" s="12" cm="1">
        <f t="array" ref="I1616">INDEX(PERL[],MATCH(PERL[[#This Row],[Base Year]]&amp;PERL[[#This Row],[DistrictNumber]],PERL[[Fiscal Year]:[Fiscal Year]]&amp;PERL[[DistrictNumber]:[DistrictNumber]],0),9)*$H1616</f>
        <v>51835.669838154972</v>
      </c>
      <c r="J1616" s="15">
        <f>IF(PERL[[#This Row],[Unadjusted Maximum Revenue]]/(PERL[[#This Row],[Proposed Taxable Valuation]]/1000)&gt;PERL[[#This Row],[Max Debt RATE]],PERL[[#This Row],[Max Debt RATE]],PERL[[#This Row],[Unadjusted Maximum Revenue]]/(PERL[[#This Row],[Proposed Taxable Valuation]]/1000))</f>
        <v>0.10197792424776135</v>
      </c>
      <c r="K1616" s="26">
        <f>ROUND(PERL[[#This Row],[Proposed Taxable Valuation]]/1000*PERL[[#This Row],[Adjusted Rate]],0)</f>
        <v>51836</v>
      </c>
      <c r="L1616" s="19">
        <f t="shared" si="138"/>
        <v>-16785.215316845039</v>
      </c>
      <c r="M1616" s="17">
        <f t="shared" si="140"/>
        <v>-3.3022075752238658E-2</v>
      </c>
      <c r="N1616" s="5">
        <v>402425848</v>
      </c>
      <c r="O1616">
        <f>INDEX($R$3:$T$335,MATCH(PERL[[#This Row],[DistrictNumber]],$R$3:$R$335,0),3)</f>
        <v>0.13500000000000001</v>
      </c>
      <c r="P1616" s="9">
        <f t="shared" si="136"/>
        <v>54327.489480000004</v>
      </c>
      <c r="V1616">
        <v>2030</v>
      </c>
      <c r="W1616" t="s">
        <v>624</v>
      </c>
      <c r="X1616" s="25">
        <v>940598398</v>
      </c>
    </row>
    <row r="1617" spans="1:24" x14ac:dyDescent="0.35">
      <c r="A1617" s="13">
        <v>2030</v>
      </c>
      <c r="B1617" s="13">
        <f t="shared" si="137"/>
        <v>2029</v>
      </c>
      <c r="C1617" t="s">
        <v>620</v>
      </c>
      <c r="D1617" t="s">
        <v>621</v>
      </c>
      <c r="E1617" s="5">
        <v>425435919</v>
      </c>
      <c r="F1617" s="13">
        <f>INDEX($R$3:$T$335,MATCH(PERL[[#This Row],[DistrictNumber]],$R$3:$R$335,0),3)</f>
        <v>0</v>
      </c>
      <c r="G1617" s="9">
        <f t="shared" si="139"/>
        <v>0</v>
      </c>
      <c r="H1617" s="11">
        <v>1.02</v>
      </c>
      <c r="I1617" s="12" cm="1">
        <f t="array" ref="I1617">INDEX(PERL[],MATCH(PERL[[#This Row],[Base Year]]&amp;PERL[[#This Row],[DistrictNumber]],PERL[[Fiscal Year]:[Fiscal Year]]&amp;PERL[[DistrictNumber]:[DistrictNumber]],0),9)*$H1617</f>
        <v>0</v>
      </c>
      <c r="J1617" s="15">
        <f>IF(PERL[[#This Row],[Unadjusted Maximum Revenue]]/(PERL[[#This Row],[Proposed Taxable Valuation]]/1000)&gt;PERL[[#This Row],[Max Debt RATE]],PERL[[#This Row],[Max Debt RATE]],PERL[[#This Row],[Unadjusted Maximum Revenue]]/(PERL[[#This Row],[Proposed Taxable Valuation]]/1000))</f>
        <v>0</v>
      </c>
      <c r="K1617" s="26">
        <f>ROUND(PERL[[#This Row],[Proposed Taxable Valuation]]/1000*PERL[[#This Row],[Adjusted Rate]],0)</f>
        <v>0</v>
      </c>
      <c r="L1617" s="19">
        <f t="shared" si="138"/>
        <v>0</v>
      </c>
      <c r="M1617" s="17">
        <f t="shared" si="140"/>
        <v>0</v>
      </c>
      <c r="N1617" s="5">
        <v>330950726</v>
      </c>
      <c r="O1617">
        <f>INDEX($R$3:$T$335,MATCH(PERL[[#This Row],[DistrictNumber]],$R$3:$R$335,0),3)</f>
        <v>0</v>
      </c>
      <c r="P1617" s="9">
        <f t="shared" si="136"/>
        <v>0</v>
      </c>
      <c r="V1617">
        <v>2030</v>
      </c>
      <c r="W1617" t="s">
        <v>626</v>
      </c>
      <c r="X1617" s="25">
        <v>554301208</v>
      </c>
    </row>
    <row r="1618" spans="1:24" x14ac:dyDescent="0.35">
      <c r="A1618" s="13">
        <v>2030</v>
      </c>
      <c r="B1618" s="13">
        <f t="shared" si="137"/>
        <v>2029</v>
      </c>
      <c r="C1618" t="s">
        <v>622</v>
      </c>
      <c r="D1618" t="s">
        <v>623</v>
      </c>
      <c r="E1618" s="5">
        <v>607841045</v>
      </c>
      <c r="F1618" s="13">
        <f>INDEX($R$3:$T$335,MATCH(PERL[[#This Row],[DistrictNumber]],$R$3:$R$335,0),3)</f>
        <v>0</v>
      </c>
      <c r="G1618" s="9">
        <f t="shared" si="139"/>
        <v>0</v>
      </c>
      <c r="H1618" s="11">
        <v>1.02</v>
      </c>
      <c r="I1618" s="12" cm="1">
        <f t="array" ref="I1618">INDEX(PERL[],MATCH(PERL[[#This Row],[Base Year]]&amp;PERL[[#This Row],[DistrictNumber]],PERL[[Fiscal Year]:[Fiscal Year]]&amp;PERL[[DistrictNumber]:[DistrictNumber]],0),9)*$H1618</f>
        <v>0</v>
      </c>
      <c r="J1618" s="15">
        <f>IF(PERL[[#This Row],[Unadjusted Maximum Revenue]]/(PERL[[#This Row],[Proposed Taxable Valuation]]/1000)&gt;PERL[[#This Row],[Max Debt RATE]],PERL[[#This Row],[Max Debt RATE]],PERL[[#This Row],[Unadjusted Maximum Revenue]]/(PERL[[#This Row],[Proposed Taxable Valuation]]/1000))</f>
        <v>0</v>
      </c>
      <c r="K1618" s="26">
        <f>ROUND(PERL[[#This Row],[Proposed Taxable Valuation]]/1000*PERL[[#This Row],[Adjusted Rate]],0)</f>
        <v>0</v>
      </c>
      <c r="L1618" s="19">
        <f t="shared" si="138"/>
        <v>0</v>
      </c>
      <c r="M1618" s="17">
        <f t="shared" si="140"/>
        <v>0</v>
      </c>
      <c r="N1618" s="5">
        <v>413807510</v>
      </c>
      <c r="O1618">
        <f>INDEX($R$3:$T$335,MATCH(PERL[[#This Row],[DistrictNumber]],$R$3:$R$335,0),3)</f>
        <v>0</v>
      </c>
      <c r="P1618" s="9">
        <f t="shared" si="136"/>
        <v>0</v>
      </c>
      <c r="V1618">
        <v>2030</v>
      </c>
      <c r="W1618" t="s">
        <v>628</v>
      </c>
      <c r="X1618" s="25">
        <v>541443464</v>
      </c>
    </row>
    <row r="1619" spans="1:24" x14ac:dyDescent="0.35">
      <c r="A1619" s="13">
        <v>2030</v>
      </c>
      <c r="B1619" s="13">
        <f t="shared" si="137"/>
        <v>2029</v>
      </c>
      <c r="C1619" t="s">
        <v>624</v>
      </c>
      <c r="D1619" t="s">
        <v>625</v>
      </c>
      <c r="E1619" s="5">
        <v>940598398</v>
      </c>
      <c r="F1619" s="13">
        <f>INDEX($R$3:$T$335,MATCH(PERL[[#This Row],[DistrictNumber]],$R$3:$R$335,0),3)</f>
        <v>0</v>
      </c>
      <c r="G1619" s="9">
        <f t="shared" si="139"/>
        <v>0</v>
      </c>
      <c r="H1619" s="11">
        <v>1.02</v>
      </c>
      <c r="I1619" s="12" cm="1">
        <f t="array" ref="I1619">INDEX(PERL[],MATCH(PERL[[#This Row],[Base Year]]&amp;PERL[[#This Row],[DistrictNumber]],PERL[[Fiscal Year]:[Fiscal Year]]&amp;PERL[[DistrictNumber]:[DistrictNumber]],0),9)*$H1619</f>
        <v>0</v>
      </c>
      <c r="J1619" s="15">
        <f>IF(PERL[[#This Row],[Unadjusted Maximum Revenue]]/(PERL[[#This Row],[Proposed Taxable Valuation]]/1000)&gt;PERL[[#This Row],[Max Debt RATE]],PERL[[#This Row],[Max Debt RATE]],PERL[[#This Row],[Unadjusted Maximum Revenue]]/(PERL[[#This Row],[Proposed Taxable Valuation]]/1000))</f>
        <v>0</v>
      </c>
      <c r="K1619" s="26">
        <f>ROUND(PERL[[#This Row],[Proposed Taxable Valuation]]/1000*PERL[[#This Row],[Adjusted Rate]],0)</f>
        <v>0</v>
      </c>
      <c r="L1619" s="19">
        <f t="shared" si="138"/>
        <v>0</v>
      </c>
      <c r="M1619" s="17">
        <f t="shared" si="140"/>
        <v>0</v>
      </c>
      <c r="N1619" s="5">
        <v>685946768</v>
      </c>
      <c r="O1619">
        <f>INDEX($R$3:$T$335,MATCH(PERL[[#This Row],[DistrictNumber]],$R$3:$R$335,0),3)</f>
        <v>0</v>
      </c>
      <c r="P1619" s="9">
        <f t="shared" si="136"/>
        <v>0</v>
      </c>
      <c r="V1619">
        <v>2030</v>
      </c>
      <c r="W1619" t="s">
        <v>630</v>
      </c>
      <c r="X1619" s="25">
        <v>412508090</v>
      </c>
    </row>
    <row r="1620" spans="1:24" x14ac:dyDescent="0.35">
      <c r="A1620" s="13">
        <v>2030</v>
      </c>
      <c r="B1620" s="13">
        <f t="shared" si="137"/>
        <v>2029</v>
      </c>
      <c r="C1620" t="s">
        <v>626</v>
      </c>
      <c r="D1620" t="s">
        <v>627</v>
      </c>
      <c r="E1620" s="5">
        <v>554301208</v>
      </c>
      <c r="F1620" s="13">
        <f>INDEX($R$3:$T$335,MATCH(PERL[[#This Row],[DistrictNumber]],$R$3:$R$335,0),3)</f>
        <v>0</v>
      </c>
      <c r="G1620" s="9">
        <f t="shared" si="139"/>
        <v>0</v>
      </c>
      <c r="H1620" s="11">
        <v>1.02</v>
      </c>
      <c r="I1620" s="12" cm="1">
        <f t="array" ref="I1620">INDEX(PERL[],MATCH(PERL[[#This Row],[Base Year]]&amp;PERL[[#This Row],[DistrictNumber]],PERL[[Fiscal Year]:[Fiscal Year]]&amp;PERL[[DistrictNumber]:[DistrictNumber]],0),9)*$H1620</f>
        <v>0</v>
      </c>
      <c r="J1620" s="15">
        <f>IF(PERL[[#This Row],[Unadjusted Maximum Revenue]]/(PERL[[#This Row],[Proposed Taxable Valuation]]/1000)&gt;PERL[[#This Row],[Max Debt RATE]],PERL[[#This Row],[Max Debt RATE]],PERL[[#This Row],[Unadjusted Maximum Revenue]]/(PERL[[#This Row],[Proposed Taxable Valuation]]/1000))</f>
        <v>0</v>
      </c>
      <c r="K1620" s="26">
        <f>ROUND(PERL[[#This Row],[Proposed Taxable Valuation]]/1000*PERL[[#This Row],[Adjusted Rate]],0)</f>
        <v>0</v>
      </c>
      <c r="L1620" s="19">
        <f t="shared" si="138"/>
        <v>0</v>
      </c>
      <c r="M1620" s="17">
        <f t="shared" si="140"/>
        <v>0</v>
      </c>
      <c r="N1620" s="5">
        <v>392074862</v>
      </c>
      <c r="O1620">
        <f>INDEX($R$3:$T$335,MATCH(PERL[[#This Row],[DistrictNumber]],$R$3:$R$335,0),3)</f>
        <v>0</v>
      </c>
      <c r="P1620" s="9">
        <f t="shared" si="136"/>
        <v>0</v>
      </c>
      <c r="V1620">
        <v>2030</v>
      </c>
      <c r="W1620" t="s">
        <v>634</v>
      </c>
      <c r="X1620" s="25">
        <v>653942808</v>
      </c>
    </row>
    <row r="1621" spans="1:24" x14ac:dyDescent="0.35">
      <c r="A1621" s="13">
        <v>2030</v>
      </c>
      <c r="B1621" s="13">
        <f t="shared" si="137"/>
        <v>2029</v>
      </c>
      <c r="C1621" t="s">
        <v>628</v>
      </c>
      <c r="D1621" t="s">
        <v>629</v>
      </c>
      <c r="E1621" s="5">
        <v>541443464</v>
      </c>
      <c r="F1621" s="13">
        <f>INDEX($R$3:$T$335,MATCH(PERL[[#This Row],[DistrictNumber]],$R$3:$R$335,0),3)</f>
        <v>0</v>
      </c>
      <c r="G1621" s="9">
        <f t="shared" si="139"/>
        <v>0</v>
      </c>
      <c r="H1621" s="11">
        <v>1.02</v>
      </c>
      <c r="I1621" s="12" cm="1">
        <f t="array" ref="I1621">INDEX(PERL[],MATCH(PERL[[#This Row],[Base Year]]&amp;PERL[[#This Row],[DistrictNumber]],PERL[[Fiscal Year]:[Fiscal Year]]&amp;PERL[[DistrictNumber]:[DistrictNumber]],0),9)*$H1621</f>
        <v>0</v>
      </c>
      <c r="J1621" s="15">
        <f>IF(PERL[[#This Row],[Unadjusted Maximum Revenue]]/(PERL[[#This Row],[Proposed Taxable Valuation]]/1000)&gt;PERL[[#This Row],[Max Debt RATE]],PERL[[#This Row],[Max Debt RATE]],PERL[[#This Row],[Unadjusted Maximum Revenue]]/(PERL[[#This Row],[Proposed Taxable Valuation]]/1000))</f>
        <v>0</v>
      </c>
      <c r="K1621" s="26">
        <f>ROUND(PERL[[#This Row],[Proposed Taxable Valuation]]/1000*PERL[[#This Row],[Adjusted Rate]],0)</f>
        <v>0</v>
      </c>
      <c r="L1621" s="19">
        <f t="shared" si="138"/>
        <v>0</v>
      </c>
      <c r="M1621" s="17">
        <f t="shared" si="140"/>
        <v>0</v>
      </c>
      <c r="N1621" s="5">
        <v>415873193</v>
      </c>
      <c r="O1621">
        <f>INDEX($R$3:$T$335,MATCH(PERL[[#This Row],[DistrictNumber]],$R$3:$R$335,0),3)</f>
        <v>0</v>
      </c>
      <c r="P1621" s="9">
        <f t="shared" si="136"/>
        <v>0</v>
      </c>
      <c r="V1621">
        <v>2030</v>
      </c>
      <c r="W1621" t="s">
        <v>636</v>
      </c>
      <c r="X1621" s="25">
        <v>203238794</v>
      </c>
    </row>
    <row r="1622" spans="1:24" x14ac:dyDescent="0.35">
      <c r="A1622" s="13">
        <v>2030</v>
      </c>
      <c r="B1622" s="13">
        <f t="shared" si="137"/>
        <v>2029</v>
      </c>
      <c r="C1622" t="s">
        <v>630</v>
      </c>
      <c r="D1622" t="s">
        <v>631</v>
      </c>
      <c r="E1622" s="5">
        <v>412508090</v>
      </c>
      <c r="F1622" s="13">
        <f>INDEX($R$3:$T$335,MATCH(PERL[[#This Row],[DistrictNumber]],$R$3:$R$335,0),3)</f>
        <v>0</v>
      </c>
      <c r="G1622" s="9">
        <f t="shared" si="139"/>
        <v>0</v>
      </c>
      <c r="H1622" s="11">
        <v>1.02</v>
      </c>
      <c r="I1622" s="12" cm="1">
        <f t="array" ref="I1622">INDEX(PERL[],MATCH(PERL[[#This Row],[Base Year]]&amp;PERL[[#This Row],[DistrictNumber]],PERL[[Fiscal Year]:[Fiscal Year]]&amp;PERL[[DistrictNumber]:[DistrictNumber]],0),9)*$H1622</f>
        <v>0</v>
      </c>
      <c r="J1622" s="15">
        <f>IF(PERL[[#This Row],[Unadjusted Maximum Revenue]]/(PERL[[#This Row],[Proposed Taxable Valuation]]/1000)&gt;PERL[[#This Row],[Max Debt RATE]],PERL[[#This Row],[Max Debt RATE]],PERL[[#This Row],[Unadjusted Maximum Revenue]]/(PERL[[#This Row],[Proposed Taxable Valuation]]/1000))</f>
        <v>0</v>
      </c>
      <c r="K1622" s="26">
        <f>ROUND(PERL[[#This Row],[Proposed Taxable Valuation]]/1000*PERL[[#This Row],[Adjusted Rate]],0)</f>
        <v>0</v>
      </c>
      <c r="L1622" s="19">
        <f t="shared" si="138"/>
        <v>0</v>
      </c>
      <c r="M1622" s="17">
        <f t="shared" si="140"/>
        <v>0</v>
      </c>
      <c r="N1622" s="5">
        <v>308717502</v>
      </c>
      <c r="O1622">
        <f>INDEX($R$3:$T$335,MATCH(PERL[[#This Row],[DistrictNumber]],$R$3:$R$335,0),3)</f>
        <v>0</v>
      </c>
      <c r="P1622" s="9">
        <f t="shared" si="136"/>
        <v>0</v>
      </c>
      <c r="V1622">
        <v>2030</v>
      </c>
      <c r="W1622" t="s">
        <v>638</v>
      </c>
      <c r="X1622" s="25">
        <v>805343926</v>
      </c>
    </row>
    <row r="1623" spans="1:24" x14ac:dyDescent="0.35">
      <c r="A1623" s="13">
        <v>2030</v>
      </c>
      <c r="B1623" s="13">
        <f t="shared" si="137"/>
        <v>2029</v>
      </c>
      <c r="C1623" t="s">
        <v>632</v>
      </c>
      <c r="D1623" t="s">
        <v>633</v>
      </c>
      <c r="E1623" s="5">
        <v>3139157079</v>
      </c>
      <c r="F1623" s="13">
        <f>INDEX($R$3:$T$335,MATCH(PERL[[#This Row],[DistrictNumber]],$R$3:$R$335,0),3)</f>
        <v>0</v>
      </c>
      <c r="G1623" s="9">
        <f t="shared" si="139"/>
        <v>0</v>
      </c>
      <c r="H1623" s="11">
        <v>1.02</v>
      </c>
      <c r="I1623" s="12" cm="1">
        <f t="array" ref="I1623">INDEX(PERL[],MATCH(PERL[[#This Row],[Base Year]]&amp;PERL[[#This Row],[DistrictNumber]],PERL[[Fiscal Year]:[Fiscal Year]]&amp;PERL[[DistrictNumber]:[DistrictNumber]],0),9)*$H1623</f>
        <v>0</v>
      </c>
      <c r="J1623" s="15">
        <f>IF(PERL[[#This Row],[Unadjusted Maximum Revenue]]/(PERL[[#This Row],[Proposed Taxable Valuation]]/1000)&gt;PERL[[#This Row],[Max Debt RATE]],PERL[[#This Row],[Max Debt RATE]],PERL[[#This Row],[Unadjusted Maximum Revenue]]/(PERL[[#This Row],[Proposed Taxable Valuation]]/1000))</f>
        <v>0</v>
      </c>
      <c r="K1623" s="26">
        <f>ROUND(PERL[[#This Row],[Proposed Taxable Valuation]]/1000*PERL[[#This Row],[Adjusted Rate]],0)</f>
        <v>0</v>
      </c>
      <c r="L1623" s="19">
        <f t="shared" si="138"/>
        <v>0</v>
      </c>
      <c r="M1623" s="17">
        <f t="shared" si="140"/>
        <v>0</v>
      </c>
      <c r="N1623" s="5">
        <v>2084377652</v>
      </c>
      <c r="O1623">
        <f>INDEX($R$3:$T$335,MATCH(PERL[[#This Row],[DistrictNumber]],$R$3:$R$335,0),3)</f>
        <v>0</v>
      </c>
      <c r="P1623" s="9">
        <f t="shared" si="136"/>
        <v>0</v>
      </c>
      <c r="V1623">
        <v>2030</v>
      </c>
      <c r="W1623" t="s">
        <v>640</v>
      </c>
      <c r="X1623" s="25">
        <v>526433561</v>
      </c>
    </row>
    <row r="1624" spans="1:24" x14ac:dyDescent="0.35">
      <c r="A1624" s="13">
        <v>2030</v>
      </c>
      <c r="B1624" s="13">
        <f t="shared" si="137"/>
        <v>2029</v>
      </c>
      <c r="C1624" t="s">
        <v>634</v>
      </c>
      <c r="D1624" t="s">
        <v>635</v>
      </c>
      <c r="E1624" s="5">
        <v>653942808</v>
      </c>
      <c r="F1624" s="13">
        <f>INDEX($R$3:$T$335,MATCH(PERL[[#This Row],[DistrictNumber]],$R$3:$R$335,0),3)</f>
        <v>0</v>
      </c>
      <c r="G1624" s="9">
        <f t="shared" si="139"/>
        <v>0</v>
      </c>
      <c r="H1624" s="11">
        <v>1.02</v>
      </c>
      <c r="I1624" s="12" cm="1">
        <f t="array" ref="I1624">INDEX(PERL[],MATCH(PERL[[#This Row],[Base Year]]&amp;PERL[[#This Row],[DistrictNumber]],PERL[[Fiscal Year]:[Fiscal Year]]&amp;PERL[[DistrictNumber]:[DistrictNumber]],0),9)*$H1624</f>
        <v>0</v>
      </c>
      <c r="J1624" s="15">
        <f>IF(PERL[[#This Row],[Unadjusted Maximum Revenue]]/(PERL[[#This Row],[Proposed Taxable Valuation]]/1000)&gt;PERL[[#This Row],[Max Debt RATE]],PERL[[#This Row],[Max Debt RATE]],PERL[[#This Row],[Unadjusted Maximum Revenue]]/(PERL[[#This Row],[Proposed Taxable Valuation]]/1000))</f>
        <v>0</v>
      </c>
      <c r="K1624" s="26">
        <f>ROUND(PERL[[#This Row],[Proposed Taxable Valuation]]/1000*PERL[[#This Row],[Adjusted Rate]],0)</f>
        <v>0</v>
      </c>
      <c r="L1624" s="19">
        <f t="shared" si="138"/>
        <v>0</v>
      </c>
      <c r="M1624" s="17">
        <f t="shared" si="140"/>
        <v>0</v>
      </c>
      <c r="N1624" s="5">
        <v>518435041</v>
      </c>
      <c r="O1624">
        <f>INDEX($R$3:$T$335,MATCH(PERL[[#This Row],[DistrictNumber]],$R$3:$R$335,0),3)</f>
        <v>0</v>
      </c>
      <c r="P1624" s="9">
        <f t="shared" si="136"/>
        <v>0</v>
      </c>
      <c r="V1624">
        <v>2030</v>
      </c>
      <c r="W1624" t="s">
        <v>642</v>
      </c>
      <c r="X1624" s="25">
        <v>182572416</v>
      </c>
    </row>
    <row r="1625" spans="1:24" x14ac:dyDescent="0.35">
      <c r="A1625" s="13">
        <v>2030</v>
      </c>
      <c r="B1625" s="13">
        <f t="shared" si="137"/>
        <v>2029</v>
      </c>
      <c r="C1625" t="s">
        <v>636</v>
      </c>
      <c r="D1625" t="s">
        <v>637</v>
      </c>
      <c r="E1625" s="5">
        <v>203238794</v>
      </c>
      <c r="F1625" s="13">
        <f>INDEX($R$3:$T$335,MATCH(PERL[[#This Row],[DistrictNumber]],$R$3:$R$335,0),3)</f>
        <v>0</v>
      </c>
      <c r="G1625" s="9">
        <f t="shared" si="139"/>
        <v>0</v>
      </c>
      <c r="H1625" s="11">
        <v>1.02</v>
      </c>
      <c r="I1625" s="12" cm="1">
        <f t="array" ref="I1625">INDEX(PERL[],MATCH(PERL[[#This Row],[Base Year]]&amp;PERL[[#This Row],[DistrictNumber]],PERL[[Fiscal Year]:[Fiscal Year]]&amp;PERL[[DistrictNumber]:[DistrictNumber]],0),9)*$H1625</f>
        <v>0</v>
      </c>
      <c r="J1625" s="15">
        <f>IF(PERL[[#This Row],[Unadjusted Maximum Revenue]]/(PERL[[#This Row],[Proposed Taxable Valuation]]/1000)&gt;PERL[[#This Row],[Max Debt RATE]],PERL[[#This Row],[Max Debt RATE]],PERL[[#This Row],[Unadjusted Maximum Revenue]]/(PERL[[#This Row],[Proposed Taxable Valuation]]/1000))</f>
        <v>0</v>
      </c>
      <c r="K1625" s="26">
        <f>ROUND(PERL[[#This Row],[Proposed Taxable Valuation]]/1000*PERL[[#This Row],[Adjusted Rate]],0)</f>
        <v>0</v>
      </c>
      <c r="L1625" s="19">
        <f t="shared" si="138"/>
        <v>0</v>
      </c>
      <c r="M1625" s="17">
        <f t="shared" si="140"/>
        <v>0</v>
      </c>
      <c r="N1625" s="5">
        <v>166962033</v>
      </c>
      <c r="O1625">
        <f>INDEX($R$3:$T$335,MATCH(PERL[[#This Row],[DistrictNumber]],$R$3:$R$335,0),3)</f>
        <v>0</v>
      </c>
      <c r="P1625" s="9">
        <f t="shared" si="136"/>
        <v>0</v>
      </c>
      <c r="V1625">
        <v>2030</v>
      </c>
      <c r="W1625" t="s">
        <v>644</v>
      </c>
      <c r="X1625" s="25">
        <v>1403792131</v>
      </c>
    </row>
    <row r="1626" spans="1:24" x14ac:dyDescent="0.35">
      <c r="A1626" s="13">
        <v>2030</v>
      </c>
      <c r="B1626" s="13">
        <f t="shared" si="137"/>
        <v>2029</v>
      </c>
      <c r="C1626" t="s">
        <v>638</v>
      </c>
      <c r="D1626" t="s">
        <v>639</v>
      </c>
      <c r="E1626" s="5">
        <v>805343926</v>
      </c>
      <c r="F1626" s="13">
        <f>INDEX($R$3:$T$335,MATCH(PERL[[#This Row],[DistrictNumber]],$R$3:$R$335,0),3)</f>
        <v>0</v>
      </c>
      <c r="G1626" s="9">
        <f t="shared" si="139"/>
        <v>0</v>
      </c>
      <c r="H1626" s="11">
        <v>1.02</v>
      </c>
      <c r="I1626" s="12" cm="1">
        <f t="array" ref="I1626">INDEX(PERL[],MATCH(PERL[[#This Row],[Base Year]]&amp;PERL[[#This Row],[DistrictNumber]],PERL[[Fiscal Year]:[Fiscal Year]]&amp;PERL[[DistrictNumber]:[DistrictNumber]],0),9)*$H1626</f>
        <v>0</v>
      </c>
      <c r="J1626" s="15">
        <f>IF(PERL[[#This Row],[Unadjusted Maximum Revenue]]/(PERL[[#This Row],[Proposed Taxable Valuation]]/1000)&gt;PERL[[#This Row],[Max Debt RATE]],PERL[[#This Row],[Max Debt RATE]],PERL[[#This Row],[Unadjusted Maximum Revenue]]/(PERL[[#This Row],[Proposed Taxable Valuation]]/1000))</f>
        <v>0</v>
      </c>
      <c r="K1626" s="26">
        <f>ROUND(PERL[[#This Row],[Proposed Taxable Valuation]]/1000*PERL[[#This Row],[Adjusted Rate]],0)</f>
        <v>0</v>
      </c>
      <c r="L1626" s="19">
        <f t="shared" si="138"/>
        <v>0</v>
      </c>
      <c r="M1626" s="17">
        <f t="shared" si="140"/>
        <v>0</v>
      </c>
      <c r="N1626" s="5">
        <v>557905805</v>
      </c>
      <c r="O1626">
        <f>INDEX($R$3:$T$335,MATCH(PERL[[#This Row],[DistrictNumber]],$R$3:$R$335,0),3)</f>
        <v>0</v>
      </c>
      <c r="P1626" s="9">
        <f t="shared" si="136"/>
        <v>0</v>
      </c>
      <c r="V1626">
        <v>2030</v>
      </c>
      <c r="W1626" t="s">
        <v>646</v>
      </c>
      <c r="X1626" s="25">
        <v>368783253</v>
      </c>
    </row>
    <row r="1627" spans="1:24" x14ac:dyDescent="0.35">
      <c r="A1627" s="13">
        <v>2030</v>
      </c>
      <c r="B1627" s="13">
        <f t="shared" si="137"/>
        <v>2029</v>
      </c>
      <c r="C1627" t="s">
        <v>640</v>
      </c>
      <c r="D1627" t="s">
        <v>641</v>
      </c>
      <c r="E1627" s="5">
        <v>526433561</v>
      </c>
      <c r="F1627" s="13">
        <f>INDEX($R$3:$T$335,MATCH(PERL[[#This Row],[DistrictNumber]],$R$3:$R$335,0),3)</f>
        <v>0</v>
      </c>
      <c r="G1627" s="9">
        <f t="shared" si="139"/>
        <v>0</v>
      </c>
      <c r="H1627" s="11">
        <v>1.02</v>
      </c>
      <c r="I1627" s="12" cm="1">
        <f t="array" ref="I1627">INDEX(PERL[],MATCH(PERL[[#This Row],[Base Year]]&amp;PERL[[#This Row],[DistrictNumber]],PERL[[Fiscal Year]:[Fiscal Year]]&amp;PERL[[DistrictNumber]:[DistrictNumber]],0),9)*$H1627</f>
        <v>0</v>
      </c>
      <c r="J1627" s="15">
        <f>IF(PERL[[#This Row],[Unadjusted Maximum Revenue]]/(PERL[[#This Row],[Proposed Taxable Valuation]]/1000)&gt;PERL[[#This Row],[Max Debt RATE]],PERL[[#This Row],[Max Debt RATE]],PERL[[#This Row],[Unadjusted Maximum Revenue]]/(PERL[[#This Row],[Proposed Taxable Valuation]]/1000))</f>
        <v>0</v>
      </c>
      <c r="K1627" s="26">
        <f>ROUND(PERL[[#This Row],[Proposed Taxable Valuation]]/1000*PERL[[#This Row],[Adjusted Rate]],0)</f>
        <v>0</v>
      </c>
      <c r="L1627" s="19">
        <f t="shared" si="138"/>
        <v>0</v>
      </c>
      <c r="M1627" s="17">
        <f t="shared" si="140"/>
        <v>0</v>
      </c>
      <c r="N1627" s="5">
        <v>359467777</v>
      </c>
      <c r="O1627">
        <f>INDEX($R$3:$T$335,MATCH(PERL[[#This Row],[DistrictNumber]],$R$3:$R$335,0),3)</f>
        <v>0</v>
      </c>
      <c r="P1627" s="9">
        <f t="shared" si="136"/>
        <v>0</v>
      </c>
      <c r="V1627">
        <v>2030</v>
      </c>
      <c r="W1627" t="s">
        <v>648</v>
      </c>
      <c r="X1627" s="25">
        <v>401269681</v>
      </c>
    </row>
    <row r="1628" spans="1:24" x14ac:dyDescent="0.35">
      <c r="A1628" s="13">
        <v>2030</v>
      </c>
      <c r="B1628" s="13">
        <f t="shared" si="137"/>
        <v>2029</v>
      </c>
      <c r="C1628" t="s">
        <v>642</v>
      </c>
      <c r="D1628" t="s">
        <v>643</v>
      </c>
      <c r="E1628" s="5">
        <v>182572416</v>
      </c>
      <c r="F1628" s="13">
        <f>INDEX($R$3:$T$335,MATCH(PERL[[#This Row],[DistrictNumber]],$R$3:$R$335,0),3)</f>
        <v>0</v>
      </c>
      <c r="G1628" s="9">
        <f t="shared" si="139"/>
        <v>0</v>
      </c>
      <c r="H1628" s="11">
        <v>1.02</v>
      </c>
      <c r="I1628" s="12" cm="1">
        <f t="array" ref="I1628">INDEX(PERL[],MATCH(PERL[[#This Row],[Base Year]]&amp;PERL[[#This Row],[DistrictNumber]],PERL[[Fiscal Year]:[Fiscal Year]]&amp;PERL[[DistrictNumber]:[DistrictNumber]],0),9)*$H1628</f>
        <v>0</v>
      </c>
      <c r="J1628" s="15">
        <f>IF(PERL[[#This Row],[Unadjusted Maximum Revenue]]/(PERL[[#This Row],[Proposed Taxable Valuation]]/1000)&gt;PERL[[#This Row],[Max Debt RATE]],PERL[[#This Row],[Max Debt RATE]],PERL[[#This Row],[Unadjusted Maximum Revenue]]/(PERL[[#This Row],[Proposed Taxable Valuation]]/1000))</f>
        <v>0</v>
      </c>
      <c r="K1628" s="26">
        <f>ROUND(PERL[[#This Row],[Proposed Taxable Valuation]]/1000*PERL[[#This Row],[Adjusted Rate]],0)</f>
        <v>0</v>
      </c>
      <c r="L1628" s="19">
        <f t="shared" si="138"/>
        <v>0</v>
      </c>
      <c r="M1628" s="17">
        <f t="shared" si="140"/>
        <v>0</v>
      </c>
      <c r="N1628" s="5">
        <v>142690555</v>
      </c>
      <c r="O1628">
        <f>INDEX($R$3:$T$335,MATCH(PERL[[#This Row],[DistrictNumber]],$R$3:$R$335,0),3)</f>
        <v>0</v>
      </c>
      <c r="P1628" s="9">
        <f t="shared" ref="P1628:P1632" si="141">N1628/1000*O1628</f>
        <v>0</v>
      </c>
      <c r="V1628">
        <v>2030</v>
      </c>
      <c r="W1628" t="s">
        <v>650</v>
      </c>
      <c r="X1628" s="25">
        <v>885585510</v>
      </c>
    </row>
    <row r="1629" spans="1:24" x14ac:dyDescent="0.35">
      <c r="A1629" s="13">
        <v>2030</v>
      </c>
      <c r="B1629" s="13">
        <f t="shared" si="137"/>
        <v>2029</v>
      </c>
      <c r="C1629" t="s">
        <v>644</v>
      </c>
      <c r="D1629" t="s">
        <v>645</v>
      </c>
      <c r="E1629" s="5">
        <v>1403792131</v>
      </c>
      <c r="F1629" s="13">
        <f>INDEX($R$3:$T$335,MATCH(PERL[[#This Row],[DistrictNumber]],$R$3:$R$335,0),3)</f>
        <v>0</v>
      </c>
      <c r="G1629" s="9">
        <f t="shared" si="139"/>
        <v>0</v>
      </c>
      <c r="H1629" s="11">
        <v>1.02</v>
      </c>
      <c r="I1629" s="12" cm="1">
        <f t="array" ref="I1629">INDEX(PERL[],MATCH(PERL[[#This Row],[Base Year]]&amp;PERL[[#This Row],[DistrictNumber]],PERL[[Fiscal Year]:[Fiscal Year]]&amp;PERL[[DistrictNumber]:[DistrictNumber]],0),9)*$H1629</f>
        <v>0</v>
      </c>
      <c r="J1629" s="15">
        <f>IF(PERL[[#This Row],[Unadjusted Maximum Revenue]]/(PERL[[#This Row],[Proposed Taxable Valuation]]/1000)&gt;PERL[[#This Row],[Max Debt RATE]],PERL[[#This Row],[Max Debt RATE]],PERL[[#This Row],[Unadjusted Maximum Revenue]]/(PERL[[#This Row],[Proposed Taxable Valuation]]/1000))</f>
        <v>0</v>
      </c>
      <c r="K1629" s="26">
        <f>ROUND(PERL[[#This Row],[Proposed Taxable Valuation]]/1000*PERL[[#This Row],[Adjusted Rate]],0)</f>
        <v>0</v>
      </c>
      <c r="L1629" s="19">
        <f t="shared" si="138"/>
        <v>0</v>
      </c>
      <c r="M1629" s="17">
        <f t="shared" si="140"/>
        <v>0</v>
      </c>
      <c r="N1629" s="5">
        <v>882885022</v>
      </c>
      <c r="O1629">
        <f>INDEX($R$3:$T$335,MATCH(PERL[[#This Row],[DistrictNumber]],$R$3:$R$335,0),3)</f>
        <v>0</v>
      </c>
      <c r="P1629" s="9">
        <f t="shared" si="141"/>
        <v>0</v>
      </c>
      <c r="V1629">
        <v>2031</v>
      </c>
      <c r="W1629" t="s">
        <v>6</v>
      </c>
      <c r="X1629" s="25">
        <v>826687895</v>
      </c>
    </row>
    <row r="1630" spans="1:24" x14ac:dyDescent="0.35">
      <c r="A1630" s="13">
        <v>2030</v>
      </c>
      <c r="B1630" s="13">
        <f t="shared" si="137"/>
        <v>2029</v>
      </c>
      <c r="C1630" t="s">
        <v>646</v>
      </c>
      <c r="D1630" t="s">
        <v>647</v>
      </c>
      <c r="E1630" s="5">
        <v>368783253</v>
      </c>
      <c r="F1630" s="13">
        <f>INDEX($R$3:$T$335,MATCH(PERL[[#This Row],[DistrictNumber]],$R$3:$R$335,0),3)</f>
        <v>0</v>
      </c>
      <c r="G1630" s="9">
        <f t="shared" si="139"/>
        <v>0</v>
      </c>
      <c r="H1630" s="11">
        <v>1.02</v>
      </c>
      <c r="I1630" s="12" cm="1">
        <f t="array" ref="I1630">INDEX(PERL[],MATCH(PERL[[#This Row],[Base Year]]&amp;PERL[[#This Row],[DistrictNumber]],PERL[[Fiscal Year]:[Fiscal Year]]&amp;PERL[[DistrictNumber]:[DistrictNumber]],0),9)*$H1630</f>
        <v>0</v>
      </c>
      <c r="J1630" s="15">
        <f>IF(PERL[[#This Row],[Unadjusted Maximum Revenue]]/(PERL[[#This Row],[Proposed Taxable Valuation]]/1000)&gt;PERL[[#This Row],[Max Debt RATE]],PERL[[#This Row],[Max Debt RATE]],PERL[[#This Row],[Unadjusted Maximum Revenue]]/(PERL[[#This Row],[Proposed Taxable Valuation]]/1000))</f>
        <v>0</v>
      </c>
      <c r="K1630" s="26">
        <f>ROUND(PERL[[#This Row],[Proposed Taxable Valuation]]/1000*PERL[[#This Row],[Adjusted Rate]],0)</f>
        <v>0</v>
      </c>
      <c r="L1630" s="19">
        <f t="shared" si="138"/>
        <v>0</v>
      </c>
      <c r="M1630" s="17">
        <f t="shared" si="140"/>
        <v>0</v>
      </c>
      <c r="N1630" s="5">
        <v>269239273</v>
      </c>
      <c r="O1630">
        <f>INDEX($R$3:$T$335,MATCH(PERL[[#This Row],[DistrictNumber]],$R$3:$R$335,0),3)</f>
        <v>0</v>
      </c>
      <c r="P1630" s="9">
        <f t="shared" si="141"/>
        <v>0</v>
      </c>
      <c r="V1630">
        <v>2031</v>
      </c>
      <c r="W1630" t="s">
        <v>2</v>
      </c>
      <c r="X1630" s="25">
        <v>343928158</v>
      </c>
    </row>
    <row r="1631" spans="1:24" x14ac:dyDescent="0.35">
      <c r="A1631" s="13">
        <v>2030</v>
      </c>
      <c r="B1631" s="13">
        <f t="shared" si="137"/>
        <v>2029</v>
      </c>
      <c r="C1631" t="s">
        <v>648</v>
      </c>
      <c r="D1631" t="s">
        <v>649</v>
      </c>
      <c r="E1631" s="5">
        <v>401269681</v>
      </c>
      <c r="F1631" s="13">
        <f>INDEX($R$3:$T$335,MATCH(PERL[[#This Row],[DistrictNumber]],$R$3:$R$335,0),3)</f>
        <v>0</v>
      </c>
      <c r="G1631" s="9">
        <f t="shared" si="139"/>
        <v>0</v>
      </c>
      <c r="H1631" s="11">
        <v>1.02</v>
      </c>
      <c r="I1631" s="12" cm="1">
        <f t="array" ref="I1631">INDEX(PERL[],MATCH(PERL[[#This Row],[Base Year]]&amp;PERL[[#This Row],[DistrictNumber]],PERL[[Fiscal Year]:[Fiscal Year]]&amp;PERL[[DistrictNumber]:[DistrictNumber]],0),9)*$H1631</f>
        <v>0</v>
      </c>
      <c r="J1631" s="15">
        <f>IF(PERL[[#This Row],[Unadjusted Maximum Revenue]]/(PERL[[#This Row],[Proposed Taxable Valuation]]/1000)&gt;PERL[[#This Row],[Max Debt RATE]],PERL[[#This Row],[Max Debt RATE]],PERL[[#This Row],[Unadjusted Maximum Revenue]]/(PERL[[#This Row],[Proposed Taxable Valuation]]/1000))</f>
        <v>0</v>
      </c>
      <c r="K1631" s="26">
        <f>ROUND(PERL[[#This Row],[Proposed Taxable Valuation]]/1000*PERL[[#This Row],[Adjusted Rate]],0)</f>
        <v>0</v>
      </c>
      <c r="L1631" s="19">
        <f t="shared" si="138"/>
        <v>0</v>
      </c>
      <c r="M1631" s="17">
        <f t="shared" si="140"/>
        <v>0</v>
      </c>
      <c r="N1631" s="5">
        <v>286873574</v>
      </c>
      <c r="O1631">
        <f>INDEX($R$3:$T$335,MATCH(PERL[[#This Row],[DistrictNumber]],$R$3:$R$335,0),3)</f>
        <v>0</v>
      </c>
      <c r="P1631" s="9">
        <f t="shared" si="141"/>
        <v>0</v>
      </c>
      <c r="V1631">
        <v>2031</v>
      </c>
      <c r="W1631" t="s">
        <v>4</v>
      </c>
      <c r="X1631" s="25">
        <v>2023189041</v>
      </c>
    </row>
    <row r="1632" spans="1:24" x14ac:dyDescent="0.35">
      <c r="A1632" s="13">
        <v>2030</v>
      </c>
      <c r="B1632" s="13">
        <f t="shared" si="137"/>
        <v>2029</v>
      </c>
      <c r="C1632" t="s">
        <v>650</v>
      </c>
      <c r="D1632" t="s">
        <v>651</v>
      </c>
      <c r="E1632" s="5">
        <v>885585510</v>
      </c>
      <c r="F1632" s="13">
        <f>INDEX($R$3:$T$335,MATCH(PERL[[#This Row],[DistrictNumber]],$R$3:$R$335,0),3)</f>
        <v>0</v>
      </c>
      <c r="G1632" s="9">
        <f t="shared" si="139"/>
        <v>0</v>
      </c>
      <c r="H1632" s="11">
        <v>1.02</v>
      </c>
      <c r="I1632" s="12" cm="1">
        <f t="array" ref="I1632">INDEX(PERL[],MATCH(PERL[[#This Row],[Base Year]]&amp;PERL[[#This Row],[DistrictNumber]],PERL[[Fiscal Year]:[Fiscal Year]]&amp;PERL[[DistrictNumber]:[DistrictNumber]],0),9)*$H1632</f>
        <v>0</v>
      </c>
      <c r="J1632" s="15">
        <f>IF(PERL[[#This Row],[Unadjusted Maximum Revenue]]/(PERL[[#This Row],[Proposed Taxable Valuation]]/1000)&gt;PERL[[#This Row],[Max Debt RATE]],PERL[[#This Row],[Max Debt RATE]],PERL[[#This Row],[Unadjusted Maximum Revenue]]/(PERL[[#This Row],[Proposed Taxable Valuation]]/1000))</f>
        <v>0</v>
      </c>
      <c r="K1632" s="26">
        <f>ROUND(PERL[[#This Row],[Proposed Taxable Valuation]]/1000*PERL[[#This Row],[Adjusted Rate]],0)</f>
        <v>0</v>
      </c>
      <c r="L1632" s="19">
        <f t="shared" si="138"/>
        <v>0</v>
      </c>
      <c r="M1632" s="17">
        <f t="shared" si="140"/>
        <v>0</v>
      </c>
      <c r="N1632" s="5">
        <v>541786810</v>
      </c>
      <c r="O1632">
        <f>INDEX($R$3:$T$335,MATCH(PERL[[#This Row],[DistrictNumber]],$R$3:$R$335,0),3)</f>
        <v>0</v>
      </c>
      <c r="P1632" s="9">
        <f t="shared" si="141"/>
        <v>0</v>
      </c>
      <c r="V1632">
        <v>2031</v>
      </c>
      <c r="W1632" t="s">
        <v>10</v>
      </c>
      <c r="X1632" s="25">
        <v>469606900</v>
      </c>
    </row>
    <row r="1633" spans="1:24" x14ac:dyDescent="0.35">
      <c r="A1633" s="13">
        <v>2030</v>
      </c>
      <c r="B1633" s="13">
        <f t="shared" si="137"/>
        <v>2029</v>
      </c>
      <c r="C1633" s="10" t="s">
        <v>660</v>
      </c>
      <c r="D1633" t="s">
        <v>661</v>
      </c>
      <c r="E1633" s="5">
        <f>SUM(E1308:E1632)</f>
        <v>395263098235</v>
      </c>
      <c r="F1633" s="13">
        <f>INDEX($R$3:$T$335,MATCH(PERL[[#This Row],[DistrictNumber]],$R$3:$R$335,0),3)</f>
        <v>0</v>
      </c>
      <c r="G1633" s="9">
        <f t="shared" si="139"/>
        <v>0</v>
      </c>
      <c r="H1633" s="11">
        <v>1.02</v>
      </c>
      <c r="I1633" s="12" cm="1">
        <f t="array" ref="I1633">INDEX(PERL[],MATCH(PERL[[#This Row],[Base Year]]&amp;PERL[[#This Row],[DistrictNumber]],PERL[[Fiscal Year]:[Fiscal Year]]&amp;PERL[[DistrictNumber]:[DistrictNumber]],0),9)*$H1633</f>
        <v>0</v>
      </c>
      <c r="J1633" s="15">
        <f>IF(PERL[[#This Row],[Unadjusted Maximum Revenue]]/(PERL[[#This Row],[Proposed Taxable Valuation]]/1000)&gt;PERL[[#This Row],[Max Debt RATE]],PERL[[#This Row],[Max Debt RATE]],PERL[[#This Row],[Unadjusted Maximum Revenue]]/(PERL[[#This Row],[Proposed Taxable Valuation]]/1000))</f>
        <v>0</v>
      </c>
      <c r="K1633" s="26">
        <f>SUM(K1308:K1632)</f>
        <v>4823881</v>
      </c>
      <c r="L1633" s="19">
        <f t="shared" si="138"/>
        <v>0</v>
      </c>
      <c r="M1633" s="17">
        <f t="shared" si="140"/>
        <v>0</v>
      </c>
      <c r="N1633" s="5">
        <f>SUM(N1308:N1632)</f>
        <v>263264111852</v>
      </c>
      <c r="O1633">
        <f>INDEX($R$3:$T$335,MATCH(PERL[[#This Row],[DistrictNumber]],$R$3:$R$335,0),3)</f>
        <v>0</v>
      </c>
      <c r="P1633" s="26">
        <f>SUM(P1308:P1632)</f>
        <v>5421038.6219400009</v>
      </c>
      <c r="V1633">
        <v>2031</v>
      </c>
      <c r="W1633" t="s">
        <v>12</v>
      </c>
      <c r="X1633" s="25">
        <v>264652030</v>
      </c>
    </row>
    <row r="1634" spans="1:24" x14ac:dyDescent="0.35">
      <c r="A1634" s="13">
        <v>2031</v>
      </c>
      <c r="B1634" s="13">
        <f t="shared" si="137"/>
        <v>2030</v>
      </c>
      <c r="C1634" t="s">
        <v>2</v>
      </c>
      <c r="D1634" t="s">
        <v>3</v>
      </c>
      <c r="E1634" s="5">
        <v>343928158</v>
      </c>
      <c r="F1634" s="13">
        <f>INDEX($R$3:$T$335,MATCH(PERL[[#This Row],[DistrictNumber]],$R$3:$R$335,0),3)</f>
        <v>0</v>
      </c>
      <c r="G1634" s="9">
        <f t="shared" si="139"/>
        <v>0</v>
      </c>
      <c r="H1634" s="11">
        <v>1.02</v>
      </c>
      <c r="I1634" s="12" cm="1">
        <f t="array" ref="I1634">INDEX(PERL[],MATCH(PERL[[#This Row],[Base Year]]&amp;PERL[[#This Row],[DistrictNumber]],PERL[[Fiscal Year]:[Fiscal Year]]&amp;PERL[[DistrictNumber]:[DistrictNumber]],0),9)*$H1634</f>
        <v>0</v>
      </c>
      <c r="J1634" s="15">
        <f>IF(PERL[[#This Row],[Unadjusted Maximum Revenue]]/(PERL[[#This Row],[Proposed Taxable Valuation]]/1000)&gt;PERL[[#This Row],[Max Debt RATE]],PERL[[#This Row],[Max Debt RATE]],PERL[[#This Row],[Unadjusted Maximum Revenue]]/(PERL[[#This Row],[Proposed Taxable Valuation]]/1000))</f>
        <v>0</v>
      </c>
      <c r="K1634" s="26">
        <f>ROUND(PERL[[#This Row],[Proposed Taxable Valuation]]/1000*PERL[[#This Row],[Adjusted Rate]],0)</f>
        <v>0</v>
      </c>
      <c r="L1634" s="19">
        <f t="shared" si="138"/>
        <v>0</v>
      </c>
      <c r="M1634" s="17">
        <f t="shared" si="140"/>
        <v>0</v>
      </c>
      <c r="N1634" s="5">
        <v>266940398</v>
      </c>
      <c r="O1634">
        <f>INDEX($R$3:$T$335,MATCH(PERL[[#This Row],[DistrictNumber]],$R$3:$R$335,0),3)</f>
        <v>0</v>
      </c>
      <c r="P1634" s="9">
        <f t="shared" ref="P1634:P1697" si="142">N1634/1000*O1634</f>
        <v>0</v>
      </c>
      <c r="V1634">
        <v>2031</v>
      </c>
      <c r="W1634" t="s">
        <v>14</v>
      </c>
      <c r="X1634" s="25">
        <v>675085465</v>
      </c>
    </row>
    <row r="1635" spans="1:24" x14ac:dyDescent="0.35">
      <c r="A1635" s="13">
        <v>2031</v>
      </c>
      <c r="B1635" s="13">
        <f t="shared" si="137"/>
        <v>2030</v>
      </c>
      <c r="C1635" t="s">
        <v>4</v>
      </c>
      <c r="D1635" t="s">
        <v>5</v>
      </c>
      <c r="E1635" s="5">
        <v>2023189041</v>
      </c>
      <c r="F1635" s="13">
        <f>INDEX($R$3:$T$335,MATCH(PERL[[#This Row],[DistrictNumber]],$R$3:$R$335,0),3)</f>
        <v>0</v>
      </c>
      <c r="G1635" s="9">
        <f t="shared" si="139"/>
        <v>0</v>
      </c>
      <c r="H1635" s="11">
        <v>1.02</v>
      </c>
      <c r="I1635" s="12" cm="1">
        <f t="array" ref="I1635">INDEX(PERL[],MATCH(PERL[[#This Row],[Base Year]]&amp;PERL[[#This Row],[DistrictNumber]],PERL[[Fiscal Year]:[Fiscal Year]]&amp;PERL[[DistrictNumber]:[DistrictNumber]],0),9)*$H1635</f>
        <v>0</v>
      </c>
      <c r="J1635" s="15">
        <f>IF(PERL[[#This Row],[Unadjusted Maximum Revenue]]/(PERL[[#This Row],[Proposed Taxable Valuation]]/1000)&gt;PERL[[#This Row],[Max Debt RATE]],PERL[[#This Row],[Max Debt RATE]],PERL[[#This Row],[Unadjusted Maximum Revenue]]/(PERL[[#This Row],[Proposed Taxable Valuation]]/1000))</f>
        <v>0</v>
      </c>
      <c r="K1635" s="26">
        <f>ROUND(PERL[[#This Row],[Proposed Taxable Valuation]]/1000*PERL[[#This Row],[Adjusted Rate]],0)</f>
        <v>0</v>
      </c>
      <c r="L1635" s="19">
        <f t="shared" si="138"/>
        <v>0</v>
      </c>
      <c r="M1635" s="17">
        <f t="shared" si="140"/>
        <v>0</v>
      </c>
      <c r="N1635" s="5">
        <v>1140445306</v>
      </c>
      <c r="O1635">
        <f>INDEX($R$3:$T$335,MATCH(PERL[[#This Row],[DistrictNumber]],$R$3:$R$335,0),3)</f>
        <v>0</v>
      </c>
      <c r="P1635" s="9">
        <f t="shared" si="142"/>
        <v>0</v>
      </c>
      <c r="V1635">
        <v>2031</v>
      </c>
      <c r="W1635" t="s">
        <v>16</v>
      </c>
      <c r="X1635" s="25">
        <v>578001056</v>
      </c>
    </row>
    <row r="1636" spans="1:24" x14ac:dyDescent="0.35">
      <c r="A1636" s="13">
        <v>2031</v>
      </c>
      <c r="B1636" s="13">
        <f t="shared" si="137"/>
        <v>2030</v>
      </c>
      <c r="C1636" t="s">
        <v>6</v>
      </c>
      <c r="D1636" t="s">
        <v>7</v>
      </c>
      <c r="E1636" s="5">
        <v>826687895</v>
      </c>
      <c r="F1636" s="13">
        <f>INDEX($R$3:$T$335,MATCH(PERL[[#This Row],[DistrictNumber]],$R$3:$R$335,0),3)</f>
        <v>0</v>
      </c>
      <c r="G1636" s="9">
        <f t="shared" si="139"/>
        <v>0</v>
      </c>
      <c r="H1636" s="11">
        <v>1.02</v>
      </c>
      <c r="I1636" s="12" cm="1">
        <f t="array" ref="I1636">INDEX(PERL[],MATCH(PERL[[#This Row],[Base Year]]&amp;PERL[[#This Row],[DistrictNumber]],PERL[[Fiscal Year]:[Fiscal Year]]&amp;PERL[[DistrictNumber]:[DistrictNumber]],0),9)*$H1636</f>
        <v>0</v>
      </c>
      <c r="J1636" s="15">
        <f>IF(PERL[[#This Row],[Unadjusted Maximum Revenue]]/(PERL[[#This Row],[Proposed Taxable Valuation]]/1000)&gt;PERL[[#This Row],[Max Debt RATE]],PERL[[#This Row],[Max Debt RATE]],PERL[[#This Row],[Unadjusted Maximum Revenue]]/(PERL[[#This Row],[Proposed Taxable Valuation]]/1000))</f>
        <v>0</v>
      </c>
      <c r="K1636" s="26">
        <f>ROUND(PERL[[#This Row],[Proposed Taxable Valuation]]/1000*PERL[[#This Row],[Adjusted Rate]],0)</f>
        <v>0</v>
      </c>
      <c r="L1636" s="19">
        <f t="shared" si="138"/>
        <v>0</v>
      </c>
      <c r="M1636" s="17">
        <f t="shared" si="140"/>
        <v>0</v>
      </c>
      <c r="N1636" s="5">
        <v>663660084</v>
      </c>
      <c r="O1636">
        <f>INDEX($R$3:$T$335,MATCH(PERL[[#This Row],[DistrictNumber]],$R$3:$R$335,0),3)</f>
        <v>0</v>
      </c>
      <c r="P1636" s="9">
        <f t="shared" si="142"/>
        <v>0</v>
      </c>
      <c r="V1636">
        <v>2031</v>
      </c>
      <c r="W1636" t="s">
        <v>18</v>
      </c>
      <c r="X1636" s="25">
        <v>232324514</v>
      </c>
    </row>
    <row r="1637" spans="1:24" x14ac:dyDescent="0.35">
      <c r="A1637" s="13">
        <v>2031</v>
      </c>
      <c r="B1637" s="13">
        <f t="shared" si="137"/>
        <v>2030</v>
      </c>
      <c r="C1637" t="s">
        <v>8</v>
      </c>
      <c r="D1637" t="s">
        <v>9</v>
      </c>
      <c r="E1637" s="5">
        <v>872240072</v>
      </c>
      <c r="F1637" s="13">
        <f>INDEX($R$3:$T$335,MATCH(PERL[[#This Row],[DistrictNumber]],$R$3:$R$335,0),3)</f>
        <v>0</v>
      </c>
      <c r="G1637" s="9">
        <f t="shared" si="139"/>
        <v>0</v>
      </c>
      <c r="H1637" s="11">
        <v>1.02</v>
      </c>
      <c r="I1637" s="12" cm="1">
        <f t="array" ref="I1637">INDEX(PERL[],MATCH(PERL[[#This Row],[Base Year]]&amp;PERL[[#This Row],[DistrictNumber]],PERL[[Fiscal Year]:[Fiscal Year]]&amp;PERL[[DistrictNumber]:[DistrictNumber]],0),9)*$H1637</f>
        <v>0</v>
      </c>
      <c r="J1637" s="15">
        <f>IF(PERL[[#This Row],[Unadjusted Maximum Revenue]]/(PERL[[#This Row],[Proposed Taxable Valuation]]/1000)&gt;PERL[[#This Row],[Max Debt RATE]],PERL[[#This Row],[Max Debt RATE]],PERL[[#This Row],[Unadjusted Maximum Revenue]]/(PERL[[#This Row],[Proposed Taxable Valuation]]/1000))</f>
        <v>0</v>
      </c>
      <c r="K1637" s="26">
        <f>ROUND(PERL[[#This Row],[Proposed Taxable Valuation]]/1000*PERL[[#This Row],[Adjusted Rate]],0)</f>
        <v>0</v>
      </c>
      <c r="L1637" s="19">
        <f t="shared" si="138"/>
        <v>0</v>
      </c>
      <c r="M1637" s="17">
        <f t="shared" si="140"/>
        <v>0</v>
      </c>
      <c r="N1637" s="5">
        <v>654263261</v>
      </c>
      <c r="O1637">
        <f>INDEX($R$3:$T$335,MATCH(PERL[[#This Row],[DistrictNumber]],$R$3:$R$335,0),3)</f>
        <v>0</v>
      </c>
      <c r="P1637" s="9">
        <f t="shared" si="142"/>
        <v>0</v>
      </c>
      <c r="V1637">
        <v>2031</v>
      </c>
      <c r="W1637" t="s">
        <v>20</v>
      </c>
      <c r="X1637" s="25">
        <v>1836346355</v>
      </c>
    </row>
    <row r="1638" spans="1:24" x14ac:dyDescent="0.35">
      <c r="A1638" s="13">
        <v>2031</v>
      </c>
      <c r="B1638" s="13">
        <f t="shared" si="137"/>
        <v>2030</v>
      </c>
      <c r="C1638" t="s">
        <v>10</v>
      </c>
      <c r="D1638" t="s">
        <v>11</v>
      </c>
      <c r="E1638" s="5">
        <v>469606900</v>
      </c>
      <c r="F1638" s="13">
        <f>INDEX($R$3:$T$335,MATCH(PERL[[#This Row],[DistrictNumber]],$R$3:$R$335,0),3)</f>
        <v>0</v>
      </c>
      <c r="G1638" s="9">
        <f t="shared" si="139"/>
        <v>0</v>
      </c>
      <c r="H1638" s="11">
        <v>1.02</v>
      </c>
      <c r="I1638" s="12" cm="1">
        <f t="array" ref="I1638">INDEX(PERL[],MATCH(PERL[[#This Row],[Base Year]]&amp;PERL[[#This Row],[DistrictNumber]],PERL[[Fiscal Year]:[Fiscal Year]]&amp;PERL[[DistrictNumber]:[DistrictNumber]],0),9)*$H1638</f>
        <v>0</v>
      </c>
      <c r="J1638" s="15">
        <f>IF(PERL[[#This Row],[Unadjusted Maximum Revenue]]/(PERL[[#This Row],[Proposed Taxable Valuation]]/1000)&gt;PERL[[#This Row],[Max Debt RATE]],PERL[[#This Row],[Max Debt RATE]],PERL[[#This Row],[Unadjusted Maximum Revenue]]/(PERL[[#This Row],[Proposed Taxable Valuation]]/1000))</f>
        <v>0</v>
      </c>
      <c r="K1638" s="26">
        <f>ROUND(PERL[[#This Row],[Proposed Taxable Valuation]]/1000*PERL[[#This Row],[Adjusted Rate]],0)</f>
        <v>0</v>
      </c>
      <c r="L1638" s="19">
        <f t="shared" si="138"/>
        <v>0</v>
      </c>
      <c r="M1638" s="17">
        <f t="shared" si="140"/>
        <v>0</v>
      </c>
      <c r="N1638" s="5">
        <v>303863631</v>
      </c>
      <c r="O1638">
        <f>INDEX($R$3:$T$335,MATCH(PERL[[#This Row],[DistrictNumber]],$R$3:$R$335,0),3)</f>
        <v>0</v>
      </c>
      <c r="P1638" s="9">
        <f t="shared" si="142"/>
        <v>0</v>
      </c>
      <c r="V1638">
        <v>2031</v>
      </c>
      <c r="W1638" t="s">
        <v>22</v>
      </c>
      <c r="X1638" s="25">
        <v>1219917823</v>
      </c>
    </row>
    <row r="1639" spans="1:24" x14ac:dyDescent="0.35">
      <c r="A1639" s="13">
        <v>2031</v>
      </c>
      <c r="B1639" s="13">
        <f t="shared" si="137"/>
        <v>2030</v>
      </c>
      <c r="C1639" t="s">
        <v>12</v>
      </c>
      <c r="D1639" t="s">
        <v>13</v>
      </c>
      <c r="E1639" s="5">
        <v>264652030</v>
      </c>
      <c r="F1639" s="13">
        <f>INDEX($R$3:$T$335,MATCH(PERL[[#This Row],[DistrictNumber]],$R$3:$R$335,0),3)</f>
        <v>0</v>
      </c>
      <c r="G1639" s="9">
        <f t="shared" si="139"/>
        <v>0</v>
      </c>
      <c r="H1639" s="11">
        <v>1.02</v>
      </c>
      <c r="I1639" s="12" cm="1">
        <f t="array" ref="I1639">INDEX(PERL[],MATCH(PERL[[#This Row],[Base Year]]&amp;PERL[[#This Row],[DistrictNumber]],PERL[[Fiscal Year]:[Fiscal Year]]&amp;PERL[[DistrictNumber]:[DistrictNumber]],0),9)*$H1639</f>
        <v>0</v>
      </c>
      <c r="J1639" s="15">
        <f>IF(PERL[[#This Row],[Unadjusted Maximum Revenue]]/(PERL[[#This Row],[Proposed Taxable Valuation]]/1000)&gt;PERL[[#This Row],[Max Debt RATE]],PERL[[#This Row],[Max Debt RATE]],PERL[[#This Row],[Unadjusted Maximum Revenue]]/(PERL[[#This Row],[Proposed Taxable Valuation]]/1000))</f>
        <v>0</v>
      </c>
      <c r="K1639" s="26">
        <f>ROUND(PERL[[#This Row],[Proposed Taxable Valuation]]/1000*PERL[[#This Row],[Adjusted Rate]],0)</f>
        <v>0</v>
      </c>
      <c r="L1639" s="19">
        <f t="shared" si="138"/>
        <v>0</v>
      </c>
      <c r="M1639" s="17">
        <f t="shared" si="140"/>
        <v>0</v>
      </c>
      <c r="N1639" s="5">
        <v>211925886</v>
      </c>
      <c r="O1639">
        <f>INDEX($R$3:$T$335,MATCH(PERL[[#This Row],[DistrictNumber]],$R$3:$R$335,0),3)</f>
        <v>0</v>
      </c>
      <c r="P1639" s="9">
        <f t="shared" si="142"/>
        <v>0</v>
      </c>
      <c r="V1639">
        <v>2031</v>
      </c>
      <c r="W1639" t="s">
        <v>404</v>
      </c>
      <c r="X1639" s="25">
        <v>471203461</v>
      </c>
    </row>
    <row r="1640" spans="1:24" x14ac:dyDescent="0.35">
      <c r="A1640" s="13">
        <v>2031</v>
      </c>
      <c r="B1640" s="13">
        <f t="shared" si="137"/>
        <v>2030</v>
      </c>
      <c r="C1640" t="s">
        <v>14</v>
      </c>
      <c r="D1640" t="s">
        <v>15</v>
      </c>
      <c r="E1640" s="5">
        <v>675085465</v>
      </c>
      <c r="F1640" s="13">
        <f>INDEX($R$3:$T$335,MATCH(PERL[[#This Row],[DistrictNumber]],$R$3:$R$335,0),3)</f>
        <v>0</v>
      </c>
      <c r="G1640" s="9">
        <f t="shared" si="139"/>
        <v>0</v>
      </c>
      <c r="H1640" s="11">
        <v>1.02</v>
      </c>
      <c r="I1640" s="12" cm="1">
        <f t="array" ref="I1640">INDEX(PERL[],MATCH(PERL[[#This Row],[Base Year]]&amp;PERL[[#This Row],[DistrictNumber]],PERL[[Fiscal Year]:[Fiscal Year]]&amp;PERL[[DistrictNumber]:[DistrictNumber]],0),9)*$H1640</f>
        <v>0</v>
      </c>
      <c r="J1640" s="15">
        <f>IF(PERL[[#This Row],[Unadjusted Maximum Revenue]]/(PERL[[#This Row],[Proposed Taxable Valuation]]/1000)&gt;PERL[[#This Row],[Max Debt RATE]],PERL[[#This Row],[Max Debt RATE]],PERL[[#This Row],[Unadjusted Maximum Revenue]]/(PERL[[#This Row],[Proposed Taxable Valuation]]/1000))</f>
        <v>0</v>
      </c>
      <c r="K1640" s="26">
        <f>ROUND(PERL[[#This Row],[Proposed Taxable Valuation]]/1000*PERL[[#This Row],[Adjusted Rate]],0)</f>
        <v>0</v>
      </c>
      <c r="L1640" s="19">
        <f t="shared" si="138"/>
        <v>0</v>
      </c>
      <c r="M1640" s="17">
        <f t="shared" si="140"/>
        <v>0</v>
      </c>
      <c r="N1640" s="5">
        <v>445500405</v>
      </c>
      <c r="O1640">
        <f>INDEX($R$3:$T$335,MATCH(PERL[[#This Row],[DistrictNumber]],$R$3:$R$335,0),3)</f>
        <v>0</v>
      </c>
      <c r="P1640" s="9">
        <f t="shared" si="142"/>
        <v>0</v>
      </c>
      <c r="V1640">
        <v>2031</v>
      </c>
      <c r="W1640" t="s">
        <v>24</v>
      </c>
      <c r="X1640" s="25">
        <v>811239490</v>
      </c>
    </row>
    <row r="1641" spans="1:24" x14ac:dyDescent="0.35">
      <c r="A1641" s="13">
        <v>2031</v>
      </c>
      <c r="B1641" s="13">
        <f t="shared" si="137"/>
        <v>2030</v>
      </c>
      <c r="C1641" t="s">
        <v>16</v>
      </c>
      <c r="D1641" t="s">
        <v>17</v>
      </c>
      <c r="E1641" s="5">
        <v>578001056</v>
      </c>
      <c r="F1641" s="13">
        <f>INDEX($R$3:$T$335,MATCH(PERL[[#This Row],[DistrictNumber]],$R$3:$R$335,0),3)</f>
        <v>0</v>
      </c>
      <c r="G1641" s="9">
        <f t="shared" si="139"/>
        <v>0</v>
      </c>
      <c r="H1641" s="11">
        <v>1.02</v>
      </c>
      <c r="I1641" s="12" cm="1">
        <f t="array" ref="I1641">INDEX(PERL[],MATCH(PERL[[#This Row],[Base Year]]&amp;PERL[[#This Row],[DistrictNumber]],PERL[[Fiscal Year]:[Fiscal Year]]&amp;PERL[[DistrictNumber]:[DistrictNumber]],0),9)*$H1641</f>
        <v>0</v>
      </c>
      <c r="J1641" s="15">
        <f>IF(PERL[[#This Row],[Unadjusted Maximum Revenue]]/(PERL[[#This Row],[Proposed Taxable Valuation]]/1000)&gt;PERL[[#This Row],[Max Debt RATE]],PERL[[#This Row],[Max Debt RATE]],PERL[[#This Row],[Unadjusted Maximum Revenue]]/(PERL[[#This Row],[Proposed Taxable Valuation]]/1000))</f>
        <v>0</v>
      </c>
      <c r="K1641" s="26">
        <f>ROUND(PERL[[#This Row],[Proposed Taxable Valuation]]/1000*PERL[[#This Row],[Adjusted Rate]],0)</f>
        <v>0</v>
      </c>
      <c r="L1641" s="19">
        <f t="shared" si="138"/>
        <v>0</v>
      </c>
      <c r="M1641" s="17">
        <f t="shared" si="140"/>
        <v>0</v>
      </c>
      <c r="N1641" s="5">
        <v>326880066</v>
      </c>
      <c r="O1641">
        <f>INDEX($R$3:$T$335,MATCH(PERL[[#This Row],[DistrictNumber]],$R$3:$R$335,0),3)</f>
        <v>0</v>
      </c>
      <c r="P1641" s="9">
        <f t="shared" si="142"/>
        <v>0</v>
      </c>
      <c r="V1641">
        <v>2031</v>
      </c>
      <c r="W1641" t="s">
        <v>26</v>
      </c>
      <c r="X1641" s="25">
        <v>7282142797</v>
      </c>
    </row>
    <row r="1642" spans="1:24" x14ac:dyDescent="0.35">
      <c r="A1642" s="13">
        <v>2031</v>
      </c>
      <c r="B1642" s="13">
        <f t="shared" si="137"/>
        <v>2030</v>
      </c>
      <c r="C1642" t="s">
        <v>18</v>
      </c>
      <c r="D1642" t="s">
        <v>19</v>
      </c>
      <c r="E1642" s="5">
        <v>232324514</v>
      </c>
      <c r="F1642" s="13">
        <f>INDEX($R$3:$T$335,MATCH(PERL[[#This Row],[DistrictNumber]],$R$3:$R$335,0),3)</f>
        <v>0</v>
      </c>
      <c r="G1642" s="9">
        <f t="shared" si="139"/>
        <v>0</v>
      </c>
      <c r="H1642" s="11">
        <v>1.02</v>
      </c>
      <c r="I1642" s="12" cm="1">
        <f t="array" ref="I1642">INDEX(PERL[],MATCH(PERL[[#This Row],[Base Year]]&amp;PERL[[#This Row],[DistrictNumber]],PERL[[Fiscal Year]:[Fiscal Year]]&amp;PERL[[DistrictNumber]:[DistrictNumber]],0),9)*$H1642</f>
        <v>0</v>
      </c>
      <c r="J1642" s="15">
        <f>IF(PERL[[#This Row],[Unadjusted Maximum Revenue]]/(PERL[[#This Row],[Proposed Taxable Valuation]]/1000)&gt;PERL[[#This Row],[Max Debt RATE]],PERL[[#This Row],[Max Debt RATE]],PERL[[#This Row],[Unadjusted Maximum Revenue]]/(PERL[[#This Row],[Proposed Taxable Valuation]]/1000))</f>
        <v>0</v>
      </c>
      <c r="K1642" s="26">
        <f>ROUND(PERL[[#This Row],[Proposed Taxable Valuation]]/1000*PERL[[#This Row],[Adjusted Rate]],0)</f>
        <v>0</v>
      </c>
      <c r="L1642" s="19">
        <f t="shared" si="138"/>
        <v>0</v>
      </c>
      <c r="M1642" s="17">
        <f t="shared" si="140"/>
        <v>0</v>
      </c>
      <c r="N1642" s="5">
        <v>188383002</v>
      </c>
      <c r="O1642">
        <f>INDEX($R$3:$T$335,MATCH(PERL[[#This Row],[DistrictNumber]],$R$3:$R$335,0),3)</f>
        <v>0</v>
      </c>
      <c r="P1642" s="9">
        <f t="shared" si="142"/>
        <v>0</v>
      </c>
      <c r="V1642">
        <v>2031</v>
      </c>
      <c r="W1642" t="s">
        <v>28</v>
      </c>
      <c r="X1642" s="25">
        <v>1042786393</v>
      </c>
    </row>
    <row r="1643" spans="1:24" x14ac:dyDescent="0.35">
      <c r="A1643" s="13">
        <v>2031</v>
      </c>
      <c r="B1643" s="13">
        <f t="shared" si="137"/>
        <v>2030</v>
      </c>
      <c r="C1643" t="s">
        <v>20</v>
      </c>
      <c r="D1643" t="s">
        <v>21</v>
      </c>
      <c r="E1643" s="5">
        <v>1836346355</v>
      </c>
      <c r="F1643" s="13">
        <f>INDEX($R$3:$T$335,MATCH(PERL[[#This Row],[DistrictNumber]],$R$3:$R$335,0),3)</f>
        <v>0</v>
      </c>
      <c r="G1643" s="9">
        <f t="shared" si="139"/>
        <v>0</v>
      </c>
      <c r="H1643" s="11">
        <v>1.02</v>
      </c>
      <c r="I1643" s="12" cm="1">
        <f t="array" ref="I1643">INDEX(PERL[],MATCH(PERL[[#This Row],[Base Year]]&amp;PERL[[#This Row],[DistrictNumber]],PERL[[Fiscal Year]:[Fiscal Year]]&amp;PERL[[DistrictNumber]:[DistrictNumber]],0),9)*$H1643</f>
        <v>0</v>
      </c>
      <c r="J1643" s="15">
        <f>IF(PERL[[#This Row],[Unadjusted Maximum Revenue]]/(PERL[[#This Row],[Proposed Taxable Valuation]]/1000)&gt;PERL[[#This Row],[Max Debt RATE]],PERL[[#This Row],[Max Debt RATE]],PERL[[#This Row],[Unadjusted Maximum Revenue]]/(PERL[[#This Row],[Proposed Taxable Valuation]]/1000))</f>
        <v>0</v>
      </c>
      <c r="K1643" s="26">
        <f>ROUND(PERL[[#This Row],[Proposed Taxable Valuation]]/1000*PERL[[#This Row],[Adjusted Rate]],0)</f>
        <v>0</v>
      </c>
      <c r="L1643" s="19">
        <f t="shared" si="138"/>
        <v>0</v>
      </c>
      <c r="M1643" s="17">
        <f t="shared" si="140"/>
        <v>0</v>
      </c>
      <c r="N1643" s="5">
        <v>1347362521</v>
      </c>
      <c r="O1643">
        <f>INDEX($R$3:$T$335,MATCH(PERL[[#This Row],[DistrictNumber]],$R$3:$R$335,0),3)</f>
        <v>0</v>
      </c>
      <c r="P1643" s="9">
        <f t="shared" si="142"/>
        <v>0</v>
      </c>
      <c r="V1643">
        <v>2031</v>
      </c>
      <c r="W1643" t="s">
        <v>30</v>
      </c>
      <c r="X1643" s="25">
        <v>232253066</v>
      </c>
    </row>
    <row r="1644" spans="1:24" x14ac:dyDescent="0.35">
      <c r="A1644" s="13">
        <v>2031</v>
      </c>
      <c r="B1644" s="13">
        <f t="shared" si="137"/>
        <v>2030</v>
      </c>
      <c r="C1644" t="s">
        <v>22</v>
      </c>
      <c r="D1644" t="s">
        <v>23</v>
      </c>
      <c r="E1644" s="5">
        <v>1219917823</v>
      </c>
      <c r="F1644" s="13">
        <f>INDEX($R$3:$T$335,MATCH(PERL[[#This Row],[DistrictNumber]],$R$3:$R$335,0),3)</f>
        <v>0</v>
      </c>
      <c r="G1644" s="9">
        <f t="shared" si="139"/>
        <v>0</v>
      </c>
      <c r="H1644" s="11">
        <v>1.02</v>
      </c>
      <c r="I1644" s="12" cm="1">
        <f t="array" ref="I1644">INDEX(PERL[],MATCH(PERL[[#This Row],[Base Year]]&amp;PERL[[#This Row],[DistrictNumber]],PERL[[Fiscal Year]:[Fiscal Year]]&amp;PERL[[DistrictNumber]:[DistrictNumber]],0),9)*$H1644</f>
        <v>0</v>
      </c>
      <c r="J1644" s="15">
        <f>IF(PERL[[#This Row],[Unadjusted Maximum Revenue]]/(PERL[[#This Row],[Proposed Taxable Valuation]]/1000)&gt;PERL[[#This Row],[Max Debt RATE]],PERL[[#This Row],[Max Debt RATE]],PERL[[#This Row],[Unadjusted Maximum Revenue]]/(PERL[[#This Row],[Proposed Taxable Valuation]]/1000))</f>
        <v>0</v>
      </c>
      <c r="K1644" s="26">
        <f>ROUND(PERL[[#This Row],[Proposed Taxable Valuation]]/1000*PERL[[#This Row],[Adjusted Rate]],0)</f>
        <v>0</v>
      </c>
      <c r="L1644" s="19">
        <f t="shared" si="138"/>
        <v>0</v>
      </c>
      <c r="M1644" s="17">
        <f t="shared" si="140"/>
        <v>0</v>
      </c>
      <c r="N1644" s="5">
        <v>757603488</v>
      </c>
      <c r="O1644">
        <f>INDEX($R$3:$T$335,MATCH(PERL[[#This Row],[DistrictNumber]],$R$3:$R$335,0),3)</f>
        <v>0</v>
      </c>
      <c r="P1644" s="9">
        <f t="shared" si="142"/>
        <v>0</v>
      </c>
      <c r="V1644">
        <v>2031</v>
      </c>
      <c r="W1644" t="s">
        <v>32</v>
      </c>
      <c r="X1644" s="25">
        <v>14605300590</v>
      </c>
    </row>
    <row r="1645" spans="1:24" x14ac:dyDescent="0.35">
      <c r="A1645" s="13">
        <v>2031</v>
      </c>
      <c r="B1645" s="13">
        <f t="shared" si="137"/>
        <v>2030</v>
      </c>
      <c r="C1645" t="s">
        <v>24</v>
      </c>
      <c r="D1645" t="s">
        <v>25</v>
      </c>
      <c r="E1645" s="5">
        <v>811239490</v>
      </c>
      <c r="F1645" s="13">
        <f>INDEX($R$3:$T$335,MATCH(PERL[[#This Row],[DistrictNumber]],$R$3:$R$335,0),3)</f>
        <v>0.13500000000000001</v>
      </c>
      <c r="G1645" s="9">
        <f t="shared" si="139"/>
        <v>109517.33115000001</v>
      </c>
      <c r="H1645" s="11">
        <v>1.02</v>
      </c>
      <c r="I1645" s="12" cm="1">
        <f t="array" ref="I1645">INDEX(PERL[],MATCH(PERL[[#This Row],[Base Year]]&amp;PERL[[#This Row],[DistrictNumber]],PERL[[Fiscal Year]:[Fiscal Year]]&amp;PERL[[DistrictNumber]:[DistrictNumber]],0),9)*$H1645</f>
        <v>80518.438142448649</v>
      </c>
      <c r="J1645" s="15">
        <f>IF(PERL[[#This Row],[Unadjusted Maximum Revenue]]/(PERL[[#This Row],[Proposed Taxable Valuation]]/1000)&gt;PERL[[#This Row],[Max Debt RATE]],PERL[[#This Row],[Max Debt RATE]],PERL[[#This Row],[Unadjusted Maximum Revenue]]/(PERL[[#This Row],[Proposed Taxable Valuation]]/1000))</f>
        <v>9.9253597901710441E-2</v>
      </c>
      <c r="K1645" s="26">
        <f>ROUND(PERL[[#This Row],[Proposed Taxable Valuation]]/1000*PERL[[#This Row],[Adjusted Rate]],0)</f>
        <v>80518</v>
      </c>
      <c r="L1645" s="19">
        <f t="shared" si="138"/>
        <v>-28998.893007551364</v>
      </c>
      <c r="M1645" s="17">
        <f t="shared" si="140"/>
        <v>-3.5746402098289567E-2</v>
      </c>
      <c r="N1645" s="5">
        <v>593396283</v>
      </c>
      <c r="O1645">
        <f>INDEX($R$3:$T$335,MATCH(PERL[[#This Row],[DistrictNumber]],$R$3:$R$335,0),3)</f>
        <v>0.13500000000000001</v>
      </c>
      <c r="P1645" s="9">
        <f t="shared" si="142"/>
        <v>80108.498205000011</v>
      </c>
      <c r="V1645">
        <v>2031</v>
      </c>
      <c r="W1645" t="s">
        <v>34</v>
      </c>
      <c r="X1645" s="25">
        <v>593266640</v>
      </c>
    </row>
    <row r="1646" spans="1:24" x14ac:dyDescent="0.35">
      <c r="A1646" s="13">
        <v>2031</v>
      </c>
      <c r="B1646" s="13">
        <f t="shared" si="137"/>
        <v>2030</v>
      </c>
      <c r="C1646" t="s">
        <v>26</v>
      </c>
      <c r="D1646" t="s">
        <v>27</v>
      </c>
      <c r="E1646" s="5">
        <v>7282142797</v>
      </c>
      <c r="F1646" s="13">
        <f>INDEX($R$3:$T$335,MATCH(PERL[[#This Row],[DistrictNumber]],$R$3:$R$335,0),3)</f>
        <v>0</v>
      </c>
      <c r="G1646" s="9">
        <f t="shared" si="139"/>
        <v>0</v>
      </c>
      <c r="H1646" s="11">
        <v>1.02</v>
      </c>
      <c r="I1646" s="12" cm="1">
        <f t="array" ref="I1646">INDEX(PERL[],MATCH(PERL[[#This Row],[Base Year]]&amp;PERL[[#This Row],[DistrictNumber]],PERL[[Fiscal Year]:[Fiscal Year]]&amp;PERL[[DistrictNumber]:[DistrictNumber]],0),9)*$H1646</f>
        <v>0</v>
      </c>
      <c r="J1646" s="15">
        <f>IF(PERL[[#This Row],[Unadjusted Maximum Revenue]]/(PERL[[#This Row],[Proposed Taxable Valuation]]/1000)&gt;PERL[[#This Row],[Max Debt RATE]],PERL[[#This Row],[Max Debt RATE]],PERL[[#This Row],[Unadjusted Maximum Revenue]]/(PERL[[#This Row],[Proposed Taxable Valuation]]/1000))</f>
        <v>0</v>
      </c>
      <c r="K1646" s="26">
        <f>ROUND(PERL[[#This Row],[Proposed Taxable Valuation]]/1000*PERL[[#This Row],[Adjusted Rate]],0)</f>
        <v>0</v>
      </c>
      <c r="L1646" s="19">
        <f t="shared" si="138"/>
        <v>0</v>
      </c>
      <c r="M1646" s="17">
        <f t="shared" si="140"/>
        <v>0</v>
      </c>
      <c r="N1646" s="5">
        <v>4088587344</v>
      </c>
      <c r="O1646">
        <f>INDEX($R$3:$T$335,MATCH(PERL[[#This Row],[DistrictNumber]],$R$3:$R$335,0),3)</f>
        <v>0</v>
      </c>
      <c r="P1646" s="9">
        <f t="shared" si="142"/>
        <v>0</v>
      </c>
      <c r="V1646">
        <v>2031</v>
      </c>
      <c r="W1646" t="s">
        <v>424</v>
      </c>
      <c r="X1646" s="25">
        <v>516780937</v>
      </c>
    </row>
    <row r="1647" spans="1:24" x14ac:dyDescent="0.35">
      <c r="A1647" s="13">
        <v>2031</v>
      </c>
      <c r="B1647" s="13">
        <f t="shared" si="137"/>
        <v>2030</v>
      </c>
      <c r="C1647" t="s">
        <v>28</v>
      </c>
      <c r="D1647" t="s">
        <v>29</v>
      </c>
      <c r="E1647" s="5">
        <v>1042786393</v>
      </c>
      <c r="F1647" s="13">
        <f>INDEX($R$3:$T$335,MATCH(PERL[[#This Row],[DistrictNumber]],$R$3:$R$335,0),3)</f>
        <v>0</v>
      </c>
      <c r="G1647" s="9">
        <f t="shared" si="139"/>
        <v>0</v>
      </c>
      <c r="H1647" s="11">
        <v>1.02</v>
      </c>
      <c r="I1647" s="12" cm="1">
        <f t="array" ref="I1647">INDEX(PERL[],MATCH(PERL[[#This Row],[Base Year]]&amp;PERL[[#This Row],[DistrictNumber]],PERL[[Fiscal Year]:[Fiscal Year]]&amp;PERL[[DistrictNumber]:[DistrictNumber]],0),9)*$H1647</f>
        <v>0</v>
      </c>
      <c r="J1647" s="15">
        <f>IF(PERL[[#This Row],[Unadjusted Maximum Revenue]]/(PERL[[#This Row],[Proposed Taxable Valuation]]/1000)&gt;PERL[[#This Row],[Max Debt RATE]],PERL[[#This Row],[Max Debt RATE]],PERL[[#This Row],[Unadjusted Maximum Revenue]]/(PERL[[#This Row],[Proposed Taxable Valuation]]/1000))</f>
        <v>0</v>
      </c>
      <c r="K1647" s="26">
        <f>ROUND(PERL[[#This Row],[Proposed Taxable Valuation]]/1000*PERL[[#This Row],[Adjusted Rate]],0)</f>
        <v>0</v>
      </c>
      <c r="L1647" s="19">
        <f t="shared" si="138"/>
        <v>0</v>
      </c>
      <c r="M1647" s="17">
        <f t="shared" si="140"/>
        <v>0</v>
      </c>
      <c r="N1647" s="5">
        <v>603114146</v>
      </c>
      <c r="O1647">
        <f>INDEX($R$3:$T$335,MATCH(PERL[[#This Row],[DistrictNumber]],$R$3:$R$335,0),3)</f>
        <v>0</v>
      </c>
      <c r="P1647" s="9">
        <f t="shared" si="142"/>
        <v>0</v>
      </c>
      <c r="V1647">
        <v>2031</v>
      </c>
      <c r="W1647" t="s">
        <v>36</v>
      </c>
      <c r="X1647" s="25">
        <v>425022647</v>
      </c>
    </row>
    <row r="1648" spans="1:24" x14ac:dyDescent="0.35">
      <c r="A1648" s="13">
        <v>2031</v>
      </c>
      <c r="B1648" s="13">
        <f t="shared" si="137"/>
        <v>2030</v>
      </c>
      <c r="C1648" t="s">
        <v>30</v>
      </c>
      <c r="D1648" t="s">
        <v>31</v>
      </c>
      <c r="E1648" s="5">
        <v>232253066</v>
      </c>
      <c r="F1648" s="13">
        <f>INDEX($R$3:$T$335,MATCH(PERL[[#This Row],[DistrictNumber]],$R$3:$R$335,0),3)</f>
        <v>0</v>
      </c>
      <c r="G1648" s="9">
        <f t="shared" si="139"/>
        <v>0</v>
      </c>
      <c r="H1648" s="11">
        <v>1.02</v>
      </c>
      <c r="I1648" s="12" cm="1">
        <f t="array" ref="I1648">INDEX(PERL[],MATCH(PERL[[#This Row],[Base Year]]&amp;PERL[[#This Row],[DistrictNumber]],PERL[[Fiscal Year]:[Fiscal Year]]&amp;PERL[[DistrictNumber]:[DistrictNumber]],0),9)*$H1648</f>
        <v>0</v>
      </c>
      <c r="J1648" s="15">
        <f>IF(PERL[[#This Row],[Unadjusted Maximum Revenue]]/(PERL[[#This Row],[Proposed Taxable Valuation]]/1000)&gt;PERL[[#This Row],[Max Debt RATE]],PERL[[#This Row],[Max Debt RATE]],PERL[[#This Row],[Unadjusted Maximum Revenue]]/(PERL[[#This Row],[Proposed Taxable Valuation]]/1000))</f>
        <v>0</v>
      </c>
      <c r="K1648" s="26">
        <f>ROUND(PERL[[#This Row],[Proposed Taxable Valuation]]/1000*PERL[[#This Row],[Adjusted Rate]],0)</f>
        <v>0</v>
      </c>
      <c r="L1648" s="19">
        <f t="shared" si="138"/>
        <v>0</v>
      </c>
      <c r="M1648" s="17">
        <f t="shared" si="140"/>
        <v>0</v>
      </c>
      <c r="N1648" s="5">
        <v>154332242</v>
      </c>
      <c r="O1648">
        <f>INDEX($R$3:$T$335,MATCH(PERL[[#This Row],[DistrictNumber]],$R$3:$R$335,0),3)</f>
        <v>0</v>
      </c>
      <c r="P1648" s="9">
        <f t="shared" si="142"/>
        <v>0</v>
      </c>
      <c r="V1648">
        <v>2031</v>
      </c>
      <c r="W1648" t="s">
        <v>38</v>
      </c>
      <c r="X1648" s="25">
        <v>961853458</v>
      </c>
    </row>
    <row r="1649" spans="1:24" x14ac:dyDescent="0.35">
      <c r="A1649" s="13">
        <v>2031</v>
      </c>
      <c r="B1649" s="13">
        <f t="shared" si="137"/>
        <v>2030</v>
      </c>
      <c r="C1649" t="s">
        <v>32</v>
      </c>
      <c r="D1649" t="s">
        <v>33</v>
      </c>
      <c r="E1649" s="5">
        <v>14605300590</v>
      </c>
      <c r="F1649" s="13">
        <f>INDEX($R$3:$T$335,MATCH(PERL[[#This Row],[DistrictNumber]],$R$3:$R$335,0),3)</f>
        <v>0</v>
      </c>
      <c r="G1649" s="9">
        <f t="shared" si="139"/>
        <v>0</v>
      </c>
      <c r="H1649" s="11">
        <v>1.02</v>
      </c>
      <c r="I1649" s="12" cm="1">
        <f t="array" ref="I1649">INDEX(PERL[],MATCH(PERL[[#This Row],[Base Year]]&amp;PERL[[#This Row],[DistrictNumber]],PERL[[Fiscal Year]:[Fiscal Year]]&amp;PERL[[DistrictNumber]:[DistrictNumber]],0),9)*$H1649</f>
        <v>0</v>
      </c>
      <c r="J1649" s="15">
        <f>IF(PERL[[#This Row],[Unadjusted Maximum Revenue]]/(PERL[[#This Row],[Proposed Taxable Valuation]]/1000)&gt;PERL[[#This Row],[Max Debt RATE]],PERL[[#This Row],[Max Debt RATE]],PERL[[#This Row],[Unadjusted Maximum Revenue]]/(PERL[[#This Row],[Proposed Taxable Valuation]]/1000))</f>
        <v>0</v>
      </c>
      <c r="K1649" s="26">
        <f>ROUND(PERL[[#This Row],[Proposed Taxable Valuation]]/1000*PERL[[#This Row],[Adjusted Rate]],0)</f>
        <v>0</v>
      </c>
      <c r="L1649" s="19">
        <f t="shared" si="138"/>
        <v>0</v>
      </c>
      <c r="M1649" s="17">
        <f t="shared" si="140"/>
        <v>0</v>
      </c>
      <c r="N1649" s="5">
        <v>7894636881</v>
      </c>
      <c r="O1649">
        <f>INDEX($R$3:$T$335,MATCH(PERL[[#This Row],[DistrictNumber]],$R$3:$R$335,0),3)</f>
        <v>0</v>
      </c>
      <c r="P1649" s="9">
        <f t="shared" si="142"/>
        <v>0</v>
      </c>
      <c r="V1649">
        <v>2031</v>
      </c>
      <c r="W1649" t="s">
        <v>40</v>
      </c>
      <c r="X1649" s="25">
        <v>567943881</v>
      </c>
    </row>
    <row r="1650" spans="1:24" x14ac:dyDescent="0.35">
      <c r="A1650" s="13">
        <v>2031</v>
      </c>
      <c r="B1650" s="13">
        <f t="shared" si="137"/>
        <v>2030</v>
      </c>
      <c r="C1650" t="s">
        <v>34</v>
      </c>
      <c r="D1650" t="s">
        <v>35</v>
      </c>
      <c r="E1650" s="5">
        <v>593266640</v>
      </c>
      <c r="F1650" s="13">
        <f>INDEX($R$3:$T$335,MATCH(PERL[[#This Row],[DistrictNumber]],$R$3:$R$335,0),3)</f>
        <v>0</v>
      </c>
      <c r="G1650" s="9">
        <f t="shared" si="139"/>
        <v>0</v>
      </c>
      <c r="H1650" s="11">
        <v>1.02</v>
      </c>
      <c r="I1650" s="12" cm="1">
        <f t="array" ref="I1650">INDEX(PERL[],MATCH(PERL[[#This Row],[Base Year]]&amp;PERL[[#This Row],[DistrictNumber]],PERL[[Fiscal Year]:[Fiscal Year]]&amp;PERL[[DistrictNumber]:[DistrictNumber]],0),9)*$H1650</f>
        <v>0</v>
      </c>
      <c r="J1650" s="15">
        <f>IF(PERL[[#This Row],[Unadjusted Maximum Revenue]]/(PERL[[#This Row],[Proposed Taxable Valuation]]/1000)&gt;PERL[[#This Row],[Max Debt RATE]],PERL[[#This Row],[Max Debt RATE]],PERL[[#This Row],[Unadjusted Maximum Revenue]]/(PERL[[#This Row],[Proposed Taxable Valuation]]/1000))</f>
        <v>0</v>
      </c>
      <c r="K1650" s="26">
        <f>ROUND(PERL[[#This Row],[Proposed Taxable Valuation]]/1000*PERL[[#This Row],[Adjusted Rate]],0)</f>
        <v>0</v>
      </c>
      <c r="L1650" s="19">
        <f t="shared" si="138"/>
        <v>0</v>
      </c>
      <c r="M1650" s="17">
        <f t="shared" si="140"/>
        <v>0</v>
      </c>
      <c r="N1650" s="5">
        <v>400436295</v>
      </c>
      <c r="O1650">
        <f>INDEX($R$3:$T$335,MATCH(PERL[[#This Row],[DistrictNumber]],$R$3:$R$335,0),3)</f>
        <v>0</v>
      </c>
      <c r="P1650" s="9">
        <f t="shared" si="142"/>
        <v>0</v>
      </c>
      <c r="V1650">
        <v>2031</v>
      </c>
      <c r="W1650" t="s">
        <v>8</v>
      </c>
      <c r="X1650" s="25">
        <v>872240072</v>
      </c>
    </row>
    <row r="1651" spans="1:24" x14ac:dyDescent="0.35">
      <c r="A1651" s="13">
        <v>2031</v>
      </c>
      <c r="B1651" s="13">
        <f t="shared" si="137"/>
        <v>2030</v>
      </c>
      <c r="C1651" t="s">
        <v>36</v>
      </c>
      <c r="D1651" t="s">
        <v>37</v>
      </c>
      <c r="E1651" s="5">
        <v>425022647</v>
      </c>
      <c r="F1651" s="13">
        <f>INDEX($R$3:$T$335,MATCH(PERL[[#This Row],[DistrictNumber]],$R$3:$R$335,0),3)</f>
        <v>0.13500000000000001</v>
      </c>
      <c r="G1651" s="9">
        <f t="shared" si="139"/>
        <v>57378.057345000001</v>
      </c>
      <c r="H1651" s="11">
        <v>1.02</v>
      </c>
      <c r="I1651" s="12" cm="1">
        <f t="array" ref="I1651">INDEX(PERL[],MATCH(PERL[[#This Row],[Base Year]]&amp;PERL[[#This Row],[DistrictNumber]],PERL[[Fiscal Year]:[Fiscal Year]]&amp;PERL[[DistrictNumber]:[DistrictNumber]],0),9)*$H1651</f>
        <v>46904.523180543809</v>
      </c>
      <c r="J1651" s="15">
        <f>IF(PERL[[#This Row],[Unadjusted Maximum Revenue]]/(PERL[[#This Row],[Proposed Taxable Valuation]]/1000)&gt;PERL[[#This Row],[Max Debt RATE]],PERL[[#This Row],[Max Debt RATE]],PERL[[#This Row],[Unadjusted Maximum Revenue]]/(PERL[[#This Row],[Proposed Taxable Valuation]]/1000))</f>
        <v>0.11035770331679245</v>
      </c>
      <c r="K1651" s="26">
        <f>ROUND(PERL[[#This Row],[Proposed Taxable Valuation]]/1000*PERL[[#This Row],[Adjusted Rate]],0)</f>
        <v>46905</v>
      </c>
      <c r="L1651" s="19">
        <f t="shared" si="138"/>
        <v>-10473.534164456192</v>
      </c>
      <c r="M1651" s="17">
        <f t="shared" si="140"/>
        <v>-2.4642296683207554E-2</v>
      </c>
      <c r="N1651" s="5">
        <v>339254650</v>
      </c>
      <c r="O1651">
        <f>INDEX($R$3:$T$335,MATCH(PERL[[#This Row],[DistrictNumber]],$R$3:$R$335,0),3)</f>
        <v>0.13500000000000001</v>
      </c>
      <c r="P1651" s="9">
        <f t="shared" si="142"/>
        <v>45799.377750000007</v>
      </c>
      <c r="V1651">
        <v>2031</v>
      </c>
      <c r="W1651" t="s">
        <v>42</v>
      </c>
      <c r="X1651" s="25">
        <v>1290549311</v>
      </c>
    </row>
    <row r="1652" spans="1:24" x14ac:dyDescent="0.35">
      <c r="A1652" s="13">
        <v>2031</v>
      </c>
      <c r="B1652" s="13">
        <f t="shared" si="137"/>
        <v>2030</v>
      </c>
      <c r="C1652" t="s">
        <v>38</v>
      </c>
      <c r="D1652" t="s">
        <v>39</v>
      </c>
      <c r="E1652" s="5">
        <v>961853458</v>
      </c>
      <c r="F1652" s="13">
        <f>INDEX($R$3:$T$335,MATCH(PERL[[#This Row],[DistrictNumber]],$R$3:$R$335,0),3)</f>
        <v>0</v>
      </c>
      <c r="G1652" s="9">
        <f t="shared" si="139"/>
        <v>0</v>
      </c>
      <c r="H1652" s="11">
        <v>1.02</v>
      </c>
      <c r="I1652" s="12" cm="1">
        <f t="array" ref="I1652">INDEX(PERL[],MATCH(PERL[[#This Row],[Base Year]]&amp;PERL[[#This Row],[DistrictNumber]],PERL[[Fiscal Year]:[Fiscal Year]]&amp;PERL[[DistrictNumber]:[DistrictNumber]],0),9)*$H1652</f>
        <v>0</v>
      </c>
      <c r="J1652" s="15">
        <f>IF(PERL[[#This Row],[Unadjusted Maximum Revenue]]/(PERL[[#This Row],[Proposed Taxable Valuation]]/1000)&gt;PERL[[#This Row],[Max Debt RATE]],PERL[[#This Row],[Max Debt RATE]],PERL[[#This Row],[Unadjusted Maximum Revenue]]/(PERL[[#This Row],[Proposed Taxable Valuation]]/1000))</f>
        <v>0</v>
      </c>
      <c r="K1652" s="26">
        <f>ROUND(PERL[[#This Row],[Proposed Taxable Valuation]]/1000*PERL[[#This Row],[Adjusted Rate]],0)</f>
        <v>0</v>
      </c>
      <c r="L1652" s="19">
        <f t="shared" si="138"/>
        <v>0</v>
      </c>
      <c r="M1652" s="17">
        <f t="shared" si="140"/>
        <v>0</v>
      </c>
      <c r="N1652" s="5">
        <v>644813314</v>
      </c>
      <c r="O1652">
        <f>INDEX($R$3:$T$335,MATCH(PERL[[#This Row],[DistrictNumber]],$R$3:$R$335,0),3)</f>
        <v>0</v>
      </c>
      <c r="P1652" s="9">
        <f t="shared" si="142"/>
        <v>0</v>
      </c>
      <c r="V1652">
        <v>2031</v>
      </c>
      <c r="W1652" t="s">
        <v>44</v>
      </c>
      <c r="X1652" s="25">
        <v>270822518</v>
      </c>
    </row>
    <row r="1653" spans="1:24" x14ac:dyDescent="0.35">
      <c r="A1653" s="13">
        <v>2031</v>
      </c>
      <c r="B1653" s="13">
        <f t="shared" si="137"/>
        <v>2030</v>
      </c>
      <c r="C1653" t="s">
        <v>40</v>
      </c>
      <c r="D1653" t="s">
        <v>41</v>
      </c>
      <c r="E1653" s="5">
        <v>567943881</v>
      </c>
      <c r="F1653" s="13">
        <f>INDEX($R$3:$T$335,MATCH(PERL[[#This Row],[DistrictNumber]],$R$3:$R$335,0),3)</f>
        <v>0</v>
      </c>
      <c r="G1653" s="9">
        <f t="shared" si="139"/>
        <v>0</v>
      </c>
      <c r="H1653" s="11">
        <v>1.02</v>
      </c>
      <c r="I1653" s="12" cm="1">
        <f t="array" ref="I1653">INDEX(PERL[],MATCH(PERL[[#This Row],[Base Year]]&amp;PERL[[#This Row],[DistrictNumber]],PERL[[Fiscal Year]:[Fiscal Year]]&amp;PERL[[DistrictNumber]:[DistrictNumber]],0),9)*$H1653</f>
        <v>0</v>
      </c>
      <c r="J1653" s="15">
        <f>IF(PERL[[#This Row],[Unadjusted Maximum Revenue]]/(PERL[[#This Row],[Proposed Taxable Valuation]]/1000)&gt;PERL[[#This Row],[Max Debt RATE]],PERL[[#This Row],[Max Debt RATE]],PERL[[#This Row],[Unadjusted Maximum Revenue]]/(PERL[[#This Row],[Proposed Taxable Valuation]]/1000))</f>
        <v>0</v>
      </c>
      <c r="K1653" s="26">
        <f>ROUND(PERL[[#This Row],[Proposed Taxable Valuation]]/1000*PERL[[#This Row],[Adjusted Rate]],0)</f>
        <v>0</v>
      </c>
      <c r="L1653" s="19">
        <f t="shared" si="138"/>
        <v>0</v>
      </c>
      <c r="M1653" s="17">
        <f t="shared" si="140"/>
        <v>0</v>
      </c>
      <c r="N1653" s="5">
        <v>440103781</v>
      </c>
      <c r="O1653">
        <f>INDEX($R$3:$T$335,MATCH(PERL[[#This Row],[DistrictNumber]],$R$3:$R$335,0),3)</f>
        <v>0</v>
      </c>
      <c r="P1653" s="9">
        <f t="shared" si="142"/>
        <v>0</v>
      </c>
      <c r="V1653">
        <v>2031</v>
      </c>
      <c r="W1653" t="s">
        <v>46</v>
      </c>
      <c r="X1653" s="25">
        <v>494453611</v>
      </c>
    </row>
    <row r="1654" spans="1:24" x14ac:dyDescent="0.35">
      <c r="A1654" s="13">
        <v>2031</v>
      </c>
      <c r="B1654" s="13">
        <f t="shared" si="137"/>
        <v>2030</v>
      </c>
      <c r="C1654" t="s">
        <v>42</v>
      </c>
      <c r="D1654" t="s">
        <v>43</v>
      </c>
      <c r="E1654" s="5">
        <v>1290549311</v>
      </c>
      <c r="F1654" s="13">
        <f>INDEX($R$3:$T$335,MATCH(PERL[[#This Row],[DistrictNumber]],$R$3:$R$335,0),3)</f>
        <v>0</v>
      </c>
      <c r="G1654" s="9">
        <f t="shared" si="139"/>
        <v>0</v>
      </c>
      <c r="H1654" s="11">
        <v>1.02</v>
      </c>
      <c r="I1654" s="12" cm="1">
        <f t="array" ref="I1654">INDEX(PERL[],MATCH(PERL[[#This Row],[Base Year]]&amp;PERL[[#This Row],[DistrictNumber]],PERL[[Fiscal Year]:[Fiscal Year]]&amp;PERL[[DistrictNumber]:[DistrictNumber]],0),9)*$H1654</f>
        <v>0</v>
      </c>
      <c r="J1654" s="15">
        <f>IF(PERL[[#This Row],[Unadjusted Maximum Revenue]]/(PERL[[#This Row],[Proposed Taxable Valuation]]/1000)&gt;PERL[[#This Row],[Max Debt RATE]],PERL[[#This Row],[Max Debt RATE]],PERL[[#This Row],[Unadjusted Maximum Revenue]]/(PERL[[#This Row],[Proposed Taxable Valuation]]/1000))</f>
        <v>0</v>
      </c>
      <c r="K1654" s="26">
        <f>ROUND(PERL[[#This Row],[Proposed Taxable Valuation]]/1000*PERL[[#This Row],[Adjusted Rate]],0)</f>
        <v>0</v>
      </c>
      <c r="L1654" s="19">
        <f t="shared" si="138"/>
        <v>0</v>
      </c>
      <c r="M1654" s="17">
        <f t="shared" si="140"/>
        <v>0</v>
      </c>
      <c r="N1654" s="5">
        <v>775279720</v>
      </c>
      <c r="O1654">
        <f>INDEX($R$3:$T$335,MATCH(PERL[[#This Row],[DistrictNumber]],$R$3:$R$335,0),3)</f>
        <v>0</v>
      </c>
      <c r="P1654" s="9">
        <f t="shared" si="142"/>
        <v>0</v>
      </c>
      <c r="V1654">
        <v>2031</v>
      </c>
      <c r="W1654" t="s">
        <v>48</v>
      </c>
      <c r="X1654" s="25">
        <v>546176054</v>
      </c>
    </row>
    <row r="1655" spans="1:24" x14ac:dyDescent="0.35">
      <c r="A1655" s="13">
        <v>2031</v>
      </c>
      <c r="B1655" s="13">
        <f t="shared" si="137"/>
        <v>2030</v>
      </c>
      <c r="C1655" t="s">
        <v>44</v>
      </c>
      <c r="D1655" t="s">
        <v>45</v>
      </c>
      <c r="E1655" s="5">
        <v>270822518</v>
      </c>
      <c r="F1655" s="13">
        <f>INDEX($R$3:$T$335,MATCH(PERL[[#This Row],[DistrictNumber]],$R$3:$R$335,0),3)</f>
        <v>0</v>
      </c>
      <c r="G1655" s="9">
        <f t="shared" si="139"/>
        <v>0</v>
      </c>
      <c r="H1655" s="11">
        <v>1.02</v>
      </c>
      <c r="I1655" s="12" cm="1">
        <f t="array" ref="I1655">INDEX(PERL[],MATCH(PERL[[#This Row],[Base Year]]&amp;PERL[[#This Row],[DistrictNumber]],PERL[[Fiscal Year]:[Fiscal Year]]&amp;PERL[[DistrictNumber]:[DistrictNumber]],0),9)*$H1655</f>
        <v>0</v>
      </c>
      <c r="J1655" s="15">
        <f>IF(PERL[[#This Row],[Unadjusted Maximum Revenue]]/(PERL[[#This Row],[Proposed Taxable Valuation]]/1000)&gt;PERL[[#This Row],[Max Debt RATE]],PERL[[#This Row],[Max Debt RATE]],PERL[[#This Row],[Unadjusted Maximum Revenue]]/(PERL[[#This Row],[Proposed Taxable Valuation]]/1000))</f>
        <v>0</v>
      </c>
      <c r="K1655" s="26">
        <f>ROUND(PERL[[#This Row],[Proposed Taxable Valuation]]/1000*PERL[[#This Row],[Adjusted Rate]],0)</f>
        <v>0</v>
      </c>
      <c r="L1655" s="19">
        <f t="shared" si="138"/>
        <v>0</v>
      </c>
      <c r="M1655" s="17">
        <f t="shared" si="140"/>
        <v>0</v>
      </c>
      <c r="N1655" s="5">
        <v>165280139</v>
      </c>
      <c r="O1655">
        <f>INDEX($R$3:$T$335,MATCH(PERL[[#This Row],[DistrictNumber]],$R$3:$R$335,0),3)</f>
        <v>0</v>
      </c>
      <c r="P1655" s="9">
        <f t="shared" si="142"/>
        <v>0</v>
      </c>
      <c r="V1655">
        <v>2031</v>
      </c>
      <c r="W1655" t="s">
        <v>50</v>
      </c>
      <c r="X1655" s="25">
        <v>327213794</v>
      </c>
    </row>
    <row r="1656" spans="1:24" x14ac:dyDescent="0.35">
      <c r="A1656" s="13">
        <v>2031</v>
      </c>
      <c r="B1656" s="13">
        <f t="shared" si="137"/>
        <v>2030</v>
      </c>
      <c r="C1656" t="s">
        <v>46</v>
      </c>
      <c r="D1656" t="s">
        <v>47</v>
      </c>
      <c r="E1656" s="5">
        <v>494453611</v>
      </c>
      <c r="F1656" s="13">
        <f>INDEX($R$3:$T$335,MATCH(PERL[[#This Row],[DistrictNumber]],$R$3:$R$335,0),3)</f>
        <v>0.13500000000000001</v>
      </c>
      <c r="G1656" s="9">
        <f t="shared" si="139"/>
        <v>66751.237485000005</v>
      </c>
      <c r="H1656" s="11">
        <v>1.02</v>
      </c>
      <c r="I1656" s="12" cm="1">
        <f t="array" ref="I1656">INDEX(PERL[],MATCH(PERL[[#This Row],[Base Year]]&amp;PERL[[#This Row],[DistrictNumber]],PERL[[Fiscal Year]:[Fiscal Year]]&amp;PERL[[DistrictNumber]:[DistrictNumber]],0),9)*$H1656</f>
        <v>50541.620670490753</v>
      </c>
      <c r="J1656" s="15">
        <f>IF(PERL[[#This Row],[Unadjusted Maximum Revenue]]/(PERL[[#This Row],[Proposed Taxable Valuation]]/1000)&gt;PERL[[#This Row],[Max Debt RATE]],PERL[[#This Row],[Max Debt RATE]],PERL[[#This Row],[Unadjusted Maximum Revenue]]/(PERL[[#This Row],[Proposed Taxable Valuation]]/1000))</f>
        <v>0.10221711308422572</v>
      </c>
      <c r="K1656" s="26">
        <f>ROUND(PERL[[#This Row],[Proposed Taxable Valuation]]/1000*PERL[[#This Row],[Adjusted Rate]],0)</f>
        <v>50542</v>
      </c>
      <c r="L1656" s="19">
        <f t="shared" si="138"/>
        <v>-16209.616814509252</v>
      </c>
      <c r="M1656" s="17">
        <f t="shared" si="140"/>
        <v>-3.2782886915774287E-2</v>
      </c>
      <c r="N1656" s="5">
        <v>374164530</v>
      </c>
      <c r="O1656">
        <f>INDEX($R$3:$T$335,MATCH(PERL[[#This Row],[DistrictNumber]],$R$3:$R$335,0),3)</f>
        <v>0.13500000000000001</v>
      </c>
      <c r="P1656" s="9">
        <f t="shared" si="142"/>
        <v>50512.211550000007</v>
      </c>
      <c r="V1656">
        <v>2031</v>
      </c>
      <c r="W1656" t="s">
        <v>52</v>
      </c>
      <c r="X1656" s="25">
        <v>702566302</v>
      </c>
    </row>
    <row r="1657" spans="1:24" x14ac:dyDescent="0.35">
      <c r="A1657" s="13">
        <v>2031</v>
      </c>
      <c r="B1657" s="13">
        <f t="shared" si="137"/>
        <v>2030</v>
      </c>
      <c r="C1657" t="s">
        <v>48</v>
      </c>
      <c r="D1657" t="s">
        <v>49</v>
      </c>
      <c r="E1657" s="5">
        <v>546176054</v>
      </c>
      <c r="F1657" s="13">
        <f>INDEX($R$3:$T$335,MATCH(PERL[[#This Row],[DistrictNumber]],$R$3:$R$335,0),3)</f>
        <v>0</v>
      </c>
      <c r="G1657" s="9">
        <f t="shared" si="139"/>
        <v>0</v>
      </c>
      <c r="H1657" s="11">
        <v>1.02</v>
      </c>
      <c r="I1657" s="12" cm="1">
        <f t="array" ref="I1657">INDEX(PERL[],MATCH(PERL[[#This Row],[Base Year]]&amp;PERL[[#This Row],[DistrictNumber]],PERL[[Fiscal Year]:[Fiscal Year]]&amp;PERL[[DistrictNumber]:[DistrictNumber]],0),9)*$H1657</f>
        <v>0</v>
      </c>
      <c r="J1657" s="15">
        <f>IF(PERL[[#This Row],[Unadjusted Maximum Revenue]]/(PERL[[#This Row],[Proposed Taxable Valuation]]/1000)&gt;PERL[[#This Row],[Max Debt RATE]],PERL[[#This Row],[Max Debt RATE]],PERL[[#This Row],[Unadjusted Maximum Revenue]]/(PERL[[#This Row],[Proposed Taxable Valuation]]/1000))</f>
        <v>0</v>
      </c>
      <c r="K1657" s="26">
        <f>ROUND(PERL[[#This Row],[Proposed Taxable Valuation]]/1000*PERL[[#This Row],[Adjusted Rate]],0)</f>
        <v>0</v>
      </c>
      <c r="L1657" s="19">
        <f t="shared" si="138"/>
        <v>0</v>
      </c>
      <c r="M1657" s="17">
        <f t="shared" si="140"/>
        <v>0</v>
      </c>
      <c r="N1657" s="5">
        <v>435236219</v>
      </c>
      <c r="O1657">
        <f>INDEX($R$3:$T$335,MATCH(PERL[[#This Row],[DistrictNumber]],$R$3:$R$335,0),3)</f>
        <v>0</v>
      </c>
      <c r="P1657" s="9">
        <f t="shared" si="142"/>
        <v>0</v>
      </c>
      <c r="V1657">
        <v>2031</v>
      </c>
      <c r="W1657" t="s">
        <v>54</v>
      </c>
      <c r="X1657" s="25">
        <v>567076261</v>
      </c>
    </row>
    <row r="1658" spans="1:24" x14ac:dyDescent="0.35">
      <c r="A1658" s="13">
        <v>2031</v>
      </c>
      <c r="B1658" s="13">
        <f t="shared" si="137"/>
        <v>2030</v>
      </c>
      <c r="C1658" t="s">
        <v>50</v>
      </c>
      <c r="D1658" t="s">
        <v>51</v>
      </c>
      <c r="E1658" s="5">
        <v>327213794</v>
      </c>
      <c r="F1658" s="13">
        <f>INDEX($R$3:$T$335,MATCH(PERL[[#This Row],[DistrictNumber]],$R$3:$R$335,0),3)</f>
        <v>0</v>
      </c>
      <c r="G1658" s="9">
        <f t="shared" si="139"/>
        <v>0</v>
      </c>
      <c r="H1658" s="11">
        <v>1.02</v>
      </c>
      <c r="I1658" s="12" cm="1">
        <f t="array" ref="I1658">INDEX(PERL[],MATCH(PERL[[#This Row],[Base Year]]&amp;PERL[[#This Row],[DistrictNumber]],PERL[[Fiscal Year]:[Fiscal Year]]&amp;PERL[[DistrictNumber]:[DistrictNumber]],0),9)*$H1658</f>
        <v>0</v>
      </c>
      <c r="J1658" s="15">
        <f>IF(PERL[[#This Row],[Unadjusted Maximum Revenue]]/(PERL[[#This Row],[Proposed Taxable Valuation]]/1000)&gt;PERL[[#This Row],[Max Debt RATE]],PERL[[#This Row],[Max Debt RATE]],PERL[[#This Row],[Unadjusted Maximum Revenue]]/(PERL[[#This Row],[Proposed Taxable Valuation]]/1000))</f>
        <v>0</v>
      </c>
      <c r="K1658" s="26">
        <f>ROUND(PERL[[#This Row],[Proposed Taxable Valuation]]/1000*PERL[[#This Row],[Adjusted Rate]],0)</f>
        <v>0</v>
      </c>
      <c r="L1658" s="19">
        <f t="shared" si="138"/>
        <v>0</v>
      </c>
      <c r="M1658" s="17">
        <f t="shared" si="140"/>
        <v>0</v>
      </c>
      <c r="N1658" s="5">
        <v>224844285</v>
      </c>
      <c r="O1658">
        <f>INDEX($R$3:$T$335,MATCH(PERL[[#This Row],[DistrictNumber]],$R$3:$R$335,0),3)</f>
        <v>0</v>
      </c>
      <c r="P1658" s="9">
        <f t="shared" si="142"/>
        <v>0</v>
      </c>
      <c r="V1658">
        <v>2031</v>
      </c>
      <c r="W1658" t="s">
        <v>56</v>
      </c>
      <c r="X1658" s="25">
        <v>201579466</v>
      </c>
    </row>
    <row r="1659" spans="1:24" x14ac:dyDescent="0.35">
      <c r="A1659" s="13">
        <v>2031</v>
      </c>
      <c r="B1659" s="13">
        <f t="shared" si="137"/>
        <v>2030</v>
      </c>
      <c r="C1659" t="s">
        <v>52</v>
      </c>
      <c r="D1659" t="s">
        <v>53</v>
      </c>
      <c r="E1659" s="5">
        <v>702566302</v>
      </c>
      <c r="F1659" s="13">
        <f>INDEX($R$3:$T$335,MATCH(PERL[[#This Row],[DistrictNumber]],$R$3:$R$335,0),3)</f>
        <v>0</v>
      </c>
      <c r="G1659" s="9">
        <f t="shared" si="139"/>
        <v>0</v>
      </c>
      <c r="H1659" s="11">
        <v>1.02</v>
      </c>
      <c r="I1659" s="12" cm="1">
        <f t="array" ref="I1659">INDEX(PERL[],MATCH(PERL[[#This Row],[Base Year]]&amp;PERL[[#This Row],[DistrictNumber]],PERL[[Fiscal Year]:[Fiscal Year]]&amp;PERL[[DistrictNumber]:[DistrictNumber]],0),9)*$H1659</f>
        <v>0</v>
      </c>
      <c r="J1659" s="15">
        <f>IF(PERL[[#This Row],[Unadjusted Maximum Revenue]]/(PERL[[#This Row],[Proposed Taxable Valuation]]/1000)&gt;PERL[[#This Row],[Max Debt RATE]],PERL[[#This Row],[Max Debt RATE]],PERL[[#This Row],[Unadjusted Maximum Revenue]]/(PERL[[#This Row],[Proposed Taxable Valuation]]/1000))</f>
        <v>0</v>
      </c>
      <c r="K1659" s="26">
        <f>ROUND(PERL[[#This Row],[Proposed Taxable Valuation]]/1000*PERL[[#This Row],[Adjusted Rate]],0)</f>
        <v>0</v>
      </c>
      <c r="L1659" s="19">
        <f t="shared" si="138"/>
        <v>0</v>
      </c>
      <c r="M1659" s="17">
        <f t="shared" si="140"/>
        <v>0</v>
      </c>
      <c r="N1659" s="5">
        <v>404934551</v>
      </c>
      <c r="O1659">
        <f>INDEX($R$3:$T$335,MATCH(PERL[[#This Row],[DistrictNumber]],$R$3:$R$335,0),3)</f>
        <v>0</v>
      </c>
      <c r="P1659" s="9">
        <f t="shared" si="142"/>
        <v>0</v>
      </c>
      <c r="V1659">
        <v>2031</v>
      </c>
      <c r="W1659" t="s">
        <v>58</v>
      </c>
      <c r="X1659" s="25">
        <v>1394351686</v>
      </c>
    </row>
    <row r="1660" spans="1:24" x14ac:dyDescent="0.35">
      <c r="A1660" s="13">
        <v>2031</v>
      </c>
      <c r="B1660" s="13">
        <f t="shared" si="137"/>
        <v>2030</v>
      </c>
      <c r="C1660" t="s">
        <v>54</v>
      </c>
      <c r="D1660" t="s">
        <v>55</v>
      </c>
      <c r="E1660" s="5">
        <v>567076261</v>
      </c>
      <c r="F1660" s="13">
        <f>INDEX($R$3:$T$335,MATCH(PERL[[#This Row],[DistrictNumber]],$R$3:$R$335,0),3)</f>
        <v>0</v>
      </c>
      <c r="G1660" s="9">
        <f t="shared" si="139"/>
        <v>0</v>
      </c>
      <c r="H1660" s="11">
        <v>1.02</v>
      </c>
      <c r="I1660" s="12" cm="1">
        <f t="array" ref="I1660">INDEX(PERL[],MATCH(PERL[[#This Row],[Base Year]]&amp;PERL[[#This Row],[DistrictNumber]],PERL[[Fiscal Year]:[Fiscal Year]]&amp;PERL[[DistrictNumber]:[DistrictNumber]],0),9)*$H1660</f>
        <v>0</v>
      </c>
      <c r="J1660" s="15">
        <f>IF(PERL[[#This Row],[Unadjusted Maximum Revenue]]/(PERL[[#This Row],[Proposed Taxable Valuation]]/1000)&gt;PERL[[#This Row],[Max Debt RATE]],PERL[[#This Row],[Max Debt RATE]],PERL[[#This Row],[Unadjusted Maximum Revenue]]/(PERL[[#This Row],[Proposed Taxable Valuation]]/1000))</f>
        <v>0</v>
      </c>
      <c r="K1660" s="26">
        <f>ROUND(PERL[[#This Row],[Proposed Taxable Valuation]]/1000*PERL[[#This Row],[Adjusted Rate]],0)</f>
        <v>0</v>
      </c>
      <c r="L1660" s="19">
        <f t="shared" si="138"/>
        <v>0</v>
      </c>
      <c r="M1660" s="17">
        <f t="shared" si="140"/>
        <v>0</v>
      </c>
      <c r="N1660" s="5">
        <v>422687137</v>
      </c>
      <c r="O1660">
        <f>INDEX($R$3:$T$335,MATCH(PERL[[#This Row],[DistrictNumber]],$R$3:$R$335,0),3)</f>
        <v>0</v>
      </c>
      <c r="P1660" s="9">
        <f t="shared" si="142"/>
        <v>0</v>
      </c>
      <c r="V1660">
        <v>2031</v>
      </c>
      <c r="W1660" t="s">
        <v>60</v>
      </c>
      <c r="X1660" s="25">
        <v>3759739742</v>
      </c>
    </row>
    <row r="1661" spans="1:24" x14ac:dyDescent="0.35">
      <c r="A1661" s="13">
        <v>2031</v>
      </c>
      <c r="B1661" s="13">
        <f t="shared" si="137"/>
        <v>2030</v>
      </c>
      <c r="C1661" t="s">
        <v>56</v>
      </c>
      <c r="D1661" t="s">
        <v>57</v>
      </c>
      <c r="E1661" s="5">
        <v>201579466</v>
      </c>
      <c r="F1661" s="13">
        <f>INDEX($R$3:$T$335,MATCH(PERL[[#This Row],[DistrictNumber]],$R$3:$R$335,0),3)</f>
        <v>0</v>
      </c>
      <c r="G1661" s="9">
        <f t="shared" si="139"/>
        <v>0</v>
      </c>
      <c r="H1661" s="11">
        <v>1.02</v>
      </c>
      <c r="I1661" s="12" cm="1">
        <f t="array" ref="I1661">INDEX(PERL[],MATCH(PERL[[#This Row],[Base Year]]&amp;PERL[[#This Row],[DistrictNumber]],PERL[[Fiscal Year]:[Fiscal Year]]&amp;PERL[[DistrictNumber]:[DistrictNumber]],0),9)*$H1661</f>
        <v>0</v>
      </c>
      <c r="J1661" s="15">
        <f>IF(PERL[[#This Row],[Unadjusted Maximum Revenue]]/(PERL[[#This Row],[Proposed Taxable Valuation]]/1000)&gt;PERL[[#This Row],[Max Debt RATE]],PERL[[#This Row],[Max Debt RATE]],PERL[[#This Row],[Unadjusted Maximum Revenue]]/(PERL[[#This Row],[Proposed Taxable Valuation]]/1000))</f>
        <v>0</v>
      </c>
      <c r="K1661" s="26">
        <f>ROUND(PERL[[#This Row],[Proposed Taxable Valuation]]/1000*PERL[[#This Row],[Adjusted Rate]],0)</f>
        <v>0</v>
      </c>
      <c r="L1661" s="19">
        <f t="shared" si="138"/>
        <v>0</v>
      </c>
      <c r="M1661" s="17">
        <f t="shared" si="140"/>
        <v>0</v>
      </c>
      <c r="N1661" s="5">
        <v>145082008</v>
      </c>
      <c r="O1661">
        <f>INDEX($R$3:$T$335,MATCH(PERL[[#This Row],[DistrictNumber]],$R$3:$R$335,0),3)</f>
        <v>0</v>
      </c>
      <c r="P1661" s="9">
        <f t="shared" si="142"/>
        <v>0</v>
      </c>
      <c r="V1661">
        <v>2031</v>
      </c>
      <c r="W1661" t="s">
        <v>200</v>
      </c>
      <c r="X1661" s="25">
        <v>837799457</v>
      </c>
    </row>
    <row r="1662" spans="1:24" x14ac:dyDescent="0.35">
      <c r="A1662" s="13">
        <v>2031</v>
      </c>
      <c r="B1662" s="13">
        <f t="shared" si="137"/>
        <v>2030</v>
      </c>
      <c r="C1662" t="s">
        <v>58</v>
      </c>
      <c r="D1662" t="s">
        <v>59</v>
      </c>
      <c r="E1662" s="5">
        <v>1394351686</v>
      </c>
      <c r="F1662" s="13">
        <f>INDEX($R$3:$T$335,MATCH(PERL[[#This Row],[DistrictNumber]],$R$3:$R$335,0),3)</f>
        <v>0</v>
      </c>
      <c r="G1662" s="9">
        <f t="shared" si="139"/>
        <v>0</v>
      </c>
      <c r="H1662" s="11">
        <v>1.02</v>
      </c>
      <c r="I1662" s="12" cm="1">
        <f t="array" ref="I1662">INDEX(PERL[],MATCH(PERL[[#This Row],[Base Year]]&amp;PERL[[#This Row],[DistrictNumber]],PERL[[Fiscal Year]:[Fiscal Year]]&amp;PERL[[DistrictNumber]:[DistrictNumber]],0),9)*$H1662</f>
        <v>0</v>
      </c>
      <c r="J1662" s="15">
        <f>IF(PERL[[#This Row],[Unadjusted Maximum Revenue]]/(PERL[[#This Row],[Proposed Taxable Valuation]]/1000)&gt;PERL[[#This Row],[Max Debt RATE]],PERL[[#This Row],[Max Debt RATE]],PERL[[#This Row],[Unadjusted Maximum Revenue]]/(PERL[[#This Row],[Proposed Taxable Valuation]]/1000))</f>
        <v>0</v>
      </c>
      <c r="K1662" s="26">
        <f>ROUND(PERL[[#This Row],[Proposed Taxable Valuation]]/1000*PERL[[#This Row],[Adjusted Rate]],0)</f>
        <v>0</v>
      </c>
      <c r="L1662" s="19">
        <f t="shared" si="138"/>
        <v>0</v>
      </c>
      <c r="M1662" s="17">
        <f t="shared" si="140"/>
        <v>0</v>
      </c>
      <c r="N1662" s="5">
        <v>909540236</v>
      </c>
      <c r="O1662">
        <f>INDEX($R$3:$T$335,MATCH(PERL[[#This Row],[DistrictNumber]],$R$3:$R$335,0),3)</f>
        <v>0</v>
      </c>
      <c r="P1662" s="9">
        <f t="shared" si="142"/>
        <v>0</v>
      </c>
      <c r="V1662">
        <v>2031</v>
      </c>
      <c r="W1662" t="s">
        <v>62</v>
      </c>
      <c r="X1662" s="25">
        <v>2063392793</v>
      </c>
    </row>
    <row r="1663" spans="1:24" x14ac:dyDescent="0.35">
      <c r="A1663" s="13">
        <v>2031</v>
      </c>
      <c r="B1663" s="13">
        <f t="shared" si="137"/>
        <v>2030</v>
      </c>
      <c r="C1663" t="s">
        <v>60</v>
      </c>
      <c r="D1663" t="s">
        <v>61</v>
      </c>
      <c r="E1663" s="5">
        <v>3759739742</v>
      </c>
      <c r="F1663" s="13">
        <f>INDEX($R$3:$T$335,MATCH(PERL[[#This Row],[DistrictNumber]],$R$3:$R$335,0),3)</f>
        <v>0</v>
      </c>
      <c r="G1663" s="9">
        <f t="shared" si="139"/>
        <v>0</v>
      </c>
      <c r="H1663" s="11">
        <v>1.02</v>
      </c>
      <c r="I1663" s="12" cm="1">
        <f t="array" ref="I1663">INDEX(PERL[],MATCH(PERL[[#This Row],[Base Year]]&amp;PERL[[#This Row],[DistrictNumber]],PERL[[Fiscal Year]:[Fiscal Year]]&amp;PERL[[DistrictNumber]:[DistrictNumber]],0),9)*$H1663</f>
        <v>0</v>
      </c>
      <c r="J1663" s="15">
        <f>IF(PERL[[#This Row],[Unadjusted Maximum Revenue]]/(PERL[[#This Row],[Proposed Taxable Valuation]]/1000)&gt;PERL[[#This Row],[Max Debt RATE]],PERL[[#This Row],[Max Debt RATE]],PERL[[#This Row],[Unadjusted Maximum Revenue]]/(PERL[[#This Row],[Proposed Taxable Valuation]]/1000))</f>
        <v>0</v>
      </c>
      <c r="K1663" s="26">
        <f>ROUND(PERL[[#This Row],[Proposed Taxable Valuation]]/1000*PERL[[#This Row],[Adjusted Rate]],0)</f>
        <v>0</v>
      </c>
      <c r="L1663" s="19">
        <f t="shared" si="138"/>
        <v>0</v>
      </c>
      <c r="M1663" s="17">
        <f t="shared" si="140"/>
        <v>0</v>
      </c>
      <c r="N1663" s="5">
        <v>2159103675</v>
      </c>
      <c r="O1663">
        <f>INDEX($R$3:$T$335,MATCH(PERL[[#This Row],[DistrictNumber]],$R$3:$R$335,0),3)</f>
        <v>0</v>
      </c>
      <c r="P1663" s="9">
        <f t="shared" si="142"/>
        <v>0</v>
      </c>
      <c r="V1663">
        <v>2031</v>
      </c>
      <c r="W1663" t="s">
        <v>64</v>
      </c>
      <c r="X1663" s="25">
        <v>1573388438</v>
      </c>
    </row>
    <row r="1664" spans="1:24" x14ac:dyDescent="0.35">
      <c r="A1664" s="13">
        <v>2031</v>
      </c>
      <c r="B1664" s="13">
        <f t="shared" si="137"/>
        <v>2030</v>
      </c>
      <c r="C1664" t="s">
        <v>62</v>
      </c>
      <c r="D1664" t="s">
        <v>63</v>
      </c>
      <c r="E1664" s="5">
        <v>2063392793</v>
      </c>
      <c r="F1664" s="13">
        <f>INDEX($R$3:$T$335,MATCH(PERL[[#This Row],[DistrictNumber]],$R$3:$R$335,0),3)</f>
        <v>0</v>
      </c>
      <c r="G1664" s="9">
        <f t="shared" si="139"/>
        <v>0</v>
      </c>
      <c r="H1664" s="11">
        <v>1.02</v>
      </c>
      <c r="I1664" s="12" cm="1">
        <f t="array" ref="I1664">INDEX(PERL[],MATCH(PERL[[#This Row],[Base Year]]&amp;PERL[[#This Row],[DistrictNumber]],PERL[[Fiscal Year]:[Fiscal Year]]&amp;PERL[[DistrictNumber]:[DistrictNumber]],0),9)*$H1664</f>
        <v>0</v>
      </c>
      <c r="J1664" s="15">
        <f>IF(PERL[[#This Row],[Unadjusted Maximum Revenue]]/(PERL[[#This Row],[Proposed Taxable Valuation]]/1000)&gt;PERL[[#This Row],[Max Debt RATE]],PERL[[#This Row],[Max Debt RATE]],PERL[[#This Row],[Unadjusted Maximum Revenue]]/(PERL[[#This Row],[Proposed Taxable Valuation]]/1000))</f>
        <v>0</v>
      </c>
      <c r="K1664" s="26">
        <f>ROUND(PERL[[#This Row],[Proposed Taxable Valuation]]/1000*PERL[[#This Row],[Adjusted Rate]],0)</f>
        <v>0</v>
      </c>
      <c r="L1664" s="19">
        <f t="shared" si="138"/>
        <v>0</v>
      </c>
      <c r="M1664" s="17">
        <f t="shared" si="140"/>
        <v>0</v>
      </c>
      <c r="N1664" s="5">
        <v>1254515235</v>
      </c>
      <c r="O1664">
        <f>INDEX($R$3:$T$335,MATCH(PERL[[#This Row],[DistrictNumber]],$R$3:$R$335,0),3)</f>
        <v>0</v>
      </c>
      <c r="P1664" s="9">
        <f t="shared" si="142"/>
        <v>0</v>
      </c>
      <c r="V1664">
        <v>2031</v>
      </c>
      <c r="W1664" t="s">
        <v>66</v>
      </c>
      <c r="X1664" s="25">
        <v>584394838</v>
      </c>
    </row>
    <row r="1665" spans="1:24" x14ac:dyDescent="0.35">
      <c r="A1665" s="13">
        <v>2031</v>
      </c>
      <c r="B1665" s="13">
        <f t="shared" si="137"/>
        <v>2030</v>
      </c>
      <c r="C1665" t="s">
        <v>64</v>
      </c>
      <c r="D1665" t="s">
        <v>65</v>
      </c>
      <c r="E1665" s="5">
        <v>1573388438</v>
      </c>
      <c r="F1665" s="13">
        <f>INDEX($R$3:$T$335,MATCH(PERL[[#This Row],[DistrictNumber]],$R$3:$R$335,0),3)</f>
        <v>0.13500000000000001</v>
      </c>
      <c r="G1665" s="9">
        <f t="shared" si="139"/>
        <v>212407.43913000001</v>
      </c>
      <c r="H1665" s="11">
        <v>1.02</v>
      </c>
      <c r="I1665" s="12" cm="1">
        <f t="array" ref="I1665">INDEX(PERL[],MATCH(PERL[[#This Row],[Base Year]]&amp;PERL[[#This Row],[DistrictNumber]],PERL[[Fiscal Year]:[Fiscal Year]]&amp;PERL[[DistrictNumber]:[DistrictNumber]],0),9)*$H1665</f>
        <v>103266.66589001652</v>
      </c>
      <c r="J1665" s="15">
        <f>IF(PERL[[#This Row],[Unadjusted Maximum Revenue]]/(PERL[[#This Row],[Proposed Taxable Valuation]]/1000)&gt;PERL[[#This Row],[Max Debt RATE]],PERL[[#This Row],[Max Debt RATE]],PERL[[#This Row],[Unadjusted Maximum Revenue]]/(PERL[[#This Row],[Proposed Taxable Valuation]]/1000))</f>
        <v>6.5633293976205334E-2</v>
      </c>
      <c r="K1665" s="26">
        <f>ROUND(PERL[[#This Row],[Proposed Taxable Valuation]]/1000*PERL[[#This Row],[Adjusted Rate]],0)</f>
        <v>103267</v>
      </c>
      <c r="L1665" s="19">
        <f t="shared" si="138"/>
        <v>-109140.77323998349</v>
      </c>
      <c r="M1665" s="17">
        <f t="shared" si="140"/>
        <v>-6.9366706023794675E-2</v>
      </c>
      <c r="N1665" s="5">
        <v>920729385</v>
      </c>
      <c r="O1665">
        <f>INDEX($R$3:$T$335,MATCH(PERL[[#This Row],[DistrictNumber]],$R$3:$R$335,0),3)</f>
        <v>0.13500000000000001</v>
      </c>
      <c r="P1665" s="9">
        <f t="shared" si="142"/>
        <v>124298.466975</v>
      </c>
      <c r="V1665">
        <v>2031</v>
      </c>
      <c r="W1665" t="s">
        <v>618</v>
      </c>
      <c r="X1665" s="25">
        <v>553729968</v>
      </c>
    </row>
    <row r="1666" spans="1:24" x14ac:dyDescent="0.35">
      <c r="A1666" s="13">
        <v>2031</v>
      </c>
      <c r="B1666" s="13">
        <f t="shared" si="137"/>
        <v>2030</v>
      </c>
      <c r="C1666" t="s">
        <v>66</v>
      </c>
      <c r="D1666" t="s">
        <v>67</v>
      </c>
      <c r="E1666" s="5">
        <v>584394838</v>
      </c>
      <c r="F1666" s="13">
        <f>INDEX($R$3:$T$335,MATCH(PERL[[#This Row],[DistrictNumber]],$R$3:$R$335,0),3)</f>
        <v>0</v>
      </c>
      <c r="G1666" s="9">
        <f t="shared" si="139"/>
        <v>0</v>
      </c>
      <c r="H1666" s="11">
        <v>1.02</v>
      </c>
      <c r="I1666" s="12" cm="1">
        <f t="array" ref="I1666">INDEX(PERL[],MATCH(PERL[[#This Row],[Base Year]]&amp;PERL[[#This Row],[DistrictNumber]],PERL[[Fiscal Year]:[Fiscal Year]]&amp;PERL[[DistrictNumber]:[DistrictNumber]],0),9)*$H1666</f>
        <v>0</v>
      </c>
      <c r="J1666" s="15">
        <f>IF(PERL[[#This Row],[Unadjusted Maximum Revenue]]/(PERL[[#This Row],[Proposed Taxable Valuation]]/1000)&gt;PERL[[#This Row],[Max Debt RATE]],PERL[[#This Row],[Max Debt RATE]],PERL[[#This Row],[Unadjusted Maximum Revenue]]/(PERL[[#This Row],[Proposed Taxable Valuation]]/1000))</f>
        <v>0</v>
      </c>
      <c r="K1666" s="26">
        <f>ROUND(PERL[[#This Row],[Proposed Taxable Valuation]]/1000*PERL[[#This Row],[Adjusted Rate]],0)</f>
        <v>0</v>
      </c>
      <c r="L1666" s="19">
        <f t="shared" si="138"/>
        <v>0</v>
      </c>
      <c r="M1666" s="17">
        <f t="shared" si="140"/>
        <v>0</v>
      </c>
      <c r="N1666" s="5">
        <v>382343013</v>
      </c>
      <c r="O1666">
        <f>INDEX($R$3:$T$335,MATCH(PERL[[#This Row],[DistrictNumber]],$R$3:$R$335,0),3)</f>
        <v>0</v>
      </c>
      <c r="P1666" s="9">
        <f t="shared" si="142"/>
        <v>0</v>
      </c>
      <c r="V1666">
        <v>2031</v>
      </c>
      <c r="W1666" t="s">
        <v>70</v>
      </c>
      <c r="X1666" s="25">
        <v>665808366</v>
      </c>
    </row>
    <row r="1667" spans="1:24" x14ac:dyDescent="0.35">
      <c r="A1667" s="13">
        <v>2031</v>
      </c>
      <c r="B1667" s="13">
        <f t="shared" si="137"/>
        <v>2030</v>
      </c>
      <c r="C1667" t="s">
        <v>68</v>
      </c>
      <c r="D1667" t="s">
        <v>69</v>
      </c>
      <c r="E1667" s="5">
        <v>434059519</v>
      </c>
      <c r="F1667" s="13">
        <f>INDEX($R$3:$T$335,MATCH(PERL[[#This Row],[DistrictNumber]],$R$3:$R$335,0),3)</f>
        <v>0</v>
      </c>
      <c r="G1667" s="9">
        <f t="shared" si="139"/>
        <v>0</v>
      </c>
      <c r="H1667" s="11">
        <v>1.02</v>
      </c>
      <c r="I1667" s="12" cm="1">
        <f t="array" ref="I1667">INDEX(PERL[],MATCH(PERL[[#This Row],[Base Year]]&amp;PERL[[#This Row],[DistrictNumber]],PERL[[Fiscal Year]:[Fiscal Year]]&amp;PERL[[DistrictNumber]:[DistrictNumber]],0),9)*$H1667</f>
        <v>0</v>
      </c>
      <c r="J1667" s="15">
        <f>IF(PERL[[#This Row],[Unadjusted Maximum Revenue]]/(PERL[[#This Row],[Proposed Taxable Valuation]]/1000)&gt;PERL[[#This Row],[Max Debt RATE]],PERL[[#This Row],[Max Debt RATE]],PERL[[#This Row],[Unadjusted Maximum Revenue]]/(PERL[[#This Row],[Proposed Taxable Valuation]]/1000))</f>
        <v>0</v>
      </c>
      <c r="K1667" s="26">
        <f>ROUND(PERL[[#This Row],[Proposed Taxable Valuation]]/1000*PERL[[#This Row],[Adjusted Rate]],0)</f>
        <v>0</v>
      </c>
      <c r="L1667" s="19">
        <f t="shared" si="138"/>
        <v>0</v>
      </c>
      <c r="M1667" s="17">
        <f t="shared" si="140"/>
        <v>0</v>
      </c>
      <c r="N1667" s="5">
        <v>325937878</v>
      </c>
      <c r="O1667">
        <f>INDEX($R$3:$T$335,MATCH(PERL[[#This Row],[DistrictNumber]],$R$3:$R$335,0),3)</f>
        <v>0</v>
      </c>
      <c r="P1667" s="9">
        <f t="shared" si="142"/>
        <v>0</v>
      </c>
      <c r="V1667">
        <v>2031</v>
      </c>
      <c r="W1667" t="s">
        <v>410</v>
      </c>
      <c r="X1667" s="25">
        <v>563157020</v>
      </c>
    </row>
    <row r="1668" spans="1:24" x14ac:dyDescent="0.35">
      <c r="A1668" s="13">
        <v>2031</v>
      </c>
      <c r="B1668" s="13">
        <f t="shared" si="137"/>
        <v>2030</v>
      </c>
      <c r="C1668" t="s">
        <v>70</v>
      </c>
      <c r="D1668" t="s">
        <v>71</v>
      </c>
      <c r="E1668" s="5">
        <v>665808366</v>
      </c>
      <c r="F1668" s="13">
        <f>INDEX($R$3:$T$335,MATCH(PERL[[#This Row],[DistrictNumber]],$R$3:$R$335,0),3)</f>
        <v>0</v>
      </c>
      <c r="G1668" s="9">
        <f t="shared" si="139"/>
        <v>0</v>
      </c>
      <c r="H1668" s="11">
        <v>1.02</v>
      </c>
      <c r="I1668" s="12" cm="1">
        <f t="array" ref="I1668">INDEX(PERL[],MATCH(PERL[[#This Row],[Base Year]]&amp;PERL[[#This Row],[DistrictNumber]],PERL[[Fiscal Year]:[Fiscal Year]]&amp;PERL[[DistrictNumber]:[DistrictNumber]],0),9)*$H1668</f>
        <v>0</v>
      </c>
      <c r="J1668" s="15">
        <f>IF(PERL[[#This Row],[Unadjusted Maximum Revenue]]/(PERL[[#This Row],[Proposed Taxable Valuation]]/1000)&gt;PERL[[#This Row],[Max Debt RATE]],PERL[[#This Row],[Max Debt RATE]],PERL[[#This Row],[Unadjusted Maximum Revenue]]/(PERL[[#This Row],[Proposed Taxable Valuation]]/1000))</f>
        <v>0</v>
      </c>
      <c r="K1668" s="26">
        <f>ROUND(PERL[[#This Row],[Proposed Taxable Valuation]]/1000*PERL[[#This Row],[Adjusted Rate]],0)</f>
        <v>0</v>
      </c>
      <c r="L1668" s="19">
        <f t="shared" si="138"/>
        <v>0</v>
      </c>
      <c r="M1668" s="17">
        <f t="shared" si="140"/>
        <v>0</v>
      </c>
      <c r="N1668" s="5">
        <v>432838985</v>
      </c>
      <c r="O1668">
        <f>INDEX($R$3:$T$335,MATCH(PERL[[#This Row],[DistrictNumber]],$R$3:$R$335,0),3)</f>
        <v>0</v>
      </c>
      <c r="P1668" s="9">
        <f t="shared" si="142"/>
        <v>0</v>
      </c>
      <c r="V1668">
        <v>2031</v>
      </c>
      <c r="W1668" t="s">
        <v>72</v>
      </c>
      <c r="X1668" s="25">
        <v>2112159248</v>
      </c>
    </row>
    <row r="1669" spans="1:24" x14ac:dyDescent="0.35">
      <c r="A1669" s="13">
        <v>2031</v>
      </c>
      <c r="B1669" s="13">
        <f t="shared" ref="B1669:B1732" si="143">A1669-1</f>
        <v>2030</v>
      </c>
      <c r="C1669" t="s">
        <v>72</v>
      </c>
      <c r="D1669" t="s">
        <v>73</v>
      </c>
      <c r="E1669" s="5">
        <v>2112159248</v>
      </c>
      <c r="F1669" s="13">
        <f>INDEX($R$3:$T$335,MATCH(PERL[[#This Row],[DistrictNumber]],$R$3:$R$335,0),3)</f>
        <v>0</v>
      </c>
      <c r="G1669" s="9">
        <f t="shared" si="139"/>
        <v>0</v>
      </c>
      <c r="H1669" s="11">
        <v>1.02</v>
      </c>
      <c r="I1669" s="12" cm="1">
        <f t="array" ref="I1669">INDEX(PERL[],MATCH(PERL[[#This Row],[Base Year]]&amp;PERL[[#This Row],[DistrictNumber]],PERL[[Fiscal Year]:[Fiscal Year]]&amp;PERL[[DistrictNumber]:[DistrictNumber]],0),9)*$H1669</f>
        <v>0</v>
      </c>
      <c r="J1669" s="15">
        <f>IF(PERL[[#This Row],[Unadjusted Maximum Revenue]]/(PERL[[#This Row],[Proposed Taxable Valuation]]/1000)&gt;PERL[[#This Row],[Max Debt RATE]],PERL[[#This Row],[Max Debt RATE]],PERL[[#This Row],[Unadjusted Maximum Revenue]]/(PERL[[#This Row],[Proposed Taxable Valuation]]/1000))</f>
        <v>0</v>
      </c>
      <c r="K1669" s="26">
        <f>ROUND(PERL[[#This Row],[Proposed Taxable Valuation]]/1000*PERL[[#This Row],[Adjusted Rate]],0)</f>
        <v>0</v>
      </c>
      <c r="L1669" s="19">
        <f t="shared" ref="L1669:L1732" si="144">I1669-G1669</f>
        <v>0</v>
      </c>
      <c r="M1669" s="17">
        <f t="shared" si="140"/>
        <v>0</v>
      </c>
      <c r="N1669" s="5">
        <v>1330520527</v>
      </c>
      <c r="O1669">
        <f>INDEX($R$3:$T$335,MATCH(PERL[[#This Row],[DistrictNumber]],$R$3:$R$335,0),3)</f>
        <v>0</v>
      </c>
      <c r="P1669" s="9">
        <f t="shared" si="142"/>
        <v>0</v>
      </c>
      <c r="V1669">
        <v>2031</v>
      </c>
      <c r="W1669" t="s">
        <v>78</v>
      </c>
      <c r="X1669" s="25">
        <v>753858243</v>
      </c>
    </row>
    <row r="1670" spans="1:24" x14ac:dyDescent="0.35">
      <c r="A1670" s="13">
        <v>2031</v>
      </c>
      <c r="B1670" s="13">
        <f t="shared" si="143"/>
        <v>2030</v>
      </c>
      <c r="C1670" t="s">
        <v>74</v>
      </c>
      <c r="D1670" t="s">
        <v>75</v>
      </c>
      <c r="E1670" s="5">
        <v>278004756</v>
      </c>
      <c r="F1670" s="13">
        <f>INDEX($R$3:$T$335,MATCH(PERL[[#This Row],[DistrictNumber]],$R$3:$R$335,0),3)</f>
        <v>0</v>
      </c>
      <c r="G1670" s="9">
        <f t="shared" si="139"/>
        <v>0</v>
      </c>
      <c r="H1670" s="11">
        <v>1.02</v>
      </c>
      <c r="I1670" s="12" cm="1">
        <f t="array" ref="I1670">INDEX(PERL[],MATCH(PERL[[#This Row],[Base Year]]&amp;PERL[[#This Row],[DistrictNumber]],PERL[[Fiscal Year]:[Fiscal Year]]&amp;PERL[[DistrictNumber]:[DistrictNumber]],0),9)*$H1670</f>
        <v>0</v>
      </c>
      <c r="J1670" s="15">
        <f>IF(PERL[[#This Row],[Unadjusted Maximum Revenue]]/(PERL[[#This Row],[Proposed Taxable Valuation]]/1000)&gt;PERL[[#This Row],[Max Debt RATE]],PERL[[#This Row],[Max Debt RATE]],PERL[[#This Row],[Unadjusted Maximum Revenue]]/(PERL[[#This Row],[Proposed Taxable Valuation]]/1000))</f>
        <v>0</v>
      </c>
      <c r="K1670" s="26">
        <f>ROUND(PERL[[#This Row],[Proposed Taxable Valuation]]/1000*PERL[[#This Row],[Adjusted Rate]],0)</f>
        <v>0</v>
      </c>
      <c r="L1670" s="19">
        <f t="shared" si="144"/>
        <v>0</v>
      </c>
      <c r="M1670" s="17">
        <f t="shared" si="140"/>
        <v>0</v>
      </c>
      <c r="N1670" s="5">
        <v>227224132</v>
      </c>
      <c r="O1670">
        <f>INDEX($R$3:$T$335,MATCH(PERL[[#This Row],[DistrictNumber]],$R$3:$R$335,0),3)</f>
        <v>0</v>
      </c>
      <c r="P1670" s="9">
        <f t="shared" si="142"/>
        <v>0</v>
      </c>
      <c r="V1670">
        <v>2031</v>
      </c>
      <c r="W1670" t="s">
        <v>74</v>
      </c>
      <c r="X1670" s="25">
        <v>278004756</v>
      </c>
    </row>
    <row r="1671" spans="1:24" x14ac:dyDescent="0.35">
      <c r="A1671" s="13">
        <v>2031</v>
      </c>
      <c r="B1671" s="13">
        <f t="shared" si="143"/>
        <v>2030</v>
      </c>
      <c r="C1671" t="s">
        <v>76</v>
      </c>
      <c r="D1671" t="s">
        <v>77</v>
      </c>
      <c r="E1671" s="5">
        <v>355576989</v>
      </c>
      <c r="F1671" s="13">
        <f>INDEX($R$3:$T$335,MATCH(PERL[[#This Row],[DistrictNumber]],$R$3:$R$335,0),3)</f>
        <v>0</v>
      </c>
      <c r="G1671" s="9">
        <f t="shared" si="139"/>
        <v>0</v>
      </c>
      <c r="H1671" s="11">
        <v>1.02</v>
      </c>
      <c r="I1671" s="12" cm="1">
        <f t="array" ref="I1671">INDEX(PERL[],MATCH(PERL[[#This Row],[Base Year]]&amp;PERL[[#This Row],[DistrictNumber]],PERL[[Fiscal Year]:[Fiscal Year]]&amp;PERL[[DistrictNumber]:[DistrictNumber]],0),9)*$H1671</f>
        <v>0</v>
      </c>
      <c r="J1671" s="15">
        <f>IF(PERL[[#This Row],[Unadjusted Maximum Revenue]]/(PERL[[#This Row],[Proposed Taxable Valuation]]/1000)&gt;PERL[[#This Row],[Max Debt RATE]],PERL[[#This Row],[Max Debt RATE]],PERL[[#This Row],[Unadjusted Maximum Revenue]]/(PERL[[#This Row],[Proposed Taxable Valuation]]/1000))</f>
        <v>0</v>
      </c>
      <c r="K1671" s="26">
        <f>ROUND(PERL[[#This Row],[Proposed Taxable Valuation]]/1000*PERL[[#This Row],[Adjusted Rate]],0)</f>
        <v>0</v>
      </c>
      <c r="L1671" s="19">
        <f t="shared" si="144"/>
        <v>0</v>
      </c>
      <c r="M1671" s="17">
        <f t="shared" si="140"/>
        <v>0</v>
      </c>
      <c r="N1671" s="5">
        <v>252733739</v>
      </c>
      <c r="O1671">
        <f>INDEX($R$3:$T$335,MATCH(PERL[[#This Row],[DistrictNumber]],$R$3:$R$335,0),3)</f>
        <v>0</v>
      </c>
      <c r="P1671" s="9">
        <f t="shared" si="142"/>
        <v>0</v>
      </c>
      <c r="V1671">
        <v>2031</v>
      </c>
      <c r="W1671" t="s">
        <v>76</v>
      </c>
      <c r="X1671" s="25">
        <v>355576989</v>
      </c>
    </row>
    <row r="1672" spans="1:24" x14ac:dyDescent="0.35">
      <c r="A1672" s="13">
        <v>2031</v>
      </c>
      <c r="B1672" s="13">
        <f t="shared" si="143"/>
        <v>2030</v>
      </c>
      <c r="C1672" t="s">
        <v>78</v>
      </c>
      <c r="D1672" t="s">
        <v>79</v>
      </c>
      <c r="E1672" s="5">
        <v>753858243</v>
      </c>
      <c r="F1672" s="13">
        <f>INDEX($R$3:$T$335,MATCH(PERL[[#This Row],[DistrictNumber]],$R$3:$R$335,0),3)</f>
        <v>0</v>
      </c>
      <c r="G1672" s="9">
        <f t="shared" si="139"/>
        <v>0</v>
      </c>
      <c r="H1672" s="11">
        <v>1.02</v>
      </c>
      <c r="I1672" s="12" cm="1">
        <f t="array" ref="I1672">INDEX(PERL[],MATCH(PERL[[#This Row],[Base Year]]&amp;PERL[[#This Row],[DistrictNumber]],PERL[[Fiscal Year]:[Fiscal Year]]&amp;PERL[[DistrictNumber]:[DistrictNumber]],0),9)*$H1672</f>
        <v>0</v>
      </c>
      <c r="J1672" s="15">
        <f>IF(PERL[[#This Row],[Unadjusted Maximum Revenue]]/(PERL[[#This Row],[Proposed Taxable Valuation]]/1000)&gt;PERL[[#This Row],[Max Debt RATE]],PERL[[#This Row],[Max Debt RATE]],PERL[[#This Row],[Unadjusted Maximum Revenue]]/(PERL[[#This Row],[Proposed Taxable Valuation]]/1000))</f>
        <v>0</v>
      </c>
      <c r="K1672" s="26">
        <f>ROUND(PERL[[#This Row],[Proposed Taxable Valuation]]/1000*PERL[[#This Row],[Adjusted Rate]],0)</f>
        <v>0</v>
      </c>
      <c r="L1672" s="19">
        <f t="shared" si="144"/>
        <v>0</v>
      </c>
      <c r="M1672" s="17">
        <f t="shared" si="140"/>
        <v>0</v>
      </c>
      <c r="N1672" s="5">
        <v>605559731</v>
      </c>
      <c r="O1672">
        <f>INDEX($R$3:$T$335,MATCH(PERL[[#This Row],[DistrictNumber]],$R$3:$R$335,0),3)</f>
        <v>0</v>
      </c>
      <c r="P1672" s="9">
        <f t="shared" si="142"/>
        <v>0</v>
      </c>
      <c r="V1672">
        <v>2031</v>
      </c>
      <c r="W1672" t="s">
        <v>80</v>
      </c>
      <c r="X1672" s="25">
        <v>666606354</v>
      </c>
    </row>
    <row r="1673" spans="1:24" x14ac:dyDescent="0.35">
      <c r="A1673" s="13">
        <v>2031</v>
      </c>
      <c r="B1673" s="13">
        <f t="shared" si="143"/>
        <v>2030</v>
      </c>
      <c r="C1673" t="s">
        <v>80</v>
      </c>
      <c r="D1673" t="s">
        <v>81</v>
      </c>
      <c r="E1673" s="5">
        <v>666606354</v>
      </c>
      <c r="F1673" s="13">
        <f>INDEX($R$3:$T$335,MATCH(PERL[[#This Row],[DistrictNumber]],$R$3:$R$335,0),3)</f>
        <v>0</v>
      </c>
      <c r="G1673" s="9">
        <f t="shared" si="139"/>
        <v>0</v>
      </c>
      <c r="H1673" s="11">
        <v>1.02</v>
      </c>
      <c r="I1673" s="12" cm="1">
        <f t="array" ref="I1673">INDEX(PERL[],MATCH(PERL[[#This Row],[Base Year]]&amp;PERL[[#This Row],[DistrictNumber]],PERL[[Fiscal Year]:[Fiscal Year]]&amp;PERL[[DistrictNumber]:[DistrictNumber]],0),9)*$H1673</f>
        <v>0</v>
      </c>
      <c r="J1673" s="15">
        <f>IF(PERL[[#This Row],[Unadjusted Maximum Revenue]]/(PERL[[#This Row],[Proposed Taxable Valuation]]/1000)&gt;PERL[[#This Row],[Max Debt RATE]],PERL[[#This Row],[Max Debt RATE]],PERL[[#This Row],[Unadjusted Maximum Revenue]]/(PERL[[#This Row],[Proposed Taxable Valuation]]/1000))</f>
        <v>0</v>
      </c>
      <c r="K1673" s="26">
        <f>ROUND(PERL[[#This Row],[Proposed Taxable Valuation]]/1000*PERL[[#This Row],[Adjusted Rate]],0)</f>
        <v>0</v>
      </c>
      <c r="L1673" s="19">
        <f t="shared" si="144"/>
        <v>0</v>
      </c>
      <c r="M1673" s="17">
        <f t="shared" si="140"/>
        <v>0</v>
      </c>
      <c r="N1673" s="5">
        <v>432191586</v>
      </c>
      <c r="O1673">
        <f>INDEX($R$3:$T$335,MATCH(PERL[[#This Row],[DistrictNumber]],$R$3:$R$335,0),3)</f>
        <v>0</v>
      </c>
      <c r="P1673" s="9">
        <f t="shared" si="142"/>
        <v>0</v>
      </c>
      <c r="V1673">
        <v>2031</v>
      </c>
      <c r="W1673" t="s">
        <v>82</v>
      </c>
      <c r="X1673" s="25">
        <v>336575324</v>
      </c>
    </row>
    <row r="1674" spans="1:24" x14ac:dyDescent="0.35">
      <c r="A1674" s="13">
        <v>2031</v>
      </c>
      <c r="B1674" s="13">
        <f t="shared" si="143"/>
        <v>2030</v>
      </c>
      <c r="C1674" t="s">
        <v>82</v>
      </c>
      <c r="D1674" t="s">
        <v>83</v>
      </c>
      <c r="E1674" s="5">
        <v>336575324</v>
      </c>
      <c r="F1674" s="13">
        <f>INDEX($R$3:$T$335,MATCH(PERL[[#This Row],[DistrictNumber]],$R$3:$R$335,0),3)</f>
        <v>0</v>
      </c>
      <c r="G1674" s="9">
        <f t="shared" ref="G1674:G1737" si="145">E1674/1000*F1674</f>
        <v>0</v>
      </c>
      <c r="H1674" s="11">
        <v>1.02</v>
      </c>
      <c r="I1674" s="12" cm="1">
        <f t="array" ref="I1674">INDEX(PERL[],MATCH(PERL[[#This Row],[Base Year]]&amp;PERL[[#This Row],[DistrictNumber]],PERL[[Fiscal Year]:[Fiscal Year]]&amp;PERL[[DistrictNumber]:[DistrictNumber]],0),9)*$H1674</f>
        <v>0</v>
      </c>
      <c r="J1674" s="15">
        <f>IF(PERL[[#This Row],[Unadjusted Maximum Revenue]]/(PERL[[#This Row],[Proposed Taxable Valuation]]/1000)&gt;PERL[[#This Row],[Max Debt RATE]],PERL[[#This Row],[Max Debt RATE]],PERL[[#This Row],[Unadjusted Maximum Revenue]]/(PERL[[#This Row],[Proposed Taxable Valuation]]/1000))</f>
        <v>0</v>
      </c>
      <c r="K1674" s="26">
        <f>ROUND(PERL[[#This Row],[Proposed Taxable Valuation]]/1000*PERL[[#This Row],[Adjusted Rate]],0)</f>
        <v>0</v>
      </c>
      <c r="L1674" s="19">
        <f t="shared" si="144"/>
        <v>0</v>
      </c>
      <c r="M1674" s="17">
        <f t="shared" si="140"/>
        <v>0</v>
      </c>
      <c r="N1674" s="5">
        <v>230159132</v>
      </c>
      <c r="O1674">
        <f>INDEX($R$3:$T$335,MATCH(PERL[[#This Row],[DistrictNumber]],$R$3:$R$335,0),3)</f>
        <v>0</v>
      </c>
      <c r="P1674" s="9">
        <f t="shared" si="142"/>
        <v>0</v>
      </c>
      <c r="V1674">
        <v>2031</v>
      </c>
      <c r="W1674" t="s">
        <v>84</v>
      </c>
      <c r="X1674" s="25">
        <v>1217379268</v>
      </c>
    </row>
    <row r="1675" spans="1:24" x14ac:dyDescent="0.35">
      <c r="A1675" s="13">
        <v>2031</v>
      </c>
      <c r="B1675" s="13">
        <f t="shared" si="143"/>
        <v>2030</v>
      </c>
      <c r="C1675" t="s">
        <v>84</v>
      </c>
      <c r="D1675" t="s">
        <v>85</v>
      </c>
      <c r="E1675" s="5">
        <v>1217379268</v>
      </c>
      <c r="F1675" s="13">
        <f>INDEX($R$3:$T$335,MATCH(PERL[[#This Row],[DistrictNumber]],$R$3:$R$335,0),3)</f>
        <v>0</v>
      </c>
      <c r="G1675" s="9">
        <f t="shared" si="145"/>
        <v>0</v>
      </c>
      <c r="H1675" s="11">
        <v>1.02</v>
      </c>
      <c r="I1675" s="12" cm="1">
        <f t="array" ref="I1675">INDEX(PERL[],MATCH(PERL[[#This Row],[Base Year]]&amp;PERL[[#This Row],[DistrictNumber]],PERL[[Fiscal Year]:[Fiscal Year]]&amp;PERL[[DistrictNumber]:[DistrictNumber]],0),9)*$H1675</f>
        <v>0</v>
      </c>
      <c r="J1675" s="15">
        <f>IF(PERL[[#This Row],[Unadjusted Maximum Revenue]]/(PERL[[#This Row],[Proposed Taxable Valuation]]/1000)&gt;PERL[[#This Row],[Max Debt RATE]],PERL[[#This Row],[Max Debt RATE]],PERL[[#This Row],[Unadjusted Maximum Revenue]]/(PERL[[#This Row],[Proposed Taxable Valuation]]/1000))</f>
        <v>0</v>
      </c>
      <c r="K1675" s="26">
        <f>ROUND(PERL[[#This Row],[Proposed Taxable Valuation]]/1000*PERL[[#This Row],[Adjusted Rate]],0)</f>
        <v>0</v>
      </c>
      <c r="L1675" s="19">
        <f t="shared" si="144"/>
        <v>0</v>
      </c>
      <c r="M1675" s="17">
        <f t="shared" ref="M1675:M1738" si="146">J1675-F1675</f>
        <v>0</v>
      </c>
      <c r="N1675" s="5">
        <v>667301175</v>
      </c>
      <c r="O1675">
        <f>INDEX($R$3:$T$335,MATCH(PERL[[#This Row],[DistrictNumber]],$R$3:$R$335,0),3)</f>
        <v>0</v>
      </c>
      <c r="P1675" s="9">
        <f t="shared" si="142"/>
        <v>0</v>
      </c>
      <c r="V1675">
        <v>2031</v>
      </c>
      <c r="W1675" t="s">
        <v>86</v>
      </c>
      <c r="X1675" s="25">
        <v>2039985717</v>
      </c>
    </row>
    <row r="1676" spans="1:24" x14ac:dyDescent="0.35">
      <c r="A1676" s="13">
        <v>2031</v>
      </c>
      <c r="B1676" s="13">
        <f t="shared" si="143"/>
        <v>2030</v>
      </c>
      <c r="C1676" t="s">
        <v>86</v>
      </c>
      <c r="D1676" t="s">
        <v>87</v>
      </c>
      <c r="E1676" s="5">
        <v>2039985717</v>
      </c>
      <c r="F1676" s="13">
        <f>INDEX($R$3:$T$335,MATCH(PERL[[#This Row],[DistrictNumber]],$R$3:$R$335,0),3)</f>
        <v>0</v>
      </c>
      <c r="G1676" s="9">
        <f t="shared" si="145"/>
        <v>0</v>
      </c>
      <c r="H1676" s="11">
        <v>1.02</v>
      </c>
      <c r="I1676" s="12" cm="1">
        <f t="array" ref="I1676">INDEX(PERL[],MATCH(PERL[[#This Row],[Base Year]]&amp;PERL[[#This Row],[DistrictNumber]],PERL[[Fiscal Year]:[Fiscal Year]]&amp;PERL[[DistrictNumber]:[DistrictNumber]],0),9)*$H1676</f>
        <v>0</v>
      </c>
      <c r="J1676" s="15">
        <f>IF(PERL[[#This Row],[Unadjusted Maximum Revenue]]/(PERL[[#This Row],[Proposed Taxable Valuation]]/1000)&gt;PERL[[#This Row],[Max Debt RATE]],PERL[[#This Row],[Max Debt RATE]],PERL[[#This Row],[Unadjusted Maximum Revenue]]/(PERL[[#This Row],[Proposed Taxable Valuation]]/1000))</f>
        <v>0</v>
      </c>
      <c r="K1676" s="26">
        <f>ROUND(PERL[[#This Row],[Proposed Taxable Valuation]]/1000*PERL[[#This Row],[Adjusted Rate]],0)</f>
        <v>0</v>
      </c>
      <c r="L1676" s="19">
        <f t="shared" si="144"/>
        <v>0</v>
      </c>
      <c r="M1676" s="17">
        <f t="shared" si="146"/>
        <v>0</v>
      </c>
      <c r="N1676" s="5">
        <v>1331811617</v>
      </c>
      <c r="O1676">
        <f>INDEX($R$3:$T$335,MATCH(PERL[[#This Row],[DistrictNumber]],$R$3:$R$335,0),3)</f>
        <v>0</v>
      </c>
      <c r="P1676" s="9">
        <f t="shared" si="142"/>
        <v>0</v>
      </c>
      <c r="V1676">
        <v>2031</v>
      </c>
      <c r="W1676" t="s">
        <v>88</v>
      </c>
      <c r="X1676" s="25">
        <v>4976684931</v>
      </c>
    </row>
    <row r="1677" spans="1:24" x14ac:dyDescent="0.35">
      <c r="A1677" s="13">
        <v>2031</v>
      </c>
      <c r="B1677" s="13">
        <f t="shared" si="143"/>
        <v>2030</v>
      </c>
      <c r="C1677" t="s">
        <v>88</v>
      </c>
      <c r="D1677" t="s">
        <v>89</v>
      </c>
      <c r="E1677" s="5">
        <v>4976684931</v>
      </c>
      <c r="F1677" s="13">
        <f>INDEX($R$3:$T$335,MATCH(PERL[[#This Row],[DistrictNumber]],$R$3:$R$335,0),3)</f>
        <v>0</v>
      </c>
      <c r="G1677" s="9">
        <f t="shared" si="145"/>
        <v>0</v>
      </c>
      <c r="H1677" s="11">
        <v>1.02</v>
      </c>
      <c r="I1677" s="12" cm="1">
        <f t="array" ref="I1677">INDEX(PERL[],MATCH(PERL[[#This Row],[Base Year]]&amp;PERL[[#This Row],[DistrictNumber]],PERL[[Fiscal Year]:[Fiscal Year]]&amp;PERL[[DistrictNumber]:[DistrictNumber]],0),9)*$H1677</f>
        <v>0</v>
      </c>
      <c r="J1677" s="15">
        <f>IF(PERL[[#This Row],[Unadjusted Maximum Revenue]]/(PERL[[#This Row],[Proposed Taxable Valuation]]/1000)&gt;PERL[[#This Row],[Max Debt RATE]],PERL[[#This Row],[Max Debt RATE]],PERL[[#This Row],[Unadjusted Maximum Revenue]]/(PERL[[#This Row],[Proposed Taxable Valuation]]/1000))</f>
        <v>0</v>
      </c>
      <c r="K1677" s="26">
        <f>ROUND(PERL[[#This Row],[Proposed Taxable Valuation]]/1000*PERL[[#This Row],[Adjusted Rate]],0)</f>
        <v>0</v>
      </c>
      <c r="L1677" s="19">
        <f t="shared" si="144"/>
        <v>0</v>
      </c>
      <c r="M1677" s="17">
        <f t="shared" si="146"/>
        <v>0</v>
      </c>
      <c r="N1677" s="5">
        <v>2769681655</v>
      </c>
      <c r="O1677">
        <f>INDEX($R$3:$T$335,MATCH(PERL[[#This Row],[DistrictNumber]],$R$3:$R$335,0),3)</f>
        <v>0</v>
      </c>
      <c r="P1677" s="9">
        <f t="shared" si="142"/>
        <v>0</v>
      </c>
      <c r="V1677">
        <v>2031</v>
      </c>
      <c r="W1677" t="s">
        <v>90</v>
      </c>
      <c r="X1677" s="25">
        <v>14050706431</v>
      </c>
    </row>
    <row r="1678" spans="1:24" x14ac:dyDescent="0.35">
      <c r="A1678" s="13">
        <v>2031</v>
      </c>
      <c r="B1678" s="13">
        <f t="shared" si="143"/>
        <v>2030</v>
      </c>
      <c r="C1678" t="s">
        <v>90</v>
      </c>
      <c r="D1678" t="s">
        <v>91</v>
      </c>
      <c r="E1678" s="5">
        <v>14050706431</v>
      </c>
      <c r="F1678" s="13">
        <f>INDEX($R$3:$T$335,MATCH(PERL[[#This Row],[DistrictNumber]],$R$3:$R$335,0),3)</f>
        <v>0</v>
      </c>
      <c r="G1678" s="9">
        <f t="shared" si="145"/>
        <v>0</v>
      </c>
      <c r="H1678" s="11">
        <v>1.02</v>
      </c>
      <c r="I1678" s="12" cm="1">
        <f t="array" ref="I1678">INDEX(PERL[],MATCH(PERL[[#This Row],[Base Year]]&amp;PERL[[#This Row],[DistrictNumber]],PERL[[Fiscal Year]:[Fiscal Year]]&amp;PERL[[DistrictNumber]:[DistrictNumber]],0),9)*$H1678</f>
        <v>0</v>
      </c>
      <c r="J1678" s="15">
        <f>IF(PERL[[#This Row],[Unadjusted Maximum Revenue]]/(PERL[[#This Row],[Proposed Taxable Valuation]]/1000)&gt;PERL[[#This Row],[Max Debt RATE]],PERL[[#This Row],[Max Debt RATE]],PERL[[#This Row],[Unadjusted Maximum Revenue]]/(PERL[[#This Row],[Proposed Taxable Valuation]]/1000))</f>
        <v>0</v>
      </c>
      <c r="K1678" s="26">
        <f>ROUND(PERL[[#This Row],[Proposed Taxable Valuation]]/1000*PERL[[#This Row],[Adjusted Rate]],0)</f>
        <v>0</v>
      </c>
      <c r="L1678" s="19">
        <f t="shared" si="144"/>
        <v>0</v>
      </c>
      <c r="M1678" s="17">
        <f t="shared" si="146"/>
        <v>0</v>
      </c>
      <c r="N1678" s="5">
        <v>7984799952</v>
      </c>
      <c r="O1678">
        <f>INDEX($R$3:$T$335,MATCH(PERL[[#This Row],[DistrictNumber]],$R$3:$R$335,0),3)</f>
        <v>0</v>
      </c>
      <c r="P1678" s="9">
        <f t="shared" si="142"/>
        <v>0</v>
      </c>
      <c r="V1678">
        <v>2031</v>
      </c>
      <c r="W1678" t="s">
        <v>92</v>
      </c>
      <c r="X1678" s="25">
        <v>833982093</v>
      </c>
    </row>
    <row r="1679" spans="1:24" x14ac:dyDescent="0.35">
      <c r="A1679" s="13">
        <v>2031</v>
      </c>
      <c r="B1679" s="13">
        <f t="shared" si="143"/>
        <v>2030</v>
      </c>
      <c r="C1679" t="s">
        <v>92</v>
      </c>
      <c r="D1679" t="s">
        <v>93</v>
      </c>
      <c r="E1679" s="5">
        <v>833982093</v>
      </c>
      <c r="F1679" s="13">
        <f>INDEX($R$3:$T$335,MATCH(PERL[[#This Row],[DistrictNumber]],$R$3:$R$335,0),3)</f>
        <v>0</v>
      </c>
      <c r="G1679" s="9">
        <f t="shared" si="145"/>
        <v>0</v>
      </c>
      <c r="H1679" s="11">
        <v>1.02</v>
      </c>
      <c r="I1679" s="12" cm="1">
        <f t="array" ref="I1679">INDEX(PERL[],MATCH(PERL[[#This Row],[Base Year]]&amp;PERL[[#This Row],[DistrictNumber]],PERL[[Fiscal Year]:[Fiscal Year]]&amp;PERL[[DistrictNumber]:[DistrictNumber]],0),9)*$H1679</f>
        <v>0</v>
      </c>
      <c r="J1679" s="15">
        <f>IF(PERL[[#This Row],[Unadjusted Maximum Revenue]]/(PERL[[#This Row],[Proposed Taxable Valuation]]/1000)&gt;PERL[[#This Row],[Max Debt RATE]],PERL[[#This Row],[Max Debt RATE]],PERL[[#This Row],[Unadjusted Maximum Revenue]]/(PERL[[#This Row],[Proposed Taxable Valuation]]/1000))</f>
        <v>0</v>
      </c>
      <c r="K1679" s="26">
        <f>ROUND(PERL[[#This Row],[Proposed Taxable Valuation]]/1000*PERL[[#This Row],[Adjusted Rate]],0)</f>
        <v>0</v>
      </c>
      <c r="L1679" s="19">
        <f t="shared" si="144"/>
        <v>0</v>
      </c>
      <c r="M1679" s="17">
        <f t="shared" si="146"/>
        <v>0</v>
      </c>
      <c r="N1679" s="5">
        <v>477980112</v>
      </c>
      <c r="O1679">
        <f>INDEX($R$3:$T$335,MATCH(PERL[[#This Row],[DistrictNumber]],$R$3:$R$335,0),3)</f>
        <v>0</v>
      </c>
      <c r="P1679" s="9">
        <f t="shared" si="142"/>
        <v>0</v>
      </c>
      <c r="V1679">
        <v>2031</v>
      </c>
      <c r="W1679" t="s">
        <v>94</v>
      </c>
      <c r="X1679" s="25">
        <v>696039255</v>
      </c>
    </row>
    <row r="1680" spans="1:24" x14ac:dyDescent="0.35">
      <c r="A1680" s="13">
        <v>2031</v>
      </c>
      <c r="B1680" s="13">
        <f t="shared" si="143"/>
        <v>2030</v>
      </c>
      <c r="C1680" t="s">
        <v>94</v>
      </c>
      <c r="D1680" t="s">
        <v>95</v>
      </c>
      <c r="E1680" s="5">
        <v>696039255</v>
      </c>
      <c r="F1680" s="13">
        <f>INDEX($R$3:$T$335,MATCH(PERL[[#This Row],[DistrictNumber]],$R$3:$R$335,0),3)</f>
        <v>0</v>
      </c>
      <c r="G1680" s="9">
        <f t="shared" si="145"/>
        <v>0</v>
      </c>
      <c r="H1680" s="11">
        <v>1.02</v>
      </c>
      <c r="I1680" s="12" cm="1">
        <f t="array" ref="I1680">INDEX(PERL[],MATCH(PERL[[#This Row],[Base Year]]&amp;PERL[[#This Row],[DistrictNumber]],PERL[[Fiscal Year]:[Fiscal Year]]&amp;PERL[[DistrictNumber]:[DistrictNumber]],0),9)*$H1680</f>
        <v>0</v>
      </c>
      <c r="J1680" s="15">
        <f>IF(PERL[[#This Row],[Unadjusted Maximum Revenue]]/(PERL[[#This Row],[Proposed Taxable Valuation]]/1000)&gt;PERL[[#This Row],[Max Debt RATE]],PERL[[#This Row],[Max Debt RATE]],PERL[[#This Row],[Unadjusted Maximum Revenue]]/(PERL[[#This Row],[Proposed Taxable Valuation]]/1000))</f>
        <v>0</v>
      </c>
      <c r="K1680" s="26">
        <f>ROUND(PERL[[#This Row],[Proposed Taxable Valuation]]/1000*PERL[[#This Row],[Adjusted Rate]],0)</f>
        <v>0</v>
      </c>
      <c r="L1680" s="19">
        <f t="shared" si="144"/>
        <v>0</v>
      </c>
      <c r="M1680" s="17">
        <f t="shared" si="146"/>
        <v>0</v>
      </c>
      <c r="N1680" s="5">
        <v>435759753</v>
      </c>
      <c r="O1680">
        <f>INDEX($R$3:$T$335,MATCH(PERL[[#This Row],[DistrictNumber]],$R$3:$R$335,0),3)</f>
        <v>0</v>
      </c>
      <c r="P1680" s="9">
        <f t="shared" si="142"/>
        <v>0</v>
      </c>
      <c r="V1680">
        <v>2031</v>
      </c>
      <c r="W1680" t="s">
        <v>104</v>
      </c>
      <c r="X1680" s="25">
        <v>674020532</v>
      </c>
    </row>
    <row r="1681" spans="1:24" x14ac:dyDescent="0.35">
      <c r="A1681" s="13">
        <v>2031</v>
      </c>
      <c r="B1681" s="13">
        <f t="shared" si="143"/>
        <v>2030</v>
      </c>
      <c r="C1681" t="s">
        <v>96</v>
      </c>
      <c r="D1681" t="s">
        <v>97</v>
      </c>
      <c r="E1681" s="5">
        <v>363038936</v>
      </c>
      <c r="F1681" s="13">
        <f>INDEX($R$3:$T$335,MATCH(PERL[[#This Row],[DistrictNumber]],$R$3:$R$335,0),3)</f>
        <v>0</v>
      </c>
      <c r="G1681" s="9">
        <f t="shared" si="145"/>
        <v>0</v>
      </c>
      <c r="H1681" s="11">
        <v>1.02</v>
      </c>
      <c r="I1681" s="12" cm="1">
        <f t="array" ref="I1681">INDEX(PERL[],MATCH(PERL[[#This Row],[Base Year]]&amp;PERL[[#This Row],[DistrictNumber]],PERL[[Fiscal Year]:[Fiscal Year]]&amp;PERL[[DistrictNumber]:[DistrictNumber]],0),9)*$H1681</f>
        <v>0</v>
      </c>
      <c r="J1681" s="15">
        <f>IF(PERL[[#This Row],[Unadjusted Maximum Revenue]]/(PERL[[#This Row],[Proposed Taxable Valuation]]/1000)&gt;PERL[[#This Row],[Max Debt RATE]],PERL[[#This Row],[Max Debt RATE]],PERL[[#This Row],[Unadjusted Maximum Revenue]]/(PERL[[#This Row],[Proposed Taxable Valuation]]/1000))</f>
        <v>0</v>
      </c>
      <c r="K1681" s="26">
        <f>ROUND(PERL[[#This Row],[Proposed Taxable Valuation]]/1000*PERL[[#This Row],[Adjusted Rate]],0)</f>
        <v>0</v>
      </c>
      <c r="L1681" s="19">
        <f t="shared" si="144"/>
        <v>0</v>
      </c>
      <c r="M1681" s="17">
        <f t="shared" si="146"/>
        <v>0</v>
      </c>
      <c r="N1681" s="5">
        <v>220850614</v>
      </c>
      <c r="O1681">
        <f>INDEX($R$3:$T$335,MATCH(PERL[[#This Row],[DistrictNumber]],$R$3:$R$335,0),3)</f>
        <v>0</v>
      </c>
      <c r="P1681" s="9">
        <f t="shared" si="142"/>
        <v>0</v>
      </c>
      <c r="V1681">
        <v>2031</v>
      </c>
      <c r="W1681" t="s">
        <v>98</v>
      </c>
      <c r="X1681" s="25">
        <v>364284155</v>
      </c>
    </row>
    <row r="1682" spans="1:24" x14ac:dyDescent="0.35">
      <c r="A1682" s="13">
        <v>2031</v>
      </c>
      <c r="B1682" s="13">
        <f t="shared" si="143"/>
        <v>2030</v>
      </c>
      <c r="C1682" t="s">
        <v>98</v>
      </c>
      <c r="D1682" t="s">
        <v>99</v>
      </c>
      <c r="E1682" s="5">
        <v>364284155</v>
      </c>
      <c r="F1682" s="13">
        <f>INDEX($R$3:$T$335,MATCH(PERL[[#This Row],[DistrictNumber]],$R$3:$R$335,0),3)</f>
        <v>0</v>
      </c>
      <c r="G1682" s="9">
        <f t="shared" si="145"/>
        <v>0</v>
      </c>
      <c r="H1682" s="11">
        <v>1.02</v>
      </c>
      <c r="I1682" s="12" cm="1">
        <f t="array" ref="I1682">INDEX(PERL[],MATCH(PERL[[#This Row],[Base Year]]&amp;PERL[[#This Row],[DistrictNumber]],PERL[[Fiscal Year]:[Fiscal Year]]&amp;PERL[[DistrictNumber]:[DistrictNumber]],0),9)*$H1682</f>
        <v>0</v>
      </c>
      <c r="J1682" s="15">
        <f>IF(PERL[[#This Row],[Unadjusted Maximum Revenue]]/(PERL[[#This Row],[Proposed Taxable Valuation]]/1000)&gt;PERL[[#This Row],[Max Debt RATE]],PERL[[#This Row],[Max Debt RATE]],PERL[[#This Row],[Unadjusted Maximum Revenue]]/(PERL[[#This Row],[Proposed Taxable Valuation]]/1000))</f>
        <v>0</v>
      </c>
      <c r="K1682" s="26">
        <f>ROUND(PERL[[#This Row],[Proposed Taxable Valuation]]/1000*PERL[[#This Row],[Adjusted Rate]],0)</f>
        <v>0</v>
      </c>
      <c r="L1682" s="19">
        <f t="shared" si="144"/>
        <v>0</v>
      </c>
      <c r="M1682" s="17">
        <f t="shared" si="146"/>
        <v>0</v>
      </c>
      <c r="N1682" s="5">
        <v>249555060</v>
      </c>
      <c r="O1682">
        <f>INDEX($R$3:$T$335,MATCH(PERL[[#This Row],[DistrictNumber]],$R$3:$R$335,0),3)</f>
        <v>0</v>
      </c>
      <c r="P1682" s="9">
        <f t="shared" si="142"/>
        <v>0</v>
      </c>
      <c r="V1682">
        <v>2031</v>
      </c>
      <c r="W1682" t="s">
        <v>100</v>
      </c>
      <c r="X1682" s="25">
        <v>1247306727</v>
      </c>
    </row>
    <row r="1683" spans="1:24" x14ac:dyDescent="0.35">
      <c r="A1683" s="13">
        <v>2031</v>
      </c>
      <c r="B1683" s="13">
        <f t="shared" si="143"/>
        <v>2030</v>
      </c>
      <c r="C1683" t="s">
        <v>100</v>
      </c>
      <c r="D1683" t="s">
        <v>101</v>
      </c>
      <c r="E1683" s="5">
        <v>1247306727</v>
      </c>
      <c r="F1683" s="13">
        <f>INDEX($R$3:$T$335,MATCH(PERL[[#This Row],[DistrictNumber]],$R$3:$R$335,0),3)</f>
        <v>0</v>
      </c>
      <c r="G1683" s="9">
        <f t="shared" si="145"/>
        <v>0</v>
      </c>
      <c r="H1683" s="11">
        <v>1.02</v>
      </c>
      <c r="I1683" s="12" cm="1">
        <f t="array" ref="I1683">INDEX(PERL[],MATCH(PERL[[#This Row],[Base Year]]&amp;PERL[[#This Row],[DistrictNumber]],PERL[[Fiscal Year]:[Fiscal Year]]&amp;PERL[[DistrictNumber]:[DistrictNumber]],0),9)*$H1683</f>
        <v>0</v>
      </c>
      <c r="J1683" s="15">
        <f>IF(PERL[[#This Row],[Unadjusted Maximum Revenue]]/(PERL[[#This Row],[Proposed Taxable Valuation]]/1000)&gt;PERL[[#This Row],[Max Debt RATE]],PERL[[#This Row],[Max Debt RATE]],PERL[[#This Row],[Unadjusted Maximum Revenue]]/(PERL[[#This Row],[Proposed Taxable Valuation]]/1000))</f>
        <v>0</v>
      </c>
      <c r="K1683" s="26">
        <f>ROUND(PERL[[#This Row],[Proposed Taxable Valuation]]/1000*PERL[[#This Row],[Adjusted Rate]],0)</f>
        <v>0</v>
      </c>
      <c r="L1683" s="19">
        <f t="shared" si="144"/>
        <v>0</v>
      </c>
      <c r="M1683" s="17">
        <f t="shared" si="146"/>
        <v>0</v>
      </c>
      <c r="N1683" s="5">
        <v>782710713</v>
      </c>
      <c r="O1683">
        <f>INDEX($R$3:$T$335,MATCH(PERL[[#This Row],[DistrictNumber]],$R$3:$R$335,0),3)</f>
        <v>0</v>
      </c>
      <c r="P1683" s="9">
        <f t="shared" si="142"/>
        <v>0</v>
      </c>
      <c r="V1683">
        <v>2031</v>
      </c>
      <c r="W1683" t="s">
        <v>96</v>
      </c>
      <c r="X1683" s="25">
        <v>363038936</v>
      </c>
    </row>
    <row r="1684" spans="1:24" x14ac:dyDescent="0.35">
      <c r="A1684" s="13">
        <v>2031</v>
      </c>
      <c r="B1684" s="13">
        <f t="shared" si="143"/>
        <v>2030</v>
      </c>
      <c r="C1684" t="s">
        <v>102</v>
      </c>
      <c r="D1684" t="s">
        <v>103</v>
      </c>
      <c r="E1684" s="5">
        <v>298144848</v>
      </c>
      <c r="F1684" s="13">
        <f>INDEX($R$3:$T$335,MATCH(PERL[[#This Row],[DistrictNumber]],$R$3:$R$335,0),3)</f>
        <v>0</v>
      </c>
      <c r="G1684" s="9">
        <f t="shared" si="145"/>
        <v>0</v>
      </c>
      <c r="H1684" s="11">
        <v>1.02</v>
      </c>
      <c r="I1684" s="12" cm="1">
        <f t="array" ref="I1684">INDEX(PERL[],MATCH(PERL[[#This Row],[Base Year]]&amp;PERL[[#This Row],[DistrictNumber]],PERL[[Fiscal Year]:[Fiscal Year]]&amp;PERL[[DistrictNumber]:[DistrictNumber]],0),9)*$H1684</f>
        <v>0</v>
      </c>
      <c r="J1684" s="15">
        <f>IF(PERL[[#This Row],[Unadjusted Maximum Revenue]]/(PERL[[#This Row],[Proposed Taxable Valuation]]/1000)&gt;PERL[[#This Row],[Max Debt RATE]],PERL[[#This Row],[Max Debt RATE]],PERL[[#This Row],[Unadjusted Maximum Revenue]]/(PERL[[#This Row],[Proposed Taxable Valuation]]/1000))</f>
        <v>0</v>
      </c>
      <c r="K1684" s="26">
        <f>ROUND(PERL[[#This Row],[Proposed Taxable Valuation]]/1000*PERL[[#This Row],[Adjusted Rate]],0)</f>
        <v>0</v>
      </c>
      <c r="L1684" s="19">
        <f t="shared" si="144"/>
        <v>0</v>
      </c>
      <c r="M1684" s="17">
        <f t="shared" si="146"/>
        <v>0</v>
      </c>
      <c r="N1684" s="5">
        <v>205897290</v>
      </c>
      <c r="O1684">
        <f>INDEX($R$3:$T$335,MATCH(PERL[[#This Row],[DistrictNumber]],$R$3:$R$335,0),3)</f>
        <v>0</v>
      </c>
      <c r="P1684" s="9">
        <f t="shared" si="142"/>
        <v>0</v>
      </c>
      <c r="V1684">
        <v>2031</v>
      </c>
      <c r="W1684" t="s">
        <v>102</v>
      </c>
      <c r="X1684" s="25">
        <v>298144848</v>
      </c>
    </row>
    <row r="1685" spans="1:24" x14ac:dyDescent="0.35">
      <c r="A1685" s="13">
        <v>2031</v>
      </c>
      <c r="B1685" s="13">
        <f t="shared" si="143"/>
        <v>2030</v>
      </c>
      <c r="C1685" t="s">
        <v>104</v>
      </c>
      <c r="D1685" t="s">
        <v>105</v>
      </c>
      <c r="E1685" s="5">
        <v>674020532</v>
      </c>
      <c r="F1685" s="13">
        <f>INDEX($R$3:$T$335,MATCH(PERL[[#This Row],[DistrictNumber]],$R$3:$R$335,0),3)</f>
        <v>0</v>
      </c>
      <c r="G1685" s="9">
        <f t="shared" si="145"/>
        <v>0</v>
      </c>
      <c r="H1685" s="11">
        <v>1.02</v>
      </c>
      <c r="I1685" s="12" cm="1">
        <f t="array" ref="I1685">INDEX(PERL[],MATCH(PERL[[#This Row],[Base Year]]&amp;PERL[[#This Row],[DistrictNumber]],PERL[[Fiscal Year]:[Fiscal Year]]&amp;PERL[[DistrictNumber]:[DistrictNumber]],0),9)*$H1685</f>
        <v>0</v>
      </c>
      <c r="J1685" s="15">
        <f>IF(PERL[[#This Row],[Unadjusted Maximum Revenue]]/(PERL[[#This Row],[Proposed Taxable Valuation]]/1000)&gt;PERL[[#This Row],[Max Debt RATE]],PERL[[#This Row],[Max Debt RATE]],PERL[[#This Row],[Unadjusted Maximum Revenue]]/(PERL[[#This Row],[Proposed Taxable Valuation]]/1000))</f>
        <v>0</v>
      </c>
      <c r="K1685" s="26">
        <f>ROUND(PERL[[#This Row],[Proposed Taxable Valuation]]/1000*PERL[[#This Row],[Adjusted Rate]],0)</f>
        <v>0</v>
      </c>
      <c r="L1685" s="19">
        <f t="shared" si="144"/>
        <v>0</v>
      </c>
      <c r="M1685" s="17">
        <f t="shared" si="146"/>
        <v>0</v>
      </c>
      <c r="N1685" s="5">
        <v>491452818</v>
      </c>
      <c r="O1685">
        <f>INDEX($R$3:$T$335,MATCH(PERL[[#This Row],[DistrictNumber]],$R$3:$R$335,0),3)</f>
        <v>0</v>
      </c>
      <c r="P1685" s="9">
        <f t="shared" si="142"/>
        <v>0</v>
      </c>
      <c r="V1685">
        <v>2031</v>
      </c>
      <c r="W1685" t="s">
        <v>106</v>
      </c>
      <c r="X1685" s="25">
        <v>726501677</v>
      </c>
    </row>
    <row r="1686" spans="1:24" x14ac:dyDescent="0.35">
      <c r="A1686" s="13">
        <v>2031</v>
      </c>
      <c r="B1686" s="13">
        <f t="shared" si="143"/>
        <v>2030</v>
      </c>
      <c r="C1686" t="s">
        <v>106</v>
      </c>
      <c r="D1686" t="s">
        <v>107</v>
      </c>
      <c r="E1686" s="5">
        <v>726501677</v>
      </c>
      <c r="F1686" s="13">
        <f>INDEX($R$3:$T$335,MATCH(PERL[[#This Row],[DistrictNumber]],$R$3:$R$335,0),3)</f>
        <v>0.13500000000000001</v>
      </c>
      <c r="G1686" s="9">
        <f t="shared" si="145"/>
        <v>98077.726395000005</v>
      </c>
      <c r="H1686" s="11">
        <v>1.02</v>
      </c>
      <c r="I1686" s="12" cm="1">
        <f t="array" ref="I1686">INDEX(PERL[],MATCH(PERL[[#This Row],[Base Year]]&amp;PERL[[#This Row],[DistrictNumber]],PERL[[Fiscal Year]:[Fiscal Year]]&amp;PERL[[DistrictNumber]:[DistrictNumber]],0),9)*$H1686</f>
        <v>56234.946241438658</v>
      </c>
      <c r="J1686" s="15">
        <f>IF(PERL[[#This Row],[Unadjusted Maximum Revenue]]/(PERL[[#This Row],[Proposed Taxable Valuation]]/1000)&gt;PERL[[#This Row],[Max Debt RATE]],PERL[[#This Row],[Max Debt RATE]],PERL[[#This Row],[Unadjusted Maximum Revenue]]/(PERL[[#This Row],[Proposed Taxable Valuation]]/1000))</f>
        <v>7.7405115530708751E-2</v>
      </c>
      <c r="K1686" s="26">
        <f>ROUND(PERL[[#This Row],[Proposed Taxable Valuation]]/1000*PERL[[#This Row],[Adjusted Rate]],0)</f>
        <v>56235</v>
      </c>
      <c r="L1686" s="19">
        <f t="shared" si="144"/>
        <v>-41842.780153561347</v>
      </c>
      <c r="M1686" s="17">
        <f t="shared" si="146"/>
        <v>-5.7594884469291258E-2</v>
      </c>
      <c r="N1686" s="5">
        <v>482524727</v>
      </c>
      <c r="O1686">
        <f>INDEX($R$3:$T$335,MATCH(PERL[[#This Row],[DistrictNumber]],$R$3:$R$335,0),3)</f>
        <v>0.13500000000000001</v>
      </c>
      <c r="P1686" s="9">
        <f t="shared" si="142"/>
        <v>65140.838145000009</v>
      </c>
      <c r="V1686">
        <v>2031</v>
      </c>
      <c r="W1686" t="s">
        <v>110</v>
      </c>
      <c r="X1686" s="25">
        <v>803400954</v>
      </c>
    </row>
    <row r="1687" spans="1:24" x14ac:dyDescent="0.35">
      <c r="A1687" s="13">
        <v>2031</v>
      </c>
      <c r="B1687" s="13">
        <f t="shared" si="143"/>
        <v>2030</v>
      </c>
      <c r="C1687" t="s">
        <v>108</v>
      </c>
      <c r="D1687" t="s">
        <v>109</v>
      </c>
      <c r="E1687" s="5">
        <v>742549964</v>
      </c>
      <c r="F1687" s="13">
        <f>INDEX($R$3:$T$335,MATCH(PERL[[#This Row],[DistrictNumber]],$R$3:$R$335,0),3)</f>
        <v>0</v>
      </c>
      <c r="G1687" s="9">
        <f t="shared" si="145"/>
        <v>0</v>
      </c>
      <c r="H1687" s="11">
        <v>1.02</v>
      </c>
      <c r="I1687" s="12" cm="1">
        <f t="array" ref="I1687">INDEX(PERL[],MATCH(PERL[[#This Row],[Base Year]]&amp;PERL[[#This Row],[DistrictNumber]],PERL[[Fiscal Year]:[Fiscal Year]]&amp;PERL[[DistrictNumber]:[DistrictNumber]],0),9)*$H1687</f>
        <v>0</v>
      </c>
      <c r="J1687" s="15">
        <f>IF(PERL[[#This Row],[Unadjusted Maximum Revenue]]/(PERL[[#This Row],[Proposed Taxable Valuation]]/1000)&gt;PERL[[#This Row],[Max Debt RATE]],PERL[[#This Row],[Max Debt RATE]],PERL[[#This Row],[Unadjusted Maximum Revenue]]/(PERL[[#This Row],[Proposed Taxable Valuation]]/1000))</f>
        <v>0</v>
      </c>
      <c r="K1687" s="26">
        <f>ROUND(PERL[[#This Row],[Proposed Taxable Valuation]]/1000*PERL[[#This Row],[Adjusted Rate]],0)</f>
        <v>0</v>
      </c>
      <c r="L1687" s="19">
        <f t="shared" si="144"/>
        <v>0</v>
      </c>
      <c r="M1687" s="17">
        <f t="shared" si="146"/>
        <v>0</v>
      </c>
      <c r="N1687" s="5">
        <v>521932422</v>
      </c>
      <c r="O1687">
        <f>INDEX($R$3:$T$335,MATCH(PERL[[#This Row],[DistrictNumber]],$R$3:$R$335,0),3)</f>
        <v>0</v>
      </c>
      <c r="P1687" s="9">
        <f t="shared" si="142"/>
        <v>0</v>
      </c>
      <c r="V1687">
        <v>2031</v>
      </c>
      <c r="W1687" t="s">
        <v>112</v>
      </c>
      <c r="X1687" s="25">
        <v>1096227198</v>
      </c>
    </row>
    <row r="1688" spans="1:24" x14ac:dyDescent="0.35">
      <c r="A1688" s="13">
        <v>2031</v>
      </c>
      <c r="B1688" s="13">
        <f t="shared" si="143"/>
        <v>2030</v>
      </c>
      <c r="C1688" t="s">
        <v>110</v>
      </c>
      <c r="D1688" t="s">
        <v>111</v>
      </c>
      <c r="E1688" s="5">
        <v>803400954</v>
      </c>
      <c r="F1688" s="13">
        <f>INDEX($R$3:$T$335,MATCH(PERL[[#This Row],[DistrictNumber]],$R$3:$R$335,0),3)</f>
        <v>0</v>
      </c>
      <c r="G1688" s="9">
        <f t="shared" si="145"/>
        <v>0</v>
      </c>
      <c r="H1688" s="11">
        <v>1.02</v>
      </c>
      <c r="I1688" s="12" cm="1">
        <f t="array" ref="I1688">INDEX(PERL[],MATCH(PERL[[#This Row],[Base Year]]&amp;PERL[[#This Row],[DistrictNumber]],PERL[[Fiscal Year]:[Fiscal Year]]&amp;PERL[[DistrictNumber]:[DistrictNumber]],0),9)*$H1688</f>
        <v>0</v>
      </c>
      <c r="J1688" s="15">
        <f>IF(PERL[[#This Row],[Unadjusted Maximum Revenue]]/(PERL[[#This Row],[Proposed Taxable Valuation]]/1000)&gt;PERL[[#This Row],[Max Debt RATE]],PERL[[#This Row],[Max Debt RATE]],PERL[[#This Row],[Unadjusted Maximum Revenue]]/(PERL[[#This Row],[Proposed Taxable Valuation]]/1000))</f>
        <v>0</v>
      </c>
      <c r="K1688" s="26">
        <f>ROUND(PERL[[#This Row],[Proposed Taxable Valuation]]/1000*PERL[[#This Row],[Adjusted Rate]],0)</f>
        <v>0</v>
      </c>
      <c r="L1688" s="19">
        <f t="shared" si="144"/>
        <v>0</v>
      </c>
      <c r="M1688" s="17">
        <f t="shared" si="146"/>
        <v>0</v>
      </c>
      <c r="N1688" s="5">
        <v>521881906</v>
      </c>
      <c r="O1688">
        <f>INDEX($R$3:$T$335,MATCH(PERL[[#This Row],[DistrictNumber]],$R$3:$R$335,0),3)</f>
        <v>0</v>
      </c>
      <c r="P1688" s="9">
        <f t="shared" si="142"/>
        <v>0</v>
      </c>
      <c r="V1688">
        <v>2031</v>
      </c>
      <c r="W1688" t="s">
        <v>114</v>
      </c>
      <c r="X1688" s="25">
        <v>290806380</v>
      </c>
    </row>
    <row r="1689" spans="1:24" x14ac:dyDescent="0.35">
      <c r="A1689" s="13">
        <v>2031</v>
      </c>
      <c r="B1689" s="13">
        <f t="shared" si="143"/>
        <v>2030</v>
      </c>
      <c r="C1689" t="s">
        <v>112</v>
      </c>
      <c r="D1689" t="s">
        <v>113</v>
      </c>
      <c r="E1689" s="5">
        <v>1096227198</v>
      </c>
      <c r="F1689" s="13">
        <f>INDEX($R$3:$T$335,MATCH(PERL[[#This Row],[DistrictNumber]],$R$3:$R$335,0),3)</f>
        <v>0</v>
      </c>
      <c r="G1689" s="9">
        <f t="shared" si="145"/>
        <v>0</v>
      </c>
      <c r="H1689" s="11">
        <v>1.02</v>
      </c>
      <c r="I1689" s="12" cm="1">
        <f t="array" ref="I1689">INDEX(PERL[],MATCH(PERL[[#This Row],[Base Year]]&amp;PERL[[#This Row],[DistrictNumber]],PERL[[Fiscal Year]:[Fiscal Year]]&amp;PERL[[DistrictNumber]:[DistrictNumber]],0),9)*$H1689</f>
        <v>0</v>
      </c>
      <c r="J1689" s="15">
        <f>IF(PERL[[#This Row],[Unadjusted Maximum Revenue]]/(PERL[[#This Row],[Proposed Taxable Valuation]]/1000)&gt;PERL[[#This Row],[Max Debt RATE]],PERL[[#This Row],[Max Debt RATE]],PERL[[#This Row],[Unadjusted Maximum Revenue]]/(PERL[[#This Row],[Proposed Taxable Valuation]]/1000))</f>
        <v>0</v>
      </c>
      <c r="K1689" s="26">
        <f>ROUND(PERL[[#This Row],[Proposed Taxable Valuation]]/1000*PERL[[#This Row],[Adjusted Rate]],0)</f>
        <v>0</v>
      </c>
      <c r="L1689" s="19">
        <f t="shared" si="144"/>
        <v>0</v>
      </c>
      <c r="M1689" s="17">
        <f t="shared" si="146"/>
        <v>0</v>
      </c>
      <c r="N1689" s="5">
        <v>735569229</v>
      </c>
      <c r="O1689">
        <f>INDEX($R$3:$T$335,MATCH(PERL[[#This Row],[DistrictNumber]],$R$3:$R$335,0),3)</f>
        <v>0</v>
      </c>
      <c r="P1689" s="9">
        <f t="shared" si="142"/>
        <v>0</v>
      </c>
      <c r="V1689">
        <v>2031</v>
      </c>
      <c r="W1689" t="s">
        <v>116</v>
      </c>
      <c r="X1689" s="25">
        <v>696864137</v>
      </c>
    </row>
    <row r="1690" spans="1:24" x14ac:dyDescent="0.35">
      <c r="A1690" s="13">
        <v>2031</v>
      </c>
      <c r="B1690" s="13">
        <f t="shared" si="143"/>
        <v>2030</v>
      </c>
      <c r="C1690" t="s">
        <v>114</v>
      </c>
      <c r="D1690" t="s">
        <v>115</v>
      </c>
      <c r="E1690" s="5">
        <v>290806380</v>
      </c>
      <c r="F1690" s="13">
        <f>INDEX($R$3:$T$335,MATCH(PERL[[#This Row],[DistrictNumber]],$R$3:$R$335,0),3)</f>
        <v>0</v>
      </c>
      <c r="G1690" s="9">
        <f t="shared" si="145"/>
        <v>0</v>
      </c>
      <c r="H1690" s="11">
        <v>1.02</v>
      </c>
      <c r="I1690" s="12" cm="1">
        <f t="array" ref="I1690">INDEX(PERL[],MATCH(PERL[[#This Row],[Base Year]]&amp;PERL[[#This Row],[DistrictNumber]],PERL[[Fiscal Year]:[Fiscal Year]]&amp;PERL[[DistrictNumber]:[DistrictNumber]],0),9)*$H1690</f>
        <v>0</v>
      </c>
      <c r="J1690" s="15">
        <f>IF(PERL[[#This Row],[Unadjusted Maximum Revenue]]/(PERL[[#This Row],[Proposed Taxable Valuation]]/1000)&gt;PERL[[#This Row],[Max Debt RATE]],PERL[[#This Row],[Max Debt RATE]],PERL[[#This Row],[Unadjusted Maximum Revenue]]/(PERL[[#This Row],[Proposed Taxable Valuation]]/1000))</f>
        <v>0</v>
      </c>
      <c r="K1690" s="26">
        <f>ROUND(PERL[[#This Row],[Proposed Taxable Valuation]]/1000*PERL[[#This Row],[Adjusted Rate]],0)</f>
        <v>0</v>
      </c>
      <c r="L1690" s="19">
        <f t="shared" si="144"/>
        <v>0</v>
      </c>
      <c r="M1690" s="17">
        <f t="shared" si="146"/>
        <v>0</v>
      </c>
      <c r="N1690" s="5">
        <v>235785862</v>
      </c>
      <c r="O1690">
        <f>INDEX($R$3:$T$335,MATCH(PERL[[#This Row],[DistrictNumber]],$R$3:$R$335,0),3)</f>
        <v>0</v>
      </c>
      <c r="P1690" s="9">
        <f t="shared" si="142"/>
        <v>0</v>
      </c>
      <c r="V1690">
        <v>2031</v>
      </c>
      <c r="W1690" t="s">
        <v>118</v>
      </c>
      <c r="X1690" s="25">
        <v>658517883</v>
      </c>
    </row>
    <row r="1691" spans="1:24" x14ac:dyDescent="0.35">
      <c r="A1691" s="13">
        <v>2031</v>
      </c>
      <c r="B1691" s="13">
        <f t="shared" si="143"/>
        <v>2030</v>
      </c>
      <c r="C1691" t="s">
        <v>116</v>
      </c>
      <c r="D1691" t="s">
        <v>117</v>
      </c>
      <c r="E1691" s="5">
        <v>696864137</v>
      </c>
      <c r="F1691" s="13">
        <f>INDEX($R$3:$T$335,MATCH(PERL[[#This Row],[DistrictNumber]],$R$3:$R$335,0),3)</f>
        <v>0</v>
      </c>
      <c r="G1691" s="9">
        <f t="shared" si="145"/>
        <v>0</v>
      </c>
      <c r="H1691" s="11">
        <v>1.02</v>
      </c>
      <c r="I1691" s="12" cm="1">
        <f t="array" ref="I1691">INDEX(PERL[],MATCH(PERL[[#This Row],[Base Year]]&amp;PERL[[#This Row],[DistrictNumber]],PERL[[Fiscal Year]:[Fiscal Year]]&amp;PERL[[DistrictNumber]:[DistrictNumber]],0),9)*$H1691</f>
        <v>0</v>
      </c>
      <c r="J1691" s="15">
        <f>IF(PERL[[#This Row],[Unadjusted Maximum Revenue]]/(PERL[[#This Row],[Proposed Taxable Valuation]]/1000)&gt;PERL[[#This Row],[Max Debt RATE]],PERL[[#This Row],[Max Debt RATE]],PERL[[#This Row],[Unadjusted Maximum Revenue]]/(PERL[[#This Row],[Proposed Taxable Valuation]]/1000))</f>
        <v>0</v>
      </c>
      <c r="K1691" s="26">
        <f>ROUND(PERL[[#This Row],[Proposed Taxable Valuation]]/1000*PERL[[#This Row],[Adjusted Rate]],0)</f>
        <v>0</v>
      </c>
      <c r="L1691" s="19">
        <f t="shared" si="144"/>
        <v>0</v>
      </c>
      <c r="M1691" s="17">
        <f t="shared" si="146"/>
        <v>0</v>
      </c>
      <c r="N1691" s="5">
        <v>462885705</v>
      </c>
      <c r="O1691">
        <f>INDEX($R$3:$T$335,MATCH(PERL[[#This Row],[DistrictNumber]],$R$3:$R$335,0),3)</f>
        <v>0</v>
      </c>
      <c r="P1691" s="9">
        <f t="shared" si="142"/>
        <v>0</v>
      </c>
      <c r="V1691">
        <v>2031</v>
      </c>
      <c r="W1691" t="s">
        <v>120</v>
      </c>
      <c r="X1691" s="25">
        <v>906415312</v>
      </c>
    </row>
    <row r="1692" spans="1:24" x14ac:dyDescent="0.35">
      <c r="A1692" s="13">
        <v>2031</v>
      </c>
      <c r="B1692" s="13">
        <f t="shared" si="143"/>
        <v>2030</v>
      </c>
      <c r="C1692" t="s">
        <v>118</v>
      </c>
      <c r="D1692" t="s">
        <v>119</v>
      </c>
      <c r="E1692" s="5">
        <v>658517883</v>
      </c>
      <c r="F1692" s="13">
        <f>INDEX($R$3:$T$335,MATCH(PERL[[#This Row],[DistrictNumber]],$R$3:$R$335,0),3)</f>
        <v>0</v>
      </c>
      <c r="G1692" s="9">
        <f t="shared" si="145"/>
        <v>0</v>
      </c>
      <c r="H1692" s="11">
        <v>1.02</v>
      </c>
      <c r="I1692" s="12" cm="1">
        <f t="array" ref="I1692">INDEX(PERL[],MATCH(PERL[[#This Row],[Base Year]]&amp;PERL[[#This Row],[DistrictNumber]],PERL[[Fiscal Year]:[Fiscal Year]]&amp;PERL[[DistrictNumber]:[DistrictNumber]],0),9)*$H1692</f>
        <v>0</v>
      </c>
      <c r="J1692" s="15">
        <f>IF(PERL[[#This Row],[Unadjusted Maximum Revenue]]/(PERL[[#This Row],[Proposed Taxable Valuation]]/1000)&gt;PERL[[#This Row],[Max Debt RATE]],PERL[[#This Row],[Max Debt RATE]],PERL[[#This Row],[Unadjusted Maximum Revenue]]/(PERL[[#This Row],[Proposed Taxable Valuation]]/1000))</f>
        <v>0</v>
      </c>
      <c r="K1692" s="26">
        <f>ROUND(PERL[[#This Row],[Proposed Taxable Valuation]]/1000*PERL[[#This Row],[Adjusted Rate]],0)</f>
        <v>0</v>
      </c>
      <c r="L1692" s="19">
        <f t="shared" si="144"/>
        <v>0</v>
      </c>
      <c r="M1692" s="17">
        <f t="shared" si="146"/>
        <v>0</v>
      </c>
      <c r="N1692" s="5">
        <v>445446543</v>
      </c>
      <c r="O1692">
        <f>INDEX($R$3:$T$335,MATCH(PERL[[#This Row],[DistrictNumber]],$R$3:$R$335,0),3)</f>
        <v>0</v>
      </c>
      <c r="P1692" s="9">
        <f t="shared" si="142"/>
        <v>0</v>
      </c>
      <c r="V1692">
        <v>2031</v>
      </c>
      <c r="W1692" t="s">
        <v>122</v>
      </c>
      <c r="X1692" s="25">
        <v>780135057</v>
      </c>
    </row>
    <row r="1693" spans="1:24" x14ac:dyDescent="0.35">
      <c r="A1693" s="13">
        <v>2031</v>
      </c>
      <c r="B1693" s="13">
        <f t="shared" si="143"/>
        <v>2030</v>
      </c>
      <c r="C1693" t="s">
        <v>120</v>
      </c>
      <c r="D1693" t="s">
        <v>121</v>
      </c>
      <c r="E1693" s="5">
        <v>906415312</v>
      </c>
      <c r="F1693" s="13">
        <f>INDEX($R$3:$T$335,MATCH(PERL[[#This Row],[DistrictNumber]],$R$3:$R$335,0),3)</f>
        <v>0</v>
      </c>
      <c r="G1693" s="9">
        <f t="shared" si="145"/>
        <v>0</v>
      </c>
      <c r="H1693" s="11">
        <v>1.02</v>
      </c>
      <c r="I1693" s="12" cm="1">
        <f t="array" ref="I1693">INDEX(PERL[],MATCH(PERL[[#This Row],[Base Year]]&amp;PERL[[#This Row],[DistrictNumber]],PERL[[Fiscal Year]:[Fiscal Year]]&amp;PERL[[DistrictNumber]:[DistrictNumber]],0),9)*$H1693</f>
        <v>0</v>
      </c>
      <c r="J1693" s="15">
        <f>IF(PERL[[#This Row],[Unadjusted Maximum Revenue]]/(PERL[[#This Row],[Proposed Taxable Valuation]]/1000)&gt;PERL[[#This Row],[Max Debt RATE]],PERL[[#This Row],[Max Debt RATE]],PERL[[#This Row],[Unadjusted Maximum Revenue]]/(PERL[[#This Row],[Proposed Taxable Valuation]]/1000))</f>
        <v>0</v>
      </c>
      <c r="K1693" s="26">
        <f>ROUND(PERL[[#This Row],[Proposed Taxable Valuation]]/1000*PERL[[#This Row],[Adjusted Rate]],0)</f>
        <v>0</v>
      </c>
      <c r="L1693" s="19">
        <f t="shared" si="144"/>
        <v>0</v>
      </c>
      <c r="M1693" s="17">
        <f t="shared" si="146"/>
        <v>0</v>
      </c>
      <c r="N1693" s="5">
        <v>686733997</v>
      </c>
      <c r="O1693">
        <f>INDEX($R$3:$T$335,MATCH(PERL[[#This Row],[DistrictNumber]],$R$3:$R$335,0),3)</f>
        <v>0</v>
      </c>
      <c r="P1693" s="9">
        <f t="shared" si="142"/>
        <v>0</v>
      </c>
      <c r="V1693">
        <v>2031</v>
      </c>
      <c r="W1693" t="s">
        <v>124</v>
      </c>
      <c r="X1693" s="25">
        <v>206314644</v>
      </c>
    </row>
    <row r="1694" spans="1:24" x14ac:dyDescent="0.35">
      <c r="A1694" s="13">
        <v>2031</v>
      </c>
      <c r="B1694" s="13">
        <f t="shared" si="143"/>
        <v>2030</v>
      </c>
      <c r="C1694" t="s">
        <v>122</v>
      </c>
      <c r="D1694" t="s">
        <v>123</v>
      </c>
      <c r="E1694" s="5">
        <v>780135057</v>
      </c>
      <c r="F1694" s="13">
        <f>INDEX($R$3:$T$335,MATCH(PERL[[#This Row],[DistrictNumber]],$R$3:$R$335,0),3)</f>
        <v>0</v>
      </c>
      <c r="G1694" s="9">
        <f t="shared" si="145"/>
        <v>0</v>
      </c>
      <c r="H1694" s="11">
        <v>1.02</v>
      </c>
      <c r="I1694" s="12" cm="1">
        <f t="array" ref="I1694">INDEX(PERL[],MATCH(PERL[[#This Row],[Base Year]]&amp;PERL[[#This Row],[DistrictNumber]],PERL[[Fiscal Year]:[Fiscal Year]]&amp;PERL[[DistrictNumber]:[DistrictNumber]],0),9)*$H1694</f>
        <v>0</v>
      </c>
      <c r="J1694" s="15">
        <f>IF(PERL[[#This Row],[Unadjusted Maximum Revenue]]/(PERL[[#This Row],[Proposed Taxable Valuation]]/1000)&gt;PERL[[#This Row],[Max Debt RATE]],PERL[[#This Row],[Max Debt RATE]],PERL[[#This Row],[Unadjusted Maximum Revenue]]/(PERL[[#This Row],[Proposed Taxable Valuation]]/1000))</f>
        <v>0</v>
      </c>
      <c r="K1694" s="26">
        <f>ROUND(PERL[[#This Row],[Proposed Taxable Valuation]]/1000*PERL[[#This Row],[Adjusted Rate]],0)</f>
        <v>0</v>
      </c>
      <c r="L1694" s="19">
        <f t="shared" si="144"/>
        <v>0</v>
      </c>
      <c r="M1694" s="17">
        <f t="shared" si="146"/>
        <v>0</v>
      </c>
      <c r="N1694" s="5">
        <v>495801496</v>
      </c>
      <c r="O1694">
        <f>INDEX($R$3:$T$335,MATCH(PERL[[#This Row],[DistrictNumber]],$R$3:$R$335,0),3)</f>
        <v>0</v>
      </c>
      <c r="P1694" s="9">
        <f t="shared" si="142"/>
        <v>0</v>
      </c>
      <c r="V1694">
        <v>2031</v>
      </c>
      <c r="W1694" t="s">
        <v>126</v>
      </c>
      <c r="X1694" s="25">
        <v>446819389</v>
      </c>
    </row>
    <row r="1695" spans="1:24" x14ac:dyDescent="0.35">
      <c r="A1695" s="13">
        <v>2031</v>
      </c>
      <c r="B1695" s="13">
        <f t="shared" si="143"/>
        <v>2030</v>
      </c>
      <c r="C1695" t="s">
        <v>124</v>
      </c>
      <c r="D1695" t="s">
        <v>125</v>
      </c>
      <c r="E1695" s="5">
        <v>206314644</v>
      </c>
      <c r="F1695" s="13">
        <f>INDEX($R$3:$T$335,MATCH(PERL[[#This Row],[DistrictNumber]],$R$3:$R$335,0),3)</f>
        <v>0</v>
      </c>
      <c r="G1695" s="9">
        <f t="shared" si="145"/>
        <v>0</v>
      </c>
      <c r="H1695" s="11">
        <v>1.02</v>
      </c>
      <c r="I1695" s="12" cm="1">
        <f t="array" ref="I1695">INDEX(PERL[],MATCH(PERL[[#This Row],[Base Year]]&amp;PERL[[#This Row],[DistrictNumber]],PERL[[Fiscal Year]:[Fiscal Year]]&amp;PERL[[DistrictNumber]:[DistrictNumber]],0),9)*$H1695</f>
        <v>0</v>
      </c>
      <c r="J1695" s="15">
        <f>IF(PERL[[#This Row],[Unadjusted Maximum Revenue]]/(PERL[[#This Row],[Proposed Taxable Valuation]]/1000)&gt;PERL[[#This Row],[Max Debt RATE]],PERL[[#This Row],[Max Debt RATE]],PERL[[#This Row],[Unadjusted Maximum Revenue]]/(PERL[[#This Row],[Proposed Taxable Valuation]]/1000))</f>
        <v>0</v>
      </c>
      <c r="K1695" s="26">
        <f>ROUND(PERL[[#This Row],[Proposed Taxable Valuation]]/1000*PERL[[#This Row],[Adjusted Rate]],0)</f>
        <v>0</v>
      </c>
      <c r="L1695" s="19">
        <f t="shared" si="144"/>
        <v>0</v>
      </c>
      <c r="M1695" s="17">
        <f t="shared" si="146"/>
        <v>0</v>
      </c>
      <c r="N1695" s="5">
        <v>138187773</v>
      </c>
      <c r="O1695">
        <f>INDEX($R$3:$T$335,MATCH(PERL[[#This Row],[DistrictNumber]],$R$3:$R$335,0),3)</f>
        <v>0</v>
      </c>
      <c r="P1695" s="9">
        <f t="shared" si="142"/>
        <v>0</v>
      </c>
      <c r="V1695">
        <v>2031</v>
      </c>
      <c r="W1695" t="s">
        <v>130</v>
      </c>
      <c r="X1695" s="25">
        <v>3393012778</v>
      </c>
    </row>
    <row r="1696" spans="1:24" x14ac:dyDescent="0.35">
      <c r="A1696" s="13">
        <v>2031</v>
      </c>
      <c r="B1696" s="13">
        <f t="shared" si="143"/>
        <v>2030</v>
      </c>
      <c r="C1696" t="s">
        <v>126</v>
      </c>
      <c r="D1696" t="s">
        <v>127</v>
      </c>
      <c r="E1696" s="5">
        <v>446819389</v>
      </c>
      <c r="F1696" s="13">
        <f>INDEX($R$3:$T$335,MATCH(PERL[[#This Row],[DistrictNumber]],$R$3:$R$335,0),3)</f>
        <v>0</v>
      </c>
      <c r="G1696" s="9">
        <f t="shared" si="145"/>
        <v>0</v>
      </c>
      <c r="H1696" s="11">
        <v>1.02</v>
      </c>
      <c r="I1696" s="12" cm="1">
        <f t="array" ref="I1696">INDEX(PERL[],MATCH(PERL[[#This Row],[Base Year]]&amp;PERL[[#This Row],[DistrictNumber]],PERL[[Fiscal Year]:[Fiscal Year]]&amp;PERL[[DistrictNumber]:[DistrictNumber]],0),9)*$H1696</f>
        <v>0</v>
      </c>
      <c r="J1696" s="15">
        <f>IF(PERL[[#This Row],[Unadjusted Maximum Revenue]]/(PERL[[#This Row],[Proposed Taxable Valuation]]/1000)&gt;PERL[[#This Row],[Max Debt RATE]],PERL[[#This Row],[Max Debt RATE]],PERL[[#This Row],[Unadjusted Maximum Revenue]]/(PERL[[#This Row],[Proposed Taxable Valuation]]/1000))</f>
        <v>0</v>
      </c>
      <c r="K1696" s="26">
        <f>ROUND(PERL[[#This Row],[Proposed Taxable Valuation]]/1000*PERL[[#This Row],[Adjusted Rate]],0)</f>
        <v>0</v>
      </c>
      <c r="L1696" s="19">
        <f t="shared" si="144"/>
        <v>0</v>
      </c>
      <c r="M1696" s="17">
        <f t="shared" si="146"/>
        <v>0</v>
      </c>
      <c r="N1696" s="5">
        <v>361671384</v>
      </c>
      <c r="O1696">
        <f>INDEX($R$3:$T$335,MATCH(PERL[[#This Row],[DistrictNumber]],$R$3:$R$335,0),3)</f>
        <v>0</v>
      </c>
      <c r="P1696" s="9">
        <f t="shared" si="142"/>
        <v>0</v>
      </c>
      <c r="V1696">
        <v>2031</v>
      </c>
      <c r="W1696" t="s">
        <v>132</v>
      </c>
      <c r="X1696" s="25">
        <v>2535120777</v>
      </c>
    </row>
    <row r="1697" spans="1:24" x14ac:dyDescent="0.35">
      <c r="A1697" s="13">
        <v>2031</v>
      </c>
      <c r="B1697" s="13">
        <f t="shared" si="143"/>
        <v>2030</v>
      </c>
      <c r="C1697" t="s">
        <v>128</v>
      </c>
      <c r="D1697" t="s">
        <v>129</v>
      </c>
      <c r="E1697" s="5">
        <v>759438858</v>
      </c>
      <c r="F1697" s="13">
        <f>INDEX($R$3:$T$335,MATCH(PERL[[#This Row],[DistrictNumber]],$R$3:$R$335,0),3)</f>
        <v>0</v>
      </c>
      <c r="G1697" s="9">
        <f t="shared" si="145"/>
        <v>0</v>
      </c>
      <c r="H1697" s="11">
        <v>1.02</v>
      </c>
      <c r="I1697" s="12" cm="1">
        <f t="array" ref="I1697">INDEX(PERL[],MATCH(PERL[[#This Row],[Base Year]]&amp;PERL[[#This Row],[DistrictNumber]],PERL[[Fiscal Year]:[Fiscal Year]]&amp;PERL[[DistrictNumber]:[DistrictNumber]],0),9)*$H1697</f>
        <v>0</v>
      </c>
      <c r="J1697" s="15">
        <f>IF(PERL[[#This Row],[Unadjusted Maximum Revenue]]/(PERL[[#This Row],[Proposed Taxable Valuation]]/1000)&gt;PERL[[#This Row],[Max Debt RATE]],PERL[[#This Row],[Max Debt RATE]],PERL[[#This Row],[Unadjusted Maximum Revenue]]/(PERL[[#This Row],[Proposed Taxable Valuation]]/1000))</f>
        <v>0</v>
      </c>
      <c r="K1697" s="26">
        <f>ROUND(PERL[[#This Row],[Proposed Taxable Valuation]]/1000*PERL[[#This Row],[Adjusted Rate]],0)</f>
        <v>0</v>
      </c>
      <c r="L1697" s="19">
        <f t="shared" si="144"/>
        <v>0</v>
      </c>
      <c r="M1697" s="17">
        <f t="shared" si="146"/>
        <v>0</v>
      </c>
      <c r="N1697" s="5">
        <v>469085485</v>
      </c>
      <c r="O1697">
        <f>INDEX($R$3:$T$335,MATCH(PERL[[#This Row],[DistrictNumber]],$R$3:$R$335,0),3)</f>
        <v>0</v>
      </c>
      <c r="P1697" s="9">
        <f t="shared" si="142"/>
        <v>0</v>
      </c>
      <c r="V1697">
        <v>2031</v>
      </c>
      <c r="W1697" t="s">
        <v>134</v>
      </c>
      <c r="X1697" s="25">
        <v>1731441566</v>
      </c>
    </row>
    <row r="1698" spans="1:24" x14ac:dyDescent="0.35">
      <c r="A1698" s="13">
        <v>2031</v>
      </c>
      <c r="B1698" s="13">
        <f t="shared" si="143"/>
        <v>2030</v>
      </c>
      <c r="C1698" t="s">
        <v>130</v>
      </c>
      <c r="D1698" t="s">
        <v>131</v>
      </c>
      <c r="E1698" s="5">
        <v>3393012778</v>
      </c>
      <c r="F1698" s="13">
        <f>INDEX($R$3:$T$335,MATCH(PERL[[#This Row],[DistrictNumber]],$R$3:$R$335,0),3)</f>
        <v>0</v>
      </c>
      <c r="G1698" s="9">
        <f t="shared" si="145"/>
        <v>0</v>
      </c>
      <c r="H1698" s="11">
        <v>1.02</v>
      </c>
      <c r="I1698" s="12" cm="1">
        <f t="array" ref="I1698">INDEX(PERL[],MATCH(PERL[[#This Row],[Base Year]]&amp;PERL[[#This Row],[DistrictNumber]],PERL[[Fiscal Year]:[Fiscal Year]]&amp;PERL[[DistrictNumber]:[DistrictNumber]],0),9)*$H1698</f>
        <v>0</v>
      </c>
      <c r="J1698" s="15">
        <f>IF(PERL[[#This Row],[Unadjusted Maximum Revenue]]/(PERL[[#This Row],[Proposed Taxable Valuation]]/1000)&gt;PERL[[#This Row],[Max Debt RATE]],PERL[[#This Row],[Max Debt RATE]],PERL[[#This Row],[Unadjusted Maximum Revenue]]/(PERL[[#This Row],[Proposed Taxable Valuation]]/1000))</f>
        <v>0</v>
      </c>
      <c r="K1698" s="26">
        <f>ROUND(PERL[[#This Row],[Proposed Taxable Valuation]]/1000*PERL[[#This Row],[Adjusted Rate]],0)</f>
        <v>0</v>
      </c>
      <c r="L1698" s="19">
        <f t="shared" si="144"/>
        <v>0</v>
      </c>
      <c r="M1698" s="17">
        <f t="shared" si="146"/>
        <v>0</v>
      </c>
      <c r="N1698" s="5">
        <v>1937322914</v>
      </c>
      <c r="O1698">
        <f>INDEX($R$3:$T$335,MATCH(PERL[[#This Row],[DistrictNumber]],$R$3:$R$335,0),3)</f>
        <v>0</v>
      </c>
      <c r="P1698" s="9">
        <f t="shared" ref="P1698:P1761" si="147">N1698/1000*O1698</f>
        <v>0</v>
      </c>
      <c r="V1698">
        <v>2031</v>
      </c>
      <c r="W1698" t="s">
        <v>136</v>
      </c>
      <c r="X1698" s="25">
        <v>578058553</v>
      </c>
    </row>
    <row r="1699" spans="1:24" x14ac:dyDescent="0.35">
      <c r="A1699" s="13">
        <v>2031</v>
      </c>
      <c r="B1699" s="13">
        <f t="shared" si="143"/>
        <v>2030</v>
      </c>
      <c r="C1699" t="s">
        <v>132</v>
      </c>
      <c r="D1699" t="s">
        <v>133</v>
      </c>
      <c r="E1699" s="5">
        <v>2535120777</v>
      </c>
      <c r="F1699" s="13">
        <f>INDEX($R$3:$T$335,MATCH(PERL[[#This Row],[DistrictNumber]],$R$3:$R$335,0),3)</f>
        <v>0</v>
      </c>
      <c r="G1699" s="9">
        <f t="shared" si="145"/>
        <v>0</v>
      </c>
      <c r="H1699" s="11">
        <v>1.02</v>
      </c>
      <c r="I1699" s="12" cm="1">
        <f t="array" ref="I1699">INDEX(PERL[],MATCH(PERL[[#This Row],[Base Year]]&amp;PERL[[#This Row],[DistrictNumber]],PERL[[Fiscal Year]:[Fiscal Year]]&amp;PERL[[DistrictNumber]:[DistrictNumber]],0),9)*$H1699</f>
        <v>0</v>
      </c>
      <c r="J1699" s="15">
        <f>IF(PERL[[#This Row],[Unadjusted Maximum Revenue]]/(PERL[[#This Row],[Proposed Taxable Valuation]]/1000)&gt;PERL[[#This Row],[Max Debt RATE]],PERL[[#This Row],[Max Debt RATE]],PERL[[#This Row],[Unadjusted Maximum Revenue]]/(PERL[[#This Row],[Proposed Taxable Valuation]]/1000))</f>
        <v>0</v>
      </c>
      <c r="K1699" s="26">
        <f>ROUND(PERL[[#This Row],[Proposed Taxable Valuation]]/1000*PERL[[#This Row],[Adjusted Rate]],0)</f>
        <v>0</v>
      </c>
      <c r="L1699" s="19">
        <f t="shared" si="144"/>
        <v>0</v>
      </c>
      <c r="M1699" s="17">
        <f t="shared" si="146"/>
        <v>0</v>
      </c>
      <c r="N1699" s="5">
        <v>1404384659</v>
      </c>
      <c r="O1699">
        <f>INDEX($R$3:$T$335,MATCH(PERL[[#This Row],[DistrictNumber]],$R$3:$R$335,0),3)</f>
        <v>0</v>
      </c>
      <c r="P1699" s="9">
        <f t="shared" si="147"/>
        <v>0</v>
      </c>
      <c r="V1699">
        <v>2031</v>
      </c>
      <c r="W1699" t="s">
        <v>138</v>
      </c>
      <c r="X1699" s="25">
        <v>5241735735</v>
      </c>
    </row>
    <row r="1700" spans="1:24" x14ac:dyDescent="0.35">
      <c r="A1700" s="13">
        <v>2031</v>
      </c>
      <c r="B1700" s="13">
        <f t="shared" si="143"/>
        <v>2030</v>
      </c>
      <c r="C1700" t="s">
        <v>134</v>
      </c>
      <c r="D1700" t="s">
        <v>135</v>
      </c>
      <c r="E1700" s="5">
        <v>1731441566</v>
      </c>
      <c r="F1700" s="13">
        <f>INDEX($R$3:$T$335,MATCH(PERL[[#This Row],[DistrictNumber]],$R$3:$R$335,0),3)</f>
        <v>0</v>
      </c>
      <c r="G1700" s="9">
        <f t="shared" si="145"/>
        <v>0</v>
      </c>
      <c r="H1700" s="11">
        <v>1.02</v>
      </c>
      <c r="I1700" s="12" cm="1">
        <f t="array" ref="I1700">INDEX(PERL[],MATCH(PERL[[#This Row],[Base Year]]&amp;PERL[[#This Row],[DistrictNumber]],PERL[[Fiscal Year]:[Fiscal Year]]&amp;PERL[[DistrictNumber]:[DistrictNumber]],0),9)*$H1700</f>
        <v>0</v>
      </c>
      <c r="J1700" s="15">
        <f>IF(PERL[[#This Row],[Unadjusted Maximum Revenue]]/(PERL[[#This Row],[Proposed Taxable Valuation]]/1000)&gt;PERL[[#This Row],[Max Debt RATE]],PERL[[#This Row],[Max Debt RATE]],PERL[[#This Row],[Unadjusted Maximum Revenue]]/(PERL[[#This Row],[Proposed Taxable Valuation]]/1000))</f>
        <v>0</v>
      </c>
      <c r="K1700" s="26">
        <f>ROUND(PERL[[#This Row],[Proposed Taxable Valuation]]/1000*PERL[[#This Row],[Adjusted Rate]],0)</f>
        <v>0</v>
      </c>
      <c r="L1700" s="19">
        <f t="shared" si="144"/>
        <v>0</v>
      </c>
      <c r="M1700" s="17">
        <f t="shared" si="146"/>
        <v>0</v>
      </c>
      <c r="N1700" s="5">
        <v>1123982038</v>
      </c>
      <c r="O1700">
        <f>INDEX($R$3:$T$335,MATCH(PERL[[#This Row],[DistrictNumber]],$R$3:$R$335,0),3)</f>
        <v>0</v>
      </c>
      <c r="P1700" s="9">
        <f t="shared" si="147"/>
        <v>0</v>
      </c>
      <c r="V1700">
        <v>2031</v>
      </c>
      <c r="W1700" t="s">
        <v>140</v>
      </c>
      <c r="X1700" s="25">
        <v>388884105</v>
      </c>
    </row>
    <row r="1701" spans="1:24" x14ac:dyDescent="0.35">
      <c r="A1701" s="13">
        <v>2031</v>
      </c>
      <c r="B1701" s="13">
        <f t="shared" si="143"/>
        <v>2030</v>
      </c>
      <c r="C1701" t="s">
        <v>136</v>
      </c>
      <c r="D1701" t="s">
        <v>137</v>
      </c>
      <c r="E1701" s="5">
        <v>578058553</v>
      </c>
      <c r="F1701" s="13">
        <f>INDEX($R$3:$T$335,MATCH(PERL[[#This Row],[DistrictNumber]],$R$3:$R$335,0),3)</f>
        <v>0</v>
      </c>
      <c r="G1701" s="9">
        <f t="shared" si="145"/>
        <v>0</v>
      </c>
      <c r="H1701" s="11">
        <v>1.02</v>
      </c>
      <c r="I1701" s="12" cm="1">
        <f t="array" ref="I1701">INDEX(PERL[],MATCH(PERL[[#This Row],[Base Year]]&amp;PERL[[#This Row],[DistrictNumber]],PERL[[Fiscal Year]:[Fiscal Year]]&amp;PERL[[DistrictNumber]:[DistrictNumber]],0),9)*$H1701</f>
        <v>0</v>
      </c>
      <c r="J1701" s="15">
        <f>IF(PERL[[#This Row],[Unadjusted Maximum Revenue]]/(PERL[[#This Row],[Proposed Taxable Valuation]]/1000)&gt;PERL[[#This Row],[Max Debt RATE]],PERL[[#This Row],[Max Debt RATE]],PERL[[#This Row],[Unadjusted Maximum Revenue]]/(PERL[[#This Row],[Proposed Taxable Valuation]]/1000))</f>
        <v>0</v>
      </c>
      <c r="K1701" s="26">
        <f>ROUND(PERL[[#This Row],[Proposed Taxable Valuation]]/1000*PERL[[#This Row],[Adjusted Rate]],0)</f>
        <v>0</v>
      </c>
      <c r="L1701" s="19">
        <f t="shared" si="144"/>
        <v>0</v>
      </c>
      <c r="M1701" s="17">
        <f t="shared" si="146"/>
        <v>0</v>
      </c>
      <c r="N1701" s="5">
        <v>370090785</v>
      </c>
      <c r="O1701">
        <f>INDEX($R$3:$T$335,MATCH(PERL[[#This Row],[DistrictNumber]],$R$3:$R$335,0),3)</f>
        <v>0</v>
      </c>
      <c r="P1701" s="9">
        <f t="shared" si="147"/>
        <v>0</v>
      </c>
      <c r="V1701">
        <v>2031</v>
      </c>
      <c r="W1701" t="s">
        <v>142</v>
      </c>
      <c r="X1701" s="25">
        <v>559594391</v>
      </c>
    </row>
    <row r="1702" spans="1:24" x14ac:dyDescent="0.35">
      <c r="A1702" s="13">
        <v>2031</v>
      </c>
      <c r="B1702" s="13">
        <f t="shared" si="143"/>
        <v>2030</v>
      </c>
      <c r="C1702" t="s">
        <v>138</v>
      </c>
      <c r="D1702" t="s">
        <v>139</v>
      </c>
      <c r="E1702" s="5">
        <v>5241735735</v>
      </c>
      <c r="F1702" s="13">
        <f>INDEX($R$3:$T$335,MATCH(PERL[[#This Row],[DistrictNumber]],$R$3:$R$335,0),3)</f>
        <v>0</v>
      </c>
      <c r="G1702" s="9">
        <f t="shared" si="145"/>
        <v>0</v>
      </c>
      <c r="H1702" s="11">
        <v>1.02</v>
      </c>
      <c r="I1702" s="12" cm="1">
        <f t="array" ref="I1702">INDEX(PERL[],MATCH(PERL[[#This Row],[Base Year]]&amp;PERL[[#This Row],[DistrictNumber]],PERL[[Fiscal Year]:[Fiscal Year]]&amp;PERL[[DistrictNumber]:[DistrictNumber]],0),9)*$H1702</f>
        <v>0</v>
      </c>
      <c r="J1702" s="15">
        <f>IF(PERL[[#This Row],[Unadjusted Maximum Revenue]]/(PERL[[#This Row],[Proposed Taxable Valuation]]/1000)&gt;PERL[[#This Row],[Max Debt RATE]],PERL[[#This Row],[Max Debt RATE]],PERL[[#This Row],[Unadjusted Maximum Revenue]]/(PERL[[#This Row],[Proposed Taxable Valuation]]/1000))</f>
        <v>0</v>
      </c>
      <c r="K1702" s="26">
        <f>ROUND(PERL[[#This Row],[Proposed Taxable Valuation]]/1000*PERL[[#This Row],[Adjusted Rate]],0)</f>
        <v>0</v>
      </c>
      <c r="L1702" s="19">
        <f t="shared" si="144"/>
        <v>0</v>
      </c>
      <c r="M1702" s="17">
        <f t="shared" si="146"/>
        <v>0</v>
      </c>
      <c r="N1702" s="5">
        <v>3297233975</v>
      </c>
      <c r="O1702">
        <f>INDEX($R$3:$T$335,MATCH(PERL[[#This Row],[DistrictNumber]],$R$3:$R$335,0),3)</f>
        <v>0</v>
      </c>
      <c r="P1702" s="9">
        <f t="shared" si="147"/>
        <v>0</v>
      </c>
      <c r="V1702">
        <v>2031</v>
      </c>
      <c r="W1702" t="s">
        <v>144</v>
      </c>
      <c r="X1702" s="25">
        <v>462030735</v>
      </c>
    </row>
    <row r="1703" spans="1:24" x14ac:dyDescent="0.35">
      <c r="A1703" s="13">
        <v>2031</v>
      </c>
      <c r="B1703" s="13">
        <f t="shared" si="143"/>
        <v>2030</v>
      </c>
      <c r="C1703" t="s">
        <v>140</v>
      </c>
      <c r="D1703" t="s">
        <v>141</v>
      </c>
      <c r="E1703" s="5">
        <v>388884105</v>
      </c>
      <c r="F1703" s="13">
        <f>INDEX($R$3:$T$335,MATCH(PERL[[#This Row],[DistrictNumber]],$R$3:$R$335,0),3)</f>
        <v>0</v>
      </c>
      <c r="G1703" s="9">
        <f t="shared" si="145"/>
        <v>0</v>
      </c>
      <c r="H1703" s="11">
        <v>1.02</v>
      </c>
      <c r="I1703" s="12" cm="1">
        <f t="array" ref="I1703">INDEX(PERL[],MATCH(PERL[[#This Row],[Base Year]]&amp;PERL[[#This Row],[DistrictNumber]],PERL[[Fiscal Year]:[Fiscal Year]]&amp;PERL[[DistrictNumber]:[DistrictNumber]],0),9)*$H1703</f>
        <v>0</v>
      </c>
      <c r="J1703" s="15">
        <f>IF(PERL[[#This Row],[Unadjusted Maximum Revenue]]/(PERL[[#This Row],[Proposed Taxable Valuation]]/1000)&gt;PERL[[#This Row],[Max Debt RATE]],PERL[[#This Row],[Max Debt RATE]],PERL[[#This Row],[Unadjusted Maximum Revenue]]/(PERL[[#This Row],[Proposed Taxable Valuation]]/1000))</f>
        <v>0</v>
      </c>
      <c r="K1703" s="26">
        <f>ROUND(PERL[[#This Row],[Proposed Taxable Valuation]]/1000*PERL[[#This Row],[Adjusted Rate]],0)</f>
        <v>0</v>
      </c>
      <c r="L1703" s="19">
        <f t="shared" si="144"/>
        <v>0</v>
      </c>
      <c r="M1703" s="17">
        <f t="shared" si="146"/>
        <v>0</v>
      </c>
      <c r="N1703" s="5">
        <v>249085118</v>
      </c>
      <c r="O1703">
        <f>INDEX($R$3:$T$335,MATCH(PERL[[#This Row],[DistrictNumber]],$R$3:$R$335,0),3)</f>
        <v>0</v>
      </c>
      <c r="P1703" s="9">
        <f t="shared" si="147"/>
        <v>0</v>
      </c>
      <c r="V1703">
        <v>2031</v>
      </c>
      <c r="W1703" t="s">
        <v>146</v>
      </c>
      <c r="X1703" s="25">
        <v>370621622</v>
      </c>
    </row>
    <row r="1704" spans="1:24" x14ac:dyDescent="0.35">
      <c r="A1704" s="13">
        <v>2031</v>
      </c>
      <c r="B1704" s="13">
        <f t="shared" si="143"/>
        <v>2030</v>
      </c>
      <c r="C1704" t="s">
        <v>142</v>
      </c>
      <c r="D1704" t="s">
        <v>143</v>
      </c>
      <c r="E1704" s="5">
        <v>559594391</v>
      </c>
      <c r="F1704" s="13">
        <f>INDEX($R$3:$T$335,MATCH(PERL[[#This Row],[DistrictNumber]],$R$3:$R$335,0),3)</f>
        <v>0</v>
      </c>
      <c r="G1704" s="9">
        <f t="shared" si="145"/>
        <v>0</v>
      </c>
      <c r="H1704" s="11">
        <v>1.02</v>
      </c>
      <c r="I1704" s="12" cm="1">
        <f t="array" ref="I1704">INDEX(PERL[],MATCH(PERL[[#This Row],[Base Year]]&amp;PERL[[#This Row],[DistrictNumber]],PERL[[Fiscal Year]:[Fiscal Year]]&amp;PERL[[DistrictNumber]:[DistrictNumber]],0),9)*$H1704</f>
        <v>0</v>
      </c>
      <c r="J1704" s="15">
        <f>IF(PERL[[#This Row],[Unadjusted Maximum Revenue]]/(PERL[[#This Row],[Proposed Taxable Valuation]]/1000)&gt;PERL[[#This Row],[Max Debt RATE]],PERL[[#This Row],[Max Debt RATE]],PERL[[#This Row],[Unadjusted Maximum Revenue]]/(PERL[[#This Row],[Proposed Taxable Valuation]]/1000))</f>
        <v>0</v>
      </c>
      <c r="K1704" s="26">
        <f>ROUND(PERL[[#This Row],[Proposed Taxable Valuation]]/1000*PERL[[#This Row],[Adjusted Rate]],0)</f>
        <v>0</v>
      </c>
      <c r="L1704" s="19">
        <f t="shared" si="144"/>
        <v>0</v>
      </c>
      <c r="M1704" s="17">
        <f t="shared" si="146"/>
        <v>0</v>
      </c>
      <c r="N1704" s="5">
        <v>402918492</v>
      </c>
      <c r="O1704">
        <f>INDEX($R$3:$T$335,MATCH(PERL[[#This Row],[DistrictNumber]],$R$3:$R$335,0),3)</f>
        <v>0</v>
      </c>
      <c r="P1704" s="9">
        <f t="shared" si="147"/>
        <v>0</v>
      </c>
      <c r="V1704">
        <v>2031</v>
      </c>
      <c r="W1704" t="s">
        <v>148</v>
      </c>
      <c r="X1704" s="25">
        <v>620684670</v>
      </c>
    </row>
    <row r="1705" spans="1:24" x14ac:dyDescent="0.35">
      <c r="A1705" s="13">
        <v>2031</v>
      </c>
      <c r="B1705" s="13">
        <f t="shared" si="143"/>
        <v>2030</v>
      </c>
      <c r="C1705" t="s">
        <v>144</v>
      </c>
      <c r="D1705" t="s">
        <v>145</v>
      </c>
      <c r="E1705" s="5">
        <v>462030735</v>
      </c>
      <c r="F1705" s="13">
        <f>INDEX($R$3:$T$335,MATCH(PERL[[#This Row],[DistrictNumber]],$R$3:$R$335,0),3)</f>
        <v>0.13500000000000001</v>
      </c>
      <c r="G1705" s="9">
        <f t="shared" si="145"/>
        <v>62374.149225000001</v>
      </c>
      <c r="H1705" s="11">
        <v>1.02</v>
      </c>
      <c r="I1705" s="12" cm="1">
        <f t="array" ref="I1705">INDEX(PERL[],MATCH(PERL[[#This Row],[Base Year]]&amp;PERL[[#This Row],[DistrictNumber]],PERL[[Fiscal Year]:[Fiscal Year]]&amp;PERL[[DistrictNumber]:[DistrictNumber]],0),9)*$H1705</f>
        <v>45371.866076541046</v>
      </c>
      <c r="J1705" s="15">
        <f>IF(PERL[[#This Row],[Unadjusted Maximum Revenue]]/(PERL[[#This Row],[Proposed Taxable Valuation]]/1000)&gt;PERL[[#This Row],[Max Debt RATE]],PERL[[#This Row],[Max Debt RATE]],PERL[[#This Row],[Unadjusted Maximum Revenue]]/(PERL[[#This Row],[Proposed Taxable Valuation]]/1000))</f>
        <v>9.8200969415034797E-2</v>
      </c>
      <c r="K1705" s="26">
        <f>ROUND(PERL[[#This Row],[Proposed Taxable Valuation]]/1000*PERL[[#This Row],[Adjusted Rate]],0)</f>
        <v>45372</v>
      </c>
      <c r="L1705" s="19">
        <f t="shared" si="144"/>
        <v>-17002.283148458955</v>
      </c>
      <c r="M1705" s="17">
        <f t="shared" si="146"/>
        <v>-3.6799030584965212E-2</v>
      </c>
      <c r="N1705" s="5">
        <v>352398945</v>
      </c>
      <c r="O1705">
        <f>INDEX($R$3:$T$335,MATCH(PERL[[#This Row],[DistrictNumber]],$R$3:$R$335,0),3)</f>
        <v>0.13500000000000001</v>
      </c>
      <c r="P1705" s="9">
        <f t="shared" si="147"/>
        <v>47573.857575000002</v>
      </c>
      <c r="V1705">
        <v>2031</v>
      </c>
      <c r="W1705" t="s">
        <v>150</v>
      </c>
      <c r="X1705" s="25">
        <v>5609397081</v>
      </c>
    </row>
    <row r="1706" spans="1:24" x14ac:dyDescent="0.35">
      <c r="A1706" s="13">
        <v>2031</v>
      </c>
      <c r="B1706" s="13">
        <f t="shared" si="143"/>
        <v>2030</v>
      </c>
      <c r="C1706" t="s">
        <v>146</v>
      </c>
      <c r="D1706" t="s">
        <v>147</v>
      </c>
      <c r="E1706" s="5">
        <v>370621622</v>
      </c>
      <c r="F1706" s="13">
        <f>INDEX($R$3:$T$335,MATCH(PERL[[#This Row],[DistrictNumber]],$R$3:$R$335,0),3)</f>
        <v>0</v>
      </c>
      <c r="G1706" s="9">
        <f t="shared" si="145"/>
        <v>0</v>
      </c>
      <c r="H1706" s="11">
        <v>1.02</v>
      </c>
      <c r="I1706" s="12" cm="1">
        <f t="array" ref="I1706">INDEX(PERL[],MATCH(PERL[[#This Row],[Base Year]]&amp;PERL[[#This Row],[DistrictNumber]],PERL[[Fiscal Year]:[Fiscal Year]]&amp;PERL[[DistrictNumber]:[DistrictNumber]],0),9)*$H1706</f>
        <v>0</v>
      </c>
      <c r="J1706" s="15">
        <f>IF(PERL[[#This Row],[Unadjusted Maximum Revenue]]/(PERL[[#This Row],[Proposed Taxable Valuation]]/1000)&gt;PERL[[#This Row],[Max Debt RATE]],PERL[[#This Row],[Max Debt RATE]],PERL[[#This Row],[Unadjusted Maximum Revenue]]/(PERL[[#This Row],[Proposed Taxable Valuation]]/1000))</f>
        <v>0</v>
      </c>
      <c r="K1706" s="26">
        <f>ROUND(PERL[[#This Row],[Proposed Taxable Valuation]]/1000*PERL[[#This Row],[Adjusted Rate]],0)</f>
        <v>0</v>
      </c>
      <c r="L1706" s="19">
        <f t="shared" si="144"/>
        <v>0</v>
      </c>
      <c r="M1706" s="17">
        <f t="shared" si="146"/>
        <v>0</v>
      </c>
      <c r="N1706" s="5">
        <v>286474498</v>
      </c>
      <c r="O1706">
        <f>INDEX($R$3:$T$335,MATCH(PERL[[#This Row],[DistrictNumber]],$R$3:$R$335,0),3)</f>
        <v>0</v>
      </c>
      <c r="P1706" s="9">
        <f t="shared" si="147"/>
        <v>0</v>
      </c>
      <c r="V1706">
        <v>2031</v>
      </c>
      <c r="W1706" t="s">
        <v>152</v>
      </c>
      <c r="X1706" s="25">
        <v>1004177368</v>
      </c>
    </row>
    <row r="1707" spans="1:24" x14ac:dyDescent="0.35">
      <c r="A1707" s="13">
        <v>2031</v>
      </c>
      <c r="B1707" s="13">
        <f t="shared" si="143"/>
        <v>2030</v>
      </c>
      <c r="C1707" t="s">
        <v>148</v>
      </c>
      <c r="D1707" t="s">
        <v>149</v>
      </c>
      <c r="E1707" s="5">
        <v>620684670</v>
      </c>
      <c r="F1707" s="13">
        <f>INDEX($R$3:$T$335,MATCH(PERL[[#This Row],[DistrictNumber]],$R$3:$R$335,0),3)</f>
        <v>0</v>
      </c>
      <c r="G1707" s="9">
        <f t="shared" si="145"/>
        <v>0</v>
      </c>
      <c r="H1707" s="11">
        <v>1.02</v>
      </c>
      <c r="I1707" s="12" cm="1">
        <f t="array" ref="I1707">INDEX(PERL[],MATCH(PERL[[#This Row],[Base Year]]&amp;PERL[[#This Row],[DistrictNumber]],PERL[[Fiscal Year]:[Fiscal Year]]&amp;PERL[[DistrictNumber]:[DistrictNumber]],0),9)*$H1707</f>
        <v>0</v>
      </c>
      <c r="J1707" s="15">
        <f>IF(PERL[[#This Row],[Unadjusted Maximum Revenue]]/(PERL[[#This Row],[Proposed Taxable Valuation]]/1000)&gt;PERL[[#This Row],[Max Debt RATE]],PERL[[#This Row],[Max Debt RATE]],PERL[[#This Row],[Unadjusted Maximum Revenue]]/(PERL[[#This Row],[Proposed Taxable Valuation]]/1000))</f>
        <v>0</v>
      </c>
      <c r="K1707" s="26">
        <f>ROUND(PERL[[#This Row],[Proposed Taxable Valuation]]/1000*PERL[[#This Row],[Adjusted Rate]],0)</f>
        <v>0</v>
      </c>
      <c r="L1707" s="19">
        <f t="shared" si="144"/>
        <v>0</v>
      </c>
      <c r="M1707" s="17">
        <f t="shared" si="146"/>
        <v>0</v>
      </c>
      <c r="N1707" s="5">
        <v>480937805</v>
      </c>
      <c r="O1707">
        <f>INDEX($R$3:$T$335,MATCH(PERL[[#This Row],[DistrictNumber]],$R$3:$R$335,0),3)</f>
        <v>0</v>
      </c>
      <c r="P1707" s="9">
        <f t="shared" si="147"/>
        <v>0</v>
      </c>
      <c r="V1707">
        <v>2031</v>
      </c>
      <c r="W1707" t="s">
        <v>154</v>
      </c>
      <c r="X1707" s="25">
        <v>3492132632</v>
      </c>
    </row>
    <row r="1708" spans="1:24" x14ac:dyDescent="0.35">
      <c r="A1708" s="13">
        <v>2031</v>
      </c>
      <c r="B1708" s="13">
        <f t="shared" si="143"/>
        <v>2030</v>
      </c>
      <c r="C1708" t="s">
        <v>150</v>
      </c>
      <c r="D1708" t="s">
        <v>151</v>
      </c>
      <c r="E1708" s="5">
        <v>5609397081</v>
      </c>
      <c r="F1708" s="13">
        <f>INDEX($R$3:$T$335,MATCH(PERL[[#This Row],[DistrictNumber]],$R$3:$R$335,0),3)</f>
        <v>0</v>
      </c>
      <c r="G1708" s="9">
        <f t="shared" si="145"/>
        <v>0</v>
      </c>
      <c r="H1708" s="11">
        <v>1.02</v>
      </c>
      <c r="I1708" s="12" cm="1">
        <f t="array" ref="I1708">INDEX(PERL[],MATCH(PERL[[#This Row],[Base Year]]&amp;PERL[[#This Row],[DistrictNumber]],PERL[[Fiscal Year]:[Fiscal Year]]&amp;PERL[[DistrictNumber]:[DistrictNumber]],0),9)*$H1708</f>
        <v>0</v>
      </c>
      <c r="J1708" s="15">
        <f>IF(PERL[[#This Row],[Unadjusted Maximum Revenue]]/(PERL[[#This Row],[Proposed Taxable Valuation]]/1000)&gt;PERL[[#This Row],[Max Debt RATE]],PERL[[#This Row],[Max Debt RATE]],PERL[[#This Row],[Unadjusted Maximum Revenue]]/(PERL[[#This Row],[Proposed Taxable Valuation]]/1000))</f>
        <v>0</v>
      </c>
      <c r="K1708" s="26">
        <f>ROUND(PERL[[#This Row],[Proposed Taxable Valuation]]/1000*PERL[[#This Row],[Adjusted Rate]],0)</f>
        <v>0</v>
      </c>
      <c r="L1708" s="19">
        <f t="shared" si="144"/>
        <v>0</v>
      </c>
      <c r="M1708" s="17">
        <f t="shared" si="146"/>
        <v>0</v>
      </c>
      <c r="N1708" s="5">
        <v>3303688921</v>
      </c>
      <c r="O1708">
        <f>INDEX($R$3:$T$335,MATCH(PERL[[#This Row],[DistrictNumber]],$R$3:$R$335,0),3)</f>
        <v>0</v>
      </c>
      <c r="P1708" s="9">
        <f t="shared" si="147"/>
        <v>0</v>
      </c>
      <c r="V1708">
        <v>2031</v>
      </c>
      <c r="W1708" t="s">
        <v>156</v>
      </c>
      <c r="X1708" s="25">
        <v>300780879</v>
      </c>
    </row>
    <row r="1709" spans="1:24" x14ac:dyDescent="0.35">
      <c r="A1709" s="13">
        <v>2031</v>
      </c>
      <c r="B1709" s="13">
        <f t="shared" si="143"/>
        <v>2030</v>
      </c>
      <c r="C1709" t="s">
        <v>152</v>
      </c>
      <c r="D1709" t="s">
        <v>153</v>
      </c>
      <c r="E1709" s="5">
        <v>1004177368</v>
      </c>
      <c r="F1709" s="13">
        <f>INDEX($R$3:$T$335,MATCH(PERL[[#This Row],[DistrictNumber]],$R$3:$R$335,0),3)</f>
        <v>0</v>
      </c>
      <c r="G1709" s="9">
        <f t="shared" si="145"/>
        <v>0</v>
      </c>
      <c r="H1709" s="11">
        <v>1.02</v>
      </c>
      <c r="I1709" s="12" cm="1">
        <f t="array" ref="I1709">INDEX(PERL[],MATCH(PERL[[#This Row],[Base Year]]&amp;PERL[[#This Row],[DistrictNumber]],PERL[[Fiscal Year]:[Fiscal Year]]&amp;PERL[[DistrictNumber]:[DistrictNumber]],0),9)*$H1709</f>
        <v>0</v>
      </c>
      <c r="J1709" s="15">
        <f>IF(PERL[[#This Row],[Unadjusted Maximum Revenue]]/(PERL[[#This Row],[Proposed Taxable Valuation]]/1000)&gt;PERL[[#This Row],[Max Debt RATE]],PERL[[#This Row],[Max Debt RATE]],PERL[[#This Row],[Unadjusted Maximum Revenue]]/(PERL[[#This Row],[Proposed Taxable Valuation]]/1000))</f>
        <v>0</v>
      </c>
      <c r="K1709" s="26">
        <f>ROUND(PERL[[#This Row],[Proposed Taxable Valuation]]/1000*PERL[[#This Row],[Adjusted Rate]],0)</f>
        <v>0</v>
      </c>
      <c r="L1709" s="19">
        <f t="shared" si="144"/>
        <v>0</v>
      </c>
      <c r="M1709" s="17">
        <f t="shared" si="146"/>
        <v>0</v>
      </c>
      <c r="N1709" s="5">
        <v>654445361</v>
      </c>
      <c r="O1709">
        <f>INDEX($R$3:$T$335,MATCH(PERL[[#This Row],[DistrictNumber]],$R$3:$R$335,0),3)</f>
        <v>0</v>
      </c>
      <c r="P1709" s="9">
        <f t="shared" si="147"/>
        <v>0</v>
      </c>
      <c r="V1709">
        <v>2031</v>
      </c>
      <c r="W1709" t="s">
        <v>158</v>
      </c>
      <c r="X1709" s="25">
        <v>10803153285</v>
      </c>
    </row>
    <row r="1710" spans="1:24" x14ac:dyDescent="0.35">
      <c r="A1710" s="13">
        <v>2031</v>
      </c>
      <c r="B1710" s="13">
        <f t="shared" si="143"/>
        <v>2030</v>
      </c>
      <c r="C1710" t="s">
        <v>154</v>
      </c>
      <c r="D1710" t="s">
        <v>155</v>
      </c>
      <c r="E1710" s="5">
        <v>3492132632</v>
      </c>
      <c r="F1710" s="13">
        <f>INDEX($R$3:$T$335,MATCH(PERL[[#This Row],[DistrictNumber]],$R$3:$R$335,0),3)</f>
        <v>0</v>
      </c>
      <c r="G1710" s="9">
        <f t="shared" si="145"/>
        <v>0</v>
      </c>
      <c r="H1710" s="11">
        <v>1.02</v>
      </c>
      <c r="I1710" s="12" cm="1">
        <f t="array" ref="I1710">INDEX(PERL[],MATCH(PERL[[#This Row],[Base Year]]&amp;PERL[[#This Row],[DistrictNumber]],PERL[[Fiscal Year]:[Fiscal Year]]&amp;PERL[[DistrictNumber]:[DistrictNumber]],0),9)*$H1710</f>
        <v>0</v>
      </c>
      <c r="J1710" s="15">
        <f>IF(PERL[[#This Row],[Unadjusted Maximum Revenue]]/(PERL[[#This Row],[Proposed Taxable Valuation]]/1000)&gt;PERL[[#This Row],[Max Debt RATE]],PERL[[#This Row],[Max Debt RATE]],PERL[[#This Row],[Unadjusted Maximum Revenue]]/(PERL[[#This Row],[Proposed Taxable Valuation]]/1000))</f>
        <v>0</v>
      </c>
      <c r="K1710" s="26">
        <f>ROUND(PERL[[#This Row],[Proposed Taxable Valuation]]/1000*PERL[[#This Row],[Adjusted Rate]],0)</f>
        <v>0</v>
      </c>
      <c r="L1710" s="19">
        <f t="shared" si="144"/>
        <v>0</v>
      </c>
      <c r="M1710" s="17">
        <f t="shared" si="146"/>
        <v>0</v>
      </c>
      <c r="N1710" s="5">
        <v>2083865148</v>
      </c>
      <c r="O1710">
        <f>INDEX($R$3:$T$335,MATCH(PERL[[#This Row],[DistrictNumber]],$R$3:$R$335,0),3)</f>
        <v>0</v>
      </c>
      <c r="P1710" s="9">
        <f t="shared" si="147"/>
        <v>0</v>
      </c>
      <c r="V1710">
        <v>2031</v>
      </c>
      <c r="W1710" t="s">
        <v>160</v>
      </c>
      <c r="X1710" s="25">
        <v>843633732</v>
      </c>
    </row>
    <row r="1711" spans="1:24" x14ac:dyDescent="0.35">
      <c r="A1711" s="13">
        <v>2031</v>
      </c>
      <c r="B1711" s="13">
        <f t="shared" si="143"/>
        <v>2030</v>
      </c>
      <c r="C1711" t="s">
        <v>156</v>
      </c>
      <c r="D1711" t="s">
        <v>157</v>
      </c>
      <c r="E1711" s="5">
        <v>300780879</v>
      </c>
      <c r="F1711" s="13">
        <f>INDEX($R$3:$T$335,MATCH(PERL[[#This Row],[DistrictNumber]],$R$3:$R$335,0),3)</f>
        <v>0</v>
      </c>
      <c r="G1711" s="9">
        <f t="shared" si="145"/>
        <v>0</v>
      </c>
      <c r="H1711" s="11">
        <v>1.02</v>
      </c>
      <c r="I1711" s="12" cm="1">
        <f t="array" ref="I1711">INDEX(PERL[],MATCH(PERL[[#This Row],[Base Year]]&amp;PERL[[#This Row],[DistrictNumber]],PERL[[Fiscal Year]:[Fiscal Year]]&amp;PERL[[DistrictNumber]:[DistrictNumber]],0),9)*$H1711</f>
        <v>0</v>
      </c>
      <c r="J1711" s="15">
        <f>IF(PERL[[#This Row],[Unadjusted Maximum Revenue]]/(PERL[[#This Row],[Proposed Taxable Valuation]]/1000)&gt;PERL[[#This Row],[Max Debt RATE]],PERL[[#This Row],[Max Debt RATE]],PERL[[#This Row],[Unadjusted Maximum Revenue]]/(PERL[[#This Row],[Proposed Taxable Valuation]]/1000))</f>
        <v>0</v>
      </c>
      <c r="K1711" s="26">
        <f>ROUND(PERL[[#This Row],[Proposed Taxable Valuation]]/1000*PERL[[#This Row],[Adjusted Rate]],0)</f>
        <v>0</v>
      </c>
      <c r="L1711" s="19">
        <f t="shared" si="144"/>
        <v>0</v>
      </c>
      <c r="M1711" s="17">
        <f t="shared" si="146"/>
        <v>0</v>
      </c>
      <c r="N1711" s="5">
        <v>195128591</v>
      </c>
      <c r="O1711">
        <f>INDEX($R$3:$T$335,MATCH(PERL[[#This Row],[DistrictNumber]],$R$3:$R$335,0),3)</f>
        <v>0</v>
      </c>
      <c r="P1711" s="9">
        <f t="shared" si="147"/>
        <v>0</v>
      </c>
      <c r="V1711">
        <v>2031</v>
      </c>
      <c r="W1711" t="s">
        <v>162</v>
      </c>
      <c r="X1711" s="25">
        <v>1840192929</v>
      </c>
    </row>
    <row r="1712" spans="1:24" x14ac:dyDescent="0.35">
      <c r="A1712" s="13">
        <v>2031</v>
      </c>
      <c r="B1712" s="13">
        <f t="shared" si="143"/>
        <v>2030</v>
      </c>
      <c r="C1712" t="s">
        <v>158</v>
      </c>
      <c r="D1712" t="s">
        <v>159</v>
      </c>
      <c r="E1712" s="5">
        <v>10803153285</v>
      </c>
      <c r="F1712" s="13">
        <f>INDEX($R$3:$T$335,MATCH(PERL[[#This Row],[DistrictNumber]],$R$3:$R$335,0),3)</f>
        <v>0</v>
      </c>
      <c r="G1712" s="9">
        <f t="shared" si="145"/>
        <v>0</v>
      </c>
      <c r="H1712" s="11">
        <v>1.02</v>
      </c>
      <c r="I1712" s="12" cm="1">
        <f t="array" ref="I1712">INDEX(PERL[],MATCH(PERL[[#This Row],[Base Year]]&amp;PERL[[#This Row],[DistrictNumber]],PERL[[Fiscal Year]:[Fiscal Year]]&amp;PERL[[DistrictNumber]:[DistrictNumber]],0),9)*$H1712</f>
        <v>0</v>
      </c>
      <c r="J1712" s="15">
        <f>IF(PERL[[#This Row],[Unadjusted Maximum Revenue]]/(PERL[[#This Row],[Proposed Taxable Valuation]]/1000)&gt;PERL[[#This Row],[Max Debt RATE]],PERL[[#This Row],[Max Debt RATE]],PERL[[#This Row],[Unadjusted Maximum Revenue]]/(PERL[[#This Row],[Proposed Taxable Valuation]]/1000))</f>
        <v>0</v>
      </c>
      <c r="K1712" s="26">
        <f>ROUND(PERL[[#This Row],[Proposed Taxable Valuation]]/1000*PERL[[#This Row],[Adjusted Rate]],0)</f>
        <v>0</v>
      </c>
      <c r="L1712" s="19">
        <f t="shared" si="144"/>
        <v>0</v>
      </c>
      <c r="M1712" s="17">
        <f t="shared" si="146"/>
        <v>0</v>
      </c>
      <c r="N1712" s="5">
        <v>6352425619</v>
      </c>
      <c r="O1712">
        <f>INDEX($R$3:$T$335,MATCH(PERL[[#This Row],[DistrictNumber]],$R$3:$R$335,0),3)</f>
        <v>0</v>
      </c>
      <c r="P1712" s="9">
        <f t="shared" si="147"/>
        <v>0</v>
      </c>
      <c r="V1712">
        <v>2031</v>
      </c>
      <c r="W1712" t="s">
        <v>164</v>
      </c>
      <c r="X1712" s="25">
        <v>169090844</v>
      </c>
    </row>
    <row r="1713" spans="1:24" x14ac:dyDescent="0.35">
      <c r="A1713" s="13">
        <v>2031</v>
      </c>
      <c r="B1713" s="13">
        <f t="shared" si="143"/>
        <v>2030</v>
      </c>
      <c r="C1713" t="s">
        <v>160</v>
      </c>
      <c r="D1713" t="s">
        <v>161</v>
      </c>
      <c r="E1713" s="5">
        <v>843633732</v>
      </c>
      <c r="F1713" s="13">
        <f>INDEX($R$3:$T$335,MATCH(PERL[[#This Row],[DistrictNumber]],$R$3:$R$335,0),3)</f>
        <v>0</v>
      </c>
      <c r="G1713" s="9">
        <f t="shared" si="145"/>
        <v>0</v>
      </c>
      <c r="H1713" s="11">
        <v>1.02</v>
      </c>
      <c r="I1713" s="12" cm="1">
        <f t="array" ref="I1713">INDEX(PERL[],MATCH(PERL[[#This Row],[Base Year]]&amp;PERL[[#This Row],[DistrictNumber]],PERL[[Fiscal Year]:[Fiscal Year]]&amp;PERL[[DistrictNumber]:[DistrictNumber]],0),9)*$H1713</f>
        <v>0</v>
      </c>
      <c r="J1713" s="15">
        <f>IF(PERL[[#This Row],[Unadjusted Maximum Revenue]]/(PERL[[#This Row],[Proposed Taxable Valuation]]/1000)&gt;PERL[[#This Row],[Max Debt RATE]],PERL[[#This Row],[Max Debt RATE]],PERL[[#This Row],[Unadjusted Maximum Revenue]]/(PERL[[#This Row],[Proposed Taxable Valuation]]/1000))</f>
        <v>0</v>
      </c>
      <c r="K1713" s="26">
        <f>ROUND(PERL[[#This Row],[Proposed Taxable Valuation]]/1000*PERL[[#This Row],[Adjusted Rate]],0)</f>
        <v>0</v>
      </c>
      <c r="L1713" s="19">
        <f t="shared" si="144"/>
        <v>0</v>
      </c>
      <c r="M1713" s="17">
        <f t="shared" si="146"/>
        <v>0</v>
      </c>
      <c r="N1713" s="5">
        <v>576927471</v>
      </c>
      <c r="O1713">
        <f>INDEX($R$3:$T$335,MATCH(PERL[[#This Row],[DistrictNumber]],$R$3:$R$335,0),3)</f>
        <v>0</v>
      </c>
      <c r="P1713" s="9">
        <f t="shared" si="147"/>
        <v>0</v>
      </c>
      <c r="V1713">
        <v>2031</v>
      </c>
      <c r="W1713" t="s">
        <v>166</v>
      </c>
      <c r="X1713" s="25">
        <v>977265655</v>
      </c>
    </row>
    <row r="1714" spans="1:24" x14ac:dyDescent="0.35">
      <c r="A1714" s="13">
        <v>2031</v>
      </c>
      <c r="B1714" s="13">
        <f t="shared" si="143"/>
        <v>2030</v>
      </c>
      <c r="C1714" t="s">
        <v>162</v>
      </c>
      <c r="D1714" t="s">
        <v>163</v>
      </c>
      <c r="E1714" s="5">
        <v>1840192929</v>
      </c>
      <c r="F1714" s="13">
        <f>INDEX($R$3:$T$335,MATCH(PERL[[#This Row],[DistrictNumber]],$R$3:$R$335,0),3)</f>
        <v>0</v>
      </c>
      <c r="G1714" s="9">
        <f t="shared" si="145"/>
        <v>0</v>
      </c>
      <c r="H1714" s="11">
        <v>1.02</v>
      </c>
      <c r="I1714" s="12" cm="1">
        <f t="array" ref="I1714">INDEX(PERL[],MATCH(PERL[[#This Row],[Base Year]]&amp;PERL[[#This Row],[DistrictNumber]],PERL[[Fiscal Year]:[Fiscal Year]]&amp;PERL[[DistrictNumber]:[DistrictNumber]],0),9)*$H1714</f>
        <v>0</v>
      </c>
      <c r="J1714" s="15">
        <f>IF(PERL[[#This Row],[Unadjusted Maximum Revenue]]/(PERL[[#This Row],[Proposed Taxable Valuation]]/1000)&gt;PERL[[#This Row],[Max Debt RATE]],PERL[[#This Row],[Max Debt RATE]],PERL[[#This Row],[Unadjusted Maximum Revenue]]/(PERL[[#This Row],[Proposed Taxable Valuation]]/1000))</f>
        <v>0</v>
      </c>
      <c r="K1714" s="26">
        <f>ROUND(PERL[[#This Row],[Proposed Taxable Valuation]]/1000*PERL[[#This Row],[Adjusted Rate]],0)</f>
        <v>0</v>
      </c>
      <c r="L1714" s="19">
        <f t="shared" si="144"/>
        <v>0</v>
      </c>
      <c r="M1714" s="17">
        <f t="shared" si="146"/>
        <v>0</v>
      </c>
      <c r="N1714" s="5">
        <v>1090642952</v>
      </c>
      <c r="O1714">
        <f>INDEX($R$3:$T$335,MATCH(PERL[[#This Row],[DistrictNumber]],$R$3:$R$335,0),3)</f>
        <v>0</v>
      </c>
      <c r="P1714" s="9">
        <f t="shared" si="147"/>
        <v>0</v>
      </c>
      <c r="V1714">
        <v>2031</v>
      </c>
      <c r="W1714" t="s">
        <v>168</v>
      </c>
      <c r="X1714" s="25">
        <v>563640859</v>
      </c>
    </row>
    <row r="1715" spans="1:24" x14ac:dyDescent="0.35">
      <c r="A1715" s="13">
        <v>2031</v>
      </c>
      <c r="B1715" s="13">
        <f t="shared" si="143"/>
        <v>2030</v>
      </c>
      <c r="C1715" t="s">
        <v>164</v>
      </c>
      <c r="D1715" t="s">
        <v>165</v>
      </c>
      <c r="E1715" s="5">
        <v>169090844</v>
      </c>
      <c r="F1715" s="13">
        <f>INDEX($R$3:$T$335,MATCH(PERL[[#This Row],[DistrictNumber]],$R$3:$R$335,0),3)</f>
        <v>0</v>
      </c>
      <c r="G1715" s="9">
        <f t="shared" si="145"/>
        <v>0</v>
      </c>
      <c r="H1715" s="11">
        <v>1.02</v>
      </c>
      <c r="I1715" s="12" cm="1">
        <f t="array" ref="I1715">INDEX(PERL[],MATCH(PERL[[#This Row],[Base Year]]&amp;PERL[[#This Row],[DistrictNumber]],PERL[[Fiscal Year]:[Fiscal Year]]&amp;PERL[[DistrictNumber]:[DistrictNumber]],0),9)*$H1715</f>
        <v>0</v>
      </c>
      <c r="J1715" s="15">
        <f>IF(PERL[[#This Row],[Unadjusted Maximum Revenue]]/(PERL[[#This Row],[Proposed Taxable Valuation]]/1000)&gt;PERL[[#This Row],[Max Debt RATE]],PERL[[#This Row],[Max Debt RATE]],PERL[[#This Row],[Unadjusted Maximum Revenue]]/(PERL[[#This Row],[Proposed Taxable Valuation]]/1000))</f>
        <v>0</v>
      </c>
      <c r="K1715" s="26">
        <f>ROUND(PERL[[#This Row],[Proposed Taxable Valuation]]/1000*PERL[[#This Row],[Adjusted Rate]],0)</f>
        <v>0</v>
      </c>
      <c r="L1715" s="19">
        <f t="shared" si="144"/>
        <v>0</v>
      </c>
      <c r="M1715" s="17">
        <f t="shared" si="146"/>
        <v>0</v>
      </c>
      <c r="N1715" s="5">
        <v>121111523</v>
      </c>
      <c r="O1715">
        <f>INDEX($R$3:$T$335,MATCH(PERL[[#This Row],[DistrictNumber]],$R$3:$R$335,0),3)</f>
        <v>0</v>
      </c>
      <c r="P1715" s="9">
        <f t="shared" si="147"/>
        <v>0</v>
      </c>
      <c r="V1715">
        <v>2031</v>
      </c>
      <c r="W1715" t="s">
        <v>170</v>
      </c>
      <c r="X1715" s="25">
        <v>22277688641</v>
      </c>
    </row>
    <row r="1716" spans="1:24" x14ac:dyDescent="0.35">
      <c r="A1716" s="13">
        <v>2031</v>
      </c>
      <c r="B1716" s="13">
        <f t="shared" si="143"/>
        <v>2030</v>
      </c>
      <c r="C1716" t="s">
        <v>166</v>
      </c>
      <c r="D1716" t="s">
        <v>167</v>
      </c>
      <c r="E1716" s="5">
        <v>977265655</v>
      </c>
      <c r="F1716" s="13">
        <f>INDEX($R$3:$T$335,MATCH(PERL[[#This Row],[DistrictNumber]],$R$3:$R$335,0),3)</f>
        <v>0</v>
      </c>
      <c r="G1716" s="9">
        <f t="shared" si="145"/>
        <v>0</v>
      </c>
      <c r="H1716" s="11">
        <v>1.02</v>
      </c>
      <c r="I1716" s="12" cm="1">
        <f t="array" ref="I1716">INDEX(PERL[],MATCH(PERL[[#This Row],[Base Year]]&amp;PERL[[#This Row],[DistrictNumber]],PERL[[Fiscal Year]:[Fiscal Year]]&amp;PERL[[DistrictNumber]:[DistrictNumber]],0),9)*$H1716</f>
        <v>0</v>
      </c>
      <c r="J1716" s="15">
        <f>IF(PERL[[#This Row],[Unadjusted Maximum Revenue]]/(PERL[[#This Row],[Proposed Taxable Valuation]]/1000)&gt;PERL[[#This Row],[Max Debt RATE]],PERL[[#This Row],[Max Debt RATE]],PERL[[#This Row],[Unadjusted Maximum Revenue]]/(PERL[[#This Row],[Proposed Taxable Valuation]]/1000))</f>
        <v>0</v>
      </c>
      <c r="K1716" s="26">
        <f>ROUND(PERL[[#This Row],[Proposed Taxable Valuation]]/1000*PERL[[#This Row],[Adjusted Rate]],0)</f>
        <v>0</v>
      </c>
      <c r="L1716" s="19">
        <f t="shared" si="144"/>
        <v>0</v>
      </c>
      <c r="M1716" s="17">
        <f t="shared" si="146"/>
        <v>0</v>
      </c>
      <c r="N1716" s="5">
        <v>641451607</v>
      </c>
      <c r="O1716">
        <f>INDEX($R$3:$T$335,MATCH(PERL[[#This Row],[DistrictNumber]],$R$3:$R$335,0),3)</f>
        <v>0</v>
      </c>
      <c r="P1716" s="9">
        <f t="shared" si="147"/>
        <v>0</v>
      </c>
      <c r="V1716">
        <v>2031</v>
      </c>
      <c r="W1716" t="s">
        <v>172</v>
      </c>
      <c r="X1716" s="25">
        <v>75621019</v>
      </c>
    </row>
    <row r="1717" spans="1:24" x14ac:dyDescent="0.35">
      <c r="A1717" s="13">
        <v>2031</v>
      </c>
      <c r="B1717" s="13">
        <f t="shared" si="143"/>
        <v>2030</v>
      </c>
      <c r="C1717" t="s">
        <v>168</v>
      </c>
      <c r="D1717" t="s">
        <v>169</v>
      </c>
      <c r="E1717" s="5">
        <v>563640859</v>
      </c>
      <c r="F1717" s="13">
        <f>INDEX($R$3:$T$335,MATCH(PERL[[#This Row],[DistrictNumber]],$R$3:$R$335,0),3)</f>
        <v>0</v>
      </c>
      <c r="G1717" s="9">
        <f t="shared" si="145"/>
        <v>0</v>
      </c>
      <c r="H1717" s="11">
        <v>1.02</v>
      </c>
      <c r="I1717" s="12" cm="1">
        <f t="array" ref="I1717">INDEX(PERL[],MATCH(PERL[[#This Row],[Base Year]]&amp;PERL[[#This Row],[DistrictNumber]],PERL[[Fiscal Year]:[Fiscal Year]]&amp;PERL[[DistrictNumber]:[DistrictNumber]],0),9)*$H1717</f>
        <v>0</v>
      </c>
      <c r="J1717" s="15">
        <f>IF(PERL[[#This Row],[Unadjusted Maximum Revenue]]/(PERL[[#This Row],[Proposed Taxable Valuation]]/1000)&gt;PERL[[#This Row],[Max Debt RATE]],PERL[[#This Row],[Max Debt RATE]],PERL[[#This Row],[Unadjusted Maximum Revenue]]/(PERL[[#This Row],[Proposed Taxable Valuation]]/1000))</f>
        <v>0</v>
      </c>
      <c r="K1717" s="26">
        <f>ROUND(PERL[[#This Row],[Proposed Taxable Valuation]]/1000*PERL[[#This Row],[Adjusted Rate]],0)</f>
        <v>0</v>
      </c>
      <c r="L1717" s="19">
        <f t="shared" si="144"/>
        <v>0</v>
      </c>
      <c r="M1717" s="17">
        <f t="shared" si="146"/>
        <v>0</v>
      </c>
      <c r="N1717" s="5">
        <v>324591539</v>
      </c>
      <c r="O1717">
        <f>INDEX($R$3:$T$335,MATCH(PERL[[#This Row],[DistrictNumber]],$R$3:$R$335,0),3)</f>
        <v>0</v>
      </c>
      <c r="P1717" s="9">
        <f t="shared" si="147"/>
        <v>0</v>
      </c>
      <c r="V1717">
        <v>2031</v>
      </c>
      <c r="W1717" t="s">
        <v>174</v>
      </c>
      <c r="X1717" s="25">
        <v>648908134</v>
      </c>
    </row>
    <row r="1718" spans="1:24" x14ac:dyDescent="0.35">
      <c r="A1718" s="13">
        <v>2031</v>
      </c>
      <c r="B1718" s="13">
        <f t="shared" si="143"/>
        <v>2030</v>
      </c>
      <c r="C1718" t="s">
        <v>170</v>
      </c>
      <c r="D1718" t="s">
        <v>171</v>
      </c>
      <c r="E1718" s="5">
        <v>22277688641</v>
      </c>
      <c r="F1718" s="13">
        <f>INDEX($R$3:$T$335,MATCH(PERL[[#This Row],[DistrictNumber]],$R$3:$R$335,0),3)</f>
        <v>0.13500000000000001</v>
      </c>
      <c r="G1718" s="9">
        <f t="shared" si="145"/>
        <v>3007487.9665350001</v>
      </c>
      <c r="H1718" s="11">
        <v>1.02</v>
      </c>
      <c r="I1718" s="12" cm="1">
        <f t="array" ref="I1718">INDEX(PERL[],MATCH(PERL[[#This Row],[Base Year]]&amp;PERL[[#This Row],[DistrictNumber]],PERL[[Fiscal Year]:[Fiscal Year]]&amp;PERL[[DistrictNumber]:[DistrictNumber]],0),9)*$H1718</f>
        <v>1396065.0208724253</v>
      </c>
      <c r="J1718" s="15">
        <f>IF(PERL[[#This Row],[Unadjusted Maximum Revenue]]/(PERL[[#This Row],[Proposed Taxable Valuation]]/1000)&gt;PERL[[#This Row],[Max Debt RATE]],PERL[[#This Row],[Max Debt RATE]],PERL[[#This Row],[Unadjusted Maximum Revenue]]/(PERL[[#This Row],[Proposed Taxable Valuation]]/1000))</f>
        <v>6.2666511026781224E-2</v>
      </c>
      <c r="K1718" s="26">
        <f>ROUND(PERL[[#This Row],[Proposed Taxable Valuation]]/1000*PERL[[#This Row],[Adjusted Rate]],0)</f>
        <v>1396065</v>
      </c>
      <c r="L1718" s="19">
        <f t="shared" si="144"/>
        <v>-1611422.9456625748</v>
      </c>
      <c r="M1718" s="17">
        <f t="shared" si="146"/>
        <v>-7.2333488973218785E-2</v>
      </c>
      <c r="N1718" s="5">
        <v>12738552001</v>
      </c>
      <c r="O1718">
        <f>INDEX($R$3:$T$335,MATCH(PERL[[#This Row],[DistrictNumber]],$R$3:$R$335,0),3)</f>
        <v>0.13500000000000001</v>
      </c>
      <c r="P1718" s="9">
        <f t="shared" si="147"/>
        <v>1719704.5201350001</v>
      </c>
      <c r="V1718">
        <v>2031</v>
      </c>
      <c r="W1718" t="s">
        <v>176</v>
      </c>
      <c r="X1718" s="25">
        <v>9538556652</v>
      </c>
    </row>
    <row r="1719" spans="1:24" x14ac:dyDescent="0.35">
      <c r="A1719" s="13">
        <v>2031</v>
      </c>
      <c r="B1719" s="13">
        <f t="shared" si="143"/>
        <v>2030</v>
      </c>
      <c r="C1719" t="s">
        <v>172</v>
      </c>
      <c r="D1719" t="s">
        <v>173</v>
      </c>
      <c r="E1719" s="5">
        <v>75621019</v>
      </c>
      <c r="F1719" s="13">
        <f>INDEX($R$3:$T$335,MATCH(PERL[[#This Row],[DistrictNumber]],$R$3:$R$335,0),3)</f>
        <v>0</v>
      </c>
      <c r="G1719" s="9">
        <f t="shared" si="145"/>
        <v>0</v>
      </c>
      <c r="H1719" s="11">
        <v>1.02</v>
      </c>
      <c r="I1719" s="12" cm="1">
        <f t="array" ref="I1719">INDEX(PERL[],MATCH(PERL[[#This Row],[Base Year]]&amp;PERL[[#This Row],[DistrictNumber]],PERL[[Fiscal Year]:[Fiscal Year]]&amp;PERL[[DistrictNumber]:[DistrictNumber]],0),9)*$H1719</f>
        <v>0</v>
      </c>
      <c r="J1719" s="15">
        <f>IF(PERL[[#This Row],[Unadjusted Maximum Revenue]]/(PERL[[#This Row],[Proposed Taxable Valuation]]/1000)&gt;PERL[[#This Row],[Max Debt RATE]],PERL[[#This Row],[Max Debt RATE]],PERL[[#This Row],[Unadjusted Maximum Revenue]]/(PERL[[#This Row],[Proposed Taxable Valuation]]/1000))</f>
        <v>0</v>
      </c>
      <c r="K1719" s="26">
        <f>ROUND(PERL[[#This Row],[Proposed Taxable Valuation]]/1000*PERL[[#This Row],[Adjusted Rate]],0)</f>
        <v>0</v>
      </c>
      <c r="L1719" s="19">
        <f t="shared" si="144"/>
        <v>0</v>
      </c>
      <c r="M1719" s="17">
        <f t="shared" si="146"/>
        <v>0</v>
      </c>
      <c r="N1719" s="5">
        <v>58831849</v>
      </c>
      <c r="O1719">
        <f>INDEX($R$3:$T$335,MATCH(PERL[[#This Row],[DistrictNumber]],$R$3:$R$335,0),3)</f>
        <v>0</v>
      </c>
      <c r="P1719" s="9">
        <f t="shared" si="147"/>
        <v>0</v>
      </c>
      <c r="V1719">
        <v>2031</v>
      </c>
      <c r="W1719" t="s">
        <v>178</v>
      </c>
      <c r="X1719" s="25">
        <v>314216287</v>
      </c>
    </row>
    <row r="1720" spans="1:24" x14ac:dyDescent="0.35">
      <c r="A1720" s="13">
        <v>2031</v>
      </c>
      <c r="B1720" s="13">
        <f t="shared" si="143"/>
        <v>2030</v>
      </c>
      <c r="C1720" t="s">
        <v>174</v>
      </c>
      <c r="D1720" t="s">
        <v>175</v>
      </c>
      <c r="E1720" s="5">
        <v>648908134</v>
      </c>
      <c r="F1720" s="13">
        <f>INDEX($R$3:$T$335,MATCH(PERL[[#This Row],[DistrictNumber]],$R$3:$R$335,0),3)</f>
        <v>0</v>
      </c>
      <c r="G1720" s="9">
        <f t="shared" si="145"/>
        <v>0</v>
      </c>
      <c r="H1720" s="11">
        <v>1.02</v>
      </c>
      <c r="I1720" s="12" cm="1">
        <f t="array" ref="I1720">INDEX(PERL[],MATCH(PERL[[#This Row],[Base Year]]&amp;PERL[[#This Row],[DistrictNumber]],PERL[[Fiscal Year]:[Fiscal Year]]&amp;PERL[[DistrictNumber]:[DistrictNumber]],0),9)*$H1720</f>
        <v>0</v>
      </c>
      <c r="J1720" s="15">
        <f>IF(PERL[[#This Row],[Unadjusted Maximum Revenue]]/(PERL[[#This Row],[Proposed Taxable Valuation]]/1000)&gt;PERL[[#This Row],[Max Debt RATE]],PERL[[#This Row],[Max Debt RATE]],PERL[[#This Row],[Unadjusted Maximum Revenue]]/(PERL[[#This Row],[Proposed Taxable Valuation]]/1000))</f>
        <v>0</v>
      </c>
      <c r="K1720" s="26">
        <f>ROUND(PERL[[#This Row],[Proposed Taxable Valuation]]/1000*PERL[[#This Row],[Adjusted Rate]],0)</f>
        <v>0</v>
      </c>
      <c r="L1720" s="19">
        <f t="shared" si="144"/>
        <v>0</v>
      </c>
      <c r="M1720" s="17">
        <f t="shared" si="146"/>
        <v>0</v>
      </c>
      <c r="N1720" s="5">
        <v>414421646</v>
      </c>
      <c r="O1720">
        <f>INDEX($R$3:$T$335,MATCH(PERL[[#This Row],[DistrictNumber]],$R$3:$R$335,0),3)</f>
        <v>0</v>
      </c>
      <c r="P1720" s="9">
        <f t="shared" si="147"/>
        <v>0</v>
      </c>
      <c r="V1720">
        <v>2031</v>
      </c>
      <c r="W1720" t="s">
        <v>68</v>
      </c>
      <c r="X1720" s="25">
        <v>434059519</v>
      </c>
    </row>
    <row r="1721" spans="1:24" x14ac:dyDescent="0.35">
      <c r="A1721" s="13">
        <v>2031</v>
      </c>
      <c r="B1721" s="13">
        <f t="shared" si="143"/>
        <v>2030</v>
      </c>
      <c r="C1721" t="s">
        <v>176</v>
      </c>
      <c r="D1721" t="s">
        <v>177</v>
      </c>
      <c r="E1721" s="5">
        <v>9538556652</v>
      </c>
      <c r="F1721" s="13">
        <f>INDEX($R$3:$T$335,MATCH(PERL[[#This Row],[DistrictNumber]],$R$3:$R$335,0),3)</f>
        <v>0</v>
      </c>
      <c r="G1721" s="9">
        <f t="shared" si="145"/>
        <v>0</v>
      </c>
      <c r="H1721" s="11">
        <v>1.02</v>
      </c>
      <c r="I1721" s="12" cm="1">
        <f t="array" ref="I1721">INDEX(PERL[],MATCH(PERL[[#This Row],[Base Year]]&amp;PERL[[#This Row],[DistrictNumber]],PERL[[Fiscal Year]:[Fiscal Year]]&amp;PERL[[DistrictNumber]:[DistrictNumber]],0),9)*$H1721</f>
        <v>0</v>
      </c>
      <c r="J1721" s="15">
        <f>IF(PERL[[#This Row],[Unadjusted Maximum Revenue]]/(PERL[[#This Row],[Proposed Taxable Valuation]]/1000)&gt;PERL[[#This Row],[Max Debt RATE]],PERL[[#This Row],[Max Debt RATE]],PERL[[#This Row],[Unadjusted Maximum Revenue]]/(PERL[[#This Row],[Proposed Taxable Valuation]]/1000))</f>
        <v>0</v>
      </c>
      <c r="K1721" s="26">
        <f>ROUND(PERL[[#This Row],[Proposed Taxable Valuation]]/1000*PERL[[#This Row],[Adjusted Rate]],0)</f>
        <v>0</v>
      </c>
      <c r="L1721" s="19">
        <f t="shared" si="144"/>
        <v>0</v>
      </c>
      <c r="M1721" s="17">
        <f t="shared" si="146"/>
        <v>0</v>
      </c>
      <c r="N1721" s="5">
        <v>5371509416</v>
      </c>
      <c r="O1721">
        <f>INDEX($R$3:$T$335,MATCH(PERL[[#This Row],[DistrictNumber]],$R$3:$R$335,0),3)</f>
        <v>0</v>
      </c>
      <c r="P1721" s="9">
        <f t="shared" si="147"/>
        <v>0</v>
      </c>
      <c r="V1721">
        <v>2031</v>
      </c>
      <c r="W1721" t="s">
        <v>180</v>
      </c>
      <c r="X1721" s="25">
        <v>503250118</v>
      </c>
    </row>
    <row r="1722" spans="1:24" x14ac:dyDescent="0.35">
      <c r="A1722" s="13">
        <v>2031</v>
      </c>
      <c r="B1722" s="13">
        <f t="shared" si="143"/>
        <v>2030</v>
      </c>
      <c r="C1722" t="s">
        <v>178</v>
      </c>
      <c r="D1722" t="s">
        <v>179</v>
      </c>
      <c r="E1722" s="5">
        <v>314216287</v>
      </c>
      <c r="F1722" s="13">
        <f>INDEX($R$3:$T$335,MATCH(PERL[[#This Row],[DistrictNumber]],$R$3:$R$335,0),3)</f>
        <v>0</v>
      </c>
      <c r="G1722" s="9">
        <f t="shared" si="145"/>
        <v>0</v>
      </c>
      <c r="H1722" s="11">
        <v>1.02</v>
      </c>
      <c r="I1722" s="12" cm="1">
        <f t="array" ref="I1722">INDEX(PERL[],MATCH(PERL[[#This Row],[Base Year]]&amp;PERL[[#This Row],[DistrictNumber]],PERL[[Fiscal Year]:[Fiscal Year]]&amp;PERL[[DistrictNumber]:[DistrictNumber]],0),9)*$H1722</f>
        <v>0</v>
      </c>
      <c r="J1722" s="15">
        <f>IF(PERL[[#This Row],[Unadjusted Maximum Revenue]]/(PERL[[#This Row],[Proposed Taxable Valuation]]/1000)&gt;PERL[[#This Row],[Max Debt RATE]],PERL[[#This Row],[Max Debt RATE]],PERL[[#This Row],[Unadjusted Maximum Revenue]]/(PERL[[#This Row],[Proposed Taxable Valuation]]/1000))</f>
        <v>0</v>
      </c>
      <c r="K1722" s="26">
        <f>ROUND(PERL[[#This Row],[Proposed Taxable Valuation]]/1000*PERL[[#This Row],[Adjusted Rate]],0)</f>
        <v>0</v>
      </c>
      <c r="L1722" s="19">
        <f t="shared" si="144"/>
        <v>0</v>
      </c>
      <c r="M1722" s="17">
        <f t="shared" si="146"/>
        <v>0</v>
      </c>
      <c r="N1722" s="5">
        <v>207479214</v>
      </c>
      <c r="O1722">
        <f>INDEX($R$3:$T$335,MATCH(PERL[[#This Row],[DistrictNumber]],$R$3:$R$335,0),3)</f>
        <v>0</v>
      </c>
      <c r="P1722" s="9">
        <f t="shared" si="147"/>
        <v>0</v>
      </c>
      <c r="V1722">
        <v>2031</v>
      </c>
      <c r="W1722" t="s">
        <v>182</v>
      </c>
      <c r="X1722" s="25">
        <v>631256425</v>
      </c>
    </row>
    <row r="1723" spans="1:24" x14ac:dyDescent="0.35">
      <c r="A1723" s="13">
        <v>2031</v>
      </c>
      <c r="B1723" s="13">
        <f t="shared" si="143"/>
        <v>2030</v>
      </c>
      <c r="C1723" t="s">
        <v>180</v>
      </c>
      <c r="D1723" t="s">
        <v>181</v>
      </c>
      <c r="E1723" s="5">
        <v>503250118</v>
      </c>
      <c r="F1723" s="13">
        <f>INDEX($R$3:$T$335,MATCH(PERL[[#This Row],[DistrictNumber]],$R$3:$R$335,0),3)</f>
        <v>0</v>
      </c>
      <c r="G1723" s="9">
        <f t="shared" si="145"/>
        <v>0</v>
      </c>
      <c r="H1723" s="11">
        <v>1.02</v>
      </c>
      <c r="I1723" s="12" cm="1">
        <f t="array" ref="I1723">INDEX(PERL[],MATCH(PERL[[#This Row],[Base Year]]&amp;PERL[[#This Row],[DistrictNumber]],PERL[[Fiscal Year]:[Fiscal Year]]&amp;PERL[[DistrictNumber]:[DistrictNumber]],0),9)*$H1723</f>
        <v>0</v>
      </c>
      <c r="J1723" s="15">
        <f>IF(PERL[[#This Row],[Unadjusted Maximum Revenue]]/(PERL[[#This Row],[Proposed Taxable Valuation]]/1000)&gt;PERL[[#This Row],[Max Debt RATE]],PERL[[#This Row],[Max Debt RATE]],PERL[[#This Row],[Unadjusted Maximum Revenue]]/(PERL[[#This Row],[Proposed Taxable Valuation]]/1000))</f>
        <v>0</v>
      </c>
      <c r="K1723" s="26">
        <f>ROUND(PERL[[#This Row],[Proposed Taxable Valuation]]/1000*PERL[[#This Row],[Adjusted Rate]],0)</f>
        <v>0</v>
      </c>
      <c r="L1723" s="19">
        <f t="shared" si="144"/>
        <v>0</v>
      </c>
      <c r="M1723" s="17">
        <f t="shared" si="146"/>
        <v>0</v>
      </c>
      <c r="N1723" s="5">
        <v>336754043</v>
      </c>
      <c r="O1723">
        <f>INDEX($R$3:$T$335,MATCH(PERL[[#This Row],[DistrictNumber]],$R$3:$R$335,0),3)</f>
        <v>0</v>
      </c>
      <c r="P1723" s="9">
        <f t="shared" si="147"/>
        <v>0</v>
      </c>
      <c r="V1723">
        <v>2031</v>
      </c>
      <c r="W1723" t="s">
        <v>184</v>
      </c>
      <c r="X1723" s="25">
        <v>559549507</v>
      </c>
    </row>
    <row r="1724" spans="1:24" x14ac:dyDescent="0.35">
      <c r="A1724" s="13">
        <v>2031</v>
      </c>
      <c r="B1724" s="13">
        <f t="shared" si="143"/>
        <v>2030</v>
      </c>
      <c r="C1724" t="s">
        <v>182</v>
      </c>
      <c r="D1724" t="s">
        <v>183</v>
      </c>
      <c r="E1724" s="5">
        <v>631256425</v>
      </c>
      <c r="F1724" s="13">
        <f>INDEX($R$3:$T$335,MATCH(PERL[[#This Row],[DistrictNumber]],$R$3:$R$335,0),3)</f>
        <v>0</v>
      </c>
      <c r="G1724" s="9">
        <f t="shared" si="145"/>
        <v>0</v>
      </c>
      <c r="H1724" s="11">
        <v>1.02</v>
      </c>
      <c r="I1724" s="12" cm="1">
        <f t="array" ref="I1724">INDEX(PERL[],MATCH(PERL[[#This Row],[Base Year]]&amp;PERL[[#This Row],[DistrictNumber]],PERL[[Fiscal Year]:[Fiscal Year]]&amp;PERL[[DistrictNumber]:[DistrictNumber]],0),9)*$H1724</f>
        <v>0</v>
      </c>
      <c r="J1724" s="15">
        <f>IF(PERL[[#This Row],[Unadjusted Maximum Revenue]]/(PERL[[#This Row],[Proposed Taxable Valuation]]/1000)&gt;PERL[[#This Row],[Max Debt RATE]],PERL[[#This Row],[Max Debt RATE]],PERL[[#This Row],[Unadjusted Maximum Revenue]]/(PERL[[#This Row],[Proposed Taxable Valuation]]/1000))</f>
        <v>0</v>
      </c>
      <c r="K1724" s="26">
        <f>ROUND(PERL[[#This Row],[Proposed Taxable Valuation]]/1000*PERL[[#This Row],[Adjusted Rate]],0)</f>
        <v>0</v>
      </c>
      <c r="L1724" s="19">
        <f t="shared" si="144"/>
        <v>0</v>
      </c>
      <c r="M1724" s="17">
        <f t="shared" si="146"/>
        <v>0</v>
      </c>
      <c r="N1724" s="5">
        <v>487908345</v>
      </c>
      <c r="O1724">
        <f>INDEX($R$3:$T$335,MATCH(PERL[[#This Row],[DistrictNumber]],$R$3:$R$335,0),3)</f>
        <v>0</v>
      </c>
      <c r="P1724" s="9">
        <f t="shared" si="147"/>
        <v>0</v>
      </c>
      <c r="V1724">
        <v>2031</v>
      </c>
      <c r="W1724" t="s">
        <v>186</v>
      </c>
      <c r="X1724" s="25">
        <v>393062479</v>
      </c>
    </row>
    <row r="1725" spans="1:24" x14ac:dyDescent="0.35">
      <c r="A1725" s="13">
        <v>2031</v>
      </c>
      <c r="B1725" s="13">
        <f t="shared" si="143"/>
        <v>2030</v>
      </c>
      <c r="C1725" t="s">
        <v>184</v>
      </c>
      <c r="D1725" t="s">
        <v>185</v>
      </c>
      <c r="E1725" s="5">
        <v>559549507</v>
      </c>
      <c r="F1725" s="13">
        <f>INDEX($R$3:$T$335,MATCH(PERL[[#This Row],[DistrictNumber]],$R$3:$R$335,0),3)</f>
        <v>0</v>
      </c>
      <c r="G1725" s="9">
        <f t="shared" si="145"/>
        <v>0</v>
      </c>
      <c r="H1725" s="11">
        <v>1.02</v>
      </c>
      <c r="I1725" s="12" cm="1">
        <f t="array" ref="I1725">INDEX(PERL[],MATCH(PERL[[#This Row],[Base Year]]&amp;PERL[[#This Row],[DistrictNumber]],PERL[[Fiscal Year]:[Fiscal Year]]&amp;PERL[[DistrictNumber]:[DistrictNumber]],0),9)*$H1725</f>
        <v>0</v>
      </c>
      <c r="J1725" s="15">
        <f>IF(PERL[[#This Row],[Unadjusted Maximum Revenue]]/(PERL[[#This Row],[Proposed Taxable Valuation]]/1000)&gt;PERL[[#This Row],[Max Debt RATE]],PERL[[#This Row],[Max Debt RATE]],PERL[[#This Row],[Unadjusted Maximum Revenue]]/(PERL[[#This Row],[Proposed Taxable Valuation]]/1000))</f>
        <v>0</v>
      </c>
      <c r="K1725" s="26">
        <f>ROUND(PERL[[#This Row],[Proposed Taxable Valuation]]/1000*PERL[[#This Row],[Adjusted Rate]],0)</f>
        <v>0</v>
      </c>
      <c r="L1725" s="19">
        <f t="shared" si="144"/>
        <v>0</v>
      </c>
      <c r="M1725" s="17">
        <f t="shared" si="146"/>
        <v>0</v>
      </c>
      <c r="N1725" s="5">
        <v>318597929</v>
      </c>
      <c r="O1725">
        <f>INDEX($R$3:$T$335,MATCH(PERL[[#This Row],[DistrictNumber]],$R$3:$R$335,0),3)</f>
        <v>0</v>
      </c>
      <c r="P1725" s="9">
        <f t="shared" si="147"/>
        <v>0</v>
      </c>
      <c r="V1725">
        <v>2031</v>
      </c>
      <c r="W1725" t="s">
        <v>198</v>
      </c>
      <c r="X1725" s="25">
        <v>501251939</v>
      </c>
    </row>
    <row r="1726" spans="1:24" x14ac:dyDescent="0.35">
      <c r="A1726" s="13">
        <v>2031</v>
      </c>
      <c r="B1726" s="13">
        <f t="shared" si="143"/>
        <v>2030</v>
      </c>
      <c r="C1726" t="s">
        <v>186</v>
      </c>
      <c r="D1726" t="s">
        <v>187</v>
      </c>
      <c r="E1726" s="5">
        <v>393062479</v>
      </c>
      <c r="F1726" s="13">
        <f>INDEX($R$3:$T$335,MATCH(PERL[[#This Row],[DistrictNumber]],$R$3:$R$335,0),3)</f>
        <v>0</v>
      </c>
      <c r="G1726" s="9">
        <f t="shared" si="145"/>
        <v>0</v>
      </c>
      <c r="H1726" s="11">
        <v>1.02</v>
      </c>
      <c r="I1726" s="12" cm="1">
        <f t="array" ref="I1726">INDEX(PERL[],MATCH(PERL[[#This Row],[Base Year]]&amp;PERL[[#This Row],[DistrictNumber]],PERL[[Fiscal Year]:[Fiscal Year]]&amp;PERL[[DistrictNumber]:[DistrictNumber]],0),9)*$H1726</f>
        <v>0</v>
      </c>
      <c r="J1726" s="15">
        <f>IF(PERL[[#This Row],[Unadjusted Maximum Revenue]]/(PERL[[#This Row],[Proposed Taxable Valuation]]/1000)&gt;PERL[[#This Row],[Max Debt RATE]],PERL[[#This Row],[Max Debt RATE]],PERL[[#This Row],[Unadjusted Maximum Revenue]]/(PERL[[#This Row],[Proposed Taxable Valuation]]/1000))</f>
        <v>0</v>
      </c>
      <c r="K1726" s="26">
        <f>ROUND(PERL[[#This Row],[Proposed Taxable Valuation]]/1000*PERL[[#This Row],[Adjusted Rate]],0)</f>
        <v>0</v>
      </c>
      <c r="L1726" s="19">
        <f t="shared" si="144"/>
        <v>0</v>
      </c>
      <c r="M1726" s="17">
        <f t="shared" si="146"/>
        <v>0</v>
      </c>
      <c r="N1726" s="5">
        <v>283060440</v>
      </c>
      <c r="O1726">
        <f>INDEX($R$3:$T$335,MATCH(PERL[[#This Row],[DistrictNumber]],$R$3:$R$335,0),3)</f>
        <v>0</v>
      </c>
      <c r="P1726" s="9">
        <f t="shared" si="147"/>
        <v>0</v>
      </c>
      <c r="V1726">
        <v>2031</v>
      </c>
      <c r="W1726" t="s">
        <v>188</v>
      </c>
      <c r="X1726" s="25">
        <v>567407341</v>
      </c>
    </row>
    <row r="1727" spans="1:24" x14ac:dyDescent="0.35">
      <c r="A1727" s="13">
        <v>2031</v>
      </c>
      <c r="B1727" s="13">
        <f t="shared" si="143"/>
        <v>2030</v>
      </c>
      <c r="C1727" t="s">
        <v>188</v>
      </c>
      <c r="D1727" t="s">
        <v>189</v>
      </c>
      <c r="E1727" s="5">
        <v>567407341</v>
      </c>
      <c r="F1727" s="13">
        <f>INDEX($R$3:$T$335,MATCH(PERL[[#This Row],[DistrictNumber]],$R$3:$R$335,0),3)</f>
        <v>0.13500000000000001</v>
      </c>
      <c r="G1727" s="9">
        <f t="shared" si="145"/>
        <v>76599.991035000014</v>
      </c>
      <c r="H1727" s="11">
        <v>1.02</v>
      </c>
      <c r="I1727" s="12" cm="1">
        <f t="array" ref="I1727">INDEX(PERL[],MATCH(PERL[[#This Row],[Base Year]]&amp;PERL[[#This Row],[DistrictNumber]],PERL[[Fiscal Year]:[Fiscal Year]]&amp;PERL[[DistrictNumber]:[DistrictNumber]],0),9)*$H1727</f>
        <v>51957.05489894627</v>
      </c>
      <c r="J1727" s="15">
        <f>IF(PERL[[#This Row],[Unadjusted Maximum Revenue]]/(PERL[[#This Row],[Proposed Taxable Valuation]]/1000)&gt;PERL[[#This Row],[Max Debt RATE]],PERL[[#This Row],[Max Debt RATE]],PERL[[#This Row],[Unadjusted Maximum Revenue]]/(PERL[[#This Row],[Proposed Taxable Valuation]]/1000))</f>
        <v>9.1569232797335753E-2</v>
      </c>
      <c r="K1727" s="26">
        <f>ROUND(PERL[[#This Row],[Proposed Taxable Valuation]]/1000*PERL[[#This Row],[Adjusted Rate]],0)</f>
        <v>51957</v>
      </c>
      <c r="L1727" s="19">
        <f t="shared" si="144"/>
        <v>-24642.936136053744</v>
      </c>
      <c r="M1727" s="17">
        <f t="shared" si="146"/>
        <v>-4.3430767202664255E-2</v>
      </c>
      <c r="N1727" s="5">
        <v>399748113</v>
      </c>
      <c r="O1727">
        <f>INDEX($R$3:$T$335,MATCH(PERL[[#This Row],[DistrictNumber]],$R$3:$R$335,0),3)</f>
        <v>0.13500000000000001</v>
      </c>
      <c r="P1727" s="9">
        <f t="shared" si="147"/>
        <v>53965.995255000002</v>
      </c>
      <c r="V1727">
        <v>2031</v>
      </c>
      <c r="W1727" t="s">
        <v>194</v>
      </c>
      <c r="X1727" s="25">
        <v>328478408</v>
      </c>
    </row>
    <row r="1728" spans="1:24" x14ac:dyDescent="0.35">
      <c r="A1728" s="13">
        <v>2031</v>
      </c>
      <c r="B1728" s="13">
        <f t="shared" si="143"/>
        <v>2030</v>
      </c>
      <c r="C1728" t="s">
        <v>190</v>
      </c>
      <c r="D1728" t="s">
        <v>191</v>
      </c>
      <c r="E1728" s="5">
        <v>638602441</v>
      </c>
      <c r="F1728" s="13">
        <f>INDEX($R$3:$T$335,MATCH(PERL[[#This Row],[DistrictNumber]],$R$3:$R$335,0),3)</f>
        <v>0</v>
      </c>
      <c r="G1728" s="9">
        <f t="shared" si="145"/>
        <v>0</v>
      </c>
      <c r="H1728" s="11">
        <v>1.02</v>
      </c>
      <c r="I1728" s="12" cm="1">
        <f t="array" ref="I1728">INDEX(PERL[],MATCH(PERL[[#This Row],[Base Year]]&amp;PERL[[#This Row],[DistrictNumber]],PERL[[Fiscal Year]:[Fiscal Year]]&amp;PERL[[DistrictNumber]:[DistrictNumber]],0),9)*$H1728</f>
        <v>0</v>
      </c>
      <c r="J1728" s="15">
        <f>IF(PERL[[#This Row],[Unadjusted Maximum Revenue]]/(PERL[[#This Row],[Proposed Taxable Valuation]]/1000)&gt;PERL[[#This Row],[Max Debt RATE]],PERL[[#This Row],[Max Debt RATE]],PERL[[#This Row],[Unadjusted Maximum Revenue]]/(PERL[[#This Row],[Proposed Taxable Valuation]]/1000))</f>
        <v>0</v>
      </c>
      <c r="K1728" s="26">
        <f>ROUND(PERL[[#This Row],[Proposed Taxable Valuation]]/1000*PERL[[#This Row],[Adjusted Rate]],0)</f>
        <v>0</v>
      </c>
      <c r="L1728" s="19">
        <f t="shared" si="144"/>
        <v>0</v>
      </c>
      <c r="M1728" s="17">
        <f t="shared" si="146"/>
        <v>0</v>
      </c>
      <c r="N1728" s="5">
        <v>445985149</v>
      </c>
      <c r="O1728">
        <f>INDEX($R$3:$T$335,MATCH(PERL[[#This Row],[DistrictNumber]],$R$3:$R$335,0),3)</f>
        <v>0</v>
      </c>
      <c r="P1728" s="9">
        <f t="shared" si="147"/>
        <v>0</v>
      </c>
      <c r="V1728">
        <v>2031</v>
      </c>
      <c r="W1728" t="s">
        <v>196</v>
      </c>
      <c r="X1728" s="25">
        <v>428923224</v>
      </c>
    </row>
    <row r="1729" spans="1:24" x14ac:dyDescent="0.35">
      <c r="A1729" s="13">
        <v>2031</v>
      </c>
      <c r="B1729" s="13">
        <f t="shared" si="143"/>
        <v>2030</v>
      </c>
      <c r="C1729" t="s">
        <v>192</v>
      </c>
      <c r="D1729" t="s">
        <v>193</v>
      </c>
      <c r="E1729" s="5">
        <v>934903262</v>
      </c>
      <c r="F1729" s="13">
        <f>INDEX($R$3:$T$335,MATCH(PERL[[#This Row],[DistrictNumber]],$R$3:$R$335,0),3)</f>
        <v>0</v>
      </c>
      <c r="G1729" s="9">
        <f t="shared" si="145"/>
        <v>0</v>
      </c>
      <c r="H1729" s="11">
        <v>1.02</v>
      </c>
      <c r="I1729" s="12" cm="1">
        <f t="array" ref="I1729">INDEX(PERL[],MATCH(PERL[[#This Row],[Base Year]]&amp;PERL[[#This Row],[DistrictNumber]],PERL[[Fiscal Year]:[Fiscal Year]]&amp;PERL[[DistrictNumber]:[DistrictNumber]],0),9)*$H1729</f>
        <v>0</v>
      </c>
      <c r="J1729" s="15">
        <f>IF(PERL[[#This Row],[Unadjusted Maximum Revenue]]/(PERL[[#This Row],[Proposed Taxable Valuation]]/1000)&gt;PERL[[#This Row],[Max Debt RATE]],PERL[[#This Row],[Max Debt RATE]],PERL[[#This Row],[Unadjusted Maximum Revenue]]/(PERL[[#This Row],[Proposed Taxable Valuation]]/1000))</f>
        <v>0</v>
      </c>
      <c r="K1729" s="26">
        <f>ROUND(PERL[[#This Row],[Proposed Taxable Valuation]]/1000*PERL[[#This Row],[Adjusted Rate]],0)</f>
        <v>0</v>
      </c>
      <c r="L1729" s="19">
        <f t="shared" si="144"/>
        <v>0</v>
      </c>
      <c r="M1729" s="17">
        <f t="shared" si="146"/>
        <v>0</v>
      </c>
      <c r="N1729" s="5">
        <v>619398743</v>
      </c>
      <c r="O1729">
        <f>INDEX($R$3:$T$335,MATCH(PERL[[#This Row],[DistrictNumber]],$R$3:$R$335,0),3)</f>
        <v>0</v>
      </c>
      <c r="P1729" s="9">
        <f t="shared" si="147"/>
        <v>0</v>
      </c>
      <c r="V1729">
        <v>2031</v>
      </c>
      <c r="W1729" t="s">
        <v>476</v>
      </c>
      <c r="X1729" s="25">
        <v>385732264</v>
      </c>
    </row>
    <row r="1730" spans="1:24" x14ac:dyDescent="0.35">
      <c r="A1730" s="13">
        <v>2031</v>
      </c>
      <c r="B1730" s="13">
        <f t="shared" si="143"/>
        <v>2030</v>
      </c>
      <c r="C1730" t="s">
        <v>194</v>
      </c>
      <c r="D1730" t="s">
        <v>195</v>
      </c>
      <c r="E1730" s="5">
        <v>328478408</v>
      </c>
      <c r="F1730" s="13">
        <f>INDEX($R$3:$T$335,MATCH(PERL[[#This Row],[DistrictNumber]],$R$3:$R$335,0),3)</f>
        <v>0</v>
      </c>
      <c r="G1730" s="9">
        <f t="shared" si="145"/>
        <v>0</v>
      </c>
      <c r="H1730" s="11">
        <v>1.02</v>
      </c>
      <c r="I1730" s="12" cm="1">
        <f t="array" ref="I1730">INDEX(PERL[],MATCH(PERL[[#This Row],[Base Year]]&amp;PERL[[#This Row],[DistrictNumber]],PERL[[Fiscal Year]:[Fiscal Year]]&amp;PERL[[DistrictNumber]:[DistrictNumber]],0),9)*$H1730</f>
        <v>0</v>
      </c>
      <c r="J1730" s="15">
        <f>IF(PERL[[#This Row],[Unadjusted Maximum Revenue]]/(PERL[[#This Row],[Proposed Taxable Valuation]]/1000)&gt;PERL[[#This Row],[Max Debt RATE]],PERL[[#This Row],[Max Debt RATE]],PERL[[#This Row],[Unadjusted Maximum Revenue]]/(PERL[[#This Row],[Proposed Taxable Valuation]]/1000))</f>
        <v>0</v>
      </c>
      <c r="K1730" s="26">
        <f>ROUND(PERL[[#This Row],[Proposed Taxable Valuation]]/1000*PERL[[#This Row],[Adjusted Rate]],0)</f>
        <v>0</v>
      </c>
      <c r="L1730" s="19">
        <f t="shared" si="144"/>
        <v>0</v>
      </c>
      <c r="M1730" s="17">
        <f t="shared" si="146"/>
        <v>0</v>
      </c>
      <c r="N1730" s="5">
        <v>220982982</v>
      </c>
      <c r="O1730">
        <f>INDEX($R$3:$T$335,MATCH(PERL[[#This Row],[DistrictNumber]],$R$3:$R$335,0),3)</f>
        <v>0</v>
      </c>
      <c r="P1730" s="9">
        <f t="shared" si="147"/>
        <v>0</v>
      </c>
      <c r="V1730">
        <v>2031</v>
      </c>
      <c r="W1730" t="s">
        <v>202</v>
      </c>
      <c r="X1730" s="25">
        <v>357893575</v>
      </c>
    </row>
    <row r="1731" spans="1:24" x14ac:dyDescent="0.35">
      <c r="A1731" s="13">
        <v>2031</v>
      </c>
      <c r="B1731" s="13">
        <f t="shared" si="143"/>
        <v>2030</v>
      </c>
      <c r="C1731" t="s">
        <v>196</v>
      </c>
      <c r="D1731" t="s">
        <v>197</v>
      </c>
      <c r="E1731" s="5">
        <v>428923224</v>
      </c>
      <c r="F1731" s="13">
        <f>INDEX($R$3:$T$335,MATCH(PERL[[#This Row],[DistrictNumber]],$R$3:$R$335,0),3)</f>
        <v>0</v>
      </c>
      <c r="G1731" s="9">
        <f t="shared" si="145"/>
        <v>0</v>
      </c>
      <c r="H1731" s="11">
        <v>1.02</v>
      </c>
      <c r="I1731" s="12" cm="1">
        <f t="array" ref="I1731">INDEX(PERL[],MATCH(PERL[[#This Row],[Base Year]]&amp;PERL[[#This Row],[DistrictNumber]],PERL[[Fiscal Year]:[Fiscal Year]]&amp;PERL[[DistrictNumber]:[DistrictNumber]],0),9)*$H1731</f>
        <v>0</v>
      </c>
      <c r="J1731" s="15">
        <f>IF(PERL[[#This Row],[Unadjusted Maximum Revenue]]/(PERL[[#This Row],[Proposed Taxable Valuation]]/1000)&gt;PERL[[#This Row],[Max Debt RATE]],PERL[[#This Row],[Max Debt RATE]],PERL[[#This Row],[Unadjusted Maximum Revenue]]/(PERL[[#This Row],[Proposed Taxable Valuation]]/1000))</f>
        <v>0</v>
      </c>
      <c r="K1731" s="26">
        <f>ROUND(PERL[[#This Row],[Proposed Taxable Valuation]]/1000*PERL[[#This Row],[Adjusted Rate]],0)</f>
        <v>0</v>
      </c>
      <c r="L1731" s="19">
        <f t="shared" si="144"/>
        <v>0</v>
      </c>
      <c r="M1731" s="17">
        <f t="shared" si="146"/>
        <v>0</v>
      </c>
      <c r="N1731" s="5">
        <v>257125842</v>
      </c>
      <c r="O1731">
        <f>INDEX($R$3:$T$335,MATCH(PERL[[#This Row],[DistrictNumber]],$R$3:$R$335,0),3)</f>
        <v>0</v>
      </c>
      <c r="P1731" s="9">
        <f t="shared" si="147"/>
        <v>0</v>
      </c>
      <c r="V1731">
        <v>2031</v>
      </c>
      <c r="W1731" t="s">
        <v>204</v>
      </c>
      <c r="X1731" s="25">
        <v>418699244</v>
      </c>
    </row>
    <row r="1732" spans="1:24" x14ac:dyDescent="0.35">
      <c r="A1732" s="13">
        <v>2031</v>
      </c>
      <c r="B1732" s="13">
        <f t="shared" si="143"/>
        <v>2030</v>
      </c>
      <c r="C1732" t="s">
        <v>198</v>
      </c>
      <c r="D1732" t="s">
        <v>199</v>
      </c>
      <c r="E1732" s="5">
        <v>501251939</v>
      </c>
      <c r="F1732" s="13">
        <f>INDEX($R$3:$T$335,MATCH(PERL[[#This Row],[DistrictNumber]],$R$3:$R$335,0),3)</f>
        <v>0</v>
      </c>
      <c r="G1732" s="9">
        <f t="shared" si="145"/>
        <v>0</v>
      </c>
      <c r="H1732" s="11">
        <v>1.02</v>
      </c>
      <c r="I1732" s="12" cm="1">
        <f t="array" ref="I1732">INDEX(PERL[],MATCH(PERL[[#This Row],[Base Year]]&amp;PERL[[#This Row],[DistrictNumber]],PERL[[Fiscal Year]:[Fiscal Year]]&amp;PERL[[DistrictNumber]:[DistrictNumber]],0),9)*$H1732</f>
        <v>0</v>
      </c>
      <c r="J1732" s="15">
        <f>IF(PERL[[#This Row],[Unadjusted Maximum Revenue]]/(PERL[[#This Row],[Proposed Taxable Valuation]]/1000)&gt;PERL[[#This Row],[Max Debt RATE]],PERL[[#This Row],[Max Debt RATE]],PERL[[#This Row],[Unadjusted Maximum Revenue]]/(PERL[[#This Row],[Proposed Taxable Valuation]]/1000))</f>
        <v>0</v>
      </c>
      <c r="K1732" s="26">
        <f>ROUND(PERL[[#This Row],[Proposed Taxable Valuation]]/1000*PERL[[#This Row],[Adjusted Rate]],0)</f>
        <v>0</v>
      </c>
      <c r="L1732" s="19">
        <f t="shared" si="144"/>
        <v>0</v>
      </c>
      <c r="M1732" s="17">
        <f t="shared" si="146"/>
        <v>0</v>
      </c>
      <c r="N1732" s="5">
        <v>331469995</v>
      </c>
      <c r="O1732">
        <f>INDEX($R$3:$T$335,MATCH(PERL[[#This Row],[DistrictNumber]],$R$3:$R$335,0),3)</f>
        <v>0</v>
      </c>
      <c r="P1732" s="9">
        <f t="shared" si="147"/>
        <v>0</v>
      </c>
      <c r="V1732">
        <v>2031</v>
      </c>
      <c r="W1732" t="s">
        <v>206</v>
      </c>
      <c r="X1732" s="25">
        <v>681943177</v>
      </c>
    </row>
    <row r="1733" spans="1:24" x14ac:dyDescent="0.35">
      <c r="A1733" s="13">
        <v>2031</v>
      </c>
      <c r="B1733" s="13">
        <f t="shared" ref="B1733:B1796" si="148">A1733-1</f>
        <v>2030</v>
      </c>
      <c r="C1733" t="s">
        <v>200</v>
      </c>
      <c r="D1733" t="s">
        <v>201</v>
      </c>
      <c r="E1733" s="5">
        <v>837799457</v>
      </c>
      <c r="F1733" s="13">
        <f>INDEX($R$3:$T$335,MATCH(PERL[[#This Row],[DistrictNumber]],$R$3:$R$335,0),3)</f>
        <v>0</v>
      </c>
      <c r="G1733" s="9">
        <f t="shared" si="145"/>
        <v>0</v>
      </c>
      <c r="H1733" s="11">
        <v>1.02</v>
      </c>
      <c r="I1733" s="12" cm="1">
        <f t="array" ref="I1733">INDEX(PERL[],MATCH(PERL[[#This Row],[Base Year]]&amp;PERL[[#This Row],[DistrictNumber]],PERL[[Fiscal Year]:[Fiscal Year]]&amp;PERL[[DistrictNumber]:[DistrictNumber]],0),9)*$H1733</f>
        <v>0</v>
      </c>
      <c r="J1733" s="15">
        <f>IF(PERL[[#This Row],[Unadjusted Maximum Revenue]]/(PERL[[#This Row],[Proposed Taxable Valuation]]/1000)&gt;PERL[[#This Row],[Max Debt RATE]],PERL[[#This Row],[Max Debt RATE]],PERL[[#This Row],[Unadjusted Maximum Revenue]]/(PERL[[#This Row],[Proposed Taxable Valuation]]/1000))</f>
        <v>0</v>
      </c>
      <c r="K1733" s="26">
        <f>ROUND(PERL[[#This Row],[Proposed Taxable Valuation]]/1000*PERL[[#This Row],[Adjusted Rate]],0)</f>
        <v>0</v>
      </c>
      <c r="L1733" s="19">
        <f t="shared" ref="L1733:L1796" si="149">I1733-G1733</f>
        <v>0</v>
      </c>
      <c r="M1733" s="17">
        <f t="shared" si="146"/>
        <v>0</v>
      </c>
      <c r="N1733" s="5">
        <v>645679156</v>
      </c>
      <c r="O1733">
        <f>INDEX($R$3:$T$335,MATCH(PERL[[#This Row],[DistrictNumber]],$R$3:$R$335,0),3)</f>
        <v>0</v>
      </c>
      <c r="P1733" s="9">
        <f t="shared" si="147"/>
        <v>0</v>
      </c>
      <c r="V1733">
        <v>2031</v>
      </c>
      <c r="W1733" t="s">
        <v>208</v>
      </c>
      <c r="X1733" s="25">
        <v>369289483</v>
      </c>
    </row>
    <row r="1734" spans="1:24" x14ac:dyDescent="0.35">
      <c r="A1734" s="13">
        <v>2031</v>
      </c>
      <c r="B1734" s="13">
        <f t="shared" si="148"/>
        <v>2030</v>
      </c>
      <c r="C1734" t="s">
        <v>202</v>
      </c>
      <c r="D1734" t="s">
        <v>203</v>
      </c>
      <c r="E1734" s="5">
        <v>357893575</v>
      </c>
      <c r="F1734" s="13">
        <f>INDEX($R$3:$T$335,MATCH(PERL[[#This Row],[DistrictNumber]],$R$3:$R$335,0),3)</f>
        <v>0</v>
      </c>
      <c r="G1734" s="9">
        <f t="shared" si="145"/>
        <v>0</v>
      </c>
      <c r="H1734" s="11">
        <v>1.02</v>
      </c>
      <c r="I1734" s="12" cm="1">
        <f t="array" ref="I1734">INDEX(PERL[],MATCH(PERL[[#This Row],[Base Year]]&amp;PERL[[#This Row],[DistrictNumber]],PERL[[Fiscal Year]:[Fiscal Year]]&amp;PERL[[DistrictNumber]:[DistrictNumber]],0),9)*$H1734</f>
        <v>0</v>
      </c>
      <c r="J1734" s="15">
        <f>IF(PERL[[#This Row],[Unadjusted Maximum Revenue]]/(PERL[[#This Row],[Proposed Taxable Valuation]]/1000)&gt;PERL[[#This Row],[Max Debt RATE]],PERL[[#This Row],[Max Debt RATE]],PERL[[#This Row],[Unadjusted Maximum Revenue]]/(PERL[[#This Row],[Proposed Taxable Valuation]]/1000))</f>
        <v>0</v>
      </c>
      <c r="K1734" s="26">
        <f>ROUND(PERL[[#This Row],[Proposed Taxable Valuation]]/1000*PERL[[#This Row],[Adjusted Rate]],0)</f>
        <v>0</v>
      </c>
      <c r="L1734" s="19">
        <f t="shared" si="149"/>
        <v>0</v>
      </c>
      <c r="M1734" s="17">
        <f t="shared" si="146"/>
        <v>0</v>
      </c>
      <c r="N1734" s="5">
        <v>241969596</v>
      </c>
      <c r="O1734">
        <f>INDEX($R$3:$T$335,MATCH(PERL[[#This Row],[DistrictNumber]],$R$3:$R$335,0),3)</f>
        <v>0</v>
      </c>
      <c r="P1734" s="9">
        <f t="shared" si="147"/>
        <v>0</v>
      </c>
      <c r="V1734">
        <v>2031</v>
      </c>
      <c r="W1734" t="s">
        <v>210</v>
      </c>
      <c r="X1734" s="25">
        <v>164457944</v>
      </c>
    </row>
    <row r="1735" spans="1:24" x14ac:dyDescent="0.35">
      <c r="A1735" s="13">
        <v>2031</v>
      </c>
      <c r="B1735" s="13">
        <f t="shared" si="148"/>
        <v>2030</v>
      </c>
      <c r="C1735" t="s">
        <v>204</v>
      </c>
      <c r="D1735" t="s">
        <v>205</v>
      </c>
      <c r="E1735" s="5">
        <v>418699244</v>
      </c>
      <c r="F1735" s="13">
        <f>INDEX($R$3:$T$335,MATCH(PERL[[#This Row],[DistrictNumber]],$R$3:$R$335,0),3)</f>
        <v>0</v>
      </c>
      <c r="G1735" s="9">
        <f t="shared" si="145"/>
        <v>0</v>
      </c>
      <c r="H1735" s="11">
        <v>1.02</v>
      </c>
      <c r="I1735" s="12" cm="1">
        <f t="array" ref="I1735">INDEX(PERL[],MATCH(PERL[[#This Row],[Base Year]]&amp;PERL[[#This Row],[DistrictNumber]],PERL[[Fiscal Year]:[Fiscal Year]]&amp;PERL[[DistrictNumber]:[DistrictNumber]],0),9)*$H1735</f>
        <v>0</v>
      </c>
      <c r="J1735" s="15">
        <f>IF(PERL[[#This Row],[Unadjusted Maximum Revenue]]/(PERL[[#This Row],[Proposed Taxable Valuation]]/1000)&gt;PERL[[#This Row],[Max Debt RATE]],PERL[[#This Row],[Max Debt RATE]],PERL[[#This Row],[Unadjusted Maximum Revenue]]/(PERL[[#This Row],[Proposed Taxable Valuation]]/1000))</f>
        <v>0</v>
      </c>
      <c r="K1735" s="26">
        <f>ROUND(PERL[[#This Row],[Proposed Taxable Valuation]]/1000*PERL[[#This Row],[Adjusted Rate]],0)</f>
        <v>0</v>
      </c>
      <c r="L1735" s="19">
        <f t="shared" si="149"/>
        <v>0</v>
      </c>
      <c r="M1735" s="17">
        <f t="shared" si="146"/>
        <v>0</v>
      </c>
      <c r="N1735" s="5">
        <v>318477108</v>
      </c>
      <c r="O1735">
        <f>INDEX($R$3:$T$335,MATCH(PERL[[#This Row],[DistrictNumber]],$R$3:$R$335,0),3)</f>
        <v>0</v>
      </c>
      <c r="P1735" s="9">
        <f t="shared" si="147"/>
        <v>0</v>
      </c>
      <c r="V1735">
        <v>2031</v>
      </c>
      <c r="W1735" t="s">
        <v>212</v>
      </c>
      <c r="X1735" s="25">
        <v>712165976</v>
      </c>
    </row>
    <row r="1736" spans="1:24" x14ac:dyDescent="0.35">
      <c r="A1736" s="13">
        <v>2031</v>
      </c>
      <c r="B1736" s="13">
        <f t="shared" si="148"/>
        <v>2030</v>
      </c>
      <c r="C1736" t="s">
        <v>206</v>
      </c>
      <c r="D1736" t="s">
        <v>207</v>
      </c>
      <c r="E1736" s="5">
        <v>681943177</v>
      </c>
      <c r="F1736" s="13">
        <f>INDEX($R$3:$T$335,MATCH(PERL[[#This Row],[DistrictNumber]],$R$3:$R$335,0),3)</f>
        <v>0</v>
      </c>
      <c r="G1736" s="9">
        <f t="shared" si="145"/>
        <v>0</v>
      </c>
      <c r="H1736" s="11">
        <v>1.02</v>
      </c>
      <c r="I1736" s="12" cm="1">
        <f t="array" ref="I1736">INDEX(PERL[],MATCH(PERL[[#This Row],[Base Year]]&amp;PERL[[#This Row],[DistrictNumber]],PERL[[Fiscal Year]:[Fiscal Year]]&amp;PERL[[DistrictNumber]:[DistrictNumber]],0),9)*$H1736</f>
        <v>0</v>
      </c>
      <c r="J1736" s="15">
        <f>IF(PERL[[#This Row],[Unadjusted Maximum Revenue]]/(PERL[[#This Row],[Proposed Taxable Valuation]]/1000)&gt;PERL[[#This Row],[Max Debt RATE]],PERL[[#This Row],[Max Debt RATE]],PERL[[#This Row],[Unadjusted Maximum Revenue]]/(PERL[[#This Row],[Proposed Taxable Valuation]]/1000))</f>
        <v>0</v>
      </c>
      <c r="K1736" s="26">
        <f>ROUND(PERL[[#This Row],[Proposed Taxable Valuation]]/1000*PERL[[#This Row],[Adjusted Rate]],0)</f>
        <v>0</v>
      </c>
      <c r="L1736" s="19">
        <f t="shared" si="149"/>
        <v>0</v>
      </c>
      <c r="M1736" s="17">
        <f t="shared" si="146"/>
        <v>0</v>
      </c>
      <c r="N1736" s="5">
        <v>495416943</v>
      </c>
      <c r="O1736">
        <f>INDEX($R$3:$T$335,MATCH(PERL[[#This Row],[DistrictNumber]],$R$3:$R$335,0),3)</f>
        <v>0</v>
      </c>
      <c r="P1736" s="9">
        <f t="shared" si="147"/>
        <v>0</v>
      </c>
      <c r="V1736">
        <v>2031</v>
      </c>
      <c r="W1736" t="s">
        <v>214</v>
      </c>
      <c r="X1736" s="25">
        <v>421334723</v>
      </c>
    </row>
    <row r="1737" spans="1:24" x14ac:dyDescent="0.35">
      <c r="A1737" s="13">
        <v>2031</v>
      </c>
      <c r="B1737" s="13">
        <f t="shared" si="148"/>
        <v>2030</v>
      </c>
      <c r="C1737" t="s">
        <v>208</v>
      </c>
      <c r="D1737" t="s">
        <v>209</v>
      </c>
      <c r="E1737" s="5">
        <v>369289483</v>
      </c>
      <c r="F1737" s="13">
        <f>INDEX($R$3:$T$335,MATCH(PERL[[#This Row],[DistrictNumber]],$R$3:$R$335,0),3)</f>
        <v>0</v>
      </c>
      <c r="G1737" s="9">
        <f t="shared" si="145"/>
        <v>0</v>
      </c>
      <c r="H1737" s="11">
        <v>1.02</v>
      </c>
      <c r="I1737" s="12" cm="1">
        <f t="array" ref="I1737">INDEX(PERL[],MATCH(PERL[[#This Row],[Base Year]]&amp;PERL[[#This Row],[DistrictNumber]],PERL[[Fiscal Year]:[Fiscal Year]]&amp;PERL[[DistrictNumber]:[DistrictNumber]],0),9)*$H1737</f>
        <v>0</v>
      </c>
      <c r="J1737" s="15">
        <f>IF(PERL[[#This Row],[Unadjusted Maximum Revenue]]/(PERL[[#This Row],[Proposed Taxable Valuation]]/1000)&gt;PERL[[#This Row],[Max Debt RATE]],PERL[[#This Row],[Max Debt RATE]],PERL[[#This Row],[Unadjusted Maximum Revenue]]/(PERL[[#This Row],[Proposed Taxable Valuation]]/1000))</f>
        <v>0</v>
      </c>
      <c r="K1737" s="26">
        <f>ROUND(PERL[[#This Row],[Proposed Taxable Valuation]]/1000*PERL[[#This Row],[Adjusted Rate]],0)</f>
        <v>0</v>
      </c>
      <c r="L1737" s="19">
        <f t="shared" si="149"/>
        <v>0</v>
      </c>
      <c r="M1737" s="17">
        <f t="shared" si="146"/>
        <v>0</v>
      </c>
      <c r="N1737" s="5">
        <v>272927993</v>
      </c>
      <c r="O1737">
        <f>INDEX($R$3:$T$335,MATCH(PERL[[#This Row],[DistrictNumber]],$R$3:$R$335,0),3)</f>
        <v>0</v>
      </c>
      <c r="P1737" s="9">
        <f t="shared" si="147"/>
        <v>0</v>
      </c>
      <c r="V1737">
        <v>2031</v>
      </c>
      <c r="W1737" t="s">
        <v>216</v>
      </c>
      <c r="X1737" s="25">
        <v>1800638673</v>
      </c>
    </row>
    <row r="1738" spans="1:24" x14ac:dyDescent="0.35">
      <c r="A1738" s="13">
        <v>2031</v>
      </c>
      <c r="B1738" s="13">
        <f t="shared" si="148"/>
        <v>2030</v>
      </c>
      <c r="C1738" t="s">
        <v>210</v>
      </c>
      <c r="D1738" t="s">
        <v>211</v>
      </c>
      <c r="E1738" s="5">
        <v>164457944</v>
      </c>
      <c r="F1738" s="13">
        <f>INDEX($R$3:$T$335,MATCH(PERL[[#This Row],[DistrictNumber]],$R$3:$R$335,0),3)</f>
        <v>0</v>
      </c>
      <c r="G1738" s="9">
        <f t="shared" ref="G1738:G1801" si="150">E1738/1000*F1738</f>
        <v>0</v>
      </c>
      <c r="H1738" s="11">
        <v>1.02</v>
      </c>
      <c r="I1738" s="12" cm="1">
        <f t="array" ref="I1738">INDEX(PERL[],MATCH(PERL[[#This Row],[Base Year]]&amp;PERL[[#This Row],[DistrictNumber]],PERL[[Fiscal Year]:[Fiscal Year]]&amp;PERL[[DistrictNumber]:[DistrictNumber]],0),9)*$H1738</f>
        <v>0</v>
      </c>
      <c r="J1738" s="15">
        <f>IF(PERL[[#This Row],[Unadjusted Maximum Revenue]]/(PERL[[#This Row],[Proposed Taxable Valuation]]/1000)&gt;PERL[[#This Row],[Max Debt RATE]],PERL[[#This Row],[Max Debt RATE]],PERL[[#This Row],[Unadjusted Maximum Revenue]]/(PERL[[#This Row],[Proposed Taxable Valuation]]/1000))</f>
        <v>0</v>
      </c>
      <c r="K1738" s="26">
        <f>ROUND(PERL[[#This Row],[Proposed Taxable Valuation]]/1000*PERL[[#This Row],[Adjusted Rate]],0)</f>
        <v>0</v>
      </c>
      <c r="L1738" s="19">
        <f t="shared" si="149"/>
        <v>0</v>
      </c>
      <c r="M1738" s="17">
        <f t="shared" si="146"/>
        <v>0</v>
      </c>
      <c r="N1738" s="5">
        <v>124434750</v>
      </c>
      <c r="O1738">
        <f>INDEX($R$3:$T$335,MATCH(PERL[[#This Row],[DistrictNumber]],$R$3:$R$335,0),3)</f>
        <v>0</v>
      </c>
      <c r="P1738" s="9">
        <f t="shared" si="147"/>
        <v>0</v>
      </c>
      <c r="V1738">
        <v>2031</v>
      </c>
      <c r="W1738" t="s">
        <v>218</v>
      </c>
      <c r="X1738" s="25">
        <v>857763961</v>
      </c>
    </row>
    <row r="1739" spans="1:24" x14ac:dyDescent="0.35">
      <c r="A1739" s="13">
        <v>2031</v>
      </c>
      <c r="B1739" s="13">
        <f t="shared" si="148"/>
        <v>2030</v>
      </c>
      <c r="C1739" t="s">
        <v>212</v>
      </c>
      <c r="D1739" t="s">
        <v>213</v>
      </c>
      <c r="E1739" s="5">
        <v>712165976</v>
      </c>
      <c r="F1739" s="13">
        <f>INDEX($R$3:$T$335,MATCH(PERL[[#This Row],[DistrictNumber]],$R$3:$R$335,0),3)</f>
        <v>0</v>
      </c>
      <c r="G1739" s="9">
        <f t="shared" si="150"/>
        <v>0</v>
      </c>
      <c r="H1739" s="11">
        <v>1.02</v>
      </c>
      <c r="I1739" s="12" cm="1">
        <f t="array" ref="I1739">INDEX(PERL[],MATCH(PERL[[#This Row],[Base Year]]&amp;PERL[[#This Row],[DistrictNumber]],PERL[[Fiscal Year]:[Fiscal Year]]&amp;PERL[[DistrictNumber]:[DistrictNumber]],0),9)*$H1739</f>
        <v>0</v>
      </c>
      <c r="J1739" s="15">
        <f>IF(PERL[[#This Row],[Unadjusted Maximum Revenue]]/(PERL[[#This Row],[Proposed Taxable Valuation]]/1000)&gt;PERL[[#This Row],[Max Debt RATE]],PERL[[#This Row],[Max Debt RATE]],PERL[[#This Row],[Unadjusted Maximum Revenue]]/(PERL[[#This Row],[Proposed Taxable Valuation]]/1000))</f>
        <v>0</v>
      </c>
      <c r="K1739" s="26">
        <f>ROUND(PERL[[#This Row],[Proposed Taxable Valuation]]/1000*PERL[[#This Row],[Adjusted Rate]],0)</f>
        <v>0</v>
      </c>
      <c r="L1739" s="19">
        <f t="shared" si="149"/>
        <v>0</v>
      </c>
      <c r="M1739" s="17">
        <f t="shared" ref="M1739:M1802" si="151">J1739-F1739</f>
        <v>0</v>
      </c>
      <c r="N1739" s="5">
        <v>506224308</v>
      </c>
      <c r="O1739">
        <f>INDEX($R$3:$T$335,MATCH(PERL[[#This Row],[DistrictNumber]],$R$3:$R$335,0),3)</f>
        <v>0</v>
      </c>
      <c r="P1739" s="9">
        <f t="shared" si="147"/>
        <v>0</v>
      </c>
      <c r="V1739">
        <v>2031</v>
      </c>
      <c r="W1739" t="s">
        <v>220</v>
      </c>
      <c r="X1739" s="25">
        <v>2202276810</v>
      </c>
    </row>
    <row r="1740" spans="1:24" x14ac:dyDescent="0.35">
      <c r="A1740" s="13">
        <v>2031</v>
      </c>
      <c r="B1740" s="13">
        <f t="shared" si="148"/>
        <v>2030</v>
      </c>
      <c r="C1740" t="s">
        <v>214</v>
      </c>
      <c r="D1740" t="s">
        <v>215</v>
      </c>
      <c r="E1740" s="5">
        <v>421334723</v>
      </c>
      <c r="F1740" s="13">
        <f>INDEX($R$3:$T$335,MATCH(PERL[[#This Row],[DistrictNumber]],$R$3:$R$335,0),3)</f>
        <v>0</v>
      </c>
      <c r="G1740" s="9">
        <f t="shared" si="150"/>
        <v>0</v>
      </c>
      <c r="H1740" s="11">
        <v>1.02</v>
      </c>
      <c r="I1740" s="12" cm="1">
        <f t="array" ref="I1740">INDEX(PERL[],MATCH(PERL[[#This Row],[Base Year]]&amp;PERL[[#This Row],[DistrictNumber]],PERL[[Fiscal Year]:[Fiscal Year]]&amp;PERL[[DistrictNumber]:[DistrictNumber]],0),9)*$H1740</f>
        <v>0</v>
      </c>
      <c r="J1740" s="15">
        <f>IF(PERL[[#This Row],[Unadjusted Maximum Revenue]]/(PERL[[#This Row],[Proposed Taxable Valuation]]/1000)&gt;PERL[[#This Row],[Max Debt RATE]],PERL[[#This Row],[Max Debt RATE]],PERL[[#This Row],[Unadjusted Maximum Revenue]]/(PERL[[#This Row],[Proposed Taxable Valuation]]/1000))</f>
        <v>0</v>
      </c>
      <c r="K1740" s="26">
        <f>ROUND(PERL[[#This Row],[Proposed Taxable Valuation]]/1000*PERL[[#This Row],[Adjusted Rate]],0)</f>
        <v>0</v>
      </c>
      <c r="L1740" s="19">
        <f t="shared" si="149"/>
        <v>0</v>
      </c>
      <c r="M1740" s="17">
        <f t="shared" si="151"/>
        <v>0</v>
      </c>
      <c r="N1740" s="5">
        <v>330519866</v>
      </c>
      <c r="O1740">
        <f>INDEX($R$3:$T$335,MATCH(PERL[[#This Row],[DistrictNumber]],$R$3:$R$335,0),3)</f>
        <v>0</v>
      </c>
      <c r="P1740" s="9">
        <f t="shared" si="147"/>
        <v>0</v>
      </c>
      <c r="V1740">
        <v>2031</v>
      </c>
      <c r="W1740" t="s">
        <v>222</v>
      </c>
      <c r="X1740" s="25">
        <v>1492215774</v>
      </c>
    </row>
    <row r="1741" spans="1:24" x14ac:dyDescent="0.35">
      <c r="A1741" s="13">
        <v>2031</v>
      </c>
      <c r="B1741" s="13">
        <f t="shared" si="148"/>
        <v>2030</v>
      </c>
      <c r="C1741" t="s">
        <v>216</v>
      </c>
      <c r="D1741" t="s">
        <v>217</v>
      </c>
      <c r="E1741" s="5">
        <v>1800638673</v>
      </c>
      <c r="F1741" s="13">
        <f>INDEX($R$3:$T$335,MATCH(PERL[[#This Row],[DistrictNumber]],$R$3:$R$335,0),3)</f>
        <v>0</v>
      </c>
      <c r="G1741" s="9">
        <f t="shared" si="150"/>
        <v>0</v>
      </c>
      <c r="H1741" s="11">
        <v>1.02</v>
      </c>
      <c r="I1741" s="12" cm="1">
        <f t="array" ref="I1741">INDEX(PERL[],MATCH(PERL[[#This Row],[Base Year]]&amp;PERL[[#This Row],[DistrictNumber]],PERL[[Fiscal Year]:[Fiscal Year]]&amp;PERL[[DistrictNumber]:[DistrictNumber]],0),9)*$H1741</f>
        <v>0</v>
      </c>
      <c r="J1741" s="15">
        <f>IF(PERL[[#This Row],[Unadjusted Maximum Revenue]]/(PERL[[#This Row],[Proposed Taxable Valuation]]/1000)&gt;PERL[[#This Row],[Max Debt RATE]],PERL[[#This Row],[Max Debt RATE]],PERL[[#This Row],[Unadjusted Maximum Revenue]]/(PERL[[#This Row],[Proposed Taxable Valuation]]/1000))</f>
        <v>0</v>
      </c>
      <c r="K1741" s="26">
        <f>ROUND(PERL[[#This Row],[Proposed Taxable Valuation]]/1000*PERL[[#This Row],[Adjusted Rate]],0)</f>
        <v>0</v>
      </c>
      <c r="L1741" s="19">
        <f t="shared" si="149"/>
        <v>0</v>
      </c>
      <c r="M1741" s="17">
        <f t="shared" si="151"/>
        <v>0</v>
      </c>
      <c r="N1741" s="5">
        <v>1211871962</v>
      </c>
      <c r="O1741">
        <f>INDEX($R$3:$T$335,MATCH(PERL[[#This Row],[DistrictNumber]],$R$3:$R$335,0),3)</f>
        <v>0</v>
      </c>
      <c r="P1741" s="9">
        <f t="shared" si="147"/>
        <v>0</v>
      </c>
      <c r="V1741">
        <v>2031</v>
      </c>
      <c r="W1741" t="s">
        <v>224</v>
      </c>
      <c r="X1741" s="25">
        <v>376798918</v>
      </c>
    </row>
    <row r="1742" spans="1:24" x14ac:dyDescent="0.35">
      <c r="A1742" s="13">
        <v>2031</v>
      </c>
      <c r="B1742" s="13">
        <f t="shared" si="148"/>
        <v>2030</v>
      </c>
      <c r="C1742" t="s">
        <v>218</v>
      </c>
      <c r="D1742" t="s">
        <v>219</v>
      </c>
      <c r="E1742" s="5">
        <v>857763961</v>
      </c>
      <c r="F1742" s="13">
        <f>INDEX($R$3:$T$335,MATCH(PERL[[#This Row],[DistrictNumber]],$R$3:$R$335,0),3)</f>
        <v>0</v>
      </c>
      <c r="G1742" s="9">
        <f t="shared" si="150"/>
        <v>0</v>
      </c>
      <c r="H1742" s="11">
        <v>1.02</v>
      </c>
      <c r="I1742" s="12" cm="1">
        <f t="array" ref="I1742">INDEX(PERL[],MATCH(PERL[[#This Row],[Base Year]]&amp;PERL[[#This Row],[DistrictNumber]],PERL[[Fiscal Year]:[Fiscal Year]]&amp;PERL[[DistrictNumber]:[DistrictNumber]],0),9)*$H1742</f>
        <v>0</v>
      </c>
      <c r="J1742" s="15">
        <f>IF(PERL[[#This Row],[Unadjusted Maximum Revenue]]/(PERL[[#This Row],[Proposed Taxable Valuation]]/1000)&gt;PERL[[#This Row],[Max Debt RATE]],PERL[[#This Row],[Max Debt RATE]],PERL[[#This Row],[Unadjusted Maximum Revenue]]/(PERL[[#This Row],[Proposed Taxable Valuation]]/1000))</f>
        <v>0</v>
      </c>
      <c r="K1742" s="26">
        <f>ROUND(PERL[[#This Row],[Proposed Taxable Valuation]]/1000*PERL[[#This Row],[Adjusted Rate]],0)</f>
        <v>0</v>
      </c>
      <c r="L1742" s="19">
        <f t="shared" si="149"/>
        <v>0</v>
      </c>
      <c r="M1742" s="17">
        <f t="shared" si="151"/>
        <v>0</v>
      </c>
      <c r="N1742" s="5">
        <v>587402216</v>
      </c>
      <c r="O1742">
        <f>INDEX($R$3:$T$335,MATCH(PERL[[#This Row],[DistrictNumber]],$R$3:$R$335,0),3)</f>
        <v>0</v>
      </c>
      <c r="P1742" s="9">
        <f t="shared" si="147"/>
        <v>0</v>
      </c>
      <c r="V1742">
        <v>2031</v>
      </c>
      <c r="W1742" t="s">
        <v>226</v>
      </c>
      <c r="X1742" s="25">
        <v>487004945</v>
      </c>
    </row>
    <row r="1743" spans="1:24" x14ac:dyDescent="0.35">
      <c r="A1743" s="13">
        <v>2031</v>
      </c>
      <c r="B1743" s="13">
        <f t="shared" si="148"/>
        <v>2030</v>
      </c>
      <c r="C1743" t="s">
        <v>220</v>
      </c>
      <c r="D1743" t="s">
        <v>221</v>
      </c>
      <c r="E1743" s="5">
        <v>2202276810</v>
      </c>
      <c r="F1743" s="13">
        <f>INDEX($R$3:$T$335,MATCH(PERL[[#This Row],[DistrictNumber]],$R$3:$R$335,0),3)</f>
        <v>0</v>
      </c>
      <c r="G1743" s="9">
        <f t="shared" si="150"/>
        <v>0</v>
      </c>
      <c r="H1743" s="11">
        <v>1.02</v>
      </c>
      <c r="I1743" s="12" cm="1">
        <f t="array" ref="I1743">INDEX(PERL[],MATCH(PERL[[#This Row],[Base Year]]&amp;PERL[[#This Row],[DistrictNumber]],PERL[[Fiscal Year]:[Fiscal Year]]&amp;PERL[[DistrictNumber]:[DistrictNumber]],0),9)*$H1743</f>
        <v>0</v>
      </c>
      <c r="J1743" s="15">
        <f>IF(PERL[[#This Row],[Unadjusted Maximum Revenue]]/(PERL[[#This Row],[Proposed Taxable Valuation]]/1000)&gt;PERL[[#This Row],[Max Debt RATE]],PERL[[#This Row],[Max Debt RATE]],PERL[[#This Row],[Unadjusted Maximum Revenue]]/(PERL[[#This Row],[Proposed Taxable Valuation]]/1000))</f>
        <v>0</v>
      </c>
      <c r="K1743" s="26">
        <f>ROUND(PERL[[#This Row],[Proposed Taxable Valuation]]/1000*PERL[[#This Row],[Adjusted Rate]],0)</f>
        <v>0</v>
      </c>
      <c r="L1743" s="19">
        <f t="shared" si="149"/>
        <v>0</v>
      </c>
      <c r="M1743" s="17">
        <f t="shared" si="151"/>
        <v>0</v>
      </c>
      <c r="N1743" s="5">
        <v>1413470057</v>
      </c>
      <c r="O1743">
        <f>INDEX($R$3:$T$335,MATCH(PERL[[#This Row],[DistrictNumber]],$R$3:$R$335,0),3)</f>
        <v>0</v>
      </c>
      <c r="P1743" s="9">
        <f t="shared" si="147"/>
        <v>0</v>
      </c>
      <c r="V1743">
        <v>2031</v>
      </c>
      <c r="W1743" t="s">
        <v>228</v>
      </c>
      <c r="X1743" s="25">
        <v>1331300317</v>
      </c>
    </row>
    <row r="1744" spans="1:24" x14ac:dyDescent="0.35">
      <c r="A1744" s="13">
        <v>2031</v>
      </c>
      <c r="B1744" s="13">
        <f t="shared" si="148"/>
        <v>2030</v>
      </c>
      <c r="C1744" t="s">
        <v>222</v>
      </c>
      <c r="D1744" t="s">
        <v>223</v>
      </c>
      <c r="E1744" s="5">
        <v>1492215774</v>
      </c>
      <c r="F1744" s="13">
        <f>INDEX($R$3:$T$335,MATCH(PERL[[#This Row],[DistrictNumber]],$R$3:$R$335,0),3)</f>
        <v>0</v>
      </c>
      <c r="G1744" s="9">
        <f t="shared" si="150"/>
        <v>0</v>
      </c>
      <c r="H1744" s="11">
        <v>1.02</v>
      </c>
      <c r="I1744" s="12" cm="1">
        <f t="array" ref="I1744">INDEX(PERL[],MATCH(PERL[[#This Row],[Base Year]]&amp;PERL[[#This Row],[DistrictNumber]],PERL[[Fiscal Year]:[Fiscal Year]]&amp;PERL[[DistrictNumber]:[DistrictNumber]],0),9)*$H1744</f>
        <v>0</v>
      </c>
      <c r="J1744" s="15">
        <f>IF(PERL[[#This Row],[Unadjusted Maximum Revenue]]/(PERL[[#This Row],[Proposed Taxable Valuation]]/1000)&gt;PERL[[#This Row],[Max Debt RATE]],PERL[[#This Row],[Max Debt RATE]],PERL[[#This Row],[Unadjusted Maximum Revenue]]/(PERL[[#This Row],[Proposed Taxable Valuation]]/1000))</f>
        <v>0</v>
      </c>
      <c r="K1744" s="26">
        <f>ROUND(PERL[[#This Row],[Proposed Taxable Valuation]]/1000*PERL[[#This Row],[Adjusted Rate]],0)</f>
        <v>0</v>
      </c>
      <c r="L1744" s="19">
        <f t="shared" si="149"/>
        <v>0</v>
      </c>
      <c r="M1744" s="17">
        <f t="shared" si="151"/>
        <v>0</v>
      </c>
      <c r="N1744" s="5">
        <v>984493484</v>
      </c>
      <c r="O1744">
        <f>INDEX($R$3:$T$335,MATCH(PERL[[#This Row],[DistrictNumber]],$R$3:$R$335,0),3)</f>
        <v>0</v>
      </c>
      <c r="P1744" s="9">
        <f t="shared" si="147"/>
        <v>0</v>
      </c>
      <c r="V1744">
        <v>2031</v>
      </c>
      <c r="W1744" t="s">
        <v>230</v>
      </c>
      <c r="X1744" s="25">
        <v>440323054</v>
      </c>
    </row>
    <row r="1745" spans="1:24" x14ac:dyDescent="0.35">
      <c r="A1745" s="13">
        <v>2031</v>
      </c>
      <c r="B1745" s="13">
        <f t="shared" si="148"/>
        <v>2030</v>
      </c>
      <c r="C1745" t="s">
        <v>224</v>
      </c>
      <c r="D1745" t="s">
        <v>225</v>
      </c>
      <c r="E1745" s="5">
        <v>376798918</v>
      </c>
      <c r="F1745" s="13">
        <f>INDEX($R$3:$T$335,MATCH(PERL[[#This Row],[DistrictNumber]],$R$3:$R$335,0),3)</f>
        <v>0</v>
      </c>
      <c r="G1745" s="9">
        <f t="shared" si="150"/>
        <v>0</v>
      </c>
      <c r="H1745" s="11">
        <v>1.02</v>
      </c>
      <c r="I1745" s="12" cm="1">
        <f t="array" ref="I1745">INDEX(PERL[],MATCH(PERL[[#This Row],[Base Year]]&amp;PERL[[#This Row],[DistrictNumber]],PERL[[Fiscal Year]:[Fiscal Year]]&amp;PERL[[DistrictNumber]:[DistrictNumber]],0),9)*$H1745</f>
        <v>0</v>
      </c>
      <c r="J1745" s="15">
        <f>IF(PERL[[#This Row],[Unadjusted Maximum Revenue]]/(PERL[[#This Row],[Proposed Taxable Valuation]]/1000)&gt;PERL[[#This Row],[Max Debt RATE]],PERL[[#This Row],[Max Debt RATE]],PERL[[#This Row],[Unadjusted Maximum Revenue]]/(PERL[[#This Row],[Proposed Taxable Valuation]]/1000))</f>
        <v>0</v>
      </c>
      <c r="K1745" s="26">
        <f>ROUND(PERL[[#This Row],[Proposed Taxable Valuation]]/1000*PERL[[#This Row],[Adjusted Rate]],0)</f>
        <v>0</v>
      </c>
      <c r="L1745" s="19">
        <f t="shared" si="149"/>
        <v>0</v>
      </c>
      <c r="M1745" s="17">
        <f t="shared" si="151"/>
        <v>0</v>
      </c>
      <c r="N1745" s="5">
        <v>260563272</v>
      </c>
      <c r="O1745">
        <f>INDEX($R$3:$T$335,MATCH(PERL[[#This Row],[DistrictNumber]],$R$3:$R$335,0),3)</f>
        <v>0</v>
      </c>
      <c r="P1745" s="9">
        <f t="shared" si="147"/>
        <v>0</v>
      </c>
      <c r="V1745">
        <v>2031</v>
      </c>
      <c r="W1745" t="s">
        <v>232</v>
      </c>
      <c r="X1745" s="25">
        <v>1837354532</v>
      </c>
    </row>
    <row r="1746" spans="1:24" x14ac:dyDescent="0.35">
      <c r="A1746" s="13">
        <v>2031</v>
      </c>
      <c r="B1746" s="13">
        <f t="shared" si="148"/>
        <v>2030</v>
      </c>
      <c r="C1746" t="s">
        <v>226</v>
      </c>
      <c r="D1746" t="s">
        <v>227</v>
      </c>
      <c r="E1746" s="5">
        <v>487004945</v>
      </c>
      <c r="F1746" s="13">
        <f>INDEX($R$3:$T$335,MATCH(PERL[[#This Row],[DistrictNumber]],$R$3:$R$335,0),3)</f>
        <v>0</v>
      </c>
      <c r="G1746" s="9">
        <f t="shared" si="150"/>
        <v>0</v>
      </c>
      <c r="H1746" s="11">
        <v>1.02</v>
      </c>
      <c r="I1746" s="12" cm="1">
        <f t="array" ref="I1746">INDEX(PERL[],MATCH(PERL[[#This Row],[Base Year]]&amp;PERL[[#This Row],[DistrictNumber]],PERL[[Fiscal Year]:[Fiscal Year]]&amp;PERL[[DistrictNumber]:[DistrictNumber]],0),9)*$H1746</f>
        <v>0</v>
      </c>
      <c r="J1746" s="15">
        <f>IF(PERL[[#This Row],[Unadjusted Maximum Revenue]]/(PERL[[#This Row],[Proposed Taxable Valuation]]/1000)&gt;PERL[[#This Row],[Max Debt RATE]],PERL[[#This Row],[Max Debt RATE]],PERL[[#This Row],[Unadjusted Maximum Revenue]]/(PERL[[#This Row],[Proposed Taxable Valuation]]/1000))</f>
        <v>0</v>
      </c>
      <c r="K1746" s="26">
        <f>ROUND(PERL[[#This Row],[Proposed Taxable Valuation]]/1000*PERL[[#This Row],[Adjusted Rate]],0)</f>
        <v>0</v>
      </c>
      <c r="L1746" s="19">
        <f t="shared" si="149"/>
        <v>0</v>
      </c>
      <c r="M1746" s="17">
        <f t="shared" si="151"/>
        <v>0</v>
      </c>
      <c r="N1746" s="5">
        <v>367383658</v>
      </c>
      <c r="O1746">
        <f>INDEX($R$3:$T$335,MATCH(PERL[[#This Row],[DistrictNumber]],$R$3:$R$335,0),3)</f>
        <v>0</v>
      </c>
      <c r="P1746" s="9">
        <f t="shared" si="147"/>
        <v>0</v>
      </c>
      <c r="V1746">
        <v>2031</v>
      </c>
      <c r="W1746" t="s">
        <v>234</v>
      </c>
      <c r="X1746" s="25">
        <v>183171848</v>
      </c>
    </row>
    <row r="1747" spans="1:24" x14ac:dyDescent="0.35">
      <c r="A1747" s="13">
        <v>2031</v>
      </c>
      <c r="B1747" s="13">
        <f t="shared" si="148"/>
        <v>2030</v>
      </c>
      <c r="C1747" t="s">
        <v>228</v>
      </c>
      <c r="D1747" t="s">
        <v>229</v>
      </c>
      <c r="E1747" s="5">
        <v>1331300317</v>
      </c>
      <c r="F1747" s="13">
        <f>INDEX($R$3:$T$335,MATCH(PERL[[#This Row],[DistrictNumber]],$R$3:$R$335,0),3)</f>
        <v>0</v>
      </c>
      <c r="G1747" s="9">
        <f t="shared" si="150"/>
        <v>0</v>
      </c>
      <c r="H1747" s="11">
        <v>1.02</v>
      </c>
      <c r="I1747" s="12" cm="1">
        <f t="array" ref="I1747">INDEX(PERL[],MATCH(PERL[[#This Row],[Base Year]]&amp;PERL[[#This Row],[DistrictNumber]],PERL[[Fiscal Year]:[Fiscal Year]]&amp;PERL[[DistrictNumber]:[DistrictNumber]],0),9)*$H1747</f>
        <v>0</v>
      </c>
      <c r="J1747" s="15">
        <f>IF(PERL[[#This Row],[Unadjusted Maximum Revenue]]/(PERL[[#This Row],[Proposed Taxable Valuation]]/1000)&gt;PERL[[#This Row],[Max Debt RATE]],PERL[[#This Row],[Max Debt RATE]],PERL[[#This Row],[Unadjusted Maximum Revenue]]/(PERL[[#This Row],[Proposed Taxable Valuation]]/1000))</f>
        <v>0</v>
      </c>
      <c r="K1747" s="26">
        <f>ROUND(PERL[[#This Row],[Proposed Taxable Valuation]]/1000*PERL[[#This Row],[Adjusted Rate]],0)</f>
        <v>0</v>
      </c>
      <c r="L1747" s="19">
        <f t="shared" si="149"/>
        <v>0</v>
      </c>
      <c r="M1747" s="17">
        <f t="shared" si="151"/>
        <v>0</v>
      </c>
      <c r="N1747" s="5">
        <v>846659908</v>
      </c>
      <c r="O1747">
        <f>INDEX($R$3:$T$335,MATCH(PERL[[#This Row],[DistrictNumber]],$R$3:$R$335,0),3)</f>
        <v>0</v>
      </c>
      <c r="P1747" s="9">
        <f t="shared" si="147"/>
        <v>0</v>
      </c>
      <c r="V1747">
        <v>2031</v>
      </c>
      <c r="W1747" t="s">
        <v>236</v>
      </c>
      <c r="X1747" s="25">
        <v>589137629</v>
      </c>
    </row>
    <row r="1748" spans="1:24" x14ac:dyDescent="0.35">
      <c r="A1748" s="13">
        <v>2031</v>
      </c>
      <c r="B1748" s="13">
        <f t="shared" si="148"/>
        <v>2030</v>
      </c>
      <c r="C1748" t="s">
        <v>230</v>
      </c>
      <c r="D1748" t="s">
        <v>231</v>
      </c>
      <c r="E1748" s="5">
        <v>440323054</v>
      </c>
      <c r="F1748" s="13">
        <f>INDEX($R$3:$T$335,MATCH(PERL[[#This Row],[DistrictNumber]],$R$3:$R$335,0),3)</f>
        <v>0.13500000000000001</v>
      </c>
      <c r="G1748" s="9">
        <f t="shared" si="150"/>
        <v>59443.612290000005</v>
      </c>
      <c r="H1748" s="11">
        <v>1.02</v>
      </c>
      <c r="I1748" s="12" cm="1">
        <f t="array" ref="I1748">INDEX(PERL[],MATCH(PERL[[#This Row],[Base Year]]&amp;PERL[[#This Row],[DistrictNumber]],PERL[[Fiscal Year]:[Fiscal Year]]&amp;PERL[[DistrictNumber]:[DistrictNumber]],0),9)*$H1748</f>
        <v>45804.497666133968</v>
      </c>
      <c r="J1748" s="15">
        <f>IF(PERL[[#This Row],[Unadjusted Maximum Revenue]]/(PERL[[#This Row],[Proposed Taxable Valuation]]/1000)&gt;PERL[[#This Row],[Max Debt RATE]],PERL[[#This Row],[Max Debt RATE]],PERL[[#This Row],[Unadjusted Maximum Revenue]]/(PERL[[#This Row],[Proposed Taxable Valuation]]/1000))</f>
        <v>0.10402475466600022</v>
      </c>
      <c r="K1748" s="26">
        <f>ROUND(PERL[[#This Row],[Proposed Taxable Valuation]]/1000*PERL[[#This Row],[Adjusted Rate]],0)</f>
        <v>45804</v>
      </c>
      <c r="L1748" s="19">
        <f t="shared" si="149"/>
        <v>-13639.114623866037</v>
      </c>
      <c r="M1748" s="17">
        <f t="shared" si="151"/>
        <v>-3.0975245333999785E-2</v>
      </c>
      <c r="N1748" s="5">
        <v>330170773</v>
      </c>
      <c r="O1748">
        <f>INDEX($R$3:$T$335,MATCH(PERL[[#This Row],[DistrictNumber]],$R$3:$R$335,0),3)</f>
        <v>0.13500000000000001</v>
      </c>
      <c r="P1748" s="9">
        <f t="shared" si="147"/>
        <v>44573.054355</v>
      </c>
      <c r="V1748">
        <v>2031</v>
      </c>
      <c r="W1748" t="s">
        <v>238</v>
      </c>
      <c r="X1748" s="25">
        <v>1905298347</v>
      </c>
    </row>
    <row r="1749" spans="1:24" x14ac:dyDescent="0.35">
      <c r="A1749" s="13">
        <v>2031</v>
      </c>
      <c r="B1749" s="13">
        <f t="shared" si="148"/>
        <v>2030</v>
      </c>
      <c r="C1749" t="s">
        <v>232</v>
      </c>
      <c r="D1749" t="s">
        <v>233</v>
      </c>
      <c r="E1749" s="5">
        <v>1837354532</v>
      </c>
      <c r="F1749" s="13">
        <f>INDEX($R$3:$T$335,MATCH(PERL[[#This Row],[DistrictNumber]],$R$3:$R$335,0),3)</f>
        <v>0</v>
      </c>
      <c r="G1749" s="9">
        <f t="shared" si="150"/>
        <v>0</v>
      </c>
      <c r="H1749" s="11">
        <v>1.02</v>
      </c>
      <c r="I1749" s="12" cm="1">
        <f t="array" ref="I1749">INDEX(PERL[],MATCH(PERL[[#This Row],[Base Year]]&amp;PERL[[#This Row],[DistrictNumber]],PERL[[Fiscal Year]:[Fiscal Year]]&amp;PERL[[DistrictNumber]:[DistrictNumber]],0),9)*$H1749</f>
        <v>0</v>
      </c>
      <c r="J1749" s="15">
        <f>IF(PERL[[#This Row],[Unadjusted Maximum Revenue]]/(PERL[[#This Row],[Proposed Taxable Valuation]]/1000)&gt;PERL[[#This Row],[Max Debt RATE]],PERL[[#This Row],[Max Debt RATE]],PERL[[#This Row],[Unadjusted Maximum Revenue]]/(PERL[[#This Row],[Proposed Taxable Valuation]]/1000))</f>
        <v>0</v>
      </c>
      <c r="K1749" s="26">
        <f>ROUND(PERL[[#This Row],[Proposed Taxable Valuation]]/1000*PERL[[#This Row],[Adjusted Rate]],0)</f>
        <v>0</v>
      </c>
      <c r="L1749" s="19">
        <f t="shared" si="149"/>
        <v>0</v>
      </c>
      <c r="M1749" s="17">
        <f t="shared" si="151"/>
        <v>0</v>
      </c>
      <c r="N1749" s="5">
        <v>961473513</v>
      </c>
      <c r="O1749">
        <f>INDEX($R$3:$T$335,MATCH(PERL[[#This Row],[DistrictNumber]],$R$3:$R$335,0),3)</f>
        <v>0</v>
      </c>
      <c r="P1749" s="9">
        <f t="shared" si="147"/>
        <v>0</v>
      </c>
      <c r="V1749">
        <v>2031</v>
      </c>
      <c r="W1749" t="s">
        <v>240</v>
      </c>
      <c r="X1749" s="25">
        <v>307652973</v>
      </c>
    </row>
    <row r="1750" spans="1:24" x14ac:dyDescent="0.35">
      <c r="A1750" s="13">
        <v>2031</v>
      </c>
      <c r="B1750" s="13">
        <f t="shared" si="148"/>
        <v>2030</v>
      </c>
      <c r="C1750" t="s">
        <v>234</v>
      </c>
      <c r="D1750" t="s">
        <v>235</v>
      </c>
      <c r="E1750" s="5">
        <v>183171848</v>
      </c>
      <c r="F1750" s="13">
        <f>INDEX($R$3:$T$335,MATCH(PERL[[#This Row],[DistrictNumber]],$R$3:$R$335,0),3)</f>
        <v>0</v>
      </c>
      <c r="G1750" s="9">
        <f t="shared" si="150"/>
        <v>0</v>
      </c>
      <c r="H1750" s="11">
        <v>1.02</v>
      </c>
      <c r="I1750" s="12" cm="1">
        <f t="array" ref="I1750">INDEX(PERL[],MATCH(PERL[[#This Row],[Base Year]]&amp;PERL[[#This Row],[DistrictNumber]],PERL[[Fiscal Year]:[Fiscal Year]]&amp;PERL[[DistrictNumber]:[DistrictNumber]],0),9)*$H1750</f>
        <v>0</v>
      </c>
      <c r="J1750" s="15">
        <f>IF(PERL[[#This Row],[Unadjusted Maximum Revenue]]/(PERL[[#This Row],[Proposed Taxable Valuation]]/1000)&gt;PERL[[#This Row],[Max Debt RATE]],PERL[[#This Row],[Max Debt RATE]],PERL[[#This Row],[Unadjusted Maximum Revenue]]/(PERL[[#This Row],[Proposed Taxable Valuation]]/1000))</f>
        <v>0</v>
      </c>
      <c r="K1750" s="26">
        <f>ROUND(PERL[[#This Row],[Proposed Taxable Valuation]]/1000*PERL[[#This Row],[Adjusted Rate]],0)</f>
        <v>0</v>
      </c>
      <c r="L1750" s="19">
        <f t="shared" si="149"/>
        <v>0</v>
      </c>
      <c r="M1750" s="17">
        <f t="shared" si="151"/>
        <v>0</v>
      </c>
      <c r="N1750" s="5">
        <v>151570525</v>
      </c>
      <c r="O1750">
        <f>INDEX($R$3:$T$335,MATCH(PERL[[#This Row],[DistrictNumber]],$R$3:$R$335,0),3)</f>
        <v>0</v>
      </c>
      <c r="P1750" s="9">
        <f t="shared" si="147"/>
        <v>0</v>
      </c>
      <c r="V1750">
        <v>2031</v>
      </c>
      <c r="W1750" t="s">
        <v>244</v>
      </c>
      <c r="X1750" s="25">
        <v>412105288</v>
      </c>
    </row>
    <row r="1751" spans="1:24" x14ac:dyDescent="0.35">
      <c r="A1751" s="13">
        <v>2031</v>
      </c>
      <c r="B1751" s="13">
        <f t="shared" si="148"/>
        <v>2030</v>
      </c>
      <c r="C1751" t="s">
        <v>236</v>
      </c>
      <c r="D1751" t="s">
        <v>237</v>
      </c>
      <c r="E1751" s="5">
        <v>589137629</v>
      </c>
      <c r="F1751" s="13">
        <f>INDEX($R$3:$T$335,MATCH(PERL[[#This Row],[DistrictNumber]],$R$3:$R$335,0),3)</f>
        <v>0</v>
      </c>
      <c r="G1751" s="9">
        <f t="shared" si="150"/>
        <v>0</v>
      </c>
      <c r="H1751" s="11">
        <v>1.02</v>
      </c>
      <c r="I1751" s="12" cm="1">
        <f t="array" ref="I1751">INDEX(PERL[],MATCH(PERL[[#This Row],[Base Year]]&amp;PERL[[#This Row],[DistrictNumber]],PERL[[Fiscal Year]:[Fiscal Year]]&amp;PERL[[DistrictNumber]:[DistrictNumber]],0),9)*$H1751</f>
        <v>0</v>
      </c>
      <c r="J1751" s="15">
        <f>IF(PERL[[#This Row],[Unadjusted Maximum Revenue]]/(PERL[[#This Row],[Proposed Taxable Valuation]]/1000)&gt;PERL[[#This Row],[Max Debt RATE]],PERL[[#This Row],[Max Debt RATE]],PERL[[#This Row],[Unadjusted Maximum Revenue]]/(PERL[[#This Row],[Proposed Taxable Valuation]]/1000))</f>
        <v>0</v>
      </c>
      <c r="K1751" s="26">
        <f>ROUND(PERL[[#This Row],[Proposed Taxable Valuation]]/1000*PERL[[#This Row],[Adjusted Rate]],0)</f>
        <v>0</v>
      </c>
      <c r="L1751" s="19">
        <f t="shared" si="149"/>
        <v>0</v>
      </c>
      <c r="M1751" s="17">
        <f t="shared" si="151"/>
        <v>0</v>
      </c>
      <c r="N1751" s="5">
        <v>418370864</v>
      </c>
      <c r="O1751">
        <f>INDEX($R$3:$T$335,MATCH(PERL[[#This Row],[DistrictNumber]],$R$3:$R$335,0),3)</f>
        <v>0</v>
      </c>
      <c r="P1751" s="9">
        <f t="shared" si="147"/>
        <v>0</v>
      </c>
      <c r="V1751">
        <v>2031</v>
      </c>
      <c r="W1751" t="s">
        <v>402</v>
      </c>
      <c r="X1751" s="25">
        <v>529265562</v>
      </c>
    </row>
    <row r="1752" spans="1:24" x14ac:dyDescent="0.35">
      <c r="A1752" s="13">
        <v>2031</v>
      </c>
      <c r="B1752" s="13">
        <f t="shared" si="148"/>
        <v>2030</v>
      </c>
      <c r="C1752" t="s">
        <v>238</v>
      </c>
      <c r="D1752" t="s">
        <v>239</v>
      </c>
      <c r="E1752" s="5">
        <v>1905298347</v>
      </c>
      <c r="F1752" s="13">
        <f>INDEX($R$3:$T$335,MATCH(PERL[[#This Row],[DistrictNumber]],$R$3:$R$335,0),3)</f>
        <v>0</v>
      </c>
      <c r="G1752" s="9">
        <f t="shared" si="150"/>
        <v>0</v>
      </c>
      <c r="H1752" s="11">
        <v>1.02</v>
      </c>
      <c r="I1752" s="12" cm="1">
        <f t="array" ref="I1752">INDEX(PERL[],MATCH(PERL[[#This Row],[Base Year]]&amp;PERL[[#This Row],[DistrictNumber]],PERL[[Fiscal Year]:[Fiscal Year]]&amp;PERL[[DistrictNumber]:[DistrictNumber]],0),9)*$H1752</f>
        <v>0</v>
      </c>
      <c r="J1752" s="15">
        <f>IF(PERL[[#This Row],[Unadjusted Maximum Revenue]]/(PERL[[#This Row],[Proposed Taxable Valuation]]/1000)&gt;PERL[[#This Row],[Max Debt RATE]],PERL[[#This Row],[Max Debt RATE]],PERL[[#This Row],[Unadjusted Maximum Revenue]]/(PERL[[#This Row],[Proposed Taxable Valuation]]/1000))</f>
        <v>0</v>
      </c>
      <c r="K1752" s="26">
        <f>ROUND(PERL[[#This Row],[Proposed Taxable Valuation]]/1000*PERL[[#This Row],[Adjusted Rate]],0)</f>
        <v>0</v>
      </c>
      <c r="L1752" s="19">
        <f t="shared" si="149"/>
        <v>0</v>
      </c>
      <c r="M1752" s="17">
        <f t="shared" si="151"/>
        <v>0</v>
      </c>
      <c r="N1752" s="5">
        <v>1067802585</v>
      </c>
      <c r="O1752">
        <f>INDEX($R$3:$T$335,MATCH(PERL[[#This Row],[DistrictNumber]],$R$3:$R$335,0),3)</f>
        <v>0</v>
      </c>
      <c r="P1752" s="9">
        <f t="shared" si="147"/>
        <v>0</v>
      </c>
      <c r="V1752">
        <v>2031</v>
      </c>
      <c r="W1752" t="s">
        <v>242</v>
      </c>
      <c r="X1752" s="25">
        <v>319008599</v>
      </c>
    </row>
    <row r="1753" spans="1:24" x14ac:dyDescent="0.35">
      <c r="A1753" s="13">
        <v>2031</v>
      </c>
      <c r="B1753" s="13">
        <f t="shared" si="148"/>
        <v>2030</v>
      </c>
      <c r="C1753" t="s">
        <v>240</v>
      </c>
      <c r="D1753" t="s">
        <v>241</v>
      </c>
      <c r="E1753" s="5">
        <v>307652973</v>
      </c>
      <c r="F1753" s="13">
        <f>INDEX($R$3:$T$335,MATCH(PERL[[#This Row],[DistrictNumber]],$R$3:$R$335,0),3)</f>
        <v>0</v>
      </c>
      <c r="G1753" s="9">
        <f t="shared" si="150"/>
        <v>0</v>
      </c>
      <c r="H1753" s="11">
        <v>1.02</v>
      </c>
      <c r="I1753" s="12" cm="1">
        <f t="array" ref="I1753">INDEX(PERL[],MATCH(PERL[[#This Row],[Base Year]]&amp;PERL[[#This Row],[DistrictNumber]],PERL[[Fiscal Year]:[Fiscal Year]]&amp;PERL[[DistrictNumber]:[DistrictNumber]],0),9)*$H1753</f>
        <v>0</v>
      </c>
      <c r="J1753" s="15">
        <f>IF(PERL[[#This Row],[Unadjusted Maximum Revenue]]/(PERL[[#This Row],[Proposed Taxable Valuation]]/1000)&gt;PERL[[#This Row],[Max Debt RATE]],PERL[[#This Row],[Max Debt RATE]],PERL[[#This Row],[Unadjusted Maximum Revenue]]/(PERL[[#This Row],[Proposed Taxable Valuation]]/1000))</f>
        <v>0</v>
      </c>
      <c r="K1753" s="26">
        <f>ROUND(PERL[[#This Row],[Proposed Taxable Valuation]]/1000*PERL[[#This Row],[Adjusted Rate]],0)</f>
        <v>0</v>
      </c>
      <c r="L1753" s="19">
        <f t="shared" si="149"/>
        <v>0</v>
      </c>
      <c r="M1753" s="17">
        <f t="shared" si="151"/>
        <v>0</v>
      </c>
      <c r="N1753" s="5">
        <v>231384509</v>
      </c>
      <c r="O1753">
        <f>INDEX($R$3:$T$335,MATCH(PERL[[#This Row],[DistrictNumber]],$R$3:$R$335,0),3)</f>
        <v>0</v>
      </c>
      <c r="P1753" s="9">
        <f t="shared" si="147"/>
        <v>0</v>
      </c>
      <c r="V1753">
        <v>2031</v>
      </c>
      <c r="W1753" t="s">
        <v>248</v>
      </c>
      <c r="X1753" s="25">
        <v>1371830590</v>
      </c>
    </row>
    <row r="1754" spans="1:24" x14ac:dyDescent="0.35">
      <c r="A1754" s="13">
        <v>2031</v>
      </c>
      <c r="B1754" s="13">
        <f t="shared" si="148"/>
        <v>2030</v>
      </c>
      <c r="C1754" t="s">
        <v>242</v>
      </c>
      <c r="D1754" t="s">
        <v>243</v>
      </c>
      <c r="E1754" s="5">
        <v>319008599</v>
      </c>
      <c r="F1754" s="13">
        <f>INDEX($R$3:$T$335,MATCH(PERL[[#This Row],[DistrictNumber]],$R$3:$R$335,0),3)</f>
        <v>0</v>
      </c>
      <c r="G1754" s="9">
        <f t="shared" si="150"/>
        <v>0</v>
      </c>
      <c r="H1754" s="11">
        <v>1.02</v>
      </c>
      <c r="I1754" s="12" cm="1">
        <f t="array" ref="I1754">INDEX(PERL[],MATCH(PERL[[#This Row],[Base Year]]&amp;PERL[[#This Row],[DistrictNumber]],PERL[[Fiscal Year]:[Fiscal Year]]&amp;PERL[[DistrictNumber]:[DistrictNumber]],0),9)*$H1754</f>
        <v>0</v>
      </c>
      <c r="J1754" s="15">
        <f>IF(PERL[[#This Row],[Unadjusted Maximum Revenue]]/(PERL[[#This Row],[Proposed Taxable Valuation]]/1000)&gt;PERL[[#This Row],[Max Debt RATE]],PERL[[#This Row],[Max Debt RATE]],PERL[[#This Row],[Unadjusted Maximum Revenue]]/(PERL[[#This Row],[Proposed Taxable Valuation]]/1000))</f>
        <v>0</v>
      </c>
      <c r="K1754" s="26">
        <f>ROUND(PERL[[#This Row],[Proposed Taxable Valuation]]/1000*PERL[[#This Row],[Adjusted Rate]],0)</f>
        <v>0</v>
      </c>
      <c r="L1754" s="19">
        <f t="shared" si="149"/>
        <v>0</v>
      </c>
      <c r="M1754" s="17">
        <f t="shared" si="151"/>
        <v>0</v>
      </c>
      <c r="N1754" s="5">
        <v>237784653</v>
      </c>
      <c r="O1754">
        <f>INDEX($R$3:$T$335,MATCH(PERL[[#This Row],[DistrictNumber]],$R$3:$R$335,0),3)</f>
        <v>0</v>
      </c>
      <c r="P1754" s="9">
        <f t="shared" si="147"/>
        <v>0</v>
      </c>
      <c r="V1754">
        <v>2031</v>
      </c>
      <c r="W1754" t="s">
        <v>250</v>
      </c>
      <c r="X1754" s="25">
        <v>471994904</v>
      </c>
    </row>
    <row r="1755" spans="1:24" x14ac:dyDescent="0.35">
      <c r="A1755" s="13">
        <v>2031</v>
      </c>
      <c r="B1755" s="13">
        <f t="shared" si="148"/>
        <v>2030</v>
      </c>
      <c r="C1755" t="s">
        <v>244</v>
      </c>
      <c r="D1755" t="s">
        <v>245</v>
      </c>
      <c r="E1755" s="5">
        <v>412105288</v>
      </c>
      <c r="F1755" s="13">
        <f>INDEX($R$3:$T$335,MATCH(PERL[[#This Row],[DistrictNumber]],$R$3:$R$335,0),3)</f>
        <v>0</v>
      </c>
      <c r="G1755" s="9">
        <f t="shared" si="150"/>
        <v>0</v>
      </c>
      <c r="H1755" s="11">
        <v>1.02</v>
      </c>
      <c r="I1755" s="12" cm="1">
        <f t="array" ref="I1755">INDEX(PERL[],MATCH(PERL[[#This Row],[Base Year]]&amp;PERL[[#This Row],[DistrictNumber]],PERL[[Fiscal Year]:[Fiscal Year]]&amp;PERL[[DistrictNumber]:[DistrictNumber]],0),9)*$H1755</f>
        <v>0</v>
      </c>
      <c r="J1755" s="15">
        <f>IF(PERL[[#This Row],[Unadjusted Maximum Revenue]]/(PERL[[#This Row],[Proposed Taxable Valuation]]/1000)&gt;PERL[[#This Row],[Max Debt RATE]],PERL[[#This Row],[Max Debt RATE]],PERL[[#This Row],[Unadjusted Maximum Revenue]]/(PERL[[#This Row],[Proposed Taxable Valuation]]/1000))</f>
        <v>0</v>
      </c>
      <c r="K1755" s="26">
        <f>ROUND(PERL[[#This Row],[Proposed Taxable Valuation]]/1000*PERL[[#This Row],[Adjusted Rate]],0)</f>
        <v>0</v>
      </c>
      <c r="L1755" s="19">
        <f t="shared" si="149"/>
        <v>0</v>
      </c>
      <c r="M1755" s="17">
        <f t="shared" si="151"/>
        <v>0</v>
      </c>
      <c r="N1755" s="5">
        <v>318917436</v>
      </c>
      <c r="O1755">
        <f>INDEX($R$3:$T$335,MATCH(PERL[[#This Row],[DistrictNumber]],$R$3:$R$335,0),3)</f>
        <v>0</v>
      </c>
      <c r="P1755" s="9">
        <f t="shared" si="147"/>
        <v>0</v>
      </c>
      <c r="V1755">
        <v>2031</v>
      </c>
      <c r="W1755" t="s">
        <v>252</v>
      </c>
      <c r="X1755" s="25">
        <v>524195260</v>
      </c>
    </row>
    <row r="1756" spans="1:24" x14ac:dyDescent="0.35">
      <c r="A1756" s="13">
        <v>2031</v>
      </c>
      <c r="B1756" s="13">
        <f t="shared" si="148"/>
        <v>2030</v>
      </c>
      <c r="C1756" t="s">
        <v>246</v>
      </c>
      <c r="D1756" t="s">
        <v>247</v>
      </c>
      <c r="E1756" s="5">
        <v>1173202931</v>
      </c>
      <c r="F1756" s="13">
        <f>INDEX($R$3:$T$335,MATCH(PERL[[#This Row],[DistrictNumber]],$R$3:$R$335,0),3)</f>
        <v>0</v>
      </c>
      <c r="G1756" s="9">
        <f t="shared" si="150"/>
        <v>0</v>
      </c>
      <c r="H1756" s="11">
        <v>1.02</v>
      </c>
      <c r="I1756" s="12" cm="1">
        <f t="array" ref="I1756">INDEX(PERL[],MATCH(PERL[[#This Row],[Base Year]]&amp;PERL[[#This Row],[DistrictNumber]],PERL[[Fiscal Year]:[Fiscal Year]]&amp;PERL[[DistrictNumber]:[DistrictNumber]],0),9)*$H1756</f>
        <v>0</v>
      </c>
      <c r="J1756" s="15">
        <f>IF(PERL[[#This Row],[Unadjusted Maximum Revenue]]/(PERL[[#This Row],[Proposed Taxable Valuation]]/1000)&gt;PERL[[#This Row],[Max Debt RATE]],PERL[[#This Row],[Max Debt RATE]],PERL[[#This Row],[Unadjusted Maximum Revenue]]/(PERL[[#This Row],[Proposed Taxable Valuation]]/1000))</f>
        <v>0</v>
      </c>
      <c r="K1756" s="26">
        <f>ROUND(PERL[[#This Row],[Proposed Taxable Valuation]]/1000*PERL[[#This Row],[Adjusted Rate]],0)</f>
        <v>0</v>
      </c>
      <c r="L1756" s="19">
        <f t="shared" si="149"/>
        <v>0</v>
      </c>
      <c r="M1756" s="17">
        <f t="shared" si="151"/>
        <v>0</v>
      </c>
      <c r="N1756" s="5">
        <v>894728284</v>
      </c>
      <c r="O1756">
        <f>INDEX($R$3:$T$335,MATCH(PERL[[#This Row],[DistrictNumber]],$R$3:$R$335,0),3)</f>
        <v>0</v>
      </c>
      <c r="P1756" s="9">
        <f t="shared" si="147"/>
        <v>0</v>
      </c>
      <c r="V1756">
        <v>2031</v>
      </c>
      <c r="W1756" t="s">
        <v>254</v>
      </c>
      <c r="X1756" s="25">
        <v>353263419</v>
      </c>
    </row>
    <row r="1757" spans="1:24" x14ac:dyDescent="0.35">
      <c r="A1757" s="13">
        <v>2031</v>
      </c>
      <c r="B1757" s="13">
        <f t="shared" si="148"/>
        <v>2030</v>
      </c>
      <c r="C1757" t="s">
        <v>248</v>
      </c>
      <c r="D1757" t="s">
        <v>249</v>
      </c>
      <c r="E1757" s="5">
        <v>1371830590</v>
      </c>
      <c r="F1757" s="13">
        <f>INDEX($R$3:$T$335,MATCH(PERL[[#This Row],[DistrictNumber]],$R$3:$R$335,0),3)</f>
        <v>0</v>
      </c>
      <c r="G1757" s="9">
        <f t="shared" si="150"/>
        <v>0</v>
      </c>
      <c r="H1757" s="11">
        <v>1.02</v>
      </c>
      <c r="I1757" s="12" cm="1">
        <f t="array" ref="I1757">INDEX(PERL[],MATCH(PERL[[#This Row],[Base Year]]&amp;PERL[[#This Row],[DistrictNumber]],PERL[[Fiscal Year]:[Fiscal Year]]&amp;PERL[[DistrictNumber]:[DistrictNumber]],0),9)*$H1757</f>
        <v>0</v>
      </c>
      <c r="J1757" s="15">
        <f>IF(PERL[[#This Row],[Unadjusted Maximum Revenue]]/(PERL[[#This Row],[Proposed Taxable Valuation]]/1000)&gt;PERL[[#This Row],[Max Debt RATE]],PERL[[#This Row],[Max Debt RATE]],PERL[[#This Row],[Unadjusted Maximum Revenue]]/(PERL[[#This Row],[Proposed Taxable Valuation]]/1000))</f>
        <v>0</v>
      </c>
      <c r="K1757" s="26">
        <f>ROUND(PERL[[#This Row],[Proposed Taxable Valuation]]/1000*PERL[[#This Row],[Adjusted Rate]],0)</f>
        <v>0</v>
      </c>
      <c r="L1757" s="19">
        <f t="shared" si="149"/>
        <v>0</v>
      </c>
      <c r="M1757" s="17">
        <f t="shared" si="151"/>
        <v>0</v>
      </c>
      <c r="N1757" s="5">
        <v>888085119</v>
      </c>
      <c r="O1757">
        <f>INDEX($R$3:$T$335,MATCH(PERL[[#This Row],[DistrictNumber]],$R$3:$R$335,0),3)</f>
        <v>0</v>
      </c>
      <c r="P1757" s="9">
        <f t="shared" si="147"/>
        <v>0</v>
      </c>
      <c r="V1757">
        <v>2031</v>
      </c>
      <c r="W1757" t="s">
        <v>128</v>
      </c>
      <c r="X1757" s="25">
        <v>759438858</v>
      </c>
    </row>
    <row r="1758" spans="1:24" x14ac:dyDescent="0.35">
      <c r="A1758" s="13">
        <v>2031</v>
      </c>
      <c r="B1758" s="13">
        <f t="shared" si="148"/>
        <v>2030</v>
      </c>
      <c r="C1758" t="s">
        <v>250</v>
      </c>
      <c r="D1758" t="s">
        <v>251</v>
      </c>
      <c r="E1758" s="5">
        <v>471994904</v>
      </c>
      <c r="F1758" s="13">
        <f>INDEX($R$3:$T$335,MATCH(PERL[[#This Row],[DistrictNumber]],$R$3:$R$335,0),3)</f>
        <v>0</v>
      </c>
      <c r="G1758" s="9">
        <f t="shared" si="150"/>
        <v>0</v>
      </c>
      <c r="H1758" s="11">
        <v>1.02</v>
      </c>
      <c r="I1758" s="12" cm="1">
        <f t="array" ref="I1758">INDEX(PERL[],MATCH(PERL[[#This Row],[Base Year]]&amp;PERL[[#This Row],[DistrictNumber]],PERL[[Fiscal Year]:[Fiscal Year]]&amp;PERL[[DistrictNumber]:[DistrictNumber]],0),9)*$H1758</f>
        <v>0</v>
      </c>
      <c r="J1758" s="15">
        <f>IF(PERL[[#This Row],[Unadjusted Maximum Revenue]]/(PERL[[#This Row],[Proposed Taxable Valuation]]/1000)&gt;PERL[[#This Row],[Max Debt RATE]],PERL[[#This Row],[Max Debt RATE]],PERL[[#This Row],[Unadjusted Maximum Revenue]]/(PERL[[#This Row],[Proposed Taxable Valuation]]/1000))</f>
        <v>0</v>
      </c>
      <c r="K1758" s="26">
        <f>ROUND(PERL[[#This Row],[Proposed Taxable Valuation]]/1000*PERL[[#This Row],[Adjusted Rate]],0)</f>
        <v>0</v>
      </c>
      <c r="L1758" s="19">
        <f t="shared" si="149"/>
        <v>0</v>
      </c>
      <c r="M1758" s="17">
        <f t="shared" si="151"/>
        <v>0</v>
      </c>
      <c r="N1758" s="5">
        <v>360024541</v>
      </c>
      <c r="O1758">
        <f>INDEX($R$3:$T$335,MATCH(PERL[[#This Row],[DistrictNumber]],$R$3:$R$335,0),3)</f>
        <v>0</v>
      </c>
      <c r="P1758" s="9">
        <f t="shared" si="147"/>
        <v>0</v>
      </c>
      <c r="V1758">
        <v>2031</v>
      </c>
      <c r="W1758" t="s">
        <v>270</v>
      </c>
      <c r="X1758" s="25">
        <v>285765527</v>
      </c>
    </row>
    <row r="1759" spans="1:24" x14ac:dyDescent="0.35">
      <c r="A1759" s="13">
        <v>2031</v>
      </c>
      <c r="B1759" s="13">
        <f t="shared" si="148"/>
        <v>2030</v>
      </c>
      <c r="C1759" t="s">
        <v>252</v>
      </c>
      <c r="D1759" t="s">
        <v>253</v>
      </c>
      <c r="E1759" s="5">
        <v>524195260</v>
      </c>
      <c r="F1759" s="13">
        <f>INDEX($R$3:$T$335,MATCH(PERL[[#This Row],[DistrictNumber]],$R$3:$R$335,0),3)</f>
        <v>0</v>
      </c>
      <c r="G1759" s="9">
        <f t="shared" si="150"/>
        <v>0</v>
      </c>
      <c r="H1759" s="11">
        <v>1.02</v>
      </c>
      <c r="I1759" s="12" cm="1">
        <f t="array" ref="I1759">INDEX(PERL[],MATCH(PERL[[#This Row],[Base Year]]&amp;PERL[[#This Row],[DistrictNumber]],PERL[[Fiscal Year]:[Fiscal Year]]&amp;PERL[[DistrictNumber]:[DistrictNumber]],0),9)*$H1759</f>
        <v>0</v>
      </c>
      <c r="J1759" s="15">
        <f>IF(PERL[[#This Row],[Unadjusted Maximum Revenue]]/(PERL[[#This Row],[Proposed Taxable Valuation]]/1000)&gt;PERL[[#This Row],[Max Debt RATE]],PERL[[#This Row],[Max Debt RATE]],PERL[[#This Row],[Unadjusted Maximum Revenue]]/(PERL[[#This Row],[Proposed Taxable Valuation]]/1000))</f>
        <v>0</v>
      </c>
      <c r="K1759" s="26">
        <f>ROUND(PERL[[#This Row],[Proposed Taxable Valuation]]/1000*PERL[[#This Row],[Adjusted Rate]],0)</f>
        <v>0</v>
      </c>
      <c r="L1759" s="19">
        <f t="shared" si="149"/>
        <v>0</v>
      </c>
      <c r="M1759" s="17">
        <f t="shared" si="151"/>
        <v>0</v>
      </c>
      <c r="N1759" s="5">
        <v>362293256</v>
      </c>
      <c r="O1759">
        <f>INDEX($R$3:$T$335,MATCH(PERL[[#This Row],[DistrictNumber]],$R$3:$R$335,0),3)</f>
        <v>0</v>
      </c>
      <c r="P1759" s="9">
        <f t="shared" si="147"/>
        <v>0</v>
      </c>
      <c r="V1759">
        <v>2031</v>
      </c>
      <c r="W1759" t="s">
        <v>256</v>
      </c>
      <c r="X1759" s="25">
        <v>238973907</v>
      </c>
    </row>
    <row r="1760" spans="1:24" x14ac:dyDescent="0.35">
      <c r="A1760" s="13">
        <v>2031</v>
      </c>
      <c r="B1760" s="13">
        <f t="shared" si="148"/>
        <v>2030</v>
      </c>
      <c r="C1760" t="s">
        <v>254</v>
      </c>
      <c r="D1760" t="s">
        <v>255</v>
      </c>
      <c r="E1760" s="5">
        <v>353263419</v>
      </c>
      <c r="F1760" s="13">
        <f>INDEX($R$3:$T$335,MATCH(PERL[[#This Row],[DistrictNumber]],$R$3:$R$335,0),3)</f>
        <v>0</v>
      </c>
      <c r="G1760" s="9">
        <f t="shared" si="150"/>
        <v>0</v>
      </c>
      <c r="H1760" s="11">
        <v>1.02</v>
      </c>
      <c r="I1760" s="12" cm="1">
        <f t="array" ref="I1760">INDEX(PERL[],MATCH(PERL[[#This Row],[Base Year]]&amp;PERL[[#This Row],[DistrictNumber]],PERL[[Fiscal Year]:[Fiscal Year]]&amp;PERL[[DistrictNumber]:[DistrictNumber]],0),9)*$H1760</f>
        <v>0</v>
      </c>
      <c r="J1760" s="15">
        <f>IF(PERL[[#This Row],[Unadjusted Maximum Revenue]]/(PERL[[#This Row],[Proposed Taxable Valuation]]/1000)&gt;PERL[[#This Row],[Max Debt RATE]],PERL[[#This Row],[Max Debt RATE]],PERL[[#This Row],[Unadjusted Maximum Revenue]]/(PERL[[#This Row],[Proposed Taxable Valuation]]/1000))</f>
        <v>0</v>
      </c>
      <c r="K1760" s="26">
        <f>ROUND(PERL[[#This Row],[Proposed Taxable Valuation]]/1000*PERL[[#This Row],[Adjusted Rate]],0)</f>
        <v>0</v>
      </c>
      <c r="L1760" s="19">
        <f t="shared" si="149"/>
        <v>0</v>
      </c>
      <c r="M1760" s="17">
        <f t="shared" si="151"/>
        <v>0</v>
      </c>
      <c r="N1760" s="5">
        <v>258139683</v>
      </c>
      <c r="O1760">
        <f>INDEX($R$3:$T$335,MATCH(PERL[[#This Row],[DistrictNumber]],$R$3:$R$335,0),3)</f>
        <v>0</v>
      </c>
      <c r="P1760" s="9">
        <f t="shared" si="147"/>
        <v>0</v>
      </c>
      <c r="V1760">
        <v>2031</v>
      </c>
      <c r="W1760" t="s">
        <v>258</v>
      </c>
      <c r="X1760" s="25">
        <v>737214312</v>
      </c>
    </row>
    <row r="1761" spans="1:24" x14ac:dyDescent="0.35">
      <c r="A1761" s="13">
        <v>2031</v>
      </c>
      <c r="B1761" s="13">
        <f t="shared" si="148"/>
        <v>2030</v>
      </c>
      <c r="C1761" t="s">
        <v>256</v>
      </c>
      <c r="D1761" t="s">
        <v>257</v>
      </c>
      <c r="E1761" s="5">
        <v>238973907</v>
      </c>
      <c r="F1761" s="13">
        <f>INDEX($R$3:$T$335,MATCH(PERL[[#This Row],[DistrictNumber]],$R$3:$R$335,0),3)</f>
        <v>0.13500000000000001</v>
      </c>
      <c r="G1761" s="9">
        <f t="shared" si="150"/>
        <v>32261.477445000004</v>
      </c>
      <c r="H1761" s="11">
        <v>1.02</v>
      </c>
      <c r="I1761" s="12" cm="1">
        <f t="array" ref="I1761">INDEX(PERL[],MATCH(PERL[[#This Row],[Base Year]]&amp;PERL[[#This Row],[DistrictNumber]],PERL[[Fiscal Year]:[Fiscal Year]]&amp;PERL[[DistrictNumber]:[DistrictNumber]],0),9)*$H1761</f>
        <v>26052.021024250058</v>
      </c>
      <c r="J1761" s="15">
        <f>IF(PERL[[#This Row],[Unadjusted Maximum Revenue]]/(PERL[[#This Row],[Proposed Taxable Valuation]]/1000)&gt;PERL[[#This Row],[Max Debt RATE]],PERL[[#This Row],[Max Debt RATE]],PERL[[#This Row],[Unadjusted Maximum Revenue]]/(PERL[[#This Row],[Proposed Taxable Valuation]]/1000))</f>
        <v>0.10901617398861063</v>
      </c>
      <c r="K1761" s="26">
        <f>ROUND(PERL[[#This Row],[Proposed Taxable Valuation]]/1000*PERL[[#This Row],[Adjusted Rate]],0)</f>
        <v>26052</v>
      </c>
      <c r="L1761" s="19">
        <f t="shared" si="149"/>
        <v>-6209.4564207499461</v>
      </c>
      <c r="M1761" s="17">
        <f t="shared" si="151"/>
        <v>-2.5983826011389377E-2</v>
      </c>
      <c r="N1761" s="5">
        <v>183978578</v>
      </c>
      <c r="O1761">
        <f>INDEX($R$3:$T$335,MATCH(PERL[[#This Row],[DistrictNumber]],$R$3:$R$335,0),3)</f>
        <v>0.13500000000000001</v>
      </c>
      <c r="P1761" s="9">
        <f t="shared" si="147"/>
        <v>24837.108030000003</v>
      </c>
      <c r="V1761">
        <v>2031</v>
      </c>
      <c r="W1761" t="s">
        <v>260</v>
      </c>
      <c r="X1761" s="25">
        <v>1104252191</v>
      </c>
    </row>
    <row r="1762" spans="1:24" x14ac:dyDescent="0.35">
      <c r="A1762" s="13">
        <v>2031</v>
      </c>
      <c r="B1762" s="13">
        <f t="shared" si="148"/>
        <v>2030</v>
      </c>
      <c r="C1762" t="s">
        <v>258</v>
      </c>
      <c r="D1762" t="s">
        <v>259</v>
      </c>
      <c r="E1762" s="5">
        <v>737214312</v>
      </c>
      <c r="F1762" s="13">
        <f>INDEX($R$3:$T$335,MATCH(PERL[[#This Row],[DistrictNumber]],$R$3:$R$335,0),3)</f>
        <v>0</v>
      </c>
      <c r="G1762" s="9">
        <f t="shared" si="150"/>
        <v>0</v>
      </c>
      <c r="H1762" s="11">
        <v>1.02</v>
      </c>
      <c r="I1762" s="12" cm="1">
        <f t="array" ref="I1762">INDEX(PERL[],MATCH(PERL[[#This Row],[Base Year]]&amp;PERL[[#This Row],[DistrictNumber]],PERL[[Fiscal Year]:[Fiscal Year]]&amp;PERL[[DistrictNumber]:[DistrictNumber]],0),9)*$H1762</f>
        <v>0</v>
      </c>
      <c r="J1762" s="15">
        <f>IF(PERL[[#This Row],[Unadjusted Maximum Revenue]]/(PERL[[#This Row],[Proposed Taxable Valuation]]/1000)&gt;PERL[[#This Row],[Max Debt RATE]],PERL[[#This Row],[Max Debt RATE]],PERL[[#This Row],[Unadjusted Maximum Revenue]]/(PERL[[#This Row],[Proposed Taxable Valuation]]/1000))</f>
        <v>0</v>
      </c>
      <c r="K1762" s="26">
        <f>ROUND(PERL[[#This Row],[Proposed Taxable Valuation]]/1000*PERL[[#This Row],[Adjusted Rate]],0)</f>
        <v>0</v>
      </c>
      <c r="L1762" s="19">
        <f t="shared" si="149"/>
        <v>0</v>
      </c>
      <c r="M1762" s="17">
        <f t="shared" si="151"/>
        <v>0</v>
      </c>
      <c r="N1762" s="5">
        <v>545612210</v>
      </c>
      <c r="O1762">
        <f>INDEX($R$3:$T$335,MATCH(PERL[[#This Row],[DistrictNumber]],$R$3:$R$335,0),3)</f>
        <v>0</v>
      </c>
      <c r="P1762" s="9">
        <f t="shared" ref="P1762:P1825" si="152">N1762/1000*O1762</f>
        <v>0</v>
      </c>
      <c r="V1762">
        <v>2031</v>
      </c>
      <c r="W1762" t="s">
        <v>262</v>
      </c>
      <c r="X1762" s="25">
        <v>490511807</v>
      </c>
    </row>
    <row r="1763" spans="1:24" x14ac:dyDescent="0.35">
      <c r="A1763" s="13">
        <v>2031</v>
      </c>
      <c r="B1763" s="13">
        <f t="shared" si="148"/>
        <v>2030</v>
      </c>
      <c r="C1763" t="s">
        <v>260</v>
      </c>
      <c r="D1763" t="s">
        <v>261</v>
      </c>
      <c r="E1763" s="5">
        <v>1104252191</v>
      </c>
      <c r="F1763" s="13">
        <f>INDEX($R$3:$T$335,MATCH(PERL[[#This Row],[DistrictNumber]],$R$3:$R$335,0),3)</f>
        <v>0</v>
      </c>
      <c r="G1763" s="9">
        <f t="shared" si="150"/>
        <v>0</v>
      </c>
      <c r="H1763" s="11">
        <v>1.02</v>
      </c>
      <c r="I1763" s="12" cm="1">
        <f t="array" ref="I1763">INDEX(PERL[],MATCH(PERL[[#This Row],[Base Year]]&amp;PERL[[#This Row],[DistrictNumber]],PERL[[Fiscal Year]:[Fiscal Year]]&amp;PERL[[DistrictNumber]:[DistrictNumber]],0),9)*$H1763</f>
        <v>0</v>
      </c>
      <c r="J1763" s="15">
        <f>IF(PERL[[#This Row],[Unadjusted Maximum Revenue]]/(PERL[[#This Row],[Proposed Taxable Valuation]]/1000)&gt;PERL[[#This Row],[Max Debt RATE]],PERL[[#This Row],[Max Debt RATE]],PERL[[#This Row],[Unadjusted Maximum Revenue]]/(PERL[[#This Row],[Proposed Taxable Valuation]]/1000))</f>
        <v>0</v>
      </c>
      <c r="K1763" s="26">
        <f>ROUND(PERL[[#This Row],[Proposed Taxable Valuation]]/1000*PERL[[#This Row],[Adjusted Rate]],0)</f>
        <v>0</v>
      </c>
      <c r="L1763" s="19">
        <f t="shared" si="149"/>
        <v>0</v>
      </c>
      <c r="M1763" s="17">
        <f t="shared" si="151"/>
        <v>0</v>
      </c>
      <c r="N1763" s="5">
        <v>735862658</v>
      </c>
      <c r="O1763">
        <f>INDEX($R$3:$T$335,MATCH(PERL[[#This Row],[DistrictNumber]],$R$3:$R$335,0),3)</f>
        <v>0</v>
      </c>
      <c r="P1763" s="9">
        <f t="shared" si="152"/>
        <v>0</v>
      </c>
      <c r="V1763">
        <v>2031</v>
      </c>
      <c r="W1763" t="s">
        <v>264</v>
      </c>
      <c r="X1763" s="25">
        <v>1126450705</v>
      </c>
    </row>
    <row r="1764" spans="1:24" x14ac:dyDescent="0.35">
      <c r="A1764" s="13">
        <v>2031</v>
      </c>
      <c r="B1764" s="13">
        <f t="shared" si="148"/>
        <v>2030</v>
      </c>
      <c r="C1764" t="s">
        <v>262</v>
      </c>
      <c r="D1764" t="s">
        <v>263</v>
      </c>
      <c r="E1764" s="5">
        <v>490511807</v>
      </c>
      <c r="F1764" s="13">
        <f>INDEX($R$3:$T$335,MATCH(PERL[[#This Row],[DistrictNumber]],$R$3:$R$335,0),3)</f>
        <v>0</v>
      </c>
      <c r="G1764" s="9">
        <f t="shared" si="150"/>
        <v>0</v>
      </c>
      <c r="H1764" s="11">
        <v>1.02</v>
      </c>
      <c r="I1764" s="12" cm="1">
        <f t="array" ref="I1764">INDEX(PERL[],MATCH(PERL[[#This Row],[Base Year]]&amp;PERL[[#This Row],[DistrictNumber]],PERL[[Fiscal Year]:[Fiscal Year]]&amp;PERL[[DistrictNumber]:[DistrictNumber]],0),9)*$H1764</f>
        <v>0</v>
      </c>
      <c r="J1764" s="15">
        <f>IF(PERL[[#This Row],[Unadjusted Maximum Revenue]]/(PERL[[#This Row],[Proposed Taxable Valuation]]/1000)&gt;PERL[[#This Row],[Max Debt RATE]],PERL[[#This Row],[Max Debt RATE]],PERL[[#This Row],[Unadjusted Maximum Revenue]]/(PERL[[#This Row],[Proposed Taxable Valuation]]/1000))</f>
        <v>0</v>
      </c>
      <c r="K1764" s="26">
        <f>ROUND(PERL[[#This Row],[Proposed Taxable Valuation]]/1000*PERL[[#This Row],[Adjusted Rate]],0)</f>
        <v>0</v>
      </c>
      <c r="L1764" s="19">
        <f t="shared" si="149"/>
        <v>0</v>
      </c>
      <c r="M1764" s="17">
        <f t="shared" si="151"/>
        <v>0</v>
      </c>
      <c r="N1764" s="5">
        <v>349788495</v>
      </c>
      <c r="O1764">
        <f>INDEX($R$3:$T$335,MATCH(PERL[[#This Row],[DistrictNumber]],$R$3:$R$335,0),3)</f>
        <v>0</v>
      </c>
      <c r="P1764" s="9">
        <f t="shared" si="152"/>
        <v>0</v>
      </c>
      <c r="V1764">
        <v>2031</v>
      </c>
      <c r="W1764" t="s">
        <v>266</v>
      </c>
      <c r="X1764" s="25">
        <v>704134830</v>
      </c>
    </row>
    <row r="1765" spans="1:24" x14ac:dyDescent="0.35">
      <c r="A1765" s="13">
        <v>2031</v>
      </c>
      <c r="B1765" s="13">
        <f t="shared" si="148"/>
        <v>2030</v>
      </c>
      <c r="C1765" t="s">
        <v>264</v>
      </c>
      <c r="D1765" t="s">
        <v>265</v>
      </c>
      <c r="E1765" s="5">
        <v>1126450705</v>
      </c>
      <c r="F1765" s="13">
        <f>INDEX($R$3:$T$335,MATCH(PERL[[#This Row],[DistrictNumber]],$R$3:$R$335,0),3)</f>
        <v>0</v>
      </c>
      <c r="G1765" s="9">
        <f t="shared" si="150"/>
        <v>0</v>
      </c>
      <c r="H1765" s="11">
        <v>1.02</v>
      </c>
      <c r="I1765" s="12" cm="1">
        <f t="array" ref="I1765">INDEX(PERL[],MATCH(PERL[[#This Row],[Base Year]]&amp;PERL[[#This Row],[DistrictNumber]],PERL[[Fiscal Year]:[Fiscal Year]]&amp;PERL[[DistrictNumber]:[DistrictNumber]],0),9)*$H1765</f>
        <v>0</v>
      </c>
      <c r="J1765" s="15">
        <f>IF(PERL[[#This Row],[Unadjusted Maximum Revenue]]/(PERL[[#This Row],[Proposed Taxable Valuation]]/1000)&gt;PERL[[#This Row],[Max Debt RATE]],PERL[[#This Row],[Max Debt RATE]],PERL[[#This Row],[Unadjusted Maximum Revenue]]/(PERL[[#This Row],[Proposed Taxable Valuation]]/1000))</f>
        <v>0</v>
      </c>
      <c r="K1765" s="26">
        <f>ROUND(PERL[[#This Row],[Proposed Taxable Valuation]]/1000*PERL[[#This Row],[Adjusted Rate]],0)</f>
        <v>0</v>
      </c>
      <c r="L1765" s="19">
        <f t="shared" si="149"/>
        <v>0</v>
      </c>
      <c r="M1765" s="17">
        <f t="shared" si="151"/>
        <v>0</v>
      </c>
      <c r="N1765" s="5">
        <v>907569427</v>
      </c>
      <c r="O1765">
        <f>INDEX($R$3:$T$335,MATCH(PERL[[#This Row],[DistrictNumber]],$R$3:$R$335,0),3)</f>
        <v>0</v>
      </c>
      <c r="P1765" s="9">
        <f t="shared" si="152"/>
        <v>0</v>
      </c>
      <c r="V1765">
        <v>2031</v>
      </c>
      <c r="W1765" t="s">
        <v>268</v>
      </c>
      <c r="X1765" s="25">
        <v>608328799</v>
      </c>
    </row>
    <row r="1766" spans="1:24" x14ac:dyDescent="0.35">
      <c r="A1766" s="13">
        <v>2031</v>
      </c>
      <c r="B1766" s="13">
        <f t="shared" si="148"/>
        <v>2030</v>
      </c>
      <c r="C1766" t="s">
        <v>266</v>
      </c>
      <c r="D1766" t="s">
        <v>267</v>
      </c>
      <c r="E1766" s="5">
        <v>704134830</v>
      </c>
      <c r="F1766" s="13">
        <f>INDEX($R$3:$T$335,MATCH(PERL[[#This Row],[DistrictNumber]],$R$3:$R$335,0),3)</f>
        <v>0</v>
      </c>
      <c r="G1766" s="9">
        <f t="shared" si="150"/>
        <v>0</v>
      </c>
      <c r="H1766" s="11">
        <v>1.02</v>
      </c>
      <c r="I1766" s="12" cm="1">
        <f t="array" ref="I1766">INDEX(PERL[],MATCH(PERL[[#This Row],[Base Year]]&amp;PERL[[#This Row],[DistrictNumber]],PERL[[Fiscal Year]:[Fiscal Year]]&amp;PERL[[DistrictNumber]:[DistrictNumber]],0),9)*$H1766</f>
        <v>0</v>
      </c>
      <c r="J1766" s="15">
        <f>IF(PERL[[#This Row],[Unadjusted Maximum Revenue]]/(PERL[[#This Row],[Proposed Taxable Valuation]]/1000)&gt;PERL[[#This Row],[Max Debt RATE]],PERL[[#This Row],[Max Debt RATE]],PERL[[#This Row],[Unadjusted Maximum Revenue]]/(PERL[[#This Row],[Proposed Taxable Valuation]]/1000))</f>
        <v>0</v>
      </c>
      <c r="K1766" s="26">
        <f>ROUND(PERL[[#This Row],[Proposed Taxable Valuation]]/1000*PERL[[#This Row],[Adjusted Rate]],0)</f>
        <v>0</v>
      </c>
      <c r="L1766" s="19">
        <f t="shared" si="149"/>
        <v>0</v>
      </c>
      <c r="M1766" s="17">
        <f t="shared" si="151"/>
        <v>0</v>
      </c>
      <c r="N1766" s="5">
        <v>441655784</v>
      </c>
      <c r="O1766">
        <f>INDEX($R$3:$T$335,MATCH(PERL[[#This Row],[DistrictNumber]],$R$3:$R$335,0),3)</f>
        <v>0</v>
      </c>
      <c r="P1766" s="9">
        <f t="shared" si="152"/>
        <v>0</v>
      </c>
      <c r="V1766">
        <v>2031</v>
      </c>
      <c r="W1766" t="s">
        <v>272</v>
      </c>
      <c r="X1766" s="25">
        <v>1097478669</v>
      </c>
    </row>
    <row r="1767" spans="1:24" x14ac:dyDescent="0.35">
      <c r="A1767" s="13">
        <v>2031</v>
      </c>
      <c r="B1767" s="13">
        <f t="shared" si="148"/>
        <v>2030</v>
      </c>
      <c r="C1767" t="s">
        <v>268</v>
      </c>
      <c r="D1767" t="s">
        <v>269</v>
      </c>
      <c r="E1767" s="5">
        <v>608328799</v>
      </c>
      <c r="F1767" s="13">
        <f>INDEX($R$3:$T$335,MATCH(PERL[[#This Row],[DistrictNumber]],$R$3:$R$335,0),3)</f>
        <v>0</v>
      </c>
      <c r="G1767" s="9">
        <f t="shared" si="150"/>
        <v>0</v>
      </c>
      <c r="H1767" s="11">
        <v>1.02</v>
      </c>
      <c r="I1767" s="12" cm="1">
        <f t="array" ref="I1767">INDEX(PERL[],MATCH(PERL[[#This Row],[Base Year]]&amp;PERL[[#This Row],[DistrictNumber]],PERL[[Fiscal Year]:[Fiscal Year]]&amp;PERL[[DistrictNumber]:[DistrictNumber]],0),9)*$H1767</f>
        <v>0</v>
      </c>
      <c r="J1767" s="15">
        <f>IF(PERL[[#This Row],[Unadjusted Maximum Revenue]]/(PERL[[#This Row],[Proposed Taxable Valuation]]/1000)&gt;PERL[[#This Row],[Max Debt RATE]],PERL[[#This Row],[Max Debt RATE]],PERL[[#This Row],[Unadjusted Maximum Revenue]]/(PERL[[#This Row],[Proposed Taxable Valuation]]/1000))</f>
        <v>0</v>
      </c>
      <c r="K1767" s="26">
        <f>ROUND(PERL[[#This Row],[Proposed Taxable Valuation]]/1000*PERL[[#This Row],[Adjusted Rate]],0)</f>
        <v>0</v>
      </c>
      <c r="L1767" s="19">
        <f t="shared" si="149"/>
        <v>0</v>
      </c>
      <c r="M1767" s="17">
        <f t="shared" si="151"/>
        <v>0</v>
      </c>
      <c r="N1767" s="5">
        <v>371332128</v>
      </c>
      <c r="O1767">
        <f>INDEX($R$3:$T$335,MATCH(PERL[[#This Row],[DistrictNumber]],$R$3:$R$335,0),3)</f>
        <v>0</v>
      </c>
      <c r="P1767" s="9">
        <f t="shared" si="152"/>
        <v>0</v>
      </c>
      <c r="V1767">
        <v>2031</v>
      </c>
      <c r="W1767" t="s">
        <v>274</v>
      </c>
      <c r="X1767" s="25">
        <v>463395204</v>
      </c>
    </row>
    <row r="1768" spans="1:24" x14ac:dyDescent="0.35">
      <c r="A1768" s="13">
        <v>2031</v>
      </c>
      <c r="B1768" s="13">
        <f t="shared" si="148"/>
        <v>2030</v>
      </c>
      <c r="C1768" t="s">
        <v>270</v>
      </c>
      <c r="D1768" t="s">
        <v>271</v>
      </c>
      <c r="E1768" s="5">
        <v>285765527</v>
      </c>
      <c r="F1768" s="13">
        <f>INDEX($R$3:$T$335,MATCH(PERL[[#This Row],[DistrictNumber]],$R$3:$R$335,0),3)</f>
        <v>0.13500000000000001</v>
      </c>
      <c r="G1768" s="9">
        <f t="shared" si="150"/>
        <v>38578.346145000003</v>
      </c>
      <c r="H1768" s="11">
        <v>1.02</v>
      </c>
      <c r="I1768" s="12" cm="1">
        <f t="array" ref="I1768">INDEX(PERL[],MATCH(PERL[[#This Row],[Base Year]]&amp;PERL[[#This Row],[DistrictNumber]],PERL[[Fiscal Year]:[Fiscal Year]]&amp;PERL[[DistrictNumber]:[DistrictNumber]],0),9)*$H1768</f>
        <v>28743.032330863007</v>
      </c>
      <c r="J1768" s="15">
        <f>IF(PERL[[#This Row],[Unadjusted Maximum Revenue]]/(PERL[[#This Row],[Proposed Taxable Valuation]]/1000)&gt;PERL[[#This Row],[Max Debt RATE]],PERL[[#This Row],[Max Debt RATE]],PERL[[#This Row],[Unadjusted Maximum Revenue]]/(PERL[[#This Row],[Proposed Taxable Valuation]]/1000))</f>
        <v>0.10058257422653716</v>
      </c>
      <c r="K1768" s="26">
        <f>ROUND(PERL[[#This Row],[Proposed Taxable Valuation]]/1000*PERL[[#This Row],[Adjusted Rate]],0)</f>
        <v>28743</v>
      </c>
      <c r="L1768" s="19">
        <f t="shared" si="149"/>
        <v>-9835.3138141369964</v>
      </c>
      <c r="M1768" s="17">
        <f t="shared" si="151"/>
        <v>-3.4417425773462851E-2</v>
      </c>
      <c r="N1768" s="5">
        <v>210847906</v>
      </c>
      <c r="O1768">
        <f>INDEX($R$3:$T$335,MATCH(PERL[[#This Row],[DistrictNumber]],$R$3:$R$335,0),3)</f>
        <v>0.13500000000000001</v>
      </c>
      <c r="P1768" s="9">
        <f t="shared" si="152"/>
        <v>28464.46731</v>
      </c>
      <c r="V1768">
        <v>2031</v>
      </c>
      <c r="W1768" t="s">
        <v>276</v>
      </c>
      <c r="X1768" s="25">
        <v>459422562</v>
      </c>
    </row>
    <row r="1769" spans="1:24" x14ac:dyDescent="0.35">
      <c r="A1769" s="13">
        <v>2031</v>
      </c>
      <c r="B1769" s="13">
        <f t="shared" si="148"/>
        <v>2030</v>
      </c>
      <c r="C1769" t="s">
        <v>272</v>
      </c>
      <c r="D1769" t="s">
        <v>273</v>
      </c>
      <c r="E1769" s="5">
        <v>1097478669</v>
      </c>
      <c r="F1769" s="13">
        <f>INDEX($R$3:$T$335,MATCH(PERL[[#This Row],[DistrictNumber]],$R$3:$R$335,0),3)</f>
        <v>0</v>
      </c>
      <c r="G1769" s="9">
        <f t="shared" si="150"/>
        <v>0</v>
      </c>
      <c r="H1769" s="11">
        <v>1.02</v>
      </c>
      <c r="I1769" s="12" cm="1">
        <f t="array" ref="I1769">INDEX(PERL[],MATCH(PERL[[#This Row],[Base Year]]&amp;PERL[[#This Row],[DistrictNumber]],PERL[[Fiscal Year]:[Fiscal Year]]&amp;PERL[[DistrictNumber]:[DistrictNumber]],0),9)*$H1769</f>
        <v>0</v>
      </c>
      <c r="J1769" s="15">
        <f>IF(PERL[[#This Row],[Unadjusted Maximum Revenue]]/(PERL[[#This Row],[Proposed Taxable Valuation]]/1000)&gt;PERL[[#This Row],[Max Debt RATE]],PERL[[#This Row],[Max Debt RATE]],PERL[[#This Row],[Unadjusted Maximum Revenue]]/(PERL[[#This Row],[Proposed Taxable Valuation]]/1000))</f>
        <v>0</v>
      </c>
      <c r="K1769" s="26">
        <f>ROUND(PERL[[#This Row],[Proposed Taxable Valuation]]/1000*PERL[[#This Row],[Adjusted Rate]],0)</f>
        <v>0</v>
      </c>
      <c r="L1769" s="19">
        <f t="shared" si="149"/>
        <v>0</v>
      </c>
      <c r="M1769" s="17">
        <f t="shared" si="151"/>
        <v>0</v>
      </c>
      <c r="N1769" s="5">
        <v>753570055</v>
      </c>
      <c r="O1769">
        <f>INDEX($R$3:$T$335,MATCH(PERL[[#This Row],[DistrictNumber]],$R$3:$R$335,0),3)</f>
        <v>0</v>
      </c>
      <c r="P1769" s="9">
        <f t="shared" si="152"/>
        <v>0</v>
      </c>
      <c r="V1769">
        <v>2031</v>
      </c>
      <c r="W1769" t="s">
        <v>278</v>
      </c>
      <c r="X1769" s="25">
        <v>1113626807</v>
      </c>
    </row>
    <row r="1770" spans="1:24" x14ac:dyDescent="0.35">
      <c r="A1770" s="13">
        <v>2031</v>
      </c>
      <c r="B1770" s="13">
        <f t="shared" si="148"/>
        <v>2030</v>
      </c>
      <c r="C1770" t="s">
        <v>274</v>
      </c>
      <c r="D1770" t="s">
        <v>275</v>
      </c>
      <c r="E1770" s="5">
        <v>463395204</v>
      </c>
      <c r="F1770" s="13">
        <f>INDEX($R$3:$T$335,MATCH(PERL[[#This Row],[DistrictNumber]],$R$3:$R$335,0),3)</f>
        <v>0</v>
      </c>
      <c r="G1770" s="9">
        <f t="shared" si="150"/>
        <v>0</v>
      </c>
      <c r="H1770" s="11">
        <v>1.02</v>
      </c>
      <c r="I1770" s="12" cm="1">
        <f t="array" ref="I1770">INDEX(PERL[],MATCH(PERL[[#This Row],[Base Year]]&amp;PERL[[#This Row],[DistrictNumber]],PERL[[Fiscal Year]:[Fiscal Year]]&amp;PERL[[DistrictNumber]:[DistrictNumber]],0),9)*$H1770</f>
        <v>0</v>
      </c>
      <c r="J1770" s="15">
        <f>IF(PERL[[#This Row],[Unadjusted Maximum Revenue]]/(PERL[[#This Row],[Proposed Taxable Valuation]]/1000)&gt;PERL[[#This Row],[Max Debt RATE]],PERL[[#This Row],[Max Debt RATE]],PERL[[#This Row],[Unadjusted Maximum Revenue]]/(PERL[[#This Row],[Proposed Taxable Valuation]]/1000))</f>
        <v>0</v>
      </c>
      <c r="K1770" s="26">
        <f>ROUND(PERL[[#This Row],[Proposed Taxable Valuation]]/1000*PERL[[#This Row],[Adjusted Rate]],0)</f>
        <v>0</v>
      </c>
      <c r="L1770" s="19">
        <f t="shared" si="149"/>
        <v>0</v>
      </c>
      <c r="M1770" s="17">
        <f t="shared" si="151"/>
        <v>0</v>
      </c>
      <c r="N1770" s="5">
        <v>370932490</v>
      </c>
      <c r="O1770">
        <f>INDEX($R$3:$T$335,MATCH(PERL[[#This Row],[DistrictNumber]],$R$3:$R$335,0),3)</f>
        <v>0</v>
      </c>
      <c r="P1770" s="9">
        <f t="shared" si="152"/>
        <v>0</v>
      </c>
      <c r="V1770">
        <v>2031</v>
      </c>
      <c r="W1770" t="s">
        <v>282</v>
      </c>
      <c r="X1770" s="25">
        <v>983836525</v>
      </c>
    </row>
    <row r="1771" spans="1:24" x14ac:dyDescent="0.35">
      <c r="A1771" s="13">
        <v>2031</v>
      </c>
      <c r="B1771" s="13">
        <f t="shared" si="148"/>
        <v>2030</v>
      </c>
      <c r="C1771" t="s">
        <v>276</v>
      </c>
      <c r="D1771" t="s">
        <v>277</v>
      </c>
      <c r="E1771" s="5">
        <v>459422562</v>
      </c>
      <c r="F1771" s="13">
        <f>INDEX($R$3:$T$335,MATCH(PERL[[#This Row],[DistrictNumber]],$R$3:$R$335,0),3)</f>
        <v>0</v>
      </c>
      <c r="G1771" s="9">
        <f t="shared" si="150"/>
        <v>0</v>
      </c>
      <c r="H1771" s="11">
        <v>1.02</v>
      </c>
      <c r="I1771" s="12" cm="1">
        <f t="array" ref="I1771">INDEX(PERL[],MATCH(PERL[[#This Row],[Base Year]]&amp;PERL[[#This Row],[DistrictNumber]],PERL[[Fiscal Year]:[Fiscal Year]]&amp;PERL[[DistrictNumber]:[DistrictNumber]],0),9)*$H1771</f>
        <v>0</v>
      </c>
      <c r="J1771" s="15">
        <f>IF(PERL[[#This Row],[Unadjusted Maximum Revenue]]/(PERL[[#This Row],[Proposed Taxable Valuation]]/1000)&gt;PERL[[#This Row],[Max Debt RATE]],PERL[[#This Row],[Max Debt RATE]],PERL[[#This Row],[Unadjusted Maximum Revenue]]/(PERL[[#This Row],[Proposed Taxable Valuation]]/1000))</f>
        <v>0</v>
      </c>
      <c r="K1771" s="26">
        <f>ROUND(PERL[[#This Row],[Proposed Taxable Valuation]]/1000*PERL[[#This Row],[Adjusted Rate]],0)</f>
        <v>0</v>
      </c>
      <c r="L1771" s="19">
        <f t="shared" si="149"/>
        <v>0</v>
      </c>
      <c r="M1771" s="17">
        <f t="shared" si="151"/>
        <v>0</v>
      </c>
      <c r="N1771" s="5">
        <v>276637580</v>
      </c>
      <c r="O1771">
        <f>INDEX($R$3:$T$335,MATCH(PERL[[#This Row],[DistrictNumber]],$R$3:$R$335,0),3)</f>
        <v>0</v>
      </c>
      <c r="P1771" s="9">
        <f t="shared" si="152"/>
        <v>0</v>
      </c>
      <c r="V1771">
        <v>2031</v>
      </c>
      <c r="W1771" t="s">
        <v>284</v>
      </c>
      <c r="X1771" s="25">
        <v>2955658672</v>
      </c>
    </row>
    <row r="1772" spans="1:24" x14ac:dyDescent="0.35">
      <c r="A1772" s="13">
        <v>2031</v>
      </c>
      <c r="B1772" s="13">
        <f t="shared" si="148"/>
        <v>2030</v>
      </c>
      <c r="C1772" t="s">
        <v>278</v>
      </c>
      <c r="D1772" t="s">
        <v>279</v>
      </c>
      <c r="E1772" s="5">
        <v>1113626807</v>
      </c>
      <c r="F1772" s="13">
        <f>INDEX($R$3:$T$335,MATCH(PERL[[#This Row],[DistrictNumber]],$R$3:$R$335,0),3)</f>
        <v>0</v>
      </c>
      <c r="G1772" s="9">
        <f t="shared" si="150"/>
        <v>0</v>
      </c>
      <c r="H1772" s="11">
        <v>1.02</v>
      </c>
      <c r="I1772" s="12" cm="1">
        <f t="array" ref="I1772">INDEX(PERL[],MATCH(PERL[[#This Row],[Base Year]]&amp;PERL[[#This Row],[DistrictNumber]],PERL[[Fiscal Year]:[Fiscal Year]]&amp;PERL[[DistrictNumber]:[DistrictNumber]],0),9)*$H1772</f>
        <v>0</v>
      </c>
      <c r="J1772" s="15">
        <f>IF(PERL[[#This Row],[Unadjusted Maximum Revenue]]/(PERL[[#This Row],[Proposed Taxable Valuation]]/1000)&gt;PERL[[#This Row],[Max Debt RATE]],PERL[[#This Row],[Max Debt RATE]],PERL[[#This Row],[Unadjusted Maximum Revenue]]/(PERL[[#This Row],[Proposed Taxable Valuation]]/1000))</f>
        <v>0</v>
      </c>
      <c r="K1772" s="26">
        <f>ROUND(PERL[[#This Row],[Proposed Taxable Valuation]]/1000*PERL[[#This Row],[Adjusted Rate]],0)</f>
        <v>0</v>
      </c>
      <c r="L1772" s="19">
        <f t="shared" si="149"/>
        <v>0</v>
      </c>
      <c r="M1772" s="17">
        <f t="shared" si="151"/>
        <v>0</v>
      </c>
      <c r="N1772" s="5">
        <v>738709960</v>
      </c>
      <c r="O1772">
        <f>INDEX($R$3:$T$335,MATCH(PERL[[#This Row],[DistrictNumber]],$R$3:$R$335,0),3)</f>
        <v>0</v>
      </c>
      <c r="P1772" s="9">
        <f t="shared" si="152"/>
        <v>0</v>
      </c>
      <c r="V1772">
        <v>2031</v>
      </c>
      <c r="W1772" t="s">
        <v>286</v>
      </c>
      <c r="X1772" s="25">
        <v>722852737</v>
      </c>
    </row>
    <row r="1773" spans="1:24" x14ac:dyDescent="0.35">
      <c r="A1773" s="13">
        <v>2031</v>
      </c>
      <c r="B1773" s="13">
        <f t="shared" si="148"/>
        <v>2030</v>
      </c>
      <c r="C1773" t="s">
        <v>280</v>
      </c>
      <c r="D1773" t="s">
        <v>281</v>
      </c>
      <c r="E1773" s="5">
        <v>709835558</v>
      </c>
      <c r="F1773" s="13">
        <f>INDEX($R$3:$T$335,MATCH(PERL[[#This Row],[DistrictNumber]],$R$3:$R$335,0),3)</f>
        <v>0</v>
      </c>
      <c r="G1773" s="9">
        <f t="shared" si="150"/>
        <v>0</v>
      </c>
      <c r="H1773" s="11">
        <v>1.02</v>
      </c>
      <c r="I1773" s="12" cm="1">
        <f t="array" ref="I1773">INDEX(PERL[],MATCH(PERL[[#This Row],[Base Year]]&amp;PERL[[#This Row],[DistrictNumber]],PERL[[Fiscal Year]:[Fiscal Year]]&amp;PERL[[DistrictNumber]:[DistrictNumber]],0),9)*$H1773</f>
        <v>0</v>
      </c>
      <c r="J1773" s="15">
        <f>IF(PERL[[#This Row],[Unadjusted Maximum Revenue]]/(PERL[[#This Row],[Proposed Taxable Valuation]]/1000)&gt;PERL[[#This Row],[Max Debt RATE]],PERL[[#This Row],[Max Debt RATE]],PERL[[#This Row],[Unadjusted Maximum Revenue]]/(PERL[[#This Row],[Proposed Taxable Valuation]]/1000))</f>
        <v>0</v>
      </c>
      <c r="K1773" s="26">
        <f>ROUND(PERL[[#This Row],[Proposed Taxable Valuation]]/1000*PERL[[#This Row],[Adjusted Rate]],0)</f>
        <v>0</v>
      </c>
      <c r="L1773" s="19">
        <f t="shared" si="149"/>
        <v>0</v>
      </c>
      <c r="M1773" s="17">
        <f t="shared" si="151"/>
        <v>0</v>
      </c>
      <c r="N1773" s="5">
        <v>543036225</v>
      </c>
      <c r="O1773">
        <f>INDEX($R$3:$T$335,MATCH(PERL[[#This Row],[DistrictNumber]],$R$3:$R$335,0),3)</f>
        <v>0</v>
      </c>
      <c r="P1773" s="9">
        <f t="shared" si="152"/>
        <v>0</v>
      </c>
      <c r="V1773">
        <v>2031</v>
      </c>
      <c r="W1773" t="s">
        <v>288</v>
      </c>
      <c r="X1773" s="25">
        <v>18373186291</v>
      </c>
    </row>
    <row r="1774" spans="1:24" x14ac:dyDescent="0.35">
      <c r="A1774" s="13">
        <v>2031</v>
      </c>
      <c r="B1774" s="13">
        <f t="shared" si="148"/>
        <v>2030</v>
      </c>
      <c r="C1774" t="s">
        <v>282</v>
      </c>
      <c r="D1774" t="s">
        <v>283</v>
      </c>
      <c r="E1774" s="5">
        <v>983836525</v>
      </c>
      <c r="F1774" s="13">
        <f>INDEX($R$3:$T$335,MATCH(PERL[[#This Row],[DistrictNumber]],$R$3:$R$335,0),3)</f>
        <v>0</v>
      </c>
      <c r="G1774" s="9">
        <f t="shared" si="150"/>
        <v>0</v>
      </c>
      <c r="H1774" s="11">
        <v>1.02</v>
      </c>
      <c r="I1774" s="12" cm="1">
        <f t="array" ref="I1774">INDEX(PERL[],MATCH(PERL[[#This Row],[Base Year]]&amp;PERL[[#This Row],[DistrictNumber]],PERL[[Fiscal Year]:[Fiscal Year]]&amp;PERL[[DistrictNumber]:[DistrictNumber]],0),9)*$H1774</f>
        <v>0</v>
      </c>
      <c r="J1774" s="15">
        <f>IF(PERL[[#This Row],[Unadjusted Maximum Revenue]]/(PERL[[#This Row],[Proposed Taxable Valuation]]/1000)&gt;PERL[[#This Row],[Max Debt RATE]],PERL[[#This Row],[Max Debt RATE]],PERL[[#This Row],[Unadjusted Maximum Revenue]]/(PERL[[#This Row],[Proposed Taxable Valuation]]/1000))</f>
        <v>0</v>
      </c>
      <c r="K1774" s="26">
        <f>ROUND(PERL[[#This Row],[Proposed Taxable Valuation]]/1000*PERL[[#This Row],[Adjusted Rate]],0)</f>
        <v>0</v>
      </c>
      <c r="L1774" s="19">
        <f t="shared" si="149"/>
        <v>0</v>
      </c>
      <c r="M1774" s="17">
        <f t="shared" si="151"/>
        <v>0</v>
      </c>
      <c r="N1774" s="5">
        <v>633504738</v>
      </c>
      <c r="O1774">
        <f>INDEX($R$3:$T$335,MATCH(PERL[[#This Row],[DistrictNumber]],$R$3:$R$335,0),3)</f>
        <v>0</v>
      </c>
      <c r="P1774" s="9">
        <f t="shared" si="152"/>
        <v>0</v>
      </c>
      <c r="V1774">
        <v>2031</v>
      </c>
      <c r="W1774" t="s">
        <v>290</v>
      </c>
      <c r="X1774" s="25">
        <v>733682015</v>
      </c>
    </row>
    <row r="1775" spans="1:24" x14ac:dyDescent="0.35">
      <c r="A1775" s="13">
        <v>2031</v>
      </c>
      <c r="B1775" s="13">
        <f t="shared" si="148"/>
        <v>2030</v>
      </c>
      <c r="C1775" t="s">
        <v>284</v>
      </c>
      <c r="D1775" t="s">
        <v>285</v>
      </c>
      <c r="E1775" s="5">
        <v>2955658672</v>
      </c>
      <c r="F1775" s="13">
        <f>INDEX($R$3:$T$335,MATCH(PERL[[#This Row],[DistrictNumber]],$R$3:$R$335,0),3)</f>
        <v>0.13500000000000001</v>
      </c>
      <c r="G1775" s="9">
        <f t="shared" si="150"/>
        <v>399013.92071999999</v>
      </c>
      <c r="H1775" s="11">
        <v>1.02</v>
      </c>
      <c r="I1775" s="12" cm="1">
        <f t="array" ref="I1775">INDEX(PERL[],MATCH(PERL[[#This Row],[Base Year]]&amp;PERL[[#This Row],[DistrictNumber]],PERL[[Fiscal Year]:[Fiscal Year]]&amp;PERL[[DistrictNumber]:[DistrictNumber]],0),9)*$H1775</f>
        <v>170391.56677134673</v>
      </c>
      <c r="J1775" s="15">
        <f>IF(PERL[[#This Row],[Unadjusted Maximum Revenue]]/(PERL[[#This Row],[Proposed Taxable Valuation]]/1000)&gt;PERL[[#This Row],[Max Debt RATE]],PERL[[#This Row],[Max Debt RATE]],PERL[[#This Row],[Unadjusted Maximum Revenue]]/(PERL[[#This Row],[Proposed Taxable Valuation]]/1000))</f>
        <v>5.7649270663600746E-2</v>
      </c>
      <c r="K1775" s="26">
        <f>ROUND(PERL[[#This Row],[Proposed Taxable Valuation]]/1000*PERL[[#This Row],[Adjusted Rate]],0)</f>
        <v>170392</v>
      </c>
      <c r="L1775" s="19">
        <f t="shared" si="149"/>
        <v>-228622.35394865327</v>
      </c>
      <c r="M1775" s="17">
        <f t="shared" si="151"/>
        <v>-7.7350729336399263E-2</v>
      </c>
      <c r="N1775" s="5">
        <v>1614773833</v>
      </c>
      <c r="O1775">
        <f>INDEX($R$3:$T$335,MATCH(PERL[[#This Row],[DistrictNumber]],$R$3:$R$335,0),3)</f>
        <v>0.13500000000000001</v>
      </c>
      <c r="P1775" s="9">
        <f t="shared" si="152"/>
        <v>217994.46745500003</v>
      </c>
      <c r="V1775">
        <v>2031</v>
      </c>
      <c r="W1775" t="s">
        <v>292</v>
      </c>
      <c r="X1775" s="25">
        <v>343158311</v>
      </c>
    </row>
    <row r="1776" spans="1:24" x14ac:dyDescent="0.35">
      <c r="A1776" s="13">
        <v>2031</v>
      </c>
      <c r="B1776" s="13">
        <f t="shared" si="148"/>
        <v>2030</v>
      </c>
      <c r="C1776" t="s">
        <v>286</v>
      </c>
      <c r="D1776" t="s">
        <v>287</v>
      </c>
      <c r="E1776" s="5">
        <v>722852737</v>
      </c>
      <c r="F1776" s="13">
        <f>INDEX($R$3:$T$335,MATCH(PERL[[#This Row],[DistrictNumber]],$R$3:$R$335,0),3)</f>
        <v>0</v>
      </c>
      <c r="G1776" s="9">
        <f t="shared" si="150"/>
        <v>0</v>
      </c>
      <c r="H1776" s="11">
        <v>1.02</v>
      </c>
      <c r="I1776" s="12" cm="1">
        <f t="array" ref="I1776">INDEX(PERL[],MATCH(PERL[[#This Row],[Base Year]]&amp;PERL[[#This Row],[DistrictNumber]],PERL[[Fiscal Year]:[Fiscal Year]]&amp;PERL[[DistrictNumber]:[DistrictNumber]],0),9)*$H1776</f>
        <v>0</v>
      </c>
      <c r="J1776" s="15">
        <f>IF(PERL[[#This Row],[Unadjusted Maximum Revenue]]/(PERL[[#This Row],[Proposed Taxable Valuation]]/1000)&gt;PERL[[#This Row],[Max Debt RATE]],PERL[[#This Row],[Max Debt RATE]],PERL[[#This Row],[Unadjusted Maximum Revenue]]/(PERL[[#This Row],[Proposed Taxable Valuation]]/1000))</f>
        <v>0</v>
      </c>
      <c r="K1776" s="26">
        <f>ROUND(PERL[[#This Row],[Proposed Taxable Valuation]]/1000*PERL[[#This Row],[Adjusted Rate]],0)</f>
        <v>0</v>
      </c>
      <c r="L1776" s="19">
        <f t="shared" si="149"/>
        <v>0</v>
      </c>
      <c r="M1776" s="17">
        <f t="shared" si="151"/>
        <v>0</v>
      </c>
      <c r="N1776" s="5">
        <v>415468886</v>
      </c>
      <c r="O1776">
        <f>INDEX($R$3:$T$335,MATCH(PERL[[#This Row],[DistrictNumber]],$R$3:$R$335,0),3)</f>
        <v>0</v>
      </c>
      <c r="P1776" s="9">
        <f t="shared" si="152"/>
        <v>0</v>
      </c>
      <c r="V1776">
        <v>2031</v>
      </c>
      <c r="W1776" t="s">
        <v>280</v>
      </c>
      <c r="X1776" s="25">
        <v>709835558</v>
      </c>
    </row>
    <row r="1777" spans="1:24" x14ac:dyDescent="0.35">
      <c r="A1777" s="13">
        <v>2031</v>
      </c>
      <c r="B1777" s="13">
        <f t="shared" si="148"/>
        <v>2030</v>
      </c>
      <c r="C1777" t="s">
        <v>288</v>
      </c>
      <c r="D1777" t="s">
        <v>289</v>
      </c>
      <c r="E1777" s="5">
        <v>18373186291</v>
      </c>
      <c r="F1777" s="13">
        <f>INDEX($R$3:$T$335,MATCH(PERL[[#This Row],[DistrictNumber]],$R$3:$R$335,0),3)</f>
        <v>0</v>
      </c>
      <c r="G1777" s="9">
        <f t="shared" si="150"/>
        <v>0</v>
      </c>
      <c r="H1777" s="11">
        <v>1.02</v>
      </c>
      <c r="I1777" s="12" cm="1">
        <f t="array" ref="I1777">INDEX(PERL[],MATCH(PERL[[#This Row],[Base Year]]&amp;PERL[[#This Row],[DistrictNumber]],PERL[[Fiscal Year]:[Fiscal Year]]&amp;PERL[[DistrictNumber]:[DistrictNumber]],0),9)*$H1777</f>
        <v>0</v>
      </c>
      <c r="J1777" s="15">
        <f>IF(PERL[[#This Row],[Unadjusted Maximum Revenue]]/(PERL[[#This Row],[Proposed Taxable Valuation]]/1000)&gt;PERL[[#This Row],[Max Debt RATE]],PERL[[#This Row],[Max Debt RATE]],PERL[[#This Row],[Unadjusted Maximum Revenue]]/(PERL[[#This Row],[Proposed Taxable Valuation]]/1000))</f>
        <v>0</v>
      </c>
      <c r="K1777" s="26">
        <f>ROUND(PERL[[#This Row],[Proposed Taxable Valuation]]/1000*PERL[[#This Row],[Adjusted Rate]],0)</f>
        <v>0</v>
      </c>
      <c r="L1777" s="19">
        <f t="shared" si="149"/>
        <v>0</v>
      </c>
      <c r="M1777" s="17">
        <f t="shared" si="151"/>
        <v>0</v>
      </c>
      <c r="N1777" s="5">
        <v>9718909865</v>
      </c>
      <c r="O1777">
        <f>INDEX($R$3:$T$335,MATCH(PERL[[#This Row],[DistrictNumber]],$R$3:$R$335,0),3)</f>
        <v>0</v>
      </c>
      <c r="P1777" s="9">
        <f t="shared" si="152"/>
        <v>0</v>
      </c>
      <c r="V1777">
        <v>2031</v>
      </c>
      <c r="W1777" t="s">
        <v>294</v>
      </c>
      <c r="X1777" s="25">
        <v>351564490</v>
      </c>
    </row>
    <row r="1778" spans="1:24" x14ac:dyDescent="0.35">
      <c r="A1778" s="13">
        <v>2031</v>
      </c>
      <c r="B1778" s="13">
        <f t="shared" si="148"/>
        <v>2030</v>
      </c>
      <c r="C1778" t="s">
        <v>290</v>
      </c>
      <c r="D1778" t="s">
        <v>291</v>
      </c>
      <c r="E1778" s="5">
        <v>733682015</v>
      </c>
      <c r="F1778" s="13">
        <f>INDEX($R$3:$T$335,MATCH(PERL[[#This Row],[DistrictNumber]],$R$3:$R$335,0),3)</f>
        <v>0</v>
      </c>
      <c r="G1778" s="9">
        <f t="shared" si="150"/>
        <v>0</v>
      </c>
      <c r="H1778" s="11">
        <v>1.02</v>
      </c>
      <c r="I1778" s="12" cm="1">
        <f t="array" ref="I1778">INDEX(PERL[],MATCH(PERL[[#This Row],[Base Year]]&amp;PERL[[#This Row],[DistrictNumber]],PERL[[Fiscal Year]:[Fiscal Year]]&amp;PERL[[DistrictNumber]:[DistrictNumber]],0),9)*$H1778</f>
        <v>0</v>
      </c>
      <c r="J1778" s="15">
        <f>IF(PERL[[#This Row],[Unadjusted Maximum Revenue]]/(PERL[[#This Row],[Proposed Taxable Valuation]]/1000)&gt;PERL[[#This Row],[Max Debt RATE]],PERL[[#This Row],[Max Debt RATE]],PERL[[#This Row],[Unadjusted Maximum Revenue]]/(PERL[[#This Row],[Proposed Taxable Valuation]]/1000))</f>
        <v>0</v>
      </c>
      <c r="K1778" s="26">
        <f>ROUND(PERL[[#This Row],[Proposed Taxable Valuation]]/1000*PERL[[#This Row],[Adjusted Rate]],0)</f>
        <v>0</v>
      </c>
      <c r="L1778" s="19">
        <f t="shared" si="149"/>
        <v>0</v>
      </c>
      <c r="M1778" s="17">
        <f t="shared" si="151"/>
        <v>0</v>
      </c>
      <c r="N1778" s="5">
        <v>528219168</v>
      </c>
      <c r="O1778">
        <f>INDEX($R$3:$T$335,MATCH(PERL[[#This Row],[DistrictNumber]],$R$3:$R$335,0),3)</f>
        <v>0</v>
      </c>
      <c r="P1778" s="9">
        <f t="shared" si="152"/>
        <v>0</v>
      </c>
      <c r="V1778">
        <v>2031</v>
      </c>
      <c r="W1778" t="s">
        <v>246</v>
      </c>
      <c r="X1778" s="25">
        <v>1173202931</v>
      </c>
    </row>
    <row r="1779" spans="1:24" x14ac:dyDescent="0.35">
      <c r="A1779" s="13">
        <v>2031</v>
      </c>
      <c r="B1779" s="13">
        <f t="shared" si="148"/>
        <v>2030</v>
      </c>
      <c r="C1779" t="s">
        <v>292</v>
      </c>
      <c r="D1779" t="s">
        <v>293</v>
      </c>
      <c r="E1779" s="5">
        <v>343158311</v>
      </c>
      <c r="F1779" s="13">
        <f>INDEX($R$3:$T$335,MATCH(PERL[[#This Row],[DistrictNumber]],$R$3:$R$335,0),3)</f>
        <v>0.13500000000000001</v>
      </c>
      <c r="G1779" s="9">
        <f t="shared" si="150"/>
        <v>46326.371984999998</v>
      </c>
      <c r="H1779" s="11">
        <v>1.02</v>
      </c>
      <c r="I1779" s="12" cm="1">
        <f t="array" ref="I1779">INDEX(PERL[],MATCH(PERL[[#This Row],[Base Year]]&amp;PERL[[#This Row],[DistrictNumber]],PERL[[Fiscal Year]:[Fiscal Year]]&amp;PERL[[DistrictNumber]:[DistrictNumber]],0),9)*$H1779</f>
        <v>28441.21571820815</v>
      </c>
      <c r="J1779" s="15">
        <f>IF(PERL[[#This Row],[Unadjusted Maximum Revenue]]/(PERL[[#This Row],[Proposed Taxable Valuation]]/1000)&gt;PERL[[#This Row],[Max Debt RATE]],PERL[[#This Row],[Max Debt RATE]],PERL[[#This Row],[Unadjusted Maximum Revenue]]/(PERL[[#This Row],[Proposed Taxable Valuation]]/1000))</f>
        <v>8.2880742813214725E-2</v>
      </c>
      <c r="K1779" s="26">
        <f>ROUND(PERL[[#This Row],[Proposed Taxable Valuation]]/1000*PERL[[#This Row],[Adjusted Rate]],0)</f>
        <v>28441</v>
      </c>
      <c r="L1779" s="19">
        <f t="shared" si="149"/>
        <v>-17885.156266791848</v>
      </c>
      <c r="M1779" s="17">
        <f t="shared" si="151"/>
        <v>-5.2119257186785284E-2</v>
      </c>
      <c r="N1779" s="5">
        <v>220834315</v>
      </c>
      <c r="O1779">
        <f>INDEX($R$3:$T$335,MATCH(PERL[[#This Row],[DistrictNumber]],$R$3:$R$335,0),3)</f>
        <v>0.13500000000000001</v>
      </c>
      <c r="P1779" s="9">
        <f t="shared" si="152"/>
        <v>29812.632525000001</v>
      </c>
      <c r="V1779">
        <v>2031</v>
      </c>
      <c r="W1779" t="s">
        <v>296</v>
      </c>
      <c r="X1779" s="25">
        <v>618851860</v>
      </c>
    </row>
    <row r="1780" spans="1:24" x14ac:dyDescent="0.35">
      <c r="A1780" s="13">
        <v>2031</v>
      </c>
      <c r="B1780" s="13">
        <f t="shared" si="148"/>
        <v>2030</v>
      </c>
      <c r="C1780" t="s">
        <v>294</v>
      </c>
      <c r="D1780" t="s">
        <v>295</v>
      </c>
      <c r="E1780" s="5">
        <v>351564490</v>
      </c>
      <c r="F1780" s="13">
        <f>INDEX($R$3:$T$335,MATCH(PERL[[#This Row],[DistrictNumber]],$R$3:$R$335,0),3)</f>
        <v>0</v>
      </c>
      <c r="G1780" s="9">
        <f t="shared" si="150"/>
        <v>0</v>
      </c>
      <c r="H1780" s="11">
        <v>1.02</v>
      </c>
      <c r="I1780" s="12" cm="1">
        <f t="array" ref="I1780">INDEX(PERL[],MATCH(PERL[[#This Row],[Base Year]]&amp;PERL[[#This Row],[DistrictNumber]],PERL[[Fiscal Year]:[Fiscal Year]]&amp;PERL[[DistrictNumber]:[DistrictNumber]],0),9)*$H1780</f>
        <v>0</v>
      </c>
      <c r="J1780" s="15">
        <f>IF(PERL[[#This Row],[Unadjusted Maximum Revenue]]/(PERL[[#This Row],[Proposed Taxable Valuation]]/1000)&gt;PERL[[#This Row],[Max Debt RATE]],PERL[[#This Row],[Max Debt RATE]],PERL[[#This Row],[Unadjusted Maximum Revenue]]/(PERL[[#This Row],[Proposed Taxable Valuation]]/1000))</f>
        <v>0</v>
      </c>
      <c r="K1780" s="26">
        <f>ROUND(PERL[[#This Row],[Proposed Taxable Valuation]]/1000*PERL[[#This Row],[Adjusted Rate]],0)</f>
        <v>0</v>
      </c>
      <c r="L1780" s="19">
        <f t="shared" si="149"/>
        <v>0</v>
      </c>
      <c r="M1780" s="17">
        <f t="shared" si="151"/>
        <v>0</v>
      </c>
      <c r="N1780" s="5">
        <v>203438779</v>
      </c>
      <c r="O1780">
        <f>INDEX($R$3:$T$335,MATCH(PERL[[#This Row],[DistrictNumber]],$R$3:$R$335,0),3)</f>
        <v>0</v>
      </c>
      <c r="P1780" s="9">
        <f t="shared" si="152"/>
        <v>0</v>
      </c>
      <c r="V1780">
        <v>2031</v>
      </c>
      <c r="W1780" t="s">
        <v>298</v>
      </c>
      <c r="X1780" s="25">
        <v>7330991361</v>
      </c>
    </row>
    <row r="1781" spans="1:24" x14ac:dyDescent="0.35">
      <c r="A1781" s="13">
        <v>2031</v>
      </c>
      <c r="B1781" s="13">
        <f t="shared" si="148"/>
        <v>2030</v>
      </c>
      <c r="C1781" t="s">
        <v>296</v>
      </c>
      <c r="D1781" t="s">
        <v>297</v>
      </c>
      <c r="E1781" s="5">
        <v>618851860</v>
      </c>
      <c r="F1781" s="13">
        <f>INDEX($R$3:$T$335,MATCH(PERL[[#This Row],[DistrictNumber]],$R$3:$R$335,0),3)</f>
        <v>0</v>
      </c>
      <c r="G1781" s="9">
        <f t="shared" si="150"/>
        <v>0</v>
      </c>
      <c r="H1781" s="11">
        <v>1.02</v>
      </c>
      <c r="I1781" s="12" cm="1">
        <f t="array" ref="I1781">INDEX(PERL[],MATCH(PERL[[#This Row],[Base Year]]&amp;PERL[[#This Row],[DistrictNumber]],PERL[[Fiscal Year]:[Fiscal Year]]&amp;PERL[[DistrictNumber]:[DistrictNumber]],0),9)*$H1781</f>
        <v>0</v>
      </c>
      <c r="J1781" s="15">
        <f>IF(PERL[[#This Row],[Unadjusted Maximum Revenue]]/(PERL[[#This Row],[Proposed Taxable Valuation]]/1000)&gt;PERL[[#This Row],[Max Debt RATE]],PERL[[#This Row],[Max Debt RATE]],PERL[[#This Row],[Unadjusted Maximum Revenue]]/(PERL[[#This Row],[Proposed Taxable Valuation]]/1000))</f>
        <v>0</v>
      </c>
      <c r="K1781" s="26">
        <f>ROUND(PERL[[#This Row],[Proposed Taxable Valuation]]/1000*PERL[[#This Row],[Adjusted Rate]],0)</f>
        <v>0</v>
      </c>
      <c r="L1781" s="19">
        <f t="shared" si="149"/>
        <v>0</v>
      </c>
      <c r="M1781" s="17">
        <f t="shared" si="151"/>
        <v>0</v>
      </c>
      <c r="N1781" s="5">
        <v>396877866</v>
      </c>
      <c r="O1781">
        <f>INDEX($R$3:$T$335,MATCH(PERL[[#This Row],[DistrictNumber]],$R$3:$R$335,0),3)</f>
        <v>0</v>
      </c>
      <c r="P1781" s="9">
        <f t="shared" si="152"/>
        <v>0</v>
      </c>
      <c r="V1781">
        <v>2031</v>
      </c>
      <c r="W1781" t="s">
        <v>300</v>
      </c>
      <c r="X1781" s="25">
        <v>718443438</v>
      </c>
    </row>
    <row r="1782" spans="1:24" x14ac:dyDescent="0.35">
      <c r="A1782" s="13">
        <v>2031</v>
      </c>
      <c r="B1782" s="13">
        <f t="shared" si="148"/>
        <v>2030</v>
      </c>
      <c r="C1782" t="s">
        <v>298</v>
      </c>
      <c r="D1782" t="s">
        <v>299</v>
      </c>
      <c r="E1782" s="5">
        <v>7330991361</v>
      </c>
      <c r="F1782" s="13">
        <f>INDEX($R$3:$T$335,MATCH(PERL[[#This Row],[DistrictNumber]],$R$3:$R$335,0),3)</f>
        <v>0</v>
      </c>
      <c r="G1782" s="9">
        <f t="shared" si="150"/>
        <v>0</v>
      </c>
      <c r="H1782" s="11">
        <v>1.02</v>
      </c>
      <c r="I1782" s="12" cm="1">
        <f t="array" ref="I1782">INDEX(PERL[],MATCH(PERL[[#This Row],[Base Year]]&amp;PERL[[#This Row],[DistrictNumber]],PERL[[Fiscal Year]:[Fiscal Year]]&amp;PERL[[DistrictNumber]:[DistrictNumber]],0),9)*$H1782</f>
        <v>0</v>
      </c>
      <c r="J1782" s="15">
        <f>IF(PERL[[#This Row],[Unadjusted Maximum Revenue]]/(PERL[[#This Row],[Proposed Taxable Valuation]]/1000)&gt;PERL[[#This Row],[Max Debt RATE]],PERL[[#This Row],[Max Debt RATE]],PERL[[#This Row],[Unadjusted Maximum Revenue]]/(PERL[[#This Row],[Proposed Taxable Valuation]]/1000))</f>
        <v>0</v>
      </c>
      <c r="K1782" s="26">
        <f>ROUND(PERL[[#This Row],[Proposed Taxable Valuation]]/1000*PERL[[#This Row],[Adjusted Rate]],0)</f>
        <v>0</v>
      </c>
      <c r="L1782" s="19">
        <f t="shared" si="149"/>
        <v>0</v>
      </c>
      <c r="M1782" s="17">
        <f t="shared" si="151"/>
        <v>0</v>
      </c>
      <c r="N1782" s="5">
        <v>4007144270</v>
      </c>
      <c r="O1782">
        <f>INDEX($R$3:$T$335,MATCH(PERL[[#This Row],[DistrictNumber]],$R$3:$R$335,0),3)</f>
        <v>0</v>
      </c>
      <c r="P1782" s="9">
        <f t="shared" si="152"/>
        <v>0</v>
      </c>
      <c r="V1782">
        <v>2031</v>
      </c>
      <c r="W1782" t="s">
        <v>302</v>
      </c>
      <c r="X1782" s="25">
        <v>325034163</v>
      </c>
    </row>
    <row r="1783" spans="1:24" x14ac:dyDescent="0.35">
      <c r="A1783" s="13">
        <v>2031</v>
      </c>
      <c r="B1783" s="13">
        <f t="shared" si="148"/>
        <v>2030</v>
      </c>
      <c r="C1783" t="s">
        <v>300</v>
      </c>
      <c r="D1783" t="s">
        <v>301</v>
      </c>
      <c r="E1783" s="5">
        <v>718443438</v>
      </c>
      <c r="F1783" s="13">
        <f>INDEX($R$3:$T$335,MATCH(PERL[[#This Row],[DistrictNumber]],$R$3:$R$335,0),3)</f>
        <v>0</v>
      </c>
      <c r="G1783" s="9">
        <f t="shared" si="150"/>
        <v>0</v>
      </c>
      <c r="H1783" s="11">
        <v>1.02</v>
      </c>
      <c r="I1783" s="12" cm="1">
        <f t="array" ref="I1783">INDEX(PERL[],MATCH(PERL[[#This Row],[Base Year]]&amp;PERL[[#This Row],[DistrictNumber]],PERL[[Fiscal Year]:[Fiscal Year]]&amp;PERL[[DistrictNumber]:[DistrictNumber]],0),9)*$H1783</f>
        <v>0</v>
      </c>
      <c r="J1783" s="15">
        <f>IF(PERL[[#This Row],[Unadjusted Maximum Revenue]]/(PERL[[#This Row],[Proposed Taxable Valuation]]/1000)&gt;PERL[[#This Row],[Max Debt RATE]],PERL[[#This Row],[Max Debt RATE]],PERL[[#This Row],[Unadjusted Maximum Revenue]]/(PERL[[#This Row],[Proposed Taxable Valuation]]/1000))</f>
        <v>0</v>
      </c>
      <c r="K1783" s="26">
        <f>ROUND(PERL[[#This Row],[Proposed Taxable Valuation]]/1000*PERL[[#This Row],[Adjusted Rate]],0)</f>
        <v>0</v>
      </c>
      <c r="L1783" s="19">
        <f t="shared" si="149"/>
        <v>0</v>
      </c>
      <c r="M1783" s="17">
        <f t="shared" si="151"/>
        <v>0</v>
      </c>
      <c r="N1783" s="5">
        <v>461701747</v>
      </c>
      <c r="O1783">
        <f>INDEX($R$3:$T$335,MATCH(PERL[[#This Row],[DistrictNumber]],$R$3:$R$335,0),3)</f>
        <v>0</v>
      </c>
      <c r="P1783" s="9">
        <f t="shared" si="152"/>
        <v>0</v>
      </c>
      <c r="V1783">
        <v>2031</v>
      </c>
      <c r="W1783" t="s">
        <v>304</v>
      </c>
      <c r="X1783" s="25">
        <v>401794294</v>
      </c>
    </row>
    <row r="1784" spans="1:24" x14ac:dyDescent="0.35">
      <c r="A1784" s="13">
        <v>2031</v>
      </c>
      <c r="B1784" s="13">
        <f t="shared" si="148"/>
        <v>2030</v>
      </c>
      <c r="C1784" t="s">
        <v>302</v>
      </c>
      <c r="D1784" t="s">
        <v>303</v>
      </c>
      <c r="E1784" s="5">
        <v>325034163</v>
      </c>
      <c r="F1784" s="13">
        <f>INDEX($R$3:$T$335,MATCH(PERL[[#This Row],[DistrictNumber]],$R$3:$R$335,0),3)</f>
        <v>0</v>
      </c>
      <c r="G1784" s="9">
        <f t="shared" si="150"/>
        <v>0</v>
      </c>
      <c r="H1784" s="11">
        <v>1.02</v>
      </c>
      <c r="I1784" s="12" cm="1">
        <f t="array" ref="I1784">INDEX(PERL[],MATCH(PERL[[#This Row],[Base Year]]&amp;PERL[[#This Row],[DistrictNumber]],PERL[[Fiscal Year]:[Fiscal Year]]&amp;PERL[[DistrictNumber]:[DistrictNumber]],0),9)*$H1784</f>
        <v>0</v>
      </c>
      <c r="J1784" s="15">
        <f>IF(PERL[[#This Row],[Unadjusted Maximum Revenue]]/(PERL[[#This Row],[Proposed Taxable Valuation]]/1000)&gt;PERL[[#This Row],[Max Debt RATE]],PERL[[#This Row],[Max Debt RATE]],PERL[[#This Row],[Unadjusted Maximum Revenue]]/(PERL[[#This Row],[Proposed Taxable Valuation]]/1000))</f>
        <v>0</v>
      </c>
      <c r="K1784" s="26">
        <f>ROUND(PERL[[#This Row],[Proposed Taxable Valuation]]/1000*PERL[[#This Row],[Adjusted Rate]],0)</f>
        <v>0</v>
      </c>
      <c r="L1784" s="19">
        <f t="shared" si="149"/>
        <v>0</v>
      </c>
      <c r="M1784" s="17">
        <f t="shared" si="151"/>
        <v>0</v>
      </c>
      <c r="N1784" s="5">
        <v>253372078</v>
      </c>
      <c r="O1784">
        <f>INDEX($R$3:$T$335,MATCH(PERL[[#This Row],[DistrictNumber]],$R$3:$R$335,0),3)</f>
        <v>0</v>
      </c>
      <c r="P1784" s="9">
        <f t="shared" si="152"/>
        <v>0</v>
      </c>
      <c r="V1784">
        <v>2031</v>
      </c>
      <c r="W1784" t="s">
        <v>306</v>
      </c>
      <c r="X1784" s="25">
        <v>1285476336</v>
      </c>
    </row>
    <row r="1785" spans="1:24" x14ac:dyDescent="0.35">
      <c r="A1785" s="13">
        <v>2031</v>
      </c>
      <c r="B1785" s="13">
        <f t="shared" si="148"/>
        <v>2030</v>
      </c>
      <c r="C1785" t="s">
        <v>304</v>
      </c>
      <c r="D1785" t="s">
        <v>305</v>
      </c>
      <c r="E1785" s="5">
        <v>401794294</v>
      </c>
      <c r="F1785" s="13">
        <f>INDEX($R$3:$T$335,MATCH(PERL[[#This Row],[DistrictNumber]],$R$3:$R$335,0),3)</f>
        <v>0</v>
      </c>
      <c r="G1785" s="9">
        <f t="shared" si="150"/>
        <v>0</v>
      </c>
      <c r="H1785" s="11">
        <v>1.02</v>
      </c>
      <c r="I1785" s="12" cm="1">
        <f t="array" ref="I1785">INDEX(PERL[],MATCH(PERL[[#This Row],[Base Year]]&amp;PERL[[#This Row],[DistrictNumber]],PERL[[Fiscal Year]:[Fiscal Year]]&amp;PERL[[DistrictNumber]:[DistrictNumber]],0),9)*$H1785</f>
        <v>0</v>
      </c>
      <c r="J1785" s="15">
        <f>IF(PERL[[#This Row],[Unadjusted Maximum Revenue]]/(PERL[[#This Row],[Proposed Taxable Valuation]]/1000)&gt;PERL[[#This Row],[Max Debt RATE]],PERL[[#This Row],[Max Debt RATE]],PERL[[#This Row],[Unadjusted Maximum Revenue]]/(PERL[[#This Row],[Proposed Taxable Valuation]]/1000))</f>
        <v>0</v>
      </c>
      <c r="K1785" s="26">
        <f>ROUND(PERL[[#This Row],[Proposed Taxable Valuation]]/1000*PERL[[#This Row],[Adjusted Rate]],0)</f>
        <v>0</v>
      </c>
      <c r="L1785" s="19">
        <f t="shared" si="149"/>
        <v>0</v>
      </c>
      <c r="M1785" s="17">
        <f t="shared" si="151"/>
        <v>0</v>
      </c>
      <c r="N1785" s="5">
        <v>282396585</v>
      </c>
      <c r="O1785">
        <f>INDEX($R$3:$T$335,MATCH(PERL[[#This Row],[DistrictNumber]],$R$3:$R$335,0),3)</f>
        <v>0</v>
      </c>
      <c r="P1785" s="9">
        <f t="shared" si="152"/>
        <v>0</v>
      </c>
      <c r="V1785">
        <v>2031</v>
      </c>
      <c r="W1785" t="s">
        <v>308</v>
      </c>
      <c r="X1785" s="25">
        <v>518204917</v>
      </c>
    </row>
    <row r="1786" spans="1:24" x14ac:dyDescent="0.35">
      <c r="A1786" s="13">
        <v>2031</v>
      </c>
      <c r="B1786" s="13">
        <f t="shared" si="148"/>
        <v>2030</v>
      </c>
      <c r="C1786" t="s">
        <v>306</v>
      </c>
      <c r="D1786" t="s">
        <v>307</v>
      </c>
      <c r="E1786" s="5">
        <v>1285476336</v>
      </c>
      <c r="F1786" s="13">
        <f>INDEX($R$3:$T$335,MATCH(PERL[[#This Row],[DistrictNumber]],$R$3:$R$335,0),3)</f>
        <v>0</v>
      </c>
      <c r="G1786" s="9">
        <f t="shared" si="150"/>
        <v>0</v>
      </c>
      <c r="H1786" s="11">
        <v>1.02</v>
      </c>
      <c r="I1786" s="12" cm="1">
        <f t="array" ref="I1786">INDEX(PERL[],MATCH(PERL[[#This Row],[Base Year]]&amp;PERL[[#This Row],[DistrictNumber]],PERL[[Fiscal Year]:[Fiscal Year]]&amp;PERL[[DistrictNumber]:[DistrictNumber]],0),9)*$H1786</f>
        <v>0</v>
      </c>
      <c r="J1786" s="15">
        <f>IF(PERL[[#This Row],[Unadjusted Maximum Revenue]]/(PERL[[#This Row],[Proposed Taxable Valuation]]/1000)&gt;PERL[[#This Row],[Max Debt RATE]],PERL[[#This Row],[Max Debt RATE]],PERL[[#This Row],[Unadjusted Maximum Revenue]]/(PERL[[#This Row],[Proposed Taxable Valuation]]/1000))</f>
        <v>0</v>
      </c>
      <c r="K1786" s="26">
        <f>ROUND(PERL[[#This Row],[Proposed Taxable Valuation]]/1000*PERL[[#This Row],[Adjusted Rate]],0)</f>
        <v>0</v>
      </c>
      <c r="L1786" s="19">
        <f t="shared" si="149"/>
        <v>0</v>
      </c>
      <c r="M1786" s="17">
        <f t="shared" si="151"/>
        <v>0</v>
      </c>
      <c r="N1786" s="5">
        <v>742412991</v>
      </c>
      <c r="O1786">
        <f>INDEX($R$3:$T$335,MATCH(PERL[[#This Row],[DistrictNumber]],$R$3:$R$335,0),3)</f>
        <v>0</v>
      </c>
      <c r="P1786" s="9">
        <f t="shared" si="152"/>
        <v>0</v>
      </c>
      <c r="V1786">
        <v>2031</v>
      </c>
      <c r="W1786" t="s">
        <v>310</v>
      </c>
      <c r="X1786" s="25">
        <v>158909959</v>
      </c>
    </row>
    <row r="1787" spans="1:24" x14ac:dyDescent="0.35">
      <c r="A1787" s="13">
        <v>2031</v>
      </c>
      <c r="B1787" s="13">
        <f t="shared" si="148"/>
        <v>2030</v>
      </c>
      <c r="C1787" t="s">
        <v>308</v>
      </c>
      <c r="D1787" t="s">
        <v>309</v>
      </c>
      <c r="E1787" s="5">
        <v>518204917</v>
      </c>
      <c r="F1787" s="13">
        <f>INDEX($R$3:$T$335,MATCH(PERL[[#This Row],[DistrictNumber]],$R$3:$R$335,0),3)</f>
        <v>0</v>
      </c>
      <c r="G1787" s="9">
        <f t="shared" si="150"/>
        <v>0</v>
      </c>
      <c r="H1787" s="11">
        <v>1.02</v>
      </c>
      <c r="I1787" s="12" cm="1">
        <f t="array" ref="I1787">INDEX(PERL[],MATCH(PERL[[#This Row],[Base Year]]&amp;PERL[[#This Row],[DistrictNumber]],PERL[[Fiscal Year]:[Fiscal Year]]&amp;PERL[[DistrictNumber]:[DistrictNumber]],0),9)*$H1787</f>
        <v>0</v>
      </c>
      <c r="J1787" s="15">
        <f>IF(PERL[[#This Row],[Unadjusted Maximum Revenue]]/(PERL[[#This Row],[Proposed Taxable Valuation]]/1000)&gt;PERL[[#This Row],[Max Debt RATE]],PERL[[#This Row],[Max Debt RATE]],PERL[[#This Row],[Unadjusted Maximum Revenue]]/(PERL[[#This Row],[Proposed Taxable Valuation]]/1000))</f>
        <v>0</v>
      </c>
      <c r="K1787" s="26">
        <f>ROUND(PERL[[#This Row],[Proposed Taxable Valuation]]/1000*PERL[[#This Row],[Adjusted Rate]],0)</f>
        <v>0</v>
      </c>
      <c r="L1787" s="19">
        <f t="shared" si="149"/>
        <v>0</v>
      </c>
      <c r="M1787" s="17">
        <f t="shared" si="151"/>
        <v>0</v>
      </c>
      <c r="N1787" s="5">
        <v>386009849</v>
      </c>
      <c r="O1787">
        <f>INDEX($R$3:$T$335,MATCH(PERL[[#This Row],[DistrictNumber]],$R$3:$R$335,0),3)</f>
        <v>0</v>
      </c>
      <c r="P1787" s="9">
        <f t="shared" si="152"/>
        <v>0</v>
      </c>
      <c r="V1787">
        <v>2031</v>
      </c>
      <c r="W1787" t="s">
        <v>312</v>
      </c>
      <c r="X1787" s="25">
        <v>286137577</v>
      </c>
    </row>
    <row r="1788" spans="1:24" x14ac:dyDescent="0.35">
      <c r="A1788" s="13">
        <v>2031</v>
      </c>
      <c r="B1788" s="13">
        <f t="shared" si="148"/>
        <v>2030</v>
      </c>
      <c r="C1788" t="s">
        <v>310</v>
      </c>
      <c r="D1788" t="s">
        <v>311</v>
      </c>
      <c r="E1788" s="5">
        <v>158909959</v>
      </c>
      <c r="F1788" s="13">
        <f>INDEX($R$3:$T$335,MATCH(PERL[[#This Row],[DistrictNumber]],$R$3:$R$335,0),3)</f>
        <v>0</v>
      </c>
      <c r="G1788" s="9">
        <f t="shared" si="150"/>
        <v>0</v>
      </c>
      <c r="H1788" s="11">
        <v>1.02</v>
      </c>
      <c r="I1788" s="12" cm="1">
        <f t="array" ref="I1788">INDEX(PERL[],MATCH(PERL[[#This Row],[Base Year]]&amp;PERL[[#This Row],[DistrictNumber]],PERL[[Fiscal Year]:[Fiscal Year]]&amp;PERL[[DistrictNumber]:[DistrictNumber]],0),9)*$H1788</f>
        <v>0</v>
      </c>
      <c r="J1788" s="15">
        <f>IF(PERL[[#This Row],[Unadjusted Maximum Revenue]]/(PERL[[#This Row],[Proposed Taxable Valuation]]/1000)&gt;PERL[[#This Row],[Max Debt RATE]],PERL[[#This Row],[Max Debt RATE]],PERL[[#This Row],[Unadjusted Maximum Revenue]]/(PERL[[#This Row],[Proposed Taxable Valuation]]/1000))</f>
        <v>0</v>
      </c>
      <c r="K1788" s="26">
        <f>ROUND(PERL[[#This Row],[Proposed Taxable Valuation]]/1000*PERL[[#This Row],[Adjusted Rate]],0)</f>
        <v>0</v>
      </c>
      <c r="L1788" s="19">
        <f t="shared" si="149"/>
        <v>0</v>
      </c>
      <c r="M1788" s="17">
        <f t="shared" si="151"/>
        <v>0</v>
      </c>
      <c r="N1788" s="5">
        <v>106446250</v>
      </c>
      <c r="O1788">
        <f>INDEX($R$3:$T$335,MATCH(PERL[[#This Row],[DistrictNumber]],$R$3:$R$335,0),3)</f>
        <v>0</v>
      </c>
      <c r="P1788" s="9">
        <f t="shared" si="152"/>
        <v>0</v>
      </c>
      <c r="V1788">
        <v>2031</v>
      </c>
      <c r="W1788" t="s">
        <v>314</v>
      </c>
      <c r="X1788" s="25">
        <v>586827663</v>
      </c>
    </row>
    <row r="1789" spans="1:24" x14ac:dyDescent="0.35">
      <c r="A1789" s="13">
        <v>2031</v>
      </c>
      <c r="B1789" s="13">
        <f t="shared" si="148"/>
        <v>2030</v>
      </c>
      <c r="C1789" t="s">
        <v>312</v>
      </c>
      <c r="D1789" t="s">
        <v>313</v>
      </c>
      <c r="E1789" s="5">
        <v>286137577</v>
      </c>
      <c r="F1789" s="13">
        <f>INDEX($R$3:$T$335,MATCH(PERL[[#This Row],[DistrictNumber]],$R$3:$R$335,0),3)</f>
        <v>0.13500000000000001</v>
      </c>
      <c r="G1789" s="9">
        <f t="shared" si="150"/>
        <v>38628.572895000005</v>
      </c>
      <c r="H1789" s="11">
        <v>1.02</v>
      </c>
      <c r="I1789" s="12" cm="1">
        <f t="array" ref="I1789">INDEX(PERL[],MATCH(PERL[[#This Row],[Base Year]]&amp;PERL[[#This Row],[DistrictNumber]],PERL[[Fiscal Year]:[Fiscal Year]]&amp;PERL[[DistrictNumber]:[DistrictNumber]],0),9)*$H1789</f>
        <v>31807.768221343817</v>
      </c>
      <c r="J1789" s="15">
        <f>IF(PERL[[#This Row],[Unadjusted Maximum Revenue]]/(PERL[[#This Row],[Proposed Taxable Valuation]]/1000)&gt;PERL[[#This Row],[Max Debt RATE]],PERL[[#This Row],[Max Debt RATE]],PERL[[#This Row],[Unadjusted Maximum Revenue]]/(PERL[[#This Row],[Proposed Taxable Valuation]]/1000))</f>
        <v>0.11116249936422652</v>
      </c>
      <c r="K1789" s="26">
        <f>ROUND(PERL[[#This Row],[Proposed Taxable Valuation]]/1000*PERL[[#This Row],[Adjusted Rate]],0)</f>
        <v>31808</v>
      </c>
      <c r="L1789" s="19">
        <f t="shared" si="149"/>
        <v>-6820.8046736561882</v>
      </c>
      <c r="M1789" s="17">
        <f t="shared" si="151"/>
        <v>-2.3837500635773487E-2</v>
      </c>
      <c r="N1789" s="5">
        <v>230336279</v>
      </c>
      <c r="O1789">
        <f>INDEX($R$3:$T$335,MATCH(PERL[[#This Row],[DistrictNumber]],$R$3:$R$335,0),3)</f>
        <v>0.13500000000000001</v>
      </c>
      <c r="P1789" s="9">
        <f t="shared" si="152"/>
        <v>31095.397665000004</v>
      </c>
      <c r="V1789">
        <v>2031</v>
      </c>
      <c r="W1789" t="s">
        <v>316</v>
      </c>
      <c r="X1789" s="25">
        <v>2267527136</v>
      </c>
    </row>
    <row r="1790" spans="1:24" x14ac:dyDescent="0.35">
      <c r="A1790" s="13">
        <v>2031</v>
      </c>
      <c r="B1790" s="13">
        <f t="shared" si="148"/>
        <v>2030</v>
      </c>
      <c r="C1790" t="s">
        <v>314</v>
      </c>
      <c r="D1790" t="s">
        <v>315</v>
      </c>
      <c r="E1790" s="5">
        <v>586827663</v>
      </c>
      <c r="F1790" s="13">
        <f>INDEX($R$3:$T$335,MATCH(PERL[[#This Row],[DistrictNumber]],$R$3:$R$335,0),3)</f>
        <v>0</v>
      </c>
      <c r="G1790" s="9">
        <f t="shared" si="150"/>
        <v>0</v>
      </c>
      <c r="H1790" s="11">
        <v>1.02</v>
      </c>
      <c r="I1790" s="12" cm="1">
        <f t="array" ref="I1790">INDEX(PERL[],MATCH(PERL[[#This Row],[Base Year]]&amp;PERL[[#This Row],[DistrictNumber]],PERL[[Fiscal Year]:[Fiscal Year]]&amp;PERL[[DistrictNumber]:[DistrictNumber]],0),9)*$H1790</f>
        <v>0</v>
      </c>
      <c r="J1790" s="15">
        <f>IF(PERL[[#This Row],[Unadjusted Maximum Revenue]]/(PERL[[#This Row],[Proposed Taxable Valuation]]/1000)&gt;PERL[[#This Row],[Max Debt RATE]],PERL[[#This Row],[Max Debt RATE]],PERL[[#This Row],[Unadjusted Maximum Revenue]]/(PERL[[#This Row],[Proposed Taxable Valuation]]/1000))</f>
        <v>0</v>
      </c>
      <c r="K1790" s="26">
        <f>ROUND(PERL[[#This Row],[Proposed Taxable Valuation]]/1000*PERL[[#This Row],[Adjusted Rate]],0)</f>
        <v>0</v>
      </c>
      <c r="L1790" s="19">
        <f t="shared" si="149"/>
        <v>0</v>
      </c>
      <c r="M1790" s="17">
        <f t="shared" si="151"/>
        <v>0</v>
      </c>
      <c r="N1790" s="5">
        <v>359858030</v>
      </c>
      <c r="O1790">
        <f>INDEX($R$3:$T$335,MATCH(PERL[[#This Row],[DistrictNumber]],$R$3:$R$335,0),3)</f>
        <v>0</v>
      </c>
      <c r="P1790" s="9">
        <f t="shared" si="152"/>
        <v>0</v>
      </c>
      <c r="V1790">
        <v>2031</v>
      </c>
      <c r="W1790" t="s">
        <v>318</v>
      </c>
      <c r="X1790" s="25">
        <v>312710612</v>
      </c>
    </row>
    <row r="1791" spans="1:24" x14ac:dyDescent="0.35">
      <c r="A1791" s="13">
        <v>2031</v>
      </c>
      <c r="B1791" s="13">
        <f t="shared" si="148"/>
        <v>2030</v>
      </c>
      <c r="C1791" t="s">
        <v>316</v>
      </c>
      <c r="D1791" t="s">
        <v>317</v>
      </c>
      <c r="E1791" s="5">
        <v>2267527136</v>
      </c>
      <c r="F1791" s="13">
        <f>INDEX($R$3:$T$335,MATCH(PERL[[#This Row],[DistrictNumber]],$R$3:$R$335,0),3)</f>
        <v>0</v>
      </c>
      <c r="G1791" s="9">
        <f t="shared" si="150"/>
        <v>0</v>
      </c>
      <c r="H1791" s="11">
        <v>1.02</v>
      </c>
      <c r="I1791" s="12" cm="1">
        <f t="array" ref="I1791">INDEX(PERL[],MATCH(PERL[[#This Row],[Base Year]]&amp;PERL[[#This Row],[DistrictNumber]],PERL[[Fiscal Year]:[Fiscal Year]]&amp;PERL[[DistrictNumber]:[DistrictNumber]],0),9)*$H1791</f>
        <v>0</v>
      </c>
      <c r="J1791" s="15">
        <f>IF(PERL[[#This Row],[Unadjusted Maximum Revenue]]/(PERL[[#This Row],[Proposed Taxable Valuation]]/1000)&gt;PERL[[#This Row],[Max Debt RATE]],PERL[[#This Row],[Max Debt RATE]],PERL[[#This Row],[Unadjusted Maximum Revenue]]/(PERL[[#This Row],[Proposed Taxable Valuation]]/1000))</f>
        <v>0</v>
      </c>
      <c r="K1791" s="26">
        <f>ROUND(PERL[[#This Row],[Proposed Taxable Valuation]]/1000*PERL[[#This Row],[Adjusted Rate]],0)</f>
        <v>0</v>
      </c>
      <c r="L1791" s="19">
        <f t="shared" si="149"/>
        <v>0</v>
      </c>
      <c r="M1791" s="17">
        <f t="shared" si="151"/>
        <v>0</v>
      </c>
      <c r="N1791" s="5">
        <v>1435591357</v>
      </c>
      <c r="O1791">
        <f>INDEX($R$3:$T$335,MATCH(PERL[[#This Row],[DistrictNumber]],$R$3:$R$335,0),3)</f>
        <v>0</v>
      </c>
      <c r="P1791" s="9">
        <f t="shared" si="152"/>
        <v>0</v>
      </c>
      <c r="V1791">
        <v>2031</v>
      </c>
      <c r="W1791" t="s">
        <v>320</v>
      </c>
      <c r="X1791" s="25">
        <v>3465340351</v>
      </c>
    </row>
    <row r="1792" spans="1:24" x14ac:dyDescent="0.35">
      <c r="A1792" s="13">
        <v>2031</v>
      </c>
      <c r="B1792" s="13">
        <f t="shared" si="148"/>
        <v>2030</v>
      </c>
      <c r="C1792" t="s">
        <v>318</v>
      </c>
      <c r="D1792" t="s">
        <v>319</v>
      </c>
      <c r="E1792" s="5">
        <v>312710612</v>
      </c>
      <c r="F1792" s="13">
        <f>INDEX($R$3:$T$335,MATCH(PERL[[#This Row],[DistrictNumber]],$R$3:$R$335,0),3)</f>
        <v>0</v>
      </c>
      <c r="G1792" s="9">
        <f t="shared" si="150"/>
        <v>0</v>
      </c>
      <c r="H1792" s="11">
        <v>1.02</v>
      </c>
      <c r="I1792" s="12" cm="1">
        <f t="array" ref="I1792">INDEX(PERL[],MATCH(PERL[[#This Row],[Base Year]]&amp;PERL[[#This Row],[DistrictNumber]],PERL[[Fiscal Year]:[Fiscal Year]]&amp;PERL[[DistrictNumber]:[DistrictNumber]],0),9)*$H1792</f>
        <v>0</v>
      </c>
      <c r="J1792" s="15">
        <f>IF(PERL[[#This Row],[Unadjusted Maximum Revenue]]/(PERL[[#This Row],[Proposed Taxable Valuation]]/1000)&gt;PERL[[#This Row],[Max Debt RATE]],PERL[[#This Row],[Max Debt RATE]],PERL[[#This Row],[Unadjusted Maximum Revenue]]/(PERL[[#This Row],[Proposed Taxable Valuation]]/1000))</f>
        <v>0</v>
      </c>
      <c r="K1792" s="26">
        <f>ROUND(PERL[[#This Row],[Proposed Taxable Valuation]]/1000*PERL[[#This Row],[Adjusted Rate]],0)</f>
        <v>0</v>
      </c>
      <c r="L1792" s="19">
        <f t="shared" si="149"/>
        <v>0</v>
      </c>
      <c r="M1792" s="17">
        <f t="shared" si="151"/>
        <v>0</v>
      </c>
      <c r="N1792" s="5">
        <v>235703299</v>
      </c>
      <c r="O1792">
        <f>INDEX($R$3:$T$335,MATCH(PERL[[#This Row],[DistrictNumber]],$R$3:$R$335,0),3)</f>
        <v>0</v>
      </c>
      <c r="P1792" s="9">
        <f t="shared" si="152"/>
        <v>0</v>
      </c>
      <c r="V1792">
        <v>2031</v>
      </c>
      <c r="W1792" t="s">
        <v>406</v>
      </c>
      <c r="X1792" s="25">
        <v>700157553</v>
      </c>
    </row>
    <row r="1793" spans="1:24" x14ac:dyDescent="0.35">
      <c r="A1793" s="13">
        <v>2031</v>
      </c>
      <c r="B1793" s="13">
        <f t="shared" si="148"/>
        <v>2030</v>
      </c>
      <c r="C1793" t="s">
        <v>320</v>
      </c>
      <c r="D1793" t="s">
        <v>321</v>
      </c>
      <c r="E1793" s="5">
        <v>3465340351</v>
      </c>
      <c r="F1793" s="13">
        <f>INDEX($R$3:$T$335,MATCH(PERL[[#This Row],[DistrictNumber]],$R$3:$R$335,0),3)</f>
        <v>0</v>
      </c>
      <c r="G1793" s="9">
        <f t="shared" si="150"/>
        <v>0</v>
      </c>
      <c r="H1793" s="11">
        <v>1.02</v>
      </c>
      <c r="I1793" s="12" cm="1">
        <f t="array" ref="I1793">INDEX(PERL[],MATCH(PERL[[#This Row],[Base Year]]&amp;PERL[[#This Row],[DistrictNumber]],PERL[[Fiscal Year]:[Fiscal Year]]&amp;PERL[[DistrictNumber]:[DistrictNumber]],0),9)*$H1793</f>
        <v>0</v>
      </c>
      <c r="J1793" s="15">
        <f>IF(PERL[[#This Row],[Unadjusted Maximum Revenue]]/(PERL[[#This Row],[Proposed Taxable Valuation]]/1000)&gt;PERL[[#This Row],[Max Debt RATE]],PERL[[#This Row],[Max Debt RATE]],PERL[[#This Row],[Unadjusted Maximum Revenue]]/(PERL[[#This Row],[Proposed Taxable Valuation]]/1000))</f>
        <v>0</v>
      </c>
      <c r="K1793" s="26">
        <f>ROUND(PERL[[#This Row],[Proposed Taxable Valuation]]/1000*PERL[[#This Row],[Adjusted Rate]],0)</f>
        <v>0</v>
      </c>
      <c r="L1793" s="19">
        <f t="shared" si="149"/>
        <v>0</v>
      </c>
      <c r="M1793" s="17">
        <f t="shared" si="151"/>
        <v>0</v>
      </c>
      <c r="N1793" s="5">
        <v>2240264224</v>
      </c>
      <c r="O1793">
        <f>INDEX($R$3:$T$335,MATCH(PERL[[#This Row],[DistrictNumber]],$R$3:$R$335,0),3)</f>
        <v>0</v>
      </c>
      <c r="P1793" s="9">
        <f t="shared" si="152"/>
        <v>0</v>
      </c>
      <c r="V1793">
        <v>2031</v>
      </c>
      <c r="W1793" t="s">
        <v>322</v>
      </c>
      <c r="X1793" s="25">
        <v>6048739436</v>
      </c>
    </row>
    <row r="1794" spans="1:24" x14ac:dyDescent="0.35">
      <c r="A1794" s="13">
        <v>2031</v>
      </c>
      <c r="B1794" s="13">
        <f t="shared" si="148"/>
        <v>2030</v>
      </c>
      <c r="C1794" t="s">
        <v>322</v>
      </c>
      <c r="D1794" t="s">
        <v>323</v>
      </c>
      <c r="E1794" s="5">
        <v>6048739436</v>
      </c>
      <c r="F1794" s="13">
        <f>INDEX($R$3:$T$335,MATCH(PERL[[#This Row],[DistrictNumber]],$R$3:$R$335,0),3)</f>
        <v>0.13500000000000001</v>
      </c>
      <c r="G1794" s="9">
        <f t="shared" si="150"/>
        <v>816579.82386</v>
      </c>
      <c r="H1794" s="11">
        <v>1.02</v>
      </c>
      <c r="I1794" s="12" cm="1">
        <f t="array" ref="I1794">INDEX(PERL[],MATCH(PERL[[#This Row],[Base Year]]&amp;PERL[[#This Row],[DistrictNumber]],PERL[[Fiscal Year]:[Fiscal Year]]&amp;PERL[[DistrictNumber]:[DistrictNumber]],0),9)*$H1794</f>
        <v>410924.17166960641</v>
      </c>
      <c r="J1794" s="15">
        <f>IF(PERL[[#This Row],[Unadjusted Maximum Revenue]]/(PERL[[#This Row],[Proposed Taxable Valuation]]/1000)&gt;PERL[[#This Row],[Max Debt RATE]],PERL[[#This Row],[Max Debt RATE]],PERL[[#This Row],[Unadjusted Maximum Revenue]]/(PERL[[#This Row],[Proposed Taxable Valuation]]/1000))</f>
        <v>6.79355055739264E-2</v>
      </c>
      <c r="K1794" s="26">
        <f>ROUND(PERL[[#This Row],[Proposed Taxable Valuation]]/1000*PERL[[#This Row],[Adjusted Rate]],0)</f>
        <v>410924</v>
      </c>
      <c r="L1794" s="19">
        <f t="shared" si="149"/>
        <v>-405655.65219039359</v>
      </c>
      <c r="M1794" s="17">
        <f t="shared" si="151"/>
        <v>-6.7064494426073609E-2</v>
      </c>
      <c r="N1794" s="5">
        <v>3340721409</v>
      </c>
      <c r="O1794">
        <f>INDEX($R$3:$T$335,MATCH(PERL[[#This Row],[DistrictNumber]],$R$3:$R$335,0),3)</f>
        <v>0.13500000000000001</v>
      </c>
      <c r="P1794" s="9">
        <f t="shared" si="152"/>
        <v>450997.39021500002</v>
      </c>
      <c r="V1794">
        <v>2031</v>
      </c>
      <c r="W1794" t="s">
        <v>324</v>
      </c>
      <c r="X1794" s="25">
        <v>479662781</v>
      </c>
    </row>
    <row r="1795" spans="1:24" x14ac:dyDescent="0.35">
      <c r="A1795" s="13">
        <v>2031</v>
      </c>
      <c r="B1795" s="13">
        <f t="shared" si="148"/>
        <v>2030</v>
      </c>
      <c r="C1795" t="s">
        <v>324</v>
      </c>
      <c r="D1795" t="s">
        <v>325</v>
      </c>
      <c r="E1795" s="5">
        <v>479662781</v>
      </c>
      <c r="F1795" s="13">
        <f>INDEX($R$3:$T$335,MATCH(PERL[[#This Row],[DistrictNumber]],$R$3:$R$335,0),3)</f>
        <v>0</v>
      </c>
      <c r="G1795" s="9">
        <f t="shared" si="150"/>
        <v>0</v>
      </c>
      <c r="H1795" s="11">
        <v>1.02</v>
      </c>
      <c r="I1795" s="12" cm="1">
        <f t="array" ref="I1795">INDEX(PERL[],MATCH(PERL[[#This Row],[Base Year]]&amp;PERL[[#This Row],[DistrictNumber]],PERL[[Fiscal Year]:[Fiscal Year]]&amp;PERL[[DistrictNumber]:[DistrictNumber]],0),9)*$H1795</f>
        <v>0</v>
      </c>
      <c r="J1795" s="15">
        <f>IF(PERL[[#This Row],[Unadjusted Maximum Revenue]]/(PERL[[#This Row],[Proposed Taxable Valuation]]/1000)&gt;PERL[[#This Row],[Max Debt RATE]],PERL[[#This Row],[Max Debt RATE]],PERL[[#This Row],[Unadjusted Maximum Revenue]]/(PERL[[#This Row],[Proposed Taxable Valuation]]/1000))</f>
        <v>0</v>
      </c>
      <c r="K1795" s="26">
        <f>ROUND(PERL[[#This Row],[Proposed Taxable Valuation]]/1000*PERL[[#This Row],[Adjusted Rate]],0)</f>
        <v>0</v>
      </c>
      <c r="L1795" s="19">
        <f t="shared" si="149"/>
        <v>0</v>
      </c>
      <c r="M1795" s="17">
        <f t="shared" si="151"/>
        <v>0</v>
      </c>
      <c r="N1795" s="5">
        <v>274335362</v>
      </c>
      <c r="O1795">
        <f>INDEX($R$3:$T$335,MATCH(PERL[[#This Row],[DistrictNumber]],$R$3:$R$335,0),3)</f>
        <v>0</v>
      </c>
      <c r="P1795" s="9">
        <f t="shared" si="152"/>
        <v>0</v>
      </c>
      <c r="V1795">
        <v>2031</v>
      </c>
      <c r="W1795" t="s">
        <v>326</v>
      </c>
      <c r="X1795" s="25">
        <v>480661050</v>
      </c>
    </row>
    <row r="1796" spans="1:24" x14ac:dyDescent="0.35">
      <c r="A1796" s="13">
        <v>2031</v>
      </c>
      <c r="B1796" s="13">
        <f t="shared" si="148"/>
        <v>2030</v>
      </c>
      <c r="C1796" t="s">
        <v>326</v>
      </c>
      <c r="D1796" t="s">
        <v>327</v>
      </c>
      <c r="E1796" s="5">
        <v>480661050</v>
      </c>
      <c r="F1796" s="13">
        <f>INDEX($R$3:$T$335,MATCH(PERL[[#This Row],[DistrictNumber]],$R$3:$R$335,0),3)</f>
        <v>0</v>
      </c>
      <c r="G1796" s="9">
        <f t="shared" si="150"/>
        <v>0</v>
      </c>
      <c r="H1796" s="11">
        <v>1.02</v>
      </c>
      <c r="I1796" s="12" cm="1">
        <f t="array" ref="I1796">INDEX(PERL[],MATCH(PERL[[#This Row],[Base Year]]&amp;PERL[[#This Row],[DistrictNumber]],PERL[[Fiscal Year]:[Fiscal Year]]&amp;PERL[[DistrictNumber]:[DistrictNumber]],0),9)*$H1796</f>
        <v>0</v>
      </c>
      <c r="J1796" s="15">
        <f>IF(PERL[[#This Row],[Unadjusted Maximum Revenue]]/(PERL[[#This Row],[Proposed Taxable Valuation]]/1000)&gt;PERL[[#This Row],[Max Debt RATE]],PERL[[#This Row],[Max Debt RATE]],PERL[[#This Row],[Unadjusted Maximum Revenue]]/(PERL[[#This Row],[Proposed Taxable Valuation]]/1000))</f>
        <v>0</v>
      </c>
      <c r="K1796" s="26">
        <f>ROUND(PERL[[#This Row],[Proposed Taxable Valuation]]/1000*PERL[[#This Row],[Adjusted Rate]],0)</f>
        <v>0</v>
      </c>
      <c r="L1796" s="19">
        <f t="shared" si="149"/>
        <v>0</v>
      </c>
      <c r="M1796" s="17">
        <f t="shared" si="151"/>
        <v>0</v>
      </c>
      <c r="N1796" s="5">
        <v>308668749</v>
      </c>
      <c r="O1796">
        <f>INDEX($R$3:$T$335,MATCH(PERL[[#This Row],[DistrictNumber]],$R$3:$R$335,0),3)</f>
        <v>0</v>
      </c>
      <c r="P1796" s="9">
        <f t="shared" si="152"/>
        <v>0</v>
      </c>
      <c r="V1796">
        <v>2031</v>
      </c>
      <c r="W1796" t="s">
        <v>328</v>
      </c>
      <c r="X1796" s="25">
        <v>355383192</v>
      </c>
    </row>
    <row r="1797" spans="1:24" x14ac:dyDescent="0.35">
      <c r="A1797" s="13">
        <v>2031</v>
      </c>
      <c r="B1797" s="13">
        <f t="shared" ref="B1797:B1860" si="153">A1797-1</f>
        <v>2030</v>
      </c>
      <c r="C1797" t="s">
        <v>328</v>
      </c>
      <c r="D1797" t="s">
        <v>329</v>
      </c>
      <c r="E1797" s="5">
        <v>355383192</v>
      </c>
      <c r="F1797" s="13">
        <f>INDEX($R$3:$T$335,MATCH(PERL[[#This Row],[DistrictNumber]],$R$3:$R$335,0),3)</f>
        <v>0</v>
      </c>
      <c r="G1797" s="9">
        <f t="shared" si="150"/>
        <v>0</v>
      </c>
      <c r="H1797" s="11">
        <v>1.02</v>
      </c>
      <c r="I1797" s="12" cm="1">
        <f t="array" ref="I1797">INDEX(PERL[],MATCH(PERL[[#This Row],[Base Year]]&amp;PERL[[#This Row],[DistrictNumber]],PERL[[Fiscal Year]:[Fiscal Year]]&amp;PERL[[DistrictNumber]:[DistrictNumber]],0),9)*$H1797</f>
        <v>0</v>
      </c>
      <c r="J1797" s="15">
        <f>IF(PERL[[#This Row],[Unadjusted Maximum Revenue]]/(PERL[[#This Row],[Proposed Taxable Valuation]]/1000)&gt;PERL[[#This Row],[Max Debt RATE]],PERL[[#This Row],[Max Debt RATE]],PERL[[#This Row],[Unadjusted Maximum Revenue]]/(PERL[[#This Row],[Proposed Taxable Valuation]]/1000))</f>
        <v>0</v>
      </c>
      <c r="K1797" s="26">
        <f>ROUND(PERL[[#This Row],[Proposed Taxable Valuation]]/1000*PERL[[#This Row],[Adjusted Rate]],0)</f>
        <v>0</v>
      </c>
      <c r="L1797" s="19">
        <f t="shared" ref="L1797:L1860" si="154">I1797-G1797</f>
        <v>0</v>
      </c>
      <c r="M1797" s="17">
        <f t="shared" si="151"/>
        <v>0</v>
      </c>
      <c r="N1797" s="5">
        <v>232790277</v>
      </c>
      <c r="O1797">
        <f>INDEX($R$3:$T$335,MATCH(PERL[[#This Row],[DistrictNumber]],$R$3:$R$335,0),3)</f>
        <v>0</v>
      </c>
      <c r="P1797" s="9">
        <f t="shared" si="152"/>
        <v>0</v>
      </c>
      <c r="V1797">
        <v>2031</v>
      </c>
      <c r="W1797" t="s">
        <v>330</v>
      </c>
      <c r="X1797" s="25">
        <v>535934218</v>
      </c>
    </row>
    <row r="1798" spans="1:24" x14ac:dyDescent="0.35">
      <c r="A1798" s="13">
        <v>2031</v>
      </c>
      <c r="B1798" s="13">
        <f t="shared" si="153"/>
        <v>2030</v>
      </c>
      <c r="C1798" t="s">
        <v>330</v>
      </c>
      <c r="D1798" t="s">
        <v>331</v>
      </c>
      <c r="E1798" s="5">
        <v>535934218</v>
      </c>
      <c r="F1798" s="13">
        <f>INDEX($R$3:$T$335,MATCH(PERL[[#This Row],[DistrictNumber]],$R$3:$R$335,0),3)</f>
        <v>0</v>
      </c>
      <c r="G1798" s="9">
        <f t="shared" si="150"/>
        <v>0</v>
      </c>
      <c r="H1798" s="11">
        <v>1.02</v>
      </c>
      <c r="I1798" s="12" cm="1">
        <f t="array" ref="I1798">INDEX(PERL[],MATCH(PERL[[#This Row],[Base Year]]&amp;PERL[[#This Row],[DistrictNumber]],PERL[[Fiscal Year]:[Fiscal Year]]&amp;PERL[[DistrictNumber]:[DistrictNumber]],0),9)*$H1798</f>
        <v>0</v>
      </c>
      <c r="J1798" s="15">
        <f>IF(PERL[[#This Row],[Unadjusted Maximum Revenue]]/(PERL[[#This Row],[Proposed Taxable Valuation]]/1000)&gt;PERL[[#This Row],[Max Debt RATE]],PERL[[#This Row],[Max Debt RATE]],PERL[[#This Row],[Unadjusted Maximum Revenue]]/(PERL[[#This Row],[Proposed Taxable Valuation]]/1000))</f>
        <v>0</v>
      </c>
      <c r="K1798" s="26">
        <f>ROUND(PERL[[#This Row],[Proposed Taxable Valuation]]/1000*PERL[[#This Row],[Adjusted Rate]],0)</f>
        <v>0</v>
      </c>
      <c r="L1798" s="19">
        <f t="shared" si="154"/>
        <v>0</v>
      </c>
      <c r="M1798" s="17">
        <f t="shared" si="151"/>
        <v>0</v>
      </c>
      <c r="N1798" s="5">
        <v>362527459</v>
      </c>
      <c r="O1798">
        <f>INDEX($R$3:$T$335,MATCH(PERL[[#This Row],[DistrictNumber]],$R$3:$R$335,0),3)</f>
        <v>0</v>
      </c>
      <c r="P1798" s="9">
        <f t="shared" si="152"/>
        <v>0</v>
      </c>
      <c r="V1798">
        <v>2031</v>
      </c>
      <c r="W1798" t="s">
        <v>332</v>
      </c>
      <c r="X1798" s="25">
        <v>482260530</v>
      </c>
    </row>
    <row r="1799" spans="1:24" x14ac:dyDescent="0.35">
      <c r="A1799" s="13">
        <v>2031</v>
      </c>
      <c r="B1799" s="13">
        <f t="shared" si="153"/>
        <v>2030</v>
      </c>
      <c r="C1799" t="s">
        <v>332</v>
      </c>
      <c r="D1799" t="s">
        <v>333</v>
      </c>
      <c r="E1799" s="5">
        <v>482260530</v>
      </c>
      <c r="F1799" s="13">
        <f>INDEX($R$3:$T$335,MATCH(PERL[[#This Row],[DistrictNumber]],$R$3:$R$335,0),3)</f>
        <v>0</v>
      </c>
      <c r="G1799" s="9">
        <f t="shared" si="150"/>
        <v>0</v>
      </c>
      <c r="H1799" s="11">
        <v>1.02</v>
      </c>
      <c r="I1799" s="12" cm="1">
        <f t="array" ref="I1799">INDEX(PERL[],MATCH(PERL[[#This Row],[Base Year]]&amp;PERL[[#This Row],[DistrictNumber]],PERL[[Fiscal Year]:[Fiscal Year]]&amp;PERL[[DistrictNumber]:[DistrictNumber]],0),9)*$H1799</f>
        <v>0</v>
      </c>
      <c r="J1799" s="15">
        <f>IF(PERL[[#This Row],[Unadjusted Maximum Revenue]]/(PERL[[#This Row],[Proposed Taxable Valuation]]/1000)&gt;PERL[[#This Row],[Max Debt RATE]],PERL[[#This Row],[Max Debt RATE]],PERL[[#This Row],[Unadjusted Maximum Revenue]]/(PERL[[#This Row],[Proposed Taxable Valuation]]/1000))</f>
        <v>0</v>
      </c>
      <c r="K1799" s="26">
        <f>ROUND(PERL[[#This Row],[Proposed Taxable Valuation]]/1000*PERL[[#This Row],[Adjusted Rate]],0)</f>
        <v>0</v>
      </c>
      <c r="L1799" s="19">
        <f t="shared" si="154"/>
        <v>0</v>
      </c>
      <c r="M1799" s="17">
        <f t="shared" si="151"/>
        <v>0</v>
      </c>
      <c r="N1799" s="5">
        <v>336872258</v>
      </c>
      <c r="O1799">
        <f>INDEX($R$3:$T$335,MATCH(PERL[[#This Row],[DistrictNumber]],$R$3:$R$335,0),3)</f>
        <v>0</v>
      </c>
      <c r="P1799" s="9">
        <f t="shared" si="152"/>
        <v>0</v>
      </c>
      <c r="V1799">
        <v>2031</v>
      </c>
      <c r="W1799" t="s">
        <v>334</v>
      </c>
      <c r="X1799" s="25">
        <v>459114773</v>
      </c>
    </row>
    <row r="1800" spans="1:24" x14ac:dyDescent="0.35">
      <c r="A1800" s="13">
        <v>2031</v>
      </c>
      <c r="B1800" s="13">
        <f t="shared" si="153"/>
        <v>2030</v>
      </c>
      <c r="C1800" t="s">
        <v>334</v>
      </c>
      <c r="D1800" t="s">
        <v>335</v>
      </c>
      <c r="E1800" s="5">
        <v>459114773</v>
      </c>
      <c r="F1800" s="13">
        <f>INDEX($R$3:$T$335,MATCH(PERL[[#This Row],[DistrictNumber]],$R$3:$R$335,0),3)</f>
        <v>0</v>
      </c>
      <c r="G1800" s="9">
        <f t="shared" si="150"/>
        <v>0</v>
      </c>
      <c r="H1800" s="11">
        <v>1.02</v>
      </c>
      <c r="I1800" s="12" cm="1">
        <f t="array" ref="I1800">INDEX(PERL[],MATCH(PERL[[#This Row],[Base Year]]&amp;PERL[[#This Row],[DistrictNumber]],PERL[[Fiscal Year]:[Fiscal Year]]&amp;PERL[[DistrictNumber]:[DistrictNumber]],0),9)*$H1800</f>
        <v>0</v>
      </c>
      <c r="J1800" s="15">
        <f>IF(PERL[[#This Row],[Unadjusted Maximum Revenue]]/(PERL[[#This Row],[Proposed Taxable Valuation]]/1000)&gt;PERL[[#This Row],[Max Debt RATE]],PERL[[#This Row],[Max Debt RATE]],PERL[[#This Row],[Unadjusted Maximum Revenue]]/(PERL[[#This Row],[Proposed Taxable Valuation]]/1000))</f>
        <v>0</v>
      </c>
      <c r="K1800" s="26">
        <f>ROUND(PERL[[#This Row],[Proposed Taxable Valuation]]/1000*PERL[[#This Row],[Adjusted Rate]],0)</f>
        <v>0</v>
      </c>
      <c r="L1800" s="19">
        <f t="shared" si="154"/>
        <v>0</v>
      </c>
      <c r="M1800" s="17">
        <f t="shared" si="151"/>
        <v>0</v>
      </c>
      <c r="N1800" s="5">
        <v>251281013</v>
      </c>
      <c r="O1800">
        <f>INDEX($R$3:$T$335,MATCH(PERL[[#This Row],[DistrictNumber]],$R$3:$R$335,0),3)</f>
        <v>0</v>
      </c>
      <c r="P1800" s="9">
        <f t="shared" si="152"/>
        <v>0</v>
      </c>
      <c r="V1800">
        <v>2031</v>
      </c>
      <c r="W1800" t="s">
        <v>190</v>
      </c>
      <c r="X1800" s="25">
        <v>638602441</v>
      </c>
    </row>
    <row r="1801" spans="1:24" x14ac:dyDescent="0.35">
      <c r="A1801" s="13">
        <v>2031</v>
      </c>
      <c r="B1801" s="13">
        <f t="shared" si="153"/>
        <v>2030</v>
      </c>
      <c r="C1801" t="s">
        <v>336</v>
      </c>
      <c r="D1801" t="s">
        <v>337</v>
      </c>
      <c r="E1801" s="5">
        <v>745916140</v>
      </c>
      <c r="F1801" s="13">
        <f>INDEX($R$3:$T$335,MATCH(PERL[[#This Row],[DistrictNumber]],$R$3:$R$335,0),3)</f>
        <v>0</v>
      </c>
      <c r="G1801" s="9">
        <f t="shared" si="150"/>
        <v>0</v>
      </c>
      <c r="H1801" s="11">
        <v>1.02</v>
      </c>
      <c r="I1801" s="12" cm="1">
        <f t="array" ref="I1801">INDEX(PERL[],MATCH(PERL[[#This Row],[Base Year]]&amp;PERL[[#This Row],[DistrictNumber]],PERL[[Fiscal Year]:[Fiscal Year]]&amp;PERL[[DistrictNumber]:[DistrictNumber]],0),9)*$H1801</f>
        <v>0</v>
      </c>
      <c r="J1801" s="15">
        <f>IF(PERL[[#This Row],[Unadjusted Maximum Revenue]]/(PERL[[#This Row],[Proposed Taxable Valuation]]/1000)&gt;PERL[[#This Row],[Max Debt RATE]],PERL[[#This Row],[Max Debt RATE]],PERL[[#This Row],[Unadjusted Maximum Revenue]]/(PERL[[#This Row],[Proposed Taxable Valuation]]/1000))</f>
        <v>0</v>
      </c>
      <c r="K1801" s="26">
        <f>ROUND(PERL[[#This Row],[Proposed Taxable Valuation]]/1000*PERL[[#This Row],[Adjusted Rate]],0)</f>
        <v>0</v>
      </c>
      <c r="L1801" s="19">
        <f t="shared" si="154"/>
        <v>0</v>
      </c>
      <c r="M1801" s="17">
        <f t="shared" si="151"/>
        <v>0</v>
      </c>
      <c r="N1801" s="5">
        <v>529266525</v>
      </c>
      <c r="O1801">
        <f>INDEX($R$3:$T$335,MATCH(PERL[[#This Row],[DistrictNumber]],$R$3:$R$335,0),3)</f>
        <v>0</v>
      </c>
      <c r="P1801" s="9">
        <f t="shared" si="152"/>
        <v>0</v>
      </c>
      <c r="V1801">
        <v>2031</v>
      </c>
      <c r="W1801" t="s">
        <v>336</v>
      </c>
      <c r="X1801" s="25">
        <v>745916140</v>
      </c>
    </row>
    <row r="1802" spans="1:24" x14ac:dyDescent="0.35">
      <c r="A1802" s="13">
        <v>2031</v>
      </c>
      <c r="B1802" s="13">
        <f t="shared" si="153"/>
        <v>2030</v>
      </c>
      <c r="C1802" t="s">
        <v>338</v>
      </c>
      <c r="D1802" t="s">
        <v>339</v>
      </c>
      <c r="E1802" s="5">
        <v>686894705</v>
      </c>
      <c r="F1802" s="13">
        <f>INDEX($R$3:$T$335,MATCH(PERL[[#This Row],[DistrictNumber]],$R$3:$R$335,0),3)</f>
        <v>0</v>
      </c>
      <c r="G1802" s="9">
        <f t="shared" ref="G1802:G1865" si="155">E1802/1000*F1802</f>
        <v>0</v>
      </c>
      <c r="H1802" s="11">
        <v>1.02</v>
      </c>
      <c r="I1802" s="12" cm="1">
        <f t="array" ref="I1802">INDEX(PERL[],MATCH(PERL[[#This Row],[Base Year]]&amp;PERL[[#This Row],[DistrictNumber]],PERL[[Fiscal Year]:[Fiscal Year]]&amp;PERL[[DistrictNumber]:[DistrictNumber]],0),9)*$H1802</f>
        <v>0</v>
      </c>
      <c r="J1802" s="15">
        <f>IF(PERL[[#This Row],[Unadjusted Maximum Revenue]]/(PERL[[#This Row],[Proposed Taxable Valuation]]/1000)&gt;PERL[[#This Row],[Max Debt RATE]],PERL[[#This Row],[Max Debt RATE]],PERL[[#This Row],[Unadjusted Maximum Revenue]]/(PERL[[#This Row],[Proposed Taxable Valuation]]/1000))</f>
        <v>0</v>
      </c>
      <c r="K1802" s="26">
        <f>ROUND(PERL[[#This Row],[Proposed Taxable Valuation]]/1000*PERL[[#This Row],[Adjusted Rate]],0)</f>
        <v>0</v>
      </c>
      <c r="L1802" s="19">
        <f t="shared" si="154"/>
        <v>0</v>
      </c>
      <c r="M1802" s="17">
        <f t="shared" si="151"/>
        <v>0</v>
      </c>
      <c r="N1802" s="5">
        <v>524280439</v>
      </c>
      <c r="O1802">
        <f>INDEX($R$3:$T$335,MATCH(PERL[[#This Row],[DistrictNumber]],$R$3:$R$335,0),3)</f>
        <v>0</v>
      </c>
      <c r="P1802" s="9">
        <f t="shared" si="152"/>
        <v>0</v>
      </c>
      <c r="V1802">
        <v>2031</v>
      </c>
      <c r="W1802" t="s">
        <v>338</v>
      </c>
      <c r="X1802" s="25">
        <v>686894705</v>
      </c>
    </row>
    <row r="1803" spans="1:24" x14ac:dyDescent="0.35">
      <c r="A1803" s="13">
        <v>2031</v>
      </c>
      <c r="B1803" s="13">
        <f t="shared" si="153"/>
        <v>2030</v>
      </c>
      <c r="C1803" t="s">
        <v>340</v>
      </c>
      <c r="D1803" t="s">
        <v>341</v>
      </c>
      <c r="E1803" s="5">
        <v>890267260</v>
      </c>
      <c r="F1803" s="13">
        <f>INDEX($R$3:$T$335,MATCH(PERL[[#This Row],[DistrictNumber]],$R$3:$R$335,0),3)</f>
        <v>0</v>
      </c>
      <c r="G1803" s="9">
        <f t="shared" si="155"/>
        <v>0</v>
      </c>
      <c r="H1803" s="11">
        <v>1.02</v>
      </c>
      <c r="I1803" s="12" cm="1">
        <f t="array" ref="I1803">INDEX(PERL[],MATCH(PERL[[#This Row],[Base Year]]&amp;PERL[[#This Row],[DistrictNumber]],PERL[[Fiscal Year]:[Fiscal Year]]&amp;PERL[[DistrictNumber]:[DistrictNumber]],0),9)*$H1803</f>
        <v>0</v>
      </c>
      <c r="J1803" s="15">
        <f>IF(PERL[[#This Row],[Unadjusted Maximum Revenue]]/(PERL[[#This Row],[Proposed Taxable Valuation]]/1000)&gt;PERL[[#This Row],[Max Debt RATE]],PERL[[#This Row],[Max Debt RATE]],PERL[[#This Row],[Unadjusted Maximum Revenue]]/(PERL[[#This Row],[Proposed Taxable Valuation]]/1000))</f>
        <v>0</v>
      </c>
      <c r="K1803" s="26">
        <f>ROUND(PERL[[#This Row],[Proposed Taxable Valuation]]/1000*PERL[[#This Row],[Adjusted Rate]],0)</f>
        <v>0</v>
      </c>
      <c r="L1803" s="19">
        <f t="shared" si="154"/>
        <v>0</v>
      </c>
      <c r="M1803" s="17">
        <f t="shared" ref="M1803:M1866" si="156">J1803-F1803</f>
        <v>0</v>
      </c>
      <c r="N1803" s="5">
        <v>553710922</v>
      </c>
      <c r="O1803">
        <f>INDEX($R$3:$T$335,MATCH(PERL[[#This Row],[DistrictNumber]],$R$3:$R$335,0),3)</f>
        <v>0</v>
      </c>
      <c r="P1803" s="9">
        <f t="shared" si="152"/>
        <v>0</v>
      </c>
      <c r="V1803">
        <v>2031</v>
      </c>
      <c r="W1803" t="s">
        <v>340</v>
      </c>
      <c r="X1803" s="25">
        <v>890267260</v>
      </c>
    </row>
    <row r="1804" spans="1:24" x14ac:dyDescent="0.35">
      <c r="A1804" s="13">
        <v>2031</v>
      </c>
      <c r="B1804" s="13">
        <f t="shared" si="153"/>
        <v>2030</v>
      </c>
      <c r="C1804" t="s">
        <v>342</v>
      </c>
      <c r="D1804" t="s">
        <v>343</v>
      </c>
      <c r="E1804" s="5">
        <v>1084623318</v>
      </c>
      <c r="F1804" s="13">
        <f>INDEX($R$3:$T$335,MATCH(PERL[[#This Row],[DistrictNumber]],$R$3:$R$335,0),3)</f>
        <v>0</v>
      </c>
      <c r="G1804" s="9">
        <f t="shared" si="155"/>
        <v>0</v>
      </c>
      <c r="H1804" s="11">
        <v>1.02</v>
      </c>
      <c r="I1804" s="12" cm="1">
        <f t="array" ref="I1804">INDEX(PERL[],MATCH(PERL[[#This Row],[Base Year]]&amp;PERL[[#This Row],[DistrictNumber]],PERL[[Fiscal Year]:[Fiscal Year]]&amp;PERL[[DistrictNumber]:[DistrictNumber]],0),9)*$H1804</f>
        <v>0</v>
      </c>
      <c r="J1804" s="15">
        <f>IF(PERL[[#This Row],[Unadjusted Maximum Revenue]]/(PERL[[#This Row],[Proposed Taxable Valuation]]/1000)&gt;PERL[[#This Row],[Max Debt RATE]],PERL[[#This Row],[Max Debt RATE]],PERL[[#This Row],[Unadjusted Maximum Revenue]]/(PERL[[#This Row],[Proposed Taxable Valuation]]/1000))</f>
        <v>0</v>
      </c>
      <c r="K1804" s="26">
        <f>ROUND(PERL[[#This Row],[Proposed Taxable Valuation]]/1000*PERL[[#This Row],[Adjusted Rate]],0)</f>
        <v>0</v>
      </c>
      <c r="L1804" s="19">
        <f t="shared" si="154"/>
        <v>0</v>
      </c>
      <c r="M1804" s="17">
        <f t="shared" si="156"/>
        <v>0</v>
      </c>
      <c r="N1804" s="5">
        <v>635856251</v>
      </c>
      <c r="O1804">
        <f>INDEX($R$3:$T$335,MATCH(PERL[[#This Row],[DistrictNumber]],$R$3:$R$335,0),3)</f>
        <v>0</v>
      </c>
      <c r="P1804" s="9">
        <f t="shared" si="152"/>
        <v>0</v>
      </c>
      <c r="V1804">
        <v>2031</v>
      </c>
      <c r="W1804" t="s">
        <v>342</v>
      </c>
      <c r="X1804" s="25">
        <v>1084623318</v>
      </c>
    </row>
    <row r="1805" spans="1:24" x14ac:dyDescent="0.35">
      <c r="A1805" s="13">
        <v>2031</v>
      </c>
      <c r="B1805" s="13">
        <f t="shared" si="153"/>
        <v>2030</v>
      </c>
      <c r="C1805" t="s">
        <v>344</v>
      </c>
      <c r="D1805" t="s">
        <v>345</v>
      </c>
      <c r="E1805" s="5">
        <v>669329198</v>
      </c>
      <c r="F1805" s="13">
        <f>INDEX($R$3:$T$335,MATCH(PERL[[#This Row],[DistrictNumber]],$R$3:$R$335,0),3)</f>
        <v>0</v>
      </c>
      <c r="G1805" s="9">
        <f t="shared" si="155"/>
        <v>0</v>
      </c>
      <c r="H1805" s="11">
        <v>1.02</v>
      </c>
      <c r="I1805" s="12" cm="1">
        <f t="array" ref="I1805">INDEX(PERL[],MATCH(PERL[[#This Row],[Base Year]]&amp;PERL[[#This Row],[DistrictNumber]],PERL[[Fiscal Year]:[Fiscal Year]]&amp;PERL[[DistrictNumber]:[DistrictNumber]],0),9)*$H1805</f>
        <v>0</v>
      </c>
      <c r="J1805" s="15">
        <f>IF(PERL[[#This Row],[Unadjusted Maximum Revenue]]/(PERL[[#This Row],[Proposed Taxable Valuation]]/1000)&gt;PERL[[#This Row],[Max Debt RATE]],PERL[[#This Row],[Max Debt RATE]],PERL[[#This Row],[Unadjusted Maximum Revenue]]/(PERL[[#This Row],[Proposed Taxable Valuation]]/1000))</f>
        <v>0</v>
      </c>
      <c r="K1805" s="26">
        <f>ROUND(PERL[[#This Row],[Proposed Taxable Valuation]]/1000*PERL[[#This Row],[Adjusted Rate]],0)</f>
        <v>0</v>
      </c>
      <c r="L1805" s="19">
        <f t="shared" si="154"/>
        <v>0</v>
      </c>
      <c r="M1805" s="17">
        <f t="shared" si="156"/>
        <v>0</v>
      </c>
      <c r="N1805" s="5">
        <v>525954346</v>
      </c>
      <c r="O1805">
        <f>INDEX($R$3:$T$335,MATCH(PERL[[#This Row],[DistrictNumber]],$R$3:$R$335,0),3)</f>
        <v>0</v>
      </c>
      <c r="P1805" s="9">
        <f t="shared" si="152"/>
        <v>0</v>
      </c>
      <c r="V1805">
        <v>2031</v>
      </c>
      <c r="W1805" t="s">
        <v>344</v>
      </c>
      <c r="X1805" s="25">
        <v>669329198</v>
      </c>
    </row>
    <row r="1806" spans="1:24" x14ac:dyDescent="0.35">
      <c r="A1806" s="13">
        <v>2031</v>
      </c>
      <c r="B1806" s="13">
        <f t="shared" si="153"/>
        <v>2030</v>
      </c>
      <c r="C1806" t="s">
        <v>346</v>
      </c>
      <c r="D1806" t="s">
        <v>347</v>
      </c>
      <c r="E1806" s="5">
        <v>1239614245</v>
      </c>
      <c r="F1806" s="13">
        <f>INDEX($R$3:$T$335,MATCH(PERL[[#This Row],[DistrictNumber]],$R$3:$R$335,0),3)</f>
        <v>0</v>
      </c>
      <c r="G1806" s="9">
        <f t="shared" si="155"/>
        <v>0</v>
      </c>
      <c r="H1806" s="11">
        <v>1.02</v>
      </c>
      <c r="I1806" s="12" cm="1">
        <f t="array" ref="I1806">INDEX(PERL[],MATCH(PERL[[#This Row],[Base Year]]&amp;PERL[[#This Row],[DistrictNumber]],PERL[[Fiscal Year]:[Fiscal Year]]&amp;PERL[[DistrictNumber]:[DistrictNumber]],0),9)*$H1806</f>
        <v>0</v>
      </c>
      <c r="J1806" s="15">
        <f>IF(PERL[[#This Row],[Unadjusted Maximum Revenue]]/(PERL[[#This Row],[Proposed Taxable Valuation]]/1000)&gt;PERL[[#This Row],[Max Debt RATE]],PERL[[#This Row],[Max Debt RATE]],PERL[[#This Row],[Unadjusted Maximum Revenue]]/(PERL[[#This Row],[Proposed Taxable Valuation]]/1000))</f>
        <v>0</v>
      </c>
      <c r="K1806" s="26">
        <f>ROUND(PERL[[#This Row],[Proposed Taxable Valuation]]/1000*PERL[[#This Row],[Adjusted Rate]],0)</f>
        <v>0</v>
      </c>
      <c r="L1806" s="19">
        <f t="shared" si="154"/>
        <v>0</v>
      </c>
      <c r="M1806" s="17">
        <f t="shared" si="156"/>
        <v>0</v>
      </c>
      <c r="N1806" s="5">
        <v>697891260</v>
      </c>
      <c r="O1806">
        <f>INDEX($R$3:$T$335,MATCH(PERL[[#This Row],[DistrictNumber]],$R$3:$R$335,0),3)</f>
        <v>0</v>
      </c>
      <c r="P1806" s="9">
        <f t="shared" si="152"/>
        <v>0</v>
      </c>
      <c r="V1806">
        <v>2031</v>
      </c>
      <c r="W1806" t="s">
        <v>346</v>
      </c>
      <c r="X1806" s="25">
        <v>1239614245</v>
      </c>
    </row>
    <row r="1807" spans="1:24" x14ac:dyDescent="0.35">
      <c r="A1807" s="13">
        <v>2031</v>
      </c>
      <c r="B1807" s="13">
        <f t="shared" si="153"/>
        <v>2030</v>
      </c>
      <c r="C1807" t="s">
        <v>348</v>
      </c>
      <c r="D1807" t="s">
        <v>349</v>
      </c>
      <c r="E1807" s="5">
        <v>2464486022</v>
      </c>
      <c r="F1807" s="13">
        <f>INDEX($R$3:$T$335,MATCH(PERL[[#This Row],[DistrictNumber]],$R$3:$R$335,0),3)</f>
        <v>0.13500000000000001</v>
      </c>
      <c r="G1807" s="9">
        <f t="shared" si="155"/>
        <v>332705.61297000002</v>
      </c>
      <c r="H1807" s="11">
        <v>1.02</v>
      </c>
      <c r="I1807" s="12" cm="1">
        <f t="array" ref="I1807">INDEX(PERL[],MATCH(PERL[[#This Row],[Base Year]]&amp;PERL[[#This Row],[DistrictNumber]],PERL[[Fiscal Year]:[Fiscal Year]]&amp;PERL[[DistrictNumber]:[DistrictNumber]],0),9)*$H1807</f>
        <v>195533.35193296243</v>
      </c>
      <c r="J1807" s="15">
        <f>IF(PERL[[#This Row],[Unadjusted Maximum Revenue]]/(PERL[[#This Row],[Proposed Taxable Valuation]]/1000)&gt;PERL[[#This Row],[Max Debt RATE]],PERL[[#This Row],[Max Debt RATE]],PERL[[#This Row],[Unadjusted Maximum Revenue]]/(PERL[[#This Row],[Proposed Taxable Valuation]]/1000))</f>
        <v>7.9340418321497158E-2</v>
      </c>
      <c r="K1807" s="26">
        <f>ROUND(PERL[[#This Row],[Proposed Taxable Valuation]]/1000*PERL[[#This Row],[Adjusted Rate]],0)</f>
        <v>195533</v>
      </c>
      <c r="L1807" s="19">
        <f t="shared" si="154"/>
        <v>-137172.26103703759</v>
      </c>
      <c r="M1807" s="17">
        <f t="shared" si="156"/>
        <v>-5.5659581678502851E-2</v>
      </c>
      <c r="N1807" s="5">
        <v>1472853235</v>
      </c>
      <c r="O1807">
        <f>INDEX($R$3:$T$335,MATCH(PERL[[#This Row],[DistrictNumber]],$R$3:$R$335,0),3)</f>
        <v>0.13500000000000001</v>
      </c>
      <c r="P1807" s="9">
        <f t="shared" si="152"/>
        <v>198835.18672500004</v>
      </c>
      <c r="V1807">
        <v>2031</v>
      </c>
      <c r="W1807" t="s">
        <v>348</v>
      </c>
      <c r="X1807" s="25">
        <v>2464486022</v>
      </c>
    </row>
    <row r="1808" spans="1:24" x14ac:dyDescent="0.35">
      <c r="A1808" s="13">
        <v>2031</v>
      </c>
      <c r="B1808" s="13">
        <f t="shared" si="153"/>
        <v>2030</v>
      </c>
      <c r="C1808" t="s">
        <v>350</v>
      </c>
      <c r="D1808" t="s">
        <v>351</v>
      </c>
      <c r="E1808" s="5">
        <v>564986155</v>
      </c>
      <c r="F1808" s="13">
        <f>INDEX($R$3:$T$335,MATCH(PERL[[#This Row],[DistrictNumber]],$R$3:$R$335,0),3)</f>
        <v>0</v>
      </c>
      <c r="G1808" s="9">
        <f t="shared" si="155"/>
        <v>0</v>
      </c>
      <c r="H1808" s="11">
        <v>1.02</v>
      </c>
      <c r="I1808" s="12" cm="1">
        <f t="array" ref="I1808">INDEX(PERL[],MATCH(PERL[[#This Row],[Base Year]]&amp;PERL[[#This Row],[DistrictNumber]],PERL[[Fiscal Year]:[Fiscal Year]]&amp;PERL[[DistrictNumber]:[DistrictNumber]],0),9)*$H1808</f>
        <v>0</v>
      </c>
      <c r="J1808" s="15">
        <f>IF(PERL[[#This Row],[Unadjusted Maximum Revenue]]/(PERL[[#This Row],[Proposed Taxable Valuation]]/1000)&gt;PERL[[#This Row],[Max Debt RATE]],PERL[[#This Row],[Max Debt RATE]],PERL[[#This Row],[Unadjusted Maximum Revenue]]/(PERL[[#This Row],[Proposed Taxable Valuation]]/1000))</f>
        <v>0</v>
      </c>
      <c r="K1808" s="26">
        <f>ROUND(PERL[[#This Row],[Proposed Taxable Valuation]]/1000*PERL[[#This Row],[Adjusted Rate]],0)</f>
        <v>0</v>
      </c>
      <c r="L1808" s="19">
        <f t="shared" si="154"/>
        <v>0</v>
      </c>
      <c r="M1808" s="17">
        <f t="shared" si="156"/>
        <v>0</v>
      </c>
      <c r="N1808" s="5">
        <v>304509869</v>
      </c>
      <c r="O1808">
        <f>INDEX($R$3:$T$335,MATCH(PERL[[#This Row],[DistrictNumber]],$R$3:$R$335,0),3)</f>
        <v>0</v>
      </c>
      <c r="P1808" s="9">
        <f t="shared" si="152"/>
        <v>0</v>
      </c>
      <c r="V1808">
        <v>2031</v>
      </c>
      <c r="W1808" t="s">
        <v>350</v>
      </c>
      <c r="X1808" s="25">
        <v>564986155</v>
      </c>
    </row>
    <row r="1809" spans="1:24" x14ac:dyDescent="0.35">
      <c r="A1809" s="13">
        <v>2031</v>
      </c>
      <c r="B1809" s="13">
        <f t="shared" si="153"/>
        <v>2030</v>
      </c>
      <c r="C1809" t="s">
        <v>352</v>
      </c>
      <c r="D1809" t="s">
        <v>353</v>
      </c>
      <c r="E1809" s="5">
        <v>2888292960</v>
      </c>
      <c r="F1809" s="13">
        <f>INDEX($R$3:$T$335,MATCH(PERL[[#This Row],[DistrictNumber]],$R$3:$R$335,0),3)</f>
        <v>0</v>
      </c>
      <c r="G1809" s="9">
        <f t="shared" si="155"/>
        <v>0</v>
      </c>
      <c r="H1809" s="11">
        <v>1.02</v>
      </c>
      <c r="I1809" s="12" cm="1">
        <f t="array" ref="I1809">INDEX(PERL[],MATCH(PERL[[#This Row],[Base Year]]&amp;PERL[[#This Row],[DistrictNumber]],PERL[[Fiscal Year]:[Fiscal Year]]&amp;PERL[[DistrictNumber]:[DistrictNumber]],0),9)*$H1809</f>
        <v>0</v>
      </c>
      <c r="J1809" s="15">
        <f>IF(PERL[[#This Row],[Unadjusted Maximum Revenue]]/(PERL[[#This Row],[Proposed Taxable Valuation]]/1000)&gt;PERL[[#This Row],[Max Debt RATE]],PERL[[#This Row],[Max Debt RATE]],PERL[[#This Row],[Unadjusted Maximum Revenue]]/(PERL[[#This Row],[Proposed Taxable Valuation]]/1000))</f>
        <v>0</v>
      </c>
      <c r="K1809" s="26">
        <f>ROUND(PERL[[#This Row],[Proposed Taxable Valuation]]/1000*PERL[[#This Row],[Adjusted Rate]],0)</f>
        <v>0</v>
      </c>
      <c r="L1809" s="19">
        <f t="shared" si="154"/>
        <v>0</v>
      </c>
      <c r="M1809" s="17">
        <f t="shared" si="156"/>
        <v>0</v>
      </c>
      <c r="N1809" s="5">
        <v>1796866548</v>
      </c>
      <c r="O1809">
        <f>INDEX($R$3:$T$335,MATCH(PERL[[#This Row],[DistrictNumber]],$R$3:$R$335,0),3)</f>
        <v>0</v>
      </c>
      <c r="P1809" s="9">
        <f t="shared" si="152"/>
        <v>0</v>
      </c>
      <c r="V1809">
        <v>2031</v>
      </c>
      <c r="W1809" t="s">
        <v>352</v>
      </c>
      <c r="X1809" s="25">
        <v>2888292960</v>
      </c>
    </row>
    <row r="1810" spans="1:24" x14ac:dyDescent="0.35">
      <c r="A1810" s="13">
        <v>2031</v>
      </c>
      <c r="B1810" s="13">
        <f t="shared" si="153"/>
        <v>2030</v>
      </c>
      <c r="C1810" t="s">
        <v>354</v>
      </c>
      <c r="D1810" t="s">
        <v>355</v>
      </c>
      <c r="E1810" s="5">
        <v>624496520</v>
      </c>
      <c r="F1810" s="13">
        <f>INDEX($R$3:$T$335,MATCH(PERL[[#This Row],[DistrictNumber]],$R$3:$R$335,0),3)</f>
        <v>0</v>
      </c>
      <c r="G1810" s="9">
        <f t="shared" si="155"/>
        <v>0</v>
      </c>
      <c r="H1810" s="11">
        <v>1.02</v>
      </c>
      <c r="I1810" s="12" cm="1">
        <f t="array" ref="I1810">INDEX(PERL[],MATCH(PERL[[#This Row],[Base Year]]&amp;PERL[[#This Row],[DistrictNumber]],PERL[[Fiscal Year]:[Fiscal Year]]&amp;PERL[[DistrictNumber]:[DistrictNumber]],0),9)*$H1810</f>
        <v>0</v>
      </c>
      <c r="J1810" s="15">
        <f>IF(PERL[[#This Row],[Unadjusted Maximum Revenue]]/(PERL[[#This Row],[Proposed Taxable Valuation]]/1000)&gt;PERL[[#This Row],[Max Debt RATE]],PERL[[#This Row],[Max Debt RATE]],PERL[[#This Row],[Unadjusted Maximum Revenue]]/(PERL[[#This Row],[Proposed Taxable Valuation]]/1000))</f>
        <v>0</v>
      </c>
      <c r="K1810" s="26">
        <f>ROUND(PERL[[#This Row],[Proposed Taxable Valuation]]/1000*PERL[[#This Row],[Adjusted Rate]],0)</f>
        <v>0</v>
      </c>
      <c r="L1810" s="19">
        <f t="shared" si="154"/>
        <v>0</v>
      </c>
      <c r="M1810" s="17">
        <f t="shared" si="156"/>
        <v>0</v>
      </c>
      <c r="N1810" s="5">
        <v>435425551</v>
      </c>
      <c r="O1810">
        <f>INDEX($R$3:$T$335,MATCH(PERL[[#This Row],[DistrictNumber]],$R$3:$R$335,0),3)</f>
        <v>0</v>
      </c>
      <c r="P1810" s="9">
        <f t="shared" si="152"/>
        <v>0</v>
      </c>
      <c r="V1810">
        <v>2031</v>
      </c>
      <c r="W1810" t="s">
        <v>366</v>
      </c>
      <c r="X1810" s="25">
        <v>1700432977</v>
      </c>
    </row>
    <row r="1811" spans="1:24" x14ac:dyDescent="0.35">
      <c r="A1811" s="13">
        <v>2031</v>
      </c>
      <c r="B1811" s="13">
        <f t="shared" si="153"/>
        <v>2030</v>
      </c>
      <c r="C1811" t="s">
        <v>356</v>
      </c>
      <c r="D1811" t="s">
        <v>357</v>
      </c>
      <c r="E1811" s="5">
        <v>183530606</v>
      </c>
      <c r="F1811" s="13">
        <f>INDEX($R$3:$T$335,MATCH(PERL[[#This Row],[DistrictNumber]],$R$3:$R$335,0),3)</f>
        <v>0</v>
      </c>
      <c r="G1811" s="9">
        <f t="shared" si="155"/>
        <v>0</v>
      </c>
      <c r="H1811" s="11">
        <v>1.02</v>
      </c>
      <c r="I1811" s="12" cm="1">
        <f t="array" ref="I1811">INDEX(PERL[],MATCH(PERL[[#This Row],[Base Year]]&amp;PERL[[#This Row],[DistrictNumber]],PERL[[Fiscal Year]:[Fiscal Year]]&amp;PERL[[DistrictNumber]:[DistrictNumber]],0),9)*$H1811</f>
        <v>0</v>
      </c>
      <c r="J1811" s="15">
        <f>IF(PERL[[#This Row],[Unadjusted Maximum Revenue]]/(PERL[[#This Row],[Proposed Taxable Valuation]]/1000)&gt;PERL[[#This Row],[Max Debt RATE]],PERL[[#This Row],[Max Debt RATE]],PERL[[#This Row],[Unadjusted Maximum Revenue]]/(PERL[[#This Row],[Proposed Taxable Valuation]]/1000))</f>
        <v>0</v>
      </c>
      <c r="K1811" s="26">
        <f>ROUND(PERL[[#This Row],[Proposed Taxable Valuation]]/1000*PERL[[#This Row],[Adjusted Rate]],0)</f>
        <v>0</v>
      </c>
      <c r="L1811" s="19">
        <f t="shared" si="154"/>
        <v>0</v>
      </c>
      <c r="M1811" s="17">
        <f t="shared" si="156"/>
        <v>0</v>
      </c>
      <c r="N1811" s="5">
        <v>120053094</v>
      </c>
      <c r="O1811">
        <f>INDEX($R$3:$T$335,MATCH(PERL[[#This Row],[DistrictNumber]],$R$3:$R$335,0),3)</f>
        <v>0</v>
      </c>
      <c r="P1811" s="9">
        <f t="shared" si="152"/>
        <v>0</v>
      </c>
      <c r="V1811">
        <v>2031</v>
      </c>
      <c r="W1811" t="s">
        <v>354</v>
      </c>
      <c r="X1811" s="25">
        <v>624496520</v>
      </c>
    </row>
    <row r="1812" spans="1:24" x14ac:dyDescent="0.35">
      <c r="A1812" s="13">
        <v>2031</v>
      </c>
      <c r="B1812" s="13">
        <f t="shared" si="153"/>
        <v>2030</v>
      </c>
      <c r="C1812" t="s">
        <v>358</v>
      </c>
      <c r="D1812" t="s">
        <v>359</v>
      </c>
      <c r="E1812" s="5">
        <v>566717319</v>
      </c>
      <c r="F1812" s="13">
        <f>INDEX($R$3:$T$335,MATCH(PERL[[#This Row],[DistrictNumber]],$R$3:$R$335,0),3)</f>
        <v>0</v>
      </c>
      <c r="G1812" s="9">
        <f t="shared" si="155"/>
        <v>0</v>
      </c>
      <c r="H1812" s="11">
        <v>1.02</v>
      </c>
      <c r="I1812" s="12" cm="1">
        <f t="array" ref="I1812">INDEX(PERL[],MATCH(PERL[[#This Row],[Base Year]]&amp;PERL[[#This Row],[DistrictNumber]],PERL[[Fiscal Year]:[Fiscal Year]]&amp;PERL[[DistrictNumber]:[DistrictNumber]],0),9)*$H1812</f>
        <v>0</v>
      </c>
      <c r="J1812" s="15">
        <f>IF(PERL[[#This Row],[Unadjusted Maximum Revenue]]/(PERL[[#This Row],[Proposed Taxable Valuation]]/1000)&gt;PERL[[#This Row],[Max Debt RATE]],PERL[[#This Row],[Max Debt RATE]],PERL[[#This Row],[Unadjusted Maximum Revenue]]/(PERL[[#This Row],[Proposed Taxable Valuation]]/1000))</f>
        <v>0</v>
      </c>
      <c r="K1812" s="26">
        <f>ROUND(PERL[[#This Row],[Proposed Taxable Valuation]]/1000*PERL[[#This Row],[Adjusted Rate]],0)</f>
        <v>0</v>
      </c>
      <c r="L1812" s="19">
        <f t="shared" si="154"/>
        <v>0</v>
      </c>
      <c r="M1812" s="17">
        <f t="shared" si="156"/>
        <v>0</v>
      </c>
      <c r="N1812" s="5">
        <v>371109852</v>
      </c>
      <c r="O1812">
        <f>INDEX($R$3:$T$335,MATCH(PERL[[#This Row],[DistrictNumber]],$R$3:$R$335,0),3)</f>
        <v>0</v>
      </c>
      <c r="P1812" s="9">
        <f t="shared" si="152"/>
        <v>0</v>
      </c>
      <c r="V1812">
        <v>2031</v>
      </c>
      <c r="W1812" t="s">
        <v>356</v>
      </c>
      <c r="X1812" s="25">
        <v>183530606</v>
      </c>
    </row>
    <row r="1813" spans="1:24" x14ac:dyDescent="0.35">
      <c r="A1813" s="13">
        <v>2031</v>
      </c>
      <c r="B1813" s="13">
        <f t="shared" si="153"/>
        <v>2030</v>
      </c>
      <c r="C1813" t="s">
        <v>360</v>
      </c>
      <c r="D1813" t="s">
        <v>361</v>
      </c>
      <c r="E1813" s="5">
        <v>425595191</v>
      </c>
      <c r="F1813" s="13">
        <f>INDEX($R$3:$T$335,MATCH(PERL[[#This Row],[DistrictNumber]],$R$3:$R$335,0),3)</f>
        <v>0</v>
      </c>
      <c r="G1813" s="9">
        <f t="shared" si="155"/>
        <v>0</v>
      </c>
      <c r="H1813" s="11">
        <v>1.02</v>
      </c>
      <c r="I1813" s="12" cm="1">
        <f t="array" ref="I1813">INDEX(PERL[],MATCH(PERL[[#This Row],[Base Year]]&amp;PERL[[#This Row],[DistrictNumber]],PERL[[Fiscal Year]:[Fiscal Year]]&amp;PERL[[DistrictNumber]:[DistrictNumber]],0),9)*$H1813</f>
        <v>0</v>
      </c>
      <c r="J1813" s="15">
        <f>IF(PERL[[#This Row],[Unadjusted Maximum Revenue]]/(PERL[[#This Row],[Proposed Taxable Valuation]]/1000)&gt;PERL[[#This Row],[Max Debt RATE]],PERL[[#This Row],[Max Debt RATE]],PERL[[#This Row],[Unadjusted Maximum Revenue]]/(PERL[[#This Row],[Proposed Taxable Valuation]]/1000))</f>
        <v>0</v>
      </c>
      <c r="K1813" s="26">
        <f>ROUND(PERL[[#This Row],[Proposed Taxable Valuation]]/1000*PERL[[#This Row],[Adjusted Rate]],0)</f>
        <v>0</v>
      </c>
      <c r="L1813" s="19">
        <f t="shared" si="154"/>
        <v>0</v>
      </c>
      <c r="M1813" s="17">
        <f t="shared" si="156"/>
        <v>0</v>
      </c>
      <c r="N1813" s="5">
        <v>325630981</v>
      </c>
      <c r="O1813">
        <f>INDEX($R$3:$T$335,MATCH(PERL[[#This Row],[DistrictNumber]],$R$3:$R$335,0),3)</f>
        <v>0</v>
      </c>
      <c r="P1813" s="9">
        <f t="shared" si="152"/>
        <v>0</v>
      </c>
      <c r="V1813">
        <v>2031</v>
      </c>
      <c r="W1813" t="s">
        <v>360</v>
      </c>
      <c r="X1813" s="25">
        <v>425595191</v>
      </c>
    </row>
    <row r="1814" spans="1:24" x14ac:dyDescent="0.35">
      <c r="A1814" s="13">
        <v>2031</v>
      </c>
      <c r="B1814" s="13">
        <f t="shared" si="153"/>
        <v>2030</v>
      </c>
      <c r="C1814" t="s">
        <v>362</v>
      </c>
      <c r="D1814" t="s">
        <v>363</v>
      </c>
      <c r="E1814" s="5">
        <v>1208678081</v>
      </c>
      <c r="F1814" s="13">
        <f>INDEX($R$3:$T$335,MATCH(PERL[[#This Row],[DistrictNumber]],$R$3:$R$335,0),3)</f>
        <v>0</v>
      </c>
      <c r="G1814" s="9">
        <f t="shared" si="155"/>
        <v>0</v>
      </c>
      <c r="H1814" s="11">
        <v>1.02</v>
      </c>
      <c r="I1814" s="12" cm="1">
        <f t="array" ref="I1814">INDEX(PERL[],MATCH(PERL[[#This Row],[Base Year]]&amp;PERL[[#This Row],[DistrictNumber]],PERL[[Fiscal Year]:[Fiscal Year]]&amp;PERL[[DistrictNumber]:[DistrictNumber]],0),9)*$H1814</f>
        <v>0</v>
      </c>
      <c r="J1814" s="15">
        <f>IF(PERL[[#This Row],[Unadjusted Maximum Revenue]]/(PERL[[#This Row],[Proposed Taxable Valuation]]/1000)&gt;PERL[[#This Row],[Max Debt RATE]],PERL[[#This Row],[Max Debt RATE]],PERL[[#This Row],[Unadjusted Maximum Revenue]]/(PERL[[#This Row],[Proposed Taxable Valuation]]/1000))</f>
        <v>0</v>
      </c>
      <c r="K1814" s="26">
        <f>ROUND(PERL[[#This Row],[Proposed Taxable Valuation]]/1000*PERL[[#This Row],[Adjusted Rate]],0)</f>
        <v>0</v>
      </c>
      <c r="L1814" s="19">
        <f t="shared" si="154"/>
        <v>0</v>
      </c>
      <c r="M1814" s="17">
        <f t="shared" si="156"/>
        <v>0</v>
      </c>
      <c r="N1814" s="5">
        <v>746088875</v>
      </c>
      <c r="O1814">
        <f>INDEX($R$3:$T$335,MATCH(PERL[[#This Row],[DistrictNumber]],$R$3:$R$335,0),3)</f>
        <v>0</v>
      </c>
      <c r="P1814" s="9">
        <f t="shared" si="152"/>
        <v>0</v>
      </c>
      <c r="V1814">
        <v>2031</v>
      </c>
      <c r="W1814" t="s">
        <v>362</v>
      </c>
      <c r="X1814" s="25">
        <v>1208678081</v>
      </c>
    </row>
    <row r="1815" spans="1:24" x14ac:dyDescent="0.35">
      <c r="A1815" s="13">
        <v>2031</v>
      </c>
      <c r="B1815" s="13">
        <f t="shared" si="153"/>
        <v>2030</v>
      </c>
      <c r="C1815" t="s">
        <v>364</v>
      </c>
      <c r="D1815" t="s">
        <v>365</v>
      </c>
      <c r="E1815" s="5">
        <v>771033414</v>
      </c>
      <c r="F1815" s="13">
        <f>INDEX($R$3:$T$335,MATCH(PERL[[#This Row],[DistrictNumber]],$R$3:$R$335,0),3)</f>
        <v>0.13500000000000001</v>
      </c>
      <c r="G1815" s="9">
        <f t="shared" si="155"/>
        <v>104089.51089000001</v>
      </c>
      <c r="H1815" s="11">
        <v>1.02</v>
      </c>
      <c r="I1815" s="12" cm="1">
        <f t="array" ref="I1815">INDEX(PERL[],MATCH(PERL[[#This Row],[Base Year]]&amp;PERL[[#This Row],[DistrictNumber]],PERL[[Fiscal Year]:[Fiscal Year]]&amp;PERL[[DistrictNumber]:[DistrictNumber]],0),9)*$H1815</f>
        <v>57798.081722350318</v>
      </c>
      <c r="J1815" s="15">
        <f>IF(PERL[[#This Row],[Unadjusted Maximum Revenue]]/(PERL[[#This Row],[Proposed Taxable Valuation]]/1000)&gt;PERL[[#This Row],[Max Debt RATE]],PERL[[#This Row],[Max Debt RATE]],PERL[[#This Row],[Unadjusted Maximum Revenue]]/(PERL[[#This Row],[Proposed Taxable Valuation]]/1000))</f>
        <v>7.4961837804801437E-2</v>
      </c>
      <c r="K1815" s="26">
        <f>ROUND(PERL[[#This Row],[Proposed Taxable Valuation]]/1000*PERL[[#This Row],[Adjusted Rate]],0)</f>
        <v>57798</v>
      </c>
      <c r="L1815" s="19">
        <f t="shared" si="154"/>
        <v>-46291.429167649687</v>
      </c>
      <c r="M1815" s="17">
        <f t="shared" si="156"/>
        <v>-6.0038162195198572E-2</v>
      </c>
      <c r="N1815" s="5">
        <v>477956129</v>
      </c>
      <c r="O1815">
        <f>INDEX($R$3:$T$335,MATCH(PERL[[#This Row],[DistrictNumber]],$R$3:$R$335,0),3)</f>
        <v>0.13500000000000001</v>
      </c>
      <c r="P1815" s="9">
        <f t="shared" si="152"/>
        <v>64524.077415000007</v>
      </c>
      <c r="V1815">
        <v>2031</v>
      </c>
      <c r="W1815" t="s">
        <v>364</v>
      </c>
      <c r="X1815" s="25">
        <v>771033414</v>
      </c>
    </row>
    <row r="1816" spans="1:24" x14ac:dyDescent="0.35">
      <c r="A1816" s="13">
        <v>2031</v>
      </c>
      <c r="B1816" s="13">
        <f t="shared" si="153"/>
        <v>2030</v>
      </c>
      <c r="C1816" t="s">
        <v>366</v>
      </c>
      <c r="D1816" t="s">
        <v>367</v>
      </c>
      <c r="E1816" s="5">
        <v>1700432977</v>
      </c>
      <c r="F1816" s="13">
        <f>INDEX($R$3:$T$335,MATCH(PERL[[#This Row],[DistrictNumber]],$R$3:$R$335,0),3)</f>
        <v>0</v>
      </c>
      <c r="G1816" s="9">
        <f t="shared" si="155"/>
        <v>0</v>
      </c>
      <c r="H1816" s="11">
        <v>1.02</v>
      </c>
      <c r="I1816" s="12" cm="1">
        <f t="array" ref="I1816">INDEX(PERL[],MATCH(PERL[[#This Row],[Base Year]]&amp;PERL[[#This Row],[DistrictNumber]],PERL[[Fiscal Year]:[Fiscal Year]]&amp;PERL[[DistrictNumber]:[DistrictNumber]],0),9)*$H1816</f>
        <v>0</v>
      </c>
      <c r="J1816" s="15">
        <f>IF(PERL[[#This Row],[Unadjusted Maximum Revenue]]/(PERL[[#This Row],[Proposed Taxable Valuation]]/1000)&gt;PERL[[#This Row],[Max Debt RATE]],PERL[[#This Row],[Max Debt RATE]],PERL[[#This Row],[Unadjusted Maximum Revenue]]/(PERL[[#This Row],[Proposed Taxable Valuation]]/1000))</f>
        <v>0</v>
      </c>
      <c r="K1816" s="26">
        <f>ROUND(PERL[[#This Row],[Proposed Taxable Valuation]]/1000*PERL[[#This Row],[Adjusted Rate]],0)</f>
        <v>0</v>
      </c>
      <c r="L1816" s="19">
        <f t="shared" si="154"/>
        <v>0</v>
      </c>
      <c r="M1816" s="17">
        <f t="shared" si="156"/>
        <v>0</v>
      </c>
      <c r="N1816" s="5">
        <v>1105257463</v>
      </c>
      <c r="O1816">
        <f>INDEX($R$3:$T$335,MATCH(PERL[[#This Row],[DistrictNumber]],$R$3:$R$335,0),3)</f>
        <v>0</v>
      </c>
      <c r="P1816" s="9">
        <f t="shared" si="152"/>
        <v>0</v>
      </c>
      <c r="V1816">
        <v>2031</v>
      </c>
      <c r="W1816" t="s">
        <v>358</v>
      </c>
      <c r="X1816" s="25">
        <v>566717319</v>
      </c>
    </row>
    <row r="1817" spans="1:24" x14ac:dyDescent="0.35">
      <c r="A1817" s="13">
        <v>2031</v>
      </c>
      <c r="B1817" s="13">
        <f t="shared" si="153"/>
        <v>2030</v>
      </c>
      <c r="C1817" t="s">
        <v>368</v>
      </c>
      <c r="D1817" t="s">
        <v>369</v>
      </c>
      <c r="E1817" s="5">
        <v>1107763109</v>
      </c>
      <c r="F1817" s="13">
        <f>INDEX($R$3:$T$335,MATCH(PERL[[#This Row],[DistrictNumber]],$R$3:$R$335,0),3)</f>
        <v>0</v>
      </c>
      <c r="G1817" s="9">
        <f t="shared" si="155"/>
        <v>0</v>
      </c>
      <c r="H1817" s="11">
        <v>1.02</v>
      </c>
      <c r="I1817" s="12" cm="1">
        <f t="array" ref="I1817">INDEX(PERL[],MATCH(PERL[[#This Row],[Base Year]]&amp;PERL[[#This Row],[DistrictNumber]],PERL[[Fiscal Year]:[Fiscal Year]]&amp;PERL[[DistrictNumber]:[DistrictNumber]],0),9)*$H1817</f>
        <v>0</v>
      </c>
      <c r="J1817" s="15">
        <f>IF(PERL[[#This Row],[Unadjusted Maximum Revenue]]/(PERL[[#This Row],[Proposed Taxable Valuation]]/1000)&gt;PERL[[#This Row],[Max Debt RATE]],PERL[[#This Row],[Max Debt RATE]],PERL[[#This Row],[Unadjusted Maximum Revenue]]/(PERL[[#This Row],[Proposed Taxable Valuation]]/1000))</f>
        <v>0</v>
      </c>
      <c r="K1817" s="26">
        <f>ROUND(PERL[[#This Row],[Proposed Taxable Valuation]]/1000*PERL[[#This Row],[Adjusted Rate]],0)</f>
        <v>0</v>
      </c>
      <c r="L1817" s="19">
        <f t="shared" si="154"/>
        <v>0</v>
      </c>
      <c r="M1817" s="17">
        <f t="shared" si="156"/>
        <v>0</v>
      </c>
      <c r="N1817" s="5">
        <v>706101158</v>
      </c>
      <c r="O1817">
        <f>INDEX($R$3:$T$335,MATCH(PERL[[#This Row],[DistrictNumber]],$R$3:$R$335,0),3)</f>
        <v>0</v>
      </c>
      <c r="P1817" s="9">
        <f t="shared" si="152"/>
        <v>0</v>
      </c>
      <c r="V1817">
        <v>2031</v>
      </c>
      <c r="W1817" t="s">
        <v>368</v>
      </c>
      <c r="X1817" s="25">
        <v>1107763109</v>
      </c>
    </row>
    <row r="1818" spans="1:24" x14ac:dyDescent="0.35">
      <c r="A1818" s="13">
        <v>2031</v>
      </c>
      <c r="B1818" s="13">
        <f t="shared" si="153"/>
        <v>2030</v>
      </c>
      <c r="C1818" t="s">
        <v>370</v>
      </c>
      <c r="D1818" t="s">
        <v>371</v>
      </c>
      <c r="E1818" s="5">
        <v>786231340</v>
      </c>
      <c r="F1818" s="13">
        <f>INDEX($R$3:$T$335,MATCH(PERL[[#This Row],[DistrictNumber]],$R$3:$R$335,0),3)</f>
        <v>0</v>
      </c>
      <c r="G1818" s="9">
        <f t="shared" si="155"/>
        <v>0</v>
      </c>
      <c r="H1818" s="11">
        <v>1.02</v>
      </c>
      <c r="I1818" s="12" cm="1">
        <f t="array" ref="I1818">INDEX(PERL[],MATCH(PERL[[#This Row],[Base Year]]&amp;PERL[[#This Row],[DistrictNumber]],PERL[[Fiscal Year]:[Fiscal Year]]&amp;PERL[[DistrictNumber]:[DistrictNumber]],0),9)*$H1818</f>
        <v>0</v>
      </c>
      <c r="J1818" s="15">
        <f>IF(PERL[[#This Row],[Unadjusted Maximum Revenue]]/(PERL[[#This Row],[Proposed Taxable Valuation]]/1000)&gt;PERL[[#This Row],[Max Debt RATE]],PERL[[#This Row],[Max Debt RATE]],PERL[[#This Row],[Unadjusted Maximum Revenue]]/(PERL[[#This Row],[Proposed Taxable Valuation]]/1000))</f>
        <v>0</v>
      </c>
      <c r="K1818" s="26">
        <f>ROUND(PERL[[#This Row],[Proposed Taxable Valuation]]/1000*PERL[[#This Row],[Adjusted Rate]],0)</f>
        <v>0</v>
      </c>
      <c r="L1818" s="19">
        <f t="shared" si="154"/>
        <v>0</v>
      </c>
      <c r="M1818" s="17">
        <f t="shared" si="156"/>
        <v>0</v>
      </c>
      <c r="N1818" s="5">
        <v>508468953</v>
      </c>
      <c r="O1818">
        <f>INDEX($R$3:$T$335,MATCH(PERL[[#This Row],[DistrictNumber]],$R$3:$R$335,0),3)</f>
        <v>0</v>
      </c>
      <c r="P1818" s="9">
        <f t="shared" si="152"/>
        <v>0</v>
      </c>
      <c r="V1818">
        <v>2031</v>
      </c>
      <c r="W1818" t="s">
        <v>370</v>
      </c>
      <c r="X1818" s="25">
        <v>786231340</v>
      </c>
    </row>
    <row r="1819" spans="1:24" x14ac:dyDescent="0.35">
      <c r="A1819" s="13">
        <v>2031</v>
      </c>
      <c r="B1819" s="13">
        <f t="shared" si="153"/>
        <v>2030</v>
      </c>
      <c r="C1819" t="s">
        <v>372</v>
      </c>
      <c r="D1819" t="s">
        <v>373</v>
      </c>
      <c r="E1819" s="5">
        <v>396309694</v>
      </c>
      <c r="F1819" s="13">
        <f>INDEX($R$3:$T$335,MATCH(PERL[[#This Row],[DistrictNumber]],$R$3:$R$335,0),3)</f>
        <v>0</v>
      </c>
      <c r="G1819" s="9">
        <f t="shared" si="155"/>
        <v>0</v>
      </c>
      <c r="H1819" s="11">
        <v>1.02</v>
      </c>
      <c r="I1819" s="12" cm="1">
        <f t="array" ref="I1819">INDEX(PERL[],MATCH(PERL[[#This Row],[Base Year]]&amp;PERL[[#This Row],[DistrictNumber]],PERL[[Fiscal Year]:[Fiscal Year]]&amp;PERL[[DistrictNumber]:[DistrictNumber]],0),9)*$H1819</f>
        <v>0</v>
      </c>
      <c r="J1819" s="15">
        <f>IF(PERL[[#This Row],[Unadjusted Maximum Revenue]]/(PERL[[#This Row],[Proposed Taxable Valuation]]/1000)&gt;PERL[[#This Row],[Max Debt RATE]],PERL[[#This Row],[Max Debt RATE]],PERL[[#This Row],[Unadjusted Maximum Revenue]]/(PERL[[#This Row],[Proposed Taxable Valuation]]/1000))</f>
        <v>0</v>
      </c>
      <c r="K1819" s="26">
        <f>ROUND(PERL[[#This Row],[Proposed Taxable Valuation]]/1000*PERL[[#This Row],[Adjusted Rate]],0)</f>
        <v>0</v>
      </c>
      <c r="L1819" s="19">
        <f t="shared" si="154"/>
        <v>0</v>
      </c>
      <c r="M1819" s="17">
        <f t="shared" si="156"/>
        <v>0</v>
      </c>
      <c r="N1819" s="5">
        <v>233217174</v>
      </c>
      <c r="O1819">
        <f>INDEX($R$3:$T$335,MATCH(PERL[[#This Row],[DistrictNumber]],$R$3:$R$335,0),3)</f>
        <v>0</v>
      </c>
      <c r="P1819" s="9">
        <f t="shared" si="152"/>
        <v>0</v>
      </c>
      <c r="V1819">
        <v>2031</v>
      </c>
      <c r="W1819" t="s">
        <v>372</v>
      </c>
      <c r="X1819" s="25">
        <v>396309694</v>
      </c>
    </row>
    <row r="1820" spans="1:24" x14ac:dyDescent="0.35">
      <c r="A1820" s="13">
        <v>2031</v>
      </c>
      <c r="B1820" s="13">
        <f t="shared" si="153"/>
        <v>2030</v>
      </c>
      <c r="C1820" t="s">
        <v>374</v>
      </c>
      <c r="D1820" t="s">
        <v>375</v>
      </c>
      <c r="E1820" s="5">
        <v>186247207</v>
      </c>
      <c r="F1820" s="13">
        <f>INDEX($R$3:$T$335,MATCH(PERL[[#This Row],[DistrictNumber]],$R$3:$R$335,0),3)</f>
        <v>0</v>
      </c>
      <c r="G1820" s="9">
        <f t="shared" si="155"/>
        <v>0</v>
      </c>
      <c r="H1820" s="11">
        <v>1.02</v>
      </c>
      <c r="I1820" s="12" cm="1">
        <f t="array" ref="I1820">INDEX(PERL[],MATCH(PERL[[#This Row],[Base Year]]&amp;PERL[[#This Row],[DistrictNumber]],PERL[[Fiscal Year]:[Fiscal Year]]&amp;PERL[[DistrictNumber]:[DistrictNumber]],0),9)*$H1820</f>
        <v>0</v>
      </c>
      <c r="J1820" s="15">
        <f>IF(PERL[[#This Row],[Unadjusted Maximum Revenue]]/(PERL[[#This Row],[Proposed Taxable Valuation]]/1000)&gt;PERL[[#This Row],[Max Debt RATE]],PERL[[#This Row],[Max Debt RATE]],PERL[[#This Row],[Unadjusted Maximum Revenue]]/(PERL[[#This Row],[Proposed Taxable Valuation]]/1000))</f>
        <v>0</v>
      </c>
      <c r="K1820" s="26">
        <f>ROUND(PERL[[#This Row],[Proposed Taxable Valuation]]/1000*PERL[[#This Row],[Adjusted Rate]],0)</f>
        <v>0</v>
      </c>
      <c r="L1820" s="19">
        <f t="shared" si="154"/>
        <v>0</v>
      </c>
      <c r="M1820" s="17">
        <f t="shared" si="156"/>
        <v>0</v>
      </c>
      <c r="N1820" s="5">
        <v>137932787</v>
      </c>
      <c r="O1820">
        <f>INDEX($R$3:$T$335,MATCH(PERL[[#This Row],[DistrictNumber]],$R$3:$R$335,0),3)</f>
        <v>0</v>
      </c>
      <c r="P1820" s="9">
        <f t="shared" si="152"/>
        <v>0</v>
      </c>
      <c r="V1820">
        <v>2031</v>
      </c>
      <c r="W1820" t="s">
        <v>374</v>
      </c>
      <c r="X1820" s="25">
        <v>186247207</v>
      </c>
    </row>
    <row r="1821" spans="1:24" x14ac:dyDescent="0.35">
      <c r="A1821" s="13">
        <v>2031</v>
      </c>
      <c r="B1821" s="13">
        <f t="shared" si="153"/>
        <v>2030</v>
      </c>
      <c r="C1821" t="s">
        <v>376</v>
      </c>
      <c r="D1821" t="s">
        <v>377</v>
      </c>
      <c r="E1821" s="5">
        <v>121943677</v>
      </c>
      <c r="F1821" s="13">
        <f>INDEX($R$3:$T$335,MATCH(PERL[[#This Row],[DistrictNumber]],$R$3:$R$335,0),3)</f>
        <v>0</v>
      </c>
      <c r="G1821" s="9">
        <f t="shared" si="155"/>
        <v>0</v>
      </c>
      <c r="H1821" s="11">
        <v>1.02</v>
      </c>
      <c r="I1821" s="12" cm="1">
        <f t="array" ref="I1821">INDEX(PERL[],MATCH(PERL[[#This Row],[Base Year]]&amp;PERL[[#This Row],[DistrictNumber]],PERL[[Fiscal Year]:[Fiscal Year]]&amp;PERL[[DistrictNumber]:[DistrictNumber]],0),9)*$H1821</f>
        <v>0</v>
      </c>
      <c r="J1821" s="15">
        <f>IF(PERL[[#This Row],[Unadjusted Maximum Revenue]]/(PERL[[#This Row],[Proposed Taxable Valuation]]/1000)&gt;PERL[[#This Row],[Max Debt RATE]],PERL[[#This Row],[Max Debt RATE]],PERL[[#This Row],[Unadjusted Maximum Revenue]]/(PERL[[#This Row],[Proposed Taxable Valuation]]/1000))</f>
        <v>0</v>
      </c>
      <c r="K1821" s="26">
        <f>ROUND(PERL[[#This Row],[Proposed Taxable Valuation]]/1000*PERL[[#This Row],[Adjusted Rate]],0)</f>
        <v>0</v>
      </c>
      <c r="L1821" s="19">
        <f t="shared" si="154"/>
        <v>0</v>
      </c>
      <c r="M1821" s="17">
        <f t="shared" si="156"/>
        <v>0</v>
      </c>
      <c r="N1821" s="5">
        <v>87190989</v>
      </c>
      <c r="O1821">
        <f>INDEX($R$3:$T$335,MATCH(PERL[[#This Row],[DistrictNumber]],$R$3:$R$335,0),3)</f>
        <v>0</v>
      </c>
      <c r="P1821" s="9">
        <f t="shared" si="152"/>
        <v>0</v>
      </c>
      <c r="V1821">
        <v>2031</v>
      </c>
      <c r="W1821" t="s">
        <v>376</v>
      </c>
      <c r="X1821" s="25">
        <v>121943677</v>
      </c>
    </row>
    <row r="1822" spans="1:24" x14ac:dyDescent="0.35">
      <c r="A1822" s="13">
        <v>2031</v>
      </c>
      <c r="B1822" s="13">
        <f t="shared" si="153"/>
        <v>2030</v>
      </c>
      <c r="C1822" t="s">
        <v>378</v>
      </c>
      <c r="D1822" t="s">
        <v>379</v>
      </c>
      <c r="E1822" s="5">
        <v>200816893</v>
      </c>
      <c r="F1822" s="13">
        <f>INDEX($R$3:$T$335,MATCH(PERL[[#This Row],[DistrictNumber]],$R$3:$R$335,0),3)</f>
        <v>0</v>
      </c>
      <c r="G1822" s="9">
        <f t="shared" si="155"/>
        <v>0</v>
      </c>
      <c r="H1822" s="11">
        <v>1.02</v>
      </c>
      <c r="I1822" s="12" cm="1">
        <f t="array" ref="I1822">INDEX(PERL[],MATCH(PERL[[#This Row],[Base Year]]&amp;PERL[[#This Row],[DistrictNumber]],PERL[[Fiscal Year]:[Fiscal Year]]&amp;PERL[[DistrictNumber]:[DistrictNumber]],0),9)*$H1822</f>
        <v>0</v>
      </c>
      <c r="J1822" s="15">
        <f>IF(PERL[[#This Row],[Unadjusted Maximum Revenue]]/(PERL[[#This Row],[Proposed Taxable Valuation]]/1000)&gt;PERL[[#This Row],[Max Debt RATE]],PERL[[#This Row],[Max Debt RATE]],PERL[[#This Row],[Unadjusted Maximum Revenue]]/(PERL[[#This Row],[Proposed Taxable Valuation]]/1000))</f>
        <v>0</v>
      </c>
      <c r="K1822" s="26">
        <f>ROUND(PERL[[#This Row],[Proposed Taxable Valuation]]/1000*PERL[[#This Row],[Adjusted Rate]],0)</f>
        <v>0</v>
      </c>
      <c r="L1822" s="19">
        <f t="shared" si="154"/>
        <v>0</v>
      </c>
      <c r="M1822" s="17">
        <f t="shared" si="156"/>
        <v>0</v>
      </c>
      <c r="N1822" s="5">
        <v>132781791</v>
      </c>
      <c r="O1822">
        <f>INDEX($R$3:$T$335,MATCH(PERL[[#This Row],[DistrictNumber]],$R$3:$R$335,0),3)</f>
        <v>0</v>
      </c>
      <c r="P1822" s="9">
        <f t="shared" si="152"/>
        <v>0</v>
      </c>
      <c r="V1822">
        <v>2031</v>
      </c>
      <c r="W1822" t="s">
        <v>378</v>
      </c>
      <c r="X1822" s="25">
        <v>200816893</v>
      </c>
    </row>
    <row r="1823" spans="1:24" x14ac:dyDescent="0.35">
      <c r="A1823" s="13">
        <v>2031</v>
      </c>
      <c r="B1823" s="13">
        <f t="shared" si="153"/>
        <v>2030</v>
      </c>
      <c r="C1823" t="s">
        <v>380</v>
      </c>
      <c r="D1823" t="s">
        <v>381</v>
      </c>
      <c r="E1823" s="5">
        <v>808215425</v>
      </c>
      <c r="F1823" s="13">
        <f>INDEX($R$3:$T$335,MATCH(PERL[[#This Row],[DistrictNumber]],$R$3:$R$335,0),3)</f>
        <v>0</v>
      </c>
      <c r="G1823" s="9">
        <f t="shared" si="155"/>
        <v>0</v>
      </c>
      <c r="H1823" s="11">
        <v>1.02</v>
      </c>
      <c r="I1823" s="12" cm="1">
        <f t="array" ref="I1823">INDEX(PERL[],MATCH(PERL[[#This Row],[Base Year]]&amp;PERL[[#This Row],[DistrictNumber]],PERL[[Fiscal Year]:[Fiscal Year]]&amp;PERL[[DistrictNumber]:[DistrictNumber]],0),9)*$H1823</f>
        <v>0</v>
      </c>
      <c r="J1823" s="15">
        <f>IF(PERL[[#This Row],[Unadjusted Maximum Revenue]]/(PERL[[#This Row],[Proposed Taxable Valuation]]/1000)&gt;PERL[[#This Row],[Max Debt RATE]],PERL[[#This Row],[Max Debt RATE]],PERL[[#This Row],[Unadjusted Maximum Revenue]]/(PERL[[#This Row],[Proposed Taxable Valuation]]/1000))</f>
        <v>0</v>
      </c>
      <c r="K1823" s="26">
        <f>ROUND(PERL[[#This Row],[Proposed Taxable Valuation]]/1000*PERL[[#This Row],[Adjusted Rate]],0)</f>
        <v>0</v>
      </c>
      <c r="L1823" s="19">
        <f t="shared" si="154"/>
        <v>0</v>
      </c>
      <c r="M1823" s="17">
        <f t="shared" si="156"/>
        <v>0</v>
      </c>
      <c r="N1823" s="5">
        <v>497485274</v>
      </c>
      <c r="O1823">
        <f>INDEX($R$3:$T$335,MATCH(PERL[[#This Row],[DistrictNumber]],$R$3:$R$335,0),3)</f>
        <v>0</v>
      </c>
      <c r="P1823" s="9">
        <f t="shared" si="152"/>
        <v>0</v>
      </c>
      <c r="V1823">
        <v>2031</v>
      </c>
      <c r="W1823" t="s">
        <v>380</v>
      </c>
      <c r="X1823" s="25">
        <v>808215425</v>
      </c>
    </row>
    <row r="1824" spans="1:24" x14ac:dyDescent="0.35">
      <c r="A1824" s="13">
        <v>2031</v>
      </c>
      <c r="B1824" s="13">
        <f t="shared" si="153"/>
        <v>2030</v>
      </c>
      <c r="C1824" t="s">
        <v>382</v>
      </c>
      <c r="D1824" t="s">
        <v>383</v>
      </c>
      <c r="E1824" s="5">
        <v>1230006504</v>
      </c>
      <c r="F1824" s="13">
        <f>INDEX($R$3:$T$335,MATCH(PERL[[#This Row],[DistrictNumber]],$R$3:$R$335,0),3)</f>
        <v>0</v>
      </c>
      <c r="G1824" s="9">
        <f t="shared" si="155"/>
        <v>0</v>
      </c>
      <c r="H1824" s="11">
        <v>1.02</v>
      </c>
      <c r="I1824" s="12" cm="1">
        <f t="array" ref="I1824">INDEX(PERL[],MATCH(PERL[[#This Row],[Base Year]]&amp;PERL[[#This Row],[DistrictNumber]],PERL[[Fiscal Year]:[Fiscal Year]]&amp;PERL[[DistrictNumber]:[DistrictNumber]],0),9)*$H1824</f>
        <v>0</v>
      </c>
      <c r="J1824" s="15">
        <f>IF(PERL[[#This Row],[Unadjusted Maximum Revenue]]/(PERL[[#This Row],[Proposed Taxable Valuation]]/1000)&gt;PERL[[#This Row],[Max Debt RATE]],PERL[[#This Row],[Max Debt RATE]],PERL[[#This Row],[Unadjusted Maximum Revenue]]/(PERL[[#This Row],[Proposed Taxable Valuation]]/1000))</f>
        <v>0</v>
      </c>
      <c r="K1824" s="26">
        <f>ROUND(PERL[[#This Row],[Proposed Taxable Valuation]]/1000*PERL[[#This Row],[Adjusted Rate]],0)</f>
        <v>0</v>
      </c>
      <c r="L1824" s="19">
        <f t="shared" si="154"/>
        <v>0</v>
      </c>
      <c r="M1824" s="17">
        <f t="shared" si="156"/>
        <v>0</v>
      </c>
      <c r="N1824" s="5">
        <v>779661964</v>
      </c>
      <c r="O1824">
        <f>INDEX($R$3:$T$335,MATCH(PERL[[#This Row],[DistrictNumber]],$R$3:$R$335,0),3)</f>
        <v>0</v>
      </c>
      <c r="P1824" s="9">
        <f t="shared" si="152"/>
        <v>0</v>
      </c>
      <c r="V1824">
        <v>2031</v>
      </c>
      <c r="W1824" t="s">
        <v>382</v>
      </c>
      <c r="X1824" s="25">
        <v>1230006504</v>
      </c>
    </row>
    <row r="1825" spans="1:24" x14ac:dyDescent="0.35">
      <c r="A1825" s="13">
        <v>2031</v>
      </c>
      <c r="B1825" s="13">
        <f t="shared" si="153"/>
        <v>2030</v>
      </c>
      <c r="C1825" t="s">
        <v>384</v>
      </c>
      <c r="D1825" t="s">
        <v>385</v>
      </c>
      <c r="E1825" s="5">
        <v>835737350</v>
      </c>
      <c r="F1825" s="13">
        <f>INDEX($R$3:$T$335,MATCH(PERL[[#This Row],[DistrictNumber]],$R$3:$R$335,0),3)</f>
        <v>0.13500000000000001</v>
      </c>
      <c r="G1825" s="9">
        <f t="shared" si="155"/>
        <v>112824.54225</v>
      </c>
      <c r="H1825" s="11">
        <v>1.02</v>
      </c>
      <c r="I1825" s="12" cm="1">
        <f t="array" ref="I1825">INDEX(PERL[],MATCH(PERL[[#This Row],[Base Year]]&amp;PERL[[#This Row],[DistrictNumber]],PERL[[Fiscal Year]:[Fiscal Year]]&amp;PERL[[DistrictNumber]:[DistrictNumber]],0),9)*$H1825</f>
        <v>59063.426604694789</v>
      </c>
      <c r="J1825" s="15">
        <f>IF(PERL[[#This Row],[Unadjusted Maximum Revenue]]/(PERL[[#This Row],[Proposed Taxable Valuation]]/1000)&gt;PERL[[#This Row],[Max Debt RATE]],PERL[[#This Row],[Max Debt RATE]],PERL[[#This Row],[Unadjusted Maximum Revenue]]/(PERL[[#This Row],[Proposed Taxable Valuation]]/1000))</f>
        <v>7.0672235247945775E-2</v>
      </c>
      <c r="K1825" s="26">
        <f>ROUND(PERL[[#This Row],[Proposed Taxable Valuation]]/1000*PERL[[#This Row],[Adjusted Rate]],0)</f>
        <v>59063</v>
      </c>
      <c r="L1825" s="19">
        <f t="shared" si="154"/>
        <v>-53761.11564530521</v>
      </c>
      <c r="M1825" s="17">
        <f t="shared" si="156"/>
        <v>-6.4327764752054234E-2</v>
      </c>
      <c r="N1825" s="5">
        <v>474288500</v>
      </c>
      <c r="O1825">
        <f>INDEX($R$3:$T$335,MATCH(PERL[[#This Row],[DistrictNumber]],$R$3:$R$335,0),3)</f>
        <v>0.13500000000000001</v>
      </c>
      <c r="P1825" s="9">
        <f t="shared" si="152"/>
        <v>64028.947500000002</v>
      </c>
      <c r="V1825">
        <v>2031</v>
      </c>
      <c r="W1825" t="s">
        <v>384</v>
      </c>
      <c r="X1825" s="25">
        <v>835737350</v>
      </c>
    </row>
    <row r="1826" spans="1:24" x14ac:dyDescent="0.35">
      <c r="A1826" s="13">
        <v>2031</v>
      </c>
      <c r="B1826" s="13">
        <f t="shared" si="153"/>
        <v>2030</v>
      </c>
      <c r="C1826" t="s">
        <v>386</v>
      </c>
      <c r="D1826" t="s">
        <v>387</v>
      </c>
      <c r="E1826" s="5">
        <v>146148916</v>
      </c>
      <c r="F1826" s="13">
        <f>INDEX($R$3:$T$335,MATCH(PERL[[#This Row],[DistrictNumber]],$R$3:$R$335,0),3)</f>
        <v>0</v>
      </c>
      <c r="G1826" s="9">
        <f t="shared" si="155"/>
        <v>0</v>
      </c>
      <c r="H1826" s="11">
        <v>1.02</v>
      </c>
      <c r="I1826" s="12" cm="1">
        <f t="array" ref="I1826">INDEX(PERL[],MATCH(PERL[[#This Row],[Base Year]]&amp;PERL[[#This Row],[DistrictNumber]],PERL[[Fiscal Year]:[Fiscal Year]]&amp;PERL[[DistrictNumber]:[DistrictNumber]],0),9)*$H1826</f>
        <v>0</v>
      </c>
      <c r="J1826" s="15">
        <f>IF(PERL[[#This Row],[Unadjusted Maximum Revenue]]/(PERL[[#This Row],[Proposed Taxable Valuation]]/1000)&gt;PERL[[#This Row],[Max Debt RATE]],PERL[[#This Row],[Max Debt RATE]],PERL[[#This Row],[Unadjusted Maximum Revenue]]/(PERL[[#This Row],[Proposed Taxable Valuation]]/1000))</f>
        <v>0</v>
      </c>
      <c r="K1826" s="26">
        <f>ROUND(PERL[[#This Row],[Proposed Taxable Valuation]]/1000*PERL[[#This Row],[Adjusted Rate]],0)</f>
        <v>0</v>
      </c>
      <c r="L1826" s="19">
        <f t="shared" si="154"/>
        <v>0</v>
      </c>
      <c r="M1826" s="17">
        <f t="shared" si="156"/>
        <v>0</v>
      </c>
      <c r="N1826" s="5">
        <v>103023546</v>
      </c>
      <c r="O1826">
        <f>INDEX($R$3:$T$335,MATCH(PERL[[#This Row],[DistrictNumber]],$R$3:$R$335,0),3)</f>
        <v>0</v>
      </c>
      <c r="P1826" s="9">
        <f t="shared" ref="P1826:P1889" si="157">N1826/1000*O1826</f>
        <v>0</v>
      </c>
      <c r="V1826">
        <v>2031</v>
      </c>
      <c r="W1826" t="s">
        <v>386</v>
      </c>
      <c r="X1826" s="25">
        <v>146148916</v>
      </c>
    </row>
    <row r="1827" spans="1:24" x14ac:dyDescent="0.35">
      <c r="A1827" s="13">
        <v>2031</v>
      </c>
      <c r="B1827" s="13">
        <f t="shared" si="153"/>
        <v>2030</v>
      </c>
      <c r="C1827" t="s">
        <v>388</v>
      </c>
      <c r="D1827" t="s">
        <v>389</v>
      </c>
      <c r="E1827" s="5">
        <v>3129831381</v>
      </c>
      <c r="F1827" s="13">
        <f>INDEX($R$3:$T$335,MATCH(PERL[[#This Row],[DistrictNumber]],$R$3:$R$335,0),3)</f>
        <v>0</v>
      </c>
      <c r="G1827" s="9">
        <f t="shared" si="155"/>
        <v>0</v>
      </c>
      <c r="H1827" s="11">
        <v>1.02</v>
      </c>
      <c r="I1827" s="12" cm="1">
        <f t="array" ref="I1827">INDEX(PERL[],MATCH(PERL[[#This Row],[Base Year]]&amp;PERL[[#This Row],[DistrictNumber]],PERL[[Fiscal Year]:[Fiscal Year]]&amp;PERL[[DistrictNumber]:[DistrictNumber]],0),9)*$H1827</f>
        <v>0</v>
      </c>
      <c r="J1827" s="15">
        <f>IF(PERL[[#This Row],[Unadjusted Maximum Revenue]]/(PERL[[#This Row],[Proposed Taxable Valuation]]/1000)&gt;PERL[[#This Row],[Max Debt RATE]],PERL[[#This Row],[Max Debt RATE]],PERL[[#This Row],[Unadjusted Maximum Revenue]]/(PERL[[#This Row],[Proposed Taxable Valuation]]/1000))</f>
        <v>0</v>
      </c>
      <c r="K1827" s="26">
        <f>ROUND(PERL[[#This Row],[Proposed Taxable Valuation]]/1000*PERL[[#This Row],[Adjusted Rate]],0)</f>
        <v>0</v>
      </c>
      <c r="L1827" s="19">
        <f t="shared" si="154"/>
        <v>0</v>
      </c>
      <c r="M1827" s="17">
        <f t="shared" si="156"/>
        <v>0</v>
      </c>
      <c r="N1827" s="5">
        <v>1897271264</v>
      </c>
      <c r="O1827">
        <f>INDEX($R$3:$T$335,MATCH(PERL[[#This Row],[DistrictNumber]],$R$3:$R$335,0),3)</f>
        <v>0</v>
      </c>
      <c r="P1827" s="9">
        <f t="shared" si="157"/>
        <v>0</v>
      </c>
      <c r="V1827">
        <v>2031</v>
      </c>
      <c r="W1827" t="s">
        <v>388</v>
      </c>
      <c r="X1827" s="25">
        <v>3129831381</v>
      </c>
    </row>
    <row r="1828" spans="1:24" x14ac:dyDescent="0.35">
      <c r="A1828" s="13">
        <v>2031</v>
      </c>
      <c r="B1828" s="13">
        <f t="shared" si="153"/>
        <v>2030</v>
      </c>
      <c r="C1828" t="s">
        <v>390</v>
      </c>
      <c r="D1828" t="s">
        <v>391</v>
      </c>
      <c r="E1828" s="5">
        <v>500174235</v>
      </c>
      <c r="F1828" s="13">
        <f>INDEX($R$3:$T$335,MATCH(PERL[[#This Row],[DistrictNumber]],$R$3:$R$335,0),3)</f>
        <v>0</v>
      </c>
      <c r="G1828" s="9">
        <f t="shared" si="155"/>
        <v>0</v>
      </c>
      <c r="H1828" s="11">
        <v>1.02</v>
      </c>
      <c r="I1828" s="12" cm="1">
        <f t="array" ref="I1828">INDEX(PERL[],MATCH(PERL[[#This Row],[Base Year]]&amp;PERL[[#This Row],[DistrictNumber]],PERL[[Fiscal Year]:[Fiscal Year]]&amp;PERL[[DistrictNumber]:[DistrictNumber]],0),9)*$H1828</f>
        <v>0</v>
      </c>
      <c r="J1828" s="15">
        <f>IF(PERL[[#This Row],[Unadjusted Maximum Revenue]]/(PERL[[#This Row],[Proposed Taxable Valuation]]/1000)&gt;PERL[[#This Row],[Max Debt RATE]],PERL[[#This Row],[Max Debt RATE]],PERL[[#This Row],[Unadjusted Maximum Revenue]]/(PERL[[#This Row],[Proposed Taxable Valuation]]/1000))</f>
        <v>0</v>
      </c>
      <c r="K1828" s="26">
        <f>ROUND(PERL[[#This Row],[Proposed Taxable Valuation]]/1000*PERL[[#This Row],[Adjusted Rate]],0)</f>
        <v>0</v>
      </c>
      <c r="L1828" s="19">
        <f t="shared" si="154"/>
        <v>0</v>
      </c>
      <c r="M1828" s="17">
        <f t="shared" si="156"/>
        <v>0</v>
      </c>
      <c r="N1828" s="5">
        <v>338858823</v>
      </c>
      <c r="O1828">
        <f>INDEX($R$3:$T$335,MATCH(PERL[[#This Row],[DistrictNumber]],$R$3:$R$335,0),3)</f>
        <v>0</v>
      </c>
      <c r="P1828" s="9">
        <f t="shared" si="157"/>
        <v>0</v>
      </c>
      <c r="V1828">
        <v>2031</v>
      </c>
      <c r="W1828" t="s">
        <v>390</v>
      </c>
      <c r="X1828" s="25">
        <v>500174235</v>
      </c>
    </row>
    <row r="1829" spans="1:24" x14ac:dyDescent="0.35">
      <c r="A1829" s="13">
        <v>2031</v>
      </c>
      <c r="B1829" s="13">
        <f t="shared" si="153"/>
        <v>2030</v>
      </c>
      <c r="C1829" t="s">
        <v>392</v>
      </c>
      <c r="D1829" t="s">
        <v>393</v>
      </c>
      <c r="E1829" s="5">
        <v>1210549891</v>
      </c>
      <c r="F1829" s="13">
        <f>INDEX($R$3:$T$335,MATCH(PERL[[#This Row],[DistrictNumber]],$R$3:$R$335,0),3)</f>
        <v>0</v>
      </c>
      <c r="G1829" s="9">
        <f t="shared" si="155"/>
        <v>0</v>
      </c>
      <c r="H1829" s="11">
        <v>1.02</v>
      </c>
      <c r="I1829" s="12" cm="1">
        <f t="array" ref="I1829">INDEX(PERL[],MATCH(PERL[[#This Row],[Base Year]]&amp;PERL[[#This Row],[DistrictNumber]],PERL[[Fiscal Year]:[Fiscal Year]]&amp;PERL[[DistrictNumber]:[DistrictNumber]],0),9)*$H1829</f>
        <v>0</v>
      </c>
      <c r="J1829" s="15">
        <f>IF(PERL[[#This Row],[Unadjusted Maximum Revenue]]/(PERL[[#This Row],[Proposed Taxable Valuation]]/1000)&gt;PERL[[#This Row],[Max Debt RATE]],PERL[[#This Row],[Max Debt RATE]],PERL[[#This Row],[Unadjusted Maximum Revenue]]/(PERL[[#This Row],[Proposed Taxable Valuation]]/1000))</f>
        <v>0</v>
      </c>
      <c r="K1829" s="26">
        <f>ROUND(PERL[[#This Row],[Proposed Taxable Valuation]]/1000*PERL[[#This Row],[Adjusted Rate]],0)</f>
        <v>0</v>
      </c>
      <c r="L1829" s="19">
        <f t="shared" si="154"/>
        <v>0</v>
      </c>
      <c r="M1829" s="17">
        <f t="shared" si="156"/>
        <v>0</v>
      </c>
      <c r="N1829" s="5">
        <v>747930466</v>
      </c>
      <c r="O1829">
        <f>INDEX($R$3:$T$335,MATCH(PERL[[#This Row],[DistrictNumber]],$R$3:$R$335,0),3)</f>
        <v>0</v>
      </c>
      <c r="P1829" s="9">
        <f t="shared" si="157"/>
        <v>0</v>
      </c>
      <c r="V1829">
        <v>2031</v>
      </c>
      <c r="W1829" t="s">
        <v>392</v>
      </c>
      <c r="X1829" s="25">
        <v>1210549891</v>
      </c>
    </row>
    <row r="1830" spans="1:24" x14ac:dyDescent="0.35">
      <c r="A1830" s="13">
        <v>2031</v>
      </c>
      <c r="B1830" s="13">
        <f t="shared" si="153"/>
        <v>2030</v>
      </c>
      <c r="C1830" t="s">
        <v>394</v>
      </c>
      <c r="D1830" t="s">
        <v>395</v>
      </c>
      <c r="E1830" s="5">
        <v>932162877</v>
      </c>
      <c r="F1830" s="13">
        <f>INDEX($R$3:$T$335,MATCH(PERL[[#This Row],[DistrictNumber]],$R$3:$R$335,0),3)</f>
        <v>0</v>
      </c>
      <c r="G1830" s="9">
        <f t="shared" si="155"/>
        <v>0</v>
      </c>
      <c r="H1830" s="11">
        <v>1.02</v>
      </c>
      <c r="I1830" s="12" cm="1">
        <f t="array" ref="I1830">INDEX(PERL[],MATCH(PERL[[#This Row],[Base Year]]&amp;PERL[[#This Row],[DistrictNumber]],PERL[[Fiscal Year]:[Fiscal Year]]&amp;PERL[[DistrictNumber]:[DistrictNumber]],0),9)*$H1830</f>
        <v>0</v>
      </c>
      <c r="J1830" s="15">
        <f>IF(PERL[[#This Row],[Unadjusted Maximum Revenue]]/(PERL[[#This Row],[Proposed Taxable Valuation]]/1000)&gt;PERL[[#This Row],[Max Debt RATE]],PERL[[#This Row],[Max Debt RATE]],PERL[[#This Row],[Unadjusted Maximum Revenue]]/(PERL[[#This Row],[Proposed Taxable Valuation]]/1000))</f>
        <v>0</v>
      </c>
      <c r="K1830" s="26">
        <f>ROUND(PERL[[#This Row],[Proposed Taxable Valuation]]/1000*PERL[[#This Row],[Adjusted Rate]],0)</f>
        <v>0</v>
      </c>
      <c r="L1830" s="19">
        <f t="shared" si="154"/>
        <v>0</v>
      </c>
      <c r="M1830" s="17">
        <f t="shared" si="156"/>
        <v>0</v>
      </c>
      <c r="N1830" s="5">
        <v>672083536</v>
      </c>
      <c r="O1830">
        <f>INDEX($R$3:$T$335,MATCH(PERL[[#This Row],[DistrictNumber]],$R$3:$R$335,0),3)</f>
        <v>0</v>
      </c>
      <c r="P1830" s="9">
        <f t="shared" si="157"/>
        <v>0</v>
      </c>
      <c r="V1830">
        <v>2031</v>
      </c>
      <c r="W1830" t="s">
        <v>398</v>
      </c>
      <c r="X1830" s="25">
        <v>473054671</v>
      </c>
    </row>
    <row r="1831" spans="1:24" x14ac:dyDescent="0.35">
      <c r="A1831" s="13">
        <v>2031</v>
      </c>
      <c r="B1831" s="13">
        <f t="shared" si="153"/>
        <v>2030</v>
      </c>
      <c r="C1831" t="s">
        <v>396</v>
      </c>
      <c r="D1831" t="s">
        <v>397</v>
      </c>
      <c r="E1831" s="5">
        <v>277207719</v>
      </c>
      <c r="F1831" s="13">
        <f>INDEX($R$3:$T$335,MATCH(PERL[[#This Row],[DistrictNumber]],$R$3:$R$335,0),3)</f>
        <v>0.13500000000000001</v>
      </c>
      <c r="G1831" s="9">
        <f t="shared" si="155"/>
        <v>37423.042065000001</v>
      </c>
      <c r="H1831" s="11">
        <v>1.02</v>
      </c>
      <c r="I1831" s="12" cm="1">
        <f t="array" ref="I1831">INDEX(PERL[],MATCH(PERL[[#This Row],[Base Year]]&amp;PERL[[#This Row],[DistrictNumber]],PERL[[Fiscal Year]:[Fiscal Year]]&amp;PERL[[DistrictNumber]:[DistrictNumber]],0),9)*$H1831</f>
        <v>22083.11385449722</v>
      </c>
      <c r="J1831" s="15">
        <f>IF(PERL[[#This Row],[Unadjusted Maximum Revenue]]/(PERL[[#This Row],[Proposed Taxable Valuation]]/1000)&gt;PERL[[#This Row],[Max Debt RATE]],PERL[[#This Row],[Max Debt RATE]],PERL[[#This Row],[Unadjusted Maximum Revenue]]/(PERL[[#This Row],[Proposed Taxable Valuation]]/1000))</f>
        <v>7.9662694582098639E-2</v>
      </c>
      <c r="K1831" s="26">
        <f>ROUND(PERL[[#This Row],[Proposed Taxable Valuation]]/1000*PERL[[#This Row],[Adjusted Rate]],0)</f>
        <v>22083</v>
      </c>
      <c r="L1831" s="19">
        <f t="shared" si="154"/>
        <v>-15339.928210502781</v>
      </c>
      <c r="M1831" s="17">
        <f t="shared" si="156"/>
        <v>-5.533730541790137E-2</v>
      </c>
      <c r="N1831" s="5">
        <v>171625489</v>
      </c>
      <c r="O1831">
        <f>INDEX($R$3:$T$335,MATCH(PERL[[#This Row],[DistrictNumber]],$R$3:$R$335,0),3)</f>
        <v>0.13500000000000001</v>
      </c>
      <c r="P1831" s="9">
        <f t="shared" si="157"/>
        <v>23169.441015</v>
      </c>
      <c r="V1831">
        <v>2031</v>
      </c>
      <c r="W1831" t="s">
        <v>394</v>
      </c>
      <c r="X1831" s="25">
        <v>932162877</v>
      </c>
    </row>
    <row r="1832" spans="1:24" x14ac:dyDescent="0.35">
      <c r="A1832" s="13">
        <v>2031</v>
      </c>
      <c r="B1832" s="13">
        <f t="shared" si="153"/>
        <v>2030</v>
      </c>
      <c r="C1832" t="s">
        <v>398</v>
      </c>
      <c r="D1832" t="s">
        <v>399</v>
      </c>
      <c r="E1832" s="5">
        <v>473054671</v>
      </c>
      <c r="F1832" s="13">
        <f>INDEX($R$3:$T$335,MATCH(PERL[[#This Row],[DistrictNumber]],$R$3:$R$335,0),3)</f>
        <v>0</v>
      </c>
      <c r="G1832" s="9">
        <f t="shared" si="155"/>
        <v>0</v>
      </c>
      <c r="H1832" s="11">
        <v>1.02</v>
      </c>
      <c r="I1832" s="12" cm="1">
        <f t="array" ref="I1832">INDEX(PERL[],MATCH(PERL[[#This Row],[Base Year]]&amp;PERL[[#This Row],[DistrictNumber]],PERL[[Fiscal Year]:[Fiscal Year]]&amp;PERL[[DistrictNumber]:[DistrictNumber]],0),9)*$H1832</f>
        <v>0</v>
      </c>
      <c r="J1832" s="15">
        <f>IF(PERL[[#This Row],[Unadjusted Maximum Revenue]]/(PERL[[#This Row],[Proposed Taxable Valuation]]/1000)&gt;PERL[[#This Row],[Max Debt RATE]],PERL[[#This Row],[Max Debt RATE]],PERL[[#This Row],[Unadjusted Maximum Revenue]]/(PERL[[#This Row],[Proposed Taxable Valuation]]/1000))</f>
        <v>0</v>
      </c>
      <c r="K1832" s="26">
        <f>ROUND(PERL[[#This Row],[Proposed Taxable Valuation]]/1000*PERL[[#This Row],[Adjusted Rate]],0)</f>
        <v>0</v>
      </c>
      <c r="L1832" s="19">
        <f t="shared" si="154"/>
        <v>0</v>
      </c>
      <c r="M1832" s="17">
        <f t="shared" si="156"/>
        <v>0</v>
      </c>
      <c r="N1832" s="5">
        <v>387153135</v>
      </c>
      <c r="O1832">
        <f>INDEX($R$3:$T$335,MATCH(PERL[[#This Row],[DistrictNumber]],$R$3:$R$335,0),3)</f>
        <v>0</v>
      </c>
      <c r="P1832" s="9">
        <f t="shared" si="157"/>
        <v>0</v>
      </c>
      <c r="V1832">
        <v>2031</v>
      </c>
      <c r="W1832" t="s">
        <v>396</v>
      </c>
      <c r="X1832" s="25">
        <v>277207719</v>
      </c>
    </row>
    <row r="1833" spans="1:24" x14ac:dyDescent="0.35">
      <c r="A1833" s="13">
        <v>2031</v>
      </c>
      <c r="B1833" s="13">
        <f t="shared" si="153"/>
        <v>2030</v>
      </c>
      <c r="C1833" t="s">
        <v>400</v>
      </c>
      <c r="D1833" t="s">
        <v>401</v>
      </c>
      <c r="E1833" s="5">
        <v>2027942578</v>
      </c>
      <c r="F1833" s="13">
        <f>INDEX($R$3:$T$335,MATCH(PERL[[#This Row],[DistrictNumber]],$R$3:$R$335,0),3)</f>
        <v>0</v>
      </c>
      <c r="G1833" s="9">
        <f t="shared" si="155"/>
        <v>0</v>
      </c>
      <c r="H1833" s="11">
        <v>1.02</v>
      </c>
      <c r="I1833" s="12" cm="1">
        <f t="array" ref="I1833">INDEX(PERL[],MATCH(PERL[[#This Row],[Base Year]]&amp;PERL[[#This Row],[DistrictNumber]],PERL[[Fiscal Year]:[Fiscal Year]]&amp;PERL[[DistrictNumber]:[DistrictNumber]],0),9)*$H1833</f>
        <v>0</v>
      </c>
      <c r="J1833" s="15">
        <f>IF(PERL[[#This Row],[Unadjusted Maximum Revenue]]/(PERL[[#This Row],[Proposed Taxable Valuation]]/1000)&gt;PERL[[#This Row],[Max Debt RATE]],PERL[[#This Row],[Max Debt RATE]],PERL[[#This Row],[Unadjusted Maximum Revenue]]/(PERL[[#This Row],[Proposed Taxable Valuation]]/1000))</f>
        <v>0</v>
      </c>
      <c r="K1833" s="26">
        <f>ROUND(PERL[[#This Row],[Proposed Taxable Valuation]]/1000*PERL[[#This Row],[Adjusted Rate]],0)</f>
        <v>0</v>
      </c>
      <c r="L1833" s="19">
        <f t="shared" si="154"/>
        <v>0</v>
      </c>
      <c r="M1833" s="17">
        <f t="shared" si="156"/>
        <v>0</v>
      </c>
      <c r="N1833" s="5">
        <v>1218390259</v>
      </c>
      <c r="O1833">
        <f>INDEX($R$3:$T$335,MATCH(PERL[[#This Row],[DistrictNumber]],$R$3:$R$335,0),3)</f>
        <v>0</v>
      </c>
      <c r="P1833" s="9">
        <f t="shared" si="157"/>
        <v>0</v>
      </c>
      <c r="V1833">
        <v>2031</v>
      </c>
      <c r="W1833" t="s">
        <v>400</v>
      </c>
      <c r="X1833" s="25">
        <v>2027942578</v>
      </c>
    </row>
    <row r="1834" spans="1:24" x14ac:dyDescent="0.35">
      <c r="A1834" s="13">
        <v>2031</v>
      </c>
      <c r="B1834" s="13">
        <f t="shared" si="153"/>
        <v>2030</v>
      </c>
      <c r="C1834" t="s">
        <v>402</v>
      </c>
      <c r="D1834" t="s">
        <v>403</v>
      </c>
      <c r="E1834" s="5">
        <v>529265562</v>
      </c>
      <c r="F1834" s="13">
        <f>INDEX($R$3:$T$335,MATCH(PERL[[#This Row],[DistrictNumber]],$R$3:$R$335,0),3)</f>
        <v>0</v>
      </c>
      <c r="G1834" s="9">
        <f t="shared" si="155"/>
        <v>0</v>
      </c>
      <c r="H1834" s="11">
        <v>1.02</v>
      </c>
      <c r="I1834" s="12" cm="1">
        <f t="array" ref="I1834">INDEX(PERL[],MATCH(PERL[[#This Row],[Base Year]]&amp;PERL[[#This Row],[DistrictNumber]],PERL[[Fiscal Year]:[Fiscal Year]]&amp;PERL[[DistrictNumber]:[DistrictNumber]],0),9)*$H1834</f>
        <v>0</v>
      </c>
      <c r="J1834" s="15">
        <f>IF(PERL[[#This Row],[Unadjusted Maximum Revenue]]/(PERL[[#This Row],[Proposed Taxable Valuation]]/1000)&gt;PERL[[#This Row],[Max Debt RATE]],PERL[[#This Row],[Max Debt RATE]],PERL[[#This Row],[Unadjusted Maximum Revenue]]/(PERL[[#This Row],[Proposed Taxable Valuation]]/1000))</f>
        <v>0</v>
      </c>
      <c r="K1834" s="26">
        <f>ROUND(PERL[[#This Row],[Proposed Taxable Valuation]]/1000*PERL[[#This Row],[Adjusted Rate]],0)</f>
        <v>0</v>
      </c>
      <c r="L1834" s="19">
        <f t="shared" si="154"/>
        <v>0</v>
      </c>
      <c r="M1834" s="17">
        <f t="shared" si="156"/>
        <v>0</v>
      </c>
      <c r="N1834" s="5">
        <v>386491703</v>
      </c>
      <c r="O1834">
        <f>INDEX($R$3:$T$335,MATCH(PERL[[#This Row],[DistrictNumber]],$R$3:$R$335,0),3)</f>
        <v>0</v>
      </c>
      <c r="P1834" s="9">
        <f t="shared" si="157"/>
        <v>0</v>
      </c>
      <c r="V1834">
        <v>2031</v>
      </c>
      <c r="W1834" t="s">
        <v>108</v>
      </c>
      <c r="X1834" s="25">
        <v>742549964</v>
      </c>
    </row>
    <row r="1835" spans="1:24" x14ac:dyDescent="0.35">
      <c r="A1835" s="13">
        <v>2031</v>
      </c>
      <c r="B1835" s="13">
        <f t="shared" si="153"/>
        <v>2030</v>
      </c>
      <c r="C1835" t="s">
        <v>404</v>
      </c>
      <c r="D1835" t="s">
        <v>405</v>
      </c>
      <c r="E1835" s="5">
        <v>471203461</v>
      </c>
      <c r="F1835" s="13">
        <f>INDEX($R$3:$T$335,MATCH(PERL[[#This Row],[DistrictNumber]],$R$3:$R$335,0),3)</f>
        <v>0</v>
      </c>
      <c r="G1835" s="9">
        <f t="shared" si="155"/>
        <v>0</v>
      </c>
      <c r="H1835" s="11">
        <v>1.02</v>
      </c>
      <c r="I1835" s="12" cm="1">
        <f t="array" ref="I1835">INDEX(PERL[],MATCH(PERL[[#This Row],[Base Year]]&amp;PERL[[#This Row],[DistrictNumber]],PERL[[Fiscal Year]:[Fiscal Year]]&amp;PERL[[DistrictNumber]:[DistrictNumber]],0),9)*$H1835</f>
        <v>0</v>
      </c>
      <c r="J1835" s="15">
        <f>IF(PERL[[#This Row],[Unadjusted Maximum Revenue]]/(PERL[[#This Row],[Proposed Taxable Valuation]]/1000)&gt;PERL[[#This Row],[Max Debt RATE]],PERL[[#This Row],[Max Debt RATE]],PERL[[#This Row],[Unadjusted Maximum Revenue]]/(PERL[[#This Row],[Proposed Taxable Valuation]]/1000))</f>
        <v>0</v>
      </c>
      <c r="K1835" s="26">
        <f>ROUND(PERL[[#This Row],[Proposed Taxable Valuation]]/1000*PERL[[#This Row],[Adjusted Rate]],0)</f>
        <v>0</v>
      </c>
      <c r="L1835" s="19">
        <f t="shared" si="154"/>
        <v>0</v>
      </c>
      <c r="M1835" s="17">
        <f t="shared" si="156"/>
        <v>0</v>
      </c>
      <c r="N1835" s="5">
        <v>345829700</v>
      </c>
      <c r="O1835">
        <f>INDEX($R$3:$T$335,MATCH(PERL[[#This Row],[DistrictNumber]],$R$3:$R$335,0),3)</f>
        <v>0</v>
      </c>
      <c r="P1835" s="9">
        <f t="shared" si="157"/>
        <v>0</v>
      </c>
      <c r="V1835">
        <v>2031</v>
      </c>
      <c r="W1835" t="s">
        <v>426</v>
      </c>
      <c r="X1835" s="25">
        <v>430940626</v>
      </c>
    </row>
    <row r="1836" spans="1:24" x14ac:dyDescent="0.35">
      <c r="A1836" s="13">
        <v>2031</v>
      </c>
      <c r="B1836" s="13">
        <f t="shared" si="153"/>
        <v>2030</v>
      </c>
      <c r="C1836" t="s">
        <v>406</v>
      </c>
      <c r="D1836" t="s">
        <v>407</v>
      </c>
      <c r="E1836" s="5">
        <v>700157553</v>
      </c>
      <c r="F1836" s="13">
        <f>INDEX($R$3:$T$335,MATCH(PERL[[#This Row],[DistrictNumber]],$R$3:$R$335,0),3)</f>
        <v>0</v>
      </c>
      <c r="G1836" s="9">
        <f t="shared" si="155"/>
        <v>0</v>
      </c>
      <c r="H1836" s="11">
        <v>1.02</v>
      </c>
      <c r="I1836" s="12" cm="1">
        <f t="array" ref="I1836">INDEX(PERL[],MATCH(PERL[[#This Row],[Base Year]]&amp;PERL[[#This Row],[DistrictNumber]],PERL[[Fiscal Year]:[Fiscal Year]]&amp;PERL[[DistrictNumber]:[DistrictNumber]],0),9)*$H1836</f>
        <v>0</v>
      </c>
      <c r="J1836" s="15">
        <f>IF(PERL[[#This Row],[Unadjusted Maximum Revenue]]/(PERL[[#This Row],[Proposed Taxable Valuation]]/1000)&gt;PERL[[#This Row],[Max Debt RATE]],PERL[[#This Row],[Max Debt RATE]],PERL[[#This Row],[Unadjusted Maximum Revenue]]/(PERL[[#This Row],[Proposed Taxable Valuation]]/1000))</f>
        <v>0</v>
      </c>
      <c r="K1836" s="26">
        <f>ROUND(PERL[[#This Row],[Proposed Taxable Valuation]]/1000*PERL[[#This Row],[Adjusted Rate]],0)</f>
        <v>0</v>
      </c>
      <c r="L1836" s="19">
        <f t="shared" si="154"/>
        <v>0</v>
      </c>
      <c r="M1836" s="17">
        <f t="shared" si="156"/>
        <v>0</v>
      </c>
      <c r="N1836" s="5">
        <v>485241952</v>
      </c>
      <c r="O1836">
        <f>INDEX($R$3:$T$335,MATCH(PERL[[#This Row],[DistrictNumber]],$R$3:$R$335,0),3)</f>
        <v>0</v>
      </c>
      <c r="P1836" s="9">
        <f t="shared" si="157"/>
        <v>0</v>
      </c>
      <c r="V1836">
        <v>2031</v>
      </c>
      <c r="W1836" t="s">
        <v>408</v>
      </c>
      <c r="X1836" s="25">
        <v>936104505</v>
      </c>
    </row>
    <row r="1837" spans="1:24" x14ac:dyDescent="0.35">
      <c r="A1837" s="13">
        <v>2031</v>
      </c>
      <c r="B1837" s="13">
        <f t="shared" si="153"/>
        <v>2030</v>
      </c>
      <c r="C1837" t="s">
        <v>408</v>
      </c>
      <c r="D1837" t="s">
        <v>409</v>
      </c>
      <c r="E1837" s="5">
        <v>936104505</v>
      </c>
      <c r="F1837" s="13">
        <f>INDEX($R$3:$T$335,MATCH(PERL[[#This Row],[DistrictNumber]],$R$3:$R$335,0),3)</f>
        <v>0</v>
      </c>
      <c r="G1837" s="9">
        <f t="shared" si="155"/>
        <v>0</v>
      </c>
      <c r="H1837" s="11">
        <v>1.02</v>
      </c>
      <c r="I1837" s="12" cm="1">
        <f t="array" ref="I1837">INDEX(PERL[],MATCH(PERL[[#This Row],[Base Year]]&amp;PERL[[#This Row],[DistrictNumber]],PERL[[Fiscal Year]:[Fiscal Year]]&amp;PERL[[DistrictNumber]:[DistrictNumber]],0),9)*$H1837</f>
        <v>0</v>
      </c>
      <c r="J1837" s="15">
        <f>IF(PERL[[#This Row],[Unadjusted Maximum Revenue]]/(PERL[[#This Row],[Proposed Taxable Valuation]]/1000)&gt;PERL[[#This Row],[Max Debt RATE]],PERL[[#This Row],[Max Debt RATE]],PERL[[#This Row],[Unadjusted Maximum Revenue]]/(PERL[[#This Row],[Proposed Taxable Valuation]]/1000))</f>
        <v>0</v>
      </c>
      <c r="K1837" s="26">
        <f>ROUND(PERL[[#This Row],[Proposed Taxable Valuation]]/1000*PERL[[#This Row],[Adjusted Rate]],0)</f>
        <v>0</v>
      </c>
      <c r="L1837" s="19">
        <f t="shared" si="154"/>
        <v>0</v>
      </c>
      <c r="M1837" s="17">
        <f t="shared" si="156"/>
        <v>0</v>
      </c>
      <c r="N1837" s="5">
        <v>633133567</v>
      </c>
      <c r="O1837">
        <f>INDEX($R$3:$T$335,MATCH(PERL[[#This Row],[DistrictNumber]],$R$3:$R$335,0),3)</f>
        <v>0</v>
      </c>
      <c r="P1837" s="9">
        <f t="shared" si="157"/>
        <v>0</v>
      </c>
      <c r="V1837">
        <v>2031</v>
      </c>
      <c r="W1837" t="s">
        <v>416</v>
      </c>
      <c r="X1837" s="25">
        <v>461242304</v>
      </c>
    </row>
    <row r="1838" spans="1:24" x14ac:dyDescent="0.35">
      <c r="A1838" s="13">
        <v>2031</v>
      </c>
      <c r="B1838" s="13">
        <f t="shared" si="153"/>
        <v>2030</v>
      </c>
      <c r="C1838" t="s">
        <v>410</v>
      </c>
      <c r="D1838" t="s">
        <v>411</v>
      </c>
      <c r="E1838" s="5">
        <v>563157020</v>
      </c>
      <c r="F1838" s="13">
        <f>INDEX($R$3:$T$335,MATCH(PERL[[#This Row],[DistrictNumber]],$R$3:$R$335,0),3)</f>
        <v>0.13500000000000001</v>
      </c>
      <c r="G1838" s="9">
        <f t="shared" si="155"/>
        <v>76026.197700000004</v>
      </c>
      <c r="H1838" s="11">
        <v>1.02</v>
      </c>
      <c r="I1838" s="12" cm="1">
        <f t="array" ref="I1838">INDEX(PERL[],MATCH(PERL[[#This Row],[Base Year]]&amp;PERL[[#This Row],[DistrictNumber]],PERL[[Fiscal Year]:[Fiscal Year]]&amp;PERL[[DistrictNumber]:[DistrictNumber]],0),9)*$H1838</f>
        <v>68010.63351987279</v>
      </c>
      <c r="J1838" s="15">
        <f>IF(PERL[[#This Row],[Unadjusted Maximum Revenue]]/(PERL[[#This Row],[Proposed Taxable Valuation]]/1000)&gt;PERL[[#This Row],[Max Debt RATE]],PERL[[#This Row],[Max Debt RATE]],PERL[[#This Row],[Unadjusted Maximum Revenue]]/(PERL[[#This Row],[Proposed Taxable Valuation]]/1000))</f>
        <v>0.12076673308604551</v>
      </c>
      <c r="K1838" s="26">
        <f>ROUND(PERL[[#This Row],[Proposed Taxable Valuation]]/1000*PERL[[#This Row],[Adjusted Rate]],0)</f>
        <v>68011</v>
      </c>
      <c r="L1838" s="19">
        <f t="shared" si="154"/>
        <v>-8015.5641801272141</v>
      </c>
      <c r="M1838" s="17">
        <f t="shared" si="156"/>
        <v>-1.4233266913954504E-2</v>
      </c>
      <c r="N1838" s="5">
        <v>468763898</v>
      </c>
      <c r="O1838">
        <f>INDEX($R$3:$T$335,MATCH(PERL[[#This Row],[DistrictNumber]],$R$3:$R$335,0),3)</f>
        <v>0.13500000000000001</v>
      </c>
      <c r="P1838" s="9">
        <f t="shared" si="157"/>
        <v>63283.126230000002</v>
      </c>
      <c r="V1838">
        <v>2031</v>
      </c>
      <c r="W1838" t="s">
        <v>414</v>
      </c>
      <c r="X1838" s="25">
        <v>503881116</v>
      </c>
    </row>
    <row r="1839" spans="1:24" x14ac:dyDescent="0.35">
      <c r="A1839" s="13">
        <v>2031</v>
      </c>
      <c r="B1839" s="13">
        <f t="shared" si="153"/>
        <v>2030</v>
      </c>
      <c r="C1839" t="s">
        <v>412</v>
      </c>
      <c r="D1839" t="s">
        <v>413</v>
      </c>
      <c r="E1839" s="5">
        <v>436645339</v>
      </c>
      <c r="F1839" s="13">
        <f>INDEX($R$3:$T$335,MATCH(PERL[[#This Row],[DistrictNumber]],$R$3:$R$335,0),3)</f>
        <v>0</v>
      </c>
      <c r="G1839" s="9">
        <f t="shared" si="155"/>
        <v>0</v>
      </c>
      <c r="H1839" s="11">
        <v>1.02</v>
      </c>
      <c r="I1839" s="12" cm="1">
        <f t="array" ref="I1839">INDEX(PERL[],MATCH(PERL[[#This Row],[Base Year]]&amp;PERL[[#This Row],[DistrictNumber]],PERL[[Fiscal Year]:[Fiscal Year]]&amp;PERL[[DistrictNumber]:[DistrictNumber]],0),9)*$H1839</f>
        <v>0</v>
      </c>
      <c r="J1839" s="15">
        <f>IF(PERL[[#This Row],[Unadjusted Maximum Revenue]]/(PERL[[#This Row],[Proposed Taxable Valuation]]/1000)&gt;PERL[[#This Row],[Max Debt RATE]],PERL[[#This Row],[Max Debt RATE]],PERL[[#This Row],[Unadjusted Maximum Revenue]]/(PERL[[#This Row],[Proposed Taxable Valuation]]/1000))</f>
        <v>0</v>
      </c>
      <c r="K1839" s="26">
        <f>ROUND(PERL[[#This Row],[Proposed Taxable Valuation]]/1000*PERL[[#This Row],[Adjusted Rate]],0)</f>
        <v>0</v>
      </c>
      <c r="L1839" s="19">
        <f t="shared" si="154"/>
        <v>0</v>
      </c>
      <c r="M1839" s="17">
        <f t="shared" si="156"/>
        <v>0</v>
      </c>
      <c r="N1839" s="5">
        <v>369290079</v>
      </c>
      <c r="O1839">
        <f>INDEX($R$3:$T$335,MATCH(PERL[[#This Row],[DistrictNumber]],$R$3:$R$335,0),3)</f>
        <v>0</v>
      </c>
      <c r="P1839" s="9">
        <f t="shared" si="157"/>
        <v>0</v>
      </c>
      <c r="V1839">
        <v>2031</v>
      </c>
      <c r="W1839" t="s">
        <v>412</v>
      </c>
      <c r="X1839" s="25">
        <v>436645339</v>
      </c>
    </row>
    <row r="1840" spans="1:24" x14ac:dyDescent="0.35">
      <c r="A1840" s="13">
        <v>2031</v>
      </c>
      <c r="B1840" s="13">
        <f t="shared" si="153"/>
        <v>2030</v>
      </c>
      <c r="C1840" t="s">
        <v>414</v>
      </c>
      <c r="D1840" t="s">
        <v>415</v>
      </c>
      <c r="E1840" s="5">
        <v>503881116</v>
      </c>
      <c r="F1840" s="13">
        <f>INDEX($R$3:$T$335,MATCH(PERL[[#This Row],[DistrictNumber]],$R$3:$R$335,0),3)</f>
        <v>0</v>
      </c>
      <c r="G1840" s="9">
        <f t="shared" si="155"/>
        <v>0</v>
      </c>
      <c r="H1840" s="11">
        <v>1.02</v>
      </c>
      <c r="I1840" s="12" cm="1">
        <f t="array" ref="I1840">INDEX(PERL[],MATCH(PERL[[#This Row],[Base Year]]&amp;PERL[[#This Row],[DistrictNumber]],PERL[[Fiscal Year]:[Fiscal Year]]&amp;PERL[[DistrictNumber]:[DistrictNumber]],0),9)*$H1840</f>
        <v>0</v>
      </c>
      <c r="J1840" s="15">
        <f>IF(PERL[[#This Row],[Unadjusted Maximum Revenue]]/(PERL[[#This Row],[Proposed Taxable Valuation]]/1000)&gt;PERL[[#This Row],[Max Debt RATE]],PERL[[#This Row],[Max Debt RATE]],PERL[[#This Row],[Unadjusted Maximum Revenue]]/(PERL[[#This Row],[Proposed Taxable Valuation]]/1000))</f>
        <v>0</v>
      </c>
      <c r="K1840" s="26">
        <f>ROUND(PERL[[#This Row],[Proposed Taxable Valuation]]/1000*PERL[[#This Row],[Adjusted Rate]],0)</f>
        <v>0</v>
      </c>
      <c r="L1840" s="19">
        <f t="shared" si="154"/>
        <v>0</v>
      </c>
      <c r="M1840" s="17">
        <f t="shared" si="156"/>
        <v>0</v>
      </c>
      <c r="N1840" s="5">
        <v>330606368</v>
      </c>
      <c r="O1840">
        <f>INDEX($R$3:$T$335,MATCH(PERL[[#This Row],[DistrictNumber]],$R$3:$R$335,0),3)</f>
        <v>0</v>
      </c>
      <c r="P1840" s="9">
        <f t="shared" si="157"/>
        <v>0</v>
      </c>
      <c r="V1840">
        <v>2031</v>
      </c>
      <c r="W1840" t="s">
        <v>418</v>
      </c>
      <c r="X1840" s="25">
        <v>1884035316</v>
      </c>
    </row>
    <row r="1841" spans="1:24" x14ac:dyDescent="0.35">
      <c r="A1841" s="13">
        <v>2031</v>
      </c>
      <c r="B1841" s="13">
        <f t="shared" si="153"/>
        <v>2030</v>
      </c>
      <c r="C1841" t="s">
        <v>416</v>
      </c>
      <c r="D1841" t="s">
        <v>417</v>
      </c>
      <c r="E1841" s="5">
        <v>461242304</v>
      </c>
      <c r="F1841" s="13">
        <f>INDEX($R$3:$T$335,MATCH(PERL[[#This Row],[DistrictNumber]],$R$3:$R$335,0),3)</f>
        <v>0</v>
      </c>
      <c r="G1841" s="9">
        <f t="shared" si="155"/>
        <v>0</v>
      </c>
      <c r="H1841" s="11">
        <v>1.02</v>
      </c>
      <c r="I1841" s="12" cm="1">
        <f t="array" ref="I1841">INDEX(PERL[],MATCH(PERL[[#This Row],[Base Year]]&amp;PERL[[#This Row],[DistrictNumber]],PERL[[Fiscal Year]:[Fiscal Year]]&amp;PERL[[DistrictNumber]:[DistrictNumber]],0),9)*$H1841</f>
        <v>0</v>
      </c>
      <c r="J1841" s="15">
        <f>IF(PERL[[#This Row],[Unadjusted Maximum Revenue]]/(PERL[[#This Row],[Proposed Taxable Valuation]]/1000)&gt;PERL[[#This Row],[Max Debt RATE]],PERL[[#This Row],[Max Debt RATE]],PERL[[#This Row],[Unadjusted Maximum Revenue]]/(PERL[[#This Row],[Proposed Taxable Valuation]]/1000))</f>
        <v>0</v>
      </c>
      <c r="K1841" s="26">
        <f>ROUND(PERL[[#This Row],[Proposed Taxable Valuation]]/1000*PERL[[#This Row],[Adjusted Rate]],0)</f>
        <v>0</v>
      </c>
      <c r="L1841" s="19">
        <f t="shared" si="154"/>
        <v>0</v>
      </c>
      <c r="M1841" s="17">
        <f t="shared" si="156"/>
        <v>0</v>
      </c>
      <c r="N1841" s="5">
        <v>358060723</v>
      </c>
      <c r="O1841">
        <f>INDEX($R$3:$T$335,MATCH(PERL[[#This Row],[DistrictNumber]],$R$3:$R$335,0),3)</f>
        <v>0</v>
      </c>
      <c r="P1841" s="9">
        <f t="shared" si="157"/>
        <v>0</v>
      </c>
      <c r="V1841">
        <v>2031</v>
      </c>
      <c r="W1841" t="s">
        <v>420</v>
      </c>
      <c r="X1841" s="25">
        <v>3000765368</v>
      </c>
    </row>
    <row r="1842" spans="1:24" x14ac:dyDescent="0.35">
      <c r="A1842" s="13">
        <v>2031</v>
      </c>
      <c r="B1842" s="13">
        <f t="shared" si="153"/>
        <v>2030</v>
      </c>
      <c r="C1842" t="s">
        <v>418</v>
      </c>
      <c r="D1842" t="s">
        <v>419</v>
      </c>
      <c r="E1842" s="5">
        <v>1884035316</v>
      </c>
      <c r="F1842" s="13">
        <f>INDEX($R$3:$T$335,MATCH(PERL[[#This Row],[DistrictNumber]],$R$3:$R$335,0),3)</f>
        <v>0</v>
      </c>
      <c r="G1842" s="9">
        <f t="shared" si="155"/>
        <v>0</v>
      </c>
      <c r="H1842" s="11">
        <v>1.02</v>
      </c>
      <c r="I1842" s="12" cm="1">
        <f t="array" ref="I1842">INDEX(PERL[],MATCH(PERL[[#This Row],[Base Year]]&amp;PERL[[#This Row],[DistrictNumber]],PERL[[Fiscal Year]:[Fiscal Year]]&amp;PERL[[DistrictNumber]:[DistrictNumber]],0),9)*$H1842</f>
        <v>0</v>
      </c>
      <c r="J1842" s="15">
        <f>IF(PERL[[#This Row],[Unadjusted Maximum Revenue]]/(PERL[[#This Row],[Proposed Taxable Valuation]]/1000)&gt;PERL[[#This Row],[Max Debt RATE]],PERL[[#This Row],[Max Debt RATE]],PERL[[#This Row],[Unadjusted Maximum Revenue]]/(PERL[[#This Row],[Proposed Taxable Valuation]]/1000))</f>
        <v>0</v>
      </c>
      <c r="K1842" s="26">
        <f>ROUND(PERL[[#This Row],[Proposed Taxable Valuation]]/1000*PERL[[#This Row],[Adjusted Rate]],0)</f>
        <v>0</v>
      </c>
      <c r="L1842" s="19">
        <f t="shared" si="154"/>
        <v>0</v>
      </c>
      <c r="M1842" s="17">
        <f t="shared" si="156"/>
        <v>0</v>
      </c>
      <c r="N1842" s="5">
        <v>1005028504</v>
      </c>
      <c r="O1842">
        <f>INDEX($R$3:$T$335,MATCH(PERL[[#This Row],[DistrictNumber]],$R$3:$R$335,0),3)</f>
        <v>0</v>
      </c>
      <c r="P1842" s="9">
        <f t="shared" si="157"/>
        <v>0</v>
      </c>
      <c r="V1842">
        <v>2031</v>
      </c>
      <c r="W1842" t="s">
        <v>422</v>
      </c>
      <c r="X1842" s="25">
        <v>402062065</v>
      </c>
    </row>
    <row r="1843" spans="1:24" x14ac:dyDescent="0.35">
      <c r="A1843" s="13">
        <v>2031</v>
      </c>
      <c r="B1843" s="13">
        <f t="shared" si="153"/>
        <v>2030</v>
      </c>
      <c r="C1843" t="s">
        <v>420</v>
      </c>
      <c r="D1843" t="s">
        <v>421</v>
      </c>
      <c r="E1843" s="5">
        <v>3000765368</v>
      </c>
      <c r="F1843" s="13">
        <f>INDEX($R$3:$T$335,MATCH(PERL[[#This Row],[DistrictNumber]],$R$3:$R$335,0),3)</f>
        <v>0.13500000000000001</v>
      </c>
      <c r="G1843" s="9">
        <f t="shared" si="155"/>
        <v>405103.32468000002</v>
      </c>
      <c r="H1843" s="11">
        <v>1.02</v>
      </c>
      <c r="I1843" s="12" cm="1">
        <f t="array" ref="I1843">INDEX(PERL[],MATCH(PERL[[#This Row],[Base Year]]&amp;PERL[[#This Row],[DistrictNumber]],PERL[[Fiscal Year]:[Fiscal Year]]&amp;PERL[[DistrictNumber]:[DistrictNumber]],0),9)*$H1843</f>
        <v>225452.61220422207</v>
      </c>
      <c r="J1843" s="15">
        <f>IF(PERL[[#This Row],[Unadjusted Maximum Revenue]]/(PERL[[#This Row],[Proposed Taxable Valuation]]/1000)&gt;PERL[[#This Row],[Max Debt RATE]],PERL[[#This Row],[Max Debt RATE]],PERL[[#This Row],[Unadjusted Maximum Revenue]]/(PERL[[#This Row],[Proposed Taxable Valuation]]/1000))</f>
        <v>7.513170293433688E-2</v>
      </c>
      <c r="K1843" s="26">
        <f>ROUND(PERL[[#This Row],[Proposed Taxable Valuation]]/1000*PERL[[#This Row],[Adjusted Rate]],0)</f>
        <v>225453</v>
      </c>
      <c r="L1843" s="19">
        <f t="shared" si="154"/>
        <v>-179650.71247577795</v>
      </c>
      <c r="M1843" s="17">
        <f t="shared" si="156"/>
        <v>-5.9868297065663129E-2</v>
      </c>
      <c r="N1843" s="5">
        <v>1847165285</v>
      </c>
      <c r="O1843">
        <f>INDEX($R$3:$T$335,MATCH(PERL[[#This Row],[DistrictNumber]],$R$3:$R$335,0),3)</f>
        <v>0.13500000000000001</v>
      </c>
      <c r="P1843" s="9">
        <f t="shared" si="157"/>
        <v>249367.313475</v>
      </c>
      <c r="V1843">
        <v>2031</v>
      </c>
      <c r="W1843" t="s">
        <v>428</v>
      </c>
      <c r="X1843" s="25">
        <v>463271521</v>
      </c>
    </row>
    <row r="1844" spans="1:24" x14ac:dyDescent="0.35">
      <c r="A1844" s="13">
        <v>2031</v>
      </c>
      <c r="B1844" s="13">
        <f t="shared" si="153"/>
        <v>2030</v>
      </c>
      <c r="C1844" t="s">
        <v>422</v>
      </c>
      <c r="D1844" t="s">
        <v>423</v>
      </c>
      <c r="E1844" s="5">
        <v>402062065</v>
      </c>
      <c r="F1844" s="13">
        <f>INDEX($R$3:$T$335,MATCH(PERL[[#This Row],[DistrictNumber]],$R$3:$R$335,0),3)</f>
        <v>0</v>
      </c>
      <c r="G1844" s="9">
        <f t="shared" si="155"/>
        <v>0</v>
      </c>
      <c r="H1844" s="11">
        <v>1.02</v>
      </c>
      <c r="I1844" s="12" cm="1">
        <f t="array" ref="I1844">INDEX(PERL[],MATCH(PERL[[#This Row],[Base Year]]&amp;PERL[[#This Row],[DistrictNumber]],PERL[[Fiscal Year]:[Fiscal Year]]&amp;PERL[[DistrictNumber]:[DistrictNumber]],0),9)*$H1844</f>
        <v>0</v>
      </c>
      <c r="J1844" s="15">
        <f>IF(PERL[[#This Row],[Unadjusted Maximum Revenue]]/(PERL[[#This Row],[Proposed Taxable Valuation]]/1000)&gt;PERL[[#This Row],[Max Debt RATE]],PERL[[#This Row],[Max Debt RATE]],PERL[[#This Row],[Unadjusted Maximum Revenue]]/(PERL[[#This Row],[Proposed Taxable Valuation]]/1000))</f>
        <v>0</v>
      </c>
      <c r="K1844" s="26">
        <f>ROUND(PERL[[#This Row],[Proposed Taxable Valuation]]/1000*PERL[[#This Row],[Adjusted Rate]],0)</f>
        <v>0</v>
      </c>
      <c r="L1844" s="19">
        <f t="shared" si="154"/>
        <v>0</v>
      </c>
      <c r="M1844" s="17">
        <f t="shared" si="156"/>
        <v>0</v>
      </c>
      <c r="N1844" s="5">
        <v>291848633</v>
      </c>
      <c r="O1844">
        <f>INDEX($R$3:$T$335,MATCH(PERL[[#This Row],[DistrictNumber]],$R$3:$R$335,0),3)</f>
        <v>0</v>
      </c>
      <c r="P1844" s="9">
        <f t="shared" si="157"/>
        <v>0</v>
      </c>
      <c r="V1844">
        <v>2031</v>
      </c>
      <c r="W1844" t="s">
        <v>430</v>
      </c>
      <c r="X1844" s="25">
        <v>3064560647</v>
      </c>
    </row>
    <row r="1845" spans="1:24" x14ac:dyDescent="0.35">
      <c r="A1845" s="13">
        <v>2031</v>
      </c>
      <c r="B1845" s="13">
        <f t="shared" si="153"/>
        <v>2030</v>
      </c>
      <c r="C1845" t="s">
        <v>424</v>
      </c>
      <c r="D1845" t="s">
        <v>425</v>
      </c>
      <c r="E1845" s="5">
        <v>516780937</v>
      </c>
      <c r="F1845" s="13">
        <f>INDEX($R$3:$T$335,MATCH(PERL[[#This Row],[DistrictNumber]],$R$3:$R$335,0),3)</f>
        <v>0</v>
      </c>
      <c r="G1845" s="9">
        <f t="shared" si="155"/>
        <v>0</v>
      </c>
      <c r="H1845" s="11">
        <v>1.02</v>
      </c>
      <c r="I1845" s="12" cm="1">
        <f t="array" ref="I1845">INDEX(PERL[],MATCH(PERL[[#This Row],[Base Year]]&amp;PERL[[#This Row],[DistrictNumber]],PERL[[Fiscal Year]:[Fiscal Year]]&amp;PERL[[DistrictNumber]:[DistrictNumber]],0),9)*$H1845</f>
        <v>0</v>
      </c>
      <c r="J1845" s="15">
        <f>IF(PERL[[#This Row],[Unadjusted Maximum Revenue]]/(PERL[[#This Row],[Proposed Taxable Valuation]]/1000)&gt;PERL[[#This Row],[Max Debt RATE]],PERL[[#This Row],[Max Debt RATE]],PERL[[#This Row],[Unadjusted Maximum Revenue]]/(PERL[[#This Row],[Proposed Taxable Valuation]]/1000))</f>
        <v>0</v>
      </c>
      <c r="K1845" s="26">
        <f>ROUND(PERL[[#This Row],[Proposed Taxable Valuation]]/1000*PERL[[#This Row],[Adjusted Rate]],0)</f>
        <v>0</v>
      </c>
      <c r="L1845" s="19">
        <f t="shared" si="154"/>
        <v>0</v>
      </c>
      <c r="M1845" s="17">
        <f t="shared" si="156"/>
        <v>0</v>
      </c>
      <c r="N1845" s="5">
        <v>429168651</v>
      </c>
      <c r="O1845">
        <f>INDEX($R$3:$T$335,MATCH(PERL[[#This Row],[DistrictNumber]],$R$3:$R$335,0),3)</f>
        <v>0</v>
      </c>
      <c r="P1845" s="9">
        <f t="shared" si="157"/>
        <v>0</v>
      </c>
      <c r="V1845">
        <v>2031</v>
      </c>
      <c r="W1845" t="s">
        <v>432</v>
      </c>
      <c r="X1845" s="25">
        <v>898255806</v>
      </c>
    </row>
    <row r="1846" spans="1:24" x14ac:dyDescent="0.35">
      <c r="A1846" s="13">
        <v>2031</v>
      </c>
      <c r="B1846" s="13">
        <f t="shared" si="153"/>
        <v>2030</v>
      </c>
      <c r="C1846" t="s">
        <v>426</v>
      </c>
      <c r="D1846" t="s">
        <v>427</v>
      </c>
      <c r="E1846" s="5">
        <v>430940626</v>
      </c>
      <c r="F1846" s="13">
        <f>INDEX($R$3:$T$335,MATCH(PERL[[#This Row],[DistrictNumber]],$R$3:$R$335,0),3)</f>
        <v>0</v>
      </c>
      <c r="G1846" s="9">
        <f t="shared" si="155"/>
        <v>0</v>
      </c>
      <c r="H1846" s="11">
        <v>1.02</v>
      </c>
      <c r="I1846" s="12" cm="1">
        <f t="array" ref="I1846">INDEX(PERL[],MATCH(PERL[[#This Row],[Base Year]]&amp;PERL[[#This Row],[DistrictNumber]],PERL[[Fiscal Year]:[Fiscal Year]]&amp;PERL[[DistrictNumber]:[DistrictNumber]],0),9)*$H1846</f>
        <v>0</v>
      </c>
      <c r="J1846" s="15">
        <f>IF(PERL[[#This Row],[Unadjusted Maximum Revenue]]/(PERL[[#This Row],[Proposed Taxable Valuation]]/1000)&gt;PERL[[#This Row],[Max Debt RATE]],PERL[[#This Row],[Max Debt RATE]],PERL[[#This Row],[Unadjusted Maximum Revenue]]/(PERL[[#This Row],[Proposed Taxable Valuation]]/1000))</f>
        <v>0</v>
      </c>
      <c r="K1846" s="26">
        <f>ROUND(PERL[[#This Row],[Proposed Taxable Valuation]]/1000*PERL[[#This Row],[Adjusted Rate]],0)</f>
        <v>0</v>
      </c>
      <c r="L1846" s="19">
        <f t="shared" si="154"/>
        <v>0</v>
      </c>
      <c r="M1846" s="17">
        <f t="shared" si="156"/>
        <v>0</v>
      </c>
      <c r="N1846" s="5">
        <v>291185800</v>
      </c>
      <c r="O1846">
        <f>INDEX($R$3:$T$335,MATCH(PERL[[#This Row],[DistrictNumber]],$R$3:$R$335,0),3)</f>
        <v>0</v>
      </c>
      <c r="P1846" s="9">
        <f t="shared" si="157"/>
        <v>0</v>
      </c>
      <c r="V1846">
        <v>2031</v>
      </c>
      <c r="W1846" t="s">
        <v>434</v>
      </c>
      <c r="X1846" s="25">
        <v>670044133</v>
      </c>
    </row>
    <row r="1847" spans="1:24" x14ac:dyDescent="0.35">
      <c r="A1847" s="13">
        <v>2031</v>
      </c>
      <c r="B1847" s="13">
        <f t="shared" si="153"/>
        <v>2030</v>
      </c>
      <c r="C1847" t="s">
        <v>428</v>
      </c>
      <c r="D1847" t="s">
        <v>429</v>
      </c>
      <c r="E1847" s="5">
        <v>463271521</v>
      </c>
      <c r="F1847" s="13">
        <f>INDEX($R$3:$T$335,MATCH(PERL[[#This Row],[DistrictNumber]],$R$3:$R$335,0),3)</f>
        <v>0</v>
      </c>
      <c r="G1847" s="9">
        <f t="shared" si="155"/>
        <v>0</v>
      </c>
      <c r="H1847" s="11">
        <v>1.02</v>
      </c>
      <c r="I1847" s="12" cm="1">
        <f t="array" ref="I1847">INDEX(PERL[],MATCH(PERL[[#This Row],[Base Year]]&amp;PERL[[#This Row],[DistrictNumber]],PERL[[Fiscal Year]:[Fiscal Year]]&amp;PERL[[DistrictNumber]:[DistrictNumber]],0),9)*$H1847</f>
        <v>0</v>
      </c>
      <c r="J1847" s="15">
        <f>IF(PERL[[#This Row],[Unadjusted Maximum Revenue]]/(PERL[[#This Row],[Proposed Taxable Valuation]]/1000)&gt;PERL[[#This Row],[Max Debt RATE]],PERL[[#This Row],[Max Debt RATE]],PERL[[#This Row],[Unadjusted Maximum Revenue]]/(PERL[[#This Row],[Proposed Taxable Valuation]]/1000))</f>
        <v>0</v>
      </c>
      <c r="K1847" s="26">
        <f>ROUND(PERL[[#This Row],[Proposed Taxable Valuation]]/1000*PERL[[#This Row],[Adjusted Rate]],0)</f>
        <v>0</v>
      </c>
      <c r="L1847" s="19">
        <f t="shared" si="154"/>
        <v>0</v>
      </c>
      <c r="M1847" s="17">
        <f t="shared" si="156"/>
        <v>0</v>
      </c>
      <c r="N1847" s="5">
        <v>331314470</v>
      </c>
      <c r="O1847">
        <f>INDEX($R$3:$T$335,MATCH(PERL[[#This Row],[DistrictNumber]],$R$3:$R$335,0),3)</f>
        <v>0</v>
      </c>
      <c r="P1847" s="9">
        <f t="shared" si="157"/>
        <v>0</v>
      </c>
      <c r="V1847">
        <v>2031</v>
      </c>
      <c r="W1847" t="s">
        <v>436</v>
      </c>
      <c r="X1847" s="25">
        <v>712426174</v>
      </c>
    </row>
    <row r="1848" spans="1:24" x14ac:dyDescent="0.35">
      <c r="A1848" s="13">
        <v>2031</v>
      </c>
      <c r="B1848" s="13">
        <f t="shared" si="153"/>
        <v>2030</v>
      </c>
      <c r="C1848" t="s">
        <v>430</v>
      </c>
      <c r="D1848" t="s">
        <v>431</v>
      </c>
      <c r="E1848" s="5">
        <v>3064560647</v>
      </c>
      <c r="F1848" s="13">
        <f>INDEX($R$3:$T$335,MATCH(PERL[[#This Row],[DistrictNumber]],$R$3:$R$335,0),3)</f>
        <v>0</v>
      </c>
      <c r="G1848" s="9">
        <f t="shared" si="155"/>
        <v>0</v>
      </c>
      <c r="H1848" s="11">
        <v>1.02</v>
      </c>
      <c r="I1848" s="12" cm="1">
        <f t="array" ref="I1848">INDEX(PERL[],MATCH(PERL[[#This Row],[Base Year]]&amp;PERL[[#This Row],[DistrictNumber]],PERL[[Fiscal Year]:[Fiscal Year]]&amp;PERL[[DistrictNumber]:[DistrictNumber]],0),9)*$H1848</f>
        <v>0</v>
      </c>
      <c r="J1848" s="15">
        <f>IF(PERL[[#This Row],[Unadjusted Maximum Revenue]]/(PERL[[#This Row],[Proposed Taxable Valuation]]/1000)&gt;PERL[[#This Row],[Max Debt RATE]],PERL[[#This Row],[Max Debt RATE]],PERL[[#This Row],[Unadjusted Maximum Revenue]]/(PERL[[#This Row],[Proposed Taxable Valuation]]/1000))</f>
        <v>0</v>
      </c>
      <c r="K1848" s="26">
        <f>ROUND(PERL[[#This Row],[Proposed Taxable Valuation]]/1000*PERL[[#This Row],[Adjusted Rate]],0)</f>
        <v>0</v>
      </c>
      <c r="L1848" s="19">
        <f t="shared" si="154"/>
        <v>0</v>
      </c>
      <c r="M1848" s="17">
        <f t="shared" si="156"/>
        <v>0</v>
      </c>
      <c r="N1848" s="5">
        <v>1591253565</v>
      </c>
      <c r="O1848">
        <f>INDEX($R$3:$T$335,MATCH(PERL[[#This Row],[DistrictNumber]],$R$3:$R$335,0),3)</f>
        <v>0</v>
      </c>
      <c r="P1848" s="9">
        <f t="shared" si="157"/>
        <v>0</v>
      </c>
      <c r="V1848">
        <v>2031</v>
      </c>
      <c r="W1848" t="s">
        <v>438</v>
      </c>
      <c r="X1848" s="25">
        <v>4992528846</v>
      </c>
    </row>
    <row r="1849" spans="1:24" x14ac:dyDescent="0.35">
      <c r="A1849" s="13">
        <v>2031</v>
      </c>
      <c r="B1849" s="13">
        <f t="shared" si="153"/>
        <v>2030</v>
      </c>
      <c r="C1849" t="s">
        <v>432</v>
      </c>
      <c r="D1849" t="s">
        <v>433</v>
      </c>
      <c r="E1849" s="5">
        <v>898255806</v>
      </c>
      <c r="F1849" s="13">
        <f>INDEX($R$3:$T$335,MATCH(PERL[[#This Row],[DistrictNumber]],$R$3:$R$335,0),3)</f>
        <v>0</v>
      </c>
      <c r="G1849" s="9">
        <f t="shared" si="155"/>
        <v>0</v>
      </c>
      <c r="H1849" s="11">
        <v>1.02</v>
      </c>
      <c r="I1849" s="12" cm="1">
        <f t="array" ref="I1849">INDEX(PERL[],MATCH(PERL[[#This Row],[Base Year]]&amp;PERL[[#This Row],[DistrictNumber]],PERL[[Fiscal Year]:[Fiscal Year]]&amp;PERL[[DistrictNumber]:[DistrictNumber]],0),9)*$H1849</f>
        <v>0</v>
      </c>
      <c r="J1849" s="15">
        <f>IF(PERL[[#This Row],[Unadjusted Maximum Revenue]]/(PERL[[#This Row],[Proposed Taxable Valuation]]/1000)&gt;PERL[[#This Row],[Max Debt RATE]],PERL[[#This Row],[Max Debt RATE]],PERL[[#This Row],[Unadjusted Maximum Revenue]]/(PERL[[#This Row],[Proposed Taxable Valuation]]/1000))</f>
        <v>0</v>
      </c>
      <c r="K1849" s="26">
        <f>ROUND(PERL[[#This Row],[Proposed Taxable Valuation]]/1000*PERL[[#This Row],[Adjusted Rate]],0)</f>
        <v>0</v>
      </c>
      <c r="L1849" s="19">
        <f t="shared" si="154"/>
        <v>0</v>
      </c>
      <c r="M1849" s="17">
        <f t="shared" si="156"/>
        <v>0</v>
      </c>
      <c r="N1849" s="5">
        <v>680859382</v>
      </c>
      <c r="O1849">
        <f>INDEX($R$3:$T$335,MATCH(PERL[[#This Row],[DistrictNumber]],$R$3:$R$335,0),3)</f>
        <v>0</v>
      </c>
      <c r="P1849" s="9">
        <f t="shared" si="157"/>
        <v>0</v>
      </c>
      <c r="V1849">
        <v>2031</v>
      </c>
      <c r="W1849" t="s">
        <v>440</v>
      </c>
      <c r="X1849" s="25">
        <v>185734084</v>
      </c>
    </row>
    <row r="1850" spans="1:24" x14ac:dyDescent="0.35">
      <c r="A1850" s="13">
        <v>2031</v>
      </c>
      <c r="B1850" s="13">
        <f t="shared" si="153"/>
        <v>2030</v>
      </c>
      <c r="C1850" t="s">
        <v>434</v>
      </c>
      <c r="D1850" t="s">
        <v>435</v>
      </c>
      <c r="E1850" s="5">
        <v>670044133</v>
      </c>
      <c r="F1850" s="13">
        <f>INDEX($R$3:$T$335,MATCH(PERL[[#This Row],[DistrictNumber]],$R$3:$R$335,0),3)</f>
        <v>0</v>
      </c>
      <c r="G1850" s="9">
        <f t="shared" si="155"/>
        <v>0</v>
      </c>
      <c r="H1850" s="11">
        <v>1.02</v>
      </c>
      <c r="I1850" s="12" cm="1">
        <f t="array" ref="I1850">INDEX(PERL[],MATCH(PERL[[#This Row],[Base Year]]&amp;PERL[[#This Row],[DistrictNumber]],PERL[[Fiscal Year]:[Fiscal Year]]&amp;PERL[[DistrictNumber]:[DistrictNumber]],0),9)*$H1850</f>
        <v>0</v>
      </c>
      <c r="J1850" s="15">
        <f>IF(PERL[[#This Row],[Unadjusted Maximum Revenue]]/(PERL[[#This Row],[Proposed Taxable Valuation]]/1000)&gt;PERL[[#This Row],[Max Debt RATE]],PERL[[#This Row],[Max Debt RATE]],PERL[[#This Row],[Unadjusted Maximum Revenue]]/(PERL[[#This Row],[Proposed Taxable Valuation]]/1000))</f>
        <v>0</v>
      </c>
      <c r="K1850" s="26">
        <f>ROUND(PERL[[#This Row],[Proposed Taxable Valuation]]/1000*PERL[[#This Row],[Adjusted Rate]],0)</f>
        <v>0</v>
      </c>
      <c r="L1850" s="19">
        <f t="shared" si="154"/>
        <v>0</v>
      </c>
      <c r="M1850" s="17">
        <f t="shared" si="156"/>
        <v>0</v>
      </c>
      <c r="N1850" s="5">
        <v>454635209</v>
      </c>
      <c r="O1850">
        <f>INDEX($R$3:$T$335,MATCH(PERL[[#This Row],[DistrictNumber]],$R$3:$R$335,0),3)</f>
        <v>0</v>
      </c>
      <c r="P1850" s="9">
        <f t="shared" si="157"/>
        <v>0</v>
      </c>
      <c r="V1850">
        <v>2031</v>
      </c>
      <c r="W1850" t="s">
        <v>442</v>
      </c>
      <c r="X1850" s="25">
        <v>396180141</v>
      </c>
    </row>
    <row r="1851" spans="1:24" x14ac:dyDescent="0.35">
      <c r="A1851" s="13">
        <v>2031</v>
      </c>
      <c r="B1851" s="13">
        <f t="shared" si="153"/>
        <v>2030</v>
      </c>
      <c r="C1851" t="s">
        <v>436</v>
      </c>
      <c r="D1851" t="s">
        <v>437</v>
      </c>
      <c r="E1851" s="5">
        <v>712426174</v>
      </c>
      <c r="F1851" s="13">
        <f>INDEX($R$3:$T$335,MATCH(PERL[[#This Row],[DistrictNumber]],$R$3:$R$335,0),3)</f>
        <v>0.13500000000000001</v>
      </c>
      <c r="G1851" s="9">
        <f t="shared" si="155"/>
        <v>96177.533490000002</v>
      </c>
      <c r="H1851" s="11">
        <v>1.02</v>
      </c>
      <c r="I1851" s="12" cm="1">
        <f t="array" ref="I1851">INDEX(PERL[],MATCH(PERL[[#This Row],[Base Year]]&amp;PERL[[#This Row],[DistrictNumber]],PERL[[Fiscal Year]:[Fiscal Year]]&amp;PERL[[DistrictNumber]:[DistrictNumber]],0),9)*$H1851</f>
        <v>62717.959324655567</v>
      </c>
      <c r="J1851" s="15">
        <f>IF(PERL[[#This Row],[Unadjusted Maximum Revenue]]/(PERL[[#This Row],[Proposed Taxable Valuation]]/1000)&gt;PERL[[#This Row],[Max Debt RATE]],PERL[[#This Row],[Max Debt RATE]],PERL[[#This Row],[Unadjusted Maximum Revenue]]/(PERL[[#This Row],[Proposed Taxable Valuation]]/1000))</f>
        <v>8.803432778517703E-2</v>
      </c>
      <c r="K1851" s="26">
        <f>ROUND(PERL[[#This Row],[Proposed Taxable Valuation]]/1000*PERL[[#This Row],[Adjusted Rate]],0)</f>
        <v>62718</v>
      </c>
      <c r="L1851" s="19">
        <f t="shared" si="154"/>
        <v>-33459.574165344435</v>
      </c>
      <c r="M1851" s="17">
        <f t="shared" si="156"/>
        <v>-4.6965672214822979E-2</v>
      </c>
      <c r="N1851" s="5">
        <v>495218252</v>
      </c>
      <c r="O1851">
        <f>INDEX($R$3:$T$335,MATCH(PERL[[#This Row],[DistrictNumber]],$R$3:$R$335,0),3)</f>
        <v>0.13500000000000001</v>
      </c>
      <c r="P1851" s="9">
        <f t="shared" si="157"/>
        <v>66854.464019999999</v>
      </c>
      <c r="V1851">
        <v>2031</v>
      </c>
      <c r="W1851" t="s">
        <v>444</v>
      </c>
      <c r="X1851" s="25">
        <v>768014749</v>
      </c>
    </row>
    <row r="1852" spans="1:24" x14ac:dyDescent="0.35">
      <c r="A1852" s="13">
        <v>2031</v>
      </c>
      <c r="B1852" s="13">
        <f t="shared" si="153"/>
        <v>2030</v>
      </c>
      <c r="C1852" t="s">
        <v>438</v>
      </c>
      <c r="D1852" t="s">
        <v>439</v>
      </c>
      <c r="E1852" s="5">
        <v>4992528846</v>
      </c>
      <c r="F1852" s="13">
        <f>INDEX($R$3:$T$335,MATCH(PERL[[#This Row],[DistrictNumber]],$R$3:$R$335,0),3)</f>
        <v>0</v>
      </c>
      <c r="G1852" s="9">
        <f t="shared" si="155"/>
        <v>0</v>
      </c>
      <c r="H1852" s="11">
        <v>1.02</v>
      </c>
      <c r="I1852" s="12" cm="1">
        <f t="array" ref="I1852">INDEX(PERL[],MATCH(PERL[[#This Row],[Base Year]]&amp;PERL[[#This Row],[DistrictNumber]],PERL[[Fiscal Year]:[Fiscal Year]]&amp;PERL[[DistrictNumber]:[DistrictNumber]],0),9)*$H1852</f>
        <v>0</v>
      </c>
      <c r="J1852" s="15">
        <f>IF(PERL[[#This Row],[Unadjusted Maximum Revenue]]/(PERL[[#This Row],[Proposed Taxable Valuation]]/1000)&gt;PERL[[#This Row],[Max Debt RATE]],PERL[[#This Row],[Max Debt RATE]],PERL[[#This Row],[Unadjusted Maximum Revenue]]/(PERL[[#This Row],[Proposed Taxable Valuation]]/1000))</f>
        <v>0</v>
      </c>
      <c r="K1852" s="26">
        <f>ROUND(PERL[[#This Row],[Proposed Taxable Valuation]]/1000*PERL[[#This Row],[Adjusted Rate]],0)</f>
        <v>0</v>
      </c>
      <c r="L1852" s="19">
        <f t="shared" si="154"/>
        <v>0</v>
      </c>
      <c r="M1852" s="17">
        <f t="shared" si="156"/>
        <v>0</v>
      </c>
      <c r="N1852" s="5">
        <v>2597198226</v>
      </c>
      <c r="O1852">
        <f>INDEX($R$3:$T$335,MATCH(PERL[[#This Row],[DistrictNumber]],$R$3:$R$335,0),3)</f>
        <v>0</v>
      </c>
      <c r="P1852" s="9">
        <f t="shared" si="157"/>
        <v>0</v>
      </c>
      <c r="V1852">
        <v>2031</v>
      </c>
      <c r="W1852" t="s">
        <v>446</v>
      </c>
      <c r="X1852" s="25">
        <v>1402519898</v>
      </c>
    </row>
    <row r="1853" spans="1:24" x14ac:dyDescent="0.35">
      <c r="A1853" s="13">
        <v>2031</v>
      </c>
      <c r="B1853" s="13">
        <f t="shared" si="153"/>
        <v>2030</v>
      </c>
      <c r="C1853" t="s">
        <v>440</v>
      </c>
      <c r="D1853" t="s">
        <v>441</v>
      </c>
      <c r="E1853" s="5">
        <v>185734084</v>
      </c>
      <c r="F1853" s="13">
        <f>INDEX($R$3:$T$335,MATCH(PERL[[#This Row],[DistrictNumber]],$R$3:$R$335,0),3)</f>
        <v>0.13500000000000001</v>
      </c>
      <c r="G1853" s="9">
        <f t="shared" si="155"/>
        <v>25074.101340000001</v>
      </c>
      <c r="H1853" s="11">
        <v>1.02</v>
      </c>
      <c r="I1853" s="12" cm="1">
        <f t="array" ref="I1853">INDEX(PERL[],MATCH(PERL[[#This Row],[Base Year]]&amp;PERL[[#This Row],[DistrictNumber]],PERL[[Fiscal Year]:[Fiscal Year]]&amp;PERL[[DistrictNumber]:[DistrictNumber]],0),9)*$H1853</f>
        <v>18790.835356695028</v>
      </c>
      <c r="J1853" s="15">
        <f>IF(PERL[[#This Row],[Unadjusted Maximum Revenue]]/(PERL[[#This Row],[Proposed Taxable Valuation]]/1000)&gt;PERL[[#This Row],[Max Debt RATE]],PERL[[#This Row],[Max Debt RATE]],PERL[[#This Row],[Unadjusted Maximum Revenue]]/(PERL[[#This Row],[Proposed Taxable Valuation]]/1000))</f>
        <v>0.10117063573907645</v>
      </c>
      <c r="K1853" s="26">
        <f>ROUND(PERL[[#This Row],[Proposed Taxable Valuation]]/1000*PERL[[#This Row],[Adjusted Rate]],0)</f>
        <v>18791</v>
      </c>
      <c r="L1853" s="19">
        <f t="shared" si="154"/>
        <v>-6283.2659833049729</v>
      </c>
      <c r="M1853" s="17">
        <f t="shared" si="156"/>
        <v>-3.3829364260923561E-2</v>
      </c>
      <c r="N1853" s="5">
        <v>134395369</v>
      </c>
      <c r="O1853">
        <f>INDEX($R$3:$T$335,MATCH(PERL[[#This Row],[DistrictNumber]],$R$3:$R$335,0),3)</f>
        <v>0.13500000000000001</v>
      </c>
      <c r="P1853" s="9">
        <f t="shared" si="157"/>
        <v>18143.374815000003</v>
      </c>
      <c r="V1853">
        <v>2031</v>
      </c>
      <c r="W1853" t="s">
        <v>448</v>
      </c>
      <c r="X1853" s="25">
        <v>1823407488</v>
      </c>
    </row>
    <row r="1854" spans="1:24" x14ac:dyDescent="0.35">
      <c r="A1854" s="13">
        <v>2031</v>
      </c>
      <c r="B1854" s="13">
        <f t="shared" si="153"/>
        <v>2030</v>
      </c>
      <c r="C1854" t="s">
        <v>442</v>
      </c>
      <c r="D1854" t="s">
        <v>443</v>
      </c>
      <c r="E1854" s="5">
        <v>396180141</v>
      </c>
      <c r="F1854" s="13">
        <f>INDEX($R$3:$T$335,MATCH(PERL[[#This Row],[DistrictNumber]],$R$3:$R$335,0),3)</f>
        <v>0.13500000000000001</v>
      </c>
      <c r="G1854" s="9">
        <f t="shared" si="155"/>
        <v>53484.319035</v>
      </c>
      <c r="H1854" s="11">
        <v>1.02</v>
      </c>
      <c r="I1854" s="12" cm="1">
        <f t="array" ref="I1854">INDEX(PERL[],MATCH(PERL[[#This Row],[Base Year]]&amp;PERL[[#This Row],[DistrictNumber]],PERL[[Fiscal Year]:[Fiscal Year]]&amp;PERL[[DistrictNumber]:[DistrictNumber]],0),9)*$H1854</f>
        <v>31822.569274652938</v>
      </c>
      <c r="J1854" s="15">
        <f>IF(PERL[[#This Row],[Unadjusted Maximum Revenue]]/(PERL[[#This Row],[Proposed Taxable Valuation]]/1000)&gt;PERL[[#This Row],[Max Debt RATE]],PERL[[#This Row],[Max Debt RATE]],PERL[[#This Row],[Unadjusted Maximum Revenue]]/(PERL[[#This Row],[Proposed Taxable Valuation]]/1000))</f>
        <v>8.03234841462004E-2</v>
      </c>
      <c r="K1854" s="26">
        <f>ROUND(PERL[[#This Row],[Proposed Taxable Valuation]]/1000*PERL[[#This Row],[Adjusted Rate]],0)</f>
        <v>31823</v>
      </c>
      <c r="L1854" s="19">
        <f t="shared" si="154"/>
        <v>-21661.749760347062</v>
      </c>
      <c r="M1854" s="17">
        <f t="shared" si="156"/>
        <v>-5.4676515853799609E-2</v>
      </c>
      <c r="N1854" s="5">
        <v>324339195</v>
      </c>
      <c r="O1854">
        <f>INDEX($R$3:$T$335,MATCH(PERL[[#This Row],[DistrictNumber]],$R$3:$R$335,0),3)</f>
        <v>0.13500000000000001</v>
      </c>
      <c r="P1854" s="9">
        <f t="shared" si="157"/>
        <v>43785.791325000006</v>
      </c>
      <c r="V1854">
        <v>2031</v>
      </c>
      <c r="W1854" t="s">
        <v>450</v>
      </c>
      <c r="X1854" s="25">
        <v>1398402589</v>
      </c>
    </row>
    <row r="1855" spans="1:24" x14ac:dyDescent="0.35">
      <c r="A1855" s="13">
        <v>2031</v>
      </c>
      <c r="B1855" s="13">
        <f t="shared" si="153"/>
        <v>2030</v>
      </c>
      <c r="C1855" t="s">
        <v>444</v>
      </c>
      <c r="D1855" t="s">
        <v>445</v>
      </c>
      <c r="E1855" s="5">
        <v>768014749</v>
      </c>
      <c r="F1855" s="13">
        <f>INDEX($R$3:$T$335,MATCH(PERL[[#This Row],[DistrictNumber]],$R$3:$R$335,0),3)</f>
        <v>0</v>
      </c>
      <c r="G1855" s="9">
        <f t="shared" si="155"/>
        <v>0</v>
      </c>
      <c r="H1855" s="11">
        <v>1.02</v>
      </c>
      <c r="I1855" s="12" cm="1">
        <f t="array" ref="I1855">INDEX(PERL[],MATCH(PERL[[#This Row],[Base Year]]&amp;PERL[[#This Row],[DistrictNumber]],PERL[[Fiscal Year]:[Fiscal Year]]&amp;PERL[[DistrictNumber]:[DistrictNumber]],0),9)*$H1855</f>
        <v>0</v>
      </c>
      <c r="J1855" s="15">
        <f>IF(PERL[[#This Row],[Unadjusted Maximum Revenue]]/(PERL[[#This Row],[Proposed Taxable Valuation]]/1000)&gt;PERL[[#This Row],[Max Debt RATE]],PERL[[#This Row],[Max Debt RATE]],PERL[[#This Row],[Unadjusted Maximum Revenue]]/(PERL[[#This Row],[Proposed Taxable Valuation]]/1000))</f>
        <v>0</v>
      </c>
      <c r="K1855" s="26">
        <f>ROUND(PERL[[#This Row],[Proposed Taxable Valuation]]/1000*PERL[[#This Row],[Adjusted Rate]],0)</f>
        <v>0</v>
      </c>
      <c r="L1855" s="19">
        <f t="shared" si="154"/>
        <v>0</v>
      </c>
      <c r="M1855" s="17">
        <f t="shared" si="156"/>
        <v>0</v>
      </c>
      <c r="N1855" s="5">
        <v>511095474</v>
      </c>
      <c r="O1855">
        <f>INDEX($R$3:$T$335,MATCH(PERL[[#This Row],[DistrictNumber]],$R$3:$R$335,0),3)</f>
        <v>0</v>
      </c>
      <c r="P1855" s="9">
        <f t="shared" si="157"/>
        <v>0</v>
      </c>
      <c r="V1855">
        <v>2031</v>
      </c>
      <c r="W1855" t="s">
        <v>452</v>
      </c>
      <c r="X1855" s="25">
        <v>228095879</v>
      </c>
    </row>
    <row r="1856" spans="1:24" x14ac:dyDescent="0.35">
      <c r="A1856" s="13">
        <v>2031</v>
      </c>
      <c r="B1856" s="13">
        <f t="shared" si="153"/>
        <v>2030</v>
      </c>
      <c r="C1856" t="s">
        <v>446</v>
      </c>
      <c r="D1856" t="s">
        <v>447</v>
      </c>
      <c r="E1856" s="5">
        <v>1402519898</v>
      </c>
      <c r="F1856" s="13">
        <f>INDEX($R$3:$T$335,MATCH(PERL[[#This Row],[DistrictNumber]],$R$3:$R$335,0),3)</f>
        <v>0</v>
      </c>
      <c r="G1856" s="9">
        <f t="shared" si="155"/>
        <v>0</v>
      </c>
      <c r="H1856" s="11">
        <v>1.02</v>
      </c>
      <c r="I1856" s="12" cm="1">
        <f t="array" ref="I1856">INDEX(PERL[],MATCH(PERL[[#This Row],[Base Year]]&amp;PERL[[#This Row],[DistrictNumber]],PERL[[Fiscal Year]:[Fiscal Year]]&amp;PERL[[DistrictNumber]:[DistrictNumber]],0),9)*$H1856</f>
        <v>0</v>
      </c>
      <c r="J1856" s="15">
        <f>IF(PERL[[#This Row],[Unadjusted Maximum Revenue]]/(PERL[[#This Row],[Proposed Taxable Valuation]]/1000)&gt;PERL[[#This Row],[Max Debt RATE]],PERL[[#This Row],[Max Debt RATE]],PERL[[#This Row],[Unadjusted Maximum Revenue]]/(PERL[[#This Row],[Proposed Taxable Valuation]]/1000))</f>
        <v>0</v>
      </c>
      <c r="K1856" s="26">
        <f>ROUND(PERL[[#This Row],[Proposed Taxable Valuation]]/1000*PERL[[#This Row],[Adjusted Rate]],0)</f>
        <v>0</v>
      </c>
      <c r="L1856" s="19">
        <f t="shared" si="154"/>
        <v>0</v>
      </c>
      <c r="M1856" s="17">
        <f t="shared" si="156"/>
        <v>0</v>
      </c>
      <c r="N1856" s="5">
        <v>890531017</v>
      </c>
      <c r="O1856">
        <f>INDEX($R$3:$T$335,MATCH(PERL[[#This Row],[DistrictNumber]],$R$3:$R$335,0),3)</f>
        <v>0</v>
      </c>
      <c r="P1856" s="9">
        <f t="shared" si="157"/>
        <v>0</v>
      </c>
      <c r="V1856">
        <v>2031</v>
      </c>
      <c r="W1856" t="s">
        <v>454</v>
      </c>
      <c r="X1856" s="25">
        <v>769165583</v>
      </c>
    </row>
    <row r="1857" spans="1:24" x14ac:dyDescent="0.35">
      <c r="A1857" s="13">
        <v>2031</v>
      </c>
      <c r="B1857" s="13">
        <f t="shared" si="153"/>
        <v>2030</v>
      </c>
      <c r="C1857" t="s">
        <v>448</v>
      </c>
      <c r="D1857" t="s">
        <v>449</v>
      </c>
      <c r="E1857" s="5">
        <v>1823407488</v>
      </c>
      <c r="F1857" s="13">
        <f>INDEX($R$3:$T$335,MATCH(PERL[[#This Row],[DistrictNumber]],$R$3:$R$335,0),3)</f>
        <v>0.13500000000000001</v>
      </c>
      <c r="G1857" s="9">
        <f t="shared" si="155"/>
        <v>246160.01088000002</v>
      </c>
      <c r="H1857" s="11">
        <v>1.02</v>
      </c>
      <c r="I1857" s="12" cm="1">
        <f t="array" ref="I1857">INDEX(PERL[],MATCH(PERL[[#This Row],[Base Year]]&amp;PERL[[#This Row],[DistrictNumber]],PERL[[Fiscal Year]:[Fiscal Year]]&amp;PERL[[DistrictNumber]:[DistrictNumber]],0),9)*$H1857</f>
        <v>147933.96399992317</v>
      </c>
      <c r="J1857" s="15">
        <f>IF(PERL[[#This Row],[Unadjusted Maximum Revenue]]/(PERL[[#This Row],[Proposed Taxable Valuation]]/1000)&gt;PERL[[#This Row],[Max Debt RATE]],PERL[[#This Row],[Max Debt RATE]],PERL[[#This Row],[Unadjusted Maximum Revenue]]/(PERL[[#This Row],[Proposed Taxable Valuation]]/1000))</f>
        <v>8.1130501532701391E-2</v>
      </c>
      <c r="K1857" s="26">
        <f>ROUND(PERL[[#This Row],[Proposed Taxable Valuation]]/1000*PERL[[#This Row],[Adjusted Rate]],0)</f>
        <v>147934</v>
      </c>
      <c r="L1857" s="19">
        <f t="shared" si="154"/>
        <v>-98226.046880076843</v>
      </c>
      <c r="M1857" s="17">
        <f t="shared" si="156"/>
        <v>-5.3869498467298618E-2</v>
      </c>
      <c r="N1857" s="5">
        <v>1141179128</v>
      </c>
      <c r="O1857">
        <f>INDEX($R$3:$T$335,MATCH(PERL[[#This Row],[DistrictNumber]],$R$3:$R$335,0),3)</f>
        <v>0.13500000000000001</v>
      </c>
      <c r="P1857" s="9">
        <f t="shared" si="157"/>
        <v>154059.18228000001</v>
      </c>
      <c r="V1857">
        <v>2031</v>
      </c>
      <c r="W1857" t="s">
        <v>456</v>
      </c>
      <c r="X1857" s="25">
        <v>483206155</v>
      </c>
    </row>
    <row r="1858" spans="1:24" x14ac:dyDescent="0.35">
      <c r="A1858" s="13">
        <v>2031</v>
      </c>
      <c r="B1858" s="13">
        <f t="shared" si="153"/>
        <v>2030</v>
      </c>
      <c r="C1858" t="s">
        <v>450</v>
      </c>
      <c r="D1858" t="s">
        <v>451</v>
      </c>
      <c r="E1858" s="5">
        <v>1398402589</v>
      </c>
      <c r="F1858" s="13">
        <f>INDEX($R$3:$T$335,MATCH(PERL[[#This Row],[DistrictNumber]],$R$3:$R$335,0),3)</f>
        <v>0</v>
      </c>
      <c r="G1858" s="9">
        <f t="shared" si="155"/>
        <v>0</v>
      </c>
      <c r="H1858" s="11">
        <v>1.02</v>
      </c>
      <c r="I1858" s="12" cm="1">
        <f t="array" ref="I1858">INDEX(PERL[],MATCH(PERL[[#This Row],[Base Year]]&amp;PERL[[#This Row],[DistrictNumber]],PERL[[Fiscal Year]:[Fiscal Year]]&amp;PERL[[DistrictNumber]:[DistrictNumber]],0),9)*$H1858</f>
        <v>0</v>
      </c>
      <c r="J1858" s="15">
        <f>IF(PERL[[#This Row],[Unadjusted Maximum Revenue]]/(PERL[[#This Row],[Proposed Taxable Valuation]]/1000)&gt;PERL[[#This Row],[Max Debt RATE]],PERL[[#This Row],[Max Debt RATE]],PERL[[#This Row],[Unadjusted Maximum Revenue]]/(PERL[[#This Row],[Proposed Taxable Valuation]]/1000))</f>
        <v>0</v>
      </c>
      <c r="K1858" s="26">
        <f>ROUND(PERL[[#This Row],[Proposed Taxable Valuation]]/1000*PERL[[#This Row],[Adjusted Rate]],0)</f>
        <v>0</v>
      </c>
      <c r="L1858" s="19">
        <f t="shared" si="154"/>
        <v>0</v>
      </c>
      <c r="M1858" s="17">
        <f t="shared" si="156"/>
        <v>0</v>
      </c>
      <c r="N1858" s="5">
        <v>780102372</v>
      </c>
      <c r="O1858">
        <f>INDEX($R$3:$T$335,MATCH(PERL[[#This Row],[DistrictNumber]],$R$3:$R$335,0),3)</f>
        <v>0</v>
      </c>
      <c r="P1858" s="9">
        <f t="shared" si="157"/>
        <v>0</v>
      </c>
      <c r="V1858">
        <v>2031</v>
      </c>
      <c r="W1858" t="s">
        <v>458</v>
      </c>
      <c r="X1858" s="25">
        <v>2600395314</v>
      </c>
    </row>
    <row r="1859" spans="1:24" x14ac:dyDescent="0.35">
      <c r="A1859" s="13">
        <v>2031</v>
      </c>
      <c r="B1859" s="13">
        <f t="shared" si="153"/>
        <v>2030</v>
      </c>
      <c r="C1859" t="s">
        <v>452</v>
      </c>
      <c r="D1859" t="s">
        <v>453</v>
      </c>
      <c r="E1859" s="5">
        <v>228095879</v>
      </c>
      <c r="F1859" s="13">
        <f>INDEX($R$3:$T$335,MATCH(PERL[[#This Row],[DistrictNumber]],$R$3:$R$335,0),3)</f>
        <v>0</v>
      </c>
      <c r="G1859" s="9">
        <f t="shared" si="155"/>
        <v>0</v>
      </c>
      <c r="H1859" s="11">
        <v>1.02</v>
      </c>
      <c r="I1859" s="12" cm="1">
        <f t="array" ref="I1859">INDEX(PERL[],MATCH(PERL[[#This Row],[Base Year]]&amp;PERL[[#This Row],[DistrictNumber]],PERL[[Fiscal Year]:[Fiscal Year]]&amp;PERL[[DistrictNumber]:[DistrictNumber]],0),9)*$H1859</f>
        <v>0</v>
      </c>
      <c r="J1859" s="15">
        <f>IF(PERL[[#This Row],[Unadjusted Maximum Revenue]]/(PERL[[#This Row],[Proposed Taxable Valuation]]/1000)&gt;PERL[[#This Row],[Max Debt RATE]],PERL[[#This Row],[Max Debt RATE]],PERL[[#This Row],[Unadjusted Maximum Revenue]]/(PERL[[#This Row],[Proposed Taxable Valuation]]/1000))</f>
        <v>0</v>
      </c>
      <c r="K1859" s="26">
        <f>ROUND(PERL[[#This Row],[Proposed Taxable Valuation]]/1000*PERL[[#This Row],[Adjusted Rate]],0)</f>
        <v>0</v>
      </c>
      <c r="L1859" s="19">
        <f t="shared" si="154"/>
        <v>0</v>
      </c>
      <c r="M1859" s="17">
        <f t="shared" si="156"/>
        <v>0</v>
      </c>
      <c r="N1859" s="5">
        <v>188719842</v>
      </c>
      <c r="O1859">
        <f>INDEX($R$3:$T$335,MATCH(PERL[[#This Row],[DistrictNumber]],$R$3:$R$335,0),3)</f>
        <v>0</v>
      </c>
      <c r="P1859" s="9">
        <f t="shared" si="157"/>
        <v>0</v>
      </c>
      <c r="V1859">
        <v>2031</v>
      </c>
      <c r="W1859" t="s">
        <v>460</v>
      </c>
      <c r="X1859" s="25">
        <v>999405604</v>
      </c>
    </row>
    <row r="1860" spans="1:24" x14ac:dyDescent="0.35">
      <c r="A1860" s="13">
        <v>2031</v>
      </c>
      <c r="B1860" s="13">
        <f t="shared" si="153"/>
        <v>2030</v>
      </c>
      <c r="C1860" t="s">
        <v>454</v>
      </c>
      <c r="D1860" t="s">
        <v>455</v>
      </c>
      <c r="E1860" s="5">
        <v>769165583</v>
      </c>
      <c r="F1860" s="13">
        <f>INDEX($R$3:$T$335,MATCH(PERL[[#This Row],[DistrictNumber]],$R$3:$R$335,0),3)</f>
        <v>0</v>
      </c>
      <c r="G1860" s="9">
        <f t="shared" si="155"/>
        <v>0</v>
      </c>
      <c r="H1860" s="11">
        <v>1.02</v>
      </c>
      <c r="I1860" s="12" cm="1">
        <f t="array" ref="I1860">INDEX(PERL[],MATCH(PERL[[#This Row],[Base Year]]&amp;PERL[[#This Row],[DistrictNumber]],PERL[[Fiscal Year]:[Fiscal Year]]&amp;PERL[[DistrictNumber]:[DistrictNumber]],0),9)*$H1860</f>
        <v>0</v>
      </c>
      <c r="J1860" s="15">
        <f>IF(PERL[[#This Row],[Unadjusted Maximum Revenue]]/(PERL[[#This Row],[Proposed Taxable Valuation]]/1000)&gt;PERL[[#This Row],[Max Debt RATE]],PERL[[#This Row],[Max Debt RATE]],PERL[[#This Row],[Unadjusted Maximum Revenue]]/(PERL[[#This Row],[Proposed Taxable Valuation]]/1000))</f>
        <v>0</v>
      </c>
      <c r="K1860" s="26">
        <f>ROUND(PERL[[#This Row],[Proposed Taxable Valuation]]/1000*PERL[[#This Row],[Adjusted Rate]],0)</f>
        <v>0</v>
      </c>
      <c r="L1860" s="19">
        <f t="shared" si="154"/>
        <v>0</v>
      </c>
      <c r="M1860" s="17">
        <f t="shared" si="156"/>
        <v>0</v>
      </c>
      <c r="N1860" s="5">
        <v>476980231</v>
      </c>
      <c r="O1860">
        <f>INDEX($R$3:$T$335,MATCH(PERL[[#This Row],[DistrictNumber]],$R$3:$R$335,0),3)</f>
        <v>0</v>
      </c>
      <c r="P1860" s="9">
        <f t="shared" si="157"/>
        <v>0</v>
      </c>
      <c r="V1860">
        <v>2031</v>
      </c>
      <c r="W1860" t="s">
        <v>462</v>
      </c>
      <c r="X1860" s="25">
        <v>5325611751</v>
      </c>
    </row>
    <row r="1861" spans="1:24" x14ac:dyDescent="0.35">
      <c r="A1861" s="13">
        <v>2031</v>
      </c>
      <c r="B1861" s="13">
        <f t="shared" ref="B1861:B1924" si="158">A1861-1</f>
        <v>2030</v>
      </c>
      <c r="C1861" t="s">
        <v>456</v>
      </c>
      <c r="D1861" t="s">
        <v>457</v>
      </c>
      <c r="E1861" s="5">
        <v>483206155</v>
      </c>
      <c r="F1861" s="13">
        <f>INDEX($R$3:$T$335,MATCH(PERL[[#This Row],[DistrictNumber]],$R$3:$R$335,0),3)</f>
        <v>0</v>
      </c>
      <c r="G1861" s="9">
        <f t="shared" si="155"/>
        <v>0</v>
      </c>
      <c r="H1861" s="11">
        <v>1.02</v>
      </c>
      <c r="I1861" s="12" cm="1">
        <f t="array" ref="I1861">INDEX(PERL[],MATCH(PERL[[#This Row],[Base Year]]&amp;PERL[[#This Row],[DistrictNumber]],PERL[[Fiscal Year]:[Fiscal Year]]&amp;PERL[[DistrictNumber]:[DistrictNumber]],0),9)*$H1861</f>
        <v>0</v>
      </c>
      <c r="J1861" s="15">
        <f>IF(PERL[[#This Row],[Unadjusted Maximum Revenue]]/(PERL[[#This Row],[Proposed Taxable Valuation]]/1000)&gt;PERL[[#This Row],[Max Debt RATE]],PERL[[#This Row],[Max Debt RATE]],PERL[[#This Row],[Unadjusted Maximum Revenue]]/(PERL[[#This Row],[Proposed Taxable Valuation]]/1000))</f>
        <v>0</v>
      </c>
      <c r="K1861" s="26">
        <f>ROUND(PERL[[#This Row],[Proposed Taxable Valuation]]/1000*PERL[[#This Row],[Adjusted Rate]],0)</f>
        <v>0</v>
      </c>
      <c r="L1861" s="19">
        <f t="shared" ref="L1861:L1924" si="159">I1861-G1861</f>
        <v>0</v>
      </c>
      <c r="M1861" s="17">
        <f t="shared" si="156"/>
        <v>0</v>
      </c>
      <c r="N1861" s="5">
        <v>381471060</v>
      </c>
      <c r="O1861">
        <f>INDEX($R$3:$T$335,MATCH(PERL[[#This Row],[DistrictNumber]],$R$3:$R$335,0),3)</f>
        <v>0</v>
      </c>
      <c r="P1861" s="9">
        <f t="shared" si="157"/>
        <v>0</v>
      </c>
      <c r="V1861">
        <v>2031</v>
      </c>
      <c r="W1861" t="s">
        <v>464</v>
      </c>
      <c r="X1861" s="25">
        <v>481068889</v>
      </c>
    </row>
    <row r="1862" spans="1:24" x14ac:dyDescent="0.35">
      <c r="A1862" s="13">
        <v>2031</v>
      </c>
      <c r="B1862" s="13">
        <f t="shared" si="158"/>
        <v>2030</v>
      </c>
      <c r="C1862" t="s">
        <v>458</v>
      </c>
      <c r="D1862" t="s">
        <v>459</v>
      </c>
      <c r="E1862" s="5">
        <v>2600395314</v>
      </c>
      <c r="F1862" s="13">
        <f>INDEX($R$3:$T$335,MATCH(PERL[[#This Row],[DistrictNumber]],$R$3:$R$335,0),3)</f>
        <v>0</v>
      </c>
      <c r="G1862" s="9">
        <f t="shared" si="155"/>
        <v>0</v>
      </c>
      <c r="H1862" s="11">
        <v>1.02</v>
      </c>
      <c r="I1862" s="12" cm="1">
        <f t="array" ref="I1862">INDEX(PERL[],MATCH(PERL[[#This Row],[Base Year]]&amp;PERL[[#This Row],[DistrictNumber]],PERL[[Fiscal Year]:[Fiscal Year]]&amp;PERL[[DistrictNumber]:[DistrictNumber]],0),9)*$H1862</f>
        <v>0</v>
      </c>
      <c r="J1862" s="15">
        <f>IF(PERL[[#This Row],[Unadjusted Maximum Revenue]]/(PERL[[#This Row],[Proposed Taxable Valuation]]/1000)&gt;PERL[[#This Row],[Max Debt RATE]],PERL[[#This Row],[Max Debt RATE]],PERL[[#This Row],[Unadjusted Maximum Revenue]]/(PERL[[#This Row],[Proposed Taxable Valuation]]/1000))</f>
        <v>0</v>
      </c>
      <c r="K1862" s="26">
        <f>ROUND(PERL[[#This Row],[Proposed Taxable Valuation]]/1000*PERL[[#This Row],[Adjusted Rate]],0)</f>
        <v>0</v>
      </c>
      <c r="L1862" s="19">
        <f t="shared" si="159"/>
        <v>0</v>
      </c>
      <c r="M1862" s="17">
        <f t="shared" si="156"/>
        <v>0</v>
      </c>
      <c r="N1862" s="5">
        <v>1473848894</v>
      </c>
      <c r="O1862">
        <f>INDEX($R$3:$T$335,MATCH(PERL[[#This Row],[DistrictNumber]],$R$3:$R$335,0),3)</f>
        <v>0</v>
      </c>
      <c r="P1862" s="9">
        <f t="shared" si="157"/>
        <v>0</v>
      </c>
      <c r="V1862">
        <v>2031</v>
      </c>
      <c r="W1862" t="s">
        <v>466</v>
      </c>
      <c r="X1862" s="25">
        <v>1004766349</v>
      </c>
    </row>
    <row r="1863" spans="1:24" x14ac:dyDescent="0.35">
      <c r="A1863" s="13">
        <v>2031</v>
      </c>
      <c r="B1863" s="13">
        <f t="shared" si="158"/>
        <v>2030</v>
      </c>
      <c r="C1863" t="s">
        <v>460</v>
      </c>
      <c r="D1863" t="s">
        <v>461</v>
      </c>
      <c r="E1863" s="5">
        <v>999405604</v>
      </c>
      <c r="F1863" s="13">
        <f>INDEX($R$3:$T$335,MATCH(PERL[[#This Row],[DistrictNumber]],$R$3:$R$335,0),3)</f>
        <v>0</v>
      </c>
      <c r="G1863" s="9">
        <f t="shared" si="155"/>
        <v>0</v>
      </c>
      <c r="H1863" s="11">
        <v>1.02</v>
      </c>
      <c r="I1863" s="12" cm="1">
        <f t="array" ref="I1863">INDEX(PERL[],MATCH(PERL[[#This Row],[Base Year]]&amp;PERL[[#This Row],[DistrictNumber]],PERL[[Fiscal Year]:[Fiscal Year]]&amp;PERL[[DistrictNumber]:[DistrictNumber]],0),9)*$H1863</f>
        <v>0</v>
      </c>
      <c r="J1863" s="15">
        <f>IF(PERL[[#This Row],[Unadjusted Maximum Revenue]]/(PERL[[#This Row],[Proposed Taxable Valuation]]/1000)&gt;PERL[[#This Row],[Max Debt RATE]],PERL[[#This Row],[Max Debt RATE]],PERL[[#This Row],[Unadjusted Maximum Revenue]]/(PERL[[#This Row],[Proposed Taxable Valuation]]/1000))</f>
        <v>0</v>
      </c>
      <c r="K1863" s="26">
        <f>ROUND(PERL[[#This Row],[Proposed Taxable Valuation]]/1000*PERL[[#This Row],[Adjusted Rate]],0)</f>
        <v>0</v>
      </c>
      <c r="L1863" s="19">
        <f t="shared" si="159"/>
        <v>0</v>
      </c>
      <c r="M1863" s="17">
        <f t="shared" si="156"/>
        <v>0</v>
      </c>
      <c r="N1863" s="5">
        <v>610777664</v>
      </c>
      <c r="O1863">
        <f>INDEX($R$3:$T$335,MATCH(PERL[[#This Row],[DistrictNumber]],$R$3:$R$335,0),3)</f>
        <v>0</v>
      </c>
      <c r="P1863" s="9">
        <f t="shared" si="157"/>
        <v>0</v>
      </c>
      <c r="V1863">
        <v>2031</v>
      </c>
      <c r="W1863" t="s">
        <v>468</v>
      </c>
      <c r="X1863" s="25">
        <v>334889177</v>
      </c>
    </row>
    <row r="1864" spans="1:24" x14ac:dyDescent="0.35">
      <c r="A1864" s="13">
        <v>2031</v>
      </c>
      <c r="B1864" s="13">
        <f t="shared" si="158"/>
        <v>2030</v>
      </c>
      <c r="C1864" t="s">
        <v>462</v>
      </c>
      <c r="D1864" t="s">
        <v>463</v>
      </c>
      <c r="E1864" s="5">
        <v>5325611751</v>
      </c>
      <c r="F1864" s="13">
        <f>INDEX($R$3:$T$335,MATCH(PERL[[#This Row],[DistrictNumber]],$R$3:$R$335,0),3)</f>
        <v>0</v>
      </c>
      <c r="G1864" s="9">
        <f t="shared" si="155"/>
        <v>0</v>
      </c>
      <c r="H1864" s="11">
        <v>1.02</v>
      </c>
      <c r="I1864" s="12" cm="1">
        <f t="array" ref="I1864">INDEX(PERL[],MATCH(PERL[[#This Row],[Base Year]]&amp;PERL[[#This Row],[DistrictNumber]],PERL[[Fiscal Year]:[Fiscal Year]]&amp;PERL[[DistrictNumber]:[DistrictNumber]],0),9)*$H1864</f>
        <v>0</v>
      </c>
      <c r="J1864" s="15">
        <f>IF(PERL[[#This Row],[Unadjusted Maximum Revenue]]/(PERL[[#This Row],[Proposed Taxable Valuation]]/1000)&gt;PERL[[#This Row],[Max Debt RATE]],PERL[[#This Row],[Max Debt RATE]],PERL[[#This Row],[Unadjusted Maximum Revenue]]/(PERL[[#This Row],[Proposed Taxable Valuation]]/1000))</f>
        <v>0</v>
      </c>
      <c r="K1864" s="26">
        <f>ROUND(PERL[[#This Row],[Proposed Taxable Valuation]]/1000*PERL[[#This Row],[Adjusted Rate]],0)</f>
        <v>0</v>
      </c>
      <c r="L1864" s="19">
        <f t="shared" si="159"/>
        <v>0</v>
      </c>
      <c r="M1864" s="17">
        <f t="shared" si="156"/>
        <v>0</v>
      </c>
      <c r="N1864" s="5">
        <v>2809228601</v>
      </c>
      <c r="O1864">
        <f>INDEX($R$3:$T$335,MATCH(PERL[[#This Row],[DistrictNumber]],$R$3:$R$335,0),3)</f>
        <v>0</v>
      </c>
      <c r="P1864" s="9">
        <f t="shared" si="157"/>
        <v>0</v>
      </c>
      <c r="V1864">
        <v>2031</v>
      </c>
      <c r="W1864" t="s">
        <v>470</v>
      </c>
      <c r="X1864" s="25">
        <v>714481283</v>
      </c>
    </row>
    <row r="1865" spans="1:24" x14ac:dyDescent="0.35">
      <c r="A1865" s="13">
        <v>2031</v>
      </c>
      <c r="B1865" s="13">
        <f t="shared" si="158"/>
        <v>2030</v>
      </c>
      <c r="C1865" t="s">
        <v>464</v>
      </c>
      <c r="D1865" t="s">
        <v>465</v>
      </c>
      <c r="E1865" s="5">
        <v>481068889</v>
      </c>
      <c r="F1865" s="13">
        <f>INDEX($R$3:$T$335,MATCH(PERL[[#This Row],[DistrictNumber]],$R$3:$R$335,0),3)</f>
        <v>0</v>
      </c>
      <c r="G1865" s="9">
        <f t="shared" si="155"/>
        <v>0</v>
      </c>
      <c r="H1865" s="11">
        <v>1.02</v>
      </c>
      <c r="I1865" s="12" cm="1">
        <f t="array" ref="I1865">INDEX(PERL[],MATCH(PERL[[#This Row],[Base Year]]&amp;PERL[[#This Row],[DistrictNumber]],PERL[[Fiscal Year]:[Fiscal Year]]&amp;PERL[[DistrictNumber]:[DistrictNumber]],0),9)*$H1865</f>
        <v>0</v>
      </c>
      <c r="J1865" s="15">
        <f>IF(PERL[[#This Row],[Unadjusted Maximum Revenue]]/(PERL[[#This Row],[Proposed Taxable Valuation]]/1000)&gt;PERL[[#This Row],[Max Debt RATE]],PERL[[#This Row],[Max Debt RATE]],PERL[[#This Row],[Unadjusted Maximum Revenue]]/(PERL[[#This Row],[Proposed Taxable Valuation]]/1000))</f>
        <v>0</v>
      </c>
      <c r="K1865" s="26">
        <f>ROUND(PERL[[#This Row],[Proposed Taxable Valuation]]/1000*PERL[[#This Row],[Adjusted Rate]],0)</f>
        <v>0</v>
      </c>
      <c r="L1865" s="19">
        <f t="shared" si="159"/>
        <v>0</v>
      </c>
      <c r="M1865" s="17">
        <f t="shared" si="156"/>
        <v>0</v>
      </c>
      <c r="N1865" s="5">
        <v>291118263</v>
      </c>
      <c r="O1865">
        <f>INDEX($R$3:$T$335,MATCH(PERL[[#This Row],[DistrictNumber]],$R$3:$R$335,0),3)</f>
        <v>0</v>
      </c>
      <c r="P1865" s="9">
        <f t="shared" si="157"/>
        <v>0</v>
      </c>
      <c r="V1865">
        <v>2031</v>
      </c>
      <c r="W1865" t="s">
        <v>472</v>
      </c>
      <c r="X1865" s="25">
        <v>573266251</v>
      </c>
    </row>
    <row r="1866" spans="1:24" x14ac:dyDescent="0.35">
      <c r="A1866" s="13">
        <v>2031</v>
      </c>
      <c r="B1866" s="13">
        <f t="shared" si="158"/>
        <v>2030</v>
      </c>
      <c r="C1866" t="s">
        <v>466</v>
      </c>
      <c r="D1866" t="s">
        <v>467</v>
      </c>
      <c r="E1866" s="5">
        <v>1004766349</v>
      </c>
      <c r="F1866" s="13">
        <f>INDEX($R$3:$T$335,MATCH(PERL[[#This Row],[DistrictNumber]],$R$3:$R$335,0),3)</f>
        <v>0</v>
      </c>
      <c r="G1866" s="9">
        <f t="shared" ref="G1866:G1929" si="160">E1866/1000*F1866</f>
        <v>0</v>
      </c>
      <c r="H1866" s="11">
        <v>1.02</v>
      </c>
      <c r="I1866" s="12" cm="1">
        <f t="array" ref="I1866">INDEX(PERL[],MATCH(PERL[[#This Row],[Base Year]]&amp;PERL[[#This Row],[DistrictNumber]],PERL[[Fiscal Year]:[Fiscal Year]]&amp;PERL[[DistrictNumber]:[DistrictNumber]],0),9)*$H1866</f>
        <v>0</v>
      </c>
      <c r="J1866" s="15">
        <f>IF(PERL[[#This Row],[Unadjusted Maximum Revenue]]/(PERL[[#This Row],[Proposed Taxable Valuation]]/1000)&gt;PERL[[#This Row],[Max Debt RATE]],PERL[[#This Row],[Max Debt RATE]],PERL[[#This Row],[Unadjusted Maximum Revenue]]/(PERL[[#This Row],[Proposed Taxable Valuation]]/1000))</f>
        <v>0</v>
      </c>
      <c r="K1866" s="26">
        <f>ROUND(PERL[[#This Row],[Proposed Taxable Valuation]]/1000*PERL[[#This Row],[Adjusted Rate]],0)</f>
        <v>0</v>
      </c>
      <c r="L1866" s="19">
        <f t="shared" si="159"/>
        <v>0</v>
      </c>
      <c r="M1866" s="17">
        <f t="shared" si="156"/>
        <v>0</v>
      </c>
      <c r="N1866" s="5">
        <v>807576081</v>
      </c>
      <c r="O1866">
        <f>INDEX($R$3:$T$335,MATCH(PERL[[#This Row],[DistrictNumber]],$R$3:$R$335,0),3)</f>
        <v>0</v>
      </c>
      <c r="P1866" s="9">
        <f t="shared" si="157"/>
        <v>0</v>
      </c>
      <c r="V1866">
        <v>2031</v>
      </c>
      <c r="W1866" t="s">
        <v>474</v>
      </c>
      <c r="X1866" s="25">
        <v>445849683</v>
      </c>
    </row>
    <row r="1867" spans="1:24" x14ac:dyDescent="0.35">
      <c r="A1867" s="13">
        <v>2031</v>
      </c>
      <c r="B1867" s="13">
        <f t="shared" si="158"/>
        <v>2030</v>
      </c>
      <c r="C1867" t="s">
        <v>468</v>
      </c>
      <c r="D1867" t="s">
        <v>469</v>
      </c>
      <c r="E1867" s="5">
        <v>334889177</v>
      </c>
      <c r="F1867" s="13">
        <f>INDEX($R$3:$T$335,MATCH(PERL[[#This Row],[DistrictNumber]],$R$3:$R$335,0),3)</f>
        <v>0</v>
      </c>
      <c r="G1867" s="9">
        <f t="shared" si="160"/>
        <v>0</v>
      </c>
      <c r="H1867" s="11">
        <v>1.02</v>
      </c>
      <c r="I1867" s="12" cm="1">
        <f t="array" ref="I1867">INDEX(PERL[],MATCH(PERL[[#This Row],[Base Year]]&amp;PERL[[#This Row],[DistrictNumber]],PERL[[Fiscal Year]:[Fiscal Year]]&amp;PERL[[DistrictNumber]:[DistrictNumber]],0),9)*$H1867</f>
        <v>0</v>
      </c>
      <c r="J1867" s="15">
        <f>IF(PERL[[#This Row],[Unadjusted Maximum Revenue]]/(PERL[[#This Row],[Proposed Taxable Valuation]]/1000)&gt;PERL[[#This Row],[Max Debt RATE]],PERL[[#This Row],[Max Debt RATE]],PERL[[#This Row],[Unadjusted Maximum Revenue]]/(PERL[[#This Row],[Proposed Taxable Valuation]]/1000))</f>
        <v>0</v>
      </c>
      <c r="K1867" s="26">
        <f>ROUND(PERL[[#This Row],[Proposed Taxable Valuation]]/1000*PERL[[#This Row],[Adjusted Rate]],0)</f>
        <v>0</v>
      </c>
      <c r="L1867" s="19">
        <f t="shared" si="159"/>
        <v>0</v>
      </c>
      <c r="M1867" s="17">
        <f t="shared" ref="M1867:M1930" si="161">J1867-F1867</f>
        <v>0</v>
      </c>
      <c r="N1867" s="5">
        <v>239019039</v>
      </c>
      <c r="O1867">
        <f>INDEX($R$3:$T$335,MATCH(PERL[[#This Row],[DistrictNumber]],$R$3:$R$335,0),3)</f>
        <v>0</v>
      </c>
      <c r="P1867" s="9">
        <f t="shared" si="157"/>
        <v>0</v>
      </c>
      <c r="V1867">
        <v>2031</v>
      </c>
      <c r="W1867" t="s">
        <v>478</v>
      </c>
      <c r="X1867" s="25">
        <v>636422778</v>
      </c>
    </row>
    <row r="1868" spans="1:24" x14ac:dyDescent="0.35">
      <c r="A1868" s="13">
        <v>2031</v>
      </c>
      <c r="B1868" s="13">
        <f t="shared" si="158"/>
        <v>2030</v>
      </c>
      <c r="C1868" t="s">
        <v>470</v>
      </c>
      <c r="D1868" t="s">
        <v>471</v>
      </c>
      <c r="E1868" s="5">
        <v>714481283</v>
      </c>
      <c r="F1868" s="13">
        <f>INDEX($R$3:$T$335,MATCH(PERL[[#This Row],[DistrictNumber]],$R$3:$R$335,0),3)</f>
        <v>0</v>
      </c>
      <c r="G1868" s="9">
        <f t="shared" si="160"/>
        <v>0</v>
      </c>
      <c r="H1868" s="11">
        <v>1.02</v>
      </c>
      <c r="I1868" s="12" cm="1">
        <f t="array" ref="I1868">INDEX(PERL[],MATCH(PERL[[#This Row],[Base Year]]&amp;PERL[[#This Row],[DistrictNumber]],PERL[[Fiscal Year]:[Fiscal Year]]&amp;PERL[[DistrictNumber]:[DistrictNumber]],0),9)*$H1868</f>
        <v>0</v>
      </c>
      <c r="J1868" s="15">
        <f>IF(PERL[[#This Row],[Unadjusted Maximum Revenue]]/(PERL[[#This Row],[Proposed Taxable Valuation]]/1000)&gt;PERL[[#This Row],[Max Debt RATE]],PERL[[#This Row],[Max Debt RATE]],PERL[[#This Row],[Unadjusted Maximum Revenue]]/(PERL[[#This Row],[Proposed Taxable Valuation]]/1000))</f>
        <v>0</v>
      </c>
      <c r="K1868" s="26">
        <f>ROUND(PERL[[#This Row],[Proposed Taxable Valuation]]/1000*PERL[[#This Row],[Adjusted Rate]],0)</f>
        <v>0</v>
      </c>
      <c r="L1868" s="19">
        <f t="shared" si="159"/>
        <v>0</v>
      </c>
      <c r="M1868" s="17">
        <f t="shared" si="161"/>
        <v>0</v>
      </c>
      <c r="N1868" s="5">
        <v>499130152</v>
      </c>
      <c r="O1868">
        <f>INDEX($R$3:$T$335,MATCH(PERL[[#This Row],[DistrictNumber]],$R$3:$R$335,0),3)</f>
        <v>0</v>
      </c>
      <c r="P1868" s="9">
        <f t="shared" si="157"/>
        <v>0</v>
      </c>
      <c r="V1868">
        <v>2031</v>
      </c>
      <c r="W1868" t="s">
        <v>480</v>
      </c>
      <c r="X1868" s="25">
        <v>731779397</v>
      </c>
    </row>
    <row r="1869" spans="1:24" x14ac:dyDescent="0.35">
      <c r="A1869" s="13">
        <v>2031</v>
      </c>
      <c r="B1869" s="13">
        <f t="shared" si="158"/>
        <v>2030</v>
      </c>
      <c r="C1869" t="s">
        <v>472</v>
      </c>
      <c r="D1869" t="s">
        <v>473</v>
      </c>
      <c r="E1869" s="5">
        <v>573266251</v>
      </c>
      <c r="F1869" s="13">
        <f>INDEX($R$3:$T$335,MATCH(PERL[[#This Row],[DistrictNumber]],$R$3:$R$335,0),3)</f>
        <v>0</v>
      </c>
      <c r="G1869" s="9">
        <f t="shared" si="160"/>
        <v>0</v>
      </c>
      <c r="H1869" s="11">
        <v>1.02</v>
      </c>
      <c r="I1869" s="12" cm="1">
        <f t="array" ref="I1869">INDEX(PERL[],MATCH(PERL[[#This Row],[Base Year]]&amp;PERL[[#This Row],[DistrictNumber]],PERL[[Fiscal Year]:[Fiscal Year]]&amp;PERL[[DistrictNumber]:[DistrictNumber]],0),9)*$H1869</f>
        <v>0</v>
      </c>
      <c r="J1869" s="15">
        <f>IF(PERL[[#This Row],[Unadjusted Maximum Revenue]]/(PERL[[#This Row],[Proposed Taxable Valuation]]/1000)&gt;PERL[[#This Row],[Max Debt RATE]],PERL[[#This Row],[Max Debt RATE]],PERL[[#This Row],[Unadjusted Maximum Revenue]]/(PERL[[#This Row],[Proposed Taxable Valuation]]/1000))</f>
        <v>0</v>
      </c>
      <c r="K1869" s="26">
        <f>ROUND(PERL[[#This Row],[Proposed Taxable Valuation]]/1000*PERL[[#This Row],[Adjusted Rate]],0)</f>
        <v>0</v>
      </c>
      <c r="L1869" s="19">
        <f t="shared" si="159"/>
        <v>0</v>
      </c>
      <c r="M1869" s="17">
        <f t="shared" si="161"/>
        <v>0</v>
      </c>
      <c r="N1869" s="5">
        <v>404709167</v>
      </c>
      <c r="O1869">
        <f>INDEX($R$3:$T$335,MATCH(PERL[[#This Row],[DistrictNumber]],$R$3:$R$335,0),3)</f>
        <v>0</v>
      </c>
      <c r="P1869" s="9">
        <f t="shared" si="157"/>
        <v>0</v>
      </c>
      <c r="V1869">
        <v>2031</v>
      </c>
      <c r="W1869" t="s">
        <v>482</v>
      </c>
      <c r="X1869" s="25">
        <v>814947913</v>
      </c>
    </row>
    <row r="1870" spans="1:24" x14ac:dyDescent="0.35">
      <c r="A1870" s="13">
        <v>2031</v>
      </c>
      <c r="B1870" s="13">
        <f t="shared" si="158"/>
        <v>2030</v>
      </c>
      <c r="C1870" t="s">
        <v>474</v>
      </c>
      <c r="D1870" t="s">
        <v>475</v>
      </c>
      <c r="E1870" s="5">
        <v>445849683</v>
      </c>
      <c r="F1870" s="13">
        <f>INDEX($R$3:$T$335,MATCH(PERL[[#This Row],[DistrictNumber]],$R$3:$R$335,0),3)</f>
        <v>0</v>
      </c>
      <c r="G1870" s="9">
        <f t="shared" si="160"/>
        <v>0</v>
      </c>
      <c r="H1870" s="11">
        <v>1.02</v>
      </c>
      <c r="I1870" s="12" cm="1">
        <f t="array" ref="I1870">INDEX(PERL[],MATCH(PERL[[#This Row],[Base Year]]&amp;PERL[[#This Row],[DistrictNumber]],PERL[[Fiscal Year]:[Fiscal Year]]&amp;PERL[[DistrictNumber]:[DistrictNumber]],0),9)*$H1870</f>
        <v>0</v>
      </c>
      <c r="J1870" s="15">
        <f>IF(PERL[[#This Row],[Unadjusted Maximum Revenue]]/(PERL[[#This Row],[Proposed Taxable Valuation]]/1000)&gt;PERL[[#This Row],[Max Debt RATE]],PERL[[#This Row],[Max Debt RATE]],PERL[[#This Row],[Unadjusted Maximum Revenue]]/(PERL[[#This Row],[Proposed Taxable Valuation]]/1000))</f>
        <v>0</v>
      </c>
      <c r="K1870" s="26">
        <f>ROUND(PERL[[#This Row],[Proposed Taxable Valuation]]/1000*PERL[[#This Row],[Adjusted Rate]],0)</f>
        <v>0</v>
      </c>
      <c r="L1870" s="19">
        <f t="shared" si="159"/>
        <v>0</v>
      </c>
      <c r="M1870" s="17">
        <f t="shared" si="161"/>
        <v>0</v>
      </c>
      <c r="N1870" s="5">
        <v>348229849</v>
      </c>
      <c r="O1870">
        <f>INDEX($R$3:$T$335,MATCH(PERL[[#This Row],[DistrictNumber]],$R$3:$R$335,0),3)</f>
        <v>0</v>
      </c>
      <c r="P1870" s="9">
        <f t="shared" si="157"/>
        <v>0</v>
      </c>
      <c r="V1870">
        <v>2031</v>
      </c>
      <c r="W1870" t="s">
        <v>484</v>
      </c>
      <c r="X1870" s="25">
        <v>377802114</v>
      </c>
    </row>
    <row r="1871" spans="1:24" x14ac:dyDescent="0.35">
      <c r="A1871" s="13">
        <v>2031</v>
      </c>
      <c r="B1871" s="13">
        <f t="shared" si="158"/>
        <v>2030</v>
      </c>
      <c r="C1871" t="s">
        <v>476</v>
      </c>
      <c r="D1871" t="s">
        <v>477</v>
      </c>
      <c r="E1871" s="5">
        <v>385732264</v>
      </c>
      <c r="F1871" s="13">
        <f>INDEX($R$3:$T$335,MATCH(PERL[[#This Row],[DistrictNumber]],$R$3:$R$335,0),3)</f>
        <v>0</v>
      </c>
      <c r="G1871" s="9">
        <f t="shared" si="160"/>
        <v>0</v>
      </c>
      <c r="H1871" s="11">
        <v>1.02</v>
      </c>
      <c r="I1871" s="12" cm="1">
        <f t="array" ref="I1871">INDEX(PERL[],MATCH(PERL[[#This Row],[Base Year]]&amp;PERL[[#This Row],[DistrictNumber]],PERL[[Fiscal Year]:[Fiscal Year]]&amp;PERL[[DistrictNumber]:[DistrictNumber]],0),9)*$H1871</f>
        <v>0</v>
      </c>
      <c r="J1871" s="15">
        <f>IF(PERL[[#This Row],[Unadjusted Maximum Revenue]]/(PERL[[#This Row],[Proposed Taxable Valuation]]/1000)&gt;PERL[[#This Row],[Max Debt RATE]],PERL[[#This Row],[Max Debt RATE]],PERL[[#This Row],[Unadjusted Maximum Revenue]]/(PERL[[#This Row],[Proposed Taxable Valuation]]/1000))</f>
        <v>0</v>
      </c>
      <c r="K1871" s="26">
        <f>ROUND(PERL[[#This Row],[Proposed Taxable Valuation]]/1000*PERL[[#This Row],[Adjusted Rate]],0)</f>
        <v>0</v>
      </c>
      <c r="L1871" s="19">
        <f t="shared" si="159"/>
        <v>0</v>
      </c>
      <c r="M1871" s="17">
        <f t="shared" si="161"/>
        <v>0</v>
      </c>
      <c r="N1871" s="5">
        <v>301569584</v>
      </c>
      <c r="O1871">
        <f>INDEX($R$3:$T$335,MATCH(PERL[[#This Row],[DistrictNumber]],$R$3:$R$335,0),3)</f>
        <v>0</v>
      </c>
      <c r="P1871" s="9">
        <f t="shared" si="157"/>
        <v>0</v>
      </c>
      <c r="V1871">
        <v>2031</v>
      </c>
      <c r="W1871" t="s">
        <v>486</v>
      </c>
      <c r="X1871" s="25">
        <v>240684949</v>
      </c>
    </row>
    <row r="1872" spans="1:24" x14ac:dyDescent="0.35">
      <c r="A1872" s="13">
        <v>2031</v>
      </c>
      <c r="B1872" s="13">
        <f t="shared" si="158"/>
        <v>2030</v>
      </c>
      <c r="C1872" t="s">
        <v>478</v>
      </c>
      <c r="D1872" t="s">
        <v>479</v>
      </c>
      <c r="E1872" s="5">
        <v>636422778</v>
      </c>
      <c r="F1872" s="13">
        <f>INDEX($R$3:$T$335,MATCH(PERL[[#This Row],[DistrictNumber]],$R$3:$R$335,0),3)</f>
        <v>0</v>
      </c>
      <c r="G1872" s="9">
        <f t="shared" si="160"/>
        <v>0</v>
      </c>
      <c r="H1872" s="11">
        <v>1.02</v>
      </c>
      <c r="I1872" s="12" cm="1">
        <f t="array" ref="I1872">INDEX(PERL[],MATCH(PERL[[#This Row],[Base Year]]&amp;PERL[[#This Row],[DistrictNumber]],PERL[[Fiscal Year]:[Fiscal Year]]&amp;PERL[[DistrictNumber]:[DistrictNumber]],0),9)*$H1872</f>
        <v>0</v>
      </c>
      <c r="J1872" s="15">
        <f>IF(PERL[[#This Row],[Unadjusted Maximum Revenue]]/(PERL[[#This Row],[Proposed Taxable Valuation]]/1000)&gt;PERL[[#This Row],[Max Debt RATE]],PERL[[#This Row],[Max Debt RATE]],PERL[[#This Row],[Unadjusted Maximum Revenue]]/(PERL[[#This Row],[Proposed Taxable Valuation]]/1000))</f>
        <v>0</v>
      </c>
      <c r="K1872" s="26">
        <f>ROUND(PERL[[#This Row],[Proposed Taxable Valuation]]/1000*PERL[[#This Row],[Adjusted Rate]],0)</f>
        <v>0</v>
      </c>
      <c r="L1872" s="19">
        <f t="shared" si="159"/>
        <v>0</v>
      </c>
      <c r="M1872" s="17">
        <f t="shared" si="161"/>
        <v>0</v>
      </c>
      <c r="N1872" s="5">
        <v>464765140</v>
      </c>
      <c r="O1872">
        <f>INDEX($R$3:$T$335,MATCH(PERL[[#This Row],[DistrictNumber]],$R$3:$R$335,0),3)</f>
        <v>0</v>
      </c>
      <c r="P1872" s="9">
        <f t="shared" si="157"/>
        <v>0</v>
      </c>
      <c r="V1872">
        <v>2031</v>
      </c>
      <c r="W1872" t="s">
        <v>540</v>
      </c>
      <c r="X1872" s="25">
        <v>643515716</v>
      </c>
    </row>
    <row r="1873" spans="1:24" x14ac:dyDescent="0.35">
      <c r="A1873" s="13">
        <v>2031</v>
      </c>
      <c r="B1873" s="13">
        <f t="shared" si="158"/>
        <v>2030</v>
      </c>
      <c r="C1873" t="s">
        <v>480</v>
      </c>
      <c r="D1873" t="s">
        <v>481</v>
      </c>
      <c r="E1873" s="5">
        <v>731779397</v>
      </c>
      <c r="F1873" s="13">
        <f>INDEX($R$3:$T$335,MATCH(PERL[[#This Row],[DistrictNumber]],$R$3:$R$335,0),3)</f>
        <v>0</v>
      </c>
      <c r="G1873" s="9">
        <f t="shared" si="160"/>
        <v>0</v>
      </c>
      <c r="H1873" s="11">
        <v>1.02</v>
      </c>
      <c r="I1873" s="12" cm="1">
        <f t="array" ref="I1873">INDEX(PERL[],MATCH(PERL[[#This Row],[Base Year]]&amp;PERL[[#This Row],[DistrictNumber]],PERL[[Fiscal Year]:[Fiscal Year]]&amp;PERL[[DistrictNumber]:[DistrictNumber]],0),9)*$H1873</f>
        <v>0</v>
      </c>
      <c r="J1873" s="15">
        <f>IF(PERL[[#This Row],[Unadjusted Maximum Revenue]]/(PERL[[#This Row],[Proposed Taxable Valuation]]/1000)&gt;PERL[[#This Row],[Max Debt RATE]],PERL[[#This Row],[Max Debt RATE]],PERL[[#This Row],[Unadjusted Maximum Revenue]]/(PERL[[#This Row],[Proposed Taxable Valuation]]/1000))</f>
        <v>0</v>
      </c>
      <c r="K1873" s="26">
        <f>ROUND(PERL[[#This Row],[Proposed Taxable Valuation]]/1000*PERL[[#This Row],[Adjusted Rate]],0)</f>
        <v>0</v>
      </c>
      <c r="L1873" s="19">
        <f t="shared" si="159"/>
        <v>0</v>
      </c>
      <c r="M1873" s="17">
        <f t="shared" si="161"/>
        <v>0</v>
      </c>
      <c r="N1873" s="5">
        <v>476108857</v>
      </c>
      <c r="O1873">
        <f>INDEX($R$3:$T$335,MATCH(PERL[[#This Row],[DistrictNumber]],$R$3:$R$335,0),3)</f>
        <v>0</v>
      </c>
      <c r="P1873" s="9">
        <f t="shared" si="157"/>
        <v>0</v>
      </c>
      <c r="V1873">
        <v>2031</v>
      </c>
      <c r="W1873" t="s">
        <v>488</v>
      </c>
      <c r="X1873" s="25">
        <v>3180944782</v>
      </c>
    </row>
    <row r="1874" spans="1:24" x14ac:dyDescent="0.35">
      <c r="A1874" s="13">
        <v>2031</v>
      </c>
      <c r="B1874" s="13">
        <f t="shared" si="158"/>
        <v>2030</v>
      </c>
      <c r="C1874" t="s">
        <v>482</v>
      </c>
      <c r="D1874" t="s">
        <v>483</v>
      </c>
      <c r="E1874" s="5">
        <v>814947913</v>
      </c>
      <c r="F1874" s="13">
        <f>INDEX($R$3:$T$335,MATCH(PERL[[#This Row],[DistrictNumber]],$R$3:$R$335,0),3)</f>
        <v>0</v>
      </c>
      <c r="G1874" s="9">
        <f t="shared" si="160"/>
        <v>0</v>
      </c>
      <c r="H1874" s="11">
        <v>1.02</v>
      </c>
      <c r="I1874" s="12" cm="1">
        <f t="array" ref="I1874">INDEX(PERL[],MATCH(PERL[[#This Row],[Base Year]]&amp;PERL[[#This Row],[DistrictNumber]],PERL[[Fiscal Year]:[Fiscal Year]]&amp;PERL[[DistrictNumber]:[DistrictNumber]],0),9)*$H1874</f>
        <v>0</v>
      </c>
      <c r="J1874" s="15">
        <f>IF(PERL[[#This Row],[Unadjusted Maximum Revenue]]/(PERL[[#This Row],[Proposed Taxable Valuation]]/1000)&gt;PERL[[#This Row],[Max Debt RATE]],PERL[[#This Row],[Max Debt RATE]],PERL[[#This Row],[Unadjusted Maximum Revenue]]/(PERL[[#This Row],[Proposed Taxable Valuation]]/1000))</f>
        <v>0</v>
      </c>
      <c r="K1874" s="26">
        <f>ROUND(PERL[[#This Row],[Proposed Taxable Valuation]]/1000*PERL[[#This Row],[Adjusted Rate]],0)</f>
        <v>0</v>
      </c>
      <c r="L1874" s="19">
        <f t="shared" si="159"/>
        <v>0</v>
      </c>
      <c r="M1874" s="17">
        <f t="shared" si="161"/>
        <v>0</v>
      </c>
      <c r="N1874" s="5">
        <v>507151897</v>
      </c>
      <c r="O1874">
        <f>INDEX($R$3:$T$335,MATCH(PERL[[#This Row],[DistrictNumber]],$R$3:$R$335,0),3)</f>
        <v>0</v>
      </c>
      <c r="P1874" s="9">
        <f t="shared" si="157"/>
        <v>0</v>
      </c>
      <c r="V1874">
        <v>2031</v>
      </c>
      <c r="W1874" t="s">
        <v>490</v>
      </c>
      <c r="X1874" s="25">
        <v>419579966</v>
      </c>
    </row>
    <row r="1875" spans="1:24" x14ac:dyDescent="0.35">
      <c r="A1875" s="13">
        <v>2031</v>
      </c>
      <c r="B1875" s="13">
        <f t="shared" si="158"/>
        <v>2030</v>
      </c>
      <c r="C1875" t="s">
        <v>484</v>
      </c>
      <c r="D1875" t="s">
        <v>485</v>
      </c>
      <c r="E1875" s="5">
        <v>377802114</v>
      </c>
      <c r="F1875" s="13">
        <f>INDEX($R$3:$T$335,MATCH(PERL[[#This Row],[DistrictNumber]],$R$3:$R$335,0),3)</f>
        <v>0</v>
      </c>
      <c r="G1875" s="9">
        <f t="shared" si="160"/>
        <v>0</v>
      </c>
      <c r="H1875" s="11">
        <v>1.02</v>
      </c>
      <c r="I1875" s="12" cm="1">
        <f t="array" ref="I1875">INDEX(PERL[],MATCH(PERL[[#This Row],[Base Year]]&amp;PERL[[#This Row],[DistrictNumber]],PERL[[Fiscal Year]:[Fiscal Year]]&amp;PERL[[DistrictNumber]:[DistrictNumber]],0),9)*$H1875</f>
        <v>0</v>
      </c>
      <c r="J1875" s="15">
        <f>IF(PERL[[#This Row],[Unadjusted Maximum Revenue]]/(PERL[[#This Row],[Proposed Taxable Valuation]]/1000)&gt;PERL[[#This Row],[Max Debt RATE]],PERL[[#This Row],[Max Debt RATE]],PERL[[#This Row],[Unadjusted Maximum Revenue]]/(PERL[[#This Row],[Proposed Taxable Valuation]]/1000))</f>
        <v>0</v>
      </c>
      <c r="K1875" s="26">
        <f>ROUND(PERL[[#This Row],[Proposed Taxable Valuation]]/1000*PERL[[#This Row],[Adjusted Rate]],0)</f>
        <v>0</v>
      </c>
      <c r="L1875" s="19">
        <f t="shared" si="159"/>
        <v>0</v>
      </c>
      <c r="M1875" s="17">
        <f t="shared" si="161"/>
        <v>0</v>
      </c>
      <c r="N1875" s="5">
        <v>277025493</v>
      </c>
      <c r="O1875">
        <f>INDEX($R$3:$T$335,MATCH(PERL[[#This Row],[DistrictNumber]],$R$3:$R$335,0),3)</f>
        <v>0</v>
      </c>
      <c r="P1875" s="9">
        <f t="shared" si="157"/>
        <v>0</v>
      </c>
      <c r="V1875">
        <v>2031</v>
      </c>
      <c r="W1875" t="s">
        <v>492</v>
      </c>
      <c r="X1875" s="25">
        <v>318204915</v>
      </c>
    </row>
    <row r="1876" spans="1:24" x14ac:dyDescent="0.35">
      <c r="A1876" s="13">
        <v>2031</v>
      </c>
      <c r="B1876" s="13">
        <f t="shared" si="158"/>
        <v>2030</v>
      </c>
      <c r="C1876" t="s">
        <v>486</v>
      </c>
      <c r="D1876" t="s">
        <v>487</v>
      </c>
      <c r="E1876" s="5">
        <v>240684949</v>
      </c>
      <c r="F1876" s="13">
        <f>INDEX($R$3:$T$335,MATCH(PERL[[#This Row],[DistrictNumber]],$R$3:$R$335,0),3)</f>
        <v>0</v>
      </c>
      <c r="G1876" s="9">
        <f t="shared" si="160"/>
        <v>0</v>
      </c>
      <c r="H1876" s="11">
        <v>1.02</v>
      </c>
      <c r="I1876" s="12" cm="1">
        <f t="array" ref="I1876">INDEX(PERL[],MATCH(PERL[[#This Row],[Base Year]]&amp;PERL[[#This Row],[DistrictNumber]],PERL[[Fiscal Year]:[Fiscal Year]]&amp;PERL[[DistrictNumber]:[DistrictNumber]],0),9)*$H1876</f>
        <v>0</v>
      </c>
      <c r="J1876" s="15">
        <f>IF(PERL[[#This Row],[Unadjusted Maximum Revenue]]/(PERL[[#This Row],[Proposed Taxable Valuation]]/1000)&gt;PERL[[#This Row],[Max Debt RATE]],PERL[[#This Row],[Max Debt RATE]],PERL[[#This Row],[Unadjusted Maximum Revenue]]/(PERL[[#This Row],[Proposed Taxable Valuation]]/1000))</f>
        <v>0</v>
      </c>
      <c r="K1876" s="26">
        <f>ROUND(PERL[[#This Row],[Proposed Taxable Valuation]]/1000*PERL[[#This Row],[Adjusted Rate]],0)</f>
        <v>0</v>
      </c>
      <c r="L1876" s="19">
        <f t="shared" si="159"/>
        <v>0</v>
      </c>
      <c r="M1876" s="17">
        <f t="shared" si="161"/>
        <v>0</v>
      </c>
      <c r="N1876" s="5">
        <v>171072921</v>
      </c>
      <c r="O1876">
        <f>INDEX($R$3:$T$335,MATCH(PERL[[#This Row],[DistrictNumber]],$R$3:$R$335,0),3)</f>
        <v>0</v>
      </c>
      <c r="P1876" s="9">
        <f t="shared" si="157"/>
        <v>0</v>
      </c>
      <c r="V1876">
        <v>2031</v>
      </c>
      <c r="W1876" t="s">
        <v>494</v>
      </c>
      <c r="X1876" s="25">
        <v>2123129539</v>
      </c>
    </row>
    <row r="1877" spans="1:24" x14ac:dyDescent="0.35">
      <c r="A1877" s="13">
        <v>2031</v>
      </c>
      <c r="B1877" s="13">
        <f t="shared" si="158"/>
        <v>2030</v>
      </c>
      <c r="C1877" t="s">
        <v>488</v>
      </c>
      <c r="D1877" t="s">
        <v>489</v>
      </c>
      <c r="E1877" s="5">
        <v>3180944782</v>
      </c>
      <c r="F1877" s="13">
        <f>INDEX($R$3:$T$335,MATCH(PERL[[#This Row],[DistrictNumber]],$R$3:$R$335,0),3)</f>
        <v>0.13500000000000001</v>
      </c>
      <c r="G1877" s="9">
        <f t="shared" si="160"/>
        <v>429427.54557000002</v>
      </c>
      <c r="H1877" s="11">
        <v>1.02</v>
      </c>
      <c r="I1877" s="12" cm="1">
        <f t="array" ref="I1877">INDEX(PERL[],MATCH(PERL[[#This Row],[Base Year]]&amp;PERL[[#This Row],[DistrictNumber]],PERL[[Fiscal Year]:[Fiscal Year]]&amp;PERL[[DistrictNumber]:[DistrictNumber]],0),9)*$H1877</f>
        <v>235872.74481710326</v>
      </c>
      <c r="J1877" s="15">
        <f>IF(PERL[[#This Row],[Unadjusted Maximum Revenue]]/(PERL[[#This Row],[Proposed Taxable Valuation]]/1000)&gt;PERL[[#This Row],[Max Debt RATE]],PERL[[#This Row],[Max Debt RATE]],PERL[[#This Row],[Unadjusted Maximum Revenue]]/(PERL[[#This Row],[Proposed Taxable Valuation]]/1000))</f>
        <v>7.4151788535228733E-2</v>
      </c>
      <c r="K1877" s="26">
        <f>ROUND(PERL[[#This Row],[Proposed Taxable Valuation]]/1000*PERL[[#This Row],[Adjusted Rate]],0)</f>
        <v>235873</v>
      </c>
      <c r="L1877" s="19">
        <f t="shared" si="159"/>
        <v>-193554.80075289676</v>
      </c>
      <c r="M1877" s="17">
        <f t="shared" si="161"/>
        <v>-6.0848211464771276E-2</v>
      </c>
      <c r="N1877" s="5">
        <v>2335898676</v>
      </c>
      <c r="O1877">
        <f>INDEX($R$3:$T$335,MATCH(PERL[[#This Row],[DistrictNumber]],$R$3:$R$335,0),3)</f>
        <v>0.13500000000000001</v>
      </c>
      <c r="P1877" s="9">
        <f t="shared" si="157"/>
        <v>315346.32126</v>
      </c>
      <c r="V1877">
        <v>2031</v>
      </c>
      <c r="W1877" t="s">
        <v>496</v>
      </c>
      <c r="X1877" s="25">
        <v>242120764</v>
      </c>
    </row>
    <row r="1878" spans="1:24" x14ac:dyDescent="0.35">
      <c r="A1878" s="13">
        <v>2031</v>
      </c>
      <c r="B1878" s="13">
        <f t="shared" si="158"/>
        <v>2030</v>
      </c>
      <c r="C1878" t="s">
        <v>490</v>
      </c>
      <c r="D1878" t="s">
        <v>491</v>
      </c>
      <c r="E1878" s="5">
        <v>419579966</v>
      </c>
      <c r="F1878" s="13">
        <f>INDEX($R$3:$T$335,MATCH(PERL[[#This Row],[DistrictNumber]],$R$3:$R$335,0),3)</f>
        <v>0</v>
      </c>
      <c r="G1878" s="9">
        <f t="shared" si="160"/>
        <v>0</v>
      </c>
      <c r="H1878" s="11">
        <v>1.02</v>
      </c>
      <c r="I1878" s="12" cm="1">
        <f t="array" ref="I1878">INDEX(PERL[],MATCH(PERL[[#This Row],[Base Year]]&amp;PERL[[#This Row],[DistrictNumber]],PERL[[Fiscal Year]:[Fiscal Year]]&amp;PERL[[DistrictNumber]:[DistrictNumber]],0),9)*$H1878</f>
        <v>0</v>
      </c>
      <c r="J1878" s="15">
        <f>IF(PERL[[#This Row],[Unadjusted Maximum Revenue]]/(PERL[[#This Row],[Proposed Taxable Valuation]]/1000)&gt;PERL[[#This Row],[Max Debt RATE]],PERL[[#This Row],[Max Debt RATE]],PERL[[#This Row],[Unadjusted Maximum Revenue]]/(PERL[[#This Row],[Proposed Taxable Valuation]]/1000))</f>
        <v>0</v>
      </c>
      <c r="K1878" s="26">
        <f>ROUND(PERL[[#This Row],[Proposed Taxable Valuation]]/1000*PERL[[#This Row],[Adjusted Rate]],0)</f>
        <v>0</v>
      </c>
      <c r="L1878" s="19">
        <f t="shared" si="159"/>
        <v>0</v>
      </c>
      <c r="M1878" s="17">
        <f t="shared" si="161"/>
        <v>0</v>
      </c>
      <c r="N1878" s="5">
        <v>332294855</v>
      </c>
      <c r="O1878">
        <f>INDEX($R$3:$T$335,MATCH(PERL[[#This Row],[DistrictNumber]],$R$3:$R$335,0),3)</f>
        <v>0</v>
      </c>
      <c r="P1878" s="9">
        <f t="shared" si="157"/>
        <v>0</v>
      </c>
      <c r="V1878">
        <v>2031</v>
      </c>
      <c r="W1878" t="s">
        <v>616</v>
      </c>
      <c r="X1878" s="25">
        <v>713643882</v>
      </c>
    </row>
    <row r="1879" spans="1:24" x14ac:dyDescent="0.35">
      <c r="A1879" s="13">
        <v>2031</v>
      </c>
      <c r="B1879" s="13">
        <f t="shared" si="158"/>
        <v>2030</v>
      </c>
      <c r="C1879" t="s">
        <v>492</v>
      </c>
      <c r="D1879" t="s">
        <v>493</v>
      </c>
      <c r="E1879" s="5">
        <v>318204915</v>
      </c>
      <c r="F1879" s="13">
        <f>INDEX($R$3:$T$335,MATCH(PERL[[#This Row],[DistrictNumber]],$R$3:$R$335,0),3)</f>
        <v>0</v>
      </c>
      <c r="G1879" s="9">
        <f t="shared" si="160"/>
        <v>0</v>
      </c>
      <c r="H1879" s="11">
        <v>1.02</v>
      </c>
      <c r="I1879" s="12" cm="1">
        <f t="array" ref="I1879">INDEX(PERL[],MATCH(PERL[[#This Row],[Base Year]]&amp;PERL[[#This Row],[DistrictNumber]],PERL[[Fiscal Year]:[Fiscal Year]]&amp;PERL[[DistrictNumber]:[DistrictNumber]],0),9)*$H1879</f>
        <v>0</v>
      </c>
      <c r="J1879" s="15">
        <f>IF(PERL[[#This Row],[Unadjusted Maximum Revenue]]/(PERL[[#This Row],[Proposed Taxable Valuation]]/1000)&gt;PERL[[#This Row],[Max Debt RATE]],PERL[[#This Row],[Max Debt RATE]],PERL[[#This Row],[Unadjusted Maximum Revenue]]/(PERL[[#This Row],[Proposed Taxable Valuation]]/1000))</f>
        <v>0</v>
      </c>
      <c r="K1879" s="26">
        <f>ROUND(PERL[[#This Row],[Proposed Taxable Valuation]]/1000*PERL[[#This Row],[Adjusted Rate]],0)</f>
        <v>0</v>
      </c>
      <c r="L1879" s="19">
        <f t="shared" si="159"/>
        <v>0</v>
      </c>
      <c r="M1879" s="17">
        <f t="shared" si="161"/>
        <v>0</v>
      </c>
      <c r="N1879" s="5">
        <v>248613219</v>
      </c>
      <c r="O1879">
        <f>INDEX($R$3:$T$335,MATCH(PERL[[#This Row],[DistrictNumber]],$R$3:$R$335,0),3)</f>
        <v>0</v>
      </c>
      <c r="P1879" s="9">
        <f t="shared" si="157"/>
        <v>0</v>
      </c>
      <c r="V1879">
        <v>2031</v>
      </c>
      <c r="W1879" t="s">
        <v>498</v>
      </c>
      <c r="X1879" s="25">
        <v>828234011</v>
      </c>
    </row>
    <row r="1880" spans="1:24" x14ac:dyDescent="0.35">
      <c r="A1880" s="13">
        <v>2031</v>
      </c>
      <c r="B1880" s="13">
        <f t="shared" si="158"/>
        <v>2030</v>
      </c>
      <c r="C1880" t="s">
        <v>494</v>
      </c>
      <c r="D1880" t="s">
        <v>495</v>
      </c>
      <c r="E1880" s="5">
        <v>2123129539</v>
      </c>
      <c r="F1880" s="13">
        <f>INDEX($R$3:$T$335,MATCH(PERL[[#This Row],[DistrictNumber]],$R$3:$R$335,0),3)</f>
        <v>0</v>
      </c>
      <c r="G1880" s="9">
        <f t="shared" si="160"/>
        <v>0</v>
      </c>
      <c r="H1880" s="11">
        <v>1.02</v>
      </c>
      <c r="I1880" s="12" cm="1">
        <f t="array" ref="I1880">INDEX(PERL[],MATCH(PERL[[#This Row],[Base Year]]&amp;PERL[[#This Row],[DistrictNumber]],PERL[[Fiscal Year]:[Fiscal Year]]&amp;PERL[[DistrictNumber]:[DistrictNumber]],0),9)*$H1880</f>
        <v>0</v>
      </c>
      <c r="J1880" s="15">
        <f>IF(PERL[[#This Row],[Unadjusted Maximum Revenue]]/(PERL[[#This Row],[Proposed Taxable Valuation]]/1000)&gt;PERL[[#This Row],[Max Debt RATE]],PERL[[#This Row],[Max Debt RATE]],PERL[[#This Row],[Unadjusted Maximum Revenue]]/(PERL[[#This Row],[Proposed Taxable Valuation]]/1000))</f>
        <v>0</v>
      </c>
      <c r="K1880" s="26">
        <f>ROUND(PERL[[#This Row],[Proposed Taxable Valuation]]/1000*PERL[[#This Row],[Adjusted Rate]],0)</f>
        <v>0</v>
      </c>
      <c r="L1880" s="19">
        <f t="shared" si="159"/>
        <v>0</v>
      </c>
      <c r="M1880" s="17">
        <f t="shared" si="161"/>
        <v>0</v>
      </c>
      <c r="N1880" s="5">
        <v>1531253195</v>
      </c>
      <c r="O1880">
        <f>INDEX($R$3:$T$335,MATCH(PERL[[#This Row],[DistrictNumber]],$R$3:$R$335,0),3)</f>
        <v>0</v>
      </c>
      <c r="P1880" s="9">
        <f t="shared" si="157"/>
        <v>0</v>
      </c>
      <c r="V1880">
        <v>2031</v>
      </c>
      <c r="W1880" t="s">
        <v>500</v>
      </c>
      <c r="X1880" s="25">
        <v>779340115</v>
      </c>
    </row>
    <row r="1881" spans="1:24" x14ac:dyDescent="0.35">
      <c r="A1881" s="13">
        <v>2031</v>
      </c>
      <c r="B1881" s="13">
        <f t="shared" si="158"/>
        <v>2030</v>
      </c>
      <c r="C1881" t="s">
        <v>496</v>
      </c>
      <c r="D1881" t="s">
        <v>497</v>
      </c>
      <c r="E1881" s="5">
        <v>242120764</v>
      </c>
      <c r="F1881" s="13">
        <f>INDEX($R$3:$T$335,MATCH(PERL[[#This Row],[DistrictNumber]],$R$3:$R$335,0),3)</f>
        <v>0</v>
      </c>
      <c r="G1881" s="9">
        <f t="shared" si="160"/>
        <v>0</v>
      </c>
      <c r="H1881" s="11">
        <v>1.02</v>
      </c>
      <c r="I1881" s="12" cm="1">
        <f t="array" ref="I1881">INDEX(PERL[],MATCH(PERL[[#This Row],[Base Year]]&amp;PERL[[#This Row],[DistrictNumber]],PERL[[Fiscal Year]:[Fiscal Year]]&amp;PERL[[DistrictNumber]:[DistrictNumber]],0),9)*$H1881</f>
        <v>0</v>
      </c>
      <c r="J1881" s="15">
        <f>IF(PERL[[#This Row],[Unadjusted Maximum Revenue]]/(PERL[[#This Row],[Proposed Taxable Valuation]]/1000)&gt;PERL[[#This Row],[Max Debt RATE]],PERL[[#This Row],[Max Debt RATE]],PERL[[#This Row],[Unadjusted Maximum Revenue]]/(PERL[[#This Row],[Proposed Taxable Valuation]]/1000))</f>
        <v>0</v>
      </c>
      <c r="K1881" s="26">
        <f>ROUND(PERL[[#This Row],[Proposed Taxable Valuation]]/1000*PERL[[#This Row],[Adjusted Rate]],0)</f>
        <v>0</v>
      </c>
      <c r="L1881" s="19">
        <f t="shared" si="159"/>
        <v>0</v>
      </c>
      <c r="M1881" s="17">
        <f t="shared" si="161"/>
        <v>0</v>
      </c>
      <c r="N1881" s="5">
        <v>172809119</v>
      </c>
      <c r="O1881">
        <f>INDEX($R$3:$T$335,MATCH(PERL[[#This Row],[DistrictNumber]],$R$3:$R$335,0),3)</f>
        <v>0</v>
      </c>
      <c r="P1881" s="9">
        <f t="shared" si="157"/>
        <v>0</v>
      </c>
      <c r="V1881">
        <v>2031</v>
      </c>
      <c r="W1881" t="s">
        <v>502</v>
      </c>
      <c r="X1881" s="25">
        <v>529807908</v>
      </c>
    </row>
    <row r="1882" spans="1:24" x14ac:dyDescent="0.35">
      <c r="A1882" s="13">
        <v>2031</v>
      </c>
      <c r="B1882" s="13">
        <f t="shared" si="158"/>
        <v>2030</v>
      </c>
      <c r="C1882" t="s">
        <v>498</v>
      </c>
      <c r="D1882" t="s">
        <v>499</v>
      </c>
      <c r="E1882" s="5">
        <v>828234011</v>
      </c>
      <c r="F1882" s="13">
        <f>INDEX($R$3:$T$335,MATCH(PERL[[#This Row],[DistrictNumber]],$R$3:$R$335,0),3)</f>
        <v>0</v>
      </c>
      <c r="G1882" s="9">
        <f t="shared" si="160"/>
        <v>0</v>
      </c>
      <c r="H1882" s="11">
        <v>1.02</v>
      </c>
      <c r="I1882" s="12" cm="1">
        <f t="array" ref="I1882">INDEX(PERL[],MATCH(PERL[[#This Row],[Base Year]]&amp;PERL[[#This Row],[DistrictNumber]],PERL[[Fiscal Year]:[Fiscal Year]]&amp;PERL[[DistrictNumber]:[DistrictNumber]],0),9)*$H1882</f>
        <v>0</v>
      </c>
      <c r="J1882" s="15">
        <f>IF(PERL[[#This Row],[Unadjusted Maximum Revenue]]/(PERL[[#This Row],[Proposed Taxable Valuation]]/1000)&gt;PERL[[#This Row],[Max Debt RATE]],PERL[[#This Row],[Max Debt RATE]],PERL[[#This Row],[Unadjusted Maximum Revenue]]/(PERL[[#This Row],[Proposed Taxable Valuation]]/1000))</f>
        <v>0</v>
      </c>
      <c r="K1882" s="26">
        <f>ROUND(PERL[[#This Row],[Proposed Taxable Valuation]]/1000*PERL[[#This Row],[Adjusted Rate]],0)</f>
        <v>0</v>
      </c>
      <c r="L1882" s="19">
        <f t="shared" si="159"/>
        <v>0</v>
      </c>
      <c r="M1882" s="17">
        <f t="shared" si="161"/>
        <v>0</v>
      </c>
      <c r="N1882" s="5">
        <v>577670594</v>
      </c>
      <c r="O1882">
        <f>INDEX($R$3:$T$335,MATCH(PERL[[#This Row],[DistrictNumber]],$R$3:$R$335,0),3)</f>
        <v>0</v>
      </c>
      <c r="P1882" s="9">
        <f t="shared" si="157"/>
        <v>0</v>
      </c>
      <c r="V1882">
        <v>2031</v>
      </c>
      <c r="W1882" t="s">
        <v>504</v>
      </c>
      <c r="X1882" s="25">
        <v>323153896</v>
      </c>
    </row>
    <row r="1883" spans="1:24" x14ac:dyDescent="0.35">
      <c r="A1883" s="13">
        <v>2031</v>
      </c>
      <c r="B1883" s="13">
        <f t="shared" si="158"/>
        <v>2030</v>
      </c>
      <c r="C1883" t="s">
        <v>500</v>
      </c>
      <c r="D1883" t="s">
        <v>501</v>
      </c>
      <c r="E1883" s="5">
        <v>779340115</v>
      </c>
      <c r="F1883" s="13">
        <f>INDEX($R$3:$T$335,MATCH(PERL[[#This Row],[DistrictNumber]],$R$3:$R$335,0),3)</f>
        <v>0</v>
      </c>
      <c r="G1883" s="9">
        <f t="shared" si="160"/>
        <v>0</v>
      </c>
      <c r="H1883" s="11">
        <v>1.02</v>
      </c>
      <c r="I1883" s="12" cm="1">
        <f t="array" ref="I1883">INDEX(PERL[],MATCH(PERL[[#This Row],[Base Year]]&amp;PERL[[#This Row],[DistrictNumber]],PERL[[Fiscal Year]:[Fiscal Year]]&amp;PERL[[DistrictNumber]:[DistrictNumber]],0),9)*$H1883</f>
        <v>0</v>
      </c>
      <c r="J1883" s="15">
        <f>IF(PERL[[#This Row],[Unadjusted Maximum Revenue]]/(PERL[[#This Row],[Proposed Taxable Valuation]]/1000)&gt;PERL[[#This Row],[Max Debt RATE]],PERL[[#This Row],[Max Debt RATE]],PERL[[#This Row],[Unadjusted Maximum Revenue]]/(PERL[[#This Row],[Proposed Taxable Valuation]]/1000))</f>
        <v>0</v>
      </c>
      <c r="K1883" s="26">
        <f>ROUND(PERL[[#This Row],[Proposed Taxable Valuation]]/1000*PERL[[#This Row],[Adjusted Rate]],0)</f>
        <v>0</v>
      </c>
      <c r="L1883" s="19">
        <f t="shared" si="159"/>
        <v>0</v>
      </c>
      <c r="M1883" s="17">
        <f t="shared" si="161"/>
        <v>0</v>
      </c>
      <c r="N1883" s="5">
        <v>545212357</v>
      </c>
      <c r="O1883">
        <f>INDEX($R$3:$T$335,MATCH(PERL[[#This Row],[DistrictNumber]],$R$3:$R$335,0),3)</f>
        <v>0</v>
      </c>
      <c r="P1883" s="9">
        <f t="shared" si="157"/>
        <v>0</v>
      </c>
      <c r="V1883">
        <v>2031</v>
      </c>
      <c r="W1883" t="s">
        <v>506</v>
      </c>
      <c r="X1883" s="25">
        <v>365718254</v>
      </c>
    </row>
    <row r="1884" spans="1:24" x14ac:dyDescent="0.35">
      <c r="A1884" s="13">
        <v>2031</v>
      </c>
      <c r="B1884" s="13">
        <f t="shared" si="158"/>
        <v>2030</v>
      </c>
      <c r="C1884" t="s">
        <v>502</v>
      </c>
      <c r="D1884" t="s">
        <v>503</v>
      </c>
      <c r="E1884" s="5">
        <v>529807908</v>
      </c>
      <c r="F1884" s="13">
        <f>INDEX($R$3:$T$335,MATCH(PERL[[#This Row],[DistrictNumber]],$R$3:$R$335,0),3)</f>
        <v>0</v>
      </c>
      <c r="G1884" s="9">
        <f t="shared" si="160"/>
        <v>0</v>
      </c>
      <c r="H1884" s="11">
        <v>1.02</v>
      </c>
      <c r="I1884" s="12" cm="1">
        <f t="array" ref="I1884">INDEX(PERL[],MATCH(PERL[[#This Row],[Base Year]]&amp;PERL[[#This Row],[DistrictNumber]],PERL[[Fiscal Year]:[Fiscal Year]]&amp;PERL[[DistrictNumber]:[DistrictNumber]],0),9)*$H1884</f>
        <v>0</v>
      </c>
      <c r="J1884" s="15">
        <f>IF(PERL[[#This Row],[Unadjusted Maximum Revenue]]/(PERL[[#This Row],[Proposed Taxable Valuation]]/1000)&gt;PERL[[#This Row],[Max Debt RATE]],PERL[[#This Row],[Max Debt RATE]],PERL[[#This Row],[Unadjusted Maximum Revenue]]/(PERL[[#This Row],[Proposed Taxable Valuation]]/1000))</f>
        <v>0</v>
      </c>
      <c r="K1884" s="26">
        <f>ROUND(PERL[[#This Row],[Proposed Taxable Valuation]]/1000*PERL[[#This Row],[Adjusted Rate]],0)</f>
        <v>0</v>
      </c>
      <c r="L1884" s="19">
        <f t="shared" si="159"/>
        <v>0</v>
      </c>
      <c r="M1884" s="17">
        <f t="shared" si="161"/>
        <v>0</v>
      </c>
      <c r="N1884" s="5">
        <v>404835626</v>
      </c>
      <c r="O1884">
        <f>INDEX($R$3:$T$335,MATCH(PERL[[#This Row],[DistrictNumber]],$R$3:$R$335,0),3)</f>
        <v>0</v>
      </c>
      <c r="P1884" s="9">
        <f t="shared" si="157"/>
        <v>0</v>
      </c>
      <c r="V1884">
        <v>2031</v>
      </c>
      <c r="W1884" t="s">
        <v>508</v>
      </c>
      <c r="X1884" s="25">
        <v>1378786074</v>
      </c>
    </row>
    <row r="1885" spans="1:24" x14ac:dyDescent="0.35">
      <c r="A1885" s="13">
        <v>2031</v>
      </c>
      <c r="B1885" s="13">
        <f t="shared" si="158"/>
        <v>2030</v>
      </c>
      <c r="C1885" t="s">
        <v>504</v>
      </c>
      <c r="D1885" t="s">
        <v>505</v>
      </c>
      <c r="E1885" s="5">
        <v>323153896</v>
      </c>
      <c r="F1885" s="13">
        <f>INDEX($R$3:$T$335,MATCH(PERL[[#This Row],[DistrictNumber]],$R$3:$R$335,0),3)</f>
        <v>0</v>
      </c>
      <c r="G1885" s="9">
        <f t="shared" si="160"/>
        <v>0</v>
      </c>
      <c r="H1885" s="11">
        <v>1.02</v>
      </c>
      <c r="I1885" s="12" cm="1">
        <f t="array" ref="I1885">INDEX(PERL[],MATCH(PERL[[#This Row],[Base Year]]&amp;PERL[[#This Row],[DistrictNumber]],PERL[[Fiscal Year]:[Fiscal Year]]&amp;PERL[[DistrictNumber]:[DistrictNumber]],0),9)*$H1885</f>
        <v>0</v>
      </c>
      <c r="J1885" s="15">
        <f>IF(PERL[[#This Row],[Unadjusted Maximum Revenue]]/(PERL[[#This Row],[Proposed Taxable Valuation]]/1000)&gt;PERL[[#This Row],[Max Debt RATE]],PERL[[#This Row],[Max Debt RATE]],PERL[[#This Row],[Unadjusted Maximum Revenue]]/(PERL[[#This Row],[Proposed Taxable Valuation]]/1000))</f>
        <v>0</v>
      </c>
      <c r="K1885" s="26">
        <f>ROUND(PERL[[#This Row],[Proposed Taxable Valuation]]/1000*PERL[[#This Row],[Adjusted Rate]],0)</f>
        <v>0</v>
      </c>
      <c r="L1885" s="19">
        <f t="shared" si="159"/>
        <v>0</v>
      </c>
      <c r="M1885" s="17">
        <f t="shared" si="161"/>
        <v>0</v>
      </c>
      <c r="N1885" s="5">
        <v>233846986</v>
      </c>
      <c r="O1885">
        <f>INDEX($R$3:$T$335,MATCH(PERL[[#This Row],[DistrictNumber]],$R$3:$R$335,0),3)</f>
        <v>0</v>
      </c>
      <c r="P1885" s="9">
        <f t="shared" si="157"/>
        <v>0</v>
      </c>
      <c r="V1885">
        <v>2031</v>
      </c>
      <c r="W1885" t="s">
        <v>510</v>
      </c>
      <c r="X1885" s="25">
        <v>433132984</v>
      </c>
    </row>
    <row r="1886" spans="1:24" x14ac:dyDescent="0.35">
      <c r="A1886" s="13">
        <v>2031</v>
      </c>
      <c r="B1886" s="13">
        <f t="shared" si="158"/>
        <v>2030</v>
      </c>
      <c r="C1886" t="s">
        <v>506</v>
      </c>
      <c r="D1886" t="s">
        <v>507</v>
      </c>
      <c r="E1886" s="5">
        <v>365718254</v>
      </c>
      <c r="F1886" s="13">
        <f>INDEX($R$3:$T$335,MATCH(PERL[[#This Row],[DistrictNumber]],$R$3:$R$335,0),3)</f>
        <v>0</v>
      </c>
      <c r="G1886" s="9">
        <f t="shared" si="160"/>
        <v>0</v>
      </c>
      <c r="H1886" s="11">
        <v>1.02</v>
      </c>
      <c r="I1886" s="12" cm="1">
        <f t="array" ref="I1886">INDEX(PERL[],MATCH(PERL[[#This Row],[Base Year]]&amp;PERL[[#This Row],[DistrictNumber]],PERL[[Fiscal Year]:[Fiscal Year]]&amp;PERL[[DistrictNumber]:[DistrictNumber]],0),9)*$H1886</f>
        <v>0</v>
      </c>
      <c r="J1886" s="15">
        <f>IF(PERL[[#This Row],[Unadjusted Maximum Revenue]]/(PERL[[#This Row],[Proposed Taxable Valuation]]/1000)&gt;PERL[[#This Row],[Max Debt RATE]],PERL[[#This Row],[Max Debt RATE]],PERL[[#This Row],[Unadjusted Maximum Revenue]]/(PERL[[#This Row],[Proposed Taxable Valuation]]/1000))</f>
        <v>0</v>
      </c>
      <c r="K1886" s="26">
        <f>ROUND(PERL[[#This Row],[Proposed Taxable Valuation]]/1000*PERL[[#This Row],[Adjusted Rate]],0)</f>
        <v>0</v>
      </c>
      <c r="L1886" s="19">
        <f t="shared" si="159"/>
        <v>0</v>
      </c>
      <c r="M1886" s="17">
        <f t="shared" si="161"/>
        <v>0</v>
      </c>
      <c r="N1886" s="5">
        <v>260749542</v>
      </c>
      <c r="O1886">
        <f>INDEX($R$3:$T$335,MATCH(PERL[[#This Row],[DistrictNumber]],$R$3:$R$335,0),3)</f>
        <v>0</v>
      </c>
      <c r="P1886" s="9">
        <f t="shared" si="157"/>
        <v>0</v>
      </c>
      <c r="V1886">
        <v>2031</v>
      </c>
      <c r="W1886" t="s">
        <v>512</v>
      </c>
      <c r="X1886" s="25">
        <v>7963295933</v>
      </c>
    </row>
    <row r="1887" spans="1:24" x14ac:dyDescent="0.35">
      <c r="A1887" s="13">
        <v>2031</v>
      </c>
      <c r="B1887" s="13">
        <f t="shared" si="158"/>
        <v>2030</v>
      </c>
      <c r="C1887" t="s">
        <v>508</v>
      </c>
      <c r="D1887" t="s">
        <v>509</v>
      </c>
      <c r="E1887" s="5">
        <v>1378786074</v>
      </c>
      <c r="F1887" s="13">
        <f>INDEX($R$3:$T$335,MATCH(PERL[[#This Row],[DistrictNumber]],$R$3:$R$335,0),3)</f>
        <v>0</v>
      </c>
      <c r="G1887" s="9">
        <f t="shared" si="160"/>
        <v>0</v>
      </c>
      <c r="H1887" s="11">
        <v>1.02</v>
      </c>
      <c r="I1887" s="12" cm="1">
        <f t="array" ref="I1887">INDEX(PERL[],MATCH(PERL[[#This Row],[Base Year]]&amp;PERL[[#This Row],[DistrictNumber]],PERL[[Fiscal Year]:[Fiscal Year]]&amp;PERL[[DistrictNumber]:[DistrictNumber]],0),9)*$H1887</f>
        <v>0</v>
      </c>
      <c r="J1887" s="15">
        <f>IF(PERL[[#This Row],[Unadjusted Maximum Revenue]]/(PERL[[#This Row],[Proposed Taxable Valuation]]/1000)&gt;PERL[[#This Row],[Max Debt RATE]],PERL[[#This Row],[Max Debt RATE]],PERL[[#This Row],[Unadjusted Maximum Revenue]]/(PERL[[#This Row],[Proposed Taxable Valuation]]/1000))</f>
        <v>0</v>
      </c>
      <c r="K1887" s="26">
        <f>ROUND(PERL[[#This Row],[Proposed Taxable Valuation]]/1000*PERL[[#This Row],[Adjusted Rate]],0)</f>
        <v>0</v>
      </c>
      <c r="L1887" s="19">
        <f t="shared" si="159"/>
        <v>0</v>
      </c>
      <c r="M1887" s="17">
        <f t="shared" si="161"/>
        <v>0</v>
      </c>
      <c r="N1887" s="5">
        <v>829252588</v>
      </c>
      <c r="O1887">
        <f>INDEX($R$3:$T$335,MATCH(PERL[[#This Row],[DistrictNumber]],$R$3:$R$335,0),3)</f>
        <v>0</v>
      </c>
      <c r="P1887" s="9">
        <f t="shared" si="157"/>
        <v>0</v>
      </c>
      <c r="V1887">
        <v>2031</v>
      </c>
      <c r="W1887" t="s">
        <v>516</v>
      </c>
      <c r="X1887" s="25">
        <v>949147090</v>
      </c>
    </row>
    <row r="1888" spans="1:24" x14ac:dyDescent="0.35">
      <c r="A1888" s="13">
        <v>2031</v>
      </c>
      <c r="B1888" s="13">
        <f t="shared" si="158"/>
        <v>2030</v>
      </c>
      <c r="C1888" t="s">
        <v>510</v>
      </c>
      <c r="D1888" t="s">
        <v>511</v>
      </c>
      <c r="E1888" s="5">
        <v>433132984</v>
      </c>
      <c r="F1888" s="13">
        <f>INDEX($R$3:$T$335,MATCH(PERL[[#This Row],[DistrictNumber]],$R$3:$R$335,0),3)</f>
        <v>0</v>
      </c>
      <c r="G1888" s="9">
        <f t="shared" si="160"/>
        <v>0</v>
      </c>
      <c r="H1888" s="11">
        <v>1.02</v>
      </c>
      <c r="I1888" s="12" cm="1">
        <f t="array" ref="I1888">INDEX(PERL[],MATCH(PERL[[#This Row],[Base Year]]&amp;PERL[[#This Row],[DistrictNumber]],PERL[[Fiscal Year]:[Fiscal Year]]&amp;PERL[[DistrictNumber]:[DistrictNumber]],0),9)*$H1888</f>
        <v>0</v>
      </c>
      <c r="J1888" s="15">
        <f>IF(PERL[[#This Row],[Unadjusted Maximum Revenue]]/(PERL[[#This Row],[Proposed Taxable Valuation]]/1000)&gt;PERL[[#This Row],[Max Debt RATE]],PERL[[#This Row],[Max Debt RATE]],PERL[[#This Row],[Unadjusted Maximum Revenue]]/(PERL[[#This Row],[Proposed Taxable Valuation]]/1000))</f>
        <v>0</v>
      </c>
      <c r="K1888" s="26">
        <f>ROUND(PERL[[#This Row],[Proposed Taxable Valuation]]/1000*PERL[[#This Row],[Adjusted Rate]],0)</f>
        <v>0</v>
      </c>
      <c r="L1888" s="19">
        <f t="shared" si="159"/>
        <v>0</v>
      </c>
      <c r="M1888" s="17">
        <f t="shared" si="161"/>
        <v>0</v>
      </c>
      <c r="N1888" s="5">
        <v>335180333</v>
      </c>
      <c r="O1888">
        <f>INDEX($R$3:$T$335,MATCH(PERL[[#This Row],[DistrictNumber]],$R$3:$R$335,0),3)</f>
        <v>0</v>
      </c>
      <c r="P1888" s="9">
        <f t="shared" si="157"/>
        <v>0</v>
      </c>
      <c r="V1888">
        <v>2031</v>
      </c>
      <c r="W1888" t="s">
        <v>514</v>
      </c>
      <c r="X1888" s="25">
        <v>1530000348</v>
      </c>
    </row>
    <row r="1889" spans="1:24" x14ac:dyDescent="0.35">
      <c r="A1889" s="13">
        <v>2031</v>
      </c>
      <c r="B1889" s="13">
        <f t="shared" si="158"/>
        <v>2030</v>
      </c>
      <c r="C1889" t="s">
        <v>512</v>
      </c>
      <c r="D1889" t="s">
        <v>513</v>
      </c>
      <c r="E1889" s="5">
        <v>7963295933</v>
      </c>
      <c r="F1889" s="13">
        <f>INDEX($R$3:$T$335,MATCH(PERL[[#This Row],[DistrictNumber]],$R$3:$R$335,0),3)</f>
        <v>0</v>
      </c>
      <c r="G1889" s="9">
        <f t="shared" si="160"/>
        <v>0</v>
      </c>
      <c r="H1889" s="11">
        <v>1.02</v>
      </c>
      <c r="I1889" s="12" cm="1">
        <f t="array" ref="I1889">INDEX(PERL[],MATCH(PERL[[#This Row],[Base Year]]&amp;PERL[[#This Row],[DistrictNumber]],PERL[[Fiscal Year]:[Fiscal Year]]&amp;PERL[[DistrictNumber]:[DistrictNumber]],0),9)*$H1889</f>
        <v>0</v>
      </c>
      <c r="J1889" s="15">
        <f>IF(PERL[[#This Row],[Unadjusted Maximum Revenue]]/(PERL[[#This Row],[Proposed Taxable Valuation]]/1000)&gt;PERL[[#This Row],[Max Debt RATE]],PERL[[#This Row],[Max Debt RATE]],PERL[[#This Row],[Unadjusted Maximum Revenue]]/(PERL[[#This Row],[Proposed Taxable Valuation]]/1000))</f>
        <v>0</v>
      </c>
      <c r="K1889" s="26">
        <f>ROUND(PERL[[#This Row],[Proposed Taxable Valuation]]/1000*PERL[[#This Row],[Adjusted Rate]],0)</f>
        <v>0</v>
      </c>
      <c r="L1889" s="19">
        <f t="shared" si="159"/>
        <v>0</v>
      </c>
      <c r="M1889" s="17">
        <f t="shared" si="161"/>
        <v>0</v>
      </c>
      <c r="N1889" s="5">
        <v>4456851291</v>
      </c>
      <c r="O1889">
        <f>INDEX($R$3:$T$335,MATCH(PERL[[#This Row],[DistrictNumber]],$R$3:$R$335,0),3)</f>
        <v>0</v>
      </c>
      <c r="P1889" s="9">
        <f t="shared" si="157"/>
        <v>0</v>
      </c>
      <c r="V1889">
        <v>2031</v>
      </c>
      <c r="W1889" t="s">
        <v>530</v>
      </c>
      <c r="X1889" s="25">
        <v>418550375</v>
      </c>
    </row>
    <row r="1890" spans="1:24" x14ac:dyDescent="0.35">
      <c r="A1890" s="13">
        <v>2031</v>
      </c>
      <c r="B1890" s="13">
        <f t="shared" si="158"/>
        <v>2030</v>
      </c>
      <c r="C1890" t="s">
        <v>514</v>
      </c>
      <c r="D1890" t="s">
        <v>515</v>
      </c>
      <c r="E1890" s="5">
        <v>1530000348</v>
      </c>
      <c r="F1890" s="13">
        <f>INDEX($R$3:$T$335,MATCH(PERL[[#This Row],[DistrictNumber]],$R$3:$R$335,0),3)</f>
        <v>0</v>
      </c>
      <c r="G1890" s="9">
        <f t="shared" si="160"/>
        <v>0</v>
      </c>
      <c r="H1890" s="11">
        <v>1.02</v>
      </c>
      <c r="I1890" s="12" cm="1">
        <f t="array" ref="I1890">INDEX(PERL[],MATCH(PERL[[#This Row],[Base Year]]&amp;PERL[[#This Row],[DistrictNumber]],PERL[[Fiscal Year]:[Fiscal Year]]&amp;PERL[[DistrictNumber]:[DistrictNumber]],0),9)*$H1890</f>
        <v>0</v>
      </c>
      <c r="J1890" s="15">
        <f>IF(PERL[[#This Row],[Unadjusted Maximum Revenue]]/(PERL[[#This Row],[Proposed Taxable Valuation]]/1000)&gt;PERL[[#This Row],[Max Debt RATE]],PERL[[#This Row],[Max Debt RATE]],PERL[[#This Row],[Unadjusted Maximum Revenue]]/(PERL[[#This Row],[Proposed Taxable Valuation]]/1000))</f>
        <v>0</v>
      </c>
      <c r="K1890" s="26">
        <f>ROUND(PERL[[#This Row],[Proposed Taxable Valuation]]/1000*PERL[[#This Row],[Adjusted Rate]],0)</f>
        <v>0</v>
      </c>
      <c r="L1890" s="19">
        <f t="shared" si="159"/>
        <v>0</v>
      </c>
      <c r="M1890" s="17">
        <f t="shared" si="161"/>
        <v>0</v>
      </c>
      <c r="N1890" s="5">
        <v>799055603</v>
      </c>
      <c r="O1890">
        <f>INDEX($R$3:$T$335,MATCH(PERL[[#This Row],[DistrictNumber]],$R$3:$R$335,0),3)</f>
        <v>0</v>
      </c>
      <c r="P1890" s="9">
        <f t="shared" ref="P1890:P1953" si="162">N1890/1000*O1890</f>
        <v>0</v>
      </c>
      <c r="V1890">
        <v>2031</v>
      </c>
      <c r="W1890" t="s">
        <v>518</v>
      </c>
      <c r="X1890" s="25">
        <v>619515566</v>
      </c>
    </row>
    <row r="1891" spans="1:24" x14ac:dyDescent="0.35">
      <c r="A1891" s="13">
        <v>2031</v>
      </c>
      <c r="B1891" s="13">
        <f t="shared" si="158"/>
        <v>2030</v>
      </c>
      <c r="C1891" t="s">
        <v>516</v>
      </c>
      <c r="D1891" t="s">
        <v>517</v>
      </c>
      <c r="E1891" s="5">
        <v>949147090</v>
      </c>
      <c r="F1891" s="13">
        <f>INDEX($R$3:$T$335,MATCH(PERL[[#This Row],[DistrictNumber]],$R$3:$R$335,0),3)</f>
        <v>0</v>
      </c>
      <c r="G1891" s="9">
        <f t="shared" si="160"/>
        <v>0</v>
      </c>
      <c r="H1891" s="11">
        <v>1.02</v>
      </c>
      <c r="I1891" s="12" cm="1">
        <f t="array" ref="I1891">INDEX(PERL[],MATCH(PERL[[#This Row],[Base Year]]&amp;PERL[[#This Row],[DistrictNumber]],PERL[[Fiscal Year]:[Fiscal Year]]&amp;PERL[[DistrictNumber]:[DistrictNumber]],0),9)*$H1891</f>
        <v>0</v>
      </c>
      <c r="J1891" s="15">
        <f>IF(PERL[[#This Row],[Unadjusted Maximum Revenue]]/(PERL[[#This Row],[Proposed Taxable Valuation]]/1000)&gt;PERL[[#This Row],[Max Debt RATE]],PERL[[#This Row],[Max Debt RATE]],PERL[[#This Row],[Unadjusted Maximum Revenue]]/(PERL[[#This Row],[Proposed Taxable Valuation]]/1000))</f>
        <v>0</v>
      </c>
      <c r="K1891" s="26">
        <f>ROUND(PERL[[#This Row],[Proposed Taxable Valuation]]/1000*PERL[[#This Row],[Adjusted Rate]],0)</f>
        <v>0</v>
      </c>
      <c r="L1891" s="19">
        <f t="shared" si="159"/>
        <v>0</v>
      </c>
      <c r="M1891" s="17">
        <f t="shared" si="161"/>
        <v>0</v>
      </c>
      <c r="N1891" s="5">
        <v>725991848</v>
      </c>
      <c r="O1891">
        <f>INDEX($R$3:$T$335,MATCH(PERL[[#This Row],[DistrictNumber]],$R$3:$R$335,0),3)</f>
        <v>0</v>
      </c>
      <c r="P1891" s="9">
        <f t="shared" si="162"/>
        <v>0</v>
      </c>
      <c r="V1891">
        <v>2031</v>
      </c>
      <c r="W1891" t="s">
        <v>532</v>
      </c>
      <c r="X1891" s="25">
        <v>1317200409</v>
      </c>
    </row>
    <row r="1892" spans="1:24" x14ac:dyDescent="0.35">
      <c r="A1892" s="13">
        <v>2031</v>
      </c>
      <c r="B1892" s="13">
        <f t="shared" si="158"/>
        <v>2030</v>
      </c>
      <c r="C1892" t="s">
        <v>518</v>
      </c>
      <c r="D1892" t="s">
        <v>519</v>
      </c>
      <c r="E1892" s="5">
        <v>619515566</v>
      </c>
      <c r="F1892" s="13">
        <f>INDEX($R$3:$T$335,MATCH(PERL[[#This Row],[DistrictNumber]],$R$3:$R$335,0),3)</f>
        <v>0</v>
      </c>
      <c r="G1892" s="9">
        <f t="shared" si="160"/>
        <v>0</v>
      </c>
      <c r="H1892" s="11">
        <v>1.02</v>
      </c>
      <c r="I1892" s="12" cm="1">
        <f t="array" ref="I1892">INDEX(PERL[],MATCH(PERL[[#This Row],[Base Year]]&amp;PERL[[#This Row],[DistrictNumber]],PERL[[Fiscal Year]:[Fiscal Year]]&amp;PERL[[DistrictNumber]:[DistrictNumber]],0),9)*$H1892</f>
        <v>0</v>
      </c>
      <c r="J1892" s="15">
        <f>IF(PERL[[#This Row],[Unadjusted Maximum Revenue]]/(PERL[[#This Row],[Proposed Taxable Valuation]]/1000)&gt;PERL[[#This Row],[Max Debt RATE]],PERL[[#This Row],[Max Debt RATE]],PERL[[#This Row],[Unadjusted Maximum Revenue]]/(PERL[[#This Row],[Proposed Taxable Valuation]]/1000))</f>
        <v>0</v>
      </c>
      <c r="K1892" s="26">
        <f>ROUND(PERL[[#This Row],[Proposed Taxable Valuation]]/1000*PERL[[#This Row],[Adjusted Rate]],0)</f>
        <v>0</v>
      </c>
      <c r="L1892" s="19">
        <f t="shared" si="159"/>
        <v>0</v>
      </c>
      <c r="M1892" s="17">
        <f t="shared" si="161"/>
        <v>0</v>
      </c>
      <c r="N1892" s="5">
        <v>439632135</v>
      </c>
      <c r="O1892">
        <f>INDEX($R$3:$T$335,MATCH(PERL[[#This Row],[DistrictNumber]],$R$3:$R$335,0),3)</f>
        <v>0</v>
      </c>
      <c r="P1892" s="9">
        <f t="shared" si="162"/>
        <v>0</v>
      </c>
      <c r="V1892">
        <v>2031</v>
      </c>
      <c r="W1892" t="s">
        <v>522</v>
      </c>
      <c r="X1892" s="25">
        <v>184729651</v>
      </c>
    </row>
    <row r="1893" spans="1:24" x14ac:dyDescent="0.35">
      <c r="A1893" s="13">
        <v>2031</v>
      </c>
      <c r="B1893" s="13">
        <f t="shared" si="158"/>
        <v>2030</v>
      </c>
      <c r="C1893" t="s">
        <v>520</v>
      </c>
      <c r="D1893" t="s">
        <v>521</v>
      </c>
      <c r="E1893" s="5">
        <v>1507586724</v>
      </c>
      <c r="F1893" s="13">
        <f>INDEX($R$3:$T$335,MATCH(PERL[[#This Row],[DistrictNumber]],$R$3:$R$335,0),3)</f>
        <v>0</v>
      </c>
      <c r="G1893" s="9">
        <f t="shared" si="160"/>
        <v>0</v>
      </c>
      <c r="H1893" s="11">
        <v>1.02</v>
      </c>
      <c r="I1893" s="12" cm="1">
        <f t="array" ref="I1893">INDEX(PERL[],MATCH(PERL[[#This Row],[Base Year]]&amp;PERL[[#This Row],[DistrictNumber]],PERL[[Fiscal Year]:[Fiscal Year]]&amp;PERL[[DistrictNumber]:[DistrictNumber]],0),9)*$H1893</f>
        <v>0</v>
      </c>
      <c r="J1893" s="15">
        <f>IF(PERL[[#This Row],[Unadjusted Maximum Revenue]]/(PERL[[#This Row],[Proposed Taxable Valuation]]/1000)&gt;PERL[[#This Row],[Max Debt RATE]],PERL[[#This Row],[Max Debt RATE]],PERL[[#This Row],[Unadjusted Maximum Revenue]]/(PERL[[#This Row],[Proposed Taxable Valuation]]/1000))</f>
        <v>0</v>
      </c>
      <c r="K1893" s="26">
        <f>ROUND(PERL[[#This Row],[Proposed Taxable Valuation]]/1000*PERL[[#This Row],[Adjusted Rate]],0)</f>
        <v>0</v>
      </c>
      <c r="L1893" s="19">
        <f t="shared" si="159"/>
        <v>0</v>
      </c>
      <c r="M1893" s="17">
        <f t="shared" si="161"/>
        <v>0</v>
      </c>
      <c r="N1893" s="5">
        <v>1255970168</v>
      </c>
      <c r="O1893">
        <f>INDEX($R$3:$T$335,MATCH(PERL[[#This Row],[DistrictNumber]],$R$3:$R$335,0),3)</f>
        <v>0</v>
      </c>
      <c r="P1893" s="9">
        <f t="shared" si="162"/>
        <v>0</v>
      </c>
      <c r="V1893">
        <v>2031</v>
      </c>
      <c r="W1893" t="s">
        <v>524</v>
      </c>
      <c r="X1893" s="25">
        <v>739646513</v>
      </c>
    </row>
    <row r="1894" spans="1:24" x14ac:dyDescent="0.35">
      <c r="A1894" s="13">
        <v>2031</v>
      </c>
      <c r="B1894" s="13">
        <f t="shared" si="158"/>
        <v>2030</v>
      </c>
      <c r="C1894" t="s">
        <v>522</v>
      </c>
      <c r="D1894" t="s">
        <v>523</v>
      </c>
      <c r="E1894" s="5">
        <v>184729651</v>
      </c>
      <c r="F1894" s="13">
        <f>INDEX($R$3:$T$335,MATCH(PERL[[#This Row],[DistrictNumber]],$R$3:$R$335,0),3)</f>
        <v>0</v>
      </c>
      <c r="G1894" s="9">
        <f t="shared" si="160"/>
        <v>0</v>
      </c>
      <c r="H1894" s="11">
        <v>1.02</v>
      </c>
      <c r="I1894" s="12" cm="1">
        <f t="array" ref="I1894">INDEX(PERL[],MATCH(PERL[[#This Row],[Base Year]]&amp;PERL[[#This Row],[DistrictNumber]],PERL[[Fiscal Year]:[Fiscal Year]]&amp;PERL[[DistrictNumber]:[DistrictNumber]],0),9)*$H1894</f>
        <v>0</v>
      </c>
      <c r="J1894" s="15">
        <f>IF(PERL[[#This Row],[Unadjusted Maximum Revenue]]/(PERL[[#This Row],[Proposed Taxable Valuation]]/1000)&gt;PERL[[#This Row],[Max Debt RATE]],PERL[[#This Row],[Max Debt RATE]],PERL[[#This Row],[Unadjusted Maximum Revenue]]/(PERL[[#This Row],[Proposed Taxable Valuation]]/1000))</f>
        <v>0</v>
      </c>
      <c r="K1894" s="26">
        <f>ROUND(PERL[[#This Row],[Proposed Taxable Valuation]]/1000*PERL[[#This Row],[Adjusted Rate]],0)</f>
        <v>0</v>
      </c>
      <c r="L1894" s="19">
        <f t="shared" si="159"/>
        <v>0</v>
      </c>
      <c r="M1894" s="17">
        <f t="shared" si="161"/>
        <v>0</v>
      </c>
      <c r="N1894" s="5">
        <v>145327910</v>
      </c>
      <c r="O1894">
        <f>INDEX($R$3:$T$335,MATCH(PERL[[#This Row],[DistrictNumber]],$R$3:$R$335,0),3)</f>
        <v>0</v>
      </c>
      <c r="P1894" s="9">
        <f t="shared" si="162"/>
        <v>0</v>
      </c>
      <c r="V1894">
        <v>2031</v>
      </c>
      <c r="W1894" t="s">
        <v>520</v>
      </c>
      <c r="X1894" s="25">
        <v>1507586724</v>
      </c>
    </row>
    <row r="1895" spans="1:24" x14ac:dyDescent="0.35">
      <c r="A1895" s="13">
        <v>2031</v>
      </c>
      <c r="B1895" s="13">
        <f t="shared" si="158"/>
        <v>2030</v>
      </c>
      <c r="C1895" t="s">
        <v>524</v>
      </c>
      <c r="D1895" t="s">
        <v>525</v>
      </c>
      <c r="E1895" s="5">
        <v>739646513</v>
      </c>
      <c r="F1895" s="13">
        <f>INDEX($R$3:$T$335,MATCH(PERL[[#This Row],[DistrictNumber]],$R$3:$R$335,0),3)</f>
        <v>0</v>
      </c>
      <c r="G1895" s="9">
        <f t="shared" si="160"/>
        <v>0</v>
      </c>
      <c r="H1895" s="11">
        <v>1.02</v>
      </c>
      <c r="I1895" s="12" cm="1">
        <f t="array" ref="I1895">INDEX(PERL[],MATCH(PERL[[#This Row],[Base Year]]&amp;PERL[[#This Row],[DistrictNumber]],PERL[[Fiscal Year]:[Fiscal Year]]&amp;PERL[[DistrictNumber]:[DistrictNumber]],0),9)*$H1895</f>
        <v>0</v>
      </c>
      <c r="J1895" s="15">
        <f>IF(PERL[[#This Row],[Unadjusted Maximum Revenue]]/(PERL[[#This Row],[Proposed Taxable Valuation]]/1000)&gt;PERL[[#This Row],[Max Debt RATE]],PERL[[#This Row],[Max Debt RATE]],PERL[[#This Row],[Unadjusted Maximum Revenue]]/(PERL[[#This Row],[Proposed Taxable Valuation]]/1000))</f>
        <v>0</v>
      </c>
      <c r="K1895" s="26">
        <f>ROUND(PERL[[#This Row],[Proposed Taxable Valuation]]/1000*PERL[[#This Row],[Adjusted Rate]],0)</f>
        <v>0</v>
      </c>
      <c r="L1895" s="19">
        <f t="shared" si="159"/>
        <v>0</v>
      </c>
      <c r="M1895" s="17">
        <f t="shared" si="161"/>
        <v>0</v>
      </c>
      <c r="N1895" s="5">
        <v>514347308</v>
      </c>
      <c r="O1895">
        <f>INDEX($R$3:$T$335,MATCH(PERL[[#This Row],[DistrictNumber]],$R$3:$R$335,0),3)</f>
        <v>0</v>
      </c>
      <c r="P1895" s="9">
        <f t="shared" si="162"/>
        <v>0</v>
      </c>
      <c r="V1895">
        <v>2031</v>
      </c>
      <c r="W1895" t="s">
        <v>526</v>
      </c>
      <c r="X1895" s="25">
        <v>527267067</v>
      </c>
    </row>
    <row r="1896" spans="1:24" x14ac:dyDescent="0.35">
      <c r="A1896" s="13">
        <v>2031</v>
      </c>
      <c r="B1896" s="13">
        <f t="shared" si="158"/>
        <v>2030</v>
      </c>
      <c r="C1896" t="s">
        <v>526</v>
      </c>
      <c r="D1896" t="s">
        <v>527</v>
      </c>
      <c r="E1896" s="5">
        <v>527267067</v>
      </c>
      <c r="F1896" s="13">
        <f>INDEX($R$3:$T$335,MATCH(PERL[[#This Row],[DistrictNumber]],$R$3:$R$335,0),3)</f>
        <v>0</v>
      </c>
      <c r="G1896" s="9">
        <f t="shared" si="160"/>
        <v>0</v>
      </c>
      <c r="H1896" s="11">
        <v>1.02</v>
      </c>
      <c r="I1896" s="12" cm="1">
        <f t="array" ref="I1896">INDEX(PERL[],MATCH(PERL[[#This Row],[Base Year]]&amp;PERL[[#This Row],[DistrictNumber]],PERL[[Fiscal Year]:[Fiscal Year]]&amp;PERL[[DistrictNumber]:[DistrictNumber]],0),9)*$H1896</f>
        <v>0</v>
      </c>
      <c r="J1896" s="15">
        <f>IF(PERL[[#This Row],[Unadjusted Maximum Revenue]]/(PERL[[#This Row],[Proposed Taxable Valuation]]/1000)&gt;PERL[[#This Row],[Max Debt RATE]],PERL[[#This Row],[Max Debt RATE]],PERL[[#This Row],[Unadjusted Maximum Revenue]]/(PERL[[#This Row],[Proposed Taxable Valuation]]/1000))</f>
        <v>0</v>
      </c>
      <c r="K1896" s="26">
        <f>ROUND(PERL[[#This Row],[Proposed Taxable Valuation]]/1000*PERL[[#This Row],[Adjusted Rate]],0)</f>
        <v>0</v>
      </c>
      <c r="L1896" s="19">
        <f t="shared" si="159"/>
        <v>0</v>
      </c>
      <c r="M1896" s="17">
        <f t="shared" si="161"/>
        <v>0</v>
      </c>
      <c r="N1896" s="5">
        <v>340436442</v>
      </c>
      <c r="O1896">
        <f>INDEX($R$3:$T$335,MATCH(PERL[[#This Row],[DistrictNumber]],$R$3:$R$335,0),3)</f>
        <v>0</v>
      </c>
      <c r="P1896" s="9">
        <f t="shared" si="162"/>
        <v>0</v>
      </c>
      <c r="V1896">
        <v>2031</v>
      </c>
      <c r="W1896" t="s">
        <v>528</v>
      </c>
      <c r="X1896" s="25">
        <v>6371150700</v>
      </c>
    </row>
    <row r="1897" spans="1:24" x14ac:dyDescent="0.35">
      <c r="A1897" s="13">
        <v>2031</v>
      </c>
      <c r="B1897" s="13">
        <f t="shared" si="158"/>
        <v>2030</v>
      </c>
      <c r="C1897" t="s">
        <v>528</v>
      </c>
      <c r="D1897" t="s">
        <v>529</v>
      </c>
      <c r="E1897" s="5">
        <v>6371150700</v>
      </c>
      <c r="F1897" s="13">
        <f>INDEX($R$3:$T$335,MATCH(PERL[[#This Row],[DistrictNumber]],$R$3:$R$335,0),3)</f>
        <v>0</v>
      </c>
      <c r="G1897" s="9">
        <f t="shared" si="160"/>
        <v>0</v>
      </c>
      <c r="H1897" s="11">
        <v>1.02</v>
      </c>
      <c r="I1897" s="12" cm="1">
        <f t="array" ref="I1897">INDEX(PERL[],MATCH(PERL[[#This Row],[Base Year]]&amp;PERL[[#This Row],[DistrictNumber]],PERL[[Fiscal Year]:[Fiscal Year]]&amp;PERL[[DistrictNumber]:[DistrictNumber]],0),9)*$H1897</f>
        <v>0</v>
      </c>
      <c r="J1897" s="15">
        <f>IF(PERL[[#This Row],[Unadjusted Maximum Revenue]]/(PERL[[#This Row],[Proposed Taxable Valuation]]/1000)&gt;PERL[[#This Row],[Max Debt RATE]],PERL[[#This Row],[Max Debt RATE]],PERL[[#This Row],[Unadjusted Maximum Revenue]]/(PERL[[#This Row],[Proposed Taxable Valuation]]/1000))</f>
        <v>0</v>
      </c>
      <c r="K1897" s="26">
        <f>ROUND(PERL[[#This Row],[Proposed Taxable Valuation]]/1000*PERL[[#This Row],[Adjusted Rate]],0)</f>
        <v>0</v>
      </c>
      <c r="L1897" s="19">
        <f t="shared" si="159"/>
        <v>0</v>
      </c>
      <c r="M1897" s="17">
        <f t="shared" si="161"/>
        <v>0</v>
      </c>
      <c r="N1897" s="5">
        <v>3558762944</v>
      </c>
      <c r="O1897">
        <f>INDEX($R$3:$T$335,MATCH(PERL[[#This Row],[DistrictNumber]],$R$3:$R$335,0),3)</f>
        <v>0</v>
      </c>
      <c r="P1897" s="9">
        <f t="shared" si="162"/>
        <v>0</v>
      </c>
      <c r="V1897">
        <v>2031</v>
      </c>
      <c r="W1897" t="s">
        <v>534</v>
      </c>
      <c r="X1897" s="25">
        <v>1529729819</v>
      </c>
    </row>
    <row r="1898" spans="1:24" x14ac:dyDescent="0.35">
      <c r="A1898" s="13">
        <v>2031</v>
      </c>
      <c r="B1898" s="13">
        <f t="shared" si="158"/>
        <v>2030</v>
      </c>
      <c r="C1898" t="s">
        <v>530</v>
      </c>
      <c r="D1898" t="s">
        <v>531</v>
      </c>
      <c r="E1898" s="5">
        <v>418550375</v>
      </c>
      <c r="F1898" s="13">
        <f>INDEX($R$3:$T$335,MATCH(PERL[[#This Row],[DistrictNumber]],$R$3:$R$335,0),3)</f>
        <v>0</v>
      </c>
      <c r="G1898" s="9">
        <f t="shared" si="160"/>
        <v>0</v>
      </c>
      <c r="H1898" s="11">
        <v>1.02</v>
      </c>
      <c r="I1898" s="12" cm="1">
        <f t="array" ref="I1898">INDEX(PERL[],MATCH(PERL[[#This Row],[Base Year]]&amp;PERL[[#This Row],[DistrictNumber]],PERL[[Fiscal Year]:[Fiscal Year]]&amp;PERL[[DistrictNumber]:[DistrictNumber]],0),9)*$H1898</f>
        <v>0</v>
      </c>
      <c r="J1898" s="15">
        <f>IF(PERL[[#This Row],[Unadjusted Maximum Revenue]]/(PERL[[#This Row],[Proposed Taxable Valuation]]/1000)&gt;PERL[[#This Row],[Max Debt RATE]],PERL[[#This Row],[Max Debt RATE]],PERL[[#This Row],[Unadjusted Maximum Revenue]]/(PERL[[#This Row],[Proposed Taxable Valuation]]/1000))</f>
        <v>0</v>
      </c>
      <c r="K1898" s="26">
        <f>ROUND(PERL[[#This Row],[Proposed Taxable Valuation]]/1000*PERL[[#This Row],[Adjusted Rate]],0)</f>
        <v>0</v>
      </c>
      <c r="L1898" s="19">
        <f t="shared" si="159"/>
        <v>0</v>
      </c>
      <c r="M1898" s="17">
        <f t="shared" si="161"/>
        <v>0</v>
      </c>
      <c r="N1898" s="5">
        <v>246636643</v>
      </c>
      <c r="O1898">
        <f>INDEX($R$3:$T$335,MATCH(PERL[[#This Row],[DistrictNumber]],$R$3:$R$335,0),3)</f>
        <v>0</v>
      </c>
      <c r="P1898" s="9">
        <f t="shared" si="162"/>
        <v>0</v>
      </c>
      <c r="V1898">
        <v>2031</v>
      </c>
      <c r="W1898" t="s">
        <v>536</v>
      </c>
      <c r="X1898" s="25">
        <v>4186296931</v>
      </c>
    </row>
    <row r="1899" spans="1:24" x14ac:dyDescent="0.35">
      <c r="A1899" s="13">
        <v>2031</v>
      </c>
      <c r="B1899" s="13">
        <f t="shared" si="158"/>
        <v>2030</v>
      </c>
      <c r="C1899" t="s">
        <v>532</v>
      </c>
      <c r="D1899" t="s">
        <v>533</v>
      </c>
      <c r="E1899" s="5">
        <v>1317200409</v>
      </c>
      <c r="F1899" s="13">
        <f>INDEX($R$3:$T$335,MATCH(PERL[[#This Row],[DistrictNumber]],$R$3:$R$335,0),3)</f>
        <v>0</v>
      </c>
      <c r="G1899" s="9">
        <f t="shared" si="160"/>
        <v>0</v>
      </c>
      <c r="H1899" s="11">
        <v>1.02</v>
      </c>
      <c r="I1899" s="12" cm="1">
        <f t="array" ref="I1899">INDEX(PERL[],MATCH(PERL[[#This Row],[Base Year]]&amp;PERL[[#This Row],[DistrictNumber]],PERL[[Fiscal Year]:[Fiscal Year]]&amp;PERL[[DistrictNumber]:[DistrictNumber]],0),9)*$H1899</f>
        <v>0</v>
      </c>
      <c r="J1899" s="15">
        <f>IF(PERL[[#This Row],[Unadjusted Maximum Revenue]]/(PERL[[#This Row],[Proposed Taxable Valuation]]/1000)&gt;PERL[[#This Row],[Max Debt RATE]],PERL[[#This Row],[Max Debt RATE]],PERL[[#This Row],[Unadjusted Maximum Revenue]]/(PERL[[#This Row],[Proposed Taxable Valuation]]/1000))</f>
        <v>0</v>
      </c>
      <c r="K1899" s="26">
        <f>ROUND(PERL[[#This Row],[Proposed Taxable Valuation]]/1000*PERL[[#This Row],[Adjusted Rate]],0)</f>
        <v>0</v>
      </c>
      <c r="L1899" s="19">
        <f t="shared" si="159"/>
        <v>0</v>
      </c>
      <c r="M1899" s="17">
        <f t="shared" si="161"/>
        <v>0</v>
      </c>
      <c r="N1899" s="5">
        <v>1064642346</v>
      </c>
      <c r="O1899">
        <f>INDEX($R$3:$T$335,MATCH(PERL[[#This Row],[DistrictNumber]],$R$3:$R$335,0),3)</f>
        <v>0</v>
      </c>
      <c r="P1899" s="9">
        <f t="shared" si="162"/>
        <v>0</v>
      </c>
      <c r="V1899">
        <v>2031</v>
      </c>
      <c r="W1899" t="s">
        <v>538</v>
      </c>
      <c r="X1899" s="25">
        <v>367141812</v>
      </c>
    </row>
    <row r="1900" spans="1:24" x14ac:dyDescent="0.35">
      <c r="A1900" s="13">
        <v>2031</v>
      </c>
      <c r="B1900" s="13">
        <f t="shared" si="158"/>
        <v>2030</v>
      </c>
      <c r="C1900" t="s">
        <v>534</v>
      </c>
      <c r="D1900" t="s">
        <v>535</v>
      </c>
      <c r="E1900" s="5">
        <v>1529729819</v>
      </c>
      <c r="F1900" s="13">
        <f>INDEX($R$3:$T$335,MATCH(PERL[[#This Row],[DistrictNumber]],$R$3:$R$335,0),3)</f>
        <v>0</v>
      </c>
      <c r="G1900" s="9">
        <f t="shared" si="160"/>
        <v>0</v>
      </c>
      <c r="H1900" s="11">
        <v>1.02</v>
      </c>
      <c r="I1900" s="12" cm="1">
        <f t="array" ref="I1900">INDEX(PERL[],MATCH(PERL[[#This Row],[Base Year]]&amp;PERL[[#This Row],[DistrictNumber]],PERL[[Fiscal Year]:[Fiscal Year]]&amp;PERL[[DistrictNumber]:[DistrictNumber]],0),9)*$H1900</f>
        <v>0</v>
      </c>
      <c r="J1900" s="15">
        <f>IF(PERL[[#This Row],[Unadjusted Maximum Revenue]]/(PERL[[#This Row],[Proposed Taxable Valuation]]/1000)&gt;PERL[[#This Row],[Max Debt RATE]],PERL[[#This Row],[Max Debt RATE]],PERL[[#This Row],[Unadjusted Maximum Revenue]]/(PERL[[#This Row],[Proposed Taxable Valuation]]/1000))</f>
        <v>0</v>
      </c>
      <c r="K1900" s="26">
        <f>ROUND(PERL[[#This Row],[Proposed Taxable Valuation]]/1000*PERL[[#This Row],[Adjusted Rate]],0)</f>
        <v>0</v>
      </c>
      <c r="L1900" s="19">
        <f t="shared" si="159"/>
        <v>0</v>
      </c>
      <c r="M1900" s="17">
        <f t="shared" si="161"/>
        <v>0</v>
      </c>
      <c r="N1900" s="5">
        <v>958350812</v>
      </c>
      <c r="O1900">
        <f>INDEX($R$3:$T$335,MATCH(PERL[[#This Row],[DistrictNumber]],$R$3:$R$335,0),3)</f>
        <v>0</v>
      </c>
      <c r="P1900" s="9">
        <f t="shared" si="162"/>
        <v>0</v>
      </c>
      <c r="V1900">
        <v>2031</v>
      </c>
      <c r="W1900" t="s">
        <v>542</v>
      </c>
      <c r="X1900" s="25">
        <v>145154111</v>
      </c>
    </row>
    <row r="1901" spans="1:24" x14ac:dyDescent="0.35">
      <c r="A1901" s="13">
        <v>2031</v>
      </c>
      <c r="B1901" s="13">
        <f t="shared" si="158"/>
        <v>2030</v>
      </c>
      <c r="C1901" t="s">
        <v>536</v>
      </c>
      <c r="D1901" t="s">
        <v>537</v>
      </c>
      <c r="E1901" s="5">
        <v>4186296931</v>
      </c>
      <c r="F1901" s="13">
        <f>INDEX($R$3:$T$335,MATCH(PERL[[#This Row],[DistrictNumber]],$R$3:$R$335,0),3)</f>
        <v>0</v>
      </c>
      <c r="G1901" s="9">
        <f t="shared" si="160"/>
        <v>0</v>
      </c>
      <c r="H1901" s="11">
        <v>1.02</v>
      </c>
      <c r="I1901" s="12" cm="1">
        <f t="array" ref="I1901">INDEX(PERL[],MATCH(PERL[[#This Row],[Base Year]]&amp;PERL[[#This Row],[DistrictNumber]],PERL[[Fiscal Year]:[Fiscal Year]]&amp;PERL[[DistrictNumber]:[DistrictNumber]],0),9)*$H1901</f>
        <v>0</v>
      </c>
      <c r="J1901" s="15">
        <f>IF(PERL[[#This Row],[Unadjusted Maximum Revenue]]/(PERL[[#This Row],[Proposed Taxable Valuation]]/1000)&gt;PERL[[#This Row],[Max Debt RATE]],PERL[[#This Row],[Max Debt RATE]],PERL[[#This Row],[Unadjusted Maximum Revenue]]/(PERL[[#This Row],[Proposed Taxable Valuation]]/1000))</f>
        <v>0</v>
      </c>
      <c r="K1901" s="26">
        <f>ROUND(PERL[[#This Row],[Proposed Taxable Valuation]]/1000*PERL[[#This Row],[Adjusted Rate]],0)</f>
        <v>0</v>
      </c>
      <c r="L1901" s="19">
        <f t="shared" si="159"/>
        <v>0</v>
      </c>
      <c r="M1901" s="17">
        <f t="shared" si="161"/>
        <v>0</v>
      </c>
      <c r="N1901" s="5">
        <v>2194133072</v>
      </c>
      <c r="O1901">
        <f>INDEX($R$3:$T$335,MATCH(PERL[[#This Row],[DistrictNumber]],$R$3:$R$335,0),3)</f>
        <v>0</v>
      </c>
      <c r="P1901" s="9">
        <f t="shared" si="162"/>
        <v>0</v>
      </c>
      <c r="V1901">
        <v>2031</v>
      </c>
      <c r="W1901" t="s">
        <v>544</v>
      </c>
      <c r="X1901" s="25">
        <v>482138422</v>
      </c>
    </row>
    <row r="1902" spans="1:24" x14ac:dyDescent="0.35">
      <c r="A1902" s="13">
        <v>2031</v>
      </c>
      <c r="B1902" s="13">
        <f t="shared" si="158"/>
        <v>2030</v>
      </c>
      <c r="C1902" t="s">
        <v>538</v>
      </c>
      <c r="D1902" t="s">
        <v>539</v>
      </c>
      <c r="E1902" s="5">
        <v>367141812</v>
      </c>
      <c r="F1902" s="13">
        <f>INDEX($R$3:$T$335,MATCH(PERL[[#This Row],[DistrictNumber]],$R$3:$R$335,0),3)</f>
        <v>0</v>
      </c>
      <c r="G1902" s="9">
        <f t="shared" si="160"/>
        <v>0</v>
      </c>
      <c r="H1902" s="11">
        <v>1.02</v>
      </c>
      <c r="I1902" s="12" cm="1">
        <f t="array" ref="I1902">INDEX(PERL[],MATCH(PERL[[#This Row],[Base Year]]&amp;PERL[[#This Row],[DistrictNumber]],PERL[[Fiscal Year]:[Fiscal Year]]&amp;PERL[[DistrictNumber]:[DistrictNumber]],0),9)*$H1902</f>
        <v>0</v>
      </c>
      <c r="J1902" s="15">
        <f>IF(PERL[[#This Row],[Unadjusted Maximum Revenue]]/(PERL[[#This Row],[Proposed Taxable Valuation]]/1000)&gt;PERL[[#This Row],[Max Debt RATE]],PERL[[#This Row],[Max Debt RATE]],PERL[[#This Row],[Unadjusted Maximum Revenue]]/(PERL[[#This Row],[Proposed Taxable Valuation]]/1000))</f>
        <v>0</v>
      </c>
      <c r="K1902" s="26">
        <f>ROUND(PERL[[#This Row],[Proposed Taxable Valuation]]/1000*PERL[[#This Row],[Adjusted Rate]],0)</f>
        <v>0</v>
      </c>
      <c r="L1902" s="19">
        <f t="shared" si="159"/>
        <v>0</v>
      </c>
      <c r="M1902" s="17">
        <f t="shared" si="161"/>
        <v>0</v>
      </c>
      <c r="N1902" s="5">
        <v>217441487</v>
      </c>
      <c r="O1902">
        <f>INDEX($R$3:$T$335,MATCH(PERL[[#This Row],[DistrictNumber]],$R$3:$R$335,0),3)</f>
        <v>0</v>
      </c>
      <c r="P1902" s="9">
        <f t="shared" si="162"/>
        <v>0</v>
      </c>
      <c r="V1902">
        <v>2031</v>
      </c>
      <c r="W1902" t="s">
        <v>546</v>
      </c>
      <c r="X1902" s="25">
        <v>1160656049</v>
      </c>
    </row>
    <row r="1903" spans="1:24" x14ac:dyDescent="0.35">
      <c r="A1903" s="13">
        <v>2031</v>
      </c>
      <c r="B1903" s="13">
        <f t="shared" si="158"/>
        <v>2030</v>
      </c>
      <c r="C1903" t="s">
        <v>540</v>
      </c>
      <c r="D1903" t="s">
        <v>541</v>
      </c>
      <c r="E1903" s="5">
        <v>643515716</v>
      </c>
      <c r="F1903" s="13">
        <f>INDEX($R$3:$T$335,MATCH(PERL[[#This Row],[DistrictNumber]],$R$3:$R$335,0),3)</f>
        <v>0</v>
      </c>
      <c r="G1903" s="9">
        <f t="shared" si="160"/>
        <v>0</v>
      </c>
      <c r="H1903" s="11">
        <v>1.02</v>
      </c>
      <c r="I1903" s="12" cm="1">
        <f t="array" ref="I1903">INDEX(PERL[],MATCH(PERL[[#This Row],[Base Year]]&amp;PERL[[#This Row],[DistrictNumber]],PERL[[Fiscal Year]:[Fiscal Year]]&amp;PERL[[DistrictNumber]:[DistrictNumber]],0),9)*$H1903</f>
        <v>0</v>
      </c>
      <c r="J1903" s="15">
        <f>IF(PERL[[#This Row],[Unadjusted Maximum Revenue]]/(PERL[[#This Row],[Proposed Taxable Valuation]]/1000)&gt;PERL[[#This Row],[Max Debt RATE]],PERL[[#This Row],[Max Debt RATE]],PERL[[#This Row],[Unadjusted Maximum Revenue]]/(PERL[[#This Row],[Proposed Taxable Valuation]]/1000))</f>
        <v>0</v>
      </c>
      <c r="K1903" s="26">
        <f>ROUND(PERL[[#This Row],[Proposed Taxable Valuation]]/1000*PERL[[#This Row],[Adjusted Rate]],0)</f>
        <v>0</v>
      </c>
      <c r="L1903" s="19">
        <f t="shared" si="159"/>
        <v>0</v>
      </c>
      <c r="M1903" s="17">
        <f t="shared" si="161"/>
        <v>0</v>
      </c>
      <c r="N1903" s="5">
        <v>472992438</v>
      </c>
      <c r="O1903">
        <f>INDEX($R$3:$T$335,MATCH(PERL[[#This Row],[DistrictNumber]],$R$3:$R$335,0),3)</f>
        <v>0</v>
      </c>
      <c r="P1903" s="9">
        <f t="shared" si="162"/>
        <v>0</v>
      </c>
      <c r="V1903">
        <v>2031</v>
      </c>
      <c r="W1903" t="s">
        <v>548</v>
      </c>
      <c r="X1903" s="25">
        <v>166576155</v>
      </c>
    </row>
    <row r="1904" spans="1:24" x14ac:dyDescent="0.35">
      <c r="A1904" s="13">
        <v>2031</v>
      </c>
      <c r="B1904" s="13">
        <f t="shared" si="158"/>
        <v>2030</v>
      </c>
      <c r="C1904" t="s">
        <v>542</v>
      </c>
      <c r="D1904" t="s">
        <v>543</v>
      </c>
      <c r="E1904" s="5">
        <v>145154111</v>
      </c>
      <c r="F1904" s="13">
        <f>INDEX($R$3:$T$335,MATCH(PERL[[#This Row],[DistrictNumber]],$R$3:$R$335,0),3)</f>
        <v>0</v>
      </c>
      <c r="G1904" s="9">
        <f t="shared" si="160"/>
        <v>0</v>
      </c>
      <c r="H1904" s="11">
        <v>1.02</v>
      </c>
      <c r="I1904" s="12" cm="1">
        <f t="array" ref="I1904">INDEX(PERL[],MATCH(PERL[[#This Row],[Base Year]]&amp;PERL[[#This Row],[DistrictNumber]],PERL[[Fiscal Year]:[Fiscal Year]]&amp;PERL[[DistrictNumber]:[DistrictNumber]],0),9)*$H1904</f>
        <v>0</v>
      </c>
      <c r="J1904" s="15">
        <f>IF(PERL[[#This Row],[Unadjusted Maximum Revenue]]/(PERL[[#This Row],[Proposed Taxable Valuation]]/1000)&gt;PERL[[#This Row],[Max Debt RATE]],PERL[[#This Row],[Max Debt RATE]],PERL[[#This Row],[Unadjusted Maximum Revenue]]/(PERL[[#This Row],[Proposed Taxable Valuation]]/1000))</f>
        <v>0</v>
      </c>
      <c r="K1904" s="26">
        <f>ROUND(PERL[[#This Row],[Proposed Taxable Valuation]]/1000*PERL[[#This Row],[Adjusted Rate]],0)</f>
        <v>0</v>
      </c>
      <c r="L1904" s="19">
        <f t="shared" si="159"/>
        <v>0</v>
      </c>
      <c r="M1904" s="17">
        <f t="shared" si="161"/>
        <v>0</v>
      </c>
      <c r="N1904" s="5">
        <v>105644142</v>
      </c>
      <c r="O1904">
        <f>INDEX($R$3:$T$335,MATCH(PERL[[#This Row],[DistrictNumber]],$R$3:$R$335,0),3)</f>
        <v>0</v>
      </c>
      <c r="P1904" s="9">
        <f t="shared" si="162"/>
        <v>0</v>
      </c>
      <c r="V1904">
        <v>2031</v>
      </c>
      <c r="W1904" t="s">
        <v>610</v>
      </c>
      <c r="X1904" s="25">
        <v>1180819500</v>
      </c>
    </row>
    <row r="1905" spans="1:24" x14ac:dyDescent="0.35">
      <c r="A1905" s="13">
        <v>2031</v>
      </c>
      <c r="B1905" s="13">
        <f t="shared" si="158"/>
        <v>2030</v>
      </c>
      <c r="C1905" t="s">
        <v>544</v>
      </c>
      <c r="D1905" t="s">
        <v>545</v>
      </c>
      <c r="E1905" s="5">
        <v>482138422</v>
      </c>
      <c r="F1905" s="13">
        <f>INDEX($R$3:$T$335,MATCH(PERL[[#This Row],[DistrictNumber]],$R$3:$R$335,0),3)</f>
        <v>0</v>
      </c>
      <c r="G1905" s="9">
        <f t="shared" si="160"/>
        <v>0</v>
      </c>
      <c r="H1905" s="11">
        <v>1.02</v>
      </c>
      <c r="I1905" s="12" cm="1">
        <f t="array" ref="I1905">INDEX(PERL[],MATCH(PERL[[#This Row],[Base Year]]&amp;PERL[[#This Row],[DistrictNumber]],PERL[[Fiscal Year]:[Fiscal Year]]&amp;PERL[[DistrictNumber]:[DistrictNumber]],0),9)*$H1905</f>
        <v>0</v>
      </c>
      <c r="J1905" s="15">
        <f>IF(PERL[[#This Row],[Unadjusted Maximum Revenue]]/(PERL[[#This Row],[Proposed Taxable Valuation]]/1000)&gt;PERL[[#This Row],[Max Debt RATE]],PERL[[#This Row],[Max Debt RATE]],PERL[[#This Row],[Unadjusted Maximum Revenue]]/(PERL[[#This Row],[Proposed Taxable Valuation]]/1000))</f>
        <v>0</v>
      </c>
      <c r="K1905" s="26">
        <f>ROUND(PERL[[#This Row],[Proposed Taxable Valuation]]/1000*PERL[[#This Row],[Adjusted Rate]],0)</f>
        <v>0</v>
      </c>
      <c r="L1905" s="19">
        <f t="shared" si="159"/>
        <v>0</v>
      </c>
      <c r="M1905" s="17">
        <f t="shared" si="161"/>
        <v>0</v>
      </c>
      <c r="N1905" s="5">
        <v>355724512</v>
      </c>
      <c r="O1905">
        <f>INDEX($R$3:$T$335,MATCH(PERL[[#This Row],[DistrictNumber]],$R$3:$R$335,0),3)</f>
        <v>0</v>
      </c>
      <c r="P1905" s="9">
        <f t="shared" si="162"/>
        <v>0</v>
      </c>
      <c r="V1905">
        <v>2031</v>
      </c>
      <c r="W1905" t="s">
        <v>550</v>
      </c>
      <c r="X1905" s="25">
        <v>639707548</v>
      </c>
    </row>
    <row r="1906" spans="1:24" x14ac:dyDescent="0.35">
      <c r="A1906" s="13">
        <v>2031</v>
      </c>
      <c r="B1906" s="13">
        <f t="shared" si="158"/>
        <v>2030</v>
      </c>
      <c r="C1906" t="s">
        <v>546</v>
      </c>
      <c r="D1906" t="s">
        <v>547</v>
      </c>
      <c r="E1906" s="5">
        <v>1160656049</v>
      </c>
      <c r="F1906" s="13">
        <f>INDEX($R$3:$T$335,MATCH(PERL[[#This Row],[DistrictNumber]],$R$3:$R$335,0),3)</f>
        <v>0</v>
      </c>
      <c r="G1906" s="9">
        <f t="shared" si="160"/>
        <v>0</v>
      </c>
      <c r="H1906" s="11">
        <v>1.02</v>
      </c>
      <c r="I1906" s="12" cm="1">
        <f t="array" ref="I1906">INDEX(PERL[],MATCH(PERL[[#This Row],[Base Year]]&amp;PERL[[#This Row],[DistrictNumber]],PERL[[Fiscal Year]:[Fiscal Year]]&amp;PERL[[DistrictNumber]:[DistrictNumber]],0),9)*$H1906</f>
        <v>0</v>
      </c>
      <c r="J1906" s="15">
        <f>IF(PERL[[#This Row],[Unadjusted Maximum Revenue]]/(PERL[[#This Row],[Proposed Taxable Valuation]]/1000)&gt;PERL[[#This Row],[Max Debt RATE]],PERL[[#This Row],[Max Debt RATE]],PERL[[#This Row],[Unadjusted Maximum Revenue]]/(PERL[[#This Row],[Proposed Taxable Valuation]]/1000))</f>
        <v>0</v>
      </c>
      <c r="K1906" s="26">
        <f>ROUND(PERL[[#This Row],[Proposed Taxable Valuation]]/1000*PERL[[#This Row],[Adjusted Rate]],0)</f>
        <v>0</v>
      </c>
      <c r="L1906" s="19">
        <f t="shared" si="159"/>
        <v>0</v>
      </c>
      <c r="M1906" s="17">
        <f t="shared" si="161"/>
        <v>0</v>
      </c>
      <c r="N1906" s="5">
        <v>700267206</v>
      </c>
      <c r="O1906">
        <f>INDEX($R$3:$T$335,MATCH(PERL[[#This Row],[DistrictNumber]],$R$3:$R$335,0),3)</f>
        <v>0</v>
      </c>
      <c r="P1906" s="9">
        <f t="shared" si="162"/>
        <v>0</v>
      </c>
      <c r="V1906">
        <v>2031</v>
      </c>
      <c r="W1906" t="s">
        <v>552</v>
      </c>
      <c r="X1906" s="25">
        <v>717817450</v>
      </c>
    </row>
    <row r="1907" spans="1:24" x14ac:dyDescent="0.35">
      <c r="A1907" s="13">
        <v>2031</v>
      </c>
      <c r="B1907" s="13">
        <f t="shared" si="158"/>
        <v>2030</v>
      </c>
      <c r="C1907" t="s">
        <v>548</v>
      </c>
      <c r="D1907" t="s">
        <v>549</v>
      </c>
      <c r="E1907" s="5">
        <v>166576155</v>
      </c>
      <c r="F1907" s="13">
        <f>INDEX($R$3:$T$335,MATCH(PERL[[#This Row],[DistrictNumber]],$R$3:$R$335,0),3)</f>
        <v>0</v>
      </c>
      <c r="G1907" s="9">
        <f t="shared" si="160"/>
        <v>0</v>
      </c>
      <c r="H1907" s="11">
        <v>1.02</v>
      </c>
      <c r="I1907" s="12" cm="1">
        <f t="array" ref="I1907">INDEX(PERL[],MATCH(PERL[[#This Row],[Base Year]]&amp;PERL[[#This Row],[DistrictNumber]],PERL[[Fiscal Year]:[Fiscal Year]]&amp;PERL[[DistrictNumber]:[DistrictNumber]],0),9)*$H1907</f>
        <v>0</v>
      </c>
      <c r="J1907" s="15">
        <f>IF(PERL[[#This Row],[Unadjusted Maximum Revenue]]/(PERL[[#This Row],[Proposed Taxable Valuation]]/1000)&gt;PERL[[#This Row],[Max Debt RATE]],PERL[[#This Row],[Max Debt RATE]],PERL[[#This Row],[Unadjusted Maximum Revenue]]/(PERL[[#This Row],[Proposed Taxable Valuation]]/1000))</f>
        <v>0</v>
      </c>
      <c r="K1907" s="26">
        <f>ROUND(PERL[[#This Row],[Proposed Taxable Valuation]]/1000*PERL[[#This Row],[Adjusted Rate]],0)</f>
        <v>0</v>
      </c>
      <c r="L1907" s="19">
        <f t="shared" si="159"/>
        <v>0</v>
      </c>
      <c r="M1907" s="17">
        <f t="shared" si="161"/>
        <v>0</v>
      </c>
      <c r="N1907" s="5">
        <v>115697523</v>
      </c>
      <c r="O1907">
        <f>INDEX($R$3:$T$335,MATCH(PERL[[#This Row],[DistrictNumber]],$R$3:$R$335,0),3)</f>
        <v>0</v>
      </c>
      <c r="P1907" s="9">
        <f t="shared" si="162"/>
        <v>0</v>
      </c>
      <c r="V1907">
        <v>2031</v>
      </c>
      <c r="W1907" t="s">
        <v>554</v>
      </c>
      <c r="X1907" s="25">
        <v>570320349</v>
      </c>
    </row>
    <row r="1908" spans="1:24" x14ac:dyDescent="0.35">
      <c r="A1908" s="13">
        <v>2031</v>
      </c>
      <c r="B1908" s="13">
        <f t="shared" si="158"/>
        <v>2030</v>
      </c>
      <c r="C1908" t="s">
        <v>550</v>
      </c>
      <c r="D1908" t="s">
        <v>551</v>
      </c>
      <c r="E1908" s="5">
        <v>639707548</v>
      </c>
      <c r="F1908" s="13">
        <f>INDEX($R$3:$T$335,MATCH(PERL[[#This Row],[DistrictNumber]],$R$3:$R$335,0),3)</f>
        <v>0</v>
      </c>
      <c r="G1908" s="9">
        <f t="shared" si="160"/>
        <v>0</v>
      </c>
      <c r="H1908" s="11">
        <v>1.02</v>
      </c>
      <c r="I1908" s="12" cm="1">
        <f t="array" ref="I1908">INDEX(PERL[],MATCH(PERL[[#This Row],[Base Year]]&amp;PERL[[#This Row],[DistrictNumber]],PERL[[Fiscal Year]:[Fiscal Year]]&amp;PERL[[DistrictNumber]:[DistrictNumber]],0),9)*$H1908</f>
        <v>0</v>
      </c>
      <c r="J1908" s="15">
        <f>IF(PERL[[#This Row],[Unadjusted Maximum Revenue]]/(PERL[[#This Row],[Proposed Taxable Valuation]]/1000)&gt;PERL[[#This Row],[Max Debt RATE]],PERL[[#This Row],[Max Debt RATE]],PERL[[#This Row],[Unadjusted Maximum Revenue]]/(PERL[[#This Row],[Proposed Taxable Valuation]]/1000))</f>
        <v>0</v>
      </c>
      <c r="K1908" s="26">
        <f>ROUND(PERL[[#This Row],[Proposed Taxable Valuation]]/1000*PERL[[#This Row],[Adjusted Rate]],0)</f>
        <v>0</v>
      </c>
      <c r="L1908" s="19">
        <f t="shared" si="159"/>
        <v>0</v>
      </c>
      <c r="M1908" s="17">
        <f t="shared" si="161"/>
        <v>0</v>
      </c>
      <c r="N1908" s="5">
        <v>461625100</v>
      </c>
      <c r="O1908">
        <f>INDEX($R$3:$T$335,MATCH(PERL[[#This Row],[DistrictNumber]],$R$3:$R$335,0),3)</f>
        <v>0</v>
      </c>
      <c r="P1908" s="9">
        <f t="shared" si="162"/>
        <v>0</v>
      </c>
      <c r="V1908">
        <v>2031</v>
      </c>
      <c r="W1908" t="s">
        <v>556</v>
      </c>
      <c r="X1908" s="25">
        <v>522718076</v>
      </c>
    </row>
    <row r="1909" spans="1:24" x14ac:dyDescent="0.35">
      <c r="A1909" s="13">
        <v>2031</v>
      </c>
      <c r="B1909" s="13">
        <f t="shared" si="158"/>
        <v>2030</v>
      </c>
      <c r="C1909" t="s">
        <v>552</v>
      </c>
      <c r="D1909" t="s">
        <v>553</v>
      </c>
      <c r="E1909" s="5">
        <v>717817450</v>
      </c>
      <c r="F1909" s="13">
        <f>INDEX($R$3:$T$335,MATCH(PERL[[#This Row],[DistrictNumber]],$R$3:$R$335,0),3)</f>
        <v>0</v>
      </c>
      <c r="G1909" s="9">
        <f t="shared" si="160"/>
        <v>0</v>
      </c>
      <c r="H1909" s="11">
        <v>1.02</v>
      </c>
      <c r="I1909" s="12" cm="1">
        <f t="array" ref="I1909">INDEX(PERL[],MATCH(PERL[[#This Row],[Base Year]]&amp;PERL[[#This Row],[DistrictNumber]],PERL[[Fiscal Year]:[Fiscal Year]]&amp;PERL[[DistrictNumber]:[DistrictNumber]],0),9)*$H1909</f>
        <v>0</v>
      </c>
      <c r="J1909" s="15">
        <f>IF(PERL[[#This Row],[Unadjusted Maximum Revenue]]/(PERL[[#This Row],[Proposed Taxable Valuation]]/1000)&gt;PERL[[#This Row],[Max Debt RATE]],PERL[[#This Row],[Max Debt RATE]],PERL[[#This Row],[Unadjusted Maximum Revenue]]/(PERL[[#This Row],[Proposed Taxable Valuation]]/1000))</f>
        <v>0</v>
      </c>
      <c r="K1909" s="26">
        <f>ROUND(PERL[[#This Row],[Proposed Taxable Valuation]]/1000*PERL[[#This Row],[Adjusted Rate]],0)</f>
        <v>0</v>
      </c>
      <c r="L1909" s="19">
        <f t="shared" si="159"/>
        <v>0</v>
      </c>
      <c r="M1909" s="17">
        <f t="shared" si="161"/>
        <v>0</v>
      </c>
      <c r="N1909" s="5">
        <v>443973450</v>
      </c>
      <c r="O1909">
        <f>INDEX($R$3:$T$335,MATCH(PERL[[#This Row],[DistrictNumber]],$R$3:$R$335,0),3)</f>
        <v>0</v>
      </c>
      <c r="P1909" s="9">
        <f t="shared" si="162"/>
        <v>0</v>
      </c>
      <c r="V1909">
        <v>2031</v>
      </c>
      <c r="W1909" t="s">
        <v>558</v>
      </c>
      <c r="X1909" s="25">
        <v>220921382</v>
      </c>
    </row>
    <row r="1910" spans="1:24" x14ac:dyDescent="0.35">
      <c r="A1910" s="13">
        <v>2031</v>
      </c>
      <c r="B1910" s="13">
        <f t="shared" si="158"/>
        <v>2030</v>
      </c>
      <c r="C1910" t="s">
        <v>554</v>
      </c>
      <c r="D1910" t="s">
        <v>555</v>
      </c>
      <c r="E1910" s="5">
        <v>570320349</v>
      </c>
      <c r="F1910" s="13">
        <f>INDEX($R$3:$T$335,MATCH(PERL[[#This Row],[DistrictNumber]],$R$3:$R$335,0),3)</f>
        <v>0</v>
      </c>
      <c r="G1910" s="9">
        <f t="shared" si="160"/>
        <v>0</v>
      </c>
      <c r="H1910" s="11">
        <v>1.02</v>
      </c>
      <c r="I1910" s="12" cm="1">
        <f t="array" ref="I1910">INDEX(PERL[],MATCH(PERL[[#This Row],[Base Year]]&amp;PERL[[#This Row],[DistrictNumber]],PERL[[Fiscal Year]:[Fiscal Year]]&amp;PERL[[DistrictNumber]:[DistrictNumber]],0),9)*$H1910</f>
        <v>0</v>
      </c>
      <c r="J1910" s="15">
        <f>IF(PERL[[#This Row],[Unadjusted Maximum Revenue]]/(PERL[[#This Row],[Proposed Taxable Valuation]]/1000)&gt;PERL[[#This Row],[Max Debt RATE]],PERL[[#This Row],[Max Debt RATE]],PERL[[#This Row],[Unadjusted Maximum Revenue]]/(PERL[[#This Row],[Proposed Taxable Valuation]]/1000))</f>
        <v>0</v>
      </c>
      <c r="K1910" s="26">
        <f>ROUND(PERL[[#This Row],[Proposed Taxable Valuation]]/1000*PERL[[#This Row],[Adjusted Rate]],0)</f>
        <v>0</v>
      </c>
      <c r="L1910" s="19">
        <f t="shared" si="159"/>
        <v>0</v>
      </c>
      <c r="M1910" s="17">
        <f t="shared" si="161"/>
        <v>0</v>
      </c>
      <c r="N1910" s="5">
        <v>333829711</v>
      </c>
      <c r="O1910">
        <f>INDEX($R$3:$T$335,MATCH(PERL[[#This Row],[DistrictNumber]],$R$3:$R$335,0),3)</f>
        <v>0</v>
      </c>
      <c r="P1910" s="9">
        <f t="shared" si="162"/>
        <v>0</v>
      </c>
      <c r="V1910">
        <v>2031</v>
      </c>
      <c r="W1910" t="s">
        <v>560</v>
      </c>
      <c r="X1910" s="25">
        <v>269171342</v>
      </c>
    </row>
    <row r="1911" spans="1:24" x14ac:dyDescent="0.35">
      <c r="A1911" s="13">
        <v>2031</v>
      </c>
      <c r="B1911" s="13">
        <f t="shared" si="158"/>
        <v>2030</v>
      </c>
      <c r="C1911" t="s">
        <v>556</v>
      </c>
      <c r="D1911" t="s">
        <v>557</v>
      </c>
      <c r="E1911" s="5">
        <v>522718076</v>
      </c>
      <c r="F1911" s="13">
        <f>INDEX($R$3:$T$335,MATCH(PERL[[#This Row],[DistrictNumber]],$R$3:$R$335,0),3)</f>
        <v>0</v>
      </c>
      <c r="G1911" s="9">
        <f t="shared" si="160"/>
        <v>0</v>
      </c>
      <c r="H1911" s="11">
        <v>1.02</v>
      </c>
      <c r="I1911" s="12" cm="1">
        <f t="array" ref="I1911">INDEX(PERL[],MATCH(PERL[[#This Row],[Base Year]]&amp;PERL[[#This Row],[DistrictNumber]],PERL[[Fiscal Year]:[Fiscal Year]]&amp;PERL[[DistrictNumber]:[DistrictNumber]],0),9)*$H1911</f>
        <v>0</v>
      </c>
      <c r="J1911" s="15">
        <f>IF(PERL[[#This Row],[Unadjusted Maximum Revenue]]/(PERL[[#This Row],[Proposed Taxable Valuation]]/1000)&gt;PERL[[#This Row],[Max Debt RATE]],PERL[[#This Row],[Max Debt RATE]],PERL[[#This Row],[Unadjusted Maximum Revenue]]/(PERL[[#This Row],[Proposed Taxable Valuation]]/1000))</f>
        <v>0</v>
      </c>
      <c r="K1911" s="26">
        <f>ROUND(PERL[[#This Row],[Proposed Taxable Valuation]]/1000*PERL[[#This Row],[Adjusted Rate]],0)</f>
        <v>0</v>
      </c>
      <c r="L1911" s="19">
        <f t="shared" si="159"/>
        <v>0</v>
      </c>
      <c r="M1911" s="17">
        <f t="shared" si="161"/>
        <v>0</v>
      </c>
      <c r="N1911" s="5">
        <v>347663861</v>
      </c>
      <c r="O1911">
        <f>INDEX($R$3:$T$335,MATCH(PERL[[#This Row],[DistrictNumber]],$R$3:$R$335,0),3)</f>
        <v>0</v>
      </c>
      <c r="P1911" s="9">
        <f t="shared" si="162"/>
        <v>0</v>
      </c>
      <c r="V1911">
        <v>2031</v>
      </c>
      <c r="W1911" t="s">
        <v>562</v>
      </c>
      <c r="X1911" s="25">
        <v>405425250</v>
      </c>
    </row>
    <row r="1912" spans="1:24" x14ac:dyDescent="0.35">
      <c r="A1912" s="13">
        <v>2031</v>
      </c>
      <c r="B1912" s="13">
        <f t="shared" si="158"/>
        <v>2030</v>
      </c>
      <c r="C1912" t="s">
        <v>558</v>
      </c>
      <c r="D1912" t="s">
        <v>559</v>
      </c>
      <c r="E1912" s="5">
        <v>220921382</v>
      </c>
      <c r="F1912" s="13">
        <f>INDEX($R$3:$T$335,MATCH(PERL[[#This Row],[DistrictNumber]],$R$3:$R$335,0),3)</f>
        <v>0</v>
      </c>
      <c r="G1912" s="9">
        <f t="shared" si="160"/>
        <v>0</v>
      </c>
      <c r="H1912" s="11">
        <v>1.02</v>
      </c>
      <c r="I1912" s="12" cm="1">
        <f t="array" ref="I1912">INDEX(PERL[],MATCH(PERL[[#This Row],[Base Year]]&amp;PERL[[#This Row],[DistrictNumber]],PERL[[Fiscal Year]:[Fiscal Year]]&amp;PERL[[DistrictNumber]:[DistrictNumber]],0),9)*$H1912</f>
        <v>0</v>
      </c>
      <c r="J1912" s="15">
        <f>IF(PERL[[#This Row],[Unadjusted Maximum Revenue]]/(PERL[[#This Row],[Proposed Taxable Valuation]]/1000)&gt;PERL[[#This Row],[Max Debt RATE]],PERL[[#This Row],[Max Debt RATE]],PERL[[#This Row],[Unadjusted Maximum Revenue]]/(PERL[[#This Row],[Proposed Taxable Valuation]]/1000))</f>
        <v>0</v>
      </c>
      <c r="K1912" s="26">
        <f>ROUND(PERL[[#This Row],[Proposed Taxable Valuation]]/1000*PERL[[#This Row],[Adjusted Rate]],0)</f>
        <v>0</v>
      </c>
      <c r="L1912" s="19">
        <f t="shared" si="159"/>
        <v>0</v>
      </c>
      <c r="M1912" s="17">
        <f t="shared" si="161"/>
        <v>0</v>
      </c>
      <c r="N1912" s="5">
        <v>175190379</v>
      </c>
      <c r="O1912">
        <f>INDEX($R$3:$T$335,MATCH(PERL[[#This Row],[DistrictNumber]],$R$3:$R$335,0),3)</f>
        <v>0</v>
      </c>
      <c r="P1912" s="9">
        <f t="shared" si="162"/>
        <v>0</v>
      </c>
      <c r="V1912">
        <v>2031</v>
      </c>
      <c r="W1912" t="s">
        <v>564</v>
      </c>
      <c r="X1912" s="25">
        <v>249240922</v>
      </c>
    </row>
    <row r="1913" spans="1:24" x14ac:dyDescent="0.35">
      <c r="A1913" s="13">
        <v>2031</v>
      </c>
      <c r="B1913" s="13">
        <f t="shared" si="158"/>
        <v>2030</v>
      </c>
      <c r="C1913" t="s">
        <v>560</v>
      </c>
      <c r="D1913" t="s">
        <v>561</v>
      </c>
      <c r="E1913" s="5">
        <v>269171342</v>
      </c>
      <c r="F1913" s="13">
        <f>INDEX($R$3:$T$335,MATCH(PERL[[#This Row],[DistrictNumber]],$R$3:$R$335,0),3)</f>
        <v>0</v>
      </c>
      <c r="G1913" s="9">
        <f t="shared" si="160"/>
        <v>0</v>
      </c>
      <c r="H1913" s="11">
        <v>1.02</v>
      </c>
      <c r="I1913" s="12" cm="1">
        <f t="array" ref="I1913">INDEX(PERL[],MATCH(PERL[[#This Row],[Base Year]]&amp;PERL[[#This Row],[DistrictNumber]],PERL[[Fiscal Year]:[Fiscal Year]]&amp;PERL[[DistrictNumber]:[DistrictNumber]],0),9)*$H1913</f>
        <v>0</v>
      </c>
      <c r="J1913" s="15">
        <f>IF(PERL[[#This Row],[Unadjusted Maximum Revenue]]/(PERL[[#This Row],[Proposed Taxable Valuation]]/1000)&gt;PERL[[#This Row],[Max Debt RATE]],PERL[[#This Row],[Max Debt RATE]],PERL[[#This Row],[Unadjusted Maximum Revenue]]/(PERL[[#This Row],[Proposed Taxable Valuation]]/1000))</f>
        <v>0</v>
      </c>
      <c r="K1913" s="26">
        <f>ROUND(PERL[[#This Row],[Proposed Taxable Valuation]]/1000*PERL[[#This Row],[Adjusted Rate]],0)</f>
        <v>0</v>
      </c>
      <c r="L1913" s="19">
        <f t="shared" si="159"/>
        <v>0</v>
      </c>
      <c r="M1913" s="17">
        <f t="shared" si="161"/>
        <v>0</v>
      </c>
      <c r="N1913" s="5">
        <v>180179260</v>
      </c>
      <c r="O1913">
        <f>INDEX($R$3:$T$335,MATCH(PERL[[#This Row],[DistrictNumber]],$R$3:$R$335,0),3)</f>
        <v>0</v>
      </c>
      <c r="P1913" s="9">
        <f t="shared" si="162"/>
        <v>0</v>
      </c>
      <c r="V1913">
        <v>2031</v>
      </c>
      <c r="W1913" t="s">
        <v>566</v>
      </c>
      <c r="X1913" s="25">
        <v>253304055</v>
      </c>
    </row>
    <row r="1914" spans="1:24" x14ac:dyDescent="0.35">
      <c r="A1914" s="13">
        <v>2031</v>
      </c>
      <c r="B1914" s="13">
        <f t="shared" si="158"/>
        <v>2030</v>
      </c>
      <c r="C1914" t="s">
        <v>562</v>
      </c>
      <c r="D1914" t="s">
        <v>563</v>
      </c>
      <c r="E1914" s="5">
        <v>405425250</v>
      </c>
      <c r="F1914" s="13">
        <f>INDEX($R$3:$T$335,MATCH(PERL[[#This Row],[DistrictNumber]],$R$3:$R$335,0),3)</f>
        <v>0</v>
      </c>
      <c r="G1914" s="9">
        <f t="shared" si="160"/>
        <v>0</v>
      </c>
      <c r="H1914" s="11">
        <v>1.02</v>
      </c>
      <c r="I1914" s="12" cm="1">
        <f t="array" ref="I1914">INDEX(PERL[],MATCH(PERL[[#This Row],[Base Year]]&amp;PERL[[#This Row],[DistrictNumber]],PERL[[Fiscal Year]:[Fiscal Year]]&amp;PERL[[DistrictNumber]:[DistrictNumber]],0),9)*$H1914</f>
        <v>0</v>
      </c>
      <c r="J1914" s="15">
        <f>IF(PERL[[#This Row],[Unadjusted Maximum Revenue]]/(PERL[[#This Row],[Proposed Taxable Valuation]]/1000)&gt;PERL[[#This Row],[Max Debt RATE]],PERL[[#This Row],[Max Debt RATE]],PERL[[#This Row],[Unadjusted Maximum Revenue]]/(PERL[[#This Row],[Proposed Taxable Valuation]]/1000))</f>
        <v>0</v>
      </c>
      <c r="K1914" s="26">
        <f>ROUND(PERL[[#This Row],[Proposed Taxable Valuation]]/1000*PERL[[#This Row],[Adjusted Rate]],0)</f>
        <v>0</v>
      </c>
      <c r="L1914" s="19">
        <f t="shared" si="159"/>
        <v>0</v>
      </c>
      <c r="M1914" s="17">
        <f t="shared" si="161"/>
        <v>0</v>
      </c>
      <c r="N1914" s="5">
        <v>290318877</v>
      </c>
      <c r="O1914">
        <f>INDEX($R$3:$T$335,MATCH(PERL[[#This Row],[DistrictNumber]],$R$3:$R$335,0),3)</f>
        <v>0</v>
      </c>
      <c r="P1914" s="9">
        <f t="shared" si="162"/>
        <v>0</v>
      </c>
      <c r="V1914">
        <v>2031</v>
      </c>
      <c r="W1914" t="s">
        <v>568</v>
      </c>
      <c r="X1914" s="25">
        <v>649853527</v>
      </c>
    </row>
    <row r="1915" spans="1:24" x14ac:dyDescent="0.35">
      <c r="A1915" s="13">
        <v>2031</v>
      </c>
      <c r="B1915" s="13">
        <f t="shared" si="158"/>
        <v>2030</v>
      </c>
      <c r="C1915" t="s">
        <v>564</v>
      </c>
      <c r="D1915" t="s">
        <v>565</v>
      </c>
      <c r="E1915" s="5">
        <v>249240922</v>
      </c>
      <c r="F1915" s="13">
        <f>INDEX($R$3:$T$335,MATCH(PERL[[#This Row],[DistrictNumber]],$R$3:$R$335,0),3)</f>
        <v>0</v>
      </c>
      <c r="G1915" s="9">
        <f t="shared" si="160"/>
        <v>0</v>
      </c>
      <c r="H1915" s="11">
        <v>1.02</v>
      </c>
      <c r="I1915" s="12" cm="1">
        <f t="array" ref="I1915">INDEX(PERL[],MATCH(PERL[[#This Row],[Base Year]]&amp;PERL[[#This Row],[DistrictNumber]],PERL[[Fiscal Year]:[Fiscal Year]]&amp;PERL[[DistrictNumber]:[DistrictNumber]],0),9)*$H1915</f>
        <v>0</v>
      </c>
      <c r="J1915" s="15">
        <f>IF(PERL[[#This Row],[Unadjusted Maximum Revenue]]/(PERL[[#This Row],[Proposed Taxable Valuation]]/1000)&gt;PERL[[#This Row],[Max Debt RATE]],PERL[[#This Row],[Max Debt RATE]],PERL[[#This Row],[Unadjusted Maximum Revenue]]/(PERL[[#This Row],[Proposed Taxable Valuation]]/1000))</f>
        <v>0</v>
      </c>
      <c r="K1915" s="26">
        <f>ROUND(PERL[[#This Row],[Proposed Taxable Valuation]]/1000*PERL[[#This Row],[Adjusted Rate]],0)</f>
        <v>0</v>
      </c>
      <c r="L1915" s="19">
        <f t="shared" si="159"/>
        <v>0</v>
      </c>
      <c r="M1915" s="17">
        <f t="shared" si="161"/>
        <v>0</v>
      </c>
      <c r="N1915" s="5">
        <v>173277099</v>
      </c>
      <c r="O1915">
        <f>INDEX($R$3:$T$335,MATCH(PERL[[#This Row],[DistrictNumber]],$R$3:$R$335,0),3)</f>
        <v>0</v>
      </c>
      <c r="P1915" s="9">
        <f t="shared" si="162"/>
        <v>0</v>
      </c>
      <c r="V1915">
        <v>2031</v>
      </c>
      <c r="W1915" t="s">
        <v>570</v>
      </c>
      <c r="X1915" s="25">
        <v>787377537</v>
      </c>
    </row>
    <row r="1916" spans="1:24" x14ac:dyDescent="0.35">
      <c r="A1916" s="13">
        <v>2031</v>
      </c>
      <c r="B1916" s="13">
        <f t="shared" si="158"/>
        <v>2030</v>
      </c>
      <c r="C1916" t="s">
        <v>566</v>
      </c>
      <c r="D1916" t="s">
        <v>567</v>
      </c>
      <c r="E1916" s="5">
        <v>253304055</v>
      </c>
      <c r="F1916" s="13">
        <f>INDEX($R$3:$T$335,MATCH(PERL[[#This Row],[DistrictNumber]],$R$3:$R$335,0),3)</f>
        <v>0</v>
      </c>
      <c r="G1916" s="9">
        <f t="shared" si="160"/>
        <v>0</v>
      </c>
      <c r="H1916" s="11">
        <v>1.02</v>
      </c>
      <c r="I1916" s="12" cm="1">
        <f t="array" ref="I1916">INDEX(PERL[],MATCH(PERL[[#This Row],[Base Year]]&amp;PERL[[#This Row],[DistrictNumber]],PERL[[Fiscal Year]:[Fiscal Year]]&amp;PERL[[DistrictNumber]:[DistrictNumber]],0),9)*$H1916</f>
        <v>0</v>
      </c>
      <c r="J1916" s="15">
        <f>IF(PERL[[#This Row],[Unadjusted Maximum Revenue]]/(PERL[[#This Row],[Proposed Taxable Valuation]]/1000)&gt;PERL[[#This Row],[Max Debt RATE]],PERL[[#This Row],[Max Debt RATE]],PERL[[#This Row],[Unadjusted Maximum Revenue]]/(PERL[[#This Row],[Proposed Taxable Valuation]]/1000))</f>
        <v>0</v>
      </c>
      <c r="K1916" s="26">
        <f>ROUND(PERL[[#This Row],[Proposed Taxable Valuation]]/1000*PERL[[#This Row],[Adjusted Rate]],0)</f>
        <v>0</v>
      </c>
      <c r="L1916" s="19">
        <f t="shared" si="159"/>
        <v>0</v>
      </c>
      <c r="M1916" s="17">
        <f t="shared" si="161"/>
        <v>0</v>
      </c>
      <c r="N1916" s="5">
        <v>202855948</v>
      </c>
      <c r="O1916">
        <f>INDEX($R$3:$T$335,MATCH(PERL[[#This Row],[DistrictNumber]],$R$3:$R$335,0),3)</f>
        <v>0</v>
      </c>
      <c r="P1916" s="9">
        <f t="shared" si="162"/>
        <v>0</v>
      </c>
      <c r="V1916">
        <v>2031</v>
      </c>
      <c r="W1916" t="s">
        <v>572</v>
      </c>
      <c r="X1916" s="25">
        <v>727864913</v>
      </c>
    </row>
    <row r="1917" spans="1:24" x14ac:dyDescent="0.35">
      <c r="A1917" s="13">
        <v>2031</v>
      </c>
      <c r="B1917" s="13">
        <f t="shared" si="158"/>
        <v>2030</v>
      </c>
      <c r="C1917" t="s">
        <v>568</v>
      </c>
      <c r="D1917" t="s">
        <v>569</v>
      </c>
      <c r="E1917" s="5">
        <v>649853527</v>
      </c>
      <c r="F1917" s="13">
        <f>INDEX($R$3:$T$335,MATCH(PERL[[#This Row],[DistrictNumber]],$R$3:$R$335,0),3)</f>
        <v>0</v>
      </c>
      <c r="G1917" s="9">
        <f t="shared" si="160"/>
        <v>0</v>
      </c>
      <c r="H1917" s="11">
        <v>1.02</v>
      </c>
      <c r="I1917" s="12" cm="1">
        <f t="array" ref="I1917">INDEX(PERL[],MATCH(PERL[[#This Row],[Base Year]]&amp;PERL[[#This Row],[DistrictNumber]],PERL[[Fiscal Year]:[Fiscal Year]]&amp;PERL[[DistrictNumber]:[DistrictNumber]],0),9)*$H1917</f>
        <v>0</v>
      </c>
      <c r="J1917" s="15">
        <f>IF(PERL[[#This Row],[Unadjusted Maximum Revenue]]/(PERL[[#This Row],[Proposed Taxable Valuation]]/1000)&gt;PERL[[#This Row],[Max Debt RATE]],PERL[[#This Row],[Max Debt RATE]],PERL[[#This Row],[Unadjusted Maximum Revenue]]/(PERL[[#This Row],[Proposed Taxable Valuation]]/1000))</f>
        <v>0</v>
      </c>
      <c r="K1917" s="26">
        <f>ROUND(PERL[[#This Row],[Proposed Taxable Valuation]]/1000*PERL[[#This Row],[Adjusted Rate]],0)</f>
        <v>0</v>
      </c>
      <c r="L1917" s="19">
        <f t="shared" si="159"/>
        <v>0</v>
      </c>
      <c r="M1917" s="17">
        <f t="shared" si="161"/>
        <v>0</v>
      </c>
      <c r="N1917" s="5">
        <v>395894894</v>
      </c>
      <c r="O1917">
        <f>INDEX($R$3:$T$335,MATCH(PERL[[#This Row],[DistrictNumber]],$R$3:$R$335,0),3)</f>
        <v>0</v>
      </c>
      <c r="P1917" s="9">
        <f t="shared" si="162"/>
        <v>0</v>
      </c>
      <c r="V1917">
        <v>2031</v>
      </c>
      <c r="W1917" t="s">
        <v>574</v>
      </c>
      <c r="X1917" s="25">
        <v>3849834095</v>
      </c>
    </row>
    <row r="1918" spans="1:24" x14ac:dyDescent="0.35">
      <c r="A1918" s="13">
        <v>2031</v>
      </c>
      <c r="B1918" s="13">
        <f t="shared" si="158"/>
        <v>2030</v>
      </c>
      <c r="C1918" t="s">
        <v>570</v>
      </c>
      <c r="D1918" t="s">
        <v>571</v>
      </c>
      <c r="E1918" s="5">
        <v>787377537</v>
      </c>
      <c r="F1918" s="13">
        <f>INDEX($R$3:$T$335,MATCH(PERL[[#This Row],[DistrictNumber]],$R$3:$R$335,0),3)</f>
        <v>0</v>
      </c>
      <c r="G1918" s="9">
        <f t="shared" si="160"/>
        <v>0</v>
      </c>
      <c r="H1918" s="11">
        <v>1.02</v>
      </c>
      <c r="I1918" s="12" cm="1">
        <f t="array" ref="I1918">INDEX(PERL[],MATCH(PERL[[#This Row],[Base Year]]&amp;PERL[[#This Row],[DistrictNumber]],PERL[[Fiscal Year]:[Fiscal Year]]&amp;PERL[[DistrictNumber]:[DistrictNumber]],0),9)*$H1918</f>
        <v>0</v>
      </c>
      <c r="J1918" s="15">
        <f>IF(PERL[[#This Row],[Unadjusted Maximum Revenue]]/(PERL[[#This Row],[Proposed Taxable Valuation]]/1000)&gt;PERL[[#This Row],[Max Debt RATE]],PERL[[#This Row],[Max Debt RATE]],PERL[[#This Row],[Unadjusted Maximum Revenue]]/(PERL[[#This Row],[Proposed Taxable Valuation]]/1000))</f>
        <v>0</v>
      </c>
      <c r="K1918" s="26">
        <f>ROUND(PERL[[#This Row],[Proposed Taxable Valuation]]/1000*PERL[[#This Row],[Adjusted Rate]],0)</f>
        <v>0</v>
      </c>
      <c r="L1918" s="19">
        <f t="shared" si="159"/>
        <v>0</v>
      </c>
      <c r="M1918" s="17">
        <f t="shared" si="161"/>
        <v>0</v>
      </c>
      <c r="N1918" s="5">
        <v>533648408</v>
      </c>
      <c r="O1918">
        <f>INDEX($R$3:$T$335,MATCH(PERL[[#This Row],[DistrictNumber]],$R$3:$R$335,0),3)</f>
        <v>0</v>
      </c>
      <c r="P1918" s="9">
        <f t="shared" si="162"/>
        <v>0</v>
      </c>
      <c r="V1918">
        <v>2031</v>
      </c>
      <c r="W1918" t="s">
        <v>576</v>
      </c>
      <c r="X1918" s="25">
        <v>883167037</v>
      </c>
    </row>
    <row r="1919" spans="1:24" x14ac:dyDescent="0.35">
      <c r="A1919" s="13">
        <v>2031</v>
      </c>
      <c r="B1919" s="13">
        <f t="shared" si="158"/>
        <v>2030</v>
      </c>
      <c r="C1919" t="s">
        <v>572</v>
      </c>
      <c r="D1919" t="s">
        <v>573</v>
      </c>
      <c r="E1919" s="5">
        <v>727864913</v>
      </c>
      <c r="F1919" s="13">
        <f>INDEX($R$3:$T$335,MATCH(PERL[[#This Row],[DistrictNumber]],$R$3:$R$335,0),3)</f>
        <v>0</v>
      </c>
      <c r="G1919" s="9">
        <f t="shared" si="160"/>
        <v>0</v>
      </c>
      <c r="H1919" s="11">
        <v>1.02</v>
      </c>
      <c r="I1919" s="12" cm="1">
        <f t="array" ref="I1919">INDEX(PERL[],MATCH(PERL[[#This Row],[Base Year]]&amp;PERL[[#This Row],[DistrictNumber]],PERL[[Fiscal Year]:[Fiscal Year]]&amp;PERL[[DistrictNumber]:[DistrictNumber]],0),9)*$H1919</f>
        <v>0</v>
      </c>
      <c r="J1919" s="15">
        <f>IF(PERL[[#This Row],[Unadjusted Maximum Revenue]]/(PERL[[#This Row],[Proposed Taxable Valuation]]/1000)&gt;PERL[[#This Row],[Max Debt RATE]],PERL[[#This Row],[Max Debt RATE]],PERL[[#This Row],[Unadjusted Maximum Revenue]]/(PERL[[#This Row],[Proposed Taxable Valuation]]/1000))</f>
        <v>0</v>
      </c>
      <c r="K1919" s="26">
        <f>ROUND(PERL[[#This Row],[Proposed Taxable Valuation]]/1000*PERL[[#This Row],[Adjusted Rate]],0)</f>
        <v>0</v>
      </c>
      <c r="L1919" s="19">
        <f t="shared" si="159"/>
        <v>0</v>
      </c>
      <c r="M1919" s="17">
        <f t="shared" si="161"/>
        <v>0</v>
      </c>
      <c r="N1919" s="5">
        <v>498195536</v>
      </c>
      <c r="O1919">
        <f>INDEX($R$3:$T$335,MATCH(PERL[[#This Row],[DistrictNumber]],$R$3:$R$335,0),3)</f>
        <v>0</v>
      </c>
      <c r="P1919" s="9">
        <f t="shared" si="162"/>
        <v>0</v>
      </c>
      <c r="V1919">
        <v>2031</v>
      </c>
      <c r="W1919" t="s">
        <v>578</v>
      </c>
      <c r="X1919" s="25">
        <v>1021557803</v>
      </c>
    </row>
    <row r="1920" spans="1:24" x14ac:dyDescent="0.35">
      <c r="A1920" s="13">
        <v>2031</v>
      </c>
      <c r="B1920" s="13">
        <f t="shared" si="158"/>
        <v>2030</v>
      </c>
      <c r="C1920" t="s">
        <v>574</v>
      </c>
      <c r="D1920" t="s">
        <v>575</v>
      </c>
      <c r="E1920" s="5">
        <v>3849834095</v>
      </c>
      <c r="F1920" s="13">
        <f>INDEX($R$3:$T$335,MATCH(PERL[[#This Row],[DistrictNumber]],$R$3:$R$335,0),3)</f>
        <v>0.13500000000000001</v>
      </c>
      <c r="G1920" s="9">
        <f t="shared" si="160"/>
        <v>519727.60282500007</v>
      </c>
      <c r="H1920" s="11">
        <v>1.02</v>
      </c>
      <c r="I1920" s="12" cm="1">
        <f t="array" ref="I1920">INDEX(PERL[],MATCH(PERL[[#This Row],[Base Year]]&amp;PERL[[#This Row],[DistrictNumber]],PERL[[Fiscal Year]:[Fiscal Year]]&amp;PERL[[DistrictNumber]:[DistrictNumber]],0),9)*$H1920</f>
        <v>250738.68505438906</v>
      </c>
      <c r="J1920" s="15">
        <f>IF(PERL[[#This Row],[Unadjusted Maximum Revenue]]/(PERL[[#This Row],[Proposed Taxable Valuation]]/1000)&gt;PERL[[#This Row],[Max Debt RATE]],PERL[[#This Row],[Max Debt RATE]],PERL[[#This Row],[Unadjusted Maximum Revenue]]/(PERL[[#This Row],[Proposed Taxable Valuation]]/1000))</f>
        <v>6.5129737767151502E-2</v>
      </c>
      <c r="K1920" s="26">
        <f>ROUND(PERL[[#This Row],[Proposed Taxable Valuation]]/1000*PERL[[#This Row],[Adjusted Rate]],0)</f>
        <v>250739</v>
      </c>
      <c r="L1920" s="19">
        <f t="shared" si="159"/>
        <v>-268988.91777061101</v>
      </c>
      <c r="M1920" s="17">
        <f t="shared" si="161"/>
        <v>-6.9870262232848507E-2</v>
      </c>
      <c r="N1920" s="5">
        <v>2183806412</v>
      </c>
      <c r="O1920">
        <f>INDEX($R$3:$T$335,MATCH(PERL[[#This Row],[DistrictNumber]],$R$3:$R$335,0),3)</f>
        <v>0.13500000000000001</v>
      </c>
      <c r="P1920" s="9">
        <f t="shared" si="162"/>
        <v>294813.86562</v>
      </c>
      <c r="V1920">
        <v>2031</v>
      </c>
      <c r="W1920" t="s">
        <v>580</v>
      </c>
      <c r="X1920" s="25">
        <v>245200424</v>
      </c>
    </row>
    <row r="1921" spans="1:24" x14ac:dyDescent="0.35">
      <c r="A1921" s="13">
        <v>2031</v>
      </c>
      <c r="B1921" s="13">
        <f t="shared" si="158"/>
        <v>2030</v>
      </c>
      <c r="C1921" t="s">
        <v>576</v>
      </c>
      <c r="D1921" t="s">
        <v>577</v>
      </c>
      <c r="E1921" s="5">
        <v>883167037</v>
      </c>
      <c r="F1921" s="13">
        <f>INDEX($R$3:$T$335,MATCH(PERL[[#This Row],[DistrictNumber]],$R$3:$R$335,0),3)</f>
        <v>0</v>
      </c>
      <c r="G1921" s="9">
        <f t="shared" si="160"/>
        <v>0</v>
      </c>
      <c r="H1921" s="11">
        <v>1.02</v>
      </c>
      <c r="I1921" s="12" cm="1">
        <f t="array" ref="I1921">INDEX(PERL[],MATCH(PERL[[#This Row],[Base Year]]&amp;PERL[[#This Row],[DistrictNumber]],PERL[[Fiscal Year]:[Fiscal Year]]&amp;PERL[[DistrictNumber]:[DistrictNumber]],0),9)*$H1921</f>
        <v>0</v>
      </c>
      <c r="J1921" s="15">
        <f>IF(PERL[[#This Row],[Unadjusted Maximum Revenue]]/(PERL[[#This Row],[Proposed Taxable Valuation]]/1000)&gt;PERL[[#This Row],[Max Debt RATE]],PERL[[#This Row],[Max Debt RATE]],PERL[[#This Row],[Unadjusted Maximum Revenue]]/(PERL[[#This Row],[Proposed Taxable Valuation]]/1000))</f>
        <v>0</v>
      </c>
      <c r="K1921" s="26">
        <f>ROUND(PERL[[#This Row],[Proposed Taxable Valuation]]/1000*PERL[[#This Row],[Adjusted Rate]],0)</f>
        <v>0</v>
      </c>
      <c r="L1921" s="19">
        <f t="shared" si="159"/>
        <v>0</v>
      </c>
      <c r="M1921" s="17">
        <f t="shared" si="161"/>
        <v>0</v>
      </c>
      <c r="N1921" s="5">
        <v>636494665</v>
      </c>
      <c r="O1921">
        <f>INDEX($R$3:$T$335,MATCH(PERL[[#This Row],[DistrictNumber]],$R$3:$R$335,0),3)</f>
        <v>0</v>
      </c>
      <c r="P1921" s="9">
        <f t="shared" si="162"/>
        <v>0</v>
      </c>
      <c r="V1921">
        <v>2031</v>
      </c>
      <c r="W1921" t="s">
        <v>582</v>
      </c>
      <c r="X1921" s="25">
        <v>1212437688</v>
      </c>
    </row>
    <row r="1922" spans="1:24" x14ac:dyDescent="0.35">
      <c r="A1922" s="13">
        <v>2031</v>
      </c>
      <c r="B1922" s="13">
        <f t="shared" si="158"/>
        <v>2030</v>
      </c>
      <c r="C1922" t="s">
        <v>578</v>
      </c>
      <c r="D1922" t="s">
        <v>579</v>
      </c>
      <c r="E1922" s="5">
        <v>1021557803</v>
      </c>
      <c r="F1922" s="13">
        <f>INDEX($R$3:$T$335,MATCH(PERL[[#This Row],[DistrictNumber]],$R$3:$R$335,0),3)</f>
        <v>0</v>
      </c>
      <c r="G1922" s="9">
        <f t="shared" si="160"/>
        <v>0</v>
      </c>
      <c r="H1922" s="11">
        <v>1.02</v>
      </c>
      <c r="I1922" s="12" cm="1">
        <f t="array" ref="I1922">INDEX(PERL[],MATCH(PERL[[#This Row],[Base Year]]&amp;PERL[[#This Row],[DistrictNumber]],PERL[[Fiscal Year]:[Fiscal Year]]&amp;PERL[[DistrictNumber]:[DistrictNumber]],0),9)*$H1922</f>
        <v>0</v>
      </c>
      <c r="J1922" s="15">
        <f>IF(PERL[[#This Row],[Unadjusted Maximum Revenue]]/(PERL[[#This Row],[Proposed Taxable Valuation]]/1000)&gt;PERL[[#This Row],[Max Debt RATE]],PERL[[#This Row],[Max Debt RATE]],PERL[[#This Row],[Unadjusted Maximum Revenue]]/(PERL[[#This Row],[Proposed Taxable Valuation]]/1000))</f>
        <v>0</v>
      </c>
      <c r="K1922" s="26">
        <f>ROUND(PERL[[#This Row],[Proposed Taxable Valuation]]/1000*PERL[[#This Row],[Adjusted Rate]],0)</f>
        <v>0</v>
      </c>
      <c r="L1922" s="19">
        <f t="shared" si="159"/>
        <v>0</v>
      </c>
      <c r="M1922" s="17">
        <f t="shared" si="161"/>
        <v>0</v>
      </c>
      <c r="N1922" s="5">
        <v>540796887</v>
      </c>
      <c r="O1922">
        <f>INDEX($R$3:$T$335,MATCH(PERL[[#This Row],[DistrictNumber]],$R$3:$R$335,0),3)</f>
        <v>0</v>
      </c>
      <c r="P1922" s="9">
        <f t="shared" si="162"/>
        <v>0</v>
      </c>
      <c r="V1922">
        <v>2031</v>
      </c>
      <c r="W1922" t="s">
        <v>584</v>
      </c>
      <c r="X1922" s="25">
        <v>333143008</v>
      </c>
    </row>
    <row r="1923" spans="1:24" x14ac:dyDescent="0.35">
      <c r="A1923" s="13">
        <v>2031</v>
      </c>
      <c r="B1923" s="13">
        <f t="shared" si="158"/>
        <v>2030</v>
      </c>
      <c r="C1923" t="s">
        <v>580</v>
      </c>
      <c r="D1923" t="s">
        <v>581</v>
      </c>
      <c r="E1923" s="5">
        <v>245200424</v>
      </c>
      <c r="F1923" s="13">
        <f>INDEX($R$3:$T$335,MATCH(PERL[[#This Row],[DistrictNumber]],$R$3:$R$335,0),3)</f>
        <v>0</v>
      </c>
      <c r="G1923" s="9">
        <f t="shared" si="160"/>
        <v>0</v>
      </c>
      <c r="H1923" s="11">
        <v>1.02</v>
      </c>
      <c r="I1923" s="12" cm="1">
        <f t="array" ref="I1923">INDEX(PERL[],MATCH(PERL[[#This Row],[Base Year]]&amp;PERL[[#This Row],[DistrictNumber]],PERL[[Fiscal Year]:[Fiscal Year]]&amp;PERL[[DistrictNumber]:[DistrictNumber]],0),9)*$H1923</f>
        <v>0</v>
      </c>
      <c r="J1923" s="15">
        <f>IF(PERL[[#This Row],[Unadjusted Maximum Revenue]]/(PERL[[#This Row],[Proposed Taxable Valuation]]/1000)&gt;PERL[[#This Row],[Max Debt RATE]],PERL[[#This Row],[Max Debt RATE]],PERL[[#This Row],[Unadjusted Maximum Revenue]]/(PERL[[#This Row],[Proposed Taxable Valuation]]/1000))</f>
        <v>0</v>
      </c>
      <c r="K1923" s="26">
        <f>ROUND(PERL[[#This Row],[Proposed Taxable Valuation]]/1000*PERL[[#This Row],[Adjusted Rate]],0)</f>
        <v>0</v>
      </c>
      <c r="L1923" s="19">
        <f t="shared" si="159"/>
        <v>0</v>
      </c>
      <c r="M1923" s="17">
        <f t="shared" si="161"/>
        <v>0</v>
      </c>
      <c r="N1923" s="5">
        <v>191267073</v>
      </c>
      <c r="O1923">
        <f>INDEX($R$3:$T$335,MATCH(PERL[[#This Row],[DistrictNumber]],$R$3:$R$335,0),3)</f>
        <v>0</v>
      </c>
      <c r="P1923" s="9">
        <f t="shared" si="162"/>
        <v>0</v>
      </c>
      <c r="V1923">
        <v>2031</v>
      </c>
      <c r="W1923" t="s">
        <v>192</v>
      </c>
      <c r="X1923" s="25">
        <v>934903262</v>
      </c>
    </row>
    <row r="1924" spans="1:24" x14ac:dyDescent="0.35">
      <c r="A1924" s="13">
        <v>2031</v>
      </c>
      <c r="B1924" s="13">
        <f t="shared" si="158"/>
        <v>2030</v>
      </c>
      <c r="C1924" t="s">
        <v>582</v>
      </c>
      <c r="D1924" t="s">
        <v>583</v>
      </c>
      <c r="E1924" s="5">
        <v>1212437688</v>
      </c>
      <c r="F1924" s="13">
        <f>INDEX($R$3:$T$335,MATCH(PERL[[#This Row],[DistrictNumber]],$R$3:$R$335,0),3)</f>
        <v>0</v>
      </c>
      <c r="G1924" s="9">
        <f t="shared" si="160"/>
        <v>0</v>
      </c>
      <c r="H1924" s="11">
        <v>1.02</v>
      </c>
      <c r="I1924" s="12" cm="1">
        <f t="array" ref="I1924">INDEX(PERL[],MATCH(PERL[[#This Row],[Base Year]]&amp;PERL[[#This Row],[DistrictNumber]],PERL[[Fiscal Year]:[Fiscal Year]]&amp;PERL[[DistrictNumber]:[DistrictNumber]],0),9)*$H1924</f>
        <v>0</v>
      </c>
      <c r="J1924" s="15">
        <f>IF(PERL[[#This Row],[Unadjusted Maximum Revenue]]/(PERL[[#This Row],[Proposed Taxable Valuation]]/1000)&gt;PERL[[#This Row],[Max Debt RATE]],PERL[[#This Row],[Max Debt RATE]],PERL[[#This Row],[Unadjusted Maximum Revenue]]/(PERL[[#This Row],[Proposed Taxable Valuation]]/1000))</f>
        <v>0</v>
      </c>
      <c r="K1924" s="26">
        <f>ROUND(PERL[[#This Row],[Proposed Taxable Valuation]]/1000*PERL[[#This Row],[Adjusted Rate]],0)</f>
        <v>0</v>
      </c>
      <c r="L1924" s="19">
        <f t="shared" si="159"/>
        <v>0</v>
      </c>
      <c r="M1924" s="17">
        <f t="shared" si="161"/>
        <v>0</v>
      </c>
      <c r="N1924" s="5">
        <v>750307038</v>
      </c>
      <c r="O1924">
        <f>INDEX($R$3:$T$335,MATCH(PERL[[#This Row],[DistrictNumber]],$R$3:$R$335,0),3)</f>
        <v>0</v>
      </c>
      <c r="P1924" s="9">
        <f t="shared" si="162"/>
        <v>0</v>
      </c>
      <c r="V1924">
        <v>2031</v>
      </c>
      <c r="W1924" t="s">
        <v>586</v>
      </c>
      <c r="X1924" s="25">
        <v>400818681</v>
      </c>
    </row>
    <row r="1925" spans="1:24" x14ac:dyDescent="0.35">
      <c r="A1925" s="13">
        <v>2031</v>
      </c>
      <c r="B1925" s="13">
        <f t="shared" ref="B1925:B1959" si="163">A1925-1</f>
        <v>2030</v>
      </c>
      <c r="C1925" t="s">
        <v>584</v>
      </c>
      <c r="D1925" t="s">
        <v>585</v>
      </c>
      <c r="E1925" s="5">
        <v>333143008</v>
      </c>
      <c r="F1925" s="13">
        <f>INDEX($R$3:$T$335,MATCH(PERL[[#This Row],[DistrictNumber]],$R$3:$R$335,0),3)</f>
        <v>0</v>
      </c>
      <c r="G1925" s="9">
        <f t="shared" si="160"/>
        <v>0</v>
      </c>
      <c r="H1925" s="11">
        <v>1.02</v>
      </c>
      <c r="I1925" s="12" cm="1">
        <f t="array" ref="I1925">INDEX(PERL[],MATCH(PERL[[#This Row],[Base Year]]&amp;PERL[[#This Row],[DistrictNumber]],PERL[[Fiscal Year]:[Fiscal Year]]&amp;PERL[[DistrictNumber]:[DistrictNumber]],0),9)*$H1925</f>
        <v>0</v>
      </c>
      <c r="J1925" s="15">
        <f>IF(PERL[[#This Row],[Unadjusted Maximum Revenue]]/(PERL[[#This Row],[Proposed Taxable Valuation]]/1000)&gt;PERL[[#This Row],[Max Debt RATE]],PERL[[#This Row],[Max Debt RATE]],PERL[[#This Row],[Unadjusted Maximum Revenue]]/(PERL[[#This Row],[Proposed Taxable Valuation]]/1000))</f>
        <v>0</v>
      </c>
      <c r="K1925" s="26">
        <f>ROUND(PERL[[#This Row],[Proposed Taxable Valuation]]/1000*PERL[[#This Row],[Adjusted Rate]],0)</f>
        <v>0</v>
      </c>
      <c r="L1925" s="19">
        <f t="shared" ref="L1925:L1959" si="164">I1925-G1925</f>
        <v>0</v>
      </c>
      <c r="M1925" s="17">
        <f t="shared" si="161"/>
        <v>0</v>
      </c>
      <c r="N1925" s="5">
        <v>226288370</v>
      </c>
      <c r="O1925">
        <f>INDEX($R$3:$T$335,MATCH(PERL[[#This Row],[DistrictNumber]],$R$3:$R$335,0),3)</f>
        <v>0</v>
      </c>
      <c r="P1925" s="9">
        <f t="shared" si="162"/>
        <v>0</v>
      </c>
      <c r="V1925">
        <v>2031</v>
      </c>
      <c r="W1925" t="s">
        <v>588</v>
      </c>
      <c r="X1925" s="25">
        <v>477951056</v>
      </c>
    </row>
    <row r="1926" spans="1:24" x14ac:dyDescent="0.35">
      <c r="A1926" s="13">
        <v>2031</v>
      </c>
      <c r="B1926" s="13">
        <f t="shared" si="163"/>
        <v>2030</v>
      </c>
      <c r="C1926" t="s">
        <v>586</v>
      </c>
      <c r="D1926" t="s">
        <v>587</v>
      </c>
      <c r="E1926" s="5">
        <v>400818681</v>
      </c>
      <c r="F1926" s="13">
        <f>INDEX($R$3:$T$335,MATCH(PERL[[#This Row],[DistrictNumber]],$R$3:$R$335,0),3)</f>
        <v>0</v>
      </c>
      <c r="G1926" s="9">
        <f t="shared" si="160"/>
        <v>0</v>
      </c>
      <c r="H1926" s="11">
        <v>1.02</v>
      </c>
      <c r="I1926" s="12" cm="1">
        <f t="array" ref="I1926">INDEX(PERL[],MATCH(PERL[[#This Row],[Base Year]]&amp;PERL[[#This Row],[DistrictNumber]],PERL[[Fiscal Year]:[Fiscal Year]]&amp;PERL[[DistrictNumber]:[DistrictNumber]],0),9)*$H1926</f>
        <v>0</v>
      </c>
      <c r="J1926" s="15">
        <f>IF(PERL[[#This Row],[Unadjusted Maximum Revenue]]/(PERL[[#This Row],[Proposed Taxable Valuation]]/1000)&gt;PERL[[#This Row],[Max Debt RATE]],PERL[[#This Row],[Max Debt RATE]],PERL[[#This Row],[Unadjusted Maximum Revenue]]/(PERL[[#This Row],[Proposed Taxable Valuation]]/1000))</f>
        <v>0</v>
      </c>
      <c r="K1926" s="26">
        <f>ROUND(PERL[[#This Row],[Proposed Taxable Valuation]]/1000*PERL[[#This Row],[Adjusted Rate]],0)</f>
        <v>0</v>
      </c>
      <c r="L1926" s="19">
        <f t="shared" si="164"/>
        <v>0</v>
      </c>
      <c r="M1926" s="17">
        <f t="shared" si="161"/>
        <v>0</v>
      </c>
      <c r="N1926" s="5">
        <v>283879085</v>
      </c>
      <c r="O1926">
        <f>INDEX($R$3:$T$335,MATCH(PERL[[#This Row],[DistrictNumber]],$R$3:$R$335,0),3)</f>
        <v>0</v>
      </c>
      <c r="P1926" s="9">
        <f t="shared" si="162"/>
        <v>0</v>
      </c>
      <c r="V1926">
        <v>2031</v>
      </c>
      <c r="W1926" t="s">
        <v>590</v>
      </c>
      <c r="X1926" s="25">
        <v>1065391621</v>
      </c>
    </row>
    <row r="1927" spans="1:24" x14ac:dyDescent="0.35">
      <c r="A1927" s="13">
        <v>2031</v>
      </c>
      <c r="B1927" s="13">
        <f t="shared" si="163"/>
        <v>2030</v>
      </c>
      <c r="C1927" t="s">
        <v>588</v>
      </c>
      <c r="D1927" t="s">
        <v>589</v>
      </c>
      <c r="E1927" s="5">
        <v>477951056</v>
      </c>
      <c r="F1927" s="13">
        <f>INDEX($R$3:$T$335,MATCH(PERL[[#This Row],[DistrictNumber]],$R$3:$R$335,0),3)</f>
        <v>0</v>
      </c>
      <c r="G1927" s="9">
        <f t="shared" si="160"/>
        <v>0</v>
      </c>
      <c r="H1927" s="11">
        <v>1.02</v>
      </c>
      <c r="I1927" s="12" cm="1">
        <f t="array" ref="I1927">INDEX(PERL[],MATCH(PERL[[#This Row],[Base Year]]&amp;PERL[[#This Row],[DistrictNumber]],PERL[[Fiscal Year]:[Fiscal Year]]&amp;PERL[[DistrictNumber]:[DistrictNumber]],0),9)*$H1927</f>
        <v>0</v>
      </c>
      <c r="J1927" s="15">
        <f>IF(PERL[[#This Row],[Unadjusted Maximum Revenue]]/(PERL[[#This Row],[Proposed Taxable Valuation]]/1000)&gt;PERL[[#This Row],[Max Debt RATE]],PERL[[#This Row],[Max Debt RATE]],PERL[[#This Row],[Unadjusted Maximum Revenue]]/(PERL[[#This Row],[Proposed Taxable Valuation]]/1000))</f>
        <v>0</v>
      </c>
      <c r="K1927" s="26">
        <f>ROUND(PERL[[#This Row],[Proposed Taxable Valuation]]/1000*PERL[[#This Row],[Adjusted Rate]],0)</f>
        <v>0</v>
      </c>
      <c r="L1927" s="19">
        <f t="shared" si="164"/>
        <v>0</v>
      </c>
      <c r="M1927" s="17">
        <f t="shared" si="161"/>
        <v>0</v>
      </c>
      <c r="N1927" s="5">
        <v>315936340</v>
      </c>
      <c r="O1927">
        <f>INDEX($R$3:$T$335,MATCH(PERL[[#This Row],[DistrictNumber]],$R$3:$R$335,0),3)</f>
        <v>0</v>
      </c>
      <c r="P1927" s="9">
        <f t="shared" si="162"/>
        <v>0</v>
      </c>
      <c r="V1927">
        <v>2031</v>
      </c>
      <c r="W1927" t="s">
        <v>592</v>
      </c>
      <c r="X1927" s="25">
        <v>5664488783</v>
      </c>
    </row>
    <row r="1928" spans="1:24" x14ac:dyDescent="0.35">
      <c r="A1928" s="13">
        <v>2031</v>
      </c>
      <c r="B1928" s="13">
        <f t="shared" si="163"/>
        <v>2030</v>
      </c>
      <c r="C1928" t="s">
        <v>590</v>
      </c>
      <c r="D1928" t="s">
        <v>591</v>
      </c>
      <c r="E1928" s="5">
        <v>1065391621</v>
      </c>
      <c r="F1928" s="13">
        <f>INDEX($R$3:$T$335,MATCH(PERL[[#This Row],[DistrictNumber]],$R$3:$R$335,0),3)</f>
        <v>0</v>
      </c>
      <c r="G1928" s="9">
        <f t="shared" si="160"/>
        <v>0</v>
      </c>
      <c r="H1928" s="11">
        <v>1.02</v>
      </c>
      <c r="I1928" s="12" cm="1">
        <f t="array" ref="I1928">INDEX(PERL[],MATCH(PERL[[#This Row],[Base Year]]&amp;PERL[[#This Row],[DistrictNumber]],PERL[[Fiscal Year]:[Fiscal Year]]&amp;PERL[[DistrictNumber]:[DistrictNumber]],0),9)*$H1928</f>
        <v>0</v>
      </c>
      <c r="J1928" s="15">
        <f>IF(PERL[[#This Row],[Unadjusted Maximum Revenue]]/(PERL[[#This Row],[Proposed Taxable Valuation]]/1000)&gt;PERL[[#This Row],[Max Debt RATE]],PERL[[#This Row],[Max Debt RATE]],PERL[[#This Row],[Unadjusted Maximum Revenue]]/(PERL[[#This Row],[Proposed Taxable Valuation]]/1000))</f>
        <v>0</v>
      </c>
      <c r="K1928" s="26">
        <f>ROUND(PERL[[#This Row],[Proposed Taxable Valuation]]/1000*PERL[[#This Row],[Adjusted Rate]],0)</f>
        <v>0</v>
      </c>
      <c r="L1928" s="19">
        <f t="shared" si="164"/>
        <v>0</v>
      </c>
      <c r="M1928" s="17">
        <f t="shared" si="161"/>
        <v>0</v>
      </c>
      <c r="N1928" s="5">
        <v>674688477</v>
      </c>
      <c r="O1928">
        <f>INDEX($R$3:$T$335,MATCH(PERL[[#This Row],[DistrictNumber]],$R$3:$R$335,0),3)</f>
        <v>0</v>
      </c>
      <c r="P1928" s="9">
        <f t="shared" si="162"/>
        <v>0</v>
      </c>
      <c r="V1928">
        <v>2031</v>
      </c>
      <c r="W1928" t="s">
        <v>594</v>
      </c>
      <c r="X1928" s="25">
        <v>20335454347</v>
      </c>
    </row>
    <row r="1929" spans="1:24" x14ac:dyDescent="0.35">
      <c r="A1929" s="13">
        <v>2031</v>
      </c>
      <c r="B1929" s="13">
        <f t="shared" si="163"/>
        <v>2030</v>
      </c>
      <c r="C1929" t="s">
        <v>592</v>
      </c>
      <c r="D1929" t="s">
        <v>593</v>
      </c>
      <c r="E1929" s="5">
        <v>5664488783</v>
      </c>
      <c r="F1929" s="13">
        <f>INDEX($R$3:$T$335,MATCH(PERL[[#This Row],[DistrictNumber]],$R$3:$R$335,0),3)</f>
        <v>0</v>
      </c>
      <c r="G1929" s="9">
        <f t="shared" si="160"/>
        <v>0</v>
      </c>
      <c r="H1929" s="11">
        <v>1.02</v>
      </c>
      <c r="I1929" s="12" cm="1">
        <f t="array" ref="I1929">INDEX(PERL[],MATCH(PERL[[#This Row],[Base Year]]&amp;PERL[[#This Row],[DistrictNumber]],PERL[[Fiscal Year]:[Fiscal Year]]&amp;PERL[[DistrictNumber]:[DistrictNumber]],0),9)*$H1929</f>
        <v>0</v>
      </c>
      <c r="J1929" s="15">
        <f>IF(PERL[[#This Row],[Unadjusted Maximum Revenue]]/(PERL[[#This Row],[Proposed Taxable Valuation]]/1000)&gt;PERL[[#This Row],[Max Debt RATE]],PERL[[#This Row],[Max Debt RATE]],PERL[[#This Row],[Unadjusted Maximum Revenue]]/(PERL[[#This Row],[Proposed Taxable Valuation]]/1000))</f>
        <v>0</v>
      </c>
      <c r="K1929" s="26">
        <f>ROUND(PERL[[#This Row],[Proposed Taxable Valuation]]/1000*PERL[[#This Row],[Adjusted Rate]],0)</f>
        <v>0</v>
      </c>
      <c r="L1929" s="19">
        <f t="shared" si="164"/>
        <v>0</v>
      </c>
      <c r="M1929" s="17">
        <f t="shared" si="161"/>
        <v>0</v>
      </c>
      <c r="N1929" s="5">
        <v>3380656741</v>
      </c>
      <c r="O1929">
        <f>INDEX($R$3:$T$335,MATCH(PERL[[#This Row],[DistrictNumber]],$R$3:$R$335,0),3)</f>
        <v>0</v>
      </c>
      <c r="P1929" s="9">
        <f t="shared" si="162"/>
        <v>0</v>
      </c>
      <c r="V1929">
        <v>2031</v>
      </c>
      <c r="W1929" t="s">
        <v>596</v>
      </c>
      <c r="X1929" s="25">
        <v>1831553597</v>
      </c>
    </row>
    <row r="1930" spans="1:24" x14ac:dyDescent="0.35">
      <c r="A1930" s="13">
        <v>2031</v>
      </c>
      <c r="B1930" s="13">
        <f t="shared" si="163"/>
        <v>2030</v>
      </c>
      <c r="C1930" t="s">
        <v>594</v>
      </c>
      <c r="D1930" t="s">
        <v>595</v>
      </c>
      <c r="E1930" s="5">
        <v>20335454347</v>
      </c>
      <c r="F1930" s="13">
        <f>INDEX($R$3:$T$335,MATCH(PERL[[#This Row],[DistrictNumber]],$R$3:$R$335,0),3)</f>
        <v>0</v>
      </c>
      <c r="G1930" s="9">
        <f t="shared" ref="G1930:G1959" si="165">E1930/1000*F1930</f>
        <v>0</v>
      </c>
      <c r="H1930" s="11">
        <v>1.02</v>
      </c>
      <c r="I1930" s="12" cm="1">
        <f t="array" ref="I1930">INDEX(PERL[],MATCH(PERL[[#This Row],[Base Year]]&amp;PERL[[#This Row],[DistrictNumber]],PERL[[Fiscal Year]:[Fiscal Year]]&amp;PERL[[DistrictNumber]:[DistrictNumber]],0),9)*$H1930</f>
        <v>0</v>
      </c>
      <c r="J1930" s="15">
        <f>IF(PERL[[#This Row],[Unadjusted Maximum Revenue]]/(PERL[[#This Row],[Proposed Taxable Valuation]]/1000)&gt;PERL[[#This Row],[Max Debt RATE]],PERL[[#This Row],[Max Debt RATE]],PERL[[#This Row],[Unadjusted Maximum Revenue]]/(PERL[[#This Row],[Proposed Taxable Valuation]]/1000))</f>
        <v>0</v>
      </c>
      <c r="K1930" s="26">
        <f>ROUND(PERL[[#This Row],[Proposed Taxable Valuation]]/1000*PERL[[#This Row],[Adjusted Rate]],0)</f>
        <v>0</v>
      </c>
      <c r="L1930" s="19">
        <f t="shared" si="164"/>
        <v>0</v>
      </c>
      <c r="M1930" s="17">
        <f t="shared" si="161"/>
        <v>0</v>
      </c>
      <c r="N1930" s="5">
        <v>10862440375</v>
      </c>
      <c r="O1930">
        <f>INDEX($R$3:$T$335,MATCH(PERL[[#This Row],[DistrictNumber]],$R$3:$R$335,0),3)</f>
        <v>0</v>
      </c>
      <c r="P1930" s="9">
        <f t="shared" si="162"/>
        <v>0</v>
      </c>
      <c r="V1930">
        <v>2031</v>
      </c>
      <c r="W1930" t="s">
        <v>598</v>
      </c>
      <c r="X1930" s="25">
        <v>524820295</v>
      </c>
    </row>
    <row r="1931" spans="1:24" x14ac:dyDescent="0.35">
      <c r="A1931" s="13">
        <v>2031</v>
      </c>
      <c r="B1931" s="13">
        <f t="shared" si="163"/>
        <v>2030</v>
      </c>
      <c r="C1931" t="s">
        <v>596</v>
      </c>
      <c r="D1931" t="s">
        <v>597</v>
      </c>
      <c r="E1931" s="5">
        <v>1831553597</v>
      </c>
      <c r="F1931" s="13">
        <f>INDEX($R$3:$T$335,MATCH(PERL[[#This Row],[DistrictNumber]],$R$3:$R$335,0),3)</f>
        <v>0</v>
      </c>
      <c r="G1931" s="9">
        <f t="shared" si="165"/>
        <v>0</v>
      </c>
      <c r="H1931" s="11">
        <v>1.02</v>
      </c>
      <c r="I1931" s="12" cm="1">
        <f t="array" ref="I1931">INDEX(PERL[],MATCH(PERL[[#This Row],[Base Year]]&amp;PERL[[#This Row],[DistrictNumber]],PERL[[Fiscal Year]:[Fiscal Year]]&amp;PERL[[DistrictNumber]:[DistrictNumber]],0),9)*$H1931</f>
        <v>0</v>
      </c>
      <c r="J1931" s="15">
        <f>IF(PERL[[#This Row],[Unadjusted Maximum Revenue]]/(PERL[[#This Row],[Proposed Taxable Valuation]]/1000)&gt;PERL[[#This Row],[Max Debt RATE]],PERL[[#This Row],[Max Debt RATE]],PERL[[#This Row],[Unadjusted Maximum Revenue]]/(PERL[[#This Row],[Proposed Taxable Valuation]]/1000))</f>
        <v>0</v>
      </c>
      <c r="K1931" s="26">
        <f>ROUND(PERL[[#This Row],[Proposed Taxable Valuation]]/1000*PERL[[#This Row],[Adjusted Rate]],0)</f>
        <v>0</v>
      </c>
      <c r="L1931" s="19">
        <f t="shared" si="164"/>
        <v>0</v>
      </c>
      <c r="M1931" s="17">
        <f t="shared" ref="M1931:M1959" si="166">J1931-F1931</f>
        <v>0</v>
      </c>
      <c r="N1931" s="5">
        <v>1070550792</v>
      </c>
      <c r="O1931">
        <f>INDEX($R$3:$T$335,MATCH(PERL[[#This Row],[DistrictNumber]],$R$3:$R$335,0),3)</f>
        <v>0</v>
      </c>
      <c r="P1931" s="9">
        <f t="shared" si="162"/>
        <v>0</v>
      </c>
      <c r="V1931">
        <v>2031</v>
      </c>
      <c r="W1931" t="s">
        <v>600</v>
      </c>
      <c r="X1931" s="25">
        <v>1346354562</v>
      </c>
    </row>
    <row r="1932" spans="1:24" x14ac:dyDescent="0.35">
      <c r="A1932" s="13">
        <v>2031</v>
      </c>
      <c r="B1932" s="13">
        <f t="shared" si="163"/>
        <v>2030</v>
      </c>
      <c r="C1932" t="s">
        <v>598</v>
      </c>
      <c r="D1932" t="s">
        <v>599</v>
      </c>
      <c r="E1932" s="5">
        <v>524820295</v>
      </c>
      <c r="F1932" s="13">
        <f>INDEX($R$3:$T$335,MATCH(PERL[[#This Row],[DistrictNumber]],$R$3:$R$335,0),3)</f>
        <v>0</v>
      </c>
      <c r="G1932" s="9">
        <f t="shared" si="165"/>
        <v>0</v>
      </c>
      <c r="H1932" s="11">
        <v>1.02</v>
      </c>
      <c r="I1932" s="12" cm="1">
        <f t="array" ref="I1932">INDEX(PERL[],MATCH(PERL[[#This Row],[Base Year]]&amp;PERL[[#This Row],[DistrictNumber]],PERL[[Fiscal Year]:[Fiscal Year]]&amp;PERL[[DistrictNumber]:[DistrictNumber]],0),9)*$H1932</f>
        <v>0</v>
      </c>
      <c r="J1932" s="15">
        <f>IF(PERL[[#This Row],[Unadjusted Maximum Revenue]]/(PERL[[#This Row],[Proposed Taxable Valuation]]/1000)&gt;PERL[[#This Row],[Max Debt RATE]],PERL[[#This Row],[Max Debt RATE]],PERL[[#This Row],[Unadjusted Maximum Revenue]]/(PERL[[#This Row],[Proposed Taxable Valuation]]/1000))</f>
        <v>0</v>
      </c>
      <c r="K1932" s="26">
        <f>ROUND(PERL[[#This Row],[Proposed Taxable Valuation]]/1000*PERL[[#This Row],[Adjusted Rate]],0)</f>
        <v>0</v>
      </c>
      <c r="L1932" s="19">
        <f t="shared" si="164"/>
        <v>0</v>
      </c>
      <c r="M1932" s="17">
        <f t="shared" si="166"/>
        <v>0</v>
      </c>
      <c r="N1932" s="5">
        <v>393675079</v>
      </c>
      <c r="O1932">
        <f>INDEX($R$3:$T$335,MATCH(PERL[[#This Row],[DistrictNumber]],$R$3:$R$335,0),3)</f>
        <v>0</v>
      </c>
      <c r="P1932" s="9">
        <f t="shared" si="162"/>
        <v>0</v>
      </c>
      <c r="V1932">
        <v>2031</v>
      </c>
      <c r="W1932" t="s">
        <v>602</v>
      </c>
      <c r="X1932" s="25">
        <v>359519511</v>
      </c>
    </row>
    <row r="1933" spans="1:24" x14ac:dyDescent="0.35">
      <c r="A1933" s="13">
        <v>2031</v>
      </c>
      <c r="B1933" s="13">
        <f t="shared" si="163"/>
        <v>2030</v>
      </c>
      <c r="C1933" t="s">
        <v>600</v>
      </c>
      <c r="D1933" t="s">
        <v>601</v>
      </c>
      <c r="E1933" s="5">
        <v>1346354562</v>
      </c>
      <c r="F1933" s="13">
        <f>INDEX($R$3:$T$335,MATCH(PERL[[#This Row],[DistrictNumber]],$R$3:$R$335,0),3)</f>
        <v>0</v>
      </c>
      <c r="G1933" s="9">
        <f t="shared" si="165"/>
        <v>0</v>
      </c>
      <c r="H1933" s="11">
        <v>1.02</v>
      </c>
      <c r="I1933" s="12" cm="1">
        <f t="array" ref="I1933">INDEX(PERL[],MATCH(PERL[[#This Row],[Base Year]]&amp;PERL[[#This Row],[DistrictNumber]],PERL[[Fiscal Year]:[Fiscal Year]]&amp;PERL[[DistrictNumber]:[DistrictNumber]],0),9)*$H1933</f>
        <v>0</v>
      </c>
      <c r="J1933" s="15">
        <f>IF(PERL[[#This Row],[Unadjusted Maximum Revenue]]/(PERL[[#This Row],[Proposed Taxable Valuation]]/1000)&gt;PERL[[#This Row],[Max Debt RATE]],PERL[[#This Row],[Max Debt RATE]],PERL[[#This Row],[Unadjusted Maximum Revenue]]/(PERL[[#This Row],[Proposed Taxable Valuation]]/1000))</f>
        <v>0</v>
      </c>
      <c r="K1933" s="26">
        <f>ROUND(PERL[[#This Row],[Proposed Taxable Valuation]]/1000*PERL[[#This Row],[Adjusted Rate]],0)</f>
        <v>0</v>
      </c>
      <c r="L1933" s="19">
        <f t="shared" si="164"/>
        <v>0</v>
      </c>
      <c r="M1933" s="17">
        <f t="shared" si="166"/>
        <v>0</v>
      </c>
      <c r="N1933" s="5">
        <v>945600334</v>
      </c>
      <c r="O1933">
        <f>INDEX($R$3:$T$335,MATCH(PERL[[#This Row],[DistrictNumber]],$R$3:$R$335,0),3)</f>
        <v>0</v>
      </c>
      <c r="P1933" s="9">
        <f t="shared" si="162"/>
        <v>0</v>
      </c>
      <c r="V1933">
        <v>2031</v>
      </c>
      <c r="W1933" t="s">
        <v>604</v>
      </c>
      <c r="X1933" s="25">
        <v>902236518</v>
      </c>
    </row>
    <row r="1934" spans="1:24" x14ac:dyDescent="0.35">
      <c r="A1934" s="13">
        <v>2031</v>
      </c>
      <c r="B1934" s="13">
        <f t="shared" si="163"/>
        <v>2030</v>
      </c>
      <c r="C1934" t="s">
        <v>602</v>
      </c>
      <c r="D1934" t="s">
        <v>603</v>
      </c>
      <c r="E1934" s="5">
        <v>359519511</v>
      </c>
      <c r="F1934" s="13">
        <f>INDEX($R$3:$T$335,MATCH(PERL[[#This Row],[DistrictNumber]],$R$3:$R$335,0),3)</f>
        <v>0.13500000000000001</v>
      </c>
      <c r="G1934" s="9">
        <f t="shared" si="165"/>
        <v>48535.133985</v>
      </c>
      <c r="H1934" s="11">
        <v>1.02</v>
      </c>
      <c r="I1934" s="12" cm="1">
        <f t="array" ref="I1934">INDEX(PERL[],MATCH(PERL[[#This Row],[Base Year]]&amp;PERL[[#This Row],[DistrictNumber]],PERL[[Fiscal Year]:[Fiscal Year]]&amp;PERL[[DistrictNumber]:[DistrictNumber]],0),9)*$H1934</f>
        <v>39937.367109983505</v>
      </c>
      <c r="J1934" s="15">
        <f>IF(PERL[[#This Row],[Unadjusted Maximum Revenue]]/(PERL[[#This Row],[Proposed Taxable Valuation]]/1000)&gt;PERL[[#This Row],[Max Debt RATE]],PERL[[#This Row],[Max Debt RATE]],PERL[[#This Row],[Unadjusted Maximum Revenue]]/(PERL[[#This Row],[Proposed Taxable Valuation]]/1000))</f>
        <v>0.11108539561287817</v>
      </c>
      <c r="K1934" s="26">
        <f>ROUND(PERL[[#This Row],[Proposed Taxable Valuation]]/1000*PERL[[#This Row],[Adjusted Rate]],0)</f>
        <v>39937</v>
      </c>
      <c r="L1934" s="19">
        <f t="shared" si="164"/>
        <v>-8597.7668750164958</v>
      </c>
      <c r="M1934" s="17">
        <f t="shared" si="166"/>
        <v>-2.3914604387121841E-2</v>
      </c>
      <c r="N1934" s="5">
        <v>278075541</v>
      </c>
      <c r="O1934">
        <f>INDEX($R$3:$T$335,MATCH(PERL[[#This Row],[DistrictNumber]],$R$3:$R$335,0),3)</f>
        <v>0.13500000000000001</v>
      </c>
      <c r="P1934" s="9">
        <f t="shared" si="162"/>
        <v>37540.198035000009</v>
      </c>
      <c r="V1934">
        <v>2031</v>
      </c>
      <c r="W1934" t="s">
        <v>606</v>
      </c>
      <c r="X1934" s="25">
        <v>362621275</v>
      </c>
    </row>
    <row r="1935" spans="1:24" x14ac:dyDescent="0.35">
      <c r="A1935" s="13">
        <v>2031</v>
      </c>
      <c r="B1935" s="13">
        <f t="shared" si="163"/>
        <v>2030</v>
      </c>
      <c r="C1935" t="s">
        <v>604</v>
      </c>
      <c r="D1935" t="s">
        <v>605</v>
      </c>
      <c r="E1935" s="5">
        <v>902236518</v>
      </c>
      <c r="F1935" s="13">
        <f>INDEX($R$3:$T$335,MATCH(PERL[[#This Row],[DistrictNumber]],$R$3:$R$335,0),3)</f>
        <v>0</v>
      </c>
      <c r="G1935" s="9">
        <f t="shared" si="165"/>
        <v>0</v>
      </c>
      <c r="H1935" s="11">
        <v>1.02</v>
      </c>
      <c r="I1935" s="12" cm="1">
        <f t="array" ref="I1935">INDEX(PERL[],MATCH(PERL[[#This Row],[Base Year]]&amp;PERL[[#This Row],[DistrictNumber]],PERL[[Fiscal Year]:[Fiscal Year]]&amp;PERL[[DistrictNumber]:[DistrictNumber]],0),9)*$H1935</f>
        <v>0</v>
      </c>
      <c r="J1935" s="15">
        <f>IF(PERL[[#This Row],[Unadjusted Maximum Revenue]]/(PERL[[#This Row],[Proposed Taxable Valuation]]/1000)&gt;PERL[[#This Row],[Max Debt RATE]],PERL[[#This Row],[Max Debt RATE]],PERL[[#This Row],[Unadjusted Maximum Revenue]]/(PERL[[#This Row],[Proposed Taxable Valuation]]/1000))</f>
        <v>0</v>
      </c>
      <c r="K1935" s="26">
        <f>ROUND(PERL[[#This Row],[Proposed Taxable Valuation]]/1000*PERL[[#This Row],[Adjusted Rate]],0)</f>
        <v>0</v>
      </c>
      <c r="L1935" s="19">
        <f t="shared" si="164"/>
        <v>0</v>
      </c>
      <c r="M1935" s="17">
        <f t="shared" si="166"/>
        <v>0</v>
      </c>
      <c r="N1935" s="5">
        <v>566266791</v>
      </c>
      <c r="O1935">
        <f>INDEX($R$3:$T$335,MATCH(PERL[[#This Row],[DistrictNumber]],$R$3:$R$335,0),3)</f>
        <v>0</v>
      </c>
      <c r="P1935" s="9">
        <f t="shared" si="162"/>
        <v>0</v>
      </c>
      <c r="V1935">
        <v>2031</v>
      </c>
      <c r="W1935" t="s">
        <v>608</v>
      </c>
      <c r="X1935" s="25">
        <v>280131275</v>
      </c>
    </row>
    <row r="1936" spans="1:24" x14ac:dyDescent="0.35">
      <c r="A1936" s="13">
        <v>2031</v>
      </c>
      <c r="B1936" s="13">
        <f t="shared" si="163"/>
        <v>2030</v>
      </c>
      <c r="C1936" t="s">
        <v>606</v>
      </c>
      <c r="D1936" t="s">
        <v>607</v>
      </c>
      <c r="E1936" s="5">
        <v>362621275</v>
      </c>
      <c r="F1936" s="13">
        <f>INDEX($R$3:$T$335,MATCH(PERL[[#This Row],[DistrictNumber]],$R$3:$R$335,0),3)</f>
        <v>0</v>
      </c>
      <c r="G1936" s="9">
        <f t="shared" si="165"/>
        <v>0</v>
      </c>
      <c r="H1936" s="11">
        <v>1.02</v>
      </c>
      <c r="I1936" s="12" cm="1">
        <f t="array" ref="I1936">INDEX(PERL[],MATCH(PERL[[#This Row],[Base Year]]&amp;PERL[[#This Row],[DistrictNumber]],PERL[[Fiscal Year]:[Fiscal Year]]&amp;PERL[[DistrictNumber]:[DistrictNumber]],0),9)*$H1936</f>
        <v>0</v>
      </c>
      <c r="J1936" s="15">
        <f>IF(PERL[[#This Row],[Unadjusted Maximum Revenue]]/(PERL[[#This Row],[Proposed Taxable Valuation]]/1000)&gt;PERL[[#This Row],[Max Debt RATE]],PERL[[#This Row],[Max Debt RATE]],PERL[[#This Row],[Unadjusted Maximum Revenue]]/(PERL[[#This Row],[Proposed Taxable Valuation]]/1000))</f>
        <v>0</v>
      </c>
      <c r="K1936" s="26">
        <f>ROUND(PERL[[#This Row],[Proposed Taxable Valuation]]/1000*PERL[[#This Row],[Adjusted Rate]],0)</f>
        <v>0</v>
      </c>
      <c r="L1936" s="19">
        <f t="shared" si="164"/>
        <v>0</v>
      </c>
      <c r="M1936" s="17">
        <f t="shared" si="166"/>
        <v>0</v>
      </c>
      <c r="N1936" s="5">
        <v>253299089</v>
      </c>
      <c r="O1936">
        <f>INDEX($R$3:$T$335,MATCH(PERL[[#This Row],[DistrictNumber]],$R$3:$R$335,0),3)</f>
        <v>0</v>
      </c>
      <c r="P1936" s="9">
        <f t="shared" si="162"/>
        <v>0</v>
      </c>
      <c r="V1936">
        <v>2031</v>
      </c>
      <c r="W1936" t="s">
        <v>612</v>
      </c>
      <c r="X1936" s="25">
        <v>1462479015</v>
      </c>
    </row>
    <row r="1937" spans="1:24" x14ac:dyDescent="0.35">
      <c r="A1937" s="13">
        <v>2031</v>
      </c>
      <c r="B1937" s="13">
        <f t="shared" si="163"/>
        <v>2030</v>
      </c>
      <c r="C1937" t="s">
        <v>608</v>
      </c>
      <c r="D1937" t="s">
        <v>609</v>
      </c>
      <c r="E1937" s="5">
        <v>280131275</v>
      </c>
      <c r="F1937" s="13">
        <f>INDEX($R$3:$T$335,MATCH(PERL[[#This Row],[DistrictNumber]],$R$3:$R$335,0),3)</f>
        <v>0</v>
      </c>
      <c r="G1937" s="9">
        <f t="shared" si="165"/>
        <v>0</v>
      </c>
      <c r="H1937" s="11">
        <v>1.02</v>
      </c>
      <c r="I1937" s="12" cm="1">
        <f t="array" ref="I1937">INDEX(PERL[],MATCH(PERL[[#This Row],[Base Year]]&amp;PERL[[#This Row],[DistrictNumber]],PERL[[Fiscal Year]:[Fiscal Year]]&amp;PERL[[DistrictNumber]:[DistrictNumber]],0),9)*$H1937</f>
        <v>0</v>
      </c>
      <c r="J1937" s="15">
        <f>IF(PERL[[#This Row],[Unadjusted Maximum Revenue]]/(PERL[[#This Row],[Proposed Taxable Valuation]]/1000)&gt;PERL[[#This Row],[Max Debt RATE]],PERL[[#This Row],[Max Debt RATE]],PERL[[#This Row],[Unadjusted Maximum Revenue]]/(PERL[[#This Row],[Proposed Taxable Valuation]]/1000))</f>
        <v>0</v>
      </c>
      <c r="K1937" s="26">
        <f>ROUND(PERL[[#This Row],[Proposed Taxable Valuation]]/1000*PERL[[#This Row],[Adjusted Rate]],0)</f>
        <v>0</v>
      </c>
      <c r="L1937" s="19">
        <f t="shared" si="164"/>
        <v>0</v>
      </c>
      <c r="M1937" s="17">
        <f t="shared" si="166"/>
        <v>0</v>
      </c>
      <c r="N1937" s="5">
        <v>217199411</v>
      </c>
      <c r="O1937">
        <f>INDEX($R$3:$T$335,MATCH(PERL[[#This Row],[DistrictNumber]],$R$3:$R$335,0),3)</f>
        <v>0</v>
      </c>
      <c r="P1937" s="9">
        <f t="shared" si="162"/>
        <v>0</v>
      </c>
      <c r="V1937">
        <v>2031</v>
      </c>
      <c r="W1937" t="s">
        <v>614</v>
      </c>
      <c r="X1937" s="25">
        <v>13482859986</v>
      </c>
    </row>
    <row r="1938" spans="1:24" x14ac:dyDescent="0.35">
      <c r="A1938" s="13">
        <v>2031</v>
      </c>
      <c r="B1938" s="13">
        <f t="shared" si="163"/>
        <v>2030</v>
      </c>
      <c r="C1938" t="s">
        <v>610</v>
      </c>
      <c r="D1938" t="s">
        <v>611</v>
      </c>
      <c r="E1938" s="5">
        <v>1180819500</v>
      </c>
      <c r="F1938" s="13">
        <f>INDEX($R$3:$T$335,MATCH(PERL[[#This Row],[DistrictNumber]],$R$3:$R$335,0),3)</f>
        <v>0</v>
      </c>
      <c r="G1938" s="9">
        <f t="shared" si="165"/>
        <v>0</v>
      </c>
      <c r="H1938" s="11">
        <v>1.02</v>
      </c>
      <c r="I1938" s="12" cm="1">
        <f t="array" ref="I1938">INDEX(PERL[],MATCH(PERL[[#This Row],[Base Year]]&amp;PERL[[#This Row],[DistrictNumber]],PERL[[Fiscal Year]:[Fiscal Year]]&amp;PERL[[DistrictNumber]:[DistrictNumber]],0),9)*$H1938</f>
        <v>0</v>
      </c>
      <c r="J1938" s="15">
        <f>IF(PERL[[#This Row],[Unadjusted Maximum Revenue]]/(PERL[[#This Row],[Proposed Taxable Valuation]]/1000)&gt;PERL[[#This Row],[Max Debt RATE]],PERL[[#This Row],[Max Debt RATE]],PERL[[#This Row],[Unadjusted Maximum Revenue]]/(PERL[[#This Row],[Proposed Taxable Valuation]]/1000))</f>
        <v>0</v>
      </c>
      <c r="K1938" s="26">
        <f>ROUND(PERL[[#This Row],[Proposed Taxable Valuation]]/1000*PERL[[#This Row],[Adjusted Rate]],0)</f>
        <v>0</v>
      </c>
      <c r="L1938" s="19">
        <f t="shared" si="164"/>
        <v>0</v>
      </c>
      <c r="M1938" s="17">
        <f t="shared" si="166"/>
        <v>0</v>
      </c>
      <c r="N1938" s="5">
        <v>853979636</v>
      </c>
      <c r="O1938">
        <f>INDEX($R$3:$T$335,MATCH(PERL[[#This Row],[DistrictNumber]],$R$3:$R$335,0),3)</f>
        <v>0</v>
      </c>
      <c r="P1938" s="9">
        <f t="shared" si="162"/>
        <v>0</v>
      </c>
      <c r="V1938">
        <v>2031</v>
      </c>
      <c r="W1938" t="s">
        <v>632</v>
      </c>
      <c r="X1938" s="25">
        <v>3533931284</v>
      </c>
    </row>
    <row r="1939" spans="1:24" x14ac:dyDescent="0.35">
      <c r="A1939" s="13">
        <v>2031</v>
      </c>
      <c r="B1939" s="13">
        <f t="shared" si="163"/>
        <v>2030</v>
      </c>
      <c r="C1939" t="s">
        <v>612</v>
      </c>
      <c r="D1939" t="s">
        <v>613</v>
      </c>
      <c r="E1939" s="5">
        <v>1462479015</v>
      </c>
      <c r="F1939" s="13">
        <f>INDEX($R$3:$T$335,MATCH(PERL[[#This Row],[DistrictNumber]],$R$3:$R$335,0),3)</f>
        <v>0</v>
      </c>
      <c r="G1939" s="9">
        <f t="shared" si="165"/>
        <v>0</v>
      </c>
      <c r="H1939" s="11">
        <v>1.02</v>
      </c>
      <c r="I1939" s="12" cm="1">
        <f t="array" ref="I1939">INDEX(PERL[],MATCH(PERL[[#This Row],[Base Year]]&amp;PERL[[#This Row],[DistrictNumber]],PERL[[Fiscal Year]:[Fiscal Year]]&amp;PERL[[DistrictNumber]:[DistrictNumber]],0),9)*$H1939</f>
        <v>0</v>
      </c>
      <c r="J1939" s="15">
        <f>IF(PERL[[#This Row],[Unadjusted Maximum Revenue]]/(PERL[[#This Row],[Proposed Taxable Valuation]]/1000)&gt;PERL[[#This Row],[Max Debt RATE]],PERL[[#This Row],[Max Debt RATE]],PERL[[#This Row],[Unadjusted Maximum Revenue]]/(PERL[[#This Row],[Proposed Taxable Valuation]]/1000))</f>
        <v>0</v>
      </c>
      <c r="K1939" s="26">
        <f>ROUND(PERL[[#This Row],[Proposed Taxable Valuation]]/1000*PERL[[#This Row],[Adjusted Rate]],0)</f>
        <v>0</v>
      </c>
      <c r="L1939" s="19">
        <f t="shared" si="164"/>
        <v>0</v>
      </c>
      <c r="M1939" s="17">
        <f t="shared" si="166"/>
        <v>0</v>
      </c>
      <c r="N1939" s="5">
        <v>944945721</v>
      </c>
      <c r="O1939">
        <f>INDEX($R$3:$T$335,MATCH(PERL[[#This Row],[DistrictNumber]],$R$3:$R$335,0),3)</f>
        <v>0</v>
      </c>
      <c r="P1939" s="9">
        <f t="shared" si="162"/>
        <v>0</v>
      </c>
      <c r="V1939">
        <v>2031</v>
      </c>
      <c r="W1939" t="s">
        <v>620</v>
      </c>
      <c r="X1939" s="25">
        <v>465894386</v>
      </c>
    </row>
    <row r="1940" spans="1:24" x14ac:dyDescent="0.35">
      <c r="A1940" s="13">
        <v>2031</v>
      </c>
      <c r="B1940" s="13">
        <f t="shared" si="163"/>
        <v>2030</v>
      </c>
      <c r="C1940" t="s">
        <v>614</v>
      </c>
      <c r="D1940" t="s">
        <v>615</v>
      </c>
      <c r="E1940" s="5">
        <v>13482859986</v>
      </c>
      <c r="F1940" s="13">
        <f>INDEX($R$3:$T$335,MATCH(PERL[[#This Row],[DistrictNumber]],$R$3:$R$335,0),3)</f>
        <v>0.13500000000000001</v>
      </c>
      <c r="G1940" s="9">
        <f t="shared" si="165"/>
        <v>1820186.0981100001</v>
      </c>
      <c r="H1940" s="11">
        <v>1.02</v>
      </c>
      <c r="I1940" s="12" cm="1">
        <f t="array" ref="I1940">INDEX(PERL[],MATCH(PERL[[#This Row],[Base Year]]&amp;PERL[[#This Row],[DistrictNumber]],PERL[[Fiscal Year]:[Fiscal Year]]&amp;PERL[[DistrictNumber]:[DistrictNumber]],0),9)*$H1940</f>
        <v>878707.48512403411</v>
      </c>
      <c r="J1940" s="15">
        <f>IF(PERL[[#This Row],[Unadjusted Maximum Revenue]]/(PERL[[#This Row],[Proposed Taxable Valuation]]/1000)&gt;PERL[[#This Row],[Max Debt RATE]],PERL[[#This Row],[Max Debt RATE]],PERL[[#This Row],[Unadjusted Maximum Revenue]]/(PERL[[#This Row],[Proposed Taxable Valuation]]/1000))</f>
        <v>6.5172187950957347E-2</v>
      </c>
      <c r="K1940" s="26">
        <f>ROUND(PERL[[#This Row],[Proposed Taxable Valuation]]/1000*PERL[[#This Row],[Adjusted Rate]],0)</f>
        <v>878707</v>
      </c>
      <c r="L1940" s="19">
        <f t="shared" si="164"/>
        <v>-941478.61298596603</v>
      </c>
      <c r="M1940" s="17">
        <f t="shared" si="166"/>
        <v>-6.9827812049042662E-2</v>
      </c>
      <c r="N1940" s="5">
        <v>7749367441</v>
      </c>
      <c r="O1940">
        <f>INDEX($R$3:$T$335,MATCH(PERL[[#This Row],[DistrictNumber]],$R$3:$R$335,0),3)</f>
        <v>0.13500000000000001</v>
      </c>
      <c r="P1940" s="9">
        <f t="shared" si="162"/>
        <v>1046164.604535</v>
      </c>
      <c r="V1940">
        <v>2031</v>
      </c>
      <c r="W1940" t="s">
        <v>622</v>
      </c>
      <c r="X1940" s="25">
        <v>676223542</v>
      </c>
    </row>
    <row r="1941" spans="1:24" x14ac:dyDescent="0.35">
      <c r="A1941" s="13">
        <v>2031</v>
      </c>
      <c r="B1941" s="13">
        <f t="shared" si="163"/>
        <v>2030</v>
      </c>
      <c r="C1941" t="s">
        <v>616</v>
      </c>
      <c r="D1941" t="s">
        <v>617</v>
      </c>
      <c r="E1941" s="5">
        <v>713643882</v>
      </c>
      <c r="F1941" s="13">
        <f>INDEX($R$3:$T$335,MATCH(PERL[[#This Row],[DistrictNumber]],$R$3:$R$335,0),3)</f>
        <v>0</v>
      </c>
      <c r="G1941" s="9">
        <f t="shared" si="165"/>
        <v>0</v>
      </c>
      <c r="H1941" s="11">
        <v>1.02</v>
      </c>
      <c r="I1941" s="12" cm="1">
        <f t="array" ref="I1941">INDEX(PERL[],MATCH(PERL[[#This Row],[Base Year]]&amp;PERL[[#This Row],[DistrictNumber]],PERL[[Fiscal Year]:[Fiscal Year]]&amp;PERL[[DistrictNumber]:[DistrictNumber]],0),9)*$H1941</f>
        <v>0</v>
      </c>
      <c r="J1941" s="15">
        <f>IF(PERL[[#This Row],[Unadjusted Maximum Revenue]]/(PERL[[#This Row],[Proposed Taxable Valuation]]/1000)&gt;PERL[[#This Row],[Max Debt RATE]],PERL[[#This Row],[Max Debt RATE]],PERL[[#This Row],[Unadjusted Maximum Revenue]]/(PERL[[#This Row],[Proposed Taxable Valuation]]/1000))</f>
        <v>0</v>
      </c>
      <c r="K1941" s="26">
        <f>ROUND(PERL[[#This Row],[Proposed Taxable Valuation]]/1000*PERL[[#This Row],[Adjusted Rate]],0)</f>
        <v>0</v>
      </c>
      <c r="L1941" s="19">
        <f t="shared" si="164"/>
        <v>0</v>
      </c>
      <c r="M1941" s="17">
        <f t="shared" si="166"/>
        <v>0</v>
      </c>
      <c r="N1941" s="5">
        <v>539421475</v>
      </c>
      <c r="O1941">
        <f>INDEX($R$3:$T$335,MATCH(PERL[[#This Row],[DistrictNumber]],$R$3:$R$335,0),3)</f>
        <v>0</v>
      </c>
      <c r="P1941" s="9">
        <f t="shared" si="162"/>
        <v>0</v>
      </c>
      <c r="V1941">
        <v>2031</v>
      </c>
      <c r="W1941" t="s">
        <v>624</v>
      </c>
      <c r="X1941" s="25">
        <v>1061506711</v>
      </c>
    </row>
    <row r="1942" spans="1:24" x14ac:dyDescent="0.35">
      <c r="A1942" s="13">
        <v>2031</v>
      </c>
      <c r="B1942" s="13">
        <f t="shared" si="163"/>
        <v>2030</v>
      </c>
      <c r="C1942" t="s">
        <v>618</v>
      </c>
      <c r="D1942" t="s">
        <v>619</v>
      </c>
      <c r="E1942" s="5">
        <v>553729968</v>
      </c>
      <c r="F1942" s="13">
        <f>INDEX($R$3:$T$335,MATCH(PERL[[#This Row],[DistrictNumber]],$R$3:$R$335,0),3)</f>
        <v>0.13500000000000001</v>
      </c>
      <c r="G1942" s="9">
        <f t="shared" si="165"/>
        <v>74753.54568000001</v>
      </c>
      <c r="H1942" s="11">
        <v>1.02</v>
      </c>
      <c r="I1942" s="12" cm="1">
        <f t="array" ref="I1942">INDEX(PERL[],MATCH(PERL[[#This Row],[Base Year]]&amp;PERL[[#This Row],[DistrictNumber]],PERL[[Fiscal Year]:[Fiscal Year]]&amp;PERL[[DistrictNumber]:[DistrictNumber]],0),9)*$H1942</f>
        <v>52872.383234918074</v>
      </c>
      <c r="J1942" s="15">
        <f>IF(PERL[[#This Row],[Unadjusted Maximum Revenue]]/(PERL[[#This Row],[Proposed Taxable Valuation]]/1000)&gt;PERL[[#This Row],[Max Debt RATE]],PERL[[#This Row],[Max Debt RATE]],PERL[[#This Row],[Unadjusted Maximum Revenue]]/(PERL[[#This Row],[Proposed Taxable Valuation]]/1000))</f>
        <v>9.5484055930521852E-2</v>
      </c>
      <c r="K1942" s="26">
        <f>ROUND(PERL[[#This Row],[Proposed Taxable Valuation]]/1000*PERL[[#This Row],[Adjusted Rate]],0)</f>
        <v>52872</v>
      </c>
      <c r="L1942" s="19">
        <f t="shared" si="164"/>
        <v>-21881.162445081936</v>
      </c>
      <c r="M1942" s="17">
        <f t="shared" si="166"/>
        <v>-3.9515944069478157E-2</v>
      </c>
      <c r="N1942" s="5">
        <v>413495740</v>
      </c>
      <c r="O1942">
        <f>INDEX($R$3:$T$335,MATCH(PERL[[#This Row],[DistrictNumber]],$R$3:$R$335,0),3)</f>
        <v>0.13500000000000001</v>
      </c>
      <c r="P1942" s="9">
        <f t="shared" si="162"/>
        <v>55821.924900000005</v>
      </c>
      <c r="V1942">
        <v>2031</v>
      </c>
      <c r="W1942" t="s">
        <v>626</v>
      </c>
      <c r="X1942" s="25">
        <v>605717021</v>
      </c>
    </row>
    <row r="1943" spans="1:24" x14ac:dyDescent="0.35">
      <c r="A1943" s="13">
        <v>2031</v>
      </c>
      <c r="B1943" s="13">
        <f t="shared" si="163"/>
        <v>2030</v>
      </c>
      <c r="C1943" t="s">
        <v>620</v>
      </c>
      <c r="D1943" t="s">
        <v>621</v>
      </c>
      <c r="E1943" s="5">
        <v>465894386</v>
      </c>
      <c r="F1943" s="13">
        <f>INDEX($R$3:$T$335,MATCH(PERL[[#This Row],[DistrictNumber]],$R$3:$R$335,0),3)</f>
        <v>0</v>
      </c>
      <c r="G1943" s="9">
        <f t="shared" si="165"/>
        <v>0</v>
      </c>
      <c r="H1943" s="11">
        <v>1.02</v>
      </c>
      <c r="I1943" s="12" cm="1">
        <f t="array" ref="I1943">INDEX(PERL[],MATCH(PERL[[#This Row],[Base Year]]&amp;PERL[[#This Row],[DistrictNumber]],PERL[[Fiscal Year]:[Fiscal Year]]&amp;PERL[[DistrictNumber]:[DistrictNumber]],0),9)*$H1943</f>
        <v>0</v>
      </c>
      <c r="J1943" s="15">
        <f>IF(PERL[[#This Row],[Unadjusted Maximum Revenue]]/(PERL[[#This Row],[Proposed Taxable Valuation]]/1000)&gt;PERL[[#This Row],[Max Debt RATE]],PERL[[#This Row],[Max Debt RATE]],PERL[[#This Row],[Unadjusted Maximum Revenue]]/(PERL[[#This Row],[Proposed Taxable Valuation]]/1000))</f>
        <v>0</v>
      </c>
      <c r="K1943" s="26">
        <f>ROUND(PERL[[#This Row],[Proposed Taxable Valuation]]/1000*PERL[[#This Row],[Adjusted Rate]],0)</f>
        <v>0</v>
      </c>
      <c r="L1943" s="19">
        <f t="shared" si="164"/>
        <v>0</v>
      </c>
      <c r="M1943" s="17">
        <f t="shared" si="166"/>
        <v>0</v>
      </c>
      <c r="N1943" s="5">
        <v>339747079</v>
      </c>
      <c r="O1943">
        <f>INDEX($R$3:$T$335,MATCH(PERL[[#This Row],[DistrictNumber]],$R$3:$R$335,0),3)</f>
        <v>0</v>
      </c>
      <c r="P1943" s="9">
        <f t="shared" si="162"/>
        <v>0</v>
      </c>
      <c r="V1943">
        <v>2031</v>
      </c>
      <c r="W1943" t="s">
        <v>628</v>
      </c>
      <c r="X1943" s="25">
        <v>594120288</v>
      </c>
    </row>
    <row r="1944" spans="1:24" x14ac:dyDescent="0.35">
      <c r="A1944" s="13">
        <v>2031</v>
      </c>
      <c r="B1944" s="13">
        <f t="shared" si="163"/>
        <v>2030</v>
      </c>
      <c r="C1944" t="s">
        <v>622</v>
      </c>
      <c r="D1944" t="s">
        <v>623</v>
      </c>
      <c r="E1944" s="5">
        <v>676223542</v>
      </c>
      <c r="F1944" s="13">
        <f>INDEX($R$3:$T$335,MATCH(PERL[[#This Row],[DistrictNumber]],$R$3:$R$335,0),3)</f>
        <v>0</v>
      </c>
      <c r="G1944" s="9">
        <f t="shared" si="165"/>
        <v>0</v>
      </c>
      <c r="H1944" s="11">
        <v>1.02</v>
      </c>
      <c r="I1944" s="12" cm="1">
        <f t="array" ref="I1944">INDEX(PERL[],MATCH(PERL[[#This Row],[Base Year]]&amp;PERL[[#This Row],[DistrictNumber]],PERL[[Fiscal Year]:[Fiscal Year]]&amp;PERL[[DistrictNumber]:[DistrictNumber]],0),9)*$H1944</f>
        <v>0</v>
      </c>
      <c r="J1944" s="15">
        <f>IF(PERL[[#This Row],[Unadjusted Maximum Revenue]]/(PERL[[#This Row],[Proposed Taxable Valuation]]/1000)&gt;PERL[[#This Row],[Max Debt RATE]],PERL[[#This Row],[Max Debt RATE]],PERL[[#This Row],[Unadjusted Maximum Revenue]]/(PERL[[#This Row],[Proposed Taxable Valuation]]/1000))</f>
        <v>0</v>
      </c>
      <c r="K1944" s="26">
        <f>ROUND(PERL[[#This Row],[Proposed Taxable Valuation]]/1000*PERL[[#This Row],[Adjusted Rate]],0)</f>
        <v>0</v>
      </c>
      <c r="L1944" s="19">
        <f t="shared" si="164"/>
        <v>0</v>
      </c>
      <c r="M1944" s="17">
        <f t="shared" si="166"/>
        <v>0</v>
      </c>
      <c r="N1944" s="5">
        <v>424540475</v>
      </c>
      <c r="O1944">
        <f>INDEX($R$3:$T$335,MATCH(PERL[[#This Row],[DistrictNumber]],$R$3:$R$335,0),3)</f>
        <v>0</v>
      </c>
      <c r="P1944" s="9">
        <f t="shared" si="162"/>
        <v>0</v>
      </c>
      <c r="V1944">
        <v>2031</v>
      </c>
      <c r="W1944" t="s">
        <v>630</v>
      </c>
      <c r="X1944" s="25">
        <v>454624777</v>
      </c>
    </row>
    <row r="1945" spans="1:24" x14ac:dyDescent="0.35">
      <c r="A1945" s="13">
        <v>2031</v>
      </c>
      <c r="B1945" s="13">
        <f t="shared" si="163"/>
        <v>2030</v>
      </c>
      <c r="C1945" t="s">
        <v>624</v>
      </c>
      <c r="D1945" t="s">
        <v>625</v>
      </c>
      <c r="E1945" s="5">
        <v>1061506711</v>
      </c>
      <c r="F1945" s="13">
        <f>INDEX($R$3:$T$335,MATCH(PERL[[#This Row],[DistrictNumber]],$R$3:$R$335,0),3)</f>
        <v>0</v>
      </c>
      <c r="G1945" s="9">
        <f t="shared" si="165"/>
        <v>0</v>
      </c>
      <c r="H1945" s="11">
        <v>1.02</v>
      </c>
      <c r="I1945" s="12" cm="1">
        <f t="array" ref="I1945">INDEX(PERL[],MATCH(PERL[[#This Row],[Base Year]]&amp;PERL[[#This Row],[DistrictNumber]],PERL[[Fiscal Year]:[Fiscal Year]]&amp;PERL[[DistrictNumber]:[DistrictNumber]],0),9)*$H1945</f>
        <v>0</v>
      </c>
      <c r="J1945" s="15">
        <f>IF(PERL[[#This Row],[Unadjusted Maximum Revenue]]/(PERL[[#This Row],[Proposed Taxable Valuation]]/1000)&gt;PERL[[#This Row],[Max Debt RATE]],PERL[[#This Row],[Max Debt RATE]],PERL[[#This Row],[Unadjusted Maximum Revenue]]/(PERL[[#This Row],[Proposed Taxable Valuation]]/1000))</f>
        <v>0</v>
      </c>
      <c r="K1945" s="26">
        <f>ROUND(PERL[[#This Row],[Proposed Taxable Valuation]]/1000*PERL[[#This Row],[Adjusted Rate]],0)</f>
        <v>0</v>
      </c>
      <c r="L1945" s="19">
        <f t="shared" si="164"/>
        <v>0</v>
      </c>
      <c r="M1945" s="17">
        <f t="shared" si="166"/>
        <v>0</v>
      </c>
      <c r="N1945" s="5">
        <v>719197114</v>
      </c>
      <c r="O1945">
        <f>INDEX($R$3:$T$335,MATCH(PERL[[#This Row],[DistrictNumber]],$R$3:$R$335,0),3)</f>
        <v>0</v>
      </c>
      <c r="P1945" s="9">
        <f t="shared" si="162"/>
        <v>0</v>
      </c>
      <c r="V1945">
        <v>2031</v>
      </c>
      <c r="W1945" t="s">
        <v>634</v>
      </c>
      <c r="X1945" s="25">
        <v>723287829</v>
      </c>
    </row>
    <row r="1946" spans="1:24" x14ac:dyDescent="0.35">
      <c r="A1946" s="13">
        <v>2031</v>
      </c>
      <c r="B1946" s="13">
        <f t="shared" si="163"/>
        <v>2030</v>
      </c>
      <c r="C1946" t="s">
        <v>626</v>
      </c>
      <c r="D1946" t="s">
        <v>627</v>
      </c>
      <c r="E1946" s="5">
        <v>605717021</v>
      </c>
      <c r="F1946" s="13">
        <f>INDEX($R$3:$T$335,MATCH(PERL[[#This Row],[DistrictNumber]],$R$3:$R$335,0),3)</f>
        <v>0</v>
      </c>
      <c r="G1946" s="9">
        <f t="shared" si="165"/>
        <v>0</v>
      </c>
      <c r="H1946" s="11">
        <v>1.02</v>
      </c>
      <c r="I1946" s="12" cm="1">
        <f t="array" ref="I1946">INDEX(PERL[],MATCH(PERL[[#This Row],[Base Year]]&amp;PERL[[#This Row],[DistrictNumber]],PERL[[Fiscal Year]:[Fiscal Year]]&amp;PERL[[DistrictNumber]:[DistrictNumber]],0),9)*$H1946</f>
        <v>0</v>
      </c>
      <c r="J1946" s="15">
        <f>IF(PERL[[#This Row],[Unadjusted Maximum Revenue]]/(PERL[[#This Row],[Proposed Taxable Valuation]]/1000)&gt;PERL[[#This Row],[Max Debt RATE]],PERL[[#This Row],[Max Debt RATE]],PERL[[#This Row],[Unadjusted Maximum Revenue]]/(PERL[[#This Row],[Proposed Taxable Valuation]]/1000))</f>
        <v>0</v>
      </c>
      <c r="K1946" s="26">
        <f>ROUND(PERL[[#This Row],[Proposed Taxable Valuation]]/1000*PERL[[#This Row],[Adjusted Rate]],0)</f>
        <v>0</v>
      </c>
      <c r="L1946" s="19">
        <f t="shared" si="164"/>
        <v>0</v>
      </c>
      <c r="M1946" s="17">
        <f t="shared" si="166"/>
        <v>0</v>
      </c>
      <c r="N1946" s="5">
        <v>397290918</v>
      </c>
      <c r="O1946">
        <f>INDEX($R$3:$T$335,MATCH(PERL[[#This Row],[DistrictNumber]],$R$3:$R$335,0),3)</f>
        <v>0</v>
      </c>
      <c r="P1946" s="9">
        <f t="shared" si="162"/>
        <v>0</v>
      </c>
      <c r="V1946">
        <v>2031</v>
      </c>
      <c r="W1946" t="s">
        <v>636</v>
      </c>
      <c r="X1946" s="25">
        <v>218181438</v>
      </c>
    </row>
    <row r="1947" spans="1:24" x14ac:dyDescent="0.35">
      <c r="A1947" s="13">
        <v>2031</v>
      </c>
      <c r="B1947" s="13">
        <f t="shared" si="163"/>
        <v>2030</v>
      </c>
      <c r="C1947" t="s">
        <v>628</v>
      </c>
      <c r="D1947" t="s">
        <v>629</v>
      </c>
      <c r="E1947" s="5">
        <v>594120288</v>
      </c>
      <c r="F1947" s="13">
        <f>INDEX($R$3:$T$335,MATCH(PERL[[#This Row],[DistrictNumber]],$R$3:$R$335,0),3)</f>
        <v>0</v>
      </c>
      <c r="G1947" s="9">
        <f t="shared" si="165"/>
        <v>0</v>
      </c>
      <c r="H1947" s="11">
        <v>1.02</v>
      </c>
      <c r="I1947" s="12" cm="1">
        <f t="array" ref="I1947">INDEX(PERL[],MATCH(PERL[[#This Row],[Base Year]]&amp;PERL[[#This Row],[DistrictNumber]],PERL[[Fiscal Year]:[Fiscal Year]]&amp;PERL[[DistrictNumber]:[DistrictNumber]],0),9)*$H1947</f>
        <v>0</v>
      </c>
      <c r="J1947" s="15">
        <f>IF(PERL[[#This Row],[Unadjusted Maximum Revenue]]/(PERL[[#This Row],[Proposed Taxable Valuation]]/1000)&gt;PERL[[#This Row],[Max Debt RATE]],PERL[[#This Row],[Max Debt RATE]],PERL[[#This Row],[Unadjusted Maximum Revenue]]/(PERL[[#This Row],[Proposed Taxable Valuation]]/1000))</f>
        <v>0</v>
      </c>
      <c r="K1947" s="26">
        <f>ROUND(PERL[[#This Row],[Proposed Taxable Valuation]]/1000*PERL[[#This Row],[Adjusted Rate]],0)</f>
        <v>0</v>
      </c>
      <c r="L1947" s="19">
        <f t="shared" si="164"/>
        <v>0</v>
      </c>
      <c r="M1947" s="17">
        <f t="shared" si="166"/>
        <v>0</v>
      </c>
      <c r="N1947" s="5">
        <v>426652529</v>
      </c>
      <c r="O1947">
        <f>INDEX($R$3:$T$335,MATCH(PERL[[#This Row],[DistrictNumber]],$R$3:$R$335,0),3)</f>
        <v>0</v>
      </c>
      <c r="P1947" s="9">
        <f t="shared" si="162"/>
        <v>0</v>
      </c>
      <c r="V1947">
        <v>2031</v>
      </c>
      <c r="W1947" t="s">
        <v>638</v>
      </c>
      <c r="X1947" s="25">
        <v>894811164</v>
      </c>
    </row>
    <row r="1948" spans="1:24" x14ac:dyDescent="0.35">
      <c r="A1948" s="13">
        <v>2031</v>
      </c>
      <c r="B1948" s="13">
        <f t="shared" si="163"/>
        <v>2030</v>
      </c>
      <c r="C1948" t="s">
        <v>630</v>
      </c>
      <c r="D1948" t="s">
        <v>631</v>
      </c>
      <c r="E1948" s="5">
        <v>454624777</v>
      </c>
      <c r="F1948" s="13">
        <f>INDEX($R$3:$T$335,MATCH(PERL[[#This Row],[DistrictNumber]],$R$3:$R$335,0),3)</f>
        <v>0</v>
      </c>
      <c r="G1948" s="9">
        <f t="shared" si="165"/>
        <v>0</v>
      </c>
      <c r="H1948" s="11">
        <v>1.02</v>
      </c>
      <c r="I1948" s="12" cm="1">
        <f t="array" ref="I1948">INDEX(PERL[],MATCH(PERL[[#This Row],[Base Year]]&amp;PERL[[#This Row],[DistrictNumber]],PERL[[Fiscal Year]:[Fiscal Year]]&amp;PERL[[DistrictNumber]:[DistrictNumber]],0),9)*$H1948</f>
        <v>0</v>
      </c>
      <c r="J1948" s="15">
        <f>IF(PERL[[#This Row],[Unadjusted Maximum Revenue]]/(PERL[[#This Row],[Proposed Taxable Valuation]]/1000)&gt;PERL[[#This Row],[Max Debt RATE]],PERL[[#This Row],[Max Debt RATE]],PERL[[#This Row],[Unadjusted Maximum Revenue]]/(PERL[[#This Row],[Proposed Taxable Valuation]]/1000))</f>
        <v>0</v>
      </c>
      <c r="K1948" s="26">
        <f>ROUND(PERL[[#This Row],[Proposed Taxable Valuation]]/1000*PERL[[#This Row],[Adjusted Rate]],0)</f>
        <v>0</v>
      </c>
      <c r="L1948" s="19">
        <f t="shared" si="164"/>
        <v>0</v>
      </c>
      <c r="M1948" s="17">
        <f t="shared" si="166"/>
        <v>0</v>
      </c>
      <c r="N1948" s="5">
        <v>317512111</v>
      </c>
      <c r="O1948">
        <f>INDEX($R$3:$T$335,MATCH(PERL[[#This Row],[DistrictNumber]],$R$3:$R$335,0),3)</f>
        <v>0</v>
      </c>
      <c r="P1948" s="9">
        <f t="shared" si="162"/>
        <v>0</v>
      </c>
      <c r="V1948">
        <v>2031</v>
      </c>
      <c r="W1948" t="s">
        <v>640</v>
      </c>
      <c r="X1948" s="25">
        <v>587863078</v>
      </c>
    </row>
    <row r="1949" spans="1:24" x14ac:dyDescent="0.35">
      <c r="A1949" s="13">
        <v>2031</v>
      </c>
      <c r="B1949" s="13">
        <f t="shared" si="163"/>
        <v>2030</v>
      </c>
      <c r="C1949" t="s">
        <v>632</v>
      </c>
      <c r="D1949" t="s">
        <v>633</v>
      </c>
      <c r="E1949" s="5">
        <v>3533931284</v>
      </c>
      <c r="F1949" s="13">
        <f>INDEX($R$3:$T$335,MATCH(PERL[[#This Row],[DistrictNumber]],$R$3:$R$335,0),3)</f>
        <v>0</v>
      </c>
      <c r="G1949" s="9">
        <f t="shared" si="165"/>
        <v>0</v>
      </c>
      <c r="H1949" s="11">
        <v>1.02</v>
      </c>
      <c r="I1949" s="12" cm="1">
        <f t="array" ref="I1949">INDEX(PERL[],MATCH(PERL[[#This Row],[Base Year]]&amp;PERL[[#This Row],[DistrictNumber]],PERL[[Fiscal Year]:[Fiscal Year]]&amp;PERL[[DistrictNumber]:[DistrictNumber]],0),9)*$H1949</f>
        <v>0</v>
      </c>
      <c r="J1949" s="15">
        <f>IF(PERL[[#This Row],[Unadjusted Maximum Revenue]]/(PERL[[#This Row],[Proposed Taxable Valuation]]/1000)&gt;PERL[[#This Row],[Max Debt RATE]],PERL[[#This Row],[Max Debt RATE]],PERL[[#This Row],[Unadjusted Maximum Revenue]]/(PERL[[#This Row],[Proposed Taxable Valuation]]/1000))</f>
        <v>0</v>
      </c>
      <c r="K1949" s="26">
        <f>ROUND(PERL[[#This Row],[Proposed Taxable Valuation]]/1000*PERL[[#This Row],[Adjusted Rate]],0)</f>
        <v>0</v>
      </c>
      <c r="L1949" s="19">
        <f t="shared" si="164"/>
        <v>0</v>
      </c>
      <c r="M1949" s="17">
        <f t="shared" si="166"/>
        <v>0</v>
      </c>
      <c r="N1949" s="5">
        <v>2156397670</v>
      </c>
      <c r="O1949">
        <f>INDEX($R$3:$T$335,MATCH(PERL[[#This Row],[DistrictNumber]],$R$3:$R$335,0),3)</f>
        <v>0</v>
      </c>
      <c r="P1949" s="9">
        <f t="shared" si="162"/>
        <v>0</v>
      </c>
      <c r="V1949">
        <v>2031</v>
      </c>
      <c r="W1949" t="s">
        <v>642</v>
      </c>
      <c r="X1949" s="25">
        <v>195589039</v>
      </c>
    </row>
    <row r="1950" spans="1:24" x14ac:dyDescent="0.35">
      <c r="A1950" s="13">
        <v>2031</v>
      </c>
      <c r="B1950" s="13">
        <f t="shared" si="163"/>
        <v>2030</v>
      </c>
      <c r="C1950" t="s">
        <v>634</v>
      </c>
      <c r="D1950" t="s">
        <v>635</v>
      </c>
      <c r="E1950" s="5">
        <v>723287829</v>
      </c>
      <c r="F1950" s="13">
        <f>INDEX($R$3:$T$335,MATCH(PERL[[#This Row],[DistrictNumber]],$R$3:$R$335,0),3)</f>
        <v>0</v>
      </c>
      <c r="G1950" s="9">
        <f t="shared" si="165"/>
        <v>0</v>
      </c>
      <c r="H1950" s="11">
        <v>1.02</v>
      </c>
      <c r="I1950" s="12" cm="1">
        <f t="array" ref="I1950">INDEX(PERL[],MATCH(PERL[[#This Row],[Base Year]]&amp;PERL[[#This Row],[DistrictNumber]],PERL[[Fiscal Year]:[Fiscal Year]]&amp;PERL[[DistrictNumber]:[DistrictNumber]],0),9)*$H1950</f>
        <v>0</v>
      </c>
      <c r="J1950" s="15">
        <f>IF(PERL[[#This Row],[Unadjusted Maximum Revenue]]/(PERL[[#This Row],[Proposed Taxable Valuation]]/1000)&gt;PERL[[#This Row],[Max Debt RATE]],PERL[[#This Row],[Max Debt RATE]],PERL[[#This Row],[Unadjusted Maximum Revenue]]/(PERL[[#This Row],[Proposed Taxable Valuation]]/1000))</f>
        <v>0</v>
      </c>
      <c r="K1950" s="26">
        <f>ROUND(PERL[[#This Row],[Proposed Taxable Valuation]]/1000*PERL[[#This Row],[Adjusted Rate]],0)</f>
        <v>0</v>
      </c>
      <c r="L1950" s="19">
        <f t="shared" si="164"/>
        <v>0</v>
      </c>
      <c r="M1950" s="17">
        <f t="shared" si="166"/>
        <v>0</v>
      </c>
      <c r="N1950" s="5">
        <v>542390141</v>
      </c>
      <c r="O1950">
        <f>INDEX($R$3:$T$335,MATCH(PERL[[#This Row],[DistrictNumber]],$R$3:$R$335,0),3)</f>
        <v>0</v>
      </c>
      <c r="P1950" s="9">
        <f t="shared" si="162"/>
        <v>0</v>
      </c>
      <c r="V1950">
        <v>2031</v>
      </c>
      <c r="W1950" t="s">
        <v>644</v>
      </c>
      <c r="X1950" s="25">
        <v>1623859397</v>
      </c>
    </row>
    <row r="1951" spans="1:24" x14ac:dyDescent="0.35">
      <c r="A1951" s="13">
        <v>2031</v>
      </c>
      <c r="B1951" s="13">
        <f t="shared" si="163"/>
        <v>2030</v>
      </c>
      <c r="C1951" t="s">
        <v>636</v>
      </c>
      <c r="D1951" t="s">
        <v>637</v>
      </c>
      <c r="E1951" s="5">
        <v>218181438</v>
      </c>
      <c r="F1951" s="13">
        <f>INDEX($R$3:$T$335,MATCH(PERL[[#This Row],[DistrictNumber]],$R$3:$R$335,0),3)</f>
        <v>0</v>
      </c>
      <c r="G1951" s="9">
        <f t="shared" si="165"/>
        <v>0</v>
      </c>
      <c r="H1951" s="11">
        <v>1.02</v>
      </c>
      <c r="I1951" s="12" cm="1">
        <f t="array" ref="I1951">INDEX(PERL[],MATCH(PERL[[#This Row],[Base Year]]&amp;PERL[[#This Row],[DistrictNumber]],PERL[[Fiscal Year]:[Fiscal Year]]&amp;PERL[[DistrictNumber]:[DistrictNumber]],0),9)*$H1951</f>
        <v>0</v>
      </c>
      <c r="J1951" s="15">
        <f>IF(PERL[[#This Row],[Unadjusted Maximum Revenue]]/(PERL[[#This Row],[Proposed Taxable Valuation]]/1000)&gt;PERL[[#This Row],[Max Debt RATE]],PERL[[#This Row],[Max Debt RATE]],PERL[[#This Row],[Unadjusted Maximum Revenue]]/(PERL[[#This Row],[Proposed Taxable Valuation]]/1000))</f>
        <v>0</v>
      </c>
      <c r="K1951" s="26">
        <f>ROUND(PERL[[#This Row],[Proposed Taxable Valuation]]/1000*PERL[[#This Row],[Adjusted Rate]],0)</f>
        <v>0</v>
      </c>
      <c r="L1951" s="19">
        <f t="shared" si="164"/>
        <v>0</v>
      </c>
      <c r="M1951" s="17">
        <f t="shared" si="166"/>
        <v>0</v>
      </c>
      <c r="N1951" s="5">
        <v>169669385</v>
      </c>
      <c r="O1951">
        <f>INDEX($R$3:$T$335,MATCH(PERL[[#This Row],[DistrictNumber]],$R$3:$R$335,0),3)</f>
        <v>0</v>
      </c>
      <c r="P1951" s="9">
        <f t="shared" si="162"/>
        <v>0</v>
      </c>
      <c r="V1951">
        <v>2031</v>
      </c>
      <c r="W1951" t="s">
        <v>646</v>
      </c>
      <c r="X1951" s="25">
        <v>410310729</v>
      </c>
    </row>
    <row r="1952" spans="1:24" x14ac:dyDescent="0.35">
      <c r="A1952" s="13">
        <v>2031</v>
      </c>
      <c r="B1952" s="13">
        <f t="shared" si="163"/>
        <v>2030</v>
      </c>
      <c r="C1952" t="s">
        <v>638</v>
      </c>
      <c r="D1952" t="s">
        <v>639</v>
      </c>
      <c r="E1952" s="5">
        <v>894811164</v>
      </c>
      <c r="F1952" s="13">
        <f>INDEX($R$3:$T$335,MATCH(PERL[[#This Row],[DistrictNumber]],$R$3:$R$335,0),3)</f>
        <v>0</v>
      </c>
      <c r="G1952" s="9">
        <f t="shared" si="165"/>
        <v>0</v>
      </c>
      <c r="H1952" s="11">
        <v>1.02</v>
      </c>
      <c r="I1952" s="12" cm="1">
        <f t="array" ref="I1952">INDEX(PERL[],MATCH(PERL[[#This Row],[Base Year]]&amp;PERL[[#This Row],[DistrictNumber]],PERL[[Fiscal Year]:[Fiscal Year]]&amp;PERL[[DistrictNumber]:[DistrictNumber]],0),9)*$H1952</f>
        <v>0</v>
      </c>
      <c r="J1952" s="15">
        <f>IF(PERL[[#This Row],[Unadjusted Maximum Revenue]]/(PERL[[#This Row],[Proposed Taxable Valuation]]/1000)&gt;PERL[[#This Row],[Max Debt RATE]],PERL[[#This Row],[Max Debt RATE]],PERL[[#This Row],[Unadjusted Maximum Revenue]]/(PERL[[#This Row],[Proposed Taxable Valuation]]/1000))</f>
        <v>0</v>
      </c>
      <c r="K1952" s="26">
        <f>ROUND(PERL[[#This Row],[Proposed Taxable Valuation]]/1000*PERL[[#This Row],[Adjusted Rate]],0)</f>
        <v>0</v>
      </c>
      <c r="L1952" s="19">
        <f t="shared" si="164"/>
        <v>0</v>
      </c>
      <c r="M1952" s="17">
        <f t="shared" si="166"/>
        <v>0</v>
      </c>
      <c r="N1952" s="5">
        <v>573693553</v>
      </c>
      <c r="O1952">
        <f>INDEX($R$3:$T$335,MATCH(PERL[[#This Row],[DistrictNumber]],$R$3:$R$335,0),3)</f>
        <v>0</v>
      </c>
      <c r="P1952" s="9">
        <f t="shared" si="162"/>
        <v>0</v>
      </c>
      <c r="V1952">
        <v>2031</v>
      </c>
      <c r="W1952" t="s">
        <v>648</v>
      </c>
      <c r="X1952" s="25">
        <v>446735280</v>
      </c>
    </row>
    <row r="1953" spans="1:24" x14ac:dyDescent="0.35">
      <c r="A1953" s="13">
        <v>2031</v>
      </c>
      <c r="B1953" s="13">
        <f t="shared" si="163"/>
        <v>2030</v>
      </c>
      <c r="C1953" t="s">
        <v>640</v>
      </c>
      <c r="D1953" t="s">
        <v>641</v>
      </c>
      <c r="E1953" s="5">
        <v>587863078</v>
      </c>
      <c r="F1953" s="13">
        <f>INDEX($R$3:$T$335,MATCH(PERL[[#This Row],[DistrictNumber]],$R$3:$R$335,0),3)</f>
        <v>0</v>
      </c>
      <c r="G1953" s="9">
        <f t="shared" si="165"/>
        <v>0</v>
      </c>
      <c r="H1953" s="11">
        <v>1.02</v>
      </c>
      <c r="I1953" s="12" cm="1">
        <f t="array" ref="I1953">INDEX(PERL[],MATCH(PERL[[#This Row],[Base Year]]&amp;PERL[[#This Row],[DistrictNumber]],PERL[[Fiscal Year]:[Fiscal Year]]&amp;PERL[[DistrictNumber]:[DistrictNumber]],0),9)*$H1953</f>
        <v>0</v>
      </c>
      <c r="J1953" s="15">
        <f>IF(PERL[[#This Row],[Unadjusted Maximum Revenue]]/(PERL[[#This Row],[Proposed Taxable Valuation]]/1000)&gt;PERL[[#This Row],[Max Debt RATE]],PERL[[#This Row],[Max Debt RATE]],PERL[[#This Row],[Unadjusted Maximum Revenue]]/(PERL[[#This Row],[Proposed Taxable Valuation]]/1000))</f>
        <v>0</v>
      </c>
      <c r="K1953" s="26">
        <f>ROUND(PERL[[#This Row],[Proposed Taxable Valuation]]/1000*PERL[[#This Row],[Adjusted Rate]],0)</f>
        <v>0</v>
      </c>
      <c r="L1953" s="19">
        <f t="shared" si="164"/>
        <v>0</v>
      </c>
      <c r="M1953" s="17">
        <f t="shared" si="166"/>
        <v>0</v>
      </c>
      <c r="N1953" s="5">
        <v>370850344</v>
      </c>
      <c r="O1953">
        <f>INDEX($R$3:$T$335,MATCH(PERL[[#This Row],[DistrictNumber]],$R$3:$R$335,0),3)</f>
        <v>0</v>
      </c>
      <c r="P1953" s="9">
        <f t="shared" si="162"/>
        <v>0</v>
      </c>
      <c r="V1953">
        <v>2031</v>
      </c>
      <c r="W1953" t="s">
        <v>650</v>
      </c>
      <c r="X1953" s="25">
        <v>1039354288</v>
      </c>
    </row>
    <row r="1954" spans="1:24" x14ac:dyDescent="0.35">
      <c r="A1954" s="13">
        <v>2031</v>
      </c>
      <c r="B1954" s="13">
        <f t="shared" si="163"/>
        <v>2030</v>
      </c>
      <c r="C1954" t="s">
        <v>642</v>
      </c>
      <c r="D1954" t="s">
        <v>643</v>
      </c>
      <c r="E1954" s="5">
        <v>195589039</v>
      </c>
      <c r="F1954" s="13">
        <f>INDEX($R$3:$T$335,MATCH(PERL[[#This Row],[DistrictNumber]],$R$3:$R$335,0),3)</f>
        <v>0</v>
      </c>
      <c r="G1954" s="9">
        <f t="shared" si="165"/>
        <v>0</v>
      </c>
      <c r="H1954" s="11">
        <v>1.02</v>
      </c>
      <c r="I1954" s="12" cm="1">
        <f t="array" ref="I1954">INDEX(PERL[],MATCH(PERL[[#This Row],[Base Year]]&amp;PERL[[#This Row],[DistrictNumber]],PERL[[Fiscal Year]:[Fiscal Year]]&amp;PERL[[DistrictNumber]:[DistrictNumber]],0),9)*$H1954</f>
        <v>0</v>
      </c>
      <c r="J1954" s="15">
        <f>IF(PERL[[#This Row],[Unadjusted Maximum Revenue]]/(PERL[[#This Row],[Proposed Taxable Valuation]]/1000)&gt;PERL[[#This Row],[Max Debt RATE]],PERL[[#This Row],[Max Debt RATE]],PERL[[#This Row],[Unadjusted Maximum Revenue]]/(PERL[[#This Row],[Proposed Taxable Valuation]]/1000))</f>
        <v>0</v>
      </c>
      <c r="K1954" s="26">
        <f>ROUND(PERL[[#This Row],[Proposed Taxable Valuation]]/1000*PERL[[#This Row],[Adjusted Rate]],0)</f>
        <v>0</v>
      </c>
      <c r="L1954" s="19">
        <f t="shared" si="164"/>
        <v>0</v>
      </c>
      <c r="M1954" s="17">
        <f t="shared" si="166"/>
        <v>0</v>
      </c>
      <c r="N1954" s="5">
        <v>144054614</v>
      </c>
      <c r="O1954">
        <f>INDEX($R$3:$T$335,MATCH(PERL[[#This Row],[DistrictNumber]],$R$3:$R$335,0),3)</f>
        <v>0</v>
      </c>
      <c r="P1954" s="9">
        <f t="shared" ref="P1954:P1958" si="167">N1954/1000*O1954</f>
        <v>0</v>
      </c>
    </row>
    <row r="1955" spans="1:24" x14ac:dyDescent="0.35">
      <c r="A1955" s="13">
        <v>2031</v>
      </c>
      <c r="B1955" s="13">
        <f t="shared" si="163"/>
        <v>2030</v>
      </c>
      <c r="C1955" t="s">
        <v>644</v>
      </c>
      <c r="D1955" t="s">
        <v>645</v>
      </c>
      <c r="E1955" s="5">
        <v>1623859397</v>
      </c>
      <c r="F1955" s="13">
        <f>INDEX($R$3:$T$335,MATCH(PERL[[#This Row],[DistrictNumber]],$R$3:$R$335,0),3)</f>
        <v>0</v>
      </c>
      <c r="G1955" s="9">
        <f t="shared" si="165"/>
        <v>0</v>
      </c>
      <c r="H1955" s="11">
        <v>1.02</v>
      </c>
      <c r="I1955" s="12" cm="1">
        <f t="array" ref="I1955">INDEX(PERL[],MATCH(PERL[[#This Row],[Base Year]]&amp;PERL[[#This Row],[DistrictNumber]],PERL[[Fiscal Year]:[Fiscal Year]]&amp;PERL[[DistrictNumber]:[DistrictNumber]],0),9)*$H1955</f>
        <v>0</v>
      </c>
      <c r="J1955" s="15">
        <f>IF(PERL[[#This Row],[Unadjusted Maximum Revenue]]/(PERL[[#This Row],[Proposed Taxable Valuation]]/1000)&gt;PERL[[#This Row],[Max Debt RATE]],PERL[[#This Row],[Max Debt RATE]],PERL[[#This Row],[Unadjusted Maximum Revenue]]/(PERL[[#This Row],[Proposed Taxable Valuation]]/1000))</f>
        <v>0</v>
      </c>
      <c r="K1955" s="26">
        <f>ROUND(PERL[[#This Row],[Proposed Taxable Valuation]]/1000*PERL[[#This Row],[Adjusted Rate]],0)</f>
        <v>0</v>
      </c>
      <c r="L1955" s="19">
        <f t="shared" si="164"/>
        <v>0</v>
      </c>
      <c r="M1955" s="17">
        <f t="shared" si="166"/>
        <v>0</v>
      </c>
      <c r="N1955" s="5">
        <v>929452954</v>
      </c>
      <c r="O1955">
        <f>INDEX($R$3:$T$335,MATCH(PERL[[#This Row],[DistrictNumber]],$R$3:$R$335,0),3)</f>
        <v>0</v>
      </c>
      <c r="P1955" s="9">
        <f t="shared" si="167"/>
        <v>0</v>
      </c>
    </row>
    <row r="1956" spans="1:24" x14ac:dyDescent="0.35">
      <c r="A1956" s="13">
        <v>2031</v>
      </c>
      <c r="B1956" s="13">
        <f t="shared" si="163"/>
        <v>2030</v>
      </c>
      <c r="C1956" t="s">
        <v>646</v>
      </c>
      <c r="D1956" t="s">
        <v>647</v>
      </c>
      <c r="E1956" s="5">
        <v>410310729</v>
      </c>
      <c r="F1956" s="13">
        <f>INDEX($R$3:$T$335,MATCH(PERL[[#This Row],[DistrictNumber]],$R$3:$R$335,0),3)</f>
        <v>0</v>
      </c>
      <c r="G1956" s="9">
        <f t="shared" si="165"/>
        <v>0</v>
      </c>
      <c r="H1956" s="11">
        <v>1.02</v>
      </c>
      <c r="I1956" s="12" cm="1">
        <f t="array" ref="I1956">INDEX(PERL[],MATCH(PERL[[#This Row],[Base Year]]&amp;PERL[[#This Row],[DistrictNumber]],PERL[[Fiscal Year]:[Fiscal Year]]&amp;PERL[[DistrictNumber]:[DistrictNumber]],0),9)*$H1956</f>
        <v>0</v>
      </c>
      <c r="J1956" s="15">
        <f>IF(PERL[[#This Row],[Unadjusted Maximum Revenue]]/(PERL[[#This Row],[Proposed Taxable Valuation]]/1000)&gt;PERL[[#This Row],[Max Debt RATE]],PERL[[#This Row],[Max Debt RATE]],PERL[[#This Row],[Unadjusted Maximum Revenue]]/(PERL[[#This Row],[Proposed Taxable Valuation]]/1000))</f>
        <v>0</v>
      </c>
      <c r="K1956" s="26">
        <f>ROUND(PERL[[#This Row],[Proposed Taxable Valuation]]/1000*PERL[[#This Row],[Adjusted Rate]],0)</f>
        <v>0</v>
      </c>
      <c r="L1956" s="19">
        <f t="shared" si="164"/>
        <v>0</v>
      </c>
      <c r="M1956" s="17">
        <f t="shared" si="166"/>
        <v>0</v>
      </c>
      <c r="N1956" s="5">
        <v>278200616</v>
      </c>
      <c r="O1956">
        <f>INDEX($R$3:$T$335,MATCH(PERL[[#This Row],[DistrictNumber]],$R$3:$R$335,0),3)</f>
        <v>0</v>
      </c>
      <c r="P1956" s="9">
        <f t="shared" si="167"/>
        <v>0</v>
      </c>
    </row>
    <row r="1957" spans="1:24" x14ac:dyDescent="0.35">
      <c r="A1957" s="13">
        <v>2031</v>
      </c>
      <c r="B1957" s="13">
        <f t="shared" si="163"/>
        <v>2030</v>
      </c>
      <c r="C1957" t="s">
        <v>648</v>
      </c>
      <c r="D1957" t="s">
        <v>649</v>
      </c>
      <c r="E1957" s="5">
        <v>446735280</v>
      </c>
      <c r="F1957" s="13">
        <f>INDEX($R$3:$T$335,MATCH(PERL[[#This Row],[DistrictNumber]],$R$3:$R$335,0),3)</f>
        <v>0</v>
      </c>
      <c r="G1957" s="9">
        <f t="shared" si="165"/>
        <v>0</v>
      </c>
      <c r="H1957" s="11">
        <v>1.02</v>
      </c>
      <c r="I1957" s="12" cm="1">
        <f t="array" ref="I1957">INDEX(PERL[],MATCH(PERL[[#This Row],[Base Year]]&amp;PERL[[#This Row],[DistrictNumber]],PERL[[Fiscal Year]:[Fiscal Year]]&amp;PERL[[DistrictNumber]:[DistrictNumber]],0),9)*$H1957</f>
        <v>0</v>
      </c>
      <c r="J1957" s="15">
        <f>IF(PERL[[#This Row],[Unadjusted Maximum Revenue]]/(PERL[[#This Row],[Proposed Taxable Valuation]]/1000)&gt;PERL[[#This Row],[Max Debt RATE]],PERL[[#This Row],[Max Debt RATE]],PERL[[#This Row],[Unadjusted Maximum Revenue]]/(PERL[[#This Row],[Proposed Taxable Valuation]]/1000))</f>
        <v>0</v>
      </c>
      <c r="K1957" s="26">
        <f>ROUND(PERL[[#This Row],[Proposed Taxable Valuation]]/1000*PERL[[#This Row],[Adjusted Rate]],0)</f>
        <v>0</v>
      </c>
      <c r="L1957" s="19">
        <f t="shared" si="164"/>
        <v>0</v>
      </c>
      <c r="M1957" s="17">
        <f t="shared" si="166"/>
        <v>0</v>
      </c>
      <c r="N1957" s="5">
        <v>295934190</v>
      </c>
      <c r="O1957">
        <f>INDEX($R$3:$T$335,MATCH(PERL[[#This Row],[DistrictNumber]],$R$3:$R$335,0),3)</f>
        <v>0</v>
      </c>
      <c r="P1957" s="9">
        <f t="shared" si="167"/>
        <v>0</v>
      </c>
    </row>
    <row r="1958" spans="1:24" x14ac:dyDescent="0.35">
      <c r="A1958" s="13">
        <v>2031</v>
      </c>
      <c r="B1958" s="13">
        <f t="shared" si="163"/>
        <v>2030</v>
      </c>
      <c r="C1958" t="s">
        <v>650</v>
      </c>
      <c r="D1958" t="s">
        <v>651</v>
      </c>
      <c r="E1958" s="5">
        <v>1039354288</v>
      </c>
      <c r="F1958" s="13">
        <f>INDEX($R$3:$T$335,MATCH(PERL[[#This Row],[DistrictNumber]],$R$3:$R$335,0),3)</f>
        <v>0</v>
      </c>
      <c r="G1958" s="9">
        <f t="shared" si="165"/>
        <v>0</v>
      </c>
      <c r="H1958" s="11">
        <v>1.02</v>
      </c>
      <c r="I1958" s="12" cm="1">
        <f t="array" ref="I1958">INDEX(PERL[],MATCH(PERL[[#This Row],[Base Year]]&amp;PERL[[#This Row],[DistrictNumber]],PERL[[Fiscal Year]:[Fiscal Year]]&amp;PERL[[DistrictNumber]:[DistrictNumber]],0),9)*$H1958</f>
        <v>0</v>
      </c>
      <c r="J1958" s="15">
        <f>IF(PERL[[#This Row],[Unadjusted Maximum Revenue]]/(PERL[[#This Row],[Proposed Taxable Valuation]]/1000)&gt;PERL[[#This Row],[Max Debt RATE]],PERL[[#This Row],[Max Debt RATE]],PERL[[#This Row],[Unadjusted Maximum Revenue]]/(PERL[[#This Row],[Proposed Taxable Valuation]]/1000))</f>
        <v>0</v>
      </c>
      <c r="K1958" s="26">
        <f>ROUND(PERL[[#This Row],[Proposed Taxable Valuation]]/1000*PERL[[#This Row],[Adjusted Rate]],0)</f>
        <v>0</v>
      </c>
      <c r="L1958" s="19">
        <f t="shared" si="164"/>
        <v>0</v>
      </c>
      <c r="M1958" s="17">
        <f t="shared" si="166"/>
        <v>0</v>
      </c>
      <c r="N1958" s="5">
        <v>576725238</v>
      </c>
      <c r="O1958">
        <f>INDEX($R$3:$T$335,MATCH(PERL[[#This Row],[DistrictNumber]],$R$3:$R$335,0),3)</f>
        <v>0</v>
      </c>
      <c r="P1958" s="9">
        <f t="shared" si="167"/>
        <v>0</v>
      </c>
    </row>
    <row r="1959" spans="1:24" x14ac:dyDescent="0.35">
      <c r="A1959" s="13">
        <v>2031</v>
      </c>
      <c r="B1959" s="13">
        <f t="shared" si="163"/>
        <v>2030</v>
      </c>
      <c r="C1959" s="10" t="s">
        <v>660</v>
      </c>
      <c r="D1959" t="s">
        <v>661</v>
      </c>
      <c r="E1959" s="5">
        <f>SUM(E1634:E1958)</f>
        <v>448677285507</v>
      </c>
      <c r="F1959" s="13">
        <f>INDEX($R$3:$T$335,MATCH(PERL[[#This Row],[DistrictNumber]],$R$3:$R$335,0),3)</f>
        <v>0</v>
      </c>
      <c r="G1959" s="9">
        <f t="shared" si="165"/>
        <v>0</v>
      </c>
      <c r="H1959" s="11">
        <v>1.02</v>
      </c>
      <c r="I1959" s="12" cm="1">
        <f t="array" ref="I1959">INDEX(PERL[],MATCH(PERL[[#This Row],[Base Year]]&amp;PERL[[#This Row],[DistrictNumber]],PERL[[Fiscal Year]:[Fiscal Year]]&amp;PERL[[DistrictNumber]:[DistrictNumber]],0),9)*$H1959</f>
        <v>0</v>
      </c>
      <c r="J1959" s="15">
        <f>IF(PERL[[#This Row],[Unadjusted Maximum Revenue]]/(PERL[[#This Row],[Proposed Taxable Valuation]]/1000)&gt;PERL[[#This Row],[Max Debt RATE]],PERL[[#This Row],[Max Debt RATE]],PERL[[#This Row],[Unadjusted Maximum Revenue]]/(PERL[[#This Row],[Proposed Taxable Valuation]]/1000))</f>
        <v>0</v>
      </c>
      <c r="K1959" s="26">
        <f>SUM(K1634:K1958)</f>
        <v>4920360</v>
      </c>
      <c r="L1959" s="19">
        <f t="shared" si="164"/>
        <v>0</v>
      </c>
      <c r="M1959" s="17">
        <f t="shared" si="166"/>
        <v>0</v>
      </c>
      <c r="N1959" s="5">
        <f>SUM(N1634:N1958)</f>
        <v>274956422825</v>
      </c>
      <c r="O1959">
        <f>INDEX($R$3:$T$335,MATCH(PERL[[#This Row],[DistrictNumber]],$R$3:$R$335,0),3)</f>
        <v>0</v>
      </c>
      <c r="P1959" s="26">
        <f>SUM(P1634:P1958)</f>
        <v>5710616.102295001</v>
      </c>
    </row>
    <row r="1960" spans="1:24" x14ac:dyDescent="0.35">
      <c r="G1960" s="9"/>
      <c r="H1960" s="11"/>
      <c r="I1960" s="12"/>
      <c r="J1960" s="15"/>
      <c r="K1960" s="15"/>
      <c r="P1960" s="9"/>
    </row>
    <row r="1961" spans="1:24" x14ac:dyDescent="0.35">
      <c r="G1961" s="9"/>
      <c r="H1961" s="11"/>
      <c r="I1961" s="12"/>
      <c r="J1961" s="15"/>
      <c r="K1961" s="15"/>
      <c r="P1961" s="9"/>
    </row>
    <row r="1962" spans="1:24" x14ac:dyDescent="0.35">
      <c r="G1962" s="9"/>
      <c r="H1962" s="11"/>
      <c r="I1962" s="12"/>
      <c r="J1962" s="15"/>
      <c r="K1962" s="15"/>
      <c r="P1962" s="9"/>
    </row>
    <row r="1963" spans="1:24" x14ac:dyDescent="0.35">
      <c r="G1963" s="9"/>
      <c r="H1963" s="11"/>
      <c r="I1963" s="12"/>
      <c r="J1963" s="15"/>
      <c r="K1963" s="15"/>
      <c r="P1963" s="9"/>
    </row>
    <row r="1964" spans="1:24" x14ac:dyDescent="0.35">
      <c r="G1964" s="9"/>
      <c r="H1964" s="11"/>
      <c r="I1964" s="12"/>
      <c r="J1964" s="15"/>
      <c r="K1964" s="15"/>
      <c r="P1964" s="9"/>
    </row>
    <row r="1965" spans="1:24" x14ac:dyDescent="0.35">
      <c r="G1965" s="9"/>
      <c r="H1965" s="11"/>
      <c r="I1965" s="12"/>
      <c r="J1965" s="15"/>
      <c r="K1965" s="15"/>
      <c r="P1965" s="9"/>
    </row>
    <row r="1966" spans="1:24" x14ac:dyDescent="0.35">
      <c r="G1966" s="9"/>
      <c r="H1966" s="11"/>
      <c r="I1966" s="12"/>
      <c r="J1966" s="15"/>
      <c r="K1966" s="15"/>
      <c r="P1966" s="9"/>
    </row>
    <row r="1967" spans="1:24" x14ac:dyDescent="0.35">
      <c r="G1967" s="9"/>
      <c r="H1967" s="11"/>
      <c r="I1967" s="12"/>
      <c r="J1967" s="15"/>
      <c r="K1967" s="15"/>
      <c r="P1967" s="9"/>
    </row>
    <row r="1968" spans="1:24" x14ac:dyDescent="0.35">
      <c r="G1968" s="9"/>
      <c r="H1968" s="11"/>
      <c r="I1968" s="12"/>
      <c r="J1968" s="15"/>
      <c r="K1968" s="15"/>
      <c r="P1968" s="9"/>
    </row>
    <row r="1969" spans="7:16" x14ac:dyDescent="0.35">
      <c r="G1969" s="9"/>
      <c r="H1969" s="11"/>
      <c r="I1969" s="12"/>
      <c r="J1969" s="15"/>
      <c r="K1969" s="15"/>
      <c r="P1969" s="9"/>
    </row>
    <row r="1970" spans="7:16" x14ac:dyDescent="0.35">
      <c r="G1970" s="9"/>
      <c r="H1970" s="11"/>
      <c r="I1970" s="12"/>
      <c r="J1970" s="15"/>
      <c r="K1970" s="15"/>
      <c r="P1970" s="9"/>
    </row>
    <row r="1971" spans="7:16" x14ac:dyDescent="0.35">
      <c r="G1971" s="9"/>
      <c r="H1971" s="11"/>
      <c r="I1971" s="12"/>
      <c r="J1971" s="15"/>
      <c r="K1971" s="15"/>
      <c r="P1971" s="9"/>
    </row>
    <row r="1972" spans="7:16" x14ac:dyDescent="0.35">
      <c r="G1972" s="9"/>
      <c r="H1972" s="11"/>
      <c r="I1972" s="12"/>
      <c r="J1972" s="15"/>
      <c r="K1972" s="15"/>
      <c r="P1972" s="9"/>
    </row>
    <row r="1973" spans="7:16" x14ac:dyDescent="0.35">
      <c r="G1973" s="9"/>
      <c r="H1973" s="11"/>
      <c r="I1973" s="12"/>
      <c r="J1973" s="15"/>
      <c r="K1973" s="15"/>
      <c r="P1973" s="9"/>
    </row>
    <row r="1974" spans="7:16" x14ac:dyDescent="0.35">
      <c r="G1974" s="9"/>
      <c r="H1974" s="11"/>
      <c r="I1974" s="12"/>
      <c r="J1974" s="15"/>
      <c r="K1974" s="15"/>
      <c r="P1974" s="9"/>
    </row>
    <row r="1975" spans="7:16" x14ac:dyDescent="0.35">
      <c r="G1975" s="9"/>
      <c r="H1975" s="11"/>
      <c r="I1975" s="12"/>
      <c r="J1975" s="15"/>
      <c r="K1975" s="15"/>
      <c r="P1975" s="9"/>
    </row>
    <row r="1976" spans="7:16" x14ac:dyDescent="0.35">
      <c r="G1976" s="9"/>
      <c r="H1976" s="11"/>
      <c r="I1976" s="12"/>
      <c r="J1976" s="15"/>
      <c r="K1976" s="15"/>
      <c r="P1976" s="9"/>
    </row>
    <row r="1977" spans="7:16" x14ac:dyDescent="0.35">
      <c r="G1977" s="9"/>
      <c r="H1977" s="11"/>
      <c r="I1977" s="12"/>
      <c r="J1977" s="15"/>
      <c r="K1977" s="15"/>
      <c r="P1977" s="9"/>
    </row>
    <row r="1978" spans="7:16" x14ac:dyDescent="0.35">
      <c r="G1978" s="9"/>
      <c r="H1978" s="11"/>
      <c r="I1978" s="12"/>
      <c r="J1978" s="15"/>
      <c r="K1978" s="15"/>
      <c r="P1978" s="9"/>
    </row>
    <row r="1979" spans="7:16" x14ac:dyDescent="0.35">
      <c r="G1979" s="9"/>
      <c r="H1979" s="11"/>
      <c r="I1979" s="12"/>
      <c r="J1979" s="15"/>
      <c r="K1979" s="15"/>
      <c r="P1979" s="9"/>
    </row>
    <row r="1980" spans="7:16" x14ac:dyDescent="0.35">
      <c r="G1980" s="9"/>
      <c r="H1980" s="11"/>
      <c r="I1980" s="12"/>
      <c r="J1980" s="15"/>
      <c r="K1980" s="15"/>
      <c r="P1980" s="9"/>
    </row>
    <row r="1981" spans="7:16" x14ac:dyDescent="0.35">
      <c r="G1981" s="9"/>
      <c r="H1981" s="11"/>
      <c r="I1981" s="12"/>
      <c r="J1981" s="15"/>
      <c r="K1981" s="15"/>
      <c r="P1981" s="9"/>
    </row>
    <row r="1982" spans="7:16" x14ac:dyDescent="0.35">
      <c r="G1982" s="9"/>
      <c r="H1982" s="11"/>
      <c r="I1982" s="12"/>
      <c r="J1982" s="15"/>
      <c r="K1982" s="15"/>
      <c r="P1982" s="9"/>
    </row>
    <row r="1983" spans="7:16" x14ac:dyDescent="0.35">
      <c r="G1983" s="9"/>
      <c r="H1983" s="11"/>
      <c r="I1983" s="12"/>
      <c r="J1983" s="15"/>
      <c r="K1983" s="15"/>
      <c r="P1983" s="9"/>
    </row>
    <row r="1984" spans="7:16" x14ac:dyDescent="0.35">
      <c r="G1984" s="9"/>
      <c r="H1984" s="11"/>
      <c r="I1984" s="12"/>
      <c r="J1984" s="15"/>
      <c r="K1984" s="15"/>
      <c r="P1984" s="9"/>
    </row>
    <row r="1985" spans="7:16" x14ac:dyDescent="0.35">
      <c r="G1985" s="9"/>
      <c r="H1985" s="11"/>
      <c r="I1985" s="12"/>
      <c r="J1985" s="15"/>
      <c r="K1985" s="15"/>
      <c r="P1985" s="9"/>
    </row>
    <row r="1986" spans="7:16" x14ac:dyDescent="0.35">
      <c r="G1986" s="9"/>
      <c r="H1986" s="11"/>
      <c r="I1986" s="12"/>
      <c r="J1986" s="15"/>
      <c r="K1986" s="15"/>
      <c r="P1986" s="9"/>
    </row>
    <row r="1987" spans="7:16" x14ac:dyDescent="0.35">
      <c r="G1987" s="9"/>
      <c r="H1987" s="11"/>
      <c r="I1987" s="12"/>
      <c r="J1987" s="15"/>
      <c r="K1987" s="15"/>
      <c r="P1987" s="9"/>
    </row>
    <row r="1988" spans="7:16" x14ac:dyDescent="0.35">
      <c r="G1988" s="9"/>
      <c r="H1988" s="11"/>
      <c r="I1988" s="12"/>
      <c r="J1988" s="15"/>
      <c r="K1988" s="15"/>
      <c r="P1988" s="9"/>
    </row>
    <row r="1989" spans="7:16" x14ac:dyDescent="0.35">
      <c r="G1989" s="9"/>
      <c r="H1989" s="11"/>
      <c r="I1989" s="12"/>
      <c r="J1989" s="15"/>
      <c r="K1989" s="15"/>
      <c r="P1989" s="9"/>
    </row>
    <row r="1990" spans="7:16" x14ac:dyDescent="0.35">
      <c r="G1990" s="9"/>
      <c r="H1990" s="11"/>
      <c r="I1990" s="12"/>
      <c r="J1990" s="15"/>
      <c r="K1990" s="15"/>
      <c r="P1990" s="9"/>
    </row>
    <row r="1991" spans="7:16" x14ac:dyDescent="0.35">
      <c r="G1991" s="9"/>
      <c r="H1991" s="11"/>
      <c r="I1991" s="12"/>
      <c r="J1991" s="15"/>
      <c r="K1991" s="15"/>
      <c r="P1991" s="9"/>
    </row>
    <row r="1992" spans="7:16" x14ac:dyDescent="0.35">
      <c r="G1992" s="9"/>
      <c r="H1992" s="11"/>
      <c r="I1992" s="12"/>
      <c r="J1992" s="15"/>
      <c r="K1992" s="15"/>
      <c r="P1992" s="9"/>
    </row>
    <row r="1993" spans="7:16" x14ac:dyDescent="0.35">
      <c r="G1993" s="9"/>
      <c r="H1993" s="11"/>
      <c r="I1993" s="12"/>
      <c r="J1993" s="15"/>
      <c r="K1993" s="15"/>
      <c r="P1993" s="9"/>
    </row>
    <row r="1994" spans="7:16" x14ac:dyDescent="0.35">
      <c r="G1994" s="9"/>
      <c r="H1994" s="11"/>
      <c r="I1994" s="12"/>
      <c r="J1994" s="15"/>
      <c r="K1994" s="15"/>
      <c r="P1994" s="9"/>
    </row>
    <row r="1995" spans="7:16" x14ac:dyDescent="0.35">
      <c r="G1995" s="9"/>
      <c r="H1995" s="11"/>
      <c r="I1995" s="12"/>
      <c r="J1995" s="15"/>
      <c r="K1995" s="15"/>
      <c r="P1995" s="9"/>
    </row>
    <row r="1996" spans="7:16" x14ac:dyDescent="0.35">
      <c r="G1996" s="9"/>
      <c r="H1996" s="11"/>
      <c r="I1996" s="12"/>
      <c r="J1996" s="15"/>
      <c r="K1996" s="15"/>
      <c r="P1996" s="9"/>
    </row>
    <row r="1997" spans="7:16" x14ac:dyDescent="0.35">
      <c r="G1997" s="9"/>
      <c r="H1997" s="11"/>
      <c r="I1997" s="12"/>
      <c r="J1997" s="15"/>
      <c r="K1997" s="15"/>
      <c r="P1997" s="9"/>
    </row>
    <row r="1998" spans="7:16" x14ac:dyDescent="0.35">
      <c r="G1998" s="9"/>
      <c r="H1998" s="11"/>
      <c r="I1998" s="12"/>
      <c r="J1998" s="15"/>
      <c r="K1998" s="15"/>
      <c r="P1998" s="9"/>
    </row>
    <row r="1999" spans="7:16" x14ac:dyDescent="0.35">
      <c r="G1999" s="9"/>
      <c r="H1999" s="11"/>
      <c r="I1999" s="12"/>
      <c r="J1999" s="15"/>
      <c r="K1999" s="15"/>
      <c r="P1999" s="9"/>
    </row>
    <row r="2000" spans="7:16" x14ac:dyDescent="0.35">
      <c r="G2000" s="9"/>
      <c r="H2000" s="11"/>
      <c r="I2000" s="12"/>
      <c r="J2000" s="15"/>
      <c r="K2000" s="15"/>
      <c r="P2000" s="9"/>
    </row>
    <row r="2001" spans="7:16" x14ac:dyDescent="0.35">
      <c r="G2001" s="9"/>
      <c r="H2001" s="11"/>
      <c r="I2001" s="12"/>
      <c r="J2001" s="15"/>
      <c r="K2001" s="15"/>
      <c r="P2001" s="9"/>
    </row>
    <row r="2002" spans="7:16" x14ac:dyDescent="0.35">
      <c r="G2002" s="9"/>
      <c r="H2002" s="11"/>
      <c r="I2002" s="12"/>
      <c r="J2002" s="15"/>
      <c r="K2002" s="15"/>
      <c r="P2002" s="9"/>
    </row>
    <row r="2003" spans="7:16" x14ac:dyDescent="0.35">
      <c r="G2003" s="9"/>
      <c r="H2003" s="11"/>
      <c r="I2003" s="12"/>
      <c r="J2003" s="15"/>
      <c r="K2003" s="15"/>
      <c r="P2003" s="9"/>
    </row>
    <row r="2004" spans="7:16" x14ac:dyDescent="0.35">
      <c r="G2004" s="9"/>
      <c r="H2004" s="11"/>
      <c r="I2004" s="12"/>
      <c r="J2004" s="15"/>
      <c r="K2004" s="15"/>
      <c r="P2004" s="9"/>
    </row>
    <row r="2005" spans="7:16" x14ac:dyDescent="0.35">
      <c r="G2005" s="9"/>
      <c r="H2005" s="11"/>
      <c r="I2005" s="12"/>
      <c r="J2005" s="15"/>
      <c r="K2005" s="15"/>
      <c r="P2005" s="9"/>
    </row>
    <row r="2006" spans="7:16" x14ac:dyDescent="0.35">
      <c r="G2006" s="9"/>
      <c r="H2006" s="11"/>
      <c r="I2006" s="12"/>
      <c r="J2006" s="15"/>
      <c r="K2006" s="15"/>
      <c r="P2006" s="9"/>
    </row>
    <row r="2007" spans="7:16" x14ac:dyDescent="0.35">
      <c r="G2007" s="9"/>
      <c r="H2007" s="11"/>
      <c r="I2007" s="12"/>
      <c r="J2007" s="15"/>
      <c r="K2007" s="15"/>
      <c r="P2007" s="9"/>
    </row>
    <row r="2008" spans="7:16" x14ac:dyDescent="0.35">
      <c r="G2008" s="9"/>
      <c r="H2008" s="11"/>
      <c r="I2008" s="12"/>
      <c r="J2008" s="15"/>
      <c r="K2008" s="15"/>
      <c r="P2008" s="9"/>
    </row>
    <row r="2009" spans="7:16" x14ac:dyDescent="0.35">
      <c r="G2009" s="9"/>
      <c r="H2009" s="11"/>
      <c r="I2009" s="12"/>
      <c r="J2009" s="15"/>
      <c r="K2009" s="15"/>
      <c r="P2009" s="9"/>
    </row>
    <row r="2010" spans="7:16" x14ac:dyDescent="0.35">
      <c r="G2010" s="9"/>
      <c r="H2010" s="11"/>
      <c r="I2010" s="12"/>
      <c r="J2010" s="15"/>
      <c r="K2010" s="15"/>
      <c r="P2010" s="9"/>
    </row>
    <row r="2011" spans="7:16" x14ac:dyDescent="0.35">
      <c r="G2011" s="9"/>
      <c r="H2011" s="11"/>
      <c r="I2011" s="12"/>
      <c r="J2011" s="15"/>
      <c r="K2011" s="15"/>
      <c r="P2011" s="9"/>
    </row>
    <row r="2012" spans="7:16" x14ac:dyDescent="0.35">
      <c r="G2012" s="9"/>
      <c r="H2012" s="11"/>
      <c r="I2012" s="12"/>
      <c r="J2012" s="15"/>
      <c r="K2012" s="15"/>
      <c r="P2012" s="9"/>
    </row>
    <row r="2013" spans="7:16" x14ac:dyDescent="0.35">
      <c r="G2013" s="9"/>
      <c r="H2013" s="11"/>
      <c r="I2013" s="12"/>
      <c r="J2013" s="15"/>
      <c r="K2013" s="15"/>
      <c r="P2013" s="9"/>
    </row>
    <row r="2014" spans="7:16" x14ac:dyDescent="0.35">
      <c r="G2014" s="9"/>
      <c r="H2014" s="11"/>
      <c r="I2014" s="12"/>
      <c r="J2014" s="15"/>
      <c r="K2014" s="15"/>
      <c r="P2014" s="9"/>
    </row>
    <row r="2015" spans="7:16" x14ac:dyDescent="0.35">
      <c r="G2015" s="9"/>
      <c r="H2015" s="11"/>
      <c r="I2015" s="12"/>
      <c r="J2015" s="15"/>
      <c r="K2015" s="15"/>
      <c r="P2015" s="9"/>
    </row>
    <row r="2016" spans="7:16" x14ac:dyDescent="0.35">
      <c r="G2016" s="9"/>
      <c r="H2016" s="11"/>
      <c r="I2016" s="12"/>
      <c r="J2016" s="15"/>
      <c r="K2016" s="15"/>
      <c r="P2016" s="9"/>
    </row>
    <row r="2017" spans="7:16" x14ac:dyDescent="0.35">
      <c r="G2017" s="9"/>
      <c r="H2017" s="11"/>
      <c r="I2017" s="12"/>
      <c r="J2017" s="15"/>
      <c r="K2017" s="15"/>
      <c r="P2017" s="9"/>
    </row>
    <row r="2018" spans="7:16" x14ac:dyDescent="0.35">
      <c r="G2018" s="9"/>
      <c r="H2018" s="11"/>
      <c r="I2018" s="12"/>
      <c r="J2018" s="15"/>
      <c r="K2018" s="15"/>
      <c r="P2018" s="9"/>
    </row>
    <row r="2019" spans="7:16" x14ac:dyDescent="0.35">
      <c r="G2019" s="9"/>
      <c r="H2019" s="11"/>
      <c r="I2019" s="12"/>
      <c r="J2019" s="15"/>
      <c r="K2019" s="15"/>
      <c r="P2019" s="9"/>
    </row>
    <row r="2020" spans="7:16" x14ac:dyDescent="0.35">
      <c r="G2020" s="9"/>
      <c r="H2020" s="11"/>
      <c r="I2020" s="12"/>
      <c r="J2020" s="15"/>
      <c r="K2020" s="15"/>
      <c r="P2020" s="9"/>
    </row>
    <row r="2021" spans="7:16" x14ac:dyDescent="0.35">
      <c r="G2021" s="9"/>
      <c r="H2021" s="11"/>
      <c r="I2021" s="12"/>
      <c r="J2021" s="15"/>
      <c r="K2021" s="15"/>
      <c r="P2021" s="9"/>
    </row>
    <row r="2022" spans="7:16" x14ac:dyDescent="0.35">
      <c r="G2022" s="9"/>
      <c r="H2022" s="11"/>
      <c r="I2022" s="12"/>
      <c r="J2022" s="15"/>
      <c r="K2022" s="15"/>
      <c r="P2022" s="9"/>
    </row>
    <row r="2023" spans="7:16" x14ac:dyDescent="0.35">
      <c r="G2023" s="9"/>
      <c r="H2023" s="11"/>
      <c r="I2023" s="12"/>
      <c r="J2023" s="15"/>
      <c r="K2023" s="15"/>
      <c r="P2023" s="9"/>
    </row>
    <row r="2024" spans="7:16" x14ac:dyDescent="0.35">
      <c r="G2024" s="9"/>
      <c r="H2024" s="11"/>
      <c r="I2024" s="12"/>
      <c r="J2024" s="15"/>
      <c r="K2024" s="15"/>
      <c r="P2024" s="9"/>
    </row>
    <row r="2025" spans="7:16" x14ac:dyDescent="0.35">
      <c r="G2025" s="9"/>
      <c r="H2025" s="11"/>
      <c r="I2025" s="12"/>
      <c r="J2025" s="15"/>
      <c r="K2025" s="15"/>
      <c r="P2025" s="9"/>
    </row>
    <row r="2026" spans="7:16" x14ac:dyDescent="0.35">
      <c r="G2026" s="9"/>
      <c r="H2026" s="11"/>
      <c r="I2026" s="12"/>
      <c r="J2026" s="15"/>
      <c r="K2026" s="15"/>
      <c r="P2026" s="9"/>
    </row>
    <row r="2027" spans="7:16" x14ac:dyDescent="0.35">
      <c r="G2027" s="9"/>
      <c r="H2027" s="11"/>
      <c r="I2027" s="12"/>
      <c r="J2027" s="15"/>
      <c r="K2027" s="15"/>
      <c r="P2027" s="9"/>
    </row>
    <row r="2028" spans="7:16" x14ac:dyDescent="0.35">
      <c r="G2028" s="9"/>
      <c r="H2028" s="11"/>
      <c r="I2028" s="12"/>
      <c r="J2028" s="15"/>
      <c r="K2028" s="15"/>
      <c r="P2028" s="9"/>
    </row>
    <row r="2029" spans="7:16" x14ac:dyDescent="0.35">
      <c r="G2029" s="9"/>
      <c r="H2029" s="11"/>
      <c r="I2029" s="12"/>
      <c r="J2029" s="15"/>
      <c r="K2029" s="15"/>
      <c r="P2029" s="9"/>
    </row>
    <row r="2030" spans="7:16" x14ac:dyDescent="0.35">
      <c r="G2030" s="9"/>
      <c r="H2030" s="11"/>
      <c r="I2030" s="12"/>
      <c r="J2030" s="15"/>
      <c r="K2030" s="15"/>
      <c r="P2030" s="9"/>
    </row>
    <row r="2031" spans="7:16" x14ac:dyDescent="0.35">
      <c r="G2031" s="9"/>
      <c r="H2031" s="11"/>
      <c r="I2031" s="12"/>
      <c r="J2031" s="15"/>
      <c r="K2031" s="15"/>
      <c r="P2031" s="9"/>
    </row>
    <row r="2032" spans="7:16" x14ac:dyDescent="0.35">
      <c r="G2032" s="9"/>
      <c r="H2032" s="11"/>
      <c r="I2032" s="12"/>
      <c r="J2032" s="15"/>
      <c r="K2032" s="15"/>
      <c r="P2032" s="9"/>
    </row>
    <row r="2033" spans="7:16" x14ac:dyDescent="0.35">
      <c r="G2033" s="9"/>
      <c r="H2033" s="11"/>
      <c r="I2033" s="12"/>
      <c r="J2033" s="15"/>
      <c r="K2033" s="15"/>
      <c r="P2033" s="9"/>
    </row>
    <row r="2034" spans="7:16" x14ac:dyDescent="0.35">
      <c r="G2034" s="9"/>
      <c r="H2034" s="11"/>
      <c r="I2034" s="12"/>
      <c r="J2034" s="15"/>
      <c r="K2034" s="15"/>
      <c r="P2034" s="9"/>
    </row>
    <row r="2035" spans="7:16" x14ac:dyDescent="0.35">
      <c r="G2035" s="9"/>
      <c r="H2035" s="11"/>
      <c r="I2035" s="12"/>
      <c r="J2035" s="15"/>
      <c r="K2035" s="15"/>
      <c r="P2035" s="9"/>
    </row>
    <row r="2036" spans="7:16" x14ac:dyDescent="0.35">
      <c r="G2036" s="9"/>
      <c r="H2036" s="11"/>
      <c r="I2036" s="12"/>
      <c r="J2036" s="15"/>
      <c r="K2036" s="15"/>
      <c r="P2036" s="9"/>
    </row>
    <row r="2037" spans="7:16" x14ac:dyDescent="0.35">
      <c r="G2037" s="9"/>
      <c r="H2037" s="11"/>
      <c r="I2037" s="12"/>
      <c r="J2037" s="15"/>
      <c r="K2037" s="15"/>
      <c r="P2037" s="9"/>
    </row>
    <row r="2038" spans="7:16" x14ac:dyDescent="0.35">
      <c r="G2038" s="9"/>
      <c r="H2038" s="11"/>
      <c r="I2038" s="12"/>
      <c r="J2038" s="15"/>
      <c r="K2038" s="15"/>
      <c r="P2038" s="9"/>
    </row>
    <row r="2039" spans="7:16" x14ac:dyDescent="0.35">
      <c r="G2039" s="9"/>
      <c r="H2039" s="11"/>
      <c r="I2039" s="12"/>
      <c r="J2039" s="15"/>
      <c r="K2039" s="15"/>
      <c r="P2039" s="9"/>
    </row>
    <row r="2040" spans="7:16" x14ac:dyDescent="0.35">
      <c r="G2040" s="9"/>
      <c r="H2040" s="11"/>
      <c r="I2040" s="12"/>
      <c r="J2040" s="15"/>
      <c r="K2040" s="15"/>
      <c r="P2040" s="9"/>
    </row>
    <row r="2041" spans="7:16" x14ac:dyDescent="0.35">
      <c r="G2041" s="9"/>
      <c r="H2041" s="11"/>
      <c r="I2041" s="12"/>
      <c r="J2041" s="15"/>
      <c r="K2041" s="15"/>
      <c r="P2041" s="9"/>
    </row>
    <row r="2042" spans="7:16" x14ac:dyDescent="0.35">
      <c r="G2042" s="9"/>
      <c r="H2042" s="11"/>
      <c r="I2042" s="12"/>
      <c r="J2042" s="15"/>
      <c r="K2042" s="15"/>
      <c r="P2042" s="9"/>
    </row>
    <row r="2043" spans="7:16" x14ac:dyDescent="0.35">
      <c r="G2043" s="9"/>
      <c r="H2043" s="11"/>
      <c r="I2043" s="12"/>
      <c r="J2043" s="15"/>
      <c r="K2043" s="15"/>
      <c r="P2043" s="9"/>
    </row>
    <row r="2044" spans="7:16" x14ac:dyDescent="0.35">
      <c r="G2044" s="9"/>
      <c r="H2044" s="11"/>
      <c r="I2044" s="12"/>
      <c r="J2044" s="15"/>
      <c r="K2044" s="15"/>
      <c r="P2044" s="9"/>
    </row>
    <row r="2045" spans="7:16" x14ac:dyDescent="0.35">
      <c r="G2045" s="9"/>
      <c r="H2045" s="11"/>
      <c r="I2045" s="12"/>
      <c r="J2045" s="15"/>
      <c r="K2045" s="15"/>
      <c r="P2045" s="9"/>
    </row>
    <row r="2046" spans="7:16" x14ac:dyDescent="0.35">
      <c r="G2046" s="9"/>
      <c r="H2046" s="11"/>
      <c r="I2046" s="12"/>
      <c r="J2046" s="15"/>
      <c r="K2046" s="15"/>
      <c r="P2046" s="9"/>
    </row>
    <row r="2047" spans="7:16" x14ac:dyDescent="0.35">
      <c r="G2047" s="9"/>
      <c r="H2047" s="11"/>
      <c r="I2047" s="12"/>
      <c r="J2047" s="15"/>
      <c r="K2047" s="15"/>
      <c r="P2047" s="9"/>
    </row>
    <row r="2048" spans="7:16" x14ac:dyDescent="0.35">
      <c r="G2048" s="9"/>
      <c r="H2048" s="11"/>
      <c r="I2048" s="12"/>
      <c r="J2048" s="15"/>
      <c r="K2048" s="15"/>
      <c r="P2048" s="9"/>
    </row>
    <row r="2049" spans="7:16" x14ac:dyDescent="0.35">
      <c r="G2049" s="9"/>
      <c r="H2049" s="11"/>
      <c r="I2049" s="12"/>
      <c r="J2049" s="15"/>
      <c r="K2049" s="15"/>
      <c r="P2049" s="9"/>
    </row>
    <row r="2050" spans="7:16" x14ac:dyDescent="0.35">
      <c r="G2050" s="9"/>
      <c r="H2050" s="11"/>
      <c r="I2050" s="12"/>
      <c r="J2050" s="15"/>
      <c r="K2050" s="15"/>
      <c r="P2050" s="9"/>
    </row>
    <row r="2051" spans="7:16" x14ac:dyDescent="0.35">
      <c r="G2051" s="9"/>
      <c r="H2051" s="11"/>
      <c r="I2051" s="12"/>
      <c r="J2051" s="15"/>
      <c r="K2051" s="15"/>
      <c r="P2051" s="9"/>
    </row>
    <row r="2052" spans="7:16" x14ac:dyDescent="0.35">
      <c r="G2052" s="9"/>
      <c r="H2052" s="11"/>
      <c r="I2052" s="12"/>
      <c r="J2052" s="15"/>
      <c r="K2052" s="15"/>
      <c r="P2052" s="9"/>
    </row>
    <row r="2053" spans="7:16" x14ac:dyDescent="0.35">
      <c r="G2053" s="9"/>
      <c r="H2053" s="11"/>
      <c r="I2053" s="12"/>
      <c r="J2053" s="15"/>
      <c r="K2053" s="15"/>
      <c r="P2053" s="9"/>
    </row>
    <row r="2054" spans="7:16" x14ac:dyDescent="0.35">
      <c r="G2054" s="9"/>
      <c r="H2054" s="11"/>
      <c r="I2054" s="12"/>
      <c r="J2054" s="15"/>
      <c r="K2054" s="15"/>
      <c r="P2054" s="9"/>
    </row>
    <row r="2055" spans="7:16" x14ac:dyDescent="0.35">
      <c r="G2055" s="9"/>
      <c r="H2055" s="11"/>
      <c r="I2055" s="12"/>
      <c r="J2055" s="15"/>
      <c r="K2055" s="15"/>
      <c r="P2055" s="9"/>
    </row>
    <row r="2056" spans="7:16" x14ac:dyDescent="0.35">
      <c r="G2056" s="9"/>
      <c r="H2056" s="11"/>
      <c r="I2056" s="12"/>
      <c r="J2056" s="15"/>
      <c r="K2056" s="15"/>
      <c r="P2056" s="9"/>
    </row>
    <row r="2057" spans="7:16" x14ac:dyDescent="0.35">
      <c r="G2057" s="9"/>
      <c r="H2057" s="11"/>
      <c r="I2057" s="12"/>
      <c r="J2057" s="15"/>
      <c r="K2057" s="15"/>
      <c r="P2057" s="9"/>
    </row>
    <row r="2058" spans="7:16" x14ac:dyDescent="0.35">
      <c r="G2058" s="9"/>
      <c r="H2058" s="11"/>
      <c r="I2058" s="12"/>
      <c r="J2058" s="15"/>
      <c r="K2058" s="15"/>
      <c r="P2058" s="9"/>
    </row>
    <row r="2059" spans="7:16" x14ac:dyDescent="0.35">
      <c r="G2059" s="9"/>
      <c r="H2059" s="11"/>
      <c r="I2059" s="12"/>
      <c r="J2059" s="15"/>
      <c r="K2059" s="15"/>
      <c r="P2059" s="9"/>
    </row>
    <row r="2060" spans="7:16" x14ac:dyDescent="0.35">
      <c r="G2060" s="9"/>
      <c r="H2060" s="11"/>
      <c r="I2060" s="12"/>
      <c r="J2060" s="15"/>
      <c r="K2060" s="15"/>
      <c r="P2060" s="9"/>
    </row>
    <row r="2061" spans="7:16" x14ac:dyDescent="0.35">
      <c r="G2061" s="9"/>
      <c r="H2061" s="11"/>
      <c r="I2061" s="12"/>
      <c r="J2061" s="15"/>
      <c r="K2061" s="15"/>
      <c r="P2061" s="9"/>
    </row>
    <row r="2062" spans="7:16" x14ac:dyDescent="0.35">
      <c r="G2062" s="9"/>
      <c r="H2062" s="11"/>
      <c r="I2062" s="12"/>
      <c r="J2062" s="15"/>
      <c r="K2062" s="15"/>
      <c r="P2062" s="9"/>
    </row>
    <row r="2063" spans="7:16" x14ac:dyDescent="0.35">
      <c r="G2063" s="9"/>
      <c r="H2063" s="11"/>
      <c r="I2063" s="12"/>
      <c r="J2063" s="15"/>
      <c r="K2063" s="15"/>
      <c r="P2063" s="9"/>
    </row>
    <row r="2064" spans="7:16" x14ac:dyDescent="0.35">
      <c r="G2064" s="9"/>
      <c r="H2064" s="11"/>
      <c r="I2064" s="12"/>
      <c r="J2064" s="15"/>
      <c r="K2064" s="15"/>
      <c r="P2064" s="9"/>
    </row>
    <row r="2065" spans="7:16" x14ac:dyDescent="0.35">
      <c r="G2065" s="9"/>
      <c r="H2065" s="11"/>
      <c r="I2065" s="12"/>
      <c r="J2065" s="15"/>
      <c r="K2065" s="15"/>
      <c r="P2065" s="9"/>
    </row>
    <row r="2066" spans="7:16" x14ac:dyDescent="0.35">
      <c r="G2066" s="9"/>
      <c r="H2066" s="11"/>
      <c r="I2066" s="12"/>
      <c r="J2066" s="15"/>
      <c r="K2066" s="15"/>
      <c r="P2066" s="9"/>
    </row>
    <row r="2067" spans="7:16" x14ac:dyDescent="0.35">
      <c r="G2067" s="9"/>
      <c r="H2067" s="11"/>
      <c r="I2067" s="12"/>
      <c r="J2067" s="15"/>
      <c r="K2067" s="15"/>
      <c r="P2067" s="9"/>
    </row>
    <row r="2068" spans="7:16" x14ac:dyDescent="0.35">
      <c r="G2068" s="9"/>
      <c r="H2068" s="11"/>
      <c r="I2068" s="12"/>
      <c r="J2068" s="15"/>
      <c r="K2068" s="15"/>
      <c r="P2068" s="9"/>
    </row>
    <row r="2069" spans="7:16" x14ac:dyDescent="0.35">
      <c r="G2069" s="9"/>
      <c r="H2069" s="11"/>
      <c r="I2069" s="12"/>
      <c r="J2069" s="15"/>
      <c r="K2069" s="15"/>
      <c r="P2069" s="9"/>
    </row>
    <row r="2070" spans="7:16" x14ac:dyDescent="0.35">
      <c r="G2070" s="9"/>
      <c r="H2070" s="11"/>
      <c r="I2070" s="12"/>
      <c r="J2070" s="15"/>
      <c r="K2070" s="15"/>
      <c r="P2070" s="9"/>
    </row>
    <row r="2071" spans="7:16" x14ac:dyDescent="0.35">
      <c r="G2071" s="9"/>
      <c r="H2071" s="11"/>
      <c r="I2071" s="12"/>
      <c r="J2071" s="15"/>
      <c r="K2071" s="15"/>
      <c r="P2071" s="9"/>
    </row>
    <row r="2072" spans="7:16" x14ac:dyDescent="0.35">
      <c r="G2072" s="9"/>
      <c r="H2072" s="11"/>
      <c r="I2072" s="12"/>
      <c r="J2072" s="15"/>
      <c r="K2072" s="15"/>
      <c r="P2072" s="9"/>
    </row>
    <row r="2073" spans="7:16" x14ac:dyDescent="0.35">
      <c r="G2073" s="9"/>
      <c r="H2073" s="11"/>
      <c r="I2073" s="12"/>
      <c r="J2073" s="15"/>
      <c r="K2073" s="15"/>
      <c r="P2073" s="9"/>
    </row>
    <row r="2074" spans="7:16" x14ac:dyDescent="0.35">
      <c r="G2074" s="9"/>
      <c r="H2074" s="11"/>
      <c r="I2074" s="12"/>
      <c r="J2074" s="15"/>
      <c r="K2074" s="15"/>
      <c r="P2074" s="9"/>
    </row>
    <row r="2075" spans="7:16" x14ac:dyDescent="0.35">
      <c r="G2075" s="9"/>
      <c r="H2075" s="11"/>
      <c r="I2075" s="12"/>
      <c r="J2075" s="15"/>
      <c r="K2075" s="15"/>
      <c r="P2075" s="9"/>
    </row>
    <row r="2076" spans="7:16" x14ac:dyDescent="0.35">
      <c r="G2076" s="9"/>
      <c r="H2076" s="11"/>
      <c r="I2076" s="12"/>
      <c r="J2076" s="15"/>
      <c r="K2076" s="15"/>
      <c r="P2076" s="9"/>
    </row>
    <row r="2077" spans="7:16" x14ac:dyDescent="0.35">
      <c r="G2077" s="9"/>
      <c r="H2077" s="11"/>
      <c r="I2077" s="12"/>
      <c r="J2077" s="15"/>
      <c r="K2077" s="15"/>
      <c r="P2077" s="9"/>
    </row>
    <row r="2078" spans="7:16" x14ac:dyDescent="0.35">
      <c r="G2078" s="9"/>
      <c r="H2078" s="11"/>
      <c r="I2078" s="12"/>
      <c r="J2078" s="15"/>
      <c r="K2078" s="15"/>
      <c r="P2078" s="9"/>
    </row>
    <row r="2079" spans="7:16" x14ac:dyDescent="0.35">
      <c r="G2079" s="9"/>
      <c r="H2079" s="11"/>
      <c r="I2079" s="12"/>
      <c r="J2079" s="15"/>
      <c r="K2079" s="15"/>
      <c r="P2079" s="9"/>
    </row>
    <row r="2080" spans="7:16" x14ac:dyDescent="0.35">
      <c r="G2080" s="9"/>
      <c r="H2080" s="11"/>
      <c r="I2080" s="12"/>
      <c r="J2080" s="15"/>
      <c r="K2080" s="15"/>
      <c r="P2080" s="9"/>
    </row>
    <row r="2081" spans="7:16" x14ac:dyDescent="0.35">
      <c r="G2081" s="9"/>
      <c r="H2081" s="11"/>
      <c r="I2081" s="12"/>
      <c r="J2081" s="15"/>
      <c r="K2081" s="15"/>
      <c r="P2081" s="9"/>
    </row>
    <row r="2082" spans="7:16" x14ac:dyDescent="0.35">
      <c r="G2082" s="9"/>
      <c r="H2082" s="11"/>
      <c r="I2082" s="12"/>
      <c r="J2082" s="15"/>
      <c r="K2082" s="15"/>
      <c r="P2082" s="9"/>
    </row>
    <row r="2083" spans="7:16" x14ac:dyDescent="0.35">
      <c r="G2083" s="9"/>
      <c r="H2083" s="11"/>
      <c r="I2083" s="12"/>
      <c r="J2083" s="15"/>
      <c r="K2083" s="15"/>
      <c r="P2083" s="9"/>
    </row>
    <row r="2084" spans="7:16" x14ac:dyDescent="0.35">
      <c r="G2084" s="9"/>
      <c r="H2084" s="11"/>
      <c r="I2084" s="12"/>
      <c r="J2084" s="15"/>
      <c r="K2084" s="15"/>
      <c r="P2084" s="9"/>
    </row>
    <row r="2085" spans="7:16" x14ac:dyDescent="0.35">
      <c r="G2085" s="9"/>
      <c r="H2085" s="11"/>
      <c r="I2085" s="12"/>
      <c r="J2085" s="15"/>
      <c r="K2085" s="15"/>
      <c r="P2085" s="9"/>
    </row>
    <row r="2086" spans="7:16" x14ac:dyDescent="0.35">
      <c r="G2086" s="9"/>
      <c r="H2086" s="11"/>
      <c r="I2086" s="12"/>
      <c r="J2086" s="15"/>
      <c r="K2086" s="15"/>
      <c r="P2086" s="9"/>
    </row>
    <row r="2087" spans="7:16" x14ac:dyDescent="0.35">
      <c r="G2087" s="9"/>
      <c r="H2087" s="11"/>
      <c r="I2087" s="12"/>
      <c r="J2087" s="15"/>
      <c r="K2087" s="15"/>
      <c r="P2087" s="9"/>
    </row>
    <row r="2088" spans="7:16" x14ac:dyDescent="0.35">
      <c r="G2088" s="9"/>
      <c r="H2088" s="11"/>
      <c r="I2088" s="12"/>
      <c r="J2088" s="15"/>
      <c r="K2088" s="15"/>
      <c r="P2088" s="9"/>
    </row>
    <row r="2089" spans="7:16" x14ac:dyDescent="0.35">
      <c r="G2089" s="9"/>
      <c r="H2089" s="11"/>
      <c r="I2089" s="12"/>
      <c r="J2089" s="15"/>
      <c r="K2089" s="15"/>
      <c r="P2089" s="9"/>
    </row>
    <row r="2090" spans="7:16" x14ac:dyDescent="0.35">
      <c r="G2090" s="9"/>
      <c r="H2090" s="11"/>
      <c r="I2090" s="12"/>
      <c r="J2090" s="15"/>
      <c r="K2090" s="15"/>
      <c r="P2090" s="9"/>
    </row>
    <row r="2091" spans="7:16" x14ac:dyDescent="0.35">
      <c r="G2091" s="9"/>
      <c r="H2091" s="11"/>
      <c r="I2091" s="12"/>
      <c r="J2091" s="15"/>
      <c r="K2091" s="15"/>
      <c r="P2091" s="9"/>
    </row>
    <row r="2092" spans="7:16" x14ac:dyDescent="0.35">
      <c r="G2092" s="9"/>
      <c r="H2092" s="11"/>
      <c r="I2092" s="12"/>
      <c r="J2092" s="15"/>
      <c r="K2092" s="15"/>
      <c r="P2092" s="9"/>
    </row>
    <row r="2093" spans="7:16" x14ac:dyDescent="0.35">
      <c r="G2093" s="9"/>
      <c r="H2093" s="11"/>
      <c r="I2093" s="12"/>
      <c r="J2093" s="15"/>
      <c r="K2093" s="15"/>
      <c r="P2093" s="9"/>
    </row>
    <row r="2094" spans="7:16" x14ac:dyDescent="0.35">
      <c r="G2094" s="9"/>
      <c r="H2094" s="11"/>
      <c r="I2094" s="12"/>
      <c r="J2094" s="15"/>
      <c r="K2094" s="15"/>
      <c r="P2094" s="9"/>
    </row>
    <row r="2095" spans="7:16" x14ac:dyDescent="0.35">
      <c r="G2095" s="9"/>
      <c r="H2095" s="11"/>
      <c r="I2095" s="12"/>
      <c r="J2095" s="15"/>
      <c r="K2095" s="15"/>
      <c r="P2095" s="9"/>
    </row>
    <row r="2096" spans="7:16" x14ac:dyDescent="0.35">
      <c r="G2096" s="9"/>
      <c r="H2096" s="11"/>
      <c r="I2096" s="12"/>
      <c r="J2096" s="15"/>
      <c r="K2096" s="15"/>
      <c r="P2096" s="9"/>
    </row>
    <row r="2097" spans="7:16" x14ac:dyDescent="0.35">
      <c r="G2097" s="9"/>
      <c r="H2097" s="11"/>
      <c r="I2097" s="12"/>
      <c r="J2097" s="15"/>
      <c r="K2097" s="15"/>
      <c r="P2097" s="9"/>
    </row>
    <row r="2098" spans="7:16" x14ac:dyDescent="0.35">
      <c r="G2098" s="9"/>
      <c r="H2098" s="11"/>
      <c r="I2098" s="12"/>
      <c r="J2098" s="15"/>
      <c r="K2098" s="15"/>
      <c r="P2098" s="9"/>
    </row>
    <row r="2099" spans="7:16" x14ac:dyDescent="0.35">
      <c r="G2099" s="9"/>
      <c r="H2099" s="11"/>
      <c r="I2099" s="12"/>
      <c r="J2099" s="15"/>
      <c r="K2099" s="15"/>
      <c r="P2099" s="9"/>
    </row>
    <row r="2100" spans="7:16" x14ac:dyDescent="0.35">
      <c r="G2100" s="9"/>
      <c r="H2100" s="11"/>
      <c r="I2100" s="12"/>
      <c r="J2100" s="15"/>
      <c r="K2100" s="15"/>
      <c r="P2100" s="9"/>
    </row>
    <row r="2101" spans="7:16" x14ac:dyDescent="0.35">
      <c r="G2101" s="9"/>
      <c r="H2101" s="11"/>
      <c r="I2101" s="12"/>
      <c r="J2101" s="15"/>
      <c r="K2101" s="15"/>
      <c r="P2101" s="9"/>
    </row>
    <row r="2102" spans="7:16" x14ac:dyDescent="0.35">
      <c r="G2102" s="9"/>
      <c r="H2102" s="11"/>
      <c r="I2102" s="12"/>
      <c r="J2102" s="15"/>
      <c r="K2102" s="15"/>
      <c r="P2102" s="9"/>
    </row>
    <row r="2103" spans="7:16" x14ac:dyDescent="0.35">
      <c r="G2103" s="9"/>
      <c r="H2103" s="11"/>
      <c r="I2103" s="12"/>
      <c r="J2103" s="15"/>
      <c r="K2103" s="15"/>
      <c r="P2103" s="9"/>
    </row>
    <row r="2104" spans="7:16" x14ac:dyDescent="0.35">
      <c r="G2104" s="9"/>
      <c r="H2104" s="11"/>
      <c r="I2104" s="12"/>
      <c r="J2104" s="15"/>
      <c r="K2104" s="15"/>
      <c r="P2104" s="9"/>
    </row>
    <row r="2105" spans="7:16" x14ac:dyDescent="0.35">
      <c r="G2105" s="9"/>
      <c r="H2105" s="11"/>
      <c r="I2105" s="12"/>
      <c r="J2105" s="15"/>
      <c r="K2105" s="15"/>
      <c r="P2105" s="9"/>
    </row>
    <row r="2106" spans="7:16" x14ac:dyDescent="0.35">
      <c r="G2106" s="9"/>
      <c r="H2106" s="11"/>
      <c r="I2106" s="12"/>
      <c r="J2106" s="15"/>
      <c r="K2106" s="15"/>
      <c r="P2106" s="9"/>
    </row>
    <row r="2107" spans="7:16" x14ac:dyDescent="0.35">
      <c r="G2107" s="9"/>
      <c r="H2107" s="11"/>
      <c r="I2107" s="12"/>
      <c r="J2107" s="15"/>
      <c r="K2107" s="15"/>
      <c r="P2107" s="9"/>
    </row>
    <row r="2108" spans="7:16" x14ac:dyDescent="0.35">
      <c r="G2108" s="9"/>
      <c r="H2108" s="11"/>
      <c r="I2108" s="12"/>
      <c r="J2108" s="15"/>
      <c r="K2108" s="15"/>
      <c r="P2108" s="9"/>
    </row>
    <row r="2109" spans="7:16" x14ac:dyDescent="0.35">
      <c r="G2109" s="9"/>
      <c r="H2109" s="11"/>
      <c r="I2109" s="12"/>
      <c r="J2109" s="15"/>
      <c r="K2109" s="15"/>
      <c r="P2109" s="9"/>
    </row>
    <row r="2110" spans="7:16" x14ac:dyDescent="0.35">
      <c r="G2110" s="9"/>
      <c r="H2110" s="11"/>
      <c r="I2110" s="12"/>
      <c r="J2110" s="15"/>
      <c r="K2110" s="15"/>
      <c r="P2110" s="9"/>
    </row>
    <row r="2111" spans="7:16" x14ac:dyDescent="0.35">
      <c r="G2111" s="9"/>
      <c r="H2111" s="11"/>
      <c r="I2111" s="12"/>
      <c r="J2111" s="15"/>
      <c r="K2111" s="15"/>
      <c r="P2111" s="9"/>
    </row>
    <row r="2112" spans="7:16" x14ac:dyDescent="0.35">
      <c r="G2112" s="9"/>
      <c r="H2112" s="11"/>
      <c r="I2112" s="12"/>
      <c r="J2112" s="15"/>
      <c r="K2112" s="15"/>
      <c r="P2112" s="9"/>
    </row>
    <row r="2113" spans="7:16" x14ac:dyDescent="0.35">
      <c r="G2113" s="9"/>
      <c r="H2113" s="11"/>
      <c r="I2113" s="12"/>
      <c r="J2113" s="15"/>
      <c r="K2113" s="15"/>
      <c r="P2113" s="9"/>
    </row>
    <row r="2114" spans="7:16" x14ac:dyDescent="0.35">
      <c r="G2114" s="9"/>
      <c r="H2114" s="11"/>
      <c r="I2114" s="12"/>
      <c r="J2114" s="15"/>
      <c r="K2114" s="15"/>
      <c r="P2114" s="9"/>
    </row>
    <row r="2115" spans="7:16" x14ac:dyDescent="0.35">
      <c r="G2115" s="9"/>
      <c r="H2115" s="11"/>
      <c r="I2115" s="12"/>
      <c r="J2115" s="15"/>
      <c r="K2115" s="15"/>
      <c r="P2115" s="9"/>
    </row>
    <row r="2116" spans="7:16" x14ac:dyDescent="0.35">
      <c r="G2116" s="9"/>
      <c r="H2116" s="11"/>
      <c r="I2116" s="12"/>
      <c r="J2116" s="15"/>
      <c r="K2116" s="15"/>
      <c r="P2116" s="9"/>
    </row>
    <row r="2117" spans="7:16" x14ac:dyDescent="0.35">
      <c r="G2117" s="9"/>
      <c r="H2117" s="11"/>
      <c r="I2117" s="12"/>
      <c r="J2117" s="15"/>
      <c r="K2117" s="15"/>
      <c r="P2117" s="9"/>
    </row>
    <row r="2118" spans="7:16" x14ac:dyDescent="0.35">
      <c r="G2118" s="9"/>
      <c r="H2118" s="11"/>
      <c r="I2118" s="12"/>
      <c r="J2118" s="15"/>
      <c r="K2118" s="15"/>
      <c r="P2118" s="9"/>
    </row>
    <row r="2119" spans="7:16" x14ac:dyDescent="0.35">
      <c r="G2119" s="9"/>
      <c r="H2119" s="11"/>
      <c r="I2119" s="12"/>
      <c r="J2119" s="15"/>
      <c r="K2119" s="15"/>
      <c r="P2119" s="9"/>
    </row>
    <row r="2120" spans="7:16" x14ac:dyDescent="0.35">
      <c r="G2120" s="9"/>
      <c r="H2120" s="11"/>
      <c r="I2120" s="12"/>
      <c r="J2120" s="15"/>
      <c r="K2120" s="15"/>
      <c r="P2120" s="9"/>
    </row>
    <row r="2121" spans="7:16" x14ac:dyDescent="0.35">
      <c r="G2121" s="9"/>
      <c r="H2121" s="11"/>
      <c r="I2121" s="12"/>
      <c r="J2121" s="15"/>
      <c r="K2121" s="15"/>
      <c r="P2121" s="9"/>
    </row>
    <row r="2122" spans="7:16" x14ac:dyDescent="0.35">
      <c r="G2122" s="9"/>
      <c r="H2122" s="11"/>
      <c r="I2122" s="12"/>
      <c r="J2122" s="15"/>
      <c r="K2122" s="15"/>
      <c r="P2122" s="9"/>
    </row>
    <row r="2123" spans="7:16" x14ac:dyDescent="0.35">
      <c r="G2123" s="9"/>
      <c r="H2123" s="11"/>
      <c r="I2123" s="12"/>
      <c r="J2123" s="15"/>
      <c r="K2123" s="15"/>
      <c r="P2123" s="9"/>
    </row>
    <row r="2124" spans="7:16" x14ac:dyDescent="0.35">
      <c r="G2124" s="9"/>
      <c r="H2124" s="11"/>
      <c r="I2124" s="12"/>
      <c r="J2124" s="15"/>
      <c r="K2124" s="15"/>
      <c r="P2124" s="9"/>
    </row>
    <row r="2125" spans="7:16" x14ac:dyDescent="0.35">
      <c r="G2125" s="9"/>
      <c r="H2125" s="11"/>
      <c r="I2125" s="12"/>
      <c r="J2125" s="15"/>
      <c r="K2125" s="15"/>
      <c r="P2125" s="9"/>
    </row>
    <row r="2126" spans="7:16" x14ac:dyDescent="0.35">
      <c r="G2126" s="9"/>
      <c r="H2126" s="11"/>
      <c r="I2126" s="12"/>
      <c r="J2126" s="15"/>
      <c r="K2126" s="15"/>
      <c r="P2126" s="9"/>
    </row>
    <row r="2127" spans="7:16" x14ac:dyDescent="0.35">
      <c r="G2127" s="9"/>
      <c r="H2127" s="11"/>
      <c r="I2127" s="12"/>
      <c r="J2127" s="15"/>
      <c r="K2127" s="15"/>
      <c r="P2127" s="9"/>
    </row>
    <row r="2128" spans="7:16" x14ac:dyDescent="0.35">
      <c r="G2128" s="9"/>
      <c r="H2128" s="11"/>
      <c r="I2128" s="12"/>
      <c r="J2128" s="15"/>
      <c r="K2128" s="15"/>
      <c r="P2128" s="9"/>
    </row>
    <row r="2129" spans="7:16" x14ac:dyDescent="0.35">
      <c r="G2129" s="9"/>
      <c r="H2129" s="11"/>
      <c r="I2129" s="12"/>
      <c r="J2129" s="15"/>
      <c r="K2129" s="15"/>
      <c r="P2129" s="9"/>
    </row>
    <row r="2130" spans="7:16" x14ac:dyDescent="0.35">
      <c r="G2130" s="9"/>
      <c r="H2130" s="11"/>
      <c r="I2130" s="12"/>
      <c r="J2130" s="15"/>
      <c r="K2130" s="15"/>
      <c r="P2130" s="9"/>
    </row>
    <row r="2131" spans="7:16" x14ac:dyDescent="0.35">
      <c r="G2131" s="9"/>
      <c r="H2131" s="11"/>
      <c r="I2131" s="12"/>
      <c r="J2131" s="15"/>
      <c r="K2131" s="15"/>
      <c r="P2131" s="9"/>
    </row>
    <row r="2132" spans="7:16" x14ac:dyDescent="0.35">
      <c r="G2132" s="9"/>
      <c r="H2132" s="11"/>
      <c r="I2132" s="12"/>
      <c r="J2132" s="15"/>
      <c r="K2132" s="15"/>
      <c r="P2132" s="9"/>
    </row>
    <row r="2133" spans="7:16" x14ac:dyDescent="0.35">
      <c r="G2133" s="9"/>
      <c r="H2133" s="11"/>
      <c r="I2133" s="12"/>
      <c r="J2133" s="15"/>
      <c r="K2133" s="15"/>
      <c r="P2133" s="9"/>
    </row>
    <row r="2134" spans="7:16" x14ac:dyDescent="0.35">
      <c r="G2134" s="9"/>
      <c r="H2134" s="11"/>
      <c r="I2134" s="12"/>
      <c r="J2134" s="15"/>
      <c r="K2134" s="15"/>
      <c r="P2134" s="9"/>
    </row>
    <row r="2135" spans="7:16" x14ac:dyDescent="0.35">
      <c r="G2135" s="9"/>
      <c r="H2135" s="11"/>
      <c r="I2135" s="12"/>
      <c r="J2135" s="15"/>
      <c r="K2135" s="15"/>
      <c r="P2135" s="9"/>
    </row>
    <row r="2136" spans="7:16" x14ac:dyDescent="0.35">
      <c r="G2136" s="9"/>
      <c r="H2136" s="11"/>
      <c r="I2136" s="12"/>
      <c r="J2136" s="15"/>
      <c r="K2136" s="15"/>
      <c r="P2136" s="9"/>
    </row>
    <row r="2137" spans="7:16" x14ac:dyDescent="0.35">
      <c r="G2137" s="9"/>
      <c r="H2137" s="11"/>
      <c r="I2137" s="12"/>
      <c r="J2137" s="15"/>
      <c r="K2137" s="15"/>
      <c r="P2137" s="9"/>
    </row>
    <row r="2138" spans="7:16" x14ac:dyDescent="0.35">
      <c r="G2138" s="9"/>
      <c r="H2138" s="11"/>
      <c r="I2138" s="12"/>
      <c r="J2138" s="15"/>
      <c r="K2138" s="15"/>
      <c r="P2138" s="9"/>
    </row>
    <row r="2139" spans="7:16" x14ac:dyDescent="0.35">
      <c r="G2139" s="9"/>
      <c r="H2139" s="11"/>
      <c r="I2139" s="12"/>
      <c r="J2139" s="15"/>
      <c r="K2139" s="15"/>
      <c r="P2139" s="9"/>
    </row>
    <row r="2140" spans="7:16" x14ac:dyDescent="0.35">
      <c r="G2140" s="9"/>
      <c r="H2140" s="11"/>
      <c r="I2140" s="12"/>
      <c r="J2140" s="15"/>
      <c r="K2140" s="15"/>
      <c r="P2140" s="9"/>
    </row>
    <row r="2141" spans="7:16" x14ac:dyDescent="0.35">
      <c r="G2141" s="9"/>
      <c r="H2141" s="11"/>
      <c r="I2141" s="12"/>
      <c r="J2141" s="15"/>
      <c r="K2141" s="15"/>
      <c r="P2141" s="9"/>
    </row>
    <row r="2142" spans="7:16" x14ac:dyDescent="0.35">
      <c r="G2142" s="9"/>
      <c r="H2142" s="11"/>
      <c r="I2142" s="12"/>
      <c r="J2142" s="15"/>
      <c r="K2142" s="15"/>
      <c r="P2142" s="9"/>
    </row>
    <row r="2143" spans="7:16" x14ac:dyDescent="0.35">
      <c r="G2143" s="9"/>
      <c r="H2143" s="11"/>
      <c r="I2143" s="12"/>
      <c r="J2143" s="15"/>
      <c r="K2143" s="15"/>
      <c r="P2143" s="9"/>
    </row>
    <row r="2144" spans="7:16" x14ac:dyDescent="0.35">
      <c r="G2144" s="9"/>
      <c r="H2144" s="11"/>
      <c r="I2144" s="12"/>
      <c r="J2144" s="15"/>
      <c r="K2144" s="15"/>
      <c r="P2144" s="9"/>
    </row>
    <row r="2145" spans="7:16" x14ac:dyDescent="0.35">
      <c r="G2145" s="9"/>
      <c r="H2145" s="11"/>
      <c r="I2145" s="12"/>
      <c r="J2145" s="15"/>
      <c r="K2145" s="15"/>
      <c r="P2145" s="9"/>
    </row>
    <row r="2146" spans="7:16" x14ac:dyDescent="0.35">
      <c r="G2146" s="9"/>
      <c r="H2146" s="11"/>
      <c r="I2146" s="12"/>
      <c r="J2146" s="15"/>
      <c r="K2146" s="15"/>
      <c r="P2146" s="9"/>
    </row>
    <row r="2147" spans="7:16" x14ac:dyDescent="0.35">
      <c r="G2147" s="9"/>
      <c r="H2147" s="11"/>
      <c r="I2147" s="12"/>
      <c r="J2147" s="15"/>
      <c r="K2147" s="15"/>
      <c r="P2147" s="9"/>
    </row>
    <row r="2148" spans="7:16" x14ac:dyDescent="0.35">
      <c r="G2148" s="9"/>
      <c r="H2148" s="11"/>
      <c r="I2148" s="12"/>
      <c r="J2148" s="15"/>
      <c r="K2148" s="15"/>
      <c r="P2148" s="9"/>
    </row>
    <row r="2149" spans="7:16" x14ac:dyDescent="0.35">
      <c r="G2149" s="9"/>
      <c r="H2149" s="11"/>
      <c r="I2149" s="12"/>
      <c r="J2149" s="15"/>
      <c r="K2149" s="15"/>
      <c r="P2149" s="9"/>
    </row>
    <row r="2150" spans="7:16" x14ac:dyDescent="0.35">
      <c r="G2150" s="9"/>
      <c r="H2150" s="11"/>
      <c r="I2150" s="12"/>
      <c r="J2150" s="15"/>
      <c r="K2150" s="15"/>
      <c r="P2150" s="9"/>
    </row>
    <row r="2151" spans="7:16" x14ac:dyDescent="0.35">
      <c r="G2151" s="9"/>
      <c r="H2151" s="11"/>
      <c r="I2151" s="12"/>
      <c r="J2151" s="15"/>
      <c r="K2151" s="15"/>
      <c r="P2151" s="9"/>
    </row>
    <row r="2152" spans="7:16" x14ac:dyDescent="0.35">
      <c r="G2152" s="9"/>
      <c r="H2152" s="11"/>
      <c r="I2152" s="12"/>
      <c r="J2152" s="15"/>
      <c r="K2152" s="15"/>
      <c r="P2152" s="9"/>
    </row>
    <row r="2153" spans="7:16" x14ac:dyDescent="0.35">
      <c r="G2153" s="9"/>
      <c r="H2153" s="11"/>
      <c r="I2153" s="12"/>
      <c r="J2153" s="15"/>
      <c r="K2153" s="15"/>
      <c r="P2153" s="9"/>
    </row>
    <row r="2154" spans="7:16" x14ac:dyDescent="0.35">
      <c r="G2154" s="9"/>
      <c r="H2154" s="11"/>
      <c r="I2154" s="12"/>
      <c r="J2154" s="15"/>
      <c r="K2154" s="15"/>
      <c r="P2154" s="9"/>
    </row>
    <row r="2155" spans="7:16" x14ac:dyDescent="0.35">
      <c r="G2155" s="9"/>
      <c r="H2155" s="11"/>
      <c r="I2155" s="12"/>
      <c r="J2155" s="15"/>
      <c r="K2155" s="15"/>
      <c r="P2155" s="9"/>
    </row>
    <row r="2156" spans="7:16" x14ac:dyDescent="0.35">
      <c r="G2156" s="9"/>
      <c r="H2156" s="11"/>
      <c r="I2156" s="12"/>
      <c r="J2156" s="15"/>
      <c r="K2156" s="15"/>
      <c r="P2156" s="9"/>
    </row>
    <row r="2157" spans="7:16" x14ac:dyDescent="0.35">
      <c r="G2157" s="9"/>
      <c r="H2157" s="11"/>
      <c r="I2157" s="12"/>
      <c r="J2157" s="15"/>
      <c r="K2157" s="15"/>
      <c r="P2157" s="9"/>
    </row>
    <row r="2158" spans="7:16" x14ac:dyDescent="0.35">
      <c r="G2158" s="9"/>
      <c r="H2158" s="11"/>
      <c r="I2158" s="12"/>
      <c r="J2158" s="15"/>
      <c r="K2158" s="15"/>
      <c r="P2158" s="9"/>
    </row>
    <row r="2159" spans="7:16" x14ac:dyDescent="0.35">
      <c r="G2159" s="9"/>
      <c r="H2159" s="11"/>
      <c r="I2159" s="12"/>
      <c r="J2159" s="15"/>
      <c r="K2159" s="15"/>
      <c r="P2159" s="9"/>
    </row>
    <row r="2160" spans="7:16" x14ac:dyDescent="0.35">
      <c r="G2160" s="9"/>
      <c r="H2160" s="11"/>
      <c r="I2160" s="12"/>
      <c r="J2160" s="15"/>
      <c r="K2160" s="15"/>
      <c r="P2160" s="9"/>
    </row>
    <row r="2161" spans="7:16" x14ac:dyDescent="0.35">
      <c r="G2161" s="9"/>
      <c r="H2161" s="11"/>
      <c r="I2161" s="12"/>
      <c r="J2161" s="15"/>
      <c r="K2161" s="15"/>
      <c r="P2161" s="9"/>
    </row>
    <row r="2162" spans="7:16" x14ac:dyDescent="0.35">
      <c r="G2162" s="9"/>
      <c r="H2162" s="11"/>
      <c r="I2162" s="12"/>
      <c r="J2162" s="15"/>
      <c r="K2162" s="15"/>
      <c r="P2162" s="9"/>
    </row>
    <row r="2163" spans="7:16" x14ac:dyDescent="0.35">
      <c r="G2163" s="9"/>
      <c r="H2163" s="11"/>
      <c r="I2163" s="12"/>
      <c r="J2163" s="15"/>
      <c r="K2163" s="15"/>
      <c r="P2163" s="9"/>
    </row>
    <row r="2164" spans="7:16" x14ac:dyDescent="0.35">
      <c r="G2164" s="9"/>
      <c r="H2164" s="11"/>
      <c r="I2164" s="12"/>
      <c r="J2164" s="15"/>
      <c r="K2164" s="15"/>
      <c r="P2164" s="9"/>
    </row>
    <row r="2165" spans="7:16" x14ac:dyDescent="0.35">
      <c r="G2165" s="9"/>
      <c r="H2165" s="11"/>
      <c r="I2165" s="12"/>
      <c r="J2165" s="15"/>
      <c r="K2165" s="15"/>
      <c r="P2165" s="9"/>
    </row>
    <row r="2166" spans="7:16" x14ac:dyDescent="0.35">
      <c r="G2166" s="9"/>
      <c r="H2166" s="11"/>
      <c r="I2166" s="12"/>
      <c r="J2166" s="15"/>
      <c r="K2166" s="15"/>
      <c r="P2166" s="9"/>
    </row>
    <row r="2167" spans="7:16" x14ac:dyDescent="0.35">
      <c r="G2167" s="9"/>
      <c r="H2167" s="11"/>
      <c r="I2167" s="12"/>
      <c r="J2167" s="15"/>
      <c r="K2167" s="15"/>
      <c r="P2167" s="9"/>
    </row>
    <row r="2168" spans="7:16" x14ac:dyDescent="0.35">
      <c r="G2168" s="9"/>
      <c r="H2168" s="11"/>
      <c r="I2168" s="12"/>
      <c r="J2168" s="15"/>
      <c r="K2168" s="15"/>
      <c r="P2168" s="9"/>
    </row>
    <row r="2169" spans="7:16" x14ac:dyDescent="0.35">
      <c r="G2169" s="9"/>
      <c r="H2169" s="11"/>
      <c r="I2169" s="12"/>
      <c r="J2169" s="15"/>
      <c r="K2169" s="15"/>
      <c r="P2169" s="9"/>
    </row>
    <row r="2170" spans="7:16" x14ac:dyDescent="0.35">
      <c r="G2170" s="9"/>
      <c r="H2170" s="11"/>
      <c r="I2170" s="12"/>
      <c r="J2170" s="15"/>
      <c r="K2170" s="15"/>
      <c r="P2170" s="9"/>
    </row>
    <row r="2171" spans="7:16" x14ac:dyDescent="0.35">
      <c r="G2171" s="9"/>
      <c r="H2171" s="11"/>
      <c r="I2171" s="12"/>
      <c r="J2171" s="15"/>
      <c r="K2171" s="15"/>
      <c r="P2171" s="9"/>
    </row>
    <row r="2172" spans="7:16" x14ac:dyDescent="0.35">
      <c r="G2172" s="9"/>
      <c r="H2172" s="11"/>
      <c r="I2172" s="12"/>
      <c r="J2172" s="15"/>
      <c r="K2172" s="15"/>
      <c r="P2172" s="9"/>
    </row>
    <row r="2173" spans="7:16" x14ac:dyDescent="0.35">
      <c r="G2173" s="9"/>
      <c r="H2173" s="11"/>
      <c r="I2173" s="12"/>
      <c r="J2173" s="15"/>
      <c r="K2173" s="15"/>
      <c r="P2173" s="9"/>
    </row>
    <row r="2174" spans="7:16" x14ac:dyDescent="0.35">
      <c r="G2174" s="9"/>
      <c r="H2174" s="11"/>
      <c r="I2174" s="12"/>
      <c r="J2174" s="15"/>
      <c r="K2174" s="15"/>
      <c r="P2174" s="9"/>
    </row>
    <row r="2175" spans="7:16" x14ac:dyDescent="0.35">
      <c r="G2175" s="9"/>
      <c r="H2175" s="11"/>
      <c r="I2175" s="12"/>
      <c r="J2175" s="15"/>
      <c r="K2175" s="15"/>
      <c r="P2175" s="9"/>
    </row>
    <row r="2176" spans="7:16" x14ac:dyDescent="0.35">
      <c r="G2176" s="9"/>
      <c r="H2176" s="11"/>
      <c r="I2176" s="12"/>
      <c r="J2176" s="15"/>
      <c r="K2176" s="15"/>
      <c r="P2176" s="9"/>
    </row>
    <row r="2177" spans="7:16" x14ac:dyDescent="0.35">
      <c r="G2177" s="9"/>
      <c r="H2177" s="11"/>
      <c r="I2177" s="12"/>
      <c r="J2177" s="15"/>
      <c r="K2177" s="15"/>
      <c r="P2177" s="9"/>
    </row>
    <row r="2178" spans="7:16" x14ac:dyDescent="0.35">
      <c r="G2178" s="9"/>
      <c r="H2178" s="11"/>
      <c r="I2178" s="12"/>
      <c r="J2178" s="15"/>
      <c r="K2178" s="15"/>
      <c r="P2178" s="9"/>
    </row>
    <row r="2179" spans="7:16" x14ac:dyDescent="0.35">
      <c r="G2179" s="9"/>
      <c r="H2179" s="11"/>
      <c r="I2179" s="12"/>
      <c r="J2179" s="15"/>
      <c r="K2179" s="15"/>
      <c r="P2179" s="9"/>
    </row>
    <row r="2180" spans="7:16" x14ac:dyDescent="0.35">
      <c r="G2180" s="9"/>
      <c r="H2180" s="11"/>
      <c r="I2180" s="12"/>
      <c r="J2180" s="15"/>
      <c r="K2180" s="15"/>
      <c r="P2180" s="9"/>
    </row>
    <row r="2181" spans="7:16" x14ac:dyDescent="0.35">
      <c r="G2181" s="9"/>
      <c r="H2181" s="11"/>
      <c r="I2181" s="12"/>
      <c r="J2181" s="15"/>
      <c r="K2181" s="15"/>
      <c r="P2181" s="9"/>
    </row>
    <row r="2182" spans="7:16" x14ac:dyDescent="0.35">
      <c r="G2182" s="9"/>
      <c r="H2182" s="11"/>
      <c r="I2182" s="12"/>
      <c r="J2182" s="15"/>
      <c r="K2182" s="15"/>
      <c r="P2182" s="9"/>
    </row>
    <row r="2183" spans="7:16" x14ac:dyDescent="0.35">
      <c r="G2183" s="9"/>
      <c r="H2183" s="11"/>
      <c r="I2183" s="12"/>
      <c r="J2183" s="15"/>
      <c r="K2183" s="15"/>
      <c r="P2183" s="9"/>
    </row>
    <row r="2184" spans="7:16" x14ac:dyDescent="0.35">
      <c r="G2184" s="9"/>
      <c r="H2184" s="11"/>
      <c r="I2184" s="12"/>
      <c r="J2184" s="15"/>
      <c r="K2184" s="15"/>
      <c r="P2184" s="9"/>
    </row>
    <row r="2185" spans="7:16" x14ac:dyDescent="0.35">
      <c r="G2185" s="9"/>
      <c r="H2185" s="11"/>
      <c r="I2185" s="12"/>
      <c r="J2185" s="15"/>
      <c r="K2185" s="15"/>
      <c r="P2185" s="9"/>
    </row>
    <row r="2186" spans="7:16" x14ac:dyDescent="0.35">
      <c r="G2186" s="9"/>
      <c r="H2186" s="11"/>
      <c r="I2186" s="12"/>
      <c r="J2186" s="15"/>
      <c r="K2186" s="15"/>
      <c r="P2186" s="9"/>
    </row>
    <row r="2187" spans="7:16" x14ac:dyDescent="0.35">
      <c r="G2187" s="9"/>
      <c r="H2187" s="11"/>
      <c r="I2187" s="12"/>
      <c r="J2187" s="15"/>
      <c r="K2187" s="15"/>
      <c r="P2187" s="9"/>
    </row>
    <row r="2188" spans="7:16" x14ac:dyDescent="0.35">
      <c r="G2188" s="9"/>
      <c r="H2188" s="11"/>
      <c r="I2188" s="12"/>
      <c r="J2188" s="15"/>
      <c r="K2188" s="15"/>
      <c r="P2188" s="9"/>
    </row>
    <row r="2189" spans="7:16" x14ac:dyDescent="0.35">
      <c r="G2189" s="9"/>
      <c r="H2189" s="11"/>
      <c r="I2189" s="12"/>
      <c r="J2189" s="15"/>
      <c r="K2189" s="15"/>
      <c r="P2189" s="9"/>
    </row>
    <row r="2190" spans="7:16" x14ac:dyDescent="0.35">
      <c r="G2190" s="9"/>
      <c r="H2190" s="11"/>
      <c r="I2190" s="12"/>
      <c r="J2190" s="15"/>
      <c r="K2190" s="15"/>
      <c r="P2190" s="9"/>
    </row>
    <row r="2191" spans="7:16" x14ac:dyDescent="0.35">
      <c r="G2191" s="9"/>
      <c r="H2191" s="11"/>
      <c r="I2191" s="12"/>
      <c r="J2191" s="15"/>
      <c r="K2191" s="15"/>
      <c r="P2191" s="9"/>
    </row>
    <row r="2192" spans="7:16" x14ac:dyDescent="0.35">
      <c r="G2192" s="9"/>
      <c r="H2192" s="11"/>
      <c r="I2192" s="12"/>
      <c r="J2192" s="15"/>
      <c r="K2192" s="15"/>
      <c r="P2192" s="9"/>
    </row>
    <row r="2193" spans="7:16" x14ac:dyDescent="0.35">
      <c r="G2193" s="9"/>
      <c r="H2193" s="11"/>
      <c r="I2193" s="12"/>
      <c r="J2193" s="15"/>
      <c r="K2193" s="15"/>
      <c r="P2193" s="9"/>
    </row>
    <row r="2194" spans="7:16" x14ac:dyDescent="0.35">
      <c r="G2194" s="9"/>
      <c r="H2194" s="11"/>
      <c r="I2194" s="12"/>
      <c r="J2194" s="15"/>
      <c r="K2194" s="15"/>
      <c r="P2194" s="9"/>
    </row>
    <row r="2195" spans="7:16" x14ac:dyDescent="0.35">
      <c r="G2195" s="9"/>
      <c r="H2195" s="11"/>
      <c r="I2195" s="12"/>
      <c r="J2195" s="15"/>
      <c r="K2195" s="15"/>
      <c r="P2195" s="9"/>
    </row>
    <row r="2196" spans="7:16" x14ac:dyDescent="0.35">
      <c r="G2196" s="9"/>
      <c r="H2196" s="11"/>
      <c r="I2196" s="12"/>
      <c r="J2196" s="15"/>
      <c r="K2196" s="15"/>
      <c r="P2196" s="9"/>
    </row>
    <row r="2197" spans="7:16" x14ac:dyDescent="0.35">
      <c r="G2197" s="9"/>
      <c r="H2197" s="11"/>
      <c r="I2197" s="12"/>
      <c r="J2197" s="15"/>
      <c r="K2197" s="15"/>
      <c r="P2197" s="9"/>
    </row>
    <row r="2198" spans="7:16" x14ac:dyDescent="0.35">
      <c r="G2198" s="9"/>
      <c r="H2198" s="11"/>
      <c r="I2198" s="12"/>
      <c r="J2198" s="15"/>
      <c r="K2198" s="15"/>
      <c r="P2198" s="9"/>
    </row>
    <row r="2199" spans="7:16" x14ac:dyDescent="0.35">
      <c r="G2199" s="9"/>
      <c r="H2199" s="11"/>
      <c r="I2199" s="12"/>
      <c r="J2199" s="15"/>
      <c r="K2199" s="15"/>
      <c r="P2199" s="9"/>
    </row>
    <row r="2200" spans="7:16" x14ac:dyDescent="0.35">
      <c r="G2200" s="9"/>
      <c r="H2200" s="11"/>
      <c r="I2200" s="12"/>
      <c r="J2200" s="15"/>
      <c r="K2200" s="15"/>
      <c r="P2200" s="9"/>
    </row>
    <row r="2201" spans="7:16" x14ac:dyDescent="0.35">
      <c r="G2201" s="9"/>
      <c r="H2201" s="11"/>
      <c r="I2201" s="12"/>
      <c r="J2201" s="15"/>
      <c r="K2201" s="15"/>
      <c r="P2201" s="9"/>
    </row>
    <row r="2202" spans="7:16" x14ac:dyDescent="0.35">
      <c r="G2202" s="9"/>
      <c r="H2202" s="11"/>
      <c r="I2202" s="12"/>
      <c r="J2202" s="15"/>
      <c r="K2202" s="15"/>
      <c r="P2202" s="9"/>
    </row>
    <row r="2203" spans="7:16" x14ac:dyDescent="0.35">
      <c r="G2203" s="9"/>
      <c r="H2203" s="11"/>
      <c r="I2203" s="12"/>
      <c r="J2203" s="15"/>
      <c r="K2203" s="15"/>
      <c r="P2203" s="9"/>
    </row>
    <row r="2204" spans="7:16" x14ac:dyDescent="0.35">
      <c r="G2204" s="9"/>
      <c r="H2204" s="11"/>
      <c r="I2204" s="12"/>
      <c r="J2204" s="15"/>
      <c r="K2204" s="15"/>
      <c r="P2204" s="9"/>
    </row>
    <row r="2205" spans="7:16" x14ac:dyDescent="0.35">
      <c r="G2205" s="9"/>
      <c r="H2205" s="11"/>
      <c r="I2205" s="12"/>
      <c r="J2205" s="15"/>
      <c r="K2205" s="15"/>
      <c r="P2205" s="9"/>
    </row>
    <row r="2206" spans="7:16" x14ac:dyDescent="0.35">
      <c r="G2206" s="9"/>
      <c r="H2206" s="11"/>
      <c r="I2206" s="12"/>
      <c r="J2206" s="15"/>
      <c r="K2206" s="15"/>
      <c r="P2206" s="9"/>
    </row>
    <row r="2207" spans="7:16" x14ac:dyDescent="0.35">
      <c r="G2207" s="9"/>
      <c r="H2207" s="11"/>
      <c r="I2207" s="12"/>
      <c r="J2207" s="15"/>
      <c r="K2207" s="15"/>
      <c r="P2207" s="9"/>
    </row>
    <row r="2208" spans="7:16" x14ac:dyDescent="0.35">
      <c r="G2208" s="9"/>
      <c r="H2208" s="11"/>
      <c r="I2208" s="12"/>
      <c r="J2208" s="15"/>
      <c r="K2208" s="15"/>
      <c r="P2208" s="9"/>
    </row>
    <row r="2209" spans="7:16" x14ac:dyDescent="0.35">
      <c r="G2209" s="9"/>
      <c r="H2209" s="11"/>
      <c r="I2209" s="12"/>
      <c r="J2209" s="15"/>
      <c r="K2209" s="15"/>
      <c r="P2209" s="9"/>
    </row>
    <row r="2210" spans="7:16" x14ac:dyDescent="0.35">
      <c r="G2210" s="9"/>
      <c r="H2210" s="11"/>
      <c r="I2210" s="12"/>
      <c r="J2210" s="15"/>
      <c r="K2210" s="15"/>
      <c r="P2210" s="9"/>
    </row>
    <row r="2211" spans="7:16" x14ac:dyDescent="0.35">
      <c r="G2211" s="9"/>
      <c r="H2211" s="11"/>
      <c r="I2211" s="12"/>
      <c r="J2211" s="15"/>
      <c r="K2211" s="15"/>
      <c r="P2211" s="9"/>
    </row>
    <row r="2212" spans="7:16" x14ac:dyDescent="0.35">
      <c r="G2212" s="9"/>
      <c r="H2212" s="11"/>
      <c r="I2212" s="12"/>
      <c r="J2212" s="15"/>
      <c r="K2212" s="15"/>
      <c r="P2212" s="9"/>
    </row>
    <row r="2213" spans="7:16" x14ac:dyDescent="0.35">
      <c r="G2213" s="9"/>
      <c r="H2213" s="11"/>
      <c r="I2213" s="12"/>
      <c r="J2213" s="15"/>
      <c r="K2213" s="15"/>
      <c r="P2213" s="9"/>
    </row>
    <row r="2214" spans="7:16" x14ac:dyDescent="0.35">
      <c r="G2214" s="9"/>
      <c r="H2214" s="11"/>
      <c r="I2214" s="12"/>
      <c r="J2214" s="15"/>
      <c r="K2214" s="15"/>
      <c r="P2214" s="9"/>
    </row>
    <row r="2215" spans="7:16" x14ac:dyDescent="0.35">
      <c r="G2215" s="9"/>
      <c r="H2215" s="11"/>
      <c r="I2215" s="12"/>
      <c r="J2215" s="15"/>
      <c r="K2215" s="15"/>
      <c r="P2215" s="9"/>
    </row>
    <row r="2216" spans="7:16" x14ac:dyDescent="0.35">
      <c r="G2216" s="9"/>
      <c r="H2216" s="11"/>
      <c r="I2216" s="12"/>
      <c r="J2216" s="15"/>
      <c r="K2216" s="15"/>
      <c r="P2216" s="9"/>
    </row>
    <row r="2217" spans="7:16" x14ac:dyDescent="0.35">
      <c r="G2217" s="9"/>
      <c r="H2217" s="11"/>
      <c r="I2217" s="12"/>
      <c r="J2217" s="15"/>
      <c r="K2217" s="15"/>
      <c r="P2217" s="9"/>
    </row>
    <row r="2218" spans="7:16" x14ac:dyDescent="0.35">
      <c r="G2218" s="9"/>
      <c r="H2218" s="11"/>
      <c r="I2218" s="12"/>
      <c r="J2218" s="15"/>
      <c r="K2218" s="15"/>
      <c r="P2218" s="9"/>
    </row>
    <row r="2219" spans="7:16" x14ac:dyDescent="0.35">
      <c r="G2219" s="9"/>
      <c r="H2219" s="11"/>
      <c r="I2219" s="12"/>
      <c r="J2219" s="15"/>
      <c r="K2219" s="15"/>
      <c r="P2219" s="9"/>
    </row>
    <row r="2220" spans="7:16" x14ac:dyDescent="0.35">
      <c r="G2220" s="9"/>
      <c r="H2220" s="11"/>
      <c r="I2220" s="12"/>
      <c r="J2220" s="15"/>
      <c r="K2220" s="15"/>
      <c r="P2220" s="9"/>
    </row>
    <row r="2221" spans="7:16" x14ac:dyDescent="0.35">
      <c r="G2221" s="9"/>
      <c r="H2221" s="11"/>
      <c r="I2221" s="12"/>
      <c r="J2221" s="15"/>
      <c r="K2221" s="15"/>
      <c r="P2221" s="9"/>
    </row>
    <row r="2222" spans="7:16" x14ac:dyDescent="0.35">
      <c r="G2222" s="9"/>
      <c r="H2222" s="11"/>
      <c r="I2222" s="12"/>
      <c r="J2222" s="15"/>
      <c r="K2222" s="15"/>
      <c r="P2222" s="9"/>
    </row>
    <row r="2223" spans="7:16" x14ac:dyDescent="0.35">
      <c r="G2223" s="9"/>
      <c r="H2223" s="11"/>
      <c r="I2223" s="12"/>
      <c r="J2223" s="15"/>
      <c r="K2223" s="15"/>
      <c r="P2223" s="9"/>
    </row>
    <row r="2224" spans="7:16" x14ac:dyDescent="0.35">
      <c r="G2224" s="9"/>
      <c r="H2224" s="11"/>
      <c r="I2224" s="12"/>
      <c r="J2224" s="15"/>
      <c r="K2224" s="15"/>
      <c r="P2224" s="9"/>
    </row>
    <row r="2225" spans="7:16" x14ac:dyDescent="0.35">
      <c r="G2225" s="9"/>
      <c r="H2225" s="11"/>
      <c r="I2225" s="12"/>
      <c r="J2225" s="15"/>
      <c r="K2225" s="15"/>
      <c r="P2225" s="9"/>
    </row>
    <row r="2226" spans="7:16" x14ac:dyDescent="0.35">
      <c r="G2226" s="9"/>
      <c r="H2226" s="11"/>
      <c r="I2226" s="12"/>
      <c r="J2226" s="15"/>
      <c r="K2226" s="15"/>
      <c r="P2226" s="9"/>
    </row>
    <row r="2227" spans="7:16" x14ac:dyDescent="0.35">
      <c r="G2227" s="9"/>
      <c r="H2227" s="11"/>
      <c r="I2227" s="12"/>
      <c r="J2227" s="15"/>
      <c r="K2227" s="15"/>
      <c r="P2227" s="9"/>
    </row>
    <row r="2228" spans="7:16" x14ac:dyDescent="0.35">
      <c r="G2228" s="9"/>
      <c r="H2228" s="11"/>
      <c r="I2228" s="12"/>
      <c r="J2228" s="15"/>
      <c r="K2228" s="15"/>
      <c r="P2228" s="9"/>
    </row>
    <row r="2229" spans="7:16" x14ac:dyDescent="0.35">
      <c r="G2229" s="9"/>
      <c r="H2229" s="11"/>
      <c r="I2229" s="12"/>
      <c r="J2229" s="15"/>
      <c r="K2229" s="15"/>
      <c r="P2229" s="9"/>
    </row>
    <row r="2230" spans="7:16" x14ac:dyDescent="0.35">
      <c r="G2230" s="9"/>
      <c r="H2230" s="11"/>
      <c r="I2230" s="12"/>
      <c r="J2230" s="15"/>
      <c r="K2230" s="15"/>
      <c r="P2230" s="9"/>
    </row>
    <row r="2231" spans="7:16" x14ac:dyDescent="0.35">
      <c r="G2231" s="9"/>
      <c r="H2231" s="11"/>
      <c r="I2231" s="12"/>
      <c r="J2231" s="15"/>
      <c r="K2231" s="15"/>
      <c r="P2231" s="9"/>
    </row>
    <row r="2232" spans="7:16" x14ac:dyDescent="0.35">
      <c r="G2232" s="9"/>
      <c r="H2232" s="11"/>
      <c r="I2232" s="12"/>
      <c r="J2232" s="15"/>
      <c r="K2232" s="15"/>
      <c r="P2232" s="9"/>
    </row>
    <row r="2233" spans="7:16" x14ac:dyDescent="0.35">
      <c r="G2233" s="9"/>
      <c r="H2233" s="11"/>
      <c r="I2233" s="12"/>
      <c r="J2233" s="15"/>
      <c r="K2233" s="15"/>
      <c r="P2233" s="9"/>
    </row>
    <row r="2234" spans="7:16" x14ac:dyDescent="0.35">
      <c r="G2234" s="9"/>
      <c r="H2234" s="11"/>
      <c r="I2234" s="12"/>
      <c r="J2234" s="15"/>
      <c r="K2234" s="15"/>
      <c r="P2234" s="9"/>
    </row>
    <row r="2235" spans="7:16" x14ac:dyDescent="0.35">
      <c r="G2235" s="9"/>
      <c r="H2235" s="11"/>
      <c r="I2235" s="12"/>
      <c r="J2235" s="15"/>
      <c r="K2235" s="15"/>
      <c r="P2235" s="9"/>
    </row>
    <row r="2236" spans="7:16" x14ac:dyDescent="0.35">
      <c r="G2236" s="9"/>
      <c r="H2236" s="11"/>
      <c r="I2236" s="12"/>
      <c r="J2236" s="15"/>
      <c r="K2236" s="15"/>
      <c r="P2236" s="9"/>
    </row>
    <row r="2237" spans="7:16" x14ac:dyDescent="0.35">
      <c r="G2237" s="9"/>
      <c r="H2237" s="11"/>
      <c r="I2237" s="12"/>
      <c r="J2237" s="15"/>
      <c r="K2237" s="15"/>
      <c r="P2237" s="9"/>
    </row>
    <row r="2238" spans="7:16" x14ac:dyDescent="0.35">
      <c r="G2238" s="9"/>
      <c r="H2238" s="11"/>
      <c r="I2238" s="12"/>
      <c r="J2238" s="15"/>
      <c r="K2238" s="15"/>
      <c r="P2238" s="9"/>
    </row>
    <row r="2239" spans="7:16" x14ac:dyDescent="0.35">
      <c r="G2239" s="9"/>
      <c r="H2239" s="11"/>
      <c r="I2239" s="12"/>
      <c r="J2239" s="15"/>
      <c r="K2239" s="15"/>
      <c r="P2239" s="9"/>
    </row>
    <row r="2240" spans="7:16" x14ac:dyDescent="0.35">
      <c r="G2240" s="9"/>
      <c r="H2240" s="11"/>
      <c r="I2240" s="12"/>
      <c r="J2240" s="15"/>
      <c r="K2240" s="15"/>
      <c r="P2240" s="9"/>
    </row>
    <row r="2241" spans="7:16" x14ac:dyDescent="0.35">
      <c r="G2241" s="9"/>
      <c r="H2241" s="11"/>
      <c r="I2241" s="12"/>
      <c r="J2241" s="15"/>
      <c r="K2241" s="15"/>
      <c r="P2241" s="9"/>
    </row>
    <row r="2242" spans="7:16" x14ac:dyDescent="0.35">
      <c r="G2242" s="9"/>
      <c r="H2242" s="11"/>
      <c r="I2242" s="12"/>
      <c r="J2242" s="15"/>
      <c r="K2242" s="15"/>
      <c r="P2242" s="9"/>
    </row>
    <row r="2243" spans="7:16" x14ac:dyDescent="0.35">
      <c r="G2243" s="9"/>
      <c r="H2243" s="11"/>
      <c r="I2243" s="12"/>
      <c r="J2243" s="15"/>
      <c r="K2243" s="15"/>
      <c r="P2243" s="9"/>
    </row>
    <row r="2244" spans="7:16" x14ac:dyDescent="0.35">
      <c r="G2244" s="9"/>
      <c r="H2244" s="11"/>
      <c r="I2244" s="12"/>
      <c r="J2244" s="15"/>
      <c r="K2244" s="15"/>
      <c r="P2244" s="9"/>
    </row>
    <row r="2245" spans="7:16" x14ac:dyDescent="0.35">
      <c r="G2245" s="9"/>
      <c r="H2245" s="11"/>
      <c r="I2245" s="12"/>
      <c r="J2245" s="15"/>
      <c r="K2245" s="15"/>
      <c r="P2245" s="9"/>
    </row>
    <row r="2246" spans="7:16" x14ac:dyDescent="0.35">
      <c r="G2246" s="9"/>
      <c r="H2246" s="11"/>
      <c r="I2246" s="12"/>
      <c r="J2246" s="15"/>
      <c r="K2246" s="15"/>
      <c r="P2246" s="9"/>
    </row>
    <row r="2247" spans="7:16" x14ac:dyDescent="0.35">
      <c r="G2247" s="9"/>
      <c r="H2247" s="11"/>
      <c r="I2247" s="12"/>
      <c r="J2247" s="15"/>
      <c r="K2247" s="15"/>
      <c r="P2247" s="9"/>
    </row>
    <row r="2248" spans="7:16" x14ac:dyDescent="0.35">
      <c r="G2248" s="9"/>
      <c r="H2248" s="11"/>
      <c r="I2248" s="12"/>
      <c r="J2248" s="15"/>
      <c r="K2248" s="15"/>
      <c r="P2248" s="9"/>
    </row>
    <row r="2249" spans="7:16" x14ac:dyDescent="0.35">
      <c r="G2249" s="9"/>
      <c r="H2249" s="11"/>
      <c r="I2249" s="12"/>
      <c r="J2249" s="15"/>
      <c r="K2249" s="15"/>
      <c r="P2249" s="9"/>
    </row>
    <row r="2250" spans="7:16" x14ac:dyDescent="0.35">
      <c r="G2250" s="9"/>
      <c r="H2250" s="11"/>
      <c r="I2250" s="12"/>
      <c r="J2250" s="15"/>
      <c r="K2250" s="15"/>
      <c r="P2250" s="9"/>
    </row>
    <row r="2251" spans="7:16" x14ac:dyDescent="0.35">
      <c r="G2251" s="9"/>
      <c r="H2251" s="11"/>
      <c r="I2251" s="12"/>
      <c r="J2251" s="15"/>
      <c r="K2251" s="15"/>
      <c r="P2251" s="9"/>
    </row>
    <row r="2252" spans="7:16" x14ac:dyDescent="0.35">
      <c r="G2252" s="9"/>
      <c r="H2252" s="11"/>
      <c r="I2252" s="12"/>
      <c r="J2252" s="15"/>
      <c r="K2252" s="15"/>
      <c r="P2252" s="9"/>
    </row>
    <row r="2253" spans="7:16" x14ac:dyDescent="0.35">
      <c r="G2253" s="9"/>
      <c r="H2253" s="11"/>
      <c r="I2253" s="12"/>
      <c r="J2253" s="15"/>
      <c r="K2253" s="15"/>
      <c r="P2253" s="9"/>
    </row>
    <row r="2254" spans="7:16" x14ac:dyDescent="0.35">
      <c r="G2254" s="9"/>
      <c r="H2254" s="11"/>
      <c r="I2254" s="12"/>
      <c r="J2254" s="15"/>
      <c r="K2254" s="15"/>
      <c r="P2254" s="9"/>
    </row>
    <row r="2255" spans="7:16" x14ac:dyDescent="0.35">
      <c r="G2255" s="9"/>
      <c r="H2255" s="11"/>
      <c r="I2255" s="12"/>
      <c r="J2255" s="15"/>
      <c r="K2255" s="15"/>
      <c r="P2255" s="9"/>
    </row>
    <row r="2256" spans="7:16" x14ac:dyDescent="0.35">
      <c r="G2256" s="9"/>
      <c r="H2256" s="11"/>
      <c r="I2256" s="12"/>
      <c r="J2256" s="15"/>
      <c r="K2256" s="15"/>
      <c r="P2256" s="9"/>
    </row>
    <row r="2257" spans="7:16" x14ac:dyDescent="0.35">
      <c r="G2257" s="9"/>
      <c r="H2257" s="11"/>
      <c r="I2257" s="12"/>
      <c r="J2257" s="15"/>
      <c r="K2257" s="15"/>
      <c r="P2257" s="9"/>
    </row>
    <row r="2258" spans="7:16" x14ac:dyDescent="0.35">
      <c r="G2258" s="9"/>
      <c r="H2258" s="11"/>
      <c r="I2258" s="12"/>
      <c r="J2258" s="15"/>
      <c r="K2258" s="15"/>
      <c r="P2258" s="9"/>
    </row>
    <row r="2259" spans="7:16" x14ac:dyDescent="0.35">
      <c r="G2259" s="9"/>
      <c r="H2259" s="11"/>
      <c r="I2259" s="12"/>
      <c r="J2259" s="15"/>
      <c r="K2259" s="15"/>
      <c r="P2259" s="9"/>
    </row>
    <row r="2260" spans="7:16" x14ac:dyDescent="0.35">
      <c r="G2260" s="9"/>
      <c r="H2260" s="11"/>
      <c r="I2260" s="12"/>
      <c r="J2260" s="15"/>
      <c r="K2260" s="15"/>
      <c r="P2260" s="9"/>
    </row>
    <row r="2261" spans="7:16" x14ac:dyDescent="0.35">
      <c r="G2261" s="9"/>
      <c r="H2261" s="11"/>
      <c r="I2261" s="12"/>
      <c r="J2261" s="15"/>
      <c r="K2261" s="15"/>
      <c r="P2261" s="9"/>
    </row>
    <row r="2262" spans="7:16" x14ac:dyDescent="0.35">
      <c r="G2262" s="9"/>
      <c r="H2262" s="11"/>
      <c r="I2262" s="12"/>
      <c r="J2262" s="15"/>
      <c r="K2262" s="15"/>
      <c r="P2262" s="9"/>
    </row>
    <row r="2263" spans="7:16" x14ac:dyDescent="0.35">
      <c r="G2263" s="9"/>
      <c r="H2263" s="11"/>
      <c r="I2263" s="12"/>
      <c r="J2263" s="15"/>
      <c r="K2263" s="15"/>
      <c r="P2263" s="9"/>
    </row>
    <row r="2264" spans="7:16" x14ac:dyDescent="0.35">
      <c r="G2264" s="9"/>
      <c r="H2264" s="11"/>
      <c r="I2264" s="12"/>
      <c r="J2264" s="15"/>
      <c r="K2264" s="15"/>
      <c r="P2264" s="9"/>
    </row>
    <row r="2265" spans="7:16" x14ac:dyDescent="0.35">
      <c r="G2265" s="9"/>
      <c r="H2265" s="11"/>
      <c r="I2265" s="12"/>
      <c r="J2265" s="15"/>
      <c r="K2265" s="15"/>
      <c r="P2265" s="9"/>
    </row>
    <row r="2266" spans="7:16" x14ac:dyDescent="0.35">
      <c r="G2266" s="9"/>
      <c r="H2266" s="11"/>
      <c r="I2266" s="12"/>
      <c r="J2266" s="15"/>
      <c r="K2266" s="15"/>
      <c r="P2266" s="9"/>
    </row>
    <row r="2267" spans="7:16" x14ac:dyDescent="0.35">
      <c r="G2267" s="9"/>
      <c r="H2267" s="11"/>
      <c r="I2267" s="12"/>
      <c r="J2267" s="15"/>
      <c r="K2267" s="15"/>
      <c r="P2267" s="9"/>
    </row>
    <row r="2268" spans="7:16" x14ac:dyDescent="0.35">
      <c r="G2268" s="9"/>
      <c r="H2268" s="11"/>
      <c r="I2268" s="12"/>
      <c r="J2268" s="15"/>
      <c r="K2268" s="15"/>
      <c r="P2268" s="9"/>
    </row>
    <row r="2269" spans="7:16" x14ac:dyDescent="0.35">
      <c r="G2269" s="9"/>
      <c r="H2269" s="11"/>
      <c r="I2269" s="12"/>
      <c r="J2269" s="15"/>
      <c r="K2269" s="15"/>
      <c r="P2269" s="9"/>
    </row>
    <row r="2270" spans="7:16" x14ac:dyDescent="0.35">
      <c r="G2270" s="9"/>
      <c r="H2270" s="11"/>
      <c r="I2270" s="12"/>
      <c r="J2270" s="15"/>
      <c r="K2270" s="15"/>
      <c r="P2270" s="9"/>
    </row>
    <row r="2271" spans="7:16" x14ac:dyDescent="0.35">
      <c r="G2271" s="9"/>
      <c r="H2271" s="11"/>
      <c r="I2271" s="12"/>
      <c r="J2271" s="15"/>
      <c r="K2271" s="15"/>
      <c r="P2271" s="9"/>
    </row>
    <row r="2272" spans="7:16" x14ac:dyDescent="0.35">
      <c r="G2272" s="9"/>
      <c r="H2272" s="11"/>
      <c r="I2272" s="12"/>
      <c r="J2272" s="15"/>
      <c r="K2272" s="15"/>
      <c r="P2272" s="9"/>
    </row>
    <row r="2273" spans="3:16" x14ac:dyDescent="0.35">
      <c r="G2273" s="9"/>
      <c r="H2273" s="11"/>
      <c r="I2273" s="12"/>
      <c r="J2273" s="15"/>
      <c r="K2273" s="15"/>
      <c r="P2273" s="9"/>
    </row>
    <row r="2274" spans="3:16" x14ac:dyDescent="0.35">
      <c r="G2274" s="9"/>
      <c r="H2274" s="11"/>
      <c r="I2274" s="12"/>
      <c r="J2274" s="15"/>
      <c r="K2274" s="15"/>
      <c r="P2274" s="9"/>
    </row>
    <row r="2275" spans="3:16" x14ac:dyDescent="0.35">
      <c r="G2275" s="9"/>
      <c r="H2275" s="11"/>
      <c r="I2275" s="12"/>
      <c r="J2275" s="15"/>
      <c r="K2275" s="15"/>
      <c r="P2275" s="9"/>
    </row>
    <row r="2276" spans="3:16" x14ac:dyDescent="0.35">
      <c r="G2276" s="9"/>
      <c r="H2276" s="11"/>
      <c r="I2276" s="12"/>
      <c r="J2276" s="15"/>
      <c r="K2276" s="15"/>
      <c r="P2276" s="9"/>
    </row>
    <row r="2277" spans="3:16" x14ac:dyDescent="0.35">
      <c r="G2277" s="9"/>
      <c r="H2277" s="11"/>
      <c r="I2277" s="12"/>
      <c r="J2277" s="15"/>
      <c r="K2277" s="15"/>
      <c r="P2277" s="9"/>
    </row>
    <row r="2278" spans="3:16" x14ac:dyDescent="0.35">
      <c r="G2278" s="9"/>
      <c r="H2278" s="11"/>
      <c r="I2278" s="12"/>
      <c r="J2278" s="15"/>
      <c r="K2278" s="15"/>
      <c r="P2278" s="9"/>
    </row>
    <row r="2279" spans="3:16" x14ac:dyDescent="0.35">
      <c r="G2279" s="9"/>
      <c r="H2279" s="11"/>
      <c r="I2279" s="12"/>
      <c r="J2279" s="15"/>
      <c r="K2279" s="15"/>
      <c r="P2279" s="9"/>
    </row>
    <row r="2280" spans="3:16" x14ac:dyDescent="0.35">
      <c r="G2280" s="9"/>
      <c r="H2280" s="11"/>
      <c r="I2280" s="12"/>
      <c r="J2280" s="15"/>
      <c r="K2280" s="15"/>
      <c r="P2280" s="9"/>
    </row>
    <row r="2281" spans="3:16" x14ac:dyDescent="0.35">
      <c r="G2281" s="9"/>
      <c r="H2281" s="11"/>
      <c r="I2281" s="12"/>
      <c r="J2281" s="15"/>
      <c r="K2281" s="15"/>
      <c r="P2281" s="9"/>
    </row>
    <row r="2282" spans="3:16" x14ac:dyDescent="0.35">
      <c r="G2282" s="9"/>
      <c r="H2282" s="11"/>
      <c r="I2282" s="12"/>
      <c r="J2282" s="15"/>
      <c r="K2282" s="15"/>
      <c r="P2282" s="9"/>
    </row>
    <row r="2283" spans="3:16" x14ac:dyDescent="0.35">
      <c r="G2283" s="9"/>
      <c r="H2283" s="11"/>
      <c r="I2283" s="12"/>
      <c r="J2283" s="15"/>
      <c r="K2283" s="15"/>
      <c r="P2283" s="9"/>
    </row>
    <row r="2284" spans="3:16" x14ac:dyDescent="0.35">
      <c r="G2284" s="9"/>
      <c r="H2284" s="11"/>
      <c r="I2284" s="12"/>
      <c r="J2284" s="15"/>
      <c r="K2284" s="15"/>
      <c r="P2284" s="9"/>
    </row>
    <row r="2285" spans="3:16" x14ac:dyDescent="0.35">
      <c r="C2285" s="10"/>
      <c r="G2285" s="9"/>
      <c r="H2285" s="11"/>
      <c r="I2285" s="12"/>
      <c r="J2285" s="15"/>
      <c r="K2285" s="15"/>
      <c r="P2285" s="9"/>
    </row>
    <row r="2286" spans="3:16" x14ac:dyDescent="0.35">
      <c r="G2286" s="9"/>
      <c r="H2286" s="11"/>
      <c r="I2286" s="12"/>
      <c r="J2286" s="15"/>
      <c r="K2286" s="15"/>
      <c r="P2286" s="9"/>
    </row>
    <row r="2287" spans="3:16" x14ac:dyDescent="0.35">
      <c r="G2287" s="9"/>
      <c r="H2287" s="11"/>
      <c r="I2287" s="12"/>
      <c r="J2287" s="15"/>
      <c r="K2287" s="15"/>
      <c r="P2287" s="9"/>
    </row>
    <row r="2611" spans="3:3" x14ac:dyDescent="0.35">
      <c r="C2611" s="10"/>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4E692-83B0-49C2-8F17-B7E4AC44C6AD}">
  <sheetPr>
    <tabColor rgb="FFFFC000"/>
  </sheetPr>
  <dimension ref="A1:C326"/>
  <sheetViews>
    <sheetView workbookViewId="0">
      <selection activeCell="F25" sqref="F25"/>
    </sheetView>
  </sheetViews>
  <sheetFormatPr defaultRowHeight="14.5" x14ac:dyDescent="0.35"/>
  <cols>
    <col min="2" max="2" width="32.54296875" bestFit="1" customWidth="1"/>
  </cols>
  <sheetData>
    <row r="1" spans="1:2" ht="24.5" x14ac:dyDescent="0.35">
      <c r="A1" s="8" t="s">
        <v>660</v>
      </c>
      <c r="B1" s="1" t="s">
        <v>661</v>
      </c>
    </row>
    <row r="2" spans="1:2" x14ac:dyDescent="0.35">
      <c r="A2" t="s">
        <v>2</v>
      </c>
      <c r="B2" t="s">
        <v>3</v>
      </c>
    </row>
    <row r="3" spans="1:2" x14ac:dyDescent="0.35">
      <c r="A3" t="s">
        <v>4</v>
      </c>
      <c r="B3" t="s">
        <v>5</v>
      </c>
    </row>
    <row r="4" spans="1:2" x14ac:dyDescent="0.35">
      <c r="A4" t="s">
        <v>6</v>
      </c>
      <c r="B4" t="s">
        <v>7</v>
      </c>
    </row>
    <row r="5" spans="1:2" x14ac:dyDescent="0.35">
      <c r="A5" t="s">
        <v>8</v>
      </c>
      <c r="B5" t="s">
        <v>9</v>
      </c>
    </row>
    <row r="6" spans="1:2" x14ac:dyDescent="0.35">
      <c r="A6" t="s">
        <v>10</v>
      </c>
      <c r="B6" t="s">
        <v>11</v>
      </c>
    </row>
    <row r="7" spans="1:2" x14ac:dyDescent="0.35">
      <c r="A7" t="s">
        <v>12</v>
      </c>
      <c r="B7" t="s">
        <v>13</v>
      </c>
    </row>
    <row r="8" spans="1:2" x14ac:dyDescent="0.35">
      <c r="A8" t="s">
        <v>14</v>
      </c>
      <c r="B8" t="s">
        <v>15</v>
      </c>
    </row>
    <row r="9" spans="1:2" x14ac:dyDescent="0.35">
      <c r="A9" t="s">
        <v>16</v>
      </c>
      <c r="B9" t="s">
        <v>17</v>
      </c>
    </row>
    <row r="10" spans="1:2" x14ac:dyDescent="0.35">
      <c r="A10" t="s">
        <v>18</v>
      </c>
      <c r="B10" t="s">
        <v>19</v>
      </c>
    </row>
    <row r="11" spans="1:2" x14ac:dyDescent="0.35">
      <c r="A11" t="s">
        <v>20</v>
      </c>
      <c r="B11" t="s">
        <v>21</v>
      </c>
    </row>
    <row r="12" spans="1:2" x14ac:dyDescent="0.35">
      <c r="A12" t="s">
        <v>22</v>
      </c>
      <c r="B12" t="s">
        <v>23</v>
      </c>
    </row>
    <row r="13" spans="1:2" x14ac:dyDescent="0.35">
      <c r="A13" t="s">
        <v>24</v>
      </c>
      <c r="B13" t="s">
        <v>25</v>
      </c>
    </row>
    <row r="14" spans="1:2" x14ac:dyDescent="0.35">
      <c r="A14" t="s">
        <v>26</v>
      </c>
      <c r="B14" t="s">
        <v>27</v>
      </c>
    </row>
    <row r="15" spans="1:2" x14ac:dyDescent="0.35">
      <c r="A15" t="s">
        <v>28</v>
      </c>
      <c r="B15" t="s">
        <v>29</v>
      </c>
    </row>
    <row r="16" spans="1:2" x14ac:dyDescent="0.35">
      <c r="A16" t="s">
        <v>30</v>
      </c>
      <c r="B16" t="s">
        <v>31</v>
      </c>
    </row>
    <row r="17" spans="1:2" x14ac:dyDescent="0.35">
      <c r="A17" t="s">
        <v>32</v>
      </c>
      <c r="B17" t="s">
        <v>33</v>
      </c>
    </row>
    <row r="18" spans="1:2" x14ac:dyDescent="0.35">
      <c r="A18" t="s">
        <v>34</v>
      </c>
      <c r="B18" t="s">
        <v>35</v>
      </c>
    </row>
    <row r="19" spans="1:2" x14ac:dyDescent="0.35">
      <c r="A19" t="s">
        <v>36</v>
      </c>
      <c r="B19" t="s">
        <v>37</v>
      </c>
    </row>
    <row r="20" spans="1:2" x14ac:dyDescent="0.35">
      <c r="A20" t="s">
        <v>38</v>
      </c>
      <c r="B20" t="s">
        <v>39</v>
      </c>
    </row>
    <row r="21" spans="1:2" x14ac:dyDescent="0.35">
      <c r="A21" t="s">
        <v>40</v>
      </c>
      <c r="B21" t="s">
        <v>41</v>
      </c>
    </row>
    <row r="22" spans="1:2" x14ac:dyDescent="0.35">
      <c r="A22" t="s">
        <v>42</v>
      </c>
      <c r="B22" t="s">
        <v>43</v>
      </c>
    </row>
    <row r="23" spans="1:2" x14ac:dyDescent="0.35">
      <c r="A23" t="s">
        <v>44</v>
      </c>
      <c r="B23" t="s">
        <v>45</v>
      </c>
    </row>
    <row r="24" spans="1:2" x14ac:dyDescent="0.35">
      <c r="A24" t="s">
        <v>46</v>
      </c>
      <c r="B24" t="s">
        <v>47</v>
      </c>
    </row>
    <row r="25" spans="1:2" x14ac:dyDescent="0.35">
      <c r="A25" t="s">
        <v>48</v>
      </c>
      <c r="B25" t="s">
        <v>49</v>
      </c>
    </row>
    <row r="26" spans="1:2" x14ac:dyDescent="0.35">
      <c r="A26" t="s">
        <v>50</v>
      </c>
      <c r="B26" t="s">
        <v>51</v>
      </c>
    </row>
    <row r="27" spans="1:2" x14ac:dyDescent="0.35">
      <c r="A27" t="s">
        <v>52</v>
      </c>
      <c r="B27" t="s">
        <v>53</v>
      </c>
    </row>
    <row r="28" spans="1:2" x14ac:dyDescent="0.35">
      <c r="A28" t="s">
        <v>54</v>
      </c>
      <c r="B28" t="s">
        <v>55</v>
      </c>
    </row>
    <row r="29" spans="1:2" x14ac:dyDescent="0.35">
      <c r="A29" t="s">
        <v>56</v>
      </c>
      <c r="B29" t="s">
        <v>57</v>
      </c>
    </row>
    <row r="30" spans="1:2" x14ac:dyDescent="0.35">
      <c r="A30" t="s">
        <v>58</v>
      </c>
      <c r="B30" t="s">
        <v>59</v>
      </c>
    </row>
    <row r="31" spans="1:2" x14ac:dyDescent="0.35">
      <c r="A31" t="s">
        <v>60</v>
      </c>
      <c r="B31" t="s">
        <v>61</v>
      </c>
    </row>
    <row r="32" spans="1:2" x14ac:dyDescent="0.35">
      <c r="A32" t="s">
        <v>62</v>
      </c>
      <c r="B32" t="s">
        <v>63</v>
      </c>
    </row>
    <row r="33" spans="1:2" x14ac:dyDescent="0.35">
      <c r="A33" t="s">
        <v>64</v>
      </c>
      <c r="B33" t="s">
        <v>65</v>
      </c>
    </row>
    <row r="34" spans="1:2" x14ac:dyDescent="0.35">
      <c r="A34" t="s">
        <v>66</v>
      </c>
      <c r="B34" t="s">
        <v>67</v>
      </c>
    </row>
    <row r="35" spans="1:2" x14ac:dyDescent="0.35">
      <c r="A35" t="s">
        <v>68</v>
      </c>
      <c r="B35" t="s">
        <v>69</v>
      </c>
    </row>
    <row r="36" spans="1:2" x14ac:dyDescent="0.35">
      <c r="A36" t="s">
        <v>70</v>
      </c>
      <c r="B36" t="s">
        <v>71</v>
      </c>
    </row>
    <row r="37" spans="1:2" x14ac:dyDescent="0.35">
      <c r="A37" t="s">
        <v>72</v>
      </c>
      <c r="B37" t="s">
        <v>73</v>
      </c>
    </row>
    <row r="38" spans="1:2" x14ac:dyDescent="0.35">
      <c r="A38" t="s">
        <v>74</v>
      </c>
      <c r="B38" t="s">
        <v>75</v>
      </c>
    </row>
    <row r="39" spans="1:2" x14ac:dyDescent="0.35">
      <c r="A39" t="s">
        <v>76</v>
      </c>
      <c r="B39" t="s">
        <v>77</v>
      </c>
    </row>
    <row r="40" spans="1:2" x14ac:dyDescent="0.35">
      <c r="A40" t="s">
        <v>78</v>
      </c>
      <c r="B40" t="s">
        <v>79</v>
      </c>
    </row>
    <row r="41" spans="1:2" x14ac:dyDescent="0.35">
      <c r="A41" t="s">
        <v>80</v>
      </c>
      <c r="B41" t="s">
        <v>81</v>
      </c>
    </row>
    <row r="42" spans="1:2" x14ac:dyDescent="0.35">
      <c r="A42" t="s">
        <v>82</v>
      </c>
      <c r="B42" t="s">
        <v>83</v>
      </c>
    </row>
    <row r="43" spans="1:2" x14ac:dyDescent="0.35">
      <c r="A43" t="s">
        <v>84</v>
      </c>
      <c r="B43" t="s">
        <v>85</v>
      </c>
    </row>
    <row r="44" spans="1:2" x14ac:dyDescent="0.35">
      <c r="A44" t="s">
        <v>86</v>
      </c>
      <c r="B44" t="s">
        <v>87</v>
      </c>
    </row>
    <row r="45" spans="1:2" x14ac:dyDescent="0.35">
      <c r="A45" t="s">
        <v>88</v>
      </c>
      <c r="B45" t="s">
        <v>89</v>
      </c>
    </row>
    <row r="46" spans="1:2" x14ac:dyDescent="0.35">
      <c r="A46" t="s">
        <v>90</v>
      </c>
      <c r="B46" t="s">
        <v>91</v>
      </c>
    </row>
    <row r="47" spans="1:2" x14ac:dyDescent="0.35">
      <c r="A47" t="s">
        <v>92</v>
      </c>
      <c r="B47" t="s">
        <v>93</v>
      </c>
    </row>
    <row r="48" spans="1:2" x14ac:dyDescent="0.35">
      <c r="A48" t="s">
        <v>94</v>
      </c>
      <c r="B48" t="s">
        <v>95</v>
      </c>
    </row>
    <row r="49" spans="1:2" x14ac:dyDescent="0.35">
      <c r="A49" t="s">
        <v>96</v>
      </c>
      <c r="B49" t="s">
        <v>97</v>
      </c>
    </row>
    <row r="50" spans="1:2" x14ac:dyDescent="0.35">
      <c r="A50" t="s">
        <v>98</v>
      </c>
      <c r="B50" t="s">
        <v>99</v>
      </c>
    </row>
    <row r="51" spans="1:2" x14ac:dyDescent="0.35">
      <c r="A51" t="s">
        <v>100</v>
      </c>
      <c r="B51" t="s">
        <v>101</v>
      </c>
    </row>
    <row r="52" spans="1:2" x14ac:dyDescent="0.35">
      <c r="A52" t="s">
        <v>102</v>
      </c>
      <c r="B52" t="s">
        <v>103</v>
      </c>
    </row>
    <row r="53" spans="1:2" x14ac:dyDescent="0.35">
      <c r="A53" t="s">
        <v>104</v>
      </c>
      <c r="B53" t="s">
        <v>105</v>
      </c>
    </row>
    <row r="54" spans="1:2" x14ac:dyDescent="0.35">
      <c r="A54" t="s">
        <v>106</v>
      </c>
      <c r="B54" t="s">
        <v>107</v>
      </c>
    </row>
    <row r="55" spans="1:2" x14ac:dyDescent="0.35">
      <c r="A55" t="s">
        <v>108</v>
      </c>
      <c r="B55" t="s">
        <v>109</v>
      </c>
    </row>
    <row r="56" spans="1:2" x14ac:dyDescent="0.35">
      <c r="A56" t="s">
        <v>110</v>
      </c>
      <c r="B56" t="s">
        <v>111</v>
      </c>
    </row>
    <row r="57" spans="1:2" x14ac:dyDescent="0.35">
      <c r="A57" t="s">
        <v>112</v>
      </c>
      <c r="B57" t="s">
        <v>113</v>
      </c>
    </row>
    <row r="58" spans="1:2" x14ac:dyDescent="0.35">
      <c r="A58" t="s">
        <v>114</v>
      </c>
      <c r="B58" t="s">
        <v>115</v>
      </c>
    </row>
    <row r="59" spans="1:2" x14ac:dyDescent="0.35">
      <c r="A59" t="s">
        <v>116</v>
      </c>
      <c r="B59" t="s">
        <v>117</v>
      </c>
    </row>
    <row r="60" spans="1:2" x14ac:dyDescent="0.35">
      <c r="A60" t="s">
        <v>118</v>
      </c>
      <c r="B60" t="s">
        <v>119</v>
      </c>
    </row>
    <row r="61" spans="1:2" x14ac:dyDescent="0.35">
      <c r="A61" t="s">
        <v>120</v>
      </c>
      <c r="B61" t="s">
        <v>121</v>
      </c>
    </row>
    <row r="62" spans="1:2" x14ac:dyDescent="0.35">
      <c r="A62" t="s">
        <v>122</v>
      </c>
      <c r="B62" t="s">
        <v>123</v>
      </c>
    </row>
    <row r="63" spans="1:2" x14ac:dyDescent="0.35">
      <c r="A63" t="s">
        <v>124</v>
      </c>
      <c r="B63" t="s">
        <v>125</v>
      </c>
    </row>
    <row r="64" spans="1:2" x14ac:dyDescent="0.35">
      <c r="A64" t="s">
        <v>126</v>
      </c>
      <c r="B64" t="s">
        <v>127</v>
      </c>
    </row>
    <row r="65" spans="1:2" x14ac:dyDescent="0.35">
      <c r="A65" t="s">
        <v>128</v>
      </c>
      <c r="B65" t="s">
        <v>129</v>
      </c>
    </row>
    <row r="66" spans="1:2" x14ac:dyDescent="0.35">
      <c r="A66" t="s">
        <v>130</v>
      </c>
      <c r="B66" t="s">
        <v>131</v>
      </c>
    </row>
    <row r="67" spans="1:2" x14ac:dyDescent="0.35">
      <c r="A67" t="s">
        <v>132</v>
      </c>
      <c r="B67" t="s">
        <v>133</v>
      </c>
    </row>
    <row r="68" spans="1:2" x14ac:dyDescent="0.35">
      <c r="A68" t="s">
        <v>134</v>
      </c>
      <c r="B68" t="s">
        <v>135</v>
      </c>
    </row>
    <row r="69" spans="1:2" x14ac:dyDescent="0.35">
      <c r="A69" t="s">
        <v>136</v>
      </c>
      <c r="B69" t="s">
        <v>137</v>
      </c>
    </row>
    <row r="70" spans="1:2" x14ac:dyDescent="0.35">
      <c r="A70" t="s">
        <v>138</v>
      </c>
      <c r="B70" t="s">
        <v>139</v>
      </c>
    </row>
    <row r="71" spans="1:2" x14ac:dyDescent="0.35">
      <c r="A71" t="s">
        <v>140</v>
      </c>
      <c r="B71" t="s">
        <v>141</v>
      </c>
    </row>
    <row r="72" spans="1:2" x14ac:dyDescent="0.35">
      <c r="A72" t="s">
        <v>142</v>
      </c>
      <c r="B72" t="s">
        <v>143</v>
      </c>
    </row>
    <row r="73" spans="1:2" x14ac:dyDescent="0.35">
      <c r="A73" t="s">
        <v>144</v>
      </c>
      <c r="B73" t="s">
        <v>145</v>
      </c>
    </row>
    <row r="74" spans="1:2" x14ac:dyDescent="0.35">
      <c r="A74" t="s">
        <v>146</v>
      </c>
      <c r="B74" t="s">
        <v>147</v>
      </c>
    </row>
    <row r="75" spans="1:2" x14ac:dyDescent="0.35">
      <c r="A75" t="s">
        <v>148</v>
      </c>
      <c r="B75" t="s">
        <v>149</v>
      </c>
    </row>
    <row r="76" spans="1:2" x14ac:dyDescent="0.35">
      <c r="A76" t="s">
        <v>150</v>
      </c>
      <c r="B76" t="s">
        <v>151</v>
      </c>
    </row>
    <row r="77" spans="1:2" x14ac:dyDescent="0.35">
      <c r="A77" t="s">
        <v>152</v>
      </c>
      <c r="B77" t="s">
        <v>153</v>
      </c>
    </row>
    <row r="78" spans="1:2" x14ac:dyDescent="0.35">
      <c r="A78" t="s">
        <v>154</v>
      </c>
      <c r="B78" t="s">
        <v>155</v>
      </c>
    </row>
    <row r="79" spans="1:2" x14ac:dyDescent="0.35">
      <c r="A79" t="s">
        <v>156</v>
      </c>
      <c r="B79" t="s">
        <v>157</v>
      </c>
    </row>
    <row r="80" spans="1:2" x14ac:dyDescent="0.35">
      <c r="A80" t="s">
        <v>158</v>
      </c>
      <c r="B80" t="s">
        <v>159</v>
      </c>
    </row>
    <row r="81" spans="1:2" x14ac:dyDescent="0.35">
      <c r="A81" t="s">
        <v>160</v>
      </c>
      <c r="B81" t="s">
        <v>161</v>
      </c>
    </row>
    <row r="82" spans="1:2" x14ac:dyDescent="0.35">
      <c r="A82" t="s">
        <v>162</v>
      </c>
      <c r="B82" t="s">
        <v>163</v>
      </c>
    </row>
    <row r="83" spans="1:2" x14ac:dyDescent="0.35">
      <c r="A83" t="s">
        <v>164</v>
      </c>
      <c r="B83" t="s">
        <v>165</v>
      </c>
    </row>
    <row r="84" spans="1:2" x14ac:dyDescent="0.35">
      <c r="A84" t="s">
        <v>166</v>
      </c>
      <c r="B84" t="s">
        <v>167</v>
      </c>
    </row>
    <row r="85" spans="1:2" x14ac:dyDescent="0.35">
      <c r="A85" t="s">
        <v>168</v>
      </c>
      <c r="B85" t="s">
        <v>169</v>
      </c>
    </row>
    <row r="86" spans="1:2" x14ac:dyDescent="0.35">
      <c r="A86" t="s">
        <v>170</v>
      </c>
      <c r="B86" t="s">
        <v>171</v>
      </c>
    </row>
    <row r="87" spans="1:2" x14ac:dyDescent="0.35">
      <c r="A87" t="s">
        <v>172</v>
      </c>
      <c r="B87" t="s">
        <v>173</v>
      </c>
    </row>
    <row r="88" spans="1:2" x14ac:dyDescent="0.35">
      <c r="A88" t="s">
        <v>174</v>
      </c>
      <c r="B88" t="s">
        <v>175</v>
      </c>
    </row>
    <row r="89" spans="1:2" x14ac:dyDescent="0.35">
      <c r="A89" t="s">
        <v>176</v>
      </c>
      <c r="B89" t="s">
        <v>177</v>
      </c>
    </row>
    <row r="90" spans="1:2" x14ac:dyDescent="0.35">
      <c r="A90" t="s">
        <v>178</v>
      </c>
      <c r="B90" t="s">
        <v>179</v>
      </c>
    </row>
    <row r="91" spans="1:2" x14ac:dyDescent="0.35">
      <c r="A91" t="s">
        <v>180</v>
      </c>
      <c r="B91" t="s">
        <v>181</v>
      </c>
    </row>
    <row r="92" spans="1:2" x14ac:dyDescent="0.35">
      <c r="A92" t="s">
        <v>182</v>
      </c>
      <c r="B92" t="s">
        <v>183</v>
      </c>
    </row>
    <row r="93" spans="1:2" x14ac:dyDescent="0.35">
      <c r="A93" t="s">
        <v>184</v>
      </c>
      <c r="B93" t="s">
        <v>185</v>
      </c>
    </row>
    <row r="94" spans="1:2" x14ac:dyDescent="0.35">
      <c r="A94" t="s">
        <v>186</v>
      </c>
      <c r="B94" t="s">
        <v>187</v>
      </c>
    </row>
    <row r="95" spans="1:2" x14ac:dyDescent="0.35">
      <c r="A95" t="s">
        <v>188</v>
      </c>
      <c r="B95" t="s">
        <v>189</v>
      </c>
    </row>
    <row r="96" spans="1:2" x14ac:dyDescent="0.35">
      <c r="A96" t="s">
        <v>190</v>
      </c>
      <c r="B96" t="s">
        <v>191</v>
      </c>
    </row>
    <row r="97" spans="1:2" x14ac:dyDescent="0.35">
      <c r="A97" t="s">
        <v>192</v>
      </c>
      <c r="B97" t="s">
        <v>193</v>
      </c>
    </row>
    <row r="98" spans="1:2" x14ac:dyDescent="0.35">
      <c r="A98" t="s">
        <v>194</v>
      </c>
      <c r="B98" t="s">
        <v>195</v>
      </c>
    </row>
    <row r="99" spans="1:2" x14ac:dyDescent="0.35">
      <c r="A99" t="s">
        <v>196</v>
      </c>
      <c r="B99" t="s">
        <v>197</v>
      </c>
    </row>
    <row r="100" spans="1:2" x14ac:dyDescent="0.35">
      <c r="A100" t="s">
        <v>198</v>
      </c>
      <c r="B100" t="s">
        <v>199</v>
      </c>
    </row>
    <row r="101" spans="1:2" x14ac:dyDescent="0.35">
      <c r="A101" t="s">
        <v>200</v>
      </c>
      <c r="B101" t="s">
        <v>201</v>
      </c>
    </row>
    <row r="102" spans="1:2" x14ac:dyDescent="0.35">
      <c r="A102" t="s">
        <v>202</v>
      </c>
      <c r="B102" t="s">
        <v>203</v>
      </c>
    </row>
    <row r="103" spans="1:2" x14ac:dyDescent="0.35">
      <c r="A103" t="s">
        <v>204</v>
      </c>
      <c r="B103" t="s">
        <v>205</v>
      </c>
    </row>
    <row r="104" spans="1:2" x14ac:dyDescent="0.35">
      <c r="A104" t="s">
        <v>206</v>
      </c>
      <c r="B104" t="s">
        <v>207</v>
      </c>
    </row>
    <row r="105" spans="1:2" x14ac:dyDescent="0.35">
      <c r="A105" t="s">
        <v>208</v>
      </c>
      <c r="B105" t="s">
        <v>209</v>
      </c>
    </row>
    <row r="106" spans="1:2" x14ac:dyDescent="0.35">
      <c r="A106" t="s">
        <v>210</v>
      </c>
      <c r="B106" t="s">
        <v>211</v>
      </c>
    </row>
    <row r="107" spans="1:2" x14ac:dyDescent="0.35">
      <c r="A107" t="s">
        <v>212</v>
      </c>
      <c r="B107" t="s">
        <v>213</v>
      </c>
    </row>
    <row r="108" spans="1:2" x14ac:dyDescent="0.35">
      <c r="A108" t="s">
        <v>214</v>
      </c>
      <c r="B108" t="s">
        <v>215</v>
      </c>
    </row>
    <row r="109" spans="1:2" x14ac:dyDescent="0.35">
      <c r="A109" t="s">
        <v>216</v>
      </c>
      <c r="B109" t="s">
        <v>217</v>
      </c>
    </row>
    <row r="110" spans="1:2" x14ac:dyDescent="0.35">
      <c r="A110" t="s">
        <v>218</v>
      </c>
      <c r="B110" t="s">
        <v>219</v>
      </c>
    </row>
    <row r="111" spans="1:2" x14ac:dyDescent="0.35">
      <c r="A111" t="s">
        <v>220</v>
      </c>
      <c r="B111" t="s">
        <v>221</v>
      </c>
    </row>
    <row r="112" spans="1:2" x14ac:dyDescent="0.35">
      <c r="A112" t="s">
        <v>222</v>
      </c>
      <c r="B112" t="s">
        <v>223</v>
      </c>
    </row>
    <row r="113" spans="1:2" x14ac:dyDescent="0.35">
      <c r="A113" t="s">
        <v>224</v>
      </c>
      <c r="B113" t="s">
        <v>225</v>
      </c>
    </row>
    <row r="114" spans="1:2" x14ac:dyDescent="0.35">
      <c r="A114" t="s">
        <v>226</v>
      </c>
      <c r="B114" t="s">
        <v>227</v>
      </c>
    </row>
    <row r="115" spans="1:2" x14ac:dyDescent="0.35">
      <c r="A115" t="s">
        <v>228</v>
      </c>
      <c r="B115" t="s">
        <v>229</v>
      </c>
    </row>
    <row r="116" spans="1:2" x14ac:dyDescent="0.35">
      <c r="A116" t="s">
        <v>230</v>
      </c>
      <c r="B116" t="s">
        <v>231</v>
      </c>
    </row>
    <row r="117" spans="1:2" x14ac:dyDescent="0.35">
      <c r="A117" t="s">
        <v>232</v>
      </c>
      <c r="B117" t="s">
        <v>233</v>
      </c>
    </row>
    <row r="118" spans="1:2" x14ac:dyDescent="0.35">
      <c r="A118" t="s">
        <v>234</v>
      </c>
      <c r="B118" t="s">
        <v>235</v>
      </c>
    </row>
    <row r="119" spans="1:2" x14ac:dyDescent="0.35">
      <c r="A119" t="s">
        <v>236</v>
      </c>
      <c r="B119" t="s">
        <v>237</v>
      </c>
    </row>
    <row r="120" spans="1:2" x14ac:dyDescent="0.35">
      <c r="A120" t="s">
        <v>238</v>
      </c>
      <c r="B120" t="s">
        <v>239</v>
      </c>
    </row>
    <row r="121" spans="1:2" x14ac:dyDescent="0.35">
      <c r="A121" t="s">
        <v>240</v>
      </c>
      <c r="B121" t="s">
        <v>241</v>
      </c>
    </row>
    <row r="122" spans="1:2" x14ac:dyDescent="0.35">
      <c r="A122" t="s">
        <v>242</v>
      </c>
      <c r="B122" t="s">
        <v>243</v>
      </c>
    </row>
    <row r="123" spans="1:2" x14ac:dyDescent="0.35">
      <c r="A123" t="s">
        <v>244</v>
      </c>
      <c r="B123" t="s">
        <v>245</v>
      </c>
    </row>
    <row r="124" spans="1:2" x14ac:dyDescent="0.35">
      <c r="A124" t="s">
        <v>246</v>
      </c>
      <c r="B124" t="s">
        <v>247</v>
      </c>
    </row>
    <row r="125" spans="1:2" x14ac:dyDescent="0.35">
      <c r="A125" t="s">
        <v>248</v>
      </c>
      <c r="B125" t="s">
        <v>249</v>
      </c>
    </row>
    <row r="126" spans="1:2" x14ac:dyDescent="0.35">
      <c r="A126" t="s">
        <v>250</v>
      </c>
      <c r="B126" t="s">
        <v>251</v>
      </c>
    </row>
    <row r="127" spans="1:2" x14ac:dyDescent="0.35">
      <c r="A127" t="s">
        <v>252</v>
      </c>
      <c r="B127" t="s">
        <v>253</v>
      </c>
    </row>
    <row r="128" spans="1:2" x14ac:dyDescent="0.35">
      <c r="A128" t="s">
        <v>254</v>
      </c>
      <c r="B128" t="s">
        <v>255</v>
      </c>
    </row>
    <row r="129" spans="1:2" x14ac:dyDescent="0.35">
      <c r="A129" t="s">
        <v>256</v>
      </c>
      <c r="B129" t="s">
        <v>257</v>
      </c>
    </row>
    <row r="130" spans="1:2" x14ac:dyDescent="0.35">
      <c r="A130" t="s">
        <v>258</v>
      </c>
      <c r="B130" t="s">
        <v>259</v>
      </c>
    </row>
    <row r="131" spans="1:2" x14ac:dyDescent="0.35">
      <c r="A131" t="s">
        <v>260</v>
      </c>
      <c r="B131" t="s">
        <v>261</v>
      </c>
    </row>
    <row r="132" spans="1:2" x14ac:dyDescent="0.35">
      <c r="A132" t="s">
        <v>262</v>
      </c>
      <c r="B132" t="s">
        <v>263</v>
      </c>
    </row>
    <row r="133" spans="1:2" x14ac:dyDescent="0.35">
      <c r="A133" t="s">
        <v>264</v>
      </c>
      <c r="B133" t="s">
        <v>265</v>
      </c>
    </row>
    <row r="134" spans="1:2" x14ac:dyDescent="0.35">
      <c r="A134" t="s">
        <v>266</v>
      </c>
      <c r="B134" t="s">
        <v>267</v>
      </c>
    </row>
    <row r="135" spans="1:2" x14ac:dyDescent="0.35">
      <c r="A135" t="s">
        <v>268</v>
      </c>
      <c r="B135" t="s">
        <v>269</v>
      </c>
    </row>
    <row r="136" spans="1:2" x14ac:dyDescent="0.35">
      <c r="A136" t="s">
        <v>270</v>
      </c>
      <c r="B136" t="s">
        <v>271</v>
      </c>
    </row>
    <row r="137" spans="1:2" x14ac:dyDescent="0.35">
      <c r="A137" t="s">
        <v>272</v>
      </c>
      <c r="B137" t="s">
        <v>273</v>
      </c>
    </row>
    <row r="138" spans="1:2" x14ac:dyDescent="0.35">
      <c r="A138" t="s">
        <v>274</v>
      </c>
      <c r="B138" t="s">
        <v>275</v>
      </c>
    </row>
    <row r="139" spans="1:2" x14ac:dyDescent="0.35">
      <c r="A139" t="s">
        <v>276</v>
      </c>
      <c r="B139" t="s">
        <v>277</v>
      </c>
    </row>
    <row r="140" spans="1:2" x14ac:dyDescent="0.35">
      <c r="A140" t="s">
        <v>278</v>
      </c>
      <c r="B140" t="s">
        <v>279</v>
      </c>
    </row>
    <row r="141" spans="1:2" x14ac:dyDescent="0.35">
      <c r="A141" t="s">
        <v>280</v>
      </c>
      <c r="B141" t="s">
        <v>281</v>
      </c>
    </row>
    <row r="142" spans="1:2" x14ac:dyDescent="0.35">
      <c r="A142" t="s">
        <v>282</v>
      </c>
      <c r="B142" t="s">
        <v>283</v>
      </c>
    </row>
    <row r="143" spans="1:2" x14ac:dyDescent="0.35">
      <c r="A143" t="s">
        <v>284</v>
      </c>
      <c r="B143" t="s">
        <v>285</v>
      </c>
    </row>
    <row r="144" spans="1:2" x14ac:dyDescent="0.35">
      <c r="A144" t="s">
        <v>286</v>
      </c>
      <c r="B144" t="s">
        <v>287</v>
      </c>
    </row>
    <row r="145" spans="1:2" x14ac:dyDescent="0.35">
      <c r="A145" t="s">
        <v>288</v>
      </c>
      <c r="B145" t="s">
        <v>289</v>
      </c>
    </row>
    <row r="146" spans="1:2" x14ac:dyDescent="0.35">
      <c r="A146" t="s">
        <v>290</v>
      </c>
      <c r="B146" t="s">
        <v>291</v>
      </c>
    </row>
    <row r="147" spans="1:2" x14ac:dyDescent="0.35">
      <c r="A147" t="s">
        <v>292</v>
      </c>
      <c r="B147" t="s">
        <v>293</v>
      </c>
    </row>
    <row r="148" spans="1:2" x14ac:dyDescent="0.35">
      <c r="A148" t="s">
        <v>294</v>
      </c>
      <c r="B148" t="s">
        <v>295</v>
      </c>
    </row>
    <row r="149" spans="1:2" x14ac:dyDescent="0.35">
      <c r="A149" t="s">
        <v>296</v>
      </c>
      <c r="B149" t="s">
        <v>297</v>
      </c>
    </row>
    <row r="150" spans="1:2" x14ac:dyDescent="0.35">
      <c r="A150" t="s">
        <v>298</v>
      </c>
      <c r="B150" t="s">
        <v>299</v>
      </c>
    </row>
    <row r="151" spans="1:2" x14ac:dyDescent="0.35">
      <c r="A151" t="s">
        <v>300</v>
      </c>
      <c r="B151" t="s">
        <v>301</v>
      </c>
    </row>
    <row r="152" spans="1:2" x14ac:dyDescent="0.35">
      <c r="A152" t="s">
        <v>302</v>
      </c>
      <c r="B152" t="s">
        <v>303</v>
      </c>
    </row>
    <row r="153" spans="1:2" x14ac:dyDescent="0.35">
      <c r="A153" t="s">
        <v>304</v>
      </c>
      <c r="B153" t="s">
        <v>305</v>
      </c>
    </row>
    <row r="154" spans="1:2" x14ac:dyDescent="0.35">
      <c r="A154" t="s">
        <v>306</v>
      </c>
      <c r="B154" t="s">
        <v>307</v>
      </c>
    </row>
    <row r="155" spans="1:2" x14ac:dyDescent="0.35">
      <c r="A155" t="s">
        <v>308</v>
      </c>
      <c r="B155" t="s">
        <v>309</v>
      </c>
    </row>
    <row r="156" spans="1:2" x14ac:dyDescent="0.35">
      <c r="A156" t="s">
        <v>310</v>
      </c>
      <c r="B156" t="s">
        <v>311</v>
      </c>
    </row>
    <row r="157" spans="1:2" x14ac:dyDescent="0.35">
      <c r="A157" t="s">
        <v>312</v>
      </c>
      <c r="B157" t="s">
        <v>313</v>
      </c>
    </row>
    <row r="158" spans="1:2" x14ac:dyDescent="0.35">
      <c r="A158" t="s">
        <v>314</v>
      </c>
      <c r="B158" t="s">
        <v>315</v>
      </c>
    </row>
    <row r="159" spans="1:2" x14ac:dyDescent="0.35">
      <c r="A159" t="s">
        <v>316</v>
      </c>
      <c r="B159" t="s">
        <v>317</v>
      </c>
    </row>
    <row r="160" spans="1:2" x14ac:dyDescent="0.35">
      <c r="A160" t="s">
        <v>318</v>
      </c>
      <c r="B160" t="s">
        <v>319</v>
      </c>
    </row>
    <row r="161" spans="1:2" x14ac:dyDescent="0.35">
      <c r="A161" t="s">
        <v>320</v>
      </c>
      <c r="B161" t="s">
        <v>321</v>
      </c>
    </row>
    <row r="162" spans="1:2" x14ac:dyDescent="0.35">
      <c r="A162" t="s">
        <v>322</v>
      </c>
      <c r="B162" t="s">
        <v>323</v>
      </c>
    </row>
    <row r="163" spans="1:2" x14ac:dyDescent="0.35">
      <c r="A163" t="s">
        <v>324</v>
      </c>
      <c r="B163" t="s">
        <v>325</v>
      </c>
    </row>
    <row r="164" spans="1:2" x14ac:dyDescent="0.35">
      <c r="A164" t="s">
        <v>326</v>
      </c>
      <c r="B164" t="s">
        <v>327</v>
      </c>
    </row>
    <row r="165" spans="1:2" x14ac:dyDescent="0.35">
      <c r="A165" t="s">
        <v>328</v>
      </c>
      <c r="B165" t="s">
        <v>329</v>
      </c>
    </row>
    <row r="166" spans="1:2" x14ac:dyDescent="0.35">
      <c r="A166" t="s">
        <v>330</v>
      </c>
      <c r="B166" t="s">
        <v>331</v>
      </c>
    </row>
    <row r="167" spans="1:2" x14ac:dyDescent="0.35">
      <c r="A167" t="s">
        <v>332</v>
      </c>
      <c r="B167" t="s">
        <v>333</v>
      </c>
    </row>
    <row r="168" spans="1:2" x14ac:dyDescent="0.35">
      <c r="A168" t="s">
        <v>334</v>
      </c>
      <c r="B168" t="s">
        <v>335</v>
      </c>
    </row>
    <row r="169" spans="1:2" x14ac:dyDescent="0.35">
      <c r="A169" t="s">
        <v>336</v>
      </c>
      <c r="B169" t="s">
        <v>337</v>
      </c>
    </row>
    <row r="170" spans="1:2" x14ac:dyDescent="0.35">
      <c r="A170" t="s">
        <v>338</v>
      </c>
      <c r="B170" t="s">
        <v>339</v>
      </c>
    </row>
    <row r="171" spans="1:2" x14ac:dyDescent="0.35">
      <c r="A171" t="s">
        <v>340</v>
      </c>
      <c r="B171" t="s">
        <v>341</v>
      </c>
    </row>
    <row r="172" spans="1:2" x14ac:dyDescent="0.35">
      <c r="A172" t="s">
        <v>342</v>
      </c>
      <c r="B172" t="s">
        <v>343</v>
      </c>
    </row>
    <row r="173" spans="1:2" x14ac:dyDescent="0.35">
      <c r="A173" t="s">
        <v>344</v>
      </c>
      <c r="B173" t="s">
        <v>345</v>
      </c>
    </row>
    <row r="174" spans="1:2" x14ac:dyDescent="0.35">
      <c r="A174" t="s">
        <v>346</v>
      </c>
      <c r="B174" t="s">
        <v>347</v>
      </c>
    </row>
    <row r="175" spans="1:2" x14ac:dyDescent="0.35">
      <c r="A175" t="s">
        <v>348</v>
      </c>
      <c r="B175" t="s">
        <v>349</v>
      </c>
    </row>
    <row r="176" spans="1:2" x14ac:dyDescent="0.35">
      <c r="A176" t="s">
        <v>350</v>
      </c>
      <c r="B176" t="s">
        <v>351</v>
      </c>
    </row>
    <row r="177" spans="1:2" x14ac:dyDescent="0.35">
      <c r="A177" t="s">
        <v>352</v>
      </c>
      <c r="B177" t="s">
        <v>353</v>
      </c>
    </row>
    <row r="178" spans="1:2" x14ac:dyDescent="0.35">
      <c r="A178" t="s">
        <v>354</v>
      </c>
      <c r="B178" t="s">
        <v>355</v>
      </c>
    </row>
    <row r="179" spans="1:2" x14ac:dyDescent="0.35">
      <c r="A179" t="s">
        <v>356</v>
      </c>
      <c r="B179" t="s">
        <v>357</v>
      </c>
    </row>
    <row r="180" spans="1:2" x14ac:dyDescent="0.35">
      <c r="A180" t="s">
        <v>358</v>
      </c>
      <c r="B180" t="s">
        <v>359</v>
      </c>
    </row>
    <row r="181" spans="1:2" x14ac:dyDescent="0.35">
      <c r="A181" t="s">
        <v>360</v>
      </c>
      <c r="B181" t="s">
        <v>361</v>
      </c>
    </row>
    <row r="182" spans="1:2" x14ac:dyDescent="0.35">
      <c r="A182" t="s">
        <v>362</v>
      </c>
      <c r="B182" t="s">
        <v>363</v>
      </c>
    </row>
    <row r="183" spans="1:2" x14ac:dyDescent="0.35">
      <c r="A183" t="s">
        <v>364</v>
      </c>
      <c r="B183" t="s">
        <v>365</v>
      </c>
    </row>
    <row r="184" spans="1:2" x14ac:dyDescent="0.35">
      <c r="A184" t="s">
        <v>366</v>
      </c>
      <c r="B184" t="s">
        <v>367</v>
      </c>
    </row>
    <row r="185" spans="1:2" x14ac:dyDescent="0.35">
      <c r="A185" t="s">
        <v>368</v>
      </c>
      <c r="B185" t="s">
        <v>369</v>
      </c>
    </row>
    <row r="186" spans="1:2" x14ac:dyDescent="0.35">
      <c r="A186" t="s">
        <v>370</v>
      </c>
      <c r="B186" t="s">
        <v>371</v>
      </c>
    </row>
    <row r="187" spans="1:2" x14ac:dyDescent="0.35">
      <c r="A187" t="s">
        <v>372</v>
      </c>
      <c r="B187" t="s">
        <v>373</v>
      </c>
    </row>
    <row r="188" spans="1:2" x14ac:dyDescent="0.35">
      <c r="A188" t="s">
        <v>374</v>
      </c>
      <c r="B188" t="s">
        <v>375</v>
      </c>
    </row>
    <row r="189" spans="1:2" x14ac:dyDescent="0.35">
      <c r="A189" t="s">
        <v>376</v>
      </c>
      <c r="B189" t="s">
        <v>377</v>
      </c>
    </row>
    <row r="190" spans="1:2" x14ac:dyDescent="0.35">
      <c r="A190" t="s">
        <v>378</v>
      </c>
      <c r="B190" t="s">
        <v>379</v>
      </c>
    </row>
    <row r="191" spans="1:2" x14ac:dyDescent="0.35">
      <c r="A191" t="s">
        <v>380</v>
      </c>
      <c r="B191" t="s">
        <v>381</v>
      </c>
    </row>
    <row r="192" spans="1:2" x14ac:dyDescent="0.35">
      <c r="A192" t="s">
        <v>382</v>
      </c>
      <c r="B192" t="s">
        <v>383</v>
      </c>
    </row>
    <row r="193" spans="1:2" x14ac:dyDescent="0.35">
      <c r="A193" t="s">
        <v>384</v>
      </c>
      <c r="B193" t="s">
        <v>385</v>
      </c>
    </row>
    <row r="194" spans="1:2" x14ac:dyDescent="0.35">
      <c r="A194" t="s">
        <v>386</v>
      </c>
      <c r="B194" t="s">
        <v>387</v>
      </c>
    </row>
    <row r="195" spans="1:2" x14ac:dyDescent="0.35">
      <c r="A195" t="s">
        <v>388</v>
      </c>
      <c r="B195" t="s">
        <v>389</v>
      </c>
    </row>
    <row r="196" spans="1:2" x14ac:dyDescent="0.35">
      <c r="A196" t="s">
        <v>390</v>
      </c>
      <c r="B196" t="s">
        <v>391</v>
      </c>
    </row>
    <row r="197" spans="1:2" x14ac:dyDescent="0.35">
      <c r="A197" t="s">
        <v>392</v>
      </c>
      <c r="B197" t="s">
        <v>393</v>
      </c>
    </row>
    <row r="198" spans="1:2" x14ac:dyDescent="0.35">
      <c r="A198" t="s">
        <v>394</v>
      </c>
      <c r="B198" t="s">
        <v>395</v>
      </c>
    </row>
    <row r="199" spans="1:2" x14ac:dyDescent="0.35">
      <c r="A199" t="s">
        <v>396</v>
      </c>
      <c r="B199" t="s">
        <v>397</v>
      </c>
    </row>
    <row r="200" spans="1:2" x14ac:dyDescent="0.35">
      <c r="A200" t="s">
        <v>398</v>
      </c>
      <c r="B200" t="s">
        <v>399</v>
      </c>
    </row>
    <row r="201" spans="1:2" x14ac:dyDescent="0.35">
      <c r="A201" t="s">
        <v>400</v>
      </c>
      <c r="B201" t="s">
        <v>401</v>
      </c>
    </row>
    <row r="202" spans="1:2" x14ac:dyDescent="0.35">
      <c r="A202" t="s">
        <v>402</v>
      </c>
      <c r="B202" t="s">
        <v>403</v>
      </c>
    </row>
    <row r="203" spans="1:2" x14ac:dyDescent="0.35">
      <c r="A203" t="s">
        <v>404</v>
      </c>
      <c r="B203" t="s">
        <v>405</v>
      </c>
    </row>
    <row r="204" spans="1:2" x14ac:dyDescent="0.35">
      <c r="A204" t="s">
        <v>406</v>
      </c>
      <c r="B204" t="s">
        <v>407</v>
      </c>
    </row>
    <row r="205" spans="1:2" x14ac:dyDescent="0.35">
      <c r="A205" t="s">
        <v>408</v>
      </c>
      <c r="B205" t="s">
        <v>409</v>
      </c>
    </row>
    <row r="206" spans="1:2" x14ac:dyDescent="0.35">
      <c r="A206" t="s">
        <v>410</v>
      </c>
      <c r="B206" t="s">
        <v>411</v>
      </c>
    </row>
    <row r="207" spans="1:2" x14ac:dyDescent="0.35">
      <c r="A207" t="s">
        <v>412</v>
      </c>
      <c r="B207" t="s">
        <v>413</v>
      </c>
    </row>
    <row r="208" spans="1:2" x14ac:dyDescent="0.35">
      <c r="A208" t="s">
        <v>414</v>
      </c>
      <c r="B208" t="s">
        <v>415</v>
      </c>
    </row>
    <row r="209" spans="1:2" x14ac:dyDescent="0.35">
      <c r="A209" t="s">
        <v>416</v>
      </c>
      <c r="B209" t="s">
        <v>417</v>
      </c>
    </row>
    <row r="210" spans="1:2" x14ac:dyDescent="0.35">
      <c r="A210" t="s">
        <v>418</v>
      </c>
      <c r="B210" t="s">
        <v>419</v>
      </c>
    </row>
    <row r="211" spans="1:2" x14ac:dyDescent="0.35">
      <c r="A211" t="s">
        <v>420</v>
      </c>
      <c r="B211" t="s">
        <v>421</v>
      </c>
    </row>
    <row r="212" spans="1:2" x14ac:dyDescent="0.35">
      <c r="A212" t="s">
        <v>422</v>
      </c>
      <c r="B212" t="s">
        <v>423</v>
      </c>
    </row>
    <row r="213" spans="1:2" x14ac:dyDescent="0.35">
      <c r="A213" t="s">
        <v>424</v>
      </c>
      <c r="B213" t="s">
        <v>425</v>
      </c>
    </row>
    <row r="214" spans="1:2" x14ac:dyDescent="0.35">
      <c r="A214" t="s">
        <v>426</v>
      </c>
      <c r="B214" t="s">
        <v>427</v>
      </c>
    </row>
    <row r="215" spans="1:2" x14ac:dyDescent="0.35">
      <c r="A215" t="s">
        <v>428</v>
      </c>
      <c r="B215" t="s">
        <v>429</v>
      </c>
    </row>
    <row r="216" spans="1:2" x14ac:dyDescent="0.35">
      <c r="A216" t="s">
        <v>430</v>
      </c>
      <c r="B216" t="s">
        <v>431</v>
      </c>
    </row>
    <row r="217" spans="1:2" x14ac:dyDescent="0.35">
      <c r="A217" t="s">
        <v>432</v>
      </c>
      <c r="B217" t="s">
        <v>433</v>
      </c>
    </row>
    <row r="218" spans="1:2" x14ac:dyDescent="0.35">
      <c r="A218" t="s">
        <v>434</v>
      </c>
      <c r="B218" t="s">
        <v>435</v>
      </c>
    </row>
    <row r="219" spans="1:2" x14ac:dyDescent="0.35">
      <c r="A219" t="s">
        <v>436</v>
      </c>
      <c r="B219" t="s">
        <v>437</v>
      </c>
    </row>
    <row r="220" spans="1:2" x14ac:dyDescent="0.35">
      <c r="A220" t="s">
        <v>438</v>
      </c>
      <c r="B220" t="s">
        <v>439</v>
      </c>
    </row>
    <row r="221" spans="1:2" x14ac:dyDescent="0.35">
      <c r="A221" t="s">
        <v>440</v>
      </c>
      <c r="B221" t="s">
        <v>441</v>
      </c>
    </row>
    <row r="222" spans="1:2" x14ac:dyDescent="0.35">
      <c r="A222" t="s">
        <v>442</v>
      </c>
      <c r="B222" t="s">
        <v>443</v>
      </c>
    </row>
    <row r="223" spans="1:2" x14ac:dyDescent="0.35">
      <c r="A223" t="s">
        <v>444</v>
      </c>
      <c r="B223" t="s">
        <v>445</v>
      </c>
    </row>
    <row r="224" spans="1:2" x14ac:dyDescent="0.35">
      <c r="A224" t="s">
        <v>446</v>
      </c>
      <c r="B224" t="s">
        <v>447</v>
      </c>
    </row>
    <row r="225" spans="1:2" x14ac:dyDescent="0.35">
      <c r="A225" t="s">
        <v>448</v>
      </c>
      <c r="B225" t="s">
        <v>449</v>
      </c>
    </row>
    <row r="226" spans="1:2" x14ac:dyDescent="0.35">
      <c r="A226" t="s">
        <v>450</v>
      </c>
      <c r="B226" t="s">
        <v>451</v>
      </c>
    </row>
    <row r="227" spans="1:2" x14ac:dyDescent="0.35">
      <c r="A227" t="s">
        <v>452</v>
      </c>
      <c r="B227" t="s">
        <v>453</v>
      </c>
    </row>
    <row r="228" spans="1:2" x14ac:dyDescent="0.35">
      <c r="A228" t="s">
        <v>454</v>
      </c>
      <c r="B228" t="s">
        <v>455</v>
      </c>
    </row>
    <row r="229" spans="1:2" x14ac:dyDescent="0.35">
      <c r="A229" t="s">
        <v>456</v>
      </c>
      <c r="B229" t="s">
        <v>457</v>
      </c>
    </row>
    <row r="230" spans="1:2" x14ac:dyDescent="0.35">
      <c r="A230" t="s">
        <v>458</v>
      </c>
      <c r="B230" t="s">
        <v>459</v>
      </c>
    </row>
    <row r="231" spans="1:2" x14ac:dyDescent="0.35">
      <c r="A231" t="s">
        <v>460</v>
      </c>
      <c r="B231" t="s">
        <v>461</v>
      </c>
    </row>
    <row r="232" spans="1:2" x14ac:dyDescent="0.35">
      <c r="A232" t="s">
        <v>462</v>
      </c>
      <c r="B232" t="s">
        <v>463</v>
      </c>
    </row>
    <row r="233" spans="1:2" x14ac:dyDescent="0.35">
      <c r="A233" t="s">
        <v>464</v>
      </c>
      <c r="B233" t="s">
        <v>465</v>
      </c>
    </row>
    <row r="234" spans="1:2" x14ac:dyDescent="0.35">
      <c r="A234" t="s">
        <v>466</v>
      </c>
      <c r="B234" t="s">
        <v>467</v>
      </c>
    </row>
    <row r="235" spans="1:2" x14ac:dyDescent="0.35">
      <c r="A235" t="s">
        <v>468</v>
      </c>
      <c r="B235" t="s">
        <v>469</v>
      </c>
    </row>
    <row r="236" spans="1:2" x14ac:dyDescent="0.35">
      <c r="A236" t="s">
        <v>470</v>
      </c>
      <c r="B236" t="s">
        <v>471</v>
      </c>
    </row>
    <row r="237" spans="1:2" x14ac:dyDescent="0.35">
      <c r="A237" t="s">
        <v>472</v>
      </c>
      <c r="B237" t="s">
        <v>473</v>
      </c>
    </row>
    <row r="238" spans="1:2" x14ac:dyDescent="0.35">
      <c r="A238" t="s">
        <v>474</v>
      </c>
      <c r="B238" t="s">
        <v>475</v>
      </c>
    </row>
    <row r="239" spans="1:2" x14ac:dyDescent="0.35">
      <c r="A239" t="s">
        <v>476</v>
      </c>
      <c r="B239" t="s">
        <v>477</v>
      </c>
    </row>
    <row r="240" spans="1:2" x14ac:dyDescent="0.35">
      <c r="A240" t="s">
        <v>478</v>
      </c>
      <c r="B240" t="s">
        <v>479</v>
      </c>
    </row>
    <row r="241" spans="1:2" x14ac:dyDescent="0.35">
      <c r="A241" t="s">
        <v>480</v>
      </c>
      <c r="B241" t="s">
        <v>481</v>
      </c>
    </row>
    <row r="242" spans="1:2" x14ac:dyDescent="0.35">
      <c r="A242" t="s">
        <v>482</v>
      </c>
      <c r="B242" t="s">
        <v>483</v>
      </c>
    </row>
    <row r="243" spans="1:2" x14ac:dyDescent="0.35">
      <c r="A243" t="s">
        <v>484</v>
      </c>
      <c r="B243" t="s">
        <v>485</v>
      </c>
    </row>
    <row r="244" spans="1:2" x14ac:dyDescent="0.35">
      <c r="A244" t="s">
        <v>486</v>
      </c>
      <c r="B244" t="s">
        <v>487</v>
      </c>
    </row>
    <row r="245" spans="1:2" x14ac:dyDescent="0.35">
      <c r="A245" t="s">
        <v>488</v>
      </c>
      <c r="B245" t="s">
        <v>489</v>
      </c>
    </row>
    <row r="246" spans="1:2" x14ac:dyDescent="0.35">
      <c r="A246" t="s">
        <v>490</v>
      </c>
      <c r="B246" t="s">
        <v>491</v>
      </c>
    </row>
    <row r="247" spans="1:2" x14ac:dyDescent="0.35">
      <c r="A247" t="s">
        <v>492</v>
      </c>
      <c r="B247" t="s">
        <v>493</v>
      </c>
    </row>
    <row r="248" spans="1:2" x14ac:dyDescent="0.35">
      <c r="A248" t="s">
        <v>494</v>
      </c>
      <c r="B248" t="s">
        <v>495</v>
      </c>
    </row>
    <row r="249" spans="1:2" x14ac:dyDescent="0.35">
      <c r="A249" t="s">
        <v>496</v>
      </c>
      <c r="B249" t="s">
        <v>497</v>
      </c>
    </row>
    <row r="250" spans="1:2" x14ac:dyDescent="0.35">
      <c r="A250" t="s">
        <v>498</v>
      </c>
      <c r="B250" t="s">
        <v>499</v>
      </c>
    </row>
    <row r="251" spans="1:2" x14ac:dyDescent="0.35">
      <c r="A251" t="s">
        <v>500</v>
      </c>
      <c r="B251" t="s">
        <v>501</v>
      </c>
    </row>
    <row r="252" spans="1:2" x14ac:dyDescent="0.35">
      <c r="A252" t="s">
        <v>502</v>
      </c>
      <c r="B252" t="s">
        <v>503</v>
      </c>
    </row>
    <row r="253" spans="1:2" x14ac:dyDescent="0.35">
      <c r="A253" t="s">
        <v>504</v>
      </c>
      <c r="B253" t="s">
        <v>505</v>
      </c>
    </row>
    <row r="254" spans="1:2" x14ac:dyDescent="0.35">
      <c r="A254" t="s">
        <v>506</v>
      </c>
      <c r="B254" t="s">
        <v>507</v>
      </c>
    </row>
    <row r="255" spans="1:2" x14ac:dyDescent="0.35">
      <c r="A255" t="s">
        <v>508</v>
      </c>
      <c r="B255" t="s">
        <v>509</v>
      </c>
    </row>
    <row r="256" spans="1:2" x14ac:dyDescent="0.35">
      <c r="A256" t="s">
        <v>510</v>
      </c>
      <c r="B256" t="s">
        <v>511</v>
      </c>
    </row>
    <row r="257" spans="1:2" x14ac:dyDescent="0.35">
      <c r="A257" t="s">
        <v>512</v>
      </c>
      <c r="B257" t="s">
        <v>513</v>
      </c>
    </row>
    <row r="258" spans="1:2" x14ac:dyDescent="0.35">
      <c r="A258" t="s">
        <v>514</v>
      </c>
      <c r="B258" t="s">
        <v>515</v>
      </c>
    </row>
    <row r="259" spans="1:2" x14ac:dyDescent="0.35">
      <c r="A259" t="s">
        <v>516</v>
      </c>
      <c r="B259" t="s">
        <v>517</v>
      </c>
    </row>
    <row r="260" spans="1:2" x14ac:dyDescent="0.35">
      <c r="A260" t="s">
        <v>518</v>
      </c>
      <c r="B260" t="s">
        <v>519</v>
      </c>
    </row>
    <row r="261" spans="1:2" x14ac:dyDescent="0.35">
      <c r="A261" t="s">
        <v>520</v>
      </c>
      <c r="B261" t="s">
        <v>521</v>
      </c>
    </row>
    <row r="262" spans="1:2" x14ac:dyDescent="0.35">
      <c r="A262" t="s">
        <v>522</v>
      </c>
      <c r="B262" t="s">
        <v>523</v>
      </c>
    </row>
    <row r="263" spans="1:2" x14ac:dyDescent="0.35">
      <c r="A263" t="s">
        <v>524</v>
      </c>
      <c r="B263" t="s">
        <v>525</v>
      </c>
    </row>
    <row r="264" spans="1:2" x14ac:dyDescent="0.35">
      <c r="A264" t="s">
        <v>526</v>
      </c>
      <c r="B264" t="s">
        <v>527</v>
      </c>
    </row>
    <row r="265" spans="1:2" x14ac:dyDescent="0.35">
      <c r="A265" t="s">
        <v>528</v>
      </c>
      <c r="B265" t="s">
        <v>529</v>
      </c>
    </row>
    <row r="266" spans="1:2" x14ac:dyDescent="0.35">
      <c r="A266" t="s">
        <v>530</v>
      </c>
      <c r="B266" t="s">
        <v>531</v>
      </c>
    </row>
    <row r="267" spans="1:2" x14ac:dyDescent="0.35">
      <c r="A267" t="s">
        <v>532</v>
      </c>
      <c r="B267" t="s">
        <v>533</v>
      </c>
    </row>
    <row r="268" spans="1:2" x14ac:dyDescent="0.35">
      <c r="A268" t="s">
        <v>534</v>
      </c>
      <c r="B268" t="s">
        <v>535</v>
      </c>
    </row>
    <row r="269" spans="1:2" x14ac:dyDescent="0.35">
      <c r="A269" t="s">
        <v>536</v>
      </c>
      <c r="B269" t="s">
        <v>537</v>
      </c>
    </row>
    <row r="270" spans="1:2" x14ac:dyDescent="0.35">
      <c r="A270" t="s">
        <v>538</v>
      </c>
      <c r="B270" t="s">
        <v>539</v>
      </c>
    </row>
    <row r="271" spans="1:2" x14ac:dyDescent="0.35">
      <c r="A271" t="s">
        <v>540</v>
      </c>
      <c r="B271" t="s">
        <v>541</v>
      </c>
    </row>
    <row r="272" spans="1:2" x14ac:dyDescent="0.35">
      <c r="A272" t="s">
        <v>542</v>
      </c>
      <c r="B272" t="s">
        <v>543</v>
      </c>
    </row>
    <row r="273" spans="1:2" x14ac:dyDescent="0.35">
      <c r="A273" t="s">
        <v>544</v>
      </c>
      <c r="B273" t="s">
        <v>545</v>
      </c>
    </row>
    <row r="274" spans="1:2" x14ac:dyDescent="0.35">
      <c r="A274" t="s">
        <v>546</v>
      </c>
      <c r="B274" t="s">
        <v>547</v>
      </c>
    </row>
    <row r="275" spans="1:2" x14ac:dyDescent="0.35">
      <c r="A275" t="s">
        <v>548</v>
      </c>
      <c r="B275" t="s">
        <v>549</v>
      </c>
    </row>
    <row r="276" spans="1:2" x14ac:dyDescent="0.35">
      <c r="A276" t="s">
        <v>550</v>
      </c>
      <c r="B276" t="s">
        <v>551</v>
      </c>
    </row>
    <row r="277" spans="1:2" x14ac:dyDescent="0.35">
      <c r="A277" t="s">
        <v>552</v>
      </c>
      <c r="B277" t="s">
        <v>553</v>
      </c>
    </row>
    <row r="278" spans="1:2" x14ac:dyDescent="0.35">
      <c r="A278" t="s">
        <v>554</v>
      </c>
      <c r="B278" t="s">
        <v>555</v>
      </c>
    </row>
    <row r="279" spans="1:2" x14ac:dyDescent="0.35">
      <c r="A279" t="s">
        <v>556</v>
      </c>
      <c r="B279" t="s">
        <v>557</v>
      </c>
    </row>
    <row r="280" spans="1:2" x14ac:dyDescent="0.35">
      <c r="A280" t="s">
        <v>558</v>
      </c>
      <c r="B280" t="s">
        <v>559</v>
      </c>
    </row>
    <row r="281" spans="1:2" x14ac:dyDescent="0.35">
      <c r="A281" t="s">
        <v>560</v>
      </c>
      <c r="B281" t="s">
        <v>561</v>
      </c>
    </row>
    <row r="282" spans="1:2" x14ac:dyDescent="0.35">
      <c r="A282" t="s">
        <v>562</v>
      </c>
      <c r="B282" t="s">
        <v>563</v>
      </c>
    </row>
    <row r="283" spans="1:2" x14ac:dyDescent="0.35">
      <c r="A283" t="s">
        <v>564</v>
      </c>
      <c r="B283" t="s">
        <v>565</v>
      </c>
    </row>
    <row r="284" spans="1:2" x14ac:dyDescent="0.35">
      <c r="A284" t="s">
        <v>566</v>
      </c>
      <c r="B284" t="s">
        <v>567</v>
      </c>
    </row>
    <row r="285" spans="1:2" x14ac:dyDescent="0.35">
      <c r="A285" t="s">
        <v>568</v>
      </c>
      <c r="B285" t="s">
        <v>569</v>
      </c>
    </row>
    <row r="286" spans="1:2" x14ac:dyDescent="0.35">
      <c r="A286" t="s">
        <v>570</v>
      </c>
      <c r="B286" t="s">
        <v>571</v>
      </c>
    </row>
    <row r="287" spans="1:2" x14ac:dyDescent="0.35">
      <c r="A287" t="s">
        <v>572</v>
      </c>
      <c r="B287" t="s">
        <v>573</v>
      </c>
    </row>
    <row r="288" spans="1:2" x14ac:dyDescent="0.35">
      <c r="A288" t="s">
        <v>574</v>
      </c>
      <c r="B288" t="s">
        <v>575</v>
      </c>
    </row>
    <row r="289" spans="1:3" x14ac:dyDescent="0.35">
      <c r="A289" t="s">
        <v>576</v>
      </c>
      <c r="B289" t="s">
        <v>577</v>
      </c>
      <c r="C289" t="s">
        <v>662</v>
      </c>
    </row>
    <row r="290" spans="1:3" x14ac:dyDescent="0.35">
      <c r="A290" t="s">
        <v>578</v>
      </c>
      <c r="B290" t="s">
        <v>579</v>
      </c>
      <c r="C290" t="s">
        <v>663</v>
      </c>
    </row>
    <row r="291" spans="1:3" x14ac:dyDescent="0.35">
      <c r="A291" t="s">
        <v>580</v>
      </c>
      <c r="B291" t="s">
        <v>581</v>
      </c>
    </row>
    <row r="292" spans="1:3" x14ac:dyDescent="0.35">
      <c r="A292" t="s">
        <v>582</v>
      </c>
      <c r="B292" t="s">
        <v>583</v>
      </c>
    </row>
    <row r="293" spans="1:3" x14ac:dyDescent="0.35">
      <c r="A293" t="s">
        <v>584</v>
      </c>
      <c r="B293" t="s">
        <v>585</v>
      </c>
    </row>
    <row r="294" spans="1:3" x14ac:dyDescent="0.35">
      <c r="A294" t="s">
        <v>586</v>
      </c>
      <c r="B294" t="s">
        <v>587</v>
      </c>
    </row>
    <row r="295" spans="1:3" x14ac:dyDescent="0.35">
      <c r="A295" t="s">
        <v>588</v>
      </c>
      <c r="B295" t="s">
        <v>589</v>
      </c>
    </row>
    <row r="296" spans="1:3" x14ac:dyDescent="0.35">
      <c r="A296" t="s">
        <v>590</v>
      </c>
      <c r="B296" t="s">
        <v>591</v>
      </c>
    </row>
    <row r="297" spans="1:3" x14ac:dyDescent="0.35">
      <c r="A297" t="s">
        <v>592</v>
      </c>
      <c r="B297" t="s">
        <v>593</v>
      </c>
    </row>
    <row r="298" spans="1:3" x14ac:dyDescent="0.35">
      <c r="A298" t="s">
        <v>594</v>
      </c>
      <c r="B298" t="s">
        <v>595</v>
      </c>
    </row>
    <row r="299" spans="1:3" x14ac:dyDescent="0.35">
      <c r="A299" t="s">
        <v>596</v>
      </c>
      <c r="B299" t="s">
        <v>597</v>
      </c>
    </row>
    <row r="300" spans="1:3" x14ac:dyDescent="0.35">
      <c r="A300" t="s">
        <v>598</v>
      </c>
      <c r="B300" t="s">
        <v>599</v>
      </c>
    </row>
    <row r="301" spans="1:3" x14ac:dyDescent="0.35">
      <c r="A301" t="s">
        <v>600</v>
      </c>
      <c r="B301" t="s">
        <v>601</v>
      </c>
    </row>
    <row r="302" spans="1:3" x14ac:dyDescent="0.35">
      <c r="A302" t="s">
        <v>602</v>
      </c>
      <c r="B302" t="s">
        <v>603</v>
      </c>
    </row>
    <row r="303" spans="1:3" x14ac:dyDescent="0.35">
      <c r="A303" t="s">
        <v>604</v>
      </c>
      <c r="B303" t="s">
        <v>605</v>
      </c>
    </row>
    <row r="304" spans="1:3" x14ac:dyDescent="0.35">
      <c r="A304" t="s">
        <v>606</v>
      </c>
      <c r="B304" t="s">
        <v>607</v>
      </c>
    </row>
    <row r="305" spans="1:2" x14ac:dyDescent="0.35">
      <c r="A305" t="s">
        <v>608</v>
      </c>
      <c r="B305" t="s">
        <v>609</v>
      </c>
    </row>
    <row r="306" spans="1:2" x14ac:dyDescent="0.35">
      <c r="A306" t="s">
        <v>610</v>
      </c>
      <c r="B306" t="s">
        <v>611</v>
      </c>
    </row>
    <row r="307" spans="1:2" x14ac:dyDescent="0.35">
      <c r="A307" t="s">
        <v>612</v>
      </c>
      <c r="B307" t="s">
        <v>613</v>
      </c>
    </row>
    <row r="308" spans="1:2" x14ac:dyDescent="0.35">
      <c r="A308" t="s">
        <v>614</v>
      </c>
      <c r="B308" t="s">
        <v>615</v>
      </c>
    </row>
    <row r="309" spans="1:2" x14ac:dyDescent="0.35">
      <c r="A309" t="s">
        <v>616</v>
      </c>
      <c r="B309" t="s">
        <v>617</v>
      </c>
    </row>
    <row r="310" spans="1:2" x14ac:dyDescent="0.35">
      <c r="A310" t="s">
        <v>618</v>
      </c>
      <c r="B310" t="s">
        <v>619</v>
      </c>
    </row>
    <row r="311" spans="1:2" x14ac:dyDescent="0.35">
      <c r="A311" t="s">
        <v>620</v>
      </c>
      <c r="B311" t="s">
        <v>621</v>
      </c>
    </row>
    <row r="312" spans="1:2" x14ac:dyDescent="0.35">
      <c r="A312" t="s">
        <v>622</v>
      </c>
      <c r="B312" t="s">
        <v>623</v>
      </c>
    </row>
    <row r="313" spans="1:2" x14ac:dyDescent="0.35">
      <c r="A313" t="s">
        <v>624</v>
      </c>
      <c r="B313" t="s">
        <v>625</v>
      </c>
    </row>
    <row r="314" spans="1:2" x14ac:dyDescent="0.35">
      <c r="A314" t="s">
        <v>626</v>
      </c>
      <c r="B314" t="s">
        <v>627</v>
      </c>
    </row>
    <row r="315" spans="1:2" x14ac:dyDescent="0.35">
      <c r="A315" t="s">
        <v>628</v>
      </c>
      <c r="B315" t="s">
        <v>629</v>
      </c>
    </row>
    <row r="316" spans="1:2" x14ac:dyDescent="0.35">
      <c r="A316" t="s">
        <v>630</v>
      </c>
      <c r="B316" t="s">
        <v>631</v>
      </c>
    </row>
    <row r="317" spans="1:2" x14ac:dyDescent="0.35">
      <c r="A317" t="s">
        <v>632</v>
      </c>
      <c r="B317" t="s">
        <v>633</v>
      </c>
    </row>
    <row r="318" spans="1:2" x14ac:dyDescent="0.35">
      <c r="A318" t="s">
        <v>634</v>
      </c>
      <c r="B318" t="s">
        <v>635</v>
      </c>
    </row>
    <row r="319" spans="1:2" x14ac:dyDescent="0.35">
      <c r="A319" t="s">
        <v>636</v>
      </c>
      <c r="B319" t="s">
        <v>637</v>
      </c>
    </row>
    <row r="320" spans="1:2" x14ac:dyDescent="0.35">
      <c r="A320" t="s">
        <v>638</v>
      </c>
      <c r="B320" t="s">
        <v>639</v>
      </c>
    </row>
    <row r="321" spans="1:2" x14ac:dyDescent="0.35">
      <c r="A321" t="s">
        <v>640</v>
      </c>
      <c r="B321" t="s">
        <v>641</v>
      </c>
    </row>
    <row r="322" spans="1:2" x14ac:dyDescent="0.35">
      <c r="A322" t="s">
        <v>642</v>
      </c>
      <c r="B322" t="s">
        <v>643</v>
      </c>
    </row>
    <row r="323" spans="1:2" x14ac:dyDescent="0.35">
      <c r="A323" t="s">
        <v>644</v>
      </c>
      <c r="B323" t="s">
        <v>645</v>
      </c>
    </row>
    <row r="324" spans="1:2" x14ac:dyDescent="0.35">
      <c r="A324" t="s">
        <v>646</v>
      </c>
      <c r="B324" t="s">
        <v>647</v>
      </c>
    </row>
    <row r="325" spans="1:2" x14ac:dyDescent="0.35">
      <c r="A325" t="s">
        <v>648</v>
      </c>
      <c r="B325" t="s">
        <v>649</v>
      </c>
    </row>
    <row r="326" spans="1:2" x14ac:dyDescent="0.35">
      <c r="A326" t="s">
        <v>650</v>
      </c>
      <c r="B326" t="s">
        <v>651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Non-General Fund Levies</vt:lpstr>
      <vt:lpstr>General Fund Levies</vt:lpstr>
      <vt:lpstr>PPEL</vt:lpstr>
      <vt:lpstr>VPPEL</vt:lpstr>
      <vt:lpstr>DebtService</vt:lpstr>
      <vt:lpstr>Uniform Levy</vt:lpstr>
      <vt:lpstr>PERL</vt:lpstr>
      <vt:lpstr>Dist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Guanci</dc:creator>
  <cp:lastModifiedBy>Michael Guanci</cp:lastModifiedBy>
  <dcterms:created xsi:type="dcterms:W3CDTF">2025-03-24T02:25:19Z</dcterms:created>
  <dcterms:modified xsi:type="dcterms:W3CDTF">2025-04-01T19:56:02Z</dcterms:modified>
</cp:coreProperties>
</file>